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41d44d60ec68f63/Documents/Valuation Models (PE - MnA)/CPFM/"/>
    </mc:Choice>
  </mc:AlternateContent>
  <xr:revisionPtr revIDLastSave="463" documentId="8_{883DAD8A-A88C-4DAE-9BC5-8221F2118819}" xr6:coauthVersionLast="47" xr6:coauthVersionMax="47" xr10:uidLastSave="{F479DE0E-9132-4972-8AA0-0E15C865C922}"/>
  <bookViews>
    <workbookView xWindow="-110" yWindow="-110" windowWidth="19420" windowHeight="10300" tabRatio="945" xr2:uid="{00000000-000D-0000-FFFF-FFFF00000000}"/>
  </bookViews>
  <sheets>
    <sheet name="InpC" sheetId="48" r:id="rId1"/>
    <sheet name="InpS" sheetId="304" r:id="rId2"/>
    <sheet name="InpS -m" sheetId="309" r:id="rId3"/>
    <sheet name="ConTime" sheetId="305" r:id="rId4"/>
    <sheet name="ConCost" sheetId="306" r:id="rId5"/>
    <sheet name="ConFin" sheetId="307" r:id="rId6"/>
    <sheet name="S&amp;U" sheetId="310" r:id="rId7"/>
    <sheet name="Time" sheetId="273" r:id="rId8"/>
    <sheet name="Esc" sheetId="289" r:id="rId9"/>
    <sheet name="Ops" sheetId="278" r:id="rId10"/>
    <sheet name="Acct" sheetId="285" r:id="rId11"/>
    <sheet name="Debt" sheetId="280" r:id="rId12"/>
    <sheet name="Solve" sheetId="311" r:id="rId13"/>
    <sheet name="DSRA" sheetId="314" r:id="rId14"/>
    <sheet name="Equity" sheetId="286" r:id="rId15"/>
    <sheet name="Tax" sheetId="282" r:id="rId16"/>
    <sheet name="Metrics" sheetId="288" r:id="rId17"/>
    <sheet name="FS Qtr" sheetId="265" r:id="rId18"/>
    <sheet name="FS Ann" sheetId="277" r:id="rId19"/>
    <sheet name="Output" sheetId="269" r:id="rId20"/>
    <sheet name="Check" sheetId="264" r:id="rId21"/>
    <sheet name="Tmp" sheetId="275" r:id="rId22"/>
  </sheets>
  <externalReferences>
    <externalReference r:id="rId23"/>
  </externalReferences>
  <definedNames>
    <definedName name="BaseCaseIndicator">InpC!$J$7:$AA$7</definedName>
    <definedName name="ChangeLogLatestValueColumn">#REF!</definedName>
    <definedName name="ChangeLogStartRow">#REF!</definedName>
    <definedName name="ChangeLogTimelineStart">#REF!</definedName>
    <definedName name="ChangeLogTitleRow">#REF!</definedName>
    <definedName name="CHK_TOL">InpC!$F$210</definedName>
    <definedName name="Corkscrew_NoBal">Tmp!$E$8:$E$11</definedName>
    <definedName name="Corkscrew_withBal">Tmp!$E$14:$E$20</definedName>
    <definedName name="InputRowTemplate">InpC!$E$228:$AA$228</definedName>
    <definedName name="InputStored">InpC!$J$3:$AA$3</definedName>
    <definedName name="MasterSolveCheck">Solve!$F$65</definedName>
    <definedName name="SMU">InpC!$F$215</definedName>
    <definedName name="SolveCopy">Solve!$J$23:$GJ$35</definedName>
    <definedName name="SolvePaste">Solve!$J$40:$GJ$52</definedName>
    <definedName name="TrackActive">Output!$H$5</definedName>
    <definedName name="TrackLiveResults">Output!$H$6:$H$101</definedName>
    <definedName name="TrackStoredResults">Output!$M$5:$AE$5</definedName>
    <definedName name="TRK_TOL">InpC!$F$209</definedName>
  </definedNames>
  <calcPr calcId="191029" calcOnSave="0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8" i="280" l="1"/>
  <c r="F64" i="280"/>
  <c r="F55" i="280"/>
  <c r="J51" i="280"/>
  <c r="P51" i="280"/>
  <c r="J50" i="280"/>
  <c r="Q51" i="280"/>
  <c r="Q54" i="280"/>
  <c r="R51" i="280"/>
  <c r="R54" i="280"/>
  <c r="S51" i="280"/>
  <c r="S54" i="280"/>
  <c r="T51" i="280"/>
  <c r="T54" i="280"/>
  <c r="U51" i="280"/>
  <c r="U54" i="280"/>
  <c r="V51" i="280"/>
  <c r="V54" i="280"/>
  <c r="W51" i="280"/>
  <c r="W54" i="280"/>
  <c r="X51" i="280"/>
  <c r="X54" i="280"/>
  <c r="Y51" i="280"/>
  <c r="Y54" i="280"/>
  <c r="Z51" i="280"/>
  <c r="Z54" i="280"/>
  <c r="AA51" i="280"/>
  <c r="AA54" i="280"/>
  <c r="AB51" i="280"/>
  <c r="AB54" i="280"/>
  <c r="AC51" i="280"/>
  <c r="AC54" i="280"/>
  <c r="AD51" i="280"/>
  <c r="AD54" i="280"/>
  <c r="AE51" i="280"/>
  <c r="AE54" i="280"/>
  <c r="AF51" i="280"/>
  <c r="AF54" i="280"/>
  <c r="AG51" i="280"/>
  <c r="AG54" i="280"/>
  <c r="AH51" i="280"/>
  <c r="AH54" i="280"/>
  <c r="AI51" i="280"/>
  <c r="AI54" i="280"/>
  <c r="AJ51" i="280"/>
  <c r="AJ54" i="280"/>
  <c r="AK51" i="280"/>
  <c r="AK54" i="280"/>
  <c r="AL51" i="280"/>
  <c r="AL54" i="280"/>
  <c r="AM51" i="280"/>
  <c r="AM54" i="280"/>
  <c r="AN51" i="280"/>
  <c r="AN54" i="280"/>
  <c r="AO51" i="280"/>
  <c r="AO54" i="280"/>
  <c r="AP51" i="280"/>
  <c r="AP54" i="280"/>
  <c r="AQ51" i="280"/>
  <c r="AQ54" i="280"/>
  <c r="AR51" i="280"/>
  <c r="AR54" i="280"/>
  <c r="AS51" i="280"/>
  <c r="AS54" i="280"/>
  <c r="AT51" i="280"/>
  <c r="AT54" i="280"/>
  <c r="AU51" i="280"/>
  <c r="AU54" i="280"/>
  <c r="AV51" i="280"/>
  <c r="AV54" i="280"/>
  <c r="AW51" i="280"/>
  <c r="AW54" i="280"/>
  <c r="AX51" i="280"/>
  <c r="AX54" i="280"/>
  <c r="AY51" i="280"/>
  <c r="AY54" i="280"/>
  <c r="AZ51" i="280"/>
  <c r="AZ54" i="280"/>
  <c r="BA51" i="280"/>
  <c r="BA54" i="280"/>
  <c r="BB51" i="280"/>
  <c r="BB54" i="280"/>
  <c r="BC51" i="280"/>
  <c r="BC54" i="280"/>
  <c r="BD51" i="280"/>
  <c r="BD54" i="280"/>
  <c r="BE51" i="280"/>
  <c r="BE54" i="280"/>
  <c r="BF51" i="280"/>
  <c r="BF54" i="280"/>
  <c r="BG51" i="280"/>
  <c r="BG54" i="280"/>
  <c r="BH51" i="280"/>
  <c r="BH54" i="280"/>
  <c r="BI51" i="280"/>
  <c r="BI54" i="280"/>
  <c r="BJ51" i="280"/>
  <c r="BJ54" i="280"/>
  <c r="BK51" i="280"/>
  <c r="BK54" i="280"/>
  <c r="BL51" i="280"/>
  <c r="BL54" i="280"/>
  <c r="BM51" i="280"/>
  <c r="BM54" i="280"/>
  <c r="BN51" i="280"/>
  <c r="BN54" i="280"/>
  <c r="BO51" i="280"/>
  <c r="BO54" i="280"/>
  <c r="BP51" i="280"/>
  <c r="BP54" i="280"/>
  <c r="BQ51" i="280"/>
  <c r="BQ54" i="280"/>
  <c r="BR51" i="280"/>
  <c r="BR54" i="280"/>
  <c r="BS51" i="280"/>
  <c r="BS54" i="280"/>
  <c r="BT51" i="280"/>
  <c r="BT54" i="280"/>
  <c r="BU51" i="280"/>
  <c r="BU54" i="280"/>
  <c r="BV51" i="280"/>
  <c r="BV54" i="280"/>
  <c r="BW51" i="280"/>
  <c r="BW54" i="280"/>
  <c r="BX51" i="280"/>
  <c r="BX54" i="280"/>
  <c r="BY51" i="280"/>
  <c r="BY54" i="280"/>
  <c r="BZ51" i="280"/>
  <c r="BZ54" i="280"/>
  <c r="CA51" i="280"/>
  <c r="CA54" i="280"/>
  <c r="CB51" i="280"/>
  <c r="CB54" i="280"/>
  <c r="CC51" i="280"/>
  <c r="CC54" i="280"/>
  <c r="CD51" i="280"/>
  <c r="CD54" i="280"/>
  <c r="CE51" i="280"/>
  <c r="CE54" i="280"/>
  <c r="CF51" i="280"/>
  <c r="CF54" i="280"/>
  <c r="CG51" i="280"/>
  <c r="CG54" i="280"/>
  <c r="CH51" i="280"/>
  <c r="CH54" i="280"/>
  <c r="CI51" i="280"/>
  <c r="CI54" i="280"/>
  <c r="CJ51" i="280"/>
  <c r="CJ54" i="280"/>
  <c r="CK51" i="280"/>
  <c r="CK54" i="280"/>
  <c r="CL51" i="280"/>
  <c r="CL54" i="280"/>
  <c r="CM51" i="280"/>
  <c r="CM54" i="280"/>
  <c r="CN51" i="280"/>
  <c r="CN54" i="280"/>
  <c r="CO51" i="280"/>
  <c r="CO54" i="280"/>
  <c r="CP51" i="280"/>
  <c r="CP54" i="280"/>
  <c r="CQ51" i="280"/>
  <c r="CQ54" i="280"/>
  <c r="CR51" i="280"/>
  <c r="CR54" i="280"/>
  <c r="CS51" i="280"/>
  <c r="CS54" i="280"/>
  <c r="CT51" i="280"/>
  <c r="CT54" i="280"/>
  <c r="CU51" i="280"/>
  <c r="CU54" i="280"/>
  <c r="CV51" i="280"/>
  <c r="CV54" i="280"/>
  <c r="CW51" i="280"/>
  <c r="CW54" i="280"/>
  <c r="CX51" i="280"/>
  <c r="CX54" i="280"/>
  <c r="CY51" i="280"/>
  <c r="CY54" i="280"/>
  <c r="CZ51" i="280"/>
  <c r="CZ54" i="280"/>
  <c r="DA51" i="280"/>
  <c r="DA54" i="280"/>
  <c r="DB51" i="280"/>
  <c r="DB54" i="280"/>
  <c r="DC51" i="280"/>
  <c r="DC54" i="280"/>
  <c r="DD51" i="280"/>
  <c r="DD54" i="280"/>
  <c r="DE51" i="280"/>
  <c r="DE54" i="280"/>
  <c r="DF51" i="280"/>
  <c r="DF54" i="280"/>
  <c r="DG51" i="280"/>
  <c r="DG54" i="280"/>
  <c r="DH51" i="280"/>
  <c r="DH54" i="280"/>
  <c r="DI51" i="280"/>
  <c r="DI54" i="280"/>
  <c r="DJ51" i="280"/>
  <c r="DJ54" i="280"/>
  <c r="DK51" i="280"/>
  <c r="DK54" i="280"/>
  <c r="DL51" i="280"/>
  <c r="DL54" i="280"/>
  <c r="DM51" i="280"/>
  <c r="DM54" i="280"/>
  <c r="DN51" i="280"/>
  <c r="DN54" i="280"/>
  <c r="DO51" i="280"/>
  <c r="DO54" i="280"/>
  <c r="DP51" i="280"/>
  <c r="DP54" i="280"/>
  <c r="DQ51" i="280"/>
  <c r="DQ54" i="280"/>
  <c r="DR51" i="280"/>
  <c r="DR54" i="280"/>
  <c r="DS51" i="280"/>
  <c r="DS54" i="280"/>
  <c r="DT51" i="280"/>
  <c r="DT54" i="280"/>
  <c r="DU51" i="280"/>
  <c r="DU54" i="280"/>
  <c r="DV51" i="280"/>
  <c r="DV54" i="280"/>
  <c r="DW51" i="280"/>
  <c r="DW54" i="280"/>
  <c r="DX51" i="280"/>
  <c r="DX54" i="280"/>
  <c r="DY51" i="280"/>
  <c r="DY54" i="280"/>
  <c r="DZ51" i="280"/>
  <c r="DZ54" i="280"/>
  <c r="EA51" i="280"/>
  <c r="EA54" i="280"/>
  <c r="EB51" i="280"/>
  <c r="EB54" i="280"/>
  <c r="EC51" i="280"/>
  <c r="EC54" i="280"/>
  <c r="ED51" i="280"/>
  <c r="ED54" i="280"/>
  <c r="EE51" i="280"/>
  <c r="EE54" i="280"/>
  <c r="EF51" i="280"/>
  <c r="EF54" i="280"/>
  <c r="EG51" i="280"/>
  <c r="EG54" i="280"/>
  <c r="EH51" i="280"/>
  <c r="EH54" i="280"/>
  <c r="EI51" i="280"/>
  <c r="EI54" i="280"/>
  <c r="EJ51" i="280"/>
  <c r="EJ54" i="280"/>
  <c r="EK51" i="280"/>
  <c r="EK54" i="280"/>
  <c r="EL51" i="280"/>
  <c r="EL54" i="280"/>
  <c r="EM51" i="280"/>
  <c r="EM54" i="280"/>
  <c r="EN51" i="280"/>
  <c r="EN54" i="280"/>
  <c r="EO51" i="280"/>
  <c r="EO54" i="280"/>
  <c r="EP51" i="280"/>
  <c r="EP54" i="280"/>
  <c r="EQ51" i="280"/>
  <c r="EQ54" i="280"/>
  <c r="ER51" i="280"/>
  <c r="ER54" i="280"/>
  <c r="ES51" i="280"/>
  <c r="ES54" i="280"/>
  <c r="ET51" i="280"/>
  <c r="ET54" i="280"/>
  <c r="EU51" i="280"/>
  <c r="EU54" i="280"/>
  <c r="EV51" i="280"/>
  <c r="EV54" i="280"/>
  <c r="EW51" i="280"/>
  <c r="EW54" i="280"/>
  <c r="EX51" i="280"/>
  <c r="EX54" i="280"/>
  <c r="EY51" i="280"/>
  <c r="EY54" i="280"/>
  <c r="EZ51" i="280"/>
  <c r="EZ54" i="280"/>
  <c r="FA51" i="280"/>
  <c r="FA54" i="280"/>
  <c r="FB51" i="280"/>
  <c r="FB54" i="280"/>
  <c r="FC51" i="280"/>
  <c r="FC54" i="280"/>
  <c r="FD51" i="280"/>
  <c r="FD54" i="280"/>
  <c r="FE51" i="280"/>
  <c r="FE54" i="280"/>
  <c r="FF51" i="280"/>
  <c r="FF54" i="280"/>
  <c r="FG51" i="280"/>
  <c r="FG54" i="280"/>
  <c r="FH51" i="280"/>
  <c r="FH54" i="280"/>
  <c r="FI51" i="280"/>
  <c r="FI54" i="280"/>
  <c r="FJ51" i="280"/>
  <c r="FJ54" i="280"/>
  <c r="FK51" i="280"/>
  <c r="FK54" i="280"/>
  <c r="FL51" i="280"/>
  <c r="FL54" i="280"/>
  <c r="FM51" i="280"/>
  <c r="FM54" i="280"/>
  <c r="FN51" i="280"/>
  <c r="FN54" i="280"/>
  <c r="FO51" i="280"/>
  <c r="FO54" i="280"/>
  <c r="FP51" i="280"/>
  <c r="FP54" i="280"/>
  <c r="FQ51" i="280"/>
  <c r="FQ54" i="280"/>
  <c r="FR51" i="280"/>
  <c r="FR54" i="280"/>
  <c r="FS51" i="280"/>
  <c r="FS54" i="280"/>
  <c r="FT51" i="280"/>
  <c r="FT54" i="280"/>
  <c r="FU51" i="280"/>
  <c r="FU54" i="280"/>
  <c r="FV51" i="280"/>
  <c r="FV54" i="280"/>
  <c r="FW51" i="280"/>
  <c r="FW54" i="280"/>
  <c r="FX51" i="280"/>
  <c r="FX54" i="280"/>
  <c r="FY51" i="280"/>
  <c r="FY54" i="280"/>
  <c r="FZ51" i="280"/>
  <c r="FZ54" i="280"/>
  <c r="GA51" i="280"/>
  <c r="GA54" i="280"/>
  <c r="GB51" i="280"/>
  <c r="GB54" i="280"/>
  <c r="GC51" i="280"/>
  <c r="GC54" i="280"/>
  <c r="GD51" i="280"/>
  <c r="GD54" i="280"/>
  <c r="GE51" i="280"/>
  <c r="GE54" i="280"/>
  <c r="GF51" i="280"/>
  <c r="GF54" i="280"/>
  <c r="GG51" i="280"/>
  <c r="GG54" i="280"/>
  <c r="GH51" i="280"/>
  <c r="GH54" i="280"/>
  <c r="GI51" i="280"/>
  <c r="GI54" i="280"/>
  <c r="GJ51" i="280"/>
  <c r="GJ54" i="280"/>
  <c r="J54" i="280"/>
  <c r="K51" i="280"/>
  <c r="K54" i="280"/>
  <c r="L51" i="280"/>
  <c r="L54" i="280"/>
  <c r="M51" i="280"/>
  <c r="M54" i="280"/>
  <c r="N51" i="280"/>
  <c r="N54" i="280"/>
  <c r="O51" i="280"/>
  <c r="O54" i="280"/>
  <c r="P54" i="280"/>
  <c r="J220" i="307"/>
  <c r="J225" i="307"/>
  <c r="J228" i="307"/>
  <c r="J231" i="307"/>
  <c r="J232" i="307"/>
  <c r="J61" i="307"/>
  <c r="F65" i="280" a="1"/>
  <c r="F65" i="280"/>
  <c r="F80" i="307"/>
  <c r="F82" i="307"/>
  <c r="F102" i="307"/>
  <c r="F104" i="307"/>
  <c r="F110" i="307"/>
  <c r="J112" i="307"/>
  <c r="J115" i="307"/>
  <c r="J116" i="307"/>
  <c r="J297" i="307"/>
  <c r="F135" i="307"/>
  <c r="F137" i="307"/>
  <c r="F143" i="307"/>
  <c r="F145" i="307"/>
  <c r="F147" i="307"/>
  <c r="J149" i="307"/>
  <c r="J152" i="307"/>
  <c r="J153" i="307"/>
  <c r="J298" i="307"/>
  <c r="J299" i="307"/>
  <c r="J388" i="307"/>
  <c r="J255" i="307"/>
  <c r="J234" i="307"/>
  <c r="J235" i="307"/>
  <c r="J236" i="307"/>
  <c r="J248" i="307"/>
  <c r="J249" i="307"/>
  <c r="J256" i="307"/>
  <c r="J258" i="307"/>
  <c r="J118" i="307"/>
  <c r="J119" i="307"/>
  <c r="J121" i="307"/>
  <c r="J122" i="307"/>
  <c r="J123" i="307"/>
  <c r="J127" i="307"/>
  <c r="J128" i="307"/>
  <c r="K126" i="307"/>
  <c r="K111" i="307"/>
  <c r="K112" i="307"/>
  <c r="K115" i="307"/>
  <c r="K116" i="307"/>
  <c r="K297" i="307"/>
  <c r="J148" i="307"/>
  <c r="K149" i="307"/>
  <c r="K152" i="307"/>
  <c r="K153" i="307"/>
  <c r="K298" i="307"/>
  <c r="K299" i="307"/>
  <c r="K388" i="307"/>
  <c r="J162" i="307"/>
  <c r="J165" i="307"/>
  <c r="J166" i="307"/>
  <c r="J167" i="307"/>
  <c r="K161" i="307"/>
  <c r="K254" i="307"/>
  <c r="K255" i="307"/>
  <c r="K189" i="307"/>
  <c r="K179" i="307"/>
  <c r="K183" i="307"/>
  <c r="K186" i="307"/>
  <c r="K188" i="307"/>
  <c r="K191" i="307"/>
  <c r="K197" i="307"/>
  <c r="K194" i="307"/>
  <c r="K195" i="307"/>
  <c r="K198" i="307"/>
  <c r="K199" i="307"/>
  <c r="K246" i="307"/>
  <c r="K217" i="307"/>
  <c r="K220" i="307"/>
  <c r="K225" i="307"/>
  <c r="K228" i="307"/>
  <c r="K234" i="307"/>
  <c r="K231" i="307"/>
  <c r="K232" i="307"/>
  <c r="K235" i="307"/>
  <c r="K236" i="307"/>
  <c r="K248" i="307"/>
  <c r="K249" i="307"/>
  <c r="K256" i="307"/>
  <c r="K258" i="307"/>
  <c r="K118" i="307"/>
  <c r="K119" i="307"/>
  <c r="K121" i="307"/>
  <c r="K122" i="307"/>
  <c r="K123" i="307"/>
  <c r="K127" i="307"/>
  <c r="K128" i="307"/>
  <c r="L126" i="307"/>
  <c r="L111" i="307"/>
  <c r="L112" i="307"/>
  <c r="L115" i="307"/>
  <c r="L116" i="307"/>
  <c r="L297" i="307"/>
  <c r="K148" i="307"/>
  <c r="L149" i="307"/>
  <c r="L152" i="307"/>
  <c r="L153" i="307"/>
  <c r="L298" i="307"/>
  <c r="L299" i="307"/>
  <c r="L388" i="307"/>
  <c r="K162" i="307"/>
  <c r="K163" i="307"/>
  <c r="K165" i="307"/>
  <c r="K166" i="307"/>
  <c r="K167" i="307"/>
  <c r="L161" i="307"/>
  <c r="L254" i="307"/>
  <c r="L255" i="307"/>
  <c r="L189" i="307"/>
  <c r="L179" i="307"/>
  <c r="L183" i="307"/>
  <c r="L186" i="307"/>
  <c r="L188" i="307"/>
  <c r="L191" i="307"/>
  <c r="L197" i="307"/>
  <c r="L194" i="307"/>
  <c r="L195" i="307"/>
  <c r="L198" i="307"/>
  <c r="L199" i="307"/>
  <c r="L246" i="307"/>
  <c r="L217" i="307"/>
  <c r="L220" i="307"/>
  <c r="L225" i="307"/>
  <c r="L228" i="307"/>
  <c r="L234" i="307"/>
  <c r="L231" i="307"/>
  <c r="L232" i="307"/>
  <c r="L235" i="307"/>
  <c r="L236" i="307"/>
  <c r="L248" i="307"/>
  <c r="L249" i="307"/>
  <c r="L256" i="307"/>
  <c r="L258" i="307"/>
  <c r="L118" i="307"/>
  <c r="L119" i="307"/>
  <c r="L121" i="307"/>
  <c r="L122" i="307"/>
  <c r="L123" i="307"/>
  <c r="L127" i="307"/>
  <c r="L128" i="307"/>
  <c r="M126" i="307"/>
  <c r="M111" i="307"/>
  <c r="M112" i="307"/>
  <c r="M115" i="307"/>
  <c r="M116" i="307"/>
  <c r="M297" i="307"/>
  <c r="L148" i="307"/>
  <c r="M149" i="307"/>
  <c r="M152" i="307"/>
  <c r="M153" i="307"/>
  <c r="M298" i="307"/>
  <c r="M299" i="307"/>
  <c r="M388" i="307"/>
  <c r="L162" i="307"/>
  <c r="L163" i="307"/>
  <c r="L165" i="307"/>
  <c r="L166" i="307"/>
  <c r="L167" i="307"/>
  <c r="M161" i="307"/>
  <c r="M254" i="307"/>
  <c r="M255" i="307"/>
  <c r="M189" i="307"/>
  <c r="M179" i="307"/>
  <c r="M183" i="307"/>
  <c r="M186" i="307"/>
  <c r="M188" i="307"/>
  <c r="M191" i="307"/>
  <c r="M197" i="307"/>
  <c r="M194" i="307"/>
  <c r="M195" i="307"/>
  <c r="M198" i="307"/>
  <c r="M199" i="307"/>
  <c r="M246" i="307"/>
  <c r="M217" i="307"/>
  <c r="M220" i="307"/>
  <c r="M225" i="307"/>
  <c r="M228" i="307"/>
  <c r="M234" i="307"/>
  <c r="M231" i="307"/>
  <c r="M232" i="307"/>
  <c r="M235" i="307"/>
  <c r="M236" i="307"/>
  <c r="M248" i="307"/>
  <c r="M249" i="307"/>
  <c r="M256" i="307"/>
  <c r="M258" i="307"/>
  <c r="M118" i="307"/>
  <c r="M119" i="307"/>
  <c r="M121" i="307"/>
  <c r="M122" i="307"/>
  <c r="M123" i="307"/>
  <c r="M127" i="307"/>
  <c r="M128" i="307"/>
  <c r="N126" i="307"/>
  <c r="N111" i="307"/>
  <c r="N112" i="307"/>
  <c r="N115" i="307"/>
  <c r="N116" i="307"/>
  <c r="N297" i="307"/>
  <c r="M148" i="307"/>
  <c r="N149" i="307"/>
  <c r="N152" i="307"/>
  <c r="N153" i="307"/>
  <c r="N298" i="307"/>
  <c r="N299" i="307"/>
  <c r="N388" i="307"/>
  <c r="M162" i="307"/>
  <c r="M163" i="307"/>
  <c r="M165" i="307"/>
  <c r="M166" i="307"/>
  <c r="M167" i="307"/>
  <c r="N161" i="307"/>
  <c r="N254" i="307"/>
  <c r="N255" i="307"/>
  <c r="N189" i="307"/>
  <c r="N179" i="307"/>
  <c r="N183" i="307"/>
  <c r="N186" i="307"/>
  <c r="N188" i="307"/>
  <c r="N191" i="307"/>
  <c r="N197" i="307"/>
  <c r="N194" i="307"/>
  <c r="N195" i="307"/>
  <c r="N198" i="307"/>
  <c r="N199" i="307"/>
  <c r="N246" i="307"/>
  <c r="N217" i="307"/>
  <c r="N220" i="307"/>
  <c r="N225" i="307"/>
  <c r="N228" i="307"/>
  <c r="N234" i="307"/>
  <c r="N231" i="307"/>
  <c r="N232" i="307"/>
  <c r="N235" i="307"/>
  <c r="N236" i="307"/>
  <c r="N248" i="307"/>
  <c r="N249" i="307"/>
  <c r="N256" i="307"/>
  <c r="N258" i="307"/>
  <c r="N118" i="307"/>
  <c r="N119" i="307"/>
  <c r="N121" i="307"/>
  <c r="N122" i="307"/>
  <c r="N123" i="307"/>
  <c r="N127" i="307"/>
  <c r="N128" i="307"/>
  <c r="O126" i="307"/>
  <c r="O111" i="307"/>
  <c r="O112" i="307"/>
  <c r="O115" i="307"/>
  <c r="O116" i="307"/>
  <c r="O297" i="307"/>
  <c r="N148" i="307"/>
  <c r="O149" i="307"/>
  <c r="O152" i="307"/>
  <c r="O153" i="307"/>
  <c r="O298" i="307"/>
  <c r="O299" i="307"/>
  <c r="O388" i="307"/>
  <c r="N162" i="307"/>
  <c r="N163" i="307"/>
  <c r="N165" i="307"/>
  <c r="N166" i="307"/>
  <c r="N167" i="307"/>
  <c r="O161" i="307"/>
  <c r="O254" i="307"/>
  <c r="O255" i="307"/>
  <c r="O189" i="307"/>
  <c r="O179" i="307"/>
  <c r="O183" i="307"/>
  <c r="O186" i="307"/>
  <c r="O188" i="307"/>
  <c r="O191" i="307"/>
  <c r="O197" i="307"/>
  <c r="O194" i="307"/>
  <c r="O195" i="307"/>
  <c r="O198" i="307"/>
  <c r="O199" i="307"/>
  <c r="O246" i="307"/>
  <c r="O217" i="307"/>
  <c r="O220" i="307"/>
  <c r="O225" i="307"/>
  <c r="O228" i="307"/>
  <c r="O234" i="307"/>
  <c r="O231" i="307"/>
  <c r="O232" i="307"/>
  <c r="O235" i="307"/>
  <c r="O236" i="307"/>
  <c r="O248" i="307"/>
  <c r="O249" i="307"/>
  <c r="O256" i="307"/>
  <c r="O258" i="307"/>
  <c r="O118" i="307"/>
  <c r="O119" i="307"/>
  <c r="O121" i="307"/>
  <c r="O122" i="307"/>
  <c r="O123" i="307"/>
  <c r="O127" i="307"/>
  <c r="O128" i="307"/>
  <c r="P126" i="307"/>
  <c r="P111" i="307"/>
  <c r="P112" i="307"/>
  <c r="P115" i="307"/>
  <c r="P116" i="307"/>
  <c r="P297" i="307"/>
  <c r="O148" i="307"/>
  <c r="P149" i="307"/>
  <c r="P152" i="307"/>
  <c r="P153" i="307"/>
  <c r="P298" i="307"/>
  <c r="P299" i="307"/>
  <c r="P388" i="307"/>
  <c r="O162" i="307"/>
  <c r="O163" i="307"/>
  <c r="O165" i="307"/>
  <c r="O166" i="307"/>
  <c r="O167" i="307"/>
  <c r="P161" i="307"/>
  <c r="P254" i="307"/>
  <c r="P255" i="307"/>
  <c r="P189" i="307"/>
  <c r="P179" i="307"/>
  <c r="P183" i="307"/>
  <c r="P186" i="307"/>
  <c r="P188" i="307"/>
  <c r="P191" i="307"/>
  <c r="P197" i="307"/>
  <c r="P194" i="307"/>
  <c r="P195" i="307"/>
  <c r="P198" i="307"/>
  <c r="P199" i="307"/>
  <c r="P246" i="307"/>
  <c r="P217" i="307"/>
  <c r="P220" i="307"/>
  <c r="P225" i="307"/>
  <c r="P228" i="307"/>
  <c r="P234" i="307"/>
  <c r="P231" i="307"/>
  <c r="P232" i="307"/>
  <c r="P235" i="307"/>
  <c r="P236" i="307"/>
  <c r="P248" i="307"/>
  <c r="P249" i="307"/>
  <c r="P256" i="307"/>
  <c r="P258" i="307"/>
  <c r="P118" i="307"/>
  <c r="P119" i="307"/>
  <c r="P121" i="307"/>
  <c r="P122" i="307"/>
  <c r="P123" i="307"/>
  <c r="P127" i="307"/>
  <c r="P128" i="307"/>
  <c r="Q126" i="307"/>
  <c r="Q111" i="307"/>
  <c r="Q112" i="307"/>
  <c r="Q115" i="307"/>
  <c r="Q116" i="307"/>
  <c r="Q297" i="307"/>
  <c r="P148" i="307"/>
  <c r="Q149" i="307"/>
  <c r="Q152" i="307"/>
  <c r="Q153" i="307"/>
  <c r="Q298" i="307"/>
  <c r="Q299" i="307"/>
  <c r="Q388" i="307"/>
  <c r="P162" i="307"/>
  <c r="P163" i="307"/>
  <c r="P165" i="307"/>
  <c r="P166" i="307"/>
  <c r="P167" i="307"/>
  <c r="Q161" i="307"/>
  <c r="Q254" i="307"/>
  <c r="Q255" i="307"/>
  <c r="Q189" i="307"/>
  <c r="Q179" i="307"/>
  <c r="Q183" i="307"/>
  <c r="Q186" i="307"/>
  <c r="Q188" i="307"/>
  <c r="Q191" i="307"/>
  <c r="Q197" i="307"/>
  <c r="Q194" i="307"/>
  <c r="Q195" i="307"/>
  <c r="Q198" i="307"/>
  <c r="Q199" i="307"/>
  <c r="Q246" i="307"/>
  <c r="Q217" i="307"/>
  <c r="Q220" i="307"/>
  <c r="Q225" i="307"/>
  <c r="Q228" i="307"/>
  <c r="Q234" i="307"/>
  <c r="Q231" i="307"/>
  <c r="Q232" i="307"/>
  <c r="Q235" i="307"/>
  <c r="Q236" i="307"/>
  <c r="Q248" i="307"/>
  <c r="Q249" i="307"/>
  <c r="Q256" i="307"/>
  <c r="Q258" i="307"/>
  <c r="Q118" i="307"/>
  <c r="Q119" i="307"/>
  <c r="Q121" i="307"/>
  <c r="Q122" i="307"/>
  <c r="Q123" i="307"/>
  <c r="Q127" i="307"/>
  <c r="Q128" i="307"/>
  <c r="R126" i="307"/>
  <c r="R111" i="307"/>
  <c r="R112" i="307"/>
  <c r="R115" i="307"/>
  <c r="R116" i="307"/>
  <c r="R297" i="307"/>
  <c r="Q148" i="307"/>
  <c r="R149" i="307"/>
  <c r="R152" i="307"/>
  <c r="R153" i="307"/>
  <c r="R298" i="307"/>
  <c r="R299" i="307"/>
  <c r="R388" i="307"/>
  <c r="Q162" i="307"/>
  <c r="Q163" i="307"/>
  <c r="Q165" i="307"/>
  <c r="Q166" i="307"/>
  <c r="Q167" i="307"/>
  <c r="R161" i="307"/>
  <c r="R254" i="307"/>
  <c r="R255" i="307"/>
  <c r="R189" i="307"/>
  <c r="R179" i="307"/>
  <c r="R183" i="307"/>
  <c r="R186" i="307"/>
  <c r="R188" i="307"/>
  <c r="R191" i="307"/>
  <c r="R197" i="307"/>
  <c r="R194" i="307"/>
  <c r="R195" i="307"/>
  <c r="R198" i="307"/>
  <c r="R199" i="307"/>
  <c r="R246" i="307"/>
  <c r="R217" i="307"/>
  <c r="R220" i="307"/>
  <c r="R225" i="307"/>
  <c r="R228" i="307"/>
  <c r="R234" i="307"/>
  <c r="R231" i="307"/>
  <c r="R232" i="307"/>
  <c r="R235" i="307"/>
  <c r="R236" i="307"/>
  <c r="R248" i="307"/>
  <c r="R249" i="307"/>
  <c r="R256" i="307"/>
  <c r="R258" i="307"/>
  <c r="R118" i="307"/>
  <c r="R119" i="307"/>
  <c r="R121" i="307"/>
  <c r="R122" i="307"/>
  <c r="R123" i="307"/>
  <c r="R127" i="307"/>
  <c r="R128" i="307"/>
  <c r="S126" i="307"/>
  <c r="S111" i="307"/>
  <c r="S112" i="307"/>
  <c r="S115" i="307"/>
  <c r="S116" i="307"/>
  <c r="S297" i="307"/>
  <c r="R148" i="307"/>
  <c r="S149" i="307"/>
  <c r="S152" i="307"/>
  <c r="S153" i="307"/>
  <c r="S298" i="307"/>
  <c r="S299" i="307"/>
  <c r="S388" i="307"/>
  <c r="R162" i="307"/>
  <c r="R163" i="307"/>
  <c r="R165" i="307"/>
  <c r="R166" i="307"/>
  <c r="R167" i="307"/>
  <c r="S161" i="307"/>
  <c r="S254" i="307"/>
  <c r="S255" i="307"/>
  <c r="S189" i="307"/>
  <c r="S179" i="307"/>
  <c r="S183" i="307"/>
  <c r="S186" i="307"/>
  <c r="S188" i="307"/>
  <c r="S191" i="307"/>
  <c r="S197" i="307"/>
  <c r="S194" i="307"/>
  <c r="S195" i="307"/>
  <c r="S198" i="307"/>
  <c r="S199" i="307"/>
  <c r="S246" i="307"/>
  <c r="S217" i="307"/>
  <c r="S220" i="307"/>
  <c r="S225" i="307"/>
  <c r="S228" i="307"/>
  <c r="S234" i="307"/>
  <c r="S231" i="307"/>
  <c r="S232" i="307"/>
  <c r="S235" i="307"/>
  <c r="S236" i="307"/>
  <c r="S248" i="307"/>
  <c r="S249" i="307"/>
  <c r="S256" i="307"/>
  <c r="S258" i="307"/>
  <c r="S118" i="307"/>
  <c r="S119" i="307"/>
  <c r="S121" i="307"/>
  <c r="S122" i="307"/>
  <c r="S123" i="307"/>
  <c r="S127" i="307"/>
  <c r="S128" i="307"/>
  <c r="T126" i="307"/>
  <c r="T111" i="307"/>
  <c r="T112" i="307"/>
  <c r="T115" i="307"/>
  <c r="T116" i="307"/>
  <c r="T297" i="307"/>
  <c r="S148" i="307"/>
  <c r="T149" i="307"/>
  <c r="T152" i="307"/>
  <c r="T153" i="307"/>
  <c r="T298" i="307"/>
  <c r="T299" i="307"/>
  <c r="T388" i="307"/>
  <c r="S162" i="307"/>
  <c r="S163" i="307"/>
  <c r="S165" i="307"/>
  <c r="S166" i="307"/>
  <c r="S167" i="307"/>
  <c r="T161" i="307"/>
  <c r="T254" i="307"/>
  <c r="T255" i="307"/>
  <c r="T189" i="307"/>
  <c r="T179" i="307"/>
  <c r="T183" i="307"/>
  <c r="T186" i="307"/>
  <c r="T188" i="307"/>
  <c r="T191" i="307"/>
  <c r="T197" i="307"/>
  <c r="T194" i="307"/>
  <c r="T195" i="307"/>
  <c r="T198" i="307"/>
  <c r="T199" i="307"/>
  <c r="T246" i="307"/>
  <c r="T217" i="307"/>
  <c r="T220" i="307"/>
  <c r="T225" i="307"/>
  <c r="T228" i="307"/>
  <c r="T234" i="307"/>
  <c r="T231" i="307"/>
  <c r="T232" i="307"/>
  <c r="T235" i="307"/>
  <c r="T236" i="307"/>
  <c r="T248" i="307"/>
  <c r="T249" i="307"/>
  <c r="T256" i="307"/>
  <c r="T258" i="307"/>
  <c r="T118" i="307"/>
  <c r="T119" i="307"/>
  <c r="T121" i="307"/>
  <c r="T122" i="307"/>
  <c r="T123" i="307"/>
  <c r="T127" i="307"/>
  <c r="T128" i="307"/>
  <c r="U126" i="307"/>
  <c r="U111" i="307"/>
  <c r="U112" i="307"/>
  <c r="U115" i="307"/>
  <c r="U116" i="307"/>
  <c r="U297" i="307"/>
  <c r="T148" i="307"/>
  <c r="U149" i="307"/>
  <c r="U152" i="307"/>
  <c r="U153" i="307"/>
  <c r="U298" i="307"/>
  <c r="U299" i="307"/>
  <c r="U388" i="307"/>
  <c r="T162" i="307"/>
  <c r="T163" i="307"/>
  <c r="T165" i="307"/>
  <c r="T166" i="307"/>
  <c r="T167" i="307"/>
  <c r="U161" i="307"/>
  <c r="U254" i="307"/>
  <c r="U255" i="307"/>
  <c r="U189" i="307"/>
  <c r="U179" i="307"/>
  <c r="U183" i="307"/>
  <c r="U186" i="307"/>
  <c r="U188" i="307"/>
  <c r="U191" i="307"/>
  <c r="U197" i="307"/>
  <c r="U194" i="307"/>
  <c r="U195" i="307"/>
  <c r="U198" i="307"/>
  <c r="U199" i="307"/>
  <c r="U246" i="307"/>
  <c r="U217" i="307"/>
  <c r="U220" i="307"/>
  <c r="U225" i="307"/>
  <c r="U228" i="307"/>
  <c r="U234" i="307"/>
  <c r="U231" i="307"/>
  <c r="U232" i="307"/>
  <c r="U235" i="307"/>
  <c r="U236" i="307"/>
  <c r="U248" i="307"/>
  <c r="U249" i="307"/>
  <c r="U256" i="307"/>
  <c r="U258" i="307"/>
  <c r="U118" i="307"/>
  <c r="U119" i="307"/>
  <c r="U121" i="307"/>
  <c r="U122" i="307"/>
  <c r="U123" i="307"/>
  <c r="U127" i="307"/>
  <c r="U128" i="307"/>
  <c r="V126" i="307"/>
  <c r="V111" i="307"/>
  <c r="V112" i="307"/>
  <c r="V115" i="307"/>
  <c r="V116" i="307"/>
  <c r="V297" i="307"/>
  <c r="U148" i="307"/>
  <c r="V149" i="307"/>
  <c r="V152" i="307"/>
  <c r="V153" i="307"/>
  <c r="V298" i="307"/>
  <c r="V299" i="307"/>
  <c r="V388" i="307"/>
  <c r="U162" i="307"/>
  <c r="U163" i="307"/>
  <c r="U165" i="307"/>
  <c r="U166" i="307"/>
  <c r="U167" i="307"/>
  <c r="V161" i="307"/>
  <c r="V254" i="307"/>
  <c r="V255" i="307"/>
  <c r="V189" i="307"/>
  <c r="V179" i="307"/>
  <c r="V183" i="307"/>
  <c r="V186" i="307"/>
  <c r="V188" i="307"/>
  <c r="V191" i="307"/>
  <c r="V197" i="307"/>
  <c r="V194" i="307"/>
  <c r="V195" i="307"/>
  <c r="V198" i="307"/>
  <c r="V199" i="307"/>
  <c r="V246" i="307"/>
  <c r="V217" i="307"/>
  <c r="V220" i="307"/>
  <c r="V225" i="307"/>
  <c r="V228" i="307"/>
  <c r="V234" i="307"/>
  <c r="V231" i="307"/>
  <c r="V232" i="307"/>
  <c r="V235" i="307"/>
  <c r="V236" i="307"/>
  <c r="V248" i="307"/>
  <c r="V249" i="307"/>
  <c r="V256" i="307"/>
  <c r="V258" i="307"/>
  <c r="V118" i="307"/>
  <c r="V119" i="307"/>
  <c r="V121" i="307"/>
  <c r="V122" i="307"/>
  <c r="V123" i="307"/>
  <c r="V127" i="307"/>
  <c r="V128" i="307"/>
  <c r="W126" i="307"/>
  <c r="W111" i="307"/>
  <c r="W112" i="307"/>
  <c r="W115" i="307"/>
  <c r="W116" i="307"/>
  <c r="W297" i="307"/>
  <c r="V148" i="307"/>
  <c r="W149" i="307"/>
  <c r="W152" i="307"/>
  <c r="W153" i="307"/>
  <c r="W298" i="307"/>
  <c r="W299" i="307"/>
  <c r="W388" i="307"/>
  <c r="V162" i="307"/>
  <c r="V163" i="307"/>
  <c r="V165" i="307"/>
  <c r="V166" i="307"/>
  <c r="V167" i="307"/>
  <c r="W161" i="307"/>
  <c r="W254" i="307"/>
  <c r="W255" i="307"/>
  <c r="W189" i="307"/>
  <c r="W179" i="307"/>
  <c r="W183" i="307"/>
  <c r="W186" i="307"/>
  <c r="W188" i="307"/>
  <c r="W191" i="307"/>
  <c r="W197" i="307"/>
  <c r="W194" i="307"/>
  <c r="W195" i="307"/>
  <c r="W198" i="307"/>
  <c r="W199" i="307"/>
  <c r="W246" i="307"/>
  <c r="W217" i="307"/>
  <c r="W220" i="307"/>
  <c r="W225" i="307"/>
  <c r="W228" i="307"/>
  <c r="W234" i="307"/>
  <c r="W231" i="307"/>
  <c r="W232" i="307"/>
  <c r="W235" i="307"/>
  <c r="W236" i="307"/>
  <c r="W248" i="307"/>
  <c r="W249" i="307"/>
  <c r="W256" i="307"/>
  <c r="W258" i="307"/>
  <c r="W118" i="307"/>
  <c r="W119" i="307"/>
  <c r="W121" i="307"/>
  <c r="W122" i="307"/>
  <c r="W123" i="307"/>
  <c r="W127" i="307"/>
  <c r="W128" i="307"/>
  <c r="X126" i="307"/>
  <c r="X111" i="307"/>
  <c r="X112" i="307"/>
  <c r="X115" i="307"/>
  <c r="X116" i="307"/>
  <c r="X297" i="307"/>
  <c r="W148" i="307"/>
  <c r="X149" i="307"/>
  <c r="X152" i="307"/>
  <c r="X153" i="307"/>
  <c r="X298" i="307"/>
  <c r="X299" i="307"/>
  <c r="X388" i="307"/>
  <c r="W162" i="307"/>
  <c r="W163" i="307"/>
  <c r="W165" i="307"/>
  <c r="W166" i="307"/>
  <c r="W167" i="307"/>
  <c r="X161" i="307"/>
  <c r="X254" i="307"/>
  <c r="X255" i="307"/>
  <c r="X189" i="307"/>
  <c r="X179" i="307"/>
  <c r="X183" i="307"/>
  <c r="X186" i="307"/>
  <c r="X188" i="307"/>
  <c r="X191" i="307"/>
  <c r="X197" i="307"/>
  <c r="X194" i="307"/>
  <c r="X195" i="307"/>
  <c r="X198" i="307"/>
  <c r="X199" i="307"/>
  <c r="X246" i="307"/>
  <c r="X217" i="307"/>
  <c r="X220" i="307"/>
  <c r="X225" i="307"/>
  <c r="X228" i="307"/>
  <c r="X234" i="307"/>
  <c r="X231" i="307"/>
  <c r="X232" i="307"/>
  <c r="X235" i="307"/>
  <c r="X236" i="307"/>
  <c r="X248" i="307"/>
  <c r="X249" i="307"/>
  <c r="X256" i="307"/>
  <c r="X258" i="307"/>
  <c r="X118" i="307"/>
  <c r="X119" i="307"/>
  <c r="X121" i="307"/>
  <c r="X122" i="307"/>
  <c r="X123" i="307"/>
  <c r="X127" i="307"/>
  <c r="X128" i="307"/>
  <c r="Y126" i="307"/>
  <c r="Y111" i="307"/>
  <c r="Y112" i="307"/>
  <c r="Y115" i="307"/>
  <c r="Y116" i="307"/>
  <c r="Y297" i="307"/>
  <c r="X148" i="307"/>
  <c r="Y149" i="307"/>
  <c r="Y152" i="307"/>
  <c r="Y153" i="307"/>
  <c r="Y298" i="307"/>
  <c r="Y299" i="307"/>
  <c r="Y388" i="307"/>
  <c r="X162" i="307"/>
  <c r="X163" i="307"/>
  <c r="X165" i="307"/>
  <c r="X166" i="307"/>
  <c r="X167" i="307"/>
  <c r="Y161" i="307"/>
  <c r="Y254" i="307"/>
  <c r="Y255" i="307"/>
  <c r="Y189" i="307"/>
  <c r="Y179" i="307"/>
  <c r="Y183" i="307"/>
  <c r="Y186" i="307"/>
  <c r="Y188" i="307"/>
  <c r="Y191" i="307"/>
  <c r="Y197" i="307"/>
  <c r="Y194" i="307"/>
  <c r="Y195" i="307"/>
  <c r="Y198" i="307"/>
  <c r="Y199" i="307"/>
  <c r="Y246" i="307"/>
  <c r="Y217" i="307"/>
  <c r="Y218" i="307"/>
  <c r="Y220" i="307"/>
  <c r="Y225" i="307"/>
  <c r="Y228" i="307"/>
  <c r="Y234" i="307"/>
  <c r="Y231" i="307"/>
  <c r="Y232" i="307"/>
  <c r="Y235" i="307"/>
  <c r="Y236" i="307"/>
  <c r="Y248" i="307"/>
  <c r="Y249" i="307"/>
  <c r="Y256" i="307"/>
  <c r="Y258" i="307"/>
  <c r="Y118" i="307"/>
  <c r="Y119" i="307"/>
  <c r="Y121" i="307"/>
  <c r="Y122" i="307"/>
  <c r="Y123" i="307"/>
  <c r="Y127" i="307"/>
  <c r="Y128" i="307"/>
  <c r="Z126" i="307"/>
  <c r="Z111" i="307"/>
  <c r="Z112" i="307"/>
  <c r="Z115" i="307"/>
  <c r="Z116" i="307"/>
  <c r="Z297" i="307"/>
  <c r="Y148" i="307"/>
  <c r="Z149" i="307"/>
  <c r="Z152" i="307"/>
  <c r="Z153" i="307"/>
  <c r="Z298" i="307"/>
  <c r="Z299" i="307"/>
  <c r="Z388" i="307"/>
  <c r="Y162" i="307"/>
  <c r="Y163" i="307"/>
  <c r="Y165" i="307"/>
  <c r="Y166" i="307"/>
  <c r="Y167" i="307"/>
  <c r="Z161" i="307"/>
  <c r="Z254" i="307"/>
  <c r="Z255" i="307"/>
  <c r="Z189" i="307"/>
  <c r="Z171" i="307"/>
  <c r="Z173" i="307"/>
  <c r="Z176" i="307"/>
  <c r="Z179" i="307"/>
  <c r="Z183" i="307"/>
  <c r="Z186" i="307"/>
  <c r="Z188" i="307"/>
  <c r="Z191" i="307"/>
  <c r="Z197" i="307"/>
  <c r="Z194" i="307"/>
  <c r="Z195" i="307"/>
  <c r="Z198" i="307"/>
  <c r="Z199" i="307"/>
  <c r="Z246" i="307"/>
  <c r="Z217" i="307"/>
  <c r="Z220" i="307"/>
  <c r="Z225" i="307"/>
  <c r="Z228" i="307"/>
  <c r="Z234" i="307"/>
  <c r="Z231" i="307"/>
  <c r="Z232" i="307"/>
  <c r="Z235" i="307"/>
  <c r="Z236" i="307"/>
  <c r="Z248" i="307"/>
  <c r="Z249" i="307"/>
  <c r="Z256" i="307"/>
  <c r="Z258" i="307"/>
  <c r="Z118" i="307"/>
  <c r="Z119" i="307"/>
  <c r="Z121" i="307"/>
  <c r="Z122" i="307"/>
  <c r="Z123" i="307"/>
  <c r="Z127" i="307"/>
  <c r="Z128" i="307"/>
  <c r="AA126" i="307"/>
  <c r="AA111" i="307"/>
  <c r="AA112" i="307"/>
  <c r="AA115" i="307"/>
  <c r="AA116" i="307"/>
  <c r="AA297" i="307"/>
  <c r="Z148" i="307"/>
  <c r="AA149" i="307"/>
  <c r="AA152" i="307"/>
  <c r="AA153" i="307"/>
  <c r="AA298" i="307"/>
  <c r="AA299" i="307"/>
  <c r="AA388" i="307"/>
  <c r="Z162" i="307"/>
  <c r="Z163" i="307"/>
  <c r="Z165" i="307"/>
  <c r="Z166" i="307"/>
  <c r="Z167" i="307"/>
  <c r="AA161" i="307"/>
  <c r="AA254" i="307"/>
  <c r="AA255" i="307"/>
  <c r="AA189" i="307"/>
  <c r="AA171" i="307"/>
  <c r="AA173" i="307"/>
  <c r="AA176" i="307"/>
  <c r="AA179" i="307"/>
  <c r="AA183" i="307"/>
  <c r="AA186" i="307"/>
  <c r="AA188" i="307"/>
  <c r="AA191" i="307"/>
  <c r="AA197" i="307"/>
  <c r="AA194" i="307"/>
  <c r="AA195" i="307"/>
  <c r="AA198" i="307"/>
  <c r="AA199" i="307"/>
  <c r="AA246" i="307"/>
  <c r="AA217" i="307"/>
  <c r="AA220" i="307"/>
  <c r="AA225" i="307"/>
  <c r="AA228" i="307"/>
  <c r="AA234" i="307"/>
  <c r="AA231" i="307"/>
  <c r="AA232" i="307"/>
  <c r="AA235" i="307"/>
  <c r="AA236" i="307"/>
  <c r="AA248" i="307"/>
  <c r="AA249" i="307"/>
  <c r="AA256" i="307"/>
  <c r="AA258" i="307"/>
  <c r="AA118" i="307"/>
  <c r="AA119" i="307"/>
  <c r="AA121" i="307"/>
  <c r="AA122" i="307"/>
  <c r="AA123" i="307"/>
  <c r="AA127" i="307"/>
  <c r="AA128" i="307"/>
  <c r="AB126" i="307"/>
  <c r="AB111" i="307"/>
  <c r="AB112" i="307"/>
  <c r="AB115" i="307"/>
  <c r="AB116" i="307"/>
  <c r="AB297" i="307"/>
  <c r="AA148" i="307"/>
  <c r="AB149" i="307"/>
  <c r="AB152" i="307"/>
  <c r="AB153" i="307"/>
  <c r="AB298" i="307"/>
  <c r="AB299" i="307"/>
  <c r="AB388" i="307"/>
  <c r="AA162" i="307"/>
  <c r="AA163" i="307"/>
  <c r="AA165" i="307"/>
  <c r="AA166" i="307"/>
  <c r="AA167" i="307"/>
  <c r="AB161" i="307"/>
  <c r="AB254" i="307"/>
  <c r="AB255" i="307"/>
  <c r="AB189" i="307"/>
  <c r="AB171" i="307"/>
  <c r="AB173" i="307"/>
  <c r="AB176" i="307"/>
  <c r="AB179" i="307"/>
  <c r="AB183" i="307"/>
  <c r="AB186" i="307"/>
  <c r="AB188" i="307"/>
  <c r="AB191" i="307"/>
  <c r="AB197" i="307"/>
  <c r="AB194" i="307"/>
  <c r="AB195" i="307"/>
  <c r="AB198" i="307"/>
  <c r="AB199" i="307"/>
  <c r="AB246" i="307"/>
  <c r="AB217" i="307"/>
  <c r="AB220" i="307"/>
  <c r="AB225" i="307"/>
  <c r="AB228" i="307"/>
  <c r="AB234" i="307"/>
  <c r="AB231" i="307"/>
  <c r="AB232" i="307"/>
  <c r="AB235" i="307"/>
  <c r="AB236" i="307"/>
  <c r="AB248" i="307"/>
  <c r="AB249" i="307"/>
  <c r="AB256" i="307"/>
  <c r="AB258" i="307"/>
  <c r="AB118" i="307"/>
  <c r="AB119" i="307"/>
  <c r="AB121" i="307"/>
  <c r="AB122" i="307"/>
  <c r="AB123" i="307"/>
  <c r="AB127" i="307"/>
  <c r="AB128" i="307"/>
  <c r="AC126" i="307"/>
  <c r="AC111" i="307"/>
  <c r="AC112" i="307"/>
  <c r="AC115" i="307"/>
  <c r="AC116" i="307"/>
  <c r="AC297" i="307"/>
  <c r="AB148" i="307"/>
  <c r="AC149" i="307"/>
  <c r="AC152" i="307"/>
  <c r="AC153" i="307"/>
  <c r="AC298" i="307"/>
  <c r="AC299" i="307"/>
  <c r="AC388" i="307"/>
  <c r="AB162" i="307"/>
  <c r="AB163" i="307"/>
  <c r="AB165" i="307"/>
  <c r="AB166" i="307"/>
  <c r="AB167" i="307"/>
  <c r="AC161" i="307"/>
  <c r="AC254" i="307"/>
  <c r="AC255" i="307"/>
  <c r="AC189" i="307"/>
  <c r="AC171" i="307"/>
  <c r="AC173" i="307"/>
  <c r="AC176" i="307"/>
  <c r="AC179" i="307"/>
  <c r="AC183" i="307"/>
  <c r="AC186" i="307"/>
  <c r="AC188" i="307"/>
  <c r="AC191" i="307"/>
  <c r="AC197" i="307"/>
  <c r="AC194" i="307"/>
  <c r="AC195" i="307"/>
  <c r="AC198" i="307"/>
  <c r="AC199" i="307"/>
  <c r="AC246" i="307"/>
  <c r="AC217" i="307"/>
  <c r="AC220" i="307"/>
  <c r="AC225" i="307"/>
  <c r="AC228" i="307"/>
  <c r="AC234" i="307"/>
  <c r="AC231" i="307"/>
  <c r="AC232" i="307"/>
  <c r="AC235" i="307"/>
  <c r="AC236" i="307"/>
  <c r="AC248" i="307"/>
  <c r="AC249" i="307"/>
  <c r="AC256" i="307"/>
  <c r="AC258" i="307"/>
  <c r="AC118" i="307"/>
  <c r="AC119" i="307"/>
  <c r="AC121" i="307"/>
  <c r="AC122" i="307"/>
  <c r="AC123" i="307"/>
  <c r="AC127" i="307"/>
  <c r="AC128" i="307"/>
  <c r="AD126" i="307"/>
  <c r="AD111" i="307"/>
  <c r="AD112" i="307"/>
  <c r="AD115" i="307"/>
  <c r="AD116" i="307"/>
  <c r="AD297" i="307"/>
  <c r="AC148" i="307"/>
  <c r="AD149" i="307"/>
  <c r="AD152" i="307"/>
  <c r="AD153" i="307"/>
  <c r="AD298" i="307"/>
  <c r="AD299" i="307"/>
  <c r="AD388" i="307"/>
  <c r="AC162" i="307"/>
  <c r="AC163" i="307"/>
  <c r="AC165" i="307"/>
  <c r="AC166" i="307"/>
  <c r="AC167" i="307"/>
  <c r="AD161" i="307"/>
  <c r="AD254" i="307"/>
  <c r="AD255" i="307"/>
  <c r="AD189" i="307"/>
  <c r="AD171" i="307"/>
  <c r="AD173" i="307"/>
  <c r="AD176" i="307"/>
  <c r="AD179" i="307"/>
  <c r="AD183" i="307"/>
  <c r="AD186" i="307"/>
  <c r="AD188" i="307"/>
  <c r="AD191" i="307"/>
  <c r="AD197" i="307"/>
  <c r="AD194" i="307"/>
  <c r="AD195" i="307"/>
  <c r="AD198" i="307"/>
  <c r="AD199" i="307"/>
  <c r="AD246" i="307"/>
  <c r="AD217" i="307"/>
  <c r="AD220" i="307"/>
  <c r="AD225" i="307"/>
  <c r="AD228" i="307"/>
  <c r="AD234" i="307"/>
  <c r="AD231" i="307"/>
  <c r="AD232" i="307"/>
  <c r="AD235" i="307"/>
  <c r="AD236" i="307"/>
  <c r="AD248" i="307"/>
  <c r="AD249" i="307"/>
  <c r="AD256" i="307"/>
  <c r="AD258" i="307"/>
  <c r="AD118" i="307"/>
  <c r="AD119" i="307"/>
  <c r="AD121" i="307"/>
  <c r="AD122" i="307"/>
  <c r="AD123" i="307"/>
  <c r="AD127" i="307"/>
  <c r="AD128" i="307"/>
  <c r="AE126" i="307"/>
  <c r="AE111" i="307"/>
  <c r="AE112" i="307"/>
  <c r="AE115" i="307"/>
  <c r="AE116" i="307"/>
  <c r="AE297" i="307"/>
  <c r="AD148" i="307"/>
  <c r="AE149" i="307"/>
  <c r="AE152" i="307"/>
  <c r="AE153" i="307"/>
  <c r="AE298" i="307"/>
  <c r="AE299" i="307"/>
  <c r="AE388" i="307"/>
  <c r="AD162" i="307"/>
  <c r="AD163" i="307"/>
  <c r="AD165" i="307"/>
  <c r="AD166" i="307"/>
  <c r="AD167" i="307"/>
  <c r="AE161" i="307"/>
  <c r="AE254" i="307"/>
  <c r="AE255" i="307"/>
  <c r="AE189" i="307"/>
  <c r="AE171" i="307"/>
  <c r="AE173" i="307"/>
  <c r="AE176" i="307"/>
  <c r="AE179" i="307"/>
  <c r="AE183" i="307"/>
  <c r="AE186" i="307"/>
  <c r="AE188" i="307"/>
  <c r="AE191" i="307"/>
  <c r="AE197" i="307"/>
  <c r="AE194" i="307"/>
  <c r="AE195" i="307"/>
  <c r="AE198" i="307"/>
  <c r="AE199" i="307"/>
  <c r="AE246" i="307"/>
  <c r="AE217" i="307"/>
  <c r="AE220" i="307"/>
  <c r="AE225" i="307"/>
  <c r="AE228" i="307"/>
  <c r="AE234" i="307"/>
  <c r="AE231" i="307"/>
  <c r="AE232" i="307"/>
  <c r="AE235" i="307"/>
  <c r="AE236" i="307"/>
  <c r="AE248" i="307"/>
  <c r="AE249" i="307"/>
  <c r="AE256" i="307"/>
  <c r="AE258" i="307"/>
  <c r="AE118" i="307"/>
  <c r="AE119" i="307"/>
  <c r="AE121" i="307"/>
  <c r="AE122" i="307"/>
  <c r="AE123" i="307"/>
  <c r="AE127" i="307"/>
  <c r="AE128" i="307"/>
  <c r="AF126" i="307"/>
  <c r="AF111" i="307"/>
  <c r="AF112" i="307"/>
  <c r="AF115" i="307"/>
  <c r="AF116" i="307"/>
  <c r="AF297" i="307"/>
  <c r="AE148" i="307"/>
  <c r="AF149" i="307"/>
  <c r="AF152" i="307"/>
  <c r="AF153" i="307"/>
  <c r="AF298" i="307"/>
  <c r="AF299" i="307"/>
  <c r="AF388" i="307"/>
  <c r="AE162" i="307"/>
  <c r="AE163" i="307"/>
  <c r="AE165" i="307"/>
  <c r="AE166" i="307"/>
  <c r="AE167" i="307"/>
  <c r="AF161" i="307"/>
  <c r="AF254" i="307"/>
  <c r="AF255" i="307"/>
  <c r="AF189" i="307"/>
  <c r="AF171" i="307"/>
  <c r="AF173" i="307"/>
  <c r="AF176" i="307"/>
  <c r="AF179" i="307"/>
  <c r="AF183" i="307"/>
  <c r="AF186" i="307"/>
  <c r="AF188" i="307"/>
  <c r="AF191" i="307"/>
  <c r="AF197" i="307"/>
  <c r="AF194" i="307"/>
  <c r="AF195" i="307"/>
  <c r="AF198" i="307"/>
  <c r="AF199" i="307"/>
  <c r="AF246" i="307"/>
  <c r="AF217" i="307"/>
  <c r="AF220" i="307"/>
  <c r="AF225" i="307"/>
  <c r="AF228" i="307"/>
  <c r="AF234" i="307"/>
  <c r="AF231" i="307"/>
  <c r="AF232" i="307"/>
  <c r="AF235" i="307"/>
  <c r="AF236" i="307"/>
  <c r="AF248" i="307"/>
  <c r="AF249" i="307"/>
  <c r="AF256" i="307"/>
  <c r="AF258" i="307"/>
  <c r="AF118" i="307"/>
  <c r="AF119" i="307"/>
  <c r="AF121" i="307"/>
  <c r="AF122" i="307"/>
  <c r="AF123" i="307"/>
  <c r="AF127" i="307"/>
  <c r="AF128" i="307"/>
  <c r="AG126" i="307"/>
  <c r="AG111" i="307"/>
  <c r="AG112" i="307"/>
  <c r="AG115" i="307"/>
  <c r="AG116" i="307"/>
  <c r="AG297" i="307"/>
  <c r="AF148" i="307"/>
  <c r="AG149" i="307"/>
  <c r="AG152" i="307"/>
  <c r="AG153" i="307"/>
  <c r="AG298" i="307"/>
  <c r="AG299" i="307"/>
  <c r="AG388" i="307"/>
  <c r="AF162" i="307"/>
  <c r="AF163" i="307"/>
  <c r="AF165" i="307"/>
  <c r="AF166" i="307"/>
  <c r="AF167" i="307"/>
  <c r="AG161" i="307"/>
  <c r="AG254" i="307"/>
  <c r="AG255" i="307"/>
  <c r="AG189" i="307"/>
  <c r="AG171" i="307"/>
  <c r="AG173" i="307"/>
  <c r="AG176" i="307"/>
  <c r="AG179" i="307"/>
  <c r="AG183" i="307"/>
  <c r="AG186" i="307"/>
  <c r="AG188" i="307"/>
  <c r="AG191" i="307"/>
  <c r="AG197" i="307"/>
  <c r="AG194" i="307"/>
  <c r="AG195" i="307"/>
  <c r="AG198" i="307"/>
  <c r="AG199" i="307"/>
  <c r="AG246" i="307"/>
  <c r="AG217" i="307"/>
  <c r="AG220" i="307"/>
  <c r="AG225" i="307"/>
  <c r="AG228" i="307"/>
  <c r="AG234" i="307"/>
  <c r="AG231" i="307"/>
  <c r="AG232" i="307"/>
  <c r="AG235" i="307"/>
  <c r="AG236" i="307"/>
  <c r="AG248" i="307"/>
  <c r="AG249" i="307"/>
  <c r="AG256" i="307"/>
  <c r="AG258" i="307"/>
  <c r="AG118" i="307"/>
  <c r="AG119" i="307"/>
  <c r="AG121" i="307"/>
  <c r="AG122" i="307"/>
  <c r="AG123" i="307"/>
  <c r="AG127" i="307"/>
  <c r="AG128" i="307"/>
  <c r="AH126" i="307"/>
  <c r="AH111" i="307"/>
  <c r="AH112" i="307"/>
  <c r="AH115" i="307"/>
  <c r="AH116" i="307"/>
  <c r="AH297" i="307"/>
  <c r="AG148" i="307"/>
  <c r="AH149" i="307"/>
  <c r="AH152" i="307"/>
  <c r="AH153" i="307"/>
  <c r="AH298" i="307"/>
  <c r="AH299" i="307"/>
  <c r="AH388" i="307"/>
  <c r="AG162" i="307"/>
  <c r="AG163" i="307"/>
  <c r="AG165" i="307"/>
  <c r="AG166" i="307"/>
  <c r="AG167" i="307"/>
  <c r="AH161" i="307"/>
  <c r="AH254" i="307"/>
  <c r="AH255" i="307"/>
  <c r="AH189" i="307"/>
  <c r="AH171" i="307"/>
  <c r="AH173" i="307"/>
  <c r="AH176" i="307"/>
  <c r="AH179" i="307"/>
  <c r="AH183" i="307"/>
  <c r="AH186" i="307"/>
  <c r="AH188" i="307"/>
  <c r="AH191" i="307"/>
  <c r="AH197" i="307"/>
  <c r="AH194" i="307"/>
  <c r="AH195" i="307"/>
  <c r="AH198" i="307"/>
  <c r="AH199" i="307"/>
  <c r="AH246" i="307"/>
  <c r="AH217" i="307"/>
  <c r="AH220" i="307"/>
  <c r="AH225" i="307"/>
  <c r="AH228" i="307"/>
  <c r="AH234" i="307"/>
  <c r="AH231" i="307"/>
  <c r="AH232" i="307"/>
  <c r="AH235" i="307"/>
  <c r="AH236" i="307"/>
  <c r="AH248" i="307"/>
  <c r="AH249" i="307"/>
  <c r="AH256" i="307"/>
  <c r="AH258" i="307"/>
  <c r="AH118" i="307"/>
  <c r="AH119" i="307"/>
  <c r="AH121" i="307"/>
  <c r="AH122" i="307"/>
  <c r="AH123" i="307"/>
  <c r="AH127" i="307"/>
  <c r="AH128" i="307"/>
  <c r="AI126" i="307"/>
  <c r="AI111" i="307"/>
  <c r="AI112" i="307"/>
  <c r="AI115" i="307"/>
  <c r="AI116" i="307"/>
  <c r="AI297" i="307"/>
  <c r="AH148" i="307"/>
  <c r="AI149" i="307"/>
  <c r="AI152" i="307"/>
  <c r="AI153" i="307"/>
  <c r="AI298" i="307"/>
  <c r="AI299" i="307"/>
  <c r="AI388" i="307"/>
  <c r="AH162" i="307"/>
  <c r="AH163" i="307"/>
  <c r="AH165" i="307"/>
  <c r="AH166" i="307"/>
  <c r="AH167" i="307"/>
  <c r="AI161" i="307"/>
  <c r="AI254" i="307"/>
  <c r="AI255" i="307"/>
  <c r="AI189" i="307"/>
  <c r="AI171" i="307"/>
  <c r="AI173" i="307"/>
  <c r="AI176" i="307"/>
  <c r="AI179" i="307"/>
  <c r="AI183" i="307"/>
  <c r="AI186" i="307"/>
  <c r="AI188" i="307"/>
  <c r="AI191" i="307"/>
  <c r="AI197" i="307"/>
  <c r="AI194" i="307"/>
  <c r="AI195" i="307"/>
  <c r="AI198" i="307"/>
  <c r="AI199" i="307"/>
  <c r="AI246" i="307"/>
  <c r="AI217" i="307"/>
  <c r="AI220" i="307"/>
  <c r="AI225" i="307"/>
  <c r="AI228" i="307"/>
  <c r="AI234" i="307"/>
  <c r="AI231" i="307"/>
  <c r="AI232" i="307"/>
  <c r="AI235" i="307"/>
  <c r="AI236" i="307"/>
  <c r="AI248" i="307"/>
  <c r="AI249" i="307"/>
  <c r="AI256" i="307"/>
  <c r="AI258" i="307"/>
  <c r="AI118" i="307"/>
  <c r="AI119" i="307"/>
  <c r="AI121" i="307"/>
  <c r="AI122" i="307"/>
  <c r="AI123" i="307"/>
  <c r="AI127" i="307"/>
  <c r="AI128" i="307"/>
  <c r="AJ126" i="307"/>
  <c r="AJ111" i="307"/>
  <c r="AJ112" i="307"/>
  <c r="AJ115" i="307"/>
  <c r="AJ116" i="307"/>
  <c r="AJ297" i="307"/>
  <c r="AI148" i="307"/>
  <c r="AJ149" i="307"/>
  <c r="AJ152" i="307"/>
  <c r="AJ153" i="307"/>
  <c r="AJ298" i="307"/>
  <c r="AJ299" i="307"/>
  <c r="AJ388" i="307"/>
  <c r="AI162" i="307"/>
  <c r="AI163" i="307"/>
  <c r="AI165" i="307"/>
  <c r="AI166" i="307"/>
  <c r="AI167" i="307"/>
  <c r="AJ161" i="307"/>
  <c r="AJ254" i="307"/>
  <c r="AJ255" i="307"/>
  <c r="AJ189" i="307"/>
  <c r="AJ171" i="307"/>
  <c r="AJ173" i="307"/>
  <c r="AJ176" i="307"/>
  <c r="AJ179" i="307"/>
  <c r="AJ183" i="307"/>
  <c r="AJ186" i="307"/>
  <c r="AJ188" i="307"/>
  <c r="AJ191" i="307"/>
  <c r="AJ197" i="307"/>
  <c r="AJ194" i="307"/>
  <c r="AJ195" i="307"/>
  <c r="AJ198" i="307"/>
  <c r="AJ199" i="307"/>
  <c r="AJ246" i="307"/>
  <c r="AJ217" i="307"/>
  <c r="AJ220" i="307"/>
  <c r="AJ225" i="307"/>
  <c r="AJ228" i="307"/>
  <c r="AJ234" i="307"/>
  <c r="AJ231" i="307"/>
  <c r="AJ232" i="307"/>
  <c r="AJ235" i="307"/>
  <c r="AJ236" i="307"/>
  <c r="AJ248" i="307"/>
  <c r="AJ249" i="307"/>
  <c r="AJ256" i="307"/>
  <c r="AJ258" i="307"/>
  <c r="AJ118" i="307"/>
  <c r="AJ119" i="307"/>
  <c r="AJ121" i="307"/>
  <c r="AJ122" i="307"/>
  <c r="AJ123" i="307"/>
  <c r="AJ127" i="307"/>
  <c r="AJ128" i="307"/>
  <c r="AK126" i="307"/>
  <c r="AK111" i="307"/>
  <c r="AK112" i="307"/>
  <c r="AK115" i="307"/>
  <c r="AK116" i="307"/>
  <c r="AK297" i="307"/>
  <c r="AJ148" i="307"/>
  <c r="AK149" i="307"/>
  <c r="AK152" i="307"/>
  <c r="AK153" i="307"/>
  <c r="AK298" i="307"/>
  <c r="AK299" i="307"/>
  <c r="AK388" i="307"/>
  <c r="AJ162" i="307"/>
  <c r="AJ163" i="307"/>
  <c r="AJ165" i="307"/>
  <c r="AJ166" i="307"/>
  <c r="AJ167" i="307"/>
  <c r="AK161" i="307"/>
  <c r="AK254" i="307"/>
  <c r="AK255" i="307"/>
  <c r="AK189" i="307"/>
  <c r="AK171" i="307"/>
  <c r="AK173" i="307"/>
  <c r="AK176" i="307"/>
  <c r="AK179" i="307"/>
  <c r="AK183" i="307"/>
  <c r="AK186" i="307"/>
  <c r="AK188" i="307"/>
  <c r="AK191" i="307"/>
  <c r="AK197" i="307"/>
  <c r="AK194" i="307"/>
  <c r="AK195" i="307"/>
  <c r="AK198" i="307"/>
  <c r="AK199" i="307"/>
  <c r="AK246" i="307"/>
  <c r="AK217" i="307"/>
  <c r="AK220" i="307"/>
  <c r="AK225" i="307"/>
  <c r="AK228" i="307"/>
  <c r="AK234" i="307"/>
  <c r="AK231" i="307"/>
  <c r="AK232" i="307"/>
  <c r="AK235" i="307"/>
  <c r="AK236" i="307"/>
  <c r="AK248" i="307"/>
  <c r="AK249" i="307"/>
  <c r="AK256" i="307"/>
  <c r="AK258" i="307"/>
  <c r="AK118" i="307"/>
  <c r="AK119" i="307"/>
  <c r="AK121" i="307"/>
  <c r="AK122" i="307"/>
  <c r="AK123" i="307"/>
  <c r="AK127" i="307"/>
  <c r="AK128" i="307"/>
  <c r="AL126" i="307"/>
  <c r="AL111" i="307"/>
  <c r="AL112" i="307"/>
  <c r="AL115" i="307"/>
  <c r="AL116" i="307"/>
  <c r="AL297" i="307"/>
  <c r="AK148" i="307"/>
  <c r="AL149" i="307"/>
  <c r="AL152" i="307"/>
  <c r="AL153" i="307"/>
  <c r="AL298" i="307"/>
  <c r="AL299" i="307"/>
  <c r="AL388" i="307"/>
  <c r="AK162" i="307"/>
  <c r="AK163" i="307"/>
  <c r="AK165" i="307"/>
  <c r="AK166" i="307"/>
  <c r="AK167" i="307"/>
  <c r="AL161" i="307"/>
  <c r="AL254" i="307"/>
  <c r="AL255" i="307"/>
  <c r="AL189" i="307"/>
  <c r="AL171" i="307"/>
  <c r="AL173" i="307"/>
  <c r="AL176" i="307"/>
  <c r="AL179" i="307"/>
  <c r="AL183" i="307"/>
  <c r="AL186" i="307"/>
  <c r="AL188" i="307"/>
  <c r="AL191" i="307"/>
  <c r="AL197" i="307"/>
  <c r="AL194" i="307"/>
  <c r="AL195" i="307"/>
  <c r="AL198" i="307"/>
  <c r="AL199" i="307"/>
  <c r="AL246" i="307"/>
  <c r="AL217" i="307"/>
  <c r="AL220" i="307"/>
  <c r="AL225" i="307"/>
  <c r="AL228" i="307"/>
  <c r="AL234" i="307"/>
  <c r="AL231" i="307"/>
  <c r="AL232" i="307"/>
  <c r="AL235" i="307"/>
  <c r="AL236" i="307"/>
  <c r="AL248" i="307"/>
  <c r="AL249" i="307"/>
  <c r="AL256" i="307"/>
  <c r="AL258" i="307"/>
  <c r="AL118" i="307"/>
  <c r="AL119" i="307"/>
  <c r="AL121" i="307"/>
  <c r="AL122" i="307"/>
  <c r="AL123" i="307"/>
  <c r="AL127" i="307"/>
  <c r="AL128" i="307"/>
  <c r="AM126" i="307"/>
  <c r="AM111" i="307"/>
  <c r="AM112" i="307"/>
  <c r="AM115" i="307"/>
  <c r="AM116" i="307"/>
  <c r="AM297" i="307"/>
  <c r="AL148" i="307"/>
  <c r="AM149" i="307"/>
  <c r="AM152" i="307"/>
  <c r="AM153" i="307"/>
  <c r="AM298" i="307"/>
  <c r="AM299" i="307"/>
  <c r="AM388" i="307"/>
  <c r="AL162" i="307"/>
  <c r="AL163" i="307"/>
  <c r="AL165" i="307"/>
  <c r="AL166" i="307"/>
  <c r="AL167" i="307"/>
  <c r="AM161" i="307"/>
  <c r="AM254" i="307"/>
  <c r="AM255" i="307"/>
  <c r="AM189" i="307"/>
  <c r="AM171" i="307"/>
  <c r="AM173" i="307"/>
  <c r="AM176" i="307"/>
  <c r="AM179" i="307"/>
  <c r="AM183" i="307"/>
  <c r="AM186" i="307"/>
  <c r="AM188" i="307"/>
  <c r="AM191" i="307"/>
  <c r="AM197" i="307"/>
  <c r="AM194" i="307"/>
  <c r="AM195" i="307"/>
  <c r="AM198" i="307"/>
  <c r="AM199" i="307"/>
  <c r="AM246" i="307"/>
  <c r="AM217" i="307"/>
  <c r="AM220" i="307"/>
  <c r="AM225" i="307"/>
  <c r="AM228" i="307"/>
  <c r="AM234" i="307"/>
  <c r="AM231" i="307"/>
  <c r="AM232" i="307"/>
  <c r="AM235" i="307"/>
  <c r="AM236" i="307"/>
  <c r="AM248" i="307"/>
  <c r="AM249" i="307"/>
  <c r="AM256" i="307"/>
  <c r="AM258" i="307"/>
  <c r="AM118" i="307"/>
  <c r="AM119" i="307"/>
  <c r="AM121" i="307"/>
  <c r="AM122" i="307"/>
  <c r="AM123" i="307"/>
  <c r="AM127" i="307"/>
  <c r="AM128" i="307"/>
  <c r="AN126" i="307"/>
  <c r="AN111" i="307"/>
  <c r="AN112" i="307"/>
  <c r="AN115" i="307"/>
  <c r="AN116" i="307"/>
  <c r="AN297" i="307"/>
  <c r="AM148" i="307"/>
  <c r="AN149" i="307"/>
  <c r="AN152" i="307"/>
  <c r="AN153" i="307"/>
  <c r="AN298" i="307"/>
  <c r="AN299" i="307"/>
  <c r="AN388" i="307"/>
  <c r="AM162" i="307"/>
  <c r="AM163" i="307"/>
  <c r="AM165" i="307"/>
  <c r="AM166" i="307"/>
  <c r="AM167" i="307"/>
  <c r="AN161" i="307"/>
  <c r="AN254" i="307"/>
  <c r="AN255" i="307"/>
  <c r="AN189" i="307"/>
  <c r="AN171" i="307"/>
  <c r="AN173" i="307"/>
  <c r="AN176" i="307"/>
  <c r="AN179" i="307"/>
  <c r="AN183" i="307"/>
  <c r="AN186" i="307"/>
  <c r="AN188" i="307"/>
  <c r="AN191" i="307"/>
  <c r="AN197" i="307"/>
  <c r="AN194" i="307"/>
  <c r="AN195" i="307"/>
  <c r="AN198" i="307"/>
  <c r="AN199" i="307"/>
  <c r="AN246" i="307"/>
  <c r="AN217" i="307"/>
  <c r="AN220" i="307"/>
  <c r="AN225" i="307"/>
  <c r="AN228" i="307"/>
  <c r="AN234" i="307"/>
  <c r="AN231" i="307"/>
  <c r="AN232" i="307"/>
  <c r="AN235" i="307"/>
  <c r="AN236" i="307"/>
  <c r="AN248" i="307"/>
  <c r="AN249" i="307"/>
  <c r="AN256" i="307"/>
  <c r="AN258" i="307"/>
  <c r="AN118" i="307"/>
  <c r="AN119" i="307"/>
  <c r="AN121" i="307"/>
  <c r="AN122" i="307"/>
  <c r="AN123" i="307"/>
  <c r="AN127" i="307"/>
  <c r="AN128" i="307"/>
  <c r="AO126" i="307"/>
  <c r="AO111" i="307"/>
  <c r="AO112" i="307"/>
  <c r="AO115" i="307"/>
  <c r="AO116" i="307"/>
  <c r="AO297" i="307"/>
  <c r="AN148" i="307"/>
  <c r="AO149" i="307"/>
  <c r="AO152" i="307"/>
  <c r="AO153" i="307"/>
  <c r="AO298" i="307"/>
  <c r="AO299" i="307"/>
  <c r="AO388" i="307"/>
  <c r="AN162" i="307"/>
  <c r="AN163" i="307"/>
  <c r="AN165" i="307"/>
  <c r="AN166" i="307"/>
  <c r="AN167" i="307"/>
  <c r="AO161" i="307"/>
  <c r="AO254" i="307"/>
  <c r="AO255" i="307"/>
  <c r="AO189" i="307"/>
  <c r="AO171" i="307"/>
  <c r="AO173" i="307"/>
  <c r="AO176" i="307"/>
  <c r="AO179" i="307"/>
  <c r="AO183" i="307"/>
  <c r="AO186" i="307"/>
  <c r="AO188" i="307"/>
  <c r="AO191" i="307"/>
  <c r="AO197" i="307"/>
  <c r="AO194" i="307"/>
  <c r="AO195" i="307"/>
  <c r="AO198" i="307"/>
  <c r="AO199" i="307"/>
  <c r="AO246" i="307"/>
  <c r="AO217" i="307"/>
  <c r="AO220" i="307"/>
  <c r="AO225" i="307"/>
  <c r="AO228" i="307"/>
  <c r="AO234" i="307"/>
  <c r="AO231" i="307"/>
  <c r="AO232" i="307"/>
  <c r="AO235" i="307"/>
  <c r="AO236" i="307"/>
  <c r="AO248" i="307"/>
  <c r="AO249" i="307"/>
  <c r="AO256" i="307"/>
  <c r="AO258" i="307"/>
  <c r="AO118" i="307"/>
  <c r="AO119" i="307"/>
  <c r="AO121" i="307"/>
  <c r="AO122" i="307"/>
  <c r="AO123" i="307"/>
  <c r="AO127" i="307"/>
  <c r="AO128" i="307"/>
  <c r="AP126" i="307"/>
  <c r="AP111" i="307"/>
  <c r="AP112" i="307"/>
  <c r="AP115" i="307"/>
  <c r="AP116" i="307"/>
  <c r="AP297" i="307"/>
  <c r="AO148" i="307"/>
  <c r="AP149" i="307"/>
  <c r="AP152" i="307"/>
  <c r="AP153" i="307"/>
  <c r="AP298" i="307"/>
  <c r="AP299" i="307"/>
  <c r="AP388" i="307"/>
  <c r="AO162" i="307"/>
  <c r="AO163" i="307"/>
  <c r="AO165" i="307"/>
  <c r="AO166" i="307"/>
  <c r="AO167" i="307"/>
  <c r="AP161" i="307"/>
  <c r="AP254" i="307"/>
  <c r="AP255" i="307"/>
  <c r="AP189" i="307"/>
  <c r="AP171" i="307"/>
  <c r="AP173" i="307"/>
  <c r="AP176" i="307"/>
  <c r="AP179" i="307"/>
  <c r="AP183" i="307"/>
  <c r="AP186" i="307"/>
  <c r="AP188" i="307"/>
  <c r="AP191" i="307"/>
  <c r="AP197" i="307"/>
  <c r="AP194" i="307"/>
  <c r="AP195" i="307"/>
  <c r="AP198" i="307"/>
  <c r="AP199" i="307"/>
  <c r="AP246" i="307"/>
  <c r="AP217" i="307"/>
  <c r="AP220" i="307"/>
  <c r="AP225" i="307"/>
  <c r="AP228" i="307"/>
  <c r="AP234" i="307"/>
  <c r="AP231" i="307"/>
  <c r="AP232" i="307"/>
  <c r="AP235" i="307"/>
  <c r="AP236" i="307"/>
  <c r="AP248" i="307"/>
  <c r="AP249" i="307"/>
  <c r="AP256" i="307"/>
  <c r="AP258" i="307"/>
  <c r="AP118" i="307"/>
  <c r="AP119" i="307"/>
  <c r="AP121" i="307"/>
  <c r="AP122" i="307"/>
  <c r="AP123" i="307"/>
  <c r="AP127" i="307"/>
  <c r="AP128" i="307"/>
  <c r="AQ126" i="307"/>
  <c r="AQ111" i="307"/>
  <c r="AQ112" i="307"/>
  <c r="AQ115" i="307"/>
  <c r="AQ116" i="307"/>
  <c r="AQ297" i="307"/>
  <c r="AP148" i="307"/>
  <c r="AQ149" i="307"/>
  <c r="AQ152" i="307"/>
  <c r="AQ153" i="307"/>
  <c r="AQ298" i="307"/>
  <c r="AQ299" i="307"/>
  <c r="AQ388" i="307"/>
  <c r="AP162" i="307"/>
  <c r="AP163" i="307"/>
  <c r="AP165" i="307"/>
  <c r="AP166" i="307"/>
  <c r="AP167" i="307"/>
  <c r="AQ161" i="307"/>
  <c r="AQ254" i="307"/>
  <c r="AQ255" i="307"/>
  <c r="AQ189" i="307"/>
  <c r="AQ171" i="307"/>
  <c r="AQ173" i="307"/>
  <c r="AQ176" i="307"/>
  <c r="AQ179" i="307"/>
  <c r="AQ183" i="307"/>
  <c r="AQ186" i="307"/>
  <c r="AQ188" i="307"/>
  <c r="AQ191" i="307"/>
  <c r="AQ197" i="307"/>
  <c r="AQ194" i="307"/>
  <c r="AQ195" i="307"/>
  <c r="AQ198" i="307"/>
  <c r="AQ199" i="307"/>
  <c r="AQ246" i="307"/>
  <c r="AQ217" i="307"/>
  <c r="AQ220" i="307"/>
  <c r="AQ225" i="307"/>
  <c r="AQ228" i="307"/>
  <c r="AQ234" i="307"/>
  <c r="AQ231" i="307"/>
  <c r="AQ232" i="307"/>
  <c r="AQ235" i="307"/>
  <c r="AQ236" i="307"/>
  <c r="AQ248" i="307"/>
  <c r="AQ249" i="307"/>
  <c r="AQ256" i="307"/>
  <c r="AQ258" i="307"/>
  <c r="AQ118" i="307"/>
  <c r="AQ119" i="307"/>
  <c r="AQ121" i="307"/>
  <c r="AQ122" i="307"/>
  <c r="AQ123" i="307"/>
  <c r="AQ127" i="307"/>
  <c r="AQ128" i="307"/>
  <c r="AR126" i="307"/>
  <c r="AR111" i="307"/>
  <c r="AR112" i="307"/>
  <c r="AR115" i="307"/>
  <c r="AR116" i="307"/>
  <c r="AR297" i="307"/>
  <c r="AQ148" i="307"/>
  <c r="AR149" i="307"/>
  <c r="AR152" i="307"/>
  <c r="AR153" i="307"/>
  <c r="AR298" i="307"/>
  <c r="AR299" i="307"/>
  <c r="AR388" i="307"/>
  <c r="AQ162" i="307"/>
  <c r="AQ163" i="307"/>
  <c r="AQ165" i="307"/>
  <c r="AQ166" i="307"/>
  <c r="AQ167" i="307"/>
  <c r="AR161" i="307"/>
  <c r="AR254" i="307"/>
  <c r="AR255" i="307"/>
  <c r="AR189" i="307"/>
  <c r="AR171" i="307"/>
  <c r="AR173" i="307"/>
  <c r="AR176" i="307"/>
  <c r="AR179" i="307"/>
  <c r="AR183" i="307"/>
  <c r="AR186" i="307"/>
  <c r="AR188" i="307"/>
  <c r="AR191" i="307"/>
  <c r="AR197" i="307"/>
  <c r="AR194" i="307"/>
  <c r="AR195" i="307"/>
  <c r="AR198" i="307"/>
  <c r="AR199" i="307"/>
  <c r="AR246" i="307"/>
  <c r="AR217" i="307"/>
  <c r="AR220" i="307"/>
  <c r="AR225" i="307"/>
  <c r="AR228" i="307"/>
  <c r="AR234" i="307"/>
  <c r="AR231" i="307"/>
  <c r="AR232" i="307"/>
  <c r="AR235" i="307"/>
  <c r="AR236" i="307"/>
  <c r="AR248" i="307"/>
  <c r="AR249" i="307"/>
  <c r="AR256" i="307"/>
  <c r="AR258" i="307"/>
  <c r="AR118" i="307"/>
  <c r="AR119" i="307"/>
  <c r="AR121" i="307"/>
  <c r="AR122" i="307"/>
  <c r="AR123" i="307"/>
  <c r="AR127" i="307"/>
  <c r="AR128" i="307"/>
  <c r="AS126" i="307"/>
  <c r="AS111" i="307"/>
  <c r="AS112" i="307"/>
  <c r="AS115" i="307"/>
  <c r="AS116" i="307"/>
  <c r="AS297" i="307"/>
  <c r="AR148" i="307"/>
  <c r="AS149" i="307"/>
  <c r="AS152" i="307"/>
  <c r="AS153" i="307"/>
  <c r="AS298" i="307"/>
  <c r="AS299" i="307"/>
  <c r="AS388" i="307"/>
  <c r="AR162" i="307"/>
  <c r="AR163" i="307"/>
  <c r="AR165" i="307"/>
  <c r="AR166" i="307"/>
  <c r="AR167" i="307"/>
  <c r="AS161" i="307"/>
  <c r="AS254" i="307"/>
  <c r="AS255" i="307"/>
  <c r="AS189" i="307"/>
  <c r="AS171" i="307"/>
  <c r="AS173" i="307"/>
  <c r="AS176" i="307"/>
  <c r="AS179" i="307"/>
  <c r="AS183" i="307"/>
  <c r="AS186" i="307"/>
  <c r="AS188" i="307"/>
  <c r="AS191" i="307"/>
  <c r="AS197" i="307"/>
  <c r="AS194" i="307"/>
  <c r="AS195" i="307"/>
  <c r="AS198" i="307"/>
  <c r="AS199" i="307"/>
  <c r="AS246" i="307"/>
  <c r="AS217" i="307"/>
  <c r="AS220" i="307"/>
  <c r="AS225" i="307"/>
  <c r="AS228" i="307"/>
  <c r="AS234" i="307"/>
  <c r="AS231" i="307"/>
  <c r="AS232" i="307"/>
  <c r="AS235" i="307"/>
  <c r="AS236" i="307"/>
  <c r="AS248" i="307"/>
  <c r="AS249" i="307"/>
  <c r="AS256" i="307"/>
  <c r="AS258" i="307"/>
  <c r="AS118" i="307"/>
  <c r="AS119" i="307"/>
  <c r="AS121" i="307"/>
  <c r="AS122" i="307"/>
  <c r="AS123" i="307"/>
  <c r="AS127" i="307"/>
  <c r="AS128" i="307"/>
  <c r="AT126" i="307"/>
  <c r="AT111" i="307"/>
  <c r="AT112" i="307"/>
  <c r="AT115" i="307"/>
  <c r="AT116" i="307"/>
  <c r="AT297" i="307"/>
  <c r="AS148" i="307"/>
  <c r="AT149" i="307"/>
  <c r="AT152" i="307"/>
  <c r="AT153" i="307"/>
  <c r="AT298" i="307"/>
  <c r="AT299" i="307"/>
  <c r="AT388" i="307"/>
  <c r="AS162" i="307"/>
  <c r="AS163" i="307"/>
  <c r="AS165" i="307"/>
  <c r="AS166" i="307"/>
  <c r="AS167" i="307"/>
  <c r="AT161" i="307"/>
  <c r="AT254" i="307"/>
  <c r="AT255" i="307"/>
  <c r="AT189" i="307"/>
  <c r="AT171" i="307"/>
  <c r="AT173" i="307"/>
  <c r="AT176" i="307"/>
  <c r="AT179" i="307"/>
  <c r="AT183" i="307"/>
  <c r="AT186" i="307"/>
  <c r="AT188" i="307"/>
  <c r="AT191" i="307"/>
  <c r="AT197" i="307"/>
  <c r="AT194" i="307"/>
  <c r="AT195" i="307"/>
  <c r="AT198" i="307"/>
  <c r="AT199" i="307"/>
  <c r="AT246" i="307"/>
  <c r="AT217" i="307"/>
  <c r="AT220" i="307"/>
  <c r="AT225" i="307"/>
  <c r="AT228" i="307"/>
  <c r="AT234" i="307"/>
  <c r="AT231" i="307"/>
  <c r="AT232" i="307"/>
  <c r="AT235" i="307"/>
  <c r="AT236" i="307"/>
  <c r="AT248" i="307"/>
  <c r="AT249" i="307"/>
  <c r="AT256" i="307"/>
  <c r="AT258" i="307"/>
  <c r="AT118" i="307"/>
  <c r="AT119" i="307"/>
  <c r="AT121" i="307"/>
  <c r="AT122" i="307"/>
  <c r="AT123" i="307"/>
  <c r="AT127" i="307"/>
  <c r="AT128" i="307"/>
  <c r="AU126" i="307"/>
  <c r="AU111" i="307"/>
  <c r="AU112" i="307"/>
  <c r="AU115" i="307"/>
  <c r="AU116" i="307"/>
  <c r="AU297" i="307"/>
  <c r="AT148" i="307"/>
  <c r="AU149" i="307"/>
  <c r="AU152" i="307"/>
  <c r="AU153" i="307"/>
  <c r="AU298" i="307"/>
  <c r="AU299" i="307"/>
  <c r="AU388" i="307"/>
  <c r="AT162" i="307"/>
  <c r="AT163" i="307"/>
  <c r="AT165" i="307"/>
  <c r="AT166" i="307"/>
  <c r="AT167" i="307"/>
  <c r="AU161" i="307"/>
  <c r="AU254" i="307"/>
  <c r="AU255" i="307"/>
  <c r="AU189" i="307"/>
  <c r="AU171" i="307"/>
  <c r="AU173" i="307"/>
  <c r="AU176" i="307"/>
  <c r="AU179" i="307"/>
  <c r="AU183" i="307"/>
  <c r="AU186" i="307"/>
  <c r="AU188" i="307"/>
  <c r="AU191" i="307"/>
  <c r="AU197" i="307"/>
  <c r="AU194" i="307"/>
  <c r="AU195" i="307"/>
  <c r="AU198" i="307"/>
  <c r="AU199" i="307"/>
  <c r="AU246" i="307"/>
  <c r="AU217" i="307"/>
  <c r="AU220" i="307"/>
  <c r="AU225" i="307"/>
  <c r="AU228" i="307"/>
  <c r="AU234" i="307"/>
  <c r="AU231" i="307"/>
  <c r="AU232" i="307"/>
  <c r="AU235" i="307"/>
  <c r="AU236" i="307"/>
  <c r="AU248" i="307"/>
  <c r="AU249" i="307"/>
  <c r="AU256" i="307"/>
  <c r="AU258" i="307"/>
  <c r="AU118" i="307"/>
  <c r="AU119" i="307"/>
  <c r="AU121" i="307"/>
  <c r="AU122" i="307"/>
  <c r="AU123" i="307"/>
  <c r="AU127" i="307"/>
  <c r="AU128" i="307"/>
  <c r="AV126" i="307"/>
  <c r="AV111" i="307"/>
  <c r="AV112" i="307"/>
  <c r="AV115" i="307"/>
  <c r="AV116" i="307"/>
  <c r="AV297" i="307"/>
  <c r="AU148" i="307"/>
  <c r="AV149" i="307"/>
  <c r="AV152" i="307"/>
  <c r="AV153" i="307"/>
  <c r="AV298" i="307"/>
  <c r="AV299" i="307"/>
  <c r="AV388" i="307"/>
  <c r="AU162" i="307"/>
  <c r="AU163" i="307"/>
  <c r="AU165" i="307"/>
  <c r="AU166" i="307"/>
  <c r="AU167" i="307"/>
  <c r="AV161" i="307"/>
  <c r="AV254" i="307"/>
  <c r="AV255" i="307"/>
  <c r="AV189" i="307"/>
  <c r="AV171" i="307"/>
  <c r="AV173" i="307"/>
  <c r="AV176" i="307"/>
  <c r="AV179" i="307"/>
  <c r="AV183" i="307"/>
  <c r="AV186" i="307"/>
  <c r="AV188" i="307"/>
  <c r="AV191" i="307"/>
  <c r="AV197" i="307"/>
  <c r="AV194" i="307"/>
  <c r="AV195" i="307"/>
  <c r="AV198" i="307"/>
  <c r="AV199" i="307"/>
  <c r="AV246" i="307"/>
  <c r="AV217" i="307"/>
  <c r="AV220" i="307"/>
  <c r="AV225" i="307"/>
  <c r="AV228" i="307"/>
  <c r="AV234" i="307"/>
  <c r="AV231" i="307"/>
  <c r="AV232" i="307"/>
  <c r="AV235" i="307"/>
  <c r="AV236" i="307"/>
  <c r="AV248" i="307"/>
  <c r="AV249" i="307"/>
  <c r="AV256" i="307"/>
  <c r="AV258" i="307"/>
  <c r="AV118" i="307"/>
  <c r="AV119" i="307"/>
  <c r="AV121" i="307"/>
  <c r="AV122" i="307"/>
  <c r="AV123" i="307"/>
  <c r="AV127" i="307"/>
  <c r="AV128" i="307"/>
  <c r="AW126" i="307"/>
  <c r="AW111" i="307"/>
  <c r="AW112" i="307"/>
  <c r="AW115" i="307"/>
  <c r="AW116" i="307"/>
  <c r="AW297" i="307"/>
  <c r="AV148" i="307"/>
  <c r="AW149" i="307"/>
  <c r="AW152" i="307"/>
  <c r="AW153" i="307"/>
  <c r="AW298" i="307"/>
  <c r="AW299" i="307"/>
  <c r="AW388" i="307"/>
  <c r="AV162" i="307"/>
  <c r="AV163" i="307"/>
  <c r="AV165" i="307"/>
  <c r="AV166" i="307"/>
  <c r="AV167" i="307"/>
  <c r="AW161" i="307"/>
  <c r="AW254" i="307"/>
  <c r="AW255" i="307"/>
  <c r="AW189" i="307"/>
  <c r="AW171" i="307"/>
  <c r="AW173" i="307"/>
  <c r="AW176" i="307"/>
  <c r="AW179" i="307"/>
  <c r="AW183" i="307"/>
  <c r="AW186" i="307"/>
  <c r="AW188" i="307"/>
  <c r="AW191" i="307"/>
  <c r="AW197" i="307"/>
  <c r="AW194" i="307"/>
  <c r="AW195" i="307"/>
  <c r="AW198" i="307"/>
  <c r="AW199" i="307"/>
  <c r="AW246" i="307"/>
  <c r="AW217" i="307"/>
  <c r="AW220" i="307"/>
  <c r="AW225" i="307"/>
  <c r="AW228" i="307"/>
  <c r="AW234" i="307"/>
  <c r="AW231" i="307"/>
  <c r="AW232" i="307"/>
  <c r="AW235" i="307"/>
  <c r="AW236" i="307"/>
  <c r="AW248" i="307"/>
  <c r="AW249" i="307"/>
  <c r="AW256" i="307"/>
  <c r="AW258" i="307"/>
  <c r="AW118" i="307"/>
  <c r="AW119" i="307"/>
  <c r="AW121" i="307"/>
  <c r="AW122" i="307"/>
  <c r="AW123" i="307"/>
  <c r="AW127" i="307"/>
  <c r="AW128" i="307"/>
  <c r="AX126" i="307"/>
  <c r="AX111" i="307"/>
  <c r="AX112" i="307"/>
  <c r="AX115" i="307"/>
  <c r="AX116" i="307"/>
  <c r="AX297" i="307"/>
  <c r="AW148" i="307"/>
  <c r="AX149" i="307"/>
  <c r="AX152" i="307"/>
  <c r="AX153" i="307"/>
  <c r="AX298" i="307"/>
  <c r="AX299" i="307"/>
  <c r="AX388" i="307"/>
  <c r="AW162" i="307"/>
  <c r="AW163" i="307"/>
  <c r="AW165" i="307"/>
  <c r="AW166" i="307"/>
  <c r="AW167" i="307"/>
  <c r="AX161" i="307"/>
  <c r="AX254" i="307"/>
  <c r="AX255" i="307"/>
  <c r="AX189" i="307"/>
  <c r="AX171" i="307"/>
  <c r="AX173" i="307"/>
  <c r="AX176" i="307"/>
  <c r="AX179" i="307"/>
  <c r="AX183" i="307"/>
  <c r="AX186" i="307"/>
  <c r="AX188" i="307"/>
  <c r="AX191" i="307"/>
  <c r="AX197" i="307"/>
  <c r="AX194" i="307"/>
  <c r="AX195" i="307"/>
  <c r="AX198" i="307"/>
  <c r="AX199" i="307"/>
  <c r="AX246" i="307"/>
  <c r="AX217" i="307"/>
  <c r="AX220" i="307"/>
  <c r="AX225" i="307"/>
  <c r="AX228" i="307"/>
  <c r="AX234" i="307"/>
  <c r="AX231" i="307"/>
  <c r="AX232" i="307"/>
  <c r="AX235" i="307"/>
  <c r="AX236" i="307"/>
  <c r="AX248" i="307"/>
  <c r="AX249" i="307"/>
  <c r="AX256" i="307"/>
  <c r="AX258" i="307"/>
  <c r="AX118" i="307"/>
  <c r="AX119" i="307"/>
  <c r="AX121" i="307"/>
  <c r="AX122" i="307"/>
  <c r="AX123" i="307"/>
  <c r="AX127" i="307"/>
  <c r="AX128" i="307"/>
  <c r="AY126" i="307"/>
  <c r="AY111" i="307"/>
  <c r="AY112" i="307"/>
  <c r="AY115" i="307"/>
  <c r="AY116" i="307"/>
  <c r="AY297" i="307"/>
  <c r="AX148" i="307"/>
  <c r="AY149" i="307"/>
  <c r="AY152" i="307"/>
  <c r="AY153" i="307"/>
  <c r="AY298" i="307"/>
  <c r="AY299" i="307"/>
  <c r="AY388" i="307"/>
  <c r="AX162" i="307"/>
  <c r="AX163" i="307"/>
  <c r="AX165" i="307"/>
  <c r="AX166" i="307"/>
  <c r="AX167" i="307"/>
  <c r="AY161" i="307"/>
  <c r="AY254" i="307"/>
  <c r="AY255" i="307"/>
  <c r="AY189" i="307"/>
  <c r="AY171" i="307"/>
  <c r="AY173" i="307"/>
  <c r="AY176" i="307"/>
  <c r="AY179" i="307"/>
  <c r="AY183" i="307"/>
  <c r="AY186" i="307"/>
  <c r="AY188" i="307"/>
  <c r="AY191" i="307"/>
  <c r="AY197" i="307"/>
  <c r="AY194" i="307"/>
  <c r="AY195" i="307"/>
  <c r="AY198" i="307"/>
  <c r="AY199" i="307"/>
  <c r="AY246" i="307"/>
  <c r="AY217" i="307"/>
  <c r="AY220" i="307"/>
  <c r="AY225" i="307"/>
  <c r="AY228" i="307"/>
  <c r="AY234" i="307"/>
  <c r="AY231" i="307"/>
  <c r="AY232" i="307"/>
  <c r="AY235" i="307"/>
  <c r="AY236" i="307"/>
  <c r="AY248" i="307"/>
  <c r="AY249" i="307"/>
  <c r="AY256" i="307"/>
  <c r="AY258" i="307"/>
  <c r="AY118" i="307"/>
  <c r="AY119" i="307"/>
  <c r="AY121" i="307"/>
  <c r="AY122" i="307"/>
  <c r="AY123" i="307"/>
  <c r="AY127" i="307"/>
  <c r="AY128" i="307"/>
  <c r="AZ126" i="307"/>
  <c r="AZ111" i="307"/>
  <c r="AZ112" i="307"/>
  <c r="AZ115" i="307"/>
  <c r="AZ116" i="307"/>
  <c r="AZ297" i="307"/>
  <c r="AY148" i="307"/>
  <c r="AZ149" i="307"/>
  <c r="AZ152" i="307"/>
  <c r="AZ153" i="307"/>
  <c r="AZ298" i="307"/>
  <c r="AZ299" i="307"/>
  <c r="AZ388" i="307"/>
  <c r="AY162" i="307"/>
  <c r="AY163" i="307"/>
  <c r="AY165" i="307"/>
  <c r="AY166" i="307"/>
  <c r="AY167" i="307"/>
  <c r="AZ161" i="307"/>
  <c r="AZ254" i="307"/>
  <c r="AZ255" i="307"/>
  <c r="AZ189" i="307"/>
  <c r="AZ179" i="307"/>
  <c r="AZ183" i="307"/>
  <c r="AZ186" i="307"/>
  <c r="AZ188" i="307"/>
  <c r="AZ191" i="307"/>
  <c r="AZ197" i="307"/>
  <c r="AZ194" i="307"/>
  <c r="AZ195" i="307"/>
  <c r="AZ198" i="307"/>
  <c r="AZ199" i="307"/>
  <c r="AZ246" i="307"/>
  <c r="AZ217" i="307"/>
  <c r="AZ220" i="307"/>
  <c r="AZ225" i="307"/>
  <c r="AZ228" i="307"/>
  <c r="AZ234" i="307"/>
  <c r="AZ231" i="307"/>
  <c r="AZ232" i="307"/>
  <c r="AZ235" i="307"/>
  <c r="AZ236" i="307"/>
  <c r="AZ248" i="307"/>
  <c r="AZ249" i="307"/>
  <c r="AZ256" i="307"/>
  <c r="AZ258" i="307"/>
  <c r="AZ118" i="307"/>
  <c r="AZ119" i="307"/>
  <c r="AZ121" i="307"/>
  <c r="AZ122" i="307"/>
  <c r="AZ123" i="307"/>
  <c r="AZ127" i="307"/>
  <c r="AZ128" i="307"/>
  <c r="BA126" i="307"/>
  <c r="BA111" i="307"/>
  <c r="BA112" i="307"/>
  <c r="BA115" i="307"/>
  <c r="BA116" i="307"/>
  <c r="BA297" i="307"/>
  <c r="AZ148" i="307"/>
  <c r="BA149" i="307"/>
  <c r="BA152" i="307"/>
  <c r="BA153" i="307"/>
  <c r="BA298" i="307"/>
  <c r="BA299" i="307"/>
  <c r="BA388" i="307"/>
  <c r="AZ162" i="307"/>
  <c r="AZ163" i="307"/>
  <c r="AZ165" i="307"/>
  <c r="AZ166" i="307"/>
  <c r="AZ167" i="307"/>
  <c r="BA161" i="307"/>
  <c r="BA254" i="307"/>
  <c r="BA255" i="307"/>
  <c r="BA189" i="307"/>
  <c r="BA179" i="307"/>
  <c r="BA183" i="307"/>
  <c r="BA186" i="307"/>
  <c r="BA188" i="307"/>
  <c r="BA191" i="307"/>
  <c r="BA197" i="307"/>
  <c r="BA194" i="307"/>
  <c r="BA195" i="307"/>
  <c r="BA198" i="307"/>
  <c r="BA199" i="307"/>
  <c r="BA246" i="307"/>
  <c r="BA217" i="307"/>
  <c r="BA220" i="307"/>
  <c r="BA225" i="307"/>
  <c r="BA228" i="307"/>
  <c r="BA234" i="307"/>
  <c r="BA231" i="307"/>
  <c r="BA232" i="307"/>
  <c r="BA235" i="307"/>
  <c r="BA236" i="307"/>
  <c r="BA248" i="307"/>
  <c r="BA249" i="307"/>
  <c r="BA256" i="307"/>
  <c r="BA258" i="307"/>
  <c r="BA118" i="307"/>
  <c r="BA119" i="307"/>
  <c r="BA121" i="307"/>
  <c r="BA122" i="307"/>
  <c r="BA123" i="307"/>
  <c r="BA127" i="307"/>
  <c r="BA128" i="307"/>
  <c r="BB126" i="307"/>
  <c r="BB111" i="307"/>
  <c r="BB112" i="307"/>
  <c r="BB115" i="307"/>
  <c r="BB116" i="307"/>
  <c r="BB297" i="307"/>
  <c r="BA148" i="307"/>
  <c r="BB149" i="307"/>
  <c r="BB152" i="307"/>
  <c r="BB153" i="307"/>
  <c r="BB298" i="307"/>
  <c r="BB299" i="307"/>
  <c r="BB388" i="307"/>
  <c r="BA162" i="307"/>
  <c r="BA163" i="307"/>
  <c r="BA165" i="307"/>
  <c r="BA166" i="307"/>
  <c r="BA167" i="307"/>
  <c r="BB161" i="307"/>
  <c r="BB254" i="307"/>
  <c r="BB255" i="307"/>
  <c r="BB189" i="307"/>
  <c r="BB179" i="307"/>
  <c r="BB183" i="307"/>
  <c r="BB186" i="307"/>
  <c r="BB188" i="307"/>
  <c r="BB191" i="307"/>
  <c r="BB197" i="307"/>
  <c r="BB194" i="307"/>
  <c r="BB195" i="307"/>
  <c r="BB198" i="307"/>
  <c r="BB199" i="307"/>
  <c r="BB246" i="307"/>
  <c r="BB217" i="307"/>
  <c r="BB220" i="307"/>
  <c r="BB225" i="307"/>
  <c r="BB228" i="307"/>
  <c r="BB234" i="307"/>
  <c r="BB231" i="307"/>
  <c r="BB232" i="307"/>
  <c r="BB235" i="307"/>
  <c r="BB236" i="307"/>
  <c r="BB248" i="307"/>
  <c r="BB249" i="307"/>
  <c r="BB256" i="307"/>
  <c r="BB258" i="307"/>
  <c r="BB118" i="307"/>
  <c r="BB119" i="307"/>
  <c r="BB121" i="307"/>
  <c r="BB122" i="307"/>
  <c r="BB123" i="307"/>
  <c r="BB127" i="307"/>
  <c r="BB128" i="307"/>
  <c r="BC126" i="307"/>
  <c r="BC111" i="307"/>
  <c r="BC112" i="307"/>
  <c r="BC115" i="307"/>
  <c r="BC116" i="307"/>
  <c r="BC297" i="307"/>
  <c r="BB148" i="307"/>
  <c r="BC149" i="307"/>
  <c r="BC152" i="307"/>
  <c r="BC153" i="307"/>
  <c r="BC298" i="307"/>
  <c r="BC299" i="307"/>
  <c r="BC388" i="307"/>
  <c r="BB162" i="307"/>
  <c r="BB163" i="307"/>
  <c r="BB165" i="307"/>
  <c r="BB166" i="307"/>
  <c r="BB167" i="307"/>
  <c r="BC161" i="307"/>
  <c r="BC254" i="307"/>
  <c r="BC255" i="307"/>
  <c r="BC189" i="307"/>
  <c r="BC179" i="307"/>
  <c r="BC183" i="307"/>
  <c r="BC186" i="307"/>
  <c r="BC188" i="307"/>
  <c r="BC191" i="307"/>
  <c r="BC197" i="307"/>
  <c r="BC194" i="307"/>
  <c r="BC195" i="307"/>
  <c r="BC198" i="307"/>
  <c r="BC199" i="307"/>
  <c r="BC246" i="307"/>
  <c r="BC217" i="307"/>
  <c r="BC220" i="307"/>
  <c r="BC225" i="307"/>
  <c r="BC228" i="307"/>
  <c r="BC234" i="307"/>
  <c r="BC231" i="307"/>
  <c r="BC232" i="307"/>
  <c r="BC235" i="307"/>
  <c r="BC236" i="307"/>
  <c r="BC248" i="307"/>
  <c r="BC249" i="307"/>
  <c r="BC256" i="307"/>
  <c r="BC258" i="307"/>
  <c r="BC118" i="307"/>
  <c r="BC119" i="307"/>
  <c r="BC121" i="307"/>
  <c r="BC122" i="307"/>
  <c r="BC123" i="307"/>
  <c r="BC127" i="307"/>
  <c r="BC128" i="307"/>
  <c r="BD126" i="307"/>
  <c r="BD111" i="307"/>
  <c r="BD112" i="307"/>
  <c r="BD115" i="307"/>
  <c r="BD116" i="307"/>
  <c r="BD297" i="307"/>
  <c r="BC148" i="307"/>
  <c r="BD149" i="307"/>
  <c r="BD152" i="307"/>
  <c r="BD153" i="307"/>
  <c r="BD298" i="307"/>
  <c r="BD299" i="307"/>
  <c r="BD388" i="307"/>
  <c r="BC162" i="307"/>
  <c r="BC163" i="307"/>
  <c r="BC165" i="307"/>
  <c r="BC166" i="307"/>
  <c r="BC167" i="307"/>
  <c r="BD161" i="307"/>
  <c r="BD254" i="307"/>
  <c r="BD255" i="307"/>
  <c r="BD189" i="307"/>
  <c r="BD179" i="307"/>
  <c r="BD183" i="307"/>
  <c r="BD186" i="307"/>
  <c r="BD188" i="307"/>
  <c r="BD191" i="307"/>
  <c r="BD197" i="307"/>
  <c r="BD194" i="307"/>
  <c r="BD195" i="307"/>
  <c r="BD198" i="307"/>
  <c r="BD199" i="307"/>
  <c r="BD246" i="307"/>
  <c r="BD217" i="307"/>
  <c r="BD220" i="307"/>
  <c r="BD225" i="307"/>
  <c r="BD228" i="307"/>
  <c r="BD234" i="307"/>
  <c r="BD231" i="307"/>
  <c r="BD232" i="307"/>
  <c r="BD235" i="307"/>
  <c r="BD236" i="307"/>
  <c r="BD248" i="307"/>
  <c r="BD249" i="307"/>
  <c r="BD256" i="307"/>
  <c r="BD258" i="307"/>
  <c r="BD118" i="307"/>
  <c r="BD119" i="307"/>
  <c r="BD121" i="307"/>
  <c r="BD122" i="307"/>
  <c r="BD123" i="307"/>
  <c r="BD127" i="307"/>
  <c r="BD128" i="307"/>
  <c r="BE126" i="307"/>
  <c r="BE111" i="307"/>
  <c r="BE112" i="307"/>
  <c r="BE115" i="307"/>
  <c r="BE116" i="307"/>
  <c r="BE297" i="307"/>
  <c r="BD148" i="307"/>
  <c r="BE149" i="307"/>
  <c r="BE152" i="307"/>
  <c r="BE153" i="307"/>
  <c r="BE298" i="307"/>
  <c r="BE299" i="307"/>
  <c r="BE388" i="307"/>
  <c r="J389" i="307"/>
  <c r="J108" i="280"/>
  <c r="J103" i="280"/>
  <c r="J109" i="280"/>
  <c r="J110" i="280"/>
  <c r="K107" i="280"/>
  <c r="K389" i="307"/>
  <c r="K108" i="280"/>
  <c r="K124" i="280"/>
  <c r="K127" i="280"/>
  <c r="K81" i="280"/>
  <c r="K83" i="280"/>
  <c r="K101" i="280"/>
  <c r="K103" i="280"/>
  <c r="K109" i="280"/>
  <c r="K110" i="280"/>
  <c r="L107" i="280"/>
  <c r="L124" i="280"/>
  <c r="L127" i="280"/>
  <c r="L131" i="280"/>
  <c r="L81" i="280"/>
  <c r="L83" i="280"/>
  <c r="L101" i="280"/>
  <c r="L103" i="280"/>
  <c r="L132" i="280"/>
  <c r="L133" i="280"/>
  <c r="L16" i="314"/>
  <c r="L389" i="307"/>
  <c r="L108" i="280"/>
  <c r="L109" i="280"/>
  <c r="L110" i="280"/>
  <c r="M107" i="280"/>
  <c r="M124" i="280"/>
  <c r="M127" i="280"/>
  <c r="M131" i="280"/>
  <c r="M81" i="280"/>
  <c r="M83" i="280"/>
  <c r="M101" i="280"/>
  <c r="M103" i="280"/>
  <c r="M132" i="280"/>
  <c r="M133" i="280"/>
  <c r="M16" i="314"/>
  <c r="K18" i="314"/>
  <c r="K22" i="314"/>
  <c r="K25" i="314"/>
  <c r="K27" i="314"/>
  <c r="J29" i="314"/>
  <c r="J32" i="314"/>
  <c r="M389" i="307"/>
  <c r="M108" i="280"/>
  <c r="M109" i="280"/>
  <c r="M110" i="280"/>
  <c r="N107" i="280"/>
  <c r="N124" i="280"/>
  <c r="N127" i="280"/>
  <c r="N131" i="280"/>
  <c r="N81" i="280"/>
  <c r="N83" i="280"/>
  <c r="N101" i="280"/>
  <c r="N103" i="280"/>
  <c r="N132" i="280"/>
  <c r="N133" i="280"/>
  <c r="N16" i="314"/>
  <c r="L18" i="314"/>
  <c r="L22" i="314"/>
  <c r="L25" i="314"/>
  <c r="L27" i="314"/>
  <c r="K29" i="314"/>
  <c r="K32" i="314"/>
  <c r="N389" i="307"/>
  <c r="N108" i="280"/>
  <c r="N109" i="280"/>
  <c r="N110" i="280"/>
  <c r="O107" i="280"/>
  <c r="O124" i="280"/>
  <c r="O127" i="280"/>
  <c r="O131" i="280"/>
  <c r="O81" i="280"/>
  <c r="O83" i="280"/>
  <c r="O101" i="280"/>
  <c r="O103" i="280"/>
  <c r="O132" i="280"/>
  <c r="O133" i="280"/>
  <c r="O16" i="314"/>
  <c r="M18" i="314"/>
  <c r="M22" i="314"/>
  <c r="M25" i="314"/>
  <c r="M27" i="314"/>
  <c r="L29" i="314"/>
  <c r="L32" i="314"/>
  <c r="O389" i="307"/>
  <c r="O108" i="280"/>
  <c r="O109" i="280"/>
  <c r="O110" i="280"/>
  <c r="P107" i="280"/>
  <c r="P124" i="280"/>
  <c r="P127" i="280"/>
  <c r="P131" i="280"/>
  <c r="P81" i="280"/>
  <c r="P83" i="280"/>
  <c r="P101" i="280"/>
  <c r="P103" i="280"/>
  <c r="P132" i="280"/>
  <c r="P133" i="280"/>
  <c r="P16" i="314"/>
  <c r="N18" i="314"/>
  <c r="N22" i="314"/>
  <c r="N25" i="314"/>
  <c r="N27" i="314"/>
  <c r="M29" i="314"/>
  <c r="M32" i="314"/>
  <c r="P389" i="307"/>
  <c r="P108" i="280"/>
  <c r="P109" i="280"/>
  <c r="P110" i="280"/>
  <c r="Q107" i="280"/>
  <c r="Q124" i="280"/>
  <c r="Q127" i="280"/>
  <c r="Q131" i="280"/>
  <c r="Q81" i="280"/>
  <c r="Q83" i="280"/>
  <c r="Q101" i="280"/>
  <c r="Q103" i="280"/>
  <c r="Q132" i="280"/>
  <c r="Q133" i="280"/>
  <c r="Q16" i="314"/>
  <c r="O18" i="314"/>
  <c r="O22" i="314"/>
  <c r="O25" i="314"/>
  <c r="O27" i="314"/>
  <c r="N29" i="314"/>
  <c r="N32" i="314"/>
  <c r="Q389" i="307"/>
  <c r="Q108" i="280"/>
  <c r="Q109" i="280"/>
  <c r="Q110" i="280"/>
  <c r="R107" i="280"/>
  <c r="R124" i="280"/>
  <c r="R127" i="280"/>
  <c r="R131" i="280"/>
  <c r="R81" i="280"/>
  <c r="R83" i="280"/>
  <c r="R101" i="280"/>
  <c r="R103" i="280"/>
  <c r="R132" i="280"/>
  <c r="R133" i="280"/>
  <c r="R16" i="314"/>
  <c r="P18" i="314"/>
  <c r="P22" i="314"/>
  <c r="P25" i="314"/>
  <c r="P27" i="314"/>
  <c r="O29" i="314"/>
  <c r="O32" i="314"/>
  <c r="R389" i="307"/>
  <c r="R108" i="280"/>
  <c r="R109" i="280"/>
  <c r="R110" i="280"/>
  <c r="S107" i="280"/>
  <c r="S124" i="280"/>
  <c r="S127" i="280"/>
  <c r="S131" i="280"/>
  <c r="S81" i="280"/>
  <c r="S83" i="280"/>
  <c r="S101" i="280"/>
  <c r="S103" i="280"/>
  <c r="S132" i="280"/>
  <c r="S133" i="280"/>
  <c r="S16" i="314"/>
  <c r="Q18" i="314"/>
  <c r="Q22" i="314"/>
  <c r="Q25" i="314"/>
  <c r="Q27" i="314"/>
  <c r="P29" i="314"/>
  <c r="P32" i="314"/>
  <c r="S389" i="307"/>
  <c r="S108" i="280"/>
  <c r="S109" i="280"/>
  <c r="S110" i="280"/>
  <c r="T107" i="280"/>
  <c r="T124" i="280"/>
  <c r="T127" i="280"/>
  <c r="T131" i="280"/>
  <c r="T81" i="280"/>
  <c r="T83" i="280"/>
  <c r="T101" i="280"/>
  <c r="T103" i="280"/>
  <c r="T132" i="280"/>
  <c r="T133" i="280"/>
  <c r="T16" i="314"/>
  <c r="R18" i="314"/>
  <c r="R22" i="314"/>
  <c r="R25" i="314"/>
  <c r="R27" i="314"/>
  <c r="Q29" i="314"/>
  <c r="Q32" i="314"/>
  <c r="T389" i="307"/>
  <c r="T108" i="280"/>
  <c r="T109" i="280"/>
  <c r="T110" i="280"/>
  <c r="U107" i="280"/>
  <c r="U124" i="280"/>
  <c r="U127" i="280"/>
  <c r="U131" i="280"/>
  <c r="U81" i="280"/>
  <c r="U83" i="280"/>
  <c r="U101" i="280"/>
  <c r="U103" i="280"/>
  <c r="U132" i="280"/>
  <c r="U133" i="280"/>
  <c r="U16" i="314"/>
  <c r="S18" i="314"/>
  <c r="S22" i="314"/>
  <c r="S25" i="314"/>
  <c r="S27" i="314"/>
  <c r="R29" i="314"/>
  <c r="R32" i="314"/>
  <c r="U389" i="307"/>
  <c r="U108" i="280"/>
  <c r="U109" i="280"/>
  <c r="U110" i="280"/>
  <c r="V107" i="280"/>
  <c r="V124" i="280"/>
  <c r="V127" i="280"/>
  <c r="V131" i="280"/>
  <c r="V81" i="280"/>
  <c r="V83" i="280"/>
  <c r="V101" i="280"/>
  <c r="V103" i="280"/>
  <c r="V132" i="280"/>
  <c r="V133" i="280"/>
  <c r="V16" i="314"/>
  <c r="T18" i="314"/>
  <c r="T22" i="314"/>
  <c r="T25" i="314"/>
  <c r="T27" i="314"/>
  <c r="S29" i="314"/>
  <c r="S32" i="314"/>
  <c r="V389" i="307"/>
  <c r="V108" i="280"/>
  <c r="V109" i="280"/>
  <c r="V110" i="280"/>
  <c r="W107" i="280"/>
  <c r="W124" i="280"/>
  <c r="W127" i="280"/>
  <c r="W131" i="280"/>
  <c r="W81" i="280"/>
  <c r="W83" i="280"/>
  <c r="W101" i="280"/>
  <c r="W103" i="280"/>
  <c r="W132" i="280"/>
  <c r="W133" i="280"/>
  <c r="W16" i="314"/>
  <c r="U18" i="314"/>
  <c r="U22" i="314"/>
  <c r="U25" i="314"/>
  <c r="U27" i="314"/>
  <c r="T29" i="314"/>
  <c r="T32" i="314"/>
  <c r="W389" i="307"/>
  <c r="W108" i="280"/>
  <c r="W109" i="280"/>
  <c r="W110" i="280"/>
  <c r="X107" i="280"/>
  <c r="X124" i="280"/>
  <c r="X127" i="280"/>
  <c r="X131" i="280"/>
  <c r="X81" i="280"/>
  <c r="X83" i="280"/>
  <c r="X101" i="280"/>
  <c r="X103" i="280"/>
  <c r="X132" i="280"/>
  <c r="X133" i="280"/>
  <c r="X16" i="314"/>
  <c r="V18" i="314"/>
  <c r="V22" i="314"/>
  <c r="V25" i="314"/>
  <c r="V27" i="314"/>
  <c r="U29" i="314"/>
  <c r="U32" i="314"/>
  <c r="X389" i="307"/>
  <c r="X108" i="280"/>
  <c r="X109" i="280"/>
  <c r="X110" i="280"/>
  <c r="Y107" i="280"/>
  <c r="Y124" i="280"/>
  <c r="Y127" i="280"/>
  <c r="Y131" i="280"/>
  <c r="Y81" i="280"/>
  <c r="Y83" i="280"/>
  <c r="Y101" i="280"/>
  <c r="Y103" i="280"/>
  <c r="Y132" i="280"/>
  <c r="Y133" i="280"/>
  <c r="Y16" i="314"/>
  <c r="W18" i="314"/>
  <c r="W22" i="314"/>
  <c r="W25" i="314"/>
  <c r="W27" i="314"/>
  <c r="V29" i="314"/>
  <c r="V32" i="314"/>
  <c r="Y389" i="307"/>
  <c r="Y108" i="280"/>
  <c r="Y109" i="280"/>
  <c r="Y110" i="280"/>
  <c r="Z107" i="280"/>
  <c r="Z124" i="280"/>
  <c r="Z127" i="280"/>
  <c r="Z131" i="280"/>
  <c r="Z81" i="280"/>
  <c r="Z83" i="280"/>
  <c r="Z101" i="280"/>
  <c r="Z103" i="280"/>
  <c r="Z132" i="280"/>
  <c r="Z133" i="280"/>
  <c r="Z16" i="314"/>
  <c r="X18" i="314"/>
  <c r="X22" i="314"/>
  <c r="X25" i="314"/>
  <c r="X27" i="314"/>
  <c r="W29" i="314"/>
  <c r="W32" i="314"/>
  <c r="Z389" i="307"/>
  <c r="Z108" i="280"/>
  <c r="Z109" i="280"/>
  <c r="Z110" i="280"/>
  <c r="AA107" i="280"/>
  <c r="AA124" i="280"/>
  <c r="AA127" i="280"/>
  <c r="AA131" i="280"/>
  <c r="AA81" i="280"/>
  <c r="AA83" i="280"/>
  <c r="AA101" i="280"/>
  <c r="AA103" i="280"/>
  <c r="AA132" i="280"/>
  <c r="AA133" i="280"/>
  <c r="AA16" i="314"/>
  <c r="Y18" i="314"/>
  <c r="Y22" i="314"/>
  <c r="Y25" i="314"/>
  <c r="Y27" i="314"/>
  <c r="X29" i="314"/>
  <c r="X32" i="314"/>
  <c r="AA389" i="307"/>
  <c r="AA108" i="280"/>
  <c r="AA109" i="280"/>
  <c r="AA110" i="280"/>
  <c r="AB107" i="280"/>
  <c r="AB124" i="280"/>
  <c r="AB127" i="280"/>
  <c r="AB131" i="280"/>
  <c r="AB81" i="280"/>
  <c r="AB83" i="280"/>
  <c r="AB101" i="280"/>
  <c r="AB103" i="280"/>
  <c r="AB132" i="280"/>
  <c r="AB133" i="280"/>
  <c r="AB16" i="314"/>
  <c r="Z18" i="314"/>
  <c r="Z22" i="314"/>
  <c r="Z25" i="314"/>
  <c r="Z27" i="314"/>
  <c r="Y29" i="314"/>
  <c r="Y32" i="314"/>
  <c r="AB389" i="307"/>
  <c r="AB108" i="280"/>
  <c r="AB109" i="280"/>
  <c r="AB110" i="280"/>
  <c r="AC107" i="280"/>
  <c r="AC124" i="280"/>
  <c r="AC127" i="280"/>
  <c r="AC131" i="280"/>
  <c r="AC81" i="280"/>
  <c r="AC83" i="280"/>
  <c r="AC101" i="280"/>
  <c r="AC103" i="280"/>
  <c r="AC132" i="280"/>
  <c r="AC133" i="280"/>
  <c r="AC16" i="314"/>
  <c r="AA18" i="314"/>
  <c r="AA22" i="314"/>
  <c r="AA25" i="314"/>
  <c r="AA27" i="314"/>
  <c r="Z29" i="314"/>
  <c r="Z32" i="314"/>
  <c r="AC389" i="307"/>
  <c r="AC108" i="280"/>
  <c r="AC109" i="280"/>
  <c r="AC110" i="280"/>
  <c r="AD107" i="280"/>
  <c r="AD124" i="280"/>
  <c r="AD127" i="280"/>
  <c r="AD131" i="280"/>
  <c r="AD81" i="280"/>
  <c r="AD83" i="280"/>
  <c r="AD101" i="280"/>
  <c r="AD103" i="280"/>
  <c r="AD132" i="280"/>
  <c r="AD133" i="280"/>
  <c r="AD16" i="314"/>
  <c r="AB18" i="314"/>
  <c r="AB22" i="314"/>
  <c r="AB25" i="314"/>
  <c r="AB27" i="314"/>
  <c r="AA29" i="314"/>
  <c r="AA32" i="314"/>
  <c r="AD389" i="307"/>
  <c r="AD108" i="280"/>
  <c r="AD109" i="280"/>
  <c r="AD110" i="280"/>
  <c r="AE107" i="280"/>
  <c r="AE124" i="280"/>
  <c r="AE127" i="280"/>
  <c r="AE131" i="280"/>
  <c r="AE81" i="280"/>
  <c r="AE83" i="280"/>
  <c r="AE101" i="280"/>
  <c r="AE103" i="280"/>
  <c r="AE132" i="280"/>
  <c r="AE133" i="280"/>
  <c r="AE16" i="314"/>
  <c r="AC18" i="314"/>
  <c r="AC22" i="314"/>
  <c r="AC25" i="314"/>
  <c r="AC27" i="314"/>
  <c r="AB29" i="314"/>
  <c r="AB32" i="314"/>
  <c r="AE389" i="307"/>
  <c r="AE108" i="280"/>
  <c r="AE109" i="280"/>
  <c r="AE110" i="280"/>
  <c r="AF107" i="280"/>
  <c r="AF124" i="280"/>
  <c r="AF127" i="280"/>
  <c r="AF131" i="280"/>
  <c r="AF81" i="280"/>
  <c r="AF83" i="280"/>
  <c r="AF101" i="280"/>
  <c r="AF103" i="280"/>
  <c r="AF132" i="280"/>
  <c r="AF133" i="280"/>
  <c r="AF16" i="314"/>
  <c r="AD18" i="314"/>
  <c r="AD22" i="314"/>
  <c r="AD25" i="314"/>
  <c r="AD27" i="314"/>
  <c r="AC29" i="314"/>
  <c r="AC32" i="314"/>
  <c r="AF389" i="307"/>
  <c r="AF108" i="280"/>
  <c r="AF109" i="280"/>
  <c r="AF110" i="280"/>
  <c r="AG107" i="280"/>
  <c r="AG124" i="280"/>
  <c r="AG127" i="280"/>
  <c r="AG131" i="280"/>
  <c r="AG81" i="280"/>
  <c r="AG83" i="280"/>
  <c r="AG101" i="280"/>
  <c r="AG103" i="280"/>
  <c r="AG132" i="280"/>
  <c r="AG133" i="280"/>
  <c r="AG16" i="314"/>
  <c r="AE18" i="314"/>
  <c r="AE22" i="314"/>
  <c r="AE25" i="314"/>
  <c r="AE27" i="314"/>
  <c r="AD29" i="314"/>
  <c r="AD32" i="314"/>
  <c r="AG389" i="307"/>
  <c r="AG108" i="280"/>
  <c r="AG109" i="280"/>
  <c r="AG110" i="280"/>
  <c r="AH107" i="280"/>
  <c r="AH124" i="280"/>
  <c r="AH127" i="280"/>
  <c r="AH131" i="280"/>
  <c r="AH81" i="280"/>
  <c r="AH83" i="280"/>
  <c r="AH101" i="280"/>
  <c r="AH103" i="280"/>
  <c r="AH132" i="280"/>
  <c r="AH133" i="280"/>
  <c r="AH16" i="314"/>
  <c r="AF18" i="314"/>
  <c r="AF22" i="314"/>
  <c r="AF25" i="314"/>
  <c r="AF27" i="314"/>
  <c r="AE29" i="314"/>
  <c r="AE32" i="314"/>
  <c r="AH389" i="307"/>
  <c r="AH108" i="280"/>
  <c r="AH109" i="280"/>
  <c r="AH110" i="280"/>
  <c r="AI107" i="280"/>
  <c r="AI124" i="280"/>
  <c r="AI127" i="280"/>
  <c r="AI131" i="280"/>
  <c r="AI81" i="280"/>
  <c r="AI83" i="280"/>
  <c r="AI101" i="280"/>
  <c r="AI103" i="280"/>
  <c r="AI132" i="280"/>
  <c r="AI133" i="280"/>
  <c r="AI16" i="314"/>
  <c r="AG18" i="314"/>
  <c r="AG22" i="314"/>
  <c r="AG25" i="314"/>
  <c r="AG27" i="314"/>
  <c r="AF29" i="314"/>
  <c r="AF32" i="314"/>
  <c r="AI389" i="307"/>
  <c r="AI108" i="280"/>
  <c r="AI109" i="280"/>
  <c r="AI110" i="280"/>
  <c r="AJ107" i="280"/>
  <c r="AJ124" i="280"/>
  <c r="AJ127" i="280"/>
  <c r="AJ131" i="280"/>
  <c r="AJ81" i="280"/>
  <c r="AJ83" i="280"/>
  <c r="AJ101" i="280"/>
  <c r="AJ103" i="280"/>
  <c r="AJ132" i="280"/>
  <c r="AJ133" i="280"/>
  <c r="AJ16" i="314"/>
  <c r="AH18" i="314"/>
  <c r="AH22" i="314"/>
  <c r="AH25" i="314"/>
  <c r="AH27" i="314"/>
  <c r="AG29" i="314"/>
  <c r="AG32" i="314"/>
  <c r="AJ389" i="307"/>
  <c r="AJ108" i="280"/>
  <c r="AJ109" i="280"/>
  <c r="AJ110" i="280"/>
  <c r="AK107" i="280"/>
  <c r="AK124" i="280"/>
  <c r="AK127" i="280"/>
  <c r="AK131" i="280"/>
  <c r="AK81" i="280"/>
  <c r="AK83" i="280"/>
  <c r="AK101" i="280"/>
  <c r="AK103" i="280"/>
  <c r="AK132" i="280"/>
  <c r="AK133" i="280"/>
  <c r="AK16" i="314"/>
  <c r="AI18" i="314"/>
  <c r="AI22" i="314"/>
  <c r="AI25" i="314"/>
  <c r="AI27" i="314"/>
  <c r="AH29" i="314"/>
  <c r="AH32" i="314"/>
  <c r="AK389" i="307"/>
  <c r="AK108" i="280"/>
  <c r="AK109" i="280"/>
  <c r="AK110" i="280"/>
  <c r="AL107" i="280"/>
  <c r="AL124" i="280"/>
  <c r="AL127" i="280"/>
  <c r="AL131" i="280"/>
  <c r="AL81" i="280"/>
  <c r="AL83" i="280"/>
  <c r="AL101" i="280"/>
  <c r="AL103" i="280"/>
  <c r="AL132" i="280"/>
  <c r="AL133" i="280"/>
  <c r="AL16" i="314"/>
  <c r="AJ18" i="314"/>
  <c r="AJ22" i="314"/>
  <c r="AJ25" i="314"/>
  <c r="AJ27" i="314"/>
  <c r="AI29" i="314"/>
  <c r="AI32" i="314"/>
  <c r="AL389" i="307"/>
  <c r="AL108" i="280"/>
  <c r="AL109" i="280"/>
  <c r="AL110" i="280"/>
  <c r="AM107" i="280"/>
  <c r="AM124" i="280"/>
  <c r="AM127" i="280"/>
  <c r="AM131" i="280"/>
  <c r="AM81" i="280"/>
  <c r="AM83" i="280"/>
  <c r="AM101" i="280"/>
  <c r="AM103" i="280"/>
  <c r="AM132" i="280"/>
  <c r="AM133" i="280"/>
  <c r="AM16" i="314"/>
  <c r="AK18" i="314"/>
  <c r="AK22" i="314"/>
  <c r="AK25" i="314"/>
  <c r="AK27" i="314"/>
  <c r="AJ29" i="314"/>
  <c r="AJ32" i="314"/>
  <c r="AM389" i="307"/>
  <c r="AM108" i="280"/>
  <c r="AM109" i="280"/>
  <c r="AM110" i="280"/>
  <c r="AN107" i="280"/>
  <c r="AN124" i="280"/>
  <c r="AN127" i="280"/>
  <c r="AN131" i="280"/>
  <c r="AN81" i="280"/>
  <c r="AN83" i="280"/>
  <c r="AN101" i="280"/>
  <c r="AN103" i="280"/>
  <c r="AN132" i="280"/>
  <c r="AN133" i="280"/>
  <c r="AN16" i="314"/>
  <c r="AL18" i="314"/>
  <c r="AL22" i="314"/>
  <c r="AL25" i="314"/>
  <c r="AL27" i="314"/>
  <c r="AK29" i="314"/>
  <c r="AK32" i="314"/>
  <c r="AN389" i="307"/>
  <c r="AN108" i="280"/>
  <c r="AN109" i="280"/>
  <c r="AN110" i="280"/>
  <c r="AO107" i="280"/>
  <c r="AO124" i="280"/>
  <c r="AO127" i="280"/>
  <c r="AO131" i="280"/>
  <c r="AO81" i="280"/>
  <c r="AO83" i="280"/>
  <c r="AO101" i="280"/>
  <c r="AO103" i="280"/>
  <c r="AO132" i="280"/>
  <c r="AO133" i="280"/>
  <c r="AO16" i="314"/>
  <c r="AM18" i="314"/>
  <c r="AM22" i="314"/>
  <c r="AM25" i="314"/>
  <c r="AM27" i="314"/>
  <c r="AL29" i="314"/>
  <c r="AL32" i="314"/>
  <c r="AO389" i="307"/>
  <c r="AO108" i="280"/>
  <c r="AO109" i="280"/>
  <c r="AO110" i="280"/>
  <c r="AP107" i="280"/>
  <c r="AP124" i="280"/>
  <c r="AP127" i="280"/>
  <c r="AP131" i="280"/>
  <c r="AP81" i="280"/>
  <c r="AP83" i="280"/>
  <c r="AP101" i="280"/>
  <c r="AP103" i="280"/>
  <c r="AP132" i="280"/>
  <c r="AP133" i="280"/>
  <c r="AP16" i="314"/>
  <c r="AN18" i="314"/>
  <c r="AN22" i="314"/>
  <c r="AN25" i="314"/>
  <c r="AN27" i="314"/>
  <c r="AM29" i="314"/>
  <c r="AM32" i="314"/>
  <c r="AP389" i="307"/>
  <c r="AP108" i="280"/>
  <c r="AP109" i="280"/>
  <c r="AP110" i="280"/>
  <c r="AQ107" i="280"/>
  <c r="AQ124" i="280"/>
  <c r="AQ127" i="280"/>
  <c r="AQ131" i="280"/>
  <c r="AQ81" i="280"/>
  <c r="AQ83" i="280"/>
  <c r="AQ101" i="280"/>
  <c r="AQ103" i="280"/>
  <c r="AQ132" i="280"/>
  <c r="AQ133" i="280"/>
  <c r="AQ16" i="314"/>
  <c r="AO18" i="314"/>
  <c r="AO22" i="314"/>
  <c r="AO25" i="314"/>
  <c r="AO27" i="314"/>
  <c r="AN29" i="314"/>
  <c r="AN32" i="314"/>
  <c r="AQ389" i="307"/>
  <c r="AQ108" i="280"/>
  <c r="AQ109" i="280"/>
  <c r="AQ110" i="280"/>
  <c r="AR107" i="280"/>
  <c r="AR124" i="280"/>
  <c r="AR127" i="280"/>
  <c r="AR131" i="280"/>
  <c r="AR81" i="280"/>
  <c r="AR83" i="280"/>
  <c r="AR101" i="280"/>
  <c r="AR103" i="280"/>
  <c r="AR132" i="280"/>
  <c r="AR133" i="280"/>
  <c r="AR16" i="314"/>
  <c r="AP18" i="314"/>
  <c r="AP22" i="314"/>
  <c r="AP25" i="314"/>
  <c r="AP27" i="314"/>
  <c r="AO29" i="314"/>
  <c r="AO32" i="314"/>
  <c r="AR389" i="307"/>
  <c r="AR108" i="280"/>
  <c r="AR109" i="280"/>
  <c r="AR110" i="280"/>
  <c r="AS107" i="280"/>
  <c r="AS124" i="280"/>
  <c r="AS127" i="280"/>
  <c r="AS131" i="280"/>
  <c r="AS81" i="280"/>
  <c r="AS83" i="280"/>
  <c r="AS101" i="280"/>
  <c r="AS103" i="280"/>
  <c r="AS132" i="280"/>
  <c r="AS133" i="280"/>
  <c r="AS16" i="314"/>
  <c r="AQ18" i="314"/>
  <c r="AQ22" i="314"/>
  <c r="AQ25" i="314"/>
  <c r="AQ27" i="314"/>
  <c r="AP29" i="314"/>
  <c r="AP32" i="314"/>
  <c r="AS389" i="307"/>
  <c r="AS108" i="280"/>
  <c r="AS109" i="280"/>
  <c r="AS110" i="280"/>
  <c r="AT107" i="280"/>
  <c r="AT124" i="280"/>
  <c r="AT127" i="280"/>
  <c r="AT131" i="280"/>
  <c r="AT81" i="280"/>
  <c r="AT83" i="280"/>
  <c r="AT101" i="280"/>
  <c r="AT103" i="280"/>
  <c r="AT132" i="280"/>
  <c r="AT133" i="280"/>
  <c r="AT16" i="314"/>
  <c r="AR18" i="314"/>
  <c r="AR22" i="314"/>
  <c r="AR25" i="314"/>
  <c r="AR27" i="314"/>
  <c r="AQ29" i="314"/>
  <c r="AQ32" i="314"/>
  <c r="AT389" i="307"/>
  <c r="AT108" i="280"/>
  <c r="AT109" i="280"/>
  <c r="AT110" i="280"/>
  <c r="AU107" i="280"/>
  <c r="AU124" i="280"/>
  <c r="AU127" i="280"/>
  <c r="AU131" i="280"/>
  <c r="AU81" i="280"/>
  <c r="AU83" i="280"/>
  <c r="AU101" i="280"/>
  <c r="AU103" i="280"/>
  <c r="AU132" i="280"/>
  <c r="AU133" i="280"/>
  <c r="AU16" i="314"/>
  <c r="AS18" i="314"/>
  <c r="AS22" i="314"/>
  <c r="AS25" i="314"/>
  <c r="AS27" i="314"/>
  <c r="AR29" i="314"/>
  <c r="AR32" i="314"/>
  <c r="AU389" i="307"/>
  <c r="AU108" i="280"/>
  <c r="AU109" i="280"/>
  <c r="AU110" i="280"/>
  <c r="AV107" i="280"/>
  <c r="AV124" i="280"/>
  <c r="AV127" i="280"/>
  <c r="AV131" i="280"/>
  <c r="AV81" i="280"/>
  <c r="AV83" i="280"/>
  <c r="AV101" i="280"/>
  <c r="AV103" i="280"/>
  <c r="AV132" i="280"/>
  <c r="AV133" i="280"/>
  <c r="AV16" i="314"/>
  <c r="AT18" i="314"/>
  <c r="AT22" i="314"/>
  <c r="AT25" i="314"/>
  <c r="AT27" i="314"/>
  <c r="AS29" i="314"/>
  <c r="AS32" i="314"/>
  <c r="AV389" i="307"/>
  <c r="AV108" i="280"/>
  <c r="AV109" i="280"/>
  <c r="AV110" i="280"/>
  <c r="AW107" i="280"/>
  <c r="AW124" i="280"/>
  <c r="AW127" i="280"/>
  <c r="AW131" i="280"/>
  <c r="AW81" i="280"/>
  <c r="AW83" i="280"/>
  <c r="AW101" i="280"/>
  <c r="AW103" i="280"/>
  <c r="AW132" i="280"/>
  <c r="AW133" i="280"/>
  <c r="AW16" i="314"/>
  <c r="AU18" i="314"/>
  <c r="AU22" i="314"/>
  <c r="AU25" i="314"/>
  <c r="AU27" i="314"/>
  <c r="AT29" i="314"/>
  <c r="AT32" i="314"/>
  <c r="AW389" i="307"/>
  <c r="AW108" i="280"/>
  <c r="AW109" i="280"/>
  <c r="AW110" i="280"/>
  <c r="AX107" i="280"/>
  <c r="AX124" i="280"/>
  <c r="AX127" i="280"/>
  <c r="AX131" i="280"/>
  <c r="AX81" i="280"/>
  <c r="AX83" i="280"/>
  <c r="AX101" i="280"/>
  <c r="AX103" i="280"/>
  <c r="AX132" i="280"/>
  <c r="AX133" i="280"/>
  <c r="AX16" i="314"/>
  <c r="AV18" i="314"/>
  <c r="AV22" i="314"/>
  <c r="AV25" i="314"/>
  <c r="AV27" i="314"/>
  <c r="AU29" i="314"/>
  <c r="AU32" i="314"/>
  <c r="AX389" i="307"/>
  <c r="AX108" i="280"/>
  <c r="AX109" i="280"/>
  <c r="AX110" i="280"/>
  <c r="AY107" i="280"/>
  <c r="AY124" i="280"/>
  <c r="AY127" i="280"/>
  <c r="AY131" i="280"/>
  <c r="AY81" i="280"/>
  <c r="AY83" i="280"/>
  <c r="AY101" i="280"/>
  <c r="AY103" i="280"/>
  <c r="AY132" i="280"/>
  <c r="AY133" i="280"/>
  <c r="AY16" i="314"/>
  <c r="AW18" i="314"/>
  <c r="AW22" i="314"/>
  <c r="AW25" i="314"/>
  <c r="AW27" i="314"/>
  <c r="AV29" i="314"/>
  <c r="AV32" i="314"/>
  <c r="AY389" i="307"/>
  <c r="AY108" i="280"/>
  <c r="AY109" i="280"/>
  <c r="AY110" i="280"/>
  <c r="AZ107" i="280"/>
  <c r="AZ124" i="280"/>
  <c r="AZ127" i="280"/>
  <c r="AZ131" i="280"/>
  <c r="AZ81" i="280"/>
  <c r="AZ83" i="280"/>
  <c r="AZ101" i="280"/>
  <c r="AZ103" i="280"/>
  <c r="AZ132" i="280"/>
  <c r="AZ133" i="280"/>
  <c r="AZ16" i="314"/>
  <c r="AX18" i="314"/>
  <c r="AX22" i="314"/>
  <c r="AX25" i="314"/>
  <c r="AX27" i="314"/>
  <c r="AW29" i="314"/>
  <c r="AW32" i="314"/>
  <c r="AZ389" i="307"/>
  <c r="AZ108" i="280"/>
  <c r="AZ109" i="280"/>
  <c r="AZ110" i="280"/>
  <c r="BA107" i="280"/>
  <c r="BA124" i="280"/>
  <c r="BA127" i="280"/>
  <c r="BA131" i="280"/>
  <c r="BA81" i="280"/>
  <c r="BA83" i="280"/>
  <c r="BA101" i="280"/>
  <c r="BA103" i="280"/>
  <c r="BA132" i="280"/>
  <c r="BA133" i="280"/>
  <c r="BA16" i="314"/>
  <c r="AY18" i="314"/>
  <c r="AY22" i="314"/>
  <c r="AY25" i="314"/>
  <c r="AY27" i="314"/>
  <c r="AX29" i="314"/>
  <c r="AX32" i="314"/>
  <c r="BA389" i="307"/>
  <c r="BA108" i="280"/>
  <c r="BA109" i="280"/>
  <c r="BA110" i="280"/>
  <c r="BB107" i="280"/>
  <c r="BB124" i="280"/>
  <c r="BB127" i="280"/>
  <c r="BB131" i="280"/>
  <c r="BB81" i="280"/>
  <c r="BB83" i="280"/>
  <c r="BB101" i="280"/>
  <c r="BB103" i="280"/>
  <c r="BB132" i="280"/>
  <c r="BB133" i="280"/>
  <c r="BB16" i="314"/>
  <c r="AZ18" i="314"/>
  <c r="AZ22" i="314"/>
  <c r="AZ25" i="314"/>
  <c r="AZ27" i="314"/>
  <c r="AY29" i="314"/>
  <c r="AY32" i="314"/>
  <c r="BB389" i="307"/>
  <c r="BB108" i="280"/>
  <c r="BB109" i="280"/>
  <c r="BB110" i="280"/>
  <c r="BC107" i="280"/>
  <c r="BC124" i="280"/>
  <c r="BC127" i="280"/>
  <c r="BC131" i="280"/>
  <c r="BC81" i="280"/>
  <c r="BC83" i="280"/>
  <c r="BC101" i="280"/>
  <c r="BC103" i="280"/>
  <c r="BC132" i="280"/>
  <c r="BC133" i="280"/>
  <c r="BC16" i="314"/>
  <c r="BA18" i="314"/>
  <c r="BA22" i="314"/>
  <c r="BA25" i="314"/>
  <c r="BA27" i="314"/>
  <c r="AZ29" i="314"/>
  <c r="AZ32" i="314"/>
  <c r="BC389" i="307"/>
  <c r="BC108" i="280"/>
  <c r="BC109" i="280"/>
  <c r="BC110" i="280"/>
  <c r="BD107" i="280"/>
  <c r="BD124" i="280"/>
  <c r="BD127" i="280"/>
  <c r="BD131" i="280"/>
  <c r="BD81" i="280"/>
  <c r="BD83" i="280"/>
  <c r="BD101" i="280"/>
  <c r="BD103" i="280"/>
  <c r="BD132" i="280"/>
  <c r="BD133" i="280"/>
  <c r="BD16" i="314"/>
  <c r="BB18" i="314"/>
  <c r="BB22" i="314"/>
  <c r="BB25" i="314"/>
  <c r="BB27" i="314"/>
  <c r="BA29" i="314"/>
  <c r="BA32" i="314"/>
  <c r="BD389" i="307"/>
  <c r="BD108" i="280"/>
  <c r="BD109" i="280"/>
  <c r="BD110" i="280"/>
  <c r="BE107" i="280"/>
  <c r="BE124" i="280"/>
  <c r="BE127" i="280"/>
  <c r="BE131" i="280"/>
  <c r="BE81" i="280"/>
  <c r="BE83" i="280"/>
  <c r="BE101" i="280"/>
  <c r="BE103" i="280"/>
  <c r="BE132" i="280"/>
  <c r="BE133" i="280"/>
  <c r="BE16" i="314"/>
  <c r="BC18" i="314"/>
  <c r="BC22" i="314"/>
  <c r="BC25" i="314"/>
  <c r="BC27" i="314"/>
  <c r="BB29" i="314"/>
  <c r="BB32" i="314"/>
  <c r="BE389" i="307"/>
  <c r="BE108" i="280"/>
  <c r="BE109" i="280"/>
  <c r="BE110" i="280"/>
  <c r="BF107" i="280"/>
  <c r="BF124" i="280"/>
  <c r="BF127" i="280"/>
  <c r="BF131" i="280"/>
  <c r="BF81" i="280"/>
  <c r="BF83" i="280"/>
  <c r="BF101" i="280"/>
  <c r="BF103" i="280"/>
  <c r="BF132" i="280"/>
  <c r="BF133" i="280"/>
  <c r="BF16" i="314"/>
  <c r="BD18" i="314"/>
  <c r="BD22" i="314"/>
  <c r="BD25" i="314"/>
  <c r="BD27" i="314"/>
  <c r="BC29" i="314"/>
  <c r="BC32" i="314"/>
  <c r="BF109" i="280"/>
  <c r="BF110" i="280"/>
  <c r="BG107" i="280"/>
  <c r="BG124" i="280"/>
  <c r="BG127" i="280"/>
  <c r="BG131" i="280"/>
  <c r="BG81" i="280"/>
  <c r="BG83" i="280"/>
  <c r="BG101" i="280"/>
  <c r="BG103" i="280"/>
  <c r="BG132" i="280"/>
  <c r="BG133" i="280"/>
  <c r="BG16" i="314"/>
  <c r="BE18" i="314"/>
  <c r="BE22" i="314"/>
  <c r="BE25" i="314"/>
  <c r="BE27" i="314"/>
  <c r="BD29" i="314"/>
  <c r="BD32" i="314"/>
  <c r="BG109" i="280"/>
  <c r="BG110" i="280"/>
  <c r="BH107" i="280"/>
  <c r="BH124" i="280"/>
  <c r="BH127" i="280"/>
  <c r="BH131" i="280"/>
  <c r="BH81" i="280"/>
  <c r="BH83" i="280"/>
  <c r="BH101" i="280"/>
  <c r="BH103" i="280"/>
  <c r="BH132" i="280"/>
  <c r="BH133" i="280"/>
  <c r="BH16" i="314"/>
  <c r="BF18" i="314"/>
  <c r="BF22" i="314"/>
  <c r="BF25" i="314"/>
  <c r="BF27" i="314"/>
  <c r="BE29" i="314"/>
  <c r="BE32" i="314"/>
  <c r="BH109" i="280"/>
  <c r="BH110" i="280"/>
  <c r="BI107" i="280"/>
  <c r="BI124" i="280"/>
  <c r="BI127" i="280"/>
  <c r="BI131" i="280"/>
  <c r="BI81" i="280"/>
  <c r="BI83" i="280"/>
  <c r="BI101" i="280"/>
  <c r="BI103" i="280"/>
  <c r="BI132" i="280"/>
  <c r="BI133" i="280"/>
  <c r="BI16" i="314"/>
  <c r="BG18" i="314"/>
  <c r="BG22" i="314"/>
  <c r="BG25" i="314"/>
  <c r="BG27" i="314"/>
  <c r="BF29" i="314"/>
  <c r="BF32" i="314"/>
  <c r="BI109" i="280"/>
  <c r="BI110" i="280"/>
  <c r="BJ107" i="280"/>
  <c r="BJ124" i="280"/>
  <c r="BJ127" i="280"/>
  <c r="BJ131" i="280"/>
  <c r="BJ81" i="280"/>
  <c r="BJ83" i="280"/>
  <c r="BJ101" i="280"/>
  <c r="BJ103" i="280"/>
  <c r="BJ132" i="280"/>
  <c r="BJ133" i="280"/>
  <c r="BJ16" i="314"/>
  <c r="BH18" i="314"/>
  <c r="BH22" i="314"/>
  <c r="BH25" i="314"/>
  <c r="BH27" i="314"/>
  <c r="BG29" i="314"/>
  <c r="BG32" i="314"/>
  <c r="BJ109" i="280"/>
  <c r="BJ110" i="280"/>
  <c r="BK107" i="280"/>
  <c r="BK124" i="280"/>
  <c r="BK127" i="280"/>
  <c r="BK131" i="280"/>
  <c r="BK81" i="280"/>
  <c r="BK83" i="280"/>
  <c r="BK101" i="280"/>
  <c r="BK103" i="280"/>
  <c r="BK132" i="280"/>
  <c r="BK133" i="280"/>
  <c r="BK16" i="314"/>
  <c r="BI18" i="314"/>
  <c r="BI22" i="314"/>
  <c r="BI25" i="314"/>
  <c r="BI27" i="314"/>
  <c r="BH29" i="314"/>
  <c r="BH32" i="314"/>
  <c r="BK109" i="280"/>
  <c r="BK110" i="280"/>
  <c r="BL107" i="280"/>
  <c r="BL124" i="280"/>
  <c r="BL127" i="280"/>
  <c r="BL131" i="280"/>
  <c r="BL81" i="280"/>
  <c r="BL83" i="280"/>
  <c r="BL101" i="280"/>
  <c r="BL103" i="280"/>
  <c r="BL132" i="280"/>
  <c r="BL133" i="280"/>
  <c r="BL16" i="314"/>
  <c r="BJ18" i="314"/>
  <c r="BJ22" i="314"/>
  <c r="BJ25" i="314"/>
  <c r="BJ27" i="314"/>
  <c r="BI29" i="314"/>
  <c r="BI32" i="314"/>
  <c r="BL109" i="280"/>
  <c r="BL110" i="280"/>
  <c r="BM107" i="280"/>
  <c r="BM124" i="280"/>
  <c r="BM127" i="280"/>
  <c r="BM131" i="280"/>
  <c r="BM81" i="280"/>
  <c r="BM83" i="280"/>
  <c r="BM101" i="280"/>
  <c r="BM103" i="280"/>
  <c r="BM132" i="280"/>
  <c r="BM133" i="280"/>
  <c r="BM16" i="314"/>
  <c r="BK18" i="314"/>
  <c r="BK22" i="314"/>
  <c r="BK25" i="314"/>
  <c r="BK27" i="314"/>
  <c r="BJ29" i="314"/>
  <c r="BJ32" i="314"/>
  <c r="BM109" i="280"/>
  <c r="BM110" i="280"/>
  <c r="BN107" i="280"/>
  <c r="BN124" i="280"/>
  <c r="BN127" i="280"/>
  <c r="BN131" i="280"/>
  <c r="BN81" i="280"/>
  <c r="BN83" i="280"/>
  <c r="BN101" i="280"/>
  <c r="BN103" i="280"/>
  <c r="BN132" i="280"/>
  <c r="BN133" i="280"/>
  <c r="BN16" i="314"/>
  <c r="BL18" i="314"/>
  <c r="BL22" i="314"/>
  <c r="BL25" i="314"/>
  <c r="BL27" i="314"/>
  <c r="BK29" i="314"/>
  <c r="BK32" i="314"/>
  <c r="BN109" i="280"/>
  <c r="BN110" i="280"/>
  <c r="BO107" i="280"/>
  <c r="BO124" i="280"/>
  <c r="BO127" i="280"/>
  <c r="BO131" i="280"/>
  <c r="BO81" i="280"/>
  <c r="BO83" i="280"/>
  <c r="BO101" i="280"/>
  <c r="BO103" i="280"/>
  <c r="BO132" i="280"/>
  <c r="BO133" i="280"/>
  <c r="BO16" i="314"/>
  <c r="BM18" i="314"/>
  <c r="BM22" i="314"/>
  <c r="BM25" i="314"/>
  <c r="BM27" i="314"/>
  <c r="BL29" i="314"/>
  <c r="BL32" i="314"/>
  <c r="BO109" i="280"/>
  <c r="BO110" i="280"/>
  <c r="BP107" i="280"/>
  <c r="BP124" i="280"/>
  <c r="BP127" i="280"/>
  <c r="BP131" i="280"/>
  <c r="BP81" i="280"/>
  <c r="BP83" i="280"/>
  <c r="BP101" i="280"/>
  <c r="BP103" i="280"/>
  <c r="BP132" i="280"/>
  <c r="BP133" i="280"/>
  <c r="BP16" i="314"/>
  <c r="BN18" i="314"/>
  <c r="BN22" i="314"/>
  <c r="BN25" i="314"/>
  <c r="BN27" i="314"/>
  <c r="BM29" i="314"/>
  <c r="BM32" i="314"/>
  <c r="BP109" i="280"/>
  <c r="BP110" i="280"/>
  <c r="BQ107" i="280"/>
  <c r="BQ124" i="280"/>
  <c r="BQ127" i="280"/>
  <c r="BQ131" i="280"/>
  <c r="BQ81" i="280"/>
  <c r="BQ83" i="280"/>
  <c r="BQ101" i="280"/>
  <c r="BQ103" i="280"/>
  <c r="BQ132" i="280"/>
  <c r="BQ133" i="280"/>
  <c r="BQ16" i="314"/>
  <c r="BO18" i="314"/>
  <c r="BO22" i="314"/>
  <c r="BO25" i="314"/>
  <c r="BO27" i="314"/>
  <c r="BN29" i="314"/>
  <c r="BN32" i="314"/>
  <c r="BQ109" i="280"/>
  <c r="BQ110" i="280"/>
  <c r="BR107" i="280"/>
  <c r="BR124" i="280"/>
  <c r="BR127" i="280"/>
  <c r="BR131" i="280"/>
  <c r="BR81" i="280"/>
  <c r="BR83" i="280"/>
  <c r="BR101" i="280"/>
  <c r="BR103" i="280"/>
  <c r="BR132" i="280"/>
  <c r="BR133" i="280"/>
  <c r="BR16" i="314"/>
  <c r="BP18" i="314"/>
  <c r="BP22" i="314"/>
  <c r="BP25" i="314"/>
  <c r="BP27" i="314"/>
  <c r="BO29" i="314"/>
  <c r="BO32" i="314"/>
  <c r="BR109" i="280"/>
  <c r="BR110" i="280"/>
  <c r="BS107" i="280"/>
  <c r="BS124" i="280"/>
  <c r="BS127" i="280"/>
  <c r="BS131" i="280"/>
  <c r="BS81" i="280"/>
  <c r="BS83" i="280"/>
  <c r="BS101" i="280"/>
  <c r="BS103" i="280"/>
  <c r="BS132" i="280"/>
  <c r="BS133" i="280"/>
  <c r="BS16" i="314"/>
  <c r="BQ18" i="314"/>
  <c r="BQ22" i="314"/>
  <c r="BQ25" i="314"/>
  <c r="BQ27" i="314"/>
  <c r="BP29" i="314"/>
  <c r="BP32" i="314"/>
  <c r="BS109" i="280"/>
  <c r="BS110" i="280"/>
  <c r="BT107" i="280"/>
  <c r="BT124" i="280"/>
  <c r="BT127" i="280"/>
  <c r="BT131" i="280"/>
  <c r="BT81" i="280"/>
  <c r="BT83" i="280"/>
  <c r="BT101" i="280"/>
  <c r="BT103" i="280"/>
  <c r="BT132" i="280"/>
  <c r="BT133" i="280"/>
  <c r="BT16" i="314"/>
  <c r="BR18" i="314"/>
  <c r="BR22" i="314"/>
  <c r="BR25" i="314"/>
  <c r="BR27" i="314"/>
  <c r="BQ29" i="314"/>
  <c r="BQ32" i="314"/>
  <c r="BT109" i="280"/>
  <c r="BT110" i="280"/>
  <c r="BU107" i="280"/>
  <c r="BU124" i="280"/>
  <c r="BU127" i="280"/>
  <c r="BU131" i="280"/>
  <c r="BU81" i="280"/>
  <c r="BU83" i="280"/>
  <c r="BU101" i="280"/>
  <c r="BU103" i="280"/>
  <c r="BU132" i="280"/>
  <c r="BU133" i="280"/>
  <c r="BU16" i="314"/>
  <c r="BS18" i="314"/>
  <c r="BS22" i="314"/>
  <c r="BS25" i="314"/>
  <c r="BS27" i="314"/>
  <c r="BR29" i="314"/>
  <c r="BR32" i="314"/>
  <c r="BU109" i="280"/>
  <c r="BU110" i="280"/>
  <c r="BV107" i="280"/>
  <c r="BV124" i="280"/>
  <c r="BV127" i="280"/>
  <c r="BV131" i="280"/>
  <c r="BV81" i="280"/>
  <c r="BV83" i="280"/>
  <c r="BV101" i="280"/>
  <c r="BV103" i="280"/>
  <c r="BV132" i="280"/>
  <c r="BV133" i="280"/>
  <c r="BV16" i="314"/>
  <c r="BT18" i="314"/>
  <c r="BT22" i="314"/>
  <c r="BT25" i="314"/>
  <c r="BT27" i="314"/>
  <c r="BS29" i="314"/>
  <c r="BS32" i="314"/>
  <c r="BV109" i="280"/>
  <c r="BV110" i="280"/>
  <c r="BW107" i="280"/>
  <c r="BW124" i="280"/>
  <c r="BW127" i="280"/>
  <c r="BW131" i="280"/>
  <c r="BW81" i="280"/>
  <c r="BW83" i="280"/>
  <c r="BW101" i="280"/>
  <c r="BW103" i="280"/>
  <c r="BW132" i="280"/>
  <c r="BW133" i="280"/>
  <c r="BW16" i="314"/>
  <c r="BU18" i="314"/>
  <c r="BU22" i="314"/>
  <c r="BU25" i="314"/>
  <c r="BU27" i="314"/>
  <c r="BT29" i="314"/>
  <c r="BT32" i="314"/>
  <c r="BW109" i="280"/>
  <c r="BW110" i="280"/>
  <c r="BX107" i="280"/>
  <c r="BX124" i="280"/>
  <c r="BX127" i="280"/>
  <c r="BX131" i="280"/>
  <c r="BX81" i="280"/>
  <c r="BX83" i="280"/>
  <c r="BX101" i="280"/>
  <c r="BX103" i="280"/>
  <c r="BX132" i="280"/>
  <c r="BX133" i="280"/>
  <c r="BX16" i="314"/>
  <c r="BV18" i="314"/>
  <c r="BV22" i="314"/>
  <c r="BV25" i="314"/>
  <c r="BV27" i="314"/>
  <c r="BU29" i="314"/>
  <c r="BU32" i="314"/>
  <c r="BX109" i="280"/>
  <c r="BX110" i="280"/>
  <c r="BY107" i="280"/>
  <c r="BY124" i="280"/>
  <c r="BY127" i="280"/>
  <c r="BY131" i="280"/>
  <c r="BY81" i="280"/>
  <c r="BY83" i="280"/>
  <c r="BY101" i="280"/>
  <c r="BY103" i="280"/>
  <c r="BY132" i="280"/>
  <c r="BY133" i="280"/>
  <c r="BY16" i="314"/>
  <c r="BW18" i="314"/>
  <c r="BW22" i="314"/>
  <c r="BW25" i="314"/>
  <c r="BW27" i="314"/>
  <c r="BV29" i="314"/>
  <c r="BV32" i="314"/>
  <c r="BY109" i="280"/>
  <c r="BY110" i="280"/>
  <c r="BZ107" i="280"/>
  <c r="BZ124" i="280"/>
  <c r="BZ127" i="280"/>
  <c r="BZ131" i="280"/>
  <c r="BZ81" i="280"/>
  <c r="BZ83" i="280"/>
  <c r="BZ101" i="280"/>
  <c r="BZ103" i="280"/>
  <c r="BZ132" i="280"/>
  <c r="BZ133" i="280"/>
  <c r="BZ16" i="314"/>
  <c r="BX18" i="314"/>
  <c r="BX22" i="314"/>
  <c r="BX25" i="314"/>
  <c r="BX27" i="314"/>
  <c r="BW29" i="314"/>
  <c r="BW32" i="314"/>
  <c r="BZ109" i="280"/>
  <c r="BZ110" i="280"/>
  <c r="CA107" i="280"/>
  <c r="CA124" i="280"/>
  <c r="CA127" i="280"/>
  <c r="CA131" i="280"/>
  <c r="CA81" i="280"/>
  <c r="CA83" i="280"/>
  <c r="CA101" i="280"/>
  <c r="CA103" i="280"/>
  <c r="CA132" i="280"/>
  <c r="CA133" i="280"/>
  <c r="CA16" i="314"/>
  <c r="BY18" i="314"/>
  <c r="BY22" i="314"/>
  <c r="BY25" i="314"/>
  <c r="BY27" i="314"/>
  <c r="BX29" i="314"/>
  <c r="BX32" i="314"/>
  <c r="CA109" i="280"/>
  <c r="CA110" i="280"/>
  <c r="CB107" i="280"/>
  <c r="CB124" i="280"/>
  <c r="CB127" i="280"/>
  <c r="CB131" i="280"/>
  <c r="CB81" i="280"/>
  <c r="CB83" i="280"/>
  <c r="CB101" i="280"/>
  <c r="CB103" i="280"/>
  <c r="CB132" i="280"/>
  <c r="CB133" i="280"/>
  <c r="CB16" i="314"/>
  <c r="BZ18" i="314"/>
  <c r="BZ22" i="314"/>
  <c r="BZ25" i="314"/>
  <c r="BZ27" i="314"/>
  <c r="BY29" i="314"/>
  <c r="BY32" i="314"/>
  <c r="CB109" i="280"/>
  <c r="CB110" i="280"/>
  <c r="CC107" i="280"/>
  <c r="CC124" i="280"/>
  <c r="CC127" i="280"/>
  <c r="CC131" i="280"/>
  <c r="CC81" i="280"/>
  <c r="CC83" i="280"/>
  <c r="CC101" i="280"/>
  <c r="CC103" i="280"/>
  <c r="CC132" i="280"/>
  <c r="CC133" i="280"/>
  <c r="CC16" i="314"/>
  <c r="CA18" i="314"/>
  <c r="CA22" i="314"/>
  <c r="CA25" i="314"/>
  <c r="CA27" i="314"/>
  <c r="BZ29" i="314"/>
  <c r="BZ32" i="314"/>
  <c r="CC109" i="280"/>
  <c r="CC110" i="280"/>
  <c r="CD107" i="280"/>
  <c r="CD124" i="280"/>
  <c r="CD127" i="280"/>
  <c r="CD131" i="280"/>
  <c r="CD81" i="280"/>
  <c r="CD83" i="280"/>
  <c r="CD101" i="280"/>
  <c r="CD103" i="280"/>
  <c r="CD132" i="280"/>
  <c r="CD133" i="280"/>
  <c r="CD16" i="314"/>
  <c r="CB18" i="314"/>
  <c r="CB22" i="314"/>
  <c r="CB25" i="314"/>
  <c r="CB27" i="314"/>
  <c r="CA29" i="314"/>
  <c r="CA32" i="314"/>
  <c r="CD109" i="280"/>
  <c r="CD110" i="280"/>
  <c r="CE107" i="280"/>
  <c r="CE124" i="280"/>
  <c r="CE127" i="280"/>
  <c r="CE131" i="280"/>
  <c r="CE81" i="280"/>
  <c r="CE83" i="280"/>
  <c r="CE101" i="280"/>
  <c r="CE103" i="280"/>
  <c r="CE132" i="280"/>
  <c r="CE133" i="280"/>
  <c r="CE16" i="314"/>
  <c r="CC18" i="314"/>
  <c r="CC22" i="314"/>
  <c r="CC25" i="314"/>
  <c r="CC27" i="314"/>
  <c r="CB29" i="314"/>
  <c r="CB32" i="314"/>
  <c r="CE109" i="280"/>
  <c r="CE110" i="280"/>
  <c r="CF107" i="280"/>
  <c r="CF124" i="280"/>
  <c r="CF127" i="280"/>
  <c r="CF131" i="280"/>
  <c r="CF81" i="280"/>
  <c r="CF83" i="280"/>
  <c r="CF101" i="280"/>
  <c r="CF103" i="280"/>
  <c r="CF132" i="280"/>
  <c r="CF133" i="280"/>
  <c r="CF16" i="314"/>
  <c r="CD18" i="314"/>
  <c r="CD22" i="314"/>
  <c r="CD25" i="314"/>
  <c r="CD27" i="314"/>
  <c r="CC29" i="314"/>
  <c r="CC32" i="314"/>
  <c r="CF109" i="280"/>
  <c r="CF110" i="280"/>
  <c r="CG107" i="280"/>
  <c r="CG124" i="280"/>
  <c r="CG127" i="280"/>
  <c r="CG131" i="280"/>
  <c r="CG81" i="280"/>
  <c r="CG83" i="280"/>
  <c r="CG101" i="280"/>
  <c r="CG103" i="280"/>
  <c r="CG132" i="280"/>
  <c r="CG133" i="280"/>
  <c r="CG16" i="314"/>
  <c r="CE18" i="314"/>
  <c r="CE22" i="314"/>
  <c r="CE25" i="314"/>
  <c r="CE27" i="314"/>
  <c r="CD29" i="314"/>
  <c r="CD32" i="314"/>
  <c r="CG109" i="280"/>
  <c r="CG110" i="280"/>
  <c r="CH107" i="280"/>
  <c r="CH124" i="280"/>
  <c r="CH127" i="280"/>
  <c r="CH131" i="280"/>
  <c r="CH81" i="280"/>
  <c r="CH83" i="280"/>
  <c r="CH101" i="280"/>
  <c r="CH103" i="280"/>
  <c r="CH132" i="280"/>
  <c r="CH133" i="280"/>
  <c r="CH16" i="314"/>
  <c r="CF18" i="314"/>
  <c r="CF22" i="314"/>
  <c r="CF25" i="314"/>
  <c r="CF27" i="314"/>
  <c r="CE29" i="314"/>
  <c r="CE32" i="314"/>
  <c r="CH109" i="280"/>
  <c r="CH110" i="280"/>
  <c r="CI107" i="280"/>
  <c r="CI124" i="280"/>
  <c r="CI127" i="280"/>
  <c r="CI131" i="280"/>
  <c r="CI81" i="280"/>
  <c r="CI83" i="280"/>
  <c r="CI101" i="280"/>
  <c r="CI103" i="280"/>
  <c r="CI132" i="280"/>
  <c r="CI133" i="280"/>
  <c r="CI16" i="314"/>
  <c r="CG18" i="314"/>
  <c r="CG22" i="314"/>
  <c r="CG25" i="314"/>
  <c r="CG27" i="314"/>
  <c r="CF29" i="314"/>
  <c r="CF32" i="314"/>
  <c r="CI109" i="280"/>
  <c r="CI110" i="280"/>
  <c r="CJ107" i="280"/>
  <c r="CJ124" i="280"/>
  <c r="CJ127" i="280"/>
  <c r="CJ131" i="280"/>
  <c r="CJ81" i="280"/>
  <c r="CJ83" i="280"/>
  <c r="CJ101" i="280"/>
  <c r="CJ103" i="280"/>
  <c r="CJ132" i="280"/>
  <c r="CJ133" i="280"/>
  <c r="CJ16" i="314"/>
  <c r="CH18" i="314"/>
  <c r="CH22" i="314"/>
  <c r="CH25" i="314"/>
  <c r="CH27" i="314"/>
  <c r="CG29" i="314"/>
  <c r="CG32" i="314"/>
  <c r="CJ109" i="280"/>
  <c r="CJ110" i="280"/>
  <c r="CK107" i="280"/>
  <c r="CK124" i="280"/>
  <c r="CK127" i="280"/>
  <c r="CK131" i="280"/>
  <c r="CK81" i="280"/>
  <c r="CK83" i="280"/>
  <c r="CK101" i="280"/>
  <c r="CK103" i="280"/>
  <c r="CK132" i="280"/>
  <c r="CK133" i="280"/>
  <c r="CK16" i="314"/>
  <c r="CI18" i="314"/>
  <c r="CI22" i="314"/>
  <c r="CI25" i="314"/>
  <c r="CI27" i="314"/>
  <c r="CH29" i="314"/>
  <c r="CH32" i="314"/>
  <c r="CK109" i="280"/>
  <c r="CK110" i="280"/>
  <c r="CL107" i="280"/>
  <c r="CL124" i="280"/>
  <c r="CL127" i="280"/>
  <c r="CL131" i="280"/>
  <c r="CL81" i="280"/>
  <c r="CL83" i="280"/>
  <c r="CL101" i="280"/>
  <c r="CL103" i="280"/>
  <c r="CL132" i="280"/>
  <c r="CL133" i="280"/>
  <c r="CL16" i="314"/>
  <c r="CJ18" i="314"/>
  <c r="CJ22" i="314"/>
  <c r="CJ25" i="314"/>
  <c r="CJ27" i="314"/>
  <c r="CI29" i="314"/>
  <c r="CI32" i="314"/>
  <c r="CL109" i="280"/>
  <c r="CL110" i="280"/>
  <c r="CM107" i="280"/>
  <c r="CM124" i="280"/>
  <c r="CM127" i="280"/>
  <c r="CM131" i="280"/>
  <c r="CM81" i="280"/>
  <c r="CM83" i="280"/>
  <c r="CM101" i="280"/>
  <c r="CM103" i="280"/>
  <c r="CM132" i="280"/>
  <c r="CM133" i="280"/>
  <c r="CM16" i="314"/>
  <c r="CK18" i="314"/>
  <c r="CK22" i="314"/>
  <c r="CK25" i="314"/>
  <c r="CK27" i="314"/>
  <c r="CJ29" i="314"/>
  <c r="CJ32" i="314"/>
  <c r="CM109" i="280"/>
  <c r="CM110" i="280"/>
  <c r="CN107" i="280"/>
  <c r="CN124" i="280"/>
  <c r="CN127" i="280"/>
  <c r="CN131" i="280"/>
  <c r="CN81" i="280"/>
  <c r="CN83" i="280"/>
  <c r="CN101" i="280"/>
  <c r="CN103" i="280"/>
  <c r="CN132" i="280"/>
  <c r="CN133" i="280"/>
  <c r="CN16" i="314"/>
  <c r="CL18" i="314"/>
  <c r="CL22" i="314"/>
  <c r="CL25" i="314"/>
  <c r="CL27" i="314"/>
  <c r="CK29" i="314"/>
  <c r="CK32" i="314"/>
  <c r="CN109" i="280"/>
  <c r="CN110" i="280"/>
  <c r="CO107" i="280"/>
  <c r="CO124" i="280"/>
  <c r="CO127" i="280"/>
  <c r="CO131" i="280"/>
  <c r="CO81" i="280"/>
  <c r="CO83" i="280"/>
  <c r="CO101" i="280"/>
  <c r="CO103" i="280"/>
  <c r="CO132" i="280"/>
  <c r="CO133" i="280"/>
  <c r="CO16" i="314"/>
  <c r="CM18" i="314"/>
  <c r="CM22" i="314"/>
  <c r="CM25" i="314"/>
  <c r="CM27" i="314"/>
  <c r="CL29" i="314"/>
  <c r="CL32" i="314"/>
  <c r="CO109" i="280"/>
  <c r="CO110" i="280"/>
  <c r="CP107" i="280"/>
  <c r="CP124" i="280"/>
  <c r="CP127" i="280"/>
  <c r="CP131" i="280"/>
  <c r="CP81" i="280"/>
  <c r="CP83" i="280"/>
  <c r="CP101" i="280"/>
  <c r="CP103" i="280"/>
  <c r="CP132" i="280"/>
  <c r="CP133" i="280"/>
  <c r="CP16" i="314"/>
  <c r="CN18" i="314"/>
  <c r="CN22" i="314"/>
  <c r="CN25" i="314"/>
  <c r="CN27" i="314"/>
  <c r="CM29" i="314"/>
  <c r="CM32" i="314"/>
  <c r="CP109" i="280"/>
  <c r="CP110" i="280"/>
  <c r="CQ107" i="280"/>
  <c r="CQ124" i="280"/>
  <c r="CQ127" i="280"/>
  <c r="CQ131" i="280"/>
  <c r="CQ81" i="280"/>
  <c r="CQ83" i="280"/>
  <c r="CQ101" i="280"/>
  <c r="CQ103" i="280"/>
  <c r="CQ132" i="280"/>
  <c r="CQ133" i="280"/>
  <c r="CQ16" i="314"/>
  <c r="CO18" i="314"/>
  <c r="CO22" i="314"/>
  <c r="CO25" i="314"/>
  <c r="CO27" i="314"/>
  <c r="CN29" i="314"/>
  <c r="CN32" i="314"/>
  <c r="CQ109" i="280"/>
  <c r="CQ110" i="280"/>
  <c r="CR107" i="280"/>
  <c r="CR124" i="280"/>
  <c r="CR127" i="280"/>
  <c r="CR131" i="280"/>
  <c r="CR81" i="280"/>
  <c r="CR83" i="280"/>
  <c r="CR101" i="280"/>
  <c r="CR103" i="280"/>
  <c r="CR132" i="280"/>
  <c r="CR133" i="280"/>
  <c r="CR16" i="314"/>
  <c r="CP18" i="314"/>
  <c r="CP22" i="314"/>
  <c r="CP25" i="314"/>
  <c r="CP27" i="314"/>
  <c r="CO29" i="314"/>
  <c r="CO32" i="314"/>
  <c r="CR109" i="280"/>
  <c r="CR110" i="280"/>
  <c r="CS107" i="280"/>
  <c r="CS124" i="280"/>
  <c r="CS127" i="280"/>
  <c r="CS131" i="280"/>
  <c r="CS81" i="280"/>
  <c r="CS83" i="280"/>
  <c r="CS101" i="280"/>
  <c r="CS103" i="280"/>
  <c r="CS132" i="280"/>
  <c r="CS133" i="280"/>
  <c r="CS16" i="314"/>
  <c r="CQ18" i="314"/>
  <c r="CQ22" i="314"/>
  <c r="CQ25" i="314"/>
  <c r="CQ27" i="314"/>
  <c r="CP29" i="314"/>
  <c r="CP32" i="314"/>
  <c r="CS109" i="280"/>
  <c r="CS110" i="280"/>
  <c r="CT107" i="280"/>
  <c r="CT124" i="280"/>
  <c r="CT127" i="280"/>
  <c r="CT131" i="280"/>
  <c r="CT81" i="280"/>
  <c r="CT83" i="280"/>
  <c r="CT101" i="280"/>
  <c r="CT103" i="280"/>
  <c r="CT132" i="280"/>
  <c r="CT133" i="280"/>
  <c r="CT16" i="314"/>
  <c r="CR18" i="314"/>
  <c r="CR22" i="314"/>
  <c r="CR25" i="314"/>
  <c r="CR27" i="314"/>
  <c r="CQ29" i="314"/>
  <c r="CQ32" i="314"/>
  <c r="CT109" i="280"/>
  <c r="CT110" i="280"/>
  <c r="CU107" i="280"/>
  <c r="CU124" i="280"/>
  <c r="CU127" i="280"/>
  <c r="CU131" i="280"/>
  <c r="CU81" i="280"/>
  <c r="CU83" i="280"/>
  <c r="CU101" i="280"/>
  <c r="CU103" i="280"/>
  <c r="CU132" i="280"/>
  <c r="CU133" i="280"/>
  <c r="CU16" i="314"/>
  <c r="CS18" i="314"/>
  <c r="CS22" i="314"/>
  <c r="CS25" i="314"/>
  <c r="CS27" i="314"/>
  <c r="CR29" i="314"/>
  <c r="CR32" i="314"/>
  <c r="CU109" i="280"/>
  <c r="CU110" i="280"/>
  <c r="CV107" i="280"/>
  <c r="CV124" i="280"/>
  <c r="CV127" i="280"/>
  <c r="CV131" i="280"/>
  <c r="CV81" i="280"/>
  <c r="CV83" i="280"/>
  <c r="CV101" i="280"/>
  <c r="CV103" i="280"/>
  <c r="CV132" i="280"/>
  <c r="CV133" i="280"/>
  <c r="CV16" i="314"/>
  <c r="CT18" i="314"/>
  <c r="CT22" i="314"/>
  <c r="CT25" i="314"/>
  <c r="CT27" i="314"/>
  <c r="CS29" i="314"/>
  <c r="CS32" i="314"/>
  <c r="CV109" i="280"/>
  <c r="CV110" i="280"/>
  <c r="CW107" i="280"/>
  <c r="CW124" i="280"/>
  <c r="CW127" i="280"/>
  <c r="CW131" i="280"/>
  <c r="CW81" i="280"/>
  <c r="CW83" i="280"/>
  <c r="CW101" i="280"/>
  <c r="CW103" i="280"/>
  <c r="CW132" i="280"/>
  <c r="CW133" i="280"/>
  <c r="CW16" i="314"/>
  <c r="CU18" i="314"/>
  <c r="CU22" i="314"/>
  <c r="CU25" i="314"/>
  <c r="CU27" i="314"/>
  <c r="CT29" i="314"/>
  <c r="CT32" i="314"/>
  <c r="CW109" i="280"/>
  <c r="CW110" i="280"/>
  <c r="CX107" i="280"/>
  <c r="CX124" i="280"/>
  <c r="CX127" i="280"/>
  <c r="CX131" i="280"/>
  <c r="CX81" i="280"/>
  <c r="CX83" i="280"/>
  <c r="CX101" i="280"/>
  <c r="CX103" i="280"/>
  <c r="CX132" i="280"/>
  <c r="CX133" i="280"/>
  <c r="CX16" i="314"/>
  <c r="CV18" i="314"/>
  <c r="CV22" i="314"/>
  <c r="CV25" i="314"/>
  <c r="CV27" i="314"/>
  <c r="CU29" i="314"/>
  <c r="CU32" i="314"/>
  <c r="CX109" i="280"/>
  <c r="CX110" i="280"/>
  <c r="CY107" i="280"/>
  <c r="CY124" i="280"/>
  <c r="CY127" i="280"/>
  <c r="CY131" i="280"/>
  <c r="CY81" i="280"/>
  <c r="CY83" i="280"/>
  <c r="CY101" i="280"/>
  <c r="CY103" i="280"/>
  <c r="CY132" i="280"/>
  <c r="CY133" i="280"/>
  <c r="CY16" i="314"/>
  <c r="CW18" i="314"/>
  <c r="CW22" i="314"/>
  <c r="CW25" i="314"/>
  <c r="CW27" i="314"/>
  <c r="CV29" i="314"/>
  <c r="CV32" i="314"/>
  <c r="CY109" i="280"/>
  <c r="CY110" i="280"/>
  <c r="CZ107" i="280"/>
  <c r="CZ124" i="280"/>
  <c r="CZ127" i="280"/>
  <c r="CZ131" i="280"/>
  <c r="CZ81" i="280"/>
  <c r="CZ83" i="280"/>
  <c r="CZ101" i="280"/>
  <c r="CZ103" i="280"/>
  <c r="CZ132" i="280"/>
  <c r="CZ133" i="280"/>
  <c r="CZ16" i="314"/>
  <c r="CX18" i="314"/>
  <c r="CX22" i="314"/>
  <c r="CX25" i="314"/>
  <c r="CX27" i="314"/>
  <c r="CW29" i="314"/>
  <c r="CW32" i="314"/>
  <c r="CZ109" i="280"/>
  <c r="CZ110" i="280"/>
  <c r="DA107" i="280"/>
  <c r="DA124" i="280"/>
  <c r="DA127" i="280"/>
  <c r="DA131" i="280"/>
  <c r="DA81" i="280"/>
  <c r="DA83" i="280"/>
  <c r="DA101" i="280"/>
  <c r="DA103" i="280"/>
  <c r="DA132" i="280"/>
  <c r="DA133" i="280"/>
  <c r="DA16" i="314"/>
  <c r="CY18" i="314"/>
  <c r="CY22" i="314"/>
  <c r="CY25" i="314"/>
  <c r="CY27" i="314"/>
  <c r="CX29" i="314"/>
  <c r="CX32" i="314"/>
  <c r="DA109" i="280"/>
  <c r="DA110" i="280"/>
  <c r="DB107" i="280"/>
  <c r="DB124" i="280"/>
  <c r="DB127" i="280"/>
  <c r="DB131" i="280"/>
  <c r="DB81" i="280"/>
  <c r="DB83" i="280"/>
  <c r="DB101" i="280"/>
  <c r="DB103" i="280"/>
  <c r="DB132" i="280"/>
  <c r="DB133" i="280"/>
  <c r="DB16" i="314"/>
  <c r="CZ18" i="314"/>
  <c r="CZ22" i="314"/>
  <c r="CZ25" i="314"/>
  <c r="CZ27" i="314"/>
  <c r="CY29" i="314"/>
  <c r="CY32" i="314"/>
  <c r="DB109" i="280"/>
  <c r="DB110" i="280"/>
  <c r="DC107" i="280"/>
  <c r="DC124" i="280"/>
  <c r="DC127" i="280"/>
  <c r="DC131" i="280"/>
  <c r="DC81" i="280"/>
  <c r="DC83" i="280"/>
  <c r="DC101" i="280"/>
  <c r="DC103" i="280"/>
  <c r="DC132" i="280"/>
  <c r="DC133" i="280"/>
  <c r="DC16" i="314"/>
  <c r="DA18" i="314"/>
  <c r="DA22" i="314"/>
  <c r="DA25" i="314"/>
  <c r="DA27" i="314"/>
  <c r="CZ29" i="314"/>
  <c r="CZ32" i="314"/>
  <c r="DC109" i="280"/>
  <c r="DC110" i="280"/>
  <c r="DD107" i="280"/>
  <c r="DD124" i="280"/>
  <c r="DD127" i="280"/>
  <c r="DD131" i="280"/>
  <c r="DD81" i="280"/>
  <c r="DD83" i="280"/>
  <c r="DD101" i="280"/>
  <c r="DD103" i="280"/>
  <c r="DD132" i="280"/>
  <c r="DD133" i="280"/>
  <c r="DD16" i="314"/>
  <c r="DB18" i="314"/>
  <c r="DB22" i="314"/>
  <c r="DB25" i="314"/>
  <c r="DB27" i="314"/>
  <c r="DA29" i="314"/>
  <c r="DA32" i="314"/>
  <c r="DD109" i="280"/>
  <c r="DD110" i="280"/>
  <c r="DE107" i="280"/>
  <c r="DE124" i="280"/>
  <c r="DE127" i="280"/>
  <c r="DE131" i="280"/>
  <c r="DE81" i="280"/>
  <c r="DE83" i="280"/>
  <c r="DE101" i="280"/>
  <c r="DE103" i="280"/>
  <c r="DE132" i="280"/>
  <c r="DE133" i="280"/>
  <c r="DE16" i="314"/>
  <c r="DC18" i="314"/>
  <c r="DC22" i="314"/>
  <c r="DC25" i="314"/>
  <c r="DC27" i="314"/>
  <c r="DB29" i="314"/>
  <c r="DB32" i="314"/>
  <c r="DE109" i="280"/>
  <c r="DE110" i="280"/>
  <c r="DF107" i="280"/>
  <c r="DF124" i="280"/>
  <c r="DF127" i="280"/>
  <c r="DF131" i="280"/>
  <c r="DF81" i="280"/>
  <c r="DF83" i="280"/>
  <c r="DF101" i="280"/>
  <c r="DF103" i="280"/>
  <c r="DF132" i="280"/>
  <c r="DF133" i="280"/>
  <c r="DF16" i="314"/>
  <c r="DD18" i="314"/>
  <c r="DD22" i="314"/>
  <c r="DD25" i="314"/>
  <c r="DD27" i="314"/>
  <c r="DC29" i="314"/>
  <c r="DC32" i="314"/>
  <c r="DF109" i="280"/>
  <c r="DF110" i="280"/>
  <c r="DG107" i="280"/>
  <c r="DG124" i="280"/>
  <c r="DG127" i="280"/>
  <c r="DG131" i="280"/>
  <c r="DG81" i="280"/>
  <c r="DG83" i="280"/>
  <c r="DG101" i="280"/>
  <c r="DG103" i="280"/>
  <c r="DG132" i="280"/>
  <c r="DG133" i="280"/>
  <c r="DG16" i="314"/>
  <c r="DE18" i="314"/>
  <c r="DE22" i="314"/>
  <c r="DE25" i="314"/>
  <c r="DE27" i="314"/>
  <c r="DD29" i="314"/>
  <c r="DD32" i="314"/>
  <c r="DG109" i="280"/>
  <c r="DG110" i="280"/>
  <c r="DH107" i="280"/>
  <c r="DH124" i="280"/>
  <c r="DH127" i="280"/>
  <c r="DH131" i="280"/>
  <c r="DH81" i="280"/>
  <c r="DH83" i="280"/>
  <c r="DH101" i="280"/>
  <c r="DH103" i="280"/>
  <c r="DH132" i="280"/>
  <c r="DH133" i="280"/>
  <c r="DH16" i="314"/>
  <c r="DF18" i="314"/>
  <c r="DF22" i="314"/>
  <c r="DF25" i="314"/>
  <c r="DF27" i="314"/>
  <c r="DE29" i="314"/>
  <c r="DE32" i="314"/>
  <c r="DH109" i="280"/>
  <c r="DH110" i="280"/>
  <c r="DI107" i="280"/>
  <c r="DI124" i="280"/>
  <c r="DI127" i="280"/>
  <c r="DI131" i="280"/>
  <c r="DI81" i="280"/>
  <c r="DI83" i="280"/>
  <c r="DI101" i="280"/>
  <c r="DI103" i="280"/>
  <c r="DI132" i="280"/>
  <c r="DI133" i="280"/>
  <c r="DI16" i="314"/>
  <c r="DG18" i="314"/>
  <c r="DG22" i="314"/>
  <c r="DG25" i="314"/>
  <c r="DG27" i="314"/>
  <c r="DF29" i="314"/>
  <c r="DF32" i="314"/>
  <c r="DI109" i="280"/>
  <c r="DI110" i="280"/>
  <c r="DJ107" i="280"/>
  <c r="DJ124" i="280"/>
  <c r="DJ127" i="280"/>
  <c r="DJ131" i="280"/>
  <c r="DJ81" i="280"/>
  <c r="DJ83" i="280"/>
  <c r="DJ101" i="280"/>
  <c r="DJ103" i="280"/>
  <c r="DJ132" i="280"/>
  <c r="DJ133" i="280"/>
  <c r="DJ16" i="314"/>
  <c r="DH18" i="314"/>
  <c r="DH22" i="314"/>
  <c r="DH25" i="314"/>
  <c r="DH27" i="314"/>
  <c r="DG29" i="314"/>
  <c r="DG32" i="314"/>
  <c r="DJ109" i="280"/>
  <c r="DJ110" i="280"/>
  <c r="DK107" i="280"/>
  <c r="DK124" i="280"/>
  <c r="DK127" i="280"/>
  <c r="DK131" i="280"/>
  <c r="DK81" i="280"/>
  <c r="DK83" i="280"/>
  <c r="DK101" i="280"/>
  <c r="DK103" i="280"/>
  <c r="DK132" i="280"/>
  <c r="DK133" i="280"/>
  <c r="DK16" i="314"/>
  <c r="DI18" i="314"/>
  <c r="DI22" i="314"/>
  <c r="DI25" i="314"/>
  <c r="DI27" i="314"/>
  <c r="DH29" i="314"/>
  <c r="DH32" i="314"/>
  <c r="DK109" i="280"/>
  <c r="DK110" i="280"/>
  <c r="DL107" i="280"/>
  <c r="DL124" i="280"/>
  <c r="DL127" i="280"/>
  <c r="DL131" i="280"/>
  <c r="DL81" i="280"/>
  <c r="DL83" i="280"/>
  <c r="DL101" i="280"/>
  <c r="DL103" i="280"/>
  <c r="DL132" i="280"/>
  <c r="DL133" i="280"/>
  <c r="DL16" i="314"/>
  <c r="DJ18" i="314"/>
  <c r="DJ22" i="314"/>
  <c r="DJ25" i="314"/>
  <c r="DJ27" i="314"/>
  <c r="DI29" i="314"/>
  <c r="DI32" i="314"/>
  <c r="DL109" i="280"/>
  <c r="DL110" i="280"/>
  <c r="DM107" i="280"/>
  <c r="DM124" i="280"/>
  <c r="DM127" i="280"/>
  <c r="DM131" i="280"/>
  <c r="DM81" i="280"/>
  <c r="DM83" i="280"/>
  <c r="DM101" i="280"/>
  <c r="DM103" i="280"/>
  <c r="DM132" i="280"/>
  <c r="DM133" i="280"/>
  <c r="DM16" i="314"/>
  <c r="DK18" i="314"/>
  <c r="DK22" i="314"/>
  <c r="DK25" i="314"/>
  <c r="DK27" i="314"/>
  <c r="DJ29" i="314"/>
  <c r="DJ32" i="314"/>
  <c r="DM109" i="280"/>
  <c r="DM110" i="280"/>
  <c r="DN107" i="280"/>
  <c r="DN124" i="280"/>
  <c r="DN127" i="280"/>
  <c r="DN131" i="280"/>
  <c r="DN81" i="280"/>
  <c r="DN83" i="280"/>
  <c r="DN101" i="280"/>
  <c r="DN103" i="280"/>
  <c r="DN132" i="280"/>
  <c r="DN133" i="280"/>
  <c r="DN16" i="314"/>
  <c r="DL18" i="314"/>
  <c r="DL22" i="314"/>
  <c r="DL25" i="314"/>
  <c r="DL27" i="314"/>
  <c r="DK29" i="314"/>
  <c r="DK32" i="314"/>
  <c r="DN109" i="280"/>
  <c r="DN110" i="280"/>
  <c r="DO107" i="280"/>
  <c r="DO124" i="280"/>
  <c r="DO127" i="280"/>
  <c r="DO131" i="280"/>
  <c r="DO81" i="280"/>
  <c r="DO83" i="280"/>
  <c r="DO101" i="280"/>
  <c r="DO103" i="280"/>
  <c r="DO132" i="280"/>
  <c r="DO133" i="280"/>
  <c r="DO16" i="314"/>
  <c r="DM18" i="314"/>
  <c r="DM22" i="314"/>
  <c r="DM25" i="314"/>
  <c r="DM27" i="314"/>
  <c r="DL29" i="314"/>
  <c r="DL32" i="314"/>
  <c r="DO109" i="280"/>
  <c r="DO110" i="280"/>
  <c r="DP107" i="280"/>
  <c r="DP124" i="280"/>
  <c r="DP127" i="280"/>
  <c r="DP131" i="280"/>
  <c r="DP81" i="280"/>
  <c r="DP83" i="280"/>
  <c r="DP101" i="280"/>
  <c r="DP103" i="280"/>
  <c r="DP132" i="280"/>
  <c r="DP133" i="280"/>
  <c r="DP16" i="314"/>
  <c r="DN18" i="314"/>
  <c r="DN22" i="314"/>
  <c r="DN25" i="314"/>
  <c r="DN27" i="314"/>
  <c r="DM29" i="314"/>
  <c r="DM32" i="314"/>
  <c r="DP109" i="280"/>
  <c r="DP110" i="280"/>
  <c r="DQ107" i="280"/>
  <c r="DQ124" i="280"/>
  <c r="DQ127" i="280"/>
  <c r="DQ131" i="280"/>
  <c r="DQ81" i="280"/>
  <c r="DQ83" i="280"/>
  <c r="DQ101" i="280"/>
  <c r="DQ103" i="280"/>
  <c r="DQ132" i="280"/>
  <c r="DQ133" i="280"/>
  <c r="DQ16" i="314"/>
  <c r="DO18" i="314"/>
  <c r="DO22" i="314"/>
  <c r="DO25" i="314"/>
  <c r="DO27" i="314"/>
  <c r="DN29" i="314"/>
  <c r="DN32" i="314"/>
  <c r="DQ109" i="280"/>
  <c r="DQ110" i="280"/>
  <c r="DR107" i="280"/>
  <c r="DR124" i="280"/>
  <c r="DR127" i="280"/>
  <c r="DR131" i="280"/>
  <c r="DR81" i="280"/>
  <c r="DR83" i="280"/>
  <c r="DR101" i="280"/>
  <c r="DR103" i="280"/>
  <c r="DR132" i="280"/>
  <c r="DR133" i="280"/>
  <c r="DR16" i="314"/>
  <c r="DP18" i="314"/>
  <c r="DP22" i="314"/>
  <c r="DP25" i="314"/>
  <c r="DP27" i="314"/>
  <c r="DO29" i="314"/>
  <c r="DO32" i="314"/>
  <c r="DR109" i="280"/>
  <c r="DR110" i="280"/>
  <c r="DS107" i="280"/>
  <c r="DS124" i="280"/>
  <c r="DS127" i="280"/>
  <c r="DS131" i="280"/>
  <c r="DS81" i="280"/>
  <c r="DS83" i="280"/>
  <c r="DS101" i="280"/>
  <c r="DS103" i="280"/>
  <c r="DS132" i="280"/>
  <c r="DS133" i="280"/>
  <c r="DS16" i="314"/>
  <c r="DQ18" i="314"/>
  <c r="DQ22" i="314"/>
  <c r="DQ25" i="314"/>
  <c r="DQ27" i="314"/>
  <c r="DP29" i="314"/>
  <c r="DP32" i="314"/>
  <c r="DS109" i="280"/>
  <c r="DS110" i="280"/>
  <c r="DT107" i="280"/>
  <c r="DT124" i="280"/>
  <c r="DT127" i="280"/>
  <c r="DT131" i="280"/>
  <c r="DT81" i="280"/>
  <c r="DT83" i="280"/>
  <c r="DT101" i="280"/>
  <c r="DT103" i="280"/>
  <c r="DT132" i="280"/>
  <c r="DT133" i="280"/>
  <c r="DT16" i="314"/>
  <c r="DR18" i="314"/>
  <c r="DR22" i="314"/>
  <c r="DR25" i="314"/>
  <c r="DR27" i="314"/>
  <c r="DQ29" i="314"/>
  <c r="DQ32" i="314"/>
  <c r="DT109" i="280"/>
  <c r="DT110" i="280"/>
  <c r="DU107" i="280"/>
  <c r="DU124" i="280"/>
  <c r="DU127" i="280"/>
  <c r="DU131" i="280"/>
  <c r="DU81" i="280"/>
  <c r="DU83" i="280"/>
  <c r="DU101" i="280"/>
  <c r="DU103" i="280"/>
  <c r="DU132" i="280"/>
  <c r="DU133" i="280"/>
  <c r="DU16" i="314"/>
  <c r="DS18" i="314"/>
  <c r="DS22" i="314"/>
  <c r="DS25" i="314"/>
  <c r="DS27" i="314"/>
  <c r="DR29" i="314"/>
  <c r="DR32" i="314"/>
  <c r="DU109" i="280"/>
  <c r="DU110" i="280"/>
  <c r="DV107" i="280"/>
  <c r="DV124" i="280"/>
  <c r="DV127" i="280"/>
  <c r="DV131" i="280"/>
  <c r="DV81" i="280"/>
  <c r="DV83" i="280"/>
  <c r="DV101" i="280"/>
  <c r="DV103" i="280"/>
  <c r="DV132" i="280"/>
  <c r="DV133" i="280"/>
  <c r="DV16" i="314"/>
  <c r="DT18" i="314"/>
  <c r="DT22" i="314"/>
  <c r="DT25" i="314"/>
  <c r="DT27" i="314"/>
  <c r="DS29" i="314"/>
  <c r="DS32" i="314"/>
  <c r="DV109" i="280"/>
  <c r="DV110" i="280"/>
  <c r="DW107" i="280"/>
  <c r="DW124" i="280"/>
  <c r="DW127" i="280"/>
  <c r="DW131" i="280"/>
  <c r="DW81" i="280"/>
  <c r="DW83" i="280"/>
  <c r="DW101" i="280"/>
  <c r="DW103" i="280"/>
  <c r="DW132" i="280"/>
  <c r="DW133" i="280"/>
  <c r="DW16" i="314"/>
  <c r="DU18" i="314"/>
  <c r="DU22" i="314"/>
  <c r="DU25" i="314"/>
  <c r="DU27" i="314"/>
  <c r="DT29" i="314"/>
  <c r="DT32" i="314"/>
  <c r="DW109" i="280"/>
  <c r="DW110" i="280"/>
  <c r="DX107" i="280"/>
  <c r="DX124" i="280"/>
  <c r="DX127" i="280"/>
  <c r="DX131" i="280"/>
  <c r="DX81" i="280"/>
  <c r="DX83" i="280"/>
  <c r="DX101" i="280"/>
  <c r="DX103" i="280"/>
  <c r="DX132" i="280"/>
  <c r="DX133" i="280"/>
  <c r="DX16" i="314"/>
  <c r="DV18" i="314"/>
  <c r="DV22" i="314"/>
  <c r="DV25" i="314"/>
  <c r="DV27" i="314"/>
  <c r="DU29" i="314"/>
  <c r="DU32" i="314"/>
  <c r="DX109" i="280"/>
  <c r="DX110" i="280"/>
  <c r="DY107" i="280"/>
  <c r="DY124" i="280"/>
  <c r="DY127" i="280"/>
  <c r="DY131" i="280"/>
  <c r="DY81" i="280"/>
  <c r="DY83" i="280"/>
  <c r="DY101" i="280"/>
  <c r="DY103" i="280"/>
  <c r="DY132" i="280"/>
  <c r="DY133" i="280"/>
  <c r="DY16" i="314"/>
  <c r="DW18" i="314"/>
  <c r="DW22" i="314"/>
  <c r="DW25" i="314"/>
  <c r="DW27" i="314"/>
  <c r="DV29" i="314"/>
  <c r="DV32" i="314"/>
  <c r="DY109" i="280"/>
  <c r="DY110" i="280"/>
  <c r="DZ107" i="280"/>
  <c r="DZ124" i="280"/>
  <c r="DZ127" i="280"/>
  <c r="DZ131" i="280"/>
  <c r="DZ81" i="280"/>
  <c r="DZ83" i="280"/>
  <c r="DZ101" i="280"/>
  <c r="DZ103" i="280"/>
  <c r="DZ132" i="280"/>
  <c r="DZ133" i="280"/>
  <c r="DZ16" i="314"/>
  <c r="DX18" i="314"/>
  <c r="DX22" i="314"/>
  <c r="DX25" i="314"/>
  <c r="DX27" i="314"/>
  <c r="DW29" i="314"/>
  <c r="DW32" i="314"/>
  <c r="DZ109" i="280"/>
  <c r="DZ110" i="280"/>
  <c r="EA107" i="280"/>
  <c r="EA124" i="280"/>
  <c r="EA127" i="280"/>
  <c r="EA131" i="280"/>
  <c r="EA81" i="280"/>
  <c r="EA83" i="280"/>
  <c r="EA101" i="280"/>
  <c r="EA103" i="280"/>
  <c r="EA132" i="280"/>
  <c r="EA133" i="280"/>
  <c r="EA16" i="314"/>
  <c r="DY18" i="314"/>
  <c r="DY22" i="314"/>
  <c r="DY25" i="314"/>
  <c r="DY27" i="314"/>
  <c r="DX29" i="314"/>
  <c r="DX32" i="314"/>
  <c r="EA109" i="280"/>
  <c r="EA110" i="280"/>
  <c r="EB107" i="280"/>
  <c r="EB124" i="280"/>
  <c r="EB127" i="280"/>
  <c r="EB131" i="280"/>
  <c r="EB81" i="280"/>
  <c r="EB83" i="280"/>
  <c r="EB101" i="280"/>
  <c r="EB103" i="280"/>
  <c r="EB132" i="280"/>
  <c r="EB133" i="280"/>
  <c r="EB16" i="314"/>
  <c r="DZ18" i="314"/>
  <c r="DZ22" i="314"/>
  <c r="DZ25" i="314"/>
  <c r="DZ27" i="314"/>
  <c r="DY29" i="314"/>
  <c r="DY32" i="314"/>
  <c r="EB109" i="280"/>
  <c r="EB110" i="280"/>
  <c r="EC107" i="280"/>
  <c r="EC124" i="280"/>
  <c r="EC127" i="280"/>
  <c r="EC131" i="280"/>
  <c r="EC81" i="280"/>
  <c r="EC83" i="280"/>
  <c r="EC101" i="280"/>
  <c r="EC103" i="280"/>
  <c r="EC132" i="280"/>
  <c r="EC133" i="280"/>
  <c r="EC16" i="314"/>
  <c r="EA18" i="314"/>
  <c r="EA22" i="314"/>
  <c r="EA25" i="314"/>
  <c r="EA27" i="314"/>
  <c r="DZ29" i="314"/>
  <c r="DZ32" i="314"/>
  <c r="EC109" i="280"/>
  <c r="EC110" i="280"/>
  <c r="ED107" i="280"/>
  <c r="ED124" i="280"/>
  <c r="ED127" i="280"/>
  <c r="ED131" i="280"/>
  <c r="ED81" i="280"/>
  <c r="ED83" i="280"/>
  <c r="ED101" i="280"/>
  <c r="ED103" i="280"/>
  <c r="ED132" i="280"/>
  <c r="ED133" i="280"/>
  <c r="ED16" i="314"/>
  <c r="EB18" i="314"/>
  <c r="EB22" i="314"/>
  <c r="EB25" i="314"/>
  <c r="EB27" i="314"/>
  <c r="EA29" i="314"/>
  <c r="EA32" i="314"/>
  <c r="ED109" i="280"/>
  <c r="ED110" i="280"/>
  <c r="EE107" i="280"/>
  <c r="EE124" i="280"/>
  <c r="EE127" i="280"/>
  <c r="EE131" i="280"/>
  <c r="EE81" i="280"/>
  <c r="EE83" i="280"/>
  <c r="EE101" i="280"/>
  <c r="EE103" i="280"/>
  <c r="EE132" i="280"/>
  <c r="EE133" i="280"/>
  <c r="EE16" i="314"/>
  <c r="EC18" i="314"/>
  <c r="EC22" i="314"/>
  <c r="EC25" i="314"/>
  <c r="EC27" i="314"/>
  <c r="EB29" i="314"/>
  <c r="EB32" i="314"/>
  <c r="EE109" i="280"/>
  <c r="EE110" i="280"/>
  <c r="EF107" i="280"/>
  <c r="EF124" i="280"/>
  <c r="EF127" i="280"/>
  <c r="EF131" i="280"/>
  <c r="EF81" i="280"/>
  <c r="EF83" i="280"/>
  <c r="EF101" i="280"/>
  <c r="EF103" i="280"/>
  <c r="EF132" i="280"/>
  <c r="EF133" i="280"/>
  <c r="EF16" i="314"/>
  <c r="ED18" i="314"/>
  <c r="ED22" i="314"/>
  <c r="ED25" i="314"/>
  <c r="ED27" i="314"/>
  <c r="EC29" i="314"/>
  <c r="EC32" i="314"/>
  <c r="EF109" i="280"/>
  <c r="EF110" i="280"/>
  <c r="EG107" i="280"/>
  <c r="EG124" i="280"/>
  <c r="EG127" i="280"/>
  <c r="EG131" i="280"/>
  <c r="EG81" i="280"/>
  <c r="EG83" i="280"/>
  <c r="EG101" i="280"/>
  <c r="EG103" i="280"/>
  <c r="EG132" i="280"/>
  <c r="EG133" i="280"/>
  <c r="EG16" i="314"/>
  <c r="EE18" i="314"/>
  <c r="EE22" i="314"/>
  <c r="EE25" i="314"/>
  <c r="EE27" i="314"/>
  <c r="ED29" i="314"/>
  <c r="ED32" i="314"/>
  <c r="EG109" i="280"/>
  <c r="EG110" i="280"/>
  <c r="EH107" i="280"/>
  <c r="EH124" i="280"/>
  <c r="EH127" i="280"/>
  <c r="EH131" i="280"/>
  <c r="EH81" i="280"/>
  <c r="EH83" i="280"/>
  <c r="EH101" i="280"/>
  <c r="EH103" i="280"/>
  <c r="EH132" i="280"/>
  <c r="EH133" i="280"/>
  <c r="EH16" i="314"/>
  <c r="EF18" i="314"/>
  <c r="EF22" i="314"/>
  <c r="EF25" i="314"/>
  <c r="EF27" i="314"/>
  <c r="EE29" i="314"/>
  <c r="EE32" i="314"/>
  <c r="EH109" i="280"/>
  <c r="EH110" i="280"/>
  <c r="EI107" i="280"/>
  <c r="EI124" i="280"/>
  <c r="EI127" i="280"/>
  <c r="EI131" i="280"/>
  <c r="EI81" i="280"/>
  <c r="EI83" i="280"/>
  <c r="EI101" i="280"/>
  <c r="EI103" i="280"/>
  <c r="EI132" i="280"/>
  <c r="EI133" i="280"/>
  <c r="EI16" i="314"/>
  <c r="EG18" i="314"/>
  <c r="EG22" i="314"/>
  <c r="EG25" i="314"/>
  <c r="EG27" i="314"/>
  <c r="EF29" i="314"/>
  <c r="EF32" i="314"/>
  <c r="EI109" i="280"/>
  <c r="EI110" i="280"/>
  <c r="EJ107" i="280"/>
  <c r="EJ124" i="280"/>
  <c r="EJ127" i="280"/>
  <c r="EJ131" i="280"/>
  <c r="EJ81" i="280"/>
  <c r="EJ83" i="280"/>
  <c r="EJ101" i="280"/>
  <c r="EJ103" i="280"/>
  <c r="EJ132" i="280"/>
  <c r="EJ133" i="280"/>
  <c r="EJ16" i="314"/>
  <c r="EH18" i="314"/>
  <c r="EH22" i="314"/>
  <c r="EH25" i="314"/>
  <c r="EH27" i="314"/>
  <c r="EG29" i="314"/>
  <c r="EG32" i="314"/>
  <c r="EJ109" i="280"/>
  <c r="EJ110" i="280"/>
  <c r="EK107" i="280"/>
  <c r="EK124" i="280"/>
  <c r="EK127" i="280"/>
  <c r="EK131" i="280"/>
  <c r="EK81" i="280"/>
  <c r="EK83" i="280"/>
  <c r="EK101" i="280"/>
  <c r="EK103" i="280"/>
  <c r="EK132" i="280"/>
  <c r="EK133" i="280"/>
  <c r="EK16" i="314"/>
  <c r="EI18" i="314"/>
  <c r="EI22" i="314"/>
  <c r="EI25" i="314"/>
  <c r="EI27" i="314"/>
  <c r="EH29" i="314"/>
  <c r="EH32" i="314"/>
  <c r="EK109" i="280"/>
  <c r="EK110" i="280"/>
  <c r="EL107" i="280"/>
  <c r="EL124" i="280"/>
  <c r="EL127" i="280"/>
  <c r="EL131" i="280"/>
  <c r="EL81" i="280"/>
  <c r="EL83" i="280"/>
  <c r="EL101" i="280"/>
  <c r="EL103" i="280"/>
  <c r="EL132" i="280"/>
  <c r="EL133" i="280"/>
  <c r="EL16" i="314"/>
  <c r="EJ18" i="314"/>
  <c r="EJ22" i="314"/>
  <c r="EJ25" i="314"/>
  <c r="EJ27" i="314"/>
  <c r="EI29" i="314"/>
  <c r="EI32" i="314"/>
  <c r="EL109" i="280"/>
  <c r="EL110" i="280"/>
  <c r="EM107" i="280"/>
  <c r="EM124" i="280"/>
  <c r="EM127" i="280"/>
  <c r="EM131" i="280"/>
  <c r="EM81" i="280"/>
  <c r="EM83" i="280"/>
  <c r="EM101" i="280"/>
  <c r="EM103" i="280"/>
  <c r="EM132" i="280"/>
  <c r="EM133" i="280"/>
  <c r="EM16" i="314"/>
  <c r="EK18" i="314"/>
  <c r="EK22" i="314"/>
  <c r="EK25" i="314"/>
  <c r="EK27" i="314"/>
  <c r="EJ29" i="314"/>
  <c r="EJ32" i="314"/>
  <c r="EM109" i="280"/>
  <c r="EM110" i="280"/>
  <c r="EN107" i="280"/>
  <c r="EN124" i="280"/>
  <c r="EN127" i="280"/>
  <c r="EN131" i="280"/>
  <c r="EN81" i="280"/>
  <c r="EN83" i="280"/>
  <c r="EN101" i="280"/>
  <c r="EN103" i="280"/>
  <c r="EN132" i="280"/>
  <c r="EN133" i="280"/>
  <c r="EN16" i="314"/>
  <c r="EL18" i="314"/>
  <c r="EL22" i="314"/>
  <c r="EL25" i="314"/>
  <c r="EL27" i="314"/>
  <c r="EK29" i="314"/>
  <c r="EK32" i="314"/>
  <c r="EN109" i="280"/>
  <c r="EN110" i="280"/>
  <c r="EO107" i="280"/>
  <c r="EO124" i="280"/>
  <c r="EO127" i="280"/>
  <c r="EO131" i="280"/>
  <c r="EO81" i="280"/>
  <c r="EO83" i="280"/>
  <c r="EO101" i="280"/>
  <c r="EO103" i="280"/>
  <c r="EO132" i="280"/>
  <c r="EO133" i="280"/>
  <c r="EO16" i="314"/>
  <c r="EM18" i="314"/>
  <c r="EM22" i="314"/>
  <c r="EM25" i="314"/>
  <c r="EM27" i="314"/>
  <c r="EL29" i="314"/>
  <c r="EL32" i="314"/>
  <c r="EO109" i="280"/>
  <c r="EO110" i="280"/>
  <c r="EP107" i="280"/>
  <c r="EP124" i="280"/>
  <c r="EP127" i="280"/>
  <c r="EP131" i="280"/>
  <c r="EP81" i="280"/>
  <c r="EP83" i="280"/>
  <c r="EP101" i="280"/>
  <c r="EP103" i="280"/>
  <c r="EP132" i="280"/>
  <c r="EP133" i="280"/>
  <c r="EP16" i="314"/>
  <c r="EN18" i="314"/>
  <c r="EN22" i="314"/>
  <c r="EN25" i="314"/>
  <c r="EN27" i="314"/>
  <c r="EM29" i="314"/>
  <c r="EM32" i="314"/>
  <c r="EP109" i="280"/>
  <c r="EP110" i="280"/>
  <c r="EQ107" i="280"/>
  <c r="EQ124" i="280"/>
  <c r="EQ127" i="280"/>
  <c r="EQ131" i="280"/>
  <c r="EQ81" i="280"/>
  <c r="EQ83" i="280"/>
  <c r="EQ101" i="280"/>
  <c r="EQ103" i="280"/>
  <c r="EQ132" i="280"/>
  <c r="EQ133" i="280"/>
  <c r="EQ16" i="314"/>
  <c r="EO18" i="314"/>
  <c r="EO22" i="314"/>
  <c r="EO25" i="314"/>
  <c r="EO27" i="314"/>
  <c r="EN29" i="314"/>
  <c r="EN32" i="314"/>
  <c r="EQ109" i="280"/>
  <c r="EQ110" i="280"/>
  <c r="ER107" i="280"/>
  <c r="ER124" i="280"/>
  <c r="ER127" i="280"/>
  <c r="ER131" i="280"/>
  <c r="ER81" i="280"/>
  <c r="ER83" i="280"/>
  <c r="ER101" i="280"/>
  <c r="ER103" i="280"/>
  <c r="ER132" i="280"/>
  <c r="ER133" i="280"/>
  <c r="ER16" i="314"/>
  <c r="EP18" i="314"/>
  <c r="EP22" i="314"/>
  <c r="EP25" i="314"/>
  <c r="EP27" i="314"/>
  <c r="EO29" i="314"/>
  <c r="EO32" i="314"/>
  <c r="ER109" i="280"/>
  <c r="ER110" i="280"/>
  <c r="ES107" i="280"/>
  <c r="ES124" i="280"/>
  <c r="ES127" i="280"/>
  <c r="ES131" i="280"/>
  <c r="ES81" i="280"/>
  <c r="ES83" i="280"/>
  <c r="ES101" i="280"/>
  <c r="ES103" i="280"/>
  <c r="ES132" i="280"/>
  <c r="ES133" i="280"/>
  <c r="ES16" i="314"/>
  <c r="EQ18" i="314"/>
  <c r="EQ22" i="314"/>
  <c r="EQ25" i="314"/>
  <c r="EQ27" i="314"/>
  <c r="EP29" i="314"/>
  <c r="EP32" i="314"/>
  <c r="ES109" i="280"/>
  <c r="ES110" i="280"/>
  <c r="ET107" i="280"/>
  <c r="ET124" i="280"/>
  <c r="ET127" i="280"/>
  <c r="ET131" i="280"/>
  <c r="ET81" i="280"/>
  <c r="ET83" i="280"/>
  <c r="ET101" i="280"/>
  <c r="ET103" i="280"/>
  <c r="ET132" i="280"/>
  <c r="ET133" i="280"/>
  <c r="ET16" i="314"/>
  <c r="ER18" i="314"/>
  <c r="ER22" i="314"/>
  <c r="ER25" i="314"/>
  <c r="ER27" i="314"/>
  <c r="EQ29" i="314"/>
  <c r="EQ32" i="314"/>
  <c r="ET109" i="280"/>
  <c r="ET110" i="280"/>
  <c r="EU107" i="280"/>
  <c r="EU124" i="280"/>
  <c r="EU127" i="280"/>
  <c r="EU131" i="280"/>
  <c r="EU81" i="280"/>
  <c r="EU83" i="280"/>
  <c r="EU101" i="280"/>
  <c r="EU103" i="280"/>
  <c r="EU132" i="280"/>
  <c r="EU133" i="280"/>
  <c r="EU16" i="314"/>
  <c r="ES18" i="314"/>
  <c r="ES22" i="314"/>
  <c r="ES25" i="314"/>
  <c r="ES27" i="314"/>
  <c r="ER29" i="314"/>
  <c r="ER32" i="314"/>
  <c r="EU109" i="280"/>
  <c r="EU110" i="280"/>
  <c r="EV107" i="280"/>
  <c r="EV124" i="280"/>
  <c r="EV127" i="280"/>
  <c r="EV131" i="280"/>
  <c r="EV81" i="280"/>
  <c r="EV83" i="280"/>
  <c r="EV101" i="280"/>
  <c r="EV103" i="280"/>
  <c r="EV132" i="280"/>
  <c r="EV133" i="280"/>
  <c r="EV16" i="314"/>
  <c r="ET18" i="314"/>
  <c r="ET22" i="314"/>
  <c r="ET25" i="314"/>
  <c r="ET27" i="314"/>
  <c r="ES29" i="314"/>
  <c r="ES32" i="314"/>
  <c r="EV109" i="280"/>
  <c r="EV110" i="280"/>
  <c r="EW107" i="280"/>
  <c r="EW124" i="280"/>
  <c r="EW127" i="280"/>
  <c r="EW131" i="280"/>
  <c r="EW81" i="280"/>
  <c r="EW83" i="280"/>
  <c r="EW101" i="280"/>
  <c r="EW103" i="280"/>
  <c r="EW132" i="280"/>
  <c r="EW133" i="280"/>
  <c r="EW16" i="314"/>
  <c r="EU18" i="314"/>
  <c r="EU22" i="314"/>
  <c r="EU25" i="314"/>
  <c r="EU27" i="314"/>
  <c r="ET29" i="314"/>
  <c r="ET32" i="314"/>
  <c r="EW109" i="280"/>
  <c r="EW110" i="280"/>
  <c r="EX107" i="280"/>
  <c r="EX124" i="280"/>
  <c r="EX127" i="280"/>
  <c r="EX131" i="280"/>
  <c r="EX81" i="280"/>
  <c r="EX83" i="280"/>
  <c r="EX101" i="280"/>
  <c r="EX103" i="280"/>
  <c r="EX132" i="280"/>
  <c r="EX133" i="280"/>
  <c r="EX16" i="314"/>
  <c r="EV18" i="314"/>
  <c r="EV22" i="314"/>
  <c r="EV25" i="314"/>
  <c r="EV27" i="314"/>
  <c r="EU29" i="314"/>
  <c r="EU32" i="314"/>
  <c r="EX109" i="280"/>
  <c r="EX110" i="280"/>
  <c r="EY107" i="280"/>
  <c r="EY124" i="280"/>
  <c r="EY127" i="280"/>
  <c r="EY131" i="280"/>
  <c r="EY81" i="280"/>
  <c r="EY83" i="280"/>
  <c r="EY101" i="280"/>
  <c r="EY103" i="280"/>
  <c r="EY132" i="280"/>
  <c r="EY133" i="280"/>
  <c r="EY16" i="314"/>
  <c r="EW18" i="314"/>
  <c r="EW22" i="314"/>
  <c r="EW25" i="314"/>
  <c r="EW27" i="314"/>
  <c r="EV29" i="314"/>
  <c r="EV32" i="314"/>
  <c r="EY109" i="280"/>
  <c r="EY110" i="280"/>
  <c r="EZ107" i="280"/>
  <c r="EZ124" i="280"/>
  <c r="EZ127" i="280"/>
  <c r="EZ131" i="280"/>
  <c r="EZ81" i="280"/>
  <c r="EZ83" i="280"/>
  <c r="EZ101" i="280"/>
  <c r="EZ103" i="280"/>
  <c r="EZ132" i="280"/>
  <c r="EZ133" i="280"/>
  <c r="EZ16" i="314"/>
  <c r="EX18" i="314"/>
  <c r="EX22" i="314"/>
  <c r="EX25" i="314"/>
  <c r="EX27" i="314"/>
  <c r="EW29" i="314"/>
  <c r="EW32" i="314"/>
  <c r="EZ109" i="280"/>
  <c r="EZ110" i="280"/>
  <c r="FA107" i="280"/>
  <c r="FA124" i="280"/>
  <c r="FA127" i="280"/>
  <c r="FA131" i="280"/>
  <c r="FA81" i="280"/>
  <c r="FA83" i="280"/>
  <c r="FA101" i="280"/>
  <c r="FA103" i="280"/>
  <c r="FA132" i="280"/>
  <c r="FA133" i="280"/>
  <c r="FA16" i="314"/>
  <c r="EY18" i="314"/>
  <c r="EY22" i="314"/>
  <c r="EY25" i="314"/>
  <c r="EY27" i="314"/>
  <c r="EX29" i="314"/>
  <c r="EX32" i="314"/>
  <c r="FA109" i="280"/>
  <c r="FA110" i="280"/>
  <c r="FB107" i="280"/>
  <c r="FB124" i="280"/>
  <c r="FB127" i="280"/>
  <c r="FB131" i="280"/>
  <c r="FB81" i="280"/>
  <c r="FB83" i="280"/>
  <c r="FB101" i="280"/>
  <c r="FB103" i="280"/>
  <c r="FB132" i="280"/>
  <c r="FB133" i="280"/>
  <c r="FB16" i="314"/>
  <c r="EZ18" i="314"/>
  <c r="EZ22" i="314"/>
  <c r="EZ25" i="314"/>
  <c r="EZ27" i="314"/>
  <c r="EY29" i="314"/>
  <c r="EY32" i="314"/>
  <c r="FB109" i="280"/>
  <c r="FB110" i="280"/>
  <c r="FC107" i="280"/>
  <c r="FC124" i="280"/>
  <c r="FC127" i="280"/>
  <c r="FC131" i="280"/>
  <c r="FC81" i="280"/>
  <c r="FC83" i="280"/>
  <c r="FC101" i="280"/>
  <c r="FC103" i="280"/>
  <c r="FC132" i="280"/>
  <c r="FC133" i="280"/>
  <c r="FC16" i="314"/>
  <c r="FA18" i="314"/>
  <c r="FA22" i="314"/>
  <c r="FA25" i="314"/>
  <c r="FA27" i="314"/>
  <c r="EZ29" i="314"/>
  <c r="EZ32" i="314"/>
  <c r="FC109" i="280"/>
  <c r="FC110" i="280"/>
  <c r="FD107" i="280"/>
  <c r="FD124" i="280"/>
  <c r="FD127" i="280"/>
  <c r="FD131" i="280"/>
  <c r="FD81" i="280"/>
  <c r="FD83" i="280"/>
  <c r="FD101" i="280"/>
  <c r="FD103" i="280"/>
  <c r="FD132" i="280"/>
  <c r="FD133" i="280"/>
  <c r="FD16" i="314"/>
  <c r="FB18" i="314"/>
  <c r="FB22" i="314"/>
  <c r="FB25" i="314"/>
  <c r="FB27" i="314"/>
  <c r="FA29" i="314"/>
  <c r="FA32" i="314"/>
  <c r="FD109" i="280"/>
  <c r="FD110" i="280"/>
  <c r="FE107" i="280"/>
  <c r="FE124" i="280"/>
  <c r="FE127" i="280"/>
  <c r="FE131" i="280"/>
  <c r="FE81" i="280"/>
  <c r="FE83" i="280"/>
  <c r="FE101" i="280"/>
  <c r="FE103" i="280"/>
  <c r="FE132" i="280"/>
  <c r="FE133" i="280"/>
  <c r="FE16" i="314"/>
  <c r="FC18" i="314"/>
  <c r="FC22" i="314"/>
  <c r="FC25" i="314"/>
  <c r="FC27" i="314"/>
  <c r="FB29" i="314"/>
  <c r="FB32" i="314"/>
  <c r="FE109" i="280"/>
  <c r="FE110" i="280"/>
  <c r="FF107" i="280"/>
  <c r="FF124" i="280"/>
  <c r="FF127" i="280"/>
  <c r="FF131" i="280"/>
  <c r="FF81" i="280"/>
  <c r="FF83" i="280"/>
  <c r="FF101" i="280"/>
  <c r="FF103" i="280"/>
  <c r="FF132" i="280"/>
  <c r="FF133" i="280"/>
  <c r="FF16" i="314"/>
  <c r="FD18" i="314"/>
  <c r="FD22" i="314"/>
  <c r="FD25" i="314"/>
  <c r="FD27" i="314"/>
  <c r="FC29" i="314"/>
  <c r="FC32" i="314"/>
  <c r="FF109" i="280"/>
  <c r="FF110" i="280"/>
  <c r="FG107" i="280"/>
  <c r="FG124" i="280"/>
  <c r="FG127" i="280"/>
  <c r="FG131" i="280"/>
  <c r="FG81" i="280"/>
  <c r="FG83" i="280"/>
  <c r="FG101" i="280"/>
  <c r="FG103" i="280"/>
  <c r="FG132" i="280"/>
  <c r="FG133" i="280"/>
  <c r="FG16" i="314"/>
  <c r="FE18" i="314"/>
  <c r="FE22" i="314"/>
  <c r="FE25" i="314"/>
  <c r="FE27" i="314"/>
  <c r="FD29" i="314"/>
  <c r="FD32" i="314"/>
  <c r="FG109" i="280"/>
  <c r="FG110" i="280"/>
  <c r="FH107" i="280"/>
  <c r="FH124" i="280"/>
  <c r="FH127" i="280"/>
  <c r="FH131" i="280"/>
  <c r="FH81" i="280"/>
  <c r="FH83" i="280"/>
  <c r="FH101" i="280"/>
  <c r="FH103" i="280"/>
  <c r="FH132" i="280"/>
  <c r="FH133" i="280"/>
  <c r="FH16" i="314"/>
  <c r="FF18" i="314"/>
  <c r="FF22" i="314"/>
  <c r="FF25" i="314"/>
  <c r="FF27" i="314"/>
  <c r="FE29" i="314"/>
  <c r="FE32" i="314"/>
  <c r="FH109" i="280"/>
  <c r="FH110" i="280"/>
  <c r="FI107" i="280"/>
  <c r="FI124" i="280"/>
  <c r="FI127" i="280"/>
  <c r="FI131" i="280"/>
  <c r="FI81" i="280"/>
  <c r="FI83" i="280"/>
  <c r="FI101" i="280"/>
  <c r="FI103" i="280"/>
  <c r="FI132" i="280"/>
  <c r="FI133" i="280"/>
  <c r="FI16" i="314"/>
  <c r="FG18" i="314"/>
  <c r="FG22" i="314"/>
  <c r="FG25" i="314"/>
  <c r="FG27" i="314"/>
  <c r="FF29" i="314"/>
  <c r="FF32" i="314"/>
  <c r="FI109" i="280"/>
  <c r="FI110" i="280"/>
  <c r="FJ107" i="280"/>
  <c r="FJ124" i="280"/>
  <c r="FJ127" i="280"/>
  <c r="FJ131" i="280"/>
  <c r="FJ81" i="280"/>
  <c r="FJ83" i="280"/>
  <c r="FJ101" i="280"/>
  <c r="FJ103" i="280"/>
  <c r="FJ132" i="280"/>
  <c r="FJ133" i="280"/>
  <c r="FJ16" i="314"/>
  <c r="FH18" i="314"/>
  <c r="FH22" i="314"/>
  <c r="FH25" i="314"/>
  <c r="FH27" i="314"/>
  <c r="FG29" i="314"/>
  <c r="FG32" i="314"/>
  <c r="FJ109" i="280"/>
  <c r="FJ110" i="280"/>
  <c r="FK107" i="280"/>
  <c r="FK124" i="280"/>
  <c r="FK127" i="280"/>
  <c r="FK131" i="280"/>
  <c r="FK81" i="280"/>
  <c r="FK83" i="280"/>
  <c r="FK101" i="280"/>
  <c r="FK103" i="280"/>
  <c r="FK132" i="280"/>
  <c r="FK133" i="280"/>
  <c r="FK16" i="314"/>
  <c r="FI18" i="314"/>
  <c r="FI22" i="314"/>
  <c r="FI25" i="314"/>
  <c r="FI27" i="314"/>
  <c r="FH29" i="314"/>
  <c r="FH32" i="314"/>
  <c r="FK109" i="280"/>
  <c r="FK110" i="280"/>
  <c r="FL107" i="280"/>
  <c r="FL124" i="280"/>
  <c r="FL127" i="280"/>
  <c r="FL131" i="280"/>
  <c r="FL81" i="280"/>
  <c r="FL83" i="280"/>
  <c r="FL101" i="280"/>
  <c r="FL103" i="280"/>
  <c r="FL132" i="280"/>
  <c r="FL133" i="280"/>
  <c r="FL16" i="314"/>
  <c r="FJ18" i="314"/>
  <c r="FJ22" i="314"/>
  <c r="FJ25" i="314"/>
  <c r="FJ27" i="314"/>
  <c r="FI29" i="314"/>
  <c r="FI32" i="314"/>
  <c r="FL109" i="280"/>
  <c r="FL110" i="280"/>
  <c r="FM107" i="280"/>
  <c r="FM124" i="280"/>
  <c r="FM127" i="280"/>
  <c r="FM131" i="280"/>
  <c r="FM81" i="280"/>
  <c r="FM83" i="280"/>
  <c r="FM101" i="280"/>
  <c r="FM103" i="280"/>
  <c r="FM132" i="280"/>
  <c r="FM133" i="280"/>
  <c r="FM16" i="314"/>
  <c r="FK18" i="314"/>
  <c r="FK22" i="314"/>
  <c r="FK25" i="314"/>
  <c r="FK27" i="314"/>
  <c r="FJ29" i="314"/>
  <c r="FJ32" i="314"/>
  <c r="FM109" i="280"/>
  <c r="FM110" i="280"/>
  <c r="FN107" i="280"/>
  <c r="FN124" i="280"/>
  <c r="FN127" i="280"/>
  <c r="FN131" i="280"/>
  <c r="FN81" i="280"/>
  <c r="FN83" i="280"/>
  <c r="FN101" i="280"/>
  <c r="FN103" i="280"/>
  <c r="FN132" i="280"/>
  <c r="FN133" i="280"/>
  <c r="FN16" i="314"/>
  <c r="FL18" i="314"/>
  <c r="FL22" i="314"/>
  <c r="FL25" i="314"/>
  <c r="FL27" i="314"/>
  <c r="FK29" i="314"/>
  <c r="FK32" i="314"/>
  <c r="FN109" i="280"/>
  <c r="FN110" i="280"/>
  <c r="FO107" i="280"/>
  <c r="FO124" i="280"/>
  <c r="FO127" i="280"/>
  <c r="FO131" i="280"/>
  <c r="FO81" i="280"/>
  <c r="FO83" i="280"/>
  <c r="FO101" i="280"/>
  <c r="FO103" i="280"/>
  <c r="FO132" i="280"/>
  <c r="FO133" i="280"/>
  <c r="FO16" i="314"/>
  <c r="FM18" i="314"/>
  <c r="FM22" i="314"/>
  <c r="FM25" i="314"/>
  <c r="FM27" i="314"/>
  <c r="FL29" i="314"/>
  <c r="FL32" i="314"/>
  <c r="FO109" i="280"/>
  <c r="FO110" i="280"/>
  <c r="FP107" i="280"/>
  <c r="FP124" i="280"/>
  <c r="FP127" i="280"/>
  <c r="FP131" i="280"/>
  <c r="FP81" i="280"/>
  <c r="FP83" i="280"/>
  <c r="FP101" i="280"/>
  <c r="FP103" i="280"/>
  <c r="FP132" i="280"/>
  <c r="FP133" i="280"/>
  <c r="FP16" i="314"/>
  <c r="FN18" i="314"/>
  <c r="FN22" i="314"/>
  <c r="FN25" i="314"/>
  <c r="FN27" i="314"/>
  <c r="FM29" i="314"/>
  <c r="FM32" i="314"/>
  <c r="FP109" i="280"/>
  <c r="FP110" i="280"/>
  <c r="FQ107" i="280"/>
  <c r="FQ124" i="280"/>
  <c r="FQ127" i="280"/>
  <c r="FQ131" i="280"/>
  <c r="FQ81" i="280"/>
  <c r="FQ83" i="280"/>
  <c r="FQ101" i="280"/>
  <c r="FQ103" i="280"/>
  <c r="FQ132" i="280"/>
  <c r="FQ133" i="280"/>
  <c r="FQ16" i="314"/>
  <c r="FO18" i="314"/>
  <c r="FO22" i="314"/>
  <c r="FO25" i="314"/>
  <c r="FO27" i="314"/>
  <c r="FN29" i="314"/>
  <c r="FN32" i="314"/>
  <c r="FQ109" i="280"/>
  <c r="FQ110" i="280"/>
  <c r="FR107" i="280"/>
  <c r="FR124" i="280"/>
  <c r="FR127" i="280"/>
  <c r="FR131" i="280"/>
  <c r="FR81" i="280"/>
  <c r="FR83" i="280"/>
  <c r="FR101" i="280"/>
  <c r="FR103" i="280"/>
  <c r="FR132" i="280"/>
  <c r="FR133" i="280"/>
  <c r="FR16" i="314"/>
  <c r="FP18" i="314"/>
  <c r="FP22" i="314"/>
  <c r="FP25" i="314"/>
  <c r="FP27" i="314"/>
  <c r="FO29" i="314"/>
  <c r="FO32" i="314"/>
  <c r="FR109" i="280"/>
  <c r="FR110" i="280"/>
  <c r="FS107" i="280"/>
  <c r="FS124" i="280"/>
  <c r="FS127" i="280"/>
  <c r="FS131" i="280"/>
  <c r="FS81" i="280"/>
  <c r="FS83" i="280"/>
  <c r="FS101" i="280"/>
  <c r="FS103" i="280"/>
  <c r="FS132" i="280"/>
  <c r="FS133" i="280"/>
  <c r="FS16" i="314"/>
  <c r="FQ18" i="314"/>
  <c r="FQ22" i="314"/>
  <c r="FQ25" i="314"/>
  <c r="FQ27" i="314"/>
  <c r="FP29" i="314"/>
  <c r="FP32" i="314"/>
  <c r="FS109" i="280"/>
  <c r="FS110" i="280"/>
  <c r="FT107" i="280"/>
  <c r="FT124" i="280"/>
  <c r="FT127" i="280"/>
  <c r="FT131" i="280"/>
  <c r="FT81" i="280"/>
  <c r="FT83" i="280"/>
  <c r="FT101" i="280"/>
  <c r="FT103" i="280"/>
  <c r="FT132" i="280"/>
  <c r="FT133" i="280"/>
  <c r="FT16" i="314"/>
  <c r="FR18" i="314"/>
  <c r="FR22" i="314"/>
  <c r="FR25" i="314"/>
  <c r="FR27" i="314"/>
  <c r="FQ29" i="314"/>
  <c r="FQ32" i="314"/>
  <c r="FT109" i="280"/>
  <c r="FT110" i="280"/>
  <c r="FU107" i="280"/>
  <c r="FU124" i="280"/>
  <c r="FU127" i="280"/>
  <c r="FU131" i="280"/>
  <c r="FU81" i="280"/>
  <c r="FU83" i="280"/>
  <c r="FU101" i="280"/>
  <c r="FU103" i="280"/>
  <c r="FU132" i="280"/>
  <c r="FU133" i="280"/>
  <c r="FU16" i="314"/>
  <c r="FS18" i="314"/>
  <c r="FS22" i="314"/>
  <c r="FS25" i="314"/>
  <c r="FS27" i="314"/>
  <c r="FR29" i="314"/>
  <c r="FR32" i="314"/>
  <c r="FU109" i="280"/>
  <c r="FU110" i="280"/>
  <c r="FV107" i="280"/>
  <c r="FV124" i="280"/>
  <c r="FV127" i="280"/>
  <c r="FV131" i="280"/>
  <c r="FV81" i="280"/>
  <c r="FV83" i="280"/>
  <c r="FV101" i="280"/>
  <c r="FV103" i="280"/>
  <c r="FV132" i="280"/>
  <c r="FV133" i="280"/>
  <c r="FV16" i="314"/>
  <c r="FT18" i="314"/>
  <c r="FT22" i="314"/>
  <c r="FT25" i="314"/>
  <c r="FT27" i="314"/>
  <c r="FS29" i="314"/>
  <c r="FS32" i="314"/>
  <c r="FV109" i="280"/>
  <c r="FV110" i="280"/>
  <c r="FW107" i="280"/>
  <c r="FW124" i="280"/>
  <c r="FW127" i="280"/>
  <c r="FW131" i="280"/>
  <c r="FW81" i="280"/>
  <c r="FW83" i="280"/>
  <c r="FW101" i="280"/>
  <c r="FW103" i="280"/>
  <c r="FW132" i="280"/>
  <c r="FW133" i="280"/>
  <c r="FW16" i="314"/>
  <c r="FU18" i="314"/>
  <c r="FU22" i="314"/>
  <c r="FU25" i="314"/>
  <c r="FU27" i="314"/>
  <c r="FT29" i="314"/>
  <c r="FT32" i="314"/>
  <c r="FW109" i="280"/>
  <c r="FW110" i="280"/>
  <c r="FX107" i="280"/>
  <c r="FX124" i="280"/>
  <c r="FX127" i="280"/>
  <c r="FX131" i="280"/>
  <c r="FX81" i="280"/>
  <c r="FX83" i="280"/>
  <c r="FX101" i="280"/>
  <c r="FX103" i="280"/>
  <c r="FX132" i="280"/>
  <c r="FX133" i="280"/>
  <c r="FX16" i="314"/>
  <c r="FV18" i="314"/>
  <c r="FV22" i="314"/>
  <c r="FV25" i="314"/>
  <c r="FV27" i="314"/>
  <c r="FU29" i="314"/>
  <c r="FU32" i="314"/>
  <c r="FX109" i="280"/>
  <c r="FX110" i="280"/>
  <c r="FY107" i="280"/>
  <c r="FY124" i="280"/>
  <c r="FY127" i="280"/>
  <c r="FY131" i="280"/>
  <c r="FY81" i="280"/>
  <c r="FY83" i="280"/>
  <c r="FY101" i="280"/>
  <c r="FY103" i="280"/>
  <c r="FY132" i="280"/>
  <c r="FY133" i="280"/>
  <c r="FY16" i="314"/>
  <c r="FW18" i="314"/>
  <c r="FW22" i="314"/>
  <c r="FW25" i="314"/>
  <c r="FW27" i="314"/>
  <c r="FV29" i="314"/>
  <c r="FV32" i="314"/>
  <c r="FY109" i="280"/>
  <c r="FY110" i="280"/>
  <c r="FZ107" i="280"/>
  <c r="FZ124" i="280"/>
  <c r="FZ127" i="280"/>
  <c r="FZ131" i="280"/>
  <c r="FZ81" i="280"/>
  <c r="FZ83" i="280"/>
  <c r="FZ101" i="280"/>
  <c r="FZ103" i="280"/>
  <c r="FZ132" i="280"/>
  <c r="FZ133" i="280"/>
  <c r="FZ16" i="314"/>
  <c r="FX18" i="314"/>
  <c r="FX22" i="314"/>
  <c r="FX25" i="314"/>
  <c r="FX27" i="314"/>
  <c r="FW29" i="314"/>
  <c r="FW32" i="314"/>
  <c r="FZ109" i="280"/>
  <c r="FZ110" i="280"/>
  <c r="GA107" i="280"/>
  <c r="GA124" i="280"/>
  <c r="GA127" i="280"/>
  <c r="GA131" i="280"/>
  <c r="GA81" i="280"/>
  <c r="GA83" i="280"/>
  <c r="GA101" i="280"/>
  <c r="GA103" i="280"/>
  <c r="GA132" i="280"/>
  <c r="GA133" i="280"/>
  <c r="GA16" i="314"/>
  <c r="FY18" i="314"/>
  <c r="FY22" i="314"/>
  <c r="FY25" i="314"/>
  <c r="FY27" i="314"/>
  <c r="FX29" i="314"/>
  <c r="FX32" i="314"/>
  <c r="GA109" i="280"/>
  <c r="GA110" i="280"/>
  <c r="GB107" i="280"/>
  <c r="GB124" i="280"/>
  <c r="GB127" i="280"/>
  <c r="GB131" i="280"/>
  <c r="GB81" i="280"/>
  <c r="GB83" i="280"/>
  <c r="GB101" i="280"/>
  <c r="GB103" i="280"/>
  <c r="GB132" i="280"/>
  <c r="GB133" i="280"/>
  <c r="GB16" i="314"/>
  <c r="FZ18" i="314"/>
  <c r="FZ22" i="314"/>
  <c r="FZ25" i="314"/>
  <c r="FZ27" i="314"/>
  <c r="FY29" i="314"/>
  <c r="FY32" i="314"/>
  <c r="GB109" i="280"/>
  <c r="GB110" i="280"/>
  <c r="GC107" i="280"/>
  <c r="GC124" i="280"/>
  <c r="GC127" i="280"/>
  <c r="GC131" i="280"/>
  <c r="GC81" i="280"/>
  <c r="GC83" i="280"/>
  <c r="GC101" i="280"/>
  <c r="GC103" i="280"/>
  <c r="GC132" i="280"/>
  <c r="GC133" i="280"/>
  <c r="GC16" i="314"/>
  <c r="GA18" i="314"/>
  <c r="GA22" i="314"/>
  <c r="GA25" i="314"/>
  <c r="GA27" i="314"/>
  <c r="FZ29" i="314"/>
  <c r="FZ32" i="314"/>
  <c r="GC109" i="280"/>
  <c r="GC110" i="280"/>
  <c r="GD107" i="280"/>
  <c r="GD124" i="280"/>
  <c r="GD127" i="280"/>
  <c r="GD131" i="280"/>
  <c r="GD81" i="280"/>
  <c r="GD83" i="280"/>
  <c r="GD101" i="280"/>
  <c r="GD103" i="280"/>
  <c r="GD132" i="280"/>
  <c r="GD133" i="280"/>
  <c r="GD16" i="314"/>
  <c r="GB18" i="314"/>
  <c r="GB22" i="314"/>
  <c r="GB25" i="314"/>
  <c r="GB27" i="314"/>
  <c r="GA29" i="314"/>
  <c r="GA32" i="314"/>
  <c r="GD109" i="280"/>
  <c r="GD110" i="280"/>
  <c r="GE107" i="280"/>
  <c r="GE124" i="280"/>
  <c r="GE127" i="280"/>
  <c r="GE131" i="280"/>
  <c r="GE81" i="280"/>
  <c r="GE83" i="280"/>
  <c r="GE101" i="280"/>
  <c r="GE103" i="280"/>
  <c r="GE132" i="280"/>
  <c r="GE133" i="280"/>
  <c r="GE16" i="314"/>
  <c r="GC18" i="314"/>
  <c r="GC22" i="314"/>
  <c r="GC25" i="314"/>
  <c r="GC27" i="314"/>
  <c r="GB29" i="314"/>
  <c r="GB32" i="314"/>
  <c r="GE109" i="280"/>
  <c r="GE110" i="280"/>
  <c r="GF107" i="280"/>
  <c r="GF124" i="280"/>
  <c r="GF127" i="280"/>
  <c r="GF131" i="280"/>
  <c r="GF81" i="280"/>
  <c r="GF83" i="280"/>
  <c r="GF101" i="280"/>
  <c r="GF103" i="280"/>
  <c r="GF132" i="280"/>
  <c r="GF133" i="280"/>
  <c r="GF16" i="314"/>
  <c r="GD18" i="314"/>
  <c r="GD22" i="314"/>
  <c r="GD25" i="314"/>
  <c r="GD27" i="314"/>
  <c r="GC29" i="314"/>
  <c r="GC32" i="314"/>
  <c r="GF109" i="280"/>
  <c r="GF110" i="280"/>
  <c r="GG107" i="280"/>
  <c r="GG124" i="280"/>
  <c r="GG127" i="280"/>
  <c r="GG131" i="280"/>
  <c r="GG81" i="280"/>
  <c r="GG83" i="280"/>
  <c r="GG101" i="280"/>
  <c r="GG103" i="280"/>
  <c r="GG132" i="280"/>
  <c r="GG133" i="280"/>
  <c r="GG16" i="314"/>
  <c r="GE18" i="314"/>
  <c r="GE22" i="314"/>
  <c r="GE25" i="314"/>
  <c r="GE27" i="314"/>
  <c r="GD29" i="314"/>
  <c r="GD32" i="314"/>
  <c r="GG109" i="280"/>
  <c r="GG110" i="280"/>
  <c r="GH107" i="280"/>
  <c r="GH124" i="280"/>
  <c r="GH127" i="280"/>
  <c r="GH131" i="280"/>
  <c r="GH81" i="280"/>
  <c r="GH83" i="280"/>
  <c r="GH101" i="280"/>
  <c r="GH103" i="280"/>
  <c r="GH132" i="280"/>
  <c r="GH133" i="280"/>
  <c r="GH16" i="314"/>
  <c r="GF18" i="314"/>
  <c r="GF22" i="314"/>
  <c r="GF25" i="314"/>
  <c r="GF27" i="314"/>
  <c r="GE29" i="314"/>
  <c r="GE32" i="314"/>
  <c r="GH109" i="280"/>
  <c r="GH110" i="280"/>
  <c r="GI107" i="280"/>
  <c r="GI124" i="280"/>
  <c r="GI127" i="280"/>
  <c r="GI131" i="280"/>
  <c r="GI81" i="280"/>
  <c r="GI83" i="280"/>
  <c r="GI101" i="280"/>
  <c r="GI103" i="280"/>
  <c r="GI132" i="280"/>
  <c r="GI133" i="280"/>
  <c r="GI16" i="314"/>
  <c r="GG18" i="314"/>
  <c r="GG22" i="314"/>
  <c r="GG25" i="314"/>
  <c r="GG27" i="314"/>
  <c r="GF29" i="314"/>
  <c r="GF32" i="314"/>
  <c r="GI109" i="280"/>
  <c r="GI110" i="280"/>
  <c r="GJ107" i="280"/>
  <c r="GJ124" i="280"/>
  <c r="GJ127" i="280"/>
  <c r="GJ131" i="280"/>
  <c r="GJ81" i="280"/>
  <c r="GJ83" i="280"/>
  <c r="GJ101" i="280"/>
  <c r="GJ103" i="280"/>
  <c r="GJ132" i="280"/>
  <c r="GJ133" i="280"/>
  <c r="GJ16" i="314"/>
  <c r="GH18" i="314"/>
  <c r="GH22" i="314"/>
  <c r="GH25" i="314"/>
  <c r="GH27" i="314"/>
  <c r="GG29" i="314"/>
  <c r="GG32" i="314"/>
  <c r="GI18" i="314"/>
  <c r="GI22" i="314"/>
  <c r="GI25" i="314"/>
  <c r="GI27" i="314"/>
  <c r="GH29" i="314"/>
  <c r="GH32" i="314"/>
  <c r="GJ18" i="314"/>
  <c r="GJ22" i="314"/>
  <c r="GJ25" i="314"/>
  <c r="GJ27" i="314"/>
  <c r="GI29" i="314"/>
  <c r="GI32" i="314"/>
  <c r="F33" i="314"/>
  <c r="F68" i="306"/>
  <c r="J70" i="306"/>
  <c r="J67" i="307"/>
  <c r="J72" i="307"/>
  <c r="J30" i="311"/>
  <c r="J83" i="273"/>
  <c r="I4" i="48"/>
  <c r="F13" i="48"/>
  <c r="F17" i="305"/>
  <c r="J19" i="305"/>
  <c r="J22" i="305"/>
  <c r="J23" i="305"/>
  <c r="J18" i="288"/>
  <c r="F285" i="307"/>
  <c r="F171" i="48"/>
  <c r="F84" i="307"/>
  <c r="J86" i="307"/>
  <c r="J88" i="307"/>
  <c r="J90" i="307"/>
  <c r="J287" i="307"/>
  <c r="F64" i="48"/>
  <c r="F37" i="306"/>
  <c r="F18" i="48"/>
  <c r="F62" i="305"/>
  <c r="J63" i="305"/>
  <c r="J64" i="305"/>
  <c r="J38" i="306"/>
  <c r="J39" i="306"/>
  <c r="J289" i="307"/>
  <c r="F77" i="48"/>
  <c r="F253" i="307"/>
  <c r="J140" i="307"/>
  <c r="J141" i="307"/>
  <c r="J151" i="307"/>
  <c r="F108" i="48"/>
  <c r="F62" i="280"/>
  <c r="F27" i="278"/>
  <c r="K40" i="48"/>
  <c r="F40" i="48"/>
  <c r="F20" i="278"/>
  <c r="F41" i="48"/>
  <c r="F21" i="278"/>
  <c r="J11" i="278"/>
  <c r="J12" i="278"/>
  <c r="J22" i="278"/>
  <c r="J17" i="278"/>
  <c r="J18" i="278"/>
  <c r="J23" i="278"/>
  <c r="J24" i="278"/>
  <c r="J29" i="278"/>
  <c r="F28" i="278"/>
  <c r="F26" i="278"/>
  <c r="J30" i="278"/>
  <c r="J31" i="278"/>
  <c r="J9" i="265"/>
  <c r="J56" i="305"/>
  <c r="J40" i="307"/>
  <c r="F18" i="307"/>
  <c r="F10" i="307"/>
  <c r="F12" i="307"/>
  <c r="J92" i="305"/>
  <c r="J91" i="305"/>
  <c r="J93" i="305"/>
  <c r="J14" i="307"/>
  <c r="J15" i="307"/>
  <c r="J20" i="307"/>
  <c r="F19" i="307"/>
  <c r="J21" i="307"/>
  <c r="J41" i="307"/>
  <c r="F16" i="48"/>
  <c r="F53" i="305"/>
  <c r="K56" i="305"/>
  <c r="K40" i="307"/>
  <c r="K19" i="305"/>
  <c r="K22" i="305"/>
  <c r="K23" i="305"/>
  <c r="K92" i="305"/>
  <c r="K91" i="305"/>
  <c r="K93" i="305"/>
  <c r="K14" i="307"/>
  <c r="K15" i="307"/>
  <c r="K20" i="307"/>
  <c r="K21" i="307"/>
  <c r="K41" i="307"/>
  <c r="L56" i="305"/>
  <c r="L40" i="307"/>
  <c r="M56" i="305"/>
  <c r="M40" i="307"/>
  <c r="N56" i="305"/>
  <c r="N40" i="307"/>
  <c r="O56" i="305"/>
  <c r="O40" i="307"/>
  <c r="P56" i="305"/>
  <c r="P40" i="307"/>
  <c r="Q56" i="305"/>
  <c r="Q40" i="307"/>
  <c r="R56" i="305"/>
  <c r="R40" i="307"/>
  <c r="S56" i="305"/>
  <c r="S40" i="307"/>
  <c r="T56" i="305"/>
  <c r="T40" i="307"/>
  <c r="U56" i="305"/>
  <c r="U40" i="307"/>
  <c r="V56" i="305"/>
  <c r="V40" i="307"/>
  <c r="W56" i="305"/>
  <c r="W40" i="307"/>
  <c r="X56" i="305"/>
  <c r="X40" i="307"/>
  <c r="Y56" i="305"/>
  <c r="Y40" i="307"/>
  <c r="Z56" i="305"/>
  <c r="Z40" i="307"/>
  <c r="AA56" i="305"/>
  <c r="AA40" i="307"/>
  <c r="AB56" i="305"/>
  <c r="AB40" i="307"/>
  <c r="AC56" i="305"/>
  <c r="AC40" i="307"/>
  <c r="AD56" i="305"/>
  <c r="AD40" i="307"/>
  <c r="AE56" i="305"/>
  <c r="AE40" i="307"/>
  <c r="AF56" i="305"/>
  <c r="AF40" i="307"/>
  <c r="AG56" i="305"/>
  <c r="AG40" i="307"/>
  <c r="AH56" i="305"/>
  <c r="AH40" i="307"/>
  <c r="AI56" i="305"/>
  <c r="AI40" i="307"/>
  <c r="AJ56" i="305"/>
  <c r="AJ40" i="307"/>
  <c r="AK56" i="305"/>
  <c r="AK40" i="307"/>
  <c r="AL56" i="305"/>
  <c r="AL40" i="307"/>
  <c r="AM56" i="305"/>
  <c r="AM40" i="307"/>
  <c r="AN56" i="305"/>
  <c r="AN40" i="307"/>
  <c r="AO56" i="305"/>
  <c r="AO40" i="307"/>
  <c r="AP56" i="305"/>
  <c r="AP40" i="307"/>
  <c r="AQ56" i="305"/>
  <c r="AQ40" i="307"/>
  <c r="AR56" i="305"/>
  <c r="AR40" i="307"/>
  <c r="AS56" i="305"/>
  <c r="AS40" i="307"/>
  <c r="AT56" i="305"/>
  <c r="AT40" i="307"/>
  <c r="AU56" i="305"/>
  <c r="AU40" i="307"/>
  <c r="AV56" i="305"/>
  <c r="AV40" i="307"/>
  <c r="AW56" i="305"/>
  <c r="AW40" i="307"/>
  <c r="AX56" i="305"/>
  <c r="AX40" i="307"/>
  <c r="AY56" i="305"/>
  <c r="AY40" i="307"/>
  <c r="AZ56" i="305"/>
  <c r="AZ40" i="307"/>
  <c r="BA56" i="305"/>
  <c r="BA40" i="307"/>
  <c r="BB56" i="305"/>
  <c r="BB40" i="307"/>
  <c r="BC56" i="305"/>
  <c r="BC40" i="307"/>
  <c r="BD56" i="305"/>
  <c r="BD40" i="307"/>
  <c r="BE56" i="305"/>
  <c r="BE40" i="307"/>
  <c r="L19" i="305"/>
  <c r="L22" i="305"/>
  <c r="L23" i="305"/>
  <c r="L92" i="305"/>
  <c r="L91" i="305"/>
  <c r="L93" i="305"/>
  <c r="L14" i="307"/>
  <c r="L15" i="307"/>
  <c r="L20" i="307"/>
  <c r="L21" i="307"/>
  <c r="L41" i="307"/>
  <c r="M19" i="305"/>
  <c r="M22" i="305"/>
  <c r="M23" i="305"/>
  <c r="M92" i="305"/>
  <c r="M91" i="305"/>
  <c r="M93" i="305"/>
  <c r="M14" i="307"/>
  <c r="M15" i="307"/>
  <c r="M20" i="307"/>
  <c r="M21" i="307"/>
  <c r="M41" i="307"/>
  <c r="N19" i="305"/>
  <c r="N22" i="305"/>
  <c r="N23" i="305"/>
  <c r="N92" i="305"/>
  <c r="N91" i="305"/>
  <c r="N93" i="305"/>
  <c r="N14" i="307"/>
  <c r="N15" i="307"/>
  <c r="N20" i="307"/>
  <c r="N21" i="307"/>
  <c r="N41" i="307"/>
  <c r="O19" i="305"/>
  <c r="O22" i="305"/>
  <c r="O23" i="305"/>
  <c r="O92" i="305"/>
  <c r="O91" i="305"/>
  <c r="O93" i="305"/>
  <c r="O14" i="307"/>
  <c r="O15" i="307"/>
  <c r="O20" i="307"/>
  <c r="O21" i="307"/>
  <c r="O41" i="307"/>
  <c r="P19" i="305"/>
  <c r="P22" i="305"/>
  <c r="P23" i="305"/>
  <c r="P92" i="305"/>
  <c r="P91" i="305"/>
  <c r="P93" i="305"/>
  <c r="P14" i="307"/>
  <c r="P15" i="307"/>
  <c r="P20" i="307"/>
  <c r="P21" i="307"/>
  <c r="P41" i="307"/>
  <c r="Q19" i="305"/>
  <c r="Q22" i="305"/>
  <c r="Q23" i="305"/>
  <c r="Q92" i="305"/>
  <c r="Q91" i="305"/>
  <c r="Q93" i="305"/>
  <c r="Q14" i="307"/>
  <c r="Q15" i="307"/>
  <c r="Q20" i="307"/>
  <c r="Q21" i="307"/>
  <c r="Q41" i="307"/>
  <c r="R19" i="305"/>
  <c r="R22" i="305"/>
  <c r="R23" i="305"/>
  <c r="R92" i="305"/>
  <c r="R91" i="305"/>
  <c r="R93" i="305"/>
  <c r="R14" i="307"/>
  <c r="R15" i="307"/>
  <c r="R20" i="307"/>
  <c r="R21" i="307"/>
  <c r="R41" i="307"/>
  <c r="S19" i="305"/>
  <c r="S22" i="305"/>
  <c r="S23" i="305"/>
  <c r="S92" i="305"/>
  <c r="S91" i="305"/>
  <c r="S93" i="305"/>
  <c r="S14" i="307"/>
  <c r="S15" i="307"/>
  <c r="S20" i="307"/>
  <c r="S21" i="307"/>
  <c r="S41" i="307"/>
  <c r="T19" i="305"/>
  <c r="T22" i="305"/>
  <c r="T23" i="305"/>
  <c r="T92" i="305"/>
  <c r="T91" i="305"/>
  <c r="T93" i="305"/>
  <c r="T14" i="307"/>
  <c r="T15" i="307"/>
  <c r="T20" i="307"/>
  <c r="T21" i="307"/>
  <c r="T41" i="307"/>
  <c r="U19" i="305"/>
  <c r="U22" i="305"/>
  <c r="U23" i="305"/>
  <c r="U92" i="305"/>
  <c r="U91" i="305"/>
  <c r="U93" i="305"/>
  <c r="U14" i="307"/>
  <c r="U15" i="307"/>
  <c r="U20" i="307"/>
  <c r="U21" i="307"/>
  <c r="U41" i="307"/>
  <c r="V19" i="305"/>
  <c r="V22" i="305"/>
  <c r="V23" i="305"/>
  <c r="V92" i="305"/>
  <c r="V91" i="305"/>
  <c r="V93" i="305"/>
  <c r="V14" i="307"/>
  <c r="V15" i="307"/>
  <c r="V20" i="307"/>
  <c r="V21" i="307"/>
  <c r="V41" i="307"/>
  <c r="W19" i="305"/>
  <c r="W22" i="305"/>
  <c r="W23" i="305"/>
  <c r="W92" i="305"/>
  <c r="W91" i="305"/>
  <c r="W93" i="305"/>
  <c r="W14" i="307"/>
  <c r="W15" i="307"/>
  <c r="W20" i="307"/>
  <c r="W21" i="307"/>
  <c r="W41" i="307"/>
  <c r="X19" i="305"/>
  <c r="X22" i="305"/>
  <c r="X23" i="305"/>
  <c r="X92" i="305"/>
  <c r="X91" i="305"/>
  <c r="X93" i="305"/>
  <c r="X14" i="307"/>
  <c r="X15" i="307"/>
  <c r="X20" i="307"/>
  <c r="X21" i="307"/>
  <c r="X41" i="307"/>
  <c r="Y19" i="305"/>
  <c r="Y22" i="305"/>
  <c r="Y23" i="305"/>
  <c r="Y92" i="305"/>
  <c r="Y91" i="305"/>
  <c r="Y93" i="305"/>
  <c r="Y14" i="307"/>
  <c r="Y15" i="307"/>
  <c r="Y20" i="307"/>
  <c r="Y21" i="307"/>
  <c r="Y41" i="307"/>
  <c r="Z19" i="305"/>
  <c r="Z22" i="305"/>
  <c r="Z23" i="305"/>
  <c r="Z92" i="305"/>
  <c r="Z91" i="305"/>
  <c r="Z93" i="305"/>
  <c r="Z14" i="307"/>
  <c r="Z15" i="307"/>
  <c r="Z20" i="307"/>
  <c r="Z21" i="307"/>
  <c r="Z41" i="307"/>
  <c r="AA19" i="305"/>
  <c r="AA22" i="305"/>
  <c r="AA23" i="305"/>
  <c r="AA92" i="305"/>
  <c r="AA91" i="305"/>
  <c r="AA93" i="305"/>
  <c r="AA14" i="307"/>
  <c r="AA15" i="307"/>
  <c r="AA20" i="307"/>
  <c r="AA21" i="307"/>
  <c r="AA41" i="307"/>
  <c r="AB19" i="305"/>
  <c r="AB22" i="305"/>
  <c r="AB23" i="305"/>
  <c r="AB92" i="305"/>
  <c r="AB91" i="305"/>
  <c r="AB93" i="305"/>
  <c r="AB14" i="307"/>
  <c r="AB15" i="307"/>
  <c r="AB20" i="307"/>
  <c r="AB21" i="307"/>
  <c r="AB41" i="307"/>
  <c r="AC19" i="305"/>
  <c r="AC22" i="305"/>
  <c r="AC23" i="305"/>
  <c r="AC92" i="305"/>
  <c r="AC91" i="305"/>
  <c r="AC93" i="305"/>
  <c r="AC14" i="307"/>
  <c r="AC15" i="307"/>
  <c r="AC20" i="307"/>
  <c r="AC21" i="307"/>
  <c r="AC41" i="307"/>
  <c r="AD19" i="305"/>
  <c r="AD22" i="305"/>
  <c r="AD23" i="305"/>
  <c r="AD92" i="305"/>
  <c r="AD91" i="305"/>
  <c r="AD93" i="305"/>
  <c r="AD14" i="307"/>
  <c r="AD15" i="307"/>
  <c r="AD20" i="307"/>
  <c r="AD21" i="307"/>
  <c r="AD41" i="307"/>
  <c r="AE19" i="305"/>
  <c r="AE22" i="305"/>
  <c r="AE23" i="305"/>
  <c r="AE92" i="305"/>
  <c r="AE91" i="305"/>
  <c r="AE93" i="305"/>
  <c r="AE14" i="307"/>
  <c r="AE15" i="307"/>
  <c r="AE20" i="307"/>
  <c r="AE21" i="307"/>
  <c r="AE41" i="307"/>
  <c r="AF19" i="305"/>
  <c r="AF22" i="305"/>
  <c r="AF23" i="305"/>
  <c r="AF92" i="305"/>
  <c r="AF91" i="305"/>
  <c r="AF93" i="305"/>
  <c r="AF14" i="307"/>
  <c r="AF15" i="307"/>
  <c r="AF20" i="307"/>
  <c r="AF21" i="307"/>
  <c r="AF41" i="307"/>
  <c r="AG19" i="305"/>
  <c r="AG22" i="305"/>
  <c r="AG23" i="305"/>
  <c r="AG92" i="305"/>
  <c r="AG91" i="305"/>
  <c r="AG93" i="305"/>
  <c r="AG14" i="307"/>
  <c r="AG15" i="307"/>
  <c r="AG20" i="307"/>
  <c r="AG21" i="307"/>
  <c r="AG41" i="307"/>
  <c r="AH19" i="305"/>
  <c r="AH22" i="305"/>
  <c r="AH23" i="305"/>
  <c r="AH92" i="305"/>
  <c r="AH91" i="305"/>
  <c r="AH93" i="305"/>
  <c r="AH14" i="307"/>
  <c r="AH15" i="307"/>
  <c r="AH20" i="307"/>
  <c r="AH21" i="307"/>
  <c r="AH41" i="307"/>
  <c r="AI19" i="305"/>
  <c r="AI22" i="305"/>
  <c r="AI23" i="305"/>
  <c r="AI92" i="305"/>
  <c r="AI91" i="305"/>
  <c r="AI93" i="305"/>
  <c r="AI14" i="307"/>
  <c r="AI15" i="307"/>
  <c r="AI20" i="307"/>
  <c r="AI21" i="307"/>
  <c r="AI41" i="307"/>
  <c r="AJ19" i="305"/>
  <c r="AJ22" i="305"/>
  <c r="AJ23" i="305"/>
  <c r="AJ92" i="305"/>
  <c r="AJ91" i="305"/>
  <c r="AJ93" i="305"/>
  <c r="AJ14" i="307"/>
  <c r="AJ15" i="307"/>
  <c r="AJ20" i="307"/>
  <c r="AJ21" i="307"/>
  <c r="AJ41" i="307"/>
  <c r="AK19" i="305"/>
  <c r="AK22" i="305"/>
  <c r="AK23" i="305"/>
  <c r="AK92" i="305"/>
  <c r="AK91" i="305"/>
  <c r="AK93" i="305"/>
  <c r="AK14" i="307"/>
  <c r="AK15" i="307"/>
  <c r="AK20" i="307"/>
  <c r="AK21" i="307"/>
  <c r="AK41" i="307"/>
  <c r="AL19" i="305"/>
  <c r="AL22" i="305"/>
  <c r="AL23" i="305"/>
  <c r="AL92" i="305"/>
  <c r="AL91" i="305"/>
  <c r="AL93" i="305"/>
  <c r="AL14" i="307"/>
  <c r="AL15" i="307"/>
  <c r="AL20" i="307"/>
  <c r="AL21" i="307"/>
  <c r="AL41" i="307"/>
  <c r="AM19" i="305"/>
  <c r="AM22" i="305"/>
  <c r="AM23" i="305"/>
  <c r="AM92" i="305"/>
  <c r="AM91" i="305"/>
  <c r="AM93" i="305"/>
  <c r="AM14" i="307"/>
  <c r="AM15" i="307"/>
  <c r="AM20" i="307"/>
  <c r="AM21" i="307"/>
  <c r="AM41" i="307"/>
  <c r="AN19" i="305"/>
  <c r="AN22" i="305"/>
  <c r="AN23" i="305"/>
  <c r="AN92" i="305"/>
  <c r="AN91" i="305"/>
  <c r="AN93" i="305"/>
  <c r="AN14" i="307"/>
  <c r="AN15" i="307"/>
  <c r="AN20" i="307"/>
  <c r="AN21" i="307"/>
  <c r="AN41" i="307"/>
  <c r="AO19" i="305"/>
  <c r="AO22" i="305"/>
  <c r="AO23" i="305"/>
  <c r="AO92" i="305"/>
  <c r="AO91" i="305"/>
  <c r="AO93" i="305"/>
  <c r="AO14" i="307"/>
  <c r="AO15" i="307"/>
  <c r="AO20" i="307"/>
  <c r="AO21" i="307"/>
  <c r="AO41" i="307"/>
  <c r="AP19" i="305"/>
  <c r="AP22" i="305"/>
  <c r="AP23" i="305"/>
  <c r="AP92" i="305"/>
  <c r="AP91" i="305"/>
  <c r="AP93" i="305"/>
  <c r="AP14" i="307"/>
  <c r="AP15" i="307"/>
  <c r="AP20" i="307"/>
  <c r="AP21" i="307"/>
  <c r="AP41" i="307"/>
  <c r="AQ19" i="305"/>
  <c r="AQ22" i="305"/>
  <c r="AQ23" i="305"/>
  <c r="AQ92" i="305"/>
  <c r="AQ91" i="305"/>
  <c r="AQ93" i="305"/>
  <c r="AQ14" i="307"/>
  <c r="AQ15" i="307"/>
  <c r="AQ20" i="307"/>
  <c r="AQ21" i="307"/>
  <c r="AQ41" i="307"/>
  <c r="AR19" i="305"/>
  <c r="AR22" i="305"/>
  <c r="AR23" i="305"/>
  <c r="AR92" i="305"/>
  <c r="AR91" i="305"/>
  <c r="AR93" i="305"/>
  <c r="AR14" i="307"/>
  <c r="AR15" i="307"/>
  <c r="AR20" i="307"/>
  <c r="AR21" i="307"/>
  <c r="AR41" i="307"/>
  <c r="AS19" i="305"/>
  <c r="AS22" i="305"/>
  <c r="AS23" i="305"/>
  <c r="AS92" i="305"/>
  <c r="AS91" i="305"/>
  <c r="AS93" i="305"/>
  <c r="AS14" i="307"/>
  <c r="AS15" i="307"/>
  <c r="AS20" i="307"/>
  <c r="AS21" i="307"/>
  <c r="AS41" i="307"/>
  <c r="AT19" i="305"/>
  <c r="AT22" i="305"/>
  <c r="AT23" i="305"/>
  <c r="AT92" i="305"/>
  <c r="AT91" i="305"/>
  <c r="AT93" i="305"/>
  <c r="AT14" i="307"/>
  <c r="AT15" i="307"/>
  <c r="AT20" i="307"/>
  <c r="AT21" i="307"/>
  <c r="AT41" i="307"/>
  <c r="AU19" i="305"/>
  <c r="AU22" i="305"/>
  <c r="AU23" i="305"/>
  <c r="AU92" i="305"/>
  <c r="AU91" i="305"/>
  <c r="AU93" i="305"/>
  <c r="AU14" i="307"/>
  <c r="AU15" i="307"/>
  <c r="AU20" i="307"/>
  <c r="AU21" i="307"/>
  <c r="AU41" i="307"/>
  <c r="AV19" i="305"/>
  <c r="AV22" i="305"/>
  <c r="AV23" i="305"/>
  <c r="AV92" i="305"/>
  <c r="AV91" i="305"/>
  <c r="AV93" i="305"/>
  <c r="AV14" i="307"/>
  <c r="AV15" i="307"/>
  <c r="AV20" i="307"/>
  <c r="AV21" i="307"/>
  <c r="AV41" i="307"/>
  <c r="AW19" i="305"/>
  <c r="AW22" i="305"/>
  <c r="AW23" i="305"/>
  <c r="AW92" i="305"/>
  <c r="AW91" i="305"/>
  <c r="AW93" i="305"/>
  <c r="AW14" i="307"/>
  <c r="AW15" i="307"/>
  <c r="AW20" i="307"/>
  <c r="AW21" i="307"/>
  <c r="AW41" i="307"/>
  <c r="AX19" i="305"/>
  <c r="AX22" i="305"/>
  <c r="AX23" i="305"/>
  <c r="AX92" i="305"/>
  <c r="AX91" i="305"/>
  <c r="AX93" i="305"/>
  <c r="AX14" i="307"/>
  <c r="AX15" i="307"/>
  <c r="AX20" i="307"/>
  <c r="AX21" i="307"/>
  <c r="AX41" i="307"/>
  <c r="AY19" i="305"/>
  <c r="AY22" i="305"/>
  <c r="AY23" i="305"/>
  <c r="AY92" i="305"/>
  <c r="AY91" i="305"/>
  <c r="AY93" i="305"/>
  <c r="AY14" i="307"/>
  <c r="AY15" i="307"/>
  <c r="AY20" i="307"/>
  <c r="AY21" i="307"/>
  <c r="AY41" i="307"/>
  <c r="AZ19" i="305"/>
  <c r="AZ22" i="305"/>
  <c r="AZ23" i="305"/>
  <c r="AZ92" i="305"/>
  <c r="AZ91" i="305"/>
  <c r="AZ93" i="305"/>
  <c r="AZ14" i="307"/>
  <c r="AZ15" i="307"/>
  <c r="AZ20" i="307"/>
  <c r="AZ21" i="307"/>
  <c r="AZ41" i="307"/>
  <c r="BA19" i="305"/>
  <c r="BA22" i="305"/>
  <c r="BA23" i="305"/>
  <c r="BA92" i="305"/>
  <c r="BA91" i="305"/>
  <c r="BA93" i="305"/>
  <c r="BA14" i="307"/>
  <c r="BA15" i="307"/>
  <c r="BA20" i="307"/>
  <c r="BA21" i="307"/>
  <c r="BA41" i="307"/>
  <c r="BB19" i="305"/>
  <c r="BB22" i="305"/>
  <c r="BB23" i="305"/>
  <c r="BB92" i="305"/>
  <c r="BB91" i="305"/>
  <c r="BB93" i="305"/>
  <c r="BB14" i="307"/>
  <c r="BB15" i="307"/>
  <c r="BB20" i="307"/>
  <c r="BB21" i="307"/>
  <c r="BB41" i="307"/>
  <c r="BC19" i="305"/>
  <c r="BC22" i="305"/>
  <c r="BC23" i="305"/>
  <c r="BC92" i="305"/>
  <c r="BC91" i="305"/>
  <c r="BC93" i="305"/>
  <c r="BC14" i="307"/>
  <c r="BC15" i="307"/>
  <c r="BC20" i="307"/>
  <c r="BC21" i="307"/>
  <c r="BC41" i="307"/>
  <c r="BD19" i="305"/>
  <c r="BD22" i="305"/>
  <c r="BD23" i="305"/>
  <c r="BD92" i="305"/>
  <c r="BD91" i="305"/>
  <c r="BD93" i="305"/>
  <c r="BD14" i="307"/>
  <c r="BD15" i="307"/>
  <c r="BD20" i="307"/>
  <c r="BD21" i="307"/>
  <c r="BD41" i="307"/>
  <c r="BE19" i="305"/>
  <c r="BE22" i="305"/>
  <c r="BE23" i="305"/>
  <c r="BE92" i="305"/>
  <c r="BE91" i="305"/>
  <c r="BE93" i="305"/>
  <c r="BE14" i="307"/>
  <c r="BE15" i="307"/>
  <c r="BE20" i="307"/>
  <c r="BE21" i="307"/>
  <c r="BE41" i="307"/>
  <c r="J42" i="307"/>
  <c r="J10" i="265"/>
  <c r="K48" i="48"/>
  <c r="F48" i="48"/>
  <c r="F39" i="278"/>
  <c r="F40" i="278"/>
  <c r="J33" i="289"/>
  <c r="J41" i="278"/>
  <c r="J42" i="278"/>
  <c r="J43" i="278"/>
  <c r="J44" i="278"/>
  <c r="J11" i="265"/>
  <c r="J12" i="265"/>
  <c r="F59" i="48"/>
  <c r="F9" i="306"/>
  <c r="J11" i="306"/>
  <c r="J49" i="306"/>
  <c r="F60" i="48"/>
  <c r="F13" i="306"/>
  <c r="J14" i="306"/>
  <c r="J15" i="306"/>
  <c r="J50" i="306"/>
  <c r="F61" i="48"/>
  <c r="F21" i="306"/>
  <c r="F22" i="306"/>
  <c r="J24" i="306"/>
  <c r="J51" i="306"/>
  <c r="F62" i="48"/>
  <c r="F27" i="306"/>
  <c r="J28" i="306"/>
  <c r="J29" i="306"/>
  <c r="J52" i="306"/>
  <c r="F63" i="48"/>
  <c r="F32" i="306"/>
  <c r="J33" i="306"/>
  <c r="J34" i="306"/>
  <c r="J53" i="306"/>
  <c r="J54" i="306"/>
  <c r="F65" i="48"/>
  <c r="F42" i="306"/>
  <c r="F71" i="305"/>
  <c r="F19" i="48"/>
  <c r="F72" i="305"/>
  <c r="F73" i="305"/>
  <c r="F75" i="305"/>
  <c r="J76" i="305"/>
  <c r="J77" i="305"/>
  <c r="J43" i="306"/>
  <c r="J44" i="306"/>
  <c r="J55" i="306"/>
  <c r="J56" i="306"/>
  <c r="K11" i="306"/>
  <c r="K49" i="306"/>
  <c r="K14" i="306"/>
  <c r="K15" i="306"/>
  <c r="K50" i="306"/>
  <c r="J67" i="305"/>
  <c r="K68" i="305"/>
  <c r="K80" i="305"/>
  <c r="J81" i="305"/>
  <c r="K82" i="305"/>
  <c r="K23" i="306"/>
  <c r="K24" i="306"/>
  <c r="K51" i="306"/>
  <c r="K63" i="305"/>
  <c r="K64" i="305"/>
  <c r="K28" i="306"/>
  <c r="K29" i="306"/>
  <c r="K52" i="306"/>
  <c r="K33" i="306"/>
  <c r="K34" i="306"/>
  <c r="K53" i="306"/>
  <c r="K38" i="306"/>
  <c r="K39" i="306"/>
  <c r="K54" i="306"/>
  <c r="K76" i="305"/>
  <c r="K77" i="305"/>
  <c r="K43" i="306"/>
  <c r="K44" i="306"/>
  <c r="K55" i="306"/>
  <c r="K56" i="306"/>
  <c r="L11" i="306"/>
  <c r="L49" i="306"/>
  <c r="L14" i="306"/>
  <c r="L15" i="306"/>
  <c r="L50" i="306"/>
  <c r="K67" i="305"/>
  <c r="L68" i="305"/>
  <c r="L80" i="305"/>
  <c r="K81" i="305"/>
  <c r="L82" i="305"/>
  <c r="L23" i="306"/>
  <c r="L24" i="306"/>
  <c r="L51" i="306"/>
  <c r="L63" i="305"/>
  <c r="L64" i="305"/>
  <c r="L28" i="306"/>
  <c r="L29" i="306"/>
  <c r="L52" i="306"/>
  <c r="L33" i="306"/>
  <c r="L34" i="306"/>
  <c r="L53" i="306"/>
  <c r="L38" i="306"/>
  <c r="L39" i="306"/>
  <c r="L54" i="306"/>
  <c r="L76" i="305"/>
  <c r="L77" i="305"/>
  <c r="L43" i="306"/>
  <c r="L44" i="306"/>
  <c r="L55" i="306"/>
  <c r="L56" i="306"/>
  <c r="M11" i="306"/>
  <c r="M49" i="306"/>
  <c r="M14" i="306"/>
  <c r="M15" i="306"/>
  <c r="M50" i="306"/>
  <c r="L67" i="305"/>
  <c r="M68" i="305"/>
  <c r="M80" i="305"/>
  <c r="L81" i="305"/>
  <c r="M82" i="305"/>
  <c r="M23" i="306"/>
  <c r="M24" i="306"/>
  <c r="M51" i="306"/>
  <c r="M63" i="305"/>
  <c r="M64" i="305"/>
  <c r="M28" i="306"/>
  <c r="M29" i="306"/>
  <c r="M52" i="306"/>
  <c r="M33" i="306"/>
  <c r="M34" i="306"/>
  <c r="M53" i="306"/>
  <c r="M38" i="306"/>
  <c r="M39" i="306"/>
  <c r="M54" i="306"/>
  <c r="M76" i="305"/>
  <c r="M77" i="305"/>
  <c r="M43" i="306"/>
  <c r="M44" i="306"/>
  <c r="M55" i="306"/>
  <c r="M56" i="306"/>
  <c r="N11" i="306"/>
  <c r="N49" i="306"/>
  <c r="N14" i="306"/>
  <c r="N15" i="306"/>
  <c r="N50" i="306"/>
  <c r="M67" i="305"/>
  <c r="N68" i="305"/>
  <c r="N80" i="305"/>
  <c r="M81" i="305"/>
  <c r="N82" i="305"/>
  <c r="N23" i="306"/>
  <c r="N24" i="306"/>
  <c r="N51" i="306"/>
  <c r="N63" i="305"/>
  <c r="N64" i="305"/>
  <c r="N28" i="306"/>
  <c r="N29" i="306"/>
  <c r="N52" i="306"/>
  <c r="N33" i="306"/>
  <c r="N34" i="306"/>
  <c r="N53" i="306"/>
  <c r="N38" i="306"/>
  <c r="N39" i="306"/>
  <c r="N54" i="306"/>
  <c r="N76" i="305"/>
  <c r="N77" i="305"/>
  <c r="N43" i="306"/>
  <c r="N44" i="306"/>
  <c r="N55" i="306"/>
  <c r="N56" i="306"/>
  <c r="O11" i="306"/>
  <c r="O49" i="306"/>
  <c r="O14" i="306"/>
  <c r="O15" i="306"/>
  <c r="O50" i="306"/>
  <c r="N67" i="305"/>
  <c r="O68" i="305"/>
  <c r="O80" i="305"/>
  <c r="N81" i="305"/>
  <c r="O82" i="305"/>
  <c r="O23" i="306"/>
  <c r="O24" i="306"/>
  <c r="O51" i="306"/>
  <c r="O63" i="305"/>
  <c r="O64" i="305"/>
  <c r="O28" i="306"/>
  <c r="O29" i="306"/>
  <c r="O52" i="306"/>
  <c r="O33" i="306"/>
  <c r="O34" i="306"/>
  <c r="O53" i="306"/>
  <c r="O38" i="306"/>
  <c r="O39" i="306"/>
  <c r="O54" i="306"/>
  <c r="O76" i="305"/>
  <c r="O77" i="305"/>
  <c r="O43" i="306"/>
  <c r="O44" i="306"/>
  <c r="O55" i="306"/>
  <c r="O56" i="306"/>
  <c r="P11" i="306"/>
  <c r="P49" i="306"/>
  <c r="P14" i="306"/>
  <c r="P15" i="306"/>
  <c r="P50" i="306"/>
  <c r="O67" i="305"/>
  <c r="P68" i="305"/>
  <c r="P80" i="305"/>
  <c r="O81" i="305"/>
  <c r="P82" i="305"/>
  <c r="P23" i="306"/>
  <c r="P24" i="306"/>
  <c r="P51" i="306"/>
  <c r="P63" i="305"/>
  <c r="P64" i="305"/>
  <c r="P28" i="306"/>
  <c r="P29" i="306"/>
  <c r="P52" i="306"/>
  <c r="P33" i="306"/>
  <c r="P34" i="306"/>
  <c r="P53" i="306"/>
  <c r="P38" i="306"/>
  <c r="P39" i="306"/>
  <c r="P54" i="306"/>
  <c r="P76" i="305"/>
  <c r="P77" i="305"/>
  <c r="P43" i="306"/>
  <c r="P44" i="306"/>
  <c r="P55" i="306"/>
  <c r="P56" i="306"/>
  <c r="Q11" i="306"/>
  <c r="Q49" i="306"/>
  <c r="Q14" i="306"/>
  <c r="Q15" i="306"/>
  <c r="Q50" i="306"/>
  <c r="P67" i="305"/>
  <c r="Q68" i="305"/>
  <c r="Q80" i="305"/>
  <c r="P81" i="305"/>
  <c r="Q82" i="305"/>
  <c r="Q23" i="306"/>
  <c r="Q24" i="306"/>
  <c r="Q51" i="306"/>
  <c r="Q63" i="305"/>
  <c r="Q64" i="305"/>
  <c r="Q28" i="306"/>
  <c r="Q29" i="306"/>
  <c r="Q52" i="306"/>
  <c r="Q33" i="306"/>
  <c r="Q34" i="306"/>
  <c r="Q53" i="306"/>
  <c r="Q38" i="306"/>
  <c r="Q39" i="306"/>
  <c r="Q54" i="306"/>
  <c r="Q76" i="305"/>
  <c r="Q77" i="305"/>
  <c r="Q43" i="306"/>
  <c r="Q44" i="306"/>
  <c r="Q55" i="306"/>
  <c r="Q56" i="306"/>
  <c r="R11" i="306"/>
  <c r="R49" i="306"/>
  <c r="R14" i="306"/>
  <c r="R15" i="306"/>
  <c r="R50" i="306"/>
  <c r="Q67" i="305"/>
  <c r="R68" i="305"/>
  <c r="R80" i="305"/>
  <c r="Q81" i="305"/>
  <c r="R82" i="305"/>
  <c r="R23" i="306"/>
  <c r="R24" i="306"/>
  <c r="R51" i="306"/>
  <c r="R63" i="305"/>
  <c r="R64" i="305"/>
  <c r="R28" i="306"/>
  <c r="R29" i="306"/>
  <c r="R52" i="306"/>
  <c r="R33" i="306"/>
  <c r="R34" i="306"/>
  <c r="R53" i="306"/>
  <c r="R38" i="306"/>
  <c r="R39" i="306"/>
  <c r="R54" i="306"/>
  <c r="R76" i="305"/>
  <c r="R77" i="305"/>
  <c r="R43" i="306"/>
  <c r="R44" i="306"/>
  <c r="R55" i="306"/>
  <c r="R56" i="306"/>
  <c r="S11" i="306"/>
  <c r="S49" i="306"/>
  <c r="S14" i="306"/>
  <c r="S15" i="306"/>
  <c r="S50" i="306"/>
  <c r="R67" i="305"/>
  <c r="S68" i="305"/>
  <c r="S80" i="305"/>
  <c r="R81" i="305"/>
  <c r="S82" i="305"/>
  <c r="S23" i="306"/>
  <c r="S24" i="306"/>
  <c r="S51" i="306"/>
  <c r="S63" i="305"/>
  <c r="S64" i="305"/>
  <c r="S28" i="306"/>
  <c r="S29" i="306"/>
  <c r="S52" i="306"/>
  <c r="S33" i="306"/>
  <c r="S34" i="306"/>
  <c r="S53" i="306"/>
  <c r="S38" i="306"/>
  <c r="S39" i="306"/>
  <c r="S54" i="306"/>
  <c r="S76" i="305"/>
  <c r="S77" i="305"/>
  <c r="S43" i="306"/>
  <c r="S44" i="306"/>
  <c r="S55" i="306"/>
  <c r="S56" i="306"/>
  <c r="T11" i="306"/>
  <c r="T49" i="306"/>
  <c r="T14" i="306"/>
  <c r="T15" i="306"/>
  <c r="T50" i="306"/>
  <c r="S67" i="305"/>
  <c r="T68" i="305"/>
  <c r="T80" i="305"/>
  <c r="S81" i="305"/>
  <c r="T82" i="305"/>
  <c r="T23" i="306"/>
  <c r="T24" i="306"/>
  <c r="T51" i="306"/>
  <c r="T63" i="305"/>
  <c r="T64" i="305"/>
  <c r="T28" i="306"/>
  <c r="T29" i="306"/>
  <c r="T52" i="306"/>
  <c r="T33" i="306"/>
  <c r="T34" i="306"/>
  <c r="T53" i="306"/>
  <c r="T38" i="306"/>
  <c r="T39" i="306"/>
  <c r="T54" i="306"/>
  <c r="T76" i="305"/>
  <c r="T77" i="305"/>
  <c r="T43" i="306"/>
  <c r="T44" i="306"/>
  <c r="T55" i="306"/>
  <c r="T56" i="306"/>
  <c r="U11" i="306"/>
  <c r="U49" i="306"/>
  <c r="U14" i="306"/>
  <c r="U15" i="306"/>
  <c r="U50" i="306"/>
  <c r="T67" i="305"/>
  <c r="U68" i="305"/>
  <c r="U80" i="305"/>
  <c r="T81" i="305"/>
  <c r="U82" i="305"/>
  <c r="U23" i="306"/>
  <c r="U24" i="306"/>
  <c r="U51" i="306"/>
  <c r="U63" i="305"/>
  <c r="U64" i="305"/>
  <c r="U28" i="306"/>
  <c r="U29" i="306"/>
  <c r="U52" i="306"/>
  <c r="U33" i="306"/>
  <c r="U34" i="306"/>
  <c r="U53" i="306"/>
  <c r="U38" i="306"/>
  <c r="U39" i="306"/>
  <c r="U54" i="306"/>
  <c r="U76" i="305"/>
  <c r="U77" i="305"/>
  <c r="U43" i="306"/>
  <c r="U44" i="306"/>
  <c r="U55" i="306"/>
  <c r="U56" i="306"/>
  <c r="V11" i="306"/>
  <c r="V49" i="306"/>
  <c r="V14" i="306"/>
  <c r="V15" i="306"/>
  <c r="V50" i="306"/>
  <c r="U67" i="305"/>
  <c r="V68" i="305"/>
  <c r="V80" i="305"/>
  <c r="U81" i="305"/>
  <c r="V82" i="305"/>
  <c r="V23" i="306"/>
  <c r="V24" i="306"/>
  <c r="V51" i="306"/>
  <c r="V63" i="305"/>
  <c r="V64" i="305"/>
  <c r="V28" i="306"/>
  <c r="V29" i="306"/>
  <c r="V52" i="306"/>
  <c r="V33" i="306"/>
  <c r="V34" i="306"/>
  <c r="V53" i="306"/>
  <c r="V38" i="306"/>
  <c r="V39" i="306"/>
  <c r="V54" i="306"/>
  <c r="V76" i="305"/>
  <c r="V77" i="305"/>
  <c r="V43" i="306"/>
  <c r="V44" i="306"/>
  <c r="V55" i="306"/>
  <c r="V56" i="306"/>
  <c r="W11" i="306"/>
  <c r="W49" i="306"/>
  <c r="W14" i="306"/>
  <c r="W15" i="306"/>
  <c r="W50" i="306"/>
  <c r="V67" i="305"/>
  <c r="W68" i="305"/>
  <c r="W80" i="305"/>
  <c r="V81" i="305"/>
  <c r="W82" i="305"/>
  <c r="W23" i="306"/>
  <c r="W24" i="306"/>
  <c r="W51" i="306"/>
  <c r="W63" i="305"/>
  <c r="W64" i="305"/>
  <c r="W28" i="306"/>
  <c r="W29" i="306"/>
  <c r="W52" i="306"/>
  <c r="W33" i="306"/>
  <c r="W34" i="306"/>
  <c r="W53" i="306"/>
  <c r="W38" i="306"/>
  <c r="W39" i="306"/>
  <c r="W54" i="306"/>
  <c r="W76" i="305"/>
  <c r="W77" i="305"/>
  <c r="W43" i="306"/>
  <c r="W44" i="306"/>
  <c r="W55" i="306"/>
  <c r="W56" i="306"/>
  <c r="X11" i="306"/>
  <c r="X49" i="306"/>
  <c r="X14" i="306"/>
  <c r="X15" i="306"/>
  <c r="X50" i="306"/>
  <c r="W67" i="305"/>
  <c r="X68" i="305"/>
  <c r="X80" i="305"/>
  <c r="W81" i="305"/>
  <c r="X82" i="305"/>
  <c r="X23" i="306"/>
  <c r="X24" i="306"/>
  <c r="X51" i="306"/>
  <c r="X63" i="305"/>
  <c r="X64" i="305"/>
  <c r="X28" i="306"/>
  <c r="X29" i="306"/>
  <c r="X52" i="306"/>
  <c r="X33" i="306"/>
  <c r="X34" i="306"/>
  <c r="X53" i="306"/>
  <c r="X38" i="306"/>
  <c r="X39" i="306"/>
  <c r="X54" i="306"/>
  <c r="X76" i="305"/>
  <c r="X77" i="305"/>
  <c r="X43" i="306"/>
  <c r="X44" i="306"/>
  <c r="X55" i="306"/>
  <c r="X56" i="306"/>
  <c r="Y11" i="306"/>
  <c r="Y49" i="306"/>
  <c r="Y14" i="306"/>
  <c r="Y15" i="306"/>
  <c r="Y50" i="306"/>
  <c r="X67" i="305"/>
  <c r="Y68" i="305"/>
  <c r="Y80" i="305"/>
  <c r="X81" i="305"/>
  <c r="Y82" i="305"/>
  <c r="Y23" i="306"/>
  <c r="Y24" i="306"/>
  <c r="Y51" i="306"/>
  <c r="Y63" i="305"/>
  <c r="Y64" i="305"/>
  <c r="Y28" i="306"/>
  <c r="Y29" i="306"/>
  <c r="Y52" i="306"/>
  <c r="Y33" i="306"/>
  <c r="Y34" i="306"/>
  <c r="Y53" i="306"/>
  <c r="Y38" i="306"/>
  <c r="Y39" i="306"/>
  <c r="Y54" i="306"/>
  <c r="Y76" i="305"/>
  <c r="Y77" i="305"/>
  <c r="Y43" i="306"/>
  <c r="Y44" i="306"/>
  <c r="Y55" i="306"/>
  <c r="Y56" i="306"/>
  <c r="Z11" i="306"/>
  <c r="Z49" i="306"/>
  <c r="Z14" i="306"/>
  <c r="Z15" i="306"/>
  <c r="Z50" i="306"/>
  <c r="Y67" i="305"/>
  <c r="Z68" i="305"/>
  <c r="Z80" i="305"/>
  <c r="Y81" i="305"/>
  <c r="Z82" i="305"/>
  <c r="Z23" i="306"/>
  <c r="Z24" i="306"/>
  <c r="Z51" i="306"/>
  <c r="Z63" i="305"/>
  <c r="Z64" i="305"/>
  <c r="Z28" i="306"/>
  <c r="Z29" i="306"/>
  <c r="Z52" i="306"/>
  <c r="Z33" i="306"/>
  <c r="Z34" i="306"/>
  <c r="Z53" i="306"/>
  <c r="Z38" i="306"/>
  <c r="Z39" i="306"/>
  <c r="Z54" i="306"/>
  <c r="Z76" i="305"/>
  <c r="Z77" i="305"/>
  <c r="Z43" i="306"/>
  <c r="Z44" i="306"/>
  <c r="Z55" i="306"/>
  <c r="Z56" i="306"/>
  <c r="AA11" i="306"/>
  <c r="AA49" i="306"/>
  <c r="AA14" i="306"/>
  <c r="AA15" i="306"/>
  <c r="AA50" i="306"/>
  <c r="Z67" i="305"/>
  <c r="AA68" i="305"/>
  <c r="AA80" i="305"/>
  <c r="Z81" i="305"/>
  <c r="AA82" i="305"/>
  <c r="AA23" i="306"/>
  <c r="AA24" i="306"/>
  <c r="AA51" i="306"/>
  <c r="AA63" i="305"/>
  <c r="AA64" i="305"/>
  <c r="AA28" i="306"/>
  <c r="AA29" i="306"/>
  <c r="AA52" i="306"/>
  <c r="AA33" i="306"/>
  <c r="AA34" i="306"/>
  <c r="AA53" i="306"/>
  <c r="AA38" i="306"/>
  <c r="AA39" i="306"/>
  <c r="AA54" i="306"/>
  <c r="AA76" i="305"/>
  <c r="AA77" i="305"/>
  <c r="AA43" i="306"/>
  <c r="AA44" i="306"/>
  <c r="AA55" i="306"/>
  <c r="AA56" i="306"/>
  <c r="AB11" i="306"/>
  <c r="AB49" i="306"/>
  <c r="AB14" i="306"/>
  <c r="AB15" i="306"/>
  <c r="AB50" i="306"/>
  <c r="AA67" i="305"/>
  <c r="AB68" i="305"/>
  <c r="AB80" i="305"/>
  <c r="AA81" i="305"/>
  <c r="AB82" i="305"/>
  <c r="AB23" i="306"/>
  <c r="AB24" i="306"/>
  <c r="AB51" i="306"/>
  <c r="AB63" i="305"/>
  <c r="AB64" i="305"/>
  <c r="AB28" i="306"/>
  <c r="AB29" i="306"/>
  <c r="AB52" i="306"/>
  <c r="AB33" i="306"/>
  <c r="AB34" i="306"/>
  <c r="AB53" i="306"/>
  <c r="AB38" i="306"/>
  <c r="AB39" i="306"/>
  <c r="AB54" i="306"/>
  <c r="AB76" i="305"/>
  <c r="AB77" i="305"/>
  <c r="AB43" i="306"/>
  <c r="AB44" i="306"/>
  <c r="AB55" i="306"/>
  <c r="AB56" i="306"/>
  <c r="AC11" i="306"/>
  <c r="AC49" i="306"/>
  <c r="AC14" i="306"/>
  <c r="AC15" i="306"/>
  <c r="AC50" i="306"/>
  <c r="AB67" i="305"/>
  <c r="AC68" i="305"/>
  <c r="AC80" i="305"/>
  <c r="AB81" i="305"/>
  <c r="AC82" i="305"/>
  <c r="AC23" i="306"/>
  <c r="AC24" i="306"/>
  <c r="AC51" i="306"/>
  <c r="AC63" i="305"/>
  <c r="AC64" i="305"/>
  <c r="AC28" i="306"/>
  <c r="AC29" i="306"/>
  <c r="AC52" i="306"/>
  <c r="AC33" i="306"/>
  <c r="AC34" i="306"/>
  <c r="AC53" i="306"/>
  <c r="AC38" i="306"/>
  <c r="AC39" i="306"/>
  <c r="AC54" i="306"/>
  <c r="AC76" i="305"/>
  <c r="AC77" i="305"/>
  <c r="AC43" i="306"/>
  <c r="AC44" i="306"/>
  <c r="AC55" i="306"/>
  <c r="AC56" i="306"/>
  <c r="AD11" i="306"/>
  <c r="AD49" i="306"/>
  <c r="AD14" i="306"/>
  <c r="AD15" i="306"/>
  <c r="AD50" i="306"/>
  <c r="AC67" i="305"/>
  <c r="AD68" i="305"/>
  <c r="AD80" i="305"/>
  <c r="AC81" i="305"/>
  <c r="AD82" i="305"/>
  <c r="AD23" i="306"/>
  <c r="AD24" i="306"/>
  <c r="AD51" i="306"/>
  <c r="AD63" i="305"/>
  <c r="AD64" i="305"/>
  <c r="AD28" i="306"/>
  <c r="AD29" i="306"/>
  <c r="AD52" i="306"/>
  <c r="AD33" i="306"/>
  <c r="AD34" i="306"/>
  <c r="AD53" i="306"/>
  <c r="AD38" i="306"/>
  <c r="AD39" i="306"/>
  <c r="AD54" i="306"/>
  <c r="AD76" i="305"/>
  <c r="AD77" i="305"/>
  <c r="AD43" i="306"/>
  <c r="AD44" i="306"/>
  <c r="AD55" i="306"/>
  <c r="AD56" i="306"/>
  <c r="AE11" i="306"/>
  <c r="AE49" i="306"/>
  <c r="AE14" i="306"/>
  <c r="AE15" i="306"/>
  <c r="AE50" i="306"/>
  <c r="AD67" i="305"/>
  <c r="AE68" i="305"/>
  <c r="AE80" i="305"/>
  <c r="AD81" i="305"/>
  <c r="AE82" i="305"/>
  <c r="AE23" i="306"/>
  <c r="AE24" i="306"/>
  <c r="AE51" i="306"/>
  <c r="AE63" i="305"/>
  <c r="AE64" i="305"/>
  <c r="AE28" i="306"/>
  <c r="AE29" i="306"/>
  <c r="AE52" i="306"/>
  <c r="AE33" i="306"/>
  <c r="AE34" i="306"/>
  <c r="AE53" i="306"/>
  <c r="AE38" i="306"/>
  <c r="AE39" i="306"/>
  <c r="AE54" i="306"/>
  <c r="AE76" i="305"/>
  <c r="AE77" i="305"/>
  <c r="AE43" i="306"/>
  <c r="AE44" i="306"/>
  <c r="AE55" i="306"/>
  <c r="AE56" i="306"/>
  <c r="AF11" i="306"/>
  <c r="AF49" i="306"/>
  <c r="AF14" i="306"/>
  <c r="AF15" i="306"/>
  <c r="AF50" i="306"/>
  <c r="AE67" i="305"/>
  <c r="AF68" i="305"/>
  <c r="AF80" i="305"/>
  <c r="AE81" i="305"/>
  <c r="AF82" i="305"/>
  <c r="AF23" i="306"/>
  <c r="AF24" i="306"/>
  <c r="AF51" i="306"/>
  <c r="AF63" i="305"/>
  <c r="AF64" i="305"/>
  <c r="AF28" i="306"/>
  <c r="AF29" i="306"/>
  <c r="AF52" i="306"/>
  <c r="AF33" i="306"/>
  <c r="AF34" i="306"/>
  <c r="AF53" i="306"/>
  <c r="AF38" i="306"/>
  <c r="AF39" i="306"/>
  <c r="AF54" i="306"/>
  <c r="AF76" i="305"/>
  <c r="AF77" i="305"/>
  <c r="AF43" i="306"/>
  <c r="AF44" i="306"/>
  <c r="AF55" i="306"/>
  <c r="AF56" i="306"/>
  <c r="AG11" i="306"/>
  <c r="AG49" i="306"/>
  <c r="AG14" i="306"/>
  <c r="AG15" i="306"/>
  <c r="AG50" i="306"/>
  <c r="AF67" i="305"/>
  <c r="AG68" i="305"/>
  <c r="AG80" i="305"/>
  <c r="AF81" i="305"/>
  <c r="AG82" i="305"/>
  <c r="AG23" i="306"/>
  <c r="AG24" i="306"/>
  <c r="AG51" i="306"/>
  <c r="AG63" i="305"/>
  <c r="AG64" i="305"/>
  <c r="AG28" i="306"/>
  <c r="AG29" i="306"/>
  <c r="AG52" i="306"/>
  <c r="AG33" i="306"/>
  <c r="AG34" i="306"/>
  <c r="AG53" i="306"/>
  <c r="AG38" i="306"/>
  <c r="AG39" i="306"/>
  <c r="AG54" i="306"/>
  <c r="AG76" i="305"/>
  <c r="AG77" i="305"/>
  <c r="AG43" i="306"/>
  <c r="AG44" i="306"/>
  <c r="AG55" i="306"/>
  <c r="AG56" i="306"/>
  <c r="AH11" i="306"/>
  <c r="AH49" i="306"/>
  <c r="AH14" i="306"/>
  <c r="AH15" i="306"/>
  <c r="AH50" i="306"/>
  <c r="AG67" i="305"/>
  <c r="AH68" i="305"/>
  <c r="AH80" i="305"/>
  <c r="AG81" i="305"/>
  <c r="AH82" i="305"/>
  <c r="AH23" i="306"/>
  <c r="AH24" i="306"/>
  <c r="AH51" i="306"/>
  <c r="AH63" i="305"/>
  <c r="AH64" i="305"/>
  <c r="AH28" i="306"/>
  <c r="AH29" i="306"/>
  <c r="AH52" i="306"/>
  <c r="AH33" i="306"/>
  <c r="AH34" i="306"/>
  <c r="AH53" i="306"/>
  <c r="AH38" i="306"/>
  <c r="AH39" i="306"/>
  <c r="AH54" i="306"/>
  <c r="AH76" i="305"/>
  <c r="AH77" i="305"/>
  <c r="AH43" i="306"/>
  <c r="AH44" i="306"/>
  <c r="AH55" i="306"/>
  <c r="AH56" i="306"/>
  <c r="AI11" i="306"/>
  <c r="AI49" i="306"/>
  <c r="AI14" i="306"/>
  <c r="AI15" i="306"/>
  <c r="AI50" i="306"/>
  <c r="AH67" i="305"/>
  <c r="AI68" i="305"/>
  <c r="AI80" i="305"/>
  <c r="AH81" i="305"/>
  <c r="AI82" i="305"/>
  <c r="AI23" i="306"/>
  <c r="AI24" i="306"/>
  <c r="AI51" i="306"/>
  <c r="AI63" i="305"/>
  <c r="AI64" i="305"/>
  <c r="AI28" i="306"/>
  <c r="AI29" i="306"/>
  <c r="AI52" i="306"/>
  <c r="AI33" i="306"/>
  <c r="AI34" i="306"/>
  <c r="AI53" i="306"/>
  <c r="AI38" i="306"/>
  <c r="AI39" i="306"/>
  <c r="AI54" i="306"/>
  <c r="AI76" i="305"/>
  <c r="AI77" i="305"/>
  <c r="AI43" i="306"/>
  <c r="AI44" i="306"/>
  <c r="AI55" i="306"/>
  <c r="AI56" i="306"/>
  <c r="AJ11" i="306"/>
  <c r="AJ49" i="306"/>
  <c r="AJ14" i="306"/>
  <c r="AJ15" i="306"/>
  <c r="AJ50" i="306"/>
  <c r="AI67" i="305"/>
  <c r="AJ68" i="305"/>
  <c r="AJ80" i="305"/>
  <c r="AI81" i="305"/>
  <c r="AJ82" i="305"/>
  <c r="AJ23" i="306"/>
  <c r="AJ24" i="306"/>
  <c r="AJ51" i="306"/>
  <c r="AJ63" i="305"/>
  <c r="AJ64" i="305"/>
  <c r="AJ28" i="306"/>
  <c r="AJ29" i="306"/>
  <c r="AJ52" i="306"/>
  <c r="AJ33" i="306"/>
  <c r="AJ34" i="306"/>
  <c r="AJ53" i="306"/>
  <c r="AJ38" i="306"/>
  <c r="AJ39" i="306"/>
  <c r="AJ54" i="306"/>
  <c r="AJ76" i="305"/>
  <c r="AJ77" i="305"/>
  <c r="AJ43" i="306"/>
  <c r="AJ44" i="306"/>
  <c r="AJ55" i="306"/>
  <c r="AJ56" i="306"/>
  <c r="AK11" i="306"/>
  <c r="AK49" i="306"/>
  <c r="AK14" i="306"/>
  <c r="AK15" i="306"/>
  <c r="AK50" i="306"/>
  <c r="AJ67" i="305"/>
  <c r="AK68" i="305"/>
  <c r="AK80" i="305"/>
  <c r="AJ81" i="305"/>
  <c r="AK82" i="305"/>
  <c r="AK23" i="306"/>
  <c r="AK24" i="306"/>
  <c r="AK51" i="306"/>
  <c r="AK63" i="305"/>
  <c r="AK64" i="305"/>
  <c r="AK28" i="306"/>
  <c r="AK29" i="306"/>
  <c r="AK52" i="306"/>
  <c r="AK33" i="306"/>
  <c r="AK34" i="306"/>
  <c r="AK53" i="306"/>
  <c r="AK38" i="306"/>
  <c r="AK39" i="306"/>
  <c r="AK54" i="306"/>
  <c r="AK76" i="305"/>
  <c r="AK77" i="305"/>
  <c r="AK43" i="306"/>
  <c r="AK44" i="306"/>
  <c r="AK55" i="306"/>
  <c r="AK56" i="306"/>
  <c r="AL11" i="306"/>
  <c r="AL49" i="306"/>
  <c r="AL14" i="306"/>
  <c r="AL15" i="306"/>
  <c r="AL50" i="306"/>
  <c r="AK67" i="305"/>
  <c r="AL68" i="305"/>
  <c r="AL80" i="305"/>
  <c r="AK81" i="305"/>
  <c r="AL82" i="305"/>
  <c r="AL23" i="306"/>
  <c r="AL24" i="306"/>
  <c r="AL51" i="306"/>
  <c r="AL63" i="305"/>
  <c r="AL64" i="305"/>
  <c r="AL28" i="306"/>
  <c r="AL29" i="306"/>
  <c r="AL52" i="306"/>
  <c r="AL33" i="306"/>
  <c r="AL34" i="306"/>
  <c r="AL53" i="306"/>
  <c r="AL38" i="306"/>
  <c r="AL39" i="306"/>
  <c r="AL54" i="306"/>
  <c r="AL76" i="305"/>
  <c r="AL77" i="305"/>
  <c r="AL43" i="306"/>
  <c r="AL44" i="306"/>
  <c r="AL55" i="306"/>
  <c r="AL56" i="306"/>
  <c r="AM11" i="306"/>
  <c r="AM49" i="306"/>
  <c r="AM14" i="306"/>
  <c r="AM15" i="306"/>
  <c r="AM50" i="306"/>
  <c r="AL67" i="305"/>
  <c r="AM68" i="305"/>
  <c r="AM80" i="305"/>
  <c r="AL81" i="305"/>
  <c r="AM82" i="305"/>
  <c r="AM23" i="306"/>
  <c r="AM24" i="306"/>
  <c r="AM51" i="306"/>
  <c r="AM63" i="305"/>
  <c r="AM64" i="305"/>
  <c r="AM28" i="306"/>
  <c r="AM29" i="306"/>
  <c r="AM52" i="306"/>
  <c r="AM33" i="306"/>
  <c r="AM34" i="306"/>
  <c r="AM53" i="306"/>
  <c r="AM38" i="306"/>
  <c r="AM39" i="306"/>
  <c r="AM54" i="306"/>
  <c r="AM76" i="305"/>
  <c r="AM77" i="305"/>
  <c r="AM43" i="306"/>
  <c r="AM44" i="306"/>
  <c r="AM55" i="306"/>
  <c r="AM56" i="306"/>
  <c r="AN11" i="306"/>
  <c r="AN49" i="306"/>
  <c r="AN14" i="306"/>
  <c r="AN15" i="306"/>
  <c r="AN50" i="306"/>
  <c r="AM67" i="305"/>
  <c r="AN68" i="305"/>
  <c r="AN80" i="305"/>
  <c r="AM81" i="305"/>
  <c r="AN82" i="305"/>
  <c r="AN23" i="306"/>
  <c r="AN24" i="306"/>
  <c r="AN51" i="306"/>
  <c r="AN63" i="305"/>
  <c r="AN64" i="305"/>
  <c r="AN28" i="306"/>
  <c r="AN29" i="306"/>
  <c r="AN52" i="306"/>
  <c r="AN33" i="306"/>
  <c r="AN34" i="306"/>
  <c r="AN53" i="306"/>
  <c r="AN38" i="306"/>
  <c r="AN39" i="306"/>
  <c r="AN54" i="306"/>
  <c r="AN76" i="305"/>
  <c r="AN77" i="305"/>
  <c r="AN43" i="306"/>
  <c r="AN44" i="306"/>
  <c r="AN55" i="306"/>
  <c r="AN56" i="306"/>
  <c r="AO11" i="306"/>
  <c r="AO49" i="306"/>
  <c r="AO14" i="306"/>
  <c r="AO15" i="306"/>
  <c r="AO50" i="306"/>
  <c r="AN67" i="305"/>
  <c r="AO68" i="305"/>
  <c r="AO80" i="305"/>
  <c r="AN81" i="305"/>
  <c r="AO82" i="305"/>
  <c r="AO23" i="306"/>
  <c r="AO24" i="306"/>
  <c r="AO51" i="306"/>
  <c r="AO63" i="305"/>
  <c r="AO64" i="305"/>
  <c r="AO28" i="306"/>
  <c r="AO29" i="306"/>
  <c r="AO52" i="306"/>
  <c r="AO33" i="306"/>
  <c r="AO34" i="306"/>
  <c r="AO53" i="306"/>
  <c r="AO38" i="306"/>
  <c r="AO39" i="306"/>
  <c r="AO54" i="306"/>
  <c r="AO76" i="305"/>
  <c r="AO77" i="305"/>
  <c r="AO43" i="306"/>
  <c r="AO44" i="306"/>
  <c r="AO55" i="306"/>
  <c r="AO56" i="306"/>
  <c r="AP11" i="306"/>
  <c r="AP49" i="306"/>
  <c r="AP14" i="306"/>
  <c r="AP15" i="306"/>
  <c r="AP50" i="306"/>
  <c r="AO67" i="305"/>
  <c r="AP68" i="305"/>
  <c r="AP80" i="305"/>
  <c r="AO81" i="305"/>
  <c r="AP82" i="305"/>
  <c r="AP23" i="306"/>
  <c r="AP24" i="306"/>
  <c r="AP51" i="306"/>
  <c r="AP63" i="305"/>
  <c r="AP64" i="305"/>
  <c r="AP28" i="306"/>
  <c r="AP29" i="306"/>
  <c r="AP52" i="306"/>
  <c r="AP33" i="306"/>
  <c r="AP34" i="306"/>
  <c r="AP53" i="306"/>
  <c r="AP38" i="306"/>
  <c r="AP39" i="306"/>
  <c r="AP54" i="306"/>
  <c r="AP76" i="305"/>
  <c r="AP77" i="305"/>
  <c r="AP43" i="306"/>
  <c r="AP44" i="306"/>
  <c r="AP55" i="306"/>
  <c r="AP56" i="306"/>
  <c r="AQ11" i="306"/>
  <c r="AQ49" i="306"/>
  <c r="AQ14" i="306"/>
  <c r="AQ15" i="306"/>
  <c r="AQ50" i="306"/>
  <c r="AP67" i="305"/>
  <c r="AQ68" i="305"/>
  <c r="AQ80" i="305"/>
  <c r="AP81" i="305"/>
  <c r="AQ82" i="305"/>
  <c r="AQ23" i="306"/>
  <c r="AQ24" i="306"/>
  <c r="AQ51" i="306"/>
  <c r="AQ63" i="305"/>
  <c r="AQ64" i="305"/>
  <c r="AQ28" i="306"/>
  <c r="AQ29" i="306"/>
  <c r="AQ52" i="306"/>
  <c r="AQ33" i="306"/>
  <c r="AQ34" i="306"/>
  <c r="AQ53" i="306"/>
  <c r="AQ38" i="306"/>
  <c r="AQ39" i="306"/>
  <c r="AQ54" i="306"/>
  <c r="AQ76" i="305"/>
  <c r="AQ77" i="305"/>
  <c r="AQ43" i="306"/>
  <c r="AQ44" i="306"/>
  <c r="AQ55" i="306"/>
  <c r="AQ56" i="306"/>
  <c r="AR11" i="306"/>
  <c r="AR49" i="306"/>
  <c r="AR14" i="306"/>
  <c r="AR15" i="306"/>
  <c r="AR50" i="306"/>
  <c r="AQ67" i="305"/>
  <c r="AR68" i="305"/>
  <c r="AR80" i="305"/>
  <c r="AQ81" i="305"/>
  <c r="AR82" i="305"/>
  <c r="AR23" i="306"/>
  <c r="AR24" i="306"/>
  <c r="AR51" i="306"/>
  <c r="AR63" i="305"/>
  <c r="AR64" i="305"/>
  <c r="AR28" i="306"/>
  <c r="AR29" i="306"/>
  <c r="AR52" i="306"/>
  <c r="AR33" i="306"/>
  <c r="AR34" i="306"/>
  <c r="AR53" i="306"/>
  <c r="AR38" i="306"/>
  <c r="AR39" i="306"/>
  <c r="AR54" i="306"/>
  <c r="AR76" i="305"/>
  <c r="AR77" i="305"/>
  <c r="AR43" i="306"/>
  <c r="AR44" i="306"/>
  <c r="AR55" i="306"/>
  <c r="AR56" i="306"/>
  <c r="AS11" i="306"/>
  <c r="AS49" i="306"/>
  <c r="AS14" i="306"/>
  <c r="AS15" i="306"/>
  <c r="AS50" i="306"/>
  <c r="AR67" i="305"/>
  <c r="AS68" i="305"/>
  <c r="AS80" i="305"/>
  <c r="AR81" i="305"/>
  <c r="AS82" i="305"/>
  <c r="AS23" i="306"/>
  <c r="AS24" i="306"/>
  <c r="AS51" i="306"/>
  <c r="AS63" i="305"/>
  <c r="AS64" i="305"/>
  <c r="AS28" i="306"/>
  <c r="AS29" i="306"/>
  <c r="AS52" i="306"/>
  <c r="AS33" i="306"/>
  <c r="AS34" i="306"/>
  <c r="AS53" i="306"/>
  <c r="AS38" i="306"/>
  <c r="AS39" i="306"/>
  <c r="AS54" i="306"/>
  <c r="AS76" i="305"/>
  <c r="AS77" i="305"/>
  <c r="AS43" i="306"/>
  <c r="AS44" i="306"/>
  <c r="AS55" i="306"/>
  <c r="AS56" i="306"/>
  <c r="AT11" i="306"/>
  <c r="AT49" i="306"/>
  <c r="AT14" i="306"/>
  <c r="AT15" i="306"/>
  <c r="AT50" i="306"/>
  <c r="AS67" i="305"/>
  <c r="AT68" i="305"/>
  <c r="AT80" i="305"/>
  <c r="AS81" i="305"/>
  <c r="AT82" i="305"/>
  <c r="AT23" i="306"/>
  <c r="AT24" i="306"/>
  <c r="AT51" i="306"/>
  <c r="AT63" i="305"/>
  <c r="AT64" i="305"/>
  <c r="AT28" i="306"/>
  <c r="AT29" i="306"/>
  <c r="AT52" i="306"/>
  <c r="AT33" i="306"/>
  <c r="AT34" i="306"/>
  <c r="AT53" i="306"/>
  <c r="AT38" i="306"/>
  <c r="AT39" i="306"/>
  <c r="AT54" i="306"/>
  <c r="AT76" i="305"/>
  <c r="AT77" i="305"/>
  <c r="AT43" i="306"/>
  <c r="AT44" i="306"/>
  <c r="AT55" i="306"/>
  <c r="AT56" i="306"/>
  <c r="AU11" i="306"/>
  <c r="AU49" i="306"/>
  <c r="AU14" i="306"/>
  <c r="AU15" i="306"/>
  <c r="AU50" i="306"/>
  <c r="AT67" i="305"/>
  <c r="AU68" i="305"/>
  <c r="AU80" i="305"/>
  <c r="AT81" i="305"/>
  <c r="AU82" i="305"/>
  <c r="AU23" i="306"/>
  <c r="AU24" i="306"/>
  <c r="AU51" i="306"/>
  <c r="AU63" i="305"/>
  <c r="AU64" i="305"/>
  <c r="AU28" i="306"/>
  <c r="AU29" i="306"/>
  <c r="AU52" i="306"/>
  <c r="AU33" i="306"/>
  <c r="AU34" i="306"/>
  <c r="AU53" i="306"/>
  <c r="AU38" i="306"/>
  <c r="AU39" i="306"/>
  <c r="AU54" i="306"/>
  <c r="AU76" i="305"/>
  <c r="AU77" i="305"/>
  <c r="AU43" i="306"/>
  <c r="AU44" i="306"/>
  <c r="AU55" i="306"/>
  <c r="AU56" i="306"/>
  <c r="AV11" i="306"/>
  <c r="AV49" i="306"/>
  <c r="AV14" i="306"/>
  <c r="AV15" i="306"/>
  <c r="AV50" i="306"/>
  <c r="AU67" i="305"/>
  <c r="AV68" i="305"/>
  <c r="AV80" i="305"/>
  <c r="AU81" i="305"/>
  <c r="AV82" i="305"/>
  <c r="AV23" i="306"/>
  <c r="AV24" i="306"/>
  <c r="AV51" i="306"/>
  <c r="AV63" i="305"/>
  <c r="AV64" i="305"/>
  <c r="AV28" i="306"/>
  <c r="AV29" i="306"/>
  <c r="AV52" i="306"/>
  <c r="AV33" i="306"/>
  <c r="AV34" i="306"/>
  <c r="AV53" i="306"/>
  <c r="AV38" i="306"/>
  <c r="AV39" i="306"/>
  <c r="AV54" i="306"/>
  <c r="AV76" i="305"/>
  <c r="AV77" i="305"/>
  <c r="AV43" i="306"/>
  <c r="AV44" i="306"/>
  <c r="AV55" i="306"/>
  <c r="AV56" i="306"/>
  <c r="AW11" i="306"/>
  <c r="AW49" i="306"/>
  <c r="AW14" i="306"/>
  <c r="AW15" i="306"/>
  <c r="AW50" i="306"/>
  <c r="AV67" i="305"/>
  <c r="AW68" i="305"/>
  <c r="AW80" i="305"/>
  <c r="AV81" i="305"/>
  <c r="AW82" i="305"/>
  <c r="AW23" i="306"/>
  <c r="AW24" i="306"/>
  <c r="AW51" i="306"/>
  <c r="AW63" i="305"/>
  <c r="AW64" i="305"/>
  <c r="AW28" i="306"/>
  <c r="AW29" i="306"/>
  <c r="AW52" i="306"/>
  <c r="AW33" i="306"/>
  <c r="AW34" i="306"/>
  <c r="AW53" i="306"/>
  <c r="AW38" i="306"/>
  <c r="AW39" i="306"/>
  <c r="AW54" i="306"/>
  <c r="AW76" i="305"/>
  <c r="AW77" i="305"/>
  <c r="AW43" i="306"/>
  <c r="AW44" i="306"/>
  <c r="AW55" i="306"/>
  <c r="AW56" i="306"/>
  <c r="AX11" i="306"/>
  <c r="AX49" i="306"/>
  <c r="AX14" i="306"/>
  <c r="AX15" i="306"/>
  <c r="AX50" i="306"/>
  <c r="AW67" i="305"/>
  <c r="AX68" i="305"/>
  <c r="AX80" i="305"/>
  <c r="AW81" i="305"/>
  <c r="AX82" i="305"/>
  <c r="AX23" i="306"/>
  <c r="AX24" i="306"/>
  <c r="AX51" i="306"/>
  <c r="AX63" i="305"/>
  <c r="AX64" i="305"/>
  <c r="AX28" i="306"/>
  <c r="AX29" i="306"/>
  <c r="AX52" i="306"/>
  <c r="AX33" i="306"/>
  <c r="AX34" i="306"/>
  <c r="AX53" i="306"/>
  <c r="AX38" i="306"/>
  <c r="AX39" i="306"/>
  <c r="AX54" i="306"/>
  <c r="AX76" i="305"/>
  <c r="AX77" i="305"/>
  <c r="AX43" i="306"/>
  <c r="AX44" i="306"/>
  <c r="AX55" i="306"/>
  <c r="AX56" i="306"/>
  <c r="AY11" i="306"/>
  <c r="AY49" i="306"/>
  <c r="AY14" i="306"/>
  <c r="AY15" i="306"/>
  <c r="AY50" i="306"/>
  <c r="AX67" i="305"/>
  <c r="AY68" i="305"/>
  <c r="AY80" i="305"/>
  <c r="AX81" i="305"/>
  <c r="AY82" i="305"/>
  <c r="AY23" i="306"/>
  <c r="AY24" i="306"/>
  <c r="AY51" i="306"/>
  <c r="AY63" i="305"/>
  <c r="AY64" i="305"/>
  <c r="AY28" i="306"/>
  <c r="AY29" i="306"/>
  <c r="AY52" i="306"/>
  <c r="AY33" i="306"/>
  <c r="AY34" i="306"/>
  <c r="AY53" i="306"/>
  <c r="AY38" i="306"/>
  <c r="AY39" i="306"/>
  <c r="AY54" i="306"/>
  <c r="AY76" i="305"/>
  <c r="AY77" i="305"/>
  <c r="AY43" i="306"/>
  <c r="AY44" i="306"/>
  <c r="AY55" i="306"/>
  <c r="AY56" i="306"/>
  <c r="AZ11" i="306"/>
  <c r="AZ49" i="306"/>
  <c r="AZ14" i="306"/>
  <c r="AZ15" i="306"/>
  <c r="AZ50" i="306"/>
  <c r="AY67" i="305"/>
  <c r="AZ68" i="305"/>
  <c r="AZ80" i="305"/>
  <c r="AY81" i="305"/>
  <c r="AZ82" i="305"/>
  <c r="AZ23" i="306"/>
  <c r="AZ24" i="306"/>
  <c r="AZ51" i="306"/>
  <c r="AZ63" i="305"/>
  <c r="AZ64" i="305"/>
  <c r="AZ28" i="306"/>
  <c r="AZ29" i="306"/>
  <c r="AZ52" i="306"/>
  <c r="AZ33" i="306"/>
  <c r="AZ34" i="306"/>
  <c r="AZ53" i="306"/>
  <c r="AZ38" i="306"/>
  <c r="AZ39" i="306"/>
  <c r="AZ54" i="306"/>
  <c r="AZ76" i="305"/>
  <c r="AZ77" i="305"/>
  <c r="AZ43" i="306"/>
  <c r="AZ44" i="306"/>
  <c r="AZ55" i="306"/>
  <c r="AZ56" i="306"/>
  <c r="BA11" i="306"/>
  <c r="BA49" i="306"/>
  <c r="BA14" i="306"/>
  <c r="BA15" i="306"/>
  <c r="BA50" i="306"/>
  <c r="AZ67" i="305"/>
  <c r="BA68" i="305"/>
  <c r="BA80" i="305"/>
  <c r="AZ81" i="305"/>
  <c r="BA82" i="305"/>
  <c r="BA23" i="306"/>
  <c r="BA24" i="306"/>
  <c r="BA51" i="306"/>
  <c r="BA63" i="305"/>
  <c r="BA64" i="305"/>
  <c r="BA28" i="306"/>
  <c r="BA29" i="306"/>
  <c r="BA52" i="306"/>
  <c r="BA33" i="306"/>
  <c r="BA34" i="306"/>
  <c r="BA53" i="306"/>
  <c r="BA38" i="306"/>
  <c r="BA39" i="306"/>
  <c r="BA54" i="306"/>
  <c r="BA76" i="305"/>
  <c r="BA77" i="305"/>
  <c r="BA43" i="306"/>
  <c r="BA44" i="306"/>
  <c r="BA55" i="306"/>
  <c r="BA56" i="306"/>
  <c r="BB11" i="306"/>
  <c r="BB49" i="306"/>
  <c r="BB14" i="306"/>
  <c r="BB15" i="306"/>
  <c r="BB50" i="306"/>
  <c r="BA67" i="305"/>
  <c r="BB68" i="305"/>
  <c r="BB80" i="305"/>
  <c r="BA81" i="305"/>
  <c r="BB82" i="305"/>
  <c r="BB23" i="306"/>
  <c r="BB24" i="306"/>
  <c r="BB51" i="306"/>
  <c r="BB63" i="305"/>
  <c r="BB64" i="305"/>
  <c r="BB28" i="306"/>
  <c r="BB29" i="306"/>
  <c r="BB52" i="306"/>
  <c r="BB33" i="306"/>
  <c r="BB34" i="306"/>
  <c r="BB53" i="306"/>
  <c r="BB38" i="306"/>
  <c r="BB39" i="306"/>
  <c r="BB54" i="306"/>
  <c r="BB76" i="305"/>
  <c r="BB77" i="305"/>
  <c r="BB43" i="306"/>
  <c r="BB44" i="306"/>
  <c r="BB55" i="306"/>
  <c r="BB56" i="306"/>
  <c r="BC11" i="306"/>
  <c r="BC49" i="306"/>
  <c r="BC14" i="306"/>
  <c r="BC15" i="306"/>
  <c r="BC50" i="306"/>
  <c r="BB67" i="305"/>
  <c r="BC68" i="305"/>
  <c r="BC80" i="305"/>
  <c r="BB81" i="305"/>
  <c r="BC82" i="305"/>
  <c r="BC23" i="306"/>
  <c r="BC24" i="306"/>
  <c r="BC51" i="306"/>
  <c r="BC63" i="305"/>
  <c r="BC64" i="305"/>
  <c r="BC28" i="306"/>
  <c r="BC29" i="306"/>
  <c r="BC52" i="306"/>
  <c r="BC33" i="306"/>
  <c r="BC34" i="306"/>
  <c r="BC53" i="306"/>
  <c r="BC38" i="306"/>
  <c r="BC39" i="306"/>
  <c r="BC54" i="306"/>
  <c r="BC76" i="305"/>
  <c r="BC77" i="305"/>
  <c r="BC43" i="306"/>
  <c r="BC44" i="306"/>
  <c r="BC55" i="306"/>
  <c r="BC56" i="306"/>
  <c r="BD11" i="306"/>
  <c r="BD49" i="306"/>
  <c r="BD14" i="306"/>
  <c r="BD15" i="306"/>
  <c r="BD50" i="306"/>
  <c r="BC67" i="305"/>
  <c r="BD68" i="305"/>
  <c r="BD80" i="305"/>
  <c r="BC81" i="305"/>
  <c r="BD82" i="305"/>
  <c r="BD23" i="306"/>
  <c r="BD24" i="306"/>
  <c r="BD51" i="306"/>
  <c r="BD63" i="305"/>
  <c r="BD64" i="305"/>
  <c r="BD28" i="306"/>
  <c r="BD29" i="306"/>
  <c r="BD52" i="306"/>
  <c r="BD33" i="306"/>
  <c r="BD34" i="306"/>
  <c r="BD53" i="306"/>
  <c r="BD38" i="306"/>
  <c r="BD39" i="306"/>
  <c r="BD54" i="306"/>
  <c r="BD76" i="305"/>
  <c r="BD77" i="305"/>
  <c r="BD43" i="306"/>
  <c r="BD44" i="306"/>
  <c r="BD55" i="306"/>
  <c r="BD56" i="306"/>
  <c r="BE11" i="306"/>
  <c r="BE49" i="306"/>
  <c r="BE14" i="306"/>
  <c r="BE15" i="306"/>
  <c r="BE50" i="306"/>
  <c r="BD67" i="305"/>
  <c r="BE68" i="305"/>
  <c r="BE80" i="305"/>
  <c r="BD81" i="305"/>
  <c r="BE82" i="305"/>
  <c r="BE23" i="306"/>
  <c r="BE24" i="306"/>
  <c r="BE51" i="306"/>
  <c r="BE63" i="305"/>
  <c r="BE64" i="305"/>
  <c r="BE28" i="306"/>
  <c r="BE29" i="306"/>
  <c r="BE52" i="306"/>
  <c r="BE33" i="306"/>
  <c r="BE34" i="306"/>
  <c r="BE53" i="306"/>
  <c r="BE38" i="306"/>
  <c r="BE39" i="306"/>
  <c r="BE54" i="306"/>
  <c r="BE76" i="305"/>
  <c r="BE77" i="305"/>
  <c r="BE43" i="306"/>
  <c r="BE44" i="306"/>
  <c r="BE55" i="306"/>
  <c r="BE56" i="306"/>
  <c r="F57" i="306"/>
  <c r="F9" i="285"/>
  <c r="F186" i="48"/>
  <c r="F10" i="285"/>
  <c r="F11" i="285"/>
  <c r="J13" i="285"/>
  <c r="J14" i="285"/>
  <c r="J14" i="265"/>
  <c r="F93" i="48"/>
  <c r="F311" i="307"/>
  <c r="K94" i="48"/>
  <c r="F94" i="48"/>
  <c r="F312" i="307"/>
  <c r="J313" i="307"/>
  <c r="J314" i="307"/>
  <c r="J341" i="307"/>
  <c r="K95" i="48"/>
  <c r="F95" i="48"/>
  <c r="F322" i="307"/>
  <c r="F323" i="307"/>
  <c r="F317" i="307"/>
  <c r="J320" i="307"/>
  <c r="J324" i="307"/>
  <c r="J325" i="307"/>
  <c r="J342" i="307"/>
  <c r="F96" i="48"/>
  <c r="F328" i="307"/>
  <c r="F97" i="48"/>
  <c r="F329" i="307"/>
  <c r="F330" i="307"/>
  <c r="F333" i="307"/>
  <c r="F115" i="48"/>
  <c r="F332" i="307"/>
  <c r="J334" i="307"/>
  <c r="J337" i="307"/>
  <c r="J343" i="307"/>
  <c r="J344" i="307"/>
  <c r="J346" i="307"/>
  <c r="F73" i="48"/>
  <c r="F207" i="307"/>
  <c r="F85" i="48"/>
  <c r="F202" i="307"/>
  <c r="J204" i="307"/>
  <c r="J205" i="307"/>
  <c r="J208" i="307"/>
  <c r="J209" i="307"/>
  <c r="J347" i="307"/>
  <c r="F230" i="307"/>
  <c r="J219" i="307"/>
  <c r="F83" i="48"/>
  <c r="F222" i="307"/>
  <c r="F86" i="48"/>
  <c r="F223" i="307"/>
  <c r="F75" i="48"/>
  <c r="F224" i="307"/>
  <c r="J226" i="307"/>
  <c r="J348" i="307"/>
  <c r="F193" i="307"/>
  <c r="F181" i="307"/>
  <c r="J179" i="307"/>
  <c r="J183" i="307"/>
  <c r="F182" i="307"/>
  <c r="J184" i="307"/>
  <c r="J186" i="307"/>
  <c r="J188" i="307"/>
  <c r="J191" i="307"/>
  <c r="J194" i="307"/>
  <c r="J195" i="307"/>
  <c r="J349" i="307"/>
  <c r="J350" i="307"/>
  <c r="K313" i="307"/>
  <c r="K314" i="307"/>
  <c r="K341" i="307"/>
  <c r="J107" i="307"/>
  <c r="J108" i="307"/>
  <c r="J114" i="307"/>
  <c r="K18" i="288"/>
  <c r="K25" i="288"/>
  <c r="L18" i="288"/>
  <c r="L25" i="288"/>
  <c r="M18" i="288"/>
  <c r="M25" i="288"/>
  <c r="N18" i="288"/>
  <c r="N25" i="288"/>
  <c r="O18" i="288"/>
  <c r="O25" i="288"/>
  <c r="P18" i="288"/>
  <c r="P25" i="288"/>
  <c r="Q18" i="288"/>
  <c r="Q25" i="288"/>
  <c r="R18" i="288"/>
  <c r="R25" i="288"/>
  <c r="S18" i="288"/>
  <c r="S25" i="288"/>
  <c r="T18" i="288"/>
  <c r="T25" i="288"/>
  <c r="U18" i="288"/>
  <c r="U25" i="288"/>
  <c r="V18" i="288"/>
  <c r="V25" i="288"/>
  <c r="W18" i="288"/>
  <c r="W25" i="288"/>
  <c r="X18" i="288"/>
  <c r="X25" i="288"/>
  <c r="Y18" i="288"/>
  <c r="Y25" i="288"/>
  <c r="Z18" i="288"/>
  <c r="Z25" i="288"/>
  <c r="AA18" i="288"/>
  <c r="AA25" i="288"/>
  <c r="AB18" i="288"/>
  <c r="AB25" i="288"/>
  <c r="AC18" i="288"/>
  <c r="AC25" i="288"/>
  <c r="AD18" i="288"/>
  <c r="AD25" i="288"/>
  <c r="AE18" i="288"/>
  <c r="AE25" i="288"/>
  <c r="AF18" i="288"/>
  <c r="AF25" i="288"/>
  <c r="AG18" i="288"/>
  <c r="AG25" i="288"/>
  <c r="AH18" i="288"/>
  <c r="AH25" i="288"/>
  <c r="AI18" i="288"/>
  <c r="AI25" i="288"/>
  <c r="AJ18" i="288"/>
  <c r="AJ25" i="288"/>
  <c r="AK18" i="288"/>
  <c r="AK25" i="288"/>
  <c r="AL18" i="288"/>
  <c r="AL25" i="288"/>
  <c r="AM18" i="288"/>
  <c r="AM25" i="288"/>
  <c r="AN18" i="288"/>
  <c r="AN25" i="288"/>
  <c r="AO18" i="288"/>
  <c r="AO25" i="288"/>
  <c r="AP18" i="288"/>
  <c r="AP25" i="288"/>
  <c r="AQ18" i="288"/>
  <c r="AQ25" i="288"/>
  <c r="AR18" i="288"/>
  <c r="AR25" i="288"/>
  <c r="AS18" i="288"/>
  <c r="AS25" i="288"/>
  <c r="AT18" i="288"/>
  <c r="AT25" i="288"/>
  <c r="AU18" i="288"/>
  <c r="AU25" i="288"/>
  <c r="AV18" i="288"/>
  <c r="AV25" i="288"/>
  <c r="AW18" i="288"/>
  <c r="AW25" i="288"/>
  <c r="AX18" i="288"/>
  <c r="AX25" i="288"/>
  <c r="AY18" i="288"/>
  <c r="AY25" i="288"/>
  <c r="AZ18" i="288"/>
  <c r="AZ25" i="288"/>
  <c r="BA18" i="288"/>
  <c r="BA25" i="288"/>
  <c r="BB18" i="288"/>
  <c r="BB25" i="288"/>
  <c r="BC18" i="288"/>
  <c r="BC25" i="288"/>
  <c r="BD18" i="288"/>
  <c r="BD25" i="288"/>
  <c r="BE18" i="288"/>
  <c r="BE25" i="288"/>
  <c r="BF25" i="288"/>
  <c r="BG25" i="288"/>
  <c r="BH25" i="288"/>
  <c r="BI25" i="288"/>
  <c r="BJ25" i="288"/>
  <c r="BK25" i="288"/>
  <c r="BL25" i="288"/>
  <c r="BM25" i="288"/>
  <c r="BN25" i="288"/>
  <c r="BO25" i="288"/>
  <c r="BP25" i="288"/>
  <c r="BQ25" i="288"/>
  <c r="BR25" i="288"/>
  <c r="BS25" i="288"/>
  <c r="BT25" i="288"/>
  <c r="BU25" i="288"/>
  <c r="BV25" i="288"/>
  <c r="BW25" i="288"/>
  <c r="BX25" i="288"/>
  <c r="BY25" i="288"/>
  <c r="BZ25" i="288"/>
  <c r="CA25" i="288"/>
  <c r="CB25" i="288"/>
  <c r="CC25" i="288"/>
  <c r="CD25" i="288"/>
  <c r="CE25" i="288"/>
  <c r="CF25" i="288"/>
  <c r="CG25" i="288"/>
  <c r="CH25" i="288"/>
  <c r="CI25" i="288"/>
  <c r="CJ25" i="288"/>
  <c r="CK25" i="288"/>
  <c r="CL25" i="288"/>
  <c r="CM25" i="288"/>
  <c r="CN25" i="288"/>
  <c r="CO25" i="288"/>
  <c r="CP25" i="288"/>
  <c r="CQ25" i="288"/>
  <c r="CR25" i="288"/>
  <c r="CS25" i="288"/>
  <c r="CT25" i="288"/>
  <c r="CU25" i="288"/>
  <c r="CV25" i="288"/>
  <c r="CW25" i="288"/>
  <c r="CX25" i="288"/>
  <c r="CY25" i="288"/>
  <c r="CZ25" i="288"/>
  <c r="DA25" i="288"/>
  <c r="DB25" i="288"/>
  <c r="DC25" i="288"/>
  <c r="DD25" i="288"/>
  <c r="DE25" i="288"/>
  <c r="DF25" i="288"/>
  <c r="DG25" i="288"/>
  <c r="DH25" i="288"/>
  <c r="DI25" i="288"/>
  <c r="DJ25" i="288"/>
  <c r="DK25" i="288"/>
  <c r="DL25" i="288"/>
  <c r="DM25" i="288"/>
  <c r="DN25" i="288"/>
  <c r="DO25" i="288"/>
  <c r="DP25" i="288"/>
  <c r="DQ25" i="288"/>
  <c r="DR25" i="288"/>
  <c r="DS25" i="288"/>
  <c r="DT25" i="288"/>
  <c r="DU25" i="288"/>
  <c r="DV25" i="288"/>
  <c r="DW25" i="288"/>
  <c r="DX25" i="288"/>
  <c r="DY25" i="288"/>
  <c r="DZ25" i="288"/>
  <c r="EA25" i="288"/>
  <c r="EB25" i="288"/>
  <c r="EC25" i="288"/>
  <c r="ED25" i="288"/>
  <c r="EE25" i="288"/>
  <c r="EF25" i="288"/>
  <c r="EG25" i="288"/>
  <c r="EH25" i="288"/>
  <c r="EI25" i="288"/>
  <c r="EJ25" i="288"/>
  <c r="EK25" i="288"/>
  <c r="EL25" i="288"/>
  <c r="EM25" i="288"/>
  <c r="EN25" i="288"/>
  <c r="EO25" i="288"/>
  <c r="EP25" i="288"/>
  <c r="EQ25" i="288"/>
  <c r="ER25" i="288"/>
  <c r="ES25" i="288"/>
  <c r="ET25" i="288"/>
  <c r="EU25" i="288"/>
  <c r="EV25" i="288"/>
  <c r="EW25" i="288"/>
  <c r="EX25" i="288"/>
  <c r="EY25" i="288"/>
  <c r="EZ25" i="288"/>
  <c r="FA25" i="288"/>
  <c r="FB25" i="288"/>
  <c r="FC25" i="288"/>
  <c r="FD25" i="288"/>
  <c r="FE25" i="288"/>
  <c r="FF25" i="288"/>
  <c r="FG25" i="288"/>
  <c r="FH25" i="288"/>
  <c r="FI25" i="288"/>
  <c r="FJ25" i="288"/>
  <c r="FK25" i="288"/>
  <c r="FL25" i="288"/>
  <c r="FM25" i="288"/>
  <c r="FN25" i="288"/>
  <c r="FO25" i="288"/>
  <c r="FP25" i="288"/>
  <c r="FQ25" i="288"/>
  <c r="FR25" i="288"/>
  <c r="FS25" i="288"/>
  <c r="FT25" i="288"/>
  <c r="FU25" i="288"/>
  <c r="FV25" i="288"/>
  <c r="FW25" i="288"/>
  <c r="FX25" i="288"/>
  <c r="FY25" i="288"/>
  <c r="FZ25" i="288"/>
  <c r="GA25" i="288"/>
  <c r="GB25" i="288"/>
  <c r="GC25" i="288"/>
  <c r="GD25" i="288"/>
  <c r="GE25" i="288"/>
  <c r="GF25" i="288"/>
  <c r="GG25" i="288"/>
  <c r="GH25" i="288"/>
  <c r="GI25" i="288"/>
  <c r="GJ25" i="288"/>
  <c r="F17" i="273"/>
  <c r="J20" i="273"/>
  <c r="F18" i="273"/>
  <c r="K20" i="273"/>
  <c r="K24" i="273"/>
  <c r="F23" i="273"/>
  <c r="K25" i="273"/>
  <c r="K19" i="288"/>
  <c r="K26" i="288"/>
  <c r="L20" i="273"/>
  <c r="L24" i="273"/>
  <c r="L25" i="273"/>
  <c r="L19" i="288"/>
  <c r="L26" i="288"/>
  <c r="M20" i="273"/>
  <c r="M24" i="273"/>
  <c r="M25" i="273"/>
  <c r="M19" i="288"/>
  <c r="M26" i="288"/>
  <c r="N20" i="273"/>
  <c r="N24" i="273"/>
  <c r="N25" i="273"/>
  <c r="N19" i="288"/>
  <c r="N26" i="288"/>
  <c r="O20" i="273"/>
  <c r="O24" i="273"/>
  <c r="O25" i="273"/>
  <c r="O19" i="288"/>
  <c r="O26" i="288"/>
  <c r="P20" i="273"/>
  <c r="P24" i="273"/>
  <c r="P25" i="273"/>
  <c r="P19" i="288"/>
  <c r="P26" i="288"/>
  <c r="Q20" i="273"/>
  <c r="Q24" i="273"/>
  <c r="Q25" i="273"/>
  <c r="Q19" i="288"/>
  <c r="Q26" i="288"/>
  <c r="R20" i="273"/>
  <c r="R24" i="273"/>
  <c r="R25" i="273"/>
  <c r="R19" i="288"/>
  <c r="R26" i="288"/>
  <c r="S20" i="273"/>
  <c r="S24" i="273"/>
  <c r="S25" i="273"/>
  <c r="S19" i="288"/>
  <c r="S26" i="288"/>
  <c r="T20" i="273"/>
  <c r="T24" i="273"/>
  <c r="T25" i="273"/>
  <c r="T19" i="288"/>
  <c r="T26" i="288"/>
  <c r="U20" i="273"/>
  <c r="U24" i="273"/>
  <c r="U25" i="273"/>
  <c r="U19" i="288"/>
  <c r="U26" i="288"/>
  <c r="V20" i="273"/>
  <c r="V24" i="273"/>
  <c r="V25" i="273"/>
  <c r="V19" i="288"/>
  <c r="V26" i="288"/>
  <c r="W20" i="273"/>
  <c r="W24" i="273"/>
  <c r="W25" i="273"/>
  <c r="W19" i="288"/>
  <c r="W26" i="288"/>
  <c r="X20" i="273"/>
  <c r="X24" i="273"/>
  <c r="X25" i="273"/>
  <c r="X19" i="288"/>
  <c r="X26" i="288"/>
  <c r="Y20" i="273"/>
  <c r="Y24" i="273"/>
  <c r="Y25" i="273"/>
  <c r="Y19" i="288"/>
  <c r="Y26" i="288"/>
  <c r="Z20" i="273"/>
  <c r="Z24" i="273"/>
  <c r="Z25" i="273"/>
  <c r="Z19" i="288"/>
  <c r="Z26" i="288"/>
  <c r="AA20" i="273"/>
  <c r="AA24" i="273"/>
  <c r="AA25" i="273"/>
  <c r="AA19" i="288"/>
  <c r="AA26" i="288"/>
  <c r="AB20" i="273"/>
  <c r="AB24" i="273"/>
  <c r="AB25" i="273"/>
  <c r="AB19" i="288"/>
  <c r="AB26" i="288"/>
  <c r="AC20" i="273"/>
  <c r="AC24" i="273"/>
  <c r="AC25" i="273"/>
  <c r="AC19" i="288"/>
  <c r="AC26" i="288"/>
  <c r="AD20" i="273"/>
  <c r="AD24" i="273"/>
  <c r="AD25" i="273"/>
  <c r="AD19" i="288"/>
  <c r="AD26" i="288"/>
  <c r="AE20" i="273"/>
  <c r="AE24" i="273"/>
  <c r="AE25" i="273"/>
  <c r="AE19" i="288"/>
  <c r="AE26" i="288"/>
  <c r="AF20" i="273"/>
  <c r="AF24" i="273"/>
  <c r="AF25" i="273"/>
  <c r="AF19" i="288"/>
  <c r="AF26" i="288"/>
  <c r="AG20" i="273"/>
  <c r="AG24" i="273"/>
  <c r="AG25" i="273"/>
  <c r="AG19" i="288"/>
  <c r="AG26" i="288"/>
  <c r="AH20" i="273"/>
  <c r="AH24" i="273"/>
  <c r="AH25" i="273"/>
  <c r="AH19" i="288"/>
  <c r="AH26" i="288"/>
  <c r="AI20" i="273"/>
  <c r="AI24" i="273"/>
  <c r="AI25" i="273"/>
  <c r="AI19" i="288"/>
  <c r="AI26" i="288"/>
  <c r="AJ20" i="273"/>
  <c r="AJ24" i="273"/>
  <c r="AJ25" i="273"/>
  <c r="AJ19" i="288"/>
  <c r="AJ26" i="288"/>
  <c r="AK20" i="273"/>
  <c r="AK24" i="273"/>
  <c r="AK25" i="273"/>
  <c r="AK19" i="288"/>
  <c r="AK26" i="288"/>
  <c r="AL20" i="273"/>
  <c r="AL24" i="273"/>
  <c r="AL25" i="273"/>
  <c r="AL19" i="288"/>
  <c r="AL26" i="288"/>
  <c r="AM20" i="273"/>
  <c r="AM24" i="273"/>
  <c r="AM25" i="273"/>
  <c r="AM19" i="288"/>
  <c r="AM26" i="288"/>
  <c r="AN20" i="273"/>
  <c r="AN24" i="273"/>
  <c r="AN25" i="273"/>
  <c r="AN19" i="288"/>
  <c r="AN26" i="288"/>
  <c r="AO20" i="273"/>
  <c r="AO24" i="273"/>
  <c r="AO25" i="273"/>
  <c r="AO19" i="288"/>
  <c r="AO26" i="288"/>
  <c r="AP20" i="273"/>
  <c r="AP24" i="273"/>
  <c r="AP25" i="273"/>
  <c r="AP19" i="288"/>
  <c r="AP26" i="288"/>
  <c r="AQ20" i="273"/>
  <c r="AQ24" i="273"/>
  <c r="AQ25" i="273"/>
  <c r="AQ19" i="288"/>
  <c r="AQ26" i="288"/>
  <c r="AR20" i="273"/>
  <c r="AR24" i="273"/>
  <c r="AR25" i="273"/>
  <c r="AR19" i="288"/>
  <c r="AR26" i="288"/>
  <c r="AS20" i="273"/>
  <c r="AS24" i="273"/>
  <c r="AS25" i="273"/>
  <c r="AS19" i="288"/>
  <c r="AS26" i="288"/>
  <c r="AT20" i="273"/>
  <c r="AT24" i="273"/>
  <c r="AT25" i="273"/>
  <c r="AT19" i="288"/>
  <c r="AT26" i="288"/>
  <c r="AU20" i="273"/>
  <c r="AU24" i="273"/>
  <c r="AU25" i="273"/>
  <c r="AU19" i="288"/>
  <c r="AU26" i="288"/>
  <c r="AV20" i="273"/>
  <c r="AV24" i="273"/>
  <c r="AV25" i="273"/>
  <c r="AV19" i="288"/>
  <c r="AV26" i="288"/>
  <c r="AW20" i="273"/>
  <c r="AW24" i="273"/>
  <c r="AW25" i="273"/>
  <c r="AW19" i="288"/>
  <c r="AW26" i="288"/>
  <c r="AX20" i="273"/>
  <c r="AX24" i="273"/>
  <c r="AX25" i="273"/>
  <c r="AX19" i="288"/>
  <c r="AX26" i="288"/>
  <c r="AY20" i="273"/>
  <c r="AY24" i="273"/>
  <c r="AY25" i="273"/>
  <c r="AY19" i="288"/>
  <c r="AY26" i="288"/>
  <c r="AZ20" i="273"/>
  <c r="AZ24" i="273"/>
  <c r="AZ25" i="273"/>
  <c r="AZ19" i="288"/>
  <c r="AZ26" i="288"/>
  <c r="BA20" i="273"/>
  <c r="BA24" i="273"/>
  <c r="BA25" i="273"/>
  <c r="BA19" i="288"/>
  <c r="BA26" i="288"/>
  <c r="BB20" i="273"/>
  <c r="BB24" i="273"/>
  <c r="BB25" i="273"/>
  <c r="BB19" i="288"/>
  <c r="BB26" i="288"/>
  <c r="BC20" i="273"/>
  <c r="BC24" i="273"/>
  <c r="BC25" i="273"/>
  <c r="BC19" i="288"/>
  <c r="BC26" i="288"/>
  <c r="BD20" i="273"/>
  <c r="BD24" i="273"/>
  <c r="BD25" i="273"/>
  <c r="BD19" i="288"/>
  <c r="BD26" i="288"/>
  <c r="BE20" i="273"/>
  <c r="BE24" i="273"/>
  <c r="BE25" i="273"/>
  <c r="BE19" i="288"/>
  <c r="BE26" i="288"/>
  <c r="BF20" i="273"/>
  <c r="BF24" i="273"/>
  <c r="BF25" i="273"/>
  <c r="BF19" i="288"/>
  <c r="BF26" i="288"/>
  <c r="BG20" i="273"/>
  <c r="BG24" i="273"/>
  <c r="BG25" i="273"/>
  <c r="BG19" i="288"/>
  <c r="BG26" i="288"/>
  <c r="BH20" i="273"/>
  <c r="BH24" i="273"/>
  <c r="BH25" i="273"/>
  <c r="BH19" i="288"/>
  <c r="BH26" i="288"/>
  <c r="BI20" i="273"/>
  <c r="BI24" i="273"/>
  <c r="BI25" i="273"/>
  <c r="BI19" i="288"/>
  <c r="BI26" i="288"/>
  <c r="BJ20" i="273"/>
  <c r="BJ24" i="273"/>
  <c r="BJ25" i="273"/>
  <c r="BJ19" i="288"/>
  <c r="BJ26" i="288"/>
  <c r="BK20" i="273"/>
  <c r="BK24" i="273"/>
  <c r="BK25" i="273"/>
  <c r="BK19" i="288"/>
  <c r="BK26" i="288"/>
  <c r="BL20" i="273"/>
  <c r="BL24" i="273"/>
  <c r="BL25" i="273"/>
  <c r="BL19" i="288"/>
  <c r="BL26" i="288"/>
  <c r="BM20" i="273"/>
  <c r="BM24" i="273"/>
  <c r="BM25" i="273"/>
  <c r="BM19" i="288"/>
  <c r="BM26" i="288"/>
  <c r="BN20" i="273"/>
  <c r="BN24" i="273"/>
  <c r="BN25" i="273"/>
  <c r="BN19" i="288"/>
  <c r="BN26" i="288"/>
  <c r="BO20" i="273"/>
  <c r="BO24" i="273"/>
  <c r="BO25" i="273"/>
  <c r="BO19" i="288"/>
  <c r="BO26" i="288"/>
  <c r="BP20" i="273"/>
  <c r="BP24" i="273"/>
  <c r="BP25" i="273"/>
  <c r="BP19" i="288"/>
  <c r="BP26" i="288"/>
  <c r="BQ20" i="273"/>
  <c r="BQ24" i="273"/>
  <c r="BQ25" i="273"/>
  <c r="BQ19" i="288"/>
  <c r="BQ26" i="288"/>
  <c r="BR20" i="273"/>
  <c r="BR24" i="273"/>
  <c r="BR25" i="273"/>
  <c r="BR19" i="288"/>
  <c r="BR26" i="288"/>
  <c r="BS20" i="273"/>
  <c r="BS24" i="273"/>
  <c r="BS25" i="273"/>
  <c r="BS19" i="288"/>
  <c r="BS26" i="288"/>
  <c r="BT20" i="273"/>
  <c r="BT24" i="273"/>
  <c r="BT25" i="273"/>
  <c r="BT19" i="288"/>
  <c r="BT26" i="288"/>
  <c r="BU20" i="273"/>
  <c r="BU24" i="273"/>
  <c r="BU25" i="273"/>
  <c r="BU19" i="288"/>
  <c r="BU26" i="288"/>
  <c r="BV20" i="273"/>
  <c r="BV24" i="273"/>
  <c r="BV25" i="273"/>
  <c r="BV19" i="288"/>
  <c r="BV26" i="288"/>
  <c r="BW20" i="273"/>
  <c r="BW24" i="273"/>
  <c r="BW25" i="273"/>
  <c r="BW19" i="288"/>
  <c r="BW26" i="288"/>
  <c r="BX20" i="273"/>
  <c r="BX24" i="273"/>
  <c r="BX25" i="273"/>
  <c r="BX19" i="288"/>
  <c r="BX26" i="288"/>
  <c r="BY20" i="273"/>
  <c r="BY24" i="273"/>
  <c r="BY25" i="273"/>
  <c r="BY19" i="288"/>
  <c r="BY26" i="288"/>
  <c r="BZ20" i="273"/>
  <c r="BZ24" i="273"/>
  <c r="BZ25" i="273"/>
  <c r="BZ19" i="288"/>
  <c r="BZ26" i="288"/>
  <c r="CA20" i="273"/>
  <c r="CA24" i="273"/>
  <c r="CA25" i="273"/>
  <c r="CA19" i="288"/>
  <c r="CA26" i="288"/>
  <c r="CB20" i="273"/>
  <c r="CB24" i="273"/>
  <c r="CB25" i="273"/>
  <c r="CB19" i="288"/>
  <c r="CB26" i="288"/>
  <c r="CC20" i="273"/>
  <c r="CC24" i="273"/>
  <c r="CC25" i="273"/>
  <c r="CC19" i="288"/>
  <c r="CC26" i="288"/>
  <c r="CD20" i="273"/>
  <c r="CD24" i="273"/>
  <c r="CD25" i="273"/>
  <c r="CD19" i="288"/>
  <c r="CD26" i="288"/>
  <c r="CE20" i="273"/>
  <c r="CE24" i="273"/>
  <c r="CE25" i="273"/>
  <c r="CE19" i="288"/>
  <c r="CE26" i="288"/>
  <c r="CF20" i="273"/>
  <c r="CF24" i="273"/>
  <c r="CF25" i="273"/>
  <c r="CF19" i="288"/>
  <c r="CF26" i="288"/>
  <c r="CG20" i="273"/>
  <c r="CG24" i="273"/>
  <c r="CG25" i="273"/>
  <c r="CG19" i="288"/>
  <c r="CG26" i="288"/>
  <c r="CH20" i="273"/>
  <c r="CH24" i="273"/>
  <c r="CH25" i="273"/>
  <c r="CH19" i="288"/>
  <c r="CH26" i="288"/>
  <c r="CI20" i="273"/>
  <c r="CI24" i="273"/>
  <c r="CI25" i="273"/>
  <c r="CI19" i="288"/>
  <c r="CI26" i="288"/>
  <c r="CJ20" i="273"/>
  <c r="CJ24" i="273"/>
  <c r="CJ25" i="273"/>
  <c r="CJ19" i="288"/>
  <c r="CJ26" i="288"/>
  <c r="CK20" i="273"/>
  <c r="CK24" i="273"/>
  <c r="CK25" i="273"/>
  <c r="CK19" i="288"/>
  <c r="CK26" i="288"/>
  <c r="CL20" i="273"/>
  <c r="CL24" i="273"/>
  <c r="CL25" i="273"/>
  <c r="CL19" i="288"/>
  <c r="CL26" i="288"/>
  <c r="CM20" i="273"/>
  <c r="CM24" i="273"/>
  <c r="CM25" i="273"/>
  <c r="CM19" i="288"/>
  <c r="CM26" i="288"/>
  <c r="CN20" i="273"/>
  <c r="CN24" i="273"/>
  <c r="CN25" i="273"/>
  <c r="CN19" i="288"/>
  <c r="CN26" i="288"/>
  <c r="CO20" i="273"/>
  <c r="CO24" i="273"/>
  <c r="CO25" i="273"/>
  <c r="CO19" i="288"/>
  <c r="CO26" i="288"/>
  <c r="CP20" i="273"/>
  <c r="CP24" i="273"/>
  <c r="CP25" i="273"/>
  <c r="CP19" i="288"/>
  <c r="CP26" i="288"/>
  <c r="CQ20" i="273"/>
  <c r="CQ24" i="273"/>
  <c r="CQ25" i="273"/>
  <c r="CQ19" i="288"/>
  <c r="CQ26" i="288"/>
  <c r="CR20" i="273"/>
  <c r="CR24" i="273"/>
  <c r="CR25" i="273"/>
  <c r="CR19" i="288"/>
  <c r="CR26" i="288"/>
  <c r="CS20" i="273"/>
  <c r="CS24" i="273"/>
  <c r="CS25" i="273"/>
  <c r="CS19" i="288"/>
  <c r="CS26" i="288"/>
  <c r="CT20" i="273"/>
  <c r="CT24" i="273"/>
  <c r="CT25" i="273"/>
  <c r="CT19" i="288"/>
  <c r="CT26" i="288"/>
  <c r="CU20" i="273"/>
  <c r="CU24" i="273"/>
  <c r="CU25" i="273"/>
  <c r="CU19" i="288"/>
  <c r="CU26" i="288"/>
  <c r="CV20" i="273"/>
  <c r="CV24" i="273"/>
  <c r="CV25" i="273"/>
  <c r="CV19" i="288"/>
  <c r="CV26" i="288"/>
  <c r="CW20" i="273"/>
  <c r="CW24" i="273"/>
  <c r="CW25" i="273"/>
  <c r="CW19" i="288"/>
  <c r="CW26" i="288"/>
  <c r="CX20" i="273"/>
  <c r="CX24" i="273"/>
  <c r="CX25" i="273"/>
  <c r="CX19" i="288"/>
  <c r="CX26" i="288"/>
  <c r="CY20" i="273"/>
  <c r="CY24" i="273"/>
  <c r="CY25" i="273"/>
  <c r="CY19" i="288"/>
  <c r="CY26" i="288"/>
  <c r="CZ20" i="273"/>
  <c r="CZ24" i="273"/>
  <c r="CZ25" i="273"/>
  <c r="CZ19" i="288"/>
  <c r="CZ26" i="288"/>
  <c r="DA20" i="273"/>
  <c r="DA24" i="273"/>
  <c r="DA25" i="273"/>
  <c r="DA19" i="288"/>
  <c r="DA26" i="288"/>
  <c r="DB20" i="273"/>
  <c r="DB24" i="273"/>
  <c r="DB25" i="273"/>
  <c r="DB19" i="288"/>
  <c r="DB26" i="288"/>
  <c r="DC20" i="273"/>
  <c r="DC24" i="273"/>
  <c r="DC25" i="273"/>
  <c r="DC19" i="288"/>
  <c r="DC26" i="288"/>
  <c r="DD20" i="273"/>
  <c r="DD24" i="273"/>
  <c r="DD25" i="273"/>
  <c r="DD19" i="288"/>
  <c r="DD26" i="288"/>
  <c r="DE20" i="273"/>
  <c r="DE24" i="273"/>
  <c r="DE25" i="273"/>
  <c r="DE19" i="288"/>
  <c r="DE26" i="288"/>
  <c r="DF20" i="273"/>
  <c r="DF24" i="273"/>
  <c r="DF25" i="273"/>
  <c r="DF19" i="288"/>
  <c r="DF26" i="288"/>
  <c r="DG20" i="273"/>
  <c r="DG24" i="273"/>
  <c r="DG25" i="273"/>
  <c r="DG19" i="288"/>
  <c r="DG26" i="288"/>
  <c r="DH20" i="273"/>
  <c r="DH24" i="273"/>
  <c r="DH25" i="273"/>
  <c r="DH19" i="288"/>
  <c r="DH26" i="288"/>
  <c r="DI20" i="273"/>
  <c r="DI24" i="273"/>
  <c r="DI25" i="273"/>
  <c r="DI19" i="288"/>
  <c r="DI26" i="288"/>
  <c r="DJ20" i="273"/>
  <c r="DJ24" i="273"/>
  <c r="DJ25" i="273"/>
  <c r="DJ19" i="288"/>
  <c r="DJ26" i="288"/>
  <c r="DK20" i="273"/>
  <c r="DK24" i="273"/>
  <c r="DK25" i="273"/>
  <c r="DK19" i="288"/>
  <c r="DK26" i="288"/>
  <c r="DL20" i="273"/>
  <c r="DL24" i="273"/>
  <c r="DL25" i="273"/>
  <c r="DL19" i="288"/>
  <c r="DL26" i="288"/>
  <c r="DM20" i="273"/>
  <c r="DM24" i="273"/>
  <c r="DM25" i="273"/>
  <c r="DM19" i="288"/>
  <c r="DM26" i="288"/>
  <c r="DN20" i="273"/>
  <c r="DN24" i="273"/>
  <c r="DN25" i="273"/>
  <c r="DN19" i="288"/>
  <c r="DN26" i="288"/>
  <c r="DO20" i="273"/>
  <c r="DO24" i="273"/>
  <c r="DO25" i="273"/>
  <c r="DO19" i="288"/>
  <c r="DO26" i="288"/>
  <c r="DP20" i="273"/>
  <c r="DP24" i="273"/>
  <c r="DP25" i="273"/>
  <c r="DP19" i="288"/>
  <c r="DP26" i="288"/>
  <c r="DQ20" i="273"/>
  <c r="DQ24" i="273"/>
  <c r="DQ25" i="273"/>
  <c r="DQ19" i="288"/>
  <c r="DQ26" i="288"/>
  <c r="DR20" i="273"/>
  <c r="DR24" i="273"/>
  <c r="DR25" i="273"/>
  <c r="DR19" i="288"/>
  <c r="DR26" i="288"/>
  <c r="DS20" i="273"/>
  <c r="DS24" i="273"/>
  <c r="DS25" i="273"/>
  <c r="DS19" i="288"/>
  <c r="DS26" i="288"/>
  <c r="DT20" i="273"/>
  <c r="DT24" i="273"/>
  <c r="DT25" i="273"/>
  <c r="DT19" i="288"/>
  <c r="DT26" i="288"/>
  <c r="DU20" i="273"/>
  <c r="DU24" i="273"/>
  <c r="DU25" i="273"/>
  <c r="DU19" i="288"/>
  <c r="DU26" i="288"/>
  <c r="DV20" i="273"/>
  <c r="DV24" i="273"/>
  <c r="DV25" i="273"/>
  <c r="DV19" i="288"/>
  <c r="DV26" i="288"/>
  <c r="DW20" i="273"/>
  <c r="DW24" i="273"/>
  <c r="DW25" i="273"/>
  <c r="DW19" i="288"/>
  <c r="DW26" i="288"/>
  <c r="DX20" i="273"/>
  <c r="DX24" i="273"/>
  <c r="DX25" i="273"/>
  <c r="DX19" i="288"/>
  <c r="DX26" i="288"/>
  <c r="DY20" i="273"/>
  <c r="DY24" i="273"/>
  <c r="DY25" i="273"/>
  <c r="DY19" i="288"/>
  <c r="DY26" i="288"/>
  <c r="DZ20" i="273"/>
  <c r="DZ24" i="273"/>
  <c r="DZ25" i="273"/>
  <c r="DZ19" i="288"/>
  <c r="DZ26" i="288"/>
  <c r="EA20" i="273"/>
  <c r="EA24" i="273"/>
  <c r="EA25" i="273"/>
  <c r="EA19" i="288"/>
  <c r="EA26" i="288"/>
  <c r="EB20" i="273"/>
  <c r="EB24" i="273"/>
  <c r="EB25" i="273"/>
  <c r="EB19" i="288"/>
  <c r="EB26" i="288"/>
  <c r="EC20" i="273"/>
  <c r="EC24" i="273"/>
  <c r="EC25" i="273"/>
  <c r="EC19" i="288"/>
  <c r="EC26" i="288"/>
  <c r="ED20" i="273"/>
  <c r="ED24" i="273"/>
  <c r="ED25" i="273"/>
  <c r="ED19" i="288"/>
  <c r="ED26" i="288"/>
  <c r="EE20" i="273"/>
  <c r="EE24" i="273"/>
  <c r="EE25" i="273"/>
  <c r="EE19" i="288"/>
  <c r="EE26" i="288"/>
  <c r="EF20" i="273"/>
  <c r="EF24" i="273"/>
  <c r="EF25" i="273"/>
  <c r="EF19" i="288"/>
  <c r="EF26" i="288"/>
  <c r="EG20" i="273"/>
  <c r="EG24" i="273"/>
  <c r="EG25" i="273"/>
  <c r="EG19" i="288"/>
  <c r="EG26" i="288"/>
  <c r="EH20" i="273"/>
  <c r="EH24" i="273"/>
  <c r="EH25" i="273"/>
  <c r="EH19" i="288"/>
  <c r="EH26" i="288"/>
  <c r="EI20" i="273"/>
  <c r="EI24" i="273"/>
  <c r="EI25" i="273"/>
  <c r="EI19" i="288"/>
  <c r="EI26" i="288"/>
  <c r="EJ20" i="273"/>
  <c r="EJ24" i="273"/>
  <c r="EJ25" i="273"/>
  <c r="EJ19" i="288"/>
  <c r="EJ26" i="288"/>
  <c r="EK20" i="273"/>
  <c r="EK24" i="273"/>
  <c r="EK25" i="273"/>
  <c r="EK19" i="288"/>
  <c r="EK26" i="288"/>
  <c r="EL20" i="273"/>
  <c r="EL24" i="273"/>
  <c r="EL25" i="273"/>
  <c r="EL19" i="288"/>
  <c r="EL26" i="288"/>
  <c r="EM20" i="273"/>
  <c r="EM24" i="273"/>
  <c r="EM25" i="273"/>
  <c r="EM19" i="288"/>
  <c r="EM26" i="288"/>
  <c r="EN20" i="273"/>
  <c r="EN24" i="273"/>
  <c r="EN25" i="273"/>
  <c r="EN19" i="288"/>
  <c r="EN26" i="288"/>
  <c r="EO20" i="273"/>
  <c r="EO24" i="273"/>
  <c r="EO25" i="273"/>
  <c r="EO19" i="288"/>
  <c r="EO26" i="288"/>
  <c r="EP20" i="273"/>
  <c r="EP24" i="273"/>
  <c r="EP25" i="273"/>
  <c r="EP19" i="288"/>
  <c r="EP26" i="288"/>
  <c r="EQ20" i="273"/>
  <c r="EQ24" i="273"/>
  <c r="EQ25" i="273"/>
  <c r="EQ19" i="288"/>
  <c r="EQ26" i="288"/>
  <c r="ER20" i="273"/>
  <c r="ER24" i="273"/>
  <c r="ER25" i="273"/>
  <c r="ER19" i="288"/>
  <c r="ER26" i="288"/>
  <c r="ES20" i="273"/>
  <c r="ES24" i="273"/>
  <c r="ES25" i="273"/>
  <c r="ES19" i="288"/>
  <c r="ES26" i="288"/>
  <c r="ET20" i="273"/>
  <c r="ET24" i="273"/>
  <c r="ET25" i="273"/>
  <c r="ET19" i="288"/>
  <c r="ET26" i="288"/>
  <c r="EU20" i="273"/>
  <c r="EU24" i="273"/>
  <c r="EU25" i="273"/>
  <c r="EU19" i="288"/>
  <c r="EU26" i="288"/>
  <c r="EV20" i="273"/>
  <c r="EV24" i="273"/>
  <c r="EV25" i="273"/>
  <c r="EV19" i="288"/>
  <c r="EV26" i="288"/>
  <c r="EW20" i="273"/>
  <c r="EW24" i="273"/>
  <c r="EW25" i="273"/>
  <c r="EW19" i="288"/>
  <c r="EW26" i="288"/>
  <c r="EX20" i="273"/>
  <c r="EX24" i="273"/>
  <c r="EX25" i="273"/>
  <c r="EX19" i="288"/>
  <c r="EX26" i="288"/>
  <c r="EY20" i="273"/>
  <c r="EY24" i="273"/>
  <c r="EY25" i="273"/>
  <c r="EY19" i="288"/>
  <c r="EY26" i="288"/>
  <c r="EZ20" i="273"/>
  <c r="EZ24" i="273"/>
  <c r="EZ25" i="273"/>
  <c r="EZ19" i="288"/>
  <c r="EZ26" i="288"/>
  <c r="FA20" i="273"/>
  <c r="FA24" i="273"/>
  <c r="FA25" i="273"/>
  <c r="FA19" i="288"/>
  <c r="FA26" i="288"/>
  <c r="FB20" i="273"/>
  <c r="FB24" i="273"/>
  <c r="FB25" i="273"/>
  <c r="FB19" i="288"/>
  <c r="FB26" i="288"/>
  <c r="FC20" i="273"/>
  <c r="FC24" i="273"/>
  <c r="FC25" i="273"/>
  <c r="FC19" i="288"/>
  <c r="FC26" i="288"/>
  <c r="FD20" i="273"/>
  <c r="FD24" i="273"/>
  <c r="FD25" i="273"/>
  <c r="FD19" i="288"/>
  <c r="FD26" i="288"/>
  <c r="FE20" i="273"/>
  <c r="FE24" i="273"/>
  <c r="FE25" i="273"/>
  <c r="FE19" i="288"/>
  <c r="FE26" i="288"/>
  <c r="FF20" i="273"/>
  <c r="FF24" i="273"/>
  <c r="FF25" i="273"/>
  <c r="FF19" i="288"/>
  <c r="FF26" i="288"/>
  <c r="FG20" i="273"/>
  <c r="FG24" i="273"/>
  <c r="FG25" i="273"/>
  <c r="FG19" i="288"/>
  <c r="FG26" i="288"/>
  <c r="FH20" i="273"/>
  <c r="FH24" i="273"/>
  <c r="FH25" i="273"/>
  <c r="FH19" i="288"/>
  <c r="FH26" i="288"/>
  <c r="FI20" i="273"/>
  <c r="FI24" i="273"/>
  <c r="FI25" i="273"/>
  <c r="FI19" i="288"/>
  <c r="FI26" i="288"/>
  <c r="FJ20" i="273"/>
  <c r="FJ24" i="273"/>
  <c r="FJ25" i="273"/>
  <c r="FJ19" i="288"/>
  <c r="FJ26" i="288"/>
  <c r="FK20" i="273"/>
  <c r="FK24" i="273"/>
  <c r="FK25" i="273"/>
  <c r="FK19" i="288"/>
  <c r="FK26" i="288"/>
  <c r="FL20" i="273"/>
  <c r="FL24" i="273"/>
  <c r="FL25" i="273"/>
  <c r="FL19" i="288"/>
  <c r="FL26" i="288"/>
  <c r="FM20" i="273"/>
  <c r="FM24" i="273"/>
  <c r="FM25" i="273"/>
  <c r="FM19" i="288"/>
  <c r="FM26" i="288"/>
  <c r="FN20" i="273"/>
  <c r="FN24" i="273"/>
  <c r="FN25" i="273"/>
  <c r="FN19" i="288"/>
  <c r="FN26" i="288"/>
  <c r="FO20" i="273"/>
  <c r="FO24" i="273"/>
  <c r="FO25" i="273"/>
  <c r="FO19" i="288"/>
  <c r="FO26" i="288"/>
  <c r="FP20" i="273"/>
  <c r="FP24" i="273"/>
  <c r="FP25" i="273"/>
  <c r="FP19" i="288"/>
  <c r="FP26" i="288"/>
  <c r="FQ20" i="273"/>
  <c r="FQ24" i="273"/>
  <c r="FQ25" i="273"/>
  <c r="FQ19" i="288"/>
  <c r="FQ26" i="288"/>
  <c r="FR20" i="273"/>
  <c r="FR24" i="273"/>
  <c r="FR25" i="273"/>
  <c r="FR19" i="288"/>
  <c r="FR26" i="288"/>
  <c r="FS20" i="273"/>
  <c r="FS24" i="273"/>
  <c r="FS25" i="273"/>
  <c r="FS19" i="288"/>
  <c r="FS26" i="288"/>
  <c r="FT20" i="273"/>
  <c r="FT24" i="273"/>
  <c r="FT25" i="273"/>
  <c r="FT19" i="288"/>
  <c r="FT26" i="288"/>
  <c r="FU20" i="273"/>
  <c r="FU24" i="273"/>
  <c r="FU25" i="273"/>
  <c r="FU19" i="288"/>
  <c r="FU26" i="288"/>
  <c r="FV20" i="273"/>
  <c r="FV24" i="273"/>
  <c r="FV25" i="273"/>
  <c r="FV19" i="288"/>
  <c r="FV26" i="288"/>
  <c r="FW20" i="273"/>
  <c r="FW24" i="273"/>
  <c r="FW25" i="273"/>
  <c r="FW19" i="288"/>
  <c r="FW26" i="288"/>
  <c r="FX20" i="273"/>
  <c r="FX24" i="273"/>
  <c r="FX25" i="273"/>
  <c r="FX19" i="288"/>
  <c r="FX26" i="288"/>
  <c r="FY20" i="273"/>
  <c r="FY24" i="273"/>
  <c r="FY25" i="273"/>
  <c r="FY19" i="288"/>
  <c r="FY26" i="288"/>
  <c r="FZ20" i="273"/>
  <c r="FZ24" i="273"/>
  <c r="FZ25" i="273"/>
  <c r="FZ19" i="288"/>
  <c r="FZ26" i="288"/>
  <c r="GA20" i="273"/>
  <c r="GA24" i="273"/>
  <c r="GA25" i="273"/>
  <c r="GA19" i="288"/>
  <c r="GA26" i="288"/>
  <c r="GB20" i="273"/>
  <c r="GB24" i="273"/>
  <c r="GB25" i="273"/>
  <c r="GB19" i="288"/>
  <c r="GB26" i="288"/>
  <c r="GC20" i="273"/>
  <c r="GC24" i="273"/>
  <c r="GC25" i="273"/>
  <c r="GC19" i="288"/>
  <c r="GC26" i="288"/>
  <c r="GD20" i="273"/>
  <c r="GD24" i="273"/>
  <c r="GD25" i="273"/>
  <c r="GD19" i="288"/>
  <c r="GD26" i="288"/>
  <c r="GE20" i="273"/>
  <c r="GE24" i="273"/>
  <c r="GE25" i="273"/>
  <c r="GE19" i="288"/>
  <c r="GE26" i="288"/>
  <c r="GF20" i="273"/>
  <c r="GF24" i="273"/>
  <c r="GF25" i="273"/>
  <c r="GF19" i="288"/>
  <c r="GF26" i="288"/>
  <c r="GG20" i="273"/>
  <c r="GG24" i="273"/>
  <c r="GG25" i="273"/>
  <c r="GG19" i="288"/>
  <c r="GG26" i="288"/>
  <c r="GH20" i="273"/>
  <c r="GH24" i="273"/>
  <c r="GH25" i="273"/>
  <c r="GH19" i="288"/>
  <c r="GH26" i="288"/>
  <c r="GI20" i="273"/>
  <c r="GI24" i="273"/>
  <c r="GI25" i="273"/>
  <c r="GI19" i="288"/>
  <c r="GI26" i="288"/>
  <c r="GJ20" i="273"/>
  <c r="GJ24" i="273"/>
  <c r="GJ25" i="273"/>
  <c r="GJ19" i="288"/>
  <c r="GJ26" i="288"/>
  <c r="J25" i="288"/>
  <c r="J24" i="273"/>
  <c r="J25" i="273"/>
  <c r="J19" i="288"/>
  <c r="J26" i="288"/>
  <c r="J10" i="269"/>
  <c r="F72" i="273"/>
  <c r="J73" i="273"/>
  <c r="J74" i="273"/>
  <c r="J54" i="273"/>
  <c r="J58" i="273"/>
  <c r="K73" i="273"/>
  <c r="K74" i="273"/>
  <c r="K54" i="273"/>
  <c r="J77" i="273"/>
  <c r="K78" i="273"/>
  <c r="K55" i="273"/>
  <c r="F81" i="273"/>
  <c r="J82" i="273"/>
  <c r="J91" i="273"/>
  <c r="K92" i="273"/>
  <c r="K56" i="273"/>
  <c r="J102" i="273"/>
  <c r="F21" i="48"/>
  <c r="F96" i="273"/>
  <c r="F23" i="48"/>
  <c r="F97" i="273"/>
  <c r="F98" i="273"/>
  <c r="F95" i="273"/>
  <c r="F99" i="273"/>
  <c r="F101" i="273"/>
  <c r="J103" i="273"/>
  <c r="J111" i="273"/>
  <c r="K112" i="273"/>
  <c r="K57" i="273"/>
  <c r="K58" i="273"/>
  <c r="L73" i="273"/>
  <c r="L74" i="273"/>
  <c r="L54" i="273"/>
  <c r="K77" i="273"/>
  <c r="L78" i="273"/>
  <c r="L55" i="273"/>
  <c r="K82" i="273"/>
  <c r="K83" i="273"/>
  <c r="K91" i="273"/>
  <c r="L92" i="273"/>
  <c r="L56" i="273"/>
  <c r="K102" i="273"/>
  <c r="K103" i="273"/>
  <c r="K111" i="273"/>
  <c r="L112" i="273"/>
  <c r="L57" i="273"/>
  <c r="L58" i="273"/>
  <c r="M73" i="273"/>
  <c r="M74" i="273"/>
  <c r="M54" i="273"/>
  <c r="L77" i="273"/>
  <c r="M78" i="273"/>
  <c r="M55" i="273"/>
  <c r="L82" i="273"/>
  <c r="L83" i="273"/>
  <c r="L91" i="273"/>
  <c r="M92" i="273"/>
  <c r="M56" i="273"/>
  <c r="L102" i="273"/>
  <c r="L103" i="273"/>
  <c r="L111" i="273"/>
  <c r="M112" i="273"/>
  <c r="M57" i="273"/>
  <c r="M58" i="273"/>
  <c r="N73" i="273"/>
  <c r="N74" i="273"/>
  <c r="N54" i="273"/>
  <c r="M77" i="273"/>
  <c r="N78" i="273"/>
  <c r="N55" i="273"/>
  <c r="M82" i="273"/>
  <c r="M83" i="273"/>
  <c r="M91" i="273"/>
  <c r="N92" i="273"/>
  <c r="N56" i="273"/>
  <c r="M102" i="273"/>
  <c r="M103" i="273"/>
  <c r="M111" i="273"/>
  <c r="N112" i="273"/>
  <c r="N57" i="273"/>
  <c r="N58" i="273"/>
  <c r="O73" i="273"/>
  <c r="O74" i="273"/>
  <c r="O54" i="273"/>
  <c r="N77" i="273"/>
  <c r="O78" i="273"/>
  <c r="O55" i="273"/>
  <c r="N82" i="273"/>
  <c r="N83" i="273"/>
  <c r="N91" i="273"/>
  <c r="O92" i="273"/>
  <c r="O56" i="273"/>
  <c r="N102" i="273"/>
  <c r="N103" i="273"/>
  <c r="N111" i="273"/>
  <c r="O112" i="273"/>
  <c r="O57" i="273"/>
  <c r="O58" i="273"/>
  <c r="O65" i="273"/>
  <c r="F62" i="273"/>
  <c r="O66" i="273"/>
  <c r="O3" i="288"/>
  <c r="H56" i="306"/>
  <c r="H23" i="288"/>
  <c r="P73" i="273"/>
  <c r="P74" i="273"/>
  <c r="P54" i="273"/>
  <c r="O77" i="273"/>
  <c r="P78" i="273"/>
  <c r="P55" i="273"/>
  <c r="O82" i="273"/>
  <c r="O83" i="273"/>
  <c r="O91" i="273"/>
  <c r="P92" i="273"/>
  <c r="P56" i="273"/>
  <c r="O102" i="273"/>
  <c r="O103" i="273"/>
  <c r="O111" i="273"/>
  <c r="P112" i="273"/>
  <c r="P57" i="273"/>
  <c r="P58" i="273"/>
  <c r="P65" i="273"/>
  <c r="P66" i="273"/>
  <c r="P3" i="288"/>
  <c r="Q73" i="273"/>
  <c r="Q74" i="273"/>
  <c r="Q54" i="273"/>
  <c r="P77" i="273"/>
  <c r="Q78" i="273"/>
  <c r="Q55" i="273"/>
  <c r="P82" i="273"/>
  <c r="P83" i="273"/>
  <c r="P91" i="273"/>
  <c r="Q92" i="273"/>
  <c r="Q56" i="273"/>
  <c r="P102" i="273"/>
  <c r="P103" i="273"/>
  <c r="P111" i="273"/>
  <c r="Q112" i="273"/>
  <c r="Q57" i="273"/>
  <c r="Q58" i="273"/>
  <c r="Q65" i="273"/>
  <c r="F63" i="273"/>
  <c r="Q66" i="273"/>
  <c r="Q3" i="288"/>
  <c r="Q23" i="288"/>
  <c r="R73" i="273"/>
  <c r="R74" i="273"/>
  <c r="R54" i="273"/>
  <c r="Q77" i="273"/>
  <c r="R78" i="273"/>
  <c r="R55" i="273"/>
  <c r="Q82" i="273"/>
  <c r="Q83" i="273"/>
  <c r="Q91" i="273"/>
  <c r="R92" i="273"/>
  <c r="R56" i="273"/>
  <c r="Q102" i="273"/>
  <c r="Q103" i="273"/>
  <c r="Q111" i="273"/>
  <c r="R112" i="273"/>
  <c r="R57" i="273"/>
  <c r="R58" i="273"/>
  <c r="R65" i="273"/>
  <c r="R66" i="273"/>
  <c r="R3" i="288"/>
  <c r="R23" i="288"/>
  <c r="S73" i="273"/>
  <c r="S74" i="273"/>
  <c r="S54" i="273"/>
  <c r="R77" i="273"/>
  <c r="S78" i="273"/>
  <c r="S55" i="273"/>
  <c r="R82" i="273"/>
  <c r="R83" i="273"/>
  <c r="R91" i="273"/>
  <c r="S92" i="273"/>
  <c r="S56" i="273"/>
  <c r="R102" i="273"/>
  <c r="R103" i="273"/>
  <c r="R111" i="273"/>
  <c r="S112" i="273"/>
  <c r="S57" i="273"/>
  <c r="S58" i="273"/>
  <c r="S65" i="273"/>
  <c r="S66" i="273"/>
  <c r="S3" i="288"/>
  <c r="S23" i="288"/>
  <c r="T73" i="273"/>
  <c r="T74" i="273"/>
  <c r="T54" i="273"/>
  <c r="S77" i="273"/>
  <c r="T78" i="273"/>
  <c r="T55" i="273"/>
  <c r="S82" i="273"/>
  <c r="S83" i="273"/>
  <c r="S91" i="273"/>
  <c r="T92" i="273"/>
  <c r="T56" i="273"/>
  <c r="S102" i="273"/>
  <c r="S103" i="273"/>
  <c r="S111" i="273"/>
  <c r="T112" i="273"/>
  <c r="T57" i="273"/>
  <c r="T58" i="273"/>
  <c r="T65" i="273"/>
  <c r="T66" i="273"/>
  <c r="T3" i="288"/>
  <c r="T23" i="288"/>
  <c r="U73" i="273"/>
  <c r="U74" i="273"/>
  <c r="U54" i="273"/>
  <c r="T77" i="273"/>
  <c r="U78" i="273"/>
  <c r="U55" i="273"/>
  <c r="T82" i="273"/>
  <c r="T83" i="273"/>
  <c r="T91" i="273"/>
  <c r="U92" i="273"/>
  <c r="U56" i="273"/>
  <c r="T102" i="273"/>
  <c r="T103" i="273"/>
  <c r="T111" i="273"/>
  <c r="U112" i="273"/>
  <c r="U57" i="273"/>
  <c r="U58" i="273"/>
  <c r="U65" i="273"/>
  <c r="U66" i="273"/>
  <c r="U3" i="288"/>
  <c r="U23" i="288"/>
  <c r="V73" i="273"/>
  <c r="V74" i="273"/>
  <c r="V54" i="273"/>
  <c r="U77" i="273"/>
  <c r="V78" i="273"/>
  <c r="V55" i="273"/>
  <c r="U82" i="273"/>
  <c r="U83" i="273"/>
  <c r="U91" i="273"/>
  <c r="V92" i="273"/>
  <c r="V56" i="273"/>
  <c r="U102" i="273"/>
  <c r="U103" i="273"/>
  <c r="U111" i="273"/>
  <c r="V112" i="273"/>
  <c r="V57" i="273"/>
  <c r="V58" i="273"/>
  <c r="V65" i="273"/>
  <c r="V66" i="273"/>
  <c r="V3" i="288"/>
  <c r="V23" i="288"/>
  <c r="W73" i="273"/>
  <c r="W74" i="273"/>
  <c r="W54" i="273"/>
  <c r="V77" i="273"/>
  <c r="W78" i="273"/>
  <c r="W55" i="273"/>
  <c r="V82" i="273"/>
  <c r="V83" i="273"/>
  <c r="V91" i="273"/>
  <c r="W92" i="273"/>
  <c r="W56" i="273"/>
  <c r="V102" i="273"/>
  <c r="V103" i="273"/>
  <c r="V111" i="273"/>
  <c r="W112" i="273"/>
  <c r="W57" i="273"/>
  <c r="W58" i="273"/>
  <c r="W65" i="273"/>
  <c r="W66" i="273"/>
  <c r="W3" i="288"/>
  <c r="W23" i="288"/>
  <c r="X73" i="273"/>
  <c r="X74" i="273"/>
  <c r="X54" i="273"/>
  <c r="W77" i="273"/>
  <c r="X78" i="273"/>
  <c r="X55" i="273"/>
  <c r="W82" i="273"/>
  <c r="W83" i="273"/>
  <c r="W91" i="273"/>
  <c r="X92" i="273"/>
  <c r="X56" i="273"/>
  <c r="W102" i="273"/>
  <c r="W103" i="273"/>
  <c r="W111" i="273"/>
  <c r="X112" i="273"/>
  <c r="X57" i="273"/>
  <c r="X58" i="273"/>
  <c r="X65" i="273"/>
  <c r="X66" i="273"/>
  <c r="X3" i="288"/>
  <c r="X23" i="288"/>
  <c r="Y73" i="273"/>
  <c r="Y74" i="273"/>
  <c r="Y54" i="273"/>
  <c r="X77" i="273"/>
  <c r="Y78" i="273"/>
  <c r="Y55" i="273"/>
  <c r="X82" i="273"/>
  <c r="X83" i="273"/>
  <c r="X91" i="273"/>
  <c r="Y92" i="273"/>
  <c r="Y56" i="273"/>
  <c r="X102" i="273"/>
  <c r="X103" i="273"/>
  <c r="X111" i="273"/>
  <c r="Y112" i="273"/>
  <c r="Y57" i="273"/>
  <c r="Y58" i="273"/>
  <c r="Y65" i="273"/>
  <c r="Y66" i="273"/>
  <c r="Y3" i="288"/>
  <c r="Y23" i="288"/>
  <c r="Z73" i="273"/>
  <c r="Z74" i="273"/>
  <c r="Z54" i="273"/>
  <c r="Y77" i="273"/>
  <c r="Z78" i="273"/>
  <c r="Z55" i="273"/>
  <c r="Y82" i="273"/>
  <c r="Y83" i="273"/>
  <c r="Y91" i="273"/>
  <c r="Z92" i="273"/>
  <c r="Z56" i="273"/>
  <c r="Y102" i="273"/>
  <c r="Y103" i="273"/>
  <c r="Y111" i="273"/>
  <c r="Z112" i="273"/>
  <c r="Z57" i="273"/>
  <c r="Z58" i="273"/>
  <c r="Z65" i="273"/>
  <c r="Z66" i="273"/>
  <c r="Z3" i="288"/>
  <c r="Z23" i="288"/>
  <c r="AA73" i="273"/>
  <c r="AA74" i="273"/>
  <c r="AA54" i="273"/>
  <c r="Z77" i="273"/>
  <c r="AA78" i="273"/>
  <c r="AA55" i="273"/>
  <c r="Z82" i="273"/>
  <c r="Z83" i="273"/>
  <c r="Z91" i="273"/>
  <c r="AA92" i="273"/>
  <c r="AA56" i="273"/>
  <c r="Z102" i="273"/>
  <c r="Z103" i="273"/>
  <c r="Z111" i="273"/>
  <c r="AA112" i="273"/>
  <c r="AA57" i="273"/>
  <c r="AA58" i="273"/>
  <c r="AA65" i="273"/>
  <c r="AA66" i="273"/>
  <c r="AA3" i="288"/>
  <c r="AA23" i="288"/>
  <c r="AB73" i="273"/>
  <c r="AB74" i="273"/>
  <c r="AB54" i="273"/>
  <c r="AA77" i="273"/>
  <c r="AB78" i="273"/>
  <c r="AB55" i="273"/>
  <c r="AA82" i="273"/>
  <c r="AA83" i="273"/>
  <c r="AA91" i="273"/>
  <c r="AB92" i="273"/>
  <c r="AB56" i="273"/>
  <c r="AA102" i="273"/>
  <c r="AA103" i="273"/>
  <c r="AA111" i="273"/>
  <c r="AB112" i="273"/>
  <c r="AB57" i="273"/>
  <c r="AB58" i="273"/>
  <c r="AB65" i="273"/>
  <c r="AB66" i="273"/>
  <c r="AB3" i="288"/>
  <c r="AB23" i="288"/>
  <c r="AC73" i="273"/>
  <c r="AC74" i="273"/>
  <c r="AC54" i="273"/>
  <c r="AB77" i="273"/>
  <c r="AC78" i="273"/>
  <c r="AC55" i="273"/>
  <c r="AB82" i="273"/>
  <c r="AB83" i="273"/>
  <c r="AB91" i="273"/>
  <c r="AC92" i="273"/>
  <c r="AC56" i="273"/>
  <c r="AB102" i="273"/>
  <c r="AB103" i="273"/>
  <c r="AB111" i="273"/>
  <c r="AC112" i="273"/>
  <c r="AC57" i="273"/>
  <c r="AC58" i="273"/>
  <c r="AC65" i="273"/>
  <c r="AC66" i="273"/>
  <c r="AC3" i="288"/>
  <c r="AC23" i="288"/>
  <c r="AD73" i="273"/>
  <c r="AD74" i="273"/>
  <c r="AD54" i="273"/>
  <c r="AC77" i="273"/>
  <c r="AD78" i="273"/>
  <c r="AD55" i="273"/>
  <c r="AC82" i="273"/>
  <c r="AC83" i="273"/>
  <c r="AC91" i="273"/>
  <c r="AD92" i="273"/>
  <c r="AD56" i="273"/>
  <c r="AC102" i="273"/>
  <c r="AC103" i="273"/>
  <c r="AC111" i="273"/>
  <c r="AD112" i="273"/>
  <c r="AD57" i="273"/>
  <c r="AD58" i="273"/>
  <c r="AD65" i="273"/>
  <c r="AD66" i="273"/>
  <c r="AD3" i="288"/>
  <c r="AD23" i="288"/>
  <c r="AE73" i="273"/>
  <c r="AE74" i="273"/>
  <c r="AE54" i="273"/>
  <c r="AD77" i="273"/>
  <c r="AE78" i="273"/>
  <c r="AE55" i="273"/>
  <c r="AD82" i="273"/>
  <c r="AD83" i="273"/>
  <c r="AD91" i="273"/>
  <c r="AE92" i="273"/>
  <c r="AE56" i="273"/>
  <c r="AD102" i="273"/>
  <c r="AD103" i="273"/>
  <c r="AD111" i="273"/>
  <c r="AE112" i="273"/>
  <c r="AE57" i="273"/>
  <c r="AE58" i="273"/>
  <c r="AE65" i="273"/>
  <c r="AE66" i="273"/>
  <c r="AE3" i="288"/>
  <c r="AE23" i="288"/>
  <c r="AF73" i="273"/>
  <c r="AF74" i="273"/>
  <c r="AF54" i="273"/>
  <c r="AE77" i="273"/>
  <c r="AF78" i="273"/>
  <c r="AF55" i="273"/>
  <c r="AE82" i="273"/>
  <c r="AE83" i="273"/>
  <c r="AE91" i="273"/>
  <c r="AF92" i="273"/>
  <c r="AF56" i="273"/>
  <c r="AE102" i="273"/>
  <c r="AE103" i="273"/>
  <c r="AE111" i="273"/>
  <c r="AF112" i="273"/>
  <c r="AF57" i="273"/>
  <c r="AF58" i="273"/>
  <c r="AF65" i="273"/>
  <c r="AF66" i="273"/>
  <c r="AF3" i="288"/>
  <c r="AF23" i="288"/>
  <c r="AG73" i="273"/>
  <c r="AG74" i="273"/>
  <c r="AG54" i="273"/>
  <c r="AF77" i="273"/>
  <c r="AG78" i="273"/>
  <c r="AG55" i="273"/>
  <c r="AF82" i="273"/>
  <c r="AF83" i="273"/>
  <c r="AF91" i="273"/>
  <c r="AG92" i="273"/>
  <c r="AG56" i="273"/>
  <c r="AF102" i="273"/>
  <c r="AF103" i="273"/>
  <c r="AF111" i="273"/>
  <c r="AG112" i="273"/>
  <c r="AG57" i="273"/>
  <c r="AG58" i="273"/>
  <c r="AG65" i="273"/>
  <c r="AG66" i="273"/>
  <c r="AG3" i="288"/>
  <c r="AG23" i="288"/>
  <c r="AH73" i="273"/>
  <c r="AH74" i="273"/>
  <c r="AH54" i="273"/>
  <c r="AG77" i="273"/>
  <c r="AH78" i="273"/>
  <c r="AH55" i="273"/>
  <c r="AG82" i="273"/>
  <c r="AG83" i="273"/>
  <c r="AG91" i="273"/>
  <c r="AH92" i="273"/>
  <c r="AH56" i="273"/>
  <c r="AG102" i="273"/>
  <c r="AG103" i="273"/>
  <c r="AG111" i="273"/>
  <c r="AH112" i="273"/>
  <c r="AH57" i="273"/>
  <c r="AH58" i="273"/>
  <c r="AH65" i="273"/>
  <c r="AH66" i="273"/>
  <c r="AH3" i="288"/>
  <c r="AH23" i="288"/>
  <c r="AI73" i="273"/>
  <c r="AI74" i="273"/>
  <c r="AI54" i="273"/>
  <c r="AH77" i="273"/>
  <c r="AI78" i="273"/>
  <c r="AI55" i="273"/>
  <c r="AH82" i="273"/>
  <c r="AH83" i="273"/>
  <c r="AH91" i="273"/>
  <c r="AI92" i="273"/>
  <c r="AI56" i="273"/>
  <c r="AH102" i="273"/>
  <c r="AH103" i="273"/>
  <c r="AH111" i="273"/>
  <c r="AI112" i="273"/>
  <c r="AI57" i="273"/>
  <c r="AI58" i="273"/>
  <c r="AI65" i="273"/>
  <c r="AI66" i="273"/>
  <c r="AI3" i="288"/>
  <c r="AI23" i="288"/>
  <c r="AJ73" i="273"/>
  <c r="AJ74" i="273"/>
  <c r="AJ54" i="273"/>
  <c r="AI77" i="273"/>
  <c r="AJ78" i="273"/>
  <c r="AJ55" i="273"/>
  <c r="AI82" i="273"/>
  <c r="AI83" i="273"/>
  <c r="AI91" i="273"/>
  <c r="AJ92" i="273"/>
  <c r="AJ56" i="273"/>
  <c r="AI102" i="273"/>
  <c r="AI103" i="273"/>
  <c r="AI111" i="273"/>
  <c r="AJ112" i="273"/>
  <c r="AJ57" i="273"/>
  <c r="AJ58" i="273"/>
  <c r="AJ65" i="273"/>
  <c r="AJ66" i="273"/>
  <c r="AJ3" i="288"/>
  <c r="AJ23" i="288"/>
  <c r="AK73" i="273"/>
  <c r="AK74" i="273"/>
  <c r="AK54" i="273"/>
  <c r="AJ77" i="273"/>
  <c r="AK78" i="273"/>
  <c r="AK55" i="273"/>
  <c r="AJ82" i="273"/>
  <c r="AJ83" i="273"/>
  <c r="AJ91" i="273"/>
  <c r="AK92" i="273"/>
  <c r="AK56" i="273"/>
  <c r="AJ102" i="273"/>
  <c r="AJ103" i="273"/>
  <c r="AJ111" i="273"/>
  <c r="AK112" i="273"/>
  <c r="AK57" i="273"/>
  <c r="AK58" i="273"/>
  <c r="AK65" i="273"/>
  <c r="AK66" i="273"/>
  <c r="AK3" i="288"/>
  <c r="AK23" i="288"/>
  <c r="AL73" i="273"/>
  <c r="AL74" i="273"/>
  <c r="AL54" i="273"/>
  <c r="AK77" i="273"/>
  <c r="AL78" i="273"/>
  <c r="AL55" i="273"/>
  <c r="AK82" i="273"/>
  <c r="AK83" i="273"/>
  <c r="AK91" i="273"/>
  <c r="AL92" i="273"/>
  <c r="AL56" i="273"/>
  <c r="AK102" i="273"/>
  <c r="AK103" i="273"/>
  <c r="AK111" i="273"/>
  <c r="AL112" i="273"/>
  <c r="AL57" i="273"/>
  <c r="AL58" i="273"/>
  <c r="AL65" i="273"/>
  <c r="AL66" i="273"/>
  <c r="AL3" i="288"/>
  <c r="AL23" i="288"/>
  <c r="AM73" i="273"/>
  <c r="AM74" i="273"/>
  <c r="AM54" i="273"/>
  <c r="AL77" i="273"/>
  <c r="AM78" i="273"/>
  <c r="AM55" i="273"/>
  <c r="AL82" i="273"/>
  <c r="AL83" i="273"/>
  <c r="AL91" i="273"/>
  <c r="AM92" i="273"/>
  <c r="AM56" i="273"/>
  <c r="AL102" i="273"/>
  <c r="AL103" i="273"/>
  <c r="AL111" i="273"/>
  <c r="AM112" i="273"/>
  <c r="AM57" i="273"/>
  <c r="AM58" i="273"/>
  <c r="AM65" i="273"/>
  <c r="AM66" i="273"/>
  <c r="AM3" i="288"/>
  <c r="AM23" i="288"/>
  <c r="AN73" i="273"/>
  <c r="AN74" i="273"/>
  <c r="AN54" i="273"/>
  <c r="AM77" i="273"/>
  <c r="AN78" i="273"/>
  <c r="AN55" i="273"/>
  <c r="AM82" i="273"/>
  <c r="AM83" i="273"/>
  <c r="AM91" i="273"/>
  <c r="AN92" i="273"/>
  <c r="AN56" i="273"/>
  <c r="AM102" i="273"/>
  <c r="AM103" i="273"/>
  <c r="AM111" i="273"/>
  <c r="AN112" i="273"/>
  <c r="AN57" i="273"/>
  <c r="AN58" i="273"/>
  <c r="AN65" i="273"/>
  <c r="AN66" i="273"/>
  <c r="AN3" i="288"/>
  <c r="AN23" i="288"/>
  <c r="AO73" i="273"/>
  <c r="AO74" i="273"/>
  <c r="AO54" i="273"/>
  <c r="AN77" i="273"/>
  <c r="AO78" i="273"/>
  <c r="AO55" i="273"/>
  <c r="AN82" i="273"/>
  <c r="AN83" i="273"/>
  <c r="AN91" i="273"/>
  <c r="AO92" i="273"/>
  <c r="AO56" i="273"/>
  <c r="AN102" i="273"/>
  <c r="AN103" i="273"/>
  <c r="AN111" i="273"/>
  <c r="AO112" i="273"/>
  <c r="AO57" i="273"/>
  <c r="AO58" i="273"/>
  <c r="AO65" i="273"/>
  <c r="AO66" i="273"/>
  <c r="AO3" i="288"/>
  <c r="AO23" i="288"/>
  <c r="AP73" i="273"/>
  <c r="AP74" i="273"/>
  <c r="AP54" i="273"/>
  <c r="AO77" i="273"/>
  <c r="AP78" i="273"/>
  <c r="AP55" i="273"/>
  <c r="AO82" i="273"/>
  <c r="AO83" i="273"/>
  <c r="AO91" i="273"/>
  <c r="AP92" i="273"/>
  <c r="AP56" i="273"/>
  <c r="AO102" i="273"/>
  <c r="AO103" i="273"/>
  <c r="AO111" i="273"/>
  <c r="AP112" i="273"/>
  <c r="AP57" i="273"/>
  <c r="AP58" i="273"/>
  <c r="AP65" i="273"/>
  <c r="AP66" i="273"/>
  <c r="AP3" i="288"/>
  <c r="AP23" i="288"/>
  <c r="AQ73" i="273"/>
  <c r="AQ74" i="273"/>
  <c r="AQ54" i="273"/>
  <c r="AP77" i="273"/>
  <c r="AQ78" i="273"/>
  <c r="AQ55" i="273"/>
  <c r="AP82" i="273"/>
  <c r="AP83" i="273"/>
  <c r="AP91" i="273"/>
  <c r="AQ92" i="273"/>
  <c r="AQ56" i="273"/>
  <c r="AP102" i="273"/>
  <c r="AP103" i="273"/>
  <c r="AP111" i="273"/>
  <c r="AQ112" i="273"/>
  <c r="AQ57" i="273"/>
  <c r="AQ58" i="273"/>
  <c r="AQ65" i="273"/>
  <c r="AQ66" i="273"/>
  <c r="AQ3" i="288"/>
  <c r="AQ23" i="288"/>
  <c r="AR73" i="273"/>
  <c r="AR74" i="273"/>
  <c r="AR54" i="273"/>
  <c r="AQ77" i="273"/>
  <c r="AR78" i="273"/>
  <c r="AR55" i="273"/>
  <c r="AQ82" i="273"/>
  <c r="AQ83" i="273"/>
  <c r="AQ91" i="273"/>
  <c r="AR92" i="273"/>
  <c r="AR56" i="273"/>
  <c r="AQ102" i="273"/>
  <c r="AQ103" i="273"/>
  <c r="AQ111" i="273"/>
  <c r="AR112" i="273"/>
  <c r="AR57" i="273"/>
  <c r="AR58" i="273"/>
  <c r="AR65" i="273"/>
  <c r="AR66" i="273"/>
  <c r="AR3" i="288"/>
  <c r="AR23" i="288"/>
  <c r="AS73" i="273"/>
  <c r="AS74" i="273"/>
  <c r="AS54" i="273"/>
  <c r="AR77" i="273"/>
  <c r="AS78" i="273"/>
  <c r="AS55" i="273"/>
  <c r="AR82" i="273"/>
  <c r="AR83" i="273"/>
  <c r="AR91" i="273"/>
  <c r="AS92" i="273"/>
  <c r="AS56" i="273"/>
  <c r="AR102" i="273"/>
  <c r="AR103" i="273"/>
  <c r="AR111" i="273"/>
  <c r="AS112" i="273"/>
  <c r="AS57" i="273"/>
  <c r="AS58" i="273"/>
  <c r="AS65" i="273"/>
  <c r="AS66" i="273"/>
  <c r="AS3" i="288"/>
  <c r="AS23" i="288"/>
  <c r="AT73" i="273"/>
  <c r="AT74" i="273"/>
  <c r="AT54" i="273"/>
  <c r="AS77" i="273"/>
  <c r="AT78" i="273"/>
  <c r="AT55" i="273"/>
  <c r="AS82" i="273"/>
  <c r="AS83" i="273"/>
  <c r="AS91" i="273"/>
  <c r="AT92" i="273"/>
  <c r="AT56" i="273"/>
  <c r="AS102" i="273"/>
  <c r="AS103" i="273"/>
  <c r="AS111" i="273"/>
  <c r="AT112" i="273"/>
  <c r="AT57" i="273"/>
  <c r="AT58" i="273"/>
  <c r="AT65" i="273"/>
  <c r="AT66" i="273"/>
  <c r="AT3" i="288"/>
  <c r="AT23" i="288"/>
  <c r="AU73" i="273"/>
  <c r="AU74" i="273"/>
  <c r="AU54" i="273"/>
  <c r="AT77" i="273"/>
  <c r="AU78" i="273"/>
  <c r="AU55" i="273"/>
  <c r="AT82" i="273"/>
  <c r="AT83" i="273"/>
  <c r="AT91" i="273"/>
  <c r="AU92" i="273"/>
  <c r="AU56" i="273"/>
  <c r="AT102" i="273"/>
  <c r="AT103" i="273"/>
  <c r="AT111" i="273"/>
  <c r="AU112" i="273"/>
  <c r="AU57" i="273"/>
  <c r="AU58" i="273"/>
  <c r="AU65" i="273"/>
  <c r="AU66" i="273"/>
  <c r="AU3" i="288"/>
  <c r="AU23" i="288"/>
  <c r="AV73" i="273"/>
  <c r="AV74" i="273"/>
  <c r="AV54" i="273"/>
  <c r="AU77" i="273"/>
  <c r="AV78" i="273"/>
  <c r="AV55" i="273"/>
  <c r="AU82" i="273"/>
  <c r="AU83" i="273"/>
  <c r="AU91" i="273"/>
  <c r="AV92" i="273"/>
  <c r="AV56" i="273"/>
  <c r="AU102" i="273"/>
  <c r="AU103" i="273"/>
  <c r="AU111" i="273"/>
  <c r="AV112" i="273"/>
  <c r="AV57" i="273"/>
  <c r="AV58" i="273"/>
  <c r="AV65" i="273"/>
  <c r="AV66" i="273"/>
  <c r="AV3" i="288"/>
  <c r="AV23" i="288"/>
  <c r="AW73" i="273"/>
  <c r="AW74" i="273"/>
  <c r="AW54" i="273"/>
  <c r="AV77" i="273"/>
  <c r="AW78" i="273"/>
  <c r="AW55" i="273"/>
  <c r="AV82" i="273"/>
  <c r="AV83" i="273"/>
  <c r="AV91" i="273"/>
  <c r="AW92" i="273"/>
  <c r="AW56" i="273"/>
  <c r="AV102" i="273"/>
  <c r="AV103" i="273"/>
  <c r="AV111" i="273"/>
  <c r="AW112" i="273"/>
  <c r="AW57" i="273"/>
  <c r="AW58" i="273"/>
  <c r="AW65" i="273"/>
  <c r="AW66" i="273"/>
  <c r="AW3" i="288"/>
  <c r="AW23" i="288"/>
  <c r="AX73" i="273"/>
  <c r="AX74" i="273"/>
  <c r="AX54" i="273"/>
  <c r="AW77" i="273"/>
  <c r="AX78" i="273"/>
  <c r="AX55" i="273"/>
  <c r="AW82" i="273"/>
  <c r="AW83" i="273"/>
  <c r="AW91" i="273"/>
  <c r="AX92" i="273"/>
  <c r="AX56" i="273"/>
  <c r="AW102" i="273"/>
  <c r="AW103" i="273"/>
  <c r="AW111" i="273"/>
  <c r="AX112" i="273"/>
  <c r="AX57" i="273"/>
  <c r="AX58" i="273"/>
  <c r="AX65" i="273"/>
  <c r="AX66" i="273"/>
  <c r="AX3" i="288"/>
  <c r="AX23" i="288"/>
  <c r="AY73" i="273"/>
  <c r="AY74" i="273"/>
  <c r="AY54" i="273"/>
  <c r="AX77" i="273"/>
  <c r="AY78" i="273"/>
  <c r="AY55" i="273"/>
  <c r="AX82" i="273"/>
  <c r="AX83" i="273"/>
  <c r="AX91" i="273"/>
  <c r="AY92" i="273"/>
  <c r="AY56" i="273"/>
  <c r="AX102" i="273"/>
  <c r="AX103" i="273"/>
  <c r="AX111" i="273"/>
  <c r="AY112" i="273"/>
  <c r="AY57" i="273"/>
  <c r="AY58" i="273"/>
  <c r="AY65" i="273"/>
  <c r="AY66" i="273"/>
  <c r="AY3" i="288"/>
  <c r="AY23" i="288"/>
  <c r="AZ73" i="273"/>
  <c r="AZ74" i="273"/>
  <c r="AZ54" i="273"/>
  <c r="AY77" i="273"/>
  <c r="AZ78" i="273"/>
  <c r="AZ55" i="273"/>
  <c r="AY82" i="273"/>
  <c r="AY83" i="273"/>
  <c r="AY91" i="273"/>
  <c r="AZ92" i="273"/>
  <c r="AZ56" i="273"/>
  <c r="AY102" i="273"/>
  <c r="AY103" i="273"/>
  <c r="AY111" i="273"/>
  <c r="AZ112" i="273"/>
  <c r="AZ57" i="273"/>
  <c r="AZ58" i="273"/>
  <c r="AZ65" i="273"/>
  <c r="AZ66" i="273"/>
  <c r="AZ3" i="288"/>
  <c r="AZ23" i="288"/>
  <c r="BA73" i="273"/>
  <c r="BA74" i="273"/>
  <c r="BA54" i="273"/>
  <c r="AZ77" i="273"/>
  <c r="BA78" i="273"/>
  <c r="BA55" i="273"/>
  <c r="AZ82" i="273"/>
  <c r="AZ83" i="273"/>
  <c r="AZ91" i="273"/>
  <c r="BA92" i="273"/>
  <c r="BA56" i="273"/>
  <c r="AZ102" i="273"/>
  <c r="AZ103" i="273"/>
  <c r="AZ111" i="273"/>
  <c r="BA112" i="273"/>
  <c r="BA57" i="273"/>
  <c r="BA58" i="273"/>
  <c r="BA65" i="273"/>
  <c r="BA66" i="273"/>
  <c r="BA3" i="288"/>
  <c r="BA23" i="288"/>
  <c r="BB73" i="273"/>
  <c r="BB74" i="273"/>
  <c r="BB54" i="273"/>
  <c r="BA77" i="273"/>
  <c r="BB78" i="273"/>
  <c r="BB55" i="273"/>
  <c r="BA82" i="273"/>
  <c r="BA83" i="273"/>
  <c r="BA91" i="273"/>
  <c r="BB92" i="273"/>
  <c r="BB56" i="273"/>
  <c r="BA102" i="273"/>
  <c r="BA103" i="273"/>
  <c r="BA111" i="273"/>
  <c r="BB112" i="273"/>
  <c r="BB57" i="273"/>
  <c r="BB58" i="273"/>
  <c r="BB65" i="273"/>
  <c r="BB66" i="273"/>
  <c r="BB3" i="288"/>
  <c r="BB23" i="288"/>
  <c r="BC73" i="273"/>
  <c r="BC74" i="273"/>
  <c r="BC54" i="273"/>
  <c r="BB77" i="273"/>
  <c r="BC78" i="273"/>
  <c r="BC55" i="273"/>
  <c r="BB82" i="273"/>
  <c r="BB83" i="273"/>
  <c r="BB91" i="273"/>
  <c r="BC92" i="273"/>
  <c r="BC56" i="273"/>
  <c r="BB102" i="273"/>
  <c r="BB103" i="273"/>
  <c r="BB111" i="273"/>
  <c r="BC112" i="273"/>
  <c r="BC57" i="273"/>
  <c r="BC58" i="273"/>
  <c r="BC65" i="273"/>
  <c r="BC66" i="273"/>
  <c r="BC3" i="288"/>
  <c r="BC23" i="288"/>
  <c r="BD73" i="273"/>
  <c r="BD74" i="273"/>
  <c r="BD54" i="273"/>
  <c r="BC77" i="273"/>
  <c r="BD78" i="273"/>
  <c r="BD55" i="273"/>
  <c r="BC82" i="273"/>
  <c r="BC83" i="273"/>
  <c r="BC91" i="273"/>
  <c r="BD92" i="273"/>
  <c r="BD56" i="273"/>
  <c r="BC102" i="273"/>
  <c r="BC103" i="273"/>
  <c r="BC111" i="273"/>
  <c r="BD112" i="273"/>
  <c r="BD57" i="273"/>
  <c r="BD58" i="273"/>
  <c r="BD65" i="273"/>
  <c r="BD66" i="273"/>
  <c r="BD3" i="288"/>
  <c r="BD23" i="288"/>
  <c r="BE73" i="273"/>
  <c r="BE74" i="273"/>
  <c r="BE54" i="273"/>
  <c r="BD77" i="273"/>
  <c r="BE78" i="273"/>
  <c r="BE55" i="273"/>
  <c r="BD82" i="273"/>
  <c r="BD83" i="273"/>
  <c r="BD91" i="273"/>
  <c r="BE92" i="273"/>
  <c r="BE56" i="273"/>
  <c r="BD102" i="273"/>
  <c r="BD103" i="273"/>
  <c r="BD111" i="273"/>
  <c r="BE112" i="273"/>
  <c r="BE57" i="273"/>
  <c r="BE58" i="273"/>
  <c r="BE65" i="273"/>
  <c r="F64" i="273"/>
  <c r="BE66" i="273"/>
  <c r="BE3" i="288"/>
  <c r="BE23" i="288"/>
  <c r="BF73" i="273"/>
  <c r="BF74" i="273"/>
  <c r="BF54" i="273"/>
  <c r="BE77" i="273"/>
  <c r="BF78" i="273"/>
  <c r="BF55" i="273"/>
  <c r="BE82" i="273"/>
  <c r="BE83" i="273"/>
  <c r="BE91" i="273"/>
  <c r="BF92" i="273"/>
  <c r="BF56" i="273"/>
  <c r="BE102" i="273"/>
  <c r="BE103" i="273"/>
  <c r="BE111" i="273"/>
  <c r="BF112" i="273"/>
  <c r="BF57" i="273"/>
  <c r="BF58" i="273"/>
  <c r="BF65" i="273"/>
  <c r="BF66" i="273"/>
  <c r="BF3" i="288"/>
  <c r="BF23" i="288"/>
  <c r="BG73" i="273"/>
  <c r="BG74" i="273"/>
  <c r="BG54" i="273"/>
  <c r="BF77" i="273"/>
  <c r="BG78" i="273"/>
  <c r="BG55" i="273"/>
  <c r="BF82" i="273"/>
  <c r="BF83" i="273"/>
  <c r="BF91" i="273"/>
  <c r="BG92" i="273"/>
  <c r="BG56" i="273"/>
  <c r="BF102" i="273"/>
  <c r="BF103" i="273"/>
  <c r="BF111" i="273"/>
  <c r="BG112" i="273"/>
  <c r="BG57" i="273"/>
  <c r="BG58" i="273"/>
  <c r="BG65" i="273"/>
  <c r="BG66" i="273"/>
  <c r="BG3" i="288"/>
  <c r="BG23" i="288"/>
  <c r="BH73" i="273"/>
  <c r="BH74" i="273"/>
  <c r="BH54" i="273"/>
  <c r="BG77" i="273"/>
  <c r="BH78" i="273"/>
  <c r="BH55" i="273"/>
  <c r="BG82" i="273"/>
  <c r="BG83" i="273"/>
  <c r="BG91" i="273"/>
  <c r="BH92" i="273"/>
  <c r="BH56" i="273"/>
  <c r="BG102" i="273"/>
  <c r="BG103" i="273"/>
  <c r="BG111" i="273"/>
  <c r="BH112" i="273"/>
  <c r="BH57" i="273"/>
  <c r="BH58" i="273"/>
  <c r="BH65" i="273"/>
  <c r="BH66" i="273"/>
  <c r="BH3" i="288"/>
  <c r="BH23" i="288"/>
  <c r="BI73" i="273"/>
  <c r="BI74" i="273"/>
  <c r="BI54" i="273"/>
  <c r="BH77" i="273"/>
  <c r="BI78" i="273"/>
  <c r="BI55" i="273"/>
  <c r="BH82" i="273"/>
  <c r="BH83" i="273"/>
  <c r="BH91" i="273"/>
  <c r="BI92" i="273"/>
  <c r="BI56" i="273"/>
  <c r="BH102" i="273"/>
  <c r="BH103" i="273"/>
  <c r="BH111" i="273"/>
  <c r="BI112" i="273"/>
  <c r="BI57" i="273"/>
  <c r="BI58" i="273"/>
  <c r="BI65" i="273"/>
  <c r="BI66" i="273"/>
  <c r="BI3" i="288"/>
  <c r="BI23" i="288"/>
  <c r="BJ73" i="273"/>
  <c r="BJ74" i="273"/>
  <c r="BJ54" i="273"/>
  <c r="BI77" i="273"/>
  <c r="BJ78" i="273"/>
  <c r="BJ55" i="273"/>
  <c r="BI82" i="273"/>
  <c r="BI83" i="273"/>
  <c r="BI91" i="273"/>
  <c r="BJ92" i="273"/>
  <c r="BJ56" i="273"/>
  <c r="BI102" i="273"/>
  <c r="BI103" i="273"/>
  <c r="BI111" i="273"/>
  <c r="BJ112" i="273"/>
  <c r="BJ57" i="273"/>
  <c r="BJ58" i="273"/>
  <c r="BJ65" i="273"/>
  <c r="BJ66" i="273"/>
  <c r="BJ3" i="288"/>
  <c r="BJ23" i="288"/>
  <c r="BK73" i="273"/>
  <c r="BK74" i="273"/>
  <c r="BK54" i="273"/>
  <c r="BJ77" i="273"/>
  <c r="BK78" i="273"/>
  <c r="BK55" i="273"/>
  <c r="BJ82" i="273"/>
  <c r="BJ83" i="273"/>
  <c r="BJ91" i="273"/>
  <c r="BK92" i="273"/>
  <c r="BK56" i="273"/>
  <c r="BJ102" i="273"/>
  <c r="BJ103" i="273"/>
  <c r="BJ111" i="273"/>
  <c r="BK112" i="273"/>
  <c r="BK57" i="273"/>
  <c r="BK58" i="273"/>
  <c r="BK65" i="273"/>
  <c r="BK66" i="273"/>
  <c r="BK3" i="288"/>
  <c r="BK23" i="288"/>
  <c r="BL73" i="273"/>
  <c r="BL74" i="273"/>
  <c r="BL54" i="273"/>
  <c r="BK77" i="273"/>
  <c r="BL78" i="273"/>
  <c r="BL55" i="273"/>
  <c r="BK82" i="273"/>
  <c r="BK83" i="273"/>
  <c r="BK91" i="273"/>
  <c r="BL92" i="273"/>
  <c r="BL56" i="273"/>
  <c r="BK102" i="273"/>
  <c r="BK103" i="273"/>
  <c r="BK111" i="273"/>
  <c r="BL112" i="273"/>
  <c r="BL57" i="273"/>
  <c r="BL58" i="273"/>
  <c r="BL65" i="273"/>
  <c r="BL66" i="273"/>
  <c r="BL3" i="288"/>
  <c r="BL23" i="288"/>
  <c r="BM73" i="273"/>
  <c r="BM74" i="273"/>
  <c r="BM54" i="273"/>
  <c r="BL77" i="273"/>
  <c r="BM78" i="273"/>
  <c r="BM55" i="273"/>
  <c r="BL82" i="273"/>
  <c r="BL83" i="273"/>
  <c r="BL91" i="273"/>
  <c r="BM92" i="273"/>
  <c r="BM56" i="273"/>
  <c r="BL102" i="273"/>
  <c r="BL103" i="273"/>
  <c r="BL111" i="273"/>
  <c r="BM112" i="273"/>
  <c r="BM57" i="273"/>
  <c r="BM58" i="273"/>
  <c r="BM65" i="273"/>
  <c r="BM66" i="273"/>
  <c r="BM3" i="288"/>
  <c r="BM23" i="288"/>
  <c r="BN73" i="273"/>
  <c r="BN74" i="273"/>
  <c r="BN54" i="273"/>
  <c r="BM77" i="273"/>
  <c r="BN78" i="273"/>
  <c r="BN55" i="273"/>
  <c r="BM82" i="273"/>
  <c r="BM83" i="273"/>
  <c r="BM91" i="273"/>
  <c r="BN92" i="273"/>
  <c r="BN56" i="273"/>
  <c r="BM102" i="273"/>
  <c r="BM103" i="273"/>
  <c r="BM111" i="273"/>
  <c r="BN112" i="273"/>
  <c r="BN57" i="273"/>
  <c r="BN58" i="273"/>
  <c r="BN65" i="273"/>
  <c r="BN66" i="273"/>
  <c r="BN3" i="288"/>
  <c r="BN23" i="288"/>
  <c r="BO73" i="273"/>
  <c r="BO74" i="273"/>
  <c r="BO54" i="273"/>
  <c r="BN77" i="273"/>
  <c r="BO78" i="273"/>
  <c r="BO55" i="273"/>
  <c r="BN82" i="273"/>
  <c r="BN83" i="273"/>
  <c r="BN91" i="273"/>
  <c r="BO92" i="273"/>
  <c r="BO56" i="273"/>
  <c r="BN102" i="273"/>
  <c r="BN103" i="273"/>
  <c r="BN111" i="273"/>
  <c r="BO112" i="273"/>
  <c r="BO57" i="273"/>
  <c r="BO58" i="273"/>
  <c r="BO65" i="273"/>
  <c r="BO66" i="273"/>
  <c r="BO3" i="288"/>
  <c r="BO23" i="288"/>
  <c r="BP73" i="273"/>
  <c r="BP74" i="273"/>
  <c r="BP54" i="273"/>
  <c r="BO77" i="273"/>
  <c r="BP78" i="273"/>
  <c r="BP55" i="273"/>
  <c r="BO82" i="273"/>
  <c r="BO83" i="273"/>
  <c r="BO91" i="273"/>
  <c r="BP92" i="273"/>
  <c r="BP56" i="273"/>
  <c r="BO102" i="273"/>
  <c r="BO103" i="273"/>
  <c r="BO111" i="273"/>
  <c r="BP112" i="273"/>
  <c r="BP57" i="273"/>
  <c r="BP58" i="273"/>
  <c r="BP65" i="273"/>
  <c r="BP66" i="273"/>
  <c r="BP3" i="288"/>
  <c r="BP23" i="288"/>
  <c r="BQ73" i="273"/>
  <c r="BQ74" i="273"/>
  <c r="BQ54" i="273"/>
  <c r="BP77" i="273"/>
  <c r="BQ78" i="273"/>
  <c r="BQ55" i="273"/>
  <c r="BP82" i="273"/>
  <c r="BP83" i="273"/>
  <c r="BP91" i="273"/>
  <c r="BQ92" i="273"/>
  <c r="BQ56" i="273"/>
  <c r="BP102" i="273"/>
  <c r="BP103" i="273"/>
  <c r="BP111" i="273"/>
  <c r="BQ112" i="273"/>
  <c r="BQ57" i="273"/>
  <c r="BQ58" i="273"/>
  <c r="BQ65" i="273"/>
  <c r="BQ66" i="273"/>
  <c r="BQ3" i="288"/>
  <c r="BQ23" i="288"/>
  <c r="BR73" i="273"/>
  <c r="BR74" i="273"/>
  <c r="BR54" i="273"/>
  <c r="BQ77" i="273"/>
  <c r="BR78" i="273"/>
  <c r="BR55" i="273"/>
  <c r="BQ82" i="273"/>
  <c r="BQ83" i="273"/>
  <c r="BQ91" i="273"/>
  <c r="BR92" i="273"/>
  <c r="BR56" i="273"/>
  <c r="BQ102" i="273"/>
  <c r="BQ103" i="273"/>
  <c r="BQ111" i="273"/>
  <c r="BR112" i="273"/>
  <c r="BR57" i="273"/>
  <c r="BR58" i="273"/>
  <c r="BR65" i="273"/>
  <c r="BR66" i="273"/>
  <c r="BR3" i="288"/>
  <c r="BR23" i="288"/>
  <c r="BS73" i="273"/>
  <c r="BS74" i="273"/>
  <c r="BS54" i="273"/>
  <c r="BR77" i="273"/>
  <c r="BS78" i="273"/>
  <c r="BS55" i="273"/>
  <c r="BR82" i="273"/>
  <c r="BR83" i="273"/>
  <c r="BR91" i="273"/>
  <c r="BS92" i="273"/>
  <c r="BS56" i="273"/>
  <c r="BR102" i="273"/>
  <c r="BR103" i="273"/>
  <c r="BR111" i="273"/>
  <c r="BS112" i="273"/>
  <c r="BS57" i="273"/>
  <c r="BS58" i="273"/>
  <c r="BS65" i="273"/>
  <c r="BS66" i="273"/>
  <c r="BS3" i="288"/>
  <c r="BS23" i="288"/>
  <c r="BT73" i="273"/>
  <c r="BT74" i="273"/>
  <c r="BT54" i="273"/>
  <c r="BS77" i="273"/>
  <c r="BT78" i="273"/>
  <c r="BT55" i="273"/>
  <c r="BS82" i="273"/>
  <c r="BS83" i="273"/>
  <c r="BS91" i="273"/>
  <c r="BT92" i="273"/>
  <c r="BT56" i="273"/>
  <c r="BS102" i="273"/>
  <c r="BS103" i="273"/>
  <c r="BS111" i="273"/>
  <c r="BT112" i="273"/>
  <c r="BT57" i="273"/>
  <c r="BT58" i="273"/>
  <c r="BT65" i="273"/>
  <c r="BT66" i="273"/>
  <c r="BT3" i="288"/>
  <c r="BT23" i="288"/>
  <c r="BU73" i="273"/>
  <c r="BU74" i="273"/>
  <c r="BU54" i="273"/>
  <c r="BT77" i="273"/>
  <c r="BU78" i="273"/>
  <c r="BU55" i="273"/>
  <c r="BT82" i="273"/>
  <c r="BT83" i="273"/>
  <c r="BT91" i="273"/>
  <c r="BU92" i="273"/>
  <c r="BU56" i="273"/>
  <c r="BT102" i="273"/>
  <c r="BT103" i="273"/>
  <c r="BT111" i="273"/>
  <c r="BU112" i="273"/>
  <c r="BU57" i="273"/>
  <c r="BU58" i="273"/>
  <c r="BU65" i="273"/>
  <c r="BU66" i="273"/>
  <c r="BU3" i="288"/>
  <c r="BU23" i="288"/>
  <c r="BV73" i="273"/>
  <c r="BV74" i="273"/>
  <c r="BV54" i="273"/>
  <c r="BU77" i="273"/>
  <c r="BV78" i="273"/>
  <c r="BV55" i="273"/>
  <c r="BU82" i="273"/>
  <c r="BU83" i="273"/>
  <c r="BU91" i="273"/>
  <c r="BV92" i="273"/>
  <c r="BV56" i="273"/>
  <c r="BU102" i="273"/>
  <c r="BU103" i="273"/>
  <c r="BU111" i="273"/>
  <c r="BV112" i="273"/>
  <c r="BV57" i="273"/>
  <c r="BV58" i="273"/>
  <c r="BV65" i="273"/>
  <c r="BV66" i="273"/>
  <c r="BV3" i="288"/>
  <c r="BV23" i="288"/>
  <c r="BW73" i="273"/>
  <c r="BW74" i="273"/>
  <c r="BW54" i="273"/>
  <c r="BV77" i="273"/>
  <c r="BW78" i="273"/>
  <c r="BW55" i="273"/>
  <c r="BV82" i="273"/>
  <c r="BV83" i="273"/>
  <c r="BV91" i="273"/>
  <c r="BW92" i="273"/>
  <c r="BW56" i="273"/>
  <c r="BV102" i="273"/>
  <c r="BV103" i="273"/>
  <c r="BV111" i="273"/>
  <c r="BW112" i="273"/>
  <c r="BW57" i="273"/>
  <c r="BW58" i="273"/>
  <c r="BW65" i="273"/>
  <c r="BW66" i="273"/>
  <c r="BW3" i="288"/>
  <c r="BW23" i="288"/>
  <c r="BX73" i="273"/>
  <c r="BX74" i="273"/>
  <c r="BX54" i="273"/>
  <c r="BW77" i="273"/>
  <c r="BX78" i="273"/>
  <c r="BX55" i="273"/>
  <c r="BW82" i="273"/>
  <c r="BW83" i="273"/>
  <c r="BW91" i="273"/>
  <c r="BX92" i="273"/>
  <c r="BX56" i="273"/>
  <c r="BW102" i="273"/>
  <c r="BW103" i="273"/>
  <c r="BW111" i="273"/>
  <c r="BX112" i="273"/>
  <c r="BX57" i="273"/>
  <c r="BX58" i="273"/>
  <c r="BX65" i="273"/>
  <c r="BX66" i="273"/>
  <c r="BX3" i="288"/>
  <c r="BX23" i="288"/>
  <c r="BY73" i="273"/>
  <c r="BY74" i="273"/>
  <c r="BY54" i="273"/>
  <c r="BX77" i="273"/>
  <c r="BY78" i="273"/>
  <c r="BY55" i="273"/>
  <c r="BX82" i="273"/>
  <c r="BX83" i="273"/>
  <c r="BX91" i="273"/>
  <c r="BY92" i="273"/>
  <c r="BY56" i="273"/>
  <c r="BX102" i="273"/>
  <c r="BX103" i="273"/>
  <c r="BX111" i="273"/>
  <c r="BY112" i="273"/>
  <c r="BY57" i="273"/>
  <c r="BY58" i="273"/>
  <c r="BY65" i="273"/>
  <c r="BY66" i="273"/>
  <c r="BY3" i="288"/>
  <c r="BY23" i="288"/>
  <c r="BZ73" i="273"/>
  <c r="BZ74" i="273"/>
  <c r="BZ54" i="273"/>
  <c r="BY77" i="273"/>
  <c r="BZ78" i="273"/>
  <c r="BZ55" i="273"/>
  <c r="BY82" i="273"/>
  <c r="BY83" i="273"/>
  <c r="BY91" i="273"/>
  <c r="BZ92" i="273"/>
  <c r="BZ56" i="273"/>
  <c r="BY102" i="273"/>
  <c r="BY103" i="273"/>
  <c r="BY111" i="273"/>
  <c r="BZ112" i="273"/>
  <c r="BZ57" i="273"/>
  <c r="BZ58" i="273"/>
  <c r="BZ65" i="273"/>
  <c r="BZ66" i="273"/>
  <c r="BZ3" i="288"/>
  <c r="BZ23" i="288"/>
  <c r="CA73" i="273"/>
  <c r="CA74" i="273"/>
  <c r="CA54" i="273"/>
  <c r="BZ77" i="273"/>
  <c r="CA78" i="273"/>
  <c r="CA55" i="273"/>
  <c r="BZ82" i="273"/>
  <c r="BZ83" i="273"/>
  <c r="BZ91" i="273"/>
  <c r="CA92" i="273"/>
  <c r="CA56" i="273"/>
  <c r="BZ102" i="273"/>
  <c r="BZ103" i="273"/>
  <c r="BZ111" i="273"/>
  <c r="CA112" i="273"/>
  <c r="CA57" i="273"/>
  <c r="CA58" i="273"/>
  <c r="CA65" i="273"/>
  <c r="CA66" i="273"/>
  <c r="CA3" i="288"/>
  <c r="CA23" i="288"/>
  <c r="CB73" i="273"/>
  <c r="CB74" i="273"/>
  <c r="CB54" i="273"/>
  <c r="CA77" i="273"/>
  <c r="CB78" i="273"/>
  <c r="CB55" i="273"/>
  <c r="CA82" i="273"/>
  <c r="CA83" i="273"/>
  <c r="CA91" i="273"/>
  <c r="CB92" i="273"/>
  <c r="CB56" i="273"/>
  <c r="CA102" i="273"/>
  <c r="CA103" i="273"/>
  <c r="CA111" i="273"/>
  <c r="CB112" i="273"/>
  <c r="CB57" i="273"/>
  <c r="CB58" i="273"/>
  <c r="CB65" i="273"/>
  <c r="CB66" i="273"/>
  <c r="CB3" i="288"/>
  <c r="CB23" i="288"/>
  <c r="CC73" i="273"/>
  <c r="CC74" i="273"/>
  <c r="CC54" i="273"/>
  <c r="CB77" i="273"/>
  <c r="CC78" i="273"/>
  <c r="CC55" i="273"/>
  <c r="CB82" i="273"/>
  <c r="CB83" i="273"/>
  <c r="CB91" i="273"/>
  <c r="CC92" i="273"/>
  <c r="CC56" i="273"/>
  <c r="CB102" i="273"/>
  <c r="CB103" i="273"/>
  <c r="CB111" i="273"/>
  <c r="CC112" i="273"/>
  <c r="CC57" i="273"/>
  <c r="CC58" i="273"/>
  <c r="CC65" i="273"/>
  <c r="CC66" i="273"/>
  <c r="CC3" i="288"/>
  <c r="CC23" i="288"/>
  <c r="CD73" i="273"/>
  <c r="CD74" i="273"/>
  <c r="CD54" i="273"/>
  <c r="CC77" i="273"/>
  <c r="CD78" i="273"/>
  <c r="CD55" i="273"/>
  <c r="CC82" i="273"/>
  <c r="CC83" i="273"/>
  <c r="CC91" i="273"/>
  <c r="CD92" i="273"/>
  <c r="CD56" i="273"/>
  <c r="CC102" i="273"/>
  <c r="CC103" i="273"/>
  <c r="CC111" i="273"/>
  <c r="CD112" i="273"/>
  <c r="CD57" i="273"/>
  <c r="CD58" i="273"/>
  <c r="CD65" i="273"/>
  <c r="CD66" i="273"/>
  <c r="CD3" i="288"/>
  <c r="CD23" i="288"/>
  <c r="CE73" i="273"/>
  <c r="CE74" i="273"/>
  <c r="CE54" i="273"/>
  <c r="CD77" i="273"/>
  <c r="CE78" i="273"/>
  <c r="CE55" i="273"/>
  <c r="CD82" i="273"/>
  <c r="CD83" i="273"/>
  <c r="CD91" i="273"/>
  <c r="CE92" i="273"/>
  <c r="CE56" i="273"/>
  <c r="CD102" i="273"/>
  <c r="CD103" i="273"/>
  <c r="CD111" i="273"/>
  <c r="CE112" i="273"/>
  <c r="CE57" i="273"/>
  <c r="CE58" i="273"/>
  <c r="CE65" i="273"/>
  <c r="CE66" i="273"/>
  <c r="CE3" i="288"/>
  <c r="CE23" i="288"/>
  <c r="CF73" i="273"/>
  <c r="CF74" i="273"/>
  <c r="CF54" i="273"/>
  <c r="CE77" i="273"/>
  <c r="CF78" i="273"/>
  <c r="CF55" i="273"/>
  <c r="CE82" i="273"/>
  <c r="CE83" i="273"/>
  <c r="CE91" i="273"/>
  <c r="CF92" i="273"/>
  <c r="CF56" i="273"/>
  <c r="CE102" i="273"/>
  <c r="CE103" i="273"/>
  <c r="CE111" i="273"/>
  <c r="CF112" i="273"/>
  <c r="CF57" i="273"/>
  <c r="CF58" i="273"/>
  <c r="CF65" i="273"/>
  <c r="CF66" i="273"/>
  <c r="CF3" i="288"/>
  <c r="CF23" i="288"/>
  <c r="CG73" i="273"/>
  <c r="CG74" i="273"/>
  <c r="CG54" i="273"/>
  <c r="CF77" i="273"/>
  <c r="CG78" i="273"/>
  <c r="CG55" i="273"/>
  <c r="CF82" i="273"/>
  <c r="CF83" i="273"/>
  <c r="CF91" i="273"/>
  <c r="CG92" i="273"/>
  <c r="CG56" i="273"/>
  <c r="CF102" i="273"/>
  <c r="CF103" i="273"/>
  <c r="CF111" i="273"/>
  <c r="CG112" i="273"/>
  <c r="CG57" i="273"/>
  <c r="CG58" i="273"/>
  <c r="CG65" i="273"/>
  <c r="CG66" i="273"/>
  <c r="CG3" i="288"/>
  <c r="CG23" i="288"/>
  <c r="CH73" i="273"/>
  <c r="CH74" i="273"/>
  <c r="CH54" i="273"/>
  <c r="CG77" i="273"/>
  <c r="CH78" i="273"/>
  <c r="CH55" i="273"/>
  <c r="CG82" i="273"/>
  <c r="CG83" i="273"/>
  <c r="CG91" i="273"/>
  <c r="CH92" i="273"/>
  <c r="CH56" i="273"/>
  <c r="CG102" i="273"/>
  <c r="CG103" i="273"/>
  <c r="CG111" i="273"/>
  <c r="CH112" i="273"/>
  <c r="CH57" i="273"/>
  <c r="CH58" i="273"/>
  <c r="CH65" i="273"/>
  <c r="CH66" i="273"/>
  <c r="CH3" i="288"/>
  <c r="CH23" i="288"/>
  <c r="CI73" i="273"/>
  <c r="CI74" i="273"/>
  <c r="CI54" i="273"/>
  <c r="CH77" i="273"/>
  <c r="CI78" i="273"/>
  <c r="CI55" i="273"/>
  <c r="CH82" i="273"/>
  <c r="CH83" i="273"/>
  <c r="CH91" i="273"/>
  <c r="CI92" i="273"/>
  <c r="CI56" i="273"/>
  <c r="CH102" i="273"/>
  <c r="CH103" i="273"/>
  <c r="CH111" i="273"/>
  <c r="CI112" i="273"/>
  <c r="CI57" i="273"/>
  <c r="CI58" i="273"/>
  <c r="CI65" i="273"/>
  <c r="CI66" i="273"/>
  <c r="CI3" i="288"/>
  <c r="CI23" i="288"/>
  <c r="CJ73" i="273"/>
  <c r="CJ74" i="273"/>
  <c r="CJ54" i="273"/>
  <c r="CI77" i="273"/>
  <c r="CJ78" i="273"/>
  <c r="CJ55" i="273"/>
  <c r="CI82" i="273"/>
  <c r="CI83" i="273"/>
  <c r="CI91" i="273"/>
  <c r="CJ92" i="273"/>
  <c r="CJ56" i="273"/>
  <c r="CI102" i="273"/>
  <c r="CI103" i="273"/>
  <c r="CI111" i="273"/>
  <c r="CJ112" i="273"/>
  <c r="CJ57" i="273"/>
  <c r="CJ58" i="273"/>
  <c r="CJ65" i="273"/>
  <c r="CJ66" i="273"/>
  <c r="CJ3" i="288"/>
  <c r="CJ23" i="288"/>
  <c r="CK73" i="273"/>
  <c r="CK74" i="273"/>
  <c r="CK54" i="273"/>
  <c r="CJ77" i="273"/>
  <c r="CK78" i="273"/>
  <c r="CK55" i="273"/>
  <c r="CJ82" i="273"/>
  <c r="CJ83" i="273"/>
  <c r="CJ91" i="273"/>
  <c r="CK92" i="273"/>
  <c r="CK56" i="273"/>
  <c r="CJ102" i="273"/>
  <c r="CJ103" i="273"/>
  <c r="CJ111" i="273"/>
  <c r="CK112" i="273"/>
  <c r="CK57" i="273"/>
  <c r="CK58" i="273"/>
  <c r="CK65" i="273"/>
  <c r="CK66" i="273"/>
  <c r="CK3" i="288"/>
  <c r="CK23" i="288"/>
  <c r="CL73" i="273"/>
  <c r="CL74" i="273"/>
  <c r="CL54" i="273"/>
  <c r="CK77" i="273"/>
  <c r="CL78" i="273"/>
  <c r="CL55" i="273"/>
  <c r="CK82" i="273"/>
  <c r="CK83" i="273"/>
  <c r="CK91" i="273"/>
  <c r="CL92" i="273"/>
  <c r="CL56" i="273"/>
  <c r="CK102" i="273"/>
  <c r="CK103" i="273"/>
  <c r="CK111" i="273"/>
  <c r="CL112" i="273"/>
  <c r="CL57" i="273"/>
  <c r="CL58" i="273"/>
  <c r="CL65" i="273"/>
  <c r="CL66" i="273"/>
  <c r="CL3" i="288"/>
  <c r="CL23" i="288"/>
  <c r="CM73" i="273"/>
  <c r="CM74" i="273"/>
  <c r="CM54" i="273"/>
  <c r="CL77" i="273"/>
  <c r="CM78" i="273"/>
  <c r="CM55" i="273"/>
  <c r="CL82" i="273"/>
  <c r="CL83" i="273"/>
  <c r="CL91" i="273"/>
  <c r="CM92" i="273"/>
  <c r="CM56" i="273"/>
  <c r="CL102" i="273"/>
  <c r="CL103" i="273"/>
  <c r="CL111" i="273"/>
  <c r="CM112" i="273"/>
  <c r="CM57" i="273"/>
  <c r="CM58" i="273"/>
  <c r="CM65" i="273"/>
  <c r="CM66" i="273"/>
  <c r="CM3" i="288"/>
  <c r="CM23" i="288"/>
  <c r="CN73" i="273"/>
  <c r="CN74" i="273"/>
  <c r="CN54" i="273"/>
  <c r="CM77" i="273"/>
  <c r="CN78" i="273"/>
  <c r="CN55" i="273"/>
  <c r="CM82" i="273"/>
  <c r="CM83" i="273"/>
  <c r="CM91" i="273"/>
  <c r="CN92" i="273"/>
  <c r="CN56" i="273"/>
  <c r="CM102" i="273"/>
  <c r="CM103" i="273"/>
  <c r="CM111" i="273"/>
  <c r="CN112" i="273"/>
  <c r="CN57" i="273"/>
  <c r="CN58" i="273"/>
  <c r="CN65" i="273"/>
  <c r="CN66" i="273"/>
  <c r="CN3" i="288"/>
  <c r="CN23" i="288"/>
  <c r="CO73" i="273"/>
  <c r="CO74" i="273"/>
  <c r="CO54" i="273"/>
  <c r="CN77" i="273"/>
  <c r="CO78" i="273"/>
  <c r="CO55" i="273"/>
  <c r="CN82" i="273"/>
  <c r="CN83" i="273"/>
  <c r="CN91" i="273"/>
  <c r="CO92" i="273"/>
  <c r="CO56" i="273"/>
  <c r="CN102" i="273"/>
  <c r="CN103" i="273"/>
  <c r="CN111" i="273"/>
  <c r="CO112" i="273"/>
  <c r="CO57" i="273"/>
  <c r="CO58" i="273"/>
  <c r="CO65" i="273"/>
  <c r="CO66" i="273"/>
  <c r="CO3" i="288"/>
  <c r="CO23" i="288"/>
  <c r="CP73" i="273"/>
  <c r="CP74" i="273"/>
  <c r="CP54" i="273"/>
  <c r="CO77" i="273"/>
  <c r="CP78" i="273"/>
  <c r="CP55" i="273"/>
  <c r="CO82" i="273"/>
  <c r="CO83" i="273"/>
  <c r="CO91" i="273"/>
  <c r="CP92" i="273"/>
  <c r="CP56" i="273"/>
  <c r="CO102" i="273"/>
  <c r="CO103" i="273"/>
  <c r="CO111" i="273"/>
  <c r="CP112" i="273"/>
  <c r="CP57" i="273"/>
  <c r="CP58" i="273"/>
  <c r="CP65" i="273"/>
  <c r="CP66" i="273"/>
  <c r="CP3" i="288"/>
  <c r="CP23" i="288"/>
  <c r="CQ73" i="273"/>
  <c r="CQ74" i="273"/>
  <c r="CQ54" i="273"/>
  <c r="CP77" i="273"/>
  <c r="CQ78" i="273"/>
  <c r="CQ55" i="273"/>
  <c r="CP82" i="273"/>
  <c r="CP83" i="273"/>
  <c r="CP91" i="273"/>
  <c r="CQ92" i="273"/>
  <c r="CQ56" i="273"/>
  <c r="CP102" i="273"/>
  <c r="CP103" i="273"/>
  <c r="CP111" i="273"/>
  <c r="CQ112" i="273"/>
  <c r="CQ57" i="273"/>
  <c r="CQ58" i="273"/>
  <c r="CQ65" i="273"/>
  <c r="CQ66" i="273"/>
  <c r="CQ3" i="288"/>
  <c r="CQ23" i="288"/>
  <c r="CR73" i="273"/>
  <c r="CR74" i="273"/>
  <c r="CR54" i="273"/>
  <c r="CQ77" i="273"/>
  <c r="CR78" i="273"/>
  <c r="CR55" i="273"/>
  <c r="CQ82" i="273"/>
  <c r="CQ83" i="273"/>
  <c r="CQ91" i="273"/>
  <c r="CR92" i="273"/>
  <c r="CR56" i="273"/>
  <c r="CQ102" i="273"/>
  <c r="CQ103" i="273"/>
  <c r="CQ111" i="273"/>
  <c r="CR112" i="273"/>
  <c r="CR57" i="273"/>
  <c r="CR58" i="273"/>
  <c r="CR65" i="273"/>
  <c r="CR66" i="273"/>
  <c r="CR3" i="288"/>
  <c r="CR23" i="288"/>
  <c r="CS73" i="273"/>
  <c r="CS74" i="273"/>
  <c r="CS54" i="273"/>
  <c r="CR77" i="273"/>
  <c r="CS78" i="273"/>
  <c r="CS55" i="273"/>
  <c r="CR82" i="273"/>
  <c r="CR83" i="273"/>
  <c r="CR91" i="273"/>
  <c r="CS92" i="273"/>
  <c r="CS56" i="273"/>
  <c r="CR102" i="273"/>
  <c r="CR103" i="273"/>
  <c r="CR111" i="273"/>
  <c r="CS112" i="273"/>
  <c r="CS57" i="273"/>
  <c r="CS58" i="273"/>
  <c r="CS65" i="273"/>
  <c r="CS66" i="273"/>
  <c r="CS3" i="288"/>
  <c r="CS23" i="288"/>
  <c r="CT73" i="273"/>
  <c r="CT74" i="273"/>
  <c r="CT54" i="273"/>
  <c r="CS77" i="273"/>
  <c r="CT78" i="273"/>
  <c r="CT55" i="273"/>
  <c r="CS82" i="273"/>
  <c r="CS83" i="273"/>
  <c r="CS91" i="273"/>
  <c r="CT92" i="273"/>
  <c r="CT56" i="273"/>
  <c r="CS102" i="273"/>
  <c r="CS103" i="273"/>
  <c r="CS111" i="273"/>
  <c r="CT112" i="273"/>
  <c r="CT57" i="273"/>
  <c r="CT58" i="273"/>
  <c r="CT65" i="273"/>
  <c r="CT66" i="273"/>
  <c r="CT3" i="288"/>
  <c r="CT23" i="288"/>
  <c r="CU73" i="273"/>
  <c r="CU74" i="273"/>
  <c r="CU54" i="273"/>
  <c r="CT77" i="273"/>
  <c r="CU78" i="273"/>
  <c r="CU55" i="273"/>
  <c r="CT82" i="273"/>
  <c r="CT83" i="273"/>
  <c r="CT91" i="273"/>
  <c r="CU92" i="273"/>
  <c r="CU56" i="273"/>
  <c r="CT102" i="273"/>
  <c r="CT103" i="273"/>
  <c r="CT111" i="273"/>
  <c r="CU112" i="273"/>
  <c r="CU57" i="273"/>
  <c r="CU58" i="273"/>
  <c r="CU65" i="273"/>
  <c r="CU66" i="273"/>
  <c r="CU3" i="288"/>
  <c r="CU23" i="288"/>
  <c r="CV73" i="273"/>
  <c r="CV74" i="273"/>
  <c r="CV54" i="273"/>
  <c r="CU77" i="273"/>
  <c r="CV78" i="273"/>
  <c r="CV55" i="273"/>
  <c r="CU82" i="273"/>
  <c r="CU83" i="273"/>
  <c r="CU91" i="273"/>
  <c r="CV92" i="273"/>
  <c r="CV56" i="273"/>
  <c r="CU102" i="273"/>
  <c r="CU103" i="273"/>
  <c r="CU111" i="273"/>
  <c r="CV112" i="273"/>
  <c r="CV57" i="273"/>
  <c r="CV58" i="273"/>
  <c r="CV65" i="273"/>
  <c r="CV66" i="273"/>
  <c r="CV3" i="288"/>
  <c r="CV23" i="288"/>
  <c r="CW73" i="273"/>
  <c r="CW74" i="273"/>
  <c r="CW54" i="273"/>
  <c r="CV77" i="273"/>
  <c r="CW78" i="273"/>
  <c r="CW55" i="273"/>
  <c r="CV82" i="273"/>
  <c r="CV83" i="273"/>
  <c r="CV91" i="273"/>
  <c r="CW92" i="273"/>
  <c r="CW56" i="273"/>
  <c r="CV102" i="273"/>
  <c r="CV103" i="273"/>
  <c r="CV111" i="273"/>
  <c r="CW112" i="273"/>
  <c r="CW57" i="273"/>
  <c r="CW58" i="273"/>
  <c r="CW65" i="273"/>
  <c r="CW66" i="273"/>
  <c r="CW3" i="288"/>
  <c r="CW23" i="288"/>
  <c r="CX73" i="273"/>
  <c r="CX74" i="273"/>
  <c r="CX54" i="273"/>
  <c r="CW77" i="273"/>
  <c r="CX78" i="273"/>
  <c r="CX55" i="273"/>
  <c r="CW82" i="273"/>
  <c r="CW83" i="273"/>
  <c r="CW91" i="273"/>
  <c r="CX92" i="273"/>
  <c r="CX56" i="273"/>
  <c r="CW102" i="273"/>
  <c r="CW103" i="273"/>
  <c r="CW111" i="273"/>
  <c r="CX112" i="273"/>
  <c r="CX57" i="273"/>
  <c r="CX58" i="273"/>
  <c r="CX65" i="273"/>
  <c r="CX66" i="273"/>
  <c r="CX3" i="288"/>
  <c r="CX23" i="288"/>
  <c r="CY73" i="273"/>
  <c r="CY74" i="273"/>
  <c r="CY54" i="273"/>
  <c r="CX77" i="273"/>
  <c r="CY78" i="273"/>
  <c r="CY55" i="273"/>
  <c r="CX82" i="273"/>
  <c r="CX83" i="273"/>
  <c r="CX91" i="273"/>
  <c r="CY92" i="273"/>
  <c r="CY56" i="273"/>
  <c r="CX102" i="273"/>
  <c r="CX103" i="273"/>
  <c r="CX111" i="273"/>
  <c r="CY112" i="273"/>
  <c r="CY57" i="273"/>
  <c r="CY58" i="273"/>
  <c r="CY65" i="273"/>
  <c r="CY66" i="273"/>
  <c r="CY3" i="288"/>
  <c r="CY23" i="288"/>
  <c r="CZ73" i="273"/>
  <c r="CZ74" i="273"/>
  <c r="CZ54" i="273"/>
  <c r="CY77" i="273"/>
  <c r="CZ78" i="273"/>
  <c r="CZ55" i="273"/>
  <c r="CY82" i="273"/>
  <c r="CY83" i="273"/>
  <c r="CY91" i="273"/>
  <c r="CZ92" i="273"/>
  <c r="CZ56" i="273"/>
  <c r="CY102" i="273"/>
  <c r="CY103" i="273"/>
  <c r="CY111" i="273"/>
  <c r="CZ112" i="273"/>
  <c r="CZ57" i="273"/>
  <c r="CZ58" i="273"/>
  <c r="CZ65" i="273"/>
  <c r="CZ66" i="273"/>
  <c r="CZ3" i="288"/>
  <c r="CZ23" i="288"/>
  <c r="DA73" i="273"/>
  <c r="DA74" i="273"/>
  <c r="DA54" i="273"/>
  <c r="CZ77" i="273"/>
  <c r="DA78" i="273"/>
  <c r="DA55" i="273"/>
  <c r="CZ82" i="273"/>
  <c r="CZ83" i="273"/>
  <c r="CZ91" i="273"/>
  <c r="DA92" i="273"/>
  <c r="DA56" i="273"/>
  <c r="CZ102" i="273"/>
  <c r="CZ103" i="273"/>
  <c r="CZ111" i="273"/>
  <c r="DA112" i="273"/>
  <c r="DA57" i="273"/>
  <c r="DA58" i="273"/>
  <c r="DA65" i="273"/>
  <c r="DA66" i="273"/>
  <c r="DA3" i="288"/>
  <c r="DA23" i="288"/>
  <c r="DB73" i="273"/>
  <c r="DB74" i="273"/>
  <c r="DB54" i="273"/>
  <c r="DA77" i="273"/>
  <c r="DB78" i="273"/>
  <c r="DB55" i="273"/>
  <c r="DA82" i="273"/>
  <c r="DA83" i="273"/>
  <c r="DA91" i="273"/>
  <c r="DB92" i="273"/>
  <c r="DB56" i="273"/>
  <c r="DA102" i="273"/>
  <c r="DA103" i="273"/>
  <c r="DA111" i="273"/>
  <c r="DB112" i="273"/>
  <c r="DB57" i="273"/>
  <c r="DB58" i="273"/>
  <c r="DB65" i="273"/>
  <c r="DB66" i="273"/>
  <c r="DB3" i="288"/>
  <c r="DB23" i="288"/>
  <c r="DC73" i="273"/>
  <c r="DC74" i="273"/>
  <c r="DC54" i="273"/>
  <c r="DB77" i="273"/>
  <c r="DC78" i="273"/>
  <c r="DC55" i="273"/>
  <c r="DB82" i="273"/>
  <c r="DB83" i="273"/>
  <c r="DB91" i="273"/>
  <c r="DC92" i="273"/>
  <c r="DC56" i="273"/>
  <c r="DB102" i="273"/>
  <c r="DB103" i="273"/>
  <c r="DB111" i="273"/>
  <c r="DC112" i="273"/>
  <c r="DC57" i="273"/>
  <c r="DC58" i="273"/>
  <c r="DC65" i="273"/>
  <c r="DC66" i="273"/>
  <c r="DC3" i="288"/>
  <c r="DC23" i="288"/>
  <c r="DD73" i="273"/>
  <c r="DD74" i="273"/>
  <c r="DD54" i="273"/>
  <c r="DC77" i="273"/>
  <c r="DD78" i="273"/>
  <c r="DD55" i="273"/>
  <c r="DC82" i="273"/>
  <c r="DC83" i="273"/>
  <c r="DC91" i="273"/>
  <c r="DD92" i="273"/>
  <c r="DD56" i="273"/>
  <c r="DC102" i="273"/>
  <c r="DC103" i="273"/>
  <c r="DC111" i="273"/>
  <c r="DD112" i="273"/>
  <c r="DD57" i="273"/>
  <c r="DD58" i="273"/>
  <c r="DD65" i="273"/>
  <c r="DD66" i="273"/>
  <c r="DD3" i="288"/>
  <c r="DD23" i="288"/>
  <c r="DE73" i="273"/>
  <c r="DE74" i="273"/>
  <c r="DE54" i="273"/>
  <c r="DD77" i="273"/>
  <c r="DE78" i="273"/>
  <c r="DE55" i="273"/>
  <c r="DD82" i="273"/>
  <c r="DD83" i="273"/>
  <c r="DD91" i="273"/>
  <c r="DE92" i="273"/>
  <c r="DE56" i="273"/>
  <c r="DD102" i="273"/>
  <c r="DD103" i="273"/>
  <c r="DD111" i="273"/>
  <c r="DE112" i="273"/>
  <c r="DE57" i="273"/>
  <c r="DE58" i="273"/>
  <c r="DE65" i="273"/>
  <c r="DE66" i="273"/>
  <c r="DE3" i="288"/>
  <c r="DE23" i="288"/>
  <c r="DF73" i="273"/>
  <c r="DF74" i="273"/>
  <c r="DF54" i="273"/>
  <c r="DE77" i="273"/>
  <c r="DF78" i="273"/>
  <c r="DF55" i="273"/>
  <c r="DE82" i="273"/>
  <c r="DE83" i="273"/>
  <c r="DE91" i="273"/>
  <c r="DF92" i="273"/>
  <c r="DF56" i="273"/>
  <c r="DE102" i="273"/>
  <c r="DE103" i="273"/>
  <c r="DE111" i="273"/>
  <c r="DF112" i="273"/>
  <c r="DF57" i="273"/>
  <c r="DF58" i="273"/>
  <c r="DF65" i="273"/>
  <c r="DF66" i="273"/>
  <c r="DF3" i="288"/>
  <c r="DF23" i="288"/>
  <c r="DG73" i="273"/>
  <c r="DG74" i="273"/>
  <c r="DG54" i="273"/>
  <c r="DF77" i="273"/>
  <c r="DG78" i="273"/>
  <c r="DG55" i="273"/>
  <c r="DF82" i="273"/>
  <c r="DF83" i="273"/>
  <c r="DF91" i="273"/>
  <c r="DG92" i="273"/>
  <c r="DG56" i="273"/>
  <c r="DF102" i="273"/>
  <c r="DF103" i="273"/>
  <c r="DF111" i="273"/>
  <c r="DG112" i="273"/>
  <c r="DG57" i="273"/>
  <c r="DG58" i="273"/>
  <c r="DG65" i="273"/>
  <c r="DG66" i="273"/>
  <c r="DG3" i="288"/>
  <c r="DG23" i="288"/>
  <c r="DH73" i="273"/>
  <c r="DH74" i="273"/>
  <c r="DH54" i="273"/>
  <c r="DG77" i="273"/>
  <c r="DH78" i="273"/>
  <c r="DH55" i="273"/>
  <c r="DG82" i="273"/>
  <c r="DG83" i="273"/>
  <c r="DG91" i="273"/>
  <c r="DH92" i="273"/>
  <c r="DH56" i="273"/>
  <c r="DG102" i="273"/>
  <c r="DG103" i="273"/>
  <c r="DG111" i="273"/>
  <c r="DH112" i="273"/>
  <c r="DH57" i="273"/>
  <c r="DH58" i="273"/>
  <c r="DH65" i="273"/>
  <c r="DH66" i="273"/>
  <c r="DH3" i="288"/>
  <c r="DH23" i="288"/>
  <c r="DI73" i="273"/>
  <c r="DI74" i="273"/>
  <c r="DI54" i="273"/>
  <c r="DH77" i="273"/>
  <c r="DI78" i="273"/>
  <c r="DI55" i="273"/>
  <c r="DH82" i="273"/>
  <c r="DH83" i="273"/>
  <c r="DH91" i="273"/>
  <c r="DI92" i="273"/>
  <c r="DI56" i="273"/>
  <c r="DH102" i="273"/>
  <c r="DH103" i="273"/>
  <c r="DH111" i="273"/>
  <c r="DI112" i="273"/>
  <c r="DI57" i="273"/>
  <c r="DI58" i="273"/>
  <c r="DI65" i="273"/>
  <c r="DI66" i="273"/>
  <c r="DI3" i="288"/>
  <c r="DI23" i="288"/>
  <c r="DJ73" i="273"/>
  <c r="DJ74" i="273"/>
  <c r="DJ54" i="273"/>
  <c r="DI77" i="273"/>
  <c r="DJ78" i="273"/>
  <c r="DJ55" i="273"/>
  <c r="DI82" i="273"/>
  <c r="DI83" i="273"/>
  <c r="DI91" i="273"/>
  <c r="DJ92" i="273"/>
  <c r="DJ56" i="273"/>
  <c r="DI102" i="273"/>
  <c r="DI103" i="273"/>
  <c r="DI111" i="273"/>
  <c r="DJ112" i="273"/>
  <c r="DJ57" i="273"/>
  <c r="DJ58" i="273"/>
  <c r="DJ65" i="273"/>
  <c r="DJ66" i="273"/>
  <c r="DJ3" i="288"/>
  <c r="DJ23" i="288"/>
  <c r="DK73" i="273"/>
  <c r="DK74" i="273"/>
  <c r="DK54" i="273"/>
  <c r="DJ77" i="273"/>
  <c r="DK78" i="273"/>
  <c r="DK55" i="273"/>
  <c r="DJ82" i="273"/>
  <c r="DJ83" i="273"/>
  <c r="DJ91" i="273"/>
  <c r="DK92" i="273"/>
  <c r="DK56" i="273"/>
  <c r="DJ102" i="273"/>
  <c r="DJ103" i="273"/>
  <c r="DJ111" i="273"/>
  <c r="DK112" i="273"/>
  <c r="DK57" i="273"/>
  <c r="DK58" i="273"/>
  <c r="DK65" i="273"/>
  <c r="DK66" i="273"/>
  <c r="DK3" i="288"/>
  <c r="DK23" i="288"/>
  <c r="DL73" i="273"/>
  <c r="DL74" i="273"/>
  <c r="DL54" i="273"/>
  <c r="DK77" i="273"/>
  <c r="DL78" i="273"/>
  <c r="DL55" i="273"/>
  <c r="DK82" i="273"/>
  <c r="DK83" i="273"/>
  <c r="DK91" i="273"/>
  <c r="DL92" i="273"/>
  <c r="DL56" i="273"/>
  <c r="DK102" i="273"/>
  <c r="DK103" i="273"/>
  <c r="DK111" i="273"/>
  <c r="DL112" i="273"/>
  <c r="DL57" i="273"/>
  <c r="DL58" i="273"/>
  <c r="DL65" i="273"/>
  <c r="DL66" i="273"/>
  <c r="DL3" i="288"/>
  <c r="DL23" i="288"/>
  <c r="DM73" i="273"/>
  <c r="DM74" i="273"/>
  <c r="DM54" i="273"/>
  <c r="DL77" i="273"/>
  <c r="DM78" i="273"/>
  <c r="DM55" i="273"/>
  <c r="DL82" i="273"/>
  <c r="DL83" i="273"/>
  <c r="DL91" i="273"/>
  <c r="DM92" i="273"/>
  <c r="DM56" i="273"/>
  <c r="DL102" i="273"/>
  <c r="DL103" i="273"/>
  <c r="DL111" i="273"/>
  <c r="DM112" i="273"/>
  <c r="DM57" i="273"/>
  <c r="DM58" i="273"/>
  <c r="DM65" i="273"/>
  <c r="DM66" i="273"/>
  <c r="DM3" i="288"/>
  <c r="DM23" i="288"/>
  <c r="DN73" i="273"/>
  <c r="DN74" i="273"/>
  <c r="DN54" i="273"/>
  <c r="DM77" i="273"/>
  <c r="DN78" i="273"/>
  <c r="DN55" i="273"/>
  <c r="DM82" i="273"/>
  <c r="DM83" i="273"/>
  <c r="DM91" i="273"/>
  <c r="DN92" i="273"/>
  <c r="DN56" i="273"/>
  <c r="DM102" i="273"/>
  <c r="DM103" i="273"/>
  <c r="DM111" i="273"/>
  <c r="DN112" i="273"/>
  <c r="DN57" i="273"/>
  <c r="DN58" i="273"/>
  <c r="DN65" i="273"/>
  <c r="DN66" i="273"/>
  <c r="DN3" i="288"/>
  <c r="DN23" i="288"/>
  <c r="DO73" i="273"/>
  <c r="DO74" i="273"/>
  <c r="DO54" i="273"/>
  <c r="DN77" i="273"/>
  <c r="DO78" i="273"/>
  <c r="DO55" i="273"/>
  <c r="DN82" i="273"/>
  <c r="DN83" i="273"/>
  <c r="DN91" i="273"/>
  <c r="DO92" i="273"/>
  <c r="DO56" i="273"/>
  <c r="DN102" i="273"/>
  <c r="DN103" i="273"/>
  <c r="DN111" i="273"/>
  <c r="DO112" i="273"/>
  <c r="DO57" i="273"/>
  <c r="DO58" i="273"/>
  <c r="DO65" i="273"/>
  <c r="DO66" i="273"/>
  <c r="DO3" i="288"/>
  <c r="DO23" i="288"/>
  <c r="DP73" i="273"/>
  <c r="DP74" i="273"/>
  <c r="DP54" i="273"/>
  <c r="DO77" i="273"/>
  <c r="DP78" i="273"/>
  <c r="DP55" i="273"/>
  <c r="DO82" i="273"/>
  <c r="DO83" i="273"/>
  <c r="DO91" i="273"/>
  <c r="DP92" i="273"/>
  <c r="DP56" i="273"/>
  <c r="DO102" i="273"/>
  <c r="DO103" i="273"/>
  <c r="DO111" i="273"/>
  <c r="DP112" i="273"/>
  <c r="DP57" i="273"/>
  <c r="DP58" i="273"/>
  <c r="DP65" i="273"/>
  <c r="DP66" i="273"/>
  <c r="DP3" i="288"/>
  <c r="DP23" i="288"/>
  <c r="DQ73" i="273"/>
  <c r="DQ74" i="273"/>
  <c r="DQ54" i="273"/>
  <c r="DP77" i="273"/>
  <c r="DQ78" i="273"/>
  <c r="DQ55" i="273"/>
  <c r="DP82" i="273"/>
  <c r="DP83" i="273"/>
  <c r="DP91" i="273"/>
  <c r="DQ92" i="273"/>
  <c r="DQ56" i="273"/>
  <c r="DP102" i="273"/>
  <c r="DP103" i="273"/>
  <c r="DP111" i="273"/>
  <c r="DQ112" i="273"/>
  <c r="DQ57" i="273"/>
  <c r="DQ58" i="273"/>
  <c r="DQ65" i="273"/>
  <c r="DQ66" i="273"/>
  <c r="DQ3" i="288"/>
  <c r="DQ23" i="288"/>
  <c r="DR73" i="273"/>
  <c r="DR74" i="273"/>
  <c r="DR54" i="273"/>
  <c r="DQ77" i="273"/>
  <c r="DR78" i="273"/>
  <c r="DR55" i="273"/>
  <c r="DQ82" i="273"/>
  <c r="DQ83" i="273"/>
  <c r="DQ91" i="273"/>
  <c r="DR92" i="273"/>
  <c r="DR56" i="273"/>
  <c r="DQ102" i="273"/>
  <c r="DQ103" i="273"/>
  <c r="DQ111" i="273"/>
  <c r="DR112" i="273"/>
  <c r="DR57" i="273"/>
  <c r="DR58" i="273"/>
  <c r="DR65" i="273"/>
  <c r="DR66" i="273"/>
  <c r="DR3" i="288"/>
  <c r="DR23" i="288"/>
  <c r="DS73" i="273"/>
  <c r="DS74" i="273"/>
  <c r="DS54" i="273"/>
  <c r="DR77" i="273"/>
  <c r="DS78" i="273"/>
  <c r="DS55" i="273"/>
  <c r="DR82" i="273"/>
  <c r="DR83" i="273"/>
  <c r="DR91" i="273"/>
  <c r="DS92" i="273"/>
  <c r="DS56" i="273"/>
  <c r="DR102" i="273"/>
  <c r="DR103" i="273"/>
  <c r="DR111" i="273"/>
  <c r="DS112" i="273"/>
  <c r="DS57" i="273"/>
  <c r="DS58" i="273"/>
  <c r="DS65" i="273"/>
  <c r="DS66" i="273"/>
  <c r="DS3" i="288"/>
  <c r="DS23" i="288"/>
  <c r="DT73" i="273"/>
  <c r="DT74" i="273"/>
  <c r="DT54" i="273"/>
  <c r="DS77" i="273"/>
  <c r="DT78" i="273"/>
  <c r="DT55" i="273"/>
  <c r="DS82" i="273"/>
  <c r="DS83" i="273"/>
  <c r="DS91" i="273"/>
  <c r="DT92" i="273"/>
  <c r="DT56" i="273"/>
  <c r="DS102" i="273"/>
  <c r="DS103" i="273"/>
  <c r="DS111" i="273"/>
  <c r="DT112" i="273"/>
  <c r="DT57" i="273"/>
  <c r="DT58" i="273"/>
  <c r="DT65" i="273"/>
  <c r="DT66" i="273"/>
  <c r="DT3" i="288"/>
  <c r="DT23" i="288"/>
  <c r="DU73" i="273"/>
  <c r="DU74" i="273"/>
  <c r="DU54" i="273"/>
  <c r="DT77" i="273"/>
  <c r="DU78" i="273"/>
  <c r="DU55" i="273"/>
  <c r="DT82" i="273"/>
  <c r="DT83" i="273"/>
  <c r="DT91" i="273"/>
  <c r="DU92" i="273"/>
  <c r="DU56" i="273"/>
  <c r="DT102" i="273"/>
  <c r="DT103" i="273"/>
  <c r="DT111" i="273"/>
  <c r="DU112" i="273"/>
  <c r="DU57" i="273"/>
  <c r="DU58" i="273"/>
  <c r="DU65" i="273"/>
  <c r="DU66" i="273"/>
  <c r="DU3" i="288"/>
  <c r="DU23" i="288"/>
  <c r="DV73" i="273"/>
  <c r="DV74" i="273"/>
  <c r="DV54" i="273"/>
  <c r="DU77" i="273"/>
  <c r="DV78" i="273"/>
  <c r="DV55" i="273"/>
  <c r="DU82" i="273"/>
  <c r="DU83" i="273"/>
  <c r="DU91" i="273"/>
  <c r="DV92" i="273"/>
  <c r="DV56" i="273"/>
  <c r="DU102" i="273"/>
  <c r="DU103" i="273"/>
  <c r="DU111" i="273"/>
  <c r="DV112" i="273"/>
  <c r="DV57" i="273"/>
  <c r="DV58" i="273"/>
  <c r="DV65" i="273"/>
  <c r="DV66" i="273"/>
  <c r="DV3" i="288"/>
  <c r="DV23" i="288"/>
  <c r="DW73" i="273"/>
  <c r="DW74" i="273"/>
  <c r="DW54" i="273"/>
  <c r="DV77" i="273"/>
  <c r="DW78" i="273"/>
  <c r="DW55" i="273"/>
  <c r="DV82" i="273"/>
  <c r="DV83" i="273"/>
  <c r="DV91" i="273"/>
  <c r="DW92" i="273"/>
  <c r="DW56" i="273"/>
  <c r="DV102" i="273"/>
  <c r="DV103" i="273"/>
  <c r="DV111" i="273"/>
  <c r="DW112" i="273"/>
  <c r="DW57" i="273"/>
  <c r="DW58" i="273"/>
  <c r="DW65" i="273"/>
  <c r="DW66" i="273"/>
  <c r="DW3" i="288"/>
  <c r="DW23" i="288"/>
  <c r="DX73" i="273"/>
  <c r="DX74" i="273"/>
  <c r="DX54" i="273"/>
  <c r="DW77" i="273"/>
  <c r="DX78" i="273"/>
  <c r="DX55" i="273"/>
  <c r="DW82" i="273"/>
  <c r="DW83" i="273"/>
  <c r="DW91" i="273"/>
  <c r="DX92" i="273"/>
  <c r="DX56" i="273"/>
  <c r="DW102" i="273"/>
  <c r="DW103" i="273"/>
  <c r="DW111" i="273"/>
  <c r="DX112" i="273"/>
  <c r="DX57" i="273"/>
  <c r="DX58" i="273"/>
  <c r="DX65" i="273"/>
  <c r="DX66" i="273"/>
  <c r="DX3" i="288"/>
  <c r="DX23" i="288"/>
  <c r="DY73" i="273"/>
  <c r="DY74" i="273"/>
  <c r="DY54" i="273"/>
  <c r="DX77" i="273"/>
  <c r="DY78" i="273"/>
  <c r="DY55" i="273"/>
  <c r="DX82" i="273"/>
  <c r="DX83" i="273"/>
  <c r="DX91" i="273"/>
  <c r="DY92" i="273"/>
  <c r="DY56" i="273"/>
  <c r="DX102" i="273"/>
  <c r="DX103" i="273"/>
  <c r="DX111" i="273"/>
  <c r="DY112" i="273"/>
  <c r="DY57" i="273"/>
  <c r="DY58" i="273"/>
  <c r="DY65" i="273"/>
  <c r="DY66" i="273"/>
  <c r="DY3" i="288"/>
  <c r="DY23" i="288"/>
  <c r="DZ73" i="273"/>
  <c r="DZ74" i="273"/>
  <c r="DZ54" i="273"/>
  <c r="DY77" i="273"/>
  <c r="DZ78" i="273"/>
  <c r="DZ55" i="273"/>
  <c r="DY82" i="273"/>
  <c r="DY83" i="273"/>
  <c r="DY91" i="273"/>
  <c r="DZ92" i="273"/>
  <c r="DZ56" i="273"/>
  <c r="DY102" i="273"/>
  <c r="DY103" i="273"/>
  <c r="DY111" i="273"/>
  <c r="DZ112" i="273"/>
  <c r="DZ57" i="273"/>
  <c r="DZ58" i="273"/>
  <c r="DZ65" i="273"/>
  <c r="DZ66" i="273"/>
  <c r="DZ3" i="288"/>
  <c r="DZ23" i="288"/>
  <c r="EA73" i="273"/>
  <c r="EA74" i="273"/>
  <c r="EA54" i="273"/>
  <c r="DZ77" i="273"/>
  <c r="EA78" i="273"/>
  <c r="EA55" i="273"/>
  <c r="DZ82" i="273"/>
  <c r="DZ83" i="273"/>
  <c r="DZ91" i="273"/>
  <c r="EA92" i="273"/>
  <c r="EA56" i="273"/>
  <c r="DZ102" i="273"/>
  <c r="DZ103" i="273"/>
  <c r="DZ111" i="273"/>
  <c r="EA112" i="273"/>
  <c r="EA57" i="273"/>
  <c r="EA58" i="273"/>
  <c r="EA65" i="273"/>
  <c r="EA66" i="273"/>
  <c r="EA3" i="288"/>
  <c r="EA23" i="288"/>
  <c r="EB73" i="273"/>
  <c r="EB74" i="273"/>
  <c r="EB54" i="273"/>
  <c r="EA77" i="273"/>
  <c r="EB78" i="273"/>
  <c r="EB55" i="273"/>
  <c r="EA82" i="273"/>
  <c r="EA83" i="273"/>
  <c r="EA91" i="273"/>
  <c r="EB92" i="273"/>
  <c r="EB56" i="273"/>
  <c r="EA102" i="273"/>
  <c r="EA103" i="273"/>
  <c r="EA111" i="273"/>
  <c r="EB112" i="273"/>
  <c r="EB57" i="273"/>
  <c r="EB58" i="273"/>
  <c r="EB65" i="273"/>
  <c r="EB66" i="273"/>
  <c r="EB3" i="288"/>
  <c r="EB23" i="288"/>
  <c r="EC73" i="273"/>
  <c r="EC74" i="273"/>
  <c r="EC54" i="273"/>
  <c r="EB77" i="273"/>
  <c r="EC78" i="273"/>
  <c r="EC55" i="273"/>
  <c r="EB82" i="273"/>
  <c r="EB83" i="273"/>
  <c r="EB91" i="273"/>
  <c r="EC92" i="273"/>
  <c r="EC56" i="273"/>
  <c r="EB102" i="273"/>
  <c r="EB103" i="273"/>
  <c r="EB111" i="273"/>
  <c r="EC112" i="273"/>
  <c r="EC57" i="273"/>
  <c r="EC58" i="273"/>
  <c r="EC65" i="273"/>
  <c r="EC66" i="273"/>
  <c r="EC3" i="288"/>
  <c r="EC23" i="288"/>
  <c r="ED73" i="273"/>
  <c r="ED74" i="273"/>
  <c r="ED54" i="273"/>
  <c r="EC77" i="273"/>
  <c r="ED78" i="273"/>
  <c r="ED55" i="273"/>
  <c r="EC82" i="273"/>
  <c r="EC83" i="273"/>
  <c r="EC91" i="273"/>
  <c r="ED92" i="273"/>
  <c r="ED56" i="273"/>
  <c r="EC102" i="273"/>
  <c r="EC103" i="273"/>
  <c r="EC111" i="273"/>
  <c r="ED112" i="273"/>
  <c r="ED57" i="273"/>
  <c r="ED58" i="273"/>
  <c r="ED65" i="273"/>
  <c r="ED66" i="273"/>
  <c r="ED3" i="288"/>
  <c r="ED23" i="288"/>
  <c r="EE73" i="273"/>
  <c r="EE74" i="273"/>
  <c r="EE54" i="273"/>
  <c r="ED77" i="273"/>
  <c r="EE78" i="273"/>
  <c r="EE55" i="273"/>
  <c r="ED82" i="273"/>
  <c r="ED83" i="273"/>
  <c r="ED91" i="273"/>
  <c r="EE92" i="273"/>
  <c r="EE56" i="273"/>
  <c r="ED102" i="273"/>
  <c r="ED103" i="273"/>
  <c r="ED111" i="273"/>
  <c r="EE112" i="273"/>
  <c r="EE57" i="273"/>
  <c r="EE58" i="273"/>
  <c r="EE65" i="273"/>
  <c r="EE66" i="273"/>
  <c r="EE3" i="288"/>
  <c r="EE23" i="288"/>
  <c r="EF73" i="273"/>
  <c r="EF74" i="273"/>
  <c r="EF54" i="273"/>
  <c r="EE77" i="273"/>
  <c r="EF78" i="273"/>
  <c r="EF55" i="273"/>
  <c r="EE82" i="273"/>
  <c r="EE83" i="273"/>
  <c r="EE91" i="273"/>
  <c r="EF92" i="273"/>
  <c r="EF56" i="273"/>
  <c r="EE102" i="273"/>
  <c r="EE103" i="273"/>
  <c r="EE111" i="273"/>
  <c r="EF112" i="273"/>
  <c r="EF57" i="273"/>
  <c r="EF58" i="273"/>
  <c r="EF65" i="273"/>
  <c r="EF66" i="273"/>
  <c r="EF3" i="288"/>
  <c r="EF23" i="288"/>
  <c r="EG73" i="273"/>
  <c r="EG74" i="273"/>
  <c r="EG54" i="273"/>
  <c r="EF77" i="273"/>
  <c r="EG78" i="273"/>
  <c r="EG55" i="273"/>
  <c r="EF82" i="273"/>
  <c r="EF83" i="273"/>
  <c r="EF91" i="273"/>
  <c r="EG92" i="273"/>
  <c r="EG56" i="273"/>
  <c r="EF102" i="273"/>
  <c r="EF103" i="273"/>
  <c r="EF111" i="273"/>
  <c r="EG112" i="273"/>
  <c r="EG57" i="273"/>
  <c r="EG58" i="273"/>
  <c r="EG65" i="273"/>
  <c r="EG66" i="273"/>
  <c r="EG3" i="288"/>
  <c r="EG23" i="288"/>
  <c r="EH73" i="273"/>
  <c r="EH74" i="273"/>
  <c r="EH54" i="273"/>
  <c r="EG77" i="273"/>
  <c r="EH78" i="273"/>
  <c r="EH55" i="273"/>
  <c r="EG82" i="273"/>
  <c r="EG83" i="273"/>
  <c r="EG91" i="273"/>
  <c r="EH92" i="273"/>
  <c r="EH56" i="273"/>
  <c r="EG102" i="273"/>
  <c r="EG103" i="273"/>
  <c r="EG111" i="273"/>
  <c r="EH112" i="273"/>
  <c r="EH57" i="273"/>
  <c r="EH58" i="273"/>
  <c r="EH65" i="273"/>
  <c r="EH66" i="273"/>
  <c r="EH3" i="288"/>
  <c r="EH23" i="288"/>
  <c r="EI73" i="273"/>
  <c r="EI74" i="273"/>
  <c r="EI54" i="273"/>
  <c r="EH77" i="273"/>
  <c r="EI78" i="273"/>
  <c r="EI55" i="273"/>
  <c r="EH82" i="273"/>
  <c r="EH83" i="273"/>
  <c r="EH91" i="273"/>
  <c r="EI92" i="273"/>
  <c r="EI56" i="273"/>
  <c r="EH102" i="273"/>
  <c r="EH103" i="273"/>
  <c r="EH111" i="273"/>
  <c r="EI112" i="273"/>
  <c r="EI57" i="273"/>
  <c r="EI58" i="273"/>
  <c r="EI65" i="273"/>
  <c r="EI66" i="273"/>
  <c r="EI3" i="288"/>
  <c r="EI23" i="288"/>
  <c r="EJ73" i="273"/>
  <c r="EJ74" i="273"/>
  <c r="EJ54" i="273"/>
  <c r="EI77" i="273"/>
  <c r="EJ78" i="273"/>
  <c r="EJ55" i="273"/>
  <c r="EI82" i="273"/>
  <c r="EI83" i="273"/>
  <c r="EI91" i="273"/>
  <c r="EJ92" i="273"/>
  <c r="EJ56" i="273"/>
  <c r="EI102" i="273"/>
  <c r="EI103" i="273"/>
  <c r="EI111" i="273"/>
  <c r="EJ112" i="273"/>
  <c r="EJ57" i="273"/>
  <c r="EJ58" i="273"/>
  <c r="EJ65" i="273"/>
  <c r="EJ66" i="273"/>
  <c r="EJ3" i="288"/>
  <c r="EJ23" i="288"/>
  <c r="EK73" i="273"/>
  <c r="EK74" i="273"/>
  <c r="EK54" i="273"/>
  <c r="EJ77" i="273"/>
  <c r="EK78" i="273"/>
  <c r="EK55" i="273"/>
  <c r="EJ82" i="273"/>
  <c r="EJ83" i="273"/>
  <c r="EJ91" i="273"/>
  <c r="EK92" i="273"/>
  <c r="EK56" i="273"/>
  <c r="EJ102" i="273"/>
  <c r="EJ103" i="273"/>
  <c r="EJ111" i="273"/>
  <c r="EK112" i="273"/>
  <c r="EK57" i="273"/>
  <c r="EK58" i="273"/>
  <c r="EK65" i="273"/>
  <c r="EK66" i="273"/>
  <c r="EK3" i="288"/>
  <c r="EK23" i="288"/>
  <c r="EL73" i="273"/>
  <c r="EL74" i="273"/>
  <c r="EL54" i="273"/>
  <c r="EK77" i="273"/>
  <c r="EL78" i="273"/>
  <c r="EL55" i="273"/>
  <c r="EK82" i="273"/>
  <c r="EK83" i="273"/>
  <c r="EK91" i="273"/>
  <c r="EL92" i="273"/>
  <c r="EL56" i="273"/>
  <c r="EK102" i="273"/>
  <c r="EK103" i="273"/>
  <c r="EK111" i="273"/>
  <c r="EL112" i="273"/>
  <c r="EL57" i="273"/>
  <c r="EL58" i="273"/>
  <c r="EL65" i="273"/>
  <c r="EL66" i="273"/>
  <c r="EL3" i="288"/>
  <c r="EL23" i="288"/>
  <c r="EM73" i="273"/>
  <c r="EM74" i="273"/>
  <c r="EM54" i="273"/>
  <c r="EL77" i="273"/>
  <c r="EM78" i="273"/>
  <c r="EM55" i="273"/>
  <c r="EL82" i="273"/>
  <c r="EL83" i="273"/>
  <c r="EL91" i="273"/>
  <c r="EM92" i="273"/>
  <c r="EM56" i="273"/>
  <c r="EL102" i="273"/>
  <c r="EL103" i="273"/>
  <c r="EL111" i="273"/>
  <c r="EM112" i="273"/>
  <c r="EM57" i="273"/>
  <c r="EM58" i="273"/>
  <c r="EM65" i="273"/>
  <c r="EM66" i="273"/>
  <c r="EM3" i="288"/>
  <c r="EM23" i="288"/>
  <c r="EN73" i="273"/>
  <c r="EN74" i="273"/>
  <c r="EN54" i="273"/>
  <c r="EM77" i="273"/>
  <c r="EN78" i="273"/>
  <c r="EN55" i="273"/>
  <c r="EM82" i="273"/>
  <c r="EM83" i="273"/>
  <c r="EM91" i="273"/>
  <c r="EN92" i="273"/>
  <c r="EN56" i="273"/>
  <c r="EM102" i="273"/>
  <c r="EM103" i="273"/>
  <c r="EM111" i="273"/>
  <c r="EN112" i="273"/>
  <c r="EN57" i="273"/>
  <c r="EN58" i="273"/>
  <c r="EN65" i="273"/>
  <c r="EN66" i="273"/>
  <c r="EN3" i="288"/>
  <c r="EN23" i="288"/>
  <c r="EO73" i="273"/>
  <c r="EO74" i="273"/>
  <c r="EO54" i="273"/>
  <c r="EN77" i="273"/>
  <c r="EO78" i="273"/>
  <c r="EO55" i="273"/>
  <c r="EN82" i="273"/>
  <c r="EN83" i="273"/>
  <c r="EN91" i="273"/>
  <c r="EO92" i="273"/>
  <c r="EO56" i="273"/>
  <c r="EN102" i="273"/>
  <c r="EN103" i="273"/>
  <c r="EN111" i="273"/>
  <c r="EO112" i="273"/>
  <c r="EO57" i="273"/>
  <c r="EO58" i="273"/>
  <c r="EO65" i="273"/>
  <c r="EO66" i="273"/>
  <c r="EO3" i="288"/>
  <c r="EO23" i="288"/>
  <c r="EP73" i="273"/>
  <c r="EP74" i="273"/>
  <c r="EP54" i="273"/>
  <c r="EO77" i="273"/>
  <c r="EP78" i="273"/>
  <c r="EP55" i="273"/>
  <c r="EO82" i="273"/>
  <c r="EO83" i="273"/>
  <c r="EO91" i="273"/>
  <c r="EP92" i="273"/>
  <c r="EP56" i="273"/>
  <c r="EO102" i="273"/>
  <c r="EO103" i="273"/>
  <c r="EO111" i="273"/>
  <c r="EP112" i="273"/>
  <c r="EP57" i="273"/>
  <c r="EP58" i="273"/>
  <c r="EP65" i="273"/>
  <c r="EP66" i="273"/>
  <c r="EP3" i="288"/>
  <c r="EP23" i="288"/>
  <c r="EQ73" i="273"/>
  <c r="EQ74" i="273"/>
  <c r="EQ54" i="273"/>
  <c r="EP77" i="273"/>
  <c r="EQ78" i="273"/>
  <c r="EQ55" i="273"/>
  <c r="EP82" i="273"/>
  <c r="EP83" i="273"/>
  <c r="EP91" i="273"/>
  <c r="EQ92" i="273"/>
  <c r="EQ56" i="273"/>
  <c r="EP102" i="273"/>
  <c r="EP103" i="273"/>
  <c r="EP111" i="273"/>
  <c r="EQ112" i="273"/>
  <c r="EQ57" i="273"/>
  <c r="EQ58" i="273"/>
  <c r="EQ65" i="273"/>
  <c r="EQ66" i="273"/>
  <c r="EQ3" i="288"/>
  <c r="EQ23" i="288"/>
  <c r="ER73" i="273"/>
  <c r="ER74" i="273"/>
  <c r="ER54" i="273"/>
  <c r="EQ77" i="273"/>
  <c r="ER78" i="273"/>
  <c r="ER55" i="273"/>
  <c r="EQ82" i="273"/>
  <c r="EQ83" i="273"/>
  <c r="EQ91" i="273"/>
  <c r="ER92" i="273"/>
  <c r="ER56" i="273"/>
  <c r="EQ102" i="273"/>
  <c r="EQ103" i="273"/>
  <c r="EQ111" i="273"/>
  <c r="ER112" i="273"/>
  <c r="ER57" i="273"/>
  <c r="ER58" i="273"/>
  <c r="ER65" i="273"/>
  <c r="ER66" i="273"/>
  <c r="ER3" i="288"/>
  <c r="ER23" i="288"/>
  <c r="ES73" i="273"/>
  <c r="ES74" i="273"/>
  <c r="ES54" i="273"/>
  <c r="ER77" i="273"/>
  <c r="ES78" i="273"/>
  <c r="ES55" i="273"/>
  <c r="ER82" i="273"/>
  <c r="ER83" i="273"/>
  <c r="ER91" i="273"/>
  <c r="ES92" i="273"/>
  <c r="ES56" i="273"/>
  <c r="ER102" i="273"/>
  <c r="ER103" i="273"/>
  <c r="ER111" i="273"/>
  <c r="ES112" i="273"/>
  <c r="ES57" i="273"/>
  <c r="ES58" i="273"/>
  <c r="ES65" i="273"/>
  <c r="ES66" i="273"/>
  <c r="ES3" i="288"/>
  <c r="ES23" i="288"/>
  <c r="ET73" i="273"/>
  <c r="ET74" i="273"/>
  <c r="ET54" i="273"/>
  <c r="ES77" i="273"/>
  <c r="ET78" i="273"/>
  <c r="ET55" i="273"/>
  <c r="ES82" i="273"/>
  <c r="ES83" i="273"/>
  <c r="ES91" i="273"/>
  <c r="ET92" i="273"/>
  <c r="ET56" i="273"/>
  <c r="ES102" i="273"/>
  <c r="ES103" i="273"/>
  <c r="ES111" i="273"/>
  <c r="ET112" i="273"/>
  <c r="ET57" i="273"/>
  <c r="ET58" i="273"/>
  <c r="ET65" i="273"/>
  <c r="ET66" i="273"/>
  <c r="ET3" i="288"/>
  <c r="ET23" i="288"/>
  <c r="EU73" i="273"/>
  <c r="EU74" i="273"/>
  <c r="EU54" i="273"/>
  <c r="ET77" i="273"/>
  <c r="EU78" i="273"/>
  <c r="EU55" i="273"/>
  <c r="ET82" i="273"/>
  <c r="ET83" i="273"/>
  <c r="ET91" i="273"/>
  <c r="EU92" i="273"/>
  <c r="EU56" i="273"/>
  <c r="ET102" i="273"/>
  <c r="ET103" i="273"/>
  <c r="ET111" i="273"/>
  <c r="EU112" i="273"/>
  <c r="EU57" i="273"/>
  <c r="EU58" i="273"/>
  <c r="EU65" i="273"/>
  <c r="EU66" i="273"/>
  <c r="EU3" i="288"/>
  <c r="EU23" i="288"/>
  <c r="EV73" i="273"/>
  <c r="EV74" i="273"/>
  <c r="EV54" i="273"/>
  <c r="EU77" i="273"/>
  <c r="EV78" i="273"/>
  <c r="EV55" i="273"/>
  <c r="EU82" i="273"/>
  <c r="EU83" i="273"/>
  <c r="EU91" i="273"/>
  <c r="EV92" i="273"/>
  <c r="EV56" i="273"/>
  <c r="EU102" i="273"/>
  <c r="EU103" i="273"/>
  <c r="EU111" i="273"/>
  <c r="EV112" i="273"/>
  <c r="EV57" i="273"/>
  <c r="EV58" i="273"/>
  <c r="EV65" i="273"/>
  <c r="EV66" i="273"/>
  <c r="EV3" i="288"/>
  <c r="EV23" i="288"/>
  <c r="EW73" i="273"/>
  <c r="EW74" i="273"/>
  <c r="EW54" i="273"/>
  <c r="EV77" i="273"/>
  <c r="EW78" i="273"/>
  <c r="EW55" i="273"/>
  <c r="EV82" i="273"/>
  <c r="EV83" i="273"/>
  <c r="EV91" i="273"/>
  <c r="EW92" i="273"/>
  <c r="EW56" i="273"/>
  <c r="EV102" i="273"/>
  <c r="EV103" i="273"/>
  <c r="EV111" i="273"/>
  <c r="EW112" i="273"/>
  <c r="EW57" i="273"/>
  <c r="EW58" i="273"/>
  <c r="EW65" i="273"/>
  <c r="EW66" i="273"/>
  <c r="EW3" i="288"/>
  <c r="EW23" i="288"/>
  <c r="EX73" i="273"/>
  <c r="EX74" i="273"/>
  <c r="EX54" i="273"/>
  <c r="EW77" i="273"/>
  <c r="EX78" i="273"/>
  <c r="EX55" i="273"/>
  <c r="EW82" i="273"/>
  <c r="EW83" i="273"/>
  <c r="EW91" i="273"/>
  <c r="EX92" i="273"/>
  <c r="EX56" i="273"/>
  <c r="EW102" i="273"/>
  <c r="EW103" i="273"/>
  <c r="EW111" i="273"/>
  <c r="EX112" i="273"/>
  <c r="EX57" i="273"/>
  <c r="EX58" i="273"/>
  <c r="EX65" i="273"/>
  <c r="EX66" i="273"/>
  <c r="EX3" i="288"/>
  <c r="EX23" i="288"/>
  <c r="EY73" i="273"/>
  <c r="EY74" i="273"/>
  <c r="EY54" i="273"/>
  <c r="EX77" i="273"/>
  <c r="EY78" i="273"/>
  <c r="EY55" i="273"/>
  <c r="EX82" i="273"/>
  <c r="EX83" i="273"/>
  <c r="EX91" i="273"/>
  <c r="EY92" i="273"/>
  <c r="EY56" i="273"/>
  <c r="EX102" i="273"/>
  <c r="EX103" i="273"/>
  <c r="EX111" i="273"/>
  <c r="EY112" i="273"/>
  <c r="EY57" i="273"/>
  <c r="EY58" i="273"/>
  <c r="EY65" i="273"/>
  <c r="EY66" i="273"/>
  <c r="EY3" i="288"/>
  <c r="EY23" i="288"/>
  <c r="EZ73" i="273"/>
  <c r="EZ74" i="273"/>
  <c r="EZ54" i="273"/>
  <c r="EY77" i="273"/>
  <c r="EZ78" i="273"/>
  <c r="EZ55" i="273"/>
  <c r="EY82" i="273"/>
  <c r="EY83" i="273"/>
  <c r="EY91" i="273"/>
  <c r="EZ92" i="273"/>
  <c r="EZ56" i="273"/>
  <c r="EY102" i="273"/>
  <c r="EY103" i="273"/>
  <c r="EY111" i="273"/>
  <c r="EZ112" i="273"/>
  <c r="EZ57" i="273"/>
  <c r="EZ58" i="273"/>
  <c r="EZ65" i="273"/>
  <c r="EZ66" i="273"/>
  <c r="EZ3" i="288"/>
  <c r="EZ23" i="288"/>
  <c r="FA73" i="273"/>
  <c r="FA74" i="273"/>
  <c r="FA54" i="273"/>
  <c r="EZ77" i="273"/>
  <c r="FA78" i="273"/>
  <c r="FA55" i="273"/>
  <c r="EZ82" i="273"/>
  <c r="EZ83" i="273"/>
  <c r="EZ91" i="273"/>
  <c r="FA92" i="273"/>
  <c r="FA56" i="273"/>
  <c r="EZ102" i="273"/>
  <c r="EZ103" i="273"/>
  <c r="EZ111" i="273"/>
  <c r="FA112" i="273"/>
  <c r="FA57" i="273"/>
  <c r="FA58" i="273"/>
  <c r="FA65" i="273"/>
  <c r="FA66" i="273"/>
  <c r="FA3" i="288"/>
  <c r="FA23" i="288"/>
  <c r="FB73" i="273"/>
  <c r="FB74" i="273"/>
  <c r="FB54" i="273"/>
  <c r="FA77" i="273"/>
  <c r="FB78" i="273"/>
  <c r="FB55" i="273"/>
  <c r="FA82" i="273"/>
  <c r="FA83" i="273"/>
  <c r="FA91" i="273"/>
  <c r="FB92" i="273"/>
  <c r="FB56" i="273"/>
  <c r="FA102" i="273"/>
  <c r="FA103" i="273"/>
  <c r="FA111" i="273"/>
  <c r="FB112" i="273"/>
  <c r="FB57" i="273"/>
  <c r="FB58" i="273"/>
  <c r="FB65" i="273"/>
  <c r="FB66" i="273"/>
  <c r="FB3" i="288"/>
  <c r="FB23" i="288"/>
  <c r="FC73" i="273"/>
  <c r="FC74" i="273"/>
  <c r="FC54" i="273"/>
  <c r="FB77" i="273"/>
  <c r="FC78" i="273"/>
  <c r="FC55" i="273"/>
  <c r="FB82" i="273"/>
  <c r="FB83" i="273"/>
  <c r="FB91" i="273"/>
  <c r="FC92" i="273"/>
  <c r="FC56" i="273"/>
  <c r="FB102" i="273"/>
  <c r="FB103" i="273"/>
  <c r="FB111" i="273"/>
  <c r="FC112" i="273"/>
  <c r="FC57" i="273"/>
  <c r="FC58" i="273"/>
  <c r="FC65" i="273"/>
  <c r="FC66" i="273"/>
  <c r="FC3" i="288"/>
  <c r="FC23" i="288"/>
  <c r="FD73" i="273"/>
  <c r="FD74" i="273"/>
  <c r="FD54" i="273"/>
  <c r="FC77" i="273"/>
  <c r="FD78" i="273"/>
  <c r="FD55" i="273"/>
  <c r="FC82" i="273"/>
  <c r="FC83" i="273"/>
  <c r="FC91" i="273"/>
  <c r="FD92" i="273"/>
  <c r="FD56" i="273"/>
  <c r="FC102" i="273"/>
  <c r="FC103" i="273"/>
  <c r="FC111" i="273"/>
  <c r="FD112" i="273"/>
  <c r="FD57" i="273"/>
  <c r="FD58" i="273"/>
  <c r="FD65" i="273"/>
  <c r="FD66" i="273"/>
  <c r="FD3" i="288"/>
  <c r="FD23" i="288"/>
  <c r="FE73" i="273"/>
  <c r="FE74" i="273"/>
  <c r="FE54" i="273"/>
  <c r="FD77" i="273"/>
  <c r="FE78" i="273"/>
  <c r="FE55" i="273"/>
  <c r="FD82" i="273"/>
  <c r="FD83" i="273"/>
  <c r="FD91" i="273"/>
  <c r="FE92" i="273"/>
  <c r="FE56" i="273"/>
  <c r="FD102" i="273"/>
  <c r="FD103" i="273"/>
  <c r="FD111" i="273"/>
  <c r="FE112" i="273"/>
  <c r="FE57" i="273"/>
  <c r="FE58" i="273"/>
  <c r="FE65" i="273"/>
  <c r="FE66" i="273"/>
  <c r="FE3" i="288"/>
  <c r="FE23" i="288"/>
  <c r="FF73" i="273"/>
  <c r="FF74" i="273"/>
  <c r="FF54" i="273"/>
  <c r="FE77" i="273"/>
  <c r="FF78" i="273"/>
  <c r="FF55" i="273"/>
  <c r="FE82" i="273"/>
  <c r="FE83" i="273"/>
  <c r="FE91" i="273"/>
  <c r="FF92" i="273"/>
  <c r="FF56" i="273"/>
  <c r="FE102" i="273"/>
  <c r="FE103" i="273"/>
  <c r="FE111" i="273"/>
  <c r="FF112" i="273"/>
  <c r="FF57" i="273"/>
  <c r="FF58" i="273"/>
  <c r="FF65" i="273"/>
  <c r="FF66" i="273"/>
  <c r="FF3" i="288"/>
  <c r="FF23" i="288"/>
  <c r="FG73" i="273"/>
  <c r="FG74" i="273"/>
  <c r="FG54" i="273"/>
  <c r="FF77" i="273"/>
  <c r="FG78" i="273"/>
  <c r="FG55" i="273"/>
  <c r="FF82" i="273"/>
  <c r="FF83" i="273"/>
  <c r="FF91" i="273"/>
  <c r="FG92" i="273"/>
  <c r="FG56" i="273"/>
  <c r="FF102" i="273"/>
  <c r="FF103" i="273"/>
  <c r="FF111" i="273"/>
  <c r="FG112" i="273"/>
  <c r="FG57" i="273"/>
  <c r="FG58" i="273"/>
  <c r="FG65" i="273"/>
  <c r="FG66" i="273"/>
  <c r="FG3" i="288"/>
  <c r="FG23" i="288"/>
  <c r="FH73" i="273"/>
  <c r="FH74" i="273"/>
  <c r="FH54" i="273"/>
  <c r="FG77" i="273"/>
  <c r="FH78" i="273"/>
  <c r="FH55" i="273"/>
  <c r="FG82" i="273"/>
  <c r="FG83" i="273"/>
  <c r="FG91" i="273"/>
  <c r="FH92" i="273"/>
  <c r="FH56" i="273"/>
  <c r="FG102" i="273"/>
  <c r="FG103" i="273"/>
  <c r="FG111" i="273"/>
  <c r="FH112" i="273"/>
  <c r="FH57" i="273"/>
  <c r="FH58" i="273"/>
  <c r="FH65" i="273"/>
  <c r="FH66" i="273"/>
  <c r="FH3" i="288"/>
  <c r="FH23" i="288"/>
  <c r="FI73" i="273"/>
  <c r="FI74" i="273"/>
  <c r="FI54" i="273"/>
  <c r="FH77" i="273"/>
  <c r="FI78" i="273"/>
  <c r="FI55" i="273"/>
  <c r="FH82" i="273"/>
  <c r="FH83" i="273"/>
  <c r="FH91" i="273"/>
  <c r="FI92" i="273"/>
  <c r="FI56" i="273"/>
  <c r="FH102" i="273"/>
  <c r="FH103" i="273"/>
  <c r="FH111" i="273"/>
  <c r="FI112" i="273"/>
  <c r="FI57" i="273"/>
  <c r="FI58" i="273"/>
  <c r="FI65" i="273"/>
  <c r="FI66" i="273"/>
  <c r="FI3" i="288"/>
  <c r="FI23" i="288"/>
  <c r="FJ73" i="273"/>
  <c r="FJ74" i="273"/>
  <c r="FJ54" i="273"/>
  <c r="FI77" i="273"/>
  <c r="FJ78" i="273"/>
  <c r="FJ55" i="273"/>
  <c r="FI82" i="273"/>
  <c r="FI83" i="273"/>
  <c r="FI91" i="273"/>
  <c r="FJ92" i="273"/>
  <c r="FJ56" i="273"/>
  <c r="FI102" i="273"/>
  <c r="FI103" i="273"/>
  <c r="FI111" i="273"/>
  <c r="FJ112" i="273"/>
  <c r="FJ57" i="273"/>
  <c r="FJ58" i="273"/>
  <c r="FJ65" i="273"/>
  <c r="FJ66" i="273"/>
  <c r="FJ3" i="288"/>
  <c r="FJ23" i="288"/>
  <c r="FK73" i="273"/>
  <c r="FK74" i="273"/>
  <c r="FK54" i="273"/>
  <c r="FJ77" i="273"/>
  <c r="FK78" i="273"/>
  <c r="FK55" i="273"/>
  <c r="FJ82" i="273"/>
  <c r="FJ83" i="273"/>
  <c r="FJ91" i="273"/>
  <c r="FK92" i="273"/>
  <c r="FK56" i="273"/>
  <c r="FJ102" i="273"/>
  <c r="FJ103" i="273"/>
  <c r="FJ111" i="273"/>
  <c r="FK112" i="273"/>
  <c r="FK57" i="273"/>
  <c r="FK58" i="273"/>
  <c r="FK65" i="273"/>
  <c r="FK66" i="273"/>
  <c r="FK3" i="288"/>
  <c r="FK23" i="288"/>
  <c r="FL73" i="273"/>
  <c r="FL74" i="273"/>
  <c r="FL54" i="273"/>
  <c r="FK77" i="273"/>
  <c r="FL78" i="273"/>
  <c r="FL55" i="273"/>
  <c r="FK82" i="273"/>
  <c r="FK83" i="273"/>
  <c r="FK91" i="273"/>
  <c r="FL92" i="273"/>
  <c r="FL56" i="273"/>
  <c r="FK102" i="273"/>
  <c r="FK103" i="273"/>
  <c r="FK111" i="273"/>
  <c r="FL112" i="273"/>
  <c r="FL57" i="273"/>
  <c r="FL58" i="273"/>
  <c r="FL65" i="273"/>
  <c r="FL66" i="273"/>
  <c r="FL3" i="288"/>
  <c r="FL23" i="288"/>
  <c r="FM73" i="273"/>
  <c r="FM74" i="273"/>
  <c r="FM54" i="273"/>
  <c r="FL77" i="273"/>
  <c r="FM78" i="273"/>
  <c r="FM55" i="273"/>
  <c r="FL82" i="273"/>
  <c r="FL83" i="273"/>
  <c r="FL91" i="273"/>
  <c r="FM92" i="273"/>
  <c r="FM56" i="273"/>
  <c r="FL102" i="273"/>
  <c r="FL103" i="273"/>
  <c r="FL111" i="273"/>
  <c r="FM112" i="273"/>
  <c r="FM57" i="273"/>
  <c r="FM58" i="273"/>
  <c r="FM65" i="273"/>
  <c r="FM66" i="273"/>
  <c r="FM3" i="288"/>
  <c r="FM23" i="288"/>
  <c r="FN73" i="273"/>
  <c r="FN74" i="273"/>
  <c r="FN54" i="273"/>
  <c r="FM77" i="273"/>
  <c r="FN78" i="273"/>
  <c r="FN55" i="273"/>
  <c r="FM82" i="273"/>
  <c r="FM83" i="273"/>
  <c r="FM91" i="273"/>
  <c r="FN92" i="273"/>
  <c r="FN56" i="273"/>
  <c r="FM102" i="273"/>
  <c r="FM103" i="273"/>
  <c r="FM111" i="273"/>
  <c r="FN112" i="273"/>
  <c r="FN57" i="273"/>
  <c r="FN58" i="273"/>
  <c r="FN65" i="273"/>
  <c r="FN66" i="273"/>
  <c r="FN3" i="288"/>
  <c r="FN23" i="288"/>
  <c r="FO73" i="273"/>
  <c r="FO74" i="273"/>
  <c r="FO54" i="273"/>
  <c r="FN77" i="273"/>
  <c r="FO78" i="273"/>
  <c r="FO55" i="273"/>
  <c r="FN82" i="273"/>
  <c r="FN83" i="273"/>
  <c r="FN91" i="273"/>
  <c r="FO92" i="273"/>
  <c r="FO56" i="273"/>
  <c r="FN102" i="273"/>
  <c r="FN103" i="273"/>
  <c r="FN111" i="273"/>
  <c r="FO112" i="273"/>
  <c r="FO57" i="273"/>
  <c r="FO58" i="273"/>
  <c r="FO65" i="273"/>
  <c r="FO66" i="273"/>
  <c r="FO3" i="288"/>
  <c r="FO23" i="288"/>
  <c r="FP73" i="273"/>
  <c r="FP74" i="273"/>
  <c r="FP54" i="273"/>
  <c r="FO77" i="273"/>
  <c r="FP78" i="273"/>
  <c r="FP55" i="273"/>
  <c r="FO82" i="273"/>
  <c r="FO83" i="273"/>
  <c r="FO91" i="273"/>
  <c r="FP92" i="273"/>
  <c r="FP56" i="273"/>
  <c r="FO102" i="273"/>
  <c r="FO103" i="273"/>
  <c r="FO111" i="273"/>
  <c r="FP112" i="273"/>
  <c r="FP57" i="273"/>
  <c r="FP58" i="273"/>
  <c r="FP65" i="273"/>
  <c r="FP66" i="273"/>
  <c r="FP3" i="288"/>
  <c r="FP23" i="288"/>
  <c r="FQ73" i="273"/>
  <c r="FQ74" i="273"/>
  <c r="FQ54" i="273"/>
  <c r="FP77" i="273"/>
  <c r="FQ78" i="273"/>
  <c r="FQ55" i="273"/>
  <c r="FP82" i="273"/>
  <c r="FP83" i="273"/>
  <c r="FP91" i="273"/>
  <c r="FQ92" i="273"/>
  <c r="FQ56" i="273"/>
  <c r="FP102" i="273"/>
  <c r="FP103" i="273"/>
  <c r="FP111" i="273"/>
  <c r="FQ112" i="273"/>
  <c r="FQ57" i="273"/>
  <c r="FQ58" i="273"/>
  <c r="FQ65" i="273"/>
  <c r="FQ66" i="273"/>
  <c r="FQ3" i="288"/>
  <c r="FQ23" i="288"/>
  <c r="FR73" i="273"/>
  <c r="FR74" i="273"/>
  <c r="FR54" i="273"/>
  <c r="FQ77" i="273"/>
  <c r="FR78" i="273"/>
  <c r="FR55" i="273"/>
  <c r="FQ82" i="273"/>
  <c r="FQ83" i="273"/>
  <c r="FQ91" i="273"/>
  <c r="FR92" i="273"/>
  <c r="FR56" i="273"/>
  <c r="FQ102" i="273"/>
  <c r="FQ103" i="273"/>
  <c r="FQ111" i="273"/>
  <c r="FR112" i="273"/>
  <c r="FR57" i="273"/>
  <c r="FR58" i="273"/>
  <c r="FR65" i="273"/>
  <c r="FR66" i="273"/>
  <c r="FR3" i="288"/>
  <c r="FR23" i="288"/>
  <c r="FS73" i="273"/>
  <c r="FS74" i="273"/>
  <c r="FS54" i="273"/>
  <c r="FR77" i="273"/>
  <c r="FS78" i="273"/>
  <c r="FS55" i="273"/>
  <c r="FR82" i="273"/>
  <c r="FR83" i="273"/>
  <c r="FR91" i="273"/>
  <c r="FS92" i="273"/>
  <c r="FS56" i="273"/>
  <c r="FR102" i="273"/>
  <c r="FR103" i="273"/>
  <c r="FR111" i="273"/>
  <c r="FS112" i="273"/>
  <c r="FS57" i="273"/>
  <c r="FS58" i="273"/>
  <c r="FS65" i="273"/>
  <c r="FS66" i="273"/>
  <c r="FS3" i="288"/>
  <c r="FS23" i="288"/>
  <c r="FT73" i="273"/>
  <c r="FT74" i="273"/>
  <c r="FT54" i="273"/>
  <c r="FS77" i="273"/>
  <c r="FT78" i="273"/>
  <c r="FT55" i="273"/>
  <c r="FS82" i="273"/>
  <c r="FS83" i="273"/>
  <c r="FS91" i="273"/>
  <c r="FT92" i="273"/>
  <c r="FT56" i="273"/>
  <c r="FS102" i="273"/>
  <c r="FS103" i="273"/>
  <c r="FS111" i="273"/>
  <c r="FT112" i="273"/>
  <c r="FT57" i="273"/>
  <c r="FT58" i="273"/>
  <c r="FT65" i="273"/>
  <c r="FT66" i="273"/>
  <c r="FT3" i="288"/>
  <c r="FT23" i="288"/>
  <c r="FU73" i="273"/>
  <c r="FU74" i="273"/>
  <c r="FU54" i="273"/>
  <c r="FT77" i="273"/>
  <c r="FU78" i="273"/>
  <c r="FU55" i="273"/>
  <c r="FT82" i="273"/>
  <c r="FT83" i="273"/>
  <c r="FT91" i="273"/>
  <c r="FU92" i="273"/>
  <c r="FU56" i="273"/>
  <c r="FT102" i="273"/>
  <c r="FT103" i="273"/>
  <c r="FT111" i="273"/>
  <c r="FU112" i="273"/>
  <c r="FU57" i="273"/>
  <c r="FU58" i="273"/>
  <c r="FU65" i="273"/>
  <c r="FU66" i="273"/>
  <c r="FU3" i="288"/>
  <c r="FU23" i="288"/>
  <c r="FV73" i="273"/>
  <c r="FV74" i="273"/>
  <c r="FV54" i="273"/>
  <c r="FU77" i="273"/>
  <c r="FV78" i="273"/>
  <c r="FV55" i="273"/>
  <c r="FU82" i="273"/>
  <c r="FU83" i="273"/>
  <c r="FU91" i="273"/>
  <c r="FV92" i="273"/>
  <c r="FV56" i="273"/>
  <c r="FU102" i="273"/>
  <c r="FU103" i="273"/>
  <c r="FU111" i="273"/>
  <c r="FV112" i="273"/>
  <c r="FV57" i="273"/>
  <c r="FV58" i="273"/>
  <c r="FV65" i="273"/>
  <c r="FV66" i="273"/>
  <c r="FV3" i="288"/>
  <c r="FV23" i="288"/>
  <c r="FW73" i="273"/>
  <c r="FW74" i="273"/>
  <c r="FW54" i="273"/>
  <c r="FV77" i="273"/>
  <c r="FW78" i="273"/>
  <c r="FW55" i="273"/>
  <c r="FV82" i="273"/>
  <c r="FV83" i="273"/>
  <c r="FV91" i="273"/>
  <c r="FW92" i="273"/>
  <c r="FW56" i="273"/>
  <c r="FV102" i="273"/>
  <c r="FV103" i="273"/>
  <c r="FV111" i="273"/>
  <c r="FW112" i="273"/>
  <c r="FW57" i="273"/>
  <c r="FW58" i="273"/>
  <c r="FW65" i="273"/>
  <c r="FW66" i="273"/>
  <c r="FW3" i="288"/>
  <c r="FW23" i="288"/>
  <c r="FX73" i="273"/>
  <c r="FX74" i="273"/>
  <c r="FX54" i="273"/>
  <c r="FW77" i="273"/>
  <c r="FX78" i="273"/>
  <c r="FX55" i="273"/>
  <c r="FW82" i="273"/>
  <c r="FW83" i="273"/>
  <c r="FW91" i="273"/>
  <c r="FX92" i="273"/>
  <c r="FX56" i="273"/>
  <c r="FW102" i="273"/>
  <c r="FW103" i="273"/>
  <c r="FW111" i="273"/>
  <c r="FX112" i="273"/>
  <c r="FX57" i="273"/>
  <c r="FX58" i="273"/>
  <c r="FX65" i="273"/>
  <c r="FX66" i="273"/>
  <c r="FX3" i="288"/>
  <c r="FX23" i="288"/>
  <c r="FY73" i="273"/>
  <c r="FY74" i="273"/>
  <c r="FY54" i="273"/>
  <c r="FX77" i="273"/>
  <c r="FY78" i="273"/>
  <c r="FY55" i="273"/>
  <c r="FX82" i="273"/>
  <c r="FX83" i="273"/>
  <c r="FX91" i="273"/>
  <c r="FY92" i="273"/>
  <c r="FY56" i="273"/>
  <c r="FX102" i="273"/>
  <c r="FX103" i="273"/>
  <c r="FX111" i="273"/>
  <c r="FY112" i="273"/>
  <c r="FY57" i="273"/>
  <c r="FY58" i="273"/>
  <c r="FY65" i="273"/>
  <c r="FY66" i="273"/>
  <c r="FY3" i="288"/>
  <c r="FY23" i="288"/>
  <c r="FZ73" i="273"/>
  <c r="FZ74" i="273"/>
  <c r="FZ54" i="273"/>
  <c r="FY77" i="273"/>
  <c r="FZ78" i="273"/>
  <c r="FZ55" i="273"/>
  <c r="FY82" i="273"/>
  <c r="FY83" i="273"/>
  <c r="FY91" i="273"/>
  <c r="FZ92" i="273"/>
  <c r="FZ56" i="273"/>
  <c r="FY102" i="273"/>
  <c r="FY103" i="273"/>
  <c r="FY111" i="273"/>
  <c r="FZ112" i="273"/>
  <c r="FZ57" i="273"/>
  <c r="FZ58" i="273"/>
  <c r="FZ65" i="273"/>
  <c r="FZ66" i="273"/>
  <c r="FZ3" i="288"/>
  <c r="FZ23" i="288"/>
  <c r="GA73" i="273"/>
  <c r="GA74" i="273"/>
  <c r="GA54" i="273"/>
  <c r="FZ77" i="273"/>
  <c r="GA78" i="273"/>
  <c r="GA55" i="273"/>
  <c r="FZ82" i="273"/>
  <c r="FZ83" i="273"/>
  <c r="FZ91" i="273"/>
  <c r="GA92" i="273"/>
  <c r="GA56" i="273"/>
  <c r="FZ102" i="273"/>
  <c r="FZ103" i="273"/>
  <c r="FZ111" i="273"/>
  <c r="GA112" i="273"/>
  <c r="GA57" i="273"/>
  <c r="GA58" i="273"/>
  <c r="GA65" i="273"/>
  <c r="GA66" i="273"/>
  <c r="GA3" i="288"/>
  <c r="GA23" i="288"/>
  <c r="GB73" i="273"/>
  <c r="GB74" i="273"/>
  <c r="GB54" i="273"/>
  <c r="GA77" i="273"/>
  <c r="GB78" i="273"/>
  <c r="GB55" i="273"/>
  <c r="GA82" i="273"/>
  <c r="GA83" i="273"/>
  <c r="GA91" i="273"/>
  <c r="GB92" i="273"/>
  <c r="GB56" i="273"/>
  <c r="GA102" i="273"/>
  <c r="GA103" i="273"/>
  <c r="GA111" i="273"/>
  <c r="GB112" i="273"/>
  <c r="GB57" i="273"/>
  <c r="GB58" i="273"/>
  <c r="GB65" i="273"/>
  <c r="GB66" i="273"/>
  <c r="GB3" i="288"/>
  <c r="GB23" i="288"/>
  <c r="GC73" i="273"/>
  <c r="GC74" i="273"/>
  <c r="GC54" i="273"/>
  <c r="GB77" i="273"/>
  <c r="GC78" i="273"/>
  <c r="GC55" i="273"/>
  <c r="GB82" i="273"/>
  <c r="GB83" i="273"/>
  <c r="GB91" i="273"/>
  <c r="GC92" i="273"/>
  <c r="GC56" i="273"/>
  <c r="GB102" i="273"/>
  <c r="GB103" i="273"/>
  <c r="GB111" i="273"/>
  <c r="GC112" i="273"/>
  <c r="GC57" i="273"/>
  <c r="GC58" i="273"/>
  <c r="GC65" i="273"/>
  <c r="GC66" i="273"/>
  <c r="GC3" i="288"/>
  <c r="GC23" i="288"/>
  <c r="GD73" i="273"/>
  <c r="GD74" i="273"/>
  <c r="GD54" i="273"/>
  <c r="GC77" i="273"/>
  <c r="GD78" i="273"/>
  <c r="GD55" i="273"/>
  <c r="GC82" i="273"/>
  <c r="GC83" i="273"/>
  <c r="GC91" i="273"/>
  <c r="GD92" i="273"/>
  <c r="GD56" i="273"/>
  <c r="GC102" i="273"/>
  <c r="GC103" i="273"/>
  <c r="GC111" i="273"/>
  <c r="GD112" i="273"/>
  <c r="GD57" i="273"/>
  <c r="GD58" i="273"/>
  <c r="GD65" i="273"/>
  <c r="GD66" i="273"/>
  <c r="GD3" i="288"/>
  <c r="GD23" i="288"/>
  <c r="GE73" i="273"/>
  <c r="GE74" i="273"/>
  <c r="GE54" i="273"/>
  <c r="GD77" i="273"/>
  <c r="GE78" i="273"/>
  <c r="GE55" i="273"/>
  <c r="GD82" i="273"/>
  <c r="GD83" i="273"/>
  <c r="GD91" i="273"/>
  <c r="GE92" i="273"/>
  <c r="GE56" i="273"/>
  <c r="GD102" i="273"/>
  <c r="GD103" i="273"/>
  <c r="GD111" i="273"/>
  <c r="GE112" i="273"/>
  <c r="GE57" i="273"/>
  <c r="GE58" i="273"/>
  <c r="GE65" i="273"/>
  <c r="GE66" i="273"/>
  <c r="GE3" i="288"/>
  <c r="GE23" i="288"/>
  <c r="GF73" i="273"/>
  <c r="GF74" i="273"/>
  <c r="GF54" i="273"/>
  <c r="GE77" i="273"/>
  <c r="GF78" i="273"/>
  <c r="GF55" i="273"/>
  <c r="GE82" i="273"/>
  <c r="GE83" i="273"/>
  <c r="GE91" i="273"/>
  <c r="GF92" i="273"/>
  <c r="GF56" i="273"/>
  <c r="GE102" i="273"/>
  <c r="GE103" i="273"/>
  <c r="GE111" i="273"/>
  <c r="GF112" i="273"/>
  <c r="GF57" i="273"/>
  <c r="GF58" i="273"/>
  <c r="GF65" i="273"/>
  <c r="GF66" i="273"/>
  <c r="GF3" i="288"/>
  <c r="GF23" i="288"/>
  <c r="GG73" i="273"/>
  <c r="GG74" i="273"/>
  <c r="GG54" i="273"/>
  <c r="GF77" i="273"/>
  <c r="GG78" i="273"/>
  <c r="GG55" i="273"/>
  <c r="GF82" i="273"/>
  <c r="GF83" i="273"/>
  <c r="GF91" i="273"/>
  <c r="GG92" i="273"/>
  <c r="GG56" i="273"/>
  <c r="GF102" i="273"/>
  <c r="GF103" i="273"/>
  <c r="GF111" i="273"/>
  <c r="GG112" i="273"/>
  <c r="GG57" i="273"/>
  <c r="GG58" i="273"/>
  <c r="GG65" i="273"/>
  <c r="GG66" i="273"/>
  <c r="GG3" i="288"/>
  <c r="GG23" i="288"/>
  <c r="GH73" i="273"/>
  <c r="GH74" i="273"/>
  <c r="GH54" i="273"/>
  <c r="GG77" i="273"/>
  <c r="GH78" i="273"/>
  <c r="GH55" i="273"/>
  <c r="GG82" i="273"/>
  <c r="GG83" i="273"/>
  <c r="GG91" i="273"/>
  <c r="GH92" i="273"/>
  <c r="GH56" i="273"/>
  <c r="GG102" i="273"/>
  <c r="GG103" i="273"/>
  <c r="GG111" i="273"/>
  <c r="GH112" i="273"/>
  <c r="GH57" i="273"/>
  <c r="GH58" i="273"/>
  <c r="GH65" i="273"/>
  <c r="GH66" i="273"/>
  <c r="GH3" i="288"/>
  <c r="GH23" i="288"/>
  <c r="GI73" i="273"/>
  <c r="GI74" i="273"/>
  <c r="GI54" i="273"/>
  <c r="GH77" i="273"/>
  <c r="GI78" i="273"/>
  <c r="GI55" i="273"/>
  <c r="GH82" i="273"/>
  <c r="GH83" i="273"/>
  <c r="GH91" i="273"/>
  <c r="GI92" i="273"/>
  <c r="GI56" i="273"/>
  <c r="GH102" i="273"/>
  <c r="GH103" i="273"/>
  <c r="GH111" i="273"/>
  <c r="GI112" i="273"/>
  <c r="GI57" i="273"/>
  <c r="GI58" i="273"/>
  <c r="GI65" i="273"/>
  <c r="GI66" i="273"/>
  <c r="GI3" i="288"/>
  <c r="GI23" i="288"/>
  <c r="GJ73" i="273"/>
  <c r="GJ74" i="273"/>
  <c r="GJ54" i="273"/>
  <c r="GI77" i="273"/>
  <c r="GJ78" i="273"/>
  <c r="GJ55" i="273"/>
  <c r="GI82" i="273"/>
  <c r="GI83" i="273"/>
  <c r="GI91" i="273"/>
  <c r="GJ92" i="273"/>
  <c r="GJ56" i="273"/>
  <c r="GI102" i="273"/>
  <c r="GI103" i="273"/>
  <c r="GI111" i="273"/>
  <c r="GJ112" i="273"/>
  <c r="GJ57" i="273"/>
  <c r="GJ58" i="273"/>
  <c r="GJ65" i="273"/>
  <c r="GJ66" i="273"/>
  <c r="GJ3" i="288"/>
  <c r="GJ23" i="288"/>
  <c r="K65" i="273"/>
  <c r="F60" i="273"/>
  <c r="K66" i="273"/>
  <c r="K3" i="288"/>
  <c r="K23" i="288"/>
  <c r="L65" i="273"/>
  <c r="F61" i="273"/>
  <c r="L66" i="273"/>
  <c r="L3" i="288"/>
  <c r="L23" i="288"/>
  <c r="M65" i="273"/>
  <c r="M66" i="273"/>
  <c r="M3" i="288"/>
  <c r="N65" i="273"/>
  <c r="N66" i="273"/>
  <c r="N3" i="288"/>
  <c r="J65" i="273"/>
  <c r="J66" i="273"/>
  <c r="J3" i="288"/>
  <c r="J23" i="288"/>
  <c r="F121" i="280"/>
  <c r="K102" i="48"/>
  <c r="M48" i="48"/>
  <c r="L48" i="48"/>
  <c r="Q148" i="273"/>
  <c r="F51" i="48"/>
  <c r="F147" i="273"/>
  <c r="Q149" i="273"/>
  <c r="Q32" i="289"/>
  <c r="Q22" i="289"/>
  <c r="P22" i="289"/>
  <c r="F52" i="48"/>
  <c r="F15" i="289"/>
  <c r="F54" i="48"/>
  <c r="F16" i="289"/>
  <c r="F9" i="289"/>
  <c r="F10" i="289"/>
  <c r="F11" i="289"/>
  <c r="F13" i="289"/>
  <c r="F14" i="289"/>
  <c r="F17" i="289"/>
  <c r="F19" i="289"/>
  <c r="P24" i="289"/>
  <c r="F20" i="289"/>
  <c r="Q171" i="273"/>
  <c r="Q170" i="273"/>
  <c r="Q172" i="273"/>
  <c r="Q23" i="289"/>
  <c r="F21" i="289"/>
  <c r="Q24" i="289"/>
  <c r="Q31" i="289"/>
  <c r="F53" i="48"/>
  <c r="F30" i="289"/>
  <c r="R33" i="289"/>
  <c r="R41" i="278"/>
  <c r="K106" i="273"/>
  <c r="J107" i="273"/>
  <c r="K108" i="273"/>
  <c r="L106" i="273"/>
  <c r="K107" i="273"/>
  <c r="L108" i="273"/>
  <c r="M106" i="273"/>
  <c r="L107" i="273"/>
  <c r="M108" i="273"/>
  <c r="N106" i="273"/>
  <c r="M107" i="273"/>
  <c r="N108" i="273"/>
  <c r="O106" i="273"/>
  <c r="N107" i="273"/>
  <c r="O108" i="273"/>
  <c r="P106" i="273"/>
  <c r="O107" i="273"/>
  <c r="P108" i="273"/>
  <c r="Q106" i="273"/>
  <c r="P107" i="273"/>
  <c r="Q108" i="273"/>
  <c r="R106" i="273"/>
  <c r="Q107" i="273"/>
  <c r="R108" i="273"/>
  <c r="R42" i="278"/>
  <c r="R43" i="278"/>
  <c r="F89" i="288"/>
  <c r="J90" i="288"/>
  <c r="J92" i="288"/>
  <c r="J94" i="288"/>
  <c r="J95" i="288"/>
  <c r="J96" i="288"/>
  <c r="J98" i="288"/>
  <c r="J47" i="280"/>
  <c r="J53" i="280"/>
  <c r="K138" i="273"/>
  <c r="J135" i="273"/>
  <c r="F118" i="48"/>
  <c r="F130" i="273"/>
  <c r="F131" i="273"/>
  <c r="F129" i="273"/>
  <c r="F132" i="273"/>
  <c r="F134" i="273"/>
  <c r="J136" i="273"/>
  <c r="J139" i="273"/>
  <c r="K140" i="273"/>
  <c r="K46" i="280"/>
  <c r="K47" i="280"/>
  <c r="K53" i="280"/>
  <c r="L138" i="273"/>
  <c r="K135" i="273"/>
  <c r="K136" i="273"/>
  <c r="K139" i="273"/>
  <c r="L140" i="273"/>
  <c r="L46" i="280"/>
  <c r="L47" i="280"/>
  <c r="L53" i="280"/>
  <c r="M138" i="273"/>
  <c r="L135" i="273"/>
  <c r="L136" i="273"/>
  <c r="L139" i="273"/>
  <c r="M140" i="273"/>
  <c r="M46" i="280"/>
  <c r="M47" i="280"/>
  <c r="M53" i="280"/>
  <c r="N138" i="273"/>
  <c r="M135" i="273"/>
  <c r="M136" i="273"/>
  <c r="M139" i="273"/>
  <c r="N140" i="273"/>
  <c r="N46" i="280"/>
  <c r="N47" i="280"/>
  <c r="N53" i="280"/>
  <c r="O138" i="273"/>
  <c r="N135" i="273"/>
  <c r="N136" i="273"/>
  <c r="N139" i="273"/>
  <c r="O140" i="273"/>
  <c r="O46" i="280"/>
  <c r="O47" i="280"/>
  <c r="O53" i="280"/>
  <c r="P138" i="273"/>
  <c r="O135" i="273"/>
  <c r="O136" i="273"/>
  <c r="O139" i="273"/>
  <c r="P140" i="273"/>
  <c r="P46" i="280"/>
  <c r="P47" i="280"/>
  <c r="P53" i="280"/>
  <c r="F41" i="311"/>
  <c r="F17" i="307"/>
  <c r="AZ26" i="307"/>
  <c r="F179" i="48"/>
  <c r="F25" i="307"/>
  <c r="AZ28" i="307"/>
  <c r="AZ46" i="307"/>
  <c r="BA26" i="307"/>
  <c r="BA28" i="307"/>
  <c r="BA46" i="307"/>
  <c r="BB26" i="307"/>
  <c r="BB28" i="307"/>
  <c r="BB46" i="307"/>
  <c r="BC26" i="307"/>
  <c r="BC28" i="307"/>
  <c r="BC46" i="307"/>
  <c r="J26" i="307"/>
  <c r="J28" i="307"/>
  <c r="J46" i="307"/>
  <c r="K26" i="307"/>
  <c r="K28" i="307"/>
  <c r="K46" i="307"/>
  <c r="L26" i="307"/>
  <c r="L28" i="307"/>
  <c r="L46" i="307"/>
  <c r="M26" i="307"/>
  <c r="M28" i="307"/>
  <c r="M46" i="307"/>
  <c r="N26" i="307"/>
  <c r="N28" i="307"/>
  <c r="N46" i="307"/>
  <c r="O26" i="307"/>
  <c r="O28" i="307"/>
  <c r="O46" i="307"/>
  <c r="P26" i="307"/>
  <c r="P28" i="307"/>
  <c r="P46" i="307"/>
  <c r="Q26" i="307"/>
  <c r="Q28" i="307"/>
  <c r="Q46" i="307"/>
  <c r="R26" i="307"/>
  <c r="R28" i="307"/>
  <c r="R46" i="307"/>
  <c r="S26" i="307"/>
  <c r="S28" i="307"/>
  <c r="S46" i="307"/>
  <c r="T26" i="307"/>
  <c r="T28" i="307"/>
  <c r="T46" i="307"/>
  <c r="U26" i="307"/>
  <c r="U28" i="307"/>
  <c r="U46" i="307"/>
  <c r="V26" i="307"/>
  <c r="V28" i="307"/>
  <c r="V46" i="307"/>
  <c r="W26" i="307"/>
  <c r="W28" i="307"/>
  <c r="W46" i="307"/>
  <c r="X26" i="307"/>
  <c r="X28" i="307"/>
  <c r="X46" i="307"/>
  <c r="Y26" i="307"/>
  <c r="Y28" i="307"/>
  <c r="Y46" i="307"/>
  <c r="Z26" i="307"/>
  <c r="Z28" i="307"/>
  <c r="Z46" i="307"/>
  <c r="AA26" i="307"/>
  <c r="AA28" i="307"/>
  <c r="AA46" i="307"/>
  <c r="AB26" i="307"/>
  <c r="AB28" i="307"/>
  <c r="AB46" i="307"/>
  <c r="AC26" i="307"/>
  <c r="AC28" i="307"/>
  <c r="AC46" i="307"/>
  <c r="AD26" i="307"/>
  <c r="AD28" i="307"/>
  <c r="AD46" i="307"/>
  <c r="AE26" i="307"/>
  <c r="AE28" i="307"/>
  <c r="AE46" i="307"/>
  <c r="AF26" i="307"/>
  <c r="AF28" i="307"/>
  <c r="AF46" i="307"/>
  <c r="AG26" i="307"/>
  <c r="AG28" i="307"/>
  <c r="AG46" i="307"/>
  <c r="AH26" i="307"/>
  <c r="AH28" i="307"/>
  <c r="AH46" i="307"/>
  <c r="AI26" i="307"/>
  <c r="AI28" i="307"/>
  <c r="AI46" i="307"/>
  <c r="AJ26" i="307"/>
  <c r="AJ28" i="307"/>
  <c r="AJ46" i="307"/>
  <c r="AK26" i="307"/>
  <c r="AK28" i="307"/>
  <c r="AK46" i="307"/>
  <c r="AL26" i="307"/>
  <c r="AL28" i="307"/>
  <c r="AL46" i="307"/>
  <c r="AM26" i="307"/>
  <c r="AM28" i="307"/>
  <c r="AM46" i="307"/>
  <c r="AN26" i="307"/>
  <c r="AN28" i="307"/>
  <c r="AN46" i="307"/>
  <c r="AO26" i="307"/>
  <c r="AO28" i="307"/>
  <c r="AO46" i="307"/>
  <c r="AP26" i="307"/>
  <c r="AP28" i="307"/>
  <c r="AP46" i="307"/>
  <c r="AQ26" i="307"/>
  <c r="AQ28" i="307"/>
  <c r="AQ46" i="307"/>
  <c r="AR26" i="307"/>
  <c r="AR28" i="307"/>
  <c r="AR46" i="307"/>
  <c r="AS26" i="307"/>
  <c r="AS28" i="307"/>
  <c r="AS46" i="307"/>
  <c r="AT26" i="307"/>
  <c r="AT28" i="307"/>
  <c r="AT46" i="307"/>
  <c r="AU26" i="307"/>
  <c r="AU28" i="307"/>
  <c r="AU46" i="307"/>
  <c r="AV26" i="307"/>
  <c r="AV28" i="307"/>
  <c r="AV46" i="307"/>
  <c r="AW26" i="307"/>
  <c r="AW28" i="307"/>
  <c r="AW46" i="307"/>
  <c r="AX26" i="307"/>
  <c r="AX28" i="307"/>
  <c r="AX46" i="307"/>
  <c r="AY26" i="307"/>
  <c r="AY28" i="307"/>
  <c r="AY46" i="307"/>
  <c r="BD26" i="307"/>
  <c r="BD28" i="307"/>
  <c r="BD46" i="307"/>
  <c r="BE26" i="307"/>
  <c r="BE28" i="307"/>
  <c r="BE46" i="307"/>
  <c r="J45" i="307"/>
  <c r="K45" i="307"/>
  <c r="L45" i="307"/>
  <c r="M45" i="307"/>
  <c r="N45" i="307"/>
  <c r="O45" i="307"/>
  <c r="P45" i="307"/>
  <c r="Q45" i="307"/>
  <c r="R45" i="307"/>
  <c r="S45" i="307"/>
  <c r="T45" i="307"/>
  <c r="U45" i="307"/>
  <c r="V45" i="307"/>
  <c r="W45" i="307"/>
  <c r="X45" i="307"/>
  <c r="Y45" i="307"/>
  <c r="Z45" i="307"/>
  <c r="AA45" i="307"/>
  <c r="AB45" i="307"/>
  <c r="AC45" i="307"/>
  <c r="AD45" i="307"/>
  <c r="AE45" i="307"/>
  <c r="AF45" i="307"/>
  <c r="AG45" i="307"/>
  <c r="AH45" i="307"/>
  <c r="AI45" i="307"/>
  <c r="AJ45" i="307"/>
  <c r="AK45" i="307"/>
  <c r="AL45" i="307"/>
  <c r="AM45" i="307"/>
  <c r="AN45" i="307"/>
  <c r="AO45" i="307"/>
  <c r="AP45" i="307"/>
  <c r="AQ45" i="307"/>
  <c r="AR45" i="307"/>
  <c r="AS45" i="307"/>
  <c r="AT45" i="307"/>
  <c r="AU45" i="307"/>
  <c r="AV45" i="307"/>
  <c r="AW45" i="307"/>
  <c r="AX45" i="307"/>
  <c r="AY45" i="307"/>
  <c r="AZ45" i="307"/>
  <c r="BA45" i="307"/>
  <c r="BB45" i="307"/>
  <c r="BC45" i="307"/>
  <c r="BD45" i="307"/>
  <c r="BE45" i="307"/>
  <c r="Q47" i="307"/>
  <c r="Q11" i="280"/>
  <c r="Q10" i="280"/>
  <c r="Q138" i="273"/>
  <c r="P135" i="273"/>
  <c r="P136" i="273"/>
  <c r="P139" i="273"/>
  <c r="Q140" i="273"/>
  <c r="Q12" i="280"/>
  <c r="Q13" i="280"/>
  <c r="Q44" i="280"/>
  <c r="Q46" i="280"/>
  <c r="Q41" i="280"/>
  <c r="J29" i="273"/>
  <c r="F15" i="48"/>
  <c r="F28" i="273"/>
  <c r="J30" i="273"/>
  <c r="J163" i="273"/>
  <c r="J165" i="273"/>
  <c r="K29" i="273"/>
  <c r="K30" i="273"/>
  <c r="K163" i="273"/>
  <c r="K164" i="273"/>
  <c r="K165" i="273"/>
  <c r="L29" i="273"/>
  <c r="L30" i="273"/>
  <c r="L163" i="273"/>
  <c r="L164" i="273"/>
  <c r="L165" i="273"/>
  <c r="M29" i="273"/>
  <c r="M30" i="273"/>
  <c r="M163" i="273"/>
  <c r="M164" i="273"/>
  <c r="M165" i="273"/>
  <c r="N29" i="273"/>
  <c r="N30" i="273"/>
  <c r="N163" i="273"/>
  <c r="N164" i="273"/>
  <c r="N165" i="273"/>
  <c r="O29" i="273"/>
  <c r="O30" i="273"/>
  <c r="O163" i="273"/>
  <c r="O164" i="273"/>
  <c r="O165" i="273"/>
  <c r="P29" i="273"/>
  <c r="P30" i="273"/>
  <c r="P163" i="273"/>
  <c r="P164" i="273"/>
  <c r="P165" i="273"/>
  <c r="Q29" i="273"/>
  <c r="Q30" i="273"/>
  <c r="Q163" i="273"/>
  <c r="Q164" i="273"/>
  <c r="Q165" i="273"/>
  <c r="Q40" i="280"/>
  <c r="F131" i="48"/>
  <c r="F15" i="280"/>
  <c r="Q42" i="280"/>
  <c r="Q45" i="280"/>
  <c r="Q47" i="280"/>
  <c r="Q53" i="280"/>
  <c r="R47" i="307"/>
  <c r="R11" i="280"/>
  <c r="R10" i="280"/>
  <c r="R138" i="273"/>
  <c r="Q135" i="273"/>
  <c r="Q136" i="273"/>
  <c r="Q139" i="273"/>
  <c r="R140" i="273"/>
  <c r="R12" i="280"/>
  <c r="R13" i="280"/>
  <c r="R44" i="280"/>
  <c r="R46" i="280"/>
  <c r="R41" i="280"/>
  <c r="R29" i="273"/>
  <c r="R30" i="273"/>
  <c r="R163" i="273"/>
  <c r="R164" i="273"/>
  <c r="R165" i="273"/>
  <c r="R40" i="280"/>
  <c r="R42" i="280"/>
  <c r="R45" i="280"/>
  <c r="R47" i="280"/>
  <c r="R53" i="280"/>
  <c r="S47" i="307"/>
  <c r="S11" i="280"/>
  <c r="S10" i="280"/>
  <c r="S138" i="273"/>
  <c r="R135" i="273"/>
  <c r="R136" i="273"/>
  <c r="R139" i="273"/>
  <c r="S140" i="273"/>
  <c r="S12" i="280"/>
  <c r="S13" i="280"/>
  <c r="S44" i="280"/>
  <c r="S46" i="280"/>
  <c r="S41" i="280"/>
  <c r="S29" i="273"/>
  <c r="S30" i="273"/>
  <c r="S163" i="273"/>
  <c r="S106" i="273"/>
  <c r="R107" i="273"/>
  <c r="S108" i="273"/>
  <c r="S164" i="273"/>
  <c r="S165" i="273"/>
  <c r="S40" i="280"/>
  <c r="F132" i="48"/>
  <c r="F16" i="280"/>
  <c r="S42" i="280"/>
  <c r="S45" i="280"/>
  <c r="S47" i="280"/>
  <c r="S53" i="280"/>
  <c r="T47" i="307"/>
  <c r="T11" i="280"/>
  <c r="T10" i="280"/>
  <c r="T138" i="273"/>
  <c r="S135" i="273"/>
  <c r="S136" i="273"/>
  <c r="S139" i="273"/>
  <c r="T140" i="273"/>
  <c r="T12" i="280"/>
  <c r="T13" i="280"/>
  <c r="T44" i="280"/>
  <c r="T46" i="280"/>
  <c r="T41" i="280"/>
  <c r="T29" i="273"/>
  <c r="T30" i="273"/>
  <c r="T163" i="273"/>
  <c r="T106" i="273"/>
  <c r="S107" i="273"/>
  <c r="T108" i="273"/>
  <c r="T164" i="273"/>
  <c r="T165" i="273"/>
  <c r="T40" i="280"/>
  <c r="T42" i="280"/>
  <c r="T45" i="280"/>
  <c r="T47" i="280"/>
  <c r="T53" i="280"/>
  <c r="U47" i="307"/>
  <c r="U11" i="280"/>
  <c r="U10" i="280"/>
  <c r="U138" i="273"/>
  <c r="T135" i="273"/>
  <c r="T136" i="273"/>
  <c r="T139" i="273"/>
  <c r="U140" i="273"/>
  <c r="U12" i="280"/>
  <c r="U13" i="280"/>
  <c r="U44" i="280"/>
  <c r="U46" i="280"/>
  <c r="U41" i="280"/>
  <c r="U29" i="273"/>
  <c r="U30" i="273"/>
  <c r="U163" i="273"/>
  <c r="U106" i="273"/>
  <c r="T107" i="273"/>
  <c r="U108" i="273"/>
  <c r="U164" i="273"/>
  <c r="U165" i="273"/>
  <c r="U40" i="280"/>
  <c r="F133" i="48"/>
  <c r="F17" i="280"/>
  <c r="U42" i="280"/>
  <c r="U45" i="280"/>
  <c r="U47" i="280"/>
  <c r="U53" i="280"/>
  <c r="V47" i="307"/>
  <c r="V11" i="280"/>
  <c r="V10" i="280"/>
  <c r="V138" i="273"/>
  <c r="U135" i="273"/>
  <c r="U136" i="273"/>
  <c r="U139" i="273"/>
  <c r="V140" i="273"/>
  <c r="V12" i="280"/>
  <c r="V13" i="280"/>
  <c r="V44" i="280"/>
  <c r="V46" i="280"/>
  <c r="V41" i="280"/>
  <c r="V29" i="273"/>
  <c r="V30" i="273"/>
  <c r="V163" i="273"/>
  <c r="V106" i="273"/>
  <c r="U107" i="273"/>
  <c r="V108" i="273"/>
  <c r="V164" i="273"/>
  <c r="V165" i="273"/>
  <c r="V40" i="280"/>
  <c r="V42" i="280"/>
  <c r="V45" i="280"/>
  <c r="V47" i="280"/>
  <c r="V53" i="280"/>
  <c r="W47" i="307"/>
  <c r="W11" i="280"/>
  <c r="W10" i="280"/>
  <c r="W138" i="273"/>
  <c r="V135" i="273"/>
  <c r="V136" i="273"/>
  <c r="V139" i="273"/>
  <c r="W140" i="273"/>
  <c r="W12" i="280"/>
  <c r="W13" i="280"/>
  <c r="W44" i="280"/>
  <c r="W46" i="280"/>
  <c r="W41" i="280"/>
  <c r="W29" i="273"/>
  <c r="W30" i="273"/>
  <c r="W163" i="273"/>
  <c r="W106" i="273"/>
  <c r="V107" i="273"/>
  <c r="W108" i="273"/>
  <c r="W164" i="273"/>
  <c r="W165" i="273"/>
  <c r="W40" i="280"/>
  <c r="F134" i="48"/>
  <c r="F18" i="280"/>
  <c r="W42" i="280"/>
  <c r="W45" i="280"/>
  <c r="W47" i="280"/>
  <c r="W53" i="280"/>
  <c r="X47" i="307"/>
  <c r="X11" i="280"/>
  <c r="X10" i="280"/>
  <c r="X138" i="273"/>
  <c r="W135" i="273"/>
  <c r="W136" i="273"/>
  <c r="W139" i="273"/>
  <c r="X140" i="273"/>
  <c r="X12" i="280"/>
  <c r="X13" i="280"/>
  <c r="X44" i="280"/>
  <c r="X46" i="280"/>
  <c r="X41" i="280"/>
  <c r="X29" i="273"/>
  <c r="X30" i="273"/>
  <c r="X163" i="273"/>
  <c r="X106" i="273"/>
  <c r="W107" i="273"/>
  <c r="X108" i="273"/>
  <c r="X164" i="273"/>
  <c r="X165" i="273"/>
  <c r="X40" i="280"/>
  <c r="X42" i="280"/>
  <c r="X45" i="280"/>
  <c r="X47" i="280"/>
  <c r="X53" i="280"/>
  <c r="Y47" i="307"/>
  <c r="Y11" i="280"/>
  <c r="Y10" i="280"/>
  <c r="Y138" i="273"/>
  <c r="X135" i="273"/>
  <c r="X136" i="273"/>
  <c r="X139" i="273"/>
  <c r="Y140" i="273"/>
  <c r="Y12" i="280"/>
  <c r="Y13" i="280"/>
  <c r="Y44" i="280"/>
  <c r="Y46" i="280"/>
  <c r="Y41" i="280"/>
  <c r="Y29" i="273"/>
  <c r="Y30" i="273"/>
  <c r="Y163" i="273"/>
  <c r="Y106" i="273"/>
  <c r="X107" i="273"/>
  <c r="Y108" i="273"/>
  <c r="Y164" i="273"/>
  <c r="Y165" i="273"/>
  <c r="Y40" i="280"/>
  <c r="F135" i="48"/>
  <c r="F19" i="280"/>
  <c r="Y42" i="280"/>
  <c r="Y45" i="280"/>
  <c r="Y47" i="280"/>
  <c r="Y53" i="280"/>
  <c r="Z47" i="307"/>
  <c r="Z11" i="280"/>
  <c r="Z10" i="280"/>
  <c r="Z138" i="273"/>
  <c r="Y135" i="273"/>
  <c r="Y136" i="273"/>
  <c r="Y139" i="273"/>
  <c r="Z140" i="273"/>
  <c r="Z12" i="280"/>
  <c r="Z13" i="280"/>
  <c r="Z44" i="280"/>
  <c r="Z46" i="280"/>
  <c r="Z41" i="280"/>
  <c r="Z29" i="273"/>
  <c r="Z30" i="273"/>
  <c r="Z163" i="273"/>
  <c r="Z106" i="273"/>
  <c r="Y107" i="273"/>
  <c r="Z108" i="273"/>
  <c r="Z164" i="273"/>
  <c r="Z165" i="273"/>
  <c r="Z40" i="280"/>
  <c r="Z42" i="280"/>
  <c r="Z45" i="280"/>
  <c r="Z47" i="280"/>
  <c r="Z53" i="280"/>
  <c r="AA47" i="307"/>
  <c r="AA11" i="280"/>
  <c r="AA10" i="280"/>
  <c r="AA138" i="273"/>
  <c r="Z135" i="273"/>
  <c r="Z136" i="273"/>
  <c r="Z139" i="273"/>
  <c r="AA140" i="273"/>
  <c r="AA12" i="280"/>
  <c r="AA13" i="280"/>
  <c r="AA44" i="280"/>
  <c r="AA46" i="280"/>
  <c r="AA41" i="280"/>
  <c r="AA29" i="273"/>
  <c r="AA30" i="273"/>
  <c r="AA163" i="273"/>
  <c r="AA106" i="273"/>
  <c r="Z107" i="273"/>
  <c r="AA108" i="273"/>
  <c r="AA164" i="273"/>
  <c r="AA165" i="273"/>
  <c r="AA40" i="280"/>
  <c r="F136" i="48"/>
  <c r="F20" i="280"/>
  <c r="AA42" i="280"/>
  <c r="AA45" i="280"/>
  <c r="AA47" i="280"/>
  <c r="AA53" i="280"/>
  <c r="AB47" i="307"/>
  <c r="AB11" i="280"/>
  <c r="AB10" i="280"/>
  <c r="AB138" i="273"/>
  <c r="AA135" i="273"/>
  <c r="AA136" i="273"/>
  <c r="AA139" i="273"/>
  <c r="AB140" i="273"/>
  <c r="AB12" i="280"/>
  <c r="AB13" i="280"/>
  <c r="AB44" i="280"/>
  <c r="AB46" i="280"/>
  <c r="AB41" i="280"/>
  <c r="AB29" i="273"/>
  <c r="AB30" i="273"/>
  <c r="AB163" i="273"/>
  <c r="AB106" i="273"/>
  <c r="AA107" i="273"/>
  <c r="AB108" i="273"/>
  <c r="AB164" i="273"/>
  <c r="AB165" i="273"/>
  <c r="AB40" i="280"/>
  <c r="AB42" i="280"/>
  <c r="AB45" i="280"/>
  <c r="AB47" i="280"/>
  <c r="AB53" i="280"/>
  <c r="AC47" i="307"/>
  <c r="AC11" i="280"/>
  <c r="AC10" i="280"/>
  <c r="AC138" i="273"/>
  <c r="AB135" i="273"/>
  <c r="AB136" i="273"/>
  <c r="AB139" i="273"/>
  <c r="AC140" i="273"/>
  <c r="AC12" i="280"/>
  <c r="AC13" i="280"/>
  <c r="AC44" i="280"/>
  <c r="AC46" i="280"/>
  <c r="AC41" i="280"/>
  <c r="AC29" i="273"/>
  <c r="AC30" i="273"/>
  <c r="AC163" i="273"/>
  <c r="AC106" i="273"/>
  <c r="AB107" i="273"/>
  <c r="AC108" i="273"/>
  <c r="AC164" i="273"/>
  <c r="AC165" i="273"/>
  <c r="AC40" i="280"/>
  <c r="F137" i="48"/>
  <c r="F21" i="280"/>
  <c r="AC42" i="280"/>
  <c r="AC45" i="280"/>
  <c r="AC47" i="280"/>
  <c r="AC53" i="280"/>
  <c r="AD47" i="307"/>
  <c r="AD11" i="280"/>
  <c r="AD10" i="280"/>
  <c r="AD138" i="273"/>
  <c r="AC135" i="273"/>
  <c r="AC136" i="273"/>
  <c r="AC139" i="273"/>
  <c r="AD140" i="273"/>
  <c r="AD12" i="280"/>
  <c r="AD13" i="280"/>
  <c r="AD44" i="280"/>
  <c r="AD46" i="280"/>
  <c r="AD41" i="280"/>
  <c r="AD29" i="273"/>
  <c r="AD30" i="273"/>
  <c r="AD163" i="273"/>
  <c r="AD106" i="273"/>
  <c r="AC107" i="273"/>
  <c r="AD108" i="273"/>
  <c r="AD164" i="273"/>
  <c r="AD165" i="273"/>
  <c r="AD40" i="280"/>
  <c r="AD42" i="280"/>
  <c r="AD45" i="280"/>
  <c r="AD47" i="280"/>
  <c r="AD53" i="280"/>
  <c r="AE47" i="307"/>
  <c r="AE11" i="280"/>
  <c r="AE10" i="280"/>
  <c r="AE138" i="273"/>
  <c r="AD135" i="273"/>
  <c r="AD136" i="273"/>
  <c r="AD139" i="273"/>
  <c r="AE140" i="273"/>
  <c r="AE12" i="280"/>
  <c r="AE13" i="280"/>
  <c r="AE44" i="280"/>
  <c r="AE46" i="280"/>
  <c r="AE41" i="280"/>
  <c r="AE29" i="273"/>
  <c r="AE30" i="273"/>
  <c r="AE163" i="273"/>
  <c r="AE106" i="273"/>
  <c r="AD107" i="273"/>
  <c r="AE108" i="273"/>
  <c r="AE164" i="273"/>
  <c r="AE165" i="273"/>
  <c r="AE40" i="280"/>
  <c r="F138" i="48"/>
  <c r="F22" i="280"/>
  <c r="AE42" i="280"/>
  <c r="AE45" i="280"/>
  <c r="AE47" i="280"/>
  <c r="AE53" i="280"/>
  <c r="AF47" i="307"/>
  <c r="AF11" i="280"/>
  <c r="AF10" i="280"/>
  <c r="AF138" i="273"/>
  <c r="AE135" i="273"/>
  <c r="AE136" i="273"/>
  <c r="AE139" i="273"/>
  <c r="AF140" i="273"/>
  <c r="AF12" i="280"/>
  <c r="AF13" i="280"/>
  <c r="AF44" i="280"/>
  <c r="AF46" i="280"/>
  <c r="AF41" i="280"/>
  <c r="AF29" i="273"/>
  <c r="AF30" i="273"/>
  <c r="AF163" i="273"/>
  <c r="AF106" i="273"/>
  <c r="AE107" i="273"/>
  <c r="AF108" i="273"/>
  <c r="AF164" i="273"/>
  <c r="AF165" i="273"/>
  <c r="AF40" i="280"/>
  <c r="AF42" i="280"/>
  <c r="AF45" i="280"/>
  <c r="AF47" i="280"/>
  <c r="AF53" i="280"/>
  <c r="AG47" i="307"/>
  <c r="AG11" i="280"/>
  <c r="AG10" i="280"/>
  <c r="AG138" i="273"/>
  <c r="AF135" i="273"/>
  <c r="AF136" i="273"/>
  <c r="AF139" i="273"/>
  <c r="AG140" i="273"/>
  <c r="AG12" i="280"/>
  <c r="AG13" i="280"/>
  <c r="AG44" i="280"/>
  <c r="AG46" i="280"/>
  <c r="AG41" i="280"/>
  <c r="AG29" i="273"/>
  <c r="AG30" i="273"/>
  <c r="AG163" i="273"/>
  <c r="AG106" i="273"/>
  <c r="AF107" i="273"/>
  <c r="AG108" i="273"/>
  <c r="AG164" i="273"/>
  <c r="AG165" i="273"/>
  <c r="AG40" i="280"/>
  <c r="F139" i="48"/>
  <c r="F23" i="280"/>
  <c r="AG42" i="280"/>
  <c r="AG45" i="280"/>
  <c r="AG47" i="280"/>
  <c r="AG53" i="280"/>
  <c r="AH47" i="307"/>
  <c r="AH11" i="280"/>
  <c r="AH10" i="280"/>
  <c r="AH138" i="273"/>
  <c r="AG135" i="273"/>
  <c r="AG136" i="273"/>
  <c r="AG139" i="273"/>
  <c r="AH140" i="273"/>
  <c r="AH12" i="280"/>
  <c r="AH13" i="280"/>
  <c r="AH44" i="280"/>
  <c r="AH46" i="280"/>
  <c r="AH41" i="280"/>
  <c r="AH29" i="273"/>
  <c r="AH30" i="273"/>
  <c r="AH163" i="273"/>
  <c r="AH106" i="273"/>
  <c r="AG107" i="273"/>
  <c r="AH108" i="273"/>
  <c r="AH164" i="273"/>
  <c r="AH165" i="273"/>
  <c r="AH40" i="280"/>
  <c r="AH42" i="280"/>
  <c r="AH45" i="280"/>
  <c r="AH47" i="280"/>
  <c r="AH53" i="280"/>
  <c r="AI47" i="307"/>
  <c r="AI11" i="280"/>
  <c r="AI10" i="280"/>
  <c r="AI138" i="273"/>
  <c r="AH135" i="273"/>
  <c r="AH136" i="273"/>
  <c r="AH139" i="273"/>
  <c r="AI140" i="273"/>
  <c r="AI12" i="280"/>
  <c r="AI13" i="280"/>
  <c r="AI44" i="280"/>
  <c r="AI46" i="280"/>
  <c r="AI41" i="280"/>
  <c r="AI29" i="273"/>
  <c r="AI30" i="273"/>
  <c r="AI163" i="273"/>
  <c r="AI106" i="273"/>
  <c r="AH107" i="273"/>
  <c r="AI108" i="273"/>
  <c r="AI164" i="273"/>
  <c r="AI165" i="273"/>
  <c r="AI40" i="280"/>
  <c r="F140" i="48"/>
  <c r="F24" i="280"/>
  <c r="AI42" i="280"/>
  <c r="AI45" i="280"/>
  <c r="AI47" i="280"/>
  <c r="AI53" i="280"/>
  <c r="AJ47" i="307"/>
  <c r="AJ11" i="280"/>
  <c r="AJ10" i="280"/>
  <c r="AJ138" i="273"/>
  <c r="AI135" i="273"/>
  <c r="AI136" i="273"/>
  <c r="AI139" i="273"/>
  <c r="AJ140" i="273"/>
  <c r="AJ12" i="280"/>
  <c r="AJ13" i="280"/>
  <c r="AJ44" i="280"/>
  <c r="AJ46" i="280"/>
  <c r="AJ41" i="280"/>
  <c r="AJ29" i="273"/>
  <c r="AJ30" i="273"/>
  <c r="AJ163" i="273"/>
  <c r="AJ106" i="273"/>
  <c r="AI107" i="273"/>
  <c r="AJ108" i="273"/>
  <c r="AJ164" i="273"/>
  <c r="AJ165" i="273"/>
  <c r="AJ40" i="280"/>
  <c r="AJ42" i="280"/>
  <c r="AJ45" i="280"/>
  <c r="AJ47" i="280"/>
  <c r="AJ53" i="280"/>
  <c r="AK47" i="307"/>
  <c r="AK11" i="280"/>
  <c r="AK10" i="280"/>
  <c r="AK138" i="273"/>
  <c r="AJ135" i="273"/>
  <c r="AJ136" i="273"/>
  <c r="AJ139" i="273"/>
  <c r="AK140" i="273"/>
  <c r="AK12" i="280"/>
  <c r="AK13" i="280"/>
  <c r="AK44" i="280"/>
  <c r="AK46" i="280"/>
  <c r="AK41" i="280"/>
  <c r="AK29" i="273"/>
  <c r="AK30" i="273"/>
  <c r="AK163" i="273"/>
  <c r="AK106" i="273"/>
  <c r="AJ107" i="273"/>
  <c r="AK108" i="273"/>
  <c r="AK164" i="273"/>
  <c r="AK165" i="273"/>
  <c r="AK40" i="280"/>
  <c r="F141" i="48"/>
  <c r="F25" i="280"/>
  <c r="AK42" i="280"/>
  <c r="AK45" i="280"/>
  <c r="AK47" i="280"/>
  <c r="AK53" i="280"/>
  <c r="AL47" i="307"/>
  <c r="AL11" i="280"/>
  <c r="AL10" i="280"/>
  <c r="AL138" i="273"/>
  <c r="AK135" i="273"/>
  <c r="AK136" i="273"/>
  <c r="AK139" i="273"/>
  <c r="AL140" i="273"/>
  <c r="AL12" i="280"/>
  <c r="AL13" i="280"/>
  <c r="AL44" i="280"/>
  <c r="AL46" i="280"/>
  <c r="AL41" i="280"/>
  <c r="AL29" i="273"/>
  <c r="AL30" i="273"/>
  <c r="AL163" i="273"/>
  <c r="AL106" i="273"/>
  <c r="AK107" i="273"/>
  <c r="AL108" i="273"/>
  <c r="AL164" i="273"/>
  <c r="AL165" i="273"/>
  <c r="AL40" i="280"/>
  <c r="AL42" i="280"/>
  <c r="AL45" i="280"/>
  <c r="AL47" i="280"/>
  <c r="AL53" i="280"/>
  <c r="AM47" i="307"/>
  <c r="AM11" i="280"/>
  <c r="AM10" i="280"/>
  <c r="AM138" i="273"/>
  <c r="AL135" i="273"/>
  <c r="AL136" i="273"/>
  <c r="AL139" i="273"/>
  <c r="AM140" i="273"/>
  <c r="AM12" i="280"/>
  <c r="AM13" i="280"/>
  <c r="AM44" i="280"/>
  <c r="AM46" i="280"/>
  <c r="AM41" i="280"/>
  <c r="AM29" i="273"/>
  <c r="AM30" i="273"/>
  <c r="AM163" i="273"/>
  <c r="AM106" i="273"/>
  <c r="AL107" i="273"/>
  <c r="AM108" i="273"/>
  <c r="AM164" i="273"/>
  <c r="AM165" i="273"/>
  <c r="AM40" i="280"/>
  <c r="F142" i="48"/>
  <c r="F26" i="280"/>
  <c r="AM42" i="280"/>
  <c r="AM45" i="280"/>
  <c r="AM47" i="280"/>
  <c r="AM53" i="280"/>
  <c r="AN47" i="307"/>
  <c r="AN11" i="280"/>
  <c r="AN10" i="280"/>
  <c r="AN138" i="273"/>
  <c r="AM135" i="273"/>
  <c r="AM136" i="273"/>
  <c r="AM139" i="273"/>
  <c r="AN140" i="273"/>
  <c r="AN12" i="280"/>
  <c r="AN13" i="280"/>
  <c r="AN44" i="280"/>
  <c r="AN46" i="280"/>
  <c r="AN41" i="280"/>
  <c r="AN29" i="273"/>
  <c r="AN30" i="273"/>
  <c r="AN163" i="273"/>
  <c r="AN106" i="273"/>
  <c r="AM107" i="273"/>
  <c r="AN108" i="273"/>
  <c r="AN164" i="273"/>
  <c r="AN165" i="273"/>
  <c r="AN40" i="280"/>
  <c r="AN42" i="280"/>
  <c r="AN45" i="280"/>
  <c r="AN47" i="280"/>
  <c r="AN53" i="280"/>
  <c r="AO47" i="307"/>
  <c r="AO11" i="280"/>
  <c r="AO10" i="280"/>
  <c r="AO138" i="273"/>
  <c r="AN135" i="273"/>
  <c r="AN136" i="273"/>
  <c r="AN139" i="273"/>
  <c r="AO140" i="273"/>
  <c r="AO12" i="280"/>
  <c r="AO13" i="280"/>
  <c r="AO44" i="280"/>
  <c r="AO46" i="280"/>
  <c r="AO41" i="280"/>
  <c r="AO29" i="273"/>
  <c r="AO30" i="273"/>
  <c r="AO163" i="273"/>
  <c r="AO106" i="273"/>
  <c r="AN107" i="273"/>
  <c r="AO108" i="273"/>
  <c r="AO164" i="273"/>
  <c r="AO165" i="273"/>
  <c r="AO40" i="280"/>
  <c r="F143" i="48"/>
  <c r="F27" i="280"/>
  <c r="AO42" i="280"/>
  <c r="AO45" i="280"/>
  <c r="AO47" i="280"/>
  <c r="AO53" i="280"/>
  <c r="AP47" i="307"/>
  <c r="AP11" i="280"/>
  <c r="AP10" i="280"/>
  <c r="AP138" i="273"/>
  <c r="AO135" i="273"/>
  <c r="AO136" i="273"/>
  <c r="AO139" i="273"/>
  <c r="AP140" i="273"/>
  <c r="AP12" i="280"/>
  <c r="AP13" i="280"/>
  <c r="AP44" i="280"/>
  <c r="AP46" i="280"/>
  <c r="AP41" i="280"/>
  <c r="AP29" i="273"/>
  <c r="AP30" i="273"/>
  <c r="AP163" i="273"/>
  <c r="AP106" i="273"/>
  <c r="AO107" i="273"/>
  <c r="AP108" i="273"/>
  <c r="AP164" i="273"/>
  <c r="AP165" i="273"/>
  <c r="AP40" i="280"/>
  <c r="AP42" i="280"/>
  <c r="AP45" i="280"/>
  <c r="AP47" i="280"/>
  <c r="AP53" i="280"/>
  <c r="AQ47" i="307"/>
  <c r="AQ11" i="280"/>
  <c r="AQ10" i="280"/>
  <c r="AQ138" i="273"/>
  <c r="AP135" i="273"/>
  <c r="AP136" i="273"/>
  <c r="AP139" i="273"/>
  <c r="AQ140" i="273"/>
  <c r="AQ12" i="280"/>
  <c r="AQ13" i="280"/>
  <c r="AQ44" i="280"/>
  <c r="AQ46" i="280"/>
  <c r="AQ41" i="280"/>
  <c r="AQ29" i="273"/>
  <c r="AQ30" i="273"/>
  <c r="AQ163" i="273"/>
  <c r="AQ106" i="273"/>
  <c r="AP107" i="273"/>
  <c r="AQ108" i="273"/>
  <c r="AQ164" i="273"/>
  <c r="AQ165" i="273"/>
  <c r="AQ40" i="280"/>
  <c r="F144" i="48"/>
  <c r="F28" i="280"/>
  <c r="AQ42" i="280"/>
  <c r="AQ45" i="280"/>
  <c r="AQ47" i="280"/>
  <c r="AQ53" i="280"/>
  <c r="AR47" i="307"/>
  <c r="AR11" i="280"/>
  <c r="AR10" i="280"/>
  <c r="AR138" i="273"/>
  <c r="AQ135" i="273"/>
  <c r="AQ136" i="273"/>
  <c r="AQ139" i="273"/>
  <c r="AR140" i="273"/>
  <c r="AR12" i="280"/>
  <c r="AR13" i="280"/>
  <c r="AR44" i="280"/>
  <c r="AR46" i="280"/>
  <c r="AR41" i="280"/>
  <c r="AR29" i="273"/>
  <c r="AR30" i="273"/>
  <c r="AR163" i="273"/>
  <c r="AR106" i="273"/>
  <c r="AQ107" i="273"/>
  <c r="AR108" i="273"/>
  <c r="AR164" i="273"/>
  <c r="AR165" i="273"/>
  <c r="AR40" i="280"/>
  <c r="AR42" i="280"/>
  <c r="AR45" i="280"/>
  <c r="AR47" i="280"/>
  <c r="AR53" i="280"/>
  <c r="AS47" i="307"/>
  <c r="AS11" i="280"/>
  <c r="AS10" i="280"/>
  <c r="AS138" i="273"/>
  <c r="AR135" i="273"/>
  <c r="AR136" i="273"/>
  <c r="AR139" i="273"/>
  <c r="AS140" i="273"/>
  <c r="AS12" i="280"/>
  <c r="AS13" i="280"/>
  <c r="AS44" i="280"/>
  <c r="AS46" i="280"/>
  <c r="AS41" i="280"/>
  <c r="AS29" i="273"/>
  <c r="AS30" i="273"/>
  <c r="AS163" i="273"/>
  <c r="AS106" i="273"/>
  <c r="AR107" i="273"/>
  <c r="AS108" i="273"/>
  <c r="AS164" i="273"/>
  <c r="AS165" i="273"/>
  <c r="AS40" i="280"/>
  <c r="F145" i="48"/>
  <c r="F29" i="280"/>
  <c r="AS42" i="280"/>
  <c r="AS45" i="280"/>
  <c r="AS47" i="280"/>
  <c r="AS53" i="280"/>
  <c r="AT47" i="307"/>
  <c r="AT11" i="280"/>
  <c r="AT10" i="280"/>
  <c r="AT138" i="273"/>
  <c r="AS135" i="273"/>
  <c r="AS136" i="273"/>
  <c r="AS139" i="273"/>
  <c r="AT140" i="273"/>
  <c r="AT12" i="280"/>
  <c r="AT13" i="280"/>
  <c r="AT44" i="280"/>
  <c r="AT46" i="280"/>
  <c r="AT41" i="280"/>
  <c r="AT29" i="273"/>
  <c r="AT30" i="273"/>
  <c r="AT163" i="273"/>
  <c r="AT106" i="273"/>
  <c r="AS107" i="273"/>
  <c r="AT108" i="273"/>
  <c r="AT164" i="273"/>
  <c r="AT165" i="273"/>
  <c r="AT40" i="280"/>
  <c r="AT42" i="280"/>
  <c r="AT45" i="280"/>
  <c r="AT47" i="280"/>
  <c r="AT53" i="280"/>
  <c r="AU47" i="307"/>
  <c r="AU11" i="280"/>
  <c r="AU10" i="280"/>
  <c r="AU138" i="273"/>
  <c r="AT135" i="273"/>
  <c r="AT136" i="273"/>
  <c r="AT139" i="273"/>
  <c r="AU140" i="273"/>
  <c r="AU12" i="280"/>
  <c r="AU13" i="280"/>
  <c r="AU44" i="280"/>
  <c r="AU46" i="280"/>
  <c r="AU41" i="280"/>
  <c r="AU29" i="273"/>
  <c r="AU30" i="273"/>
  <c r="AU163" i="273"/>
  <c r="AU106" i="273"/>
  <c r="AT107" i="273"/>
  <c r="AU108" i="273"/>
  <c r="AU164" i="273"/>
  <c r="AU165" i="273"/>
  <c r="AU40" i="280"/>
  <c r="F146" i="48"/>
  <c r="F30" i="280"/>
  <c r="AU42" i="280"/>
  <c r="AU45" i="280"/>
  <c r="AU47" i="280"/>
  <c r="AU53" i="280"/>
  <c r="AV47" i="307"/>
  <c r="AV11" i="280"/>
  <c r="AV10" i="280"/>
  <c r="AV138" i="273"/>
  <c r="AU135" i="273"/>
  <c r="AU136" i="273"/>
  <c r="AU139" i="273"/>
  <c r="AV140" i="273"/>
  <c r="AV12" i="280"/>
  <c r="AV13" i="280"/>
  <c r="AV44" i="280"/>
  <c r="AV46" i="280"/>
  <c r="AV41" i="280"/>
  <c r="AV29" i="273"/>
  <c r="AV30" i="273"/>
  <c r="AV163" i="273"/>
  <c r="AV106" i="273"/>
  <c r="AU107" i="273"/>
  <c r="AV108" i="273"/>
  <c r="AV164" i="273"/>
  <c r="AV165" i="273"/>
  <c r="AV40" i="280"/>
  <c r="AV42" i="280"/>
  <c r="AV45" i="280"/>
  <c r="AV47" i="280"/>
  <c r="AV53" i="280"/>
  <c r="AW47" i="307"/>
  <c r="AW11" i="280"/>
  <c r="AW10" i="280"/>
  <c r="AW138" i="273"/>
  <c r="AV135" i="273"/>
  <c r="AV136" i="273"/>
  <c r="AV139" i="273"/>
  <c r="AW140" i="273"/>
  <c r="AW12" i="280"/>
  <c r="AW13" i="280"/>
  <c r="AW44" i="280"/>
  <c r="AW46" i="280"/>
  <c r="AW41" i="280"/>
  <c r="AW29" i="273"/>
  <c r="AW30" i="273"/>
  <c r="AW163" i="273"/>
  <c r="AW106" i="273"/>
  <c r="AV107" i="273"/>
  <c r="AW108" i="273"/>
  <c r="AW164" i="273"/>
  <c r="AW165" i="273"/>
  <c r="AW40" i="280"/>
  <c r="F147" i="48"/>
  <c r="F31" i="280"/>
  <c r="AW42" i="280"/>
  <c r="AW45" i="280"/>
  <c r="AW47" i="280"/>
  <c r="AW53" i="280"/>
  <c r="AX47" i="307"/>
  <c r="AX11" i="280"/>
  <c r="AX10" i="280"/>
  <c r="AX138" i="273"/>
  <c r="AW135" i="273"/>
  <c r="AW136" i="273"/>
  <c r="AW139" i="273"/>
  <c r="AX140" i="273"/>
  <c r="AX12" i="280"/>
  <c r="AX13" i="280"/>
  <c r="AX44" i="280"/>
  <c r="AX46" i="280"/>
  <c r="AX41" i="280"/>
  <c r="AX29" i="273"/>
  <c r="AX30" i="273"/>
  <c r="AX163" i="273"/>
  <c r="AX106" i="273"/>
  <c r="AW107" i="273"/>
  <c r="AX108" i="273"/>
  <c r="AX164" i="273"/>
  <c r="AX165" i="273"/>
  <c r="AX40" i="280"/>
  <c r="AX42" i="280"/>
  <c r="AX45" i="280"/>
  <c r="AX47" i="280"/>
  <c r="AX53" i="280"/>
  <c r="AY138" i="273"/>
  <c r="AX135" i="273"/>
  <c r="AX136" i="273"/>
  <c r="AX139" i="273"/>
  <c r="AY140" i="273"/>
  <c r="AY46" i="280"/>
  <c r="AY47" i="280"/>
  <c r="AY53" i="280"/>
  <c r="AZ138" i="273"/>
  <c r="AY135" i="273"/>
  <c r="AY136" i="273"/>
  <c r="AY139" i="273"/>
  <c r="AZ140" i="273"/>
  <c r="AZ46" i="280"/>
  <c r="AZ47" i="280"/>
  <c r="AZ53" i="280"/>
  <c r="BA138" i="273"/>
  <c r="AZ135" i="273"/>
  <c r="AZ136" i="273"/>
  <c r="AZ139" i="273"/>
  <c r="BA140" i="273"/>
  <c r="BA46" i="280"/>
  <c r="BA47" i="280"/>
  <c r="BA53" i="280"/>
  <c r="BB138" i="273"/>
  <c r="BA135" i="273"/>
  <c r="BA136" i="273"/>
  <c r="BA139" i="273"/>
  <c r="BB140" i="273"/>
  <c r="BB46" i="280"/>
  <c r="BB47" i="280"/>
  <c r="BB53" i="280"/>
  <c r="BC138" i="273"/>
  <c r="BB135" i="273"/>
  <c r="BB136" i="273"/>
  <c r="BB139" i="273"/>
  <c r="BC140" i="273"/>
  <c r="BC46" i="280"/>
  <c r="BC47" i="280"/>
  <c r="BC53" i="280"/>
  <c r="BD138" i="273"/>
  <c r="BC135" i="273"/>
  <c r="BC136" i="273"/>
  <c r="BC139" i="273"/>
  <c r="BD140" i="273"/>
  <c r="BD46" i="280"/>
  <c r="BD47" i="280"/>
  <c r="BD53" i="280"/>
  <c r="BE138" i="273"/>
  <c r="BD135" i="273"/>
  <c r="BD136" i="273"/>
  <c r="BD139" i="273"/>
  <c r="BE140" i="273"/>
  <c r="BE46" i="280"/>
  <c r="BE47" i="280"/>
  <c r="BE53" i="280"/>
  <c r="BF138" i="273"/>
  <c r="BE135" i="273"/>
  <c r="BE136" i="273"/>
  <c r="BE139" i="273"/>
  <c r="BF140" i="273"/>
  <c r="BF46" i="280"/>
  <c r="BF47" i="280"/>
  <c r="BF53" i="280"/>
  <c r="BG138" i="273"/>
  <c r="BF135" i="273"/>
  <c r="BF136" i="273"/>
  <c r="BF139" i="273"/>
  <c r="BG140" i="273"/>
  <c r="BG46" i="280"/>
  <c r="BG47" i="280"/>
  <c r="BG53" i="280"/>
  <c r="BH138" i="273"/>
  <c r="BG135" i="273"/>
  <c r="BG136" i="273"/>
  <c r="BG139" i="273"/>
  <c r="BH140" i="273"/>
  <c r="BH46" i="280"/>
  <c r="BH47" i="280"/>
  <c r="BH53" i="280"/>
  <c r="BI138" i="273"/>
  <c r="BH135" i="273"/>
  <c r="BH136" i="273"/>
  <c r="BH139" i="273"/>
  <c r="BI140" i="273"/>
  <c r="BI46" i="280"/>
  <c r="BI47" i="280"/>
  <c r="BI53" i="280"/>
  <c r="BJ138" i="273"/>
  <c r="BI135" i="273"/>
  <c r="BI136" i="273"/>
  <c r="BI139" i="273"/>
  <c r="BJ140" i="273"/>
  <c r="BJ46" i="280"/>
  <c r="BJ47" i="280"/>
  <c r="BJ53" i="280"/>
  <c r="BK138" i="273"/>
  <c r="BJ135" i="273"/>
  <c r="BJ136" i="273"/>
  <c r="BJ139" i="273"/>
  <c r="BK140" i="273"/>
  <c r="BK46" i="280"/>
  <c r="BK47" i="280"/>
  <c r="BK53" i="280"/>
  <c r="BL138" i="273"/>
  <c r="BK135" i="273"/>
  <c r="BK136" i="273"/>
  <c r="BK139" i="273"/>
  <c r="BL140" i="273"/>
  <c r="BL46" i="280"/>
  <c r="BL47" i="280"/>
  <c r="BL53" i="280"/>
  <c r="BM138" i="273"/>
  <c r="BL135" i="273"/>
  <c r="BL136" i="273"/>
  <c r="BL139" i="273"/>
  <c r="BM140" i="273"/>
  <c r="BM46" i="280"/>
  <c r="BM47" i="280"/>
  <c r="BM53" i="280"/>
  <c r="BN138" i="273"/>
  <c r="BM135" i="273"/>
  <c r="BM136" i="273"/>
  <c r="BM139" i="273"/>
  <c r="BN140" i="273"/>
  <c r="BN46" i="280"/>
  <c r="BN47" i="280"/>
  <c r="BN53" i="280"/>
  <c r="BO138" i="273"/>
  <c r="BN135" i="273"/>
  <c r="BN136" i="273"/>
  <c r="BN139" i="273"/>
  <c r="BO140" i="273"/>
  <c r="BO46" i="280"/>
  <c r="BO47" i="280"/>
  <c r="BO53" i="280"/>
  <c r="BP138" i="273"/>
  <c r="BO135" i="273"/>
  <c r="BO136" i="273"/>
  <c r="BO139" i="273"/>
  <c r="BP140" i="273"/>
  <c r="BP46" i="280"/>
  <c r="BP47" i="280"/>
  <c r="BP53" i="280"/>
  <c r="BQ138" i="273"/>
  <c r="BP135" i="273"/>
  <c r="BP136" i="273"/>
  <c r="BP139" i="273"/>
  <c r="BQ140" i="273"/>
  <c r="BQ46" i="280"/>
  <c r="BQ47" i="280"/>
  <c r="BQ53" i="280"/>
  <c r="BR138" i="273"/>
  <c r="BQ135" i="273"/>
  <c r="BQ136" i="273"/>
  <c r="BQ139" i="273"/>
  <c r="BR140" i="273"/>
  <c r="BR46" i="280"/>
  <c r="BR47" i="280"/>
  <c r="BR53" i="280"/>
  <c r="BS138" i="273"/>
  <c r="BR135" i="273"/>
  <c r="BR136" i="273"/>
  <c r="BR139" i="273"/>
  <c r="BS140" i="273"/>
  <c r="BS46" i="280"/>
  <c r="BS47" i="280"/>
  <c r="BS53" i="280"/>
  <c r="BT138" i="273"/>
  <c r="BS135" i="273"/>
  <c r="BS136" i="273"/>
  <c r="BS139" i="273"/>
  <c r="BT140" i="273"/>
  <c r="BT46" i="280"/>
  <c r="BT47" i="280"/>
  <c r="BT53" i="280"/>
  <c r="BU138" i="273"/>
  <c r="BT135" i="273"/>
  <c r="BT136" i="273"/>
  <c r="BT139" i="273"/>
  <c r="BU140" i="273"/>
  <c r="BU46" i="280"/>
  <c r="BU47" i="280"/>
  <c r="BU53" i="280"/>
  <c r="BV138" i="273"/>
  <c r="BU135" i="273"/>
  <c r="BU136" i="273"/>
  <c r="BU139" i="273"/>
  <c r="BV140" i="273"/>
  <c r="BV46" i="280"/>
  <c r="BV47" i="280"/>
  <c r="BV53" i="280"/>
  <c r="BW138" i="273"/>
  <c r="BV135" i="273"/>
  <c r="BV136" i="273"/>
  <c r="BV139" i="273"/>
  <c r="BW140" i="273"/>
  <c r="BW46" i="280"/>
  <c r="BW47" i="280"/>
  <c r="BW53" i="280"/>
  <c r="BX138" i="273"/>
  <c r="BW135" i="273"/>
  <c r="BW136" i="273"/>
  <c r="BW139" i="273"/>
  <c r="BX140" i="273"/>
  <c r="BX46" i="280"/>
  <c r="BX47" i="280"/>
  <c r="BX53" i="280"/>
  <c r="BY138" i="273"/>
  <c r="BX135" i="273"/>
  <c r="BX136" i="273"/>
  <c r="BX139" i="273"/>
  <c r="BY140" i="273"/>
  <c r="BY46" i="280"/>
  <c r="BY47" i="280"/>
  <c r="BY53" i="280"/>
  <c r="BZ138" i="273"/>
  <c r="BY135" i="273"/>
  <c r="BY136" i="273"/>
  <c r="BY139" i="273"/>
  <c r="BZ140" i="273"/>
  <c r="BZ46" i="280"/>
  <c r="BZ47" i="280"/>
  <c r="BZ53" i="280"/>
  <c r="CA138" i="273"/>
  <c r="BZ135" i="273"/>
  <c r="BZ136" i="273"/>
  <c r="BZ139" i="273"/>
  <c r="CA140" i="273"/>
  <c r="CA46" i="280"/>
  <c r="CA47" i="280"/>
  <c r="CA53" i="280"/>
  <c r="CB138" i="273"/>
  <c r="CA135" i="273"/>
  <c r="CA136" i="273"/>
  <c r="CA139" i="273"/>
  <c r="CB140" i="273"/>
  <c r="CB46" i="280"/>
  <c r="CB47" i="280"/>
  <c r="CB53" i="280"/>
  <c r="CC138" i="273"/>
  <c r="CB135" i="273"/>
  <c r="CB136" i="273"/>
  <c r="CB139" i="273"/>
  <c r="CC140" i="273"/>
  <c r="CC46" i="280"/>
  <c r="CC47" i="280"/>
  <c r="CC53" i="280"/>
  <c r="CD138" i="273"/>
  <c r="CC135" i="273"/>
  <c r="CC136" i="273"/>
  <c r="CC139" i="273"/>
  <c r="CD140" i="273"/>
  <c r="CD46" i="280"/>
  <c r="CD47" i="280"/>
  <c r="CD53" i="280"/>
  <c r="CE138" i="273"/>
  <c r="CD135" i="273"/>
  <c r="CD136" i="273"/>
  <c r="CD139" i="273"/>
  <c r="CE140" i="273"/>
  <c r="CE46" i="280"/>
  <c r="CE47" i="280"/>
  <c r="CE53" i="280"/>
  <c r="CF138" i="273"/>
  <c r="CE135" i="273"/>
  <c r="CE136" i="273"/>
  <c r="CE139" i="273"/>
  <c r="CF140" i="273"/>
  <c r="CF46" i="280"/>
  <c r="CF47" i="280"/>
  <c r="CF53" i="280"/>
  <c r="CG138" i="273"/>
  <c r="CF135" i="273"/>
  <c r="CF136" i="273"/>
  <c r="CF139" i="273"/>
  <c r="CG140" i="273"/>
  <c r="CG46" i="280"/>
  <c r="CG47" i="280"/>
  <c r="CG53" i="280"/>
  <c r="CH138" i="273"/>
  <c r="CG135" i="273"/>
  <c r="CG136" i="273"/>
  <c r="CG139" i="273"/>
  <c r="CH140" i="273"/>
  <c r="CH46" i="280"/>
  <c r="CH47" i="280"/>
  <c r="CH53" i="280"/>
  <c r="CI138" i="273"/>
  <c r="CH135" i="273"/>
  <c r="CH136" i="273"/>
  <c r="CH139" i="273"/>
  <c r="CI140" i="273"/>
  <c r="CI46" i="280"/>
  <c r="CI47" i="280"/>
  <c r="CI53" i="280"/>
  <c r="CJ138" i="273"/>
  <c r="CI135" i="273"/>
  <c r="CI136" i="273"/>
  <c r="CI139" i="273"/>
  <c r="CJ140" i="273"/>
  <c r="CJ46" i="280"/>
  <c r="CJ47" i="280"/>
  <c r="CJ53" i="280"/>
  <c r="CK138" i="273"/>
  <c r="CJ135" i="273"/>
  <c r="CJ136" i="273"/>
  <c r="CJ139" i="273"/>
  <c r="CK140" i="273"/>
  <c r="CK46" i="280"/>
  <c r="CK47" i="280"/>
  <c r="CK53" i="280"/>
  <c r="CL138" i="273"/>
  <c r="CK135" i="273"/>
  <c r="CK136" i="273"/>
  <c r="CK139" i="273"/>
  <c r="CL140" i="273"/>
  <c r="CL46" i="280"/>
  <c r="CL47" i="280"/>
  <c r="CL53" i="280"/>
  <c r="CM138" i="273"/>
  <c r="CL135" i="273"/>
  <c r="CL136" i="273"/>
  <c r="CL139" i="273"/>
  <c r="CM140" i="273"/>
  <c r="CM46" i="280"/>
  <c r="CM47" i="280"/>
  <c r="CM53" i="280"/>
  <c r="CN138" i="273"/>
  <c r="CM135" i="273"/>
  <c r="CM136" i="273"/>
  <c r="CM139" i="273"/>
  <c r="CN140" i="273"/>
  <c r="CN46" i="280"/>
  <c r="CN47" i="280"/>
  <c r="CN53" i="280"/>
  <c r="CO138" i="273"/>
  <c r="CN135" i="273"/>
  <c r="CN136" i="273"/>
  <c r="CN139" i="273"/>
  <c r="CO140" i="273"/>
  <c r="CO46" i="280"/>
  <c r="CO47" i="280"/>
  <c r="CO53" i="280"/>
  <c r="CP138" i="273"/>
  <c r="CO135" i="273"/>
  <c r="CO136" i="273"/>
  <c r="CO139" i="273"/>
  <c r="CP140" i="273"/>
  <c r="CP46" i="280"/>
  <c r="CP47" i="280"/>
  <c r="CP53" i="280"/>
  <c r="CQ138" i="273"/>
  <c r="CP135" i="273"/>
  <c r="CP136" i="273"/>
  <c r="CP139" i="273"/>
  <c r="CQ140" i="273"/>
  <c r="CQ46" i="280"/>
  <c r="CQ47" i="280"/>
  <c r="CQ53" i="280"/>
  <c r="CR138" i="273"/>
  <c r="CQ135" i="273"/>
  <c r="CQ136" i="273"/>
  <c r="CQ139" i="273"/>
  <c r="CR140" i="273"/>
  <c r="CR46" i="280"/>
  <c r="CR47" i="280"/>
  <c r="CR53" i="280"/>
  <c r="CS138" i="273"/>
  <c r="CR135" i="273"/>
  <c r="CR136" i="273"/>
  <c r="CR139" i="273"/>
  <c r="CS140" i="273"/>
  <c r="CS46" i="280"/>
  <c r="CS47" i="280"/>
  <c r="CS53" i="280"/>
  <c r="CT138" i="273"/>
  <c r="CS135" i="273"/>
  <c r="CS136" i="273"/>
  <c r="CS139" i="273"/>
  <c r="CT140" i="273"/>
  <c r="CT46" i="280"/>
  <c r="CT47" i="280"/>
  <c r="CT53" i="280"/>
  <c r="CU138" i="273"/>
  <c r="CT135" i="273"/>
  <c r="CT136" i="273"/>
  <c r="CT139" i="273"/>
  <c r="CU140" i="273"/>
  <c r="CU46" i="280"/>
  <c r="CU47" i="280"/>
  <c r="CU53" i="280"/>
  <c r="CV138" i="273"/>
  <c r="CU135" i="273"/>
  <c r="CU136" i="273"/>
  <c r="CU139" i="273"/>
  <c r="CV140" i="273"/>
  <c r="CV46" i="280"/>
  <c r="CV47" i="280"/>
  <c r="CV53" i="280"/>
  <c r="CW138" i="273"/>
  <c r="CV135" i="273"/>
  <c r="CV136" i="273"/>
  <c r="CV139" i="273"/>
  <c r="CW140" i="273"/>
  <c r="CW46" i="280"/>
  <c r="CW47" i="280"/>
  <c r="CW53" i="280"/>
  <c r="CX138" i="273"/>
  <c r="CW135" i="273"/>
  <c r="CW136" i="273"/>
  <c r="CW139" i="273"/>
  <c r="CX140" i="273"/>
  <c r="CX46" i="280"/>
  <c r="CX47" i="280"/>
  <c r="CX53" i="280"/>
  <c r="CY138" i="273"/>
  <c r="CX135" i="273"/>
  <c r="CX136" i="273"/>
  <c r="CX139" i="273"/>
  <c r="CY140" i="273"/>
  <c r="CY46" i="280"/>
  <c r="CY47" i="280"/>
  <c r="CY53" i="280"/>
  <c r="CZ138" i="273"/>
  <c r="CY135" i="273"/>
  <c r="CY136" i="273"/>
  <c r="CY139" i="273"/>
  <c r="CZ140" i="273"/>
  <c r="CZ46" i="280"/>
  <c r="CZ47" i="280"/>
  <c r="CZ53" i="280"/>
  <c r="DA138" i="273"/>
  <c r="CZ135" i="273"/>
  <c r="CZ136" i="273"/>
  <c r="CZ139" i="273"/>
  <c r="DA140" i="273"/>
  <c r="DA46" i="280"/>
  <c r="DA47" i="280"/>
  <c r="DA53" i="280"/>
  <c r="DB138" i="273"/>
  <c r="DA135" i="273"/>
  <c r="DA136" i="273"/>
  <c r="DA139" i="273"/>
  <c r="DB140" i="273"/>
  <c r="DB46" i="280"/>
  <c r="DB47" i="280"/>
  <c r="DB53" i="280"/>
  <c r="DC138" i="273"/>
  <c r="DB135" i="273"/>
  <c r="DB136" i="273"/>
  <c r="DB139" i="273"/>
  <c r="DC140" i="273"/>
  <c r="DC46" i="280"/>
  <c r="DC47" i="280"/>
  <c r="DC53" i="280"/>
  <c r="DD138" i="273"/>
  <c r="DC135" i="273"/>
  <c r="DC136" i="273"/>
  <c r="DC139" i="273"/>
  <c r="DD140" i="273"/>
  <c r="DD46" i="280"/>
  <c r="DD47" i="280"/>
  <c r="DD53" i="280"/>
  <c r="DE138" i="273"/>
  <c r="DD135" i="273"/>
  <c r="DD136" i="273"/>
  <c r="DD139" i="273"/>
  <c r="DE140" i="273"/>
  <c r="DE46" i="280"/>
  <c r="DE47" i="280"/>
  <c r="DE53" i="280"/>
  <c r="DF138" i="273"/>
  <c r="DE135" i="273"/>
  <c r="DE136" i="273"/>
  <c r="DE139" i="273"/>
  <c r="DF140" i="273"/>
  <c r="DF46" i="280"/>
  <c r="DF47" i="280"/>
  <c r="DF53" i="280"/>
  <c r="DG138" i="273"/>
  <c r="DF135" i="273"/>
  <c r="DF136" i="273"/>
  <c r="DF139" i="273"/>
  <c r="DG140" i="273"/>
  <c r="DG46" i="280"/>
  <c r="DG47" i="280"/>
  <c r="DG53" i="280"/>
  <c r="DH138" i="273"/>
  <c r="DG135" i="273"/>
  <c r="DG136" i="273"/>
  <c r="DG139" i="273"/>
  <c r="DH140" i="273"/>
  <c r="DH46" i="280"/>
  <c r="DH47" i="280"/>
  <c r="DH53" i="280"/>
  <c r="DI138" i="273"/>
  <c r="DH135" i="273"/>
  <c r="DH136" i="273"/>
  <c r="DH139" i="273"/>
  <c r="DI140" i="273"/>
  <c r="DI46" i="280"/>
  <c r="DI47" i="280"/>
  <c r="DI53" i="280"/>
  <c r="DJ138" i="273"/>
  <c r="DI135" i="273"/>
  <c r="DI136" i="273"/>
  <c r="DI139" i="273"/>
  <c r="DJ140" i="273"/>
  <c r="DJ46" i="280"/>
  <c r="DJ47" i="280"/>
  <c r="DJ53" i="280"/>
  <c r="DK138" i="273"/>
  <c r="DJ135" i="273"/>
  <c r="DJ136" i="273"/>
  <c r="DJ139" i="273"/>
  <c r="DK140" i="273"/>
  <c r="DK46" i="280"/>
  <c r="DK47" i="280"/>
  <c r="DK53" i="280"/>
  <c r="DL138" i="273"/>
  <c r="DK135" i="273"/>
  <c r="DK136" i="273"/>
  <c r="DK139" i="273"/>
  <c r="DL140" i="273"/>
  <c r="DL46" i="280"/>
  <c r="DL47" i="280"/>
  <c r="DL53" i="280"/>
  <c r="DM138" i="273"/>
  <c r="DL135" i="273"/>
  <c r="DL136" i="273"/>
  <c r="DL139" i="273"/>
  <c r="DM140" i="273"/>
  <c r="DM46" i="280"/>
  <c r="DM47" i="280"/>
  <c r="DM53" i="280"/>
  <c r="DN138" i="273"/>
  <c r="DM135" i="273"/>
  <c r="DM136" i="273"/>
  <c r="DM139" i="273"/>
  <c r="DN140" i="273"/>
  <c r="DN46" i="280"/>
  <c r="DN47" i="280"/>
  <c r="DN53" i="280"/>
  <c r="DO138" i="273"/>
  <c r="DN135" i="273"/>
  <c r="DN136" i="273"/>
  <c r="DN139" i="273"/>
  <c r="DO140" i="273"/>
  <c r="DO46" i="280"/>
  <c r="DO47" i="280"/>
  <c r="DO53" i="280"/>
  <c r="DP138" i="273"/>
  <c r="DO135" i="273"/>
  <c r="DO136" i="273"/>
  <c r="DO139" i="273"/>
  <c r="DP140" i="273"/>
  <c r="DP46" i="280"/>
  <c r="DP47" i="280"/>
  <c r="DP53" i="280"/>
  <c r="DQ138" i="273"/>
  <c r="DP135" i="273"/>
  <c r="DP136" i="273"/>
  <c r="DP139" i="273"/>
  <c r="DQ140" i="273"/>
  <c r="DQ46" i="280"/>
  <c r="DQ47" i="280"/>
  <c r="DQ53" i="280"/>
  <c r="DR138" i="273"/>
  <c r="DQ135" i="273"/>
  <c r="DQ136" i="273"/>
  <c r="DQ139" i="273"/>
  <c r="DR140" i="273"/>
  <c r="DR46" i="280"/>
  <c r="DR47" i="280"/>
  <c r="DR53" i="280"/>
  <c r="DS138" i="273"/>
  <c r="DR135" i="273"/>
  <c r="DR136" i="273"/>
  <c r="DR139" i="273"/>
  <c r="DS140" i="273"/>
  <c r="DS46" i="280"/>
  <c r="DS47" i="280"/>
  <c r="DS53" i="280"/>
  <c r="DT138" i="273"/>
  <c r="DS135" i="273"/>
  <c r="DS136" i="273"/>
  <c r="DS139" i="273"/>
  <c r="DT140" i="273"/>
  <c r="DT46" i="280"/>
  <c r="DT47" i="280"/>
  <c r="DT53" i="280"/>
  <c r="DU138" i="273"/>
  <c r="DT135" i="273"/>
  <c r="DT136" i="273"/>
  <c r="DT139" i="273"/>
  <c r="DU140" i="273"/>
  <c r="DU46" i="280"/>
  <c r="DU47" i="280"/>
  <c r="DU53" i="280"/>
  <c r="DV138" i="273"/>
  <c r="DU135" i="273"/>
  <c r="DU136" i="273"/>
  <c r="DU139" i="273"/>
  <c r="DV140" i="273"/>
  <c r="DV46" i="280"/>
  <c r="DV47" i="280"/>
  <c r="DV53" i="280"/>
  <c r="DW138" i="273"/>
  <c r="DV135" i="273"/>
  <c r="DV136" i="273"/>
  <c r="DV139" i="273"/>
  <c r="DW140" i="273"/>
  <c r="DW46" i="280"/>
  <c r="DW47" i="280"/>
  <c r="DW53" i="280"/>
  <c r="DX138" i="273"/>
  <c r="DW135" i="273"/>
  <c r="DW136" i="273"/>
  <c r="DW139" i="273"/>
  <c r="DX140" i="273"/>
  <c r="DX46" i="280"/>
  <c r="DX47" i="280"/>
  <c r="DX53" i="280"/>
  <c r="DY138" i="273"/>
  <c r="DX135" i="273"/>
  <c r="DX136" i="273"/>
  <c r="DX139" i="273"/>
  <c r="DY140" i="273"/>
  <c r="DY46" i="280"/>
  <c r="DY47" i="280"/>
  <c r="DY53" i="280"/>
  <c r="DZ138" i="273"/>
  <c r="DY135" i="273"/>
  <c r="DY136" i="273"/>
  <c r="DY139" i="273"/>
  <c r="DZ140" i="273"/>
  <c r="DZ46" i="280"/>
  <c r="DZ47" i="280"/>
  <c r="DZ53" i="280"/>
  <c r="EA138" i="273"/>
  <c r="DZ135" i="273"/>
  <c r="DZ136" i="273"/>
  <c r="DZ139" i="273"/>
  <c r="EA140" i="273"/>
  <c r="EA46" i="280"/>
  <c r="EA47" i="280"/>
  <c r="EA53" i="280"/>
  <c r="EB138" i="273"/>
  <c r="EA135" i="273"/>
  <c r="EA136" i="273"/>
  <c r="EA139" i="273"/>
  <c r="EB140" i="273"/>
  <c r="EB46" i="280"/>
  <c r="EB47" i="280"/>
  <c r="EB53" i="280"/>
  <c r="EC138" i="273"/>
  <c r="EB135" i="273"/>
  <c r="EB136" i="273"/>
  <c r="EB139" i="273"/>
  <c r="EC140" i="273"/>
  <c r="EC46" i="280"/>
  <c r="EC47" i="280"/>
  <c r="EC53" i="280"/>
  <c r="ED138" i="273"/>
  <c r="EC135" i="273"/>
  <c r="EC136" i="273"/>
  <c r="EC139" i="273"/>
  <c r="ED140" i="273"/>
  <c r="ED46" i="280"/>
  <c r="ED47" i="280"/>
  <c r="ED53" i="280"/>
  <c r="EE138" i="273"/>
  <c r="ED135" i="273"/>
  <c r="ED136" i="273"/>
  <c r="ED139" i="273"/>
  <c r="EE140" i="273"/>
  <c r="EE46" i="280"/>
  <c r="EE47" i="280"/>
  <c r="EE53" i="280"/>
  <c r="EF138" i="273"/>
  <c r="EE135" i="273"/>
  <c r="EE136" i="273"/>
  <c r="EE139" i="273"/>
  <c r="EF140" i="273"/>
  <c r="EF46" i="280"/>
  <c r="EF47" i="280"/>
  <c r="EF53" i="280"/>
  <c r="EG138" i="273"/>
  <c r="EF135" i="273"/>
  <c r="EF136" i="273"/>
  <c r="EF139" i="273"/>
  <c r="EG140" i="273"/>
  <c r="EG46" i="280"/>
  <c r="EG47" i="280"/>
  <c r="EG53" i="280"/>
  <c r="EH138" i="273"/>
  <c r="EG135" i="273"/>
  <c r="EG136" i="273"/>
  <c r="EG139" i="273"/>
  <c r="EH140" i="273"/>
  <c r="EH46" i="280"/>
  <c r="EH47" i="280"/>
  <c r="EH53" i="280"/>
  <c r="EI138" i="273"/>
  <c r="EH135" i="273"/>
  <c r="EH136" i="273"/>
  <c r="EH139" i="273"/>
  <c r="EI140" i="273"/>
  <c r="EI46" i="280"/>
  <c r="EI47" i="280"/>
  <c r="EI53" i="280"/>
  <c r="EJ138" i="273"/>
  <c r="EI135" i="273"/>
  <c r="EI136" i="273"/>
  <c r="EI139" i="273"/>
  <c r="EJ140" i="273"/>
  <c r="EJ46" i="280"/>
  <c r="EJ47" i="280"/>
  <c r="EJ53" i="280"/>
  <c r="EK138" i="273"/>
  <c r="EJ135" i="273"/>
  <c r="EJ136" i="273"/>
  <c r="EJ139" i="273"/>
  <c r="EK140" i="273"/>
  <c r="EK46" i="280"/>
  <c r="EK47" i="280"/>
  <c r="EK53" i="280"/>
  <c r="EL138" i="273"/>
  <c r="EK135" i="273"/>
  <c r="EK136" i="273"/>
  <c r="EK139" i="273"/>
  <c r="EL140" i="273"/>
  <c r="EL46" i="280"/>
  <c r="EL47" i="280"/>
  <c r="EL53" i="280"/>
  <c r="EM138" i="273"/>
  <c r="EL135" i="273"/>
  <c r="EL136" i="273"/>
  <c r="EL139" i="273"/>
  <c r="EM140" i="273"/>
  <c r="EM46" i="280"/>
  <c r="EM47" i="280"/>
  <c r="EM53" i="280"/>
  <c r="EN138" i="273"/>
  <c r="EM135" i="273"/>
  <c r="EM136" i="273"/>
  <c r="EM139" i="273"/>
  <c r="EN140" i="273"/>
  <c r="EN46" i="280"/>
  <c r="EN47" i="280"/>
  <c r="EN53" i="280"/>
  <c r="EO138" i="273"/>
  <c r="EN135" i="273"/>
  <c r="EN136" i="273"/>
  <c r="EN139" i="273"/>
  <c r="EO140" i="273"/>
  <c r="EO46" i="280"/>
  <c r="EO47" i="280"/>
  <c r="EO53" i="280"/>
  <c r="EP138" i="273"/>
  <c r="EO135" i="273"/>
  <c r="EO136" i="273"/>
  <c r="EO139" i="273"/>
  <c r="EP140" i="273"/>
  <c r="EP46" i="280"/>
  <c r="EP47" i="280"/>
  <c r="EP53" i="280"/>
  <c r="EQ138" i="273"/>
  <c r="EP135" i="273"/>
  <c r="EP136" i="273"/>
  <c r="EP139" i="273"/>
  <c r="EQ140" i="273"/>
  <c r="EQ46" i="280"/>
  <c r="EQ47" i="280"/>
  <c r="EQ53" i="280"/>
  <c r="ER138" i="273"/>
  <c r="EQ135" i="273"/>
  <c r="EQ136" i="273"/>
  <c r="EQ139" i="273"/>
  <c r="ER140" i="273"/>
  <c r="ER46" i="280"/>
  <c r="ER47" i="280"/>
  <c r="ER53" i="280"/>
  <c r="ES138" i="273"/>
  <c r="ER135" i="273"/>
  <c r="ER136" i="273"/>
  <c r="ER139" i="273"/>
  <c r="ES140" i="273"/>
  <c r="ES46" i="280"/>
  <c r="ES47" i="280"/>
  <c r="ES53" i="280"/>
  <c r="ET138" i="273"/>
  <c r="ES135" i="273"/>
  <c r="ES136" i="273"/>
  <c r="ES139" i="273"/>
  <c r="ET140" i="273"/>
  <c r="ET46" i="280"/>
  <c r="ET47" i="280"/>
  <c r="ET53" i="280"/>
  <c r="EU138" i="273"/>
  <c r="ET135" i="273"/>
  <c r="ET136" i="273"/>
  <c r="ET139" i="273"/>
  <c r="EU140" i="273"/>
  <c r="EU46" i="280"/>
  <c r="EU47" i="280"/>
  <c r="EU53" i="280"/>
  <c r="EV138" i="273"/>
  <c r="EU135" i="273"/>
  <c r="EU136" i="273"/>
  <c r="EU139" i="273"/>
  <c r="EV140" i="273"/>
  <c r="EV46" i="280"/>
  <c r="EV47" i="280"/>
  <c r="EV53" i="280"/>
  <c r="EW138" i="273"/>
  <c r="EV135" i="273"/>
  <c r="EV136" i="273"/>
  <c r="EV139" i="273"/>
  <c r="EW140" i="273"/>
  <c r="EW46" i="280"/>
  <c r="EW47" i="280"/>
  <c r="EW53" i="280"/>
  <c r="EX138" i="273"/>
  <c r="EW135" i="273"/>
  <c r="EW136" i="273"/>
  <c r="EW139" i="273"/>
  <c r="EX140" i="273"/>
  <c r="EX46" i="280"/>
  <c r="EX47" i="280"/>
  <c r="EX53" i="280"/>
  <c r="EY138" i="273"/>
  <c r="EX135" i="273"/>
  <c r="EX136" i="273"/>
  <c r="EX139" i="273"/>
  <c r="EY140" i="273"/>
  <c r="EY46" i="280"/>
  <c r="EY47" i="280"/>
  <c r="EY53" i="280"/>
  <c r="EZ138" i="273"/>
  <c r="EY135" i="273"/>
  <c r="EY136" i="273"/>
  <c r="EY139" i="273"/>
  <c r="EZ140" i="273"/>
  <c r="EZ46" i="280"/>
  <c r="EZ47" i="280"/>
  <c r="EZ53" i="280"/>
  <c r="FA138" i="273"/>
  <c r="EZ135" i="273"/>
  <c r="EZ136" i="273"/>
  <c r="EZ139" i="273"/>
  <c r="FA140" i="273"/>
  <c r="FA46" i="280"/>
  <c r="FA47" i="280"/>
  <c r="FA53" i="280"/>
  <c r="FB138" i="273"/>
  <c r="FA135" i="273"/>
  <c r="FA136" i="273"/>
  <c r="FA139" i="273"/>
  <c r="FB140" i="273"/>
  <c r="FB46" i="280"/>
  <c r="FB47" i="280"/>
  <c r="FB53" i="280"/>
  <c r="FC138" i="273"/>
  <c r="FB135" i="273"/>
  <c r="FB136" i="273"/>
  <c r="FB139" i="273"/>
  <c r="FC140" i="273"/>
  <c r="FC46" i="280"/>
  <c r="FC47" i="280"/>
  <c r="FC53" i="280"/>
  <c r="FD138" i="273"/>
  <c r="FC135" i="273"/>
  <c r="FC136" i="273"/>
  <c r="FC139" i="273"/>
  <c r="FD140" i="273"/>
  <c r="FD46" i="280"/>
  <c r="FD47" i="280"/>
  <c r="FD53" i="280"/>
  <c r="FE138" i="273"/>
  <c r="FD135" i="273"/>
  <c r="FD136" i="273"/>
  <c r="FD139" i="273"/>
  <c r="FE140" i="273"/>
  <c r="FE46" i="280"/>
  <c r="FE47" i="280"/>
  <c r="FE53" i="280"/>
  <c r="FF138" i="273"/>
  <c r="FE135" i="273"/>
  <c r="FE136" i="273"/>
  <c r="FE139" i="273"/>
  <c r="FF140" i="273"/>
  <c r="FF46" i="280"/>
  <c r="FF47" i="280"/>
  <c r="FF53" i="280"/>
  <c r="FG138" i="273"/>
  <c r="FF135" i="273"/>
  <c r="FF136" i="273"/>
  <c r="FF139" i="273"/>
  <c r="FG140" i="273"/>
  <c r="FG46" i="280"/>
  <c r="FG47" i="280"/>
  <c r="FG53" i="280"/>
  <c r="FH138" i="273"/>
  <c r="FG135" i="273"/>
  <c r="FG136" i="273"/>
  <c r="FG139" i="273"/>
  <c r="FH140" i="273"/>
  <c r="FH46" i="280"/>
  <c r="FH47" i="280"/>
  <c r="FH53" i="280"/>
  <c r="FI138" i="273"/>
  <c r="FH135" i="273"/>
  <c r="FH136" i="273"/>
  <c r="FH139" i="273"/>
  <c r="FI140" i="273"/>
  <c r="FI46" i="280"/>
  <c r="FI47" i="280"/>
  <c r="FI53" i="280"/>
  <c r="FJ138" i="273"/>
  <c r="FI135" i="273"/>
  <c r="FI136" i="273"/>
  <c r="FI139" i="273"/>
  <c r="FJ140" i="273"/>
  <c r="FJ46" i="280"/>
  <c r="FJ47" i="280"/>
  <c r="FJ53" i="280"/>
  <c r="FK138" i="273"/>
  <c r="FJ135" i="273"/>
  <c r="FJ136" i="273"/>
  <c r="FJ139" i="273"/>
  <c r="FK140" i="273"/>
  <c r="FK46" i="280"/>
  <c r="FK47" i="280"/>
  <c r="FK53" i="280"/>
  <c r="FL138" i="273"/>
  <c r="FK135" i="273"/>
  <c r="FK136" i="273"/>
  <c r="FK139" i="273"/>
  <c r="FL140" i="273"/>
  <c r="FL46" i="280"/>
  <c r="FL47" i="280"/>
  <c r="FL53" i="280"/>
  <c r="FM138" i="273"/>
  <c r="FL135" i="273"/>
  <c r="FL136" i="273"/>
  <c r="FL139" i="273"/>
  <c r="FM140" i="273"/>
  <c r="FM46" i="280"/>
  <c r="FM47" i="280"/>
  <c r="FM53" i="280"/>
  <c r="FN138" i="273"/>
  <c r="FM135" i="273"/>
  <c r="FM136" i="273"/>
  <c r="FM139" i="273"/>
  <c r="FN140" i="273"/>
  <c r="FN46" i="280"/>
  <c r="FN47" i="280"/>
  <c r="FN53" i="280"/>
  <c r="FO138" i="273"/>
  <c r="FN135" i="273"/>
  <c r="FN136" i="273"/>
  <c r="FN139" i="273"/>
  <c r="FO140" i="273"/>
  <c r="FO46" i="280"/>
  <c r="FO47" i="280"/>
  <c r="FO53" i="280"/>
  <c r="FP138" i="273"/>
  <c r="FO135" i="273"/>
  <c r="FO136" i="273"/>
  <c r="FO139" i="273"/>
  <c r="FP140" i="273"/>
  <c r="FP46" i="280"/>
  <c r="FP47" i="280"/>
  <c r="FP53" i="280"/>
  <c r="FQ138" i="273"/>
  <c r="FP135" i="273"/>
  <c r="FP136" i="273"/>
  <c r="FP139" i="273"/>
  <c r="FQ140" i="273"/>
  <c r="FQ46" i="280"/>
  <c r="FQ47" i="280"/>
  <c r="FQ53" i="280"/>
  <c r="FR138" i="273"/>
  <c r="FQ135" i="273"/>
  <c r="FQ136" i="273"/>
  <c r="FQ139" i="273"/>
  <c r="FR140" i="273"/>
  <c r="FR46" i="280"/>
  <c r="FR47" i="280"/>
  <c r="FR53" i="280"/>
  <c r="FS138" i="273"/>
  <c r="FR135" i="273"/>
  <c r="FR136" i="273"/>
  <c r="FR139" i="273"/>
  <c r="FS140" i="273"/>
  <c r="FS46" i="280"/>
  <c r="FS47" i="280"/>
  <c r="FS53" i="280"/>
  <c r="FT138" i="273"/>
  <c r="FS135" i="273"/>
  <c r="FS136" i="273"/>
  <c r="FS139" i="273"/>
  <c r="FT140" i="273"/>
  <c r="FT46" i="280"/>
  <c r="FT47" i="280"/>
  <c r="FT53" i="280"/>
  <c r="FU138" i="273"/>
  <c r="FT135" i="273"/>
  <c r="FT136" i="273"/>
  <c r="FT139" i="273"/>
  <c r="FU140" i="273"/>
  <c r="FU46" i="280"/>
  <c r="FU47" i="280"/>
  <c r="FU53" i="280"/>
  <c r="FV138" i="273"/>
  <c r="FU135" i="273"/>
  <c r="FU136" i="273"/>
  <c r="FU139" i="273"/>
  <c r="FV140" i="273"/>
  <c r="FV46" i="280"/>
  <c r="FV47" i="280"/>
  <c r="FV53" i="280"/>
  <c r="FW138" i="273"/>
  <c r="FV135" i="273"/>
  <c r="FV136" i="273"/>
  <c r="FV139" i="273"/>
  <c r="FW140" i="273"/>
  <c r="FW46" i="280"/>
  <c r="FW47" i="280"/>
  <c r="FW53" i="280"/>
  <c r="FX138" i="273"/>
  <c r="FW135" i="273"/>
  <c r="FW136" i="273"/>
  <c r="FW139" i="273"/>
  <c r="FX140" i="273"/>
  <c r="FX46" i="280"/>
  <c r="FX47" i="280"/>
  <c r="FX53" i="280"/>
  <c r="FY138" i="273"/>
  <c r="FX135" i="273"/>
  <c r="FX136" i="273"/>
  <c r="FX139" i="273"/>
  <c r="FY140" i="273"/>
  <c r="FY46" i="280"/>
  <c r="FY47" i="280"/>
  <c r="FY53" i="280"/>
  <c r="FZ138" i="273"/>
  <c r="FY135" i="273"/>
  <c r="FY136" i="273"/>
  <c r="FY139" i="273"/>
  <c r="FZ140" i="273"/>
  <c r="FZ46" i="280"/>
  <c r="FZ47" i="280"/>
  <c r="FZ53" i="280"/>
  <c r="GA138" i="273"/>
  <c r="FZ135" i="273"/>
  <c r="FZ136" i="273"/>
  <c r="FZ139" i="273"/>
  <c r="GA140" i="273"/>
  <c r="GA46" i="280"/>
  <c r="GA47" i="280"/>
  <c r="GA53" i="280"/>
  <c r="GB138" i="273"/>
  <c r="GA135" i="273"/>
  <c r="GA136" i="273"/>
  <c r="GA139" i="273"/>
  <c r="GB140" i="273"/>
  <c r="GB46" i="280"/>
  <c r="GB47" i="280"/>
  <c r="GB53" i="280"/>
  <c r="GC138" i="273"/>
  <c r="GB135" i="273"/>
  <c r="GB136" i="273"/>
  <c r="GB139" i="273"/>
  <c r="GC140" i="273"/>
  <c r="GC46" i="280"/>
  <c r="GC47" i="280"/>
  <c r="GC53" i="280"/>
  <c r="GD138" i="273"/>
  <c r="GC135" i="273"/>
  <c r="GC136" i="273"/>
  <c r="GC139" i="273"/>
  <c r="GD140" i="273"/>
  <c r="GD46" i="280"/>
  <c r="GD47" i="280"/>
  <c r="GD53" i="280"/>
  <c r="GE138" i="273"/>
  <c r="GD135" i="273"/>
  <c r="GD136" i="273"/>
  <c r="GD139" i="273"/>
  <c r="GE140" i="273"/>
  <c r="GE46" i="280"/>
  <c r="GE47" i="280"/>
  <c r="GE53" i="280"/>
  <c r="GF138" i="273"/>
  <c r="GE135" i="273"/>
  <c r="GE136" i="273"/>
  <c r="GE139" i="273"/>
  <c r="GF140" i="273"/>
  <c r="GF46" i="280"/>
  <c r="GF47" i="280"/>
  <c r="GF53" i="280"/>
  <c r="GG138" i="273"/>
  <c r="GF135" i="273"/>
  <c r="GF136" i="273"/>
  <c r="GF139" i="273"/>
  <c r="GG140" i="273"/>
  <c r="GG46" i="280"/>
  <c r="GG47" i="280"/>
  <c r="GG53" i="280"/>
  <c r="GH138" i="273"/>
  <c r="GG135" i="273"/>
  <c r="GG136" i="273"/>
  <c r="GG139" i="273"/>
  <c r="GH140" i="273"/>
  <c r="GH46" i="280"/>
  <c r="GH47" i="280"/>
  <c r="GH53" i="280"/>
  <c r="GI138" i="273"/>
  <c r="GH135" i="273"/>
  <c r="GH136" i="273"/>
  <c r="GH139" i="273"/>
  <c r="GI140" i="273"/>
  <c r="GI46" i="280"/>
  <c r="GI47" i="280"/>
  <c r="GI53" i="280"/>
  <c r="GJ138" i="273"/>
  <c r="GI135" i="273"/>
  <c r="GI136" i="273"/>
  <c r="GI139" i="273"/>
  <c r="GJ140" i="273"/>
  <c r="GJ46" i="280"/>
  <c r="GJ47" i="280"/>
  <c r="GJ53" i="280"/>
  <c r="J73" i="307"/>
  <c r="K73" i="307"/>
  <c r="L73" i="307"/>
  <c r="M73" i="307"/>
  <c r="N73" i="307"/>
  <c r="O73" i="307"/>
  <c r="P73" i="307"/>
  <c r="Q73" i="307"/>
  <c r="R73" i="307"/>
  <c r="S73" i="307"/>
  <c r="T73" i="307"/>
  <c r="U73" i="307"/>
  <c r="V73" i="307"/>
  <c r="W73" i="307"/>
  <c r="X73" i="307"/>
  <c r="Y73" i="307"/>
  <c r="Z73" i="307"/>
  <c r="AA73" i="307"/>
  <c r="AB73" i="307"/>
  <c r="AC73" i="307"/>
  <c r="AD73" i="307"/>
  <c r="AE73" i="307"/>
  <c r="AF73" i="307"/>
  <c r="AG73" i="307"/>
  <c r="AH73" i="307"/>
  <c r="AI73" i="307"/>
  <c r="AJ73" i="307"/>
  <c r="AK73" i="307"/>
  <c r="AL73" i="307"/>
  <c r="AM73" i="307"/>
  <c r="AN73" i="307"/>
  <c r="AO73" i="307"/>
  <c r="AP73" i="307"/>
  <c r="AQ73" i="307"/>
  <c r="AR73" i="307"/>
  <c r="AS73" i="307"/>
  <c r="AT73" i="307"/>
  <c r="AU73" i="307"/>
  <c r="AV73" i="307"/>
  <c r="AW73" i="307"/>
  <c r="AX73" i="307"/>
  <c r="AY73" i="307"/>
  <c r="AZ73" i="307"/>
  <c r="BA73" i="307"/>
  <c r="BB73" i="307"/>
  <c r="BC73" i="307"/>
  <c r="BD73" i="307"/>
  <c r="BE73" i="307"/>
  <c r="F74" i="307"/>
  <c r="F79" i="307"/>
  <c r="F43" i="311"/>
  <c r="F81" i="307"/>
  <c r="F144" i="307"/>
  <c r="J139" i="307"/>
  <c r="J89" i="307"/>
  <c r="F42" i="311"/>
  <c r="F216" i="307"/>
  <c r="F203" i="307"/>
  <c r="J211" i="307"/>
  <c r="J212" i="307"/>
  <c r="J213" i="307"/>
  <c r="J247" i="307"/>
  <c r="J197" i="307"/>
  <c r="J198" i="307"/>
  <c r="J199" i="307"/>
  <c r="J246" i="307"/>
  <c r="J106" i="307"/>
  <c r="K106" i="307"/>
  <c r="J94" i="307"/>
  <c r="J96" i="307"/>
  <c r="K93" i="307"/>
  <c r="K85" i="307"/>
  <c r="K86" i="307"/>
  <c r="K88" i="307"/>
  <c r="K89" i="307"/>
  <c r="K90" i="307"/>
  <c r="K107" i="307"/>
  <c r="K108" i="307"/>
  <c r="K114" i="307"/>
  <c r="K139" i="307"/>
  <c r="K140" i="307"/>
  <c r="K141" i="307"/>
  <c r="K151" i="307"/>
  <c r="K295" i="307"/>
  <c r="K296" i="307"/>
  <c r="J295" i="307"/>
  <c r="J296" i="307"/>
  <c r="K334" i="307"/>
  <c r="J164" i="307"/>
  <c r="K178" i="307"/>
  <c r="K184" i="307"/>
  <c r="K185" i="307"/>
  <c r="K219" i="307"/>
  <c r="K204" i="307"/>
  <c r="K205" i="307"/>
  <c r="K211" i="307"/>
  <c r="K208" i="307"/>
  <c r="K209" i="307"/>
  <c r="K212" i="307"/>
  <c r="K213" i="307"/>
  <c r="K247" i="307"/>
  <c r="L106" i="307"/>
  <c r="K94" i="307"/>
  <c r="K96" i="307"/>
  <c r="L93" i="307"/>
  <c r="L85" i="307"/>
  <c r="L86" i="307"/>
  <c r="L88" i="307"/>
  <c r="L89" i="307"/>
  <c r="L90" i="307"/>
  <c r="L107" i="307"/>
  <c r="L108" i="307"/>
  <c r="L114" i="307"/>
  <c r="L139" i="307"/>
  <c r="L140" i="307"/>
  <c r="L141" i="307"/>
  <c r="L151" i="307"/>
  <c r="L295" i="307"/>
  <c r="L296" i="307"/>
  <c r="L334" i="307"/>
  <c r="L313" i="307"/>
  <c r="L314" i="307"/>
  <c r="L341" i="307"/>
  <c r="K164" i="307"/>
  <c r="L178" i="307"/>
  <c r="L184" i="307"/>
  <c r="L185" i="307"/>
  <c r="L219" i="307"/>
  <c r="L204" i="307"/>
  <c r="L205" i="307"/>
  <c r="L211" i="307"/>
  <c r="L208" i="307"/>
  <c r="L209" i="307"/>
  <c r="L212" i="307"/>
  <c r="L213" i="307"/>
  <c r="L247" i="307"/>
  <c r="M106" i="307"/>
  <c r="L94" i="307"/>
  <c r="L96" i="307"/>
  <c r="M93" i="307"/>
  <c r="M85" i="307"/>
  <c r="M86" i="307"/>
  <c r="M88" i="307"/>
  <c r="M89" i="307"/>
  <c r="M90" i="307"/>
  <c r="M107" i="307"/>
  <c r="M108" i="307"/>
  <c r="M114" i="307"/>
  <c r="M139" i="307"/>
  <c r="M140" i="307"/>
  <c r="M141" i="307"/>
  <c r="M151" i="307"/>
  <c r="M295" i="307"/>
  <c r="M296" i="307"/>
  <c r="M334" i="307"/>
  <c r="M313" i="307"/>
  <c r="M314" i="307"/>
  <c r="M341" i="307"/>
  <c r="L164" i="307"/>
  <c r="M178" i="307"/>
  <c r="M184" i="307"/>
  <c r="M185" i="307"/>
  <c r="M219" i="307"/>
  <c r="M204" i="307"/>
  <c r="M205" i="307"/>
  <c r="M211" i="307"/>
  <c r="M208" i="307"/>
  <c r="M209" i="307"/>
  <c r="M212" i="307"/>
  <c r="M213" i="307"/>
  <c r="M247" i="307"/>
  <c r="N106" i="307"/>
  <c r="M94" i="307"/>
  <c r="M96" i="307"/>
  <c r="N93" i="307"/>
  <c r="N85" i="307"/>
  <c r="N86" i="307"/>
  <c r="N88" i="307"/>
  <c r="N89" i="307"/>
  <c r="N90" i="307"/>
  <c r="N107" i="307"/>
  <c r="N108" i="307"/>
  <c r="N114" i="307"/>
  <c r="N139" i="307"/>
  <c r="N140" i="307"/>
  <c r="N141" i="307"/>
  <c r="N151" i="307"/>
  <c r="N295" i="307"/>
  <c r="N296" i="307"/>
  <c r="N334" i="307"/>
  <c r="N313" i="307"/>
  <c r="N314" i="307"/>
  <c r="N341" i="307"/>
  <c r="M164" i="307"/>
  <c r="N178" i="307"/>
  <c r="N184" i="307"/>
  <c r="N185" i="307"/>
  <c r="N219" i="307"/>
  <c r="N204" i="307"/>
  <c r="N205" i="307"/>
  <c r="N211" i="307"/>
  <c r="N208" i="307"/>
  <c r="N209" i="307"/>
  <c r="N212" i="307"/>
  <c r="N213" i="307"/>
  <c r="N247" i="307"/>
  <c r="O106" i="307"/>
  <c r="N94" i="307"/>
  <c r="N96" i="307"/>
  <c r="O93" i="307"/>
  <c r="O85" i="307"/>
  <c r="O86" i="307"/>
  <c r="O88" i="307"/>
  <c r="O89" i="307"/>
  <c r="O90" i="307"/>
  <c r="O107" i="307"/>
  <c r="O108" i="307"/>
  <c r="O114" i="307"/>
  <c r="O139" i="307"/>
  <c r="O140" i="307"/>
  <c r="O141" i="307"/>
  <c r="O151" i="307"/>
  <c r="O295" i="307"/>
  <c r="O296" i="307"/>
  <c r="O334" i="307"/>
  <c r="O313" i="307"/>
  <c r="O314" i="307"/>
  <c r="O341" i="307"/>
  <c r="N164" i="307"/>
  <c r="O178" i="307"/>
  <c r="O184" i="307"/>
  <c r="O185" i="307"/>
  <c r="O219" i="307"/>
  <c r="O204" i="307"/>
  <c r="O205" i="307"/>
  <c r="O211" i="307"/>
  <c r="O208" i="307"/>
  <c r="O209" i="307"/>
  <c r="O212" i="307"/>
  <c r="O213" i="307"/>
  <c r="O247" i="307"/>
  <c r="P106" i="307"/>
  <c r="O94" i="307"/>
  <c r="O96" i="307"/>
  <c r="P93" i="307"/>
  <c r="P85" i="307"/>
  <c r="P86" i="307"/>
  <c r="P88" i="307"/>
  <c r="P89" i="307"/>
  <c r="P90" i="307"/>
  <c r="P107" i="307"/>
  <c r="P108" i="307"/>
  <c r="P114" i="307"/>
  <c r="P139" i="307"/>
  <c r="P140" i="307"/>
  <c r="P141" i="307"/>
  <c r="P151" i="307"/>
  <c r="P295" i="307"/>
  <c r="P296" i="307"/>
  <c r="P334" i="307"/>
  <c r="P313" i="307"/>
  <c r="P314" i="307"/>
  <c r="P341" i="307"/>
  <c r="O164" i="307"/>
  <c r="P178" i="307"/>
  <c r="P184" i="307"/>
  <c r="P185" i="307"/>
  <c r="P219" i="307"/>
  <c r="P204" i="307"/>
  <c r="P205" i="307"/>
  <c r="P211" i="307"/>
  <c r="P208" i="307"/>
  <c r="P209" i="307"/>
  <c r="P212" i="307"/>
  <c r="P213" i="307"/>
  <c r="P247" i="307"/>
  <c r="Q106" i="307"/>
  <c r="P94" i="307"/>
  <c r="P96" i="307"/>
  <c r="Q93" i="307"/>
  <c r="Q85" i="307"/>
  <c r="Q86" i="307"/>
  <c r="Q88" i="307"/>
  <c r="Q89" i="307"/>
  <c r="Q90" i="307"/>
  <c r="Q107" i="307"/>
  <c r="Q108" i="307"/>
  <c r="Q114" i="307"/>
  <c r="Q139" i="307"/>
  <c r="Q140" i="307"/>
  <c r="Q141" i="307"/>
  <c r="Q151" i="307"/>
  <c r="Q295" i="307"/>
  <c r="Q296" i="307"/>
  <c r="Q334" i="307"/>
  <c r="Q313" i="307"/>
  <c r="Q314" i="307"/>
  <c r="Q341" i="307"/>
  <c r="P164" i="307"/>
  <c r="Q178" i="307"/>
  <c r="Q184" i="307"/>
  <c r="Q185" i="307"/>
  <c r="Q219" i="307"/>
  <c r="Q204" i="307"/>
  <c r="Q205" i="307"/>
  <c r="Q211" i="307"/>
  <c r="Q208" i="307"/>
  <c r="Q209" i="307"/>
  <c r="Q212" i="307"/>
  <c r="Q213" i="307"/>
  <c r="Q247" i="307"/>
  <c r="R106" i="307"/>
  <c r="Q94" i="307"/>
  <c r="Q96" i="307"/>
  <c r="R93" i="307"/>
  <c r="R85" i="307"/>
  <c r="R86" i="307"/>
  <c r="R88" i="307"/>
  <c r="R89" i="307"/>
  <c r="R90" i="307"/>
  <c r="R107" i="307"/>
  <c r="R108" i="307"/>
  <c r="R114" i="307"/>
  <c r="R139" i="307"/>
  <c r="R140" i="307"/>
  <c r="R141" i="307"/>
  <c r="R151" i="307"/>
  <c r="R295" i="307"/>
  <c r="R296" i="307"/>
  <c r="R334" i="307"/>
  <c r="R313" i="307"/>
  <c r="R314" i="307"/>
  <c r="R341" i="307"/>
  <c r="Q164" i="307"/>
  <c r="R178" i="307"/>
  <c r="R184" i="307"/>
  <c r="R185" i="307"/>
  <c r="R219" i="307"/>
  <c r="R204" i="307"/>
  <c r="R205" i="307"/>
  <c r="R211" i="307"/>
  <c r="R208" i="307"/>
  <c r="R209" i="307"/>
  <c r="R212" i="307"/>
  <c r="R213" i="307"/>
  <c r="R247" i="307"/>
  <c r="S106" i="307"/>
  <c r="R94" i="307"/>
  <c r="R96" i="307"/>
  <c r="S93" i="307"/>
  <c r="S85" i="307"/>
  <c r="S86" i="307"/>
  <c r="S88" i="307"/>
  <c r="S89" i="307"/>
  <c r="S90" i="307"/>
  <c r="S107" i="307"/>
  <c r="S108" i="307"/>
  <c r="S114" i="307"/>
  <c r="S139" i="307"/>
  <c r="S140" i="307"/>
  <c r="S141" i="307"/>
  <c r="S151" i="307"/>
  <c r="S295" i="307"/>
  <c r="S296" i="307"/>
  <c r="S334" i="307"/>
  <c r="S313" i="307"/>
  <c r="S314" i="307"/>
  <c r="S341" i="307"/>
  <c r="R164" i="307"/>
  <c r="S178" i="307"/>
  <c r="S184" i="307"/>
  <c r="S185" i="307"/>
  <c r="S219" i="307"/>
  <c r="S204" i="307"/>
  <c r="S205" i="307"/>
  <c r="S211" i="307"/>
  <c r="S208" i="307"/>
  <c r="S209" i="307"/>
  <c r="S212" i="307"/>
  <c r="S213" i="307"/>
  <c r="S247" i="307"/>
  <c r="T106" i="307"/>
  <c r="S94" i="307"/>
  <c r="S96" i="307"/>
  <c r="T93" i="307"/>
  <c r="T85" i="307"/>
  <c r="T86" i="307"/>
  <c r="T88" i="307"/>
  <c r="T89" i="307"/>
  <c r="T90" i="307"/>
  <c r="T107" i="307"/>
  <c r="T108" i="307"/>
  <c r="T114" i="307"/>
  <c r="T139" i="307"/>
  <c r="T140" i="307"/>
  <c r="T141" i="307"/>
  <c r="T151" i="307"/>
  <c r="T295" i="307"/>
  <c r="T296" i="307"/>
  <c r="T334" i="307"/>
  <c r="T313" i="307"/>
  <c r="T314" i="307"/>
  <c r="T341" i="307"/>
  <c r="S164" i="307"/>
  <c r="T178" i="307"/>
  <c r="T184" i="307"/>
  <c r="T185" i="307"/>
  <c r="T219" i="307"/>
  <c r="T204" i="307"/>
  <c r="T205" i="307"/>
  <c r="T211" i="307"/>
  <c r="T208" i="307"/>
  <c r="T209" i="307"/>
  <c r="T212" i="307"/>
  <c r="T213" i="307"/>
  <c r="T247" i="307"/>
  <c r="U106" i="307"/>
  <c r="T94" i="307"/>
  <c r="T96" i="307"/>
  <c r="U93" i="307"/>
  <c r="U85" i="307"/>
  <c r="U86" i="307"/>
  <c r="U88" i="307"/>
  <c r="U89" i="307"/>
  <c r="U90" i="307"/>
  <c r="U107" i="307"/>
  <c r="U108" i="307"/>
  <c r="U114" i="307"/>
  <c r="U139" i="307"/>
  <c r="U140" i="307"/>
  <c r="U141" i="307"/>
  <c r="U151" i="307"/>
  <c r="U295" i="307"/>
  <c r="U296" i="307"/>
  <c r="U334" i="307"/>
  <c r="U313" i="307"/>
  <c r="U314" i="307"/>
  <c r="U341" i="307"/>
  <c r="T164" i="307"/>
  <c r="U178" i="307"/>
  <c r="U184" i="307"/>
  <c r="U185" i="307"/>
  <c r="U219" i="307"/>
  <c r="U204" i="307"/>
  <c r="U205" i="307"/>
  <c r="U211" i="307"/>
  <c r="U208" i="307"/>
  <c r="U209" i="307"/>
  <c r="U212" i="307"/>
  <c r="U213" i="307"/>
  <c r="U247" i="307"/>
  <c r="V106" i="307"/>
  <c r="U94" i="307"/>
  <c r="U96" i="307"/>
  <c r="V93" i="307"/>
  <c r="V85" i="307"/>
  <c r="V86" i="307"/>
  <c r="V88" i="307"/>
  <c r="V89" i="307"/>
  <c r="V90" i="307"/>
  <c r="V107" i="307"/>
  <c r="V108" i="307"/>
  <c r="V114" i="307"/>
  <c r="V139" i="307"/>
  <c r="V140" i="307"/>
  <c r="V141" i="307"/>
  <c r="V151" i="307"/>
  <c r="V295" i="307"/>
  <c r="V296" i="307"/>
  <c r="V334" i="307"/>
  <c r="V313" i="307"/>
  <c r="V314" i="307"/>
  <c r="V341" i="307"/>
  <c r="U164" i="307"/>
  <c r="V178" i="307"/>
  <c r="V184" i="307"/>
  <c r="V185" i="307"/>
  <c r="V219" i="307"/>
  <c r="V204" i="307"/>
  <c r="V205" i="307"/>
  <c r="V211" i="307"/>
  <c r="V208" i="307"/>
  <c r="V209" i="307"/>
  <c r="V212" i="307"/>
  <c r="V213" i="307"/>
  <c r="V247" i="307"/>
  <c r="W106" i="307"/>
  <c r="V94" i="307"/>
  <c r="V96" i="307"/>
  <c r="W93" i="307"/>
  <c r="W85" i="307"/>
  <c r="W86" i="307"/>
  <c r="W88" i="307"/>
  <c r="W89" i="307"/>
  <c r="W90" i="307"/>
  <c r="W107" i="307"/>
  <c r="W108" i="307"/>
  <c r="W114" i="307"/>
  <c r="W139" i="307"/>
  <c r="W140" i="307"/>
  <c r="W141" i="307"/>
  <c r="W151" i="307"/>
  <c r="W295" i="307"/>
  <c r="W296" i="307"/>
  <c r="W334" i="307"/>
  <c r="W313" i="307"/>
  <c r="W314" i="307"/>
  <c r="W341" i="307"/>
  <c r="V164" i="307"/>
  <c r="W178" i="307"/>
  <c r="W184" i="307"/>
  <c r="W185" i="307"/>
  <c r="W219" i="307"/>
  <c r="W204" i="307"/>
  <c r="W205" i="307"/>
  <c r="W211" i="307"/>
  <c r="W208" i="307"/>
  <c r="W209" i="307"/>
  <c r="W212" i="307"/>
  <c r="W213" i="307"/>
  <c r="W247" i="307"/>
  <c r="X106" i="307"/>
  <c r="W94" i="307"/>
  <c r="W96" i="307"/>
  <c r="X93" i="307"/>
  <c r="X85" i="307"/>
  <c r="X86" i="307"/>
  <c r="X88" i="307"/>
  <c r="X89" i="307"/>
  <c r="X90" i="307"/>
  <c r="X107" i="307"/>
  <c r="X108" i="307"/>
  <c r="X114" i="307"/>
  <c r="X139" i="307"/>
  <c r="X140" i="307"/>
  <c r="X141" i="307"/>
  <c r="X151" i="307"/>
  <c r="X295" i="307"/>
  <c r="X296" i="307"/>
  <c r="X334" i="307"/>
  <c r="X313" i="307"/>
  <c r="X314" i="307"/>
  <c r="X341" i="307"/>
  <c r="W164" i="307"/>
  <c r="X178" i="307"/>
  <c r="X184" i="307"/>
  <c r="X185" i="307"/>
  <c r="X219" i="307"/>
  <c r="X204" i="307"/>
  <c r="X205" i="307"/>
  <c r="X211" i="307"/>
  <c r="X208" i="307"/>
  <c r="X209" i="307"/>
  <c r="X212" i="307"/>
  <c r="X213" i="307"/>
  <c r="X247" i="307"/>
  <c r="Y106" i="307"/>
  <c r="X94" i="307"/>
  <c r="X96" i="307"/>
  <c r="Y93" i="307"/>
  <c r="Y85" i="307"/>
  <c r="Y86" i="307"/>
  <c r="Y88" i="307"/>
  <c r="Y89" i="307"/>
  <c r="Y90" i="307"/>
  <c r="Y107" i="307"/>
  <c r="Y108" i="307"/>
  <c r="Y114" i="307"/>
  <c r="Y139" i="307"/>
  <c r="Y140" i="307"/>
  <c r="Y141" i="307"/>
  <c r="Y151" i="307"/>
  <c r="Y295" i="307"/>
  <c r="Y296" i="307"/>
  <c r="Y334" i="307"/>
  <c r="Y313" i="307"/>
  <c r="Y314" i="307"/>
  <c r="Y341" i="307"/>
  <c r="X164" i="307"/>
  <c r="Y178" i="307"/>
  <c r="Y184" i="307"/>
  <c r="Y185" i="307"/>
  <c r="Y219" i="307"/>
  <c r="Y204" i="307"/>
  <c r="Y205" i="307"/>
  <c r="Y211" i="307"/>
  <c r="Y208" i="307"/>
  <c r="Y209" i="307"/>
  <c r="Y212" i="307"/>
  <c r="Y213" i="307"/>
  <c r="Y247" i="307"/>
  <c r="Z106" i="307"/>
  <c r="Y94" i="307"/>
  <c r="Y96" i="307"/>
  <c r="Z93" i="307"/>
  <c r="Z85" i="307"/>
  <c r="Z86" i="307"/>
  <c r="Z88" i="307"/>
  <c r="Z89" i="307"/>
  <c r="Z90" i="307"/>
  <c r="Z107" i="307"/>
  <c r="Z108" i="307"/>
  <c r="Z114" i="307"/>
  <c r="Z139" i="307"/>
  <c r="Z140" i="307"/>
  <c r="Z141" i="307"/>
  <c r="Z151" i="307"/>
  <c r="Z295" i="307"/>
  <c r="Z296" i="307"/>
  <c r="Z334" i="307"/>
  <c r="Z313" i="307"/>
  <c r="Z314" i="307"/>
  <c r="Z341" i="307"/>
  <c r="Y164" i="307"/>
  <c r="Z172" i="307"/>
  <c r="Z178" i="307"/>
  <c r="Z219" i="307"/>
  <c r="Z204" i="307"/>
  <c r="Z205" i="307"/>
  <c r="Z211" i="307"/>
  <c r="Z208" i="307"/>
  <c r="Z209" i="307"/>
  <c r="Z212" i="307"/>
  <c r="Z213" i="307"/>
  <c r="Z247" i="307"/>
  <c r="AA106" i="307"/>
  <c r="Z94" i="307"/>
  <c r="Z96" i="307"/>
  <c r="AA93" i="307"/>
  <c r="AA85" i="307"/>
  <c r="AA86" i="307"/>
  <c r="AA88" i="307"/>
  <c r="AA89" i="307"/>
  <c r="AA90" i="307"/>
  <c r="AA107" i="307"/>
  <c r="AA108" i="307"/>
  <c r="AA114" i="307"/>
  <c r="AA139" i="307"/>
  <c r="AA140" i="307"/>
  <c r="AA141" i="307"/>
  <c r="AA151" i="307"/>
  <c r="AA295" i="307"/>
  <c r="AA296" i="307"/>
  <c r="AA334" i="307"/>
  <c r="AA313" i="307"/>
  <c r="AA314" i="307"/>
  <c r="AA341" i="307"/>
  <c r="Z164" i="307"/>
  <c r="AA172" i="307"/>
  <c r="AA178" i="307"/>
  <c r="AA219" i="307"/>
  <c r="AA204" i="307"/>
  <c r="AA205" i="307"/>
  <c r="AA211" i="307"/>
  <c r="AA208" i="307"/>
  <c r="AA209" i="307"/>
  <c r="AA212" i="307"/>
  <c r="AA213" i="307"/>
  <c r="AA247" i="307"/>
  <c r="AB106" i="307"/>
  <c r="AA94" i="307"/>
  <c r="AA96" i="307"/>
  <c r="AB93" i="307"/>
  <c r="AB85" i="307"/>
  <c r="AB86" i="307"/>
  <c r="AB88" i="307"/>
  <c r="AB89" i="307"/>
  <c r="AB90" i="307"/>
  <c r="AB107" i="307"/>
  <c r="AB108" i="307"/>
  <c r="AB114" i="307"/>
  <c r="AB139" i="307"/>
  <c r="AB140" i="307"/>
  <c r="AB141" i="307"/>
  <c r="AB151" i="307"/>
  <c r="AB295" i="307"/>
  <c r="AB296" i="307"/>
  <c r="AB334" i="307"/>
  <c r="AB313" i="307"/>
  <c r="AB314" i="307"/>
  <c r="AB341" i="307"/>
  <c r="AA164" i="307"/>
  <c r="AB172" i="307"/>
  <c r="AB178" i="307"/>
  <c r="AB219" i="307"/>
  <c r="AB204" i="307"/>
  <c r="AB205" i="307"/>
  <c r="AB211" i="307"/>
  <c r="AB208" i="307"/>
  <c r="AB209" i="307"/>
  <c r="AB212" i="307"/>
  <c r="AB213" i="307"/>
  <c r="AB247" i="307"/>
  <c r="AC106" i="307"/>
  <c r="AB94" i="307"/>
  <c r="AB96" i="307"/>
  <c r="AC93" i="307"/>
  <c r="AC85" i="307"/>
  <c r="AC86" i="307"/>
  <c r="AC88" i="307"/>
  <c r="AC89" i="307"/>
  <c r="AC90" i="307"/>
  <c r="AC107" i="307"/>
  <c r="AC108" i="307"/>
  <c r="AC114" i="307"/>
  <c r="AC139" i="307"/>
  <c r="AC140" i="307"/>
  <c r="AC141" i="307"/>
  <c r="AC151" i="307"/>
  <c r="AC295" i="307"/>
  <c r="AC296" i="307"/>
  <c r="AC334" i="307"/>
  <c r="AC313" i="307"/>
  <c r="AC314" i="307"/>
  <c r="AC341" i="307"/>
  <c r="AB164" i="307"/>
  <c r="AC172" i="307"/>
  <c r="AC178" i="307"/>
  <c r="AC219" i="307"/>
  <c r="AC204" i="307"/>
  <c r="AC205" i="307"/>
  <c r="AC211" i="307"/>
  <c r="AC208" i="307"/>
  <c r="AC209" i="307"/>
  <c r="AC212" i="307"/>
  <c r="AC213" i="307"/>
  <c r="AC247" i="307"/>
  <c r="AD106" i="307"/>
  <c r="AC94" i="307"/>
  <c r="AC96" i="307"/>
  <c r="AD93" i="307"/>
  <c r="AD85" i="307"/>
  <c r="AD86" i="307"/>
  <c r="AD88" i="307"/>
  <c r="AD89" i="307"/>
  <c r="AD90" i="307"/>
  <c r="AD107" i="307"/>
  <c r="AD108" i="307"/>
  <c r="AD114" i="307"/>
  <c r="AD139" i="307"/>
  <c r="AD140" i="307"/>
  <c r="AD141" i="307"/>
  <c r="AD151" i="307"/>
  <c r="AD295" i="307"/>
  <c r="AD296" i="307"/>
  <c r="AD334" i="307"/>
  <c r="AD313" i="307"/>
  <c r="AD314" i="307"/>
  <c r="AD341" i="307"/>
  <c r="AC164" i="307"/>
  <c r="AD172" i="307"/>
  <c r="AD178" i="307"/>
  <c r="AD219" i="307"/>
  <c r="AD204" i="307"/>
  <c r="AD205" i="307"/>
  <c r="AD211" i="307"/>
  <c r="AD208" i="307"/>
  <c r="AD209" i="307"/>
  <c r="AD212" i="307"/>
  <c r="AD213" i="307"/>
  <c r="AD247" i="307"/>
  <c r="AE106" i="307"/>
  <c r="AD94" i="307"/>
  <c r="AD96" i="307"/>
  <c r="AE93" i="307"/>
  <c r="AE85" i="307"/>
  <c r="AE86" i="307"/>
  <c r="AE88" i="307"/>
  <c r="AE89" i="307"/>
  <c r="AE90" i="307"/>
  <c r="AE107" i="307"/>
  <c r="AE108" i="307"/>
  <c r="AE114" i="307"/>
  <c r="AE139" i="307"/>
  <c r="AE140" i="307"/>
  <c r="AE141" i="307"/>
  <c r="AE151" i="307"/>
  <c r="AE295" i="307"/>
  <c r="AE296" i="307"/>
  <c r="AE334" i="307"/>
  <c r="AE313" i="307"/>
  <c r="AE314" i="307"/>
  <c r="AE341" i="307"/>
  <c r="AD164" i="307"/>
  <c r="AE172" i="307"/>
  <c r="AE178" i="307"/>
  <c r="AE219" i="307"/>
  <c r="AE204" i="307"/>
  <c r="AE205" i="307"/>
  <c r="AE211" i="307"/>
  <c r="AE208" i="307"/>
  <c r="AE209" i="307"/>
  <c r="AE212" i="307"/>
  <c r="AE213" i="307"/>
  <c r="AE247" i="307"/>
  <c r="AF106" i="307"/>
  <c r="AE94" i="307"/>
  <c r="AE96" i="307"/>
  <c r="AF93" i="307"/>
  <c r="AF85" i="307"/>
  <c r="AF86" i="307"/>
  <c r="AF88" i="307"/>
  <c r="AF89" i="307"/>
  <c r="AF90" i="307"/>
  <c r="AF107" i="307"/>
  <c r="AF108" i="307"/>
  <c r="AF114" i="307"/>
  <c r="AF139" i="307"/>
  <c r="AF140" i="307"/>
  <c r="AF141" i="307"/>
  <c r="AF151" i="307"/>
  <c r="AF295" i="307"/>
  <c r="AF296" i="307"/>
  <c r="AF334" i="307"/>
  <c r="AF313" i="307"/>
  <c r="AF314" i="307"/>
  <c r="AF341" i="307"/>
  <c r="AE164" i="307"/>
  <c r="AF172" i="307"/>
  <c r="AF178" i="307"/>
  <c r="AF219" i="307"/>
  <c r="AF204" i="307"/>
  <c r="AF205" i="307"/>
  <c r="AF211" i="307"/>
  <c r="AF208" i="307"/>
  <c r="AF209" i="307"/>
  <c r="AF212" i="307"/>
  <c r="AF213" i="307"/>
  <c r="AF247" i="307"/>
  <c r="AG106" i="307"/>
  <c r="AF94" i="307"/>
  <c r="AF96" i="307"/>
  <c r="AG93" i="307"/>
  <c r="AG85" i="307"/>
  <c r="AG86" i="307"/>
  <c r="AG88" i="307"/>
  <c r="AG89" i="307"/>
  <c r="AG90" i="307"/>
  <c r="AG107" i="307"/>
  <c r="AG108" i="307"/>
  <c r="AG114" i="307"/>
  <c r="AG139" i="307"/>
  <c r="AG140" i="307"/>
  <c r="AG141" i="307"/>
  <c r="AG151" i="307"/>
  <c r="AG295" i="307"/>
  <c r="AG296" i="307"/>
  <c r="AG334" i="307"/>
  <c r="AG313" i="307"/>
  <c r="AG314" i="307"/>
  <c r="AG341" i="307"/>
  <c r="AF164" i="307"/>
  <c r="AG172" i="307"/>
  <c r="AG178" i="307"/>
  <c r="AG219" i="307"/>
  <c r="AG204" i="307"/>
  <c r="AG205" i="307"/>
  <c r="AG211" i="307"/>
  <c r="AG208" i="307"/>
  <c r="AG209" i="307"/>
  <c r="AG212" i="307"/>
  <c r="AG213" i="307"/>
  <c r="AG247" i="307"/>
  <c r="AH106" i="307"/>
  <c r="AG94" i="307"/>
  <c r="AG96" i="307"/>
  <c r="AH93" i="307"/>
  <c r="AH85" i="307"/>
  <c r="AH86" i="307"/>
  <c r="AH88" i="307"/>
  <c r="AH89" i="307"/>
  <c r="AH90" i="307"/>
  <c r="AH107" i="307"/>
  <c r="AH108" i="307"/>
  <c r="AH114" i="307"/>
  <c r="AH139" i="307"/>
  <c r="AH140" i="307"/>
  <c r="AH141" i="307"/>
  <c r="AH151" i="307"/>
  <c r="AH295" i="307"/>
  <c r="AH296" i="307"/>
  <c r="AH334" i="307"/>
  <c r="AH313" i="307"/>
  <c r="AH314" i="307"/>
  <c r="AH341" i="307"/>
  <c r="AG164" i="307"/>
  <c r="AH172" i="307"/>
  <c r="AH178" i="307"/>
  <c r="AH219" i="307"/>
  <c r="AH204" i="307"/>
  <c r="AH205" i="307"/>
  <c r="AH211" i="307"/>
  <c r="AH208" i="307"/>
  <c r="AH209" i="307"/>
  <c r="AH212" i="307"/>
  <c r="AH213" i="307"/>
  <c r="AH247" i="307"/>
  <c r="AI106" i="307"/>
  <c r="AH94" i="307"/>
  <c r="AH96" i="307"/>
  <c r="AI93" i="307"/>
  <c r="AI85" i="307"/>
  <c r="AI86" i="307"/>
  <c r="AI88" i="307"/>
  <c r="AI89" i="307"/>
  <c r="AI90" i="307"/>
  <c r="AI107" i="307"/>
  <c r="AI108" i="307"/>
  <c r="AI114" i="307"/>
  <c r="AI139" i="307"/>
  <c r="AI140" i="307"/>
  <c r="AI141" i="307"/>
  <c r="AI151" i="307"/>
  <c r="AI295" i="307"/>
  <c r="AI296" i="307"/>
  <c r="AI334" i="307"/>
  <c r="AI313" i="307"/>
  <c r="AI314" i="307"/>
  <c r="AI341" i="307"/>
  <c r="AH164" i="307"/>
  <c r="AI172" i="307"/>
  <c r="AI178" i="307"/>
  <c r="AI219" i="307"/>
  <c r="AI204" i="307"/>
  <c r="AI205" i="307"/>
  <c r="AI211" i="307"/>
  <c r="AI208" i="307"/>
  <c r="AI209" i="307"/>
  <c r="AI212" i="307"/>
  <c r="AI213" i="307"/>
  <c r="AI247" i="307"/>
  <c r="AJ106" i="307"/>
  <c r="AI94" i="307"/>
  <c r="AI96" i="307"/>
  <c r="AJ93" i="307"/>
  <c r="AJ85" i="307"/>
  <c r="AJ86" i="307"/>
  <c r="AJ88" i="307"/>
  <c r="AJ89" i="307"/>
  <c r="AJ90" i="307"/>
  <c r="AJ107" i="307"/>
  <c r="AJ108" i="307"/>
  <c r="AJ114" i="307"/>
  <c r="AJ139" i="307"/>
  <c r="AJ140" i="307"/>
  <c r="AJ141" i="307"/>
  <c r="AJ151" i="307"/>
  <c r="AJ295" i="307"/>
  <c r="AJ296" i="307"/>
  <c r="AJ334" i="307"/>
  <c r="AJ313" i="307"/>
  <c r="AJ314" i="307"/>
  <c r="AJ341" i="307"/>
  <c r="AI164" i="307"/>
  <c r="AJ172" i="307"/>
  <c r="AJ178" i="307"/>
  <c r="AJ219" i="307"/>
  <c r="AJ204" i="307"/>
  <c r="AJ205" i="307"/>
  <c r="AJ211" i="307"/>
  <c r="AJ208" i="307"/>
  <c r="AJ209" i="307"/>
  <c r="AJ212" i="307"/>
  <c r="AJ213" i="307"/>
  <c r="AJ247" i="307"/>
  <c r="AK106" i="307"/>
  <c r="AJ94" i="307"/>
  <c r="AJ96" i="307"/>
  <c r="AK93" i="307"/>
  <c r="AK85" i="307"/>
  <c r="AK86" i="307"/>
  <c r="AK88" i="307"/>
  <c r="AK89" i="307"/>
  <c r="AK90" i="307"/>
  <c r="AK107" i="307"/>
  <c r="AK108" i="307"/>
  <c r="AK114" i="307"/>
  <c r="AK139" i="307"/>
  <c r="AK140" i="307"/>
  <c r="AK141" i="307"/>
  <c r="AK151" i="307"/>
  <c r="AK295" i="307"/>
  <c r="AK296" i="307"/>
  <c r="AK334" i="307"/>
  <c r="AK313" i="307"/>
  <c r="AK314" i="307"/>
  <c r="AK341" i="307"/>
  <c r="AJ164" i="307"/>
  <c r="AK172" i="307"/>
  <c r="AK178" i="307"/>
  <c r="AK219" i="307"/>
  <c r="AK204" i="307"/>
  <c r="AK205" i="307"/>
  <c r="AK211" i="307"/>
  <c r="AK208" i="307"/>
  <c r="AK209" i="307"/>
  <c r="AK212" i="307"/>
  <c r="AK213" i="307"/>
  <c r="AK247" i="307"/>
  <c r="AL106" i="307"/>
  <c r="AK94" i="307"/>
  <c r="AK96" i="307"/>
  <c r="AL93" i="307"/>
  <c r="AL85" i="307"/>
  <c r="AL86" i="307"/>
  <c r="AL88" i="307"/>
  <c r="AL89" i="307"/>
  <c r="AL90" i="307"/>
  <c r="AL107" i="307"/>
  <c r="AL108" i="307"/>
  <c r="AL114" i="307"/>
  <c r="AL139" i="307"/>
  <c r="AL140" i="307"/>
  <c r="AL141" i="307"/>
  <c r="AL151" i="307"/>
  <c r="AL295" i="307"/>
  <c r="AL296" i="307"/>
  <c r="AL334" i="307"/>
  <c r="AL313" i="307"/>
  <c r="AL314" i="307"/>
  <c r="AL341" i="307"/>
  <c r="AK164" i="307"/>
  <c r="AL172" i="307"/>
  <c r="AL178" i="307"/>
  <c r="AL219" i="307"/>
  <c r="AL204" i="307"/>
  <c r="AL205" i="307"/>
  <c r="AL211" i="307"/>
  <c r="AL208" i="307"/>
  <c r="AL209" i="307"/>
  <c r="AL212" i="307"/>
  <c r="AL213" i="307"/>
  <c r="AL247" i="307"/>
  <c r="AM106" i="307"/>
  <c r="AL94" i="307"/>
  <c r="AL96" i="307"/>
  <c r="AM93" i="307"/>
  <c r="AM85" i="307"/>
  <c r="AM86" i="307"/>
  <c r="AM88" i="307"/>
  <c r="AM89" i="307"/>
  <c r="AM90" i="307"/>
  <c r="AM107" i="307"/>
  <c r="AM108" i="307"/>
  <c r="AM114" i="307"/>
  <c r="AM139" i="307"/>
  <c r="AM140" i="307"/>
  <c r="AM141" i="307"/>
  <c r="AM151" i="307"/>
  <c r="AM295" i="307"/>
  <c r="AM296" i="307"/>
  <c r="AM334" i="307"/>
  <c r="AM313" i="307"/>
  <c r="AM314" i="307"/>
  <c r="AM341" i="307"/>
  <c r="AL164" i="307"/>
  <c r="AM172" i="307"/>
  <c r="AM178" i="307"/>
  <c r="AM219" i="307"/>
  <c r="AM204" i="307"/>
  <c r="AM205" i="307"/>
  <c r="AM211" i="307"/>
  <c r="AM208" i="307"/>
  <c r="AM209" i="307"/>
  <c r="AM212" i="307"/>
  <c r="AM213" i="307"/>
  <c r="AM247" i="307"/>
  <c r="AN106" i="307"/>
  <c r="AM94" i="307"/>
  <c r="AM96" i="307"/>
  <c r="AN93" i="307"/>
  <c r="AN85" i="307"/>
  <c r="AN86" i="307"/>
  <c r="AN88" i="307"/>
  <c r="AN89" i="307"/>
  <c r="AN90" i="307"/>
  <c r="AN107" i="307"/>
  <c r="AN108" i="307"/>
  <c r="AN114" i="307"/>
  <c r="AN139" i="307"/>
  <c r="AN140" i="307"/>
  <c r="AN141" i="307"/>
  <c r="AN151" i="307"/>
  <c r="AN295" i="307"/>
  <c r="AN296" i="307"/>
  <c r="AN334" i="307"/>
  <c r="AN313" i="307"/>
  <c r="AN314" i="307"/>
  <c r="AN341" i="307"/>
  <c r="AM164" i="307"/>
  <c r="AN172" i="307"/>
  <c r="AN178" i="307"/>
  <c r="AN219" i="307"/>
  <c r="AN204" i="307"/>
  <c r="AN205" i="307"/>
  <c r="AN211" i="307"/>
  <c r="AN208" i="307"/>
  <c r="AN209" i="307"/>
  <c r="AN212" i="307"/>
  <c r="AN213" i="307"/>
  <c r="AN247" i="307"/>
  <c r="AO106" i="307"/>
  <c r="AN94" i="307"/>
  <c r="AN96" i="307"/>
  <c r="AO93" i="307"/>
  <c r="AO85" i="307"/>
  <c r="AO86" i="307"/>
  <c r="AO88" i="307"/>
  <c r="AO89" i="307"/>
  <c r="AO90" i="307"/>
  <c r="AO107" i="307"/>
  <c r="AO108" i="307"/>
  <c r="AO114" i="307"/>
  <c r="AO139" i="307"/>
  <c r="AO140" i="307"/>
  <c r="AO141" i="307"/>
  <c r="AO151" i="307"/>
  <c r="AO295" i="307"/>
  <c r="AO296" i="307"/>
  <c r="AO334" i="307"/>
  <c r="AO313" i="307"/>
  <c r="AO314" i="307"/>
  <c r="AO341" i="307"/>
  <c r="AN164" i="307"/>
  <c r="AO172" i="307"/>
  <c r="AO178" i="307"/>
  <c r="AO219" i="307"/>
  <c r="AO204" i="307"/>
  <c r="AO205" i="307"/>
  <c r="AO211" i="307"/>
  <c r="AO208" i="307"/>
  <c r="AO209" i="307"/>
  <c r="AO212" i="307"/>
  <c r="AO213" i="307"/>
  <c r="AO247" i="307"/>
  <c r="AP106" i="307"/>
  <c r="AO94" i="307"/>
  <c r="AO96" i="307"/>
  <c r="AP93" i="307"/>
  <c r="AP85" i="307"/>
  <c r="AP86" i="307"/>
  <c r="AP88" i="307"/>
  <c r="AP89" i="307"/>
  <c r="AP90" i="307"/>
  <c r="AP107" i="307"/>
  <c r="AP108" i="307"/>
  <c r="AP114" i="307"/>
  <c r="AP139" i="307"/>
  <c r="AP140" i="307"/>
  <c r="AP141" i="307"/>
  <c r="AP151" i="307"/>
  <c r="AP295" i="307"/>
  <c r="AP296" i="307"/>
  <c r="AP334" i="307"/>
  <c r="AP313" i="307"/>
  <c r="AP314" i="307"/>
  <c r="AP341" i="307"/>
  <c r="AO164" i="307"/>
  <c r="AP172" i="307"/>
  <c r="AP178" i="307"/>
  <c r="AP219" i="307"/>
  <c r="AP204" i="307"/>
  <c r="AP205" i="307"/>
  <c r="AP211" i="307"/>
  <c r="AP208" i="307"/>
  <c r="AP209" i="307"/>
  <c r="AP212" i="307"/>
  <c r="AP213" i="307"/>
  <c r="AP247" i="307"/>
  <c r="AQ106" i="307"/>
  <c r="AP94" i="307"/>
  <c r="AP96" i="307"/>
  <c r="AQ93" i="307"/>
  <c r="AQ85" i="307"/>
  <c r="AQ86" i="307"/>
  <c r="AQ88" i="307"/>
  <c r="AQ89" i="307"/>
  <c r="AQ90" i="307"/>
  <c r="AQ107" i="307"/>
  <c r="AQ108" i="307"/>
  <c r="AQ114" i="307"/>
  <c r="AQ139" i="307"/>
  <c r="AQ140" i="307"/>
  <c r="AQ141" i="307"/>
  <c r="AQ151" i="307"/>
  <c r="AQ295" i="307"/>
  <c r="AQ296" i="307"/>
  <c r="AQ334" i="307"/>
  <c r="AQ313" i="307"/>
  <c r="AQ314" i="307"/>
  <c r="AQ341" i="307"/>
  <c r="AP164" i="307"/>
  <c r="AQ172" i="307"/>
  <c r="AQ178" i="307"/>
  <c r="AQ219" i="307"/>
  <c r="AQ204" i="307"/>
  <c r="AQ205" i="307"/>
  <c r="AQ211" i="307"/>
  <c r="AQ208" i="307"/>
  <c r="AQ209" i="307"/>
  <c r="AQ212" i="307"/>
  <c r="AQ213" i="307"/>
  <c r="AQ247" i="307"/>
  <c r="AR106" i="307"/>
  <c r="AQ94" i="307"/>
  <c r="AQ96" i="307"/>
  <c r="AR93" i="307"/>
  <c r="AR85" i="307"/>
  <c r="AR86" i="307"/>
  <c r="AR88" i="307"/>
  <c r="AR89" i="307"/>
  <c r="AR90" i="307"/>
  <c r="AR107" i="307"/>
  <c r="AR108" i="307"/>
  <c r="AR114" i="307"/>
  <c r="AR139" i="307"/>
  <c r="AR140" i="307"/>
  <c r="AR141" i="307"/>
  <c r="AR151" i="307"/>
  <c r="AR295" i="307"/>
  <c r="AR296" i="307"/>
  <c r="AR334" i="307"/>
  <c r="AR313" i="307"/>
  <c r="AR314" i="307"/>
  <c r="AR341" i="307"/>
  <c r="AQ164" i="307"/>
  <c r="AR172" i="307"/>
  <c r="AR178" i="307"/>
  <c r="AR219" i="307"/>
  <c r="AR204" i="307"/>
  <c r="AR205" i="307"/>
  <c r="AR211" i="307"/>
  <c r="AR208" i="307"/>
  <c r="AR209" i="307"/>
  <c r="AR212" i="307"/>
  <c r="AR213" i="307"/>
  <c r="AR247" i="307"/>
  <c r="AS106" i="307"/>
  <c r="AR94" i="307"/>
  <c r="AR96" i="307"/>
  <c r="AS93" i="307"/>
  <c r="AS85" i="307"/>
  <c r="AS86" i="307"/>
  <c r="AS88" i="307"/>
  <c r="AS89" i="307"/>
  <c r="AS90" i="307"/>
  <c r="AS107" i="307"/>
  <c r="AS108" i="307"/>
  <c r="AS114" i="307"/>
  <c r="AS139" i="307"/>
  <c r="AS140" i="307"/>
  <c r="AS141" i="307"/>
  <c r="AS151" i="307"/>
  <c r="AS295" i="307"/>
  <c r="AS296" i="307"/>
  <c r="AS334" i="307"/>
  <c r="AS313" i="307"/>
  <c r="AS314" i="307"/>
  <c r="AS341" i="307"/>
  <c r="AR164" i="307"/>
  <c r="AS172" i="307"/>
  <c r="AS178" i="307"/>
  <c r="AS219" i="307"/>
  <c r="AS204" i="307"/>
  <c r="AS205" i="307"/>
  <c r="AS211" i="307"/>
  <c r="AS208" i="307"/>
  <c r="AS209" i="307"/>
  <c r="AS212" i="307"/>
  <c r="AS213" i="307"/>
  <c r="AS247" i="307"/>
  <c r="AT106" i="307"/>
  <c r="AS94" i="307"/>
  <c r="AS96" i="307"/>
  <c r="AT93" i="307"/>
  <c r="AT85" i="307"/>
  <c r="AT86" i="307"/>
  <c r="AT88" i="307"/>
  <c r="AT89" i="307"/>
  <c r="AT90" i="307"/>
  <c r="AT107" i="307"/>
  <c r="AT108" i="307"/>
  <c r="AT114" i="307"/>
  <c r="AT139" i="307"/>
  <c r="AT140" i="307"/>
  <c r="AT141" i="307"/>
  <c r="AT151" i="307"/>
  <c r="AT295" i="307"/>
  <c r="AT296" i="307"/>
  <c r="AT334" i="307"/>
  <c r="AT313" i="307"/>
  <c r="AT314" i="307"/>
  <c r="AT341" i="307"/>
  <c r="AS164" i="307"/>
  <c r="AT172" i="307"/>
  <c r="AT178" i="307"/>
  <c r="AT219" i="307"/>
  <c r="AT204" i="307"/>
  <c r="AT205" i="307"/>
  <c r="AT211" i="307"/>
  <c r="AT208" i="307"/>
  <c r="AT209" i="307"/>
  <c r="AT212" i="307"/>
  <c r="AT213" i="307"/>
  <c r="AT247" i="307"/>
  <c r="AU106" i="307"/>
  <c r="AT94" i="307"/>
  <c r="AT96" i="307"/>
  <c r="AU93" i="307"/>
  <c r="AU85" i="307"/>
  <c r="AU86" i="307"/>
  <c r="AU88" i="307"/>
  <c r="AU89" i="307"/>
  <c r="AU90" i="307"/>
  <c r="AU107" i="307"/>
  <c r="AU108" i="307"/>
  <c r="AU114" i="307"/>
  <c r="AU139" i="307"/>
  <c r="AU140" i="307"/>
  <c r="AU141" i="307"/>
  <c r="AU151" i="307"/>
  <c r="AU295" i="307"/>
  <c r="AU296" i="307"/>
  <c r="AU334" i="307"/>
  <c r="AU313" i="307"/>
  <c r="AU314" i="307"/>
  <c r="AU341" i="307"/>
  <c r="AT164" i="307"/>
  <c r="AU172" i="307"/>
  <c r="AU178" i="307"/>
  <c r="AU219" i="307"/>
  <c r="AU204" i="307"/>
  <c r="AU205" i="307"/>
  <c r="AU211" i="307"/>
  <c r="AU208" i="307"/>
  <c r="AU209" i="307"/>
  <c r="AU212" i="307"/>
  <c r="AU213" i="307"/>
  <c r="AU247" i="307"/>
  <c r="AV106" i="307"/>
  <c r="AU94" i="307"/>
  <c r="AU96" i="307"/>
  <c r="AV93" i="307"/>
  <c r="AV85" i="307"/>
  <c r="AV86" i="307"/>
  <c r="AV88" i="307"/>
  <c r="AV89" i="307"/>
  <c r="AV90" i="307"/>
  <c r="AV107" i="307"/>
  <c r="AV108" i="307"/>
  <c r="AV114" i="307"/>
  <c r="AV139" i="307"/>
  <c r="AV140" i="307"/>
  <c r="AV141" i="307"/>
  <c r="AV151" i="307"/>
  <c r="AV295" i="307"/>
  <c r="AV296" i="307"/>
  <c r="AV334" i="307"/>
  <c r="AV313" i="307"/>
  <c r="AV314" i="307"/>
  <c r="AV341" i="307"/>
  <c r="AU164" i="307"/>
  <c r="AV172" i="307"/>
  <c r="AV178" i="307"/>
  <c r="AV219" i="307"/>
  <c r="AV204" i="307"/>
  <c r="AV205" i="307"/>
  <c r="AV211" i="307"/>
  <c r="AV208" i="307"/>
  <c r="AV209" i="307"/>
  <c r="AV212" i="307"/>
  <c r="AV213" i="307"/>
  <c r="AV247" i="307"/>
  <c r="AW106" i="307"/>
  <c r="AV94" i="307"/>
  <c r="AV96" i="307"/>
  <c r="AW93" i="307"/>
  <c r="AW85" i="307"/>
  <c r="AW86" i="307"/>
  <c r="AW88" i="307"/>
  <c r="AW89" i="307"/>
  <c r="AW90" i="307"/>
  <c r="AW107" i="307"/>
  <c r="AW108" i="307"/>
  <c r="AW114" i="307"/>
  <c r="AW139" i="307"/>
  <c r="AW140" i="307"/>
  <c r="AW141" i="307"/>
  <c r="AW151" i="307"/>
  <c r="AW295" i="307"/>
  <c r="AW296" i="307"/>
  <c r="AW334" i="307"/>
  <c r="AW313" i="307"/>
  <c r="AW314" i="307"/>
  <c r="AW341" i="307"/>
  <c r="AV164" i="307"/>
  <c r="AW172" i="307"/>
  <c r="AW178" i="307"/>
  <c r="AW219" i="307"/>
  <c r="AW204" i="307"/>
  <c r="AW205" i="307"/>
  <c r="AW211" i="307"/>
  <c r="AW208" i="307"/>
  <c r="AW209" i="307"/>
  <c r="AW212" i="307"/>
  <c r="AW213" i="307"/>
  <c r="AW247" i="307"/>
  <c r="AX106" i="307"/>
  <c r="AW94" i="307"/>
  <c r="AW96" i="307"/>
  <c r="AX93" i="307"/>
  <c r="AX85" i="307"/>
  <c r="AX86" i="307"/>
  <c r="AX88" i="307"/>
  <c r="AX89" i="307"/>
  <c r="AX90" i="307"/>
  <c r="AX107" i="307"/>
  <c r="AX108" i="307"/>
  <c r="AX114" i="307"/>
  <c r="AX139" i="307"/>
  <c r="AX140" i="307"/>
  <c r="AX141" i="307"/>
  <c r="AX151" i="307"/>
  <c r="AX295" i="307"/>
  <c r="AX296" i="307"/>
  <c r="AX334" i="307"/>
  <c r="AX313" i="307"/>
  <c r="AX314" i="307"/>
  <c r="AX341" i="307"/>
  <c r="AW164" i="307"/>
  <c r="AX172" i="307"/>
  <c r="AX178" i="307"/>
  <c r="AX219" i="307"/>
  <c r="AX204" i="307"/>
  <c r="AX205" i="307"/>
  <c r="AX211" i="307"/>
  <c r="AX208" i="307"/>
  <c r="AX209" i="307"/>
  <c r="AX212" i="307"/>
  <c r="AX213" i="307"/>
  <c r="AX247" i="307"/>
  <c r="AY106" i="307"/>
  <c r="AX94" i="307"/>
  <c r="AX96" i="307"/>
  <c r="AY93" i="307"/>
  <c r="AY85" i="307"/>
  <c r="AY86" i="307"/>
  <c r="AY88" i="307"/>
  <c r="AY89" i="307"/>
  <c r="AY90" i="307"/>
  <c r="AY107" i="307"/>
  <c r="AY108" i="307"/>
  <c r="AY114" i="307"/>
  <c r="AY139" i="307"/>
  <c r="AY140" i="307"/>
  <c r="AY141" i="307"/>
  <c r="AY151" i="307"/>
  <c r="AY295" i="307"/>
  <c r="AY296" i="307"/>
  <c r="AY334" i="307"/>
  <c r="AY313" i="307"/>
  <c r="AY314" i="307"/>
  <c r="AY341" i="307"/>
  <c r="AX164" i="307"/>
  <c r="AY172" i="307"/>
  <c r="AY178" i="307"/>
  <c r="AY219" i="307"/>
  <c r="AY204" i="307"/>
  <c r="AY205" i="307"/>
  <c r="AY211" i="307"/>
  <c r="AY208" i="307"/>
  <c r="AY209" i="307"/>
  <c r="AY212" i="307"/>
  <c r="AY213" i="307"/>
  <c r="AY247" i="307"/>
  <c r="AZ106" i="307"/>
  <c r="AY94" i="307"/>
  <c r="AY96" i="307"/>
  <c r="AZ93" i="307"/>
  <c r="AZ85" i="307"/>
  <c r="AZ86" i="307"/>
  <c r="AZ88" i="307"/>
  <c r="AZ89" i="307"/>
  <c r="AZ90" i="307"/>
  <c r="AZ107" i="307"/>
  <c r="AZ108" i="307"/>
  <c r="AZ114" i="307"/>
  <c r="AZ139" i="307"/>
  <c r="AZ140" i="307"/>
  <c r="AZ141" i="307"/>
  <c r="AZ151" i="307"/>
  <c r="AZ295" i="307"/>
  <c r="AZ296" i="307"/>
  <c r="AZ334" i="307"/>
  <c r="AZ313" i="307"/>
  <c r="AZ314" i="307"/>
  <c r="AZ341" i="307"/>
  <c r="AY164" i="307"/>
  <c r="AZ178" i="307"/>
  <c r="AZ184" i="307"/>
  <c r="AZ185" i="307"/>
  <c r="AZ219" i="307"/>
  <c r="AZ204" i="307"/>
  <c r="AZ205" i="307"/>
  <c r="AZ211" i="307"/>
  <c r="AZ208" i="307"/>
  <c r="AZ209" i="307"/>
  <c r="AZ212" i="307"/>
  <c r="AZ213" i="307"/>
  <c r="AZ247" i="307"/>
  <c r="BA106" i="307"/>
  <c r="AZ94" i="307"/>
  <c r="AZ96" i="307"/>
  <c r="BA93" i="307"/>
  <c r="BA85" i="307"/>
  <c r="BA86" i="307"/>
  <c r="BA88" i="307"/>
  <c r="BA89" i="307"/>
  <c r="BA90" i="307"/>
  <c r="BA107" i="307"/>
  <c r="BA108" i="307"/>
  <c r="BA114" i="307"/>
  <c r="BA139" i="307"/>
  <c r="BA140" i="307"/>
  <c r="BA141" i="307"/>
  <c r="BA151" i="307"/>
  <c r="BA295" i="307"/>
  <c r="BA296" i="307"/>
  <c r="BA334" i="307"/>
  <c r="BA313" i="307"/>
  <c r="BA314" i="307"/>
  <c r="BA341" i="307"/>
  <c r="AZ164" i="307"/>
  <c r="BA178" i="307"/>
  <c r="BA184" i="307"/>
  <c r="BA185" i="307"/>
  <c r="BA219" i="307"/>
  <c r="BA204" i="307"/>
  <c r="BA205" i="307"/>
  <c r="BA211" i="307"/>
  <c r="BA208" i="307"/>
  <c r="BA209" i="307"/>
  <c r="BA212" i="307"/>
  <c r="BA213" i="307"/>
  <c r="BA247" i="307"/>
  <c r="BB106" i="307"/>
  <c r="BA94" i="307"/>
  <c r="BA96" i="307"/>
  <c r="BB93" i="307"/>
  <c r="BB85" i="307"/>
  <c r="BB86" i="307"/>
  <c r="BB88" i="307"/>
  <c r="BB89" i="307"/>
  <c r="BB90" i="307"/>
  <c r="BB107" i="307"/>
  <c r="BB108" i="307"/>
  <c r="BB114" i="307"/>
  <c r="BB139" i="307"/>
  <c r="BB140" i="307"/>
  <c r="BB141" i="307"/>
  <c r="BB151" i="307"/>
  <c r="BB295" i="307"/>
  <c r="BB296" i="307"/>
  <c r="BB334" i="307"/>
  <c r="BB313" i="307"/>
  <c r="BB314" i="307"/>
  <c r="BB341" i="307"/>
  <c r="BA164" i="307"/>
  <c r="BB178" i="307"/>
  <c r="BB184" i="307"/>
  <c r="BB185" i="307"/>
  <c r="BB219" i="307"/>
  <c r="BB204" i="307"/>
  <c r="BB205" i="307"/>
  <c r="BB211" i="307"/>
  <c r="BB208" i="307"/>
  <c r="BB209" i="307"/>
  <c r="BB212" i="307"/>
  <c r="BB213" i="307"/>
  <c r="BB247" i="307"/>
  <c r="BC106" i="307"/>
  <c r="BB94" i="307"/>
  <c r="BB96" i="307"/>
  <c r="BC93" i="307"/>
  <c r="BC85" i="307"/>
  <c r="BC86" i="307"/>
  <c r="BC88" i="307"/>
  <c r="BC89" i="307"/>
  <c r="BC90" i="307"/>
  <c r="BC107" i="307"/>
  <c r="BC108" i="307"/>
  <c r="BC114" i="307"/>
  <c r="BC139" i="307"/>
  <c r="BC140" i="307"/>
  <c r="BC141" i="307"/>
  <c r="BC151" i="307"/>
  <c r="BC295" i="307"/>
  <c r="BC296" i="307"/>
  <c r="BC334" i="307"/>
  <c r="BC313" i="307"/>
  <c r="BC314" i="307"/>
  <c r="BC341" i="307"/>
  <c r="BB164" i="307"/>
  <c r="BC178" i="307"/>
  <c r="BC184" i="307"/>
  <c r="BC185" i="307"/>
  <c r="BC219" i="307"/>
  <c r="BC204" i="307"/>
  <c r="BC205" i="307"/>
  <c r="BC211" i="307"/>
  <c r="BC208" i="307"/>
  <c r="BC209" i="307"/>
  <c r="BC212" i="307"/>
  <c r="BC213" i="307"/>
  <c r="BC247" i="307"/>
  <c r="BD106" i="307"/>
  <c r="BC94" i="307"/>
  <c r="BC96" i="307"/>
  <c r="BD93" i="307"/>
  <c r="BD85" i="307"/>
  <c r="BD86" i="307"/>
  <c r="BD88" i="307"/>
  <c r="BD89" i="307"/>
  <c r="BD90" i="307"/>
  <c r="BD107" i="307"/>
  <c r="BD108" i="307"/>
  <c r="BD114" i="307"/>
  <c r="BD139" i="307"/>
  <c r="BD140" i="307"/>
  <c r="BD141" i="307"/>
  <c r="BD151" i="307"/>
  <c r="BD295" i="307"/>
  <c r="BD296" i="307"/>
  <c r="BD334" i="307"/>
  <c r="BD313" i="307"/>
  <c r="BD314" i="307"/>
  <c r="BD341" i="307"/>
  <c r="BC164" i="307"/>
  <c r="BD178" i="307"/>
  <c r="BD184" i="307"/>
  <c r="BD185" i="307"/>
  <c r="BD219" i="307"/>
  <c r="BD204" i="307"/>
  <c r="BD205" i="307"/>
  <c r="BD211" i="307"/>
  <c r="BD208" i="307"/>
  <c r="BD209" i="307"/>
  <c r="BD212" i="307"/>
  <c r="BD213" i="307"/>
  <c r="BD247" i="307"/>
  <c r="BE106" i="307"/>
  <c r="BD94" i="307"/>
  <c r="BD96" i="307"/>
  <c r="BE93" i="307"/>
  <c r="BE85" i="307"/>
  <c r="BE86" i="307"/>
  <c r="BE88" i="307"/>
  <c r="BE89" i="307"/>
  <c r="BE90" i="307"/>
  <c r="BE107" i="307"/>
  <c r="BE108" i="307"/>
  <c r="BE114" i="307"/>
  <c r="BE139" i="307"/>
  <c r="BE140" i="307"/>
  <c r="BE141" i="307"/>
  <c r="BE151" i="307"/>
  <c r="BE295" i="307"/>
  <c r="BE296" i="307"/>
  <c r="BE334" i="307"/>
  <c r="BE313" i="307"/>
  <c r="BE314" i="307"/>
  <c r="BE341" i="307"/>
  <c r="J80" i="280"/>
  <c r="F6" i="48"/>
  <c r="I6" i="48"/>
  <c r="F110" i="48"/>
  <c r="F113" i="280"/>
  <c r="F116" i="48"/>
  <c r="F114" i="280"/>
  <c r="F109" i="48"/>
  <c r="F9" i="304"/>
  <c r="J13" i="304"/>
  <c r="J116" i="280"/>
  <c r="F117" i="48"/>
  <c r="F115" i="280"/>
  <c r="J117" i="280"/>
  <c r="J121" i="280"/>
  <c r="F119" i="280"/>
  <c r="J171" i="273"/>
  <c r="J170" i="273"/>
  <c r="J172" i="273"/>
  <c r="J120" i="280"/>
  <c r="J122" i="280"/>
  <c r="J125" i="280"/>
  <c r="J127" i="280"/>
  <c r="J81" i="280"/>
  <c r="J83" i="280"/>
  <c r="J101" i="280"/>
  <c r="F120" i="48"/>
  <c r="F99" i="280"/>
  <c r="J132" i="280"/>
  <c r="J131" i="280"/>
  <c r="J133" i="280"/>
  <c r="J99" i="288"/>
  <c r="J387" i="307"/>
  <c r="K80" i="280"/>
  <c r="K387" i="307"/>
  <c r="L387" i="307"/>
  <c r="M387" i="307"/>
  <c r="N387" i="307"/>
  <c r="O387" i="307"/>
  <c r="P387" i="307"/>
  <c r="Q387" i="307"/>
  <c r="R387" i="307"/>
  <c r="S387" i="307"/>
  <c r="T387" i="307"/>
  <c r="U387" i="307"/>
  <c r="V387" i="307"/>
  <c r="W387" i="307"/>
  <c r="X387" i="307"/>
  <c r="Y387" i="307"/>
  <c r="Z387" i="307"/>
  <c r="AA387" i="307"/>
  <c r="AB387" i="307"/>
  <c r="AC387" i="307"/>
  <c r="AD387" i="307"/>
  <c r="AE387" i="307"/>
  <c r="AF387" i="307"/>
  <c r="AG387" i="307"/>
  <c r="AH387" i="307"/>
  <c r="AI387" i="307"/>
  <c r="AJ387" i="307"/>
  <c r="AK387" i="307"/>
  <c r="AL387" i="307"/>
  <c r="AM387" i="307"/>
  <c r="AN387" i="307"/>
  <c r="AO387" i="307"/>
  <c r="AP387" i="307"/>
  <c r="AQ387" i="307"/>
  <c r="AR387" i="307"/>
  <c r="AS387" i="307"/>
  <c r="AT387" i="307"/>
  <c r="AU387" i="307"/>
  <c r="AV387" i="307"/>
  <c r="AW387" i="307"/>
  <c r="AX387" i="307"/>
  <c r="AY387" i="307"/>
  <c r="AZ387" i="307"/>
  <c r="BA387" i="307"/>
  <c r="BB387" i="307"/>
  <c r="BC387" i="307"/>
  <c r="BD387" i="307"/>
  <c r="BE387" i="307"/>
  <c r="L80" i="280"/>
  <c r="M80" i="280"/>
  <c r="N80" i="280"/>
  <c r="O80" i="280"/>
  <c r="P80" i="280"/>
  <c r="Q80" i="280"/>
  <c r="R80" i="280"/>
  <c r="S80" i="280"/>
  <c r="T80" i="280"/>
  <c r="U80" i="280"/>
  <c r="V80" i="280"/>
  <c r="W80" i="280"/>
  <c r="X80" i="280"/>
  <c r="Y80" i="280"/>
  <c r="Z80" i="280"/>
  <c r="AA80" i="280"/>
  <c r="AB80" i="280"/>
  <c r="AC80" i="280"/>
  <c r="AD80" i="280"/>
  <c r="AE80" i="280"/>
  <c r="AF80" i="280"/>
  <c r="AG80" i="280"/>
  <c r="AH80" i="280"/>
  <c r="AI80" i="280"/>
  <c r="AJ80" i="280"/>
  <c r="AK80" i="280"/>
  <c r="AL80" i="280"/>
  <c r="AM80" i="280"/>
  <c r="AN80" i="280"/>
  <c r="AO80" i="280"/>
  <c r="AP80" i="280"/>
  <c r="AQ80" i="280"/>
  <c r="AR80" i="280"/>
  <c r="AS80" i="280"/>
  <c r="AT80" i="280"/>
  <c r="AU80" i="280"/>
  <c r="AV80" i="280"/>
  <c r="AW80" i="280"/>
  <c r="AX80" i="280"/>
  <c r="AY80" i="280"/>
  <c r="AZ80" i="280"/>
  <c r="BA80" i="280"/>
  <c r="BB80" i="280"/>
  <c r="BC80" i="280"/>
  <c r="BD80" i="280"/>
  <c r="BE80" i="280"/>
  <c r="BF80" i="280"/>
  <c r="BG80" i="280"/>
  <c r="BH80" i="280"/>
  <c r="BI80" i="280"/>
  <c r="BJ80" i="280"/>
  <c r="BK80" i="280"/>
  <c r="BL80" i="280"/>
  <c r="BM80" i="280"/>
  <c r="BN80" i="280"/>
  <c r="BO80" i="280"/>
  <c r="BP80" i="280"/>
  <c r="BQ80" i="280"/>
  <c r="BR80" i="280"/>
  <c r="BS80" i="280"/>
  <c r="BT80" i="280"/>
  <c r="BU80" i="280"/>
  <c r="BV80" i="280"/>
  <c r="BW80" i="280"/>
  <c r="BX80" i="280"/>
  <c r="BY80" i="280"/>
  <c r="BZ80" i="280"/>
  <c r="CA80" i="280"/>
  <c r="CB80" i="280"/>
  <c r="CC80" i="280"/>
  <c r="CD80" i="280"/>
  <c r="CE80" i="280"/>
  <c r="CF80" i="280"/>
  <c r="CG80" i="280"/>
  <c r="CH80" i="280"/>
  <c r="CI80" i="280"/>
  <c r="CJ80" i="280"/>
  <c r="CK80" i="280"/>
  <c r="CL80" i="280"/>
  <c r="CM80" i="280"/>
  <c r="CN80" i="280"/>
  <c r="CO80" i="280"/>
  <c r="CP80" i="280"/>
  <c r="CQ80" i="280"/>
  <c r="CR80" i="280"/>
  <c r="CS80" i="280"/>
  <c r="CT80" i="280"/>
  <c r="CU80" i="280"/>
  <c r="CV80" i="280"/>
  <c r="CW80" i="280"/>
  <c r="CX80" i="280"/>
  <c r="CY80" i="280"/>
  <c r="CZ80" i="280"/>
  <c r="DA80" i="280"/>
  <c r="DB80" i="280"/>
  <c r="DC80" i="280"/>
  <c r="DD80" i="280"/>
  <c r="DE80" i="280"/>
  <c r="DF80" i="280"/>
  <c r="DG80" i="280"/>
  <c r="DH80" i="280"/>
  <c r="DI80" i="280"/>
  <c r="DJ80" i="280"/>
  <c r="DK80" i="280"/>
  <c r="DL80" i="280"/>
  <c r="DM80" i="280"/>
  <c r="DN80" i="280"/>
  <c r="DO80" i="280"/>
  <c r="DP80" i="280"/>
  <c r="DQ80" i="280"/>
  <c r="DR80" i="280"/>
  <c r="DS80" i="280"/>
  <c r="DT80" i="280"/>
  <c r="DU80" i="280"/>
  <c r="DV80" i="280"/>
  <c r="DW80" i="280"/>
  <c r="DX80" i="280"/>
  <c r="DY80" i="280"/>
  <c r="DZ80" i="280"/>
  <c r="EA80" i="280"/>
  <c r="EB80" i="280"/>
  <c r="EC80" i="280"/>
  <c r="ED80" i="280"/>
  <c r="EE80" i="280"/>
  <c r="EF80" i="280"/>
  <c r="EG80" i="280"/>
  <c r="EH80" i="280"/>
  <c r="EI80" i="280"/>
  <c r="EJ80" i="280"/>
  <c r="EK80" i="280"/>
  <c r="EL80" i="280"/>
  <c r="EM80" i="280"/>
  <c r="EN80" i="280"/>
  <c r="EO80" i="280"/>
  <c r="EP80" i="280"/>
  <c r="EQ80" i="280"/>
  <c r="ER80" i="280"/>
  <c r="ES80" i="280"/>
  <c r="ET80" i="280"/>
  <c r="EU80" i="280"/>
  <c r="EV80" i="280"/>
  <c r="EW80" i="280"/>
  <c r="EX80" i="280"/>
  <c r="EY80" i="280"/>
  <c r="EZ80" i="280"/>
  <c r="FA80" i="280"/>
  <c r="FB80" i="280"/>
  <c r="FC80" i="280"/>
  <c r="FD80" i="280"/>
  <c r="FE80" i="280"/>
  <c r="FF80" i="280"/>
  <c r="FG80" i="280"/>
  <c r="FH80" i="280"/>
  <c r="FI80" i="280"/>
  <c r="FJ80" i="280"/>
  <c r="FK80" i="280"/>
  <c r="FL80" i="280"/>
  <c r="FM80" i="280"/>
  <c r="FN80" i="280"/>
  <c r="FO80" i="280"/>
  <c r="FP80" i="280"/>
  <c r="FQ80" i="280"/>
  <c r="FR80" i="280"/>
  <c r="FS80" i="280"/>
  <c r="FT80" i="280"/>
  <c r="FU80" i="280"/>
  <c r="FV80" i="280"/>
  <c r="FW80" i="280"/>
  <c r="FX80" i="280"/>
  <c r="FY80" i="280"/>
  <c r="FZ80" i="280"/>
  <c r="GA80" i="280"/>
  <c r="GB80" i="280"/>
  <c r="GC80" i="280"/>
  <c r="GD80" i="280"/>
  <c r="GE80" i="280"/>
  <c r="GF80" i="280"/>
  <c r="GG80" i="280"/>
  <c r="GH80" i="280"/>
  <c r="GI80" i="280"/>
  <c r="GJ80" i="280"/>
  <c r="J100" i="288"/>
  <c r="K100" i="288"/>
  <c r="K287" i="307"/>
  <c r="K289" i="307"/>
  <c r="L287" i="307"/>
  <c r="L289" i="307"/>
  <c r="M287" i="307"/>
  <c r="M289" i="307"/>
  <c r="N287" i="307"/>
  <c r="N289" i="307"/>
  <c r="O287" i="307"/>
  <c r="O289" i="307"/>
  <c r="P287" i="307"/>
  <c r="P289" i="307"/>
  <c r="Q287" i="307"/>
  <c r="Q289" i="307"/>
  <c r="R287" i="307"/>
  <c r="R289" i="307"/>
  <c r="S287" i="307"/>
  <c r="S289" i="307"/>
  <c r="T287" i="307"/>
  <c r="T289" i="307"/>
  <c r="U287" i="307"/>
  <c r="U289" i="307"/>
  <c r="V287" i="307"/>
  <c r="V289" i="307"/>
  <c r="W287" i="307"/>
  <c r="W289" i="307"/>
  <c r="X287" i="307"/>
  <c r="X289" i="307"/>
  <c r="Y287" i="307"/>
  <c r="Y289" i="307"/>
  <c r="Z287" i="307"/>
  <c r="Z289" i="307"/>
  <c r="AA287" i="307"/>
  <c r="AA289" i="307"/>
  <c r="AB287" i="307"/>
  <c r="AB289" i="307"/>
  <c r="AC287" i="307"/>
  <c r="AC289" i="307"/>
  <c r="AD287" i="307"/>
  <c r="AD289" i="307"/>
  <c r="AE287" i="307"/>
  <c r="AE289" i="307"/>
  <c r="AF287" i="307"/>
  <c r="AF289" i="307"/>
  <c r="AG287" i="307"/>
  <c r="AG289" i="307"/>
  <c r="AH287" i="307"/>
  <c r="AH289" i="307"/>
  <c r="AI287" i="307"/>
  <c r="AI289" i="307"/>
  <c r="AJ287" i="307"/>
  <c r="AJ289" i="307"/>
  <c r="AK287" i="307"/>
  <c r="AK289" i="307"/>
  <c r="AL287" i="307"/>
  <c r="AL289" i="307"/>
  <c r="AM287" i="307"/>
  <c r="AM289" i="307"/>
  <c r="AN287" i="307"/>
  <c r="AN289" i="307"/>
  <c r="AO287" i="307"/>
  <c r="AO289" i="307"/>
  <c r="AP287" i="307"/>
  <c r="AP289" i="307"/>
  <c r="AQ287" i="307"/>
  <c r="AQ289" i="307"/>
  <c r="AR287" i="307"/>
  <c r="AR289" i="307"/>
  <c r="AS287" i="307"/>
  <c r="AS289" i="307"/>
  <c r="AT287" i="307"/>
  <c r="AT289" i="307"/>
  <c r="AU287" i="307"/>
  <c r="AU289" i="307"/>
  <c r="AV287" i="307"/>
  <c r="AV289" i="307"/>
  <c r="AW287" i="307"/>
  <c r="AW289" i="307"/>
  <c r="AX287" i="307"/>
  <c r="AX289" i="307"/>
  <c r="AY287" i="307"/>
  <c r="AY289" i="307"/>
  <c r="AZ287" i="307"/>
  <c r="AZ289" i="307"/>
  <c r="BA287" i="307"/>
  <c r="BA289" i="307"/>
  <c r="BB287" i="307"/>
  <c r="BB289" i="307"/>
  <c r="BC287" i="307"/>
  <c r="BC289" i="307"/>
  <c r="BD287" i="307"/>
  <c r="BD289" i="307"/>
  <c r="BD164" i="307"/>
  <c r="BE178" i="307"/>
  <c r="BE179" i="307"/>
  <c r="BE183" i="307"/>
  <c r="BE184" i="307"/>
  <c r="BE185" i="307"/>
  <c r="BE186" i="307"/>
  <c r="BE188" i="307"/>
  <c r="BE219" i="307"/>
  <c r="BE204" i="307"/>
  <c r="BE205" i="307"/>
  <c r="BE211" i="307"/>
  <c r="BE208" i="307"/>
  <c r="BE209" i="307"/>
  <c r="BE212" i="307"/>
  <c r="BE213" i="307"/>
  <c r="BE247" i="307"/>
  <c r="BE287" i="307"/>
  <c r="BE289" i="307"/>
  <c r="K347" i="307"/>
  <c r="L347" i="307"/>
  <c r="M347" i="307"/>
  <c r="N347" i="307"/>
  <c r="O347" i="307"/>
  <c r="P347" i="307"/>
  <c r="Q347" i="307"/>
  <c r="R347" i="307"/>
  <c r="S347" i="307"/>
  <c r="T347" i="307"/>
  <c r="U347" i="307"/>
  <c r="V347" i="307"/>
  <c r="W347" i="307"/>
  <c r="X347" i="307"/>
  <c r="Y347" i="307"/>
  <c r="Z347" i="307"/>
  <c r="AA347" i="307"/>
  <c r="AB347" i="307"/>
  <c r="AC347" i="307"/>
  <c r="AD347" i="307"/>
  <c r="AE347" i="307"/>
  <c r="AF347" i="307"/>
  <c r="AG347" i="307"/>
  <c r="AH347" i="307"/>
  <c r="AI347" i="307"/>
  <c r="AJ347" i="307"/>
  <c r="AK347" i="307"/>
  <c r="AL347" i="307"/>
  <c r="AM347" i="307"/>
  <c r="AN347" i="307"/>
  <c r="AO347" i="307"/>
  <c r="AP347" i="307"/>
  <c r="AQ347" i="307"/>
  <c r="AR347" i="307"/>
  <c r="AS347" i="307"/>
  <c r="AT347" i="307"/>
  <c r="AU347" i="307"/>
  <c r="AV347" i="307"/>
  <c r="AW347" i="307"/>
  <c r="AX347" i="307"/>
  <c r="AY347" i="307"/>
  <c r="AZ347" i="307"/>
  <c r="BA347" i="307"/>
  <c r="BB347" i="307"/>
  <c r="BC347" i="307"/>
  <c r="BD347" i="307"/>
  <c r="BE347" i="307"/>
  <c r="F202" i="48"/>
  <c r="F9" i="282"/>
  <c r="J55" i="278"/>
  <c r="J51" i="278"/>
  <c r="F177" i="48"/>
  <c r="F49" i="278"/>
  <c r="J50" i="278"/>
  <c r="J52" i="278"/>
  <c r="J56" i="278"/>
  <c r="J47" i="307"/>
  <c r="J57" i="278"/>
  <c r="J65" i="278"/>
  <c r="J54" i="278"/>
  <c r="J58" i="278"/>
  <c r="J59" i="278"/>
  <c r="J32" i="265"/>
  <c r="J33" i="265"/>
  <c r="J43" i="282"/>
  <c r="J21" i="282"/>
  <c r="F203" i="48"/>
  <c r="F19" i="282"/>
  <c r="J22" i="282"/>
  <c r="J44" i="282"/>
  <c r="J37" i="282"/>
  <c r="F84" i="48"/>
  <c r="F221" i="280"/>
  <c r="J219" i="280"/>
  <c r="J223" i="280"/>
  <c r="F222" i="280"/>
  <c r="J224" i="280"/>
  <c r="J226" i="280"/>
  <c r="J228" i="280"/>
  <c r="J231" i="280"/>
  <c r="J38" i="282"/>
  <c r="J3" i="280"/>
  <c r="J150" i="280"/>
  <c r="J39" i="282"/>
  <c r="J40" i="282"/>
  <c r="J45" i="282"/>
  <c r="J46" i="282"/>
  <c r="J48" i="282"/>
  <c r="J49" i="282"/>
  <c r="J58" i="282"/>
  <c r="J54" i="282"/>
  <c r="J56" i="282"/>
  <c r="J59" i="282"/>
  <c r="J60" i="282"/>
  <c r="J63" i="282"/>
  <c r="F62" i="282"/>
  <c r="J65" i="282"/>
  <c r="J66" i="282"/>
  <c r="J36" i="265"/>
  <c r="J78" i="278"/>
  <c r="J74" i="278"/>
  <c r="F178" i="48"/>
  <c r="F72" i="278"/>
  <c r="J73" i="278"/>
  <c r="J75" i="278"/>
  <c r="J79" i="278"/>
  <c r="J86" i="278"/>
  <c r="J77" i="278"/>
  <c r="J80" i="278"/>
  <c r="J81" i="278"/>
  <c r="J35" i="265"/>
  <c r="J105" i="278"/>
  <c r="J111" i="278"/>
  <c r="J104" i="278"/>
  <c r="J106" i="278"/>
  <c r="J34" i="265"/>
  <c r="J37" i="265"/>
  <c r="J362" i="307"/>
  <c r="J361" i="307"/>
  <c r="K361" i="307"/>
  <c r="K3" i="280"/>
  <c r="K150" i="280"/>
  <c r="K164" i="280"/>
  <c r="K158" i="280"/>
  <c r="J33" i="282"/>
  <c r="J29" i="282"/>
  <c r="J34" i="282"/>
  <c r="K31" i="282"/>
  <c r="K20" i="282"/>
  <c r="K21" i="282"/>
  <c r="K22" i="282"/>
  <c r="K44" i="282"/>
  <c r="K39" i="282"/>
  <c r="K11" i="278"/>
  <c r="K12" i="278"/>
  <c r="K22" i="278"/>
  <c r="K17" i="278"/>
  <c r="K18" i="278"/>
  <c r="K23" i="278"/>
  <c r="K24" i="278"/>
  <c r="K29" i="278"/>
  <c r="K30" i="278"/>
  <c r="K31" i="278"/>
  <c r="K9" i="265"/>
  <c r="K42" i="307"/>
  <c r="K10" i="265"/>
  <c r="J148" i="273"/>
  <c r="J149" i="273"/>
  <c r="J32" i="289"/>
  <c r="K33" i="289"/>
  <c r="K41" i="278"/>
  <c r="K42" i="278"/>
  <c r="K43" i="278"/>
  <c r="K44" i="278"/>
  <c r="K11" i="265"/>
  <c r="K12" i="265"/>
  <c r="K43" i="282"/>
  <c r="J51" i="282"/>
  <c r="J52" i="282"/>
  <c r="J77" i="282"/>
  <c r="J78" i="282"/>
  <c r="J74" i="282"/>
  <c r="J79" i="282"/>
  <c r="K76" i="282"/>
  <c r="K55" i="282"/>
  <c r="J33" i="278"/>
  <c r="J34" i="278"/>
  <c r="J35" i="278"/>
  <c r="J66" i="278"/>
  <c r="J61" i="278"/>
  <c r="J62" i="278"/>
  <c r="J63" i="278"/>
  <c r="J67" i="278"/>
  <c r="J68" i="278"/>
  <c r="K65" i="278"/>
  <c r="K54" i="278"/>
  <c r="K55" i="278"/>
  <c r="K51" i="278"/>
  <c r="K171" i="273"/>
  <c r="K170" i="273"/>
  <c r="K172" i="273"/>
  <c r="K50" i="278"/>
  <c r="K52" i="278"/>
  <c r="K56" i="278"/>
  <c r="K47" i="307"/>
  <c r="K57" i="278"/>
  <c r="K86" i="273"/>
  <c r="J87" i="273"/>
  <c r="K88" i="273"/>
  <c r="K58" i="278"/>
  <c r="K59" i="278"/>
  <c r="K32" i="265"/>
  <c r="K33" i="265"/>
  <c r="J109" i="278"/>
  <c r="J112" i="278"/>
  <c r="J113" i="278"/>
  <c r="K111" i="278"/>
  <c r="K104" i="278"/>
  <c r="K105" i="278"/>
  <c r="K106" i="278"/>
  <c r="K34" i="265"/>
  <c r="L3" i="280"/>
  <c r="L150" i="280"/>
  <c r="L164" i="280"/>
  <c r="L158" i="280"/>
  <c r="K151" i="280"/>
  <c r="K20" i="265"/>
  <c r="K33" i="282"/>
  <c r="K29" i="282"/>
  <c r="K34" i="282"/>
  <c r="L31" i="282"/>
  <c r="L20" i="282"/>
  <c r="L21" i="282"/>
  <c r="L22" i="282"/>
  <c r="L44" i="282"/>
  <c r="L39" i="282"/>
  <c r="L11" i="278"/>
  <c r="L12" i="278"/>
  <c r="L22" i="278"/>
  <c r="L17" i="278"/>
  <c r="L18" i="278"/>
  <c r="L23" i="278"/>
  <c r="L24" i="278"/>
  <c r="L29" i="278"/>
  <c r="L30" i="278"/>
  <c r="L31" i="278"/>
  <c r="L9" i="265"/>
  <c r="L42" i="307"/>
  <c r="L10" i="265"/>
  <c r="K148" i="273"/>
  <c r="K149" i="273"/>
  <c r="K32" i="289"/>
  <c r="K22" i="289"/>
  <c r="J22" i="289"/>
  <c r="J23" i="289"/>
  <c r="J24" i="289"/>
  <c r="K23" i="289"/>
  <c r="K24" i="289"/>
  <c r="K31" i="289"/>
  <c r="L33" i="289"/>
  <c r="L41" i="278"/>
  <c r="L42" i="278"/>
  <c r="L43" i="278"/>
  <c r="L44" i="278"/>
  <c r="L11" i="265"/>
  <c r="L12" i="265"/>
  <c r="L43" i="282"/>
  <c r="K33" i="278"/>
  <c r="K34" i="278"/>
  <c r="K35" i="278"/>
  <c r="K66" i="278"/>
  <c r="K61" i="278"/>
  <c r="K62" i="278"/>
  <c r="K63" i="278"/>
  <c r="K67" i="278"/>
  <c r="K68" i="278"/>
  <c r="L65" i="278"/>
  <c r="L54" i="278"/>
  <c r="L55" i="278"/>
  <c r="L51" i="278"/>
  <c r="L171" i="273"/>
  <c r="L170" i="273"/>
  <c r="L172" i="273"/>
  <c r="L50" i="278"/>
  <c r="L52" i="278"/>
  <c r="L56" i="278"/>
  <c r="L47" i="307"/>
  <c r="L57" i="278"/>
  <c r="L86" i="273"/>
  <c r="K87" i="273"/>
  <c r="L88" i="273"/>
  <c r="L58" i="278"/>
  <c r="L59" i="278"/>
  <c r="L32" i="265"/>
  <c r="L33" i="265"/>
  <c r="K112" i="278"/>
  <c r="K109" i="278"/>
  <c r="K113" i="278"/>
  <c r="L111" i="278"/>
  <c r="L104" i="278"/>
  <c r="L105" i="278"/>
  <c r="L106" i="278"/>
  <c r="L34" i="265"/>
  <c r="M3" i="280"/>
  <c r="M150" i="280"/>
  <c r="M164" i="280"/>
  <c r="M158" i="280"/>
  <c r="L151" i="280"/>
  <c r="L20" i="265"/>
  <c r="L33" i="282"/>
  <c r="L29" i="282"/>
  <c r="L34" i="282"/>
  <c r="M31" i="282"/>
  <c r="M20" i="282"/>
  <c r="M21" i="282"/>
  <c r="M22" i="282"/>
  <c r="M44" i="282"/>
  <c r="M39" i="282"/>
  <c r="M11" i="278"/>
  <c r="M12" i="278"/>
  <c r="M22" i="278"/>
  <c r="M17" i="278"/>
  <c r="M18" i="278"/>
  <c r="M23" i="278"/>
  <c r="M24" i="278"/>
  <c r="M29" i="278"/>
  <c r="M30" i="278"/>
  <c r="M31" i="278"/>
  <c r="M9" i="265"/>
  <c r="M42" i="307"/>
  <c r="M10" i="265"/>
  <c r="L148" i="273"/>
  <c r="L149" i="273"/>
  <c r="L32" i="289"/>
  <c r="M33" i="289"/>
  <c r="M41" i="278"/>
  <c r="M42" i="278"/>
  <c r="M43" i="278"/>
  <c r="M44" i="278"/>
  <c r="M11" i="265"/>
  <c r="M12" i="265"/>
  <c r="M43" i="282"/>
  <c r="L33" i="278"/>
  <c r="L34" i="278"/>
  <c r="L35" i="278"/>
  <c r="L66" i="278"/>
  <c r="L61" i="278"/>
  <c r="L62" i="278"/>
  <c r="L63" i="278"/>
  <c r="L67" i="278"/>
  <c r="L68" i="278"/>
  <c r="M65" i="278"/>
  <c r="M54" i="278"/>
  <c r="M55" i="278"/>
  <c r="M51" i="278"/>
  <c r="M171" i="273"/>
  <c r="M170" i="273"/>
  <c r="M172" i="273"/>
  <c r="M50" i="278"/>
  <c r="M52" i="278"/>
  <c r="M56" i="278"/>
  <c r="M47" i="307"/>
  <c r="M57" i="278"/>
  <c r="M86" i="273"/>
  <c r="L87" i="273"/>
  <c r="M88" i="273"/>
  <c r="M58" i="278"/>
  <c r="M59" i="278"/>
  <c r="M32" i="265"/>
  <c r="M33" i="265"/>
  <c r="L112" i="278"/>
  <c r="L109" i="278"/>
  <c r="L113" i="278"/>
  <c r="M111" i="278"/>
  <c r="M104" i="278"/>
  <c r="M105" i="278"/>
  <c r="M106" i="278"/>
  <c r="M34" i="265"/>
  <c r="N3" i="280"/>
  <c r="N150" i="280"/>
  <c r="N164" i="280"/>
  <c r="N158" i="280"/>
  <c r="M151" i="280"/>
  <c r="M20" i="265"/>
  <c r="M33" i="282"/>
  <c r="M29" i="282"/>
  <c r="M34" i="282"/>
  <c r="N31" i="282"/>
  <c r="N20" i="282"/>
  <c r="N21" i="282"/>
  <c r="N22" i="282"/>
  <c r="N44" i="282"/>
  <c r="N39" i="282"/>
  <c r="N11" i="278"/>
  <c r="N12" i="278"/>
  <c r="N22" i="278"/>
  <c r="N17" i="278"/>
  <c r="N18" i="278"/>
  <c r="N23" i="278"/>
  <c r="N24" i="278"/>
  <c r="N29" i="278"/>
  <c r="N30" i="278"/>
  <c r="N31" i="278"/>
  <c r="N9" i="265"/>
  <c r="N42" i="307"/>
  <c r="N10" i="265"/>
  <c r="M148" i="273"/>
  <c r="M149" i="273"/>
  <c r="M32" i="289"/>
  <c r="M22" i="289"/>
  <c r="L22" i="289"/>
  <c r="L23" i="289"/>
  <c r="L24" i="289"/>
  <c r="M23" i="289"/>
  <c r="M24" i="289"/>
  <c r="M31" i="289"/>
  <c r="N33" i="289"/>
  <c r="N41" i="278"/>
  <c r="N42" i="278"/>
  <c r="N43" i="278"/>
  <c r="N44" i="278"/>
  <c r="N11" i="265"/>
  <c r="N12" i="265"/>
  <c r="N43" i="282"/>
  <c r="M33" i="278"/>
  <c r="M34" i="278"/>
  <c r="M35" i="278"/>
  <c r="M66" i="278"/>
  <c r="M61" i="278"/>
  <c r="M62" i="278"/>
  <c r="M63" i="278"/>
  <c r="M67" i="278"/>
  <c r="M68" i="278"/>
  <c r="N65" i="278"/>
  <c r="N54" i="278"/>
  <c r="N55" i="278"/>
  <c r="N51" i="278"/>
  <c r="N171" i="273"/>
  <c r="N170" i="273"/>
  <c r="N172" i="273"/>
  <c r="N50" i="278"/>
  <c r="N52" i="278"/>
  <c r="N56" i="278"/>
  <c r="N47" i="307"/>
  <c r="N57" i="278"/>
  <c r="N86" i="273"/>
  <c r="M87" i="273"/>
  <c r="N88" i="273"/>
  <c r="N58" i="278"/>
  <c r="N59" i="278"/>
  <c r="N32" i="265"/>
  <c r="N33" i="265"/>
  <c r="M112" i="278"/>
  <c r="M109" i="278"/>
  <c r="M113" i="278"/>
  <c r="N111" i="278"/>
  <c r="N104" i="278"/>
  <c r="N105" i="278"/>
  <c r="N106" i="278"/>
  <c r="N34" i="265"/>
  <c r="O3" i="280"/>
  <c r="O150" i="280"/>
  <c r="O164" i="280"/>
  <c r="O158" i="280"/>
  <c r="N151" i="280"/>
  <c r="N20" i="265"/>
  <c r="N33" i="282"/>
  <c r="N29" i="282"/>
  <c r="N34" i="282"/>
  <c r="O31" i="282"/>
  <c r="O20" i="282"/>
  <c r="O21" i="282"/>
  <c r="O22" i="282"/>
  <c r="O44" i="282"/>
  <c r="O39" i="282"/>
  <c r="O11" i="278"/>
  <c r="O12" i="278"/>
  <c r="O22" i="278"/>
  <c r="O17" i="278"/>
  <c r="O18" i="278"/>
  <c r="O23" i="278"/>
  <c r="O24" i="278"/>
  <c r="O29" i="278"/>
  <c r="O30" i="278"/>
  <c r="O31" i="278"/>
  <c r="O9" i="265"/>
  <c r="O42" i="307"/>
  <c r="O10" i="265"/>
  <c r="N148" i="273"/>
  <c r="N149" i="273"/>
  <c r="N32" i="289"/>
  <c r="O33" i="289"/>
  <c r="O41" i="278"/>
  <c r="O42" i="278"/>
  <c r="O43" i="278"/>
  <c r="O44" i="278"/>
  <c r="O11" i="265"/>
  <c r="O12" i="265"/>
  <c r="O43" i="282"/>
  <c r="N33" i="278"/>
  <c r="N34" i="278"/>
  <c r="N35" i="278"/>
  <c r="N66" i="278"/>
  <c r="N61" i="278"/>
  <c r="N62" i="278"/>
  <c r="N63" i="278"/>
  <c r="N67" i="278"/>
  <c r="N68" i="278"/>
  <c r="O65" i="278"/>
  <c r="O54" i="278"/>
  <c r="O55" i="278"/>
  <c r="O51" i="278"/>
  <c r="O171" i="273"/>
  <c r="O170" i="273"/>
  <c r="O172" i="273"/>
  <c r="O50" i="278"/>
  <c r="O52" i="278"/>
  <c r="O56" i="278"/>
  <c r="O47" i="307"/>
  <c r="O57" i="278"/>
  <c r="O86" i="273"/>
  <c r="N87" i="273"/>
  <c r="O88" i="273"/>
  <c r="O58" i="278"/>
  <c r="O59" i="278"/>
  <c r="O32" i="265"/>
  <c r="O33" i="265"/>
  <c r="N112" i="278"/>
  <c r="N109" i="278"/>
  <c r="N113" i="278"/>
  <c r="O111" i="278"/>
  <c r="O104" i="278"/>
  <c r="O105" i="278"/>
  <c r="O106" i="278"/>
  <c r="O34" i="265"/>
  <c r="P3" i="280"/>
  <c r="P150" i="280"/>
  <c r="P164" i="280"/>
  <c r="P158" i="280"/>
  <c r="O151" i="280"/>
  <c r="O20" i="265"/>
  <c r="O33" i="282"/>
  <c r="O29" i="282"/>
  <c r="O34" i="282"/>
  <c r="P31" i="282"/>
  <c r="P20" i="282"/>
  <c r="P21" i="282"/>
  <c r="P22" i="282"/>
  <c r="P44" i="282"/>
  <c r="P39" i="282"/>
  <c r="P11" i="278"/>
  <c r="P12" i="278"/>
  <c r="P22" i="278"/>
  <c r="P17" i="278"/>
  <c r="P18" i="278"/>
  <c r="P23" i="278"/>
  <c r="P24" i="278"/>
  <c r="P29" i="278"/>
  <c r="P30" i="278"/>
  <c r="P31" i="278"/>
  <c r="P9" i="265"/>
  <c r="P42" i="307"/>
  <c r="P10" i="265"/>
  <c r="O148" i="273"/>
  <c r="O149" i="273"/>
  <c r="O32" i="289"/>
  <c r="O22" i="289"/>
  <c r="N22" i="289"/>
  <c r="N23" i="289"/>
  <c r="N24" i="289"/>
  <c r="O23" i="289"/>
  <c r="O24" i="289"/>
  <c r="O31" i="289"/>
  <c r="P33" i="289"/>
  <c r="P41" i="278"/>
  <c r="P42" i="278"/>
  <c r="P43" i="278"/>
  <c r="P44" i="278"/>
  <c r="P11" i="265"/>
  <c r="P12" i="265"/>
  <c r="P43" i="282"/>
  <c r="O33" i="278"/>
  <c r="O34" i="278"/>
  <c r="O35" i="278"/>
  <c r="O66" i="278"/>
  <c r="O61" i="278"/>
  <c r="O62" i="278"/>
  <c r="O63" i="278"/>
  <c r="O67" i="278"/>
  <c r="O68" i="278"/>
  <c r="P65" i="278"/>
  <c r="P54" i="278"/>
  <c r="P55" i="278"/>
  <c r="P51" i="278"/>
  <c r="P171" i="273"/>
  <c r="P170" i="273"/>
  <c r="P172" i="273"/>
  <c r="P50" i="278"/>
  <c r="P52" i="278"/>
  <c r="P56" i="278"/>
  <c r="P47" i="307"/>
  <c r="P57" i="278"/>
  <c r="P86" i="273"/>
  <c r="O87" i="273"/>
  <c r="P88" i="273"/>
  <c r="P58" i="278"/>
  <c r="P59" i="278"/>
  <c r="P32" i="265"/>
  <c r="P33" i="265"/>
  <c r="O112" i="278"/>
  <c r="O109" i="278"/>
  <c r="O113" i="278"/>
  <c r="P111" i="278"/>
  <c r="P104" i="278"/>
  <c r="P105" i="278"/>
  <c r="P106" i="278"/>
  <c r="P34" i="265"/>
  <c r="P151" i="280"/>
  <c r="P20" i="265"/>
  <c r="Q11" i="278"/>
  <c r="F39" i="48"/>
  <c r="F9" i="278"/>
  <c r="Q10" i="278"/>
  <c r="Q12" i="278"/>
  <c r="Q22" i="278"/>
  <c r="Q17" i="278"/>
  <c r="F158" i="273"/>
  <c r="J160" i="273"/>
  <c r="K159" i="273"/>
  <c r="K160" i="273"/>
  <c r="L159" i="273"/>
  <c r="L160" i="273"/>
  <c r="M159" i="273"/>
  <c r="M160" i="273"/>
  <c r="N159" i="273"/>
  <c r="N160" i="273"/>
  <c r="O159" i="273"/>
  <c r="O160" i="273"/>
  <c r="P159" i="273"/>
  <c r="P160" i="273"/>
  <c r="Q159" i="273"/>
  <c r="Q160" i="273"/>
  <c r="Q16" i="278"/>
  <c r="F35" i="48"/>
  <c r="F14" i="278"/>
  <c r="Q18" i="278"/>
  <c r="Q23" i="278"/>
  <c r="Q24" i="278"/>
  <c r="Q29" i="278"/>
  <c r="Q30" i="278"/>
  <c r="Q31" i="278"/>
  <c r="Q9" i="265"/>
  <c r="Q42" i="307"/>
  <c r="Q10" i="265"/>
  <c r="P148" i="273"/>
  <c r="P149" i="273"/>
  <c r="P32" i="289"/>
  <c r="Q33" i="289"/>
  <c r="Q41" i="278"/>
  <c r="Q42" i="278"/>
  <c r="Q43" i="278"/>
  <c r="Q44" i="278"/>
  <c r="Q11" i="265"/>
  <c r="Q12" i="265"/>
  <c r="Q43" i="282"/>
  <c r="P74" i="282"/>
  <c r="F204" i="48"/>
  <c r="F73" i="282"/>
  <c r="P79" i="282"/>
  <c r="Q76" i="282"/>
  <c r="Q55" i="282"/>
  <c r="P33" i="278"/>
  <c r="P34" i="278"/>
  <c r="P35" i="278"/>
  <c r="P66" i="278"/>
  <c r="P61" i="278"/>
  <c r="P62" i="278"/>
  <c r="P63" i="278"/>
  <c r="P67" i="278"/>
  <c r="P68" i="278"/>
  <c r="Q65" i="278"/>
  <c r="Q54" i="278"/>
  <c r="Q55" i="278"/>
  <c r="Q51" i="278"/>
  <c r="Q50" i="278"/>
  <c r="Q52" i="278"/>
  <c r="Q56" i="278"/>
  <c r="Q57" i="278"/>
  <c r="Q86" i="273"/>
  <c r="P87" i="273"/>
  <c r="Q88" i="273"/>
  <c r="Q58" i="278"/>
  <c r="Q59" i="278"/>
  <c r="Q32" i="265"/>
  <c r="Q33" i="265"/>
  <c r="R11" i="278"/>
  <c r="R10" i="278"/>
  <c r="R12" i="278"/>
  <c r="R22" i="278"/>
  <c r="R17" i="278"/>
  <c r="R159" i="273"/>
  <c r="R160" i="273"/>
  <c r="R16" i="278"/>
  <c r="F36" i="48"/>
  <c r="F15" i="278"/>
  <c r="R18" i="278"/>
  <c r="R23" i="278"/>
  <c r="R24" i="278"/>
  <c r="R29" i="278"/>
  <c r="R30" i="278"/>
  <c r="R31" i="278"/>
  <c r="R9" i="265"/>
  <c r="R42" i="307"/>
  <c r="R10" i="265"/>
  <c r="R44" i="278"/>
  <c r="R11" i="265"/>
  <c r="R12" i="265"/>
  <c r="R43" i="282"/>
  <c r="Q33" i="278"/>
  <c r="Q34" i="278"/>
  <c r="Q35" i="278"/>
  <c r="Q66" i="278"/>
  <c r="Q61" i="278"/>
  <c r="Q62" i="278"/>
  <c r="Q63" i="278"/>
  <c r="Q67" i="278"/>
  <c r="Q68" i="278"/>
  <c r="R65" i="278"/>
  <c r="R54" i="278"/>
  <c r="R55" i="278"/>
  <c r="R51" i="278"/>
  <c r="R171" i="273"/>
  <c r="R170" i="273"/>
  <c r="R172" i="273"/>
  <c r="R50" i="278"/>
  <c r="R52" i="278"/>
  <c r="R56" i="278"/>
  <c r="R57" i="278"/>
  <c r="R86" i="273"/>
  <c r="Q87" i="273"/>
  <c r="R88" i="273"/>
  <c r="R58" i="278"/>
  <c r="R59" i="278"/>
  <c r="R32" i="265"/>
  <c r="R33" i="265"/>
  <c r="S11" i="278"/>
  <c r="S10" i="278"/>
  <c r="S12" i="278"/>
  <c r="S22" i="278"/>
  <c r="S17" i="278"/>
  <c r="S159" i="273"/>
  <c r="S160" i="273"/>
  <c r="S16" i="278"/>
  <c r="S18" i="278"/>
  <c r="S23" i="278"/>
  <c r="S24" i="278"/>
  <c r="S29" i="278"/>
  <c r="S30" i="278"/>
  <c r="S31" i="278"/>
  <c r="S9" i="265"/>
  <c r="S42" i="307"/>
  <c r="S10" i="265"/>
  <c r="R148" i="273"/>
  <c r="R149" i="273"/>
  <c r="R32" i="289"/>
  <c r="S33" i="289"/>
  <c r="S41" i="278"/>
  <c r="S42" i="278"/>
  <c r="S43" i="278"/>
  <c r="S44" i="278"/>
  <c r="S11" i="265"/>
  <c r="S12" i="265"/>
  <c r="S43" i="282"/>
  <c r="R33" i="278"/>
  <c r="R34" i="278"/>
  <c r="R35" i="278"/>
  <c r="R66" i="278"/>
  <c r="R61" i="278"/>
  <c r="R62" i="278"/>
  <c r="R63" i="278"/>
  <c r="R67" i="278"/>
  <c r="R68" i="278"/>
  <c r="S65" i="278"/>
  <c r="S54" i="278"/>
  <c r="S55" i="278"/>
  <c r="S51" i="278"/>
  <c r="S171" i="273"/>
  <c r="S170" i="273"/>
  <c r="S172" i="273"/>
  <c r="S50" i="278"/>
  <c r="S52" i="278"/>
  <c r="S56" i="278"/>
  <c r="S57" i="278"/>
  <c r="S86" i="273"/>
  <c r="R87" i="273"/>
  <c r="S88" i="273"/>
  <c r="S58" i="278"/>
  <c r="S59" i="278"/>
  <c r="S32" i="265"/>
  <c r="S33" i="265"/>
  <c r="T11" i="278"/>
  <c r="T10" i="278"/>
  <c r="T12" i="278"/>
  <c r="T22" i="278"/>
  <c r="T17" i="278"/>
  <c r="T159" i="273"/>
  <c r="T160" i="273"/>
  <c r="T16" i="278"/>
  <c r="T18" i="278"/>
  <c r="T23" i="278"/>
  <c r="T24" i="278"/>
  <c r="T29" i="278"/>
  <c r="T30" i="278"/>
  <c r="T31" i="278"/>
  <c r="T9" i="265"/>
  <c r="T42" i="307"/>
  <c r="T10" i="265"/>
  <c r="S148" i="273"/>
  <c r="S149" i="273"/>
  <c r="S32" i="289"/>
  <c r="S22" i="289"/>
  <c r="R22" i="289"/>
  <c r="R23" i="289"/>
  <c r="R24" i="289"/>
  <c r="S23" i="289"/>
  <c r="S24" i="289"/>
  <c r="S31" i="289"/>
  <c r="T33" i="289"/>
  <c r="T41" i="278"/>
  <c r="T42" i="278"/>
  <c r="T43" i="278"/>
  <c r="T44" i="278"/>
  <c r="T11" i="265"/>
  <c r="T12" i="265"/>
  <c r="T43" i="282"/>
  <c r="S33" i="278"/>
  <c r="S34" i="278"/>
  <c r="S35" i="278"/>
  <c r="S66" i="278"/>
  <c r="S61" i="278"/>
  <c r="S62" i="278"/>
  <c r="S63" i="278"/>
  <c r="S67" i="278"/>
  <c r="S68" i="278"/>
  <c r="T65" i="278"/>
  <c r="T54" i="278"/>
  <c r="T55" i="278"/>
  <c r="T51" i="278"/>
  <c r="T171" i="273"/>
  <c r="T170" i="273"/>
  <c r="T172" i="273"/>
  <c r="T50" i="278"/>
  <c r="T52" i="278"/>
  <c r="T56" i="278"/>
  <c r="T57" i="278"/>
  <c r="T86" i="273"/>
  <c r="S87" i="273"/>
  <c r="T88" i="273"/>
  <c r="T58" i="278"/>
  <c r="T59" i="278"/>
  <c r="T32" i="265"/>
  <c r="T33" i="265"/>
  <c r="U11" i="278"/>
  <c r="U10" i="278"/>
  <c r="U12" i="278"/>
  <c r="U22" i="278"/>
  <c r="U17" i="278"/>
  <c r="U159" i="273"/>
  <c r="U160" i="273"/>
  <c r="U16" i="278"/>
  <c r="U18" i="278"/>
  <c r="U23" i="278"/>
  <c r="U24" i="278"/>
  <c r="U29" i="278"/>
  <c r="U30" i="278"/>
  <c r="U31" i="278"/>
  <c r="U9" i="265"/>
  <c r="U42" i="307"/>
  <c r="U10" i="265"/>
  <c r="T148" i="273"/>
  <c r="T149" i="273"/>
  <c r="T32" i="289"/>
  <c r="U33" i="289"/>
  <c r="U41" i="278"/>
  <c r="U42" i="278"/>
  <c r="U43" i="278"/>
  <c r="U44" i="278"/>
  <c r="U11" i="265"/>
  <c r="U12" i="265"/>
  <c r="U43" i="282"/>
  <c r="T33" i="278"/>
  <c r="T34" i="278"/>
  <c r="T35" i="278"/>
  <c r="T66" i="278"/>
  <c r="T61" i="278"/>
  <c r="T62" i="278"/>
  <c r="T63" i="278"/>
  <c r="T67" i="278"/>
  <c r="T68" i="278"/>
  <c r="U65" i="278"/>
  <c r="U54" i="278"/>
  <c r="U55" i="278"/>
  <c r="U51" i="278"/>
  <c r="U171" i="273"/>
  <c r="U170" i="273"/>
  <c r="U172" i="273"/>
  <c r="U50" i="278"/>
  <c r="U52" i="278"/>
  <c r="U56" i="278"/>
  <c r="U57" i="278"/>
  <c r="U86" i="273"/>
  <c r="T87" i="273"/>
  <c r="U88" i="273"/>
  <c r="U58" i="278"/>
  <c r="U59" i="278"/>
  <c r="U32" i="265"/>
  <c r="U33" i="265"/>
  <c r="V11" i="278"/>
  <c r="V10" i="278"/>
  <c r="V12" i="278"/>
  <c r="V22" i="278"/>
  <c r="V17" i="278"/>
  <c r="V159" i="273"/>
  <c r="V160" i="273"/>
  <c r="V16" i="278"/>
  <c r="V18" i="278"/>
  <c r="V23" i="278"/>
  <c r="V24" i="278"/>
  <c r="V29" i="278"/>
  <c r="V30" i="278"/>
  <c r="V31" i="278"/>
  <c r="V9" i="265"/>
  <c r="V42" i="307"/>
  <c r="V10" i="265"/>
  <c r="U148" i="273"/>
  <c r="U149" i="273"/>
  <c r="U32" i="289"/>
  <c r="U22" i="289"/>
  <c r="T22" i="289"/>
  <c r="T23" i="289"/>
  <c r="T24" i="289"/>
  <c r="U23" i="289"/>
  <c r="U24" i="289"/>
  <c r="U31" i="289"/>
  <c r="V33" i="289"/>
  <c r="V41" i="278"/>
  <c r="V42" i="278"/>
  <c r="V43" i="278"/>
  <c r="V44" i="278"/>
  <c r="V11" i="265"/>
  <c r="V12" i="265"/>
  <c r="V43" i="282"/>
  <c r="U33" i="278"/>
  <c r="U34" i="278"/>
  <c r="U35" i="278"/>
  <c r="U66" i="278"/>
  <c r="U61" i="278"/>
  <c r="U62" i="278"/>
  <c r="U63" i="278"/>
  <c r="U67" i="278"/>
  <c r="U68" i="278"/>
  <c r="V65" i="278"/>
  <c r="V54" i="278"/>
  <c r="V55" i="278"/>
  <c r="V51" i="278"/>
  <c r="V171" i="273"/>
  <c r="V170" i="273"/>
  <c r="V172" i="273"/>
  <c r="V50" i="278"/>
  <c r="V52" i="278"/>
  <c r="V56" i="278"/>
  <c r="V57" i="278"/>
  <c r="V86" i="273"/>
  <c r="U87" i="273"/>
  <c r="V88" i="273"/>
  <c r="V58" i="278"/>
  <c r="V59" i="278"/>
  <c r="V32" i="265"/>
  <c r="V33" i="265"/>
  <c r="W11" i="278"/>
  <c r="W10" i="278"/>
  <c r="W12" i="278"/>
  <c r="W22" i="278"/>
  <c r="W17" i="278"/>
  <c r="W159" i="273"/>
  <c r="W160" i="273"/>
  <c r="W16" i="278"/>
  <c r="W18" i="278"/>
  <c r="W23" i="278"/>
  <c r="W24" i="278"/>
  <c r="W29" i="278"/>
  <c r="W30" i="278"/>
  <c r="W31" i="278"/>
  <c r="W9" i="265"/>
  <c r="W42" i="307"/>
  <c r="W10" i="265"/>
  <c r="V148" i="273"/>
  <c r="V149" i="273"/>
  <c r="V32" i="289"/>
  <c r="W33" i="289"/>
  <c r="W41" i="278"/>
  <c r="W42" i="278"/>
  <c r="W43" i="278"/>
  <c r="W44" i="278"/>
  <c r="W11" i="265"/>
  <c r="W12" i="265"/>
  <c r="W43" i="282"/>
  <c r="V33" i="278"/>
  <c r="V34" i="278"/>
  <c r="V35" i="278"/>
  <c r="V66" i="278"/>
  <c r="V61" i="278"/>
  <c r="V62" i="278"/>
  <c r="V63" i="278"/>
  <c r="V67" i="278"/>
  <c r="V68" i="278"/>
  <c r="W65" i="278"/>
  <c r="W54" i="278"/>
  <c r="W55" i="278"/>
  <c r="W51" i="278"/>
  <c r="W171" i="273"/>
  <c r="W170" i="273"/>
  <c r="W172" i="273"/>
  <c r="W50" i="278"/>
  <c r="W52" i="278"/>
  <c r="W56" i="278"/>
  <c r="W57" i="278"/>
  <c r="W86" i="273"/>
  <c r="V87" i="273"/>
  <c r="W88" i="273"/>
  <c r="W58" i="278"/>
  <c r="W59" i="278"/>
  <c r="W32" i="265"/>
  <c r="W33" i="265"/>
  <c r="X11" i="278"/>
  <c r="X10" i="278"/>
  <c r="X12" i="278"/>
  <c r="X22" i="278"/>
  <c r="X17" i="278"/>
  <c r="X159" i="273"/>
  <c r="X160" i="273"/>
  <c r="X16" i="278"/>
  <c r="X18" i="278"/>
  <c r="X23" i="278"/>
  <c r="X24" i="278"/>
  <c r="X29" i="278"/>
  <c r="X30" i="278"/>
  <c r="X31" i="278"/>
  <c r="X9" i="265"/>
  <c r="X42" i="307"/>
  <c r="X10" i="265"/>
  <c r="W148" i="273"/>
  <c r="W149" i="273"/>
  <c r="W32" i="289"/>
  <c r="W22" i="289"/>
  <c r="V22" i="289"/>
  <c r="V23" i="289"/>
  <c r="V24" i="289"/>
  <c r="W23" i="289"/>
  <c r="W24" i="289"/>
  <c r="W31" i="289"/>
  <c r="X33" i="289"/>
  <c r="X41" i="278"/>
  <c r="X42" i="278"/>
  <c r="X43" i="278"/>
  <c r="X44" i="278"/>
  <c r="X11" i="265"/>
  <c r="X12" i="265"/>
  <c r="X43" i="282"/>
  <c r="W33" i="278"/>
  <c r="W34" i="278"/>
  <c r="W35" i="278"/>
  <c r="W66" i="278"/>
  <c r="W61" i="278"/>
  <c r="W62" i="278"/>
  <c r="W63" i="278"/>
  <c r="W67" i="278"/>
  <c r="W68" i="278"/>
  <c r="X65" i="278"/>
  <c r="X54" i="278"/>
  <c r="X55" i="278"/>
  <c r="X51" i="278"/>
  <c r="X171" i="273"/>
  <c r="X170" i="273"/>
  <c r="X172" i="273"/>
  <c r="X50" i="278"/>
  <c r="X52" i="278"/>
  <c r="X56" i="278"/>
  <c r="X57" i="278"/>
  <c r="X86" i="273"/>
  <c r="W87" i="273"/>
  <c r="X88" i="273"/>
  <c r="X58" i="278"/>
  <c r="X59" i="278"/>
  <c r="X32" i="265"/>
  <c r="X33" i="265"/>
  <c r="Y11" i="278"/>
  <c r="Y10" i="278"/>
  <c r="Y12" i="278"/>
  <c r="Y22" i="278"/>
  <c r="Y17" i="278"/>
  <c r="Y159" i="273"/>
  <c r="Y160" i="273"/>
  <c r="Y16" i="278"/>
  <c r="Y18" i="278"/>
  <c r="Y23" i="278"/>
  <c r="Y24" i="278"/>
  <c r="Y29" i="278"/>
  <c r="Y30" i="278"/>
  <c r="Y31" i="278"/>
  <c r="Y9" i="265"/>
  <c r="Y42" i="307"/>
  <c r="Y10" i="265"/>
  <c r="X148" i="273"/>
  <c r="X149" i="273"/>
  <c r="X32" i="289"/>
  <c r="Y33" i="289"/>
  <c r="Y41" i="278"/>
  <c r="Y42" i="278"/>
  <c r="Y43" i="278"/>
  <c r="Y44" i="278"/>
  <c r="Y11" i="265"/>
  <c r="Y12" i="265"/>
  <c r="Y43" i="282"/>
  <c r="X33" i="278"/>
  <c r="X34" i="278"/>
  <c r="X35" i="278"/>
  <c r="X66" i="278"/>
  <c r="X61" i="278"/>
  <c r="X62" i="278"/>
  <c r="X63" i="278"/>
  <c r="X67" i="278"/>
  <c r="X68" i="278"/>
  <c r="Y65" i="278"/>
  <c r="Y54" i="278"/>
  <c r="Y55" i="278"/>
  <c r="Y51" i="278"/>
  <c r="Y171" i="273"/>
  <c r="Y170" i="273"/>
  <c r="Y172" i="273"/>
  <c r="Y50" i="278"/>
  <c r="Y52" i="278"/>
  <c r="Y56" i="278"/>
  <c r="Y57" i="278"/>
  <c r="Y86" i="273"/>
  <c r="X87" i="273"/>
  <c r="Y88" i="273"/>
  <c r="Y58" i="278"/>
  <c r="Y59" i="278"/>
  <c r="Y32" i="265"/>
  <c r="Y33" i="265"/>
  <c r="Z11" i="278"/>
  <c r="Z10" i="278"/>
  <c r="Z12" i="278"/>
  <c r="Z22" i="278"/>
  <c r="Z17" i="278"/>
  <c r="Z159" i="273"/>
  <c r="Z160" i="273"/>
  <c r="Z16" i="278"/>
  <c r="Z18" i="278"/>
  <c r="Z23" i="278"/>
  <c r="Z24" i="278"/>
  <c r="Z29" i="278"/>
  <c r="Z30" i="278"/>
  <c r="Z31" i="278"/>
  <c r="Z9" i="265"/>
  <c r="Z42" i="307"/>
  <c r="Z10" i="265"/>
  <c r="Y148" i="273"/>
  <c r="Y149" i="273"/>
  <c r="Y32" i="289"/>
  <c r="Y22" i="289"/>
  <c r="X22" i="289"/>
  <c r="X23" i="289"/>
  <c r="X24" i="289"/>
  <c r="Y23" i="289"/>
  <c r="Y24" i="289"/>
  <c r="Y31" i="289"/>
  <c r="Z33" i="289"/>
  <c r="Z41" i="278"/>
  <c r="Z42" i="278"/>
  <c r="Z43" i="278"/>
  <c r="Z44" i="278"/>
  <c r="Z11" i="265"/>
  <c r="Z12" i="265"/>
  <c r="Z43" i="282"/>
  <c r="Y33" i="278"/>
  <c r="Y34" i="278"/>
  <c r="Y35" i="278"/>
  <c r="Y66" i="278"/>
  <c r="Y61" i="278"/>
  <c r="Y62" i="278"/>
  <c r="Y63" i="278"/>
  <c r="Y67" i="278"/>
  <c r="Y68" i="278"/>
  <c r="Z65" i="278"/>
  <c r="Z54" i="278"/>
  <c r="Z55" i="278"/>
  <c r="Z51" i="278"/>
  <c r="Z171" i="273"/>
  <c r="Z170" i="273"/>
  <c r="Z172" i="273"/>
  <c r="Z50" i="278"/>
  <c r="Z52" i="278"/>
  <c r="Z56" i="278"/>
  <c r="Z57" i="278"/>
  <c r="Z86" i="273"/>
  <c r="Y87" i="273"/>
  <c r="Z88" i="273"/>
  <c r="Z58" i="278"/>
  <c r="Z59" i="278"/>
  <c r="Z32" i="265"/>
  <c r="Z33" i="265"/>
  <c r="AA11" i="278"/>
  <c r="AA10" i="278"/>
  <c r="AA12" i="278"/>
  <c r="AA22" i="278"/>
  <c r="AA17" i="278"/>
  <c r="AA159" i="273"/>
  <c r="AA160" i="273"/>
  <c r="AA16" i="278"/>
  <c r="AA18" i="278"/>
  <c r="AA23" i="278"/>
  <c r="AA24" i="278"/>
  <c r="AA29" i="278"/>
  <c r="AA30" i="278"/>
  <c r="AA31" i="278"/>
  <c r="AA9" i="265"/>
  <c r="AA42" i="307"/>
  <c r="AA10" i="265"/>
  <c r="Z148" i="273"/>
  <c r="Z149" i="273"/>
  <c r="Z32" i="289"/>
  <c r="AA33" i="289"/>
  <c r="AA41" i="278"/>
  <c r="AA42" i="278"/>
  <c r="AA43" i="278"/>
  <c r="AA44" i="278"/>
  <c r="AA11" i="265"/>
  <c r="AA12" i="265"/>
  <c r="AA43" i="282"/>
  <c r="Z33" i="278"/>
  <c r="Z34" i="278"/>
  <c r="Z35" i="278"/>
  <c r="Z66" i="278"/>
  <c r="Z61" i="278"/>
  <c r="Z62" i="278"/>
  <c r="Z63" i="278"/>
  <c r="Z67" i="278"/>
  <c r="Z68" i="278"/>
  <c r="AA65" i="278"/>
  <c r="AA54" i="278"/>
  <c r="AA55" i="278"/>
  <c r="AA51" i="278"/>
  <c r="AA171" i="273"/>
  <c r="AA170" i="273"/>
  <c r="AA172" i="273"/>
  <c r="AA50" i="278"/>
  <c r="AA52" i="278"/>
  <c r="AA56" i="278"/>
  <c r="AA57" i="278"/>
  <c r="AA86" i="273"/>
  <c r="Z87" i="273"/>
  <c r="AA88" i="273"/>
  <c r="AA58" i="278"/>
  <c r="AA59" i="278"/>
  <c r="AA32" i="265"/>
  <c r="AA33" i="265"/>
  <c r="AB11" i="278"/>
  <c r="AB10" i="278"/>
  <c r="AB12" i="278"/>
  <c r="AB22" i="278"/>
  <c r="AB17" i="278"/>
  <c r="AB159" i="273"/>
  <c r="AB160" i="273"/>
  <c r="AB16" i="278"/>
  <c r="AB18" i="278"/>
  <c r="AB23" i="278"/>
  <c r="AB24" i="278"/>
  <c r="AB29" i="278"/>
  <c r="AB30" i="278"/>
  <c r="AB31" i="278"/>
  <c r="AB9" i="265"/>
  <c r="AB42" i="307"/>
  <c r="AB10" i="265"/>
  <c r="AA148" i="273"/>
  <c r="AA149" i="273"/>
  <c r="AA32" i="289"/>
  <c r="AA22" i="289"/>
  <c r="Z22" i="289"/>
  <c r="Z23" i="289"/>
  <c r="Z24" i="289"/>
  <c r="AA23" i="289"/>
  <c r="AA24" i="289"/>
  <c r="AA31" i="289"/>
  <c r="AB33" i="289"/>
  <c r="AB41" i="278"/>
  <c r="AB42" i="278"/>
  <c r="AB43" i="278"/>
  <c r="AB44" i="278"/>
  <c r="AB11" i="265"/>
  <c r="AB12" i="265"/>
  <c r="AB43" i="282"/>
  <c r="AA33" i="278"/>
  <c r="AA34" i="278"/>
  <c r="AA35" i="278"/>
  <c r="AA66" i="278"/>
  <c r="AA61" i="278"/>
  <c r="AA62" i="278"/>
  <c r="AA63" i="278"/>
  <c r="AA67" i="278"/>
  <c r="AA68" i="278"/>
  <c r="AB65" i="278"/>
  <c r="AB54" i="278"/>
  <c r="AB55" i="278"/>
  <c r="AB51" i="278"/>
  <c r="AB171" i="273"/>
  <c r="AB170" i="273"/>
  <c r="AB172" i="273"/>
  <c r="AB50" i="278"/>
  <c r="AB52" i="278"/>
  <c r="AB56" i="278"/>
  <c r="AB57" i="278"/>
  <c r="AB86" i="273"/>
  <c r="AA87" i="273"/>
  <c r="AB88" i="273"/>
  <c r="AB58" i="278"/>
  <c r="AB59" i="278"/>
  <c r="AB32" i="265"/>
  <c r="AB33" i="265"/>
  <c r="AC11" i="278"/>
  <c r="AC10" i="278"/>
  <c r="AC12" i="278"/>
  <c r="AC22" i="278"/>
  <c r="AC17" i="278"/>
  <c r="AC159" i="273"/>
  <c r="AC160" i="273"/>
  <c r="AC16" i="278"/>
  <c r="AC18" i="278"/>
  <c r="AC23" i="278"/>
  <c r="AC24" i="278"/>
  <c r="AC29" i="278"/>
  <c r="AC30" i="278"/>
  <c r="AC31" i="278"/>
  <c r="AC9" i="265"/>
  <c r="AC42" i="307"/>
  <c r="AC10" i="265"/>
  <c r="AB148" i="273"/>
  <c r="AB149" i="273"/>
  <c r="AB32" i="289"/>
  <c r="AC33" i="289"/>
  <c r="AC41" i="278"/>
  <c r="AC42" i="278"/>
  <c r="AC43" i="278"/>
  <c r="AC44" i="278"/>
  <c r="AC11" i="265"/>
  <c r="AC12" i="265"/>
  <c r="AC43" i="282"/>
  <c r="AB33" i="278"/>
  <c r="AB34" i="278"/>
  <c r="AB35" i="278"/>
  <c r="AB66" i="278"/>
  <c r="AB61" i="278"/>
  <c r="AB62" i="278"/>
  <c r="AB63" i="278"/>
  <c r="AB67" i="278"/>
  <c r="AB68" i="278"/>
  <c r="AC65" i="278"/>
  <c r="AC54" i="278"/>
  <c r="AC55" i="278"/>
  <c r="AC51" i="278"/>
  <c r="AC171" i="273"/>
  <c r="AC170" i="273"/>
  <c r="AC172" i="273"/>
  <c r="AC50" i="278"/>
  <c r="AC52" i="278"/>
  <c r="AC56" i="278"/>
  <c r="AC57" i="278"/>
  <c r="AC86" i="273"/>
  <c r="AB87" i="273"/>
  <c r="AC88" i="273"/>
  <c r="AC58" i="278"/>
  <c r="AC59" i="278"/>
  <c r="AC32" i="265"/>
  <c r="AC33" i="265"/>
  <c r="AD11" i="278"/>
  <c r="AD10" i="278"/>
  <c r="AD12" i="278"/>
  <c r="AD22" i="278"/>
  <c r="AD17" i="278"/>
  <c r="AD159" i="273"/>
  <c r="AD160" i="273"/>
  <c r="AD16" i="278"/>
  <c r="AD18" i="278"/>
  <c r="AD23" i="278"/>
  <c r="AD24" i="278"/>
  <c r="AD29" i="278"/>
  <c r="AD30" i="278"/>
  <c r="AD31" i="278"/>
  <c r="AD9" i="265"/>
  <c r="AD42" i="307"/>
  <c r="AD10" i="265"/>
  <c r="AC148" i="273"/>
  <c r="AC149" i="273"/>
  <c r="AC32" i="289"/>
  <c r="AC22" i="289"/>
  <c r="AB22" i="289"/>
  <c r="AB23" i="289"/>
  <c r="AB24" i="289"/>
  <c r="AC23" i="289"/>
  <c r="AC24" i="289"/>
  <c r="AC31" i="289"/>
  <c r="AD33" i="289"/>
  <c r="AD41" i="278"/>
  <c r="AD42" i="278"/>
  <c r="AD43" i="278"/>
  <c r="AD44" i="278"/>
  <c r="AD11" i="265"/>
  <c r="AD12" i="265"/>
  <c r="AD43" i="282"/>
  <c r="AC33" i="278"/>
  <c r="AC34" i="278"/>
  <c r="AC35" i="278"/>
  <c r="AC66" i="278"/>
  <c r="AC61" i="278"/>
  <c r="AC62" i="278"/>
  <c r="AC63" i="278"/>
  <c r="AC67" i="278"/>
  <c r="AC68" i="278"/>
  <c r="AD65" i="278"/>
  <c r="AD54" i="278"/>
  <c r="AD55" i="278"/>
  <c r="AD51" i="278"/>
  <c r="AD171" i="273"/>
  <c r="AD170" i="273"/>
  <c r="AD172" i="273"/>
  <c r="AD50" i="278"/>
  <c r="AD52" i="278"/>
  <c r="AD56" i="278"/>
  <c r="AD57" i="278"/>
  <c r="AD86" i="273"/>
  <c r="AC87" i="273"/>
  <c r="AD88" i="273"/>
  <c r="AD58" i="278"/>
  <c r="AD59" i="278"/>
  <c r="AD32" i="265"/>
  <c r="AD33" i="265"/>
  <c r="AE11" i="278"/>
  <c r="AE10" i="278"/>
  <c r="AE12" i="278"/>
  <c r="AE22" i="278"/>
  <c r="AE17" i="278"/>
  <c r="AE159" i="273"/>
  <c r="AE160" i="273"/>
  <c r="AE16" i="278"/>
  <c r="AE18" i="278"/>
  <c r="AE23" i="278"/>
  <c r="AE24" i="278"/>
  <c r="AE29" i="278"/>
  <c r="AE30" i="278"/>
  <c r="AE31" i="278"/>
  <c r="AE9" i="265"/>
  <c r="AE42" i="307"/>
  <c r="AE10" i="265"/>
  <c r="AD148" i="273"/>
  <c r="AD149" i="273"/>
  <c r="AD32" i="289"/>
  <c r="AE33" i="289"/>
  <c r="AE41" i="278"/>
  <c r="AE42" i="278"/>
  <c r="AE43" i="278"/>
  <c r="AE44" i="278"/>
  <c r="AE11" i="265"/>
  <c r="AE12" i="265"/>
  <c r="AE43" i="282"/>
  <c r="AD33" i="278"/>
  <c r="AD34" i="278"/>
  <c r="AD35" i="278"/>
  <c r="AD66" i="278"/>
  <c r="AD61" i="278"/>
  <c r="AD62" i="278"/>
  <c r="AD63" i="278"/>
  <c r="AD67" i="278"/>
  <c r="AD68" i="278"/>
  <c r="AE65" i="278"/>
  <c r="AE54" i="278"/>
  <c r="AE55" i="278"/>
  <c r="AE51" i="278"/>
  <c r="AE171" i="273"/>
  <c r="AE170" i="273"/>
  <c r="AE172" i="273"/>
  <c r="AE50" i="278"/>
  <c r="AE52" i="278"/>
  <c r="AE56" i="278"/>
  <c r="AE57" i="278"/>
  <c r="AE86" i="273"/>
  <c r="AD87" i="273"/>
  <c r="AE88" i="273"/>
  <c r="AE58" i="278"/>
  <c r="AE59" i="278"/>
  <c r="AE32" i="265"/>
  <c r="AE33" i="265"/>
  <c r="AF11" i="278"/>
  <c r="AF10" i="278"/>
  <c r="AF12" i="278"/>
  <c r="AF22" i="278"/>
  <c r="AF17" i="278"/>
  <c r="AF159" i="273"/>
  <c r="AF160" i="273"/>
  <c r="AF16" i="278"/>
  <c r="AF18" i="278"/>
  <c r="AF23" i="278"/>
  <c r="AF24" i="278"/>
  <c r="AF29" i="278"/>
  <c r="AF30" i="278"/>
  <c r="AF31" i="278"/>
  <c r="AF9" i="265"/>
  <c r="AF42" i="307"/>
  <c r="AF10" i="265"/>
  <c r="AE148" i="273"/>
  <c r="AE149" i="273"/>
  <c r="AE32" i="289"/>
  <c r="AE22" i="289"/>
  <c r="AD22" i="289"/>
  <c r="AD23" i="289"/>
  <c r="AD24" i="289"/>
  <c r="AE23" i="289"/>
  <c r="AE24" i="289"/>
  <c r="AE31" i="289"/>
  <c r="AF33" i="289"/>
  <c r="AF41" i="278"/>
  <c r="AF42" i="278"/>
  <c r="AF43" i="278"/>
  <c r="AF44" i="278"/>
  <c r="AF11" i="265"/>
  <c r="AF12" i="265"/>
  <c r="AF43" i="282"/>
  <c r="AE33" i="278"/>
  <c r="AE34" i="278"/>
  <c r="AE35" i="278"/>
  <c r="AE66" i="278"/>
  <c r="AE61" i="278"/>
  <c r="AE62" i="278"/>
  <c r="AE63" i="278"/>
  <c r="AE67" i="278"/>
  <c r="AE68" i="278"/>
  <c r="AF65" i="278"/>
  <c r="AF54" i="278"/>
  <c r="AF55" i="278"/>
  <c r="AF51" i="278"/>
  <c r="AF171" i="273"/>
  <c r="AF170" i="273"/>
  <c r="AF172" i="273"/>
  <c r="AF50" i="278"/>
  <c r="AF52" i="278"/>
  <c r="AF56" i="278"/>
  <c r="AF57" i="278"/>
  <c r="AF86" i="273"/>
  <c r="AE87" i="273"/>
  <c r="AF88" i="273"/>
  <c r="AF58" i="278"/>
  <c r="AF59" i="278"/>
  <c r="AF32" i="265"/>
  <c r="AF33" i="265"/>
  <c r="AG11" i="278"/>
  <c r="AG10" i="278"/>
  <c r="AG12" i="278"/>
  <c r="AG22" i="278"/>
  <c r="AG17" i="278"/>
  <c r="AG159" i="273"/>
  <c r="AG160" i="273"/>
  <c r="AG16" i="278"/>
  <c r="AG18" i="278"/>
  <c r="AG23" i="278"/>
  <c r="AG24" i="278"/>
  <c r="AG29" i="278"/>
  <c r="AG30" i="278"/>
  <c r="AG31" i="278"/>
  <c r="AG9" i="265"/>
  <c r="AG42" i="307"/>
  <c r="AG10" i="265"/>
  <c r="AF148" i="273"/>
  <c r="AF149" i="273"/>
  <c r="AF32" i="289"/>
  <c r="AG33" i="289"/>
  <c r="AG41" i="278"/>
  <c r="AG42" i="278"/>
  <c r="AG43" i="278"/>
  <c r="AG44" i="278"/>
  <c r="AG11" i="265"/>
  <c r="AG12" i="265"/>
  <c r="AG43" i="282"/>
  <c r="AF33" i="278"/>
  <c r="AF34" i="278"/>
  <c r="AF35" i="278"/>
  <c r="AF66" i="278"/>
  <c r="AF61" i="278"/>
  <c r="AF62" i="278"/>
  <c r="AF63" i="278"/>
  <c r="AF67" i="278"/>
  <c r="AF68" i="278"/>
  <c r="AG65" i="278"/>
  <c r="AG54" i="278"/>
  <c r="AG55" i="278"/>
  <c r="AG51" i="278"/>
  <c r="AG171" i="273"/>
  <c r="AG170" i="273"/>
  <c r="AG172" i="273"/>
  <c r="AG50" i="278"/>
  <c r="AG52" i="278"/>
  <c r="AG56" i="278"/>
  <c r="AG57" i="278"/>
  <c r="AG86" i="273"/>
  <c r="AF87" i="273"/>
  <c r="AG88" i="273"/>
  <c r="AG58" i="278"/>
  <c r="AG59" i="278"/>
  <c r="AG32" i="265"/>
  <c r="AG33" i="265"/>
  <c r="AH11" i="278"/>
  <c r="AH10" i="278"/>
  <c r="AH12" i="278"/>
  <c r="AH22" i="278"/>
  <c r="AH17" i="278"/>
  <c r="AH159" i="273"/>
  <c r="AH160" i="273"/>
  <c r="AH16" i="278"/>
  <c r="AH18" i="278"/>
  <c r="AH23" i="278"/>
  <c r="AH24" i="278"/>
  <c r="AH29" i="278"/>
  <c r="AH30" i="278"/>
  <c r="AH31" i="278"/>
  <c r="AH9" i="265"/>
  <c r="AH42" i="307"/>
  <c r="AH10" i="265"/>
  <c r="AG148" i="273"/>
  <c r="AG149" i="273"/>
  <c r="AG32" i="289"/>
  <c r="AG22" i="289"/>
  <c r="AF22" i="289"/>
  <c r="AF23" i="289"/>
  <c r="AF24" i="289"/>
  <c r="AG23" i="289"/>
  <c r="AG24" i="289"/>
  <c r="AG31" i="289"/>
  <c r="AH33" i="289"/>
  <c r="AH41" i="278"/>
  <c r="AH42" i="278"/>
  <c r="AH43" i="278"/>
  <c r="AH44" i="278"/>
  <c r="AH11" i="265"/>
  <c r="AH12" i="265"/>
  <c r="AH43" i="282"/>
  <c r="AG33" i="278"/>
  <c r="AG34" i="278"/>
  <c r="AG35" i="278"/>
  <c r="AG66" i="278"/>
  <c r="AG61" i="278"/>
  <c r="AG62" i="278"/>
  <c r="AG63" i="278"/>
  <c r="AG67" i="278"/>
  <c r="AG68" i="278"/>
  <c r="AH65" i="278"/>
  <c r="AH54" i="278"/>
  <c r="AH55" i="278"/>
  <c r="AH51" i="278"/>
  <c r="AH171" i="273"/>
  <c r="AH170" i="273"/>
  <c r="AH172" i="273"/>
  <c r="AH50" i="278"/>
  <c r="AH52" i="278"/>
  <c r="AH56" i="278"/>
  <c r="AH57" i="278"/>
  <c r="AH86" i="273"/>
  <c r="AG87" i="273"/>
  <c r="AH88" i="273"/>
  <c r="AH58" i="278"/>
  <c r="AH59" i="278"/>
  <c r="AH32" i="265"/>
  <c r="AH33" i="265"/>
  <c r="AI11" i="278"/>
  <c r="AI10" i="278"/>
  <c r="AI12" i="278"/>
  <c r="AI22" i="278"/>
  <c r="AI17" i="278"/>
  <c r="AI159" i="273"/>
  <c r="AI160" i="273"/>
  <c r="AI16" i="278"/>
  <c r="AI18" i="278"/>
  <c r="AI23" i="278"/>
  <c r="AI24" i="278"/>
  <c r="AI29" i="278"/>
  <c r="AI30" i="278"/>
  <c r="AI31" i="278"/>
  <c r="AI9" i="265"/>
  <c r="AI42" i="307"/>
  <c r="AI10" i="265"/>
  <c r="AH148" i="273"/>
  <c r="AH149" i="273"/>
  <c r="AH32" i="289"/>
  <c r="AI33" i="289"/>
  <c r="AI41" i="278"/>
  <c r="AI42" i="278"/>
  <c r="AI43" i="278"/>
  <c r="AI44" i="278"/>
  <c r="AI11" i="265"/>
  <c r="AI12" i="265"/>
  <c r="AI43" i="282"/>
  <c r="AH33" i="278"/>
  <c r="AH34" i="278"/>
  <c r="AH35" i="278"/>
  <c r="AH66" i="278"/>
  <c r="AH61" i="278"/>
  <c r="AH62" i="278"/>
  <c r="AH63" i="278"/>
  <c r="AH67" i="278"/>
  <c r="AH68" i="278"/>
  <c r="AI65" i="278"/>
  <c r="AI54" i="278"/>
  <c r="AI55" i="278"/>
  <c r="AI51" i="278"/>
  <c r="AI171" i="273"/>
  <c r="AI170" i="273"/>
  <c r="AI172" i="273"/>
  <c r="AI50" i="278"/>
  <c r="AI52" i="278"/>
  <c r="AI56" i="278"/>
  <c r="AI57" i="278"/>
  <c r="AI86" i="273"/>
  <c r="AH87" i="273"/>
  <c r="AI88" i="273"/>
  <c r="AI58" i="278"/>
  <c r="AI59" i="278"/>
  <c r="AI32" i="265"/>
  <c r="AI33" i="265"/>
  <c r="AJ11" i="278"/>
  <c r="AJ10" i="278"/>
  <c r="AJ12" i="278"/>
  <c r="AJ22" i="278"/>
  <c r="AJ17" i="278"/>
  <c r="AJ159" i="273"/>
  <c r="AJ160" i="273"/>
  <c r="AJ16" i="278"/>
  <c r="AJ18" i="278"/>
  <c r="AJ23" i="278"/>
  <c r="AJ24" i="278"/>
  <c r="AJ29" i="278"/>
  <c r="AJ30" i="278"/>
  <c r="AJ31" i="278"/>
  <c r="AJ9" i="265"/>
  <c r="AJ42" i="307"/>
  <c r="AJ10" i="265"/>
  <c r="AI148" i="273"/>
  <c r="AI149" i="273"/>
  <c r="AI32" i="289"/>
  <c r="AI22" i="289"/>
  <c r="AH22" i="289"/>
  <c r="AH23" i="289"/>
  <c r="AH24" i="289"/>
  <c r="AI23" i="289"/>
  <c r="AI24" i="289"/>
  <c r="AI31" i="289"/>
  <c r="AJ33" i="289"/>
  <c r="AJ41" i="278"/>
  <c r="AJ42" i="278"/>
  <c r="AJ43" i="278"/>
  <c r="AJ44" i="278"/>
  <c r="AJ11" i="265"/>
  <c r="AJ12" i="265"/>
  <c r="AJ43" i="282"/>
  <c r="AI33" i="278"/>
  <c r="AI34" i="278"/>
  <c r="AI35" i="278"/>
  <c r="AI66" i="278"/>
  <c r="AI61" i="278"/>
  <c r="AI62" i="278"/>
  <c r="AI63" i="278"/>
  <c r="AI67" i="278"/>
  <c r="AI68" i="278"/>
  <c r="AJ65" i="278"/>
  <c r="AJ54" i="278"/>
  <c r="AJ55" i="278"/>
  <c r="AJ51" i="278"/>
  <c r="AJ171" i="273"/>
  <c r="AJ170" i="273"/>
  <c r="AJ172" i="273"/>
  <c r="AJ50" i="278"/>
  <c r="AJ52" i="278"/>
  <c r="AJ56" i="278"/>
  <c r="AJ57" i="278"/>
  <c r="AJ86" i="273"/>
  <c r="AI87" i="273"/>
  <c r="AJ88" i="273"/>
  <c r="AJ58" i="278"/>
  <c r="AJ59" i="278"/>
  <c r="AJ32" i="265"/>
  <c r="AJ33" i="265"/>
  <c r="AK11" i="278"/>
  <c r="AK10" i="278"/>
  <c r="AK12" i="278"/>
  <c r="AK22" i="278"/>
  <c r="AK17" i="278"/>
  <c r="AK159" i="273"/>
  <c r="AK160" i="273"/>
  <c r="AK16" i="278"/>
  <c r="AK18" i="278"/>
  <c r="AK23" i="278"/>
  <c r="AK24" i="278"/>
  <c r="AK29" i="278"/>
  <c r="AK30" i="278"/>
  <c r="AK31" i="278"/>
  <c r="AK9" i="265"/>
  <c r="AK42" i="307"/>
  <c r="AK10" i="265"/>
  <c r="AJ148" i="273"/>
  <c r="AJ149" i="273"/>
  <c r="AJ32" i="289"/>
  <c r="AK33" i="289"/>
  <c r="AK41" i="278"/>
  <c r="AK42" i="278"/>
  <c r="AK43" i="278"/>
  <c r="AK44" i="278"/>
  <c r="AK11" i="265"/>
  <c r="AK12" i="265"/>
  <c r="AK43" i="282"/>
  <c r="AJ33" i="278"/>
  <c r="AJ34" i="278"/>
  <c r="AJ35" i="278"/>
  <c r="AJ66" i="278"/>
  <c r="AJ61" i="278"/>
  <c r="AJ62" i="278"/>
  <c r="AJ63" i="278"/>
  <c r="AJ67" i="278"/>
  <c r="AJ68" i="278"/>
  <c r="AK65" i="278"/>
  <c r="AK54" i="278"/>
  <c r="AK55" i="278"/>
  <c r="AK51" i="278"/>
  <c r="AK171" i="273"/>
  <c r="AK170" i="273"/>
  <c r="AK172" i="273"/>
  <c r="AK50" i="278"/>
  <c r="AK52" i="278"/>
  <c r="AK56" i="278"/>
  <c r="AK57" i="278"/>
  <c r="AK86" i="273"/>
  <c r="AJ87" i="273"/>
  <c r="AK88" i="273"/>
  <c r="AK58" i="278"/>
  <c r="AK59" i="278"/>
  <c r="AK32" i="265"/>
  <c r="AK33" i="265"/>
  <c r="AL11" i="278"/>
  <c r="AL10" i="278"/>
  <c r="AL12" i="278"/>
  <c r="AL22" i="278"/>
  <c r="AL17" i="278"/>
  <c r="AL159" i="273"/>
  <c r="AL160" i="273"/>
  <c r="AL16" i="278"/>
  <c r="AL18" i="278"/>
  <c r="AL23" i="278"/>
  <c r="AL24" i="278"/>
  <c r="AL29" i="278"/>
  <c r="AL30" i="278"/>
  <c r="AL31" i="278"/>
  <c r="AL9" i="265"/>
  <c r="AL42" i="307"/>
  <c r="AL10" i="265"/>
  <c r="AK148" i="273"/>
  <c r="AK149" i="273"/>
  <c r="AK32" i="289"/>
  <c r="AK22" i="289"/>
  <c r="AJ22" i="289"/>
  <c r="AJ23" i="289"/>
  <c r="AJ24" i="289"/>
  <c r="AK23" i="289"/>
  <c r="AK24" i="289"/>
  <c r="AK31" i="289"/>
  <c r="AL33" i="289"/>
  <c r="AL41" i="278"/>
  <c r="AL42" i="278"/>
  <c r="AL43" i="278"/>
  <c r="AL44" i="278"/>
  <c r="AL11" i="265"/>
  <c r="AL12" i="265"/>
  <c r="AL43" i="282"/>
  <c r="AK33" i="278"/>
  <c r="AK34" i="278"/>
  <c r="AK35" i="278"/>
  <c r="AK66" i="278"/>
  <c r="AK61" i="278"/>
  <c r="AK62" i="278"/>
  <c r="AK63" i="278"/>
  <c r="AK67" i="278"/>
  <c r="AK68" i="278"/>
  <c r="AL65" i="278"/>
  <c r="AL54" i="278"/>
  <c r="AL55" i="278"/>
  <c r="AL51" i="278"/>
  <c r="AL171" i="273"/>
  <c r="AL170" i="273"/>
  <c r="AL172" i="273"/>
  <c r="AL50" i="278"/>
  <c r="AL52" i="278"/>
  <c r="AL56" i="278"/>
  <c r="AL57" i="278"/>
  <c r="AL86" i="273"/>
  <c r="AK87" i="273"/>
  <c r="AL88" i="273"/>
  <c r="AL58" i="278"/>
  <c r="AL59" i="278"/>
  <c r="AL32" i="265"/>
  <c r="AL33" i="265"/>
  <c r="AM11" i="278"/>
  <c r="AM10" i="278"/>
  <c r="AM12" i="278"/>
  <c r="AM22" i="278"/>
  <c r="AM17" i="278"/>
  <c r="AM159" i="273"/>
  <c r="AM160" i="273"/>
  <c r="AM16" i="278"/>
  <c r="AM18" i="278"/>
  <c r="AM23" i="278"/>
  <c r="AM24" i="278"/>
  <c r="AM29" i="278"/>
  <c r="AM30" i="278"/>
  <c r="AM31" i="278"/>
  <c r="AM9" i="265"/>
  <c r="AM42" i="307"/>
  <c r="AM10" i="265"/>
  <c r="AL148" i="273"/>
  <c r="AL149" i="273"/>
  <c r="AL32" i="289"/>
  <c r="AM33" i="289"/>
  <c r="AM41" i="278"/>
  <c r="AM42" i="278"/>
  <c r="AM43" i="278"/>
  <c r="AM44" i="278"/>
  <c r="AM11" i="265"/>
  <c r="AM12" i="265"/>
  <c r="AM43" i="282"/>
  <c r="AL33" i="278"/>
  <c r="AL34" i="278"/>
  <c r="AL35" i="278"/>
  <c r="AL66" i="278"/>
  <c r="AL61" i="278"/>
  <c r="AL62" i="278"/>
  <c r="AL63" i="278"/>
  <c r="AL67" i="278"/>
  <c r="AL68" i="278"/>
  <c r="AM65" i="278"/>
  <c r="AM54" i="278"/>
  <c r="AM55" i="278"/>
  <c r="AM51" i="278"/>
  <c r="AM171" i="273"/>
  <c r="AM170" i="273"/>
  <c r="AM172" i="273"/>
  <c r="AM50" i="278"/>
  <c r="AM52" i="278"/>
  <c r="AM56" i="278"/>
  <c r="AM57" i="278"/>
  <c r="AM86" i="273"/>
  <c r="AL87" i="273"/>
  <c r="AM88" i="273"/>
  <c r="AM58" i="278"/>
  <c r="AM59" i="278"/>
  <c r="AM32" i="265"/>
  <c r="AM33" i="265"/>
  <c r="AN11" i="278"/>
  <c r="AN10" i="278"/>
  <c r="AN12" i="278"/>
  <c r="AN22" i="278"/>
  <c r="AN17" i="278"/>
  <c r="AN159" i="273"/>
  <c r="AN160" i="273"/>
  <c r="AN16" i="278"/>
  <c r="AN18" i="278"/>
  <c r="AN23" i="278"/>
  <c r="AN24" i="278"/>
  <c r="AN29" i="278"/>
  <c r="AN30" i="278"/>
  <c r="AN31" i="278"/>
  <c r="AN9" i="265"/>
  <c r="AN42" i="307"/>
  <c r="AN10" i="265"/>
  <c r="AM148" i="273"/>
  <c r="AM149" i="273"/>
  <c r="AM32" i="289"/>
  <c r="AM22" i="289"/>
  <c r="AL22" i="289"/>
  <c r="AL23" i="289"/>
  <c r="AL24" i="289"/>
  <c r="AM23" i="289"/>
  <c r="AM24" i="289"/>
  <c r="AM31" i="289"/>
  <c r="AN33" i="289"/>
  <c r="AN41" i="278"/>
  <c r="AN42" i="278"/>
  <c r="AN43" i="278"/>
  <c r="AN44" i="278"/>
  <c r="AN11" i="265"/>
  <c r="AN12" i="265"/>
  <c r="AN43" i="282"/>
  <c r="AM33" i="278"/>
  <c r="AM34" i="278"/>
  <c r="AM35" i="278"/>
  <c r="AM66" i="278"/>
  <c r="AM61" i="278"/>
  <c r="AM62" i="278"/>
  <c r="AM63" i="278"/>
  <c r="AM67" i="278"/>
  <c r="AM68" i="278"/>
  <c r="AN65" i="278"/>
  <c r="AN54" i="278"/>
  <c r="AN55" i="278"/>
  <c r="AN51" i="278"/>
  <c r="AN171" i="273"/>
  <c r="AN170" i="273"/>
  <c r="AN172" i="273"/>
  <c r="AN50" i="278"/>
  <c r="AN52" i="278"/>
  <c r="AN56" i="278"/>
  <c r="AN57" i="278"/>
  <c r="AN86" i="273"/>
  <c r="AM87" i="273"/>
  <c r="AN88" i="273"/>
  <c r="AN58" i="278"/>
  <c r="AN59" i="278"/>
  <c r="AN32" i="265"/>
  <c r="AN33" i="265"/>
  <c r="AO11" i="278"/>
  <c r="AO10" i="278"/>
  <c r="AO12" i="278"/>
  <c r="AO22" i="278"/>
  <c r="AO17" i="278"/>
  <c r="AO159" i="273"/>
  <c r="AO160" i="273"/>
  <c r="AO16" i="278"/>
  <c r="AO18" i="278"/>
  <c r="AO23" i="278"/>
  <c r="AO24" i="278"/>
  <c r="AO29" i="278"/>
  <c r="AO30" i="278"/>
  <c r="AO31" i="278"/>
  <c r="AO9" i="265"/>
  <c r="AO42" i="307"/>
  <c r="AO10" i="265"/>
  <c r="AN148" i="273"/>
  <c r="AN149" i="273"/>
  <c r="AN32" i="289"/>
  <c r="AO33" i="289"/>
  <c r="AO41" i="278"/>
  <c r="AO42" i="278"/>
  <c r="AO43" i="278"/>
  <c r="AO44" i="278"/>
  <c r="AO11" i="265"/>
  <c r="AO12" i="265"/>
  <c r="AO43" i="282"/>
  <c r="AN33" i="278"/>
  <c r="AN34" i="278"/>
  <c r="AN35" i="278"/>
  <c r="AN66" i="278"/>
  <c r="AN61" i="278"/>
  <c r="AN62" i="278"/>
  <c r="AN63" i="278"/>
  <c r="AN67" i="278"/>
  <c r="AN68" i="278"/>
  <c r="AO65" i="278"/>
  <c r="AO54" i="278"/>
  <c r="AO55" i="278"/>
  <c r="AO51" i="278"/>
  <c r="AO171" i="273"/>
  <c r="AO170" i="273"/>
  <c r="AO172" i="273"/>
  <c r="AO50" i="278"/>
  <c r="AO52" i="278"/>
  <c r="AO56" i="278"/>
  <c r="AO57" i="278"/>
  <c r="AO86" i="273"/>
  <c r="AN87" i="273"/>
  <c r="AO88" i="273"/>
  <c r="AO58" i="278"/>
  <c r="AO59" i="278"/>
  <c r="AO32" i="265"/>
  <c r="AO33" i="265"/>
  <c r="AP11" i="278"/>
  <c r="AP10" i="278"/>
  <c r="AP12" i="278"/>
  <c r="AP22" i="278"/>
  <c r="AP17" i="278"/>
  <c r="AP159" i="273"/>
  <c r="AP160" i="273"/>
  <c r="AP16" i="278"/>
  <c r="AP18" i="278"/>
  <c r="AP23" i="278"/>
  <c r="AP24" i="278"/>
  <c r="AP29" i="278"/>
  <c r="AP30" i="278"/>
  <c r="AP31" i="278"/>
  <c r="AP9" i="265"/>
  <c r="AP42" i="307"/>
  <c r="AP10" i="265"/>
  <c r="AO148" i="273"/>
  <c r="AO149" i="273"/>
  <c r="AO32" i="289"/>
  <c r="AO22" i="289"/>
  <c r="AN22" i="289"/>
  <c r="AN23" i="289"/>
  <c r="AN24" i="289"/>
  <c r="AO23" i="289"/>
  <c r="AO24" i="289"/>
  <c r="AO31" i="289"/>
  <c r="AP33" i="289"/>
  <c r="AP41" i="278"/>
  <c r="AP42" i="278"/>
  <c r="AP43" i="278"/>
  <c r="AP44" i="278"/>
  <c r="AP11" i="265"/>
  <c r="AP12" i="265"/>
  <c r="AP43" i="282"/>
  <c r="AO33" i="278"/>
  <c r="AO34" i="278"/>
  <c r="AO35" i="278"/>
  <c r="AO66" i="278"/>
  <c r="AO61" i="278"/>
  <c r="AO62" i="278"/>
  <c r="AO63" i="278"/>
  <c r="AO67" i="278"/>
  <c r="AO68" i="278"/>
  <c r="AP65" i="278"/>
  <c r="AP54" i="278"/>
  <c r="AP55" i="278"/>
  <c r="AP51" i="278"/>
  <c r="AP171" i="273"/>
  <c r="AP170" i="273"/>
  <c r="AP172" i="273"/>
  <c r="AP50" i="278"/>
  <c r="AP52" i="278"/>
  <c r="AP56" i="278"/>
  <c r="AP57" i="278"/>
  <c r="AP86" i="273"/>
  <c r="AO87" i="273"/>
  <c r="AP88" i="273"/>
  <c r="AP58" i="278"/>
  <c r="AP59" i="278"/>
  <c r="AP32" i="265"/>
  <c r="AP33" i="265"/>
  <c r="AQ11" i="278"/>
  <c r="AQ10" i="278"/>
  <c r="AQ12" i="278"/>
  <c r="AQ22" i="278"/>
  <c r="AQ17" i="278"/>
  <c r="AQ159" i="273"/>
  <c r="AQ160" i="273"/>
  <c r="AQ16" i="278"/>
  <c r="AQ18" i="278"/>
  <c r="AQ23" i="278"/>
  <c r="AQ24" i="278"/>
  <c r="AQ29" i="278"/>
  <c r="AQ30" i="278"/>
  <c r="AQ31" i="278"/>
  <c r="AQ9" i="265"/>
  <c r="AQ42" i="307"/>
  <c r="AQ10" i="265"/>
  <c r="AP148" i="273"/>
  <c r="AP149" i="273"/>
  <c r="AP32" i="289"/>
  <c r="AQ33" i="289"/>
  <c r="AQ41" i="278"/>
  <c r="AQ42" i="278"/>
  <c r="AQ43" i="278"/>
  <c r="AQ44" i="278"/>
  <c r="AQ11" i="265"/>
  <c r="AQ12" i="265"/>
  <c r="AQ43" i="282"/>
  <c r="AP33" i="278"/>
  <c r="AP34" i="278"/>
  <c r="AP35" i="278"/>
  <c r="AP66" i="278"/>
  <c r="AP61" i="278"/>
  <c r="AP62" i="278"/>
  <c r="AP63" i="278"/>
  <c r="AP67" i="278"/>
  <c r="AP68" i="278"/>
  <c r="AQ65" i="278"/>
  <c r="AQ54" i="278"/>
  <c r="AQ55" i="278"/>
  <c r="AQ51" i="278"/>
  <c r="AQ171" i="273"/>
  <c r="AQ170" i="273"/>
  <c r="AQ172" i="273"/>
  <c r="AQ50" i="278"/>
  <c r="AQ52" i="278"/>
  <c r="AQ56" i="278"/>
  <c r="AQ57" i="278"/>
  <c r="AQ86" i="273"/>
  <c r="AP87" i="273"/>
  <c r="AQ88" i="273"/>
  <c r="AQ58" i="278"/>
  <c r="AQ59" i="278"/>
  <c r="AQ32" i="265"/>
  <c r="AQ33" i="265"/>
  <c r="AR11" i="278"/>
  <c r="AR10" i="278"/>
  <c r="AR12" i="278"/>
  <c r="AR22" i="278"/>
  <c r="AR17" i="278"/>
  <c r="AR159" i="273"/>
  <c r="AR160" i="273"/>
  <c r="AR16" i="278"/>
  <c r="AR18" i="278"/>
  <c r="AR23" i="278"/>
  <c r="AR24" i="278"/>
  <c r="AR29" i="278"/>
  <c r="AR30" i="278"/>
  <c r="AR31" i="278"/>
  <c r="AR9" i="265"/>
  <c r="AR42" i="307"/>
  <c r="AR10" i="265"/>
  <c r="AQ148" i="273"/>
  <c r="AQ149" i="273"/>
  <c r="AQ32" i="289"/>
  <c r="AQ22" i="289"/>
  <c r="AP22" i="289"/>
  <c r="AP23" i="289"/>
  <c r="AP24" i="289"/>
  <c r="AQ23" i="289"/>
  <c r="AQ24" i="289"/>
  <c r="AQ31" i="289"/>
  <c r="AR33" i="289"/>
  <c r="AR41" i="278"/>
  <c r="AR42" i="278"/>
  <c r="AR43" i="278"/>
  <c r="AR44" i="278"/>
  <c r="AR11" i="265"/>
  <c r="AR12" i="265"/>
  <c r="AR43" i="282"/>
  <c r="AQ33" i="278"/>
  <c r="AQ34" i="278"/>
  <c r="AQ35" i="278"/>
  <c r="AQ66" i="278"/>
  <c r="AQ61" i="278"/>
  <c r="AQ62" i="278"/>
  <c r="AQ63" i="278"/>
  <c r="AQ67" i="278"/>
  <c r="AQ68" i="278"/>
  <c r="AR65" i="278"/>
  <c r="AR54" i="278"/>
  <c r="AR55" i="278"/>
  <c r="AR51" i="278"/>
  <c r="AR171" i="273"/>
  <c r="AR170" i="273"/>
  <c r="AR172" i="273"/>
  <c r="AR50" i="278"/>
  <c r="AR52" i="278"/>
  <c r="AR56" i="278"/>
  <c r="AR57" i="278"/>
  <c r="AR86" i="273"/>
  <c r="AQ87" i="273"/>
  <c r="AR88" i="273"/>
  <c r="AR58" i="278"/>
  <c r="AR59" i="278"/>
  <c r="AR32" i="265"/>
  <c r="AR33" i="265"/>
  <c r="AS11" i="278"/>
  <c r="AS10" i="278"/>
  <c r="AS12" i="278"/>
  <c r="AS22" i="278"/>
  <c r="AS17" i="278"/>
  <c r="AS159" i="273"/>
  <c r="AS160" i="273"/>
  <c r="AS16" i="278"/>
  <c r="AS18" i="278"/>
  <c r="AS23" i="278"/>
  <c r="AS24" i="278"/>
  <c r="AS29" i="278"/>
  <c r="AS30" i="278"/>
  <c r="AS31" i="278"/>
  <c r="AS9" i="265"/>
  <c r="AS42" i="307"/>
  <c r="AS10" i="265"/>
  <c r="AR148" i="273"/>
  <c r="AR149" i="273"/>
  <c r="AR32" i="289"/>
  <c r="AS33" i="289"/>
  <c r="AS41" i="278"/>
  <c r="AS42" i="278"/>
  <c r="AS43" i="278"/>
  <c r="AS44" i="278"/>
  <c r="AS11" i="265"/>
  <c r="AS12" i="265"/>
  <c r="AS43" i="282"/>
  <c r="AR33" i="278"/>
  <c r="AR34" i="278"/>
  <c r="AR35" i="278"/>
  <c r="AR66" i="278"/>
  <c r="AR61" i="278"/>
  <c r="AR62" i="278"/>
  <c r="AR63" i="278"/>
  <c r="AR67" i="278"/>
  <c r="AR68" i="278"/>
  <c r="AS65" i="278"/>
  <c r="AS54" i="278"/>
  <c r="AS55" i="278"/>
  <c r="AS51" i="278"/>
  <c r="AS171" i="273"/>
  <c r="AS170" i="273"/>
  <c r="AS172" i="273"/>
  <c r="AS50" i="278"/>
  <c r="AS52" i="278"/>
  <c r="AS56" i="278"/>
  <c r="AS57" i="278"/>
  <c r="AS86" i="273"/>
  <c r="AR87" i="273"/>
  <c r="AS88" i="273"/>
  <c r="AS58" i="278"/>
  <c r="AS59" i="278"/>
  <c r="AS32" i="265"/>
  <c r="AS33" i="265"/>
  <c r="AT11" i="278"/>
  <c r="AT10" i="278"/>
  <c r="AT12" i="278"/>
  <c r="AT22" i="278"/>
  <c r="AT17" i="278"/>
  <c r="AT159" i="273"/>
  <c r="AT160" i="273"/>
  <c r="AT16" i="278"/>
  <c r="AT18" i="278"/>
  <c r="AT23" i="278"/>
  <c r="AT24" i="278"/>
  <c r="AT29" i="278"/>
  <c r="AT30" i="278"/>
  <c r="AT31" i="278"/>
  <c r="AT9" i="265"/>
  <c r="AT42" i="307"/>
  <c r="AT10" i="265"/>
  <c r="AS148" i="273"/>
  <c r="AS149" i="273"/>
  <c r="AS32" i="289"/>
  <c r="AS22" i="289"/>
  <c r="AR22" i="289"/>
  <c r="AR23" i="289"/>
  <c r="AR24" i="289"/>
  <c r="AS23" i="289"/>
  <c r="AS24" i="289"/>
  <c r="AS31" i="289"/>
  <c r="AT33" i="289"/>
  <c r="AT41" i="278"/>
  <c r="AT42" i="278"/>
  <c r="AT43" i="278"/>
  <c r="AT44" i="278"/>
  <c r="AT11" i="265"/>
  <c r="AT12" i="265"/>
  <c r="AT43" i="282"/>
  <c r="AS33" i="278"/>
  <c r="AS34" i="278"/>
  <c r="AS35" i="278"/>
  <c r="AS66" i="278"/>
  <c r="AS61" i="278"/>
  <c r="AS62" i="278"/>
  <c r="AS63" i="278"/>
  <c r="AS67" i="278"/>
  <c r="AS68" i="278"/>
  <c r="AT65" i="278"/>
  <c r="AT54" i="278"/>
  <c r="AT55" i="278"/>
  <c r="AT51" i="278"/>
  <c r="AT171" i="273"/>
  <c r="AT170" i="273"/>
  <c r="AT172" i="273"/>
  <c r="AT50" i="278"/>
  <c r="AT52" i="278"/>
  <c r="AT56" i="278"/>
  <c r="AT57" i="278"/>
  <c r="AT86" i="273"/>
  <c r="AS87" i="273"/>
  <c r="AT88" i="273"/>
  <c r="AT58" i="278"/>
  <c r="AT59" i="278"/>
  <c r="AT32" i="265"/>
  <c r="AT33" i="265"/>
  <c r="AU11" i="278"/>
  <c r="AU10" i="278"/>
  <c r="AU12" i="278"/>
  <c r="AU22" i="278"/>
  <c r="AU17" i="278"/>
  <c r="AU159" i="273"/>
  <c r="AU160" i="273"/>
  <c r="AU16" i="278"/>
  <c r="AU18" i="278"/>
  <c r="AU23" i="278"/>
  <c r="AU24" i="278"/>
  <c r="AU29" i="278"/>
  <c r="AU30" i="278"/>
  <c r="AU31" i="278"/>
  <c r="AU9" i="265"/>
  <c r="AU42" i="307"/>
  <c r="AU10" i="265"/>
  <c r="AT148" i="273"/>
  <c r="AT149" i="273"/>
  <c r="AT32" i="289"/>
  <c r="AU33" i="289"/>
  <c r="AU41" i="278"/>
  <c r="AU42" i="278"/>
  <c r="AU43" i="278"/>
  <c r="AU44" i="278"/>
  <c r="AU11" i="265"/>
  <c r="AU12" i="265"/>
  <c r="AU43" i="282"/>
  <c r="AT33" i="278"/>
  <c r="AT34" i="278"/>
  <c r="AT35" i="278"/>
  <c r="AT66" i="278"/>
  <c r="AT61" i="278"/>
  <c r="AT62" i="278"/>
  <c r="AT63" i="278"/>
  <c r="AT67" i="278"/>
  <c r="AT68" i="278"/>
  <c r="AU65" i="278"/>
  <c r="AU54" i="278"/>
  <c r="AU55" i="278"/>
  <c r="AU51" i="278"/>
  <c r="AU171" i="273"/>
  <c r="AU170" i="273"/>
  <c r="AU172" i="273"/>
  <c r="AU50" i="278"/>
  <c r="AU52" i="278"/>
  <c r="AU56" i="278"/>
  <c r="AU57" i="278"/>
  <c r="AU86" i="273"/>
  <c r="AT87" i="273"/>
  <c r="AU88" i="273"/>
  <c r="AU58" i="278"/>
  <c r="AU59" i="278"/>
  <c r="AU32" i="265"/>
  <c r="AU33" i="265"/>
  <c r="AV11" i="278"/>
  <c r="AV10" i="278"/>
  <c r="AV12" i="278"/>
  <c r="AV22" i="278"/>
  <c r="AV17" i="278"/>
  <c r="AV159" i="273"/>
  <c r="AV160" i="273"/>
  <c r="AV16" i="278"/>
  <c r="AV18" i="278"/>
  <c r="AV23" i="278"/>
  <c r="AV24" i="278"/>
  <c r="AV29" i="278"/>
  <c r="AV30" i="278"/>
  <c r="AV31" i="278"/>
  <c r="AV9" i="265"/>
  <c r="AV42" i="307"/>
  <c r="AV10" i="265"/>
  <c r="AU148" i="273"/>
  <c r="AU149" i="273"/>
  <c r="AU32" i="289"/>
  <c r="AU22" i="289"/>
  <c r="AT22" i="289"/>
  <c r="AT23" i="289"/>
  <c r="AT24" i="289"/>
  <c r="AU23" i="289"/>
  <c r="AU24" i="289"/>
  <c r="AU31" i="289"/>
  <c r="AV33" i="289"/>
  <c r="AV41" i="278"/>
  <c r="AV42" i="278"/>
  <c r="AV43" i="278"/>
  <c r="AV44" i="278"/>
  <c r="AV11" i="265"/>
  <c r="AV12" i="265"/>
  <c r="AV43" i="282"/>
  <c r="AU33" i="278"/>
  <c r="AU34" i="278"/>
  <c r="AU35" i="278"/>
  <c r="AU66" i="278"/>
  <c r="AU61" i="278"/>
  <c r="AU62" i="278"/>
  <c r="AU63" i="278"/>
  <c r="AU67" i="278"/>
  <c r="AU68" i="278"/>
  <c r="AV65" i="278"/>
  <c r="AV54" i="278"/>
  <c r="AV55" i="278"/>
  <c r="AV51" i="278"/>
  <c r="AV171" i="273"/>
  <c r="AV170" i="273"/>
  <c r="AV172" i="273"/>
  <c r="AV50" i="278"/>
  <c r="AV52" i="278"/>
  <c r="AV56" i="278"/>
  <c r="AV57" i="278"/>
  <c r="AV86" i="273"/>
  <c r="AU87" i="273"/>
  <c r="AV88" i="273"/>
  <c r="AV58" i="278"/>
  <c r="AV59" i="278"/>
  <c r="AV32" i="265"/>
  <c r="AV33" i="265"/>
  <c r="AW11" i="278"/>
  <c r="AW10" i="278"/>
  <c r="AW12" i="278"/>
  <c r="AW22" i="278"/>
  <c r="AW17" i="278"/>
  <c r="AW159" i="273"/>
  <c r="AW160" i="273"/>
  <c r="AW16" i="278"/>
  <c r="AW18" i="278"/>
  <c r="AW23" i="278"/>
  <c r="AW24" i="278"/>
  <c r="AW29" i="278"/>
  <c r="AW30" i="278"/>
  <c r="AW31" i="278"/>
  <c r="AW9" i="265"/>
  <c r="AW42" i="307"/>
  <c r="AW10" i="265"/>
  <c r="AV148" i="273"/>
  <c r="AV149" i="273"/>
  <c r="AV32" i="289"/>
  <c r="AW33" i="289"/>
  <c r="AW41" i="278"/>
  <c r="AW42" i="278"/>
  <c r="AW43" i="278"/>
  <c r="AW44" i="278"/>
  <c r="AW11" i="265"/>
  <c r="AW12" i="265"/>
  <c r="AW43" i="282"/>
  <c r="AV33" i="278"/>
  <c r="AV34" i="278"/>
  <c r="AV35" i="278"/>
  <c r="AV66" i="278"/>
  <c r="AV61" i="278"/>
  <c r="AV62" i="278"/>
  <c r="AV63" i="278"/>
  <c r="AV67" i="278"/>
  <c r="AV68" i="278"/>
  <c r="AW65" i="278"/>
  <c r="AW54" i="278"/>
  <c r="AW55" i="278"/>
  <c r="AW51" i="278"/>
  <c r="AW171" i="273"/>
  <c r="AW170" i="273"/>
  <c r="AW172" i="273"/>
  <c r="AW50" i="278"/>
  <c r="AW52" i="278"/>
  <c r="AW56" i="278"/>
  <c r="AW57" i="278"/>
  <c r="AW86" i="273"/>
  <c r="AV87" i="273"/>
  <c r="AW88" i="273"/>
  <c r="AW58" i="278"/>
  <c r="AW59" i="278"/>
  <c r="AW32" i="265"/>
  <c r="AW33" i="265"/>
  <c r="AX11" i="278"/>
  <c r="AX10" i="278"/>
  <c r="AX12" i="278"/>
  <c r="AX22" i="278"/>
  <c r="AX17" i="278"/>
  <c r="AX159" i="273"/>
  <c r="AX160" i="273"/>
  <c r="AX16" i="278"/>
  <c r="AX18" i="278"/>
  <c r="AX23" i="278"/>
  <c r="AX24" i="278"/>
  <c r="AX29" i="278"/>
  <c r="AX30" i="278"/>
  <c r="AX31" i="278"/>
  <c r="AX9" i="265"/>
  <c r="AX42" i="307"/>
  <c r="AX10" i="265"/>
  <c r="AW148" i="273"/>
  <c r="AW149" i="273"/>
  <c r="AW32" i="289"/>
  <c r="AW22" i="289"/>
  <c r="AV22" i="289"/>
  <c r="AV23" i="289"/>
  <c r="AV24" i="289"/>
  <c r="AW23" i="289"/>
  <c r="AW24" i="289"/>
  <c r="AW31" i="289"/>
  <c r="AX33" i="289"/>
  <c r="AX41" i="278"/>
  <c r="AX42" i="278"/>
  <c r="AX43" i="278"/>
  <c r="AX44" i="278"/>
  <c r="AX11" i="265"/>
  <c r="AX12" i="265"/>
  <c r="AX43" i="282"/>
  <c r="AW33" i="278"/>
  <c r="AW34" i="278"/>
  <c r="AW35" i="278"/>
  <c r="AW66" i="278"/>
  <c r="AW61" i="278"/>
  <c r="AW62" i="278"/>
  <c r="AW63" i="278"/>
  <c r="AW67" i="278"/>
  <c r="AW68" i="278"/>
  <c r="AX65" i="278"/>
  <c r="AX54" i="278"/>
  <c r="AX55" i="278"/>
  <c r="AX51" i="278"/>
  <c r="AX171" i="273"/>
  <c r="AX170" i="273"/>
  <c r="AX172" i="273"/>
  <c r="AX50" i="278"/>
  <c r="AX52" i="278"/>
  <c r="AX56" i="278"/>
  <c r="AX57" i="278"/>
  <c r="AX86" i="273"/>
  <c r="AW87" i="273"/>
  <c r="AX88" i="273"/>
  <c r="AX58" i="278"/>
  <c r="AX59" i="278"/>
  <c r="AX32" i="265"/>
  <c r="AX33" i="265"/>
  <c r="AY106" i="273"/>
  <c r="AX107" i="273"/>
  <c r="AY108" i="273"/>
  <c r="AY11" i="278"/>
  <c r="AY29" i="273"/>
  <c r="AY30" i="273"/>
  <c r="AY163" i="273"/>
  <c r="AY164" i="273"/>
  <c r="AY165" i="273"/>
  <c r="AY10" i="278"/>
  <c r="AY12" i="278"/>
  <c r="AY22" i="278"/>
  <c r="AY17" i="278"/>
  <c r="AY159" i="273"/>
  <c r="AY160" i="273"/>
  <c r="AY16" i="278"/>
  <c r="AY18" i="278"/>
  <c r="AY23" i="278"/>
  <c r="AY24" i="278"/>
  <c r="AY29" i="278"/>
  <c r="AY30" i="278"/>
  <c r="AY31" i="278"/>
  <c r="AY9" i="265"/>
  <c r="AY42" i="307"/>
  <c r="AY10" i="265"/>
  <c r="AX148" i="273"/>
  <c r="AX149" i="273"/>
  <c r="AX32" i="289"/>
  <c r="AY33" i="289"/>
  <c r="AY41" i="278"/>
  <c r="AY42" i="278"/>
  <c r="AY43" i="278"/>
  <c r="AY44" i="278"/>
  <c r="AY11" i="265"/>
  <c r="AY12" i="265"/>
  <c r="AY43" i="282"/>
  <c r="AX33" i="278"/>
  <c r="AX34" i="278"/>
  <c r="AX35" i="278"/>
  <c r="AX66" i="278"/>
  <c r="AX61" i="278"/>
  <c r="AX62" i="278"/>
  <c r="AX63" i="278"/>
  <c r="AX67" i="278"/>
  <c r="AX68" i="278"/>
  <c r="AY65" i="278"/>
  <c r="AY54" i="278"/>
  <c r="AY55" i="278"/>
  <c r="AY51" i="278"/>
  <c r="AY171" i="273"/>
  <c r="AY170" i="273"/>
  <c r="AY172" i="273"/>
  <c r="AY50" i="278"/>
  <c r="AY52" i="278"/>
  <c r="AY56" i="278"/>
  <c r="AY47" i="307"/>
  <c r="AY57" i="278"/>
  <c r="AY86" i="273"/>
  <c r="AX87" i="273"/>
  <c r="AY88" i="273"/>
  <c r="AY58" i="278"/>
  <c r="AY59" i="278"/>
  <c r="AY32" i="265"/>
  <c r="AY33" i="265"/>
  <c r="AZ106" i="273"/>
  <c r="AY107" i="273"/>
  <c r="AZ108" i="273"/>
  <c r="AZ11" i="278"/>
  <c r="AZ29" i="273"/>
  <c r="AZ30" i="273"/>
  <c r="AZ163" i="273"/>
  <c r="AZ164" i="273"/>
  <c r="AZ165" i="273"/>
  <c r="AZ10" i="278"/>
  <c r="AZ12" i="278"/>
  <c r="AZ22" i="278"/>
  <c r="AZ17" i="278"/>
  <c r="AZ159" i="273"/>
  <c r="AZ160" i="273"/>
  <c r="AZ16" i="278"/>
  <c r="AZ18" i="278"/>
  <c r="AZ23" i="278"/>
  <c r="AZ24" i="278"/>
  <c r="AZ29" i="278"/>
  <c r="AZ30" i="278"/>
  <c r="AZ31" i="278"/>
  <c r="AZ9" i="265"/>
  <c r="AZ42" i="307"/>
  <c r="AZ10" i="265"/>
  <c r="AY148" i="273"/>
  <c r="AY149" i="273"/>
  <c r="AY32" i="289"/>
  <c r="AY22" i="289"/>
  <c r="AX22" i="289"/>
  <c r="AX23" i="289"/>
  <c r="AX24" i="289"/>
  <c r="AY23" i="289"/>
  <c r="AY24" i="289"/>
  <c r="AY31" i="289"/>
  <c r="AZ33" i="289"/>
  <c r="AZ41" i="278"/>
  <c r="AZ42" i="278"/>
  <c r="AZ43" i="278"/>
  <c r="AZ44" i="278"/>
  <c r="AZ11" i="265"/>
  <c r="AZ12" i="265"/>
  <c r="AZ43" i="282"/>
  <c r="AY33" i="278"/>
  <c r="AY34" i="278"/>
  <c r="AY35" i="278"/>
  <c r="AY66" i="278"/>
  <c r="AY61" i="278"/>
  <c r="AY62" i="278"/>
  <c r="AY63" i="278"/>
  <c r="AY67" i="278"/>
  <c r="AY68" i="278"/>
  <c r="AZ65" i="278"/>
  <c r="AZ54" i="278"/>
  <c r="AZ55" i="278"/>
  <c r="AZ51" i="278"/>
  <c r="AZ171" i="273"/>
  <c r="AZ170" i="273"/>
  <c r="AZ172" i="273"/>
  <c r="AZ50" i="278"/>
  <c r="AZ52" i="278"/>
  <c r="AZ56" i="278"/>
  <c r="AZ47" i="307"/>
  <c r="AZ57" i="278"/>
  <c r="AZ86" i="273"/>
  <c r="AY87" i="273"/>
  <c r="AZ88" i="273"/>
  <c r="AZ58" i="278"/>
  <c r="AZ59" i="278"/>
  <c r="AZ32" i="265"/>
  <c r="AZ33" i="265"/>
  <c r="BA106" i="273"/>
  <c r="AZ107" i="273"/>
  <c r="BA108" i="273"/>
  <c r="BA11" i="278"/>
  <c r="BA29" i="273"/>
  <c r="BA30" i="273"/>
  <c r="BA163" i="273"/>
  <c r="BA164" i="273"/>
  <c r="BA165" i="273"/>
  <c r="BA10" i="278"/>
  <c r="BA12" i="278"/>
  <c r="BA22" i="278"/>
  <c r="BA17" i="278"/>
  <c r="BA159" i="273"/>
  <c r="BA160" i="273"/>
  <c r="BA16" i="278"/>
  <c r="BA18" i="278"/>
  <c r="BA23" i="278"/>
  <c r="BA24" i="278"/>
  <c r="BA29" i="278"/>
  <c r="BA30" i="278"/>
  <c r="BA31" i="278"/>
  <c r="BA9" i="265"/>
  <c r="BA42" i="307"/>
  <c r="BA10" i="265"/>
  <c r="AZ148" i="273"/>
  <c r="AZ149" i="273"/>
  <c r="AZ32" i="289"/>
  <c r="BA33" i="289"/>
  <c r="BA41" i="278"/>
  <c r="BA42" i="278"/>
  <c r="BA43" i="278"/>
  <c r="BA44" i="278"/>
  <c r="BA11" i="265"/>
  <c r="BA12" i="265"/>
  <c r="BA43" i="282"/>
  <c r="AZ33" i="278"/>
  <c r="AZ34" i="278"/>
  <c r="AZ35" i="278"/>
  <c r="AZ66" i="278"/>
  <c r="AZ61" i="278"/>
  <c r="AZ62" i="278"/>
  <c r="AZ63" i="278"/>
  <c r="AZ67" i="278"/>
  <c r="AZ68" i="278"/>
  <c r="BA65" i="278"/>
  <c r="BA54" i="278"/>
  <c r="BA55" i="278"/>
  <c r="BA51" i="278"/>
  <c r="BA171" i="273"/>
  <c r="BA170" i="273"/>
  <c r="BA172" i="273"/>
  <c r="BA50" i="278"/>
  <c r="BA52" i="278"/>
  <c r="BA56" i="278"/>
  <c r="BA47" i="307"/>
  <c r="BA57" i="278"/>
  <c r="BA86" i="273"/>
  <c r="AZ87" i="273"/>
  <c r="BA88" i="273"/>
  <c r="BA58" i="278"/>
  <c r="BA59" i="278"/>
  <c r="BA32" i="265"/>
  <c r="BA33" i="265"/>
  <c r="BB106" i="273"/>
  <c r="BA107" i="273"/>
  <c r="BB108" i="273"/>
  <c r="BB11" i="278"/>
  <c r="BB29" i="273"/>
  <c r="BB30" i="273"/>
  <c r="BB163" i="273"/>
  <c r="BB164" i="273"/>
  <c r="BB165" i="273"/>
  <c r="BB10" i="278"/>
  <c r="BB12" i="278"/>
  <c r="BB22" i="278"/>
  <c r="BB17" i="278"/>
  <c r="BB159" i="273"/>
  <c r="BB160" i="273"/>
  <c r="BB16" i="278"/>
  <c r="BB18" i="278"/>
  <c r="BB23" i="278"/>
  <c r="BB24" i="278"/>
  <c r="BB29" i="278"/>
  <c r="BB30" i="278"/>
  <c r="BB31" i="278"/>
  <c r="BB9" i="265"/>
  <c r="BB42" i="307"/>
  <c r="BB10" i="265"/>
  <c r="BA148" i="273"/>
  <c r="BA149" i="273"/>
  <c r="BA32" i="289"/>
  <c r="BA22" i="289"/>
  <c r="AZ22" i="289"/>
  <c r="AZ23" i="289"/>
  <c r="AZ24" i="289"/>
  <c r="BA23" i="289"/>
  <c r="BA24" i="289"/>
  <c r="BA31" i="289"/>
  <c r="BB33" i="289"/>
  <c r="BB41" i="278"/>
  <c r="BB42" i="278"/>
  <c r="BB43" i="278"/>
  <c r="BB44" i="278"/>
  <c r="BB11" i="265"/>
  <c r="BB12" i="265"/>
  <c r="BB43" i="282"/>
  <c r="BA33" i="278"/>
  <c r="BA34" i="278"/>
  <c r="BA35" i="278"/>
  <c r="BA66" i="278"/>
  <c r="BA61" i="278"/>
  <c r="BA62" i="278"/>
  <c r="BA63" i="278"/>
  <c r="BA67" i="278"/>
  <c r="BA68" i="278"/>
  <c r="BB65" i="278"/>
  <c r="BB54" i="278"/>
  <c r="BB55" i="278"/>
  <c r="BB51" i="278"/>
  <c r="BB171" i="273"/>
  <c r="BB170" i="273"/>
  <c r="BB172" i="273"/>
  <c r="BB50" i="278"/>
  <c r="BB52" i="278"/>
  <c r="BB56" i="278"/>
  <c r="BB47" i="307"/>
  <c r="BB57" i="278"/>
  <c r="BB86" i="273"/>
  <c r="BA87" i="273"/>
  <c r="BB88" i="273"/>
  <c r="BB58" i="278"/>
  <c r="BB59" i="278"/>
  <c r="BB32" i="265"/>
  <c r="BB33" i="265"/>
  <c r="BC106" i="273"/>
  <c r="BB107" i="273"/>
  <c r="BC108" i="273"/>
  <c r="BC11" i="278"/>
  <c r="BC29" i="273"/>
  <c r="BC30" i="273"/>
  <c r="BC163" i="273"/>
  <c r="BC164" i="273"/>
  <c r="BC165" i="273"/>
  <c r="BC10" i="278"/>
  <c r="BC12" i="278"/>
  <c r="BC22" i="278"/>
  <c r="BC17" i="278"/>
  <c r="BC159" i="273"/>
  <c r="BC160" i="273"/>
  <c r="BC16" i="278"/>
  <c r="BC18" i="278"/>
  <c r="BC23" i="278"/>
  <c r="BC24" i="278"/>
  <c r="BC29" i="278"/>
  <c r="BC30" i="278"/>
  <c r="BC31" i="278"/>
  <c r="BC9" i="265"/>
  <c r="BC42" i="307"/>
  <c r="BC10" i="265"/>
  <c r="BB148" i="273"/>
  <c r="BB149" i="273"/>
  <c r="BB32" i="289"/>
  <c r="BC33" i="289"/>
  <c r="BC41" i="278"/>
  <c r="BC42" i="278"/>
  <c r="BC43" i="278"/>
  <c r="BC44" i="278"/>
  <c r="BC11" i="265"/>
  <c r="BC12" i="265"/>
  <c r="BC43" i="282"/>
  <c r="BB33" i="278"/>
  <c r="BB34" i="278"/>
  <c r="BB35" i="278"/>
  <c r="BB66" i="278"/>
  <c r="BB61" i="278"/>
  <c r="BB62" i="278"/>
  <c r="BB63" i="278"/>
  <c r="BB67" i="278"/>
  <c r="BB68" i="278"/>
  <c r="BC65" i="278"/>
  <c r="BC54" i="278"/>
  <c r="BC55" i="278"/>
  <c r="BC51" i="278"/>
  <c r="BC171" i="273"/>
  <c r="BC170" i="273"/>
  <c r="BC172" i="273"/>
  <c r="BC50" i="278"/>
  <c r="BC52" i="278"/>
  <c r="BC56" i="278"/>
  <c r="BC47" i="307"/>
  <c r="BC57" i="278"/>
  <c r="BC86" i="273"/>
  <c r="BB87" i="273"/>
  <c r="BC88" i="273"/>
  <c r="BC58" i="278"/>
  <c r="BC59" i="278"/>
  <c r="BC32" i="265"/>
  <c r="BC33" i="265"/>
  <c r="BD106" i="273"/>
  <c r="BC107" i="273"/>
  <c r="BD108" i="273"/>
  <c r="BD11" i="278"/>
  <c r="BD29" i="273"/>
  <c r="BD30" i="273"/>
  <c r="BD163" i="273"/>
  <c r="BD164" i="273"/>
  <c r="BD165" i="273"/>
  <c r="BD10" i="278"/>
  <c r="BD12" i="278"/>
  <c r="BD22" i="278"/>
  <c r="BD17" i="278"/>
  <c r="BD159" i="273"/>
  <c r="BD160" i="273"/>
  <c r="BD16" i="278"/>
  <c r="BD18" i="278"/>
  <c r="BD23" i="278"/>
  <c r="BD24" i="278"/>
  <c r="BD29" i="278"/>
  <c r="BD30" i="278"/>
  <c r="BD31" i="278"/>
  <c r="BD9" i="265"/>
  <c r="BD42" i="307"/>
  <c r="BD10" i="265"/>
  <c r="BC148" i="273"/>
  <c r="BC149" i="273"/>
  <c r="BC32" i="289"/>
  <c r="BC22" i="289"/>
  <c r="BB22" i="289"/>
  <c r="BB23" i="289"/>
  <c r="BB24" i="289"/>
  <c r="BC23" i="289"/>
  <c r="BC24" i="289"/>
  <c r="BC31" i="289"/>
  <c r="BD33" i="289"/>
  <c r="BD41" i="278"/>
  <c r="BD42" i="278"/>
  <c r="BD43" i="278"/>
  <c r="BD44" i="278"/>
  <c r="BD11" i="265"/>
  <c r="BD12" i="265"/>
  <c r="BD43" i="282"/>
  <c r="P85" i="282"/>
  <c r="F197" i="48"/>
  <c r="F84" i="282"/>
  <c r="P90" i="282"/>
  <c r="Q87" i="282"/>
  <c r="J151" i="280"/>
  <c r="J20" i="265"/>
  <c r="J158" i="280"/>
  <c r="J164" i="280"/>
  <c r="F172" i="48"/>
  <c r="F147" i="280"/>
  <c r="BC33" i="278"/>
  <c r="BC34" i="278"/>
  <c r="BC35" i="278"/>
  <c r="BC66" i="278"/>
  <c r="BC61" i="278"/>
  <c r="BC62" i="278"/>
  <c r="BC63" i="278"/>
  <c r="BC67" i="278"/>
  <c r="BC68" i="278"/>
  <c r="BD65" i="278"/>
  <c r="BD54" i="278"/>
  <c r="BD55" i="278"/>
  <c r="BD51" i="278"/>
  <c r="BD171" i="273"/>
  <c r="BD170" i="273"/>
  <c r="BD172" i="273"/>
  <c r="BD50" i="278"/>
  <c r="BD52" i="278"/>
  <c r="BD56" i="278"/>
  <c r="BD47" i="307"/>
  <c r="BD57" i="278"/>
  <c r="BD86" i="273"/>
  <c r="BC87" i="273"/>
  <c r="BD88" i="273"/>
  <c r="BD58" i="278"/>
  <c r="BD59" i="278"/>
  <c r="BD32" i="265"/>
  <c r="BD33" i="265"/>
  <c r="BE3" i="280"/>
  <c r="BE151" i="280"/>
  <c r="BE20" i="265"/>
  <c r="BE106" i="273"/>
  <c r="BD107" i="273"/>
  <c r="BE108" i="273"/>
  <c r="BE11" i="278"/>
  <c r="BE12" i="278"/>
  <c r="BE22" i="278"/>
  <c r="BE17" i="278"/>
  <c r="BE18" i="278"/>
  <c r="BE23" i="278"/>
  <c r="BE24" i="278"/>
  <c r="BE29" i="278"/>
  <c r="BE30" i="278"/>
  <c r="BE31" i="278"/>
  <c r="BE9" i="265"/>
  <c r="BE42" i="307"/>
  <c r="BE10" i="265"/>
  <c r="BD148" i="273"/>
  <c r="BD149" i="273"/>
  <c r="BD32" i="289"/>
  <c r="BE33" i="289"/>
  <c r="BE41" i="278"/>
  <c r="BE42" i="278"/>
  <c r="BE43" i="278"/>
  <c r="BE44" i="278"/>
  <c r="BE11" i="265"/>
  <c r="BE12" i="265"/>
  <c r="BE150" i="280"/>
  <c r="BE39" i="282"/>
  <c r="BE43" i="282"/>
  <c r="BD33" i="278"/>
  <c r="BD34" i="278"/>
  <c r="BD35" i="278"/>
  <c r="BD66" i="278"/>
  <c r="BD61" i="278"/>
  <c r="BD62" i="278"/>
  <c r="BD63" i="278"/>
  <c r="BD67" i="278"/>
  <c r="BD68" i="278"/>
  <c r="BE65" i="278"/>
  <c r="BE54" i="278"/>
  <c r="BE55" i="278"/>
  <c r="BE51" i="278"/>
  <c r="BE171" i="273"/>
  <c r="BE170" i="273"/>
  <c r="BE172" i="273"/>
  <c r="BE50" i="278"/>
  <c r="BE52" i="278"/>
  <c r="BE56" i="278"/>
  <c r="BE47" i="307"/>
  <c r="BE57" i="278"/>
  <c r="BE86" i="273"/>
  <c r="BD87" i="273"/>
  <c r="BE88" i="273"/>
  <c r="BE58" i="278"/>
  <c r="BE59" i="278"/>
  <c r="BE32" i="265"/>
  <c r="BE33" i="265"/>
  <c r="BE158" i="280"/>
  <c r="BF3" i="280"/>
  <c r="BF151" i="280"/>
  <c r="BF20" i="265"/>
  <c r="BF106" i="273"/>
  <c r="BE107" i="273"/>
  <c r="BF108" i="273"/>
  <c r="BF11" i="278"/>
  <c r="BF12" i="278"/>
  <c r="BF22" i="278"/>
  <c r="BF17" i="278"/>
  <c r="BF18" i="278"/>
  <c r="BF23" i="278"/>
  <c r="BF24" i="278"/>
  <c r="BF29" i="278"/>
  <c r="BF30" i="278"/>
  <c r="BF31" i="278"/>
  <c r="BF9" i="265"/>
  <c r="BE148" i="273"/>
  <c r="BE149" i="273"/>
  <c r="BE32" i="289"/>
  <c r="BE22" i="289"/>
  <c r="BD22" i="289"/>
  <c r="BD23" i="289"/>
  <c r="BD24" i="289"/>
  <c r="BE23" i="289"/>
  <c r="BE24" i="289"/>
  <c r="BE31" i="289"/>
  <c r="BF33" i="289"/>
  <c r="BF41" i="278"/>
  <c r="BF42" i="278"/>
  <c r="BF43" i="278"/>
  <c r="BF44" i="278"/>
  <c r="BF11" i="265"/>
  <c r="BF10" i="265"/>
  <c r="BF12" i="265"/>
  <c r="BF150" i="280"/>
  <c r="BF39" i="282"/>
  <c r="BF43" i="282"/>
  <c r="BE33" i="278"/>
  <c r="BE34" i="278"/>
  <c r="BE35" i="278"/>
  <c r="BE66" i="278"/>
  <c r="BE61" i="278"/>
  <c r="BE62" i="278"/>
  <c r="BE63" i="278"/>
  <c r="BE67" i="278"/>
  <c r="BE68" i="278"/>
  <c r="BF65" i="278"/>
  <c r="BF54" i="278"/>
  <c r="BF55" i="278"/>
  <c r="BF51" i="278"/>
  <c r="BF171" i="273"/>
  <c r="BF170" i="273"/>
  <c r="BF172" i="273"/>
  <c r="BF50" i="278"/>
  <c r="BF52" i="278"/>
  <c r="BF56" i="278"/>
  <c r="BF86" i="273"/>
  <c r="BE87" i="273"/>
  <c r="BF88" i="273"/>
  <c r="BF58" i="278"/>
  <c r="BF57" i="278"/>
  <c r="BF59" i="278"/>
  <c r="BF32" i="265"/>
  <c r="BF158" i="280"/>
  <c r="BE164" i="280"/>
  <c r="BG3" i="280"/>
  <c r="BG151" i="280"/>
  <c r="BG20" i="265"/>
  <c r="BG106" i="273"/>
  <c r="BF107" i="273"/>
  <c r="BG108" i="273"/>
  <c r="BG11" i="278"/>
  <c r="BG12" i="278"/>
  <c r="BG22" i="278"/>
  <c r="BG17" i="278"/>
  <c r="BG18" i="278"/>
  <c r="BG23" i="278"/>
  <c r="BG24" i="278"/>
  <c r="BG29" i="278"/>
  <c r="BG30" i="278"/>
  <c r="BG31" i="278"/>
  <c r="BG9" i="265"/>
  <c r="BF148" i="273"/>
  <c r="BF149" i="273"/>
  <c r="BF32" i="289"/>
  <c r="BG33" i="289"/>
  <c r="BG41" i="278"/>
  <c r="BG42" i="278"/>
  <c r="BG43" i="278"/>
  <c r="BG44" i="278"/>
  <c r="BG11" i="265"/>
  <c r="BG10" i="265"/>
  <c r="BG12" i="265"/>
  <c r="BG150" i="280"/>
  <c r="BG39" i="282"/>
  <c r="BG43" i="282"/>
  <c r="BF33" i="278"/>
  <c r="BF34" i="278"/>
  <c r="BF35" i="278"/>
  <c r="BF66" i="278"/>
  <c r="BF61" i="278"/>
  <c r="BF62" i="278"/>
  <c r="BF63" i="278"/>
  <c r="BF67" i="278"/>
  <c r="BF68" i="278"/>
  <c r="BG65" i="278"/>
  <c r="BG54" i="278"/>
  <c r="BG55" i="278"/>
  <c r="BG51" i="278"/>
  <c r="BG171" i="273"/>
  <c r="BG170" i="273"/>
  <c r="BG172" i="273"/>
  <c r="BG50" i="278"/>
  <c r="BG52" i="278"/>
  <c r="BG56" i="278"/>
  <c r="BG86" i="273"/>
  <c r="BF87" i="273"/>
  <c r="BG88" i="273"/>
  <c r="BG58" i="278"/>
  <c r="BG57" i="278"/>
  <c r="BG59" i="278"/>
  <c r="BG32" i="265"/>
  <c r="BG158" i="280"/>
  <c r="BF164" i="280"/>
  <c r="BH3" i="280"/>
  <c r="BH151" i="280"/>
  <c r="BH20" i="265"/>
  <c r="BH106" i="273"/>
  <c r="BG107" i="273"/>
  <c r="BH108" i="273"/>
  <c r="BH11" i="278"/>
  <c r="BH12" i="278"/>
  <c r="BH22" i="278"/>
  <c r="BH17" i="278"/>
  <c r="BH18" i="278"/>
  <c r="BH23" i="278"/>
  <c r="BH24" i="278"/>
  <c r="BH29" i="278"/>
  <c r="BH30" i="278"/>
  <c r="BH31" i="278"/>
  <c r="BH9" i="265"/>
  <c r="BG148" i="273"/>
  <c r="BG149" i="273"/>
  <c r="BG32" i="289"/>
  <c r="BG22" i="289"/>
  <c r="BF22" i="289"/>
  <c r="BF23" i="289"/>
  <c r="BF24" i="289"/>
  <c r="BG23" i="289"/>
  <c r="BG24" i="289"/>
  <c r="BG31" i="289"/>
  <c r="BH33" i="289"/>
  <c r="BH41" i="278"/>
  <c r="BH42" i="278"/>
  <c r="BH43" i="278"/>
  <c r="BH44" i="278"/>
  <c r="BH11" i="265"/>
  <c r="BH10" i="265"/>
  <c r="BH12" i="265"/>
  <c r="BH150" i="280"/>
  <c r="BH39" i="282"/>
  <c r="BH43" i="282"/>
  <c r="BG33" i="278"/>
  <c r="BG34" i="278"/>
  <c r="BG35" i="278"/>
  <c r="BG66" i="278"/>
  <c r="BG61" i="278"/>
  <c r="BG62" i="278"/>
  <c r="BG63" i="278"/>
  <c r="BG67" i="278"/>
  <c r="BG68" i="278"/>
  <c r="BH65" i="278"/>
  <c r="BH54" i="278"/>
  <c r="BH55" i="278"/>
  <c r="BH51" i="278"/>
  <c r="BH171" i="273"/>
  <c r="BH170" i="273"/>
  <c r="BH172" i="273"/>
  <c r="BH50" i="278"/>
  <c r="BH52" i="278"/>
  <c r="BH56" i="278"/>
  <c r="BH86" i="273"/>
  <c r="BG87" i="273"/>
  <c r="BH88" i="273"/>
  <c r="BH58" i="278"/>
  <c r="BH57" i="278"/>
  <c r="BH59" i="278"/>
  <c r="BH32" i="265"/>
  <c r="BH158" i="280"/>
  <c r="BG164" i="280"/>
  <c r="BI3" i="280"/>
  <c r="BI151" i="280"/>
  <c r="BI20" i="265"/>
  <c r="BI106" i="273"/>
  <c r="BH107" i="273"/>
  <c r="BI108" i="273"/>
  <c r="BI11" i="278"/>
  <c r="BI12" i="278"/>
  <c r="BI22" i="278"/>
  <c r="BI17" i="278"/>
  <c r="BI18" i="278"/>
  <c r="BI23" i="278"/>
  <c r="BI24" i="278"/>
  <c r="BI29" i="278"/>
  <c r="BI30" i="278"/>
  <c r="BI31" i="278"/>
  <c r="BI9" i="265"/>
  <c r="BH148" i="273"/>
  <c r="BH149" i="273"/>
  <c r="BH32" i="289"/>
  <c r="BI33" i="289"/>
  <c r="BI41" i="278"/>
  <c r="BI42" i="278"/>
  <c r="BI43" i="278"/>
  <c r="BI44" i="278"/>
  <c r="BI11" i="265"/>
  <c r="BI10" i="265"/>
  <c r="BI12" i="265"/>
  <c r="BI150" i="280"/>
  <c r="BI39" i="282"/>
  <c r="BI43" i="282"/>
  <c r="BH33" i="278"/>
  <c r="BH34" i="278"/>
  <c r="BH35" i="278"/>
  <c r="BH66" i="278"/>
  <c r="BH61" i="278"/>
  <c r="BH62" i="278"/>
  <c r="BH63" i="278"/>
  <c r="BH67" i="278"/>
  <c r="BH68" i="278"/>
  <c r="BI65" i="278"/>
  <c r="BI54" i="278"/>
  <c r="BI55" i="278"/>
  <c r="BI51" i="278"/>
  <c r="BI171" i="273"/>
  <c r="BI170" i="273"/>
  <c r="BI172" i="273"/>
  <c r="BI50" i="278"/>
  <c r="BI52" i="278"/>
  <c r="BI56" i="278"/>
  <c r="BI86" i="273"/>
  <c r="BH87" i="273"/>
  <c r="BI88" i="273"/>
  <c r="BI58" i="278"/>
  <c r="BI57" i="278"/>
  <c r="BI59" i="278"/>
  <c r="BI32" i="265"/>
  <c r="BI158" i="280"/>
  <c r="BH164" i="280"/>
  <c r="BJ3" i="280"/>
  <c r="BJ151" i="280"/>
  <c r="BJ20" i="265"/>
  <c r="BJ106" i="273"/>
  <c r="BI107" i="273"/>
  <c r="BJ108" i="273"/>
  <c r="BJ11" i="278"/>
  <c r="BJ12" i="278"/>
  <c r="BJ22" i="278"/>
  <c r="BJ17" i="278"/>
  <c r="BJ18" i="278"/>
  <c r="BJ23" i="278"/>
  <c r="BJ24" i="278"/>
  <c r="BJ29" i="278"/>
  <c r="BJ30" i="278"/>
  <c r="BJ31" i="278"/>
  <c r="BJ9" i="265"/>
  <c r="BI148" i="273"/>
  <c r="BI149" i="273"/>
  <c r="BI32" i="289"/>
  <c r="BI22" i="289"/>
  <c r="BH22" i="289"/>
  <c r="BH23" i="289"/>
  <c r="BH24" i="289"/>
  <c r="BI23" i="289"/>
  <c r="BI24" i="289"/>
  <c r="BI31" i="289"/>
  <c r="BJ33" i="289"/>
  <c r="BJ41" i="278"/>
  <c r="BJ42" i="278"/>
  <c r="BJ43" i="278"/>
  <c r="BJ44" i="278"/>
  <c r="BJ11" i="265"/>
  <c r="BJ10" i="265"/>
  <c r="BJ12" i="265"/>
  <c r="BJ150" i="280"/>
  <c r="BJ39" i="282"/>
  <c r="BJ43" i="282"/>
  <c r="BI33" i="278"/>
  <c r="BI34" i="278"/>
  <c r="BI35" i="278"/>
  <c r="BI66" i="278"/>
  <c r="BI61" i="278"/>
  <c r="BI62" i="278"/>
  <c r="BI63" i="278"/>
  <c r="BI67" i="278"/>
  <c r="BI68" i="278"/>
  <c r="BJ65" i="278"/>
  <c r="BJ54" i="278"/>
  <c r="BJ55" i="278"/>
  <c r="BJ51" i="278"/>
  <c r="BJ171" i="273"/>
  <c r="BJ170" i="273"/>
  <c r="BJ172" i="273"/>
  <c r="BJ50" i="278"/>
  <c r="BJ52" i="278"/>
  <c r="BJ56" i="278"/>
  <c r="BJ86" i="273"/>
  <c r="BI87" i="273"/>
  <c r="BJ88" i="273"/>
  <c r="BJ58" i="278"/>
  <c r="BJ57" i="278"/>
  <c r="BJ59" i="278"/>
  <c r="BJ32" i="265"/>
  <c r="BJ158" i="280"/>
  <c r="BI164" i="280"/>
  <c r="BK3" i="280"/>
  <c r="BK151" i="280"/>
  <c r="BK20" i="265"/>
  <c r="BK106" i="273"/>
  <c r="BJ107" i="273"/>
  <c r="BK108" i="273"/>
  <c r="BK11" i="278"/>
  <c r="BK12" i="278"/>
  <c r="BK22" i="278"/>
  <c r="BK17" i="278"/>
  <c r="BK18" i="278"/>
  <c r="BK23" i="278"/>
  <c r="BK24" i="278"/>
  <c r="BK29" i="278"/>
  <c r="BK30" i="278"/>
  <c r="BK31" i="278"/>
  <c r="BK9" i="265"/>
  <c r="BJ148" i="273"/>
  <c r="BJ149" i="273"/>
  <c r="BJ32" i="289"/>
  <c r="BK33" i="289"/>
  <c r="BK41" i="278"/>
  <c r="BK42" i="278"/>
  <c r="BK43" i="278"/>
  <c r="BK44" i="278"/>
  <c r="BK11" i="265"/>
  <c r="BK10" i="265"/>
  <c r="BK12" i="265"/>
  <c r="BK150" i="280"/>
  <c r="BK39" i="282"/>
  <c r="BK43" i="282"/>
  <c r="BJ33" i="278"/>
  <c r="BJ34" i="278"/>
  <c r="BJ35" i="278"/>
  <c r="BJ66" i="278"/>
  <c r="BJ61" i="278"/>
  <c r="BJ62" i="278"/>
  <c r="BJ63" i="278"/>
  <c r="BJ67" i="278"/>
  <c r="BJ68" i="278"/>
  <c r="BK65" i="278"/>
  <c r="BK54" i="278"/>
  <c r="BK55" i="278"/>
  <c r="BK51" i="278"/>
  <c r="BK171" i="273"/>
  <c r="BK170" i="273"/>
  <c r="BK172" i="273"/>
  <c r="BK50" i="278"/>
  <c r="BK52" i="278"/>
  <c r="BK56" i="278"/>
  <c r="BK86" i="273"/>
  <c r="BJ87" i="273"/>
  <c r="BK88" i="273"/>
  <c r="BK58" i="278"/>
  <c r="BK57" i="278"/>
  <c r="BK59" i="278"/>
  <c r="BK32" i="265"/>
  <c r="BK158" i="280"/>
  <c r="BJ164" i="280"/>
  <c r="BL3" i="280"/>
  <c r="BL151" i="280"/>
  <c r="BL20" i="265"/>
  <c r="BL106" i="273"/>
  <c r="BK107" i="273"/>
  <c r="BL108" i="273"/>
  <c r="BL11" i="278"/>
  <c r="BL12" i="278"/>
  <c r="BL22" i="278"/>
  <c r="BL17" i="278"/>
  <c r="BL18" i="278"/>
  <c r="BL23" i="278"/>
  <c r="BL24" i="278"/>
  <c r="BL29" i="278"/>
  <c r="BL30" i="278"/>
  <c r="BL31" i="278"/>
  <c r="BL9" i="265"/>
  <c r="BK148" i="273"/>
  <c r="BK149" i="273"/>
  <c r="BK32" i="289"/>
  <c r="BK22" i="289"/>
  <c r="BJ22" i="289"/>
  <c r="BJ23" i="289"/>
  <c r="BJ24" i="289"/>
  <c r="BK23" i="289"/>
  <c r="BK24" i="289"/>
  <c r="BK31" i="289"/>
  <c r="BL33" i="289"/>
  <c r="BL41" i="278"/>
  <c r="BL42" i="278"/>
  <c r="BL43" i="278"/>
  <c r="BL44" i="278"/>
  <c r="BL11" i="265"/>
  <c r="BL10" i="265"/>
  <c r="BL12" i="265"/>
  <c r="BL150" i="280"/>
  <c r="BL39" i="282"/>
  <c r="BL43" i="282"/>
  <c r="BK33" i="278"/>
  <c r="BK34" i="278"/>
  <c r="BK35" i="278"/>
  <c r="BK66" i="278"/>
  <c r="BK61" i="278"/>
  <c r="BK62" i="278"/>
  <c r="BK63" i="278"/>
  <c r="BK67" i="278"/>
  <c r="BK68" i="278"/>
  <c r="BL65" i="278"/>
  <c r="BL54" i="278"/>
  <c r="BL55" i="278"/>
  <c r="BL51" i="278"/>
  <c r="BL171" i="273"/>
  <c r="BL170" i="273"/>
  <c r="BL172" i="273"/>
  <c r="BL50" i="278"/>
  <c r="BL52" i="278"/>
  <c r="BL56" i="278"/>
  <c r="BL86" i="273"/>
  <c r="BK87" i="273"/>
  <c r="BL88" i="273"/>
  <c r="BL58" i="278"/>
  <c r="BL57" i="278"/>
  <c r="BL59" i="278"/>
  <c r="BL32" i="265"/>
  <c r="BL158" i="280"/>
  <c r="BK164" i="280"/>
  <c r="BM3" i="280"/>
  <c r="BM151" i="280"/>
  <c r="BM20" i="265"/>
  <c r="BM106" i="273"/>
  <c r="BL107" i="273"/>
  <c r="BM108" i="273"/>
  <c r="BM11" i="278"/>
  <c r="BM12" i="278"/>
  <c r="BM22" i="278"/>
  <c r="BM17" i="278"/>
  <c r="BM18" i="278"/>
  <c r="BM23" i="278"/>
  <c r="BM24" i="278"/>
  <c r="BM29" i="278"/>
  <c r="BM30" i="278"/>
  <c r="BM31" i="278"/>
  <c r="BM9" i="265"/>
  <c r="BL148" i="273"/>
  <c r="BL149" i="273"/>
  <c r="BL32" i="289"/>
  <c r="BM33" i="289"/>
  <c r="BM41" i="278"/>
  <c r="BM42" i="278"/>
  <c r="BM43" i="278"/>
  <c r="BM44" i="278"/>
  <c r="BM11" i="265"/>
  <c r="BM10" i="265"/>
  <c r="BM12" i="265"/>
  <c r="BM150" i="280"/>
  <c r="BM39" i="282"/>
  <c r="BM43" i="282"/>
  <c r="BL33" i="278"/>
  <c r="BL34" i="278"/>
  <c r="BL35" i="278"/>
  <c r="BL66" i="278"/>
  <c r="BL61" i="278"/>
  <c r="BL62" i="278"/>
  <c r="BL63" i="278"/>
  <c r="BL67" i="278"/>
  <c r="BL68" i="278"/>
  <c r="BM65" i="278"/>
  <c r="BM54" i="278"/>
  <c r="BM55" i="278"/>
  <c r="BM51" i="278"/>
  <c r="BM171" i="273"/>
  <c r="BM170" i="273"/>
  <c r="BM172" i="273"/>
  <c r="BM50" i="278"/>
  <c r="BM52" i="278"/>
  <c r="BM56" i="278"/>
  <c r="BM86" i="273"/>
  <c r="BL87" i="273"/>
  <c r="BM88" i="273"/>
  <c r="BM58" i="278"/>
  <c r="BM57" i="278"/>
  <c r="BM59" i="278"/>
  <c r="BM32" i="265"/>
  <c r="BM158" i="280"/>
  <c r="BL164" i="280"/>
  <c r="BN3" i="280"/>
  <c r="BN151" i="280"/>
  <c r="BN20" i="265"/>
  <c r="BN106" i="273"/>
  <c r="BM107" i="273"/>
  <c r="BN108" i="273"/>
  <c r="BN11" i="278"/>
  <c r="BN12" i="278"/>
  <c r="BN22" i="278"/>
  <c r="BN17" i="278"/>
  <c r="BN18" i="278"/>
  <c r="BN23" i="278"/>
  <c r="BN24" i="278"/>
  <c r="BN29" i="278"/>
  <c r="BN30" i="278"/>
  <c r="BN31" i="278"/>
  <c r="BN9" i="265"/>
  <c r="BM148" i="273"/>
  <c r="BM149" i="273"/>
  <c r="BM32" i="289"/>
  <c r="BM22" i="289"/>
  <c r="BL22" i="289"/>
  <c r="BL23" i="289"/>
  <c r="BL24" i="289"/>
  <c r="BM23" i="289"/>
  <c r="BM24" i="289"/>
  <c r="BM31" i="289"/>
  <c r="BN33" i="289"/>
  <c r="BN41" i="278"/>
  <c r="BN42" i="278"/>
  <c r="BN43" i="278"/>
  <c r="BN44" i="278"/>
  <c r="BN11" i="265"/>
  <c r="BN10" i="265"/>
  <c r="BN12" i="265"/>
  <c r="BN150" i="280"/>
  <c r="BN39" i="282"/>
  <c r="BN43" i="282"/>
  <c r="BM33" i="278"/>
  <c r="BM34" i="278"/>
  <c r="BM35" i="278"/>
  <c r="BM66" i="278"/>
  <c r="BM61" i="278"/>
  <c r="BM62" i="278"/>
  <c r="BM63" i="278"/>
  <c r="BM67" i="278"/>
  <c r="BM68" i="278"/>
  <c r="BN65" i="278"/>
  <c r="BN54" i="278"/>
  <c r="BN55" i="278"/>
  <c r="BN51" i="278"/>
  <c r="BN171" i="273"/>
  <c r="BN170" i="273"/>
  <c r="BN172" i="273"/>
  <c r="BN50" i="278"/>
  <c r="BN52" i="278"/>
  <c r="BN56" i="278"/>
  <c r="BN86" i="273"/>
  <c r="BM87" i="273"/>
  <c r="BN88" i="273"/>
  <c r="BN58" i="278"/>
  <c r="BN57" i="278"/>
  <c r="BN59" i="278"/>
  <c r="BN32" i="265"/>
  <c r="BN158" i="280"/>
  <c r="BM164" i="280"/>
  <c r="BO3" i="280"/>
  <c r="BO151" i="280"/>
  <c r="BO20" i="265"/>
  <c r="BO106" i="273"/>
  <c r="BN107" i="273"/>
  <c r="BO108" i="273"/>
  <c r="BO11" i="278"/>
  <c r="BO12" i="278"/>
  <c r="BO22" i="278"/>
  <c r="BO17" i="278"/>
  <c r="BO18" i="278"/>
  <c r="BO23" i="278"/>
  <c r="BO24" i="278"/>
  <c r="BO29" i="278"/>
  <c r="BO30" i="278"/>
  <c r="BO31" i="278"/>
  <c r="BO9" i="265"/>
  <c r="BN148" i="273"/>
  <c r="BN149" i="273"/>
  <c r="BN32" i="289"/>
  <c r="BO33" i="289"/>
  <c r="BO41" i="278"/>
  <c r="BO42" i="278"/>
  <c r="BO43" i="278"/>
  <c r="BO44" i="278"/>
  <c r="BO11" i="265"/>
  <c r="BO10" i="265"/>
  <c r="BO12" i="265"/>
  <c r="BO150" i="280"/>
  <c r="BO39" i="282"/>
  <c r="BO43" i="282"/>
  <c r="BN33" i="278"/>
  <c r="BN34" i="278"/>
  <c r="BN35" i="278"/>
  <c r="BN66" i="278"/>
  <c r="BN61" i="278"/>
  <c r="BN62" i="278"/>
  <c r="BN63" i="278"/>
  <c r="BN67" i="278"/>
  <c r="BN68" i="278"/>
  <c r="BO65" i="278"/>
  <c r="BO54" i="278"/>
  <c r="BO55" i="278"/>
  <c r="BO51" i="278"/>
  <c r="BO171" i="273"/>
  <c r="BO170" i="273"/>
  <c r="BO172" i="273"/>
  <c r="BO50" i="278"/>
  <c r="BO52" i="278"/>
  <c r="BO56" i="278"/>
  <c r="BO86" i="273"/>
  <c r="BN87" i="273"/>
  <c r="BO88" i="273"/>
  <c r="BO58" i="278"/>
  <c r="BO57" i="278"/>
  <c r="BO59" i="278"/>
  <c r="BO32" i="265"/>
  <c r="BO158" i="280"/>
  <c r="BN164" i="280"/>
  <c r="BP3" i="280"/>
  <c r="BP151" i="280"/>
  <c r="BP20" i="265"/>
  <c r="BP106" i="273"/>
  <c r="BO107" i="273"/>
  <c r="BP108" i="273"/>
  <c r="BP11" i="278"/>
  <c r="BP12" i="278"/>
  <c r="BP22" i="278"/>
  <c r="BP17" i="278"/>
  <c r="BP18" i="278"/>
  <c r="BP23" i="278"/>
  <c r="BP24" i="278"/>
  <c r="BP29" i="278"/>
  <c r="BP30" i="278"/>
  <c r="BP31" i="278"/>
  <c r="BP9" i="265"/>
  <c r="BO148" i="273"/>
  <c r="BO149" i="273"/>
  <c r="BO32" i="289"/>
  <c r="BO22" i="289"/>
  <c r="BN22" i="289"/>
  <c r="BN23" i="289"/>
  <c r="BN24" i="289"/>
  <c r="BO23" i="289"/>
  <c r="BO24" i="289"/>
  <c r="BO31" i="289"/>
  <c r="BP33" i="289"/>
  <c r="BP41" i="278"/>
  <c r="BP42" i="278"/>
  <c r="BP43" i="278"/>
  <c r="BP44" i="278"/>
  <c r="BP11" i="265"/>
  <c r="BP10" i="265"/>
  <c r="BP12" i="265"/>
  <c r="BP150" i="280"/>
  <c r="BP39" i="282"/>
  <c r="BP43" i="282"/>
  <c r="BO33" i="278"/>
  <c r="BO34" i="278"/>
  <c r="BO35" i="278"/>
  <c r="BO66" i="278"/>
  <c r="BO61" i="278"/>
  <c r="BO62" i="278"/>
  <c r="BO63" i="278"/>
  <c r="BO67" i="278"/>
  <c r="BO68" i="278"/>
  <c r="BP65" i="278"/>
  <c r="BP54" i="278"/>
  <c r="BP55" i="278"/>
  <c r="BP51" i="278"/>
  <c r="BP171" i="273"/>
  <c r="BP170" i="273"/>
  <c r="BP172" i="273"/>
  <c r="BP50" i="278"/>
  <c r="BP52" i="278"/>
  <c r="BP56" i="278"/>
  <c r="BP86" i="273"/>
  <c r="BO87" i="273"/>
  <c r="BP88" i="273"/>
  <c r="BP58" i="278"/>
  <c r="BP57" i="278"/>
  <c r="BP59" i="278"/>
  <c r="BP32" i="265"/>
  <c r="BP158" i="280"/>
  <c r="BO164" i="280"/>
  <c r="BQ3" i="280"/>
  <c r="BQ151" i="280"/>
  <c r="BQ20" i="265"/>
  <c r="BQ106" i="273"/>
  <c r="BP107" i="273"/>
  <c r="BQ108" i="273"/>
  <c r="BQ11" i="278"/>
  <c r="BQ12" i="278"/>
  <c r="BQ22" i="278"/>
  <c r="BQ17" i="278"/>
  <c r="BQ18" i="278"/>
  <c r="BQ23" i="278"/>
  <c r="BQ24" i="278"/>
  <c r="BQ29" i="278"/>
  <c r="BQ30" i="278"/>
  <c r="BQ31" i="278"/>
  <c r="BQ9" i="265"/>
  <c r="BP148" i="273"/>
  <c r="BP149" i="273"/>
  <c r="BP32" i="289"/>
  <c r="BQ33" i="289"/>
  <c r="BQ41" i="278"/>
  <c r="BQ42" i="278"/>
  <c r="BQ43" i="278"/>
  <c r="BQ44" i="278"/>
  <c r="BQ11" i="265"/>
  <c r="BQ10" i="265"/>
  <c r="BQ12" i="265"/>
  <c r="BQ150" i="280"/>
  <c r="BQ39" i="282"/>
  <c r="BQ43" i="282"/>
  <c r="BP33" i="278"/>
  <c r="BP34" i="278"/>
  <c r="BP35" i="278"/>
  <c r="BP66" i="278"/>
  <c r="BP61" i="278"/>
  <c r="BP62" i="278"/>
  <c r="BP63" i="278"/>
  <c r="BP67" i="278"/>
  <c r="BP68" i="278"/>
  <c r="BQ65" i="278"/>
  <c r="BQ54" i="278"/>
  <c r="BQ55" i="278"/>
  <c r="BQ51" i="278"/>
  <c r="BQ171" i="273"/>
  <c r="BQ170" i="273"/>
  <c r="BQ172" i="273"/>
  <c r="BQ50" i="278"/>
  <c r="BQ52" i="278"/>
  <c r="BQ56" i="278"/>
  <c r="BQ86" i="273"/>
  <c r="BP87" i="273"/>
  <c r="BQ88" i="273"/>
  <c r="BQ58" i="278"/>
  <c r="BQ57" i="278"/>
  <c r="BQ59" i="278"/>
  <c r="BQ32" i="265"/>
  <c r="BQ158" i="280"/>
  <c r="BP164" i="280"/>
  <c r="BR3" i="280"/>
  <c r="BR151" i="280"/>
  <c r="BR20" i="265"/>
  <c r="BR106" i="273"/>
  <c r="BQ107" i="273"/>
  <c r="BR108" i="273"/>
  <c r="BR11" i="278"/>
  <c r="BR12" i="278"/>
  <c r="BR22" i="278"/>
  <c r="BR17" i="278"/>
  <c r="BR18" i="278"/>
  <c r="BR23" i="278"/>
  <c r="BR24" i="278"/>
  <c r="BR29" i="278"/>
  <c r="BR30" i="278"/>
  <c r="BR31" i="278"/>
  <c r="BR9" i="265"/>
  <c r="BQ148" i="273"/>
  <c r="BQ149" i="273"/>
  <c r="BQ32" i="289"/>
  <c r="BQ22" i="289"/>
  <c r="BP22" i="289"/>
  <c r="BP23" i="289"/>
  <c r="BP24" i="289"/>
  <c r="BQ23" i="289"/>
  <c r="BQ24" i="289"/>
  <c r="BQ31" i="289"/>
  <c r="BR33" i="289"/>
  <c r="BR41" i="278"/>
  <c r="BR42" i="278"/>
  <c r="BR43" i="278"/>
  <c r="BR44" i="278"/>
  <c r="BR11" i="265"/>
  <c r="BR10" i="265"/>
  <c r="BR12" i="265"/>
  <c r="BR150" i="280"/>
  <c r="BR39" i="282"/>
  <c r="BR43" i="282"/>
  <c r="BQ33" i="278"/>
  <c r="BQ34" i="278"/>
  <c r="BQ35" i="278"/>
  <c r="BQ66" i="278"/>
  <c r="BQ61" i="278"/>
  <c r="BQ62" i="278"/>
  <c r="BQ63" i="278"/>
  <c r="BQ67" i="278"/>
  <c r="BQ68" i="278"/>
  <c r="BR65" i="278"/>
  <c r="BR54" i="278"/>
  <c r="BR55" i="278"/>
  <c r="BR51" i="278"/>
  <c r="BR171" i="273"/>
  <c r="BR170" i="273"/>
  <c r="BR172" i="273"/>
  <c r="BR50" i="278"/>
  <c r="BR52" i="278"/>
  <c r="BR56" i="278"/>
  <c r="BR86" i="273"/>
  <c r="BQ87" i="273"/>
  <c r="BR88" i="273"/>
  <c r="BR58" i="278"/>
  <c r="BR57" i="278"/>
  <c r="BR59" i="278"/>
  <c r="BR32" i="265"/>
  <c r="BR158" i="280"/>
  <c r="BQ164" i="280"/>
  <c r="BS3" i="280"/>
  <c r="BS151" i="280"/>
  <c r="BS20" i="265"/>
  <c r="BS106" i="273"/>
  <c r="BR107" i="273"/>
  <c r="BS108" i="273"/>
  <c r="BS11" i="278"/>
  <c r="BS12" i="278"/>
  <c r="BS22" i="278"/>
  <c r="BS17" i="278"/>
  <c r="BS18" i="278"/>
  <c r="BS23" i="278"/>
  <c r="BS24" i="278"/>
  <c r="BS29" i="278"/>
  <c r="BS30" i="278"/>
  <c r="BS31" i="278"/>
  <c r="BS9" i="265"/>
  <c r="BR148" i="273"/>
  <c r="BR149" i="273"/>
  <c r="BR32" i="289"/>
  <c r="BS33" i="289"/>
  <c r="BS41" i="278"/>
  <c r="BS42" i="278"/>
  <c r="BS43" i="278"/>
  <c r="BS44" i="278"/>
  <c r="BS11" i="265"/>
  <c r="BS10" i="265"/>
  <c r="BS12" i="265"/>
  <c r="BS150" i="280"/>
  <c r="BS39" i="282"/>
  <c r="BS43" i="282"/>
  <c r="BR33" i="278"/>
  <c r="BR34" i="278"/>
  <c r="BR35" i="278"/>
  <c r="BR66" i="278"/>
  <c r="BR61" i="278"/>
  <c r="BR62" i="278"/>
  <c r="BR63" i="278"/>
  <c r="BR67" i="278"/>
  <c r="BR68" i="278"/>
  <c r="BS65" i="278"/>
  <c r="BS54" i="278"/>
  <c r="BS55" i="278"/>
  <c r="BS51" i="278"/>
  <c r="BS171" i="273"/>
  <c r="BS170" i="273"/>
  <c r="BS172" i="273"/>
  <c r="BS50" i="278"/>
  <c r="BS52" i="278"/>
  <c r="BS56" i="278"/>
  <c r="BS86" i="273"/>
  <c r="BR87" i="273"/>
  <c r="BS88" i="273"/>
  <c r="BS58" i="278"/>
  <c r="BS57" i="278"/>
  <c r="BS59" i="278"/>
  <c r="BS32" i="265"/>
  <c r="BS158" i="280"/>
  <c r="BR164" i="280"/>
  <c r="BT3" i="280"/>
  <c r="BT151" i="280"/>
  <c r="BT20" i="265"/>
  <c r="BT106" i="273"/>
  <c r="BS107" i="273"/>
  <c r="BT108" i="273"/>
  <c r="BT11" i="278"/>
  <c r="BT12" i="278"/>
  <c r="BT22" i="278"/>
  <c r="BT17" i="278"/>
  <c r="BT18" i="278"/>
  <c r="BT23" i="278"/>
  <c r="BT24" i="278"/>
  <c r="BT29" i="278"/>
  <c r="BT30" i="278"/>
  <c r="BT31" i="278"/>
  <c r="BT9" i="265"/>
  <c r="BS148" i="273"/>
  <c r="BS149" i="273"/>
  <c r="BS32" i="289"/>
  <c r="BS22" i="289"/>
  <c r="BR22" i="289"/>
  <c r="BR23" i="289"/>
  <c r="BR24" i="289"/>
  <c r="BS23" i="289"/>
  <c r="BS24" i="289"/>
  <c r="BS31" i="289"/>
  <c r="BT33" i="289"/>
  <c r="BT41" i="278"/>
  <c r="BT42" i="278"/>
  <c r="BT43" i="278"/>
  <c r="BT44" i="278"/>
  <c r="BT11" i="265"/>
  <c r="BT10" i="265"/>
  <c r="BT12" i="265"/>
  <c r="BT150" i="280"/>
  <c r="BT39" i="282"/>
  <c r="BT43" i="282"/>
  <c r="BS33" i="278"/>
  <c r="BS34" i="278"/>
  <c r="BS35" i="278"/>
  <c r="BS66" i="278"/>
  <c r="BS61" i="278"/>
  <c r="BS62" i="278"/>
  <c r="BS63" i="278"/>
  <c r="BS67" i="278"/>
  <c r="BS68" i="278"/>
  <c r="BT65" i="278"/>
  <c r="BT54" i="278"/>
  <c r="BT55" i="278"/>
  <c r="BT51" i="278"/>
  <c r="BT171" i="273"/>
  <c r="BT170" i="273"/>
  <c r="BT172" i="273"/>
  <c r="BT50" i="278"/>
  <c r="BT52" i="278"/>
  <c r="BT56" i="278"/>
  <c r="BT86" i="273"/>
  <c r="BS87" i="273"/>
  <c r="BT88" i="273"/>
  <c r="BT58" i="278"/>
  <c r="BT57" i="278"/>
  <c r="BT59" i="278"/>
  <c r="BT32" i="265"/>
  <c r="BT158" i="280"/>
  <c r="BS164" i="280"/>
  <c r="BU3" i="280"/>
  <c r="BU151" i="280"/>
  <c r="BU20" i="265"/>
  <c r="BU106" i="273"/>
  <c r="BT107" i="273"/>
  <c r="BU108" i="273"/>
  <c r="BU11" i="278"/>
  <c r="BU12" i="278"/>
  <c r="BU22" i="278"/>
  <c r="BU17" i="278"/>
  <c r="BU18" i="278"/>
  <c r="BU23" i="278"/>
  <c r="BU24" i="278"/>
  <c r="BU29" i="278"/>
  <c r="BU30" i="278"/>
  <c r="BU31" i="278"/>
  <c r="BU9" i="265"/>
  <c r="BT148" i="273"/>
  <c r="BT149" i="273"/>
  <c r="BT32" i="289"/>
  <c r="BU33" i="289"/>
  <c r="BU41" i="278"/>
  <c r="BU42" i="278"/>
  <c r="BU43" i="278"/>
  <c r="BU44" i="278"/>
  <c r="BU11" i="265"/>
  <c r="BU10" i="265"/>
  <c r="BU12" i="265"/>
  <c r="BU150" i="280"/>
  <c r="BU39" i="282"/>
  <c r="BU43" i="282"/>
  <c r="BT33" i="278"/>
  <c r="BT34" i="278"/>
  <c r="BT35" i="278"/>
  <c r="BT66" i="278"/>
  <c r="BT61" i="278"/>
  <c r="BT62" i="278"/>
  <c r="BT63" i="278"/>
  <c r="BT67" i="278"/>
  <c r="BT68" i="278"/>
  <c r="BU65" i="278"/>
  <c r="BU54" i="278"/>
  <c r="BU55" i="278"/>
  <c r="BU51" i="278"/>
  <c r="BU171" i="273"/>
  <c r="BU170" i="273"/>
  <c r="BU172" i="273"/>
  <c r="BU50" i="278"/>
  <c r="BU52" i="278"/>
  <c r="BU56" i="278"/>
  <c r="BU86" i="273"/>
  <c r="BT87" i="273"/>
  <c r="BU88" i="273"/>
  <c r="BU58" i="278"/>
  <c r="BU57" i="278"/>
  <c r="BU59" i="278"/>
  <c r="BU32" i="265"/>
  <c r="BU158" i="280"/>
  <c r="BT164" i="280"/>
  <c r="BV3" i="280"/>
  <c r="BV151" i="280"/>
  <c r="BV20" i="265"/>
  <c r="BV106" i="273"/>
  <c r="BU107" i="273"/>
  <c r="BV108" i="273"/>
  <c r="BV11" i="278"/>
  <c r="BV12" i="278"/>
  <c r="BV22" i="278"/>
  <c r="BV17" i="278"/>
  <c r="BV18" i="278"/>
  <c r="BV23" i="278"/>
  <c r="BV24" i="278"/>
  <c r="BV29" i="278"/>
  <c r="BV30" i="278"/>
  <c r="BV31" i="278"/>
  <c r="BV9" i="265"/>
  <c r="BU148" i="273"/>
  <c r="BU149" i="273"/>
  <c r="BU32" i="289"/>
  <c r="BU22" i="289"/>
  <c r="BT22" i="289"/>
  <c r="BT23" i="289"/>
  <c r="BT24" i="289"/>
  <c r="BU23" i="289"/>
  <c r="BU24" i="289"/>
  <c r="BU31" i="289"/>
  <c r="BV33" i="289"/>
  <c r="BV41" i="278"/>
  <c r="BV42" i="278"/>
  <c r="BV43" i="278"/>
  <c r="BV44" i="278"/>
  <c r="BV11" i="265"/>
  <c r="BV10" i="265"/>
  <c r="BV12" i="265"/>
  <c r="BV150" i="280"/>
  <c r="BV39" i="282"/>
  <c r="BV43" i="282"/>
  <c r="BU33" i="278"/>
  <c r="BU34" i="278"/>
  <c r="BU35" i="278"/>
  <c r="BU66" i="278"/>
  <c r="BU61" i="278"/>
  <c r="BU62" i="278"/>
  <c r="BU63" i="278"/>
  <c r="BU67" i="278"/>
  <c r="BU68" i="278"/>
  <c r="BV65" i="278"/>
  <c r="BV54" i="278"/>
  <c r="BV55" i="278"/>
  <c r="BV51" i="278"/>
  <c r="BV171" i="273"/>
  <c r="BV170" i="273"/>
  <c r="BV172" i="273"/>
  <c r="BV50" i="278"/>
  <c r="BV52" i="278"/>
  <c r="BV56" i="278"/>
  <c r="BV86" i="273"/>
  <c r="BU87" i="273"/>
  <c r="BV88" i="273"/>
  <c r="BV58" i="278"/>
  <c r="BV57" i="278"/>
  <c r="BV59" i="278"/>
  <c r="BV32" i="265"/>
  <c r="BV158" i="280"/>
  <c r="BU164" i="280"/>
  <c r="BW3" i="280"/>
  <c r="BW151" i="280"/>
  <c r="BW20" i="265"/>
  <c r="BW106" i="273"/>
  <c r="BV107" i="273"/>
  <c r="BW108" i="273"/>
  <c r="BW11" i="278"/>
  <c r="BW12" i="278"/>
  <c r="BW22" i="278"/>
  <c r="BW17" i="278"/>
  <c r="BW18" i="278"/>
  <c r="BW23" i="278"/>
  <c r="BW24" i="278"/>
  <c r="BW29" i="278"/>
  <c r="BW30" i="278"/>
  <c r="BW31" i="278"/>
  <c r="BW9" i="265"/>
  <c r="BV148" i="273"/>
  <c r="BV149" i="273"/>
  <c r="BV32" i="289"/>
  <c r="BW33" i="289"/>
  <c r="BW41" i="278"/>
  <c r="BW42" i="278"/>
  <c r="BW43" i="278"/>
  <c r="BW44" i="278"/>
  <c r="BW11" i="265"/>
  <c r="BW10" i="265"/>
  <c r="BW12" i="265"/>
  <c r="BW150" i="280"/>
  <c r="BW39" i="282"/>
  <c r="BW43" i="282"/>
  <c r="BV33" i="278"/>
  <c r="BV34" i="278"/>
  <c r="BV35" i="278"/>
  <c r="BV66" i="278"/>
  <c r="BV61" i="278"/>
  <c r="BV62" i="278"/>
  <c r="BV63" i="278"/>
  <c r="BV67" i="278"/>
  <c r="BV68" i="278"/>
  <c r="BW65" i="278"/>
  <c r="BW54" i="278"/>
  <c r="BW55" i="278"/>
  <c r="BW51" i="278"/>
  <c r="BW171" i="273"/>
  <c r="BW170" i="273"/>
  <c r="BW172" i="273"/>
  <c r="BW50" i="278"/>
  <c r="BW52" i="278"/>
  <c r="BW56" i="278"/>
  <c r="BW86" i="273"/>
  <c r="BV87" i="273"/>
  <c r="BW88" i="273"/>
  <c r="BW58" i="278"/>
  <c r="BW57" i="278"/>
  <c r="BW59" i="278"/>
  <c r="BW32" i="265"/>
  <c r="BW158" i="280"/>
  <c r="BV164" i="280"/>
  <c r="BX3" i="280"/>
  <c r="BX151" i="280"/>
  <c r="BX20" i="265"/>
  <c r="BX106" i="273"/>
  <c r="BW107" i="273"/>
  <c r="BX108" i="273"/>
  <c r="BX11" i="278"/>
  <c r="BX12" i="278"/>
  <c r="BX22" i="278"/>
  <c r="BX17" i="278"/>
  <c r="BX18" i="278"/>
  <c r="BX23" i="278"/>
  <c r="BX24" i="278"/>
  <c r="BX29" i="278"/>
  <c r="BX30" i="278"/>
  <c r="BX31" i="278"/>
  <c r="BX9" i="265"/>
  <c r="BW148" i="273"/>
  <c r="BW149" i="273"/>
  <c r="BW32" i="289"/>
  <c r="BW22" i="289"/>
  <c r="BV22" i="289"/>
  <c r="BV23" i="289"/>
  <c r="BV24" i="289"/>
  <c r="BW23" i="289"/>
  <c r="BW24" i="289"/>
  <c r="BW31" i="289"/>
  <c r="BX33" i="289"/>
  <c r="BX41" i="278"/>
  <c r="BX42" i="278"/>
  <c r="BX43" i="278"/>
  <c r="BX44" i="278"/>
  <c r="BX11" i="265"/>
  <c r="BX10" i="265"/>
  <c r="BX12" i="265"/>
  <c r="BX150" i="280"/>
  <c r="BX39" i="282"/>
  <c r="BX43" i="282"/>
  <c r="BW33" i="278"/>
  <c r="BW34" i="278"/>
  <c r="BW35" i="278"/>
  <c r="BW66" i="278"/>
  <c r="BW61" i="278"/>
  <c r="BW62" i="278"/>
  <c r="BW63" i="278"/>
  <c r="BW67" i="278"/>
  <c r="BW68" i="278"/>
  <c r="BX65" i="278"/>
  <c r="BX54" i="278"/>
  <c r="BX55" i="278"/>
  <c r="BX51" i="278"/>
  <c r="BX171" i="273"/>
  <c r="BX170" i="273"/>
  <c r="BX172" i="273"/>
  <c r="BX50" i="278"/>
  <c r="BX52" i="278"/>
  <c r="BX56" i="278"/>
  <c r="BX86" i="273"/>
  <c r="BW87" i="273"/>
  <c r="BX88" i="273"/>
  <c r="BX58" i="278"/>
  <c r="BX57" i="278"/>
  <c r="BX59" i="278"/>
  <c r="BX32" i="265"/>
  <c r="BX158" i="280"/>
  <c r="BW164" i="280"/>
  <c r="BY3" i="280"/>
  <c r="BY151" i="280"/>
  <c r="BY20" i="265"/>
  <c r="BY106" i="273"/>
  <c r="BX107" i="273"/>
  <c r="BY108" i="273"/>
  <c r="BY11" i="278"/>
  <c r="BY12" i="278"/>
  <c r="BY22" i="278"/>
  <c r="BY17" i="278"/>
  <c r="BY18" i="278"/>
  <c r="BY23" i="278"/>
  <c r="BY24" i="278"/>
  <c r="BY29" i="278"/>
  <c r="BY30" i="278"/>
  <c r="BY31" i="278"/>
  <c r="BY9" i="265"/>
  <c r="BX148" i="273"/>
  <c r="BX149" i="273"/>
  <c r="BX32" i="289"/>
  <c r="BY33" i="289"/>
  <c r="BY41" i="278"/>
  <c r="BY42" i="278"/>
  <c r="BY43" i="278"/>
  <c r="BY44" i="278"/>
  <c r="BY11" i="265"/>
  <c r="BY10" i="265"/>
  <c r="BY12" i="265"/>
  <c r="BY150" i="280"/>
  <c r="BY39" i="282"/>
  <c r="BY43" i="282"/>
  <c r="BX33" i="278"/>
  <c r="BX34" i="278"/>
  <c r="BX35" i="278"/>
  <c r="BX66" i="278"/>
  <c r="BX61" i="278"/>
  <c r="BX62" i="278"/>
  <c r="BX63" i="278"/>
  <c r="BX67" i="278"/>
  <c r="BX68" i="278"/>
  <c r="BY65" i="278"/>
  <c r="BY54" i="278"/>
  <c r="BY55" i="278"/>
  <c r="BY51" i="278"/>
  <c r="BY171" i="273"/>
  <c r="BY170" i="273"/>
  <c r="BY172" i="273"/>
  <c r="BY50" i="278"/>
  <c r="BY52" i="278"/>
  <c r="BY56" i="278"/>
  <c r="BY86" i="273"/>
  <c r="BX87" i="273"/>
  <c r="BY88" i="273"/>
  <c r="BY58" i="278"/>
  <c r="BY57" i="278"/>
  <c r="BY59" i="278"/>
  <c r="BY32" i="265"/>
  <c r="BY158" i="280"/>
  <c r="BX164" i="280"/>
  <c r="BZ3" i="280"/>
  <c r="BZ151" i="280"/>
  <c r="BZ20" i="265"/>
  <c r="BZ106" i="273"/>
  <c r="BY107" i="273"/>
  <c r="BZ108" i="273"/>
  <c r="BZ11" i="278"/>
  <c r="BZ12" i="278"/>
  <c r="BZ22" i="278"/>
  <c r="BZ17" i="278"/>
  <c r="BZ18" i="278"/>
  <c r="BZ23" i="278"/>
  <c r="BZ24" i="278"/>
  <c r="BZ29" i="278"/>
  <c r="BZ30" i="278"/>
  <c r="BZ31" i="278"/>
  <c r="BZ9" i="265"/>
  <c r="BY148" i="273"/>
  <c r="BY149" i="273"/>
  <c r="BY32" i="289"/>
  <c r="BY22" i="289"/>
  <c r="BX22" i="289"/>
  <c r="BX23" i="289"/>
  <c r="BX24" i="289"/>
  <c r="BY23" i="289"/>
  <c r="BY24" i="289"/>
  <c r="BY31" i="289"/>
  <c r="BZ33" i="289"/>
  <c r="BZ41" i="278"/>
  <c r="BZ42" i="278"/>
  <c r="BZ43" i="278"/>
  <c r="BZ44" i="278"/>
  <c r="BZ11" i="265"/>
  <c r="BZ10" i="265"/>
  <c r="BZ12" i="265"/>
  <c r="BZ150" i="280"/>
  <c r="BZ39" i="282"/>
  <c r="BZ43" i="282"/>
  <c r="BY33" i="278"/>
  <c r="BY34" i="278"/>
  <c r="BY35" i="278"/>
  <c r="BY66" i="278"/>
  <c r="BY61" i="278"/>
  <c r="BY62" i="278"/>
  <c r="BY63" i="278"/>
  <c r="BY67" i="278"/>
  <c r="BY68" i="278"/>
  <c r="BZ65" i="278"/>
  <c r="BZ54" i="278"/>
  <c r="BZ55" i="278"/>
  <c r="BZ51" i="278"/>
  <c r="BZ171" i="273"/>
  <c r="BZ170" i="273"/>
  <c r="BZ172" i="273"/>
  <c r="BZ50" i="278"/>
  <c r="BZ52" i="278"/>
  <c r="BZ56" i="278"/>
  <c r="BZ86" i="273"/>
  <c r="BY87" i="273"/>
  <c r="BZ88" i="273"/>
  <c r="BZ58" i="278"/>
  <c r="BZ57" i="278"/>
  <c r="BZ59" i="278"/>
  <c r="BZ32" i="265"/>
  <c r="BZ158" i="280"/>
  <c r="BY164" i="280"/>
  <c r="CA3" i="280"/>
  <c r="CA151" i="280"/>
  <c r="CA20" i="265"/>
  <c r="CA106" i="273"/>
  <c r="BZ107" i="273"/>
  <c r="CA108" i="273"/>
  <c r="CA11" i="278"/>
  <c r="CA12" i="278"/>
  <c r="CA22" i="278"/>
  <c r="CA17" i="278"/>
  <c r="CA18" i="278"/>
  <c r="CA23" i="278"/>
  <c r="CA24" i="278"/>
  <c r="CA29" i="278"/>
  <c r="CA30" i="278"/>
  <c r="CA31" i="278"/>
  <c r="CA9" i="265"/>
  <c r="BZ148" i="273"/>
  <c r="BZ149" i="273"/>
  <c r="BZ32" i="289"/>
  <c r="CA33" i="289"/>
  <c r="CA41" i="278"/>
  <c r="CA42" i="278"/>
  <c r="CA43" i="278"/>
  <c r="CA44" i="278"/>
  <c r="CA11" i="265"/>
  <c r="CA10" i="265"/>
  <c r="CA12" i="265"/>
  <c r="CA150" i="280"/>
  <c r="CA39" i="282"/>
  <c r="CA43" i="282"/>
  <c r="BZ33" i="278"/>
  <c r="BZ34" i="278"/>
  <c r="BZ35" i="278"/>
  <c r="BZ66" i="278"/>
  <c r="BZ61" i="278"/>
  <c r="BZ62" i="278"/>
  <c r="BZ63" i="278"/>
  <c r="BZ67" i="278"/>
  <c r="BZ68" i="278"/>
  <c r="CA65" i="278"/>
  <c r="CA54" i="278"/>
  <c r="CA55" i="278"/>
  <c r="CA51" i="278"/>
  <c r="CA171" i="273"/>
  <c r="CA170" i="273"/>
  <c r="CA172" i="273"/>
  <c r="CA50" i="278"/>
  <c r="CA52" i="278"/>
  <c r="CA56" i="278"/>
  <c r="CA86" i="273"/>
  <c r="BZ87" i="273"/>
  <c r="CA88" i="273"/>
  <c r="CA58" i="278"/>
  <c r="CA57" i="278"/>
  <c r="CA59" i="278"/>
  <c r="CA32" i="265"/>
  <c r="CA158" i="280"/>
  <c r="BZ164" i="280"/>
  <c r="CB3" i="280"/>
  <c r="CB151" i="280"/>
  <c r="CB20" i="265"/>
  <c r="CB106" i="273"/>
  <c r="CA107" i="273"/>
  <c r="CB108" i="273"/>
  <c r="CB11" i="278"/>
  <c r="CB12" i="278"/>
  <c r="CB22" i="278"/>
  <c r="CB17" i="278"/>
  <c r="CB18" i="278"/>
  <c r="CB23" i="278"/>
  <c r="CB24" i="278"/>
  <c r="CB29" i="278"/>
  <c r="CB30" i="278"/>
  <c r="CB31" i="278"/>
  <c r="CB9" i="265"/>
  <c r="CA148" i="273"/>
  <c r="CA149" i="273"/>
  <c r="CA32" i="289"/>
  <c r="CA22" i="289"/>
  <c r="BZ22" i="289"/>
  <c r="BZ23" i="289"/>
  <c r="BZ24" i="289"/>
  <c r="CA23" i="289"/>
  <c r="CA24" i="289"/>
  <c r="CA31" i="289"/>
  <c r="CB33" i="289"/>
  <c r="CB41" i="278"/>
  <c r="CB42" i="278"/>
  <c r="CB43" i="278"/>
  <c r="CB44" i="278"/>
  <c r="CB11" i="265"/>
  <c r="CB10" i="265"/>
  <c r="CB12" i="265"/>
  <c r="CB150" i="280"/>
  <c r="CB39" i="282"/>
  <c r="CB43" i="282"/>
  <c r="CA33" i="278"/>
  <c r="CA34" i="278"/>
  <c r="CA35" i="278"/>
  <c r="CA66" i="278"/>
  <c r="CA61" i="278"/>
  <c r="CA62" i="278"/>
  <c r="CA63" i="278"/>
  <c r="CA67" i="278"/>
  <c r="CA68" i="278"/>
  <c r="CB65" i="278"/>
  <c r="CB54" i="278"/>
  <c r="CB55" i="278"/>
  <c r="CB51" i="278"/>
  <c r="CB171" i="273"/>
  <c r="CB170" i="273"/>
  <c r="CB172" i="273"/>
  <c r="CB50" i="278"/>
  <c r="CB52" i="278"/>
  <c r="CB56" i="278"/>
  <c r="CB86" i="273"/>
  <c r="CA87" i="273"/>
  <c r="CB88" i="273"/>
  <c r="CB58" i="278"/>
  <c r="CB57" i="278"/>
  <c r="CB59" i="278"/>
  <c r="CB32" i="265"/>
  <c r="CB158" i="280"/>
  <c r="CA164" i="280"/>
  <c r="CC3" i="280"/>
  <c r="CC151" i="280"/>
  <c r="CC20" i="265"/>
  <c r="CC106" i="273"/>
  <c r="CB107" i="273"/>
  <c r="CC108" i="273"/>
  <c r="CC11" i="278"/>
  <c r="CC12" i="278"/>
  <c r="CC22" i="278"/>
  <c r="CC17" i="278"/>
  <c r="CC18" i="278"/>
  <c r="CC23" i="278"/>
  <c r="CC24" i="278"/>
  <c r="CC29" i="278"/>
  <c r="CC30" i="278"/>
  <c r="CC31" i="278"/>
  <c r="CC9" i="265"/>
  <c r="CB148" i="273"/>
  <c r="CB149" i="273"/>
  <c r="CB32" i="289"/>
  <c r="CC33" i="289"/>
  <c r="CC41" i="278"/>
  <c r="CC42" i="278"/>
  <c r="CC43" i="278"/>
  <c r="CC44" i="278"/>
  <c r="CC11" i="265"/>
  <c r="CC10" i="265"/>
  <c r="CC12" i="265"/>
  <c r="CC150" i="280"/>
  <c r="CC39" i="282"/>
  <c r="CC43" i="282"/>
  <c r="CB33" i="278"/>
  <c r="CB34" i="278"/>
  <c r="CB35" i="278"/>
  <c r="CB66" i="278"/>
  <c r="CB61" i="278"/>
  <c r="CB62" i="278"/>
  <c r="CB63" i="278"/>
  <c r="CB67" i="278"/>
  <c r="CB68" i="278"/>
  <c r="CC65" i="278"/>
  <c r="CC54" i="278"/>
  <c r="CC55" i="278"/>
  <c r="CC51" i="278"/>
  <c r="CC171" i="273"/>
  <c r="CC170" i="273"/>
  <c r="CC172" i="273"/>
  <c r="CC50" i="278"/>
  <c r="CC52" i="278"/>
  <c r="CC56" i="278"/>
  <c r="CC86" i="273"/>
  <c r="CB87" i="273"/>
  <c r="CC88" i="273"/>
  <c r="CC58" i="278"/>
  <c r="CC57" i="278"/>
  <c r="CC59" i="278"/>
  <c r="CC32" i="265"/>
  <c r="CC158" i="280"/>
  <c r="CB164" i="280"/>
  <c r="CD3" i="280"/>
  <c r="CD151" i="280"/>
  <c r="CD20" i="265"/>
  <c r="CD106" i="273"/>
  <c r="CC107" i="273"/>
  <c r="CD108" i="273"/>
  <c r="CD11" i="278"/>
  <c r="CD12" i="278"/>
  <c r="CD22" i="278"/>
  <c r="CD17" i="278"/>
  <c r="CD18" i="278"/>
  <c r="CD23" i="278"/>
  <c r="CD24" i="278"/>
  <c r="CD29" i="278"/>
  <c r="CD30" i="278"/>
  <c r="CD31" i="278"/>
  <c r="CD9" i="265"/>
  <c r="CC148" i="273"/>
  <c r="CC149" i="273"/>
  <c r="CC32" i="289"/>
  <c r="CC22" i="289"/>
  <c r="CB22" i="289"/>
  <c r="CB23" i="289"/>
  <c r="CB24" i="289"/>
  <c r="CC23" i="289"/>
  <c r="CC24" i="289"/>
  <c r="CC31" i="289"/>
  <c r="CD33" i="289"/>
  <c r="CD41" i="278"/>
  <c r="CD42" i="278"/>
  <c r="CD43" i="278"/>
  <c r="CD44" i="278"/>
  <c r="CD11" i="265"/>
  <c r="CD10" i="265"/>
  <c r="CD12" i="265"/>
  <c r="CD150" i="280"/>
  <c r="CD39" i="282"/>
  <c r="CD43" i="282"/>
  <c r="CC33" i="278"/>
  <c r="CC34" i="278"/>
  <c r="CC35" i="278"/>
  <c r="CC66" i="278"/>
  <c r="CC61" i="278"/>
  <c r="CC62" i="278"/>
  <c r="CC63" i="278"/>
  <c r="CC67" i="278"/>
  <c r="CC68" i="278"/>
  <c r="CD65" i="278"/>
  <c r="CD54" i="278"/>
  <c r="CD55" i="278"/>
  <c r="CD51" i="278"/>
  <c r="CD171" i="273"/>
  <c r="CD170" i="273"/>
  <c r="CD172" i="273"/>
  <c r="CD50" i="278"/>
  <c r="CD52" i="278"/>
  <c r="CD56" i="278"/>
  <c r="CD86" i="273"/>
  <c r="CC87" i="273"/>
  <c r="CD88" i="273"/>
  <c r="CD58" i="278"/>
  <c r="CD57" i="278"/>
  <c r="CD59" i="278"/>
  <c r="CD32" i="265"/>
  <c r="CD158" i="280"/>
  <c r="CC164" i="280"/>
  <c r="CE3" i="280"/>
  <c r="CE151" i="280"/>
  <c r="CE20" i="265"/>
  <c r="CE106" i="273"/>
  <c r="CD107" i="273"/>
  <c r="CE108" i="273"/>
  <c r="CE11" i="278"/>
  <c r="CE12" i="278"/>
  <c r="CE22" i="278"/>
  <c r="CE17" i="278"/>
  <c r="CE18" i="278"/>
  <c r="CE23" i="278"/>
  <c r="CE24" i="278"/>
  <c r="CE29" i="278"/>
  <c r="CE30" i="278"/>
  <c r="CE31" i="278"/>
  <c r="CE9" i="265"/>
  <c r="CD148" i="273"/>
  <c r="CD149" i="273"/>
  <c r="CD32" i="289"/>
  <c r="CE33" i="289"/>
  <c r="CE41" i="278"/>
  <c r="CE42" i="278"/>
  <c r="CE43" i="278"/>
  <c r="CE44" i="278"/>
  <c r="CE11" i="265"/>
  <c r="CE10" i="265"/>
  <c r="CE12" i="265"/>
  <c r="CE150" i="280"/>
  <c r="CE39" i="282"/>
  <c r="CE43" i="282"/>
  <c r="CD33" i="278"/>
  <c r="CD34" i="278"/>
  <c r="CD35" i="278"/>
  <c r="CD66" i="278"/>
  <c r="CD61" i="278"/>
  <c r="CD62" i="278"/>
  <c r="CD63" i="278"/>
  <c r="CD67" i="278"/>
  <c r="CD68" i="278"/>
  <c r="CE65" i="278"/>
  <c r="CE54" i="278"/>
  <c r="CE55" i="278"/>
  <c r="CE51" i="278"/>
  <c r="CE171" i="273"/>
  <c r="CE170" i="273"/>
  <c r="CE172" i="273"/>
  <c r="CE50" i="278"/>
  <c r="CE52" i="278"/>
  <c r="CE56" i="278"/>
  <c r="CE86" i="273"/>
  <c r="CD87" i="273"/>
  <c r="CE88" i="273"/>
  <c r="CE58" i="278"/>
  <c r="CE57" i="278"/>
  <c r="CE59" i="278"/>
  <c r="CE32" i="265"/>
  <c r="CE158" i="280"/>
  <c r="CD164" i="280"/>
  <c r="CF3" i="280"/>
  <c r="CF151" i="280"/>
  <c r="CF20" i="265"/>
  <c r="CF106" i="273"/>
  <c r="CE107" i="273"/>
  <c r="CF108" i="273"/>
  <c r="CF11" i="278"/>
  <c r="CF12" i="278"/>
  <c r="CF22" i="278"/>
  <c r="CF17" i="278"/>
  <c r="CF18" i="278"/>
  <c r="CF23" i="278"/>
  <c r="CF24" i="278"/>
  <c r="CF29" i="278"/>
  <c r="CF30" i="278"/>
  <c r="CF31" i="278"/>
  <c r="CF9" i="265"/>
  <c r="CE148" i="273"/>
  <c r="CE149" i="273"/>
  <c r="CE32" i="289"/>
  <c r="CE22" i="289"/>
  <c r="CD22" i="289"/>
  <c r="CD23" i="289"/>
  <c r="CD24" i="289"/>
  <c r="CE23" i="289"/>
  <c r="CE24" i="289"/>
  <c r="CE31" i="289"/>
  <c r="CF33" i="289"/>
  <c r="CF41" i="278"/>
  <c r="CF42" i="278"/>
  <c r="CF43" i="278"/>
  <c r="CF44" i="278"/>
  <c r="CF11" i="265"/>
  <c r="CF10" i="265"/>
  <c r="CF12" i="265"/>
  <c r="CF150" i="280"/>
  <c r="CF39" i="282"/>
  <c r="CF43" i="282"/>
  <c r="CE33" i="278"/>
  <c r="CE34" i="278"/>
  <c r="CE35" i="278"/>
  <c r="CE66" i="278"/>
  <c r="CE61" i="278"/>
  <c r="CE62" i="278"/>
  <c r="CE63" i="278"/>
  <c r="CE67" i="278"/>
  <c r="CE68" i="278"/>
  <c r="CF65" i="278"/>
  <c r="CF54" i="278"/>
  <c r="CF55" i="278"/>
  <c r="CF51" i="278"/>
  <c r="CF171" i="273"/>
  <c r="CF170" i="273"/>
  <c r="CF172" i="273"/>
  <c r="CF50" i="278"/>
  <c r="CF52" i="278"/>
  <c r="CF56" i="278"/>
  <c r="CF86" i="273"/>
  <c r="CE87" i="273"/>
  <c r="CF88" i="273"/>
  <c r="CF58" i="278"/>
  <c r="CF57" i="278"/>
  <c r="CF59" i="278"/>
  <c r="CF32" i="265"/>
  <c r="CF158" i="280"/>
  <c r="CE164" i="280"/>
  <c r="CG3" i="280"/>
  <c r="CG151" i="280"/>
  <c r="CG20" i="265"/>
  <c r="CG106" i="273"/>
  <c r="CF107" i="273"/>
  <c r="CG108" i="273"/>
  <c r="CG11" i="278"/>
  <c r="CG12" i="278"/>
  <c r="CG22" i="278"/>
  <c r="CG17" i="278"/>
  <c r="CG18" i="278"/>
  <c r="CG23" i="278"/>
  <c r="CG24" i="278"/>
  <c r="CG29" i="278"/>
  <c r="CG30" i="278"/>
  <c r="CG31" i="278"/>
  <c r="CG9" i="265"/>
  <c r="CF148" i="273"/>
  <c r="CF149" i="273"/>
  <c r="CF32" i="289"/>
  <c r="CG33" i="289"/>
  <c r="CG41" i="278"/>
  <c r="CG42" i="278"/>
  <c r="CG43" i="278"/>
  <c r="CG44" i="278"/>
  <c r="CG11" i="265"/>
  <c r="CG10" i="265"/>
  <c r="CG12" i="265"/>
  <c r="CG150" i="280"/>
  <c r="CG39" i="282"/>
  <c r="CG43" i="282"/>
  <c r="CF33" i="278"/>
  <c r="CF34" i="278"/>
  <c r="CF35" i="278"/>
  <c r="CF66" i="278"/>
  <c r="CF61" i="278"/>
  <c r="CF62" i="278"/>
  <c r="CF63" i="278"/>
  <c r="CF67" i="278"/>
  <c r="CF68" i="278"/>
  <c r="CG65" i="278"/>
  <c r="CG54" i="278"/>
  <c r="CG55" i="278"/>
  <c r="CG51" i="278"/>
  <c r="CG171" i="273"/>
  <c r="CG170" i="273"/>
  <c r="CG172" i="273"/>
  <c r="CG50" i="278"/>
  <c r="CG52" i="278"/>
  <c r="CG56" i="278"/>
  <c r="CG86" i="273"/>
  <c r="CF87" i="273"/>
  <c r="CG88" i="273"/>
  <c r="CG58" i="278"/>
  <c r="CG57" i="278"/>
  <c r="CG59" i="278"/>
  <c r="CG32" i="265"/>
  <c r="CG158" i="280"/>
  <c r="CF164" i="280"/>
  <c r="CH3" i="280"/>
  <c r="CH151" i="280"/>
  <c r="CH20" i="265"/>
  <c r="CH106" i="273"/>
  <c r="CG107" i="273"/>
  <c r="CH108" i="273"/>
  <c r="CH11" i="278"/>
  <c r="CH12" i="278"/>
  <c r="CH22" i="278"/>
  <c r="CH17" i="278"/>
  <c r="CH18" i="278"/>
  <c r="CH23" i="278"/>
  <c r="CH24" i="278"/>
  <c r="CH29" i="278"/>
  <c r="CH30" i="278"/>
  <c r="CH31" i="278"/>
  <c r="CH9" i="265"/>
  <c r="CG148" i="273"/>
  <c r="CG149" i="273"/>
  <c r="CG32" i="289"/>
  <c r="CG22" i="289"/>
  <c r="CF22" i="289"/>
  <c r="CF23" i="289"/>
  <c r="CF24" i="289"/>
  <c r="CG23" i="289"/>
  <c r="CG24" i="289"/>
  <c r="CG31" i="289"/>
  <c r="CH33" i="289"/>
  <c r="CH41" i="278"/>
  <c r="CH42" i="278"/>
  <c r="CH43" i="278"/>
  <c r="CH44" i="278"/>
  <c r="CH11" i="265"/>
  <c r="CH10" i="265"/>
  <c r="CH12" i="265"/>
  <c r="CH150" i="280"/>
  <c r="CH39" i="282"/>
  <c r="CH43" i="282"/>
  <c r="CG33" i="278"/>
  <c r="CG34" i="278"/>
  <c r="CG35" i="278"/>
  <c r="CG66" i="278"/>
  <c r="CG61" i="278"/>
  <c r="CG62" i="278"/>
  <c r="CG63" i="278"/>
  <c r="CG67" i="278"/>
  <c r="CG68" i="278"/>
  <c r="CH65" i="278"/>
  <c r="CH54" i="278"/>
  <c r="CH55" i="278"/>
  <c r="CH51" i="278"/>
  <c r="CH171" i="273"/>
  <c r="CH170" i="273"/>
  <c r="CH172" i="273"/>
  <c r="CH50" i="278"/>
  <c r="CH52" i="278"/>
  <c r="CH56" i="278"/>
  <c r="CH86" i="273"/>
  <c r="CG87" i="273"/>
  <c r="CH88" i="273"/>
  <c r="CH58" i="278"/>
  <c r="CH57" i="278"/>
  <c r="CH59" i="278"/>
  <c r="CH32" i="265"/>
  <c r="CH158" i="280"/>
  <c r="CG164" i="280"/>
  <c r="CI3" i="280"/>
  <c r="CI151" i="280"/>
  <c r="CI20" i="265"/>
  <c r="CI106" i="273"/>
  <c r="CH107" i="273"/>
  <c r="CI108" i="273"/>
  <c r="CI11" i="278"/>
  <c r="CI12" i="278"/>
  <c r="CI22" i="278"/>
  <c r="CI17" i="278"/>
  <c r="CI18" i="278"/>
  <c r="CI23" i="278"/>
  <c r="CI24" i="278"/>
  <c r="CI29" i="278"/>
  <c r="CI30" i="278"/>
  <c r="CI31" i="278"/>
  <c r="CI9" i="265"/>
  <c r="CH148" i="273"/>
  <c r="CH149" i="273"/>
  <c r="CH32" i="289"/>
  <c r="CI33" i="289"/>
  <c r="CI41" i="278"/>
  <c r="CI42" i="278"/>
  <c r="CI43" i="278"/>
  <c r="CI44" i="278"/>
  <c r="CI11" i="265"/>
  <c r="CI10" i="265"/>
  <c r="CI12" i="265"/>
  <c r="CI150" i="280"/>
  <c r="CI39" i="282"/>
  <c r="CI43" i="282"/>
  <c r="CH33" i="278"/>
  <c r="CH34" i="278"/>
  <c r="CH35" i="278"/>
  <c r="CH66" i="278"/>
  <c r="CH61" i="278"/>
  <c r="CH62" i="278"/>
  <c r="CH63" i="278"/>
  <c r="CH67" i="278"/>
  <c r="CH68" i="278"/>
  <c r="CI65" i="278"/>
  <c r="CI54" i="278"/>
  <c r="CI55" i="278"/>
  <c r="CI51" i="278"/>
  <c r="CI171" i="273"/>
  <c r="CI170" i="273"/>
  <c r="CI172" i="273"/>
  <c r="CI50" i="278"/>
  <c r="CI52" i="278"/>
  <c r="CI56" i="278"/>
  <c r="CI86" i="273"/>
  <c r="CH87" i="273"/>
  <c r="CI88" i="273"/>
  <c r="CI58" i="278"/>
  <c r="CI57" i="278"/>
  <c r="CI59" i="278"/>
  <c r="CI32" i="265"/>
  <c r="CI158" i="280"/>
  <c r="CH164" i="280"/>
  <c r="CJ3" i="280"/>
  <c r="CJ151" i="280"/>
  <c r="CJ20" i="265"/>
  <c r="CJ106" i="273"/>
  <c r="CI107" i="273"/>
  <c r="CJ108" i="273"/>
  <c r="CJ11" i="278"/>
  <c r="CJ12" i="278"/>
  <c r="CJ22" i="278"/>
  <c r="CJ17" i="278"/>
  <c r="CJ18" i="278"/>
  <c r="CJ23" i="278"/>
  <c r="CJ24" i="278"/>
  <c r="CJ29" i="278"/>
  <c r="CJ30" i="278"/>
  <c r="CJ31" i="278"/>
  <c r="CJ9" i="265"/>
  <c r="CI148" i="273"/>
  <c r="CI149" i="273"/>
  <c r="CI32" i="289"/>
  <c r="CI22" i="289"/>
  <c r="CH22" i="289"/>
  <c r="CH23" i="289"/>
  <c r="CH24" i="289"/>
  <c r="CI23" i="289"/>
  <c r="CI24" i="289"/>
  <c r="CI31" i="289"/>
  <c r="CJ33" i="289"/>
  <c r="CJ41" i="278"/>
  <c r="CJ42" i="278"/>
  <c r="CJ43" i="278"/>
  <c r="CJ44" i="278"/>
  <c r="CJ11" i="265"/>
  <c r="CJ10" i="265"/>
  <c r="CJ12" i="265"/>
  <c r="CJ150" i="280"/>
  <c r="CJ39" i="282"/>
  <c r="CJ43" i="282"/>
  <c r="CI33" i="278"/>
  <c r="CI34" i="278"/>
  <c r="CI35" i="278"/>
  <c r="CI66" i="278"/>
  <c r="CI61" i="278"/>
  <c r="CI62" i="278"/>
  <c r="CI63" i="278"/>
  <c r="CI67" i="278"/>
  <c r="CI68" i="278"/>
  <c r="CJ65" i="278"/>
  <c r="CJ54" i="278"/>
  <c r="CJ55" i="278"/>
  <c r="CJ51" i="278"/>
  <c r="CJ171" i="273"/>
  <c r="CJ170" i="273"/>
  <c r="CJ172" i="273"/>
  <c r="CJ50" i="278"/>
  <c r="CJ52" i="278"/>
  <c r="CJ56" i="278"/>
  <c r="CJ86" i="273"/>
  <c r="CI87" i="273"/>
  <c r="CJ88" i="273"/>
  <c r="CJ58" i="278"/>
  <c r="CJ57" i="278"/>
  <c r="CJ59" i="278"/>
  <c r="CJ32" i="265"/>
  <c r="CJ158" i="280"/>
  <c r="CI164" i="280"/>
  <c r="CK3" i="280"/>
  <c r="CK151" i="280"/>
  <c r="CK20" i="265"/>
  <c r="CK106" i="273"/>
  <c r="CJ107" i="273"/>
  <c r="CK108" i="273"/>
  <c r="CK11" i="278"/>
  <c r="CK12" i="278"/>
  <c r="CK22" i="278"/>
  <c r="CK17" i="278"/>
  <c r="CK18" i="278"/>
  <c r="CK23" i="278"/>
  <c r="CK24" i="278"/>
  <c r="CK29" i="278"/>
  <c r="CK30" i="278"/>
  <c r="CK31" i="278"/>
  <c r="CK9" i="265"/>
  <c r="CJ148" i="273"/>
  <c r="CJ149" i="273"/>
  <c r="CJ32" i="289"/>
  <c r="CK33" i="289"/>
  <c r="CK41" i="278"/>
  <c r="CK42" i="278"/>
  <c r="CK43" i="278"/>
  <c r="CK44" i="278"/>
  <c r="CK11" i="265"/>
  <c r="CK10" i="265"/>
  <c r="CK12" i="265"/>
  <c r="CK150" i="280"/>
  <c r="CK39" i="282"/>
  <c r="CK43" i="282"/>
  <c r="CJ33" i="278"/>
  <c r="CJ34" i="278"/>
  <c r="CJ35" i="278"/>
  <c r="CJ66" i="278"/>
  <c r="CJ61" i="278"/>
  <c r="CJ62" i="278"/>
  <c r="CJ63" i="278"/>
  <c r="CJ67" i="278"/>
  <c r="CJ68" i="278"/>
  <c r="CK65" i="278"/>
  <c r="CK54" i="278"/>
  <c r="CK55" i="278"/>
  <c r="CK51" i="278"/>
  <c r="CK171" i="273"/>
  <c r="CK170" i="273"/>
  <c r="CK172" i="273"/>
  <c r="CK50" i="278"/>
  <c r="CK52" i="278"/>
  <c r="CK56" i="278"/>
  <c r="CK86" i="273"/>
  <c r="CJ87" i="273"/>
  <c r="CK88" i="273"/>
  <c r="CK58" i="278"/>
  <c r="CK57" i="278"/>
  <c r="CK59" i="278"/>
  <c r="CK32" i="265"/>
  <c r="CK158" i="280"/>
  <c r="CJ164" i="280"/>
  <c r="CL3" i="280"/>
  <c r="CL151" i="280"/>
  <c r="CL20" i="265"/>
  <c r="CL106" i="273"/>
  <c r="CK107" i="273"/>
  <c r="CL108" i="273"/>
  <c r="CL11" i="278"/>
  <c r="CL12" i="278"/>
  <c r="CL22" i="278"/>
  <c r="CL17" i="278"/>
  <c r="CL18" i="278"/>
  <c r="CL23" i="278"/>
  <c r="CL24" i="278"/>
  <c r="CL29" i="278"/>
  <c r="CL30" i="278"/>
  <c r="CL31" i="278"/>
  <c r="CL9" i="265"/>
  <c r="CK148" i="273"/>
  <c r="CK149" i="273"/>
  <c r="CK32" i="289"/>
  <c r="CK22" i="289"/>
  <c r="CJ22" i="289"/>
  <c r="CJ23" i="289"/>
  <c r="CJ24" i="289"/>
  <c r="CK23" i="289"/>
  <c r="CK24" i="289"/>
  <c r="CK31" i="289"/>
  <c r="CL33" i="289"/>
  <c r="CL41" i="278"/>
  <c r="CL42" i="278"/>
  <c r="CL43" i="278"/>
  <c r="CL44" i="278"/>
  <c r="CL11" i="265"/>
  <c r="CL10" i="265"/>
  <c r="CL12" i="265"/>
  <c r="CL150" i="280"/>
  <c r="CL39" i="282"/>
  <c r="CL43" i="282"/>
  <c r="CK33" i="278"/>
  <c r="CK34" i="278"/>
  <c r="CK35" i="278"/>
  <c r="CK66" i="278"/>
  <c r="CK61" i="278"/>
  <c r="CK62" i="278"/>
  <c r="CK63" i="278"/>
  <c r="CK67" i="278"/>
  <c r="CK68" i="278"/>
  <c r="CL65" i="278"/>
  <c r="CL54" i="278"/>
  <c r="CL55" i="278"/>
  <c r="CL51" i="278"/>
  <c r="CL171" i="273"/>
  <c r="CL170" i="273"/>
  <c r="CL172" i="273"/>
  <c r="CL50" i="278"/>
  <c r="CL52" i="278"/>
  <c r="CL56" i="278"/>
  <c r="CL86" i="273"/>
  <c r="CK87" i="273"/>
  <c r="CL88" i="273"/>
  <c r="CL58" i="278"/>
  <c r="CL57" i="278"/>
  <c r="CL59" i="278"/>
  <c r="CL32" i="265"/>
  <c r="CL158" i="280"/>
  <c r="CK164" i="280"/>
  <c r="CM3" i="280"/>
  <c r="CM151" i="280"/>
  <c r="CM20" i="265"/>
  <c r="CM106" i="273"/>
  <c r="CL107" i="273"/>
  <c r="CM108" i="273"/>
  <c r="CM11" i="278"/>
  <c r="CM12" i="278"/>
  <c r="CM22" i="278"/>
  <c r="CM17" i="278"/>
  <c r="CM18" i="278"/>
  <c r="CM23" i="278"/>
  <c r="CM24" i="278"/>
  <c r="CM29" i="278"/>
  <c r="CM30" i="278"/>
  <c r="CM31" i="278"/>
  <c r="CM9" i="265"/>
  <c r="CL148" i="273"/>
  <c r="CL149" i="273"/>
  <c r="CL32" i="289"/>
  <c r="CM33" i="289"/>
  <c r="CM41" i="278"/>
  <c r="CM42" i="278"/>
  <c r="CM43" i="278"/>
  <c r="CM44" i="278"/>
  <c r="CM11" i="265"/>
  <c r="CM10" i="265"/>
  <c r="CM12" i="265"/>
  <c r="CM150" i="280"/>
  <c r="CM39" i="282"/>
  <c r="CM43" i="282"/>
  <c r="CL33" i="278"/>
  <c r="CL34" i="278"/>
  <c r="CL35" i="278"/>
  <c r="CL66" i="278"/>
  <c r="CL61" i="278"/>
  <c r="CL62" i="278"/>
  <c r="CL63" i="278"/>
  <c r="CL67" i="278"/>
  <c r="CL68" i="278"/>
  <c r="CM65" i="278"/>
  <c r="CM54" i="278"/>
  <c r="CM55" i="278"/>
  <c r="CM51" i="278"/>
  <c r="CM171" i="273"/>
  <c r="CM170" i="273"/>
  <c r="CM172" i="273"/>
  <c r="CM50" i="278"/>
  <c r="CM52" i="278"/>
  <c r="CM56" i="278"/>
  <c r="CM86" i="273"/>
  <c r="CL87" i="273"/>
  <c r="CM88" i="273"/>
  <c r="CM58" i="278"/>
  <c r="CM57" i="278"/>
  <c r="CM59" i="278"/>
  <c r="CM32" i="265"/>
  <c r="CM158" i="280"/>
  <c r="CL164" i="280"/>
  <c r="CN3" i="280"/>
  <c r="CN151" i="280"/>
  <c r="CN20" i="265"/>
  <c r="CN106" i="273"/>
  <c r="CM107" i="273"/>
  <c r="CN108" i="273"/>
  <c r="CN11" i="278"/>
  <c r="CN12" i="278"/>
  <c r="CN22" i="278"/>
  <c r="CN17" i="278"/>
  <c r="CN18" i="278"/>
  <c r="CN23" i="278"/>
  <c r="CN24" i="278"/>
  <c r="CN29" i="278"/>
  <c r="CN30" i="278"/>
  <c r="CN31" i="278"/>
  <c r="CN9" i="265"/>
  <c r="CM148" i="273"/>
  <c r="CM149" i="273"/>
  <c r="CM32" i="289"/>
  <c r="CM22" i="289"/>
  <c r="CL22" i="289"/>
  <c r="CL23" i="289"/>
  <c r="CL24" i="289"/>
  <c r="CM23" i="289"/>
  <c r="CM24" i="289"/>
  <c r="CM31" i="289"/>
  <c r="CN33" i="289"/>
  <c r="CN41" i="278"/>
  <c r="CN42" i="278"/>
  <c r="CN43" i="278"/>
  <c r="CN44" i="278"/>
  <c r="CN11" i="265"/>
  <c r="CN10" i="265"/>
  <c r="CN12" i="265"/>
  <c r="CN150" i="280"/>
  <c r="CN39" i="282"/>
  <c r="CN43" i="282"/>
  <c r="CM33" i="278"/>
  <c r="CM34" i="278"/>
  <c r="CM35" i="278"/>
  <c r="CM66" i="278"/>
  <c r="CM61" i="278"/>
  <c r="CM62" i="278"/>
  <c r="CM63" i="278"/>
  <c r="CM67" i="278"/>
  <c r="CM68" i="278"/>
  <c r="CN65" i="278"/>
  <c r="CN54" i="278"/>
  <c r="CN55" i="278"/>
  <c r="CN51" i="278"/>
  <c r="CN171" i="273"/>
  <c r="CN170" i="273"/>
  <c r="CN172" i="273"/>
  <c r="CN50" i="278"/>
  <c r="CN52" i="278"/>
  <c r="CN56" i="278"/>
  <c r="CN86" i="273"/>
  <c r="CM87" i="273"/>
  <c r="CN88" i="273"/>
  <c r="CN58" i="278"/>
  <c r="CN57" i="278"/>
  <c r="CN59" i="278"/>
  <c r="CN32" i="265"/>
  <c r="CN158" i="280"/>
  <c r="CM164" i="280"/>
  <c r="CO3" i="280"/>
  <c r="CO151" i="280"/>
  <c r="CO20" i="265"/>
  <c r="CO106" i="273"/>
  <c r="CN107" i="273"/>
  <c r="CO108" i="273"/>
  <c r="CO11" i="278"/>
  <c r="CO12" i="278"/>
  <c r="CO22" i="278"/>
  <c r="CO17" i="278"/>
  <c r="CO18" i="278"/>
  <c r="CO23" i="278"/>
  <c r="CO24" i="278"/>
  <c r="CO29" i="278"/>
  <c r="CO30" i="278"/>
  <c r="CO31" i="278"/>
  <c r="CO9" i="265"/>
  <c r="CN148" i="273"/>
  <c r="CN149" i="273"/>
  <c r="CN32" i="289"/>
  <c r="CO33" i="289"/>
  <c r="CO41" i="278"/>
  <c r="CO42" i="278"/>
  <c r="CO43" i="278"/>
  <c r="CO44" i="278"/>
  <c r="CO11" i="265"/>
  <c r="CO10" i="265"/>
  <c r="CO12" i="265"/>
  <c r="CO150" i="280"/>
  <c r="CO39" i="282"/>
  <c r="CO43" i="282"/>
  <c r="CN33" i="278"/>
  <c r="CN34" i="278"/>
  <c r="CN35" i="278"/>
  <c r="CN66" i="278"/>
  <c r="CN61" i="278"/>
  <c r="CN62" i="278"/>
  <c r="CN63" i="278"/>
  <c r="CN67" i="278"/>
  <c r="CN68" i="278"/>
  <c r="CO65" i="278"/>
  <c r="CO54" i="278"/>
  <c r="CO55" i="278"/>
  <c r="CO51" i="278"/>
  <c r="CO171" i="273"/>
  <c r="CO170" i="273"/>
  <c r="CO172" i="273"/>
  <c r="CO50" i="278"/>
  <c r="CO52" i="278"/>
  <c r="CO56" i="278"/>
  <c r="CO86" i="273"/>
  <c r="CN87" i="273"/>
  <c r="CO88" i="273"/>
  <c r="CO58" i="278"/>
  <c r="CO57" i="278"/>
  <c r="CO59" i="278"/>
  <c r="CO32" i="265"/>
  <c r="CO158" i="280"/>
  <c r="CN164" i="280"/>
  <c r="CP3" i="280"/>
  <c r="CP151" i="280"/>
  <c r="CP20" i="265"/>
  <c r="CP106" i="273"/>
  <c r="CO107" i="273"/>
  <c r="CP108" i="273"/>
  <c r="CP11" i="278"/>
  <c r="CP12" i="278"/>
  <c r="CP22" i="278"/>
  <c r="CP17" i="278"/>
  <c r="CP18" i="278"/>
  <c r="CP23" i="278"/>
  <c r="CP24" i="278"/>
  <c r="CP29" i="278"/>
  <c r="CP30" i="278"/>
  <c r="CP31" i="278"/>
  <c r="CP9" i="265"/>
  <c r="CO148" i="273"/>
  <c r="CO149" i="273"/>
  <c r="CO32" i="289"/>
  <c r="CO22" i="289"/>
  <c r="CN22" i="289"/>
  <c r="CN23" i="289"/>
  <c r="CN24" i="289"/>
  <c r="CO23" i="289"/>
  <c r="CO24" i="289"/>
  <c r="CO31" i="289"/>
  <c r="CP33" i="289"/>
  <c r="CP41" i="278"/>
  <c r="CP42" i="278"/>
  <c r="CP43" i="278"/>
  <c r="CP44" i="278"/>
  <c r="CP11" i="265"/>
  <c r="CP10" i="265"/>
  <c r="CP12" i="265"/>
  <c r="CP150" i="280"/>
  <c r="CP39" i="282"/>
  <c r="CP43" i="282"/>
  <c r="CO33" i="278"/>
  <c r="CO34" i="278"/>
  <c r="CO35" i="278"/>
  <c r="CO66" i="278"/>
  <c r="CO61" i="278"/>
  <c r="CO62" i="278"/>
  <c r="CO63" i="278"/>
  <c r="CO67" i="278"/>
  <c r="CO68" i="278"/>
  <c r="CP65" i="278"/>
  <c r="CP54" i="278"/>
  <c r="CP55" i="278"/>
  <c r="CP51" i="278"/>
  <c r="CP171" i="273"/>
  <c r="CP170" i="273"/>
  <c r="CP172" i="273"/>
  <c r="CP50" i="278"/>
  <c r="CP52" i="278"/>
  <c r="CP56" i="278"/>
  <c r="CP86" i="273"/>
  <c r="CO87" i="273"/>
  <c r="CP88" i="273"/>
  <c r="CP58" i="278"/>
  <c r="CP57" i="278"/>
  <c r="CP59" i="278"/>
  <c r="CP32" i="265"/>
  <c r="CP158" i="280"/>
  <c r="CO164" i="280"/>
  <c r="CQ3" i="280"/>
  <c r="CQ151" i="280"/>
  <c r="CQ20" i="265"/>
  <c r="CQ106" i="273"/>
  <c r="CP107" i="273"/>
  <c r="CQ108" i="273"/>
  <c r="CQ11" i="278"/>
  <c r="CQ12" i="278"/>
  <c r="CQ22" i="278"/>
  <c r="CQ17" i="278"/>
  <c r="CQ18" i="278"/>
  <c r="CQ23" i="278"/>
  <c r="CQ24" i="278"/>
  <c r="CQ29" i="278"/>
  <c r="CQ30" i="278"/>
  <c r="CQ31" i="278"/>
  <c r="CQ9" i="265"/>
  <c r="CP148" i="273"/>
  <c r="CP149" i="273"/>
  <c r="CP32" i="289"/>
  <c r="CQ33" i="289"/>
  <c r="CQ41" i="278"/>
  <c r="CQ42" i="278"/>
  <c r="CQ43" i="278"/>
  <c r="CQ44" i="278"/>
  <c r="CQ11" i="265"/>
  <c r="CQ10" i="265"/>
  <c r="CQ12" i="265"/>
  <c r="CQ150" i="280"/>
  <c r="CQ39" i="282"/>
  <c r="CQ43" i="282"/>
  <c r="CP33" i="278"/>
  <c r="CP34" i="278"/>
  <c r="CP35" i="278"/>
  <c r="CP66" i="278"/>
  <c r="CP61" i="278"/>
  <c r="CP62" i="278"/>
  <c r="CP63" i="278"/>
  <c r="CP67" i="278"/>
  <c r="CP68" i="278"/>
  <c r="CQ65" i="278"/>
  <c r="CQ54" i="278"/>
  <c r="CQ55" i="278"/>
  <c r="CQ51" i="278"/>
  <c r="CQ171" i="273"/>
  <c r="CQ170" i="273"/>
  <c r="CQ172" i="273"/>
  <c r="CQ50" i="278"/>
  <c r="CQ52" i="278"/>
  <c r="CQ56" i="278"/>
  <c r="CQ86" i="273"/>
  <c r="CP87" i="273"/>
  <c r="CQ88" i="273"/>
  <c r="CQ58" i="278"/>
  <c r="CQ57" i="278"/>
  <c r="CQ59" i="278"/>
  <c r="CQ32" i="265"/>
  <c r="CQ158" i="280"/>
  <c r="CP164" i="280"/>
  <c r="CR3" i="280"/>
  <c r="CR151" i="280"/>
  <c r="CR20" i="265"/>
  <c r="CR106" i="273"/>
  <c r="CQ107" i="273"/>
  <c r="CR108" i="273"/>
  <c r="CR11" i="278"/>
  <c r="CR12" i="278"/>
  <c r="CR22" i="278"/>
  <c r="CR17" i="278"/>
  <c r="CR18" i="278"/>
  <c r="CR23" i="278"/>
  <c r="CR24" i="278"/>
  <c r="CR29" i="278"/>
  <c r="CR30" i="278"/>
  <c r="CR31" i="278"/>
  <c r="CR9" i="265"/>
  <c r="CQ148" i="273"/>
  <c r="CQ149" i="273"/>
  <c r="CQ32" i="289"/>
  <c r="CQ22" i="289"/>
  <c r="CP22" i="289"/>
  <c r="CP23" i="289"/>
  <c r="CP24" i="289"/>
  <c r="CQ23" i="289"/>
  <c r="CQ24" i="289"/>
  <c r="CQ31" i="289"/>
  <c r="CR33" i="289"/>
  <c r="CR41" i="278"/>
  <c r="CR42" i="278"/>
  <c r="CR43" i="278"/>
  <c r="CR44" i="278"/>
  <c r="CR11" i="265"/>
  <c r="CR10" i="265"/>
  <c r="CR12" i="265"/>
  <c r="CR150" i="280"/>
  <c r="CR39" i="282"/>
  <c r="CR43" i="282"/>
  <c r="CQ33" i="278"/>
  <c r="CQ34" i="278"/>
  <c r="CQ35" i="278"/>
  <c r="CQ66" i="278"/>
  <c r="CQ61" i="278"/>
  <c r="CQ62" i="278"/>
  <c r="CQ63" i="278"/>
  <c r="CQ67" i="278"/>
  <c r="CQ68" i="278"/>
  <c r="CR65" i="278"/>
  <c r="CR54" i="278"/>
  <c r="CR55" i="278"/>
  <c r="CR51" i="278"/>
  <c r="CR171" i="273"/>
  <c r="CR170" i="273"/>
  <c r="CR172" i="273"/>
  <c r="CR50" i="278"/>
  <c r="CR52" i="278"/>
  <c r="CR56" i="278"/>
  <c r="CR86" i="273"/>
  <c r="CQ87" i="273"/>
  <c r="CR88" i="273"/>
  <c r="CR58" i="278"/>
  <c r="CR57" i="278"/>
  <c r="CR59" i="278"/>
  <c r="CR32" i="265"/>
  <c r="CR158" i="280"/>
  <c r="CQ164" i="280"/>
  <c r="CS3" i="280"/>
  <c r="CS151" i="280"/>
  <c r="CS20" i="265"/>
  <c r="CS106" i="273"/>
  <c r="CR107" i="273"/>
  <c r="CS108" i="273"/>
  <c r="CS11" i="278"/>
  <c r="CS12" i="278"/>
  <c r="CS22" i="278"/>
  <c r="CS17" i="278"/>
  <c r="CS18" i="278"/>
  <c r="CS23" i="278"/>
  <c r="CS24" i="278"/>
  <c r="CS29" i="278"/>
  <c r="CS30" i="278"/>
  <c r="CS31" i="278"/>
  <c r="CS9" i="265"/>
  <c r="CR148" i="273"/>
  <c r="CR149" i="273"/>
  <c r="CR32" i="289"/>
  <c r="CS33" i="289"/>
  <c r="CS41" i="278"/>
  <c r="CS42" i="278"/>
  <c r="CS43" i="278"/>
  <c r="CS44" i="278"/>
  <c r="CS11" i="265"/>
  <c r="CS10" i="265"/>
  <c r="CS12" i="265"/>
  <c r="CS150" i="280"/>
  <c r="CS39" i="282"/>
  <c r="CS43" i="282"/>
  <c r="CR33" i="278"/>
  <c r="CR34" i="278"/>
  <c r="CR35" i="278"/>
  <c r="CR66" i="278"/>
  <c r="CR61" i="278"/>
  <c r="CR62" i="278"/>
  <c r="CR63" i="278"/>
  <c r="CR67" i="278"/>
  <c r="CR68" i="278"/>
  <c r="CS65" i="278"/>
  <c r="CS54" i="278"/>
  <c r="CS55" i="278"/>
  <c r="CS51" i="278"/>
  <c r="CS171" i="273"/>
  <c r="CS170" i="273"/>
  <c r="CS172" i="273"/>
  <c r="CS50" i="278"/>
  <c r="CS52" i="278"/>
  <c r="CS56" i="278"/>
  <c r="CS86" i="273"/>
  <c r="CR87" i="273"/>
  <c r="CS88" i="273"/>
  <c r="CS58" i="278"/>
  <c r="CS57" i="278"/>
  <c r="CS59" i="278"/>
  <c r="CS32" i="265"/>
  <c r="CS158" i="280"/>
  <c r="CR164" i="280"/>
  <c r="CT3" i="280"/>
  <c r="CT151" i="280"/>
  <c r="CT20" i="265"/>
  <c r="CT106" i="273"/>
  <c r="CS107" i="273"/>
  <c r="CT108" i="273"/>
  <c r="CT11" i="278"/>
  <c r="CT12" i="278"/>
  <c r="CT22" i="278"/>
  <c r="CT17" i="278"/>
  <c r="CT18" i="278"/>
  <c r="CT23" i="278"/>
  <c r="CT24" i="278"/>
  <c r="CT29" i="278"/>
  <c r="CT30" i="278"/>
  <c r="CT31" i="278"/>
  <c r="CT9" i="265"/>
  <c r="CS148" i="273"/>
  <c r="CS149" i="273"/>
  <c r="CS32" i="289"/>
  <c r="CS22" i="289"/>
  <c r="CR22" i="289"/>
  <c r="CR23" i="289"/>
  <c r="CR24" i="289"/>
  <c r="CS23" i="289"/>
  <c r="CS24" i="289"/>
  <c r="CS31" i="289"/>
  <c r="CT33" i="289"/>
  <c r="CT41" i="278"/>
  <c r="CT42" i="278"/>
  <c r="CT43" i="278"/>
  <c r="CT44" i="278"/>
  <c r="CT11" i="265"/>
  <c r="CT10" i="265"/>
  <c r="CT12" i="265"/>
  <c r="CT150" i="280"/>
  <c r="CT39" i="282"/>
  <c r="CT43" i="282"/>
  <c r="CS33" i="278"/>
  <c r="CS34" i="278"/>
  <c r="CS35" i="278"/>
  <c r="CS66" i="278"/>
  <c r="CS61" i="278"/>
  <c r="CS62" i="278"/>
  <c r="CS63" i="278"/>
  <c r="CS67" i="278"/>
  <c r="CS68" i="278"/>
  <c r="CT65" i="278"/>
  <c r="CT54" i="278"/>
  <c r="CT55" i="278"/>
  <c r="CT51" i="278"/>
  <c r="CT171" i="273"/>
  <c r="CT170" i="273"/>
  <c r="CT172" i="273"/>
  <c r="CT50" i="278"/>
  <c r="CT52" i="278"/>
  <c r="CT56" i="278"/>
  <c r="CT86" i="273"/>
  <c r="CS87" i="273"/>
  <c r="CT88" i="273"/>
  <c r="CT58" i="278"/>
  <c r="CT57" i="278"/>
  <c r="CT59" i="278"/>
  <c r="CT32" i="265"/>
  <c r="CT158" i="280"/>
  <c r="CS164" i="280"/>
  <c r="CU3" i="280"/>
  <c r="CU151" i="280"/>
  <c r="CU20" i="265"/>
  <c r="CU106" i="273"/>
  <c r="CT107" i="273"/>
  <c r="CU108" i="273"/>
  <c r="CU11" i="278"/>
  <c r="CU12" i="278"/>
  <c r="CU22" i="278"/>
  <c r="CU17" i="278"/>
  <c r="CU18" i="278"/>
  <c r="CU23" i="278"/>
  <c r="CU24" i="278"/>
  <c r="CU29" i="278"/>
  <c r="CU30" i="278"/>
  <c r="CU31" i="278"/>
  <c r="CU9" i="265"/>
  <c r="CT148" i="273"/>
  <c r="CT149" i="273"/>
  <c r="CT32" i="289"/>
  <c r="CU33" i="289"/>
  <c r="CU41" i="278"/>
  <c r="CU42" i="278"/>
  <c r="CU43" i="278"/>
  <c r="CU44" i="278"/>
  <c r="CU11" i="265"/>
  <c r="CU10" i="265"/>
  <c r="CU12" i="265"/>
  <c r="CU150" i="280"/>
  <c r="CU39" i="282"/>
  <c r="CU43" i="282"/>
  <c r="CT33" i="278"/>
  <c r="CT34" i="278"/>
  <c r="CT35" i="278"/>
  <c r="CT66" i="278"/>
  <c r="CT61" i="278"/>
  <c r="CT62" i="278"/>
  <c r="CT63" i="278"/>
  <c r="CT67" i="278"/>
  <c r="CT68" i="278"/>
  <c r="CU65" i="278"/>
  <c r="CU54" i="278"/>
  <c r="CU55" i="278"/>
  <c r="CU51" i="278"/>
  <c r="CU171" i="273"/>
  <c r="CU170" i="273"/>
  <c r="CU172" i="273"/>
  <c r="CU50" i="278"/>
  <c r="CU52" i="278"/>
  <c r="CU56" i="278"/>
  <c r="CU86" i="273"/>
  <c r="CT87" i="273"/>
  <c r="CU88" i="273"/>
  <c r="CU58" i="278"/>
  <c r="CU57" i="278"/>
  <c r="CU59" i="278"/>
  <c r="CU32" i="265"/>
  <c r="CU158" i="280"/>
  <c r="CT164" i="280"/>
  <c r="CV3" i="280"/>
  <c r="CV151" i="280"/>
  <c r="CV20" i="265"/>
  <c r="CV106" i="273"/>
  <c r="CU107" i="273"/>
  <c r="CV108" i="273"/>
  <c r="CV11" i="278"/>
  <c r="CV12" i="278"/>
  <c r="CV22" i="278"/>
  <c r="CV17" i="278"/>
  <c r="CV18" i="278"/>
  <c r="CV23" i="278"/>
  <c r="CV24" i="278"/>
  <c r="CV29" i="278"/>
  <c r="CV30" i="278"/>
  <c r="CV31" i="278"/>
  <c r="CV9" i="265"/>
  <c r="CU148" i="273"/>
  <c r="CU149" i="273"/>
  <c r="CU32" i="289"/>
  <c r="CU22" i="289"/>
  <c r="CT22" i="289"/>
  <c r="CT23" i="289"/>
  <c r="CT24" i="289"/>
  <c r="CU23" i="289"/>
  <c r="CU24" i="289"/>
  <c r="CU31" i="289"/>
  <c r="CV33" i="289"/>
  <c r="CV41" i="278"/>
  <c r="CV42" i="278"/>
  <c r="CV43" i="278"/>
  <c r="CV44" i="278"/>
  <c r="CV11" i="265"/>
  <c r="CV10" i="265"/>
  <c r="CV12" i="265"/>
  <c r="CV150" i="280"/>
  <c r="CV39" i="282"/>
  <c r="CV43" i="282"/>
  <c r="CU33" i="278"/>
  <c r="CU34" i="278"/>
  <c r="CU35" i="278"/>
  <c r="CU66" i="278"/>
  <c r="CU61" i="278"/>
  <c r="CU62" i="278"/>
  <c r="CU63" i="278"/>
  <c r="CU67" i="278"/>
  <c r="CU68" i="278"/>
  <c r="CV65" i="278"/>
  <c r="CV54" i="278"/>
  <c r="CV55" i="278"/>
  <c r="CV51" i="278"/>
  <c r="CV171" i="273"/>
  <c r="CV170" i="273"/>
  <c r="CV172" i="273"/>
  <c r="CV50" i="278"/>
  <c r="CV52" i="278"/>
  <c r="CV56" i="278"/>
  <c r="CV86" i="273"/>
  <c r="CU87" i="273"/>
  <c r="CV88" i="273"/>
  <c r="CV58" i="278"/>
  <c r="CV57" i="278"/>
  <c r="CV59" i="278"/>
  <c r="CV32" i="265"/>
  <c r="CV158" i="280"/>
  <c r="CU164" i="280"/>
  <c r="CW3" i="280"/>
  <c r="CW151" i="280"/>
  <c r="CW20" i="265"/>
  <c r="CW106" i="273"/>
  <c r="CV107" i="273"/>
  <c r="CW108" i="273"/>
  <c r="CW11" i="278"/>
  <c r="CW12" i="278"/>
  <c r="CW22" i="278"/>
  <c r="CW17" i="278"/>
  <c r="CW18" i="278"/>
  <c r="CW23" i="278"/>
  <c r="CW24" i="278"/>
  <c r="CW29" i="278"/>
  <c r="CW30" i="278"/>
  <c r="CW31" i="278"/>
  <c r="CW9" i="265"/>
  <c r="CV148" i="273"/>
  <c r="CV149" i="273"/>
  <c r="CV32" i="289"/>
  <c r="CW33" i="289"/>
  <c r="CW41" i="278"/>
  <c r="CW42" i="278"/>
  <c r="CW43" i="278"/>
  <c r="CW44" i="278"/>
  <c r="CW11" i="265"/>
  <c r="CW10" i="265"/>
  <c r="CW12" i="265"/>
  <c r="CW150" i="280"/>
  <c r="CW39" i="282"/>
  <c r="CW43" i="282"/>
  <c r="CV33" i="278"/>
  <c r="CV34" i="278"/>
  <c r="CV35" i="278"/>
  <c r="CV66" i="278"/>
  <c r="CV61" i="278"/>
  <c r="CV62" i="278"/>
  <c r="CV63" i="278"/>
  <c r="CV67" i="278"/>
  <c r="CV68" i="278"/>
  <c r="CW65" i="278"/>
  <c r="CW54" i="278"/>
  <c r="CW55" i="278"/>
  <c r="CW51" i="278"/>
  <c r="CW171" i="273"/>
  <c r="CW170" i="273"/>
  <c r="CW172" i="273"/>
  <c r="CW50" i="278"/>
  <c r="CW52" i="278"/>
  <c r="CW56" i="278"/>
  <c r="CW86" i="273"/>
  <c r="CV87" i="273"/>
  <c r="CW88" i="273"/>
  <c r="CW58" i="278"/>
  <c r="CW57" i="278"/>
  <c r="CW59" i="278"/>
  <c r="CW32" i="265"/>
  <c r="CW158" i="280"/>
  <c r="CV164" i="280"/>
  <c r="CX3" i="280"/>
  <c r="CX151" i="280"/>
  <c r="CX20" i="265"/>
  <c r="CX106" i="273"/>
  <c r="CW107" i="273"/>
  <c r="CX108" i="273"/>
  <c r="CX11" i="278"/>
  <c r="CX12" i="278"/>
  <c r="CX22" i="278"/>
  <c r="CX17" i="278"/>
  <c r="CX18" i="278"/>
  <c r="CX23" i="278"/>
  <c r="CX24" i="278"/>
  <c r="CX29" i="278"/>
  <c r="CX30" i="278"/>
  <c r="CX31" i="278"/>
  <c r="CX9" i="265"/>
  <c r="CW148" i="273"/>
  <c r="CW149" i="273"/>
  <c r="CW32" i="289"/>
  <c r="CW22" i="289"/>
  <c r="CV22" i="289"/>
  <c r="CV23" i="289"/>
  <c r="CV24" i="289"/>
  <c r="CW23" i="289"/>
  <c r="CW24" i="289"/>
  <c r="CW31" i="289"/>
  <c r="CX33" i="289"/>
  <c r="CX41" i="278"/>
  <c r="CX42" i="278"/>
  <c r="CX43" i="278"/>
  <c r="CX44" i="278"/>
  <c r="CX11" i="265"/>
  <c r="CX10" i="265"/>
  <c r="CX12" i="265"/>
  <c r="CX150" i="280"/>
  <c r="CX39" i="282"/>
  <c r="CX43" i="282"/>
  <c r="CW33" i="278"/>
  <c r="CW34" i="278"/>
  <c r="CW35" i="278"/>
  <c r="CW66" i="278"/>
  <c r="CW61" i="278"/>
  <c r="CW62" i="278"/>
  <c r="CW63" i="278"/>
  <c r="CW67" i="278"/>
  <c r="CW68" i="278"/>
  <c r="CX65" i="278"/>
  <c r="CX54" i="278"/>
  <c r="CX55" i="278"/>
  <c r="CX51" i="278"/>
  <c r="CX171" i="273"/>
  <c r="CX170" i="273"/>
  <c r="CX172" i="273"/>
  <c r="CX50" i="278"/>
  <c r="CX52" i="278"/>
  <c r="CX56" i="278"/>
  <c r="CX86" i="273"/>
  <c r="CW87" i="273"/>
  <c r="CX88" i="273"/>
  <c r="CX58" i="278"/>
  <c r="CX57" i="278"/>
  <c r="CX59" i="278"/>
  <c r="CX32" i="265"/>
  <c r="CX158" i="280"/>
  <c r="CW164" i="280"/>
  <c r="CY3" i="280"/>
  <c r="CY151" i="280"/>
  <c r="CY20" i="265"/>
  <c r="CY106" i="273"/>
  <c r="CX107" i="273"/>
  <c r="CY108" i="273"/>
  <c r="CY11" i="278"/>
  <c r="CY12" i="278"/>
  <c r="CY22" i="278"/>
  <c r="CY17" i="278"/>
  <c r="CY18" i="278"/>
  <c r="CY23" i="278"/>
  <c r="CY24" i="278"/>
  <c r="CY29" i="278"/>
  <c r="CY30" i="278"/>
  <c r="CY31" i="278"/>
  <c r="CY9" i="265"/>
  <c r="CX148" i="273"/>
  <c r="CX149" i="273"/>
  <c r="CX32" i="289"/>
  <c r="CY33" i="289"/>
  <c r="CY41" i="278"/>
  <c r="CY42" i="278"/>
  <c r="CY43" i="278"/>
  <c r="CY44" i="278"/>
  <c r="CY11" i="265"/>
  <c r="CY10" i="265"/>
  <c r="CY12" i="265"/>
  <c r="CY150" i="280"/>
  <c r="CY39" i="282"/>
  <c r="CY43" i="282"/>
  <c r="CX33" i="278"/>
  <c r="CX34" i="278"/>
  <c r="CX35" i="278"/>
  <c r="CX66" i="278"/>
  <c r="CX61" i="278"/>
  <c r="CX62" i="278"/>
  <c r="CX63" i="278"/>
  <c r="CX67" i="278"/>
  <c r="CX68" i="278"/>
  <c r="CY65" i="278"/>
  <c r="CY54" i="278"/>
  <c r="CY55" i="278"/>
  <c r="CY51" i="278"/>
  <c r="CY171" i="273"/>
  <c r="CY170" i="273"/>
  <c r="CY172" i="273"/>
  <c r="CY50" i="278"/>
  <c r="CY52" i="278"/>
  <c r="CY56" i="278"/>
  <c r="CY86" i="273"/>
  <c r="CX87" i="273"/>
  <c r="CY88" i="273"/>
  <c r="CY58" i="278"/>
  <c r="CY57" i="278"/>
  <c r="CY59" i="278"/>
  <c r="CY32" i="265"/>
  <c r="CY158" i="280"/>
  <c r="CX164" i="280"/>
  <c r="CZ3" i="280"/>
  <c r="CZ151" i="280"/>
  <c r="CZ20" i="265"/>
  <c r="CZ106" i="273"/>
  <c r="CY107" i="273"/>
  <c r="CZ108" i="273"/>
  <c r="CZ11" i="278"/>
  <c r="CZ12" i="278"/>
  <c r="CZ22" i="278"/>
  <c r="CZ17" i="278"/>
  <c r="CZ18" i="278"/>
  <c r="CZ23" i="278"/>
  <c r="CZ24" i="278"/>
  <c r="CZ29" i="278"/>
  <c r="CZ30" i="278"/>
  <c r="CZ31" i="278"/>
  <c r="CZ9" i="265"/>
  <c r="CY148" i="273"/>
  <c r="CY149" i="273"/>
  <c r="CY32" i="289"/>
  <c r="CY22" i="289"/>
  <c r="CX22" i="289"/>
  <c r="CX23" i="289"/>
  <c r="CX24" i="289"/>
  <c r="CY23" i="289"/>
  <c r="CY24" i="289"/>
  <c r="CY31" i="289"/>
  <c r="CZ33" i="289"/>
  <c r="CZ41" i="278"/>
  <c r="CZ42" i="278"/>
  <c r="CZ43" i="278"/>
  <c r="CZ44" i="278"/>
  <c r="CZ11" i="265"/>
  <c r="CZ10" i="265"/>
  <c r="CZ12" i="265"/>
  <c r="CZ150" i="280"/>
  <c r="CZ39" i="282"/>
  <c r="CZ43" i="282"/>
  <c r="CY33" i="278"/>
  <c r="CY34" i="278"/>
  <c r="CY35" i="278"/>
  <c r="CY66" i="278"/>
  <c r="CY61" i="278"/>
  <c r="CY62" i="278"/>
  <c r="CY63" i="278"/>
  <c r="CY67" i="278"/>
  <c r="CY68" i="278"/>
  <c r="CZ65" i="278"/>
  <c r="CZ54" i="278"/>
  <c r="CZ55" i="278"/>
  <c r="CZ51" i="278"/>
  <c r="CZ171" i="273"/>
  <c r="CZ170" i="273"/>
  <c r="CZ172" i="273"/>
  <c r="CZ50" i="278"/>
  <c r="CZ52" i="278"/>
  <c r="CZ56" i="278"/>
  <c r="CZ86" i="273"/>
  <c r="CY87" i="273"/>
  <c r="CZ88" i="273"/>
  <c r="CZ58" i="278"/>
  <c r="CZ57" i="278"/>
  <c r="CZ59" i="278"/>
  <c r="CZ32" i="265"/>
  <c r="CZ158" i="280"/>
  <c r="CY164" i="280"/>
  <c r="DA3" i="280"/>
  <c r="DA151" i="280"/>
  <c r="DA20" i="265"/>
  <c r="DA106" i="273"/>
  <c r="CZ107" i="273"/>
  <c r="DA108" i="273"/>
  <c r="DA11" i="278"/>
  <c r="DA12" i="278"/>
  <c r="DA22" i="278"/>
  <c r="DA17" i="278"/>
  <c r="DA18" i="278"/>
  <c r="DA23" i="278"/>
  <c r="DA24" i="278"/>
  <c r="DA29" i="278"/>
  <c r="DA30" i="278"/>
  <c r="DA31" i="278"/>
  <c r="DA9" i="265"/>
  <c r="CZ148" i="273"/>
  <c r="CZ149" i="273"/>
  <c r="CZ32" i="289"/>
  <c r="DA33" i="289"/>
  <c r="DA41" i="278"/>
  <c r="DA42" i="278"/>
  <c r="DA43" i="278"/>
  <c r="DA44" i="278"/>
  <c r="DA11" i="265"/>
  <c r="DA10" i="265"/>
  <c r="DA12" i="265"/>
  <c r="DA150" i="280"/>
  <c r="DA39" i="282"/>
  <c r="DA43" i="282"/>
  <c r="CZ33" i="278"/>
  <c r="CZ34" i="278"/>
  <c r="CZ35" i="278"/>
  <c r="CZ66" i="278"/>
  <c r="CZ61" i="278"/>
  <c r="CZ62" i="278"/>
  <c r="CZ63" i="278"/>
  <c r="CZ67" i="278"/>
  <c r="CZ68" i="278"/>
  <c r="DA65" i="278"/>
  <c r="DA54" i="278"/>
  <c r="DA55" i="278"/>
  <c r="DA51" i="278"/>
  <c r="DA171" i="273"/>
  <c r="DA170" i="273"/>
  <c r="DA172" i="273"/>
  <c r="DA50" i="278"/>
  <c r="DA52" i="278"/>
  <c r="DA56" i="278"/>
  <c r="DA86" i="273"/>
  <c r="CZ87" i="273"/>
  <c r="DA88" i="273"/>
  <c r="DA58" i="278"/>
  <c r="DA57" i="278"/>
  <c r="DA59" i="278"/>
  <c r="DA32" i="265"/>
  <c r="DA158" i="280"/>
  <c r="CZ164" i="280"/>
  <c r="DB3" i="280"/>
  <c r="DB151" i="280"/>
  <c r="DB20" i="265"/>
  <c r="DB106" i="273"/>
  <c r="DA107" i="273"/>
  <c r="DB108" i="273"/>
  <c r="DB11" i="278"/>
  <c r="DB12" i="278"/>
  <c r="DB22" i="278"/>
  <c r="DB17" i="278"/>
  <c r="DB18" i="278"/>
  <c r="DB23" i="278"/>
  <c r="DB24" i="278"/>
  <c r="DB29" i="278"/>
  <c r="DB30" i="278"/>
  <c r="DB31" i="278"/>
  <c r="DB9" i="265"/>
  <c r="DA148" i="273"/>
  <c r="DA149" i="273"/>
  <c r="DA32" i="289"/>
  <c r="DA22" i="289"/>
  <c r="CZ22" i="289"/>
  <c r="CZ23" i="289"/>
  <c r="CZ24" i="289"/>
  <c r="DA23" i="289"/>
  <c r="DA24" i="289"/>
  <c r="DA31" i="289"/>
  <c r="DB33" i="289"/>
  <c r="DB41" i="278"/>
  <c r="DB42" i="278"/>
  <c r="DB43" i="278"/>
  <c r="DB44" i="278"/>
  <c r="DB11" i="265"/>
  <c r="DB10" i="265"/>
  <c r="DB12" i="265"/>
  <c r="DB150" i="280"/>
  <c r="DB39" i="282"/>
  <c r="DB43" i="282"/>
  <c r="DA33" i="278"/>
  <c r="DA34" i="278"/>
  <c r="DA35" i="278"/>
  <c r="DA66" i="278"/>
  <c r="DA61" i="278"/>
  <c r="DA62" i="278"/>
  <c r="DA63" i="278"/>
  <c r="DA67" i="278"/>
  <c r="DA68" i="278"/>
  <c r="DB65" i="278"/>
  <c r="DB54" i="278"/>
  <c r="DB55" i="278"/>
  <c r="DB51" i="278"/>
  <c r="DB171" i="273"/>
  <c r="DB170" i="273"/>
  <c r="DB172" i="273"/>
  <c r="DB50" i="278"/>
  <c r="DB52" i="278"/>
  <c r="DB56" i="278"/>
  <c r="DB86" i="273"/>
  <c r="DA87" i="273"/>
  <c r="DB88" i="273"/>
  <c r="DB58" i="278"/>
  <c r="DB57" i="278"/>
  <c r="DB59" i="278"/>
  <c r="DB32" i="265"/>
  <c r="DB158" i="280"/>
  <c r="DA164" i="280"/>
  <c r="DC3" i="280"/>
  <c r="DC151" i="280"/>
  <c r="DC20" i="265"/>
  <c r="DC106" i="273"/>
  <c r="DB107" i="273"/>
  <c r="DC108" i="273"/>
  <c r="DC11" i="278"/>
  <c r="DC12" i="278"/>
  <c r="DC22" i="278"/>
  <c r="DC17" i="278"/>
  <c r="DC18" i="278"/>
  <c r="DC23" i="278"/>
  <c r="DC24" i="278"/>
  <c r="DC29" i="278"/>
  <c r="DC30" i="278"/>
  <c r="DC31" i="278"/>
  <c r="DC9" i="265"/>
  <c r="DB148" i="273"/>
  <c r="DB149" i="273"/>
  <c r="DB32" i="289"/>
  <c r="DC33" i="289"/>
  <c r="DC41" i="278"/>
  <c r="DC42" i="278"/>
  <c r="DC43" i="278"/>
  <c r="DC44" i="278"/>
  <c r="DC11" i="265"/>
  <c r="DC10" i="265"/>
  <c r="DC12" i="265"/>
  <c r="DC150" i="280"/>
  <c r="DC39" i="282"/>
  <c r="DC43" i="282"/>
  <c r="DB33" i="278"/>
  <c r="DB34" i="278"/>
  <c r="DB35" i="278"/>
  <c r="DB66" i="278"/>
  <c r="DB61" i="278"/>
  <c r="DB62" i="278"/>
  <c r="DB63" i="278"/>
  <c r="DB67" i="278"/>
  <c r="DB68" i="278"/>
  <c r="DC65" i="278"/>
  <c r="DC54" i="278"/>
  <c r="DC55" i="278"/>
  <c r="DC51" i="278"/>
  <c r="DC171" i="273"/>
  <c r="DC170" i="273"/>
  <c r="DC172" i="273"/>
  <c r="DC50" i="278"/>
  <c r="DC52" i="278"/>
  <c r="DC56" i="278"/>
  <c r="DC86" i="273"/>
  <c r="DB87" i="273"/>
  <c r="DC88" i="273"/>
  <c r="DC58" i="278"/>
  <c r="DC57" i="278"/>
  <c r="DC59" i="278"/>
  <c r="DC32" i="265"/>
  <c r="DC158" i="280"/>
  <c r="DB164" i="280"/>
  <c r="DD3" i="280"/>
  <c r="DD151" i="280"/>
  <c r="DD20" i="265"/>
  <c r="DD106" i="273"/>
  <c r="DC107" i="273"/>
  <c r="DD108" i="273"/>
  <c r="DD11" i="278"/>
  <c r="DD12" i="278"/>
  <c r="DD22" i="278"/>
  <c r="DD17" i="278"/>
  <c r="DD18" i="278"/>
  <c r="DD23" i="278"/>
  <c r="DD24" i="278"/>
  <c r="DD29" i="278"/>
  <c r="DD30" i="278"/>
  <c r="DD31" i="278"/>
  <c r="DD9" i="265"/>
  <c r="DC148" i="273"/>
  <c r="DC149" i="273"/>
  <c r="DC32" i="289"/>
  <c r="DC22" i="289"/>
  <c r="DB22" i="289"/>
  <c r="DB23" i="289"/>
  <c r="DB24" i="289"/>
  <c r="DC23" i="289"/>
  <c r="DC24" i="289"/>
  <c r="DC31" i="289"/>
  <c r="DD33" i="289"/>
  <c r="DD41" i="278"/>
  <c r="DD42" i="278"/>
  <c r="DD43" i="278"/>
  <c r="DD44" i="278"/>
  <c r="DD11" i="265"/>
  <c r="DD10" i="265"/>
  <c r="DD12" i="265"/>
  <c r="DD150" i="280"/>
  <c r="DD39" i="282"/>
  <c r="DD43" i="282"/>
  <c r="DC33" i="278"/>
  <c r="DC34" i="278"/>
  <c r="DC35" i="278"/>
  <c r="DC66" i="278"/>
  <c r="DC61" i="278"/>
  <c r="DC62" i="278"/>
  <c r="DC63" i="278"/>
  <c r="DC67" i="278"/>
  <c r="DC68" i="278"/>
  <c r="DD65" i="278"/>
  <c r="DD54" i="278"/>
  <c r="DD55" i="278"/>
  <c r="DD51" i="278"/>
  <c r="DD171" i="273"/>
  <c r="DD170" i="273"/>
  <c r="DD172" i="273"/>
  <c r="DD50" i="278"/>
  <c r="DD52" i="278"/>
  <c r="DD56" i="278"/>
  <c r="DD86" i="273"/>
  <c r="DC87" i="273"/>
  <c r="DD88" i="273"/>
  <c r="DD58" i="278"/>
  <c r="DD57" i="278"/>
  <c r="DD59" i="278"/>
  <c r="DD32" i="265"/>
  <c r="DD158" i="280"/>
  <c r="DC164" i="280"/>
  <c r="DE3" i="280"/>
  <c r="DE151" i="280"/>
  <c r="DE20" i="265"/>
  <c r="DE106" i="273"/>
  <c r="DD107" i="273"/>
  <c r="DE108" i="273"/>
  <c r="DE11" i="278"/>
  <c r="DE12" i="278"/>
  <c r="DE22" i="278"/>
  <c r="DE17" i="278"/>
  <c r="DE18" i="278"/>
  <c r="DE23" i="278"/>
  <c r="DE24" i="278"/>
  <c r="DE29" i="278"/>
  <c r="DE30" i="278"/>
  <c r="DE31" i="278"/>
  <c r="DE9" i="265"/>
  <c r="DD148" i="273"/>
  <c r="DD149" i="273"/>
  <c r="DD32" i="289"/>
  <c r="DE33" i="289"/>
  <c r="DE41" i="278"/>
  <c r="DE42" i="278"/>
  <c r="DE43" i="278"/>
  <c r="DE44" i="278"/>
  <c r="DE11" i="265"/>
  <c r="DE10" i="265"/>
  <c r="DE12" i="265"/>
  <c r="DE150" i="280"/>
  <c r="DE39" i="282"/>
  <c r="DE43" i="282"/>
  <c r="DD33" i="278"/>
  <c r="DD34" i="278"/>
  <c r="DD35" i="278"/>
  <c r="DD66" i="278"/>
  <c r="DD61" i="278"/>
  <c r="DD62" i="278"/>
  <c r="DD63" i="278"/>
  <c r="DD67" i="278"/>
  <c r="DD68" i="278"/>
  <c r="DE65" i="278"/>
  <c r="DE54" i="278"/>
  <c r="DE55" i="278"/>
  <c r="DE51" i="278"/>
  <c r="DE171" i="273"/>
  <c r="DE170" i="273"/>
  <c r="DE172" i="273"/>
  <c r="DE50" i="278"/>
  <c r="DE52" i="278"/>
  <c r="DE56" i="278"/>
  <c r="DE86" i="273"/>
  <c r="DD87" i="273"/>
  <c r="DE88" i="273"/>
  <c r="DE58" i="278"/>
  <c r="DE57" i="278"/>
  <c r="DE59" i="278"/>
  <c r="DE32" i="265"/>
  <c r="DE158" i="280"/>
  <c r="DD164" i="280"/>
  <c r="DF3" i="280"/>
  <c r="DF151" i="280"/>
  <c r="DF20" i="265"/>
  <c r="DF106" i="273"/>
  <c r="DE107" i="273"/>
  <c r="DF108" i="273"/>
  <c r="DF11" i="278"/>
  <c r="DF12" i="278"/>
  <c r="DF22" i="278"/>
  <c r="DF17" i="278"/>
  <c r="DF18" i="278"/>
  <c r="DF23" i="278"/>
  <c r="DF24" i="278"/>
  <c r="DF29" i="278"/>
  <c r="DF30" i="278"/>
  <c r="DF31" i="278"/>
  <c r="DF9" i="265"/>
  <c r="DE148" i="273"/>
  <c r="DE149" i="273"/>
  <c r="DE32" i="289"/>
  <c r="DE22" i="289"/>
  <c r="DD22" i="289"/>
  <c r="DD23" i="289"/>
  <c r="DD24" i="289"/>
  <c r="DE23" i="289"/>
  <c r="DE24" i="289"/>
  <c r="DE31" i="289"/>
  <c r="DF33" i="289"/>
  <c r="DF41" i="278"/>
  <c r="DF42" i="278"/>
  <c r="DF43" i="278"/>
  <c r="DF44" i="278"/>
  <c r="DF11" i="265"/>
  <c r="DF10" i="265"/>
  <c r="DF12" i="265"/>
  <c r="DF150" i="280"/>
  <c r="DF39" i="282"/>
  <c r="DF43" i="282"/>
  <c r="DE33" i="278"/>
  <c r="DE34" i="278"/>
  <c r="DE35" i="278"/>
  <c r="DE66" i="278"/>
  <c r="DE61" i="278"/>
  <c r="DE62" i="278"/>
  <c r="DE63" i="278"/>
  <c r="DE67" i="278"/>
  <c r="DE68" i="278"/>
  <c r="DF65" i="278"/>
  <c r="DF54" i="278"/>
  <c r="DF55" i="278"/>
  <c r="DF51" i="278"/>
  <c r="DF171" i="273"/>
  <c r="DF170" i="273"/>
  <c r="DF172" i="273"/>
  <c r="DF50" i="278"/>
  <c r="DF52" i="278"/>
  <c r="DF56" i="278"/>
  <c r="DF86" i="273"/>
  <c r="DE87" i="273"/>
  <c r="DF88" i="273"/>
  <c r="DF58" i="278"/>
  <c r="DF57" i="278"/>
  <c r="DF59" i="278"/>
  <c r="DF32" i="265"/>
  <c r="DF158" i="280"/>
  <c r="DE164" i="280"/>
  <c r="DG3" i="280"/>
  <c r="DG151" i="280"/>
  <c r="DG20" i="265"/>
  <c r="DG106" i="273"/>
  <c r="DF107" i="273"/>
  <c r="DG108" i="273"/>
  <c r="DG11" i="278"/>
  <c r="DG12" i="278"/>
  <c r="DG22" i="278"/>
  <c r="DG17" i="278"/>
  <c r="DG18" i="278"/>
  <c r="DG23" i="278"/>
  <c r="DG24" i="278"/>
  <c r="DG29" i="278"/>
  <c r="DG30" i="278"/>
  <c r="DG31" i="278"/>
  <c r="DG9" i="265"/>
  <c r="DF148" i="273"/>
  <c r="DF149" i="273"/>
  <c r="DF32" i="289"/>
  <c r="DG33" i="289"/>
  <c r="DG41" i="278"/>
  <c r="DG42" i="278"/>
  <c r="DG43" i="278"/>
  <c r="DG44" i="278"/>
  <c r="DG11" i="265"/>
  <c r="DG10" i="265"/>
  <c r="DG12" i="265"/>
  <c r="DG150" i="280"/>
  <c r="DG39" i="282"/>
  <c r="DG43" i="282"/>
  <c r="DF33" i="278"/>
  <c r="DF34" i="278"/>
  <c r="DF35" i="278"/>
  <c r="DF66" i="278"/>
  <c r="DF61" i="278"/>
  <c r="DF62" i="278"/>
  <c r="DF63" i="278"/>
  <c r="DF67" i="278"/>
  <c r="DF68" i="278"/>
  <c r="DG65" i="278"/>
  <c r="DG54" i="278"/>
  <c r="DG55" i="278"/>
  <c r="DG51" i="278"/>
  <c r="DG171" i="273"/>
  <c r="DG170" i="273"/>
  <c r="DG172" i="273"/>
  <c r="DG50" i="278"/>
  <c r="DG52" i="278"/>
  <c r="DG56" i="278"/>
  <c r="DG86" i="273"/>
  <c r="DF87" i="273"/>
  <c r="DG88" i="273"/>
  <c r="DG58" i="278"/>
  <c r="DG57" i="278"/>
  <c r="DG59" i="278"/>
  <c r="DG32" i="265"/>
  <c r="DG158" i="280"/>
  <c r="DF164" i="280"/>
  <c r="DH3" i="280"/>
  <c r="DH151" i="280"/>
  <c r="DH20" i="265"/>
  <c r="DH106" i="273"/>
  <c r="DG107" i="273"/>
  <c r="DH108" i="273"/>
  <c r="DH11" i="278"/>
  <c r="DH12" i="278"/>
  <c r="DH22" i="278"/>
  <c r="DH17" i="278"/>
  <c r="DH18" i="278"/>
  <c r="DH23" i="278"/>
  <c r="DH24" i="278"/>
  <c r="DH29" i="278"/>
  <c r="DH30" i="278"/>
  <c r="DH31" i="278"/>
  <c r="DH9" i="265"/>
  <c r="DG148" i="273"/>
  <c r="DG149" i="273"/>
  <c r="DG32" i="289"/>
  <c r="DG22" i="289"/>
  <c r="DF22" i="289"/>
  <c r="DF23" i="289"/>
  <c r="DF24" i="289"/>
  <c r="DG23" i="289"/>
  <c r="DG24" i="289"/>
  <c r="DG31" i="289"/>
  <c r="DH33" i="289"/>
  <c r="DH41" i="278"/>
  <c r="DH42" i="278"/>
  <c r="DH43" i="278"/>
  <c r="DH44" i="278"/>
  <c r="DH11" i="265"/>
  <c r="DH10" i="265"/>
  <c r="DH12" i="265"/>
  <c r="DH150" i="280"/>
  <c r="DH39" i="282"/>
  <c r="DH43" i="282"/>
  <c r="DG33" i="278"/>
  <c r="DG34" i="278"/>
  <c r="DG35" i="278"/>
  <c r="DG66" i="278"/>
  <c r="DG61" i="278"/>
  <c r="DG62" i="278"/>
  <c r="DG63" i="278"/>
  <c r="DG67" i="278"/>
  <c r="DG68" i="278"/>
  <c r="DH65" i="278"/>
  <c r="DH54" i="278"/>
  <c r="DH55" i="278"/>
  <c r="DH51" i="278"/>
  <c r="DH171" i="273"/>
  <c r="DH170" i="273"/>
  <c r="DH172" i="273"/>
  <c r="DH50" i="278"/>
  <c r="DH52" i="278"/>
  <c r="DH56" i="278"/>
  <c r="DH86" i="273"/>
  <c r="DG87" i="273"/>
  <c r="DH88" i="273"/>
  <c r="DH58" i="278"/>
  <c r="DH57" i="278"/>
  <c r="DH59" i="278"/>
  <c r="DH32" i="265"/>
  <c r="DH158" i="280"/>
  <c r="DG164" i="280"/>
  <c r="DI3" i="280"/>
  <c r="DI151" i="280"/>
  <c r="DI20" i="265"/>
  <c r="DI106" i="273"/>
  <c r="DH107" i="273"/>
  <c r="DI108" i="273"/>
  <c r="DI11" i="278"/>
  <c r="DI12" i="278"/>
  <c r="DI22" i="278"/>
  <c r="DI17" i="278"/>
  <c r="DI18" i="278"/>
  <c r="DI23" i="278"/>
  <c r="DI24" i="278"/>
  <c r="DI29" i="278"/>
  <c r="DI30" i="278"/>
  <c r="DI31" i="278"/>
  <c r="DI9" i="265"/>
  <c r="DH148" i="273"/>
  <c r="DH149" i="273"/>
  <c r="DH32" i="289"/>
  <c r="DI33" i="289"/>
  <c r="DI41" i="278"/>
  <c r="DI42" i="278"/>
  <c r="DI43" i="278"/>
  <c r="DI44" i="278"/>
  <c r="DI11" i="265"/>
  <c r="DI10" i="265"/>
  <c r="DI12" i="265"/>
  <c r="DI150" i="280"/>
  <c r="DI39" i="282"/>
  <c r="DI43" i="282"/>
  <c r="DH33" i="278"/>
  <c r="DH34" i="278"/>
  <c r="DH35" i="278"/>
  <c r="DH66" i="278"/>
  <c r="DH61" i="278"/>
  <c r="DH62" i="278"/>
  <c r="DH63" i="278"/>
  <c r="DH67" i="278"/>
  <c r="DH68" i="278"/>
  <c r="DI65" i="278"/>
  <c r="DI54" i="278"/>
  <c r="DI55" i="278"/>
  <c r="DI51" i="278"/>
  <c r="DI171" i="273"/>
  <c r="DI170" i="273"/>
  <c r="DI172" i="273"/>
  <c r="DI50" i="278"/>
  <c r="DI52" i="278"/>
  <c r="DI56" i="278"/>
  <c r="DI86" i="273"/>
  <c r="DH87" i="273"/>
  <c r="DI88" i="273"/>
  <c r="DI58" i="278"/>
  <c r="DI57" i="278"/>
  <c r="DI59" i="278"/>
  <c r="DI32" i="265"/>
  <c r="DI158" i="280"/>
  <c r="DH164" i="280"/>
  <c r="DJ3" i="280"/>
  <c r="DJ151" i="280"/>
  <c r="DJ20" i="265"/>
  <c r="DJ106" i="273"/>
  <c r="DI107" i="273"/>
  <c r="DJ108" i="273"/>
  <c r="DJ11" i="278"/>
  <c r="DJ12" i="278"/>
  <c r="DJ22" i="278"/>
  <c r="DJ17" i="278"/>
  <c r="DJ18" i="278"/>
  <c r="DJ23" i="278"/>
  <c r="DJ24" i="278"/>
  <c r="DJ29" i="278"/>
  <c r="DJ30" i="278"/>
  <c r="DJ31" i="278"/>
  <c r="DJ9" i="265"/>
  <c r="DI148" i="273"/>
  <c r="DI149" i="273"/>
  <c r="DI32" i="289"/>
  <c r="DI22" i="289"/>
  <c r="DH22" i="289"/>
  <c r="DH23" i="289"/>
  <c r="DH24" i="289"/>
  <c r="DI23" i="289"/>
  <c r="DI24" i="289"/>
  <c r="DI31" i="289"/>
  <c r="DJ33" i="289"/>
  <c r="DJ41" i="278"/>
  <c r="DJ42" i="278"/>
  <c r="DJ43" i="278"/>
  <c r="DJ44" i="278"/>
  <c r="DJ11" i="265"/>
  <c r="DJ10" i="265"/>
  <c r="DJ12" i="265"/>
  <c r="DJ150" i="280"/>
  <c r="DJ39" i="282"/>
  <c r="DJ43" i="282"/>
  <c r="DI33" i="278"/>
  <c r="DI34" i="278"/>
  <c r="DI35" i="278"/>
  <c r="DI66" i="278"/>
  <c r="DI61" i="278"/>
  <c r="DI62" i="278"/>
  <c r="DI63" i="278"/>
  <c r="DI67" i="278"/>
  <c r="DI68" i="278"/>
  <c r="DJ65" i="278"/>
  <c r="DJ54" i="278"/>
  <c r="DJ55" i="278"/>
  <c r="DJ51" i="278"/>
  <c r="DJ171" i="273"/>
  <c r="DJ170" i="273"/>
  <c r="DJ172" i="273"/>
  <c r="DJ50" i="278"/>
  <c r="DJ52" i="278"/>
  <c r="DJ56" i="278"/>
  <c r="DJ86" i="273"/>
  <c r="DI87" i="273"/>
  <c r="DJ88" i="273"/>
  <c r="DJ58" i="278"/>
  <c r="DJ57" i="278"/>
  <c r="DJ59" i="278"/>
  <c r="DJ32" i="265"/>
  <c r="DJ158" i="280"/>
  <c r="DI164" i="280"/>
  <c r="DK3" i="280"/>
  <c r="DK151" i="280"/>
  <c r="DK20" i="265"/>
  <c r="DK106" i="273"/>
  <c r="DJ107" i="273"/>
  <c r="DK108" i="273"/>
  <c r="DK11" i="278"/>
  <c r="DK12" i="278"/>
  <c r="DK22" i="278"/>
  <c r="DK17" i="278"/>
  <c r="DK18" i="278"/>
  <c r="DK23" i="278"/>
  <c r="DK24" i="278"/>
  <c r="DK29" i="278"/>
  <c r="DK30" i="278"/>
  <c r="DK31" i="278"/>
  <c r="DK9" i="265"/>
  <c r="DJ148" i="273"/>
  <c r="DJ149" i="273"/>
  <c r="DJ32" i="289"/>
  <c r="DK33" i="289"/>
  <c r="DK41" i="278"/>
  <c r="DK42" i="278"/>
  <c r="DK43" i="278"/>
  <c r="DK44" i="278"/>
  <c r="DK11" i="265"/>
  <c r="DK10" i="265"/>
  <c r="DK12" i="265"/>
  <c r="DK150" i="280"/>
  <c r="DK39" i="282"/>
  <c r="DK43" i="282"/>
  <c r="DJ33" i="278"/>
  <c r="DJ34" i="278"/>
  <c r="DJ35" i="278"/>
  <c r="DJ66" i="278"/>
  <c r="DJ61" i="278"/>
  <c r="DJ62" i="278"/>
  <c r="DJ63" i="278"/>
  <c r="DJ67" i="278"/>
  <c r="DJ68" i="278"/>
  <c r="DK65" i="278"/>
  <c r="DK54" i="278"/>
  <c r="DK55" i="278"/>
  <c r="DK51" i="278"/>
  <c r="DK171" i="273"/>
  <c r="DK170" i="273"/>
  <c r="DK172" i="273"/>
  <c r="DK50" i="278"/>
  <c r="DK52" i="278"/>
  <c r="DK56" i="278"/>
  <c r="DK86" i="273"/>
  <c r="DJ87" i="273"/>
  <c r="DK88" i="273"/>
  <c r="DK58" i="278"/>
  <c r="DK57" i="278"/>
  <c r="DK59" i="278"/>
  <c r="DK32" i="265"/>
  <c r="DK158" i="280"/>
  <c r="DJ164" i="280"/>
  <c r="DL3" i="280"/>
  <c r="DL151" i="280"/>
  <c r="DL20" i="265"/>
  <c r="DL106" i="273"/>
  <c r="DK107" i="273"/>
  <c r="DL108" i="273"/>
  <c r="DL11" i="278"/>
  <c r="DL12" i="278"/>
  <c r="DL22" i="278"/>
  <c r="DL17" i="278"/>
  <c r="DL18" i="278"/>
  <c r="DL23" i="278"/>
  <c r="DL24" i="278"/>
  <c r="DL29" i="278"/>
  <c r="DL30" i="278"/>
  <c r="DL31" i="278"/>
  <c r="DL9" i="265"/>
  <c r="DK148" i="273"/>
  <c r="DK149" i="273"/>
  <c r="DK32" i="289"/>
  <c r="DK22" i="289"/>
  <c r="DJ22" i="289"/>
  <c r="DJ23" i="289"/>
  <c r="DJ24" i="289"/>
  <c r="DK23" i="289"/>
  <c r="DK24" i="289"/>
  <c r="DK31" i="289"/>
  <c r="DL33" i="289"/>
  <c r="DL41" i="278"/>
  <c r="DL42" i="278"/>
  <c r="DL43" i="278"/>
  <c r="DL44" i="278"/>
  <c r="DL11" i="265"/>
  <c r="DL10" i="265"/>
  <c r="DL12" i="265"/>
  <c r="DL150" i="280"/>
  <c r="DL39" i="282"/>
  <c r="DL43" i="282"/>
  <c r="DK33" i="278"/>
  <c r="DK34" i="278"/>
  <c r="DK35" i="278"/>
  <c r="DK66" i="278"/>
  <c r="DK61" i="278"/>
  <c r="DK62" i="278"/>
  <c r="DK63" i="278"/>
  <c r="DK67" i="278"/>
  <c r="DK68" i="278"/>
  <c r="DL65" i="278"/>
  <c r="DL54" i="278"/>
  <c r="DL55" i="278"/>
  <c r="DL51" i="278"/>
  <c r="DL171" i="273"/>
  <c r="DL170" i="273"/>
  <c r="DL172" i="273"/>
  <c r="DL50" i="278"/>
  <c r="DL52" i="278"/>
  <c r="DL56" i="278"/>
  <c r="DL86" i="273"/>
  <c r="DK87" i="273"/>
  <c r="DL88" i="273"/>
  <c r="DL58" i="278"/>
  <c r="DL57" i="278"/>
  <c r="DL59" i="278"/>
  <c r="DL32" i="265"/>
  <c r="DL158" i="280"/>
  <c r="DK164" i="280"/>
  <c r="DM3" i="280"/>
  <c r="DM151" i="280"/>
  <c r="DM20" i="265"/>
  <c r="DM106" i="273"/>
  <c r="DL107" i="273"/>
  <c r="DM108" i="273"/>
  <c r="DM11" i="278"/>
  <c r="DM12" i="278"/>
  <c r="DM22" i="278"/>
  <c r="DM17" i="278"/>
  <c r="DM18" i="278"/>
  <c r="DM23" i="278"/>
  <c r="DM24" i="278"/>
  <c r="DM29" i="278"/>
  <c r="DM30" i="278"/>
  <c r="DM31" i="278"/>
  <c r="DM9" i="265"/>
  <c r="DL148" i="273"/>
  <c r="DL149" i="273"/>
  <c r="DL32" i="289"/>
  <c r="DM33" i="289"/>
  <c r="DM41" i="278"/>
  <c r="DM42" i="278"/>
  <c r="DM43" i="278"/>
  <c r="DM44" i="278"/>
  <c r="DM11" i="265"/>
  <c r="DM10" i="265"/>
  <c r="DM12" i="265"/>
  <c r="DM150" i="280"/>
  <c r="DM39" i="282"/>
  <c r="DM43" i="282"/>
  <c r="DL33" i="278"/>
  <c r="DL34" i="278"/>
  <c r="DL35" i="278"/>
  <c r="DL66" i="278"/>
  <c r="DL61" i="278"/>
  <c r="DL62" i="278"/>
  <c r="DL63" i="278"/>
  <c r="DL67" i="278"/>
  <c r="DL68" i="278"/>
  <c r="DM65" i="278"/>
  <c r="DM54" i="278"/>
  <c r="DM55" i="278"/>
  <c r="DM51" i="278"/>
  <c r="DM171" i="273"/>
  <c r="DM170" i="273"/>
  <c r="DM172" i="273"/>
  <c r="DM50" i="278"/>
  <c r="DM52" i="278"/>
  <c r="DM56" i="278"/>
  <c r="DM86" i="273"/>
  <c r="DL87" i="273"/>
  <c r="DM88" i="273"/>
  <c r="DM58" i="278"/>
  <c r="DM57" i="278"/>
  <c r="DM59" i="278"/>
  <c r="DM32" i="265"/>
  <c r="DM158" i="280"/>
  <c r="DL164" i="280"/>
  <c r="DN3" i="280"/>
  <c r="DN151" i="280"/>
  <c r="DN20" i="265"/>
  <c r="DN106" i="273"/>
  <c r="DM107" i="273"/>
  <c r="DN108" i="273"/>
  <c r="DN11" i="278"/>
  <c r="DN12" i="278"/>
  <c r="DN22" i="278"/>
  <c r="DN17" i="278"/>
  <c r="DN18" i="278"/>
  <c r="DN23" i="278"/>
  <c r="DN24" i="278"/>
  <c r="DN29" i="278"/>
  <c r="DN30" i="278"/>
  <c r="DN31" i="278"/>
  <c r="DN9" i="265"/>
  <c r="DM148" i="273"/>
  <c r="DM149" i="273"/>
  <c r="DM32" i="289"/>
  <c r="DM22" i="289"/>
  <c r="DL22" i="289"/>
  <c r="DL23" i="289"/>
  <c r="DL24" i="289"/>
  <c r="DM23" i="289"/>
  <c r="DM24" i="289"/>
  <c r="DM31" i="289"/>
  <c r="DN33" i="289"/>
  <c r="DN41" i="278"/>
  <c r="DN42" i="278"/>
  <c r="DN43" i="278"/>
  <c r="DN44" i="278"/>
  <c r="DN11" i="265"/>
  <c r="DN10" i="265"/>
  <c r="DN12" i="265"/>
  <c r="DN150" i="280"/>
  <c r="DN39" i="282"/>
  <c r="DN43" i="282"/>
  <c r="DM33" i="278"/>
  <c r="DM34" i="278"/>
  <c r="DM35" i="278"/>
  <c r="DM66" i="278"/>
  <c r="DM61" i="278"/>
  <c r="DM62" i="278"/>
  <c r="DM63" i="278"/>
  <c r="DM67" i="278"/>
  <c r="DM68" i="278"/>
  <c r="DN65" i="278"/>
  <c r="DN54" i="278"/>
  <c r="DN55" i="278"/>
  <c r="DN51" i="278"/>
  <c r="DN171" i="273"/>
  <c r="DN170" i="273"/>
  <c r="DN172" i="273"/>
  <c r="DN50" i="278"/>
  <c r="DN52" i="278"/>
  <c r="DN56" i="278"/>
  <c r="DN86" i="273"/>
  <c r="DM87" i="273"/>
  <c r="DN88" i="273"/>
  <c r="DN58" i="278"/>
  <c r="DN57" i="278"/>
  <c r="DN59" i="278"/>
  <c r="DN32" i="265"/>
  <c r="DN158" i="280"/>
  <c r="DM164" i="280"/>
  <c r="DO3" i="280"/>
  <c r="DO151" i="280"/>
  <c r="DO20" i="265"/>
  <c r="DO106" i="273"/>
  <c r="DN107" i="273"/>
  <c r="DO108" i="273"/>
  <c r="DO11" i="278"/>
  <c r="DO12" i="278"/>
  <c r="DO22" i="278"/>
  <c r="DO17" i="278"/>
  <c r="DO18" i="278"/>
  <c r="DO23" i="278"/>
  <c r="DO24" i="278"/>
  <c r="DO29" i="278"/>
  <c r="DO30" i="278"/>
  <c r="DO31" i="278"/>
  <c r="DO9" i="265"/>
  <c r="DN148" i="273"/>
  <c r="DN149" i="273"/>
  <c r="DN32" i="289"/>
  <c r="DO33" i="289"/>
  <c r="DO41" i="278"/>
  <c r="DO42" i="278"/>
  <c r="DO43" i="278"/>
  <c r="DO44" i="278"/>
  <c r="DO11" i="265"/>
  <c r="DO10" i="265"/>
  <c r="DO12" i="265"/>
  <c r="DO150" i="280"/>
  <c r="DO39" i="282"/>
  <c r="DO43" i="282"/>
  <c r="DN33" i="278"/>
  <c r="DN34" i="278"/>
  <c r="DN35" i="278"/>
  <c r="DN66" i="278"/>
  <c r="DN61" i="278"/>
  <c r="DN62" i="278"/>
  <c r="DN63" i="278"/>
  <c r="DN67" i="278"/>
  <c r="DN68" i="278"/>
  <c r="DO65" i="278"/>
  <c r="DO54" i="278"/>
  <c r="DO55" i="278"/>
  <c r="DO51" i="278"/>
  <c r="DO171" i="273"/>
  <c r="DO170" i="273"/>
  <c r="DO172" i="273"/>
  <c r="DO50" i="278"/>
  <c r="DO52" i="278"/>
  <c r="DO56" i="278"/>
  <c r="DO86" i="273"/>
  <c r="DN87" i="273"/>
  <c r="DO88" i="273"/>
  <c r="DO58" i="278"/>
  <c r="DO57" i="278"/>
  <c r="DO59" i="278"/>
  <c r="DO32" i="265"/>
  <c r="DO158" i="280"/>
  <c r="DN164" i="280"/>
  <c r="DP3" i="280"/>
  <c r="DP151" i="280"/>
  <c r="DP20" i="265"/>
  <c r="DP106" i="273"/>
  <c r="DO107" i="273"/>
  <c r="DP108" i="273"/>
  <c r="DP11" i="278"/>
  <c r="DP12" i="278"/>
  <c r="DP22" i="278"/>
  <c r="DP17" i="278"/>
  <c r="DP18" i="278"/>
  <c r="DP23" i="278"/>
  <c r="DP24" i="278"/>
  <c r="DP29" i="278"/>
  <c r="DP30" i="278"/>
  <c r="DP31" i="278"/>
  <c r="DP9" i="265"/>
  <c r="DO148" i="273"/>
  <c r="DO149" i="273"/>
  <c r="DO32" i="289"/>
  <c r="DO22" i="289"/>
  <c r="DN22" i="289"/>
  <c r="DN23" i="289"/>
  <c r="DN24" i="289"/>
  <c r="DO23" i="289"/>
  <c r="DO24" i="289"/>
  <c r="DO31" i="289"/>
  <c r="DP33" i="289"/>
  <c r="DP41" i="278"/>
  <c r="DP42" i="278"/>
  <c r="DP43" i="278"/>
  <c r="DP44" i="278"/>
  <c r="DP11" i="265"/>
  <c r="DP10" i="265"/>
  <c r="DP12" i="265"/>
  <c r="DP150" i="280"/>
  <c r="DP39" i="282"/>
  <c r="DP43" i="282"/>
  <c r="DO33" i="278"/>
  <c r="DO34" i="278"/>
  <c r="DO35" i="278"/>
  <c r="DO66" i="278"/>
  <c r="DO61" i="278"/>
  <c r="DO62" i="278"/>
  <c r="DO63" i="278"/>
  <c r="DO67" i="278"/>
  <c r="DO68" i="278"/>
  <c r="DP65" i="278"/>
  <c r="DP54" i="278"/>
  <c r="DP55" i="278"/>
  <c r="DP51" i="278"/>
  <c r="DP171" i="273"/>
  <c r="DP170" i="273"/>
  <c r="DP172" i="273"/>
  <c r="DP50" i="278"/>
  <c r="DP52" i="278"/>
  <c r="DP56" i="278"/>
  <c r="DP86" i="273"/>
  <c r="DO87" i="273"/>
  <c r="DP88" i="273"/>
  <c r="DP58" i="278"/>
  <c r="DP57" i="278"/>
  <c r="DP59" i="278"/>
  <c r="DP32" i="265"/>
  <c r="DP158" i="280"/>
  <c r="DO164" i="280"/>
  <c r="DQ3" i="280"/>
  <c r="DQ151" i="280"/>
  <c r="DQ20" i="265"/>
  <c r="DQ106" i="273"/>
  <c r="DP107" i="273"/>
  <c r="DQ108" i="273"/>
  <c r="DQ11" i="278"/>
  <c r="DQ12" i="278"/>
  <c r="DQ22" i="278"/>
  <c r="DQ17" i="278"/>
  <c r="DQ18" i="278"/>
  <c r="DQ23" i="278"/>
  <c r="DQ24" i="278"/>
  <c r="DQ29" i="278"/>
  <c r="DQ30" i="278"/>
  <c r="DQ31" i="278"/>
  <c r="DQ9" i="265"/>
  <c r="DP148" i="273"/>
  <c r="DP149" i="273"/>
  <c r="DP32" i="289"/>
  <c r="DQ33" i="289"/>
  <c r="DQ41" i="278"/>
  <c r="DQ42" i="278"/>
  <c r="DQ43" i="278"/>
  <c r="DQ44" i="278"/>
  <c r="DQ11" i="265"/>
  <c r="DQ10" i="265"/>
  <c r="DQ12" i="265"/>
  <c r="DQ150" i="280"/>
  <c r="DQ39" i="282"/>
  <c r="DQ43" i="282"/>
  <c r="DP33" i="278"/>
  <c r="DP34" i="278"/>
  <c r="DP35" i="278"/>
  <c r="DP66" i="278"/>
  <c r="DP61" i="278"/>
  <c r="DP62" i="278"/>
  <c r="DP63" i="278"/>
  <c r="DP67" i="278"/>
  <c r="DP68" i="278"/>
  <c r="DQ65" i="278"/>
  <c r="DQ54" i="278"/>
  <c r="DQ55" i="278"/>
  <c r="DQ51" i="278"/>
  <c r="DQ171" i="273"/>
  <c r="DQ170" i="273"/>
  <c r="DQ172" i="273"/>
  <c r="DQ50" i="278"/>
  <c r="DQ52" i="278"/>
  <c r="DQ56" i="278"/>
  <c r="DQ86" i="273"/>
  <c r="DP87" i="273"/>
  <c r="DQ88" i="273"/>
  <c r="DQ58" i="278"/>
  <c r="DQ57" i="278"/>
  <c r="DQ59" i="278"/>
  <c r="DQ32" i="265"/>
  <c r="DQ158" i="280"/>
  <c r="DP164" i="280"/>
  <c r="DR3" i="280"/>
  <c r="DR151" i="280"/>
  <c r="DR20" i="265"/>
  <c r="DR106" i="273"/>
  <c r="DQ107" i="273"/>
  <c r="DR108" i="273"/>
  <c r="DR11" i="278"/>
  <c r="DR12" i="278"/>
  <c r="DR22" i="278"/>
  <c r="DR17" i="278"/>
  <c r="DR18" i="278"/>
  <c r="DR23" i="278"/>
  <c r="DR24" i="278"/>
  <c r="DR29" i="278"/>
  <c r="DR30" i="278"/>
  <c r="DR31" i="278"/>
  <c r="DR9" i="265"/>
  <c r="DQ148" i="273"/>
  <c r="DQ149" i="273"/>
  <c r="DQ32" i="289"/>
  <c r="DQ22" i="289"/>
  <c r="DP22" i="289"/>
  <c r="DP23" i="289"/>
  <c r="DP24" i="289"/>
  <c r="DQ23" i="289"/>
  <c r="DQ24" i="289"/>
  <c r="DQ31" i="289"/>
  <c r="DR33" i="289"/>
  <c r="DR41" i="278"/>
  <c r="DR42" i="278"/>
  <c r="DR43" i="278"/>
  <c r="DR44" i="278"/>
  <c r="DR11" i="265"/>
  <c r="DR10" i="265"/>
  <c r="DR12" i="265"/>
  <c r="DR150" i="280"/>
  <c r="DR39" i="282"/>
  <c r="DR43" i="282"/>
  <c r="DQ33" i="278"/>
  <c r="DQ34" i="278"/>
  <c r="DQ35" i="278"/>
  <c r="DQ66" i="278"/>
  <c r="DQ61" i="278"/>
  <c r="DQ62" i="278"/>
  <c r="DQ63" i="278"/>
  <c r="DQ67" i="278"/>
  <c r="DQ68" i="278"/>
  <c r="DR65" i="278"/>
  <c r="DR54" i="278"/>
  <c r="DR55" i="278"/>
  <c r="DR51" i="278"/>
  <c r="DR171" i="273"/>
  <c r="DR170" i="273"/>
  <c r="DR172" i="273"/>
  <c r="DR50" i="278"/>
  <c r="DR52" i="278"/>
  <c r="DR56" i="278"/>
  <c r="DR86" i="273"/>
  <c r="DQ87" i="273"/>
  <c r="DR88" i="273"/>
  <c r="DR58" i="278"/>
  <c r="DR57" i="278"/>
  <c r="DR59" i="278"/>
  <c r="DR32" i="265"/>
  <c r="DR158" i="280"/>
  <c r="DQ164" i="280"/>
  <c r="DS3" i="280"/>
  <c r="DS151" i="280"/>
  <c r="DS20" i="265"/>
  <c r="DS106" i="273"/>
  <c r="DR107" i="273"/>
  <c r="DS108" i="273"/>
  <c r="DS11" i="278"/>
  <c r="DS12" i="278"/>
  <c r="DS22" i="278"/>
  <c r="DS17" i="278"/>
  <c r="DS18" i="278"/>
  <c r="DS23" i="278"/>
  <c r="DS24" i="278"/>
  <c r="DS29" i="278"/>
  <c r="DS30" i="278"/>
  <c r="DS31" i="278"/>
  <c r="DS9" i="265"/>
  <c r="DR148" i="273"/>
  <c r="DR149" i="273"/>
  <c r="DR32" i="289"/>
  <c r="DS33" i="289"/>
  <c r="DS41" i="278"/>
  <c r="DS42" i="278"/>
  <c r="DS43" i="278"/>
  <c r="DS44" i="278"/>
  <c r="DS11" i="265"/>
  <c r="DS10" i="265"/>
  <c r="DS12" i="265"/>
  <c r="DS150" i="280"/>
  <c r="DS39" i="282"/>
  <c r="DS43" i="282"/>
  <c r="DR33" i="278"/>
  <c r="DR34" i="278"/>
  <c r="DR35" i="278"/>
  <c r="DR66" i="278"/>
  <c r="DR61" i="278"/>
  <c r="DR62" i="278"/>
  <c r="DR63" i="278"/>
  <c r="DR67" i="278"/>
  <c r="DR68" i="278"/>
  <c r="DS65" i="278"/>
  <c r="DS54" i="278"/>
  <c r="DS55" i="278"/>
  <c r="DS51" i="278"/>
  <c r="DS171" i="273"/>
  <c r="DS170" i="273"/>
  <c r="DS172" i="273"/>
  <c r="DS50" i="278"/>
  <c r="DS52" i="278"/>
  <c r="DS56" i="278"/>
  <c r="DS86" i="273"/>
  <c r="DR87" i="273"/>
  <c r="DS88" i="273"/>
  <c r="DS58" i="278"/>
  <c r="DS57" i="278"/>
  <c r="DS59" i="278"/>
  <c r="DS32" i="265"/>
  <c r="DS158" i="280"/>
  <c r="DR164" i="280"/>
  <c r="DT3" i="280"/>
  <c r="DT151" i="280"/>
  <c r="DT20" i="265"/>
  <c r="DT106" i="273"/>
  <c r="DS107" i="273"/>
  <c r="DT108" i="273"/>
  <c r="DT11" i="278"/>
  <c r="DT12" i="278"/>
  <c r="DT22" i="278"/>
  <c r="DT17" i="278"/>
  <c r="DT18" i="278"/>
  <c r="DT23" i="278"/>
  <c r="DT24" i="278"/>
  <c r="DT29" i="278"/>
  <c r="DT30" i="278"/>
  <c r="DT31" i="278"/>
  <c r="DT9" i="265"/>
  <c r="DS148" i="273"/>
  <c r="DS149" i="273"/>
  <c r="DS32" i="289"/>
  <c r="DS22" i="289"/>
  <c r="DR22" i="289"/>
  <c r="DR23" i="289"/>
  <c r="DR24" i="289"/>
  <c r="DS23" i="289"/>
  <c r="DS24" i="289"/>
  <c r="DS31" i="289"/>
  <c r="DT33" i="289"/>
  <c r="DT41" i="278"/>
  <c r="DT42" i="278"/>
  <c r="DT43" i="278"/>
  <c r="DT44" i="278"/>
  <c r="DT11" i="265"/>
  <c r="DT10" i="265"/>
  <c r="DT12" i="265"/>
  <c r="DT150" i="280"/>
  <c r="DT39" i="282"/>
  <c r="DT43" i="282"/>
  <c r="DS33" i="278"/>
  <c r="DS34" i="278"/>
  <c r="DS35" i="278"/>
  <c r="DS66" i="278"/>
  <c r="DS61" i="278"/>
  <c r="DS62" i="278"/>
  <c r="DS63" i="278"/>
  <c r="DS67" i="278"/>
  <c r="DS68" i="278"/>
  <c r="DT65" i="278"/>
  <c r="DT54" i="278"/>
  <c r="DT55" i="278"/>
  <c r="DT51" i="278"/>
  <c r="DT171" i="273"/>
  <c r="DT170" i="273"/>
  <c r="DT172" i="273"/>
  <c r="DT50" i="278"/>
  <c r="DT52" i="278"/>
  <c r="DT56" i="278"/>
  <c r="DT86" i="273"/>
  <c r="DS87" i="273"/>
  <c r="DT88" i="273"/>
  <c r="DT58" i="278"/>
  <c r="DT57" i="278"/>
  <c r="DT59" i="278"/>
  <c r="DT32" i="265"/>
  <c r="DT158" i="280"/>
  <c r="DS164" i="280"/>
  <c r="DU3" i="280"/>
  <c r="DU151" i="280"/>
  <c r="DU20" i="265"/>
  <c r="DU106" i="273"/>
  <c r="DT107" i="273"/>
  <c r="DU108" i="273"/>
  <c r="DU11" i="278"/>
  <c r="DU12" i="278"/>
  <c r="DU22" i="278"/>
  <c r="DU17" i="278"/>
  <c r="DU18" i="278"/>
  <c r="DU23" i="278"/>
  <c r="DU24" i="278"/>
  <c r="DU29" i="278"/>
  <c r="DU30" i="278"/>
  <c r="DU31" i="278"/>
  <c r="DU9" i="265"/>
  <c r="DT148" i="273"/>
  <c r="DT149" i="273"/>
  <c r="DT32" i="289"/>
  <c r="DU33" i="289"/>
  <c r="DU41" i="278"/>
  <c r="DU42" i="278"/>
  <c r="DU43" i="278"/>
  <c r="DU44" i="278"/>
  <c r="DU11" i="265"/>
  <c r="DU10" i="265"/>
  <c r="DU12" i="265"/>
  <c r="DU150" i="280"/>
  <c r="DU39" i="282"/>
  <c r="DU43" i="282"/>
  <c r="DT33" i="278"/>
  <c r="DT34" i="278"/>
  <c r="DT35" i="278"/>
  <c r="DT66" i="278"/>
  <c r="DT61" i="278"/>
  <c r="DT62" i="278"/>
  <c r="DT63" i="278"/>
  <c r="DT67" i="278"/>
  <c r="DT68" i="278"/>
  <c r="DU65" i="278"/>
  <c r="DU54" i="278"/>
  <c r="DU55" i="278"/>
  <c r="DU51" i="278"/>
  <c r="DU171" i="273"/>
  <c r="DU170" i="273"/>
  <c r="DU172" i="273"/>
  <c r="DU50" i="278"/>
  <c r="DU52" i="278"/>
  <c r="DU56" i="278"/>
  <c r="DU86" i="273"/>
  <c r="DT87" i="273"/>
  <c r="DU88" i="273"/>
  <c r="DU58" i="278"/>
  <c r="DU57" i="278"/>
  <c r="DU59" i="278"/>
  <c r="DU32" i="265"/>
  <c r="DU158" i="280"/>
  <c r="DT164" i="280"/>
  <c r="DV3" i="280"/>
  <c r="DV151" i="280"/>
  <c r="DV20" i="265"/>
  <c r="DV106" i="273"/>
  <c r="DU107" i="273"/>
  <c r="DV108" i="273"/>
  <c r="DV11" i="278"/>
  <c r="DV12" i="278"/>
  <c r="DV22" i="278"/>
  <c r="DV17" i="278"/>
  <c r="DV18" i="278"/>
  <c r="DV23" i="278"/>
  <c r="DV24" i="278"/>
  <c r="DV29" i="278"/>
  <c r="DV30" i="278"/>
  <c r="DV31" i="278"/>
  <c r="DV9" i="265"/>
  <c r="DU148" i="273"/>
  <c r="DU149" i="273"/>
  <c r="DU32" i="289"/>
  <c r="DU22" i="289"/>
  <c r="DT22" i="289"/>
  <c r="DT23" i="289"/>
  <c r="DT24" i="289"/>
  <c r="DU23" i="289"/>
  <c r="DU24" i="289"/>
  <c r="DU31" i="289"/>
  <c r="DV33" i="289"/>
  <c r="DV41" i="278"/>
  <c r="DV42" i="278"/>
  <c r="DV43" i="278"/>
  <c r="DV44" i="278"/>
  <c r="DV11" i="265"/>
  <c r="DV10" i="265"/>
  <c r="DV12" i="265"/>
  <c r="DV150" i="280"/>
  <c r="DV39" i="282"/>
  <c r="DV43" i="282"/>
  <c r="DU33" i="278"/>
  <c r="DU34" i="278"/>
  <c r="DU35" i="278"/>
  <c r="DU66" i="278"/>
  <c r="DU61" i="278"/>
  <c r="DU62" i="278"/>
  <c r="DU63" i="278"/>
  <c r="DU67" i="278"/>
  <c r="DU68" i="278"/>
  <c r="DV65" i="278"/>
  <c r="DV54" i="278"/>
  <c r="DV55" i="278"/>
  <c r="DV51" i="278"/>
  <c r="DV171" i="273"/>
  <c r="DV170" i="273"/>
  <c r="DV172" i="273"/>
  <c r="DV50" i="278"/>
  <c r="DV52" i="278"/>
  <c r="DV56" i="278"/>
  <c r="DV86" i="273"/>
  <c r="DU87" i="273"/>
  <c r="DV88" i="273"/>
  <c r="DV58" i="278"/>
  <c r="DV57" i="278"/>
  <c r="DV59" i="278"/>
  <c r="DV32" i="265"/>
  <c r="DV158" i="280"/>
  <c r="DU164" i="280"/>
  <c r="DW3" i="280"/>
  <c r="DW151" i="280"/>
  <c r="DW20" i="265"/>
  <c r="DW106" i="273"/>
  <c r="DV107" i="273"/>
  <c r="DW108" i="273"/>
  <c r="DW11" i="278"/>
  <c r="DW12" i="278"/>
  <c r="DW22" i="278"/>
  <c r="DW17" i="278"/>
  <c r="DW18" i="278"/>
  <c r="DW23" i="278"/>
  <c r="DW24" i="278"/>
  <c r="DW29" i="278"/>
  <c r="DW30" i="278"/>
  <c r="DW31" i="278"/>
  <c r="DW9" i="265"/>
  <c r="DV148" i="273"/>
  <c r="DV149" i="273"/>
  <c r="DV32" i="289"/>
  <c r="DW33" i="289"/>
  <c r="DW41" i="278"/>
  <c r="DW42" i="278"/>
  <c r="DW43" i="278"/>
  <c r="DW44" i="278"/>
  <c r="DW11" i="265"/>
  <c r="DW10" i="265"/>
  <c r="DW12" i="265"/>
  <c r="DW150" i="280"/>
  <c r="DW39" i="282"/>
  <c r="DW43" i="282"/>
  <c r="DV33" i="278"/>
  <c r="DV34" i="278"/>
  <c r="DV35" i="278"/>
  <c r="DV66" i="278"/>
  <c r="DV61" i="278"/>
  <c r="DV62" i="278"/>
  <c r="DV63" i="278"/>
  <c r="DV67" i="278"/>
  <c r="DV68" i="278"/>
  <c r="DW65" i="278"/>
  <c r="DW54" i="278"/>
  <c r="DW55" i="278"/>
  <c r="DW51" i="278"/>
  <c r="DW171" i="273"/>
  <c r="DW170" i="273"/>
  <c r="DW172" i="273"/>
  <c r="DW50" i="278"/>
  <c r="DW52" i="278"/>
  <c r="DW56" i="278"/>
  <c r="DW86" i="273"/>
  <c r="DV87" i="273"/>
  <c r="DW88" i="273"/>
  <c r="DW58" i="278"/>
  <c r="DW57" i="278"/>
  <c r="DW59" i="278"/>
  <c r="DW32" i="265"/>
  <c r="DW158" i="280"/>
  <c r="DV164" i="280"/>
  <c r="DX3" i="280"/>
  <c r="DX151" i="280"/>
  <c r="DX20" i="265"/>
  <c r="DX106" i="273"/>
  <c r="DW107" i="273"/>
  <c r="DX108" i="273"/>
  <c r="DX11" i="278"/>
  <c r="DX12" i="278"/>
  <c r="DX22" i="278"/>
  <c r="DX17" i="278"/>
  <c r="DX18" i="278"/>
  <c r="DX23" i="278"/>
  <c r="DX24" i="278"/>
  <c r="DX29" i="278"/>
  <c r="DX30" i="278"/>
  <c r="DX31" i="278"/>
  <c r="DX9" i="265"/>
  <c r="DW148" i="273"/>
  <c r="DW149" i="273"/>
  <c r="DW32" i="289"/>
  <c r="DW22" i="289"/>
  <c r="DV22" i="289"/>
  <c r="DV23" i="289"/>
  <c r="DV24" i="289"/>
  <c r="DW23" i="289"/>
  <c r="DW24" i="289"/>
  <c r="DW31" i="289"/>
  <c r="DX33" i="289"/>
  <c r="DX41" i="278"/>
  <c r="DX42" i="278"/>
  <c r="DX43" i="278"/>
  <c r="DX44" i="278"/>
  <c r="DX11" i="265"/>
  <c r="DX10" i="265"/>
  <c r="DX12" i="265"/>
  <c r="DX150" i="280"/>
  <c r="DX39" i="282"/>
  <c r="DX43" i="282"/>
  <c r="DW33" i="278"/>
  <c r="DW34" i="278"/>
  <c r="DW35" i="278"/>
  <c r="DW66" i="278"/>
  <c r="DW61" i="278"/>
  <c r="DW62" i="278"/>
  <c r="DW63" i="278"/>
  <c r="DW67" i="278"/>
  <c r="DW68" i="278"/>
  <c r="DX65" i="278"/>
  <c r="DX54" i="278"/>
  <c r="DX55" i="278"/>
  <c r="DX51" i="278"/>
  <c r="DX171" i="273"/>
  <c r="DX170" i="273"/>
  <c r="DX172" i="273"/>
  <c r="DX50" i="278"/>
  <c r="DX52" i="278"/>
  <c r="DX56" i="278"/>
  <c r="DX86" i="273"/>
  <c r="DW87" i="273"/>
  <c r="DX88" i="273"/>
  <c r="DX58" i="278"/>
  <c r="DX57" i="278"/>
  <c r="DX59" i="278"/>
  <c r="DX32" i="265"/>
  <c r="DX158" i="280"/>
  <c r="DW164" i="280"/>
  <c r="DY3" i="280"/>
  <c r="DY151" i="280"/>
  <c r="DY20" i="265"/>
  <c r="DY106" i="273"/>
  <c r="DX107" i="273"/>
  <c r="DY108" i="273"/>
  <c r="DY11" i="278"/>
  <c r="DY12" i="278"/>
  <c r="DY22" i="278"/>
  <c r="DY17" i="278"/>
  <c r="DY18" i="278"/>
  <c r="DY23" i="278"/>
  <c r="DY24" i="278"/>
  <c r="DY29" i="278"/>
  <c r="DY30" i="278"/>
  <c r="DY31" i="278"/>
  <c r="DY9" i="265"/>
  <c r="DX148" i="273"/>
  <c r="DX149" i="273"/>
  <c r="DX32" i="289"/>
  <c r="DY33" i="289"/>
  <c r="DY41" i="278"/>
  <c r="DY42" i="278"/>
  <c r="DY43" i="278"/>
  <c r="DY44" i="278"/>
  <c r="DY11" i="265"/>
  <c r="DY10" i="265"/>
  <c r="DY12" i="265"/>
  <c r="DY150" i="280"/>
  <c r="DY39" i="282"/>
  <c r="DY43" i="282"/>
  <c r="DX33" i="278"/>
  <c r="DX34" i="278"/>
  <c r="DX35" i="278"/>
  <c r="DX66" i="278"/>
  <c r="DX61" i="278"/>
  <c r="DX62" i="278"/>
  <c r="DX63" i="278"/>
  <c r="DX67" i="278"/>
  <c r="DX68" i="278"/>
  <c r="DY65" i="278"/>
  <c r="DY54" i="278"/>
  <c r="DY55" i="278"/>
  <c r="DY51" i="278"/>
  <c r="DY171" i="273"/>
  <c r="DY170" i="273"/>
  <c r="DY172" i="273"/>
  <c r="DY50" i="278"/>
  <c r="DY52" i="278"/>
  <c r="DY56" i="278"/>
  <c r="DY86" i="273"/>
  <c r="DX87" i="273"/>
  <c r="DY88" i="273"/>
  <c r="DY58" i="278"/>
  <c r="DY57" i="278"/>
  <c r="DY59" i="278"/>
  <c r="DY32" i="265"/>
  <c r="DY158" i="280"/>
  <c r="DX164" i="280"/>
  <c r="DZ3" i="280"/>
  <c r="DZ151" i="280"/>
  <c r="DZ20" i="265"/>
  <c r="DZ106" i="273"/>
  <c r="DY107" i="273"/>
  <c r="DZ108" i="273"/>
  <c r="DZ11" i="278"/>
  <c r="DZ12" i="278"/>
  <c r="DZ22" i="278"/>
  <c r="DZ17" i="278"/>
  <c r="DZ18" i="278"/>
  <c r="DZ23" i="278"/>
  <c r="DZ24" i="278"/>
  <c r="DZ29" i="278"/>
  <c r="DZ30" i="278"/>
  <c r="DZ31" i="278"/>
  <c r="DZ9" i="265"/>
  <c r="DY148" i="273"/>
  <c r="DY149" i="273"/>
  <c r="DY32" i="289"/>
  <c r="DY22" i="289"/>
  <c r="DX22" i="289"/>
  <c r="DX23" i="289"/>
  <c r="DX24" i="289"/>
  <c r="DY23" i="289"/>
  <c r="DY24" i="289"/>
  <c r="DY31" i="289"/>
  <c r="DZ33" i="289"/>
  <c r="DZ41" i="278"/>
  <c r="DZ42" i="278"/>
  <c r="DZ43" i="278"/>
  <c r="DZ44" i="278"/>
  <c r="DZ11" i="265"/>
  <c r="DZ10" i="265"/>
  <c r="DZ12" i="265"/>
  <c r="DZ150" i="280"/>
  <c r="DZ39" i="282"/>
  <c r="DZ43" i="282"/>
  <c r="DY33" i="278"/>
  <c r="DY34" i="278"/>
  <c r="DY35" i="278"/>
  <c r="DY66" i="278"/>
  <c r="DY61" i="278"/>
  <c r="DY62" i="278"/>
  <c r="DY63" i="278"/>
  <c r="DY67" i="278"/>
  <c r="DY68" i="278"/>
  <c r="DZ65" i="278"/>
  <c r="DZ54" i="278"/>
  <c r="DZ55" i="278"/>
  <c r="DZ51" i="278"/>
  <c r="DZ171" i="273"/>
  <c r="DZ170" i="273"/>
  <c r="DZ172" i="273"/>
  <c r="DZ50" i="278"/>
  <c r="DZ52" i="278"/>
  <c r="DZ56" i="278"/>
  <c r="DZ86" i="273"/>
  <c r="DY87" i="273"/>
  <c r="DZ88" i="273"/>
  <c r="DZ58" i="278"/>
  <c r="DZ57" i="278"/>
  <c r="DZ59" i="278"/>
  <c r="DZ32" i="265"/>
  <c r="DZ158" i="280"/>
  <c r="DY164" i="280"/>
  <c r="EA3" i="280"/>
  <c r="EA151" i="280"/>
  <c r="EA20" i="265"/>
  <c r="EA106" i="273"/>
  <c r="DZ107" i="273"/>
  <c r="EA108" i="273"/>
  <c r="EA11" i="278"/>
  <c r="EA12" i="278"/>
  <c r="EA22" i="278"/>
  <c r="EA17" i="278"/>
  <c r="EA18" i="278"/>
  <c r="EA23" i="278"/>
  <c r="EA24" i="278"/>
  <c r="EA29" i="278"/>
  <c r="EA30" i="278"/>
  <c r="EA31" i="278"/>
  <c r="EA9" i="265"/>
  <c r="DZ148" i="273"/>
  <c r="DZ149" i="273"/>
  <c r="DZ32" i="289"/>
  <c r="EA33" i="289"/>
  <c r="EA41" i="278"/>
  <c r="EA42" i="278"/>
  <c r="EA43" i="278"/>
  <c r="EA44" i="278"/>
  <c r="EA11" i="265"/>
  <c r="EA10" i="265"/>
  <c r="EA12" i="265"/>
  <c r="EA150" i="280"/>
  <c r="EA39" i="282"/>
  <c r="EA43" i="282"/>
  <c r="DZ33" i="278"/>
  <c r="DZ34" i="278"/>
  <c r="DZ35" i="278"/>
  <c r="DZ66" i="278"/>
  <c r="DZ61" i="278"/>
  <c r="DZ62" i="278"/>
  <c r="DZ63" i="278"/>
  <c r="DZ67" i="278"/>
  <c r="DZ68" i="278"/>
  <c r="EA65" i="278"/>
  <c r="EA54" i="278"/>
  <c r="EA55" i="278"/>
  <c r="EA51" i="278"/>
  <c r="EA171" i="273"/>
  <c r="EA170" i="273"/>
  <c r="EA172" i="273"/>
  <c r="EA50" i="278"/>
  <c r="EA52" i="278"/>
  <c r="EA56" i="278"/>
  <c r="EA86" i="273"/>
  <c r="DZ87" i="273"/>
  <c r="EA88" i="273"/>
  <c r="EA58" i="278"/>
  <c r="EA57" i="278"/>
  <c r="EA59" i="278"/>
  <c r="EA32" i="265"/>
  <c r="EA158" i="280"/>
  <c r="DZ164" i="280"/>
  <c r="EB3" i="280"/>
  <c r="EB151" i="280"/>
  <c r="EB20" i="265"/>
  <c r="EB106" i="273"/>
  <c r="EA107" i="273"/>
  <c r="EB108" i="273"/>
  <c r="EB11" i="278"/>
  <c r="EB12" i="278"/>
  <c r="EB22" i="278"/>
  <c r="EB17" i="278"/>
  <c r="EB18" i="278"/>
  <c r="EB23" i="278"/>
  <c r="EB24" i="278"/>
  <c r="EB29" i="278"/>
  <c r="EB30" i="278"/>
  <c r="EB31" i="278"/>
  <c r="EB9" i="265"/>
  <c r="EA148" i="273"/>
  <c r="EA149" i="273"/>
  <c r="EA32" i="289"/>
  <c r="EA22" i="289"/>
  <c r="DZ22" i="289"/>
  <c r="DZ23" i="289"/>
  <c r="DZ24" i="289"/>
  <c r="EA23" i="289"/>
  <c r="EA24" i="289"/>
  <c r="EA31" i="289"/>
  <c r="EB33" i="289"/>
  <c r="EB41" i="278"/>
  <c r="EB42" i="278"/>
  <c r="EB43" i="278"/>
  <c r="EB44" i="278"/>
  <c r="EB11" i="265"/>
  <c r="EB10" i="265"/>
  <c r="EB12" i="265"/>
  <c r="EB150" i="280"/>
  <c r="EB39" i="282"/>
  <c r="EB43" i="282"/>
  <c r="EA33" i="278"/>
  <c r="EA34" i="278"/>
  <c r="EA35" i="278"/>
  <c r="EA66" i="278"/>
  <c r="EA61" i="278"/>
  <c r="EA62" i="278"/>
  <c r="EA63" i="278"/>
  <c r="EA67" i="278"/>
  <c r="EA68" i="278"/>
  <c r="EB65" i="278"/>
  <c r="EB54" i="278"/>
  <c r="EB55" i="278"/>
  <c r="EB51" i="278"/>
  <c r="EB171" i="273"/>
  <c r="EB170" i="273"/>
  <c r="EB172" i="273"/>
  <c r="EB50" i="278"/>
  <c r="EB52" i="278"/>
  <c r="EB56" i="278"/>
  <c r="EB86" i="273"/>
  <c r="EA87" i="273"/>
  <c r="EB88" i="273"/>
  <c r="EB58" i="278"/>
  <c r="EB57" i="278"/>
  <c r="EB59" i="278"/>
  <c r="EB32" i="265"/>
  <c r="EB158" i="280"/>
  <c r="EA164" i="280"/>
  <c r="EC3" i="280"/>
  <c r="EC151" i="280"/>
  <c r="EC20" i="265"/>
  <c r="EC106" i="273"/>
  <c r="EB107" i="273"/>
  <c r="EC108" i="273"/>
  <c r="EC11" i="278"/>
  <c r="EC12" i="278"/>
  <c r="EC22" i="278"/>
  <c r="EC17" i="278"/>
  <c r="EC18" i="278"/>
  <c r="EC23" i="278"/>
  <c r="EC24" i="278"/>
  <c r="EC29" i="278"/>
  <c r="EC30" i="278"/>
  <c r="EC31" i="278"/>
  <c r="EC9" i="265"/>
  <c r="EB148" i="273"/>
  <c r="EB149" i="273"/>
  <c r="EB32" i="289"/>
  <c r="EC33" i="289"/>
  <c r="EC41" i="278"/>
  <c r="EC42" i="278"/>
  <c r="EC43" i="278"/>
  <c r="EC44" i="278"/>
  <c r="EC11" i="265"/>
  <c r="EC10" i="265"/>
  <c r="EC12" i="265"/>
  <c r="EC150" i="280"/>
  <c r="EC39" i="282"/>
  <c r="EC43" i="282"/>
  <c r="EB33" i="278"/>
  <c r="EB34" i="278"/>
  <c r="EB35" i="278"/>
  <c r="EB66" i="278"/>
  <c r="EB61" i="278"/>
  <c r="EB62" i="278"/>
  <c r="EB63" i="278"/>
  <c r="EB67" i="278"/>
  <c r="EB68" i="278"/>
  <c r="EC65" i="278"/>
  <c r="EC54" i="278"/>
  <c r="EC55" i="278"/>
  <c r="EC51" i="278"/>
  <c r="EC171" i="273"/>
  <c r="EC170" i="273"/>
  <c r="EC172" i="273"/>
  <c r="EC50" i="278"/>
  <c r="EC52" i="278"/>
  <c r="EC56" i="278"/>
  <c r="EC86" i="273"/>
  <c r="EB87" i="273"/>
  <c r="EC88" i="273"/>
  <c r="EC58" i="278"/>
  <c r="EC57" i="278"/>
  <c r="EC59" i="278"/>
  <c r="EC32" i="265"/>
  <c r="EC158" i="280"/>
  <c r="EB164" i="280"/>
  <c r="ED3" i="280"/>
  <c r="ED151" i="280"/>
  <c r="ED20" i="265"/>
  <c r="ED106" i="273"/>
  <c r="EC107" i="273"/>
  <c r="ED108" i="273"/>
  <c r="ED11" i="278"/>
  <c r="ED12" i="278"/>
  <c r="ED22" i="278"/>
  <c r="ED17" i="278"/>
  <c r="ED18" i="278"/>
  <c r="ED23" i="278"/>
  <c r="ED24" i="278"/>
  <c r="ED29" i="278"/>
  <c r="ED30" i="278"/>
  <c r="ED31" i="278"/>
  <c r="ED9" i="265"/>
  <c r="EC148" i="273"/>
  <c r="EC149" i="273"/>
  <c r="EC32" i="289"/>
  <c r="EC22" i="289"/>
  <c r="EB22" i="289"/>
  <c r="EB23" i="289"/>
  <c r="EB24" i="289"/>
  <c r="EC23" i="289"/>
  <c r="EC24" i="289"/>
  <c r="EC31" i="289"/>
  <c r="ED33" i="289"/>
  <c r="ED41" i="278"/>
  <c r="ED42" i="278"/>
  <c r="ED43" i="278"/>
  <c r="ED44" i="278"/>
  <c r="ED11" i="265"/>
  <c r="ED10" i="265"/>
  <c r="ED12" i="265"/>
  <c r="ED150" i="280"/>
  <c r="ED39" i="282"/>
  <c r="ED43" i="282"/>
  <c r="EC33" i="278"/>
  <c r="EC34" i="278"/>
  <c r="EC35" i="278"/>
  <c r="EC66" i="278"/>
  <c r="EC61" i="278"/>
  <c r="EC62" i="278"/>
  <c r="EC63" i="278"/>
  <c r="EC67" i="278"/>
  <c r="EC68" i="278"/>
  <c r="ED65" i="278"/>
  <c r="ED54" i="278"/>
  <c r="ED55" i="278"/>
  <c r="ED51" i="278"/>
  <c r="ED171" i="273"/>
  <c r="ED170" i="273"/>
  <c r="ED172" i="273"/>
  <c r="ED50" i="278"/>
  <c r="ED52" i="278"/>
  <c r="ED56" i="278"/>
  <c r="ED86" i="273"/>
  <c r="EC87" i="273"/>
  <c r="ED88" i="273"/>
  <c r="ED58" i="278"/>
  <c r="ED57" i="278"/>
  <c r="ED59" i="278"/>
  <c r="ED32" i="265"/>
  <c r="ED158" i="280"/>
  <c r="EC164" i="280"/>
  <c r="EE3" i="280"/>
  <c r="EE151" i="280"/>
  <c r="EE20" i="265"/>
  <c r="EE106" i="273"/>
  <c r="ED107" i="273"/>
  <c r="EE108" i="273"/>
  <c r="EE11" i="278"/>
  <c r="EE12" i="278"/>
  <c r="EE22" i="278"/>
  <c r="EE17" i="278"/>
  <c r="EE18" i="278"/>
  <c r="EE23" i="278"/>
  <c r="EE24" i="278"/>
  <c r="EE29" i="278"/>
  <c r="EE30" i="278"/>
  <c r="EE31" i="278"/>
  <c r="EE9" i="265"/>
  <c r="ED148" i="273"/>
  <c r="ED149" i="273"/>
  <c r="ED32" i="289"/>
  <c r="EE33" i="289"/>
  <c r="EE41" i="278"/>
  <c r="EE42" i="278"/>
  <c r="EE43" i="278"/>
  <c r="EE44" i="278"/>
  <c r="EE11" i="265"/>
  <c r="EE10" i="265"/>
  <c r="EE12" i="265"/>
  <c r="EE150" i="280"/>
  <c r="EE39" i="282"/>
  <c r="EE43" i="282"/>
  <c r="ED33" i="278"/>
  <c r="ED34" i="278"/>
  <c r="ED35" i="278"/>
  <c r="ED66" i="278"/>
  <c r="ED61" i="278"/>
  <c r="ED62" i="278"/>
  <c r="ED63" i="278"/>
  <c r="ED67" i="278"/>
  <c r="ED68" i="278"/>
  <c r="EE65" i="278"/>
  <c r="EE54" i="278"/>
  <c r="EE55" i="278"/>
  <c r="EE51" i="278"/>
  <c r="EE171" i="273"/>
  <c r="EE170" i="273"/>
  <c r="EE172" i="273"/>
  <c r="EE50" i="278"/>
  <c r="EE52" i="278"/>
  <c r="EE56" i="278"/>
  <c r="EE86" i="273"/>
  <c r="ED87" i="273"/>
  <c r="EE88" i="273"/>
  <c r="EE58" i="278"/>
  <c r="EE57" i="278"/>
  <c r="EE59" i="278"/>
  <c r="EE32" i="265"/>
  <c r="EE158" i="280"/>
  <c r="ED164" i="280"/>
  <c r="EF3" i="280"/>
  <c r="EF151" i="280"/>
  <c r="EF20" i="265"/>
  <c r="EF106" i="273"/>
  <c r="EE107" i="273"/>
  <c r="EF108" i="273"/>
  <c r="EF11" i="278"/>
  <c r="EF12" i="278"/>
  <c r="EF22" i="278"/>
  <c r="EF17" i="278"/>
  <c r="EF18" i="278"/>
  <c r="EF23" i="278"/>
  <c r="EF24" i="278"/>
  <c r="EF29" i="278"/>
  <c r="EF30" i="278"/>
  <c r="EF31" i="278"/>
  <c r="EF9" i="265"/>
  <c r="EE148" i="273"/>
  <c r="EE149" i="273"/>
  <c r="EE32" i="289"/>
  <c r="EE22" i="289"/>
  <c r="ED22" i="289"/>
  <c r="ED23" i="289"/>
  <c r="ED24" i="289"/>
  <c r="EE23" i="289"/>
  <c r="EE24" i="289"/>
  <c r="EE31" i="289"/>
  <c r="EF33" i="289"/>
  <c r="EF41" i="278"/>
  <c r="EF42" i="278"/>
  <c r="EF43" i="278"/>
  <c r="EF44" i="278"/>
  <c r="EF11" i="265"/>
  <c r="EF10" i="265"/>
  <c r="EF12" i="265"/>
  <c r="EF150" i="280"/>
  <c r="EF39" i="282"/>
  <c r="EF43" i="282"/>
  <c r="EE33" i="278"/>
  <c r="EE34" i="278"/>
  <c r="EE35" i="278"/>
  <c r="EE66" i="278"/>
  <c r="EE61" i="278"/>
  <c r="EE62" i="278"/>
  <c r="EE63" i="278"/>
  <c r="EE67" i="278"/>
  <c r="EE68" i="278"/>
  <c r="EF65" i="278"/>
  <c r="EF54" i="278"/>
  <c r="EF55" i="278"/>
  <c r="EF51" i="278"/>
  <c r="EF171" i="273"/>
  <c r="EF170" i="273"/>
  <c r="EF172" i="273"/>
  <c r="EF50" i="278"/>
  <c r="EF52" i="278"/>
  <c r="EF56" i="278"/>
  <c r="EF86" i="273"/>
  <c r="EE87" i="273"/>
  <c r="EF88" i="273"/>
  <c r="EF58" i="278"/>
  <c r="EF57" i="278"/>
  <c r="EF59" i="278"/>
  <c r="EF32" i="265"/>
  <c r="EF158" i="280"/>
  <c r="EE164" i="280"/>
  <c r="EG3" i="280"/>
  <c r="EG151" i="280"/>
  <c r="EG20" i="265"/>
  <c r="EG106" i="273"/>
  <c r="EF107" i="273"/>
  <c r="EG108" i="273"/>
  <c r="EG11" i="278"/>
  <c r="EG12" i="278"/>
  <c r="EG22" i="278"/>
  <c r="EG17" i="278"/>
  <c r="EG18" i="278"/>
  <c r="EG23" i="278"/>
  <c r="EG24" i="278"/>
  <c r="EG29" i="278"/>
  <c r="EG30" i="278"/>
  <c r="EG31" i="278"/>
  <c r="EG9" i="265"/>
  <c r="EF148" i="273"/>
  <c r="EF149" i="273"/>
  <c r="EF32" i="289"/>
  <c r="EG33" i="289"/>
  <c r="EG41" i="278"/>
  <c r="EG42" i="278"/>
  <c r="EG43" i="278"/>
  <c r="EG44" i="278"/>
  <c r="EG11" i="265"/>
  <c r="EG10" i="265"/>
  <c r="EG12" i="265"/>
  <c r="EG150" i="280"/>
  <c r="EG39" i="282"/>
  <c r="EG43" i="282"/>
  <c r="EF33" i="278"/>
  <c r="EF34" i="278"/>
  <c r="EF35" i="278"/>
  <c r="EF66" i="278"/>
  <c r="EF61" i="278"/>
  <c r="EF62" i="278"/>
  <c r="EF63" i="278"/>
  <c r="EF67" i="278"/>
  <c r="EF68" i="278"/>
  <c r="EG65" i="278"/>
  <c r="EG54" i="278"/>
  <c r="EG55" i="278"/>
  <c r="EG51" i="278"/>
  <c r="EG171" i="273"/>
  <c r="EG170" i="273"/>
  <c r="EG172" i="273"/>
  <c r="EG50" i="278"/>
  <c r="EG52" i="278"/>
  <c r="EG56" i="278"/>
  <c r="EG86" i="273"/>
  <c r="EF87" i="273"/>
  <c r="EG88" i="273"/>
  <c r="EG58" i="278"/>
  <c r="EG57" i="278"/>
  <c r="EG59" i="278"/>
  <c r="EG32" i="265"/>
  <c r="EG158" i="280"/>
  <c r="EF164" i="280"/>
  <c r="EH3" i="280"/>
  <c r="EH151" i="280"/>
  <c r="EH20" i="265"/>
  <c r="EH106" i="273"/>
  <c r="EG107" i="273"/>
  <c r="EH108" i="273"/>
  <c r="EH11" i="278"/>
  <c r="EH12" i="278"/>
  <c r="EH22" i="278"/>
  <c r="EH17" i="278"/>
  <c r="EH18" i="278"/>
  <c r="EH23" i="278"/>
  <c r="EH24" i="278"/>
  <c r="EH29" i="278"/>
  <c r="EH30" i="278"/>
  <c r="EH31" i="278"/>
  <c r="EH9" i="265"/>
  <c r="EG148" i="273"/>
  <c r="EG149" i="273"/>
  <c r="EG32" i="289"/>
  <c r="EG22" i="289"/>
  <c r="EF22" i="289"/>
  <c r="EF23" i="289"/>
  <c r="EF24" i="289"/>
  <c r="EG23" i="289"/>
  <c r="EG24" i="289"/>
  <c r="EG31" i="289"/>
  <c r="EH33" i="289"/>
  <c r="EH41" i="278"/>
  <c r="EH42" i="278"/>
  <c r="EH43" i="278"/>
  <c r="EH44" i="278"/>
  <c r="EH11" i="265"/>
  <c r="EH10" i="265"/>
  <c r="EH12" i="265"/>
  <c r="EH150" i="280"/>
  <c r="EH39" i="282"/>
  <c r="EH43" i="282"/>
  <c r="EG33" i="278"/>
  <c r="EG34" i="278"/>
  <c r="EG35" i="278"/>
  <c r="EG66" i="278"/>
  <c r="EG61" i="278"/>
  <c r="EG62" i="278"/>
  <c r="EG63" i="278"/>
  <c r="EG67" i="278"/>
  <c r="EG68" i="278"/>
  <c r="EH65" i="278"/>
  <c r="EH54" i="278"/>
  <c r="EH55" i="278"/>
  <c r="EH51" i="278"/>
  <c r="EH171" i="273"/>
  <c r="EH170" i="273"/>
  <c r="EH172" i="273"/>
  <c r="EH50" i="278"/>
  <c r="EH52" i="278"/>
  <c r="EH56" i="278"/>
  <c r="EH86" i="273"/>
  <c r="EG87" i="273"/>
  <c r="EH88" i="273"/>
  <c r="EH58" i="278"/>
  <c r="EH57" i="278"/>
  <c r="EH59" i="278"/>
  <c r="EH32" i="265"/>
  <c r="EH158" i="280"/>
  <c r="EG164" i="280"/>
  <c r="EI3" i="280"/>
  <c r="EI151" i="280"/>
  <c r="EI20" i="265"/>
  <c r="EI106" i="273"/>
  <c r="EH107" i="273"/>
  <c r="EI108" i="273"/>
  <c r="EI11" i="278"/>
  <c r="EI12" i="278"/>
  <c r="EI22" i="278"/>
  <c r="EI17" i="278"/>
  <c r="EI18" i="278"/>
  <c r="EI23" i="278"/>
  <c r="EI24" i="278"/>
  <c r="EI29" i="278"/>
  <c r="EI30" i="278"/>
  <c r="EI31" i="278"/>
  <c r="EI9" i="265"/>
  <c r="EH148" i="273"/>
  <c r="EH149" i="273"/>
  <c r="EH32" i="289"/>
  <c r="EI33" i="289"/>
  <c r="EI41" i="278"/>
  <c r="EI42" i="278"/>
  <c r="EI43" i="278"/>
  <c r="EI44" i="278"/>
  <c r="EI11" i="265"/>
  <c r="EI10" i="265"/>
  <c r="EI12" i="265"/>
  <c r="EI150" i="280"/>
  <c r="EI39" i="282"/>
  <c r="EI43" i="282"/>
  <c r="EH33" i="278"/>
  <c r="EH34" i="278"/>
  <c r="EH35" i="278"/>
  <c r="EH66" i="278"/>
  <c r="EH61" i="278"/>
  <c r="EH62" i="278"/>
  <c r="EH63" i="278"/>
  <c r="EH67" i="278"/>
  <c r="EH68" i="278"/>
  <c r="EI65" i="278"/>
  <c r="EI54" i="278"/>
  <c r="EI55" i="278"/>
  <c r="EI51" i="278"/>
  <c r="EI171" i="273"/>
  <c r="EI170" i="273"/>
  <c r="EI172" i="273"/>
  <c r="EI50" i="278"/>
  <c r="EI52" i="278"/>
  <c r="EI56" i="278"/>
  <c r="EI86" i="273"/>
  <c r="EH87" i="273"/>
  <c r="EI88" i="273"/>
  <c r="EI58" i="278"/>
  <c r="EI57" i="278"/>
  <c r="EI59" i="278"/>
  <c r="EI32" i="265"/>
  <c r="EI158" i="280"/>
  <c r="EH164" i="280"/>
  <c r="EJ3" i="280"/>
  <c r="EJ151" i="280"/>
  <c r="EJ20" i="265"/>
  <c r="EJ106" i="273"/>
  <c r="EI107" i="273"/>
  <c r="EJ108" i="273"/>
  <c r="EJ11" i="278"/>
  <c r="EJ12" i="278"/>
  <c r="EJ22" i="278"/>
  <c r="EJ17" i="278"/>
  <c r="EJ18" i="278"/>
  <c r="EJ23" i="278"/>
  <c r="EJ24" i="278"/>
  <c r="EJ29" i="278"/>
  <c r="EJ30" i="278"/>
  <c r="EJ31" i="278"/>
  <c r="EJ9" i="265"/>
  <c r="EI148" i="273"/>
  <c r="EI149" i="273"/>
  <c r="EI32" i="289"/>
  <c r="EI22" i="289"/>
  <c r="EH22" i="289"/>
  <c r="EH23" i="289"/>
  <c r="EH24" i="289"/>
  <c r="EI23" i="289"/>
  <c r="EI24" i="289"/>
  <c r="EI31" i="289"/>
  <c r="EJ33" i="289"/>
  <c r="EJ41" i="278"/>
  <c r="EJ42" i="278"/>
  <c r="EJ43" i="278"/>
  <c r="EJ44" i="278"/>
  <c r="EJ11" i="265"/>
  <c r="EJ10" i="265"/>
  <c r="EJ12" i="265"/>
  <c r="EJ150" i="280"/>
  <c r="EJ39" i="282"/>
  <c r="EJ43" i="282"/>
  <c r="EI33" i="278"/>
  <c r="EI34" i="278"/>
  <c r="EI35" i="278"/>
  <c r="EI66" i="278"/>
  <c r="EI61" i="278"/>
  <c r="EI62" i="278"/>
  <c r="EI63" i="278"/>
  <c r="EI67" i="278"/>
  <c r="EI68" i="278"/>
  <c r="EJ65" i="278"/>
  <c r="EJ54" i="278"/>
  <c r="EJ55" i="278"/>
  <c r="EJ51" i="278"/>
  <c r="EJ171" i="273"/>
  <c r="EJ170" i="273"/>
  <c r="EJ172" i="273"/>
  <c r="EJ50" i="278"/>
  <c r="EJ52" i="278"/>
  <c r="EJ56" i="278"/>
  <c r="EJ86" i="273"/>
  <c r="EI87" i="273"/>
  <c r="EJ88" i="273"/>
  <c r="EJ58" i="278"/>
  <c r="EJ57" i="278"/>
  <c r="EJ59" i="278"/>
  <c r="EJ32" i="265"/>
  <c r="EJ158" i="280"/>
  <c r="EI164" i="280"/>
  <c r="EK3" i="280"/>
  <c r="EK151" i="280"/>
  <c r="EK20" i="265"/>
  <c r="EK106" i="273"/>
  <c r="EJ107" i="273"/>
  <c r="EK108" i="273"/>
  <c r="EK11" i="278"/>
  <c r="EK12" i="278"/>
  <c r="EK22" i="278"/>
  <c r="EK17" i="278"/>
  <c r="EK18" i="278"/>
  <c r="EK23" i="278"/>
  <c r="EK24" i="278"/>
  <c r="EK29" i="278"/>
  <c r="EK30" i="278"/>
  <c r="EK31" i="278"/>
  <c r="EK9" i="265"/>
  <c r="EJ148" i="273"/>
  <c r="EJ149" i="273"/>
  <c r="EJ32" i="289"/>
  <c r="EK33" i="289"/>
  <c r="EK41" i="278"/>
  <c r="EK42" i="278"/>
  <c r="EK43" i="278"/>
  <c r="EK44" i="278"/>
  <c r="EK11" i="265"/>
  <c r="EK10" i="265"/>
  <c r="EK12" i="265"/>
  <c r="EK150" i="280"/>
  <c r="EK39" i="282"/>
  <c r="EK43" i="282"/>
  <c r="EJ33" i="278"/>
  <c r="EJ34" i="278"/>
  <c r="EJ35" i="278"/>
  <c r="EJ66" i="278"/>
  <c r="EJ61" i="278"/>
  <c r="EJ62" i="278"/>
  <c r="EJ63" i="278"/>
  <c r="EJ67" i="278"/>
  <c r="EJ68" i="278"/>
  <c r="EK65" i="278"/>
  <c r="EK54" i="278"/>
  <c r="EK55" i="278"/>
  <c r="EK51" i="278"/>
  <c r="EK171" i="273"/>
  <c r="EK170" i="273"/>
  <c r="EK172" i="273"/>
  <c r="EK50" i="278"/>
  <c r="EK52" i="278"/>
  <c r="EK56" i="278"/>
  <c r="EK86" i="273"/>
  <c r="EJ87" i="273"/>
  <c r="EK88" i="273"/>
  <c r="EK58" i="278"/>
  <c r="EK57" i="278"/>
  <c r="EK59" i="278"/>
  <c r="EK32" i="265"/>
  <c r="EK158" i="280"/>
  <c r="EJ164" i="280"/>
  <c r="EL3" i="280"/>
  <c r="EL151" i="280"/>
  <c r="EL20" i="265"/>
  <c r="EL106" i="273"/>
  <c r="EK107" i="273"/>
  <c r="EL108" i="273"/>
  <c r="EL11" i="278"/>
  <c r="EL12" i="278"/>
  <c r="EL22" i="278"/>
  <c r="EL17" i="278"/>
  <c r="EL18" i="278"/>
  <c r="EL23" i="278"/>
  <c r="EL24" i="278"/>
  <c r="EL29" i="278"/>
  <c r="EL30" i="278"/>
  <c r="EL31" i="278"/>
  <c r="EL9" i="265"/>
  <c r="EK148" i="273"/>
  <c r="EK149" i="273"/>
  <c r="EK32" i="289"/>
  <c r="EK22" i="289"/>
  <c r="EJ22" i="289"/>
  <c r="EJ23" i="289"/>
  <c r="EJ24" i="289"/>
  <c r="EK23" i="289"/>
  <c r="EK24" i="289"/>
  <c r="EK31" i="289"/>
  <c r="EL33" i="289"/>
  <c r="EL41" i="278"/>
  <c r="EL42" i="278"/>
  <c r="EL43" i="278"/>
  <c r="EL44" i="278"/>
  <c r="EL11" i="265"/>
  <c r="EL10" i="265"/>
  <c r="EL12" i="265"/>
  <c r="EL150" i="280"/>
  <c r="EL39" i="282"/>
  <c r="EL43" i="282"/>
  <c r="EK33" i="278"/>
  <c r="EK34" i="278"/>
  <c r="EK35" i="278"/>
  <c r="EK66" i="278"/>
  <c r="EK61" i="278"/>
  <c r="EK62" i="278"/>
  <c r="EK63" i="278"/>
  <c r="EK67" i="278"/>
  <c r="EK68" i="278"/>
  <c r="EL65" i="278"/>
  <c r="EL54" i="278"/>
  <c r="EL55" i="278"/>
  <c r="EL51" i="278"/>
  <c r="EL171" i="273"/>
  <c r="EL170" i="273"/>
  <c r="EL172" i="273"/>
  <c r="EL50" i="278"/>
  <c r="EL52" i="278"/>
  <c r="EL56" i="278"/>
  <c r="EL86" i="273"/>
  <c r="EK87" i="273"/>
  <c r="EL88" i="273"/>
  <c r="EL58" i="278"/>
  <c r="EL57" i="278"/>
  <c r="EL59" i="278"/>
  <c r="EL32" i="265"/>
  <c r="EL158" i="280"/>
  <c r="EK164" i="280"/>
  <c r="EM3" i="280"/>
  <c r="EM151" i="280"/>
  <c r="EM20" i="265"/>
  <c r="EM106" i="273"/>
  <c r="EL107" i="273"/>
  <c r="EM108" i="273"/>
  <c r="EM11" i="278"/>
  <c r="EM12" i="278"/>
  <c r="EM22" i="278"/>
  <c r="EM17" i="278"/>
  <c r="EM18" i="278"/>
  <c r="EM23" i="278"/>
  <c r="EM24" i="278"/>
  <c r="EM29" i="278"/>
  <c r="EM30" i="278"/>
  <c r="EM31" i="278"/>
  <c r="EM9" i="265"/>
  <c r="EL148" i="273"/>
  <c r="EL149" i="273"/>
  <c r="EL32" i="289"/>
  <c r="EM33" i="289"/>
  <c r="EM41" i="278"/>
  <c r="EM42" i="278"/>
  <c r="EM43" i="278"/>
  <c r="EM44" i="278"/>
  <c r="EM11" i="265"/>
  <c r="EM10" i="265"/>
  <c r="EM12" i="265"/>
  <c r="EM150" i="280"/>
  <c r="EM39" i="282"/>
  <c r="EM43" i="282"/>
  <c r="EL33" i="278"/>
  <c r="EL34" i="278"/>
  <c r="EL35" i="278"/>
  <c r="EL66" i="278"/>
  <c r="EL61" i="278"/>
  <c r="EL62" i="278"/>
  <c r="EL63" i="278"/>
  <c r="EL67" i="278"/>
  <c r="EL68" i="278"/>
  <c r="EM65" i="278"/>
  <c r="EM54" i="278"/>
  <c r="EM55" i="278"/>
  <c r="EM51" i="278"/>
  <c r="EM171" i="273"/>
  <c r="EM170" i="273"/>
  <c r="EM172" i="273"/>
  <c r="EM50" i="278"/>
  <c r="EM52" i="278"/>
  <c r="EM56" i="278"/>
  <c r="EM86" i="273"/>
  <c r="EL87" i="273"/>
  <c r="EM88" i="273"/>
  <c r="EM58" i="278"/>
  <c r="EM57" i="278"/>
  <c r="EM59" i="278"/>
  <c r="EM32" i="265"/>
  <c r="EM158" i="280"/>
  <c r="EL164" i="280"/>
  <c r="EN3" i="280"/>
  <c r="EN151" i="280"/>
  <c r="EN20" i="265"/>
  <c r="EN106" i="273"/>
  <c r="EM107" i="273"/>
  <c r="EN108" i="273"/>
  <c r="EN11" i="278"/>
  <c r="EN12" i="278"/>
  <c r="EN22" i="278"/>
  <c r="EN17" i="278"/>
  <c r="EN18" i="278"/>
  <c r="EN23" i="278"/>
  <c r="EN24" i="278"/>
  <c r="EN29" i="278"/>
  <c r="EN30" i="278"/>
  <c r="EN31" i="278"/>
  <c r="EN9" i="265"/>
  <c r="EM148" i="273"/>
  <c r="EM149" i="273"/>
  <c r="EM32" i="289"/>
  <c r="EM22" i="289"/>
  <c r="EL22" i="289"/>
  <c r="EL23" i="289"/>
  <c r="EL24" i="289"/>
  <c r="EM23" i="289"/>
  <c r="EM24" i="289"/>
  <c r="EM31" i="289"/>
  <c r="EN33" i="289"/>
  <c r="EN41" i="278"/>
  <c r="EN42" i="278"/>
  <c r="EN43" i="278"/>
  <c r="EN44" i="278"/>
  <c r="EN11" i="265"/>
  <c r="EN10" i="265"/>
  <c r="EN12" i="265"/>
  <c r="EN150" i="280"/>
  <c r="EN39" i="282"/>
  <c r="EN43" i="282"/>
  <c r="EM33" i="278"/>
  <c r="EM34" i="278"/>
  <c r="EM35" i="278"/>
  <c r="EM66" i="278"/>
  <c r="EM61" i="278"/>
  <c r="EM62" i="278"/>
  <c r="EM63" i="278"/>
  <c r="EM67" i="278"/>
  <c r="EM68" i="278"/>
  <c r="EN65" i="278"/>
  <c r="EN54" i="278"/>
  <c r="EN55" i="278"/>
  <c r="EN51" i="278"/>
  <c r="EN171" i="273"/>
  <c r="EN170" i="273"/>
  <c r="EN172" i="273"/>
  <c r="EN50" i="278"/>
  <c r="EN52" i="278"/>
  <c r="EN56" i="278"/>
  <c r="EN86" i="273"/>
  <c r="EM87" i="273"/>
  <c r="EN88" i="273"/>
  <c r="EN58" i="278"/>
  <c r="EN57" i="278"/>
  <c r="EN59" i="278"/>
  <c r="EN32" i="265"/>
  <c r="EN158" i="280"/>
  <c r="EM164" i="280"/>
  <c r="EO3" i="280"/>
  <c r="EO151" i="280"/>
  <c r="EO20" i="265"/>
  <c r="EO106" i="273"/>
  <c r="EN107" i="273"/>
  <c r="EO108" i="273"/>
  <c r="EO11" i="278"/>
  <c r="EO12" i="278"/>
  <c r="EO22" i="278"/>
  <c r="EO17" i="278"/>
  <c r="EO18" i="278"/>
  <c r="EO23" i="278"/>
  <c r="EO24" i="278"/>
  <c r="EO29" i="278"/>
  <c r="EO30" i="278"/>
  <c r="EO31" i="278"/>
  <c r="EO9" i="265"/>
  <c r="EN148" i="273"/>
  <c r="EN149" i="273"/>
  <c r="EN32" i="289"/>
  <c r="EO33" i="289"/>
  <c r="EO41" i="278"/>
  <c r="EO42" i="278"/>
  <c r="EO43" i="278"/>
  <c r="EO44" i="278"/>
  <c r="EO11" i="265"/>
  <c r="EO10" i="265"/>
  <c r="EO12" i="265"/>
  <c r="EO150" i="280"/>
  <c r="EO39" i="282"/>
  <c r="EO43" i="282"/>
  <c r="EN33" i="278"/>
  <c r="EN34" i="278"/>
  <c r="EN35" i="278"/>
  <c r="EN66" i="278"/>
  <c r="EN61" i="278"/>
  <c r="EN62" i="278"/>
  <c r="EN63" i="278"/>
  <c r="EN67" i="278"/>
  <c r="EN68" i="278"/>
  <c r="EO65" i="278"/>
  <c r="EO54" i="278"/>
  <c r="EO55" i="278"/>
  <c r="EO51" i="278"/>
  <c r="EO171" i="273"/>
  <c r="EO170" i="273"/>
  <c r="EO172" i="273"/>
  <c r="EO50" i="278"/>
  <c r="EO52" i="278"/>
  <c r="EO56" i="278"/>
  <c r="EO86" i="273"/>
  <c r="EN87" i="273"/>
  <c r="EO88" i="273"/>
  <c r="EO58" i="278"/>
  <c r="EO57" i="278"/>
  <c r="EO59" i="278"/>
  <c r="EO32" i="265"/>
  <c r="EO158" i="280"/>
  <c r="EN164" i="280"/>
  <c r="EP3" i="280"/>
  <c r="EP151" i="280"/>
  <c r="EP20" i="265"/>
  <c r="EP106" i="273"/>
  <c r="EO107" i="273"/>
  <c r="EP108" i="273"/>
  <c r="EP11" i="278"/>
  <c r="EP12" i="278"/>
  <c r="EP22" i="278"/>
  <c r="EP17" i="278"/>
  <c r="EP18" i="278"/>
  <c r="EP23" i="278"/>
  <c r="EP24" i="278"/>
  <c r="EP29" i="278"/>
  <c r="EP30" i="278"/>
  <c r="EP31" i="278"/>
  <c r="EP9" i="265"/>
  <c r="EO148" i="273"/>
  <c r="EO149" i="273"/>
  <c r="EO32" i="289"/>
  <c r="EO22" i="289"/>
  <c r="EN22" i="289"/>
  <c r="EN23" i="289"/>
  <c r="EN24" i="289"/>
  <c r="EO23" i="289"/>
  <c r="EO24" i="289"/>
  <c r="EO31" i="289"/>
  <c r="EP33" i="289"/>
  <c r="EP41" i="278"/>
  <c r="EP42" i="278"/>
  <c r="EP43" i="278"/>
  <c r="EP44" i="278"/>
  <c r="EP11" i="265"/>
  <c r="EP10" i="265"/>
  <c r="EP12" i="265"/>
  <c r="EP150" i="280"/>
  <c r="EP39" i="282"/>
  <c r="EP43" i="282"/>
  <c r="EO33" i="278"/>
  <c r="EO34" i="278"/>
  <c r="EO35" i="278"/>
  <c r="EO66" i="278"/>
  <c r="EO61" i="278"/>
  <c r="EO62" i="278"/>
  <c r="EO63" i="278"/>
  <c r="EO67" i="278"/>
  <c r="EO68" i="278"/>
  <c r="EP65" i="278"/>
  <c r="EP54" i="278"/>
  <c r="EP55" i="278"/>
  <c r="EP51" i="278"/>
  <c r="EP171" i="273"/>
  <c r="EP170" i="273"/>
  <c r="EP172" i="273"/>
  <c r="EP50" i="278"/>
  <c r="EP52" i="278"/>
  <c r="EP56" i="278"/>
  <c r="EP86" i="273"/>
  <c r="EO87" i="273"/>
  <c r="EP88" i="273"/>
  <c r="EP58" i="278"/>
  <c r="EP57" i="278"/>
  <c r="EP59" i="278"/>
  <c r="EP32" i="265"/>
  <c r="EP158" i="280"/>
  <c r="EO164" i="280"/>
  <c r="EQ3" i="280"/>
  <c r="EQ151" i="280"/>
  <c r="EQ20" i="265"/>
  <c r="EQ106" i="273"/>
  <c r="EP107" i="273"/>
  <c r="EQ108" i="273"/>
  <c r="EQ11" i="278"/>
  <c r="EQ12" i="278"/>
  <c r="EQ22" i="278"/>
  <c r="EQ17" i="278"/>
  <c r="EQ18" i="278"/>
  <c r="EQ23" i="278"/>
  <c r="EQ24" i="278"/>
  <c r="EQ29" i="278"/>
  <c r="EQ30" i="278"/>
  <c r="EQ31" i="278"/>
  <c r="EQ9" i="265"/>
  <c r="EP148" i="273"/>
  <c r="EP149" i="273"/>
  <c r="EP32" i="289"/>
  <c r="EQ33" i="289"/>
  <c r="EQ41" i="278"/>
  <c r="EQ42" i="278"/>
  <c r="EQ43" i="278"/>
  <c r="EQ44" i="278"/>
  <c r="EQ11" i="265"/>
  <c r="EQ10" i="265"/>
  <c r="EQ12" i="265"/>
  <c r="EQ150" i="280"/>
  <c r="EQ39" i="282"/>
  <c r="EQ43" i="282"/>
  <c r="EP33" i="278"/>
  <c r="EP34" i="278"/>
  <c r="EP35" i="278"/>
  <c r="EP66" i="278"/>
  <c r="EP61" i="278"/>
  <c r="EP62" i="278"/>
  <c r="EP63" i="278"/>
  <c r="EP67" i="278"/>
  <c r="EP68" i="278"/>
  <c r="EQ65" i="278"/>
  <c r="EQ54" i="278"/>
  <c r="EQ55" i="278"/>
  <c r="EQ51" i="278"/>
  <c r="EQ171" i="273"/>
  <c r="EQ170" i="273"/>
  <c r="EQ172" i="273"/>
  <c r="EQ50" i="278"/>
  <c r="EQ52" i="278"/>
  <c r="EQ56" i="278"/>
  <c r="EQ86" i="273"/>
  <c r="EP87" i="273"/>
  <c r="EQ88" i="273"/>
  <c r="EQ58" i="278"/>
  <c r="EQ57" i="278"/>
  <c r="EQ59" i="278"/>
  <c r="EQ32" i="265"/>
  <c r="EQ158" i="280"/>
  <c r="EP164" i="280"/>
  <c r="ER3" i="280"/>
  <c r="ER151" i="280"/>
  <c r="ER20" i="265"/>
  <c r="ER106" i="273"/>
  <c r="EQ107" i="273"/>
  <c r="ER108" i="273"/>
  <c r="ER11" i="278"/>
  <c r="ER12" i="278"/>
  <c r="ER22" i="278"/>
  <c r="ER17" i="278"/>
  <c r="ER18" i="278"/>
  <c r="ER23" i="278"/>
  <c r="ER24" i="278"/>
  <c r="ER29" i="278"/>
  <c r="ER30" i="278"/>
  <c r="ER31" i="278"/>
  <c r="ER9" i="265"/>
  <c r="EQ148" i="273"/>
  <c r="EQ149" i="273"/>
  <c r="EQ32" i="289"/>
  <c r="EQ22" i="289"/>
  <c r="EP22" i="289"/>
  <c r="EP23" i="289"/>
  <c r="EP24" i="289"/>
  <c r="EQ23" i="289"/>
  <c r="EQ24" i="289"/>
  <c r="EQ31" i="289"/>
  <c r="ER33" i="289"/>
  <c r="ER41" i="278"/>
  <c r="ER42" i="278"/>
  <c r="ER43" i="278"/>
  <c r="ER44" i="278"/>
  <c r="ER11" i="265"/>
  <c r="ER10" i="265"/>
  <c r="ER12" i="265"/>
  <c r="ER150" i="280"/>
  <c r="ER39" i="282"/>
  <c r="ER43" i="282"/>
  <c r="EQ33" i="278"/>
  <c r="EQ34" i="278"/>
  <c r="EQ35" i="278"/>
  <c r="EQ66" i="278"/>
  <c r="EQ61" i="278"/>
  <c r="EQ62" i="278"/>
  <c r="EQ63" i="278"/>
  <c r="EQ67" i="278"/>
  <c r="EQ68" i="278"/>
  <c r="ER65" i="278"/>
  <c r="ER54" i="278"/>
  <c r="ER55" i="278"/>
  <c r="ER51" i="278"/>
  <c r="ER171" i="273"/>
  <c r="ER170" i="273"/>
  <c r="ER172" i="273"/>
  <c r="ER50" i="278"/>
  <c r="ER52" i="278"/>
  <c r="ER56" i="278"/>
  <c r="ER86" i="273"/>
  <c r="EQ87" i="273"/>
  <c r="ER88" i="273"/>
  <c r="ER58" i="278"/>
  <c r="ER57" i="278"/>
  <c r="ER59" i="278"/>
  <c r="ER32" i="265"/>
  <c r="ER158" i="280"/>
  <c r="EQ164" i="280"/>
  <c r="ES3" i="280"/>
  <c r="ES151" i="280"/>
  <c r="ES20" i="265"/>
  <c r="ES106" i="273"/>
  <c r="ER107" i="273"/>
  <c r="ES108" i="273"/>
  <c r="ES11" i="278"/>
  <c r="ES12" i="278"/>
  <c r="ES22" i="278"/>
  <c r="ES17" i="278"/>
  <c r="ES18" i="278"/>
  <c r="ES23" i="278"/>
  <c r="ES24" i="278"/>
  <c r="ES29" i="278"/>
  <c r="ES30" i="278"/>
  <c r="ES31" i="278"/>
  <c r="ES9" i="265"/>
  <c r="ER148" i="273"/>
  <c r="ER149" i="273"/>
  <c r="ER32" i="289"/>
  <c r="ES33" i="289"/>
  <c r="ES41" i="278"/>
  <c r="ES42" i="278"/>
  <c r="ES43" i="278"/>
  <c r="ES44" i="278"/>
  <c r="ES11" i="265"/>
  <c r="ES10" i="265"/>
  <c r="ES12" i="265"/>
  <c r="ES150" i="280"/>
  <c r="ES39" i="282"/>
  <c r="ES43" i="282"/>
  <c r="ER33" i="278"/>
  <c r="ER34" i="278"/>
  <c r="ER35" i="278"/>
  <c r="ER66" i="278"/>
  <c r="ER61" i="278"/>
  <c r="ER62" i="278"/>
  <c r="ER63" i="278"/>
  <c r="ER67" i="278"/>
  <c r="ER68" i="278"/>
  <c r="ES65" i="278"/>
  <c r="ES54" i="278"/>
  <c r="ES55" i="278"/>
  <c r="ES51" i="278"/>
  <c r="ES171" i="273"/>
  <c r="ES170" i="273"/>
  <c r="ES172" i="273"/>
  <c r="ES50" i="278"/>
  <c r="ES52" i="278"/>
  <c r="ES56" i="278"/>
  <c r="ES86" i="273"/>
  <c r="ER87" i="273"/>
  <c r="ES88" i="273"/>
  <c r="ES58" i="278"/>
  <c r="ES57" i="278"/>
  <c r="ES59" i="278"/>
  <c r="ES32" i="265"/>
  <c r="ES158" i="280"/>
  <c r="ER164" i="280"/>
  <c r="ET3" i="280"/>
  <c r="ET151" i="280"/>
  <c r="ET20" i="265"/>
  <c r="ET106" i="273"/>
  <c r="ES107" i="273"/>
  <c r="ET108" i="273"/>
  <c r="ET11" i="278"/>
  <c r="ET12" i="278"/>
  <c r="ET22" i="278"/>
  <c r="ET17" i="278"/>
  <c r="ET18" i="278"/>
  <c r="ET23" i="278"/>
  <c r="ET24" i="278"/>
  <c r="ET29" i="278"/>
  <c r="ET30" i="278"/>
  <c r="ET31" i="278"/>
  <c r="ET9" i="265"/>
  <c r="ES148" i="273"/>
  <c r="ES149" i="273"/>
  <c r="ES32" i="289"/>
  <c r="ES22" i="289"/>
  <c r="ER22" i="289"/>
  <c r="ER23" i="289"/>
  <c r="ER24" i="289"/>
  <c r="ES23" i="289"/>
  <c r="ES24" i="289"/>
  <c r="ES31" i="289"/>
  <c r="ET33" i="289"/>
  <c r="ET41" i="278"/>
  <c r="ET42" i="278"/>
  <c r="ET43" i="278"/>
  <c r="ET44" i="278"/>
  <c r="ET11" i="265"/>
  <c r="ET10" i="265"/>
  <c r="ET12" i="265"/>
  <c r="ET150" i="280"/>
  <c r="ET39" i="282"/>
  <c r="ET43" i="282"/>
  <c r="ES33" i="278"/>
  <c r="ES34" i="278"/>
  <c r="ES35" i="278"/>
  <c r="ES66" i="278"/>
  <c r="ES61" i="278"/>
  <c r="ES62" i="278"/>
  <c r="ES63" i="278"/>
  <c r="ES67" i="278"/>
  <c r="ES68" i="278"/>
  <c r="ET65" i="278"/>
  <c r="ET54" i="278"/>
  <c r="ET55" i="278"/>
  <c r="ET51" i="278"/>
  <c r="ET171" i="273"/>
  <c r="ET170" i="273"/>
  <c r="ET172" i="273"/>
  <c r="ET50" i="278"/>
  <c r="ET52" i="278"/>
  <c r="ET56" i="278"/>
  <c r="ET86" i="273"/>
  <c r="ES87" i="273"/>
  <c r="ET88" i="273"/>
  <c r="ET58" i="278"/>
  <c r="ET57" i="278"/>
  <c r="ET59" i="278"/>
  <c r="ET32" i="265"/>
  <c r="ET158" i="280"/>
  <c r="ES164" i="280"/>
  <c r="EU3" i="280"/>
  <c r="EU151" i="280"/>
  <c r="EU20" i="265"/>
  <c r="EU106" i="273"/>
  <c r="ET107" i="273"/>
  <c r="EU108" i="273"/>
  <c r="EU11" i="278"/>
  <c r="EU12" i="278"/>
  <c r="EU22" i="278"/>
  <c r="EU17" i="278"/>
  <c r="EU18" i="278"/>
  <c r="EU23" i="278"/>
  <c r="EU24" i="278"/>
  <c r="EU29" i="278"/>
  <c r="EU30" i="278"/>
  <c r="EU31" i="278"/>
  <c r="EU9" i="265"/>
  <c r="ET148" i="273"/>
  <c r="ET149" i="273"/>
  <c r="ET32" i="289"/>
  <c r="EU33" i="289"/>
  <c r="EU41" i="278"/>
  <c r="EU42" i="278"/>
  <c r="EU43" i="278"/>
  <c r="EU44" i="278"/>
  <c r="EU11" i="265"/>
  <c r="EU10" i="265"/>
  <c r="EU12" i="265"/>
  <c r="EU150" i="280"/>
  <c r="EU39" i="282"/>
  <c r="EU43" i="282"/>
  <c r="ET33" i="278"/>
  <c r="ET34" i="278"/>
  <c r="ET35" i="278"/>
  <c r="ET66" i="278"/>
  <c r="ET61" i="278"/>
  <c r="ET62" i="278"/>
  <c r="ET63" i="278"/>
  <c r="ET67" i="278"/>
  <c r="ET68" i="278"/>
  <c r="EU65" i="278"/>
  <c r="EU54" i="278"/>
  <c r="EU55" i="278"/>
  <c r="EU51" i="278"/>
  <c r="EU171" i="273"/>
  <c r="EU170" i="273"/>
  <c r="EU172" i="273"/>
  <c r="EU50" i="278"/>
  <c r="EU52" i="278"/>
  <c r="EU56" i="278"/>
  <c r="EU86" i="273"/>
  <c r="ET87" i="273"/>
  <c r="EU88" i="273"/>
  <c r="EU58" i="278"/>
  <c r="EU57" i="278"/>
  <c r="EU59" i="278"/>
  <c r="EU32" i="265"/>
  <c r="EU158" i="280"/>
  <c r="ET164" i="280"/>
  <c r="EV3" i="280"/>
  <c r="EV151" i="280"/>
  <c r="EV20" i="265"/>
  <c r="EV106" i="273"/>
  <c r="EU107" i="273"/>
  <c r="EV108" i="273"/>
  <c r="EV11" i="278"/>
  <c r="EV12" i="278"/>
  <c r="EV22" i="278"/>
  <c r="EV17" i="278"/>
  <c r="EV18" i="278"/>
  <c r="EV23" i="278"/>
  <c r="EV24" i="278"/>
  <c r="EV29" i="278"/>
  <c r="EV30" i="278"/>
  <c r="EV31" i="278"/>
  <c r="EV9" i="265"/>
  <c r="EU148" i="273"/>
  <c r="EU149" i="273"/>
  <c r="EU32" i="289"/>
  <c r="EU22" i="289"/>
  <c r="ET22" i="289"/>
  <c r="ET23" i="289"/>
  <c r="ET24" i="289"/>
  <c r="EU23" i="289"/>
  <c r="EU24" i="289"/>
  <c r="EU31" i="289"/>
  <c r="EV33" i="289"/>
  <c r="EV41" i="278"/>
  <c r="EV42" i="278"/>
  <c r="EV43" i="278"/>
  <c r="EV44" i="278"/>
  <c r="EV11" i="265"/>
  <c r="EV10" i="265"/>
  <c r="EV12" i="265"/>
  <c r="EV150" i="280"/>
  <c r="EV39" i="282"/>
  <c r="EV43" i="282"/>
  <c r="EU33" i="278"/>
  <c r="EU34" i="278"/>
  <c r="EU35" i="278"/>
  <c r="EU66" i="278"/>
  <c r="EU61" i="278"/>
  <c r="EU62" i="278"/>
  <c r="EU63" i="278"/>
  <c r="EU67" i="278"/>
  <c r="EU68" i="278"/>
  <c r="EV65" i="278"/>
  <c r="EV54" i="278"/>
  <c r="EV55" i="278"/>
  <c r="EV51" i="278"/>
  <c r="EV171" i="273"/>
  <c r="EV170" i="273"/>
  <c r="EV172" i="273"/>
  <c r="EV50" i="278"/>
  <c r="EV52" i="278"/>
  <c r="EV56" i="278"/>
  <c r="EV86" i="273"/>
  <c r="EU87" i="273"/>
  <c r="EV88" i="273"/>
  <c r="EV58" i="278"/>
  <c r="EV57" i="278"/>
  <c r="EV59" i="278"/>
  <c r="EV32" i="265"/>
  <c r="EV158" i="280"/>
  <c r="EU164" i="280"/>
  <c r="EW3" i="280"/>
  <c r="EW151" i="280"/>
  <c r="EW20" i="265"/>
  <c r="EW106" i="273"/>
  <c r="EV107" i="273"/>
  <c r="EW108" i="273"/>
  <c r="EW11" i="278"/>
  <c r="EW12" i="278"/>
  <c r="EW22" i="278"/>
  <c r="EW17" i="278"/>
  <c r="EW18" i="278"/>
  <c r="EW23" i="278"/>
  <c r="EW24" i="278"/>
  <c r="EW29" i="278"/>
  <c r="EW30" i="278"/>
  <c r="EW31" i="278"/>
  <c r="EW9" i="265"/>
  <c r="EV148" i="273"/>
  <c r="EV149" i="273"/>
  <c r="EV32" i="289"/>
  <c r="EW33" i="289"/>
  <c r="EW41" i="278"/>
  <c r="EW42" i="278"/>
  <c r="EW43" i="278"/>
  <c r="EW44" i="278"/>
  <c r="EW11" i="265"/>
  <c r="EW10" i="265"/>
  <c r="EW12" i="265"/>
  <c r="EW150" i="280"/>
  <c r="EW39" i="282"/>
  <c r="EW43" i="282"/>
  <c r="EV33" i="278"/>
  <c r="EV34" i="278"/>
  <c r="EV35" i="278"/>
  <c r="EV66" i="278"/>
  <c r="EV61" i="278"/>
  <c r="EV62" i="278"/>
  <c r="EV63" i="278"/>
  <c r="EV67" i="278"/>
  <c r="EV68" i="278"/>
  <c r="EW65" i="278"/>
  <c r="EW54" i="278"/>
  <c r="EW55" i="278"/>
  <c r="EW51" i="278"/>
  <c r="EW171" i="273"/>
  <c r="EW170" i="273"/>
  <c r="EW172" i="273"/>
  <c r="EW50" i="278"/>
  <c r="EW52" i="278"/>
  <c r="EW56" i="278"/>
  <c r="EW86" i="273"/>
  <c r="EV87" i="273"/>
  <c r="EW88" i="273"/>
  <c r="EW58" i="278"/>
  <c r="EW57" i="278"/>
  <c r="EW59" i="278"/>
  <c r="EW32" i="265"/>
  <c r="EW158" i="280"/>
  <c r="EV164" i="280"/>
  <c r="EX3" i="280"/>
  <c r="EX151" i="280"/>
  <c r="EX20" i="265"/>
  <c r="EX106" i="273"/>
  <c r="EW107" i="273"/>
  <c r="EX108" i="273"/>
  <c r="EX11" i="278"/>
  <c r="EX12" i="278"/>
  <c r="EX22" i="278"/>
  <c r="EX17" i="278"/>
  <c r="EX18" i="278"/>
  <c r="EX23" i="278"/>
  <c r="EX24" i="278"/>
  <c r="EX29" i="278"/>
  <c r="EX30" i="278"/>
  <c r="EX31" i="278"/>
  <c r="EX9" i="265"/>
  <c r="EW148" i="273"/>
  <c r="EW149" i="273"/>
  <c r="EW32" i="289"/>
  <c r="EW22" i="289"/>
  <c r="EV22" i="289"/>
  <c r="EV23" i="289"/>
  <c r="EV24" i="289"/>
  <c r="EW23" i="289"/>
  <c r="EW24" i="289"/>
  <c r="EW31" i="289"/>
  <c r="EX33" i="289"/>
  <c r="EX41" i="278"/>
  <c r="EX42" i="278"/>
  <c r="EX43" i="278"/>
  <c r="EX44" i="278"/>
  <c r="EX11" i="265"/>
  <c r="EX10" i="265"/>
  <c r="EX12" i="265"/>
  <c r="EX150" i="280"/>
  <c r="EX39" i="282"/>
  <c r="EX43" i="282"/>
  <c r="EW33" i="278"/>
  <c r="EW34" i="278"/>
  <c r="EW35" i="278"/>
  <c r="EW66" i="278"/>
  <c r="EW61" i="278"/>
  <c r="EW62" i="278"/>
  <c r="EW63" i="278"/>
  <c r="EW67" i="278"/>
  <c r="EW68" i="278"/>
  <c r="EX65" i="278"/>
  <c r="EX54" i="278"/>
  <c r="EX55" i="278"/>
  <c r="EX51" i="278"/>
  <c r="EX171" i="273"/>
  <c r="EX170" i="273"/>
  <c r="EX172" i="273"/>
  <c r="EX50" i="278"/>
  <c r="EX52" i="278"/>
  <c r="EX56" i="278"/>
  <c r="EX86" i="273"/>
  <c r="EW87" i="273"/>
  <c r="EX88" i="273"/>
  <c r="EX58" i="278"/>
  <c r="EX57" i="278"/>
  <c r="EX59" i="278"/>
  <c r="EX32" i="265"/>
  <c r="EX158" i="280"/>
  <c r="EW164" i="280"/>
  <c r="EY3" i="280"/>
  <c r="EY151" i="280"/>
  <c r="EY20" i="265"/>
  <c r="EY106" i="273"/>
  <c r="EX107" i="273"/>
  <c r="EY108" i="273"/>
  <c r="EY11" i="278"/>
  <c r="EY12" i="278"/>
  <c r="EY22" i="278"/>
  <c r="EY17" i="278"/>
  <c r="EY18" i="278"/>
  <c r="EY23" i="278"/>
  <c r="EY24" i="278"/>
  <c r="EY29" i="278"/>
  <c r="EY30" i="278"/>
  <c r="EY31" i="278"/>
  <c r="EY9" i="265"/>
  <c r="EX148" i="273"/>
  <c r="EX149" i="273"/>
  <c r="EX32" i="289"/>
  <c r="EY33" i="289"/>
  <c r="EY41" i="278"/>
  <c r="EY42" i="278"/>
  <c r="EY43" i="278"/>
  <c r="EY44" i="278"/>
  <c r="EY11" i="265"/>
  <c r="EY10" i="265"/>
  <c r="EY12" i="265"/>
  <c r="EY150" i="280"/>
  <c r="EY39" i="282"/>
  <c r="EY43" i="282"/>
  <c r="EX33" i="278"/>
  <c r="EX34" i="278"/>
  <c r="EX35" i="278"/>
  <c r="EX66" i="278"/>
  <c r="EX61" i="278"/>
  <c r="EX62" i="278"/>
  <c r="EX63" i="278"/>
  <c r="EX67" i="278"/>
  <c r="EX68" i="278"/>
  <c r="EY65" i="278"/>
  <c r="EY54" i="278"/>
  <c r="EY55" i="278"/>
  <c r="EY51" i="278"/>
  <c r="EY171" i="273"/>
  <c r="EY170" i="273"/>
  <c r="EY172" i="273"/>
  <c r="EY50" i="278"/>
  <c r="EY52" i="278"/>
  <c r="EY56" i="278"/>
  <c r="EY86" i="273"/>
  <c r="EX87" i="273"/>
  <c r="EY88" i="273"/>
  <c r="EY58" i="278"/>
  <c r="EY57" i="278"/>
  <c r="EY59" i="278"/>
  <c r="EY32" i="265"/>
  <c r="EY158" i="280"/>
  <c r="EX164" i="280"/>
  <c r="EZ3" i="280"/>
  <c r="EZ151" i="280"/>
  <c r="EZ20" i="265"/>
  <c r="EZ106" i="273"/>
  <c r="EY107" i="273"/>
  <c r="EZ108" i="273"/>
  <c r="EZ11" i="278"/>
  <c r="EZ12" i="278"/>
  <c r="EZ22" i="278"/>
  <c r="EZ17" i="278"/>
  <c r="EZ18" i="278"/>
  <c r="EZ23" i="278"/>
  <c r="EZ24" i="278"/>
  <c r="EZ29" i="278"/>
  <c r="EZ30" i="278"/>
  <c r="EZ31" i="278"/>
  <c r="EZ9" i="265"/>
  <c r="EY148" i="273"/>
  <c r="EY149" i="273"/>
  <c r="EY32" i="289"/>
  <c r="EY22" i="289"/>
  <c r="EX22" i="289"/>
  <c r="EX23" i="289"/>
  <c r="EX24" i="289"/>
  <c r="EY23" i="289"/>
  <c r="EY24" i="289"/>
  <c r="EY31" i="289"/>
  <c r="EZ33" i="289"/>
  <c r="EZ41" i="278"/>
  <c r="EZ42" i="278"/>
  <c r="EZ43" i="278"/>
  <c r="EZ44" i="278"/>
  <c r="EZ11" i="265"/>
  <c r="EZ10" i="265"/>
  <c r="EZ12" i="265"/>
  <c r="EZ150" i="280"/>
  <c r="EZ39" i="282"/>
  <c r="EZ43" i="282"/>
  <c r="EY33" i="278"/>
  <c r="EY34" i="278"/>
  <c r="EY35" i="278"/>
  <c r="EY66" i="278"/>
  <c r="EY61" i="278"/>
  <c r="EY62" i="278"/>
  <c r="EY63" i="278"/>
  <c r="EY67" i="278"/>
  <c r="EY68" i="278"/>
  <c r="EZ65" i="278"/>
  <c r="EZ54" i="278"/>
  <c r="EZ55" i="278"/>
  <c r="EZ51" i="278"/>
  <c r="EZ171" i="273"/>
  <c r="EZ170" i="273"/>
  <c r="EZ172" i="273"/>
  <c r="EZ50" i="278"/>
  <c r="EZ52" i="278"/>
  <c r="EZ56" i="278"/>
  <c r="EZ86" i="273"/>
  <c r="EY87" i="273"/>
  <c r="EZ88" i="273"/>
  <c r="EZ58" i="278"/>
  <c r="EZ57" i="278"/>
  <c r="EZ59" i="278"/>
  <c r="EZ32" i="265"/>
  <c r="EZ158" i="280"/>
  <c r="EY164" i="280"/>
  <c r="FA3" i="280"/>
  <c r="FA151" i="280"/>
  <c r="FA20" i="265"/>
  <c r="FA106" i="273"/>
  <c r="EZ107" i="273"/>
  <c r="FA108" i="273"/>
  <c r="FA11" i="278"/>
  <c r="FA12" i="278"/>
  <c r="FA22" i="278"/>
  <c r="FA17" i="278"/>
  <c r="FA18" i="278"/>
  <c r="FA23" i="278"/>
  <c r="FA24" i="278"/>
  <c r="FA29" i="278"/>
  <c r="FA30" i="278"/>
  <c r="FA31" i="278"/>
  <c r="FA9" i="265"/>
  <c r="EZ148" i="273"/>
  <c r="EZ149" i="273"/>
  <c r="EZ32" i="289"/>
  <c r="FA33" i="289"/>
  <c r="FA41" i="278"/>
  <c r="FA42" i="278"/>
  <c r="FA43" i="278"/>
  <c r="FA44" i="278"/>
  <c r="FA11" i="265"/>
  <c r="FA10" i="265"/>
  <c r="FA12" i="265"/>
  <c r="FA150" i="280"/>
  <c r="FA39" i="282"/>
  <c r="FA43" i="282"/>
  <c r="EZ33" i="278"/>
  <c r="EZ34" i="278"/>
  <c r="EZ35" i="278"/>
  <c r="EZ66" i="278"/>
  <c r="EZ61" i="278"/>
  <c r="EZ62" i="278"/>
  <c r="EZ63" i="278"/>
  <c r="EZ67" i="278"/>
  <c r="EZ68" i="278"/>
  <c r="FA65" i="278"/>
  <c r="FA54" i="278"/>
  <c r="FA55" i="278"/>
  <c r="FA51" i="278"/>
  <c r="FA171" i="273"/>
  <c r="FA170" i="273"/>
  <c r="FA172" i="273"/>
  <c r="FA50" i="278"/>
  <c r="FA52" i="278"/>
  <c r="FA56" i="278"/>
  <c r="FA86" i="273"/>
  <c r="EZ87" i="273"/>
  <c r="FA88" i="273"/>
  <c r="FA58" i="278"/>
  <c r="FA57" i="278"/>
  <c r="FA59" i="278"/>
  <c r="FA32" i="265"/>
  <c r="FA158" i="280"/>
  <c r="EZ164" i="280"/>
  <c r="FB3" i="280"/>
  <c r="FB151" i="280"/>
  <c r="FB20" i="265"/>
  <c r="FB106" i="273"/>
  <c r="FA107" i="273"/>
  <c r="FB108" i="273"/>
  <c r="FB11" i="278"/>
  <c r="FB12" i="278"/>
  <c r="FB22" i="278"/>
  <c r="FB17" i="278"/>
  <c r="FB18" i="278"/>
  <c r="FB23" i="278"/>
  <c r="FB24" i="278"/>
  <c r="FB29" i="278"/>
  <c r="FB30" i="278"/>
  <c r="FB31" i="278"/>
  <c r="FB9" i="265"/>
  <c r="FA148" i="273"/>
  <c r="FA149" i="273"/>
  <c r="FA32" i="289"/>
  <c r="FA22" i="289"/>
  <c r="EZ22" i="289"/>
  <c r="EZ23" i="289"/>
  <c r="EZ24" i="289"/>
  <c r="FA23" i="289"/>
  <c r="FA24" i="289"/>
  <c r="FA31" i="289"/>
  <c r="FB33" i="289"/>
  <c r="FB41" i="278"/>
  <c r="FB42" i="278"/>
  <c r="FB43" i="278"/>
  <c r="FB44" i="278"/>
  <c r="FB11" i="265"/>
  <c r="FB10" i="265"/>
  <c r="FB12" i="265"/>
  <c r="FB150" i="280"/>
  <c r="FB39" i="282"/>
  <c r="FB43" i="282"/>
  <c r="FA33" i="278"/>
  <c r="FA34" i="278"/>
  <c r="FA35" i="278"/>
  <c r="FA66" i="278"/>
  <c r="FA61" i="278"/>
  <c r="FA62" i="278"/>
  <c r="FA63" i="278"/>
  <c r="FA67" i="278"/>
  <c r="FA68" i="278"/>
  <c r="FB65" i="278"/>
  <c r="FB54" i="278"/>
  <c r="FB55" i="278"/>
  <c r="FB51" i="278"/>
  <c r="FB171" i="273"/>
  <c r="FB170" i="273"/>
  <c r="FB172" i="273"/>
  <c r="FB50" i="278"/>
  <c r="FB52" i="278"/>
  <c r="FB56" i="278"/>
  <c r="FB86" i="273"/>
  <c r="FA87" i="273"/>
  <c r="FB88" i="273"/>
  <c r="FB58" i="278"/>
  <c r="FB57" i="278"/>
  <c r="FB59" i="278"/>
  <c r="FB32" i="265"/>
  <c r="FB158" i="280"/>
  <c r="FA164" i="280"/>
  <c r="FC3" i="280"/>
  <c r="FC151" i="280"/>
  <c r="FC20" i="265"/>
  <c r="FC106" i="273"/>
  <c r="FB107" i="273"/>
  <c r="FC108" i="273"/>
  <c r="FC11" i="278"/>
  <c r="FC12" i="278"/>
  <c r="FC22" i="278"/>
  <c r="FC17" i="278"/>
  <c r="FC18" i="278"/>
  <c r="FC23" i="278"/>
  <c r="FC24" i="278"/>
  <c r="FC29" i="278"/>
  <c r="FC30" i="278"/>
  <c r="FC31" i="278"/>
  <c r="FC9" i="265"/>
  <c r="FB148" i="273"/>
  <c r="FB149" i="273"/>
  <c r="FB32" i="289"/>
  <c r="FC33" i="289"/>
  <c r="FC41" i="278"/>
  <c r="FC42" i="278"/>
  <c r="FC43" i="278"/>
  <c r="FC44" i="278"/>
  <c r="FC11" i="265"/>
  <c r="FC10" i="265"/>
  <c r="FC12" i="265"/>
  <c r="FC150" i="280"/>
  <c r="FC39" i="282"/>
  <c r="FC43" i="282"/>
  <c r="FB33" i="278"/>
  <c r="FB34" i="278"/>
  <c r="FB35" i="278"/>
  <c r="FB66" i="278"/>
  <c r="FB61" i="278"/>
  <c r="FB62" i="278"/>
  <c r="FB63" i="278"/>
  <c r="FB67" i="278"/>
  <c r="FB68" i="278"/>
  <c r="FC65" i="278"/>
  <c r="FC54" i="278"/>
  <c r="FC55" i="278"/>
  <c r="FC51" i="278"/>
  <c r="FC171" i="273"/>
  <c r="FC170" i="273"/>
  <c r="FC172" i="273"/>
  <c r="FC50" i="278"/>
  <c r="FC52" i="278"/>
  <c r="FC56" i="278"/>
  <c r="FC86" i="273"/>
  <c r="FB87" i="273"/>
  <c r="FC88" i="273"/>
  <c r="FC58" i="278"/>
  <c r="FC57" i="278"/>
  <c r="FC59" i="278"/>
  <c r="FC32" i="265"/>
  <c r="FC158" i="280"/>
  <c r="FB164" i="280"/>
  <c r="FD3" i="280"/>
  <c r="FD151" i="280"/>
  <c r="FD20" i="265"/>
  <c r="FD106" i="273"/>
  <c r="FC107" i="273"/>
  <c r="FD108" i="273"/>
  <c r="FD11" i="278"/>
  <c r="FD12" i="278"/>
  <c r="FD22" i="278"/>
  <c r="FD17" i="278"/>
  <c r="FD18" i="278"/>
  <c r="FD23" i="278"/>
  <c r="FD24" i="278"/>
  <c r="FD29" i="278"/>
  <c r="FD30" i="278"/>
  <c r="FD31" i="278"/>
  <c r="FD9" i="265"/>
  <c r="FC148" i="273"/>
  <c r="FC149" i="273"/>
  <c r="FC32" i="289"/>
  <c r="FC22" i="289"/>
  <c r="FB22" i="289"/>
  <c r="FB23" i="289"/>
  <c r="FB24" i="289"/>
  <c r="FC23" i="289"/>
  <c r="FC24" i="289"/>
  <c r="FC31" i="289"/>
  <c r="FD33" i="289"/>
  <c r="FD41" i="278"/>
  <c r="FD42" i="278"/>
  <c r="FD43" i="278"/>
  <c r="FD44" i="278"/>
  <c r="FD11" i="265"/>
  <c r="FD10" i="265"/>
  <c r="FD12" i="265"/>
  <c r="FD150" i="280"/>
  <c r="FD39" i="282"/>
  <c r="FD43" i="282"/>
  <c r="FC33" i="278"/>
  <c r="FC34" i="278"/>
  <c r="FC35" i="278"/>
  <c r="FC66" i="278"/>
  <c r="FC61" i="278"/>
  <c r="FC62" i="278"/>
  <c r="FC63" i="278"/>
  <c r="FC67" i="278"/>
  <c r="FC68" i="278"/>
  <c r="FD65" i="278"/>
  <c r="FD54" i="278"/>
  <c r="FD55" i="278"/>
  <c r="FD51" i="278"/>
  <c r="FD171" i="273"/>
  <c r="FD170" i="273"/>
  <c r="FD172" i="273"/>
  <c r="FD50" i="278"/>
  <c r="FD52" i="278"/>
  <c r="FD56" i="278"/>
  <c r="FD86" i="273"/>
  <c r="FC87" i="273"/>
  <c r="FD88" i="273"/>
  <c r="FD58" i="278"/>
  <c r="FD57" i="278"/>
  <c r="FD59" i="278"/>
  <c r="FD32" i="265"/>
  <c r="FD158" i="280"/>
  <c r="FC164" i="280"/>
  <c r="FE3" i="280"/>
  <c r="FE151" i="280"/>
  <c r="FE20" i="265"/>
  <c r="FE106" i="273"/>
  <c r="FD107" i="273"/>
  <c r="FE108" i="273"/>
  <c r="FE11" i="278"/>
  <c r="FE12" i="278"/>
  <c r="FE22" i="278"/>
  <c r="FE17" i="278"/>
  <c r="FE18" i="278"/>
  <c r="FE23" i="278"/>
  <c r="FE24" i="278"/>
  <c r="FE29" i="278"/>
  <c r="FE30" i="278"/>
  <c r="FE31" i="278"/>
  <c r="FE9" i="265"/>
  <c r="FD148" i="273"/>
  <c r="FD149" i="273"/>
  <c r="FD32" i="289"/>
  <c r="FE33" i="289"/>
  <c r="FE41" i="278"/>
  <c r="FE42" i="278"/>
  <c r="FE43" i="278"/>
  <c r="FE44" i="278"/>
  <c r="FE11" i="265"/>
  <c r="FE10" i="265"/>
  <c r="FE12" i="265"/>
  <c r="FE150" i="280"/>
  <c r="FE39" i="282"/>
  <c r="FE43" i="282"/>
  <c r="FD33" i="278"/>
  <c r="FD34" i="278"/>
  <c r="FD35" i="278"/>
  <c r="FD66" i="278"/>
  <c r="FD61" i="278"/>
  <c r="FD62" i="278"/>
  <c r="FD63" i="278"/>
  <c r="FD67" i="278"/>
  <c r="FD68" i="278"/>
  <c r="FE65" i="278"/>
  <c r="FE54" i="278"/>
  <c r="FE55" i="278"/>
  <c r="FE51" i="278"/>
  <c r="FE171" i="273"/>
  <c r="FE170" i="273"/>
  <c r="FE172" i="273"/>
  <c r="FE50" i="278"/>
  <c r="FE52" i="278"/>
  <c r="FE56" i="278"/>
  <c r="FE86" i="273"/>
  <c r="FD87" i="273"/>
  <c r="FE88" i="273"/>
  <c r="FE58" i="278"/>
  <c r="FE57" i="278"/>
  <c r="FE59" i="278"/>
  <c r="FE32" i="265"/>
  <c r="FE158" i="280"/>
  <c r="FD164" i="280"/>
  <c r="FF3" i="280"/>
  <c r="FF151" i="280"/>
  <c r="FF20" i="265"/>
  <c r="FF106" i="273"/>
  <c r="FE107" i="273"/>
  <c r="FF108" i="273"/>
  <c r="FF11" i="278"/>
  <c r="FF12" i="278"/>
  <c r="FF22" i="278"/>
  <c r="FF17" i="278"/>
  <c r="FF18" i="278"/>
  <c r="FF23" i="278"/>
  <c r="FF24" i="278"/>
  <c r="FF29" i="278"/>
  <c r="FF30" i="278"/>
  <c r="FF31" i="278"/>
  <c r="FF9" i="265"/>
  <c r="FE148" i="273"/>
  <c r="FE149" i="273"/>
  <c r="FE32" i="289"/>
  <c r="FE22" i="289"/>
  <c r="FD22" i="289"/>
  <c r="FD23" i="289"/>
  <c r="FD24" i="289"/>
  <c r="FE23" i="289"/>
  <c r="FE24" i="289"/>
  <c r="FE31" i="289"/>
  <c r="FF33" i="289"/>
  <c r="FF41" i="278"/>
  <c r="FF42" i="278"/>
  <c r="FF43" i="278"/>
  <c r="FF44" i="278"/>
  <c r="FF11" i="265"/>
  <c r="FF10" i="265"/>
  <c r="FF12" i="265"/>
  <c r="FF150" i="280"/>
  <c r="FF39" i="282"/>
  <c r="FF43" i="282"/>
  <c r="FE33" i="278"/>
  <c r="FE34" i="278"/>
  <c r="FE35" i="278"/>
  <c r="FE66" i="278"/>
  <c r="FE61" i="278"/>
  <c r="FE62" i="278"/>
  <c r="FE63" i="278"/>
  <c r="FE67" i="278"/>
  <c r="FE68" i="278"/>
  <c r="FF65" i="278"/>
  <c r="FF54" i="278"/>
  <c r="FF55" i="278"/>
  <c r="FF51" i="278"/>
  <c r="FF171" i="273"/>
  <c r="FF170" i="273"/>
  <c r="FF172" i="273"/>
  <c r="FF50" i="278"/>
  <c r="FF52" i="278"/>
  <c r="FF56" i="278"/>
  <c r="FF86" i="273"/>
  <c r="FE87" i="273"/>
  <c r="FF88" i="273"/>
  <c r="FF58" i="278"/>
  <c r="FF57" i="278"/>
  <c r="FF59" i="278"/>
  <c r="FF32" i="265"/>
  <c r="FF158" i="280"/>
  <c r="FE164" i="280"/>
  <c r="FG3" i="280"/>
  <c r="FG151" i="280"/>
  <c r="FG20" i="265"/>
  <c r="FG106" i="273"/>
  <c r="FF107" i="273"/>
  <c r="FG108" i="273"/>
  <c r="FG11" i="278"/>
  <c r="FG12" i="278"/>
  <c r="FG22" i="278"/>
  <c r="FG17" i="278"/>
  <c r="FG18" i="278"/>
  <c r="FG23" i="278"/>
  <c r="FG24" i="278"/>
  <c r="FG29" i="278"/>
  <c r="FG30" i="278"/>
  <c r="FG31" i="278"/>
  <c r="FG9" i="265"/>
  <c r="FF148" i="273"/>
  <c r="FF149" i="273"/>
  <c r="FF32" i="289"/>
  <c r="FG33" i="289"/>
  <c r="FG41" i="278"/>
  <c r="FG42" i="278"/>
  <c r="FG43" i="278"/>
  <c r="FG44" i="278"/>
  <c r="FG11" i="265"/>
  <c r="FG10" i="265"/>
  <c r="FG12" i="265"/>
  <c r="FG150" i="280"/>
  <c r="FG39" i="282"/>
  <c r="FG43" i="282"/>
  <c r="FF33" i="278"/>
  <c r="FF34" i="278"/>
  <c r="FF35" i="278"/>
  <c r="FF66" i="278"/>
  <c r="FF61" i="278"/>
  <c r="FF62" i="278"/>
  <c r="FF63" i="278"/>
  <c r="FF67" i="278"/>
  <c r="FF68" i="278"/>
  <c r="FG65" i="278"/>
  <c r="FG54" i="278"/>
  <c r="FG55" i="278"/>
  <c r="FG51" i="278"/>
  <c r="FG171" i="273"/>
  <c r="FG170" i="273"/>
  <c r="FG172" i="273"/>
  <c r="FG50" i="278"/>
  <c r="FG52" i="278"/>
  <c r="FG56" i="278"/>
  <c r="FG86" i="273"/>
  <c r="FF87" i="273"/>
  <c r="FG88" i="273"/>
  <c r="FG58" i="278"/>
  <c r="FG57" i="278"/>
  <c r="FG59" i="278"/>
  <c r="FG32" i="265"/>
  <c r="FG158" i="280"/>
  <c r="FF164" i="280"/>
  <c r="FH3" i="280"/>
  <c r="FH151" i="280"/>
  <c r="FH20" i="265"/>
  <c r="FH106" i="273"/>
  <c r="FG107" i="273"/>
  <c r="FH108" i="273"/>
  <c r="FH11" i="278"/>
  <c r="FH12" i="278"/>
  <c r="FH22" i="278"/>
  <c r="FH17" i="278"/>
  <c r="FH18" i="278"/>
  <c r="FH23" i="278"/>
  <c r="FH24" i="278"/>
  <c r="FH29" i="278"/>
  <c r="FH30" i="278"/>
  <c r="FH31" i="278"/>
  <c r="FH9" i="265"/>
  <c r="FG148" i="273"/>
  <c r="FG149" i="273"/>
  <c r="FG32" i="289"/>
  <c r="FG22" i="289"/>
  <c r="FF22" i="289"/>
  <c r="FF23" i="289"/>
  <c r="FF24" i="289"/>
  <c r="FG23" i="289"/>
  <c r="FG24" i="289"/>
  <c r="FG31" i="289"/>
  <c r="FH33" i="289"/>
  <c r="FH41" i="278"/>
  <c r="FH42" i="278"/>
  <c r="FH43" i="278"/>
  <c r="FH44" i="278"/>
  <c r="FH11" i="265"/>
  <c r="FH10" i="265"/>
  <c r="FH12" i="265"/>
  <c r="FH150" i="280"/>
  <c r="FH39" i="282"/>
  <c r="FH43" i="282"/>
  <c r="FG33" i="278"/>
  <c r="FG34" i="278"/>
  <c r="FG35" i="278"/>
  <c r="FG66" i="278"/>
  <c r="FG61" i="278"/>
  <c r="FG62" i="278"/>
  <c r="FG63" i="278"/>
  <c r="FG67" i="278"/>
  <c r="FG68" i="278"/>
  <c r="FH65" i="278"/>
  <c r="FH54" i="278"/>
  <c r="FH55" i="278"/>
  <c r="FH51" i="278"/>
  <c r="FH171" i="273"/>
  <c r="FH170" i="273"/>
  <c r="FH172" i="273"/>
  <c r="FH50" i="278"/>
  <c r="FH52" i="278"/>
  <c r="FH56" i="278"/>
  <c r="FH86" i="273"/>
  <c r="FG87" i="273"/>
  <c r="FH88" i="273"/>
  <c r="FH58" i="278"/>
  <c r="FH57" i="278"/>
  <c r="FH59" i="278"/>
  <c r="FH32" i="265"/>
  <c r="FH158" i="280"/>
  <c r="FG164" i="280"/>
  <c r="FI3" i="280"/>
  <c r="FI151" i="280"/>
  <c r="FI20" i="265"/>
  <c r="FI106" i="273"/>
  <c r="FH107" i="273"/>
  <c r="FI108" i="273"/>
  <c r="FI11" i="278"/>
  <c r="FI12" i="278"/>
  <c r="FI22" i="278"/>
  <c r="FI17" i="278"/>
  <c r="FI18" i="278"/>
  <c r="FI23" i="278"/>
  <c r="FI24" i="278"/>
  <c r="FI29" i="278"/>
  <c r="FI30" i="278"/>
  <c r="FI31" i="278"/>
  <c r="FI9" i="265"/>
  <c r="FH148" i="273"/>
  <c r="FH149" i="273"/>
  <c r="FH32" i="289"/>
  <c r="FI33" i="289"/>
  <c r="FI41" i="278"/>
  <c r="FI42" i="278"/>
  <c r="FI43" i="278"/>
  <c r="FI44" i="278"/>
  <c r="FI11" i="265"/>
  <c r="FI10" i="265"/>
  <c r="FI12" i="265"/>
  <c r="FI150" i="280"/>
  <c r="FI39" i="282"/>
  <c r="FI43" i="282"/>
  <c r="FH33" i="278"/>
  <c r="FH34" i="278"/>
  <c r="FH35" i="278"/>
  <c r="FH66" i="278"/>
  <c r="FH61" i="278"/>
  <c r="FH62" i="278"/>
  <c r="FH63" i="278"/>
  <c r="FH67" i="278"/>
  <c r="FH68" i="278"/>
  <c r="FI65" i="278"/>
  <c r="FI54" i="278"/>
  <c r="FI55" i="278"/>
  <c r="FI51" i="278"/>
  <c r="FI171" i="273"/>
  <c r="FI170" i="273"/>
  <c r="FI172" i="273"/>
  <c r="FI50" i="278"/>
  <c r="FI52" i="278"/>
  <c r="FI56" i="278"/>
  <c r="FI86" i="273"/>
  <c r="FH87" i="273"/>
  <c r="FI88" i="273"/>
  <c r="FI58" i="278"/>
  <c r="FI57" i="278"/>
  <c r="FI59" i="278"/>
  <c r="FI32" i="265"/>
  <c r="FI158" i="280"/>
  <c r="FH164" i="280"/>
  <c r="FJ3" i="280"/>
  <c r="FJ151" i="280"/>
  <c r="FJ20" i="265"/>
  <c r="FJ106" i="273"/>
  <c r="FI107" i="273"/>
  <c r="FJ108" i="273"/>
  <c r="FJ11" i="278"/>
  <c r="FJ12" i="278"/>
  <c r="FJ22" i="278"/>
  <c r="FJ17" i="278"/>
  <c r="FJ18" i="278"/>
  <c r="FJ23" i="278"/>
  <c r="FJ24" i="278"/>
  <c r="FJ29" i="278"/>
  <c r="FJ30" i="278"/>
  <c r="FJ31" i="278"/>
  <c r="FJ9" i="265"/>
  <c r="FI148" i="273"/>
  <c r="FI149" i="273"/>
  <c r="FI32" i="289"/>
  <c r="FI22" i="289"/>
  <c r="FH22" i="289"/>
  <c r="FH23" i="289"/>
  <c r="FH24" i="289"/>
  <c r="FI23" i="289"/>
  <c r="FI24" i="289"/>
  <c r="FI31" i="289"/>
  <c r="FJ33" i="289"/>
  <c r="FJ41" i="278"/>
  <c r="FJ42" i="278"/>
  <c r="FJ43" i="278"/>
  <c r="FJ44" i="278"/>
  <c r="FJ11" i="265"/>
  <c r="FJ10" i="265"/>
  <c r="FJ12" i="265"/>
  <c r="FJ150" i="280"/>
  <c r="FJ39" i="282"/>
  <c r="FJ43" i="282"/>
  <c r="FI33" i="278"/>
  <c r="FI34" i="278"/>
  <c r="FI35" i="278"/>
  <c r="FI66" i="278"/>
  <c r="FI61" i="278"/>
  <c r="FI62" i="278"/>
  <c r="FI63" i="278"/>
  <c r="FI67" i="278"/>
  <c r="FI68" i="278"/>
  <c r="FJ65" i="278"/>
  <c r="FJ54" i="278"/>
  <c r="FJ55" i="278"/>
  <c r="FJ51" i="278"/>
  <c r="FJ171" i="273"/>
  <c r="FJ170" i="273"/>
  <c r="FJ172" i="273"/>
  <c r="FJ50" i="278"/>
  <c r="FJ52" i="278"/>
  <c r="FJ56" i="278"/>
  <c r="FJ86" i="273"/>
  <c r="FI87" i="273"/>
  <c r="FJ88" i="273"/>
  <c r="FJ58" i="278"/>
  <c r="FJ57" i="278"/>
  <c r="FJ59" i="278"/>
  <c r="FJ32" i="265"/>
  <c r="FJ158" i="280"/>
  <c r="FI164" i="280"/>
  <c r="FK3" i="280"/>
  <c r="FK151" i="280"/>
  <c r="FK20" i="265"/>
  <c r="FK106" i="273"/>
  <c r="FJ107" i="273"/>
  <c r="FK108" i="273"/>
  <c r="FK11" i="278"/>
  <c r="FK12" i="278"/>
  <c r="FK22" i="278"/>
  <c r="FK17" i="278"/>
  <c r="FK18" i="278"/>
  <c r="FK23" i="278"/>
  <c r="FK24" i="278"/>
  <c r="FK29" i="278"/>
  <c r="FK30" i="278"/>
  <c r="FK31" i="278"/>
  <c r="FK9" i="265"/>
  <c r="FJ148" i="273"/>
  <c r="FJ149" i="273"/>
  <c r="FJ32" i="289"/>
  <c r="FK33" i="289"/>
  <c r="FK41" i="278"/>
  <c r="FK42" i="278"/>
  <c r="FK43" i="278"/>
  <c r="FK44" i="278"/>
  <c r="FK11" i="265"/>
  <c r="FK10" i="265"/>
  <c r="FK12" i="265"/>
  <c r="FK150" i="280"/>
  <c r="FK39" i="282"/>
  <c r="FK43" i="282"/>
  <c r="FJ33" i="278"/>
  <c r="FJ34" i="278"/>
  <c r="FJ35" i="278"/>
  <c r="FJ66" i="278"/>
  <c r="FJ61" i="278"/>
  <c r="FJ62" i="278"/>
  <c r="FJ63" i="278"/>
  <c r="FJ67" i="278"/>
  <c r="FJ68" i="278"/>
  <c r="FK65" i="278"/>
  <c r="FK54" i="278"/>
  <c r="FK55" i="278"/>
  <c r="FK51" i="278"/>
  <c r="FK171" i="273"/>
  <c r="FK170" i="273"/>
  <c r="FK172" i="273"/>
  <c r="FK50" i="278"/>
  <c r="FK52" i="278"/>
  <c r="FK56" i="278"/>
  <c r="FK86" i="273"/>
  <c r="FJ87" i="273"/>
  <c r="FK88" i="273"/>
  <c r="FK58" i="278"/>
  <c r="FK57" i="278"/>
  <c r="FK59" i="278"/>
  <c r="FK32" i="265"/>
  <c r="FK158" i="280"/>
  <c r="FJ164" i="280"/>
  <c r="FL3" i="280"/>
  <c r="FL151" i="280"/>
  <c r="FL20" i="265"/>
  <c r="FL106" i="273"/>
  <c r="FK107" i="273"/>
  <c r="FL108" i="273"/>
  <c r="FL11" i="278"/>
  <c r="FL12" i="278"/>
  <c r="FL22" i="278"/>
  <c r="FL17" i="278"/>
  <c r="FL18" i="278"/>
  <c r="FL23" i="278"/>
  <c r="FL24" i="278"/>
  <c r="FL29" i="278"/>
  <c r="FL30" i="278"/>
  <c r="FL31" i="278"/>
  <c r="FL9" i="265"/>
  <c r="FK148" i="273"/>
  <c r="FK149" i="273"/>
  <c r="FK32" i="289"/>
  <c r="FK22" i="289"/>
  <c r="FJ22" i="289"/>
  <c r="FJ23" i="289"/>
  <c r="FJ24" i="289"/>
  <c r="FK23" i="289"/>
  <c r="FK24" i="289"/>
  <c r="FK31" i="289"/>
  <c r="FL33" i="289"/>
  <c r="FL41" i="278"/>
  <c r="FL42" i="278"/>
  <c r="FL43" i="278"/>
  <c r="FL44" i="278"/>
  <c r="FL11" i="265"/>
  <c r="FL10" i="265"/>
  <c r="FL12" i="265"/>
  <c r="FL150" i="280"/>
  <c r="FL39" i="282"/>
  <c r="FL43" i="282"/>
  <c r="FK33" i="278"/>
  <c r="FK34" i="278"/>
  <c r="FK35" i="278"/>
  <c r="FK66" i="278"/>
  <c r="FK61" i="278"/>
  <c r="FK62" i="278"/>
  <c r="FK63" i="278"/>
  <c r="FK67" i="278"/>
  <c r="FK68" i="278"/>
  <c r="FL65" i="278"/>
  <c r="FL54" i="278"/>
  <c r="FL55" i="278"/>
  <c r="FL51" i="278"/>
  <c r="FL171" i="273"/>
  <c r="FL170" i="273"/>
  <c r="FL172" i="273"/>
  <c r="FL50" i="278"/>
  <c r="FL52" i="278"/>
  <c r="FL56" i="278"/>
  <c r="FL86" i="273"/>
  <c r="FK87" i="273"/>
  <c r="FL88" i="273"/>
  <c r="FL58" i="278"/>
  <c r="FL57" i="278"/>
  <c r="FL59" i="278"/>
  <c r="FL32" i="265"/>
  <c r="FL158" i="280"/>
  <c r="FK164" i="280"/>
  <c r="FM3" i="280"/>
  <c r="FM151" i="280"/>
  <c r="FM20" i="265"/>
  <c r="FM106" i="273"/>
  <c r="FL107" i="273"/>
  <c r="FM108" i="273"/>
  <c r="FM11" i="278"/>
  <c r="FM12" i="278"/>
  <c r="FM22" i="278"/>
  <c r="FM17" i="278"/>
  <c r="FM18" i="278"/>
  <c r="FM23" i="278"/>
  <c r="FM24" i="278"/>
  <c r="FM29" i="278"/>
  <c r="FM30" i="278"/>
  <c r="FM31" i="278"/>
  <c r="FM9" i="265"/>
  <c r="FL148" i="273"/>
  <c r="FL149" i="273"/>
  <c r="FL32" i="289"/>
  <c r="FM33" i="289"/>
  <c r="FM41" i="278"/>
  <c r="FM42" i="278"/>
  <c r="FM43" i="278"/>
  <c r="FM44" i="278"/>
  <c r="FM11" i="265"/>
  <c r="FM10" i="265"/>
  <c r="FM12" i="265"/>
  <c r="FM150" i="280"/>
  <c r="FM39" i="282"/>
  <c r="FM43" i="282"/>
  <c r="FL33" i="278"/>
  <c r="FL34" i="278"/>
  <c r="FL35" i="278"/>
  <c r="FL66" i="278"/>
  <c r="FL61" i="278"/>
  <c r="FL62" i="278"/>
  <c r="FL63" i="278"/>
  <c r="FL67" i="278"/>
  <c r="FL68" i="278"/>
  <c r="FM65" i="278"/>
  <c r="FM54" i="278"/>
  <c r="FM55" i="278"/>
  <c r="FM51" i="278"/>
  <c r="FM171" i="273"/>
  <c r="FM170" i="273"/>
  <c r="FM172" i="273"/>
  <c r="FM50" i="278"/>
  <c r="FM52" i="278"/>
  <c r="FM56" i="278"/>
  <c r="FM86" i="273"/>
  <c r="FL87" i="273"/>
  <c r="FM88" i="273"/>
  <c r="FM58" i="278"/>
  <c r="FM57" i="278"/>
  <c r="FM59" i="278"/>
  <c r="FM32" i="265"/>
  <c r="FM158" i="280"/>
  <c r="FL164" i="280"/>
  <c r="FN3" i="280"/>
  <c r="FN151" i="280"/>
  <c r="FN20" i="265"/>
  <c r="FN106" i="273"/>
  <c r="FM107" i="273"/>
  <c r="FN108" i="273"/>
  <c r="FN11" i="278"/>
  <c r="FN12" i="278"/>
  <c r="FN22" i="278"/>
  <c r="FN17" i="278"/>
  <c r="FN18" i="278"/>
  <c r="FN23" i="278"/>
  <c r="FN24" i="278"/>
  <c r="FN29" i="278"/>
  <c r="FN30" i="278"/>
  <c r="FN31" i="278"/>
  <c r="FN9" i="265"/>
  <c r="FM148" i="273"/>
  <c r="FM149" i="273"/>
  <c r="FM32" i="289"/>
  <c r="FM22" i="289"/>
  <c r="FL22" i="289"/>
  <c r="FL23" i="289"/>
  <c r="FL24" i="289"/>
  <c r="FM23" i="289"/>
  <c r="FM24" i="289"/>
  <c r="FM31" i="289"/>
  <c r="FN33" i="289"/>
  <c r="FN41" i="278"/>
  <c r="FN42" i="278"/>
  <c r="FN43" i="278"/>
  <c r="FN44" i="278"/>
  <c r="FN11" i="265"/>
  <c r="FN10" i="265"/>
  <c r="FN12" i="265"/>
  <c r="FN150" i="280"/>
  <c r="FN39" i="282"/>
  <c r="FN43" i="282"/>
  <c r="FM33" i="278"/>
  <c r="FM34" i="278"/>
  <c r="FM35" i="278"/>
  <c r="FM66" i="278"/>
  <c r="FM61" i="278"/>
  <c r="FM62" i="278"/>
  <c r="FM63" i="278"/>
  <c r="FM67" i="278"/>
  <c r="FM68" i="278"/>
  <c r="FN65" i="278"/>
  <c r="FN54" i="278"/>
  <c r="FN55" i="278"/>
  <c r="FN51" i="278"/>
  <c r="FN171" i="273"/>
  <c r="FN170" i="273"/>
  <c r="FN172" i="273"/>
  <c r="FN50" i="278"/>
  <c r="FN52" i="278"/>
  <c r="FN56" i="278"/>
  <c r="FN86" i="273"/>
  <c r="FM87" i="273"/>
  <c r="FN88" i="273"/>
  <c r="FN58" i="278"/>
  <c r="FN57" i="278"/>
  <c r="FN59" i="278"/>
  <c r="FN32" i="265"/>
  <c r="FN158" i="280"/>
  <c r="FM164" i="280"/>
  <c r="FO3" i="280"/>
  <c r="FO151" i="280"/>
  <c r="FO20" i="265"/>
  <c r="FO106" i="273"/>
  <c r="FN107" i="273"/>
  <c r="FO108" i="273"/>
  <c r="FO11" i="278"/>
  <c r="FO12" i="278"/>
  <c r="FO22" i="278"/>
  <c r="FO17" i="278"/>
  <c r="FO18" i="278"/>
  <c r="FO23" i="278"/>
  <c r="FO24" i="278"/>
  <c r="FO29" i="278"/>
  <c r="FO30" i="278"/>
  <c r="FO31" i="278"/>
  <c r="FO9" i="265"/>
  <c r="FN148" i="273"/>
  <c r="FN149" i="273"/>
  <c r="FN32" i="289"/>
  <c r="FO33" i="289"/>
  <c r="FO41" i="278"/>
  <c r="FO42" i="278"/>
  <c r="FO43" i="278"/>
  <c r="FO44" i="278"/>
  <c r="FO11" i="265"/>
  <c r="FO10" i="265"/>
  <c r="FO12" i="265"/>
  <c r="FO150" i="280"/>
  <c r="FO39" i="282"/>
  <c r="FO43" i="282"/>
  <c r="FN33" i="278"/>
  <c r="FN34" i="278"/>
  <c r="FN35" i="278"/>
  <c r="FN66" i="278"/>
  <c r="FN61" i="278"/>
  <c r="FN62" i="278"/>
  <c r="FN63" i="278"/>
  <c r="FN67" i="278"/>
  <c r="FN68" i="278"/>
  <c r="FO65" i="278"/>
  <c r="FO54" i="278"/>
  <c r="FO55" i="278"/>
  <c r="FO51" i="278"/>
  <c r="FO171" i="273"/>
  <c r="FO170" i="273"/>
  <c r="FO172" i="273"/>
  <c r="FO50" i="278"/>
  <c r="FO52" i="278"/>
  <c r="FO56" i="278"/>
  <c r="FO86" i="273"/>
  <c r="FN87" i="273"/>
  <c r="FO88" i="273"/>
  <c r="FO58" i="278"/>
  <c r="FO57" i="278"/>
  <c r="FO59" i="278"/>
  <c r="FO32" i="265"/>
  <c r="FO158" i="280"/>
  <c r="FN164" i="280"/>
  <c r="FP3" i="280"/>
  <c r="FP151" i="280"/>
  <c r="FP20" i="265"/>
  <c r="FP106" i="273"/>
  <c r="FO107" i="273"/>
  <c r="FP108" i="273"/>
  <c r="FP11" i="278"/>
  <c r="FP12" i="278"/>
  <c r="FP22" i="278"/>
  <c r="FP17" i="278"/>
  <c r="FP18" i="278"/>
  <c r="FP23" i="278"/>
  <c r="FP24" i="278"/>
  <c r="FP29" i="278"/>
  <c r="FP30" i="278"/>
  <c r="FP31" i="278"/>
  <c r="FP9" i="265"/>
  <c r="FO148" i="273"/>
  <c r="FO149" i="273"/>
  <c r="FO32" i="289"/>
  <c r="FO22" i="289"/>
  <c r="FN22" i="289"/>
  <c r="FN23" i="289"/>
  <c r="FN24" i="289"/>
  <c r="FO23" i="289"/>
  <c r="FO24" i="289"/>
  <c r="FO31" i="289"/>
  <c r="FP33" i="289"/>
  <c r="FP41" i="278"/>
  <c r="FP42" i="278"/>
  <c r="FP43" i="278"/>
  <c r="FP44" i="278"/>
  <c r="FP11" i="265"/>
  <c r="FP10" i="265"/>
  <c r="FP12" i="265"/>
  <c r="FP150" i="280"/>
  <c r="FP39" i="282"/>
  <c r="FP43" i="282"/>
  <c r="FO33" i="278"/>
  <c r="FO34" i="278"/>
  <c r="FO35" i="278"/>
  <c r="FO66" i="278"/>
  <c r="FO61" i="278"/>
  <c r="FO62" i="278"/>
  <c r="FO63" i="278"/>
  <c r="FO67" i="278"/>
  <c r="FO68" i="278"/>
  <c r="FP65" i="278"/>
  <c r="FP54" i="278"/>
  <c r="FP55" i="278"/>
  <c r="FP51" i="278"/>
  <c r="FP171" i="273"/>
  <c r="FP170" i="273"/>
  <c r="FP172" i="273"/>
  <c r="FP50" i="278"/>
  <c r="FP52" i="278"/>
  <c r="FP56" i="278"/>
  <c r="FP86" i="273"/>
  <c r="FO87" i="273"/>
  <c r="FP88" i="273"/>
  <c r="FP58" i="278"/>
  <c r="FP57" i="278"/>
  <c r="FP59" i="278"/>
  <c r="FP32" i="265"/>
  <c r="FP158" i="280"/>
  <c r="FO164" i="280"/>
  <c r="FQ3" i="280"/>
  <c r="FQ151" i="280"/>
  <c r="FQ20" i="265"/>
  <c r="FQ106" i="273"/>
  <c r="FP107" i="273"/>
  <c r="FQ108" i="273"/>
  <c r="FQ11" i="278"/>
  <c r="FQ12" i="278"/>
  <c r="FQ22" i="278"/>
  <c r="FQ17" i="278"/>
  <c r="FQ18" i="278"/>
  <c r="FQ23" i="278"/>
  <c r="FQ24" i="278"/>
  <c r="FQ29" i="278"/>
  <c r="FQ30" i="278"/>
  <c r="FQ31" i="278"/>
  <c r="FQ9" i="265"/>
  <c r="FP148" i="273"/>
  <c r="FP149" i="273"/>
  <c r="FP32" i="289"/>
  <c r="FQ33" i="289"/>
  <c r="FQ41" i="278"/>
  <c r="FQ42" i="278"/>
  <c r="FQ43" i="278"/>
  <c r="FQ44" i="278"/>
  <c r="FQ11" i="265"/>
  <c r="FQ10" i="265"/>
  <c r="FQ12" i="265"/>
  <c r="FQ150" i="280"/>
  <c r="FQ39" i="282"/>
  <c r="FQ43" i="282"/>
  <c r="FP33" i="278"/>
  <c r="FP34" i="278"/>
  <c r="FP35" i="278"/>
  <c r="FP66" i="278"/>
  <c r="FP61" i="278"/>
  <c r="FP62" i="278"/>
  <c r="FP63" i="278"/>
  <c r="FP67" i="278"/>
  <c r="FP68" i="278"/>
  <c r="FQ65" i="278"/>
  <c r="FQ54" i="278"/>
  <c r="FQ55" i="278"/>
  <c r="FQ51" i="278"/>
  <c r="FQ171" i="273"/>
  <c r="FQ170" i="273"/>
  <c r="FQ172" i="273"/>
  <c r="FQ50" i="278"/>
  <c r="FQ52" i="278"/>
  <c r="FQ56" i="278"/>
  <c r="FQ86" i="273"/>
  <c r="FP87" i="273"/>
  <c r="FQ88" i="273"/>
  <c r="FQ58" i="278"/>
  <c r="FQ57" i="278"/>
  <c r="FQ59" i="278"/>
  <c r="FQ32" i="265"/>
  <c r="FQ158" i="280"/>
  <c r="FP164" i="280"/>
  <c r="FR3" i="280"/>
  <c r="FR151" i="280"/>
  <c r="FR20" i="265"/>
  <c r="FR106" i="273"/>
  <c r="FQ107" i="273"/>
  <c r="FR108" i="273"/>
  <c r="FR11" i="278"/>
  <c r="FR12" i="278"/>
  <c r="FR22" i="278"/>
  <c r="FR17" i="278"/>
  <c r="FR18" i="278"/>
  <c r="FR23" i="278"/>
  <c r="FR24" i="278"/>
  <c r="FR29" i="278"/>
  <c r="FR30" i="278"/>
  <c r="FR31" i="278"/>
  <c r="FR9" i="265"/>
  <c r="FQ148" i="273"/>
  <c r="FQ149" i="273"/>
  <c r="FQ32" i="289"/>
  <c r="FQ22" i="289"/>
  <c r="FP22" i="289"/>
  <c r="FP23" i="289"/>
  <c r="FP24" i="289"/>
  <c r="FQ23" i="289"/>
  <c r="FQ24" i="289"/>
  <c r="FQ31" i="289"/>
  <c r="FR33" i="289"/>
  <c r="FR41" i="278"/>
  <c r="FR42" i="278"/>
  <c r="FR43" i="278"/>
  <c r="FR44" i="278"/>
  <c r="FR11" i="265"/>
  <c r="FR10" i="265"/>
  <c r="FR12" i="265"/>
  <c r="FR150" i="280"/>
  <c r="FR39" i="282"/>
  <c r="FR43" i="282"/>
  <c r="FQ33" i="278"/>
  <c r="FQ34" i="278"/>
  <c r="FQ35" i="278"/>
  <c r="FQ66" i="278"/>
  <c r="FQ61" i="278"/>
  <c r="FQ62" i="278"/>
  <c r="FQ63" i="278"/>
  <c r="FQ67" i="278"/>
  <c r="FQ68" i="278"/>
  <c r="FR65" i="278"/>
  <c r="FR54" i="278"/>
  <c r="FR55" i="278"/>
  <c r="FR51" i="278"/>
  <c r="FR171" i="273"/>
  <c r="FR170" i="273"/>
  <c r="FR172" i="273"/>
  <c r="FR50" i="278"/>
  <c r="FR52" i="278"/>
  <c r="FR56" i="278"/>
  <c r="FR86" i="273"/>
  <c r="FQ87" i="273"/>
  <c r="FR88" i="273"/>
  <c r="FR58" i="278"/>
  <c r="FR57" i="278"/>
  <c r="FR59" i="278"/>
  <c r="FR32" i="265"/>
  <c r="FR158" i="280"/>
  <c r="FQ164" i="280"/>
  <c r="FS3" i="280"/>
  <c r="FS151" i="280"/>
  <c r="FS20" i="265"/>
  <c r="FS106" i="273"/>
  <c r="FR107" i="273"/>
  <c r="FS108" i="273"/>
  <c r="FS11" i="278"/>
  <c r="FS12" i="278"/>
  <c r="FS22" i="278"/>
  <c r="FS17" i="278"/>
  <c r="FS18" i="278"/>
  <c r="FS23" i="278"/>
  <c r="FS24" i="278"/>
  <c r="FS29" i="278"/>
  <c r="FS30" i="278"/>
  <c r="FS31" i="278"/>
  <c r="FS9" i="265"/>
  <c r="FR148" i="273"/>
  <c r="FR149" i="273"/>
  <c r="FR32" i="289"/>
  <c r="FS33" i="289"/>
  <c r="FS41" i="278"/>
  <c r="FS42" i="278"/>
  <c r="FS43" i="278"/>
  <c r="FS44" i="278"/>
  <c r="FS11" i="265"/>
  <c r="FS10" i="265"/>
  <c r="FS12" i="265"/>
  <c r="FS150" i="280"/>
  <c r="FS39" i="282"/>
  <c r="FS43" i="282"/>
  <c r="FR33" i="278"/>
  <c r="FR34" i="278"/>
  <c r="FR35" i="278"/>
  <c r="FR66" i="278"/>
  <c r="FR61" i="278"/>
  <c r="FR62" i="278"/>
  <c r="FR63" i="278"/>
  <c r="FR67" i="278"/>
  <c r="FR68" i="278"/>
  <c r="FS65" i="278"/>
  <c r="FS54" i="278"/>
  <c r="FS55" i="278"/>
  <c r="FS51" i="278"/>
  <c r="FS171" i="273"/>
  <c r="FS170" i="273"/>
  <c r="FS172" i="273"/>
  <c r="FS50" i="278"/>
  <c r="FS52" i="278"/>
  <c r="FS56" i="278"/>
  <c r="FS86" i="273"/>
  <c r="FR87" i="273"/>
  <c r="FS88" i="273"/>
  <c r="FS58" i="278"/>
  <c r="FS57" i="278"/>
  <c r="FS59" i="278"/>
  <c r="FS32" i="265"/>
  <c r="FS158" i="280"/>
  <c r="FR164" i="280"/>
  <c r="FT3" i="280"/>
  <c r="FT151" i="280"/>
  <c r="FT20" i="265"/>
  <c r="FT106" i="273"/>
  <c r="FS107" i="273"/>
  <c r="FT108" i="273"/>
  <c r="FT11" i="278"/>
  <c r="FT12" i="278"/>
  <c r="FT22" i="278"/>
  <c r="FT17" i="278"/>
  <c r="FT18" i="278"/>
  <c r="FT23" i="278"/>
  <c r="FT24" i="278"/>
  <c r="FT29" i="278"/>
  <c r="FT30" i="278"/>
  <c r="FT31" i="278"/>
  <c r="FT9" i="265"/>
  <c r="FS148" i="273"/>
  <c r="FS149" i="273"/>
  <c r="FS32" i="289"/>
  <c r="FS22" i="289"/>
  <c r="FR22" i="289"/>
  <c r="FR23" i="289"/>
  <c r="FR24" i="289"/>
  <c r="FS23" i="289"/>
  <c r="FS24" i="289"/>
  <c r="FS31" i="289"/>
  <c r="FT33" i="289"/>
  <c r="FT41" i="278"/>
  <c r="FT42" i="278"/>
  <c r="FT43" i="278"/>
  <c r="FT44" i="278"/>
  <c r="FT11" i="265"/>
  <c r="FT10" i="265"/>
  <c r="FT12" i="265"/>
  <c r="FT150" i="280"/>
  <c r="FT39" i="282"/>
  <c r="FT43" i="282"/>
  <c r="FS33" i="278"/>
  <c r="FS34" i="278"/>
  <c r="FS35" i="278"/>
  <c r="FS66" i="278"/>
  <c r="FS61" i="278"/>
  <c r="FS62" i="278"/>
  <c r="FS63" i="278"/>
  <c r="FS67" i="278"/>
  <c r="FS68" i="278"/>
  <c r="FT65" i="278"/>
  <c r="FT54" i="278"/>
  <c r="FT55" i="278"/>
  <c r="FT51" i="278"/>
  <c r="FT171" i="273"/>
  <c r="FT170" i="273"/>
  <c r="FT172" i="273"/>
  <c r="FT50" i="278"/>
  <c r="FT52" i="278"/>
  <c r="FT56" i="278"/>
  <c r="FT86" i="273"/>
  <c r="FS87" i="273"/>
  <c r="FT88" i="273"/>
  <c r="FT58" i="278"/>
  <c r="FT57" i="278"/>
  <c r="FT59" i="278"/>
  <c r="FT32" i="265"/>
  <c r="FT158" i="280"/>
  <c r="FS164" i="280"/>
  <c r="FU3" i="280"/>
  <c r="FU151" i="280"/>
  <c r="FU20" i="265"/>
  <c r="FU106" i="273"/>
  <c r="FT107" i="273"/>
  <c r="FU108" i="273"/>
  <c r="FU11" i="278"/>
  <c r="FU12" i="278"/>
  <c r="FU22" i="278"/>
  <c r="FU17" i="278"/>
  <c r="FU18" i="278"/>
  <c r="FU23" i="278"/>
  <c r="FU24" i="278"/>
  <c r="FU29" i="278"/>
  <c r="FU30" i="278"/>
  <c r="FU31" i="278"/>
  <c r="FU9" i="265"/>
  <c r="FT148" i="273"/>
  <c r="FT149" i="273"/>
  <c r="FT32" i="289"/>
  <c r="FU33" i="289"/>
  <c r="FU41" i="278"/>
  <c r="FU42" i="278"/>
  <c r="FU43" i="278"/>
  <c r="FU44" i="278"/>
  <c r="FU11" i="265"/>
  <c r="FU10" i="265"/>
  <c r="FU12" i="265"/>
  <c r="FU150" i="280"/>
  <c r="FU39" i="282"/>
  <c r="FU43" i="282"/>
  <c r="FT33" i="278"/>
  <c r="FT34" i="278"/>
  <c r="FT35" i="278"/>
  <c r="FT66" i="278"/>
  <c r="FT61" i="278"/>
  <c r="FT62" i="278"/>
  <c r="FT63" i="278"/>
  <c r="FT67" i="278"/>
  <c r="FT68" i="278"/>
  <c r="FU65" i="278"/>
  <c r="FU54" i="278"/>
  <c r="FU55" i="278"/>
  <c r="FU51" i="278"/>
  <c r="FU171" i="273"/>
  <c r="FU170" i="273"/>
  <c r="FU172" i="273"/>
  <c r="FU50" i="278"/>
  <c r="FU52" i="278"/>
  <c r="FU56" i="278"/>
  <c r="FU86" i="273"/>
  <c r="FT87" i="273"/>
  <c r="FU88" i="273"/>
  <c r="FU58" i="278"/>
  <c r="FU57" i="278"/>
  <c r="FU59" i="278"/>
  <c r="FU32" i="265"/>
  <c r="FU158" i="280"/>
  <c r="FT164" i="280"/>
  <c r="FV3" i="280"/>
  <c r="FV151" i="280"/>
  <c r="FV20" i="265"/>
  <c r="FV106" i="273"/>
  <c r="FU107" i="273"/>
  <c r="FV108" i="273"/>
  <c r="FV11" i="278"/>
  <c r="FV12" i="278"/>
  <c r="FV22" i="278"/>
  <c r="FV17" i="278"/>
  <c r="FV18" i="278"/>
  <c r="FV23" i="278"/>
  <c r="FV24" i="278"/>
  <c r="FV29" i="278"/>
  <c r="FV30" i="278"/>
  <c r="FV31" i="278"/>
  <c r="FV9" i="265"/>
  <c r="FU148" i="273"/>
  <c r="FU149" i="273"/>
  <c r="FU32" i="289"/>
  <c r="FU22" i="289"/>
  <c r="FT22" i="289"/>
  <c r="FT23" i="289"/>
  <c r="FT24" i="289"/>
  <c r="FU23" i="289"/>
  <c r="FU24" i="289"/>
  <c r="FU31" i="289"/>
  <c r="FV33" i="289"/>
  <c r="FV41" i="278"/>
  <c r="FV42" i="278"/>
  <c r="FV43" i="278"/>
  <c r="FV44" i="278"/>
  <c r="FV11" i="265"/>
  <c r="FV10" i="265"/>
  <c r="FV12" i="265"/>
  <c r="FV150" i="280"/>
  <c r="FV39" i="282"/>
  <c r="FV43" i="282"/>
  <c r="FU33" i="278"/>
  <c r="FU34" i="278"/>
  <c r="FU35" i="278"/>
  <c r="FU66" i="278"/>
  <c r="FU61" i="278"/>
  <c r="FU62" i="278"/>
  <c r="FU63" i="278"/>
  <c r="FU67" i="278"/>
  <c r="FU68" i="278"/>
  <c r="FV65" i="278"/>
  <c r="FV54" i="278"/>
  <c r="FV55" i="278"/>
  <c r="FV51" i="278"/>
  <c r="FV171" i="273"/>
  <c r="FV170" i="273"/>
  <c r="FV172" i="273"/>
  <c r="FV50" i="278"/>
  <c r="FV52" i="278"/>
  <c r="FV56" i="278"/>
  <c r="FV86" i="273"/>
  <c r="FU87" i="273"/>
  <c r="FV88" i="273"/>
  <c r="FV58" i="278"/>
  <c r="FV57" i="278"/>
  <c r="FV59" i="278"/>
  <c r="FV32" i="265"/>
  <c r="FV158" i="280"/>
  <c r="FU164" i="280"/>
  <c r="FW3" i="280"/>
  <c r="FW151" i="280"/>
  <c r="FW20" i="265"/>
  <c r="FW106" i="273"/>
  <c r="FV107" i="273"/>
  <c r="FW108" i="273"/>
  <c r="FW11" i="278"/>
  <c r="FW12" i="278"/>
  <c r="FW22" i="278"/>
  <c r="FW17" i="278"/>
  <c r="FW18" i="278"/>
  <c r="FW23" i="278"/>
  <c r="FW24" i="278"/>
  <c r="FW29" i="278"/>
  <c r="FW30" i="278"/>
  <c r="FW31" i="278"/>
  <c r="FW9" i="265"/>
  <c r="FV148" i="273"/>
  <c r="FV149" i="273"/>
  <c r="FV32" i="289"/>
  <c r="FW33" i="289"/>
  <c r="FW41" i="278"/>
  <c r="FW42" i="278"/>
  <c r="FW43" i="278"/>
  <c r="FW44" i="278"/>
  <c r="FW11" i="265"/>
  <c r="FW10" i="265"/>
  <c r="FW12" i="265"/>
  <c r="FW150" i="280"/>
  <c r="FW39" i="282"/>
  <c r="FW43" i="282"/>
  <c r="FV33" i="278"/>
  <c r="FV34" i="278"/>
  <c r="FV35" i="278"/>
  <c r="FV66" i="278"/>
  <c r="FV61" i="278"/>
  <c r="FV62" i="278"/>
  <c r="FV63" i="278"/>
  <c r="FV67" i="278"/>
  <c r="FV68" i="278"/>
  <c r="FW65" i="278"/>
  <c r="FW54" i="278"/>
  <c r="FW55" i="278"/>
  <c r="FW51" i="278"/>
  <c r="FW171" i="273"/>
  <c r="FW170" i="273"/>
  <c r="FW172" i="273"/>
  <c r="FW50" i="278"/>
  <c r="FW52" i="278"/>
  <c r="FW56" i="278"/>
  <c r="FW86" i="273"/>
  <c r="FV87" i="273"/>
  <c r="FW88" i="273"/>
  <c r="FW58" i="278"/>
  <c r="FW57" i="278"/>
  <c r="FW59" i="278"/>
  <c r="FW32" i="265"/>
  <c r="FW158" i="280"/>
  <c r="FV164" i="280"/>
  <c r="FX3" i="280"/>
  <c r="FX151" i="280"/>
  <c r="FX20" i="265"/>
  <c r="FX106" i="273"/>
  <c r="FW107" i="273"/>
  <c r="FX108" i="273"/>
  <c r="FX11" i="278"/>
  <c r="FX12" i="278"/>
  <c r="FX22" i="278"/>
  <c r="FX17" i="278"/>
  <c r="FX18" i="278"/>
  <c r="FX23" i="278"/>
  <c r="FX24" i="278"/>
  <c r="FX29" i="278"/>
  <c r="FX30" i="278"/>
  <c r="FX31" i="278"/>
  <c r="FX9" i="265"/>
  <c r="FW148" i="273"/>
  <c r="FW149" i="273"/>
  <c r="FW32" i="289"/>
  <c r="FW22" i="289"/>
  <c r="FV22" i="289"/>
  <c r="FV23" i="289"/>
  <c r="FV24" i="289"/>
  <c r="FW23" i="289"/>
  <c r="FW24" i="289"/>
  <c r="FW31" i="289"/>
  <c r="FX33" i="289"/>
  <c r="FX41" i="278"/>
  <c r="FX42" i="278"/>
  <c r="FX43" i="278"/>
  <c r="FX44" i="278"/>
  <c r="FX11" i="265"/>
  <c r="FX10" i="265"/>
  <c r="FX12" i="265"/>
  <c r="FX150" i="280"/>
  <c r="FX39" i="282"/>
  <c r="FX43" i="282"/>
  <c r="FW33" i="278"/>
  <c r="FW34" i="278"/>
  <c r="FW35" i="278"/>
  <c r="FW66" i="278"/>
  <c r="FW61" i="278"/>
  <c r="FW62" i="278"/>
  <c r="FW63" i="278"/>
  <c r="FW67" i="278"/>
  <c r="FW68" i="278"/>
  <c r="FX65" i="278"/>
  <c r="FX54" i="278"/>
  <c r="FX55" i="278"/>
  <c r="FX51" i="278"/>
  <c r="FX171" i="273"/>
  <c r="FX170" i="273"/>
  <c r="FX172" i="273"/>
  <c r="FX50" i="278"/>
  <c r="FX52" i="278"/>
  <c r="FX56" i="278"/>
  <c r="FX86" i="273"/>
  <c r="FW87" i="273"/>
  <c r="FX88" i="273"/>
  <c r="FX58" i="278"/>
  <c r="FX57" i="278"/>
  <c r="FX59" i="278"/>
  <c r="FX32" i="265"/>
  <c r="FX158" i="280"/>
  <c r="FW164" i="280"/>
  <c r="FY3" i="280"/>
  <c r="FY151" i="280"/>
  <c r="FY20" i="265"/>
  <c r="FY106" i="273"/>
  <c r="FX107" i="273"/>
  <c r="FY108" i="273"/>
  <c r="FY11" i="278"/>
  <c r="FY12" i="278"/>
  <c r="FY22" i="278"/>
  <c r="FY17" i="278"/>
  <c r="FY18" i="278"/>
  <c r="FY23" i="278"/>
  <c r="FY24" i="278"/>
  <c r="FY29" i="278"/>
  <c r="FY30" i="278"/>
  <c r="FY31" i="278"/>
  <c r="FY9" i="265"/>
  <c r="FX148" i="273"/>
  <c r="FX149" i="273"/>
  <c r="FX32" i="289"/>
  <c r="FY33" i="289"/>
  <c r="FY41" i="278"/>
  <c r="FY42" i="278"/>
  <c r="FY43" i="278"/>
  <c r="FY44" i="278"/>
  <c r="FY11" i="265"/>
  <c r="FY10" i="265"/>
  <c r="FY12" i="265"/>
  <c r="FY150" i="280"/>
  <c r="FY39" i="282"/>
  <c r="FY43" i="282"/>
  <c r="FX33" i="278"/>
  <c r="FX34" i="278"/>
  <c r="FX35" i="278"/>
  <c r="FX66" i="278"/>
  <c r="FX61" i="278"/>
  <c r="FX62" i="278"/>
  <c r="FX63" i="278"/>
  <c r="FX67" i="278"/>
  <c r="FX68" i="278"/>
  <c r="FY65" i="278"/>
  <c r="FY54" i="278"/>
  <c r="FY55" i="278"/>
  <c r="FY51" i="278"/>
  <c r="FY171" i="273"/>
  <c r="FY170" i="273"/>
  <c r="FY172" i="273"/>
  <c r="FY50" i="278"/>
  <c r="FY52" i="278"/>
  <c r="FY56" i="278"/>
  <c r="FY86" i="273"/>
  <c r="FX87" i="273"/>
  <c r="FY88" i="273"/>
  <c r="FY58" i="278"/>
  <c r="FY57" i="278"/>
  <c r="FY59" i="278"/>
  <c r="FY32" i="265"/>
  <c r="FY158" i="280"/>
  <c r="FX164" i="280"/>
  <c r="FZ3" i="280"/>
  <c r="FZ151" i="280"/>
  <c r="FZ20" i="265"/>
  <c r="FZ106" i="273"/>
  <c r="FY107" i="273"/>
  <c r="FZ108" i="273"/>
  <c r="FZ11" i="278"/>
  <c r="FZ12" i="278"/>
  <c r="FZ22" i="278"/>
  <c r="FZ17" i="278"/>
  <c r="FZ18" i="278"/>
  <c r="FZ23" i="278"/>
  <c r="FZ24" i="278"/>
  <c r="FZ29" i="278"/>
  <c r="FZ30" i="278"/>
  <c r="FZ31" i="278"/>
  <c r="FZ9" i="265"/>
  <c r="FY148" i="273"/>
  <c r="FY149" i="273"/>
  <c r="FY32" i="289"/>
  <c r="FY22" i="289"/>
  <c r="FX22" i="289"/>
  <c r="FX23" i="289"/>
  <c r="FX24" i="289"/>
  <c r="FY23" i="289"/>
  <c r="FY24" i="289"/>
  <c r="FY31" i="289"/>
  <c r="FZ33" i="289"/>
  <c r="FZ41" i="278"/>
  <c r="FZ42" i="278"/>
  <c r="FZ43" i="278"/>
  <c r="FZ44" i="278"/>
  <c r="FZ11" i="265"/>
  <c r="FZ10" i="265"/>
  <c r="FZ12" i="265"/>
  <c r="FZ150" i="280"/>
  <c r="FZ39" i="282"/>
  <c r="FZ43" i="282"/>
  <c r="FY33" i="278"/>
  <c r="FY34" i="278"/>
  <c r="FY35" i="278"/>
  <c r="FY66" i="278"/>
  <c r="FY61" i="278"/>
  <c r="FY62" i="278"/>
  <c r="FY63" i="278"/>
  <c r="FY67" i="278"/>
  <c r="FY68" i="278"/>
  <c r="FZ65" i="278"/>
  <c r="FZ54" i="278"/>
  <c r="FZ55" i="278"/>
  <c r="FZ51" i="278"/>
  <c r="FZ171" i="273"/>
  <c r="FZ170" i="273"/>
  <c r="FZ172" i="273"/>
  <c r="FZ50" i="278"/>
  <c r="FZ52" i="278"/>
  <c r="FZ56" i="278"/>
  <c r="FZ86" i="273"/>
  <c r="FY87" i="273"/>
  <c r="FZ88" i="273"/>
  <c r="FZ58" i="278"/>
  <c r="FZ57" i="278"/>
  <c r="FZ59" i="278"/>
  <c r="FZ32" i="265"/>
  <c r="FZ158" i="280"/>
  <c r="FY164" i="280"/>
  <c r="GA3" i="280"/>
  <c r="GA151" i="280"/>
  <c r="GA20" i="265"/>
  <c r="GA106" i="273"/>
  <c r="FZ107" i="273"/>
  <c r="GA108" i="273"/>
  <c r="GA11" i="278"/>
  <c r="GA12" i="278"/>
  <c r="GA22" i="278"/>
  <c r="GA17" i="278"/>
  <c r="GA18" i="278"/>
  <c r="GA23" i="278"/>
  <c r="GA24" i="278"/>
  <c r="GA29" i="278"/>
  <c r="GA30" i="278"/>
  <c r="GA31" i="278"/>
  <c r="GA9" i="265"/>
  <c r="FZ148" i="273"/>
  <c r="FZ149" i="273"/>
  <c r="FZ32" i="289"/>
  <c r="GA33" i="289"/>
  <c r="GA41" i="278"/>
  <c r="GA42" i="278"/>
  <c r="GA43" i="278"/>
  <c r="GA44" i="278"/>
  <c r="GA11" i="265"/>
  <c r="GA10" i="265"/>
  <c r="GA12" i="265"/>
  <c r="GA150" i="280"/>
  <c r="GA39" i="282"/>
  <c r="GA43" i="282"/>
  <c r="FZ33" i="278"/>
  <c r="FZ34" i="278"/>
  <c r="FZ35" i="278"/>
  <c r="FZ66" i="278"/>
  <c r="FZ61" i="278"/>
  <c r="FZ62" i="278"/>
  <c r="FZ63" i="278"/>
  <c r="FZ67" i="278"/>
  <c r="FZ68" i="278"/>
  <c r="GA65" i="278"/>
  <c r="GA54" i="278"/>
  <c r="GA55" i="278"/>
  <c r="GA51" i="278"/>
  <c r="GA171" i="273"/>
  <c r="GA170" i="273"/>
  <c r="GA172" i="273"/>
  <c r="GA50" i="278"/>
  <c r="GA52" i="278"/>
  <c r="GA56" i="278"/>
  <c r="GA86" i="273"/>
  <c r="FZ87" i="273"/>
  <c r="GA88" i="273"/>
  <c r="GA58" i="278"/>
  <c r="GA57" i="278"/>
  <c r="GA59" i="278"/>
  <c r="GA32" i="265"/>
  <c r="GA158" i="280"/>
  <c r="FZ164" i="280"/>
  <c r="GB3" i="280"/>
  <c r="GB151" i="280"/>
  <c r="GB20" i="265"/>
  <c r="GB106" i="273"/>
  <c r="GA107" i="273"/>
  <c r="GB108" i="273"/>
  <c r="GB11" i="278"/>
  <c r="GB12" i="278"/>
  <c r="GB22" i="278"/>
  <c r="GB17" i="278"/>
  <c r="GB18" i="278"/>
  <c r="GB23" i="278"/>
  <c r="GB24" i="278"/>
  <c r="GB29" i="278"/>
  <c r="GB30" i="278"/>
  <c r="GB31" i="278"/>
  <c r="GB9" i="265"/>
  <c r="GA148" i="273"/>
  <c r="GA149" i="273"/>
  <c r="GA32" i="289"/>
  <c r="GA22" i="289"/>
  <c r="FZ22" i="289"/>
  <c r="FZ23" i="289"/>
  <c r="FZ24" i="289"/>
  <c r="GA23" i="289"/>
  <c r="GA24" i="289"/>
  <c r="GA31" i="289"/>
  <c r="GB33" i="289"/>
  <c r="GB41" i="278"/>
  <c r="GB42" i="278"/>
  <c r="GB43" i="278"/>
  <c r="GB44" i="278"/>
  <c r="GB11" i="265"/>
  <c r="GB10" i="265"/>
  <c r="GB12" i="265"/>
  <c r="GB150" i="280"/>
  <c r="GB39" i="282"/>
  <c r="GB43" i="282"/>
  <c r="GA33" i="278"/>
  <c r="GA34" i="278"/>
  <c r="GA35" i="278"/>
  <c r="GA66" i="278"/>
  <c r="GA61" i="278"/>
  <c r="GA62" i="278"/>
  <c r="GA63" i="278"/>
  <c r="GA67" i="278"/>
  <c r="GA68" i="278"/>
  <c r="GB65" i="278"/>
  <c r="GB54" i="278"/>
  <c r="GB55" i="278"/>
  <c r="GB51" i="278"/>
  <c r="GB171" i="273"/>
  <c r="GB170" i="273"/>
  <c r="GB172" i="273"/>
  <c r="GB50" i="278"/>
  <c r="GB52" i="278"/>
  <c r="GB56" i="278"/>
  <c r="GB86" i="273"/>
  <c r="GA87" i="273"/>
  <c r="GB88" i="273"/>
  <c r="GB58" i="278"/>
  <c r="GB57" i="278"/>
  <c r="GB59" i="278"/>
  <c r="GB32" i="265"/>
  <c r="GB158" i="280"/>
  <c r="GA164" i="280"/>
  <c r="GC3" i="280"/>
  <c r="GC151" i="280"/>
  <c r="GC20" i="265"/>
  <c r="GC106" i="273"/>
  <c r="GB107" i="273"/>
  <c r="GC108" i="273"/>
  <c r="GC11" i="278"/>
  <c r="GC12" i="278"/>
  <c r="GC22" i="278"/>
  <c r="GC17" i="278"/>
  <c r="GC18" i="278"/>
  <c r="GC23" i="278"/>
  <c r="GC24" i="278"/>
  <c r="GC29" i="278"/>
  <c r="GC30" i="278"/>
  <c r="GC31" i="278"/>
  <c r="GC9" i="265"/>
  <c r="GB148" i="273"/>
  <c r="GB149" i="273"/>
  <c r="GB32" i="289"/>
  <c r="GC33" i="289"/>
  <c r="GC41" i="278"/>
  <c r="GC42" i="278"/>
  <c r="GC43" i="278"/>
  <c r="GC44" i="278"/>
  <c r="GC11" i="265"/>
  <c r="GC10" i="265"/>
  <c r="GC12" i="265"/>
  <c r="GC150" i="280"/>
  <c r="GC39" i="282"/>
  <c r="GC43" i="282"/>
  <c r="GB33" i="278"/>
  <c r="GB34" i="278"/>
  <c r="GB35" i="278"/>
  <c r="GB66" i="278"/>
  <c r="GB61" i="278"/>
  <c r="GB62" i="278"/>
  <c r="GB63" i="278"/>
  <c r="GB67" i="278"/>
  <c r="GB68" i="278"/>
  <c r="GC65" i="278"/>
  <c r="GC54" i="278"/>
  <c r="GC55" i="278"/>
  <c r="GC51" i="278"/>
  <c r="GC171" i="273"/>
  <c r="GC170" i="273"/>
  <c r="GC172" i="273"/>
  <c r="GC50" i="278"/>
  <c r="GC52" i="278"/>
  <c r="GC56" i="278"/>
  <c r="GC86" i="273"/>
  <c r="GB87" i="273"/>
  <c r="GC88" i="273"/>
  <c r="GC58" i="278"/>
  <c r="GC57" i="278"/>
  <c r="GC59" i="278"/>
  <c r="GC32" i="265"/>
  <c r="GC158" i="280"/>
  <c r="GB164" i="280"/>
  <c r="GD3" i="280"/>
  <c r="GD151" i="280"/>
  <c r="GD20" i="265"/>
  <c r="GD106" i="273"/>
  <c r="GC107" i="273"/>
  <c r="GD108" i="273"/>
  <c r="GD11" i="278"/>
  <c r="GD12" i="278"/>
  <c r="GD22" i="278"/>
  <c r="GD17" i="278"/>
  <c r="GD18" i="278"/>
  <c r="GD23" i="278"/>
  <c r="GD24" i="278"/>
  <c r="GD29" i="278"/>
  <c r="GD30" i="278"/>
  <c r="GD31" i="278"/>
  <c r="GD9" i="265"/>
  <c r="GC148" i="273"/>
  <c r="GC149" i="273"/>
  <c r="GC32" i="289"/>
  <c r="GC22" i="289"/>
  <c r="GB22" i="289"/>
  <c r="GB23" i="289"/>
  <c r="GB24" i="289"/>
  <c r="GC23" i="289"/>
  <c r="GC24" i="289"/>
  <c r="GC31" i="289"/>
  <c r="GD33" i="289"/>
  <c r="GD41" i="278"/>
  <c r="GD42" i="278"/>
  <c r="GD43" i="278"/>
  <c r="GD44" i="278"/>
  <c r="GD11" i="265"/>
  <c r="GD10" i="265"/>
  <c r="GD12" i="265"/>
  <c r="GD150" i="280"/>
  <c r="GD39" i="282"/>
  <c r="GD43" i="282"/>
  <c r="GC33" i="278"/>
  <c r="GC34" i="278"/>
  <c r="GC35" i="278"/>
  <c r="GC66" i="278"/>
  <c r="GC61" i="278"/>
  <c r="GC62" i="278"/>
  <c r="GC63" i="278"/>
  <c r="GC67" i="278"/>
  <c r="GC68" i="278"/>
  <c r="GD65" i="278"/>
  <c r="GD54" i="278"/>
  <c r="GD55" i="278"/>
  <c r="GD51" i="278"/>
  <c r="GD171" i="273"/>
  <c r="GD170" i="273"/>
  <c r="GD172" i="273"/>
  <c r="GD50" i="278"/>
  <c r="GD52" i="278"/>
  <c r="GD56" i="278"/>
  <c r="GD86" i="273"/>
  <c r="GC87" i="273"/>
  <c r="GD88" i="273"/>
  <c r="GD58" i="278"/>
  <c r="GD57" i="278"/>
  <c r="GD59" i="278"/>
  <c r="GD32" i="265"/>
  <c r="GD158" i="280"/>
  <c r="GC164" i="280"/>
  <c r="GE3" i="280"/>
  <c r="GE151" i="280"/>
  <c r="GE20" i="265"/>
  <c r="GE106" i="273"/>
  <c r="GD107" i="273"/>
  <c r="GE108" i="273"/>
  <c r="GE11" i="278"/>
  <c r="GE12" i="278"/>
  <c r="GE22" i="278"/>
  <c r="GE17" i="278"/>
  <c r="GE18" i="278"/>
  <c r="GE23" i="278"/>
  <c r="GE24" i="278"/>
  <c r="GE29" i="278"/>
  <c r="GE30" i="278"/>
  <c r="GE31" i="278"/>
  <c r="GE9" i="265"/>
  <c r="GD148" i="273"/>
  <c r="GD149" i="273"/>
  <c r="GD32" i="289"/>
  <c r="GE33" i="289"/>
  <c r="GE41" i="278"/>
  <c r="GE42" i="278"/>
  <c r="GE43" i="278"/>
  <c r="GE44" i="278"/>
  <c r="GE11" i="265"/>
  <c r="GE10" i="265"/>
  <c r="GE12" i="265"/>
  <c r="GE150" i="280"/>
  <c r="GE39" i="282"/>
  <c r="GE43" i="282"/>
  <c r="GD33" i="278"/>
  <c r="GD34" i="278"/>
  <c r="GD35" i="278"/>
  <c r="GD66" i="278"/>
  <c r="GD61" i="278"/>
  <c r="GD62" i="278"/>
  <c r="GD63" i="278"/>
  <c r="GD67" i="278"/>
  <c r="GD68" i="278"/>
  <c r="GE65" i="278"/>
  <c r="GE54" i="278"/>
  <c r="GE55" i="278"/>
  <c r="GE51" i="278"/>
  <c r="GE171" i="273"/>
  <c r="GE170" i="273"/>
  <c r="GE172" i="273"/>
  <c r="GE50" i="278"/>
  <c r="GE52" i="278"/>
  <c r="GE56" i="278"/>
  <c r="GE86" i="273"/>
  <c r="GD87" i="273"/>
  <c r="GE88" i="273"/>
  <c r="GE58" i="278"/>
  <c r="GE57" i="278"/>
  <c r="GE59" i="278"/>
  <c r="GE32" i="265"/>
  <c r="GE158" i="280"/>
  <c r="GD164" i="280"/>
  <c r="GF3" i="280"/>
  <c r="GF151" i="280"/>
  <c r="GF20" i="265"/>
  <c r="GF106" i="273"/>
  <c r="GE107" i="273"/>
  <c r="GF108" i="273"/>
  <c r="GF11" i="278"/>
  <c r="GF12" i="278"/>
  <c r="GF22" i="278"/>
  <c r="GF17" i="278"/>
  <c r="GF18" i="278"/>
  <c r="GF23" i="278"/>
  <c r="GF24" i="278"/>
  <c r="GF29" i="278"/>
  <c r="GF30" i="278"/>
  <c r="GF31" i="278"/>
  <c r="GF9" i="265"/>
  <c r="GE148" i="273"/>
  <c r="GE149" i="273"/>
  <c r="GE32" i="289"/>
  <c r="GE22" i="289"/>
  <c r="GD22" i="289"/>
  <c r="GD23" i="289"/>
  <c r="GD24" i="289"/>
  <c r="GE23" i="289"/>
  <c r="GE24" i="289"/>
  <c r="GE31" i="289"/>
  <c r="GF33" i="289"/>
  <c r="GF41" i="278"/>
  <c r="GF42" i="278"/>
  <c r="GF43" i="278"/>
  <c r="GF44" i="278"/>
  <c r="GF11" i="265"/>
  <c r="GF10" i="265"/>
  <c r="GF12" i="265"/>
  <c r="GF150" i="280"/>
  <c r="GF39" i="282"/>
  <c r="GF43" i="282"/>
  <c r="GE33" i="278"/>
  <c r="GE34" i="278"/>
  <c r="GE35" i="278"/>
  <c r="GE66" i="278"/>
  <c r="GE61" i="278"/>
  <c r="GE62" i="278"/>
  <c r="GE63" i="278"/>
  <c r="GE67" i="278"/>
  <c r="GE68" i="278"/>
  <c r="GF65" i="278"/>
  <c r="GF54" i="278"/>
  <c r="GF55" i="278"/>
  <c r="GF51" i="278"/>
  <c r="GF171" i="273"/>
  <c r="GF170" i="273"/>
  <c r="GF172" i="273"/>
  <c r="GF50" i="278"/>
  <c r="GF52" i="278"/>
  <c r="GF56" i="278"/>
  <c r="GF86" i="273"/>
  <c r="GE87" i="273"/>
  <c r="GF88" i="273"/>
  <c r="GF58" i="278"/>
  <c r="GF57" i="278"/>
  <c r="GF59" i="278"/>
  <c r="GF32" i="265"/>
  <c r="GF158" i="280"/>
  <c r="GE164" i="280"/>
  <c r="GG3" i="280"/>
  <c r="GG151" i="280"/>
  <c r="GG20" i="265"/>
  <c r="GG106" i="273"/>
  <c r="GF107" i="273"/>
  <c r="GG108" i="273"/>
  <c r="GG11" i="278"/>
  <c r="GG12" i="278"/>
  <c r="GG22" i="278"/>
  <c r="GG17" i="278"/>
  <c r="GG18" i="278"/>
  <c r="GG23" i="278"/>
  <c r="GG24" i="278"/>
  <c r="GG29" i="278"/>
  <c r="GG30" i="278"/>
  <c r="GG31" i="278"/>
  <c r="GG9" i="265"/>
  <c r="GF148" i="273"/>
  <c r="GF149" i="273"/>
  <c r="GF32" i="289"/>
  <c r="GG33" i="289"/>
  <c r="GG41" i="278"/>
  <c r="GG42" i="278"/>
  <c r="GG43" i="278"/>
  <c r="GG44" i="278"/>
  <c r="GG11" i="265"/>
  <c r="GG10" i="265"/>
  <c r="GG12" i="265"/>
  <c r="GG150" i="280"/>
  <c r="GG39" i="282"/>
  <c r="GG43" i="282"/>
  <c r="GF33" i="278"/>
  <c r="GF34" i="278"/>
  <c r="GF35" i="278"/>
  <c r="GF66" i="278"/>
  <c r="GF61" i="278"/>
  <c r="GF62" i="278"/>
  <c r="GF63" i="278"/>
  <c r="GF67" i="278"/>
  <c r="GF68" i="278"/>
  <c r="GG65" i="278"/>
  <c r="GG54" i="278"/>
  <c r="GG55" i="278"/>
  <c r="GG51" i="278"/>
  <c r="GG171" i="273"/>
  <c r="GG170" i="273"/>
  <c r="GG172" i="273"/>
  <c r="GG50" i="278"/>
  <c r="GG52" i="278"/>
  <c r="GG56" i="278"/>
  <c r="GG86" i="273"/>
  <c r="GF87" i="273"/>
  <c r="GG88" i="273"/>
  <c r="GG58" i="278"/>
  <c r="GG57" i="278"/>
  <c r="GG59" i="278"/>
  <c r="GG32" i="265"/>
  <c r="GG158" i="280"/>
  <c r="GF164" i="280"/>
  <c r="GH3" i="280"/>
  <c r="GH151" i="280"/>
  <c r="GH20" i="265"/>
  <c r="GH106" i="273"/>
  <c r="GG107" i="273"/>
  <c r="GH108" i="273"/>
  <c r="GH11" i="278"/>
  <c r="GH12" i="278"/>
  <c r="GH22" i="278"/>
  <c r="GH17" i="278"/>
  <c r="GH18" i="278"/>
  <c r="GH23" i="278"/>
  <c r="GH24" i="278"/>
  <c r="GH29" i="278"/>
  <c r="GH30" i="278"/>
  <c r="GH31" i="278"/>
  <c r="GH9" i="265"/>
  <c r="GG148" i="273"/>
  <c r="GG149" i="273"/>
  <c r="GG32" i="289"/>
  <c r="GG22" i="289"/>
  <c r="GF22" i="289"/>
  <c r="GF23" i="289"/>
  <c r="GF24" i="289"/>
  <c r="GG23" i="289"/>
  <c r="GG24" i="289"/>
  <c r="GG31" i="289"/>
  <c r="GH33" i="289"/>
  <c r="GH41" i="278"/>
  <c r="GH42" i="278"/>
  <c r="GH43" i="278"/>
  <c r="GH44" i="278"/>
  <c r="GH11" i="265"/>
  <c r="GH10" i="265"/>
  <c r="GH12" i="265"/>
  <c r="GH150" i="280"/>
  <c r="GH39" i="282"/>
  <c r="GH43" i="282"/>
  <c r="GG33" i="278"/>
  <c r="GG34" i="278"/>
  <c r="GG35" i="278"/>
  <c r="GG66" i="278"/>
  <c r="GG61" i="278"/>
  <c r="GG62" i="278"/>
  <c r="GG63" i="278"/>
  <c r="GG67" i="278"/>
  <c r="GG68" i="278"/>
  <c r="GH65" i="278"/>
  <c r="GH54" i="278"/>
  <c r="GH55" i="278"/>
  <c r="GH51" i="278"/>
  <c r="GH171" i="273"/>
  <c r="GH170" i="273"/>
  <c r="GH172" i="273"/>
  <c r="GH50" i="278"/>
  <c r="GH52" i="278"/>
  <c r="GH56" i="278"/>
  <c r="GH86" i="273"/>
  <c r="GG87" i="273"/>
  <c r="GH88" i="273"/>
  <c r="GH58" i="278"/>
  <c r="GH57" i="278"/>
  <c r="GH59" i="278"/>
  <c r="GH32" i="265"/>
  <c r="GH158" i="280"/>
  <c r="GG164" i="280"/>
  <c r="GI3" i="280"/>
  <c r="GI151" i="280"/>
  <c r="GI20" i="265"/>
  <c r="GI106" i="273"/>
  <c r="GH107" i="273"/>
  <c r="GI108" i="273"/>
  <c r="GI11" i="278"/>
  <c r="GI12" i="278"/>
  <c r="GI22" i="278"/>
  <c r="GI17" i="278"/>
  <c r="GI18" i="278"/>
  <c r="GI23" i="278"/>
  <c r="GI24" i="278"/>
  <c r="GI29" i="278"/>
  <c r="GI30" i="278"/>
  <c r="GI31" i="278"/>
  <c r="GI9" i="265"/>
  <c r="GH148" i="273"/>
  <c r="GH149" i="273"/>
  <c r="GH32" i="289"/>
  <c r="GI33" i="289"/>
  <c r="GI41" i="278"/>
  <c r="GI42" i="278"/>
  <c r="GI43" i="278"/>
  <c r="GI44" i="278"/>
  <c r="GI11" i="265"/>
  <c r="GI10" i="265"/>
  <c r="GI12" i="265"/>
  <c r="GI150" i="280"/>
  <c r="GI39" i="282"/>
  <c r="GI43" i="282"/>
  <c r="GH33" i="278"/>
  <c r="GH34" i="278"/>
  <c r="GH35" i="278"/>
  <c r="GH66" i="278"/>
  <c r="GH61" i="278"/>
  <c r="GH62" i="278"/>
  <c r="GH63" i="278"/>
  <c r="GH67" i="278"/>
  <c r="GH68" i="278"/>
  <c r="GI65" i="278"/>
  <c r="GI54" i="278"/>
  <c r="GI55" i="278"/>
  <c r="GI51" i="278"/>
  <c r="GI171" i="273"/>
  <c r="GI170" i="273"/>
  <c r="GI172" i="273"/>
  <c r="GI50" i="278"/>
  <c r="GI52" i="278"/>
  <c r="GI56" i="278"/>
  <c r="GI86" i="273"/>
  <c r="GH87" i="273"/>
  <c r="GI88" i="273"/>
  <c r="GI58" i="278"/>
  <c r="GI57" i="278"/>
  <c r="GI59" i="278"/>
  <c r="GI32" i="265"/>
  <c r="GI158" i="280"/>
  <c r="GH164" i="280"/>
  <c r="GJ3" i="280"/>
  <c r="GJ151" i="280"/>
  <c r="GJ20" i="265"/>
  <c r="GJ106" i="273"/>
  <c r="GI107" i="273"/>
  <c r="GJ108" i="273"/>
  <c r="GJ11" i="278"/>
  <c r="GJ12" i="278"/>
  <c r="GJ22" i="278"/>
  <c r="GJ17" i="278"/>
  <c r="GJ18" i="278"/>
  <c r="GJ23" i="278"/>
  <c r="GJ24" i="278"/>
  <c r="GJ29" i="278"/>
  <c r="GJ30" i="278"/>
  <c r="GJ31" i="278"/>
  <c r="GJ9" i="265"/>
  <c r="GI148" i="273"/>
  <c r="GI149" i="273"/>
  <c r="GI32" i="289"/>
  <c r="GI22" i="289"/>
  <c r="GH22" i="289"/>
  <c r="GH23" i="289"/>
  <c r="GH24" i="289"/>
  <c r="GI23" i="289"/>
  <c r="GI24" i="289"/>
  <c r="GI31" i="289"/>
  <c r="GJ33" i="289"/>
  <c r="GJ41" i="278"/>
  <c r="GJ42" i="278"/>
  <c r="GJ43" i="278"/>
  <c r="GJ44" i="278"/>
  <c r="GJ11" i="265"/>
  <c r="GJ10" i="265"/>
  <c r="GJ12" i="265"/>
  <c r="GJ150" i="280"/>
  <c r="GJ39" i="282"/>
  <c r="GJ43" i="282"/>
  <c r="GI33" i="278"/>
  <c r="GI34" i="278"/>
  <c r="GI35" i="278"/>
  <c r="GI66" i="278"/>
  <c r="GI61" i="278"/>
  <c r="GI62" i="278"/>
  <c r="GI63" i="278"/>
  <c r="GI67" i="278"/>
  <c r="GI68" i="278"/>
  <c r="GJ65" i="278"/>
  <c r="GJ54" i="278"/>
  <c r="GJ55" i="278"/>
  <c r="GJ51" i="278"/>
  <c r="GJ171" i="273"/>
  <c r="GJ170" i="273"/>
  <c r="GJ172" i="273"/>
  <c r="GJ50" i="278"/>
  <c r="GJ52" i="278"/>
  <c r="GJ56" i="278"/>
  <c r="GJ86" i="273"/>
  <c r="GI87" i="273"/>
  <c r="GJ88" i="273"/>
  <c r="GJ58" i="278"/>
  <c r="GJ57" i="278"/>
  <c r="GJ59" i="278"/>
  <c r="GJ32" i="265"/>
  <c r="F10" i="314"/>
  <c r="F11" i="314"/>
  <c r="F12" i="314"/>
  <c r="F14" i="314"/>
  <c r="GJ17" i="314"/>
  <c r="F162" i="48"/>
  <c r="F20" i="314"/>
  <c r="F163" i="48"/>
  <c r="F21" i="314"/>
  <c r="GJ24" i="314"/>
  <c r="GJ35" i="314"/>
  <c r="GJ158" i="280"/>
  <c r="GI164" i="280"/>
  <c r="J40" i="304"/>
  <c r="K40" i="304"/>
  <c r="J41" i="304"/>
  <c r="J42" i="304"/>
  <c r="J2" i="304"/>
  <c r="K2" i="304"/>
  <c r="J44" i="304"/>
  <c r="J46" i="304"/>
  <c r="J48" i="304"/>
  <c r="J49" i="304"/>
  <c r="L40" i="304"/>
  <c r="K41" i="304"/>
  <c r="K42" i="304"/>
  <c r="L2" i="304"/>
  <c r="K44" i="304"/>
  <c r="K46" i="304"/>
  <c r="K48" i="304"/>
  <c r="K49" i="304"/>
  <c r="M40" i="304"/>
  <c r="L41" i="304"/>
  <c r="L42" i="304"/>
  <c r="M2" i="304"/>
  <c r="L44" i="304"/>
  <c r="L46" i="304"/>
  <c r="L48" i="304"/>
  <c r="L49" i="304"/>
  <c r="N40" i="304"/>
  <c r="M41" i="304"/>
  <c r="M42" i="304"/>
  <c r="N2" i="304"/>
  <c r="M44" i="304"/>
  <c r="M46" i="304"/>
  <c r="M48" i="304"/>
  <c r="M49" i="304"/>
  <c r="O40" i="304"/>
  <c r="N41" i="304"/>
  <c r="N42" i="304"/>
  <c r="O2" i="304"/>
  <c r="N44" i="304"/>
  <c r="N46" i="304"/>
  <c r="N48" i="304"/>
  <c r="N49" i="304"/>
  <c r="P40" i="304"/>
  <c r="O41" i="304"/>
  <c r="O42" i="304"/>
  <c r="P2" i="304"/>
  <c r="O44" i="304"/>
  <c r="O46" i="304"/>
  <c r="O48" i="304"/>
  <c r="O49" i="304"/>
  <c r="Q40" i="304"/>
  <c r="P41" i="304"/>
  <c r="P42" i="304"/>
  <c r="Q2" i="304"/>
  <c r="P44" i="304"/>
  <c r="P46" i="304"/>
  <c r="P48" i="304"/>
  <c r="P49" i="304"/>
  <c r="R40" i="304"/>
  <c r="Q41" i="304"/>
  <c r="Q42" i="304"/>
  <c r="R2" i="304"/>
  <c r="Q44" i="304"/>
  <c r="Q46" i="304"/>
  <c r="Q48" i="304"/>
  <c r="Q49" i="304"/>
  <c r="S40" i="304"/>
  <c r="R41" i="304"/>
  <c r="R42" i="304"/>
  <c r="S2" i="304"/>
  <c r="R44" i="304"/>
  <c r="R46" i="304"/>
  <c r="R48" i="304"/>
  <c r="R49" i="304"/>
  <c r="T40" i="304"/>
  <c r="S41" i="304"/>
  <c r="S42" i="304"/>
  <c r="T2" i="304"/>
  <c r="S44" i="304"/>
  <c r="S46" i="304"/>
  <c r="S48" i="304"/>
  <c r="S49" i="304"/>
  <c r="U40" i="304"/>
  <c r="T41" i="304"/>
  <c r="T42" i="304"/>
  <c r="U2" i="304"/>
  <c r="T44" i="304"/>
  <c r="T46" i="304"/>
  <c r="T48" i="304"/>
  <c r="T49" i="304"/>
  <c r="V40" i="304"/>
  <c r="U41" i="304"/>
  <c r="U42" i="304"/>
  <c r="V2" i="304"/>
  <c r="U44" i="304"/>
  <c r="U46" i="304"/>
  <c r="U48" i="304"/>
  <c r="U49" i="304"/>
  <c r="W40" i="304"/>
  <c r="V41" i="304"/>
  <c r="V42" i="304"/>
  <c r="W2" i="304"/>
  <c r="V44" i="304"/>
  <c r="V46" i="304"/>
  <c r="V48" i="304"/>
  <c r="V49" i="304"/>
  <c r="X40" i="304"/>
  <c r="W41" i="304"/>
  <c r="W42" i="304"/>
  <c r="X2" i="304"/>
  <c r="W44" i="304"/>
  <c r="W46" i="304"/>
  <c r="W48" i="304"/>
  <c r="W49" i="304"/>
  <c r="Y40" i="304"/>
  <c r="X41" i="304"/>
  <c r="X42" i="304"/>
  <c r="Y2" i="304"/>
  <c r="X44" i="304"/>
  <c r="X46" i="304"/>
  <c r="X48" i="304"/>
  <c r="X49" i="304"/>
  <c r="Z40" i="304"/>
  <c r="Y41" i="304"/>
  <c r="Y42" i="304"/>
  <c r="Z2" i="304"/>
  <c r="Y44" i="304"/>
  <c r="Y46" i="304"/>
  <c r="Y48" i="304"/>
  <c r="Y49" i="304"/>
  <c r="AA40" i="304"/>
  <c r="Z41" i="304"/>
  <c r="Z42" i="304"/>
  <c r="AA2" i="304"/>
  <c r="Z44" i="304"/>
  <c r="Z46" i="304"/>
  <c r="Z48" i="304"/>
  <c r="Z49" i="304"/>
  <c r="AB40" i="304"/>
  <c r="AA41" i="304"/>
  <c r="AA42" i="304"/>
  <c r="AB2" i="304"/>
  <c r="AA44" i="304"/>
  <c r="AA46" i="304"/>
  <c r="AA48" i="304"/>
  <c r="AA49" i="304"/>
  <c r="AC40" i="304"/>
  <c r="AB41" i="304"/>
  <c r="AB42" i="304"/>
  <c r="AC2" i="304"/>
  <c r="AB44" i="304"/>
  <c r="AB46" i="304"/>
  <c r="AB48" i="304"/>
  <c r="AB49" i="304"/>
  <c r="AD40" i="304"/>
  <c r="AC41" i="304"/>
  <c r="AC42" i="304"/>
  <c r="AD2" i="304"/>
  <c r="AC44" i="304"/>
  <c r="AC46" i="304"/>
  <c r="AC48" i="304"/>
  <c r="AC49" i="304"/>
  <c r="AE40" i="304"/>
  <c r="AD41" i="304"/>
  <c r="AD42" i="304"/>
  <c r="AE2" i="304"/>
  <c r="AD44" i="304"/>
  <c r="AD46" i="304"/>
  <c r="AD48" i="304"/>
  <c r="AD49" i="304"/>
  <c r="AF40" i="304"/>
  <c r="AE41" i="304"/>
  <c r="AE42" i="304"/>
  <c r="AF2" i="304"/>
  <c r="AE44" i="304"/>
  <c r="AE46" i="304"/>
  <c r="AE48" i="304"/>
  <c r="AE49" i="304"/>
  <c r="AG40" i="304"/>
  <c r="AF41" i="304"/>
  <c r="AF42" i="304"/>
  <c r="AG2" i="304"/>
  <c r="AF44" i="304"/>
  <c r="AF46" i="304"/>
  <c r="AF48" i="304"/>
  <c r="AF49" i="304"/>
  <c r="AH40" i="304"/>
  <c r="AG41" i="304"/>
  <c r="AG42" i="304"/>
  <c r="AH2" i="304"/>
  <c r="AG44" i="304"/>
  <c r="AG46" i="304"/>
  <c r="AG48" i="304"/>
  <c r="AG49" i="304"/>
  <c r="AI40" i="304"/>
  <c r="AH41" i="304"/>
  <c r="AH42" i="304"/>
  <c r="AI2" i="304"/>
  <c r="AH44" i="304"/>
  <c r="AH46" i="304"/>
  <c r="AH48" i="304"/>
  <c r="AH49" i="304"/>
  <c r="AJ40" i="304"/>
  <c r="AI41" i="304"/>
  <c r="AI42" i="304"/>
  <c r="AJ2" i="304"/>
  <c r="AI44" i="304"/>
  <c r="AI46" i="304"/>
  <c r="AI48" i="304"/>
  <c r="AI49" i="304"/>
  <c r="AK40" i="304"/>
  <c r="AJ41" i="304"/>
  <c r="AJ42" i="304"/>
  <c r="AK2" i="304"/>
  <c r="AJ44" i="304"/>
  <c r="AJ46" i="304"/>
  <c r="AJ48" i="304"/>
  <c r="AJ49" i="304"/>
  <c r="AL40" i="304"/>
  <c r="AK41" i="304"/>
  <c r="AK42" i="304"/>
  <c r="AL2" i="304"/>
  <c r="AK44" i="304"/>
  <c r="AK46" i="304"/>
  <c r="AK48" i="304"/>
  <c r="AK49" i="304"/>
  <c r="AM40" i="304"/>
  <c r="AL41" i="304"/>
  <c r="AL42" i="304"/>
  <c r="AM2" i="304"/>
  <c r="AL44" i="304"/>
  <c r="AL46" i="304"/>
  <c r="AL48" i="304"/>
  <c r="AL49" i="304"/>
  <c r="AN40" i="304"/>
  <c r="AM41" i="304"/>
  <c r="AM42" i="304"/>
  <c r="AN2" i="304"/>
  <c r="AM44" i="304"/>
  <c r="AM46" i="304"/>
  <c r="AM48" i="304"/>
  <c r="AM49" i="304"/>
  <c r="AO40" i="304"/>
  <c r="AN41" i="304"/>
  <c r="AN42" i="304"/>
  <c r="AO2" i="304"/>
  <c r="AN44" i="304"/>
  <c r="AN46" i="304"/>
  <c r="AN48" i="304"/>
  <c r="AN49" i="304"/>
  <c r="AP40" i="304"/>
  <c r="AO41" i="304"/>
  <c r="AO42" i="304"/>
  <c r="AP2" i="304"/>
  <c r="AO44" i="304"/>
  <c r="AO46" i="304"/>
  <c r="AO48" i="304"/>
  <c r="AO49" i="304"/>
  <c r="AQ40" i="304"/>
  <c r="AP41" i="304"/>
  <c r="AP42" i="304"/>
  <c r="AQ2" i="304"/>
  <c r="AP44" i="304"/>
  <c r="AP46" i="304"/>
  <c r="AP48" i="304"/>
  <c r="AP49" i="304"/>
  <c r="AR40" i="304"/>
  <c r="AQ41" i="304"/>
  <c r="AQ42" i="304"/>
  <c r="AR2" i="304"/>
  <c r="AQ44" i="304"/>
  <c r="AQ46" i="304"/>
  <c r="AQ48" i="304"/>
  <c r="AQ49" i="304"/>
  <c r="AS40" i="304"/>
  <c r="AR41" i="304"/>
  <c r="AR42" i="304"/>
  <c r="AS2" i="304"/>
  <c r="AR44" i="304"/>
  <c r="AR46" i="304"/>
  <c r="AR48" i="304"/>
  <c r="AR49" i="304"/>
  <c r="AT40" i="304"/>
  <c r="AS41" i="304"/>
  <c r="AS42" i="304"/>
  <c r="AT2" i="304"/>
  <c r="AS44" i="304"/>
  <c r="AS46" i="304"/>
  <c r="AS48" i="304"/>
  <c r="AS49" i="304"/>
  <c r="AU40" i="304"/>
  <c r="AT41" i="304"/>
  <c r="AT42" i="304"/>
  <c r="AU2" i="304"/>
  <c r="AT44" i="304"/>
  <c r="AT46" i="304"/>
  <c r="AT48" i="304"/>
  <c r="AT49" i="304"/>
  <c r="AV40" i="304"/>
  <c r="AU41" i="304"/>
  <c r="AU42" i="304"/>
  <c r="AV2" i="304"/>
  <c r="AU44" i="304"/>
  <c r="AU46" i="304"/>
  <c r="AU48" i="304"/>
  <c r="AU49" i="304"/>
  <c r="AW40" i="304"/>
  <c r="AV41" i="304"/>
  <c r="AV42" i="304"/>
  <c r="AW2" i="304"/>
  <c r="AV44" i="304"/>
  <c r="AV46" i="304"/>
  <c r="AV48" i="304"/>
  <c r="AV49" i="304"/>
  <c r="AX40" i="304"/>
  <c r="AW41" i="304"/>
  <c r="AW42" i="304"/>
  <c r="AX2" i="304"/>
  <c r="AW44" i="304"/>
  <c r="AW46" i="304"/>
  <c r="AW48" i="304"/>
  <c r="AW49" i="304"/>
  <c r="AY40" i="304"/>
  <c r="AX41" i="304"/>
  <c r="AX42" i="304"/>
  <c r="AY2" i="304"/>
  <c r="AX44" i="304"/>
  <c r="AX46" i="304"/>
  <c r="AX48" i="304"/>
  <c r="AX49" i="304"/>
  <c r="AZ40" i="304"/>
  <c r="AY41" i="304"/>
  <c r="AY42" i="304"/>
  <c r="AZ2" i="304"/>
  <c r="AY44" i="304"/>
  <c r="AY46" i="304"/>
  <c r="AY48" i="304"/>
  <c r="AY49" i="304"/>
  <c r="BA40" i="304"/>
  <c r="AZ41" i="304"/>
  <c r="AZ42" i="304"/>
  <c r="BA2" i="304"/>
  <c r="AZ44" i="304"/>
  <c r="AZ46" i="304"/>
  <c r="AZ48" i="304"/>
  <c r="AZ49" i="304"/>
  <c r="BB40" i="304"/>
  <c r="BA41" i="304"/>
  <c r="BA42" i="304"/>
  <c r="BB2" i="304"/>
  <c r="BA44" i="304"/>
  <c r="BA46" i="304"/>
  <c r="BA48" i="304"/>
  <c r="BA49" i="304"/>
  <c r="BC40" i="304"/>
  <c r="BB41" i="304"/>
  <c r="BB42" i="304"/>
  <c r="BC2" i="304"/>
  <c r="BB44" i="304"/>
  <c r="BB46" i="304"/>
  <c r="BB48" i="304"/>
  <c r="BB49" i="304"/>
  <c r="BD40" i="304"/>
  <c r="BC41" i="304"/>
  <c r="BC42" i="304"/>
  <c r="BD2" i="304"/>
  <c r="BC44" i="304"/>
  <c r="BC46" i="304"/>
  <c r="BC48" i="304"/>
  <c r="BC49" i="304"/>
  <c r="BE40" i="304"/>
  <c r="BD41" i="304"/>
  <c r="BD42" i="304"/>
  <c r="BE2" i="304"/>
  <c r="BD44" i="304"/>
  <c r="BD46" i="304"/>
  <c r="BD48" i="304"/>
  <c r="BD49" i="304"/>
  <c r="BF40" i="304"/>
  <c r="BE41" i="304"/>
  <c r="BE42" i="304"/>
  <c r="BF2" i="304"/>
  <c r="BE44" i="304"/>
  <c r="BE46" i="304"/>
  <c r="BE48" i="304"/>
  <c r="BE49" i="304"/>
  <c r="BG40" i="304"/>
  <c r="BF41" i="304"/>
  <c r="BF42" i="304"/>
  <c r="BG2" i="304"/>
  <c r="BF44" i="304"/>
  <c r="BF46" i="304"/>
  <c r="BF48" i="304"/>
  <c r="BF49" i="304"/>
  <c r="BH40" i="304"/>
  <c r="BG41" i="304"/>
  <c r="BG42" i="304"/>
  <c r="BH2" i="304"/>
  <c r="BG44" i="304"/>
  <c r="BG46" i="304"/>
  <c r="BG48" i="304"/>
  <c r="BG49" i="304"/>
  <c r="BI40" i="304"/>
  <c r="BH41" i="304"/>
  <c r="BH42" i="304"/>
  <c r="BI2" i="304"/>
  <c r="BH44" i="304"/>
  <c r="BH46" i="304"/>
  <c r="BH48" i="304"/>
  <c r="BH49" i="304"/>
  <c r="BJ40" i="304"/>
  <c r="BI41" i="304"/>
  <c r="BI42" i="304"/>
  <c r="BJ2" i="304"/>
  <c r="BI44" i="304"/>
  <c r="BI46" i="304"/>
  <c r="BI48" i="304"/>
  <c r="BI49" i="304"/>
  <c r="BK40" i="304"/>
  <c r="BJ41" i="304"/>
  <c r="BJ42" i="304"/>
  <c r="BK2" i="304"/>
  <c r="BJ44" i="304"/>
  <c r="BJ46" i="304"/>
  <c r="BJ48" i="304"/>
  <c r="BJ49" i="304"/>
  <c r="BL40" i="304"/>
  <c r="BK41" i="304"/>
  <c r="BK42" i="304"/>
  <c r="BL2" i="304"/>
  <c r="BK44" i="304"/>
  <c r="BK46" i="304"/>
  <c r="BK48" i="304"/>
  <c r="BK49" i="304"/>
  <c r="BM40" i="304"/>
  <c r="BL41" i="304"/>
  <c r="BL42" i="304"/>
  <c r="BM2" i="304"/>
  <c r="BL44" i="304"/>
  <c r="BL46" i="304"/>
  <c r="BL48" i="304"/>
  <c r="BL49" i="304"/>
  <c r="BN40" i="304"/>
  <c r="BM41" i="304"/>
  <c r="BM42" i="304"/>
  <c r="BN2" i="304"/>
  <c r="BM44" i="304"/>
  <c r="BM46" i="304"/>
  <c r="BM48" i="304"/>
  <c r="BM49" i="304"/>
  <c r="BO40" i="304"/>
  <c r="BN41" i="304"/>
  <c r="BN42" i="304"/>
  <c r="BO2" i="304"/>
  <c r="BN44" i="304"/>
  <c r="BN46" i="304"/>
  <c r="BN48" i="304"/>
  <c r="BN49" i="304"/>
  <c r="BP40" i="304"/>
  <c r="BO41" i="304"/>
  <c r="BO42" i="304"/>
  <c r="BP2" i="304"/>
  <c r="BO44" i="304"/>
  <c r="BO46" i="304"/>
  <c r="BO48" i="304"/>
  <c r="BO49" i="304"/>
  <c r="BQ40" i="304"/>
  <c r="BP41" i="304"/>
  <c r="BP42" i="304"/>
  <c r="BQ2" i="304"/>
  <c r="BP44" i="304"/>
  <c r="BP46" i="304"/>
  <c r="BP48" i="304"/>
  <c r="BP49" i="304"/>
  <c r="BR40" i="304"/>
  <c r="BQ41" i="304"/>
  <c r="BQ42" i="304"/>
  <c r="BR2" i="304"/>
  <c r="BQ44" i="304"/>
  <c r="BQ46" i="304"/>
  <c r="BQ48" i="304"/>
  <c r="BQ49" i="304"/>
  <c r="BS40" i="304"/>
  <c r="BR41" i="304"/>
  <c r="BR42" i="304"/>
  <c r="BS2" i="304"/>
  <c r="BR44" i="304"/>
  <c r="BR46" i="304"/>
  <c r="BR48" i="304"/>
  <c r="BR49" i="304"/>
  <c r="BT40" i="304"/>
  <c r="BS41" i="304"/>
  <c r="BS42" i="304"/>
  <c r="BT2" i="304"/>
  <c r="BS44" i="304"/>
  <c r="BS46" i="304"/>
  <c r="BS48" i="304"/>
  <c r="BS49" i="304"/>
  <c r="BU40" i="304"/>
  <c r="BT41" i="304"/>
  <c r="BT42" i="304"/>
  <c r="BU2" i="304"/>
  <c r="BT44" i="304"/>
  <c r="BT46" i="304"/>
  <c r="BT48" i="304"/>
  <c r="BT49" i="304"/>
  <c r="BV40" i="304"/>
  <c r="BU41" i="304"/>
  <c r="BU42" i="304"/>
  <c r="BV2" i="304"/>
  <c r="BU44" i="304"/>
  <c r="BU46" i="304"/>
  <c r="BU48" i="304"/>
  <c r="BU49" i="304"/>
  <c r="BW40" i="304"/>
  <c r="BV41" i="304"/>
  <c r="BV42" i="304"/>
  <c r="BW2" i="304"/>
  <c r="BV44" i="304"/>
  <c r="BV46" i="304"/>
  <c r="BV48" i="304"/>
  <c r="BV49" i="304"/>
  <c r="BX40" i="304"/>
  <c r="BW41" i="304"/>
  <c r="BW42" i="304"/>
  <c r="BX2" i="304"/>
  <c r="BW44" i="304"/>
  <c r="BW46" i="304"/>
  <c r="BW48" i="304"/>
  <c r="BW49" i="304"/>
  <c r="BY40" i="304"/>
  <c r="BX41" i="304"/>
  <c r="BX42" i="304"/>
  <c r="BY2" i="304"/>
  <c r="BX44" i="304"/>
  <c r="BX46" i="304"/>
  <c r="BX48" i="304"/>
  <c r="BX49" i="304"/>
  <c r="BZ40" i="304"/>
  <c r="BY41" i="304"/>
  <c r="BY42" i="304"/>
  <c r="BZ2" i="304"/>
  <c r="BY44" i="304"/>
  <c r="BY46" i="304"/>
  <c r="BY48" i="304"/>
  <c r="BY49" i="304"/>
  <c r="CA40" i="304"/>
  <c r="BZ41" i="304"/>
  <c r="BZ42" i="304"/>
  <c r="CA2" i="304"/>
  <c r="BZ44" i="304"/>
  <c r="BZ46" i="304"/>
  <c r="BZ48" i="304"/>
  <c r="BZ49" i="304"/>
  <c r="CB40" i="304"/>
  <c r="CA41" i="304"/>
  <c r="CA42" i="304"/>
  <c r="CB2" i="304"/>
  <c r="CA44" i="304"/>
  <c r="CA46" i="304"/>
  <c r="CA48" i="304"/>
  <c r="CA49" i="304"/>
  <c r="CC40" i="304"/>
  <c r="CB41" i="304"/>
  <c r="CB42" i="304"/>
  <c r="CC2" i="304"/>
  <c r="CB44" i="304"/>
  <c r="CB46" i="304"/>
  <c r="CB48" i="304"/>
  <c r="CB49" i="304"/>
  <c r="CD40" i="304"/>
  <c r="CC41" i="304"/>
  <c r="CC42" i="304"/>
  <c r="CD2" i="304"/>
  <c r="CC44" i="304"/>
  <c r="CC46" i="304"/>
  <c r="CC48" i="304"/>
  <c r="CC49" i="304"/>
  <c r="CE40" i="304"/>
  <c r="CD41" i="304"/>
  <c r="CD42" i="304"/>
  <c r="CE2" i="304"/>
  <c r="CD44" i="304"/>
  <c r="CD46" i="304"/>
  <c r="CD48" i="304"/>
  <c r="CD49" i="304"/>
  <c r="CF40" i="304"/>
  <c r="CE41" i="304"/>
  <c r="CE42" i="304"/>
  <c r="CF2" i="304"/>
  <c r="CE44" i="304"/>
  <c r="CE46" i="304"/>
  <c r="CE48" i="304"/>
  <c r="CE49" i="304"/>
  <c r="CG40" i="304"/>
  <c r="CF41" i="304"/>
  <c r="CF42" i="304"/>
  <c r="CG2" i="304"/>
  <c r="CF44" i="304"/>
  <c r="CF46" i="304"/>
  <c r="CF48" i="304"/>
  <c r="CF49" i="304"/>
  <c r="CH40" i="304"/>
  <c r="CG41" i="304"/>
  <c r="CG42" i="304"/>
  <c r="CH2" i="304"/>
  <c r="CG44" i="304"/>
  <c r="CG46" i="304"/>
  <c r="CG48" i="304"/>
  <c r="CG49" i="304"/>
  <c r="CI40" i="304"/>
  <c r="CH41" i="304"/>
  <c r="CH42" i="304"/>
  <c r="CI2" i="304"/>
  <c r="CH44" i="304"/>
  <c r="CH46" i="304"/>
  <c r="CH48" i="304"/>
  <c r="CH49" i="304"/>
  <c r="CJ40" i="304"/>
  <c r="CI41" i="304"/>
  <c r="CI42" i="304"/>
  <c r="CJ2" i="304"/>
  <c r="CI44" i="304"/>
  <c r="CI46" i="304"/>
  <c r="CI48" i="304"/>
  <c r="CI49" i="304"/>
  <c r="CK40" i="304"/>
  <c r="CJ41" i="304"/>
  <c r="CJ42" i="304"/>
  <c r="CK2" i="304"/>
  <c r="CJ44" i="304"/>
  <c r="CJ46" i="304"/>
  <c r="CJ48" i="304"/>
  <c r="CJ49" i="304"/>
  <c r="CL40" i="304"/>
  <c r="CK41" i="304"/>
  <c r="CK42" i="304"/>
  <c r="CL2" i="304"/>
  <c r="CK44" i="304"/>
  <c r="CK46" i="304"/>
  <c r="CK48" i="304"/>
  <c r="CK49" i="304"/>
  <c r="CM40" i="304"/>
  <c r="CL41" i="304"/>
  <c r="CL42" i="304"/>
  <c r="CM2" i="304"/>
  <c r="CL44" i="304"/>
  <c r="CL46" i="304"/>
  <c r="CL48" i="304"/>
  <c r="CL49" i="304"/>
  <c r="CN40" i="304"/>
  <c r="CM41" i="304"/>
  <c r="CM42" i="304"/>
  <c r="CN2" i="304"/>
  <c r="CM44" i="304"/>
  <c r="CM46" i="304"/>
  <c r="CM48" i="304"/>
  <c r="CM49" i="304"/>
  <c r="CO40" i="304"/>
  <c r="CN41" i="304"/>
  <c r="CN42" i="304"/>
  <c r="CO2" i="304"/>
  <c r="CN44" i="304"/>
  <c r="CN46" i="304"/>
  <c r="CN48" i="304"/>
  <c r="CN49" i="304"/>
  <c r="CP40" i="304"/>
  <c r="CO41" i="304"/>
  <c r="CO42" i="304"/>
  <c r="CP2" i="304"/>
  <c r="CO44" i="304"/>
  <c r="CO46" i="304"/>
  <c r="CO48" i="304"/>
  <c r="CO49" i="304"/>
  <c r="CQ40" i="304"/>
  <c r="CP41" i="304"/>
  <c r="CP42" i="304"/>
  <c r="CQ2" i="304"/>
  <c r="CP44" i="304"/>
  <c r="CP46" i="304"/>
  <c r="CP48" i="304"/>
  <c r="CP49" i="304"/>
  <c r="CR40" i="304"/>
  <c r="CQ41" i="304"/>
  <c r="CQ42" i="304"/>
  <c r="CR2" i="304"/>
  <c r="CQ44" i="304"/>
  <c r="CQ46" i="304"/>
  <c r="CQ48" i="304"/>
  <c r="CQ49" i="304"/>
  <c r="CS40" i="304"/>
  <c r="CR41" i="304"/>
  <c r="CR42" i="304"/>
  <c r="CS2" i="304"/>
  <c r="CR44" i="304"/>
  <c r="CR46" i="304"/>
  <c r="CR48" i="304"/>
  <c r="CR49" i="304"/>
  <c r="CT40" i="304"/>
  <c r="CS41" i="304"/>
  <c r="CS42" i="304"/>
  <c r="CT2" i="304"/>
  <c r="CS44" i="304"/>
  <c r="CS46" i="304"/>
  <c r="CS48" i="304"/>
  <c r="CS49" i="304"/>
  <c r="CU40" i="304"/>
  <c r="CT41" i="304"/>
  <c r="CT42" i="304"/>
  <c r="CU2" i="304"/>
  <c r="CT44" i="304"/>
  <c r="CT46" i="304"/>
  <c r="CT48" i="304"/>
  <c r="CT49" i="304"/>
  <c r="CV40" i="304"/>
  <c r="CU41" i="304"/>
  <c r="CU42" i="304"/>
  <c r="CV2" i="304"/>
  <c r="CU44" i="304"/>
  <c r="CU46" i="304"/>
  <c r="CU48" i="304"/>
  <c r="CU49" i="304"/>
  <c r="CW40" i="304"/>
  <c r="CV41" i="304"/>
  <c r="CV42" i="304"/>
  <c r="CW2" i="304"/>
  <c r="CV44" i="304"/>
  <c r="CV46" i="304"/>
  <c r="CV48" i="304"/>
  <c r="CV49" i="304"/>
  <c r="CX40" i="304"/>
  <c r="CW41" i="304"/>
  <c r="CW42" i="304"/>
  <c r="CX2" i="304"/>
  <c r="CW44" i="304"/>
  <c r="CW46" i="304"/>
  <c r="CW48" i="304"/>
  <c r="CW49" i="304"/>
  <c r="CY40" i="304"/>
  <c r="CX41" i="304"/>
  <c r="CX42" i="304"/>
  <c r="CY2" i="304"/>
  <c r="CX44" i="304"/>
  <c r="CX46" i="304"/>
  <c r="CX48" i="304"/>
  <c r="CX49" i="304"/>
  <c r="CZ40" i="304"/>
  <c r="CY41" i="304"/>
  <c r="CY42" i="304"/>
  <c r="CZ2" i="304"/>
  <c r="CY44" i="304"/>
  <c r="CY46" i="304"/>
  <c r="CY48" i="304"/>
  <c r="CY49" i="304"/>
  <c r="DA40" i="304"/>
  <c r="CZ41" i="304"/>
  <c r="CZ42" i="304"/>
  <c r="DA2" i="304"/>
  <c r="CZ44" i="304"/>
  <c r="CZ46" i="304"/>
  <c r="CZ48" i="304"/>
  <c r="CZ49" i="304"/>
  <c r="DB40" i="304"/>
  <c r="DA41" i="304"/>
  <c r="DA42" i="304"/>
  <c r="DB2" i="304"/>
  <c r="DA44" i="304"/>
  <c r="DA46" i="304"/>
  <c r="DA48" i="304"/>
  <c r="DA49" i="304"/>
  <c r="DC40" i="304"/>
  <c r="DB41" i="304"/>
  <c r="DB42" i="304"/>
  <c r="DC2" i="304"/>
  <c r="DB44" i="304"/>
  <c r="DB46" i="304"/>
  <c r="DB48" i="304"/>
  <c r="DB49" i="304"/>
  <c r="DD40" i="304"/>
  <c r="DC41" i="304"/>
  <c r="DC42" i="304"/>
  <c r="DD2" i="304"/>
  <c r="DC44" i="304"/>
  <c r="DC46" i="304"/>
  <c r="DC48" i="304"/>
  <c r="DC49" i="304"/>
  <c r="DE40" i="304"/>
  <c r="DD41" i="304"/>
  <c r="DD42" i="304"/>
  <c r="DE2" i="304"/>
  <c r="DD44" i="304"/>
  <c r="DD46" i="304"/>
  <c r="DD48" i="304"/>
  <c r="DD49" i="304"/>
  <c r="DF40" i="304"/>
  <c r="DE41" i="304"/>
  <c r="DE42" i="304"/>
  <c r="DF2" i="304"/>
  <c r="DE44" i="304"/>
  <c r="DE46" i="304"/>
  <c r="DE48" i="304"/>
  <c r="DE49" i="304"/>
  <c r="DG40" i="304"/>
  <c r="DF41" i="304"/>
  <c r="DF42" i="304"/>
  <c r="DG2" i="304"/>
  <c r="DF44" i="304"/>
  <c r="DF46" i="304"/>
  <c r="DF48" i="304"/>
  <c r="DF49" i="304"/>
  <c r="DH40" i="304"/>
  <c r="DG41" i="304"/>
  <c r="DG42" i="304"/>
  <c r="DH2" i="304"/>
  <c r="DG44" i="304"/>
  <c r="DG46" i="304"/>
  <c r="DG48" i="304"/>
  <c r="DG49" i="304"/>
  <c r="DI40" i="304"/>
  <c r="DH41" i="304"/>
  <c r="DH42" i="304"/>
  <c r="DI2" i="304"/>
  <c r="DH44" i="304"/>
  <c r="DH46" i="304"/>
  <c r="DH48" i="304"/>
  <c r="DH49" i="304"/>
  <c r="DJ40" i="304"/>
  <c r="DI41" i="304"/>
  <c r="DI42" i="304"/>
  <c r="DJ2" i="304"/>
  <c r="DI44" i="304"/>
  <c r="DI46" i="304"/>
  <c r="DI48" i="304"/>
  <c r="DI49" i="304"/>
  <c r="DK40" i="304"/>
  <c r="DJ41" i="304"/>
  <c r="DJ42" i="304"/>
  <c r="DK2" i="304"/>
  <c r="DJ44" i="304"/>
  <c r="DJ46" i="304"/>
  <c r="DJ48" i="304"/>
  <c r="DJ49" i="304"/>
  <c r="DL40" i="304"/>
  <c r="DK41" i="304"/>
  <c r="DK42" i="304"/>
  <c r="DL2" i="304"/>
  <c r="DK44" i="304"/>
  <c r="DK46" i="304"/>
  <c r="DK48" i="304"/>
  <c r="DK49" i="304"/>
  <c r="DM40" i="304"/>
  <c r="DL41" i="304"/>
  <c r="DL42" i="304"/>
  <c r="DM2" i="304"/>
  <c r="DL44" i="304"/>
  <c r="DL46" i="304"/>
  <c r="DL48" i="304"/>
  <c r="DL49" i="304"/>
  <c r="DN40" i="304"/>
  <c r="DM41" i="304"/>
  <c r="DM42" i="304"/>
  <c r="DN2" i="304"/>
  <c r="DM44" i="304"/>
  <c r="DM46" i="304"/>
  <c r="DM48" i="304"/>
  <c r="DM49" i="304"/>
  <c r="DO40" i="304"/>
  <c r="DN41" i="304"/>
  <c r="DN42" i="304"/>
  <c r="DO2" i="304"/>
  <c r="DN44" i="304"/>
  <c r="DN46" i="304"/>
  <c r="DN48" i="304"/>
  <c r="DN49" i="304"/>
  <c r="DP40" i="304"/>
  <c r="DO41" i="304"/>
  <c r="DO42" i="304"/>
  <c r="DP2" i="304"/>
  <c r="DO44" i="304"/>
  <c r="DO46" i="304"/>
  <c r="DO48" i="304"/>
  <c r="DO49" i="304"/>
  <c r="DQ40" i="304"/>
  <c r="DP41" i="304"/>
  <c r="DP42" i="304"/>
  <c r="DQ2" i="304"/>
  <c r="DP44" i="304"/>
  <c r="DP46" i="304"/>
  <c r="DP48" i="304"/>
  <c r="DP49" i="304"/>
  <c r="DR40" i="304"/>
  <c r="DQ41" i="304"/>
  <c r="DQ42" i="304"/>
  <c r="DR2" i="304"/>
  <c r="DQ44" i="304"/>
  <c r="DQ46" i="304"/>
  <c r="DQ48" i="304"/>
  <c r="DQ49" i="304"/>
  <c r="DS40" i="304"/>
  <c r="DR41" i="304"/>
  <c r="DR42" i="304"/>
  <c r="DS2" i="304"/>
  <c r="DR44" i="304"/>
  <c r="DR46" i="304"/>
  <c r="DR48" i="304"/>
  <c r="DR49" i="304"/>
  <c r="DT40" i="304"/>
  <c r="DS41" i="304"/>
  <c r="DS42" i="304"/>
  <c r="DT2" i="304"/>
  <c r="DS44" i="304"/>
  <c r="DS46" i="304"/>
  <c r="DS48" i="304"/>
  <c r="DS49" i="304"/>
  <c r="DU40" i="304"/>
  <c r="DT41" i="304"/>
  <c r="DT42" i="304"/>
  <c r="DU2" i="304"/>
  <c r="DT44" i="304"/>
  <c r="DT46" i="304"/>
  <c r="DT48" i="304"/>
  <c r="DT49" i="304"/>
  <c r="DV40" i="304"/>
  <c r="DU41" i="304"/>
  <c r="DU42" i="304"/>
  <c r="DV2" i="304"/>
  <c r="DU44" i="304"/>
  <c r="DU46" i="304"/>
  <c r="DU48" i="304"/>
  <c r="DU49" i="304"/>
  <c r="DW40" i="304"/>
  <c r="DV41" i="304"/>
  <c r="DV42" i="304"/>
  <c r="DW2" i="304"/>
  <c r="DV44" i="304"/>
  <c r="DV46" i="304"/>
  <c r="DV48" i="304"/>
  <c r="DV49" i="304"/>
  <c r="DX40" i="304"/>
  <c r="DW41" i="304"/>
  <c r="DW42" i="304"/>
  <c r="DX2" i="304"/>
  <c r="DW44" i="304"/>
  <c r="DW46" i="304"/>
  <c r="DW48" i="304"/>
  <c r="DW49" i="304"/>
  <c r="DY40" i="304"/>
  <c r="DX41" i="304"/>
  <c r="DX42" i="304"/>
  <c r="DY2" i="304"/>
  <c r="DX44" i="304"/>
  <c r="DX46" i="304"/>
  <c r="DX48" i="304"/>
  <c r="DX49" i="304"/>
  <c r="DZ40" i="304"/>
  <c r="DY41" i="304"/>
  <c r="DY42" i="304"/>
  <c r="DZ2" i="304"/>
  <c r="DY44" i="304"/>
  <c r="DY46" i="304"/>
  <c r="DY48" i="304"/>
  <c r="DY49" i="304"/>
  <c r="EA40" i="304"/>
  <c r="DZ41" i="304"/>
  <c r="DZ42" i="304"/>
  <c r="EA2" i="304"/>
  <c r="DZ44" i="304"/>
  <c r="DZ46" i="304"/>
  <c r="DZ48" i="304"/>
  <c r="DZ49" i="304"/>
  <c r="EB40" i="304"/>
  <c r="EA41" i="304"/>
  <c r="EA42" i="304"/>
  <c r="EB2" i="304"/>
  <c r="EA44" i="304"/>
  <c r="EA46" i="304"/>
  <c r="EA48" i="304"/>
  <c r="EA49" i="304"/>
  <c r="EC40" i="304"/>
  <c r="EB41" i="304"/>
  <c r="EB42" i="304"/>
  <c r="EC2" i="304"/>
  <c r="EB44" i="304"/>
  <c r="EB46" i="304"/>
  <c r="EB48" i="304"/>
  <c r="EB49" i="304"/>
  <c r="ED40" i="304"/>
  <c r="EC41" i="304"/>
  <c r="EC42" i="304"/>
  <c r="ED2" i="304"/>
  <c r="EC44" i="304"/>
  <c r="EC46" i="304"/>
  <c r="EC48" i="304"/>
  <c r="EC49" i="304"/>
  <c r="EE40" i="304"/>
  <c r="ED41" i="304"/>
  <c r="ED42" i="304"/>
  <c r="EE2" i="304"/>
  <c r="ED44" i="304"/>
  <c r="ED46" i="304"/>
  <c r="ED48" i="304"/>
  <c r="ED49" i="304"/>
  <c r="EF40" i="304"/>
  <c r="EE41" i="304"/>
  <c r="EE42" i="304"/>
  <c r="EF2" i="304"/>
  <c r="EE44" i="304"/>
  <c r="EE46" i="304"/>
  <c r="EE48" i="304"/>
  <c r="EE49" i="304"/>
  <c r="EG40" i="304"/>
  <c r="EF41" i="304"/>
  <c r="EF42" i="304"/>
  <c r="EG2" i="304"/>
  <c r="EF44" i="304"/>
  <c r="EF46" i="304"/>
  <c r="EF48" i="304"/>
  <c r="EF49" i="304"/>
  <c r="EH40" i="304"/>
  <c r="EG41" i="304"/>
  <c r="EG42" i="304"/>
  <c r="EH2" i="304"/>
  <c r="EG44" i="304"/>
  <c r="EG46" i="304"/>
  <c r="EG48" i="304"/>
  <c r="EG49" i="304"/>
  <c r="EI40" i="304"/>
  <c r="EH41" i="304"/>
  <c r="EH42" i="304"/>
  <c r="EI2" i="304"/>
  <c r="EH44" i="304"/>
  <c r="EH46" i="304"/>
  <c r="EH48" i="304"/>
  <c r="EH49" i="304"/>
  <c r="EJ40" i="304"/>
  <c r="EI41" i="304"/>
  <c r="EI42" i="304"/>
  <c r="EJ2" i="304"/>
  <c r="EI44" i="304"/>
  <c r="EI46" i="304"/>
  <c r="EI48" i="304"/>
  <c r="EI49" i="304"/>
  <c r="EK40" i="304"/>
  <c r="EJ41" i="304"/>
  <c r="EJ42" i="304"/>
  <c r="EK2" i="304"/>
  <c r="EJ44" i="304"/>
  <c r="EJ46" i="304"/>
  <c r="EJ48" i="304"/>
  <c r="EJ49" i="304"/>
  <c r="EL40" i="304"/>
  <c r="EK41" i="304"/>
  <c r="EK42" i="304"/>
  <c r="EL2" i="304"/>
  <c r="EK44" i="304"/>
  <c r="EK46" i="304"/>
  <c r="EK48" i="304"/>
  <c r="EK49" i="304"/>
  <c r="EM40" i="304"/>
  <c r="EL41" i="304"/>
  <c r="EL42" i="304"/>
  <c r="EM2" i="304"/>
  <c r="EL44" i="304"/>
  <c r="EL46" i="304"/>
  <c r="EL48" i="304"/>
  <c r="EL49" i="304"/>
  <c r="EN40" i="304"/>
  <c r="EM41" i="304"/>
  <c r="EM42" i="304"/>
  <c r="EN2" i="304"/>
  <c r="EM44" i="304"/>
  <c r="EM46" i="304"/>
  <c r="EM48" i="304"/>
  <c r="EM49" i="304"/>
  <c r="EO40" i="304"/>
  <c r="EN41" i="304"/>
  <c r="EN42" i="304"/>
  <c r="EO2" i="304"/>
  <c r="EN44" i="304"/>
  <c r="EN46" i="304"/>
  <c r="EN48" i="304"/>
  <c r="EN49" i="304"/>
  <c r="EP40" i="304"/>
  <c r="EO41" i="304"/>
  <c r="EO42" i="304"/>
  <c r="EP2" i="304"/>
  <c r="EO44" i="304"/>
  <c r="EO46" i="304"/>
  <c r="EO48" i="304"/>
  <c r="EO49" i="304"/>
  <c r="EQ40" i="304"/>
  <c r="EP41" i="304"/>
  <c r="EP42" i="304"/>
  <c r="EQ2" i="304"/>
  <c r="EP44" i="304"/>
  <c r="EP46" i="304"/>
  <c r="EP48" i="304"/>
  <c r="EP49" i="304"/>
  <c r="ER40" i="304"/>
  <c r="EQ41" i="304"/>
  <c r="EQ42" i="304"/>
  <c r="ER2" i="304"/>
  <c r="EQ44" i="304"/>
  <c r="EQ46" i="304"/>
  <c r="EQ48" i="304"/>
  <c r="EQ49" i="304"/>
  <c r="ES40" i="304"/>
  <c r="ER41" i="304"/>
  <c r="ER42" i="304"/>
  <c r="ES2" i="304"/>
  <c r="ER44" i="304"/>
  <c r="ER46" i="304"/>
  <c r="ER48" i="304"/>
  <c r="ER49" i="304"/>
  <c r="ET40" i="304"/>
  <c r="ES41" i="304"/>
  <c r="ES42" i="304"/>
  <c r="ET2" i="304"/>
  <c r="ES44" i="304"/>
  <c r="ES46" i="304"/>
  <c r="ES48" i="304"/>
  <c r="ES49" i="304"/>
  <c r="EU40" i="304"/>
  <c r="ET41" i="304"/>
  <c r="ET42" i="304"/>
  <c r="EU2" i="304"/>
  <c r="ET44" i="304"/>
  <c r="ET46" i="304"/>
  <c r="ET48" i="304"/>
  <c r="ET49" i="304"/>
  <c r="EV40" i="304"/>
  <c r="EU41" i="304"/>
  <c r="EU42" i="304"/>
  <c r="EV2" i="304"/>
  <c r="EU44" i="304"/>
  <c r="EU46" i="304"/>
  <c r="EU48" i="304"/>
  <c r="EU49" i="304"/>
  <c r="EW40" i="304"/>
  <c r="EV41" i="304"/>
  <c r="EV42" i="304"/>
  <c r="EW2" i="304"/>
  <c r="EV44" i="304"/>
  <c r="EV46" i="304"/>
  <c r="EV48" i="304"/>
  <c r="EV49" i="304"/>
  <c r="EX40" i="304"/>
  <c r="EW41" i="304"/>
  <c r="EW42" i="304"/>
  <c r="EX2" i="304"/>
  <c r="EW44" i="304"/>
  <c r="EW46" i="304"/>
  <c r="EW48" i="304"/>
  <c r="EW49" i="304"/>
  <c r="EY40" i="304"/>
  <c r="EX41" i="304"/>
  <c r="EX42" i="304"/>
  <c r="EY2" i="304"/>
  <c r="EX44" i="304"/>
  <c r="EX46" i="304"/>
  <c r="EX48" i="304"/>
  <c r="EX49" i="304"/>
  <c r="EZ40" i="304"/>
  <c r="EY41" i="304"/>
  <c r="EY42" i="304"/>
  <c r="EZ2" i="304"/>
  <c r="EY44" i="304"/>
  <c r="EY46" i="304"/>
  <c r="EY48" i="304"/>
  <c r="EY49" i="304"/>
  <c r="FA40" i="304"/>
  <c r="EZ41" i="304"/>
  <c r="EZ42" i="304"/>
  <c r="FA2" i="304"/>
  <c r="EZ44" i="304"/>
  <c r="EZ46" i="304"/>
  <c r="EZ48" i="304"/>
  <c r="EZ49" i="304"/>
  <c r="FB40" i="304"/>
  <c r="FA41" i="304"/>
  <c r="FA42" i="304"/>
  <c r="FB2" i="304"/>
  <c r="FA44" i="304"/>
  <c r="FA46" i="304"/>
  <c r="FA48" i="304"/>
  <c r="FA49" i="304"/>
  <c r="FC40" i="304"/>
  <c r="FB41" i="304"/>
  <c r="FB42" i="304"/>
  <c r="FC2" i="304"/>
  <c r="FB44" i="304"/>
  <c r="FB46" i="304"/>
  <c r="FB48" i="304"/>
  <c r="FB49" i="304"/>
  <c r="FD40" i="304"/>
  <c r="FC41" i="304"/>
  <c r="FC42" i="304"/>
  <c r="FD2" i="304"/>
  <c r="FC44" i="304"/>
  <c r="FC46" i="304"/>
  <c r="FC48" i="304"/>
  <c r="FC49" i="304"/>
  <c r="FE40" i="304"/>
  <c r="FD41" i="304"/>
  <c r="FD42" i="304"/>
  <c r="FE2" i="304"/>
  <c r="FD44" i="304"/>
  <c r="FD46" i="304"/>
  <c r="FD48" i="304"/>
  <c r="FD49" i="304"/>
  <c r="FF40" i="304"/>
  <c r="FE41" i="304"/>
  <c r="FE42" i="304"/>
  <c r="FF2" i="304"/>
  <c r="FE44" i="304"/>
  <c r="FE46" i="304"/>
  <c r="FE48" i="304"/>
  <c r="FE49" i="304"/>
  <c r="FG40" i="304"/>
  <c r="FF41" i="304"/>
  <c r="FF42" i="304"/>
  <c r="FG2" i="304"/>
  <c r="FF44" i="304"/>
  <c r="FF46" i="304"/>
  <c r="FF48" i="304"/>
  <c r="FF49" i="304"/>
  <c r="FH40" i="304"/>
  <c r="FG41" i="304"/>
  <c r="FG42" i="304"/>
  <c r="FH2" i="304"/>
  <c r="FG44" i="304"/>
  <c r="FG46" i="304"/>
  <c r="FG48" i="304"/>
  <c r="FG49" i="304"/>
  <c r="FI40" i="304"/>
  <c r="FH41" i="304"/>
  <c r="FH42" i="304"/>
  <c r="FI2" i="304"/>
  <c r="FH44" i="304"/>
  <c r="FH46" i="304"/>
  <c r="FH48" i="304"/>
  <c r="FH49" i="304"/>
  <c r="FJ40" i="304"/>
  <c r="FI41" i="304"/>
  <c r="FI42" i="304"/>
  <c r="FJ2" i="304"/>
  <c r="FI44" i="304"/>
  <c r="FI46" i="304"/>
  <c r="FI48" i="304"/>
  <c r="FI49" i="304"/>
  <c r="FK40" i="304"/>
  <c r="FJ41" i="304"/>
  <c r="FJ42" i="304"/>
  <c r="FK2" i="304"/>
  <c r="FJ44" i="304"/>
  <c r="FJ46" i="304"/>
  <c r="FJ48" i="304"/>
  <c r="FJ49" i="304"/>
  <c r="FL40" i="304"/>
  <c r="FK41" i="304"/>
  <c r="FK42" i="304"/>
  <c r="FL2" i="304"/>
  <c r="FK44" i="304"/>
  <c r="FK46" i="304"/>
  <c r="FK48" i="304"/>
  <c r="FK49" i="304"/>
  <c r="FM40" i="304"/>
  <c r="FL41" i="304"/>
  <c r="FL42" i="304"/>
  <c r="FM2" i="304"/>
  <c r="FL44" i="304"/>
  <c r="FL46" i="304"/>
  <c r="FL48" i="304"/>
  <c r="FL49" i="304"/>
  <c r="FN40" i="304"/>
  <c r="FM41" i="304"/>
  <c r="FM42" i="304"/>
  <c r="FN2" i="304"/>
  <c r="FM44" i="304"/>
  <c r="FM46" i="304"/>
  <c r="FM48" i="304"/>
  <c r="FM49" i="304"/>
  <c r="FO40" i="304"/>
  <c r="FN41" i="304"/>
  <c r="FN42" i="304"/>
  <c r="FO2" i="304"/>
  <c r="FN44" i="304"/>
  <c r="FN46" i="304"/>
  <c r="FN48" i="304"/>
  <c r="FN49" i="304"/>
  <c r="FP40" i="304"/>
  <c r="FO41" i="304"/>
  <c r="FO42" i="304"/>
  <c r="FP2" i="304"/>
  <c r="FO44" i="304"/>
  <c r="FO46" i="304"/>
  <c r="FO48" i="304"/>
  <c r="FO49" i="304"/>
  <c r="FQ40" i="304"/>
  <c r="FP41" i="304"/>
  <c r="FP42" i="304"/>
  <c r="FQ2" i="304"/>
  <c r="FP44" i="304"/>
  <c r="FP46" i="304"/>
  <c r="FP48" i="304"/>
  <c r="FP49" i="304"/>
  <c r="FR40" i="304"/>
  <c r="FQ41" i="304"/>
  <c r="FQ42" i="304"/>
  <c r="FR2" i="304"/>
  <c r="FQ44" i="304"/>
  <c r="FQ46" i="304"/>
  <c r="FQ48" i="304"/>
  <c r="FQ49" i="304"/>
  <c r="FS40" i="304"/>
  <c r="FR41" i="304"/>
  <c r="FR42" i="304"/>
  <c r="FS2" i="304"/>
  <c r="FR44" i="304"/>
  <c r="FR46" i="304"/>
  <c r="FR48" i="304"/>
  <c r="FR49" i="304"/>
  <c r="FT40" i="304"/>
  <c r="FS41" i="304"/>
  <c r="FS42" i="304"/>
  <c r="FT2" i="304"/>
  <c r="FS44" i="304"/>
  <c r="FS46" i="304"/>
  <c r="FS48" i="304"/>
  <c r="FS49" i="304"/>
  <c r="FU40" i="304"/>
  <c r="FT41" i="304"/>
  <c r="FT42" i="304"/>
  <c r="FU2" i="304"/>
  <c r="FT44" i="304"/>
  <c r="FT46" i="304"/>
  <c r="FT48" i="304"/>
  <c r="FT49" i="304"/>
  <c r="FV40" i="304"/>
  <c r="FU41" i="304"/>
  <c r="FU42" i="304"/>
  <c r="FV2" i="304"/>
  <c r="FU44" i="304"/>
  <c r="FU46" i="304"/>
  <c r="FU48" i="304"/>
  <c r="FU49" i="304"/>
  <c r="FW40" i="304"/>
  <c r="FV41" i="304"/>
  <c r="FV42" i="304"/>
  <c r="FW2" i="304"/>
  <c r="FV44" i="304"/>
  <c r="FV46" i="304"/>
  <c r="FV48" i="304"/>
  <c r="FV49" i="304"/>
  <c r="FX40" i="304"/>
  <c r="FW41" i="304"/>
  <c r="FW42" i="304"/>
  <c r="FX2" i="304"/>
  <c r="FW44" i="304"/>
  <c r="FW46" i="304"/>
  <c r="FW48" i="304"/>
  <c r="FW49" i="304"/>
  <c r="FY40" i="304"/>
  <c r="FX41" i="304"/>
  <c r="FX42" i="304"/>
  <c r="FY2" i="304"/>
  <c r="FX44" i="304"/>
  <c r="FX46" i="304"/>
  <c r="FX48" i="304"/>
  <c r="FX49" i="304"/>
  <c r="FZ40" i="304"/>
  <c r="FY41" i="304"/>
  <c r="FY42" i="304"/>
  <c r="FZ2" i="304"/>
  <c r="FY44" i="304"/>
  <c r="FY46" i="304"/>
  <c r="FY48" i="304"/>
  <c r="FY49" i="304"/>
  <c r="GA40" i="304"/>
  <c r="FZ41" i="304"/>
  <c r="FZ42" i="304"/>
  <c r="GA2" i="304"/>
  <c r="FZ44" i="304"/>
  <c r="FZ46" i="304"/>
  <c r="FZ48" i="304"/>
  <c r="FZ49" i="304"/>
  <c r="GB40" i="304"/>
  <c r="GA41" i="304"/>
  <c r="GA42" i="304"/>
  <c r="GB2" i="304"/>
  <c r="GA44" i="304"/>
  <c r="GA46" i="304"/>
  <c r="GA48" i="304"/>
  <c r="GA49" i="304"/>
  <c r="GC40" i="304"/>
  <c r="GB41" i="304"/>
  <c r="GB42" i="304"/>
  <c r="GC2" i="304"/>
  <c r="GB44" i="304"/>
  <c r="GB46" i="304"/>
  <c r="GB48" i="304"/>
  <c r="GB49" i="304"/>
  <c r="GD40" i="304"/>
  <c r="GC41" i="304"/>
  <c r="GC42" i="304"/>
  <c r="GD2" i="304"/>
  <c r="GC44" i="304"/>
  <c r="GC46" i="304"/>
  <c r="GC48" i="304"/>
  <c r="GC49" i="304"/>
  <c r="GE40" i="304"/>
  <c r="GD41" i="304"/>
  <c r="GD42" i="304"/>
  <c r="GE2" i="304"/>
  <c r="GD44" i="304"/>
  <c r="GD46" i="304"/>
  <c r="GD48" i="304"/>
  <c r="GD49" i="304"/>
  <c r="GF40" i="304"/>
  <c r="GE41" i="304"/>
  <c r="GE42" i="304"/>
  <c r="GF2" i="304"/>
  <c r="GE44" i="304"/>
  <c r="GE46" i="304"/>
  <c r="GE48" i="304"/>
  <c r="GE49" i="304"/>
  <c r="GG40" i="304"/>
  <c r="GF41" i="304"/>
  <c r="GF42" i="304"/>
  <c r="GG2" i="304"/>
  <c r="GF44" i="304"/>
  <c r="GF46" i="304"/>
  <c r="GF48" i="304"/>
  <c r="GF49" i="304"/>
  <c r="GH40" i="304"/>
  <c r="GG41" i="304"/>
  <c r="GG42" i="304"/>
  <c r="GH2" i="304"/>
  <c r="GG44" i="304"/>
  <c r="GG46" i="304"/>
  <c r="GG48" i="304"/>
  <c r="GG49" i="304"/>
  <c r="GI40" i="304"/>
  <c r="GH41" i="304"/>
  <c r="GH42" i="304"/>
  <c r="GI2" i="304"/>
  <c r="GH44" i="304"/>
  <c r="GH46" i="304"/>
  <c r="GH48" i="304"/>
  <c r="GH49" i="304"/>
  <c r="GJ40" i="304"/>
  <c r="GI41" i="304"/>
  <c r="GJ41" i="304"/>
  <c r="GI42" i="304"/>
  <c r="GJ42" i="304"/>
  <c r="GJ2" i="304"/>
  <c r="GI44" i="304"/>
  <c r="GJ44" i="304"/>
  <c r="GI46" i="304"/>
  <c r="GJ46" i="304"/>
  <c r="GI48" i="304"/>
  <c r="GJ48" i="304"/>
  <c r="GJ49" i="304"/>
  <c r="GI49" i="304"/>
  <c r="F44" i="304"/>
  <c r="F45" i="304"/>
  <c r="F46" i="304"/>
  <c r="F47" i="304"/>
  <c r="F48" i="304"/>
  <c r="F30" i="304"/>
  <c r="GJ35" i="304"/>
  <c r="GI35" i="304"/>
  <c r="GH35" i="304"/>
  <c r="GG35" i="304"/>
  <c r="GF35" i="304"/>
  <c r="GE35" i="304"/>
  <c r="GD35" i="304"/>
  <c r="GC35" i="304"/>
  <c r="GB35" i="304"/>
  <c r="GA35" i="304"/>
  <c r="FZ35" i="304"/>
  <c r="FY35" i="304"/>
  <c r="FX35" i="304"/>
  <c r="FW35" i="304"/>
  <c r="FV35" i="304"/>
  <c r="FU35" i="304"/>
  <c r="FT35" i="304"/>
  <c r="FS35" i="304"/>
  <c r="FR35" i="304"/>
  <c r="FQ35" i="304"/>
  <c r="FP35" i="304"/>
  <c r="FO35" i="304"/>
  <c r="FN35" i="304"/>
  <c r="FM35" i="304"/>
  <c r="FL35" i="304"/>
  <c r="FK35" i="304"/>
  <c r="FJ35" i="304"/>
  <c r="FI35" i="304"/>
  <c r="FH35" i="304"/>
  <c r="FG35" i="304"/>
  <c r="FF35" i="304"/>
  <c r="FE35" i="304"/>
  <c r="FD35" i="304"/>
  <c r="FC35" i="304"/>
  <c r="FB35" i="304"/>
  <c r="FA35" i="304"/>
  <c r="EZ35" i="304"/>
  <c r="EY35" i="304"/>
  <c r="EX35" i="304"/>
  <c r="EW35" i="304"/>
  <c r="EV35" i="304"/>
  <c r="EU35" i="304"/>
  <c r="ET35" i="304"/>
  <c r="ES35" i="304"/>
  <c r="ER35" i="304"/>
  <c r="EQ35" i="304"/>
  <c r="EP35" i="304"/>
  <c r="EO35" i="304"/>
  <c r="EN35" i="304"/>
  <c r="EM35" i="304"/>
  <c r="EL35" i="304"/>
  <c r="EK35" i="304"/>
  <c r="EJ35" i="304"/>
  <c r="EI35" i="304"/>
  <c r="EH35" i="304"/>
  <c r="EG35" i="304"/>
  <c r="EF35" i="304"/>
  <c r="EE35" i="304"/>
  <c r="ED35" i="304"/>
  <c r="EC35" i="304"/>
  <c r="EB35" i="304"/>
  <c r="EA35" i="304"/>
  <c r="DZ35" i="304"/>
  <c r="DY35" i="304"/>
  <c r="DX35" i="304"/>
  <c r="DW35" i="304"/>
  <c r="DV35" i="304"/>
  <c r="DU35" i="304"/>
  <c r="DT35" i="304"/>
  <c r="DS35" i="304"/>
  <c r="DR35" i="304"/>
  <c r="DQ35" i="304"/>
  <c r="DP35" i="304"/>
  <c r="DO35" i="304"/>
  <c r="DN35" i="304"/>
  <c r="DM35" i="304"/>
  <c r="DL35" i="304"/>
  <c r="DK35" i="304"/>
  <c r="DJ35" i="304"/>
  <c r="DI35" i="304"/>
  <c r="DH35" i="304"/>
  <c r="DG35" i="304"/>
  <c r="DF35" i="304"/>
  <c r="DE35" i="304"/>
  <c r="DD35" i="304"/>
  <c r="DC35" i="304"/>
  <c r="DB35" i="304"/>
  <c r="DA35" i="304"/>
  <c r="CZ35" i="304"/>
  <c r="CY35" i="304"/>
  <c r="CX35" i="304"/>
  <c r="CW35" i="304"/>
  <c r="CV35" i="304"/>
  <c r="CU35" i="304"/>
  <c r="CT35" i="304"/>
  <c r="CS35" i="304"/>
  <c r="CR35" i="304"/>
  <c r="CQ35" i="304"/>
  <c r="CP35" i="304"/>
  <c r="CO35" i="304"/>
  <c r="CN35" i="304"/>
  <c r="CM35" i="304"/>
  <c r="CL35" i="304"/>
  <c r="CK35" i="304"/>
  <c r="CJ35" i="304"/>
  <c r="CI35" i="304"/>
  <c r="CH35" i="304"/>
  <c r="CG35" i="304"/>
  <c r="CF35" i="304"/>
  <c r="CE35" i="304"/>
  <c r="CD35" i="304"/>
  <c r="CC35" i="304"/>
  <c r="CB35" i="304"/>
  <c r="CA35" i="304"/>
  <c r="BZ35" i="304"/>
  <c r="BY35" i="304"/>
  <c r="BX35" i="304"/>
  <c r="BW35" i="304"/>
  <c r="BV35" i="304"/>
  <c r="BU35" i="304"/>
  <c r="BT35" i="304"/>
  <c r="BS35" i="304"/>
  <c r="BR35" i="304"/>
  <c r="BQ35" i="304"/>
  <c r="BP35" i="304"/>
  <c r="BO35" i="304"/>
  <c r="BN35" i="304"/>
  <c r="BM35" i="304"/>
  <c r="BL35" i="304"/>
  <c r="BK35" i="304"/>
  <c r="BJ35" i="304"/>
  <c r="BI35" i="304"/>
  <c r="BH35" i="304"/>
  <c r="BG35" i="304"/>
  <c r="BF35" i="304"/>
  <c r="BE35" i="304"/>
  <c r="BD35" i="304"/>
  <c r="BC35" i="304"/>
  <c r="BB35" i="304"/>
  <c r="BA35" i="304"/>
  <c r="AZ35" i="304"/>
  <c r="AY35" i="304"/>
  <c r="AX35" i="304"/>
  <c r="AW35" i="304"/>
  <c r="AV35" i="304"/>
  <c r="AU35" i="304"/>
  <c r="AT35" i="304"/>
  <c r="AS35" i="304"/>
  <c r="AR35" i="304"/>
  <c r="AQ35" i="304"/>
  <c r="AP35" i="304"/>
  <c r="AO35" i="304"/>
  <c r="AN35" i="304"/>
  <c r="AM35" i="304"/>
  <c r="AL35" i="304"/>
  <c r="AK35" i="304"/>
  <c r="AJ35" i="304"/>
  <c r="AI35" i="304"/>
  <c r="AH35" i="304"/>
  <c r="AG35" i="304"/>
  <c r="AF35" i="304"/>
  <c r="AE35" i="304"/>
  <c r="AD35" i="304"/>
  <c r="AC35" i="304"/>
  <c r="AB35" i="304"/>
  <c r="AA35" i="304"/>
  <c r="Z35" i="304"/>
  <c r="Y35" i="304"/>
  <c r="X35" i="304"/>
  <c r="W35" i="304"/>
  <c r="V35" i="304"/>
  <c r="U35" i="304"/>
  <c r="T35" i="304"/>
  <c r="S35" i="304"/>
  <c r="R35" i="304"/>
  <c r="Q35" i="304"/>
  <c r="P35" i="304"/>
  <c r="O35" i="304"/>
  <c r="N35" i="304"/>
  <c r="M35" i="304"/>
  <c r="L35" i="304"/>
  <c r="K35" i="304"/>
  <c r="J35" i="304"/>
  <c r="F27" i="304"/>
  <c r="F28" i="304"/>
  <c r="F29" i="304"/>
  <c r="F31" i="304"/>
  <c r="F32" i="304"/>
  <c r="F33" i="304"/>
  <c r="F34" i="304"/>
  <c r="F35" i="304"/>
  <c r="GJ33" i="304"/>
  <c r="GI33" i="304"/>
  <c r="GH33" i="304"/>
  <c r="GG33" i="304"/>
  <c r="GF33" i="304"/>
  <c r="GE33" i="304"/>
  <c r="GD33" i="304"/>
  <c r="GC33" i="304"/>
  <c r="GB33" i="304"/>
  <c r="GA33" i="304"/>
  <c r="FZ33" i="304"/>
  <c r="FY33" i="304"/>
  <c r="FX33" i="304"/>
  <c r="FW33" i="304"/>
  <c r="FV33" i="304"/>
  <c r="FU33" i="304"/>
  <c r="FT33" i="304"/>
  <c r="FS33" i="304"/>
  <c r="FR33" i="304"/>
  <c r="FQ33" i="304"/>
  <c r="FP33" i="304"/>
  <c r="FO33" i="304"/>
  <c r="FN33" i="304"/>
  <c r="FM33" i="304"/>
  <c r="FL33" i="304"/>
  <c r="FK33" i="304"/>
  <c r="FJ33" i="304"/>
  <c r="FI33" i="304"/>
  <c r="FH33" i="304"/>
  <c r="FG33" i="304"/>
  <c r="FF33" i="304"/>
  <c r="FE33" i="304"/>
  <c r="FD33" i="304"/>
  <c r="FC33" i="304"/>
  <c r="FB33" i="304"/>
  <c r="FA33" i="304"/>
  <c r="EZ33" i="304"/>
  <c r="EY33" i="304"/>
  <c r="EX33" i="304"/>
  <c r="EW33" i="304"/>
  <c r="EV33" i="304"/>
  <c r="EU33" i="304"/>
  <c r="ET33" i="304"/>
  <c r="ES33" i="304"/>
  <c r="ER33" i="304"/>
  <c r="EQ33" i="304"/>
  <c r="EP33" i="304"/>
  <c r="EO33" i="304"/>
  <c r="EN33" i="304"/>
  <c r="EM33" i="304"/>
  <c r="EL33" i="304"/>
  <c r="EK33" i="304"/>
  <c r="EJ33" i="304"/>
  <c r="EI33" i="304"/>
  <c r="EH33" i="304"/>
  <c r="EG33" i="304"/>
  <c r="EF33" i="304"/>
  <c r="EE33" i="304"/>
  <c r="ED33" i="304"/>
  <c r="EC33" i="304"/>
  <c r="EB33" i="304"/>
  <c r="EA33" i="304"/>
  <c r="DZ33" i="304"/>
  <c r="DY33" i="304"/>
  <c r="DX33" i="304"/>
  <c r="DW33" i="304"/>
  <c r="DV33" i="304"/>
  <c r="DU33" i="304"/>
  <c r="DT33" i="304"/>
  <c r="DS33" i="304"/>
  <c r="DR33" i="304"/>
  <c r="DQ33" i="304"/>
  <c r="DP33" i="304"/>
  <c r="DO33" i="304"/>
  <c r="DN33" i="304"/>
  <c r="DM33" i="304"/>
  <c r="DL33" i="304"/>
  <c r="DK33" i="304"/>
  <c r="DJ33" i="304"/>
  <c r="DI33" i="304"/>
  <c r="DH33" i="304"/>
  <c r="DG33" i="304"/>
  <c r="DF33" i="304"/>
  <c r="DE33" i="304"/>
  <c r="DD33" i="304"/>
  <c r="DC33" i="304"/>
  <c r="DB33" i="304"/>
  <c r="DA33" i="304"/>
  <c r="CZ33" i="304"/>
  <c r="CY33" i="304"/>
  <c r="CX33" i="304"/>
  <c r="CW33" i="304"/>
  <c r="CV33" i="304"/>
  <c r="CU33" i="304"/>
  <c r="CT33" i="304"/>
  <c r="CS33" i="304"/>
  <c r="CR33" i="304"/>
  <c r="CQ33" i="304"/>
  <c r="CP33" i="304"/>
  <c r="CO33" i="304"/>
  <c r="CN33" i="304"/>
  <c r="CM33" i="304"/>
  <c r="CL33" i="304"/>
  <c r="CK33" i="304"/>
  <c r="CJ33" i="304"/>
  <c r="CI33" i="304"/>
  <c r="CH33" i="304"/>
  <c r="CG33" i="304"/>
  <c r="CF33" i="304"/>
  <c r="CE33" i="304"/>
  <c r="CD33" i="304"/>
  <c r="CC33" i="304"/>
  <c r="CB33" i="304"/>
  <c r="CA33" i="304"/>
  <c r="BZ33" i="304"/>
  <c r="BY33" i="304"/>
  <c r="BX33" i="304"/>
  <c r="BW33" i="304"/>
  <c r="BV33" i="304"/>
  <c r="BU33" i="304"/>
  <c r="BT33" i="304"/>
  <c r="BS33" i="304"/>
  <c r="BR33" i="304"/>
  <c r="BQ33" i="304"/>
  <c r="BP33" i="304"/>
  <c r="BO33" i="304"/>
  <c r="BN33" i="304"/>
  <c r="BM33" i="304"/>
  <c r="BL33" i="304"/>
  <c r="BK33" i="304"/>
  <c r="BJ33" i="304"/>
  <c r="BI33" i="304"/>
  <c r="BH33" i="304"/>
  <c r="BG33" i="304"/>
  <c r="BF33" i="304"/>
  <c r="BE33" i="304"/>
  <c r="BD33" i="304"/>
  <c r="BC33" i="304"/>
  <c r="BB33" i="304"/>
  <c r="BA33" i="304"/>
  <c r="AZ33" i="304"/>
  <c r="AY33" i="304"/>
  <c r="AX33" i="304"/>
  <c r="AW33" i="304"/>
  <c r="AV33" i="304"/>
  <c r="AU33" i="304"/>
  <c r="AT33" i="304"/>
  <c r="AS33" i="304"/>
  <c r="AR33" i="304"/>
  <c r="AQ33" i="304"/>
  <c r="AP33" i="304"/>
  <c r="AO33" i="304"/>
  <c r="AN33" i="304"/>
  <c r="AM33" i="304"/>
  <c r="AL33" i="304"/>
  <c r="AK33" i="304"/>
  <c r="AJ33" i="304"/>
  <c r="AI33" i="304"/>
  <c r="AH33" i="304"/>
  <c r="AG33" i="304"/>
  <c r="AF33" i="304"/>
  <c r="AE33" i="304"/>
  <c r="AD33" i="304"/>
  <c r="AC33" i="304"/>
  <c r="AB33" i="304"/>
  <c r="AA33" i="304"/>
  <c r="Z33" i="304"/>
  <c r="Y33" i="304"/>
  <c r="X33" i="304"/>
  <c r="W33" i="304"/>
  <c r="V33" i="304"/>
  <c r="U33" i="304"/>
  <c r="T33" i="304"/>
  <c r="S33" i="304"/>
  <c r="R33" i="304"/>
  <c r="Q33" i="304"/>
  <c r="P33" i="304"/>
  <c r="O33" i="304"/>
  <c r="N33" i="304"/>
  <c r="M33" i="304"/>
  <c r="L33" i="304"/>
  <c r="K33" i="304"/>
  <c r="J33" i="304"/>
  <c r="GJ31" i="304"/>
  <c r="GI31" i="304"/>
  <c r="GH31" i="304"/>
  <c r="GG31" i="304"/>
  <c r="GF31" i="304"/>
  <c r="GE31" i="304"/>
  <c r="GD31" i="304"/>
  <c r="GC31" i="304"/>
  <c r="GB31" i="304"/>
  <c r="GA31" i="304"/>
  <c r="FZ31" i="304"/>
  <c r="FY31" i="304"/>
  <c r="FX31" i="304"/>
  <c r="FW31" i="304"/>
  <c r="FV31" i="304"/>
  <c r="FU31" i="304"/>
  <c r="FT31" i="304"/>
  <c r="FS31" i="304"/>
  <c r="FR31" i="304"/>
  <c r="FQ31" i="304"/>
  <c r="FP31" i="304"/>
  <c r="FO31" i="304"/>
  <c r="FN31" i="304"/>
  <c r="FM31" i="304"/>
  <c r="FL31" i="304"/>
  <c r="FK31" i="304"/>
  <c r="FJ31" i="304"/>
  <c r="FI31" i="304"/>
  <c r="FH31" i="304"/>
  <c r="FG31" i="304"/>
  <c r="FF31" i="304"/>
  <c r="FE31" i="304"/>
  <c r="FD31" i="304"/>
  <c r="FC31" i="304"/>
  <c r="FB31" i="304"/>
  <c r="FA31" i="304"/>
  <c r="EZ31" i="304"/>
  <c r="EY31" i="304"/>
  <c r="EX31" i="304"/>
  <c r="EW31" i="304"/>
  <c r="EV31" i="304"/>
  <c r="EU31" i="304"/>
  <c r="ET31" i="304"/>
  <c r="ES31" i="304"/>
  <c r="ER31" i="304"/>
  <c r="EQ31" i="304"/>
  <c r="EP31" i="304"/>
  <c r="EO31" i="304"/>
  <c r="EN31" i="304"/>
  <c r="EM31" i="304"/>
  <c r="EL31" i="304"/>
  <c r="EK31" i="304"/>
  <c r="EJ31" i="304"/>
  <c r="EI31" i="304"/>
  <c r="EH31" i="304"/>
  <c r="EG31" i="304"/>
  <c r="EF31" i="304"/>
  <c r="EE31" i="304"/>
  <c r="ED31" i="304"/>
  <c r="EC31" i="304"/>
  <c r="EB31" i="304"/>
  <c r="EA31" i="304"/>
  <c r="DZ31" i="304"/>
  <c r="DY31" i="304"/>
  <c r="DX31" i="304"/>
  <c r="DW31" i="304"/>
  <c r="DV31" i="304"/>
  <c r="DU31" i="304"/>
  <c r="DT31" i="304"/>
  <c r="DS31" i="304"/>
  <c r="DR31" i="304"/>
  <c r="DQ31" i="304"/>
  <c r="DP31" i="304"/>
  <c r="DO31" i="304"/>
  <c r="DN31" i="304"/>
  <c r="DM31" i="304"/>
  <c r="DL31" i="304"/>
  <c r="DK31" i="304"/>
  <c r="DJ31" i="304"/>
  <c r="DI31" i="304"/>
  <c r="DH31" i="304"/>
  <c r="DG31" i="304"/>
  <c r="DF31" i="304"/>
  <c r="DE31" i="304"/>
  <c r="DD31" i="304"/>
  <c r="DC31" i="304"/>
  <c r="DB31" i="304"/>
  <c r="DA31" i="304"/>
  <c r="CZ31" i="304"/>
  <c r="CY31" i="304"/>
  <c r="CX31" i="304"/>
  <c r="CW31" i="304"/>
  <c r="CV31" i="304"/>
  <c r="CU31" i="304"/>
  <c r="CT31" i="304"/>
  <c r="CS31" i="304"/>
  <c r="CR31" i="304"/>
  <c r="CQ31" i="304"/>
  <c r="CP31" i="304"/>
  <c r="CO31" i="304"/>
  <c r="CN31" i="304"/>
  <c r="CM31" i="304"/>
  <c r="CL31" i="304"/>
  <c r="CK31" i="304"/>
  <c r="CJ31" i="304"/>
  <c r="CI31" i="304"/>
  <c r="CH31" i="304"/>
  <c r="CG31" i="304"/>
  <c r="CF31" i="304"/>
  <c r="CE31" i="304"/>
  <c r="CD31" i="304"/>
  <c r="CC31" i="304"/>
  <c r="CB31" i="304"/>
  <c r="CA31" i="304"/>
  <c r="BZ31" i="304"/>
  <c r="BY31" i="304"/>
  <c r="BX31" i="304"/>
  <c r="BW31" i="304"/>
  <c r="BV31" i="304"/>
  <c r="BU31" i="304"/>
  <c r="BT31" i="304"/>
  <c r="BS31" i="304"/>
  <c r="BR31" i="304"/>
  <c r="BQ31" i="304"/>
  <c r="BP31" i="304"/>
  <c r="BO31" i="304"/>
  <c r="BN31" i="304"/>
  <c r="BM31" i="304"/>
  <c r="BL31" i="304"/>
  <c r="BK31" i="304"/>
  <c r="BJ31" i="304"/>
  <c r="BI31" i="304"/>
  <c r="BH31" i="304"/>
  <c r="BG31" i="304"/>
  <c r="BF31" i="304"/>
  <c r="BE31" i="304"/>
  <c r="BD31" i="304"/>
  <c r="BC31" i="304"/>
  <c r="BB31" i="304"/>
  <c r="BA31" i="304"/>
  <c r="AZ31" i="304"/>
  <c r="AY31" i="304"/>
  <c r="AX31" i="304"/>
  <c r="AW31" i="304"/>
  <c r="AV31" i="304"/>
  <c r="AU31" i="304"/>
  <c r="AT31" i="304"/>
  <c r="AS31" i="304"/>
  <c r="AR31" i="304"/>
  <c r="AQ31" i="304"/>
  <c r="AP31" i="304"/>
  <c r="AO31" i="304"/>
  <c r="AN31" i="304"/>
  <c r="AM31" i="304"/>
  <c r="AL31" i="304"/>
  <c r="AK31" i="304"/>
  <c r="AJ31" i="304"/>
  <c r="AI31" i="304"/>
  <c r="AH31" i="304"/>
  <c r="AG31" i="304"/>
  <c r="AF31" i="304"/>
  <c r="AE31" i="304"/>
  <c r="AD31" i="304"/>
  <c r="AC31" i="304"/>
  <c r="AB31" i="304"/>
  <c r="AA31" i="304"/>
  <c r="Z31" i="304"/>
  <c r="Y31" i="304"/>
  <c r="X31" i="304"/>
  <c r="W31" i="304"/>
  <c r="V31" i="304"/>
  <c r="U31" i="304"/>
  <c r="T31" i="304"/>
  <c r="S31" i="304"/>
  <c r="R31" i="304"/>
  <c r="Q31" i="304"/>
  <c r="P31" i="304"/>
  <c r="O31" i="304"/>
  <c r="N31" i="304"/>
  <c r="M31" i="304"/>
  <c r="L31" i="304"/>
  <c r="K31" i="304"/>
  <c r="J31" i="304"/>
  <c r="GJ29" i="304"/>
  <c r="GI29" i="304"/>
  <c r="GH29" i="304"/>
  <c r="GG29" i="304"/>
  <c r="GF29" i="304"/>
  <c r="GE29" i="304"/>
  <c r="GD29" i="304"/>
  <c r="GC29" i="304"/>
  <c r="GB29" i="304"/>
  <c r="GA29" i="304"/>
  <c r="FZ29" i="304"/>
  <c r="FY29" i="304"/>
  <c r="FX29" i="304"/>
  <c r="FW29" i="304"/>
  <c r="FV29" i="304"/>
  <c r="FU29" i="304"/>
  <c r="FT29" i="304"/>
  <c r="FS29" i="304"/>
  <c r="FR29" i="304"/>
  <c r="FQ29" i="304"/>
  <c r="FP29" i="304"/>
  <c r="FO29" i="304"/>
  <c r="FN29" i="304"/>
  <c r="FM29" i="304"/>
  <c r="FL29" i="304"/>
  <c r="FK29" i="304"/>
  <c r="FJ29" i="304"/>
  <c r="FI29" i="304"/>
  <c r="FH29" i="304"/>
  <c r="FG29" i="304"/>
  <c r="FF29" i="304"/>
  <c r="FE29" i="304"/>
  <c r="FD29" i="304"/>
  <c r="FC29" i="304"/>
  <c r="FB29" i="304"/>
  <c r="FA29" i="304"/>
  <c r="EZ29" i="304"/>
  <c r="EY29" i="304"/>
  <c r="EX29" i="304"/>
  <c r="EW29" i="304"/>
  <c r="EV29" i="304"/>
  <c r="EU29" i="304"/>
  <c r="ET29" i="304"/>
  <c r="ES29" i="304"/>
  <c r="ER29" i="304"/>
  <c r="EQ29" i="304"/>
  <c r="EP29" i="304"/>
  <c r="EO29" i="304"/>
  <c r="EN29" i="304"/>
  <c r="EM29" i="304"/>
  <c r="EL29" i="304"/>
  <c r="EK29" i="304"/>
  <c r="EJ29" i="304"/>
  <c r="EI29" i="304"/>
  <c r="EH29" i="304"/>
  <c r="EG29" i="304"/>
  <c r="EF29" i="304"/>
  <c r="EE29" i="304"/>
  <c r="ED29" i="304"/>
  <c r="EC29" i="304"/>
  <c r="EB29" i="304"/>
  <c r="EA29" i="304"/>
  <c r="DZ29" i="304"/>
  <c r="DY29" i="304"/>
  <c r="DX29" i="304"/>
  <c r="DW29" i="304"/>
  <c r="DV29" i="304"/>
  <c r="DU29" i="304"/>
  <c r="DT29" i="304"/>
  <c r="DS29" i="304"/>
  <c r="DR29" i="304"/>
  <c r="DQ29" i="304"/>
  <c r="DP29" i="304"/>
  <c r="DO29" i="304"/>
  <c r="DN29" i="304"/>
  <c r="DM29" i="304"/>
  <c r="DL29" i="304"/>
  <c r="DK29" i="304"/>
  <c r="DJ29" i="304"/>
  <c r="DI29" i="304"/>
  <c r="DH29" i="304"/>
  <c r="DG29" i="304"/>
  <c r="DF29" i="304"/>
  <c r="DE29" i="304"/>
  <c r="DD29" i="304"/>
  <c r="DC29" i="304"/>
  <c r="DB29" i="304"/>
  <c r="DA29" i="304"/>
  <c r="CZ29" i="304"/>
  <c r="CY29" i="304"/>
  <c r="CX29" i="304"/>
  <c r="CW29" i="304"/>
  <c r="CV29" i="304"/>
  <c r="CU29" i="304"/>
  <c r="CT29" i="304"/>
  <c r="CS29" i="304"/>
  <c r="CR29" i="304"/>
  <c r="CQ29" i="304"/>
  <c r="CP29" i="304"/>
  <c r="CO29" i="304"/>
  <c r="CN29" i="304"/>
  <c r="CM29" i="304"/>
  <c r="CL29" i="304"/>
  <c r="CK29" i="304"/>
  <c r="CJ29" i="304"/>
  <c r="CI29" i="304"/>
  <c r="CH29" i="304"/>
  <c r="CG29" i="304"/>
  <c r="CF29" i="304"/>
  <c r="CE29" i="304"/>
  <c r="CD29" i="304"/>
  <c r="CC29" i="304"/>
  <c r="CB29" i="304"/>
  <c r="CA29" i="304"/>
  <c r="BZ29" i="304"/>
  <c r="BY29" i="304"/>
  <c r="BX29" i="304"/>
  <c r="BW29" i="304"/>
  <c r="BV29" i="304"/>
  <c r="BU29" i="304"/>
  <c r="BT29" i="304"/>
  <c r="BS29" i="304"/>
  <c r="BR29" i="304"/>
  <c r="BQ29" i="304"/>
  <c r="BP29" i="304"/>
  <c r="BO29" i="304"/>
  <c r="BN29" i="304"/>
  <c r="BM29" i="304"/>
  <c r="BL29" i="304"/>
  <c r="BK29" i="304"/>
  <c r="BJ29" i="304"/>
  <c r="BI29" i="304"/>
  <c r="BH29" i="304"/>
  <c r="BG29" i="304"/>
  <c r="BF29" i="304"/>
  <c r="BE29" i="304"/>
  <c r="BD29" i="304"/>
  <c r="BC29" i="304"/>
  <c r="BB29" i="304"/>
  <c r="BA29" i="304"/>
  <c r="AZ29" i="304"/>
  <c r="AY29" i="304"/>
  <c r="AX29" i="304"/>
  <c r="AW29" i="304"/>
  <c r="AV29" i="304"/>
  <c r="AU29" i="304"/>
  <c r="AT29" i="304"/>
  <c r="AS29" i="304"/>
  <c r="AR29" i="304"/>
  <c r="AQ29" i="304"/>
  <c r="AP29" i="304"/>
  <c r="AO29" i="304"/>
  <c r="AN29" i="304"/>
  <c r="AM29" i="304"/>
  <c r="AL29" i="304"/>
  <c r="AK29" i="304"/>
  <c r="AJ29" i="304"/>
  <c r="AI29" i="304"/>
  <c r="AH29" i="304"/>
  <c r="AG29" i="304"/>
  <c r="AF29" i="304"/>
  <c r="AE29" i="304"/>
  <c r="AD29" i="304"/>
  <c r="AC29" i="304"/>
  <c r="AB29" i="304"/>
  <c r="AA29" i="304"/>
  <c r="Z29" i="304"/>
  <c r="Y29" i="304"/>
  <c r="X29" i="304"/>
  <c r="W29" i="304"/>
  <c r="V29" i="304"/>
  <c r="U29" i="304"/>
  <c r="T29" i="304"/>
  <c r="S29" i="304"/>
  <c r="R29" i="304"/>
  <c r="Q29" i="304"/>
  <c r="P29" i="304"/>
  <c r="O29" i="304"/>
  <c r="N29" i="304"/>
  <c r="M29" i="304"/>
  <c r="L29" i="304"/>
  <c r="K29" i="304"/>
  <c r="J29" i="304"/>
  <c r="GJ27" i="304"/>
  <c r="GI27" i="304"/>
  <c r="GH27" i="304"/>
  <c r="GG27" i="304"/>
  <c r="GF27" i="304"/>
  <c r="GE27" i="304"/>
  <c r="GD27" i="304"/>
  <c r="GC27" i="304"/>
  <c r="GB27" i="304"/>
  <c r="GA27" i="304"/>
  <c r="FZ27" i="304"/>
  <c r="FY27" i="304"/>
  <c r="FX27" i="304"/>
  <c r="FW27" i="304"/>
  <c r="FV27" i="304"/>
  <c r="FU27" i="304"/>
  <c r="FT27" i="304"/>
  <c r="FS27" i="304"/>
  <c r="FR27" i="304"/>
  <c r="FQ27" i="304"/>
  <c r="FP27" i="304"/>
  <c r="FO27" i="304"/>
  <c r="FN27" i="304"/>
  <c r="FM27" i="304"/>
  <c r="FL27" i="304"/>
  <c r="FK27" i="304"/>
  <c r="FJ27" i="304"/>
  <c r="FI27" i="304"/>
  <c r="FH27" i="304"/>
  <c r="FG27" i="304"/>
  <c r="FF27" i="304"/>
  <c r="FE27" i="304"/>
  <c r="FD27" i="304"/>
  <c r="FC27" i="304"/>
  <c r="FB27" i="304"/>
  <c r="FA27" i="304"/>
  <c r="EZ27" i="304"/>
  <c r="EY27" i="304"/>
  <c r="EX27" i="304"/>
  <c r="EW27" i="304"/>
  <c r="EV27" i="304"/>
  <c r="EU27" i="304"/>
  <c r="ET27" i="304"/>
  <c r="ES27" i="304"/>
  <c r="ER27" i="304"/>
  <c r="EQ27" i="304"/>
  <c r="EP27" i="304"/>
  <c r="EO27" i="304"/>
  <c r="EN27" i="304"/>
  <c r="EM27" i="304"/>
  <c r="EL27" i="304"/>
  <c r="EK27" i="304"/>
  <c r="EJ27" i="304"/>
  <c r="EI27" i="304"/>
  <c r="EH27" i="304"/>
  <c r="EG27" i="304"/>
  <c r="EF27" i="304"/>
  <c r="EE27" i="304"/>
  <c r="ED27" i="304"/>
  <c r="EC27" i="304"/>
  <c r="EB27" i="304"/>
  <c r="EA27" i="304"/>
  <c r="DZ27" i="304"/>
  <c r="DY27" i="304"/>
  <c r="DX27" i="304"/>
  <c r="DW27" i="304"/>
  <c r="DV27" i="304"/>
  <c r="DU27" i="304"/>
  <c r="DT27" i="304"/>
  <c r="DS27" i="304"/>
  <c r="DR27" i="304"/>
  <c r="DQ27" i="304"/>
  <c r="DP27" i="304"/>
  <c r="DO27" i="304"/>
  <c r="DN27" i="304"/>
  <c r="DM27" i="304"/>
  <c r="DL27" i="304"/>
  <c r="DK27" i="304"/>
  <c r="DJ27" i="304"/>
  <c r="DI27" i="304"/>
  <c r="DH27" i="304"/>
  <c r="DG27" i="304"/>
  <c r="DF27" i="304"/>
  <c r="DE27" i="304"/>
  <c r="DD27" i="304"/>
  <c r="DC27" i="304"/>
  <c r="DB27" i="304"/>
  <c r="DA27" i="304"/>
  <c r="CZ27" i="304"/>
  <c r="CY27" i="304"/>
  <c r="CX27" i="304"/>
  <c r="CW27" i="304"/>
  <c r="CV27" i="304"/>
  <c r="CU27" i="304"/>
  <c r="CT27" i="304"/>
  <c r="CS27" i="304"/>
  <c r="CR27" i="304"/>
  <c r="CQ27" i="304"/>
  <c r="CP27" i="304"/>
  <c r="CO27" i="304"/>
  <c r="CN27" i="304"/>
  <c r="CM27" i="304"/>
  <c r="CL27" i="304"/>
  <c r="CK27" i="304"/>
  <c r="CJ27" i="304"/>
  <c r="CI27" i="304"/>
  <c r="CH27" i="304"/>
  <c r="CG27" i="304"/>
  <c r="CF27" i="304"/>
  <c r="CE27" i="304"/>
  <c r="CD27" i="304"/>
  <c r="CC27" i="304"/>
  <c r="CB27" i="304"/>
  <c r="CA27" i="304"/>
  <c r="BZ27" i="304"/>
  <c r="BY27" i="304"/>
  <c r="BX27" i="304"/>
  <c r="BW27" i="304"/>
  <c r="BV27" i="304"/>
  <c r="BU27" i="304"/>
  <c r="BT27" i="304"/>
  <c r="BS27" i="304"/>
  <c r="BR27" i="304"/>
  <c r="BQ27" i="304"/>
  <c r="BP27" i="304"/>
  <c r="BO27" i="304"/>
  <c r="BN27" i="304"/>
  <c r="BM27" i="304"/>
  <c r="BL27" i="304"/>
  <c r="BK27" i="304"/>
  <c r="BJ27" i="304"/>
  <c r="BI27" i="304"/>
  <c r="BH27" i="304"/>
  <c r="BG27" i="304"/>
  <c r="BF27" i="304"/>
  <c r="BE27" i="304"/>
  <c r="BD27" i="304"/>
  <c r="BC27" i="304"/>
  <c r="BB27" i="304"/>
  <c r="BA27" i="304"/>
  <c r="AZ27" i="304"/>
  <c r="AY27" i="304"/>
  <c r="AX27" i="304"/>
  <c r="AW27" i="304"/>
  <c r="AV27" i="304"/>
  <c r="AU27" i="304"/>
  <c r="AT27" i="304"/>
  <c r="AS27" i="304"/>
  <c r="AR27" i="304"/>
  <c r="AQ27" i="304"/>
  <c r="AP27" i="304"/>
  <c r="AO27" i="304"/>
  <c r="AN27" i="304"/>
  <c r="AM27" i="304"/>
  <c r="AL27" i="304"/>
  <c r="AK27" i="304"/>
  <c r="AJ27" i="304"/>
  <c r="AI27" i="304"/>
  <c r="AH27" i="304"/>
  <c r="AG27" i="304"/>
  <c r="AF27" i="304"/>
  <c r="AE27" i="304"/>
  <c r="AD27" i="304"/>
  <c r="AC27" i="304"/>
  <c r="AB27" i="304"/>
  <c r="AA27" i="304"/>
  <c r="Z27" i="304"/>
  <c r="Y27" i="304"/>
  <c r="X27" i="304"/>
  <c r="W27" i="304"/>
  <c r="V27" i="304"/>
  <c r="U27" i="304"/>
  <c r="T27" i="304"/>
  <c r="S27" i="304"/>
  <c r="R27" i="304"/>
  <c r="Q27" i="304"/>
  <c r="P27" i="304"/>
  <c r="O27" i="304"/>
  <c r="N27" i="304"/>
  <c r="M27" i="304"/>
  <c r="L27" i="304"/>
  <c r="K27" i="304"/>
  <c r="J27" i="304"/>
  <c r="M63" i="48"/>
  <c r="L63" i="48"/>
  <c r="M104" i="48"/>
  <c r="L104" i="48"/>
  <c r="M97" i="48"/>
  <c r="L97" i="48"/>
  <c r="M64" i="48"/>
  <c r="L64" i="48"/>
  <c r="M59" i="48"/>
  <c r="L59" i="48"/>
  <c r="F27" i="285"/>
  <c r="K218" i="280"/>
  <c r="K219" i="280"/>
  <c r="K223" i="280"/>
  <c r="K224" i="280"/>
  <c r="K225" i="280"/>
  <c r="K226" i="280"/>
  <c r="K228" i="280"/>
  <c r="J262" i="307"/>
  <c r="J267" i="307"/>
  <c r="K262" i="307"/>
  <c r="J87" i="278"/>
  <c r="J88" i="278"/>
  <c r="J84" i="278"/>
  <c r="J89" i="278"/>
  <c r="K86" i="278"/>
  <c r="K77" i="278"/>
  <c r="K78" i="278"/>
  <c r="K74" i="278"/>
  <c r="K73" i="278"/>
  <c r="K75" i="278"/>
  <c r="K79" i="278"/>
  <c r="K80" i="278"/>
  <c r="K81" i="278"/>
  <c r="K35" i="265"/>
  <c r="K124" i="273"/>
  <c r="J121" i="273"/>
  <c r="F116" i="273"/>
  <c r="F117" i="273"/>
  <c r="F115" i="273"/>
  <c r="F118" i="273"/>
  <c r="F120" i="273"/>
  <c r="J122" i="273"/>
  <c r="J125" i="273"/>
  <c r="K126" i="273"/>
  <c r="K12" i="285"/>
  <c r="K13" i="285"/>
  <c r="K14" i="285"/>
  <c r="K14" i="265"/>
  <c r="K29" i="285"/>
  <c r="K82" i="280"/>
  <c r="L218" i="280"/>
  <c r="L219" i="280"/>
  <c r="L223" i="280"/>
  <c r="L224" i="280"/>
  <c r="L225" i="280"/>
  <c r="L226" i="280"/>
  <c r="L228" i="280"/>
  <c r="L262" i="307"/>
  <c r="M262" i="307"/>
  <c r="N262" i="307"/>
  <c r="O262" i="307"/>
  <c r="P262" i="307"/>
  <c r="Q262" i="307"/>
  <c r="R262" i="307"/>
  <c r="S262" i="307"/>
  <c r="T262" i="307"/>
  <c r="U262" i="307"/>
  <c r="V262" i="307"/>
  <c r="W262" i="307"/>
  <c r="X262" i="307"/>
  <c r="Y262" i="307"/>
  <c r="Z262" i="307"/>
  <c r="AA262" i="307"/>
  <c r="AB262" i="307"/>
  <c r="AC262" i="307"/>
  <c r="AD262" i="307"/>
  <c r="AE262" i="307"/>
  <c r="AF262" i="307"/>
  <c r="AG262" i="307"/>
  <c r="AH262" i="307"/>
  <c r="AI262" i="307"/>
  <c r="AJ262" i="307"/>
  <c r="AK262" i="307"/>
  <c r="AL262" i="307"/>
  <c r="AM262" i="307"/>
  <c r="AN262" i="307"/>
  <c r="AO262" i="307"/>
  <c r="AP262" i="307"/>
  <c r="AQ262" i="307"/>
  <c r="AR262" i="307"/>
  <c r="AS262" i="307"/>
  <c r="AT262" i="307"/>
  <c r="AU262" i="307"/>
  <c r="AV262" i="307"/>
  <c r="AW262" i="307"/>
  <c r="AX262" i="307"/>
  <c r="AY262" i="307"/>
  <c r="AZ262" i="307"/>
  <c r="BA262" i="307"/>
  <c r="BB262" i="307"/>
  <c r="BC262" i="307"/>
  <c r="BD262" i="307"/>
  <c r="BE262" i="307"/>
  <c r="K74" i="282"/>
  <c r="K87" i="278"/>
  <c r="K88" i="278"/>
  <c r="K84" i="278"/>
  <c r="K89" i="278"/>
  <c r="L86" i="278"/>
  <c r="L77" i="278"/>
  <c r="L78" i="278"/>
  <c r="L74" i="278"/>
  <c r="L73" i="278"/>
  <c r="L75" i="278"/>
  <c r="L79" i="278"/>
  <c r="L80" i="278"/>
  <c r="L81" i="278"/>
  <c r="L35" i="265"/>
  <c r="L124" i="273"/>
  <c r="K121" i="273"/>
  <c r="K122" i="273"/>
  <c r="K125" i="273"/>
  <c r="L126" i="273"/>
  <c r="L12" i="285"/>
  <c r="L13" i="285"/>
  <c r="L14" i="285"/>
  <c r="L14" i="265"/>
  <c r="L29" i="285"/>
  <c r="L82" i="280"/>
  <c r="M218" i="280"/>
  <c r="M219" i="280"/>
  <c r="M223" i="280"/>
  <c r="M224" i="280"/>
  <c r="M225" i="280"/>
  <c r="M226" i="280"/>
  <c r="M228" i="280"/>
  <c r="L74" i="282"/>
  <c r="L87" i="278"/>
  <c r="L88" i="278"/>
  <c r="L84" i="278"/>
  <c r="L89" i="278"/>
  <c r="M86" i="278"/>
  <c r="M77" i="278"/>
  <c r="M78" i="278"/>
  <c r="M74" i="278"/>
  <c r="M73" i="278"/>
  <c r="M75" i="278"/>
  <c r="M79" i="278"/>
  <c r="M80" i="278"/>
  <c r="M81" i="278"/>
  <c r="M35" i="265"/>
  <c r="M124" i="273"/>
  <c r="L121" i="273"/>
  <c r="L122" i="273"/>
  <c r="L125" i="273"/>
  <c r="M126" i="273"/>
  <c r="M12" i="285"/>
  <c r="M13" i="285"/>
  <c r="M14" i="285"/>
  <c r="M14" i="265"/>
  <c r="M29" i="285"/>
  <c r="M82" i="280"/>
  <c r="N218" i="280"/>
  <c r="N219" i="280"/>
  <c r="N223" i="280"/>
  <c r="N224" i="280"/>
  <c r="N225" i="280"/>
  <c r="N226" i="280"/>
  <c r="N228" i="280"/>
  <c r="M74" i="282"/>
  <c r="M87" i="278"/>
  <c r="M88" i="278"/>
  <c r="M84" i="278"/>
  <c r="M89" i="278"/>
  <c r="N86" i="278"/>
  <c r="N77" i="278"/>
  <c r="N78" i="278"/>
  <c r="N74" i="278"/>
  <c r="N73" i="278"/>
  <c r="N75" i="278"/>
  <c r="N79" i="278"/>
  <c r="N80" i="278"/>
  <c r="N81" i="278"/>
  <c r="N35" i="265"/>
  <c r="N124" i="273"/>
  <c r="M121" i="273"/>
  <c r="M122" i="273"/>
  <c r="M125" i="273"/>
  <c r="N126" i="273"/>
  <c r="N12" i="285"/>
  <c r="N13" i="285"/>
  <c r="N14" i="285"/>
  <c r="N14" i="265"/>
  <c r="N29" i="285"/>
  <c r="N82" i="280"/>
  <c r="O218" i="280"/>
  <c r="O219" i="280"/>
  <c r="O223" i="280"/>
  <c r="O224" i="280"/>
  <c r="O225" i="280"/>
  <c r="O226" i="280"/>
  <c r="O228" i="280"/>
  <c r="N74" i="282"/>
  <c r="N87" i="278"/>
  <c r="N88" i="278"/>
  <c r="N84" i="278"/>
  <c r="N89" i="278"/>
  <c r="O86" i="278"/>
  <c r="O77" i="278"/>
  <c r="O78" i="278"/>
  <c r="O74" i="278"/>
  <c r="O73" i="278"/>
  <c r="O75" i="278"/>
  <c r="O79" i="278"/>
  <c r="O80" i="278"/>
  <c r="O81" i="278"/>
  <c r="O35" i="265"/>
  <c r="O124" i="273"/>
  <c r="N121" i="273"/>
  <c r="N122" i="273"/>
  <c r="N125" i="273"/>
  <c r="O126" i="273"/>
  <c r="O12" i="285"/>
  <c r="O13" i="285"/>
  <c r="O14" i="285"/>
  <c r="O14" i="265"/>
  <c r="O29" i="285"/>
  <c r="O82" i="280"/>
  <c r="P218" i="280"/>
  <c r="P219" i="280"/>
  <c r="P223" i="280"/>
  <c r="P224" i="280"/>
  <c r="P225" i="280"/>
  <c r="P226" i="280"/>
  <c r="P228" i="280"/>
  <c r="O74" i="282"/>
  <c r="O87" i="278"/>
  <c r="O88" i="278"/>
  <c r="O84" i="278"/>
  <c r="O89" i="278"/>
  <c r="P86" i="278"/>
  <c r="P77" i="278"/>
  <c r="P78" i="278"/>
  <c r="P74" i="278"/>
  <c r="P73" i="278"/>
  <c r="P75" i="278"/>
  <c r="P79" i="278"/>
  <c r="P80" i="278"/>
  <c r="P81" i="278"/>
  <c r="P35" i="265"/>
  <c r="P124" i="273"/>
  <c r="O121" i="273"/>
  <c r="O122" i="273"/>
  <c r="O125" i="273"/>
  <c r="P126" i="273"/>
  <c r="P12" i="285"/>
  <c r="P13" i="285"/>
  <c r="P14" i="285"/>
  <c r="P14" i="265"/>
  <c r="P29" i="285"/>
  <c r="K24" i="314"/>
  <c r="L24" i="314"/>
  <c r="M24" i="314"/>
  <c r="P82" i="280"/>
  <c r="N24" i="314"/>
  <c r="Q82" i="280"/>
  <c r="O24" i="314"/>
  <c r="R82" i="280"/>
  <c r="P24" i="314"/>
  <c r="S82" i="280"/>
  <c r="Q24" i="314"/>
  <c r="T82" i="280"/>
  <c r="R24" i="314"/>
  <c r="U82" i="280"/>
  <c r="S24" i="314"/>
  <c r="V82" i="280"/>
  <c r="T24" i="314"/>
  <c r="W82" i="280"/>
  <c r="U24" i="314"/>
  <c r="X82" i="280"/>
  <c r="V24" i="314"/>
  <c r="Y82" i="280"/>
  <c r="W24" i="314"/>
  <c r="Z82" i="280"/>
  <c r="X24" i="314"/>
  <c r="AA82" i="280"/>
  <c r="Y24" i="314"/>
  <c r="AB82" i="280"/>
  <c r="Z24" i="314"/>
  <c r="AC82" i="280"/>
  <c r="AA24" i="314"/>
  <c r="AD82" i="280"/>
  <c r="AB24" i="314"/>
  <c r="AE82" i="280"/>
  <c r="AC24" i="314"/>
  <c r="AF82" i="280"/>
  <c r="AD24" i="314"/>
  <c r="AG82" i="280"/>
  <c r="AE24" i="314"/>
  <c r="AH82" i="280"/>
  <c r="AF24" i="314"/>
  <c r="AI82" i="280"/>
  <c r="AG24" i="314"/>
  <c r="AJ82" i="280"/>
  <c r="AH24" i="314"/>
  <c r="AK82" i="280"/>
  <c r="AI24" i="314"/>
  <c r="AL82" i="280"/>
  <c r="AJ24" i="314"/>
  <c r="AM82" i="280"/>
  <c r="AK24" i="314"/>
  <c r="AN82" i="280"/>
  <c r="AL24" i="314"/>
  <c r="AO82" i="280"/>
  <c r="AM24" i="314"/>
  <c r="AP82" i="280"/>
  <c r="AN24" i="314"/>
  <c r="AQ82" i="280"/>
  <c r="AO24" i="314"/>
  <c r="AR82" i="280"/>
  <c r="AP24" i="314"/>
  <c r="AS82" i="280"/>
  <c r="AQ24" i="314"/>
  <c r="AT82" i="280"/>
  <c r="AR24" i="314"/>
  <c r="AU82" i="280"/>
  <c r="AS24" i="314"/>
  <c r="AV82" i="280"/>
  <c r="AT24" i="314"/>
  <c r="AW82" i="280"/>
  <c r="AU24" i="314"/>
  <c r="AX82" i="280"/>
  <c r="AV24" i="314"/>
  <c r="AY82" i="280"/>
  <c r="AW24" i="314"/>
  <c r="AZ82" i="280"/>
  <c r="AX24" i="314"/>
  <c r="BA82" i="280"/>
  <c r="AY24" i="314"/>
  <c r="BB82" i="280"/>
  <c r="AZ24" i="314"/>
  <c r="BC82" i="280"/>
  <c r="BA24" i="314"/>
  <c r="BD82" i="280"/>
  <c r="BB24" i="314"/>
  <c r="BE82" i="280"/>
  <c r="BC24" i="314"/>
  <c r="BF82" i="280"/>
  <c r="BD24" i="314"/>
  <c r="BG82" i="280"/>
  <c r="BE24" i="314"/>
  <c r="BH82" i="280"/>
  <c r="BF24" i="314"/>
  <c r="BI82" i="280"/>
  <c r="BG24" i="314"/>
  <c r="BJ82" i="280"/>
  <c r="BH24" i="314"/>
  <c r="BK82" i="280"/>
  <c r="BI24" i="314"/>
  <c r="BL82" i="280"/>
  <c r="BJ24" i="314"/>
  <c r="BM82" i="280"/>
  <c r="BK24" i="314"/>
  <c r="BN82" i="280"/>
  <c r="BL24" i="314"/>
  <c r="BO82" i="280"/>
  <c r="BM24" i="314"/>
  <c r="BP82" i="280"/>
  <c r="BN24" i="314"/>
  <c r="BQ82" i="280"/>
  <c r="BO24" i="314"/>
  <c r="BR82" i="280"/>
  <c r="BP24" i="314"/>
  <c r="BS82" i="280"/>
  <c r="BQ24" i="314"/>
  <c r="BT82" i="280"/>
  <c r="BR24" i="314"/>
  <c r="BU82" i="280"/>
  <c r="BS24" i="314"/>
  <c r="BV82" i="280"/>
  <c r="BT24" i="314"/>
  <c r="BW82" i="280"/>
  <c r="BU24" i="314"/>
  <c r="BX82" i="280"/>
  <c r="BV24" i="314"/>
  <c r="BY82" i="280"/>
  <c r="BW24" i="314"/>
  <c r="BZ82" i="280"/>
  <c r="BX24" i="314"/>
  <c r="CA82" i="280"/>
  <c r="BY24" i="314"/>
  <c r="CB82" i="280"/>
  <c r="BZ24" i="314"/>
  <c r="CC82" i="280"/>
  <c r="CA24" i="314"/>
  <c r="CD82" i="280"/>
  <c r="CB24" i="314"/>
  <c r="CE82" i="280"/>
  <c r="CC24" i="314"/>
  <c r="CF82" i="280"/>
  <c r="CD24" i="314"/>
  <c r="CG82" i="280"/>
  <c r="CE24" i="314"/>
  <c r="CH82" i="280"/>
  <c r="CF24" i="314"/>
  <c r="CI82" i="280"/>
  <c r="CG24" i="314"/>
  <c r="CJ82" i="280"/>
  <c r="CH24" i="314"/>
  <c r="CK82" i="280"/>
  <c r="CI24" i="314"/>
  <c r="CL82" i="280"/>
  <c r="CJ24" i="314"/>
  <c r="CM82" i="280"/>
  <c r="CK24" i="314"/>
  <c r="CN82" i="280"/>
  <c r="CL24" i="314"/>
  <c r="CO82" i="280"/>
  <c r="CM24" i="314"/>
  <c r="CP82" i="280"/>
  <c r="CN24" i="314"/>
  <c r="CQ82" i="280"/>
  <c r="CO24" i="314"/>
  <c r="CR82" i="280"/>
  <c r="CP24" i="314"/>
  <c r="CS82" i="280"/>
  <c r="CQ24" i="314"/>
  <c r="CT82" i="280"/>
  <c r="CR24" i="314"/>
  <c r="CU82" i="280"/>
  <c r="CS24" i="314"/>
  <c r="CV82" i="280"/>
  <c r="CT24" i="314"/>
  <c r="CW82" i="280"/>
  <c r="CU24" i="314"/>
  <c r="CX82" i="280"/>
  <c r="CV24" i="314"/>
  <c r="CY82" i="280"/>
  <c r="CW24" i="314"/>
  <c r="CZ82" i="280"/>
  <c r="CX24" i="314"/>
  <c r="DA82" i="280"/>
  <c r="CY24" i="314"/>
  <c r="DB82" i="280"/>
  <c r="CZ24" i="314"/>
  <c r="DC82" i="280"/>
  <c r="DA24" i="314"/>
  <c r="DD82" i="280"/>
  <c r="DB24" i="314"/>
  <c r="DE82" i="280"/>
  <c r="DC24" i="314"/>
  <c r="DF82" i="280"/>
  <c r="DD24" i="314"/>
  <c r="DG82" i="280"/>
  <c r="DE24" i="314"/>
  <c r="DH82" i="280"/>
  <c r="DF24" i="314"/>
  <c r="DI82" i="280"/>
  <c r="DG24" i="314"/>
  <c r="DJ82" i="280"/>
  <c r="DH24" i="314"/>
  <c r="DK82" i="280"/>
  <c r="DI24" i="314"/>
  <c r="DL82" i="280"/>
  <c r="DJ24" i="314"/>
  <c r="DM82" i="280"/>
  <c r="DK24" i="314"/>
  <c r="DN82" i="280"/>
  <c r="DL24" i="314"/>
  <c r="DO82" i="280"/>
  <c r="DM24" i="314"/>
  <c r="DP82" i="280"/>
  <c r="DN24" i="314"/>
  <c r="DQ82" i="280"/>
  <c r="DO24" i="314"/>
  <c r="DR82" i="280"/>
  <c r="DP24" i="314"/>
  <c r="DS82" i="280"/>
  <c r="DQ24" i="314"/>
  <c r="DT82" i="280"/>
  <c r="DR24" i="314"/>
  <c r="DU82" i="280"/>
  <c r="DS24" i="314"/>
  <c r="DV82" i="280"/>
  <c r="DT24" i="314"/>
  <c r="DW82" i="280"/>
  <c r="DU24" i="314"/>
  <c r="DX82" i="280"/>
  <c r="DV24" i="314"/>
  <c r="DY82" i="280"/>
  <c r="DW24" i="314"/>
  <c r="DZ82" i="280"/>
  <c r="DX24" i="314"/>
  <c r="EA82" i="280"/>
  <c r="DY24" i="314"/>
  <c r="EB82" i="280"/>
  <c r="DZ24" i="314"/>
  <c r="EC82" i="280"/>
  <c r="EA24" i="314"/>
  <c r="ED82" i="280"/>
  <c r="EB24" i="314"/>
  <c r="EE82" i="280"/>
  <c r="EC24" i="314"/>
  <c r="EF82" i="280"/>
  <c r="ED24" i="314"/>
  <c r="EG82" i="280"/>
  <c r="EE24" i="314"/>
  <c r="EH82" i="280"/>
  <c r="EF24" i="314"/>
  <c r="EI82" i="280"/>
  <c r="EG24" i="314"/>
  <c r="EJ82" i="280"/>
  <c r="EH24" i="314"/>
  <c r="EK82" i="280"/>
  <c r="EI24" i="314"/>
  <c r="EL82" i="280"/>
  <c r="EJ24" i="314"/>
  <c r="EM82" i="280"/>
  <c r="EK24" i="314"/>
  <c r="EN82" i="280"/>
  <c r="EL24" i="314"/>
  <c r="EO82" i="280"/>
  <c r="EM24" i="314"/>
  <c r="EP82" i="280"/>
  <c r="EN24" i="314"/>
  <c r="EQ82" i="280"/>
  <c r="EO24" i="314"/>
  <c r="ER82" i="280"/>
  <c r="EP24" i="314"/>
  <c r="ES82" i="280"/>
  <c r="EQ24" i="314"/>
  <c r="ET82" i="280"/>
  <c r="ER24" i="314"/>
  <c r="EU82" i="280"/>
  <c r="ES24" i="314"/>
  <c r="EV82" i="280"/>
  <c r="ET24" i="314"/>
  <c r="EW82" i="280"/>
  <c r="EU24" i="314"/>
  <c r="EX82" i="280"/>
  <c r="EV24" i="314"/>
  <c r="EY82" i="280"/>
  <c r="EW24" i="314"/>
  <c r="EZ82" i="280"/>
  <c r="EX24" i="314"/>
  <c r="FA82" i="280"/>
  <c r="EY24" i="314"/>
  <c r="FB82" i="280"/>
  <c r="EZ24" i="314"/>
  <c r="FC82" i="280"/>
  <c r="FA24" i="314"/>
  <c r="FD82" i="280"/>
  <c r="FB24" i="314"/>
  <c r="FE82" i="280"/>
  <c r="FC24" i="314"/>
  <c r="FF82" i="280"/>
  <c r="FD24" i="314"/>
  <c r="FG82" i="280"/>
  <c r="FE24" i="314"/>
  <c r="FH82" i="280"/>
  <c r="FF24" i="314"/>
  <c r="FI82" i="280"/>
  <c r="FG24" i="314"/>
  <c r="FJ82" i="280"/>
  <c r="FH24" i="314"/>
  <c r="FK82" i="280"/>
  <c r="FI24" i="314"/>
  <c r="FL82" i="280"/>
  <c r="FJ24" i="314"/>
  <c r="FM82" i="280"/>
  <c r="FK24" i="314"/>
  <c r="FN82" i="280"/>
  <c r="FL24" i="314"/>
  <c r="FO82" i="280"/>
  <c r="FM24" i="314"/>
  <c r="FP82" i="280"/>
  <c r="FN24" i="314"/>
  <c r="FQ82" i="280"/>
  <c r="FO24" i="314"/>
  <c r="FR82" i="280"/>
  <c r="FP24" i="314"/>
  <c r="FS82" i="280"/>
  <c r="FQ24" i="314"/>
  <c r="FT82" i="280"/>
  <c r="FR24" i="314"/>
  <c r="FU82" i="280"/>
  <c r="FS24" i="314"/>
  <c r="FV82" i="280"/>
  <c r="FT24" i="314"/>
  <c r="FW82" i="280"/>
  <c r="FU24" i="314"/>
  <c r="FX82" i="280"/>
  <c r="FV24" i="314"/>
  <c r="FY82" i="280"/>
  <c r="FW24" i="314"/>
  <c r="FZ82" i="280"/>
  <c r="FX24" i="314"/>
  <c r="GA82" i="280"/>
  <c r="FY24" i="314"/>
  <c r="GB82" i="280"/>
  <c r="FZ24" i="314"/>
  <c r="GC82" i="280"/>
  <c r="GA24" i="314"/>
  <c r="GD82" i="280"/>
  <c r="GB24" i="314"/>
  <c r="GE82" i="280"/>
  <c r="GC24" i="314"/>
  <c r="GF82" i="280"/>
  <c r="GD24" i="314"/>
  <c r="GG82" i="280"/>
  <c r="GE24" i="314"/>
  <c r="GH82" i="280"/>
  <c r="GF24" i="314"/>
  <c r="GI82" i="280"/>
  <c r="GG24" i="314"/>
  <c r="GJ82" i="280"/>
  <c r="GH24" i="314"/>
  <c r="GI24" i="314"/>
  <c r="GJ28" i="314"/>
  <c r="P76" i="314"/>
  <c r="Q41" i="314"/>
  <c r="Q124" i="273"/>
  <c r="P121" i="273"/>
  <c r="P122" i="273"/>
  <c r="P125" i="273"/>
  <c r="Q126" i="273"/>
  <c r="Q12" i="285"/>
  <c r="Q13" i="285"/>
  <c r="Q14" i="285"/>
  <c r="Q14" i="265"/>
  <c r="Q29" i="285"/>
  <c r="R124" i="273"/>
  <c r="Q121" i="273"/>
  <c r="Q122" i="273"/>
  <c r="Q125" i="273"/>
  <c r="R126" i="273"/>
  <c r="R12" i="285"/>
  <c r="R13" i="285"/>
  <c r="R14" i="285"/>
  <c r="R14" i="265"/>
  <c r="R29" i="285"/>
  <c r="S124" i="273"/>
  <c r="R121" i="273"/>
  <c r="R122" i="273"/>
  <c r="R125" i="273"/>
  <c r="S126" i="273"/>
  <c r="S12" i="285"/>
  <c r="S13" i="285"/>
  <c r="S14" i="285"/>
  <c r="S14" i="265"/>
  <c r="S29" i="285"/>
  <c r="T124" i="273"/>
  <c r="S121" i="273"/>
  <c r="S122" i="273"/>
  <c r="S125" i="273"/>
  <c r="T126" i="273"/>
  <c r="T12" i="285"/>
  <c r="T13" i="285"/>
  <c r="T14" i="285"/>
  <c r="T14" i="265"/>
  <c r="T29" i="285"/>
  <c r="U124" i="273"/>
  <c r="T121" i="273"/>
  <c r="T122" i="273"/>
  <c r="T125" i="273"/>
  <c r="U126" i="273"/>
  <c r="U12" i="285"/>
  <c r="U13" i="285"/>
  <c r="U14" i="285"/>
  <c r="U14" i="265"/>
  <c r="U29" i="285"/>
  <c r="V124" i="273"/>
  <c r="U121" i="273"/>
  <c r="U122" i="273"/>
  <c r="U125" i="273"/>
  <c r="V126" i="273"/>
  <c r="V12" i="285"/>
  <c r="V13" i="285"/>
  <c r="V14" i="285"/>
  <c r="V14" i="265"/>
  <c r="V29" i="285"/>
  <c r="W124" i="273"/>
  <c r="V121" i="273"/>
  <c r="V122" i="273"/>
  <c r="V125" i="273"/>
  <c r="W126" i="273"/>
  <c r="W12" i="285"/>
  <c r="W13" i="285"/>
  <c r="W14" i="285"/>
  <c r="W14" i="265"/>
  <c r="W29" i="285"/>
  <c r="X124" i="273"/>
  <c r="W121" i="273"/>
  <c r="W122" i="273"/>
  <c r="W125" i="273"/>
  <c r="X126" i="273"/>
  <c r="X12" i="285"/>
  <c r="X13" i="285"/>
  <c r="X14" i="285"/>
  <c r="X14" i="265"/>
  <c r="X29" i="285"/>
  <c r="Y124" i="273"/>
  <c r="X121" i="273"/>
  <c r="X122" i="273"/>
  <c r="X125" i="273"/>
  <c r="Y126" i="273"/>
  <c r="Y12" i="285"/>
  <c r="Y13" i="285"/>
  <c r="Y14" i="285"/>
  <c r="Y14" i="265"/>
  <c r="Y29" i="285"/>
  <c r="Z124" i="273"/>
  <c r="Y121" i="273"/>
  <c r="Y122" i="273"/>
  <c r="Y125" i="273"/>
  <c r="Z126" i="273"/>
  <c r="Z12" i="285"/>
  <c r="Z13" i="285"/>
  <c r="Z14" i="285"/>
  <c r="Z14" i="265"/>
  <c r="Z29" i="285"/>
  <c r="AA124" i="273"/>
  <c r="Z121" i="273"/>
  <c r="Z122" i="273"/>
  <c r="Z125" i="273"/>
  <c r="AA126" i="273"/>
  <c r="AA12" i="285"/>
  <c r="AA13" i="285"/>
  <c r="AA14" i="285"/>
  <c r="AA14" i="265"/>
  <c r="AA29" i="285"/>
  <c r="AB124" i="273"/>
  <c r="AA121" i="273"/>
  <c r="AA122" i="273"/>
  <c r="AA125" i="273"/>
  <c r="AB126" i="273"/>
  <c r="AB12" i="285"/>
  <c r="AB13" i="285"/>
  <c r="AB14" i="285"/>
  <c r="AB14" i="265"/>
  <c r="AB29" i="285"/>
  <c r="AC124" i="273"/>
  <c r="AB121" i="273"/>
  <c r="AB122" i="273"/>
  <c r="AB125" i="273"/>
  <c r="AC126" i="273"/>
  <c r="AC12" i="285"/>
  <c r="AC13" i="285"/>
  <c r="AC14" i="285"/>
  <c r="AC14" i="265"/>
  <c r="AC29" i="285"/>
  <c r="AD124" i="273"/>
  <c r="AC121" i="273"/>
  <c r="AC122" i="273"/>
  <c r="AC125" i="273"/>
  <c r="AD126" i="273"/>
  <c r="AD12" i="285"/>
  <c r="AD13" i="285"/>
  <c r="AD14" i="285"/>
  <c r="AD14" i="265"/>
  <c r="AD29" i="285"/>
  <c r="AE124" i="273"/>
  <c r="AD121" i="273"/>
  <c r="AD122" i="273"/>
  <c r="AD125" i="273"/>
  <c r="AE126" i="273"/>
  <c r="AE12" i="285"/>
  <c r="AE13" i="285"/>
  <c r="AE14" i="285"/>
  <c r="AE14" i="265"/>
  <c r="AE29" i="285"/>
  <c r="AF124" i="273"/>
  <c r="AE121" i="273"/>
  <c r="AE122" i="273"/>
  <c r="AE125" i="273"/>
  <c r="AF126" i="273"/>
  <c r="AF12" i="285"/>
  <c r="AF13" i="285"/>
  <c r="AF14" i="285"/>
  <c r="AF14" i="265"/>
  <c r="AF29" i="285"/>
  <c r="AG124" i="273"/>
  <c r="AF121" i="273"/>
  <c r="AF122" i="273"/>
  <c r="AF125" i="273"/>
  <c r="AG126" i="273"/>
  <c r="AG12" i="285"/>
  <c r="AG13" i="285"/>
  <c r="AG14" i="285"/>
  <c r="AG14" i="265"/>
  <c r="AG29" i="285"/>
  <c r="AH124" i="273"/>
  <c r="AG121" i="273"/>
  <c r="AG122" i="273"/>
  <c r="AG125" i="273"/>
  <c r="AH126" i="273"/>
  <c r="AH12" i="285"/>
  <c r="AH13" i="285"/>
  <c r="AH14" i="285"/>
  <c r="AH14" i="265"/>
  <c r="AH29" i="285"/>
  <c r="AI124" i="273"/>
  <c r="AH121" i="273"/>
  <c r="AH122" i="273"/>
  <c r="AH125" i="273"/>
  <c r="AI126" i="273"/>
  <c r="AI12" i="285"/>
  <c r="AI13" i="285"/>
  <c r="AI14" i="285"/>
  <c r="AI14" i="265"/>
  <c r="AI29" i="285"/>
  <c r="AJ124" i="273"/>
  <c r="AI121" i="273"/>
  <c r="AI122" i="273"/>
  <c r="AI125" i="273"/>
  <c r="AJ126" i="273"/>
  <c r="AJ12" i="285"/>
  <c r="AJ13" i="285"/>
  <c r="AJ14" i="285"/>
  <c r="AJ14" i="265"/>
  <c r="AJ29" i="285"/>
  <c r="AK124" i="273"/>
  <c r="AJ121" i="273"/>
  <c r="AJ122" i="273"/>
  <c r="AJ125" i="273"/>
  <c r="AK126" i="273"/>
  <c r="AK12" i="285"/>
  <c r="AK13" i="285"/>
  <c r="AK14" i="285"/>
  <c r="AK14" i="265"/>
  <c r="AK29" i="285"/>
  <c r="AL124" i="273"/>
  <c r="AK121" i="273"/>
  <c r="AK122" i="273"/>
  <c r="AK125" i="273"/>
  <c r="AL126" i="273"/>
  <c r="AL12" i="285"/>
  <c r="AL13" i="285"/>
  <c r="AL14" i="285"/>
  <c r="AL14" i="265"/>
  <c r="AL29" i="285"/>
  <c r="AM124" i="273"/>
  <c r="AL121" i="273"/>
  <c r="AL122" i="273"/>
  <c r="AL125" i="273"/>
  <c r="AM126" i="273"/>
  <c r="AM12" i="285"/>
  <c r="AM13" i="285"/>
  <c r="AM14" i="285"/>
  <c r="AM14" i="265"/>
  <c r="AM29" i="285"/>
  <c r="AN124" i="273"/>
  <c r="AM121" i="273"/>
  <c r="AM122" i="273"/>
  <c r="AM125" i="273"/>
  <c r="AN126" i="273"/>
  <c r="AN12" i="285"/>
  <c r="AN13" i="285"/>
  <c r="AN14" i="285"/>
  <c r="AN14" i="265"/>
  <c r="AN29" i="285"/>
  <c r="AO124" i="273"/>
  <c r="AN121" i="273"/>
  <c r="AN122" i="273"/>
  <c r="AN125" i="273"/>
  <c r="AO126" i="273"/>
  <c r="AO12" i="285"/>
  <c r="AO13" i="285"/>
  <c r="AO14" i="285"/>
  <c r="AO14" i="265"/>
  <c r="AO29" i="285"/>
  <c r="AP124" i="273"/>
  <c r="AO121" i="273"/>
  <c r="AO122" i="273"/>
  <c r="AO125" i="273"/>
  <c r="AP126" i="273"/>
  <c r="AP12" i="285"/>
  <c r="AP13" i="285"/>
  <c r="AP14" i="285"/>
  <c r="AP14" i="265"/>
  <c r="AP29" i="285"/>
  <c r="AQ124" i="273"/>
  <c r="AP121" i="273"/>
  <c r="AP122" i="273"/>
  <c r="AP125" i="273"/>
  <c r="AQ126" i="273"/>
  <c r="AQ12" i="285"/>
  <c r="AQ13" i="285"/>
  <c r="AQ14" i="285"/>
  <c r="AQ14" i="265"/>
  <c r="AQ29" i="285"/>
  <c r="AR124" i="273"/>
  <c r="AQ121" i="273"/>
  <c r="AQ122" i="273"/>
  <c r="AQ125" i="273"/>
  <c r="AR126" i="273"/>
  <c r="AR12" i="285"/>
  <c r="AR13" i="285"/>
  <c r="AR14" i="285"/>
  <c r="AR14" i="265"/>
  <c r="AR29" i="285"/>
  <c r="AS124" i="273"/>
  <c r="AR121" i="273"/>
  <c r="AR122" i="273"/>
  <c r="AR125" i="273"/>
  <c r="AS126" i="273"/>
  <c r="AS12" i="285"/>
  <c r="AS13" i="285"/>
  <c r="AS14" i="285"/>
  <c r="AS14" i="265"/>
  <c r="AS29" i="285"/>
  <c r="AT124" i="273"/>
  <c r="AS121" i="273"/>
  <c r="AS122" i="273"/>
  <c r="AS125" i="273"/>
  <c r="AT126" i="273"/>
  <c r="AT12" i="285"/>
  <c r="AT13" i="285"/>
  <c r="AT14" i="285"/>
  <c r="AT14" i="265"/>
  <c r="AT29" i="285"/>
  <c r="AU124" i="273"/>
  <c r="AT121" i="273"/>
  <c r="AT122" i="273"/>
  <c r="AT125" i="273"/>
  <c r="AU126" i="273"/>
  <c r="AU12" i="285"/>
  <c r="AU13" i="285"/>
  <c r="AU14" i="285"/>
  <c r="AU14" i="265"/>
  <c r="AU29" i="285"/>
  <c r="AV124" i="273"/>
  <c r="AU121" i="273"/>
  <c r="AU122" i="273"/>
  <c r="AU125" i="273"/>
  <c r="AV126" i="273"/>
  <c r="AV12" i="285"/>
  <c r="AV13" i="285"/>
  <c r="AV14" i="285"/>
  <c r="AV14" i="265"/>
  <c r="AV29" i="285"/>
  <c r="AW124" i="273"/>
  <c r="AV121" i="273"/>
  <c r="AV122" i="273"/>
  <c r="AV125" i="273"/>
  <c r="AW126" i="273"/>
  <c r="AW12" i="285"/>
  <c r="AW13" i="285"/>
  <c r="AW14" i="285"/>
  <c r="AW14" i="265"/>
  <c r="AW29" i="285"/>
  <c r="AX124" i="273"/>
  <c r="AW121" i="273"/>
  <c r="AW122" i="273"/>
  <c r="AW125" i="273"/>
  <c r="AX126" i="273"/>
  <c r="AX12" i="285"/>
  <c r="AX13" i="285"/>
  <c r="AX14" i="285"/>
  <c r="AX14" i="265"/>
  <c r="AX29" i="285"/>
  <c r="AY124" i="273"/>
  <c r="AX121" i="273"/>
  <c r="AX122" i="273"/>
  <c r="AX125" i="273"/>
  <c r="AY126" i="273"/>
  <c r="AY12" i="285"/>
  <c r="AY13" i="285"/>
  <c r="AY14" i="285"/>
  <c r="AY14" i="265"/>
  <c r="AY29" i="285"/>
  <c r="AZ124" i="273"/>
  <c r="AY121" i="273"/>
  <c r="AY122" i="273"/>
  <c r="AY125" i="273"/>
  <c r="AZ126" i="273"/>
  <c r="AZ12" i="285"/>
  <c r="AZ13" i="285"/>
  <c r="AZ14" i="285"/>
  <c r="AZ14" i="265"/>
  <c r="AZ29" i="285"/>
  <c r="BA124" i="273"/>
  <c r="AZ121" i="273"/>
  <c r="AZ122" i="273"/>
  <c r="AZ125" i="273"/>
  <c r="BA126" i="273"/>
  <c r="BA12" i="285"/>
  <c r="BA13" i="285"/>
  <c r="BA14" i="285"/>
  <c r="BA14" i="265"/>
  <c r="BA29" i="285"/>
  <c r="BB124" i="273"/>
  <c r="BA121" i="273"/>
  <c r="BA122" i="273"/>
  <c r="BA125" i="273"/>
  <c r="BB126" i="273"/>
  <c r="BB12" i="285"/>
  <c r="BB13" i="285"/>
  <c r="BB14" i="285"/>
  <c r="BB14" i="265"/>
  <c r="BB29" i="285"/>
  <c r="BC124" i="273"/>
  <c r="BB121" i="273"/>
  <c r="BB122" i="273"/>
  <c r="BB125" i="273"/>
  <c r="BC126" i="273"/>
  <c r="BC12" i="285"/>
  <c r="BC13" i="285"/>
  <c r="BC14" i="285"/>
  <c r="BC14" i="265"/>
  <c r="BC29" i="285"/>
  <c r="BD124" i="273"/>
  <c r="BC121" i="273"/>
  <c r="BC122" i="273"/>
  <c r="BC125" i="273"/>
  <c r="BD126" i="273"/>
  <c r="BD12" i="285"/>
  <c r="BD13" i="285"/>
  <c r="BD14" i="285"/>
  <c r="BD14" i="265"/>
  <c r="BD29" i="285"/>
  <c r="BE218" i="280"/>
  <c r="BE219" i="280"/>
  <c r="BE223" i="280"/>
  <c r="BE224" i="280"/>
  <c r="BE225" i="280"/>
  <c r="BE226" i="280"/>
  <c r="BE228" i="280"/>
  <c r="R270" i="307"/>
  <c r="R203" i="280"/>
  <c r="R273" i="307"/>
  <c r="R204" i="280"/>
  <c r="R274" i="307"/>
  <c r="R194" i="280"/>
  <c r="S270" i="307"/>
  <c r="S203" i="280"/>
  <c r="S273" i="307"/>
  <c r="S204" i="280"/>
  <c r="S274" i="307"/>
  <c r="S194" i="280"/>
  <c r="T270" i="307"/>
  <c r="T203" i="280"/>
  <c r="T273" i="307"/>
  <c r="T204" i="280"/>
  <c r="T274" i="307"/>
  <c r="T194" i="280"/>
  <c r="U270" i="307"/>
  <c r="U203" i="280"/>
  <c r="U273" i="307"/>
  <c r="U204" i="280"/>
  <c r="U274" i="307"/>
  <c r="U194" i="280"/>
  <c r="V270" i="307"/>
  <c r="V203" i="280"/>
  <c r="V273" i="307"/>
  <c r="V204" i="280"/>
  <c r="V274" i="307"/>
  <c r="V194" i="280"/>
  <c r="W270" i="307"/>
  <c r="W203" i="280"/>
  <c r="W273" i="307"/>
  <c r="W204" i="280"/>
  <c r="W274" i="307"/>
  <c r="W194" i="280"/>
  <c r="X270" i="307"/>
  <c r="X203" i="280"/>
  <c r="X273" i="307"/>
  <c r="X204" i="280"/>
  <c r="X274" i="307"/>
  <c r="X194" i="280"/>
  <c r="Y270" i="307"/>
  <c r="Y203" i="280"/>
  <c r="Y273" i="307"/>
  <c r="Y204" i="280"/>
  <c r="Y274" i="307"/>
  <c r="Y194" i="280"/>
  <c r="Z270" i="307"/>
  <c r="Z203" i="280"/>
  <c r="Z273" i="307"/>
  <c r="Z204" i="280"/>
  <c r="Z274" i="307"/>
  <c r="Z194" i="280"/>
  <c r="AA270" i="307"/>
  <c r="AA203" i="280"/>
  <c r="AA273" i="307"/>
  <c r="AA204" i="280"/>
  <c r="AA274" i="307"/>
  <c r="AA194" i="280"/>
  <c r="AB270" i="307"/>
  <c r="AB203" i="280"/>
  <c r="AB273" i="307"/>
  <c r="AB204" i="280"/>
  <c r="AB274" i="307"/>
  <c r="AB194" i="280"/>
  <c r="AC270" i="307"/>
  <c r="AC203" i="280"/>
  <c r="AC273" i="307"/>
  <c r="AC204" i="280"/>
  <c r="AC274" i="307"/>
  <c r="AC194" i="280"/>
  <c r="AD270" i="307"/>
  <c r="AD203" i="280"/>
  <c r="AD273" i="307"/>
  <c r="AD204" i="280"/>
  <c r="AD274" i="307"/>
  <c r="AD194" i="280"/>
  <c r="AE270" i="307"/>
  <c r="AE203" i="280"/>
  <c r="AE273" i="307"/>
  <c r="AE204" i="280"/>
  <c r="AE274" i="307"/>
  <c r="AE194" i="280"/>
  <c r="AF270" i="307"/>
  <c r="AF203" i="280"/>
  <c r="AF273" i="307"/>
  <c r="AF204" i="280"/>
  <c r="AF274" i="307"/>
  <c r="AF194" i="280"/>
  <c r="AG270" i="307"/>
  <c r="AG203" i="280"/>
  <c r="AG273" i="307"/>
  <c r="AG204" i="280"/>
  <c r="AG274" i="307"/>
  <c r="AG194" i="280"/>
  <c r="AH270" i="307"/>
  <c r="AH203" i="280"/>
  <c r="AH273" i="307"/>
  <c r="AH204" i="280"/>
  <c r="AH274" i="307"/>
  <c r="AH194" i="280"/>
  <c r="AI270" i="307"/>
  <c r="AI203" i="280"/>
  <c r="AI273" i="307"/>
  <c r="AI204" i="280"/>
  <c r="AI274" i="307"/>
  <c r="AI194" i="280"/>
  <c r="AJ270" i="307"/>
  <c r="AJ203" i="280"/>
  <c r="AJ273" i="307"/>
  <c r="AJ204" i="280"/>
  <c r="AJ274" i="307"/>
  <c r="AJ194" i="280"/>
  <c r="AK270" i="307"/>
  <c r="AK203" i="280"/>
  <c r="AK273" i="307"/>
  <c r="AK204" i="280"/>
  <c r="AK274" i="307"/>
  <c r="AK194" i="280"/>
  <c r="AL270" i="307"/>
  <c r="AL203" i="280"/>
  <c r="AL273" i="307"/>
  <c r="AL204" i="280"/>
  <c r="AL274" i="307"/>
  <c r="AL194" i="280"/>
  <c r="AM270" i="307"/>
  <c r="AM203" i="280"/>
  <c r="AM273" i="307"/>
  <c r="AM204" i="280"/>
  <c r="AM274" i="307"/>
  <c r="AM194" i="280"/>
  <c r="AN270" i="307"/>
  <c r="AN203" i="280"/>
  <c r="AN273" i="307"/>
  <c r="AN204" i="280"/>
  <c r="AN274" i="307"/>
  <c r="AN194" i="280"/>
  <c r="AO270" i="307"/>
  <c r="AO203" i="280"/>
  <c r="AO273" i="307"/>
  <c r="AO204" i="280"/>
  <c r="AO274" i="307"/>
  <c r="AO194" i="280"/>
  <c r="AP270" i="307"/>
  <c r="AP203" i="280"/>
  <c r="AP273" i="307"/>
  <c r="AP204" i="280"/>
  <c r="AP274" i="307"/>
  <c r="AP194" i="280"/>
  <c r="AQ270" i="307"/>
  <c r="AQ203" i="280"/>
  <c r="AQ273" i="307"/>
  <c r="AQ204" i="280"/>
  <c r="AQ274" i="307"/>
  <c r="AQ194" i="280"/>
  <c r="AR270" i="307"/>
  <c r="AR203" i="280"/>
  <c r="AR273" i="307"/>
  <c r="AR204" i="280"/>
  <c r="AR274" i="307"/>
  <c r="AR194" i="280"/>
  <c r="AS270" i="307"/>
  <c r="AS203" i="280"/>
  <c r="AS273" i="307"/>
  <c r="AS204" i="280"/>
  <c r="AS274" i="307"/>
  <c r="AS194" i="280"/>
  <c r="AT270" i="307"/>
  <c r="AT203" i="280"/>
  <c r="AT273" i="307"/>
  <c r="AT204" i="280"/>
  <c r="AT274" i="307"/>
  <c r="AT194" i="280"/>
  <c r="AU270" i="307"/>
  <c r="AU203" i="280"/>
  <c r="AU273" i="307"/>
  <c r="AU204" i="280"/>
  <c r="AU274" i="307"/>
  <c r="AU194" i="280"/>
  <c r="AV270" i="307"/>
  <c r="AV203" i="280"/>
  <c r="AV273" i="307"/>
  <c r="AV204" i="280"/>
  <c r="AV274" i="307"/>
  <c r="AV194" i="280"/>
  <c r="AW270" i="307"/>
  <c r="AW203" i="280"/>
  <c r="AW273" i="307"/>
  <c r="AW204" i="280"/>
  <c r="AW274" i="307"/>
  <c r="AW194" i="280"/>
  <c r="AX270" i="307"/>
  <c r="AX203" i="280"/>
  <c r="AX273" i="307"/>
  <c r="AX204" i="280"/>
  <c r="AX274" i="307"/>
  <c r="AX194" i="280"/>
  <c r="AY270" i="307"/>
  <c r="AY203" i="280"/>
  <c r="AY273" i="307"/>
  <c r="AY204" i="280"/>
  <c r="AY274" i="307"/>
  <c r="AY194" i="280"/>
  <c r="AZ270" i="307"/>
  <c r="AZ203" i="280"/>
  <c r="AZ273" i="307"/>
  <c r="AZ204" i="280"/>
  <c r="AZ274" i="307"/>
  <c r="AZ194" i="280"/>
  <c r="BA270" i="307"/>
  <c r="BA203" i="280"/>
  <c r="BA273" i="307"/>
  <c r="BA204" i="280"/>
  <c r="BA274" i="307"/>
  <c r="BA194" i="280"/>
  <c r="BB270" i="307"/>
  <c r="BB203" i="280"/>
  <c r="BB273" i="307"/>
  <c r="BB204" i="280"/>
  <c r="BB274" i="307"/>
  <c r="BB194" i="280"/>
  <c r="BC270" i="307"/>
  <c r="BC203" i="280"/>
  <c r="BC273" i="307"/>
  <c r="BC204" i="280"/>
  <c r="BC274" i="307"/>
  <c r="BC194" i="280"/>
  <c r="BD270" i="307"/>
  <c r="BD203" i="280"/>
  <c r="BD273" i="307"/>
  <c r="BD204" i="280"/>
  <c r="BD274" i="307"/>
  <c r="BD194" i="280"/>
  <c r="F25" i="282"/>
  <c r="P29" i="282"/>
  <c r="Q21" i="282"/>
  <c r="Q29" i="282"/>
  <c r="R21" i="282"/>
  <c r="R29" i="282"/>
  <c r="S21" i="282"/>
  <c r="S29" i="282"/>
  <c r="T21" i="282"/>
  <c r="T29" i="282"/>
  <c r="U21" i="282"/>
  <c r="U29" i="282"/>
  <c r="V21" i="282"/>
  <c r="V29" i="282"/>
  <c r="W21" i="282"/>
  <c r="W29" i="282"/>
  <c r="X21" i="282"/>
  <c r="X29" i="282"/>
  <c r="Y21" i="282"/>
  <c r="Y29" i="282"/>
  <c r="Z21" i="282"/>
  <c r="Z29" i="282"/>
  <c r="AA21" i="282"/>
  <c r="AA29" i="282"/>
  <c r="AB21" i="282"/>
  <c r="AB29" i="282"/>
  <c r="AC21" i="282"/>
  <c r="AC29" i="282"/>
  <c r="AD21" i="282"/>
  <c r="AD29" i="282"/>
  <c r="AE21" i="282"/>
  <c r="AE29" i="282"/>
  <c r="AF21" i="282"/>
  <c r="AF29" i="282"/>
  <c r="AG21" i="282"/>
  <c r="AG29" i="282"/>
  <c r="AH21" i="282"/>
  <c r="AH29" i="282"/>
  <c r="AI21" i="282"/>
  <c r="AI29" i="282"/>
  <c r="AJ21" i="282"/>
  <c r="AJ29" i="282"/>
  <c r="AK21" i="282"/>
  <c r="AK29" i="282"/>
  <c r="AL21" i="282"/>
  <c r="AL29" i="282"/>
  <c r="AM21" i="282"/>
  <c r="AM29" i="282"/>
  <c r="AN21" i="282"/>
  <c r="AN29" i="282"/>
  <c r="AO21" i="282"/>
  <c r="AO29" i="282"/>
  <c r="AP21" i="282"/>
  <c r="AP29" i="282"/>
  <c r="AQ21" i="282"/>
  <c r="AQ29" i="282"/>
  <c r="AR21" i="282"/>
  <c r="AR29" i="282"/>
  <c r="AS21" i="282"/>
  <c r="AS29" i="282"/>
  <c r="AT21" i="282"/>
  <c r="AT29" i="282"/>
  <c r="AU21" i="282"/>
  <c r="AU29" i="282"/>
  <c r="AV21" i="282"/>
  <c r="AV29" i="282"/>
  <c r="AW21" i="282"/>
  <c r="AW29" i="282"/>
  <c r="AX21" i="282"/>
  <c r="AX29" i="282"/>
  <c r="AY21" i="282"/>
  <c r="AY29" i="282"/>
  <c r="AZ21" i="282"/>
  <c r="AZ29" i="282"/>
  <c r="BA21" i="282"/>
  <c r="BA29" i="282"/>
  <c r="BB21" i="282"/>
  <c r="BB29" i="282"/>
  <c r="BC21" i="282"/>
  <c r="BC29" i="282"/>
  <c r="BD21" i="282"/>
  <c r="BD29" i="282"/>
  <c r="BE21" i="282"/>
  <c r="BE124" i="273"/>
  <c r="BD121" i="273"/>
  <c r="BD122" i="273"/>
  <c r="BD125" i="273"/>
  <c r="BE126" i="273"/>
  <c r="BE12" i="285"/>
  <c r="BE13" i="285"/>
  <c r="BE14" i="285"/>
  <c r="BE14" i="265"/>
  <c r="BE29" i="285"/>
  <c r="BF218" i="280"/>
  <c r="BF219" i="280"/>
  <c r="BF223" i="280"/>
  <c r="BF224" i="280"/>
  <c r="BF225" i="280"/>
  <c r="BF226" i="280"/>
  <c r="BF228" i="280"/>
  <c r="BE270" i="307"/>
  <c r="BE203" i="280"/>
  <c r="BE273" i="307"/>
  <c r="BE204" i="280"/>
  <c r="BE274" i="307"/>
  <c r="BE194" i="280"/>
  <c r="BE29" i="282"/>
  <c r="BF21" i="282"/>
  <c r="BF124" i="273"/>
  <c r="BE121" i="273"/>
  <c r="BE122" i="273"/>
  <c r="BE125" i="273"/>
  <c r="BF126" i="273"/>
  <c r="BF12" i="285"/>
  <c r="BF13" i="285"/>
  <c r="BF14" i="285"/>
  <c r="BF14" i="265"/>
  <c r="BF29" i="285"/>
  <c r="BG218" i="280"/>
  <c r="BG219" i="280"/>
  <c r="BG223" i="280"/>
  <c r="BG224" i="280"/>
  <c r="BG225" i="280"/>
  <c r="BG226" i="280"/>
  <c r="BG228" i="280"/>
  <c r="BF29" i="282"/>
  <c r="BG21" i="282"/>
  <c r="BG124" i="273"/>
  <c r="BF121" i="273"/>
  <c r="BF122" i="273"/>
  <c r="BF125" i="273"/>
  <c r="BG126" i="273"/>
  <c r="BG12" i="285"/>
  <c r="BG13" i="285"/>
  <c r="BG14" i="285"/>
  <c r="BG14" i="265"/>
  <c r="BG29" i="285"/>
  <c r="BH218" i="280"/>
  <c r="BH219" i="280"/>
  <c r="BH223" i="280"/>
  <c r="BH224" i="280"/>
  <c r="BH225" i="280"/>
  <c r="BH226" i="280"/>
  <c r="BH228" i="280"/>
  <c r="BG29" i="282"/>
  <c r="BH21" i="282"/>
  <c r="BH124" i="273"/>
  <c r="BG121" i="273"/>
  <c r="BG122" i="273"/>
  <c r="BG125" i="273"/>
  <c r="BH126" i="273"/>
  <c r="BH12" i="285"/>
  <c r="BH13" i="285"/>
  <c r="BH14" i="285"/>
  <c r="BH14" i="265"/>
  <c r="BH29" i="285"/>
  <c r="BI218" i="280"/>
  <c r="BI219" i="280"/>
  <c r="BI223" i="280"/>
  <c r="BI224" i="280"/>
  <c r="BI225" i="280"/>
  <c r="BI226" i="280"/>
  <c r="BI228" i="280"/>
  <c r="BH29" i="282"/>
  <c r="BI21" i="282"/>
  <c r="BI124" i="273"/>
  <c r="BH121" i="273"/>
  <c r="BH122" i="273"/>
  <c r="BH125" i="273"/>
  <c r="BI126" i="273"/>
  <c r="BI12" i="285"/>
  <c r="BI13" i="285"/>
  <c r="BI14" i="285"/>
  <c r="BI14" i="265"/>
  <c r="BI29" i="285"/>
  <c r="BJ218" i="280"/>
  <c r="BJ219" i="280"/>
  <c r="BJ223" i="280"/>
  <c r="BJ224" i="280"/>
  <c r="BJ225" i="280"/>
  <c r="BJ226" i="280"/>
  <c r="BJ228" i="280"/>
  <c r="BI29" i="282"/>
  <c r="BJ21" i="282"/>
  <c r="BJ124" i="273"/>
  <c r="BI121" i="273"/>
  <c r="BI122" i="273"/>
  <c r="BI125" i="273"/>
  <c r="BJ126" i="273"/>
  <c r="BJ12" i="285"/>
  <c r="BJ13" i="285"/>
  <c r="BJ14" i="285"/>
  <c r="BJ14" i="265"/>
  <c r="BJ29" i="285"/>
  <c r="BK218" i="280"/>
  <c r="BK219" i="280"/>
  <c r="BK223" i="280"/>
  <c r="BK224" i="280"/>
  <c r="BK225" i="280"/>
  <c r="BK226" i="280"/>
  <c r="BK228" i="280"/>
  <c r="BJ29" i="282"/>
  <c r="BK21" i="282"/>
  <c r="BK124" i="273"/>
  <c r="BJ121" i="273"/>
  <c r="BJ122" i="273"/>
  <c r="BJ125" i="273"/>
  <c r="BK126" i="273"/>
  <c r="BK12" i="285"/>
  <c r="BK13" i="285"/>
  <c r="BK14" i="285"/>
  <c r="BK14" i="265"/>
  <c r="BK29" i="285"/>
  <c r="BL218" i="280"/>
  <c r="BL219" i="280"/>
  <c r="BL223" i="280"/>
  <c r="BL224" i="280"/>
  <c r="BL225" i="280"/>
  <c r="BL226" i="280"/>
  <c r="BL228" i="280"/>
  <c r="BK29" i="282"/>
  <c r="BL21" i="282"/>
  <c r="BL124" i="273"/>
  <c r="BK121" i="273"/>
  <c r="BK122" i="273"/>
  <c r="BK125" i="273"/>
  <c r="BL126" i="273"/>
  <c r="BL12" i="285"/>
  <c r="BL13" i="285"/>
  <c r="BL14" i="285"/>
  <c r="BL14" i="265"/>
  <c r="BL29" i="285"/>
  <c r="BM218" i="280"/>
  <c r="BM219" i="280"/>
  <c r="BM223" i="280"/>
  <c r="BM224" i="280"/>
  <c r="BM225" i="280"/>
  <c r="BM226" i="280"/>
  <c r="BM228" i="280"/>
  <c r="BL29" i="282"/>
  <c r="BM21" i="282"/>
  <c r="BM124" i="273"/>
  <c r="BL121" i="273"/>
  <c r="BL122" i="273"/>
  <c r="BL125" i="273"/>
  <c r="BM126" i="273"/>
  <c r="BM12" i="285"/>
  <c r="BM13" i="285"/>
  <c r="BM14" i="285"/>
  <c r="BM14" i="265"/>
  <c r="BM29" i="285"/>
  <c r="BN218" i="280"/>
  <c r="BN219" i="280"/>
  <c r="BN223" i="280"/>
  <c r="BN224" i="280"/>
  <c r="BN225" i="280"/>
  <c r="BN226" i="280"/>
  <c r="BN228" i="280"/>
  <c r="BM29" i="282"/>
  <c r="BN21" i="282"/>
  <c r="BN124" i="273"/>
  <c r="BM121" i="273"/>
  <c r="BM122" i="273"/>
  <c r="BM125" i="273"/>
  <c r="BN126" i="273"/>
  <c r="BN12" i="285"/>
  <c r="BN13" i="285"/>
  <c r="BN14" i="285"/>
  <c r="BN14" i="265"/>
  <c r="BN29" i="285"/>
  <c r="BO218" i="280"/>
  <c r="BO219" i="280"/>
  <c r="BO223" i="280"/>
  <c r="BO224" i="280"/>
  <c r="BO225" i="280"/>
  <c r="BO226" i="280"/>
  <c r="BO228" i="280"/>
  <c r="BN29" i="282"/>
  <c r="BO21" i="282"/>
  <c r="BO124" i="273"/>
  <c r="BN121" i="273"/>
  <c r="BN122" i="273"/>
  <c r="BN125" i="273"/>
  <c r="BO126" i="273"/>
  <c r="BO12" i="285"/>
  <c r="BO13" i="285"/>
  <c r="BO14" i="285"/>
  <c r="BO14" i="265"/>
  <c r="BO29" i="285"/>
  <c r="BP218" i="280"/>
  <c r="BP219" i="280"/>
  <c r="BP223" i="280"/>
  <c r="BP224" i="280"/>
  <c r="BP225" i="280"/>
  <c r="BP226" i="280"/>
  <c r="BP228" i="280"/>
  <c r="BO29" i="282"/>
  <c r="BP21" i="282"/>
  <c r="BP124" i="273"/>
  <c r="BO121" i="273"/>
  <c r="BO122" i="273"/>
  <c r="BO125" i="273"/>
  <c r="BP126" i="273"/>
  <c r="BP12" i="285"/>
  <c r="BP13" i="285"/>
  <c r="BP14" i="285"/>
  <c r="BP14" i="265"/>
  <c r="BP29" i="285"/>
  <c r="BQ218" i="280"/>
  <c r="BQ219" i="280"/>
  <c r="BQ223" i="280"/>
  <c r="BQ224" i="280"/>
  <c r="BQ225" i="280"/>
  <c r="BQ226" i="280"/>
  <c r="BQ228" i="280"/>
  <c r="BP29" i="282"/>
  <c r="BQ21" i="282"/>
  <c r="BQ124" i="273"/>
  <c r="BP121" i="273"/>
  <c r="BP122" i="273"/>
  <c r="BP125" i="273"/>
  <c r="BQ126" i="273"/>
  <c r="BQ12" i="285"/>
  <c r="BQ13" i="285"/>
  <c r="BQ14" i="285"/>
  <c r="BQ14" i="265"/>
  <c r="BQ29" i="285"/>
  <c r="BR218" i="280"/>
  <c r="BR219" i="280"/>
  <c r="BR223" i="280"/>
  <c r="BR224" i="280"/>
  <c r="BR225" i="280"/>
  <c r="BR226" i="280"/>
  <c r="BR228" i="280"/>
  <c r="BQ29" i="282"/>
  <c r="BR21" i="282"/>
  <c r="BR124" i="273"/>
  <c r="BQ121" i="273"/>
  <c r="BQ122" i="273"/>
  <c r="BQ125" i="273"/>
  <c r="BR126" i="273"/>
  <c r="BR12" i="285"/>
  <c r="BR13" i="285"/>
  <c r="BR14" i="285"/>
  <c r="BR14" i="265"/>
  <c r="BR29" i="285"/>
  <c r="BS218" i="280"/>
  <c r="BS219" i="280"/>
  <c r="BS223" i="280"/>
  <c r="BS224" i="280"/>
  <c r="BS225" i="280"/>
  <c r="BS226" i="280"/>
  <c r="BS228" i="280"/>
  <c r="BR29" i="282"/>
  <c r="BS21" i="282"/>
  <c r="BS124" i="273"/>
  <c r="BR121" i="273"/>
  <c r="BR122" i="273"/>
  <c r="BR125" i="273"/>
  <c r="BS126" i="273"/>
  <c r="BS12" i="285"/>
  <c r="BS13" i="285"/>
  <c r="BS14" i="285"/>
  <c r="BS14" i="265"/>
  <c r="BS29" i="285"/>
  <c r="BT218" i="280"/>
  <c r="BT219" i="280"/>
  <c r="BT223" i="280"/>
  <c r="BT224" i="280"/>
  <c r="BT225" i="280"/>
  <c r="BT226" i="280"/>
  <c r="BT228" i="280"/>
  <c r="BS29" i="282"/>
  <c r="BT21" i="282"/>
  <c r="BT124" i="273"/>
  <c r="BS121" i="273"/>
  <c r="BS122" i="273"/>
  <c r="BS125" i="273"/>
  <c r="BT126" i="273"/>
  <c r="BT12" i="285"/>
  <c r="BT13" i="285"/>
  <c r="BT14" i="285"/>
  <c r="BT14" i="265"/>
  <c r="BT29" i="285"/>
  <c r="BU218" i="280"/>
  <c r="BU219" i="280"/>
  <c r="BU223" i="280"/>
  <c r="BU224" i="280"/>
  <c r="BU225" i="280"/>
  <c r="BU226" i="280"/>
  <c r="BU228" i="280"/>
  <c r="BT29" i="282"/>
  <c r="BU21" i="282"/>
  <c r="BU124" i="273"/>
  <c r="BT121" i="273"/>
  <c r="BT122" i="273"/>
  <c r="BT125" i="273"/>
  <c r="BU126" i="273"/>
  <c r="BU12" i="285"/>
  <c r="BU13" i="285"/>
  <c r="BU14" i="285"/>
  <c r="BU14" i="265"/>
  <c r="BU29" i="285"/>
  <c r="BV218" i="280"/>
  <c r="BV219" i="280"/>
  <c r="BV223" i="280"/>
  <c r="BV224" i="280"/>
  <c r="BV225" i="280"/>
  <c r="BV226" i="280"/>
  <c r="BV228" i="280"/>
  <c r="BU29" i="282"/>
  <c r="BV21" i="282"/>
  <c r="BV124" i="273"/>
  <c r="BU121" i="273"/>
  <c r="BU122" i="273"/>
  <c r="BU125" i="273"/>
  <c r="BV126" i="273"/>
  <c r="BV12" i="285"/>
  <c r="BV13" i="285"/>
  <c r="BV14" i="285"/>
  <c r="BV14" i="265"/>
  <c r="BV29" i="285"/>
  <c r="BW218" i="280"/>
  <c r="BW219" i="280"/>
  <c r="BW223" i="280"/>
  <c r="BW224" i="280"/>
  <c r="BW225" i="280"/>
  <c r="BW226" i="280"/>
  <c r="BW228" i="280"/>
  <c r="BV29" i="282"/>
  <c r="BW21" i="282"/>
  <c r="BW124" i="273"/>
  <c r="BV121" i="273"/>
  <c r="BV122" i="273"/>
  <c r="BV125" i="273"/>
  <c r="BW126" i="273"/>
  <c r="BW12" i="285"/>
  <c r="BW13" i="285"/>
  <c r="BW14" i="285"/>
  <c r="BW14" i="265"/>
  <c r="BW29" i="285"/>
  <c r="BX218" i="280"/>
  <c r="BX219" i="280"/>
  <c r="BX223" i="280"/>
  <c r="BX224" i="280"/>
  <c r="BX225" i="280"/>
  <c r="BX226" i="280"/>
  <c r="BX228" i="280"/>
  <c r="BW29" i="282"/>
  <c r="BX21" i="282"/>
  <c r="BX124" i="273"/>
  <c r="BW121" i="273"/>
  <c r="BW122" i="273"/>
  <c r="BW125" i="273"/>
  <c r="BX126" i="273"/>
  <c r="BX12" i="285"/>
  <c r="BX13" i="285"/>
  <c r="BX14" i="285"/>
  <c r="BX14" i="265"/>
  <c r="BX29" i="285"/>
  <c r="BY218" i="280"/>
  <c r="BY219" i="280"/>
  <c r="BY223" i="280"/>
  <c r="BY224" i="280"/>
  <c r="BY225" i="280"/>
  <c r="BY226" i="280"/>
  <c r="BY228" i="280"/>
  <c r="BX29" i="282"/>
  <c r="BY21" i="282"/>
  <c r="BY124" i="273"/>
  <c r="BX121" i="273"/>
  <c r="BX122" i="273"/>
  <c r="BX125" i="273"/>
  <c r="BY126" i="273"/>
  <c r="BY12" i="285"/>
  <c r="BY13" i="285"/>
  <c r="BY14" i="285"/>
  <c r="BY14" i="265"/>
  <c r="BY29" i="285"/>
  <c r="BZ218" i="280"/>
  <c r="BZ219" i="280"/>
  <c r="BZ223" i="280"/>
  <c r="BZ224" i="280"/>
  <c r="BZ225" i="280"/>
  <c r="BZ226" i="280"/>
  <c r="BZ228" i="280"/>
  <c r="BY29" i="282"/>
  <c r="BZ21" i="282"/>
  <c r="BZ124" i="273"/>
  <c r="BY121" i="273"/>
  <c r="BY122" i="273"/>
  <c r="BY125" i="273"/>
  <c r="BZ126" i="273"/>
  <c r="BZ12" i="285"/>
  <c r="BZ13" i="285"/>
  <c r="BZ14" i="285"/>
  <c r="BZ14" i="265"/>
  <c r="BZ29" i="285"/>
  <c r="CA218" i="280"/>
  <c r="CA219" i="280"/>
  <c r="CA223" i="280"/>
  <c r="CA224" i="280"/>
  <c r="CA225" i="280"/>
  <c r="CA226" i="280"/>
  <c r="CA228" i="280"/>
  <c r="BZ29" i="282"/>
  <c r="CA21" i="282"/>
  <c r="CA124" i="273"/>
  <c r="BZ121" i="273"/>
  <c r="BZ122" i="273"/>
  <c r="BZ125" i="273"/>
  <c r="CA126" i="273"/>
  <c r="CA12" i="285"/>
  <c r="CA13" i="285"/>
  <c r="CA14" i="285"/>
  <c r="CA14" i="265"/>
  <c r="CA29" i="285"/>
  <c r="CB218" i="280"/>
  <c r="CB219" i="280"/>
  <c r="CB223" i="280"/>
  <c r="CB224" i="280"/>
  <c r="CB225" i="280"/>
  <c r="CB226" i="280"/>
  <c r="CB228" i="280"/>
  <c r="CA29" i="282"/>
  <c r="CB21" i="282"/>
  <c r="CB124" i="273"/>
  <c r="CA121" i="273"/>
  <c r="CA122" i="273"/>
  <c r="CA125" i="273"/>
  <c r="CB126" i="273"/>
  <c r="CB12" i="285"/>
  <c r="CB13" i="285"/>
  <c r="CB14" i="285"/>
  <c r="CB14" i="265"/>
  <c r="CB29" i="285"/>
  <c r="CC218" i="280"/>
  <c r="CC219" i="280"/>
  <c r="CC223" i="280"/>
  <c r="CC224" i="280"/>
  <c r="CC225" i="280"/>
  <c r="CC226" i="280"/>
  <c r="CC228" i="280"/>
  <c r="CB29" i="282"/>
  <c r="CC21" i="282"/>
  <c r="CC124" i="273"/>
  <c r="CB121" i="273"/>
  <c r="CB122" i="273"/>
  <c r="CB125" i="273"/>
  <c r="CC126" i="273"/>
  <c r="CC12" i="285"/>
  <c r="CC13" i="285"/>
  <c r="CC14" i="285"/>
  <c r="CC14" i="265"/>
  <c r="CC29" i="285"/>
  <c r="CD218" i="280"/>
  <c r="CD219" i="280"/>
  <c r="CD223" i="280"/>
  <c r="CD224" i="280"/>
  <c r="CD225" i="280"/>
  <c r="CD226" i="280"/>
  <c r="CD228" i="280"/>
  <c r="CC29" i="282"/>
  <c r="CD21" i="282"/>
  <c r="CD124" i="273"/>
  <c r="CC121" i="273"/>
  <c r="CC122" i="273"/>
  <c r="CC125" i="273"/>
  <c r="CD126" i="273"/>
  <c r="CD12" i="285"/>
  <c r="CD13" i="285"/>
  <c r="CD14" i="285"/>
  <c r="CD14" i="265"/>
  <c r="CD29" i="285"/>
  <c r="CE218" i="280"/>
  <c r="CE219" i="280"/>
  <c r="CE223" i="280"/>
  <c r="CE224" i="280"/>
  <c r="CE225" i="280"/>
  <c r="CE226" i="280"/>
  <c r="CE228" i="280"/>
  <c r="CD29" i="282"/>
  <c r="CE21" i="282"/>
  <c r="CE124" i="273"/>
  <c r="CD121" i="273"/>
  <c r="CD122" i="273"/>
  <c r="CD125" i="273"/>
  <c r="CE126" i="273"/>
  <c r="CE12" i="285"/>
  <c r="CE13" i="285"/>
  <c r="CE14" i="285"/>
  <c r="CE14" i="265"/>
  <c r="CE29" i="285"/>
  <c r="CF218" i="280"/>
  <c r="CF219" i="280"/>
  <c r="CF223" i="280"/>
  <c r="CF224" i="280"/>
  <c r="CF225" i="280"/>
  <c r="CF226" i="280"/>
  <c r="CF228" i="280"/>
  <c r="CE29" i="282"/>
  <c r="CF21" i="282"/>
  <c r="CF124" i="273"/>
  <c r="CE121" i="273"/>
  <c r="CE122" i="273"/>
  <c r="CE125" i="273"/>
  <c r="CF126" i="273"/>
  <c r="CF12" i="285"/>
  <c r="CF13" i="285"/>
  <c r="CF14" i="285"/>
  <c r="CF14" i="265"/>
  <c r="CF29" i="285"/>
  <c r="CG218" i="280"/>
  <c r="CG219" i="280"/>
  <c r="CG223" i="280"/>
  <c r="CG224" i="280"/>
  <c r="CG225" i="280"/>
  <c r="CG226" i="280"/>
  <c r="CG228" i="280"/>
  <c r="CF29" i="282"/>
  <c r="CG21" i="282"/>
  <c r="CG124" i="273"/>
  <c r="CF121" i="273"/>
  <c r="CF122" i="273"/>
  <c r="CF125" i="273"/>
  <c r="CG126" i="273"/>
  <c r="CG12" i="285"/>
  <c r="CG13" i="285"/>
  <c r="CG14" i="285"/>
  <c r="CG14" i="265"/>
  <c r="CG29" i="285"/>
  <c r="CH218" i="280"/>
  <c r="CH219" i="280"/>
  <c r="CH223" i="280"/>
  <c r="CH224" i="280"/>
  <c r="CH225" i="280"/>
  <c r="CH226" i="280"/>
  <c r="CH228" i="280"/>
  <c r="CG29" i="282"/>
  <c r="CH21" i="282"/>
  <c r="CH124" i="273"/>
  <c r="CG121" i="273"/>
  <c r="CG122" i="273"/>
  <c r="CG125" i="273"/>
  <c r="CH126" i="273"/>
  <c r="CH12" i="285"/>
  <c r="CH13" i="285"/>
  <c r="CH14" i="285"/>
  <c r="CH14" i="265"/>
  <c r="CH29" i="285"/>
  <c r="CI218" i="280"/>
  <c r="CI219" i="280"/>
  <c r="CI223" i="280"/>
  <c r="CI224" i="280"/>
  <c r="CI225" i="280"/>
  <c r="CI226" i="280"/>
  <c r="CI228" i="280"/>
  <c r="CH29" i="282"/>
  <c r="CI21" i="282"/>
  <c r="CI124" i="273"/>
  <c r="CH121" i="273"/>
  <c r="CH122" i="273"/>
  <c r="CH125" i="273"/>
  <c r="CI126" i="273"/>
  <c r="CI12" i="285"/>
  <c r="CI13" i="285"/>
  <c r="CI14" i="285"/>
  <c r="CI14" i="265"/>
  <c r="CI29" i="285"/>
  <c r="CJ218" i="280"/>
  <c r="CJ219" i="280"/>
  <c r="CJ223" i="280"/>
  <c r="CJ224" i="280"/>
  <c r="CJ225" i="280"/>
  <c r="CJ226" i="280"/>
  <c r="CJ228" i="280"/>
  <c r="CI29" i="282"/>
  <c r="CJ21" i="282"/>
  <c r="CJ124" i="273"/>
  <c r="CI121" i="273"/>
  <c r="CI122" i="273"/>
  <c r="CI125" i="273"/>
  <c r="CJ126" i="273"/>
  <c r="CJ12" i="285"/>
  <c r="CJ13" i="285"/>
  <c r="CJ14" i="285"/>
  <c r="CJ14" i="265"/>
  <c r="CJ29" i="285"/>
  <c r="CK218" i="280"/>
  <c r="CK219" i="280"/>
  <c r="CK223" i="280"/>
  <c r="CK224" i="280"/>
  <c r="CK225" i="280"/>
  <c r="CK226" i="280"/>
  <c r="CK228" i="280"/>
  <c r="CJ29" i="282"/>
  <c r="CK21" i="282"/>
  <c r="CK124" i="273"/>
  <c r="CJ121" i="273"/>
  <c r="CJ122" i="273"/>
  <c r="CJ125" i="273"/>
  <c r="CK126" i="273"/>
  <c r="CK12" i="285"/>
  <c r="CK13" i="285"/>
  <c r="CK14" i="285"/>
  <c r="CK14" i="265"/>
  <c r="CK29" i="285"/>
  <c r="CL218" i="280"/>
  <c r="CL219" i="280"/>
  <c r="CL223" i="280"/>
  <c r="CL224" i="280"/>
  <c r="CL225" i="280"/>
  <c r="CL226" i="280"/>
  <c r="CL228" i="280"/>
  <c r="CK29" i="282"/>
  <c r="CL21" i="282"/>
  <c r="CL124" i="273"/>
  <c r="CK121" i="273"/>
  <c r="CK122" i="273"/>
  <c r="CK125" i="273"/>
  <c r="CL126" i="273"/>
  <c r="CL12" i="285"/>
  <c r="CL13" i="285"/>
  <c r="CL14" i="285"/>
  <c r="CL14" i="265"/>
  <c r="CL29" i="285"/>
  <c r="CM218" i="280"/>
  <c r="CM219" i="280"/>
  <c r="CM223" i="280"/>
  <c r="CM224" i="280"/>
  <c r="CM225" i="280"/>
  <c r="CM226" i="280"/>
  <c r="CM228" i="280"/>
  <c r="CL29" i="282"/>
  <c r="CM21" i="282"/>
  <c r="CM124" i="273"/>
  <c r="CL121" i="273"/>
  <c r="CL122" i="273"/>
  <c r="CL125" i="273"/>
  <c r="CM126" i="273"/>
  <c r="CM12" i="285"/>
  <c r="CM13" i="285"/>
  <c r="CM14" i="285"/>
  <c r="CM14" i="265"/>
  <c r="CM29" i="285"/>
  <c r="CN218" i="280"/>
  <c r="CN219" i="280"/>
  <c r="CN223" i="280"/>
  <c r="CN224" i="280"/>
  <c r="CN225" i="280"/>
  <c r="CN226" i="280"/>
  <c r="CN228" i="280"/>
  <c r="CM29" i="282"/>
  <c r="CN21" i="282"/>
  <c r="CN124" i="273"/>
  <c r="CM121" i="273"/>
  <c r="CM122" i="273"/>
  <c r="CM125" i="273"/>
  <c r="CN126" i="273"/>
  <c r="CN12" i="285"/>
  <c r="CN13" i="285"/>
  <c r="CN14" i="285"/>
  <c r="CN14" i="265"/>
  <c r="CN29" i="285"/>
  <c r="CO218" i="280"/>
  <c r="CO219" i="280"/>
  <c r="CO223" i="280"/>
  <c r="CO224" i="280"/>
  <c r="CO225" i="280"/>
  <c r="CO226" i="280"/>
  <c r="CO228" i="280"/>
  <c r="CN29" i="282"/>
  <c r="CO21" i="282"/>
  <c r="CO124" i="273"/>
  <c r="CN121" i="273"/>
  <c r="CN122" i="273"/>
  <c r="CN125" i="273"/>
  <c r="CO126" i="273"/>
  <c r="CO12" i="285"/>
  <c r="CO13" i="285"/>
  <c r="CO14" i="285"/>
  <c r="CO14" i="265"/>
  <c r="CO29" i="285"/>
  <c r="CP218" i="280"/>
  <c r="CP219" i="280"/>
  <c r="CP223" i="280"/>
  <c r="CP224" i="280"/>
  <c r="CP225" i="280"/>
  <c r="CP226" i="280"/>
  <c r="CP228" i="280"/>
  <c r="CO29" i="282"/>
  <c r="CP21" i="282"/>
  <c r="CP124" i="273"/>
  <c r="CO121" i="273"/>
  <c r="CO122" i="273"/>
  <c r="CO125" i="273"/>
  <c r="CP126" i="273"/>
  <c r="CP12" i="285"/>
  <c r="CP13" i="285"/>
  <c r="CP14" i="285"/>
  <c r="CP14" i="265"/>
  <c r="CP29" i="285"/>
  <c r="CQ218" i="280"/>
  <c r="CQ219" i="280"/>
  <c r="CQ223" i="280"/>
  <c r="CQ224" i="280"/>
  <c r="CQ225" i="280"/>
  <c r="CQ226" i="280"/>
  <c r="CQ228" i="280"/>
  <c r="CP29" i="282"/>
  <c r="CQ21" i="282"/>
  <c r="CQ124" i="273"/>
  <c r="CP121" i="273"/>
  <c r="CP122" i="273"/>
  <c r="CP125" i="273"/>
  <c r="CQ126" i="273"/>
  <c r="CQ12" i="285"/>
  <c r="CQ13" i="285"/>
  <c r="CQ14" i="285"/>
  <c r="CQ14" i="265"/>
  <c r="CQ29" i="285"/>
  <c r="CR218" i="280"/>
  <c r="CR219" i="280"/>
  <c r="CR223" i="280"/>
  <c r="CR224" i="280"/>
  <c r="CR225" i="280"/>
  <c r="CR226" i="280"/>
  <c r="CR228" i="280"/>
  <c r="CQ29" i="282"/>
  <c r="CR21" i="282"/>
  <c r="CR124" i="273"/>
  <c r="CQ121" i="273"/>
  <c r="CQ122" i="273"/>
  <c r="CQ125" i="273"/>
  <c r="CR126" i="273"/>
  <c r="CR12" i="285"/>
  <c r="CR13" i="285"/>
  <c r="CR14" i="285"/>
  <c r="CR14" i="265"/>
  <c r="CR29" i="285"/>
  <c r="CS218" i="280"/>
  <c r="CS219" i="280"/>
  <c r="CS223" i="280"/>
  <c r="CS224" i="280"/>
  <c r="CS225" i="280"/>
  <c r="CS226" i="280"/>
  <c r="CS228" i="280"/>
  <c r="CR29" i="282"/>
  <c r="CS21" i="282"/>
  <c r="CS124" i="273"/>
  <c r="CR121" i="273"/>
  <c r="CR122" i="273"/>
  <c r="CR125" i="273"/>
  <c r="CS126" i="273"/>
  <c r="CS12" i="285"/>
  <c r="CS13" i="285"/>
  <c r="CS14" i="285"/>
  <c r="CS14" i="265"/>
  <c r="CS29" i="285"/>
  <c r="CT218" i="280"/>
  <c r="CT219" i="280"/>
  <c r="CT223" i="280"/>
  <c r="CT224" i="280"/>
  <c r="CT225" i="280"/>
  <c r="CT226" i="280"/>
  <c r="CT228" i="280"/>
  <c r="CS29" i="282"/>
  <c r="CT21" i="282"/>
  <c r="CT124" i="273"/>
  <c r="CS121" i="273"/>
  <c r="CS122" i="273"/>
  <c r="CS125" i="273"/>
  <c r="CT126" i="273"/>
  <c r="CT12" i="285"/>
  <c r="CT13" i="285"/>
  <c r="CT14" i="285"/>
  <c r="CT14" i="265"/>
  <c r="CT29" i="285"/>
  <c r="CU218" i="280"/>
  <c r="CU219" i="280"/>
  <c r="CU223" i="280"/>
  <c r="CU224" i="280"/>
  <c r="CU225" i="280"/>
  <c r="CU226" i="280"/>
  <c r="CU228" i="280"/>
  <c r="CT29" i="282"/>
  <c r="CU21" i="282"/>
  <c r="CU124" i="273"/>
  <c r="CT121" i="273"/>
  <c r="CT122" i="273"/>
  <c r="CT125" i="273"/>
  <c r="CU126" i="273"/>
  <c r="CU12" i="285"/>
  <c r="CU13" i="285"/>
  <c r="CU14" i="285"/>
  <c r="CU14" i="265"/>
  <c r="CU29" i="285"/>
  <c r="CV218" i="280"/>
  <c r="CV219" i="280"/>
  <c r="CV223" i="280"/>
  <c r="CV224" i="280"/>
  <c r="CV225" i="280"/>
  <c r="CV226" i="280"/>
  <c r="CV228" i="280"/>
  <c r="CU29" i="282"/>
  <c r="CV21" i="282"/>
  <c r="CV124" i="273"/>
  <c r="CU121" i="273"/>
  <c r="CU122" i="273"/>
  <c r="CU125" i="273"/>
  <c r="CV126" i="273"/>
  <c r="CV12" i="285"/>
  <c r="CV13" i="285"/>
  <c r="CV14" i="285"/>
  <c r="CV14" i="265"/>
  <c r="CV29" i="285"/>
  <c r="CW218" i="280"/>
  <c r="CW219" i="280"/>
  <c r="CW223" i="280"/>
  <c r="CW224" i="280"/>
  <c r="CW225" i="280"/>
  <c r="CW226" i="280"/>
  <c r="CW228" i="280"/>
  <c r="CV29" i="282"/>
  <c r="CW21" i="282"/>
  <c r="CW124" i="273"/>
  <c r="CV121" i="273"/>
  <c r="CV122" i="273"/>
  <c r="CV125" i="273"/>
  <c r="CW126" i="273"/>
  <c r="CW12" i="285"/>
  <c r="CW13" i="285"/>
  <c r="CW14" i="285"/>
  <c r="CW14" i="265"/>
  <c r="CW29" i="285"/>
  <c r="CX218" i="280"/>
  <c r="CX219" i="280"/>
  <c r="CX223" i="280"/>
  <c r="CX224" i="280"/>
  <c r="CX225" i="280"/>
  <c r="CX226" i="280"/>
  <c r="CX228" i="280"/>
  <c r="CW29" i="282"/>
  <c r="CX21" i="282"/>
  <c r="CX124" i="273"/>
  <c r="CW121" i="273"/>
  <c r="CW122" i="273"/>
  <c r="CW125" i="273"/>
  <c r="CX126" i="273"/>
  <c r="CX12" i="285"/>
  <c r="CX13" i="285"/>
  <c r="CX14" i="285"/>
  <c r="CX14" i="265"/>
  <c r="CX29" i="285"/>
  <c r="CY218" i="280"/>
  <c r="CY219" i="280"/>
  <c r="CY223" i="280"/>
  <c r="CY224" i="280"/>
  <c r="CY225" i="280"/>
  <c r="CY226" i="280"/>
  <c r="CY228" i="280"/>
  <c r="CX29" i="282"/>
  <c r="CY21" i="282"/>
  <c r="CY124" i="273"/>
  <c r="CX121" i="273"/>
  <c r="CX122" i="273"/>
  <c r="CX125" i="273"/>
  <c r="CY126" i="273"/>
  <c r="CY12" i="285"/>
  <c r="CY13" i="285"/>
  <c r="CY14" i="285"/>
  <c r="CY14" i="265"/>
  <c r="CY29" i="285"/>
  <c r="CZ218" i="280"/>
  <c r="CZ219" i="280"/>
  <c r="CZ223" i="280"/>
  <c r="CZ224" i="280"/>
  <c r="CZ225" i="280"/>
  <c r="CZ226" i="280"/>
  <c r="CZ228" i="280"/>
  <c r="CY29" i="282"/>
  <c r="CZ21" i="282"/>
  <c r="CZ124" i="273"/>
  <c r="CY121" i="273"/>
  <c r="CY122" i="273"/>
  <c r="CY125" i="273"/>
  <c r="CZ126" i="273"/>
  <c r="CZ12" i="285"/>
  <c r="CZ13" i="285"/>
  <c r="CZ14" i="285"/>
  <c r="CZ14" i="265"/>
  <c r="CZ29" i="285"/>
  <c r="DA218" i="280"/>
  <c r="DA219" i="280"/>
  <c r="DA223" i="280"/>
  <c r="DA224" i="280"/>
  <c r="DA225" i="280"/>
  <c r="DA226" i="280"/>
  <c r="DA228" i="280"/>
  <c r="CZ29" i="282"/>
  <c r="DA21" i="282"/>
  <c r="DA124" i="273"/>
  <c r="CZ121" i="273"/>
  <c r="CZ122" i="273"/>
  <c r="CZ125" i="273"/>
  <c r="DA126" i="273"/>
  <c r="DA12" i="285"/>
  <c r="DA13" i="285"/>
  <c r="DA14" i="285"/>
  <c r="DA14" i="265"/>
  <c r="DA29" i="285"/>
  <c r="DB218" i="280"/>
  <c r="DB219" i="280"/>
  <c r="DB223" i="280"/>
  <c r="DB224" i="280"/>
  <c r="DB225" i="280"/>
  <c r="DB226" i="280"/>
  <c r="DB228" i="280"/>
  <c r="DA29" i="282"/>
  <c r="DB21" i="282"/>
  <c r="DB124" i="273"/>
  <c r="DA121" i="273"/>
  <c r="DA122" i="273"/>
  <c r="DA125" i="273"/>
  <c r="DB126" i="273"/>
  <c r="DB12" i="285"/>
  <c r="DB13" i="285"/>
  <c r="DB14" i="285"/>
  <c r="DB14" i="265"/>
  <c r="DB29" i="285"/>
  <c r="DC218" i="280"/>
  <c r="DC219" i="280"/>
  <c r="DC223" i="280"/>
  <c r="DC224" i="280"/>
  <c r="DC225" i="280"/>
  <c r="DC226" i="280"/>
  <c r="DC228" i="280"/>
  <c r="DB29" i="282"/>
  <c r="DC21" i="282"/>
  <c r="DC124" i="273"/>
  <c r="DB121" i="273"/>
  <c r="DB122" i="273"/>
  <c r="DB125" i="273"/>
  <c r="DC126" i="273"/>
  <c r="DC12" i="285"/>
  <c r="DC13" i="285"/>
  <c r="DC14" i="285"/>
  <c r="DC14" i="265"/>
  <c r="DC29" i="285"/>
  <c r="DD218" i="280"/>
  <c r="DD219" i="280"/>
  <c r="DD223" i="280"/>
  <c r="DD224" i="280"/>
  <c r="DD225" i="280"/>
  <c r="DD226" i="280"/>
  <c r="DD228" i="280"/>
  <c r="DC29" i="282"/>
  <c r="DD21" i="282"/>
  <c r="DD124" i="273"/>
  <c r="DC121" i="273"/>
  <c r="DC122" i="273"/>
  <c r="DC125" i="273"/>
  <c r="DD126" i="273"/>
  <c r="DD12" i="285"/>
  <c r="DD13" i="285"/>
  <c r="DD14" i="285"/>
  <c r="DD14" i="265"/>
  <c r="DD29" i="285"/>
  <c r="DE218" i="280"/>
  <c r="DE219" i="280"/>
  <c r="DE223" i="280"/>
  <c r="DE224" i="280"/>
  <c r="DE225" i="280"/>
  <c r="DE226" i="280"/>
  <c r="DE228" i="280"/>
  <c r="DD29" i="282"/>
  <c r="DE21" i="282"/>
  <c r="DE124" i="273"/>
  <c r="DD121" i="273"/>
  <c r="DD122" i="273"/>
  <c r="DD125" i="273"/>
  <c r="DE126" i="273"/>
  <c r="DE12" i="285"/>
  <c r="DE13" i="285"/>
  <c r="DE14" i="285"/>
  <c r="DE14" i="265"/>
  <c r="DE29" i="285"/>
  <c r="DF218" i="280"/>
  <c r="DF219" i="280"/>
  <c r="DF223" i="280"/>
  <c r="DF224" i="280"/>
  <c r="DF225" i="280"/>
  <c r="DF226" i="280"/>
  <c r="DF228" i="280"/>
  <c r="DE29" i="282"/>
  <c r="DF21" i="282"/>
  <c r="DF124" i="273"/>
  <c r="DE121" i="273"/>
  <c r="DE122" i="273"/>
  <c r="DE125" i="273"/>
  <c r="DF126" i="273"/>
  <c r="DF12" i="285"/>
  <c r="DF13" i="285"/>
  <c r="DF14" i="285"/>
  <c r="DF14" i="265"/>
  <c r="DF29" i="285"/>
  <c r="DG218" i="280"/>
  <c r="DG219" i="280"/>
  <c r="DG223" i="280"/>
  <c r="DG224" i="280"/>
  <c r="DG225" i="280"/>
  <c r="DG226" i="280"/>
  <c r="DG228" i="280"/>
  <c r="DF29" i="282"/>
  <c r="DG21" i="282"/>
  <c r="DG124" i="273"/>
  <c r="DF121" i="273"/>
  <c r="DF122" i="273"/>
  <c r="DF125" i="273"/>
  <c r="DG126" i="273"/>
  <c r="DG12" i="285"/>
  <c r="DG13" i="285"/>
  <c r="DG14" i="285"/>
  <c r="DG14" i="265"/>
  <c r="DG29" i="285"/>
  <c r="DH218" i="280"/>
  <c r="DH219" i="280"/>
  <c r="DH223" i="280"/>
  <c r="DH224" i="280"/>
  <c r="DH225" i="280"/>
  <c r="DH226" i="280"/>
  <c r="DH228" i="280"/>
  <c r="DG29" i="282"/>
  <c r="DH21" i="282"/>
  <c r="DH124" i="273"/>
  <c r="DG121" i="273"/>
  <c r="DG122" i="273"/>
  <c r="DG125" i="273"/>
  <c r="DH126" i="273"/>
  <c r="DH12" i="285"/>
  <c r="DH13" i="285"/>
  <c r="DH14" i="285"/>
  <c r="DH14" i="265"/>
  <c r="DH29" i="285"/>
  <c r="DI218" i="280"/>
  <c r="DI219" i="280"/>
  <c r="DI223" i="280"/>
  <c r="DI224" i="280"/>
  <c r="DI225" i="280"/>
  <c r="DI226" i="280"/>
  <c r="DI228" i="280"/>
  <c r="DH29" i="282"/>
  <c r="DI21" i="282"/>
  <c r="DI124" i="273"/>
  <c r="DH121" i="273"/>
  <c r="DH122" i="273"/>
  <c r="DH125" i="273"/>
  <c r="DI126" i="273"/>
  <c r="DI12" i="285"/>
  <c r="DI13" i="285"/>
  <c r="DI14" i="285"/>
  <c r="DI14" i="265"/>
  <c r="DI29" i="285"/>
  <c r="DJ218" i="280"/>
  <c r="DJ219" i="280"/>
  <c r="DJ223" i="280"/>
  <c r="DJ224" i="280"/>
  <c r="DJ225" i="280"/>
  <c r="DJ226" i="280"/>
  <c r="DJ228" i="280"/>
  <c r="DI29" i="282"/>
  <c r="DJ21" i="282"/>
  <c r="DJ124" i="273"/>
  <c r="DI121" i="273"/>
  <c r="DI122" i="273"/>
  <c r="DI125" i="273"/>
  <c r="DJ126" i="273"/>
  <c r="DJ12" i="285"/>
  <c r="DJ13" i="285"/>
  <c r="DJ14" i="285"/>
  <c r="DJ14" i="265"/>
  <c r="DJ29" i="285"/>
  <c r="DK218" i="280"/>
  <c r="DK219" i="280"/>
  <c r="DK223" i="280"/>
  <c r="DK224" i="280"/>
  <c r="DK225" i="280"/>
  <c r="DK226" i="280"/>
  <c r="DK228" i="280"/>
  <c r="DJ29" i="282"/>
  <c r="DK21" i="282"/>
  <c r="DK124" i="273"/>
  <c r="DJ121" i="273"/>
  <c r="DJ122" i="273"/>
  <c r="DJ125" i="273"/>
  <c r="DK126" i="273"/>
  <c r="DK12" i="285"/>
  <c r="DK13" i="285"/>
  <c r="DK14" i="285"/>
  <c r="DK14" i="265"/>
  <c r="DK29" i="285"/>
  <c r="DL218" i="280"/>
  <c r="DL219" i="280"/>
  <c r="DL223" i="280"/>
  <c r="DL224" i="280"/>
  <c r="DL225" i="280"/>
  <c r="DL226" i="280"/>
  <c r="DL228" i="280"/>
  <c r="DK29" i="282"/>
  <c r="DL21" i="282"/>
  <c r="DL124" i="273"/>
  <c r="DK121" i="273"/>
  <c r="DK122" i="273"/>
  <c r="DK125" i="273"/>
  <c r="DL126" i="273"/>
  <c r="DL12" i="285"/>
  <c r="DL13" i="285"/>
  <c r="DL14" i="285"/>
  <c r="DL14" i="265"/>
  <c r="DL29" i="285"/>
  <c r="DM218" i="280"/>
  <c r="DM219" i="280"/>
  <c r="DM223" i="280"/>
  <c r="DM224" i="280"/>
  <c r="DM225" i="280"/>
  <c r="DM226" i="280"/>
  <c r="DM228" i="280"/>
  <c r="DL29" i="282"/>
  <c r="DM21" i="282"/>
  <c r="DM124" i="273"/>
  <c r="DL121" i="273"/>
  <c r="DL122" i="273"/>
  <c r="DL125" i="273"/>
  <c r="DM126" i="273"/>
  <c r="DM12" i="285"/>
  <c r="DM13" i="285"/>
  <c r="DM14" i="285"/>
  <c r="DM14" i="265"/>
  <c r="DM29" i="285"/>
  <c r="DN218" i="280"/>
  <c r="DN219" i="280"/>
  <c r="DN223" i="280"/>
  <c r="DN224" i="280"/>
  <c r="DN225" i="280"/>
  <c r="DN226" i="280"/>
  <c r="DN228" i="280"/>
  <c r="DM29" i="282"/>
  <c r="DN21" i="282"/>
  <c r="DN124" i="273"/>
  <c r="DM121" i="273"/>
  <c r="DM122" i="273"/>
  <c r="DM125" i="273"/>
  <c r="DN126" i="273"/>
  <c r="DN12" i="285"/>
  <c r="DN13" i="285"/>
  <c r="DN14" i="285"/>
  <c r="DN14" i="265"/>
  <c r="DN29" i="285"/>
  <c r="DO218" i="280"/>
  <c r="DO219" i="280"/>
  <c r="DO223" i="280"/>
  <c r="DO224" i="280"/>
  <c r="DO225" i="280"/>
  <c r="DO226" i="280"/>
  <c r="DO228" i="280"/>
  <c r="DN29" i="282"/>
  <c r="DO21" i="282"/>
  <c r="DO124" i="273"/>
  <c r="DN121" i="273"/>
  <c r="DN122" i="273"/>
  <c r="DN125" i="273"/>
  <c r="DO126" i="273"/>
  <c r="DO12" i="285"/>
  <c r="DO13" i="285"/>
  <c r="DO14" i="285"/>
  <c r="DO14" i="265"/>
  <c r="DO29" i="285"/>
  <c r="DP218" i="280"/>
  <c r="DP219" i="280"/>
  <c r="DP223" i="280"/>
  <c r="DP224" i="280"/>
  <c r="DP225" i="280"/>
  <c r="DP226" i="280"/>
  <c r="DP228" i="280"/>
  <c r="DO29" i="282"/>
  <c r="DP21" i="282"/>
  <c r="DP124" i="273"/>
  <c r="DO121" i="273"/>
  <c r="DO122" i="273"/>
  <c r="DO125" i="273"/>
  <c r="DP126" i="273"/>
  <c r="DP12" i="285"/>
  <c r="DP13" i="285"/>
  <c r="DP14" i="285"/>
  <c r="DP14" i="265"/>
  <c r="DP29" i="285"/>
  <c r="DQ218" i="280"/>
  <c r="DQ219" i="280"/>
  <c r="DQ223" i="280"/>
  <c r="DQ224" i="280"/>
  <c r="DQ225" i="280"/>
  <c r="DQ226" i="280"/>
  <c r="DQ228" i="280"/>
  <c r="DP29" i="282"/>
  <c r="DQ21" i="282"/>
  <c r="DQ124" i="273"/>
  <c r="DP121" i="273"/>
  <c r="DP122" i="273"/>
  <c r="DP125" i="273"/>
  <c r="DQ126" i="273"/>
  <c r="DQ12" i="285"/>
  <c r="DQ13" i="285"/>
  <c r="DQ14" i="285"/>
  <c r="DQ14" i="265"/>
  <c r="DQ29" i="285"/>
  <c r="DR218" i="280"/>
  <c r="DR219" i="280"/>
  <c r="DR223" i="280"/>
  <c r="DR224" i="280"/>
  <c r="DR225" i="280"/>
  <c r="DR226" i="280"/>
  <c r="DR228" i="280"/>
  <c r="DQ29" i="282"/>
  <c r="DR21" i="282"/>
  <c r="DR124" i="273"/>
  <c r="DQ121" i="273"/>
  <c r="DQ122" i="273"/>
  <c r="DQ125" i="273"/>
  <c r="DR126" i="273"/>
  <c r="DR12" i="285"/>
  <c r="DR13" i="285"/>
  <c r="DR14" i="285"/>
  <c r="DR14" i="265"/>
  <c r="DR29" i="285"/>
  <c r="DS218" i="280"/>
  <c r="DS219" i="280"/>
  <c r="DS223" i="280"/>
  <c r="DS224" i="280"/>
  <c r="DS225" i="280"/>
  <c r="DS226" i="280"/>
  <c r="DS228" i="280"/>
  <c r="DR29" i="282"/>
  <c r="DS21" i="282"/>
  <c r="DS124" i="273"/>
  <c r="DR121" i="273"/>
  <c r="DR122" i="273"/>
  <c r="DR125" i="273"/>
  <c r="DS126" i="273"/>
  <c r="DS12" i="285"/>
  <c r="DS13" i="285"/>
  <c r="DS14" i="285"/>
  <c r="DS14" i="265"/>
  <c r="DS29" i="285"/>
  <c r="DT218" i="280"/>
  <c r="DT219" i="280"/>
  <c r="DT223" i="280"/>
  <c r="DT224" i="280"/>
  <c r="DT225" i="280"/>
  <c r="DT226" i="280"/>
  <c r="DT228" i="280"/>
  <c r="DS29" i="282"/>
  <c r="DT21" i="282"/>
  <c r="DT124" i="273"/>
  <c r="DS121" i="273"/>
  <c r="DS122" i="273"/>
  <c r="DS125" i="273"/>
  <c r="DT126" i="273"/>
  <c r="DT12" i="285"/>
  <c r="DT13" i="285"/>
  <c r="DT14" i="285"/>
  <c r="DT14" i="265"/>
  <c r="DT29" i="285"/>
  <c r="DU218" i="280"/>
  <c r="DU219" i="280"/>
  <c r="DU223" i="280"/>
  <c r="DU224" i="280"/>
  <c r="DU225" i="280"/>
  <c r="DU226" i="280"/>
  <c r="DU228" i="280"/>
  <c r="DT29" i="282"/>
  <c r="DU21" i="282"/>
  <c r="DU124" i="273"/>
  <c r="DT121" i="273"/>
  <c r="DT122" i="273"/>
  <c r="DT125" i="273"/>
  <c r="DU126" i="273"/>
  <c r="DU12" i="285"/>
  <c r="DU13" i="285"/>
  <c r="DU14" i="285"/>
  <c r="DU14" i="265"/>
  <c r="DU29" i="285"/>
  <c r="DV218" i="280"/>
  <c r="DV219" i="280"/>
  <c r="DV223" i="280"/>
  <c r="DV224" i="280"/>
  <c r="DV225" i="280"/>
  <c r="DV226" i="280"/>
  <c r="DV228" i="280"/>
  <c r="DU29" i="282"/>
  <c r="DV21" i="282"/>
  <c r="DV124" i="273"/>
  <c r="DU121" i="273"/>
  <c r="DU122" i="273"/>
  <c r="DU125" i="273"/>
  <c r="DV126" i="273"/>
  <c r="DV12" i="285"/>
  <c r="DV13" i="285"/>
  <c r="DV14" i="285"/>
  <c r="DV14" i="265"/>
  <c r="DV29" i="285"/>
  <c r="DW218" i="280"/>
  <c r="DW219" i="280"/>
  <c r="DW223" i="280"/>
  <c r="DW224" i="280"/>
  <c r="DW225" i="280"/>
  <c r="DW226" i="280"/>
  <c r="DW228" i="280"/>
  <c r="DV29" i="282"/>
  <c r="DW21" i="282"/>
  <c r="DW124" i="273"/>
  <c r="DV121" i="273"/>
  <c r="DV122" i="273"/>
  <c r="DV125" i="273"/>
  <c r="DW126" i="273"/>
  <c r="DW12" i="285"/>
  <c r="DW13" i="285"/>
  <c r="DW14" i="285"/>
  <c r="DW14" i="265"/>
  <c r="DW29" i="285"/>
  <c r="DX218" i="280"/>
  <c r="DX219" i="280"/>
  <c r="DX223" i="280"/>
  <c r="DX224" i="280"/>
  <c r="DX225" i="280"/>
  <c r="DX226" i="280"/>
  <c r="DX228" i="280"/>
  <c r="DW29" i="282"/>
  <c r="DX21" i="282"/>
  <c r="DX124" i="273"/>
  <c r="DW121" i="273"/>
  <c r="DW122" i="273"/>
  <c r="DW125" i="273"/>
  <c r="DX126" i="273"/>
  <c r="DX12" i="285"/>
  <c r="DX13" i="285"/>
  <c r="DX14" i="285"/>
  <c r="DX14" i="265"/>
  <c r="DX29" i="285"/>
  <c r="DY218" i="280"/>
  <c r="DY219" i="280"/>
  <c r="DY223" i="280"/>
  <c r="DY224" i="280"/>
  <c r="DY225" i="280"/>
  <c r="DY226" i="280"/>
  <c r="DY228" i="280"/>
  <c r="DX29" i="282"/>
  <c r="DY21" i="282"/>
  <c r="DY124" i="273"/>
  <c r="DX121" i="273"/>
  <c r="DX122" i="273"/>
  <c r="DX125" i="273"/>
  <c r="DY126" i="273"/>
  <c r="DY12" i="285"/>
  <c r="DY13" i="285"/>
  <c r="DY14" i="285"/>
  <c r="DY14" i="265"/>
  <c r="DY29" i="285"/>
  <c r="DZ218" i="280"/>
  <c r="DZ219" i="280"/>
  <c r="DZ223" i="280"/>
  <c r="DZ224" i="280"/>
  <c r="DZ225" i="280"/>
  <c r="DZ226" i="280"/>
  <c r="DZ228" i="280"/>
  <c r="DY29" i="282"/>
  <c r="DZ21" i="282"/>
  <c r="DZ124" i="273"/>
  <c r="DY121" i="273"/>
  <c r="DY122" i="273"/>
  <c r="DY125" i="273"/>
  <c r="DZ126" i="273"/>
  <c r="DZ12" i="285"/>
  <c r="DZ13" i="285"/>
  <c r="DZ14" i="285"/>
  <c r="DZ14" i="265"/>
  <c r="DZ29" i="285"/>
  <c r="EA218" i="280"/>
  <c r="EA219" i="280"/>
  <c r="EA223" i="280"/>
  <c r="EA224" i="280"/>
  <c r="EA225" i="280"/>
  <c r="EA226" i="280"/>
  <c r="EA228" i="280"/>
  <c r="DZ29" i="282"/>
  <c r="EA21" i="282"/>
  <c r="EA124" i="273"/>
  <c r="DZ121" i="273"/>
  <c r="DZ122" i="273"/>
  <c r="DZ125" i="273"/>
  <c r="EA126" i="273"/>
  <c r="EA12" i="285"/>
  <c r="EA13" i="285"/>
  <c r="EA14" i="285"/>
  <c r="EA14" i="265"/>
  <c r="EA29" i="285"/>
  <c r="EB218" i="280"/>
  <c r="EB219" i="280"/>
  <c r="EB223" i="280"/>
  <c r="EB224" i="280"/>
  <c r="EB225" i="280"/>
  <c r="EB226" i="280"/>
  <c r="EB228" i="280"/>
  <c r="EA29" i="282"/>
  <c r="EB21" i="282"/>
  <c r="EB124" i="273"/>
  <c r="EA121" i="273"/>
  <c r="EA122" i="273"/>
  <c r="EA125" i="273"/>
  <c r="EB126" i="273"/>
  <c r="EB12" i="285"/>
  <c r="EB13" i="285"/>
  <c r="EB14" i="285"/>
  <c r="EB14" i="265"/>
  <c r="EB29" i="285"/>
  <c r="EC218" i="280"/>
  <c r="EC219" i="280"/>
  <c r="EC223" i="280"/>
  <c r="EC224" i="280"/>
  <c r="EC225" i="280"/>
  <c r="EC226" i="280"/>
  <c r="EC228" i="280"/>
  <c r="EB29" i="282"/>
  <c r="EC21" i="282"/>
  <c r="EC124" i="273"/>
  <c r="EB121" i="273"/>
  <c r="EB122" i="273"/>
  <c r="EB125" i="273"/>
  <c r="EC126" i="273"/>
  <c r="EC12" i="285"/>
  <c r="EC13" i="285"/>
  <c r="EC14" i="285"/>
  <c r="EC14" i="265"/>
  <c r="EC29" i="285"/>
  <c r="ED218" i="280"/>
  <c r="ED219" i="280"/>
  <c r="ED223" i="280"/>
  <c r="ED224" i="280"/>
  <c r="ED225" i="280"/>
  <c r="ED226" i="280"/>
  <c r="ED228" i="280"/>
  <c r="EC29" i="282"/>
  <c r="ED21" i="282"/>
  <c r="ED124" i="273"/>
  <c r="EC121" i="273"/>
  <c r="EC122" i="273"/>
  <c r="EC125" i="273"/>
  <c r="ED126" i="273"/>
  <c r="ED12" i="285"/>
  <c r="ED13" i="285"/>
  <c r="ED14" i="285"/>
  <c r="ED14" i="265"/>
  <c r="ED29" i="285"/>
  <c r="EE218" i="280"/>
  <c r="EE219" i="280"/>
  <c r="EE223" i="280"/>
  <c r="EE224" i="280"/>
  <c r="EE225" i="280"/>
  <c r="EE226" i="280"/>
  <c r="EE228" i="280"/>
  <c r="ED29" i="282"/>
  <c r="EE21" i="282"/>
  <c r="EE124" i="273"/>
  <c r="ED121" i="273"/>
  <c r="ED122" i="273"/>
  <c r="ED125" i="273"/>
  <c r="EE126" i="273"/>
  <c r="EE12" i="285"/>
  <c r="EE13" i="285"/>
  <c r="EE14" i="285"/>
  <c r="EE14" i="265"/>
  <c r="EE29" i="285"/>
  <c r="EF218" i="280"/>
  <c r="EF219" i="280"/>
  <c r="EF223" i="280"/>
  <c r="EF224" i="280"/>
  <c r="EF225" i="280"/>
  <c r="EF226" i="280"/>
  <c r="EF228" i="280"/>
  <c r="EE29" i="282"/>
  <c r="EF21" i="282"/>
  <c r="EF124" i="273"/>
  <c r="EE121" i="273"/>
  <c r="EE122" i="273"/>
  <c r="EE125" i="273"/>
  <c r="EF126" i="273"/>
  <c r="EF12" i="285"/>
  <c r="EF13" i="285"/>
  <c r="EF14" i="285"/>
  <c r="EF14" i="265"/>
  <c r="EF29" i="285"/>
  <c r="EG218" i="280"/>
  <c r="EG219" i="280"/>
  <c r="EG223" i="280"/>
  <c r="EG224" i="280"/>
  <c r="EG225" i="280"/>
  <c r="EG226" i="280"/>
  <c r="EG228" i="280"/>
  <c r="EF29" i="282"/>
  <c r="EG21" i="282"/>
  <c r="EG124" i="273"/>
  <c r="EF121" i="273"/>
  <c r="EF122" i="273"/>
  <c r="EF125" i="273"/>
  <c r="EG126" i="273"/>
  <c r="EG12" i="285"/>
  <c r="EG13" i="285"/>
  <c r="EG14" i="285"/>
  <c r="EG14" i="265"/>
  <c r="EG29" i="285"/>
  <c r="EH218" i="280"/>
  <c r="EH219" i="280"/>
  <c r="EH223" i="280"/>
  <c r="EH224" i="280"/>
  <c r="EH225" i="280"/>
  <c r="EH226" i="280"/>
  <c r="EH228" i="280"/>
  <c r="EG29" i="282"/>
  <c r="EH21" i="282"/>
  <c r="EH124" i="273"/>
  <c r="EG121" i="273"/>
  <c r="EG122" i="273"/>
  <c r="EG125" i="273"/>
  <c r="EH126" i="273"/>
  <c r="EH12" i="285"/>
  <c r="EH13" i="285"/>
  <c r="EH14" i="285"/>
  <c r="EH14" i="265"/>
  <c r="EH29" i="285"/>
  <c r="EI218" i="280"/>
  <c r="EI219" i="280"/>
  <c r="EI223" i="280"/>
  <c r="EI224" i="280"/>
  <c r="EI225" i="280"/>
  <c r="EI226" i="280"/>
  <c r="EI228" i="280"/>
  <c r="EH29" i="282"/>
  <c r="EI21" i="282"/>
  <c r="EI124" i="273"/>
  <c r="EH121" i="273"/>
  <c r="EH122" i="273"/>
  <c r="EH125" i="273"/>
  <c r="EI126" i="273"/>
  <c r="EI12" i="285"/>
  <c r="EI13" i="285"/>
  <c r="EI14" i="285"/>
  <c r="EI14" i="265"/>
  <c r="EI29" i="285"/>
  <c r="EJ218" i="280"/>
  <c r="EJ219" i="280"/>
  <c r="EJ223" i="280"/>
  <c r="EJ224" i="280"/>
  <c r="EJ225" i="280"/>
  <c r="EJ226" i="280"/>
  <c r="EJ228" i="280"/>
  <c r="EI29" i="282"/>
  <c r="EJ21" i="282"/>
  <c r="EJ124" i="273"/>
  <c r="EI121" i="273"/>
  <c r="EI122" i="273"/>
  <c r="EI125" i="273"/>
  <c r="EJ126" i="273"/>
  <c r="EJ12" i="285"/>
  <c r="EJ13" i="285"/>
  <c r="EJ14" i="285"/>
  <c r="EJ14" i="265"/>
  <c r="EJ29" i="285"/>
  <c r="EK218" i="280"/>
  <c r="EK219" i="280"/>
  <c r="EK223" i="280"/>
  <c r="EK224" i="280"/>
  <c r="EK225" i="280"/>
  <c r="EK226" i="280"/>
  <c r="EK228" i="280"/>
  <c r="EJ29" i="282"/>
  <c r="EK21" i="282"/>
  <c r="EK124" i="273"/>
  <c r="EJ121" i="273"/>
  <c r="EJ122" i="273"/>
  <c r="EJ125" i="273"/>
  <c r="EK126" i="273"/>
  <c r="EK12" i="285"/>
  <c r="EK13" i="285"/>
  <c r="EK14" i="285"/>
  <c r="EK14" i="265"/>
  <c r="EK29" i="285"/>
  <c r="EL218" i="280"/>
  <c r="EL219" i="280"/>
  <c r="EL223" i="280"/>
  <c r="EL224" i="280"/>
  <c r="EL225" i="280"/>
  <c r="EL226" i="280"/>
  <c r="EL228" i="280"/>
  <c r="EK29" i="282"/>
  <c r="EL21" i="282"/>
  <c r="EL124" i="273"/>
  <c r="EK121" i="273"/>
  <c r="EK122" i="273"/>
  <c r="EK125" i="273"/>
  <c r="EL126" i="273"/>
  <c r="EL12" i="285"/>
  <c r="EL13" i="285"/>
  <c r="EL14" i="285"/>
  <c r="EL14" i="265"/>
  <c r="EL29" i="285"/>
  <c r="EM218" i="280"/>
  <c r="EM219" i="280"/>
  <c r="EM223" i="280"/>
  <c r="EM224" i="280"/>
  <c r="EM225" i="280"/>
  <c r="EM226" i="280"/>
  <c r="EM228" i="280"/>
  <c r="EL29" i="282"/>
  <c r="EM21" i="282"/>
  <c r="EM124" i="273"/>
  <c r="EL121" i="273"/>
  <c r="EL122" i="273"/>
  <c r="EL125" i="273"/>
  <c r="EM126" i="273"/>
  <c r="EM12" i="285"/>
  <c r="EM13" i="285"/>
  <c r="EM14" i="285"/>
  <c r="EM14" i="265"/>
  <c r="EM29" i="285"/>
  <c r="EN218" i="280"/>
  <c r="EN219" i="280"/>
  <c r="EN223" i="280"/>
  <c r="EN224" i="280"/>
  <c r="EN225" i="280"/>
  <c r="EN226" i="280"/>
  <c r="EN228" i="280"/>
  <c r="EM29" i="282"/>
  <c r="EN21" i="282"/>
  <c r="EN124" i="273"/>
  <c r="EM121" i="273"/>
  <c r="EM122" i="273"/>
  <c r="EM125" i="273"/>
  <c r="EN126" i="273"/>
  <c r="EN12" i="285"/>
  <c r="EN13" i="285"/>
  <c r="EN14" i="285"/>
  <c r="EN14" i="265"/>
  <c r="EN29" i="285"/>
  <c r="EO218" i="280"/>
  <c r="EO219" i="280"/>
  <c r="EO223" i="280"/>
  <c r="EO224" i="280"/>
  <c r="EO225" i="280"/>
  <c r="EO226" i="280"/>
  <c r="EO228" i="280"/>
  <c r="EN29" i="282"/>
  <c r="EO21" i="282"/>
  <c r="EO124" i="273"/>
  <c r="EN121" i="273"/>
  <c r="EN122" i="273"/>
  <c r="EN125" i="273"/>
  <c r="EO126" i="273"/>
  <c r="EO12" i="285"/>
  <c r="EO13" i="285"/>
  <c r="EO14" i="285"/>
  <c r="EO14" i="265"/>
  <c r="EO29" i="285"/>
  <c r="EP218" i="280"/>
  <c r="EP219" i="280"/>
  <c r="EP223" i="280"/>
  <c r="EP224" i="280"/>
  <c r="EP225" i="280"/>
  <c r="EP226" i="280"/>
  <c r="EP228" i="280"/>
  <c r="EO29" i="282"/>
  <c r="EP21" i="282"/>
  <c r="EP124" i="273"/>
  <c r="EO121" i="273"/>
  <c r="EO122" i="273"/>
  <c r="EO125" i="273"/>
  <c r="EP126" i="273"/>
  <c r="EP12" i="285"/>
  <c r="EP13" i="285"/>
  <c r="EP14" i="285"/>
  <c r="EP14" i="265"/>
  <c r="EP29" i="285"/>
  <c r="EQ218" i="280"/>
  <c r="EQ219" i="280"/>
  <c r="EQ223" i="280"/>
  <c r="EQ224" i="280"/>
  <c r="EQ225" i="280"/>
  <c r="EQ226" i="280"/>
  <c r="EQ228" i="280"/>
  <c r="EP29" i="282"/>
  <c r="EQ21" i="282"/>
  <c r="EQ124" i="273"/>
  <c r="EP121" i="273"/>
  <c r="EP122" i="273"/>
  <c r="EP125" i="273"/>
  <c r="EQ126" i="273"/>
  <c r="EQ12" i="285"/>
  <c r="EQ13" i="285"/>
  <c r="EQ14" i="285"/>
  <c r="EQ14" i="265"/>
  <c r="EQ29" i="285"/>
  <c r="ER218" i="280"/>
  <c r="ER219" i="280"/>
  <c r="ER223" i="280"/>
  <c r="ER224" i="280"/>
  <c r="ER225" i="280"/>
  <c r="ER226" i="280"/>
  <c r="ER228" i="280"/>
  <c r="EQ29" i="282"/>
  <c r="ER21" i="282"/>
  <c r="ER124" i="273"/>
  <c r="EQ121" i="273"/>
  <c r="EQ122" i="273"/>
  <c r="EQ125" i="273"/>
  <c r="ER126" i="273"/>
  <c r="ER12" i="285"/>
  <c r="ER13" i="285"/>
  <c r="ER14" i="285"/>
  <c r="ER14" i="265"/>
  <c r="ER29" i="285"/>
  <c r="ES218" i="280"/>
  <c r="ES219" i="280"/>
  <c r="ES223" i="280"/>
  <c r="ES224" i="280"/>
  <c r="ES225" i="280"/>
  <c r="ES226" i="280"/>
  <c r="ES228" i="280"/>
  <c r="ER29" i="282"/>
  <c r="ES21" i="282"/>
  <c r="ES124" i="273"/>
  <c r="ER121" i="273"/>
  <c r="ER122" i="273"/>
  <c r="ER125" i="273"/>
  <c r="ES126" i="273"/>
  <c r="ES12" i="285"/>
  <c r="ES13" i="285"/>
  <c r="ES14" i="285"/>
  <c r="ES14" i="265"/>
  <c r="ES29" i="285"/>
  <c r="ET218" i="280"/>
  <c r="ET219" i="280"/>
  <c r="ET223" i="280"/>
  <c r="ET224" i="280"/>
  <c r="ET225" i="280"/>
  <c r="ET226" i="280"/>
  <c r="ET228" i="280"/>
  <c r="ES29" i="282"/>
  <c r="ET21" i="282"/>
  <c r="ET124" i="273"/>
  <c r="ES121" i="273"/>
  <c r="ES122" i="273"/>
  <c r="ES125" i="273"/>
  <c r="ET126" i="273"/>
  <c r="ET12" i="285"/>
  <c r="ET13" i="285"/>
  <c r="ET14" i="285"/>
  <c r="ET14" i="265"/>
  <c r="ET29" i="285"/>
  <c r="EU218" i="280"/>
  <c r="EU219" i="280"/>
  <c r="EU223" i="280"/>
  <c r="EU224" i="280"/>
  <c r="EU225" i="280"/>
  <c r="EU226" i="280"/>
  <c r="EU228" i="280"/>
  <c r="ET29" i="282"/>
  <c r="EU21" i="282"/>
  <c r="EU124" i="273"/>
  <c r="ET121" i="273"/>
  <c r="ET122" i="273"/>
  <c r="ET125" i="273"/>
  <c r="EU126" i="273"/>
  <c r="EU12" i="285"/>
  <c r="EU13" i="285"/>
  <c r="EU14" i="285"/>
  <c r="EU14" i="265"/>
  <c r="EU29" i="285"/>
  <c r="EV218" i="280"/>
  <c r="EV219" i="280"/>
  <c r="EV223" i="280"/>
  <c r="EV224" i="280"/>
  <c r="EV225" i="280"/>
  <c r="EV226" i="280"/>
  <c r="EV228" i="280"/>
  <c r="EU29" i="282"/>
  <c r="EV21" i="282"/>
  <c r="EV124" i="273"/>
  <c r="EU121" i="273"/>
  <c r="EU122" i="273"/>
  <c r="EU125" i="273"/>
  <c r="EV126" i="273"/>
  <c r="EV12" i="285"/>
  <c r="EV13" i="285"/>
  <c r="EV14" i="285"/>
  <c r="EV14" i="265"/>
  <c r="EV29" i="285"/>
  <c r="EW218" i="280"/>
  <c r="EW219" i="280"/>
  <c r="EW223" i="280"/>
  <c r="EW224" i="280"/>
  <c r="EW225" i="280"/>
  <c r="EW226" i="280"/>
  <c r="EW228" i="280"/>
  <c r="EV29" i="282"/>
  <c r="EW21" i="282"/>
  <c r="EW124" i="273"/>
  <c r="EV121" i="273"/>
  <c r="EV122" i="273"/>
  <c r="EV125" i="273"/>
  <c r="EW126" i="273"/>
  <c r="EW12" i="285"/>
  <c r="EW13" i="285"/>
  <c r="EW14" i="285"/>
  <c r="EW14" i="265"/>
  <c r="EW29" i="285"/>
  <c r="EX218" i="280"/>
  <c r="EX219" i="280"/>
  <c r="EX223" i="280"/>
  <c r="EX224" i="280"/>
  <c r="EX225" i="280"/>
  <c r="EX226" i="280"/>
  <c r="EX228" i="280"/>
  <c r="EW29" i="282"/>
  <c r="EX21" i="282"/>
  <c r="EX124" i="273"/>
  <c r="EW121" i="273"/>
  <c r="EW122" i="273"/>
  <c r="EW125" i="273"/>
  <c r="EX126" i="273"/>
  <c r="EX12" i="285"/>
  <c r="EX13" i="285"/>
  <c r="EX14" i="285"/>
  <c r="EX14" i="265"/>
  <c r="EX29" i="285"/>
  <c r="EY218" i="280"/>
  <c r="EY219" i="280"/>
  <c r="EY223" i="280"/>
  <c r="EY224" i="280"/>
  <c r="EY225" i="280"/>
  <c r="EY226" i="280"/>
  <c r="EY228" i="280"/>
  <c r="EX29" i="282"/>
  <c r="EY21" i="282"/>
  <c r="EY124" i="273"/>
  <c r="EX121" i="273"/>
  <c r="EX122" i="273"/>
  <c r="EX125" i="273"/>
  <c r="EY126" i="273"/>
  <c r="EY12" i="285"/>
  <c r="EY13" i="285"/>
  <c r="EY14" i="285"/>
  <c r="EY14" i="265"/>
  <c r="EY29" i="285"/>
  <c r="EZ218" i="280"/>
  <c r="EZ219" i="280"/>
  <c r="EZ223" i="280"/>
  <c r="EZ224" i="280"/>
  <c r="EZ225" i="280"/>
  <c r="EZ226" i="280"/>
  <c r="EZ228" i="280"/>
  <c r="EY29" i="282"/>
  <c r="EZ21" i="282"/>
  <c r="EZ124" i="273"/>
  <c r="EY121" i="273"/>
  <c r="EY122" i="273"/>
  <c r="EY125" i="273"/>
  <c r="EZ126" i="273"/>
  <c r="EZ12" i="285"/>
  <c r="EZ13" i="285"/>
  <c r="EZ14" i="285"/>
  <c r="EZ14" i="265"/>
  <c r="EZ29" i="285"/>
  <c r="FA218" i="280"/>
  <c r="FA219" i="280"/>
  <c r="FA223" i="280"/>
  <c r="FA224" i="280"/>
  <c r="FA225" i="280"/>
  <c r="FA226" i="280"/>
  <c r="FA228" i="280"/>
  <c r="EZ29" i="282"/>
  <c r="FA21" i="282"/>
  <c r="FA124" i="273"/>
  <c r="EZ121" i="273"/>
  <c r="EZ122" i="273"/>
  <c r="EZ125" i="273"/>
  <c r="FA126" i="273"/>
  <c r="FA12" i="285"/>
  <c r="FA13" i="285"/>
  <c r="FA14" i="285"/>
  <c r="FA14" i="265"/>
  <c r="FA29" i="285"/>
  <c r="FB218" i="280"/>
  <c r="FB219" i="280"/>
  <c r="FB223" i="280"/>
  <c r="FB224" i="280"/>
  <c r="FB225" i="280"/>
  <c r="FB226" i="280"/>
  <c r="FB228" i="280"/>
  <c r="FA29" i="282"/>
  <c r="FB21" i="282"/>
  <c r="FB124" i="273"/>
  <c r="FA121" i="273"/>
  <c r="FA122" i="273"/>
  <c r="FA125" i="273"/>
  <c r="FB126" i="273"/>
  <c r="FB12" i="285"/>
  <c r="FB13" i="285"/>
  <c r="FB14" i="285"/>
  <c r="FB14" i="265"/>
  <c r="FB29" i="285"/>
  <c r="FC218" i="280"/>
  <c r="FC219" i="280"/>
  <c r="FC223" i="280"/>
  <c r="FC224" i="280"/>
  <c r="FC225" i="280"/>
  <c r="FC226" i="280"/>
  <c r="FC228" i="280"/>
  <c r="FB29" i="282"/>
  <c r="FC21" i="282"/>
  <c r="FC124" i="273"/>
  <c r="FB121" i="273"/>
  <c r="FB122" i="273"/>
  <c r="FB125" i="273"/>
  <c r="FC126" i="273"/>
  <c r="FC12" i="285"/>
  <c r="FC13" i="285"/>
  <c r="FC14" i="285"/>
  <c r="FC14" i="265"/>
  <c r="FC29" i="285"/>
  <c r="FD218" i="280"/>
  <c r="FD219" i="280"/>
  <c r="FD223" i="280"/>
  <c r="FD224" i="280"/>
  <c r="FD225" i="280"/>
  <c r="FD226" i="280"/>
  <c r="FD228" i="280"/>
  <c r="FC29" i="282"/>
  <c r="FD21" i="282"/>
  <c r="FD124" i="273"/>
  <c r="FC121" i="273"/>
  <c r="FC122" i="273"/>
  <c r="FC125" i="273"/>
  <c r="FD126" i="273"/>
  <c r="FD12" i="285"/>
  <c r="FD13" i="285"/>
  <c r="FD14" i="285"/>
  <c r="FD14" i="265"/>
  <c r="FD29" i="285"/>
  <c r="FE218" i="280"/>
  <c r="FE219" i="280"/>
  <c r="FE223" i="280"/>
  <c r="FE224" i="280"/>
  <c r="FE225" i="280"/>
  <c r="FE226" i="280"/>
  <c r="FE228" i="280"/>
  <c r="FD29" i="282"/>
  <c r="FE21" i="282"/>
  <c r="FE124" i="273"/>
  <c r="FD121" i="273"/>
  <c r="FD122" i="273"/>
  <c r="FD125" i="273"/>
  <c r="FE126" i="273"/>
  <c r="FE12" i="285"/>
  <c r="FE13" i="285"/>
  <c r="FE14" i="285"/>
  <c r="FE14" i="265"/>
  <c r="FE29" i="285"/>
  <c r="FF218" i="280"/>
  <c r="FF219" i="280"/>
  <c r="FF223" i="280"/>
  <c r="FF224" i="280"/>
  <c r="FF225" i="280"/>
  <c r="FF226" i="280"/>
  <c r="FF228" i="280"/>
  <c r="FE29" i="282"/>
  <c r="FF21" i="282"/>
  <c r="FF124" i="273"/>
  <c r="FE121" i="273"/>
  <c r="FE122" i="273"/>
  <c r="FE125" i="273"/>
  <c r="FF126" i="273"/>
  <c r="FF12" i="285"/>
  <c r="FF13" i="285"/>
  <c r="FF14" i="285"/>
  <c r="FF14" i="265"/>
  <c r="FF29" i="285"/>
  <c r="FG218" i="280"/>
  <c r="FG219" i="280"/>
  <c r="FG223" i="280"/>
  <c r="FG224" i="280"/>
  <c r="FG225" i="280"/>
  <c r="FG226" i="280"/>
  <c r="FG228" i="280"/>
  <c r="FF29" i="282"/>
  <c r="FG21" i="282"/>
  <c r="FG124" i="273"/>
  <c r="FF121" i="273"/>
  <c r="FF122" i="273"/>
  <c r="FF125" i="273"/>
  <c r="FG126" i="273"/>
  <c r="FG12" i="285"/>
  <c r="FG13" i="285"/>
  <c r="FG14" i="285"/>
  <c r="FG14" i="265"/>
  <c r="FG29" i="285"/>
  <c r="FH218" i="280"/>
  <c r="FH219" i="280"/>
  <c r="FH223" i="280"/>
  <c r="FH224" i="280"/>
  <c r="FH225" i="280"/>
  <c r="FH226" i="280"/>
  <c r="FH228" i="280"/>
  <c r="FG29" i="282"/>
  <c r="FH21" i="282"/>
  <c r="FH124" i="273"/>
  <c r="FG121" i="273"/>
  <c r="FG122" i="273"/>
  <c r="FG125" i="273"/>
  <c r="FH126" i="273"/>
  <c r="FH12" i="285"/>
  <c r="FH13" i="285"/>
  <c r="FH14" i="285"/>
  <c r="FH14" i="265"/>
  <c r="FH29" i="285"/>
  <c r="FI218" i="280"/>
  <c r="FI219" i="280"/>
  <c r="FI223" i="280"/>
  <c r="FI224" i="280"/>
  <c r="FI225" i="280"/>
  <c r="FI226" i="280"/>
  <c r="FI228" i="280"/>
  <c r="FH29" i="282"/>
  <c r="FI21" i="282"/>
  <c r="FI124" i="273"/>
  <c r="FH121" i="273"/>
  <c r="FH122" i="273"/>
  <c r="FH125" i="273"/>
  <c r="FI126" i="273"/>
  <c r="FI12" i="285"/>
  <c r="FI13" i="285"/>
  <c r="FI14" i="285"/>
  <c r="FI14" i="265"/>
  <c r="FI29" i="285"/>
  <c r="FJ218" i="280"/>
  <c r="FJ219" i="280"/>
  <c r="FJ223" i="280"/>
  <c r="FJ224" i="280"/>
  <c r="FJ225" i="280"/>
  <c r="FJ226" i="280"/>
  <c r="FJ228" i="280"/>
  <c r="FI29" i="282"/>
  <c r="FJ21" i="282"/>
  <c r="FJ124" i="273"/>
  <c r="FI121" i="273"/>
  <c r="FI122" i="273"/>
  <c r="FI125" i="273"/>
  <c r="FJ126" i="273"/>
  <c r="FJ12" i="285"/>
  <c r="FJ13" i="285"/>
  <c r="FJ14" i="285"/>
  <c r="FJ14" i="265"/>
  <c r="FJ29" i="285"/>
  <c r="FK218" i="280"/>
  <c r="FK219" i="280"/>
  <c r="FK223" i="280"/>
  <c r="FK224" i="280"/>
  <c r="FK225" i="280"/>
  <c r="FK226" i="280"/>
  <c r="FK228" i="280"/>
  <c r="FJ29" i="282"/>
  <c r="FK21" i="282"/>
  <c r="FK124" i="273"/>
  <c r="FJ121" i="273"/>
  <c r="FJ122" i="273"/>
  <c r="FJ125" i="273"/>
  <c r="FK126" i="273"/>
  <c r="FK12" i="285"/>
  <c r="FK13" i="285"/>
  <c r="FK14" i="285"/>
  <c r="FK14" i="265"/>
  <c r="FK29" i="285"/>
  <c r="FL218" i="280"/>
  <c r="FL219" i="280"/>
  <c r="FL223" i="280"/>
  <c r="FL224" i="280"/>
  <c r="FL225" i="280"/>
  <c r="FL226" i="280"/>
  <c r="FL228" i="280"/>
  <c r="FK29" i="282"/>
  <c r="FL21" i="282"/>
  <c r="FL124" i="273"/>
  <c r="FK121" i="273"/>
  <c r="FK122" i="273"/>
  <c r="FK125" i="273"/>
  <c r="FL126" i="273"/>
  <c r="FL12" i="285"/>
  <c r="FL13" i="285"/>
  <c r="FL14" i="285"/>
  <c r="FL14" i="265"/>
  <c r="FL29" i="285"/>
  <c r="FM218" i="280"/>
  <c r="FM219" i="280"/>
  <c r="FM223" i="280"/>
  <c r="FM224" i="280"/>
  <c r="FM225" i="280"/>
  <c r="FM226" i="280"/>
  <c r="FM228" i="280"/>
  <c r="FL29" i="282"/>
  <c r="FM21" i="282"/>
  <c r="FM124" i="273"/>
  <c r="FL121" i="273"/>
  <c r="FL122" i="273"/>
  <c r="FL125" i="273"/>
  <c r="FM126" i="273"/>
  <c r="FM12" i="285"/>
  <c r="FM13" i="285"/>
  <c r="FM14" i="285"/>
  <c r="FM14" i="265"/>
  <c r="FM29" i="285"/>
  <c r="FN218" i="280"/>
  <c r="FN219" i="280"/>
  <c r="FN223" i="280"/>
  <c r="FN224" i="280"/>
  <c r="FN225" i="280"/>
  <c r="FN226" i="280"/>
  <c r="FN228" i="280"/>
  <c r="FM29" i="282"/>
  <c r="FN21" i="282"/>
  <c r="FN124" i="273"/>
  <c r="FM121" i="273"/>
  <c r="FM122" i="273"/>
  <c r="FM125" i="273"/>
  <c r="FN126" i="273"/>
  <c r="FN12" i="285"/>
  <c r="FN13" i="285"/>
  <c r="FN14" i="285"/>
  <c r="FN14" i="265"/>
  <c r="FN29" i="285"/>
  <c r="FO218" i="280"/>
  <c r="FO219" i="280"/>
  <c r="FO223" i="280"/>
  <c r="FO224" i="280"/>
  <c r="FO225" i="280"/>
  <c r="FO226" i="280"/>
  <c r="FO228" i="280"/>
  <c r="FN29" i="282"/>
  <c r="FO21" i="282"/>
  <c r="FO124" i="273"/>
  <c r="FN121" i="273"/>
  <c r="FN122" i="273"/>
  <c r="FN125" i="273"/>
  <c r="FO126" i="273"/>
  <c r="FO12" i="285"/>
  <c r="FO13" i="285"/>
  <c r="FO14" i="285"/>
  <c r="FO14" i="265"/>
  <c r="FO29" i="285"/>
  <c r="FP218" i="280"/>
  <c r="FP219" i="280"/>
  <c r="FP223" i="280"/>
  <c r="FP224" i="280"/>
  <c r="FP225" i="280"/>
  <c r="FP226" i="280"/>
  <c r="FP228" i="280"/>
  <c r="FO29" i="282"/>
  <c r="FP21" i="282"/>
  <c r="FP124" i="273"/>
  <c r="FO121" i="273"/>
  <c r="FO122" i="273"/>
  <c r="FO125" i="273"/>
  <c r="FP126" i="273"/>
  <c r="FP12" i="285"/>
  <c r="FP13" i="285"/>
  <c r="FP14" i="285"/>
  <c r="FP14" i="265"/>
  <c r="FP29" i="285"/>
  <c r="FQ218" i="280"/>
  <c r="FQ219" i="280"/>
  <c r="FQ223" i="280"/>
  <c r="FQ224" i="280"/>
  <c r="FQ225" i="280"/>
  <c r="FQ226" i="280"/>
  <c r="FQ228" i="280"/>
  <c r="FP29" i="282"/>
  <c r="FQ21" i="282"/>
  <c r="FQ124" i="273"/>
  <c r="FP121" i="273"/>
  <c r="FP122" i="273"/>
  <c r="FP125" i="273"/>
  <c r="FQ126" i="273"/>
  <c r="FQ12" i="285"/>
  <c r="FQ13" i="285"/>
  <c r="FQ14" i="285"/>
  <c r="FQ14" i="265"/>
  <c r="FQ29" i="285"/>
  <c r="FR218" i="280"/>
  <c r="FR219" i="280"/>
  <c r="FR223" i="280"/>
  <c r="FR224" i="280"/>
  <c r="FR225" i="280"/>
  <c r="FR226" i="280"/>
  <c r="FR228" i="280"/>
  <c r="FQ29" i="282"/>
  <c r="FR21" i="282"/>
  <c r="FR124" i="273"/>
  <c r="FQ121" i="273"/>
  <c r="FQ122" i="273"/>
  <c r="FQ125" i="273"/>
  <c r="FR126" i="273"/>
  <c r="FR12" i="285"/>
  <c r="FR13" i="285"/>
  <c r="FR14" i="285"/>
  <c r="FR14" i="265"/>
  <c r="FR29" i="285"/>
  <c r="FS218" i="280"/>
  <c r="FS219" i="280"/>
  <c r="FS223" i="280"/>
  <c r="FS224" i="280"/>
  <c r="FS225" i="280"/>
  <c r="FS226" i="280"/>
  <c r="FS228" i="280"/>
  <c r="FR29" i="282"/>
  <c r="FS21" i="282"/>
  <c r="FS124" i="273"/>
  <c r="FR121" i="273"/>
  <c r="FR122" i="273"/>
  <c r="FR125" i="273"/>
  <c r="FS126" i="273"/>
  <c r="FS12" i="285"/>
  <c r="FS13" i="285"/>
  <c r="FS14" i="285"/>
  <c r="FS14" i="265"/>
  <c r="FS29" i="285"/>
  <c r="FT218" i="280"/>
  <c r="FT219" i="280"/>
  <c r="FT223" i="280"/>
  <c r="FT224" i="280"/>
  <c r="FT225" i="280"/>
  <c r="FT226" i="280"/>
  <c r="FT228" i="280"/>
  <c r="FS29" i="282"/>
  <c r="FT21" i="282"/>
  <c r="FT124" i="273"/>
  <c r="FS121" i="273"/>
  <c r="FS122" i="273"/>
  <c r="FS125" i="273"/>
  <c r="FT126" i="273"/>
  <c r="FT12" i="285"/>
  <c r="FT13" i="285"/>
  <c r="FT14" i="285"/>
  <c r="FT14" i="265"/>
  <c r="FT29" i="285"/>
  <c r="FU218" i="280"/>
  <c r="FU219" i="280"/>
  <c r="FU223" i="280"/>
  <c r="FU224" i="280"/>
  <c r="FU225" i="280"/>
  <c r="FU226" i="280"/>
  <c r="FU228" i="280"/>
  <c r="FT29" i="282"/>
  <c r="FU21" i="282"/>
  <c r="FU124" i="273"/>
  <c r="FT121" i="273"/>
  <c r="FT122" i="273"/>
  <c r="FT125" i="273"/>
  <c r="FU126" i="273"/>
  <c r="FU12" i="285"/>
  <c r="FU13" i="285"/>
  <c r="FU14" i="285"/>
  <c r="FU14" i="265"/>
  <c r="FU29" i="285"/>
  <c r="FV218" i="280"/>
  <c r="FV219" i="280"/>
  <c r="FV223" i="280"/>
  <c r="FV224" i="280"/>
  <c r="FV225" i="280"/>
  <c r="FV226" i="280"/>
  <c r="FV228" i="280"/>
  <c r="FU29" i="282"/>
  <c r="FV21" i="282"/>
  <c r="FV124" i="273"/>
  <c r="FU121" i="273"/>
  <c r="FU122" i="273"/>
  <c r="FU125" i="273"/>
  <c r="FV126" i="273"/>
  <c r="FV12" i="285"/>
  <c r="FV13" i="285"/>
  <c r="FV14" i="285"/>
  <c r="FV14" i="265"/>
  <c r="FV29" i="285"/>
  <c r="FW218" i="280"/>
  <c r="FW219" i="280"/>
  <c r="FW223" i="280"/>
  <c r="FW224" i="280"/>
  <c r="FW225" i="280"/>
  <c r="FW226" i="280"/>
  <c r="FW228" i="280"/>
  <c r="FV29" i="282"/>
  <c r="FW21" i="282"/>
  <c r="FW124" i="273"/>
  <c r="FV121" i="273"/>
  <c r="FV122" i="273"/>
  <c r="FV125" i="273"/>
  <c r="FW126" i="273"/>
  <c r="FW12" i="285"/>
  <c r="FW13" i="285"/>
  <c r="FW14" i="285"/>
  <c r="FW14" i="265"/>
  <c r="FW29" i="285"/>
  <c r="FX218" i="280"/>
  <c r="FX219" i="280"/>
  <c r="FX223" i="280"/>
  <c r="FX224" i="280"/>
  <c r="FX225" i="280"/>
  <c r="FX226" i="280"/>
  <c r="FX228" i="280"/>
  <c r="FW29" i="282"/>
  <c r="FX21" i="282"/>
  <c r="FX124" i="273"/>
  <c r="FW121" i="273"/>
  <c r="FW122" i="273"/>
  <c r="FW125" i="273"/>
  <c r="FX126" i="273"/>
  <c r="FX12" i="285"/>
  <c r="FX13" i="285"/>
  <c r="FX14" i="285"/>
  <c r="FX14" i="265"/>
  <c r="FX29" i="285"/>
  <c r="FY218" i="280"/>
  <c r="FY219" i="280"/>
  <c r="FY223" i="280"/>
  <c r="FY224" i="280"/>
  <c r="FY225" i="280"/>
  <c r="FY226" i="280"/>
  <c r="FY228" i="280"/>
  <c r="FX29" i="282"/>
  <c r="FY21" i="282"/>
  <c r="FY124" i="273"/>
  <c r="FX121" i="273"/>
  <c r="FX122" i="273"/>
  <c r="FX125" i="273"/>
  <c r="FY126" i="273"/>
  <c r="FY12" i="285"/>
  <c r="FY13" i="285"/>
  <c r="FY14" i="285"/>
  <c r="FY14" i="265"/>
  <c r="FY29" i="285"/>
  <c r="FZ218" i="280"/>
  <c r="FZ219" i="280"/>
  <c r="FZ223" i="280"/>
  <c r="FZ224" i="280"/>
  <c r="FZ225" i="280"/>
  <c r="FZ226" i="280"/>
  <c r="FZ228" i="280"/>
  <c r="FY29" i="282"/>
  <c r="FZ21" i="282"/>
  <c r="FZ124" i="273"/>
  <c r="FY121" i="273"/>
  <c r="FY122" i="273"/>
  <c r="FY125" i="273"/>
  <c r="FZ126" i="273"/>
  <c r="FZ12" i="285"/>
  <c r="FZ13" i="285"/>
  <c r="FZ14" i="285"/>
  <c r="FZ14" i="265"/>
  <c r="FZ29" i="285"/>
  <c r="GA218" i="280"/>
  <c r="GA219" i="280"/>
  <c r="GA223" i="280"/>
  <c r="GA224" i="280"/>
  <c r="GA225" i="280"/>
  <c r="GA226" i="280"/>
  <c r="GA228" i="280"/>
  <c r="FZ29" i="282"/>
  <c r="GA21" i="282"/>
  <c r="GA124" i="273"/>
  <c r="FZ121" i="273"/>
  <c r="FZ122" i="273"/>
  <c r="FZ125" i="273"/>
  <c r="GA126" i="273"/>
  <c r="GA12" i="285"/>
  <c r="GA13" i="285"/>
  <c r="GA14" i="285"/>
  <c r="GA14" i="265"/>
  <c r="GA29" i="285"/>
  <c r="GB218" i="280"/>
  <c r="GB219" i="280"/>
  <c r="GB223" i="280"/>
  <c r="GB224" i="280"/>
  <c r="GB225" i="280"/>
  <c r="GB226" i="280"/>
  <c r="GB228" i="280"/>
  <c r="GA29" i="282"/>
  <c r="GB21" i="282"/>
  <c r="GB124" i="273"/>
  <c r="GA121" i="273"/>
  <c r="GA122" i="273"/>
  <c r="GA125" i="273"/>
  <c r="GB126" i="273"/>
  <c r="GB12" i="285"/>
  <c r="GB13" i="285"/>
  <c r="GB14" i="285"/>
  <c r="GB14" i="265"/>
  <c r="GB29" i="285"/>
  <c r="GC218" i="280"/>
  <c r="GC219" i="280"/>
  <c r="GC223" i="280"/>
  <c r="GC224" i="280"/>
  <c r="GC225" i="280"/>
  <c r="GC226" i="280"/>
  <c r="GC228" i="280"/>
  <c r="GB29" i="282"/>
  <c r="GC21" i="282"/>
  <c r="GC124" i="273"/>
  <c r="GB121" i="273"/>
  <c r="GB122" i="273"/>
  <c r="GB125" i="273"/>
  <c r="GC126" i="273"/>
  <c r="GC12" i="285"/>
  <c r="GC13" i="285"/>
  <c r="GC14" i="285"/>
  <c r="GC14" i="265"/>
  <c r="GC29" i="285"/>
  <c r="GD218" i="280"/>
  <c r="GD219" i="280"/>
  <c r="GD223" i="280"/>
  <c r="GD224" i="280"/>
  <c r="GD225" i="280"/>
  <c r="GD226" i="280"/>
  <c r="GD228" i="280"/>
  <c r="GC29" i="282"/>
  <c r="GD21" i="282"/>
  <c r="GD124" i="273"/>
  <c r="GC121" i="273"/>
  <c r="GC122" i="273"/>
  <c r="GC125" i="273"/>
  <c r="GD126" i="273"/>
  <c r="GD12" i="285"/>
  <c r="GD13" i="285"/>
  <c r="GD14" i="285"/>
  <c r="GD14" i="265"/>
  <c r="GD29" i="285"/>
  <c r="GE218" i="280"/>
  <c r="GE219" i="280"/>
  <c r="GE223" i="280"/>
  <c r="GE224" i="280"/>
  <c r="GE225" i="280"/>
  <c r="GE226" i="280"/>
  <c r="GE228" i="280"/>
  <c r="GD29" i="282"/>
  <c r="GE21" i="282"/>
  <c r="GE124" i="273"/>
  <c r="GD121" i="273"/>
  <c r="GD122" i="273"/>
  <c r="GD125" i="273"/>
  <c r="GE126" i="273"/>
  <c r="GE12" i="285"/>
  <c r="GE13" i="285"/>
  <c r="GE14" i="285"/>
  <c r="GE14" i="265"/>
  <c r="GE29" i="285"/>
  <c r="GF218" i="280"/>
  <c r="GF219" i="280"/>
  <c r="GF223" i="280"/>
  <c r="GF224" i="280"/>
  <c r="GF225" i="280"/>
  <c r="GF226" i="280"/>
  <c r="GF228" i="280"/>
  <c r="GE29" i="282"/>
  <c r="GF21" i="282"/>
  <c r="GF124" i="273"/>
  <c r="GE121" i="273"/>
  <c r="GE122" i="273"/>
  <c r="GE125" i="273"/>
  <c r="GF126" i="273"/>
  <c r="GF12" i="285"/>
  <c r="GF13" i="285"/>
  <c r="GF14" i="285"/>
  <c r="GF14" i="265"/>
  <c r="GF29" i="285"/>
  <c r="GG218" i="280"/>
  <c r="GG219" i="280"/>
  <c r="GG223" i="280"/>
  <c r="GG224" i="280"/>
  <c r="GG225" i="280"/>
  <c r="GG226" i="280"/>
  <c r="GG228" i="280"/>
  <c r="GF29" i="282"/>
  <c r="GG21" i="282"/>
  <c r="GG124" i="273"/>
  <c r="GF121" i="273"/>
  <c r="GF122" i="273"/>
  <c r="GF125" i="273"/>
  <c r="GG126" i="273"/>
  <c r="GG12" i="285"/>
  <c r="GG13" i="285"/>
  <c r="GG14" i="285"/>
  <c r="GG14" i="265"/>
  <c r="GG29" i="285"/>
  <c r="GH218" i="280"/>
  <c r="GH219" i="280"/>
  <c r="GH223" i="280"/>
  <c r="GH224" i="280"/>
  <c r="GH225" i="280"/>
  <c r="GH226" i="280"/>
  <c r="GH228" i="280"/>
  <c r="GG29" i="282"/>
  <c r="GH21" i="282"/>
  <c r="GH124" i="273"/>
  <c r="GG121" i="273"/>
  <c r="GG122" i="273"/>
  <c r="GG125" i="273"/>
  <c r="GH126" i="273"/>
  <c r="GH12" i="285"/>
  <c r="GH13" i="285"/>
  <c r="GH14" i="285"/>
  <c r="GH14" i="265"/>
  <c r="GH29" i="285"/>
  <c r="GI218" i="280"/>
  <c r="GI219" i="280"/>
  <c r="GI223" i="280"/>
  <c r="GI224" i="280"/>
  <c r="GI225" i="280"/>
  <c r="GI226" i="280"/>
  <c r="GI228" i="280"/>
  <c r="GH29" i="282"/>
  <c r="GI21" i="282"/>
  <c r="M94" i="48"/>
  <c r="L94" i="48"/>
  <c r="M101" i="48"/>
  <c r="L101" i="48"/>
  <c r="K101" i="48"/>
  <c r="Q28" i="314"/>
  <c r="BE29" i="273"/>
  <c r="BE30" i="273"/>
  <c r="BE163" i="273"/>
  <c r="BE164" i="273"/>
  <c r="BE165" i="273"/>
  <c r="BF29" i="273"/>
  <c r="BF30" i="273"/>
  <c r="BF163" i="273"/>
  <c r="BF164" i="273"/>
  <c r="BF165" i="273"/>
  <c r="BG29" i="273"/>
  <c r="BG30" i="273"/>
  <c r="BG163" i="273"/>
  <c r="BG164" i="273"/>
  <c r="BG165" i="273"/>
  <c r="BH29" i="273"/>
  <c r="BH30" i="273"/>
  <c r="BH163" i="273"/>
  <c r="BH164" i="273"/>
  <c r="BH165" i="273"/>
  <c r="BI29" i="273"/>
  <c r="BI30" i="273"/>
  <c r="BI163" i="273"/>
  <c r="BI164" i="273"/>
  <c r="BI165" i="273"/>
  <c r="BJ29" i="273"/>
  <c r="BJ30" i="273"/>
  <c r="BJ163" i="273"/>
  <c r="BJ164" i="273"/>
  <c r="BJ165" i="273"/>
  <c r="BK29" i="273"/>
  <c r="BK30" i="273"/>
  <c r="BK163" i="273"/>
  <c r="BK164" i="273"/>
  <c r="BK165" i="273"/>
  <c r="BL29" i="273"/>
  <c r="BL30" i="273"/>
  <c r="BL163" i="273"/>
  <c r="BL164" i="273"/>
  <c r="BL165" i="273"/>
  <c r="BM29" i="273"/>
  <c r="BM30" i="273"/>
  <c r="BM163" i="273"/>
  <c r="BM164" i="273"/>
  <c r="BM165" i="273"/>
  <c r="BN29" i="273"/>
  <c r="BN30" i="273"/>
  <c r="BN163" i="273"/>
  <c r="BN164" i="273"/>
  <c r="BN165" i="273"/>
  <c r="BO29" i="273"/>
  <c r="BO30" i="273"/>
  <c r="BO163" i="273"/>
  <c r="BO164" i="273"/>
  <c r="BO165" i="273"/>
  <c r="BP29" i="273"/>
  <c r="BP30" i="273"/>
  <c r="BP163" i="273"/>
  <c r="BP164" i="273"/>
  <c r="BP165" i="273"/>
  <c r="BQ29" i="273"/>
  <c r="BQ30" i="273"/>
  <c r="BQ163" i="273"/>
  <c r="BQ164" i="273"/>
  <c r="BQ165" i="273"/>
  <c r="BR29" i="273"/>
  <c r="BR30" i="273"/>
  <c r="BR163" i="273"/>
  <c r="BR164" i="273"/>
  <c r="BR165" i="273"/>
  <c r="BS29" i="273"/>
  <c r="BS30" i="273"/>
  <c r="BS163" i="273"/>
  <c r="BS164" i="273"/>
  <c r="BS165" i="273"/>
  <c r="BT29" i="273"/>
  <c r="BT30" i="273"/>
  <c r="BT163" i="273"/>
  <c r="BT164" i="273"/>
  <c r="BT165" i="273"/>
  <c r="BU29" i="273"/>
  <c r="BU30" i="273"/>
  <c r="BU163" i="273"/>
  <c r="BU164" i="273"/>
  <c r="BU165" i="273"/>
  <c r="BV29" i="273"/>
  <c r="BV30" i="273"/>
  <c r="BV163" i="273"/>
  <c r="BV164" i="273"/>
  <c r="BV165" i="273"/>
  <c r="BW29" i="273"/>
  <c r="BW30" i="273"/>
  <c r="BW163" i="273"/>
  <c r="BW164" i="273"/>
  <c r="BW165" i="273"/>
  <c r="BX29" i="273"/>
  <c r="BX30" i="273"/>
  <c r="BX163" i="273"/>
  <c r="BX164" i="273"/>
  <c r="BX165" i="273"/>
  <c r="BY29" i="273"/>
  <c r="BY30" i="273"/>
  <c r="BY163" i="273"/>
  <c r="BY164" i="273"/>
  <c r="BY165" i="273"/>
  <c r="BZ29" i="273"/>
  <c r="BZ30" i="273"/>
  <c r="BZ163" i="273"/>
  <c r="BZ164" i="273"/>
  <c r="BZ165" i="273"/>
  <c r="CA29" i="273"/>
  <c r="CA30" i="273"/>
  <c r="CA163" i="273"/>
  <c r="CA164" i="273"/>
  <c r="CA165" i="273"/>
  <c r="CB29" i="273"/>
  <c r="CB30" i="273"/>
  <c r="CB163" i="273"/>
  <c r="CB164" i="273"/>
  <c r="CB165" i="273"/>
  <c r="CC29" i="273"/>
  <c r="CC30" i="273"/>
  <c r="CC163" i="273"/>
  <c r="CC164" i="273"/>
  <c r="CC165" i="273"/>
  <c r="CD29" i="273"/>
  <c r="CD30" i="273"/>
  <c r="CD163" i="273"/>
  <c r="CD164" i="273"/>
  <c r="CD165" i="273"/>
  <c r="CE29" i="273"/>
  <c r="CE30" i="273"/>
  <c r="CE163" i="273"/>
  <c r="CE164" i="273"/>
  <c r="CE165" i="273"/>
  <c r="CF29" i="273"/>
  <c r="CF30" i="273"/>
  <c r="CF163" i="273"/>
  <c r="CF164" i="273"/>
  <c r="CF165" i="273"/>
  <c r="CG29" i="273"/>
  <c r="CG30" i="273"/>
  <c r="CG163" i="273"/>
  <c r="CG164" i="273"/>
  <c r="CG165" i="273"/>
  <c r="CH29" i="273"/>
  <c r="CH30" i="273"/>
  <c r="CH163" i="273"/>
  <c r="CH164" i="273"/>
  <c r="CH165" i="273"/>
  <c r="CI29" i="273"/>
  <c r="CI30" i="273"/>
  <c r="CI163" i="273"/>
  <c r="CI164" i="273"/>
  <c r="CI165" i="273"/>
  <c r="CJ29" i="273"/>
  <c r="CJ30" i="273"/>
  <c r="CJ163" i="273"/>
  <c r="CJ164" i="273"/>
  <c r="CJ165" i="273"/>
  <c r="CK29" i="273"/>
  <c r="CK30" i="273"/>
  <c r="CK163" i="273"/>
  <c r="CK164" i="273"/>
  <c r="CK165" i="273"/>
  <c r="CL29" i="273"/>
  <c r="CL30" i="273"/>
  <c r="CL163" i="273"/>
  <c r="CL164" i="273"/>
  <c r="CL165" i="273"/>
  <c r="CM29" i="273"/>
  <c r="CM30" i="273"/>
  <c r="CM163" i="273"/>
  <c r="CM164" i="273"/>
  <c r="CM165" i="273"/>
  <c r="CN29" i="273"/>
  <c r="CN30" i="273"/>
  <c r="CN163" i="273"/>
  <c r="CN164" i="273"/>
  <c r="CN165" i="273"/>
  <c r="CO29" i="273"/>
  <c r="CO30" i="273"/>
  <c r="CO163" i="273"/>
  <c r="CO164" i="273"/>
  <c r="CO165" i="273"/>
  <c r="CP29" i="273"/>
  <c r="CP30" i="273"/>
  <c r="CP163" i="273"/>
  <c r="CP164" i="273"/>
  <c r="CP165" i="273"/>
  <c r="CQ29" i="273"/>
  <c r="CQ30" i="273"/>
  <c r="CQ163" i="273"/>
  <c r="CQ164" i="273"/>
  <c r="CQ165" i="273"/>
  <c r="CR29" i="273"/>
  <c r="CR30" i="273"/>
  <c r="CR163" i="273"/>
  <c r="CR164" i="273"/>
  <c r="CR165" i="273"/>
  <c r="CS29" i="273"/>
  <c r="CS30" i="273"/>
  <c r="CS163" i="273"/>
  <c r="CS164" i="273"/>
  <c r="CS165" i="273"/>
  <c r="CT29" i="273"/>
  <c r="CT30" i="273"/>
  <c r="CT163" i="273"/>
  <c r="CT164" i="273"/>
  <c r="CT165" i="273"/>
  <c r="CU29" i="273"/>
  <c r="CU30" i="273"/>
  <c r="CU163" i="273"/>
  <c r="CU164" i="273"/>
  <c r="CU165" i="273"/>
  <c r="CV29" i="273"/>
  <c r="CV30" i="273"/>
  <c r="CV163" i="273"/>
  <c r="CV164" i="273"/>
  <c r="CV165" i="273"/>
  <c r="CW29" i="273"/>
  <c r="CW30" i="273"/>
  <c r="CW163" i="273"/>
  <c r="CW164" i="273"/>
  <c r="CW165" i="273"/>
  <c r="CX29" i="273"/>
  <c r="CX30" i="273"/>
  <c r="CX163" i="273"/>
  <c r="CX164" i="273"/>
  <c r="CX165" i="273"/>
  <c r="CY29" i="273"/>
  <c r="CY30" i="273"/>
  <c r="CY163" i="273"/>
  <c r="CY164" i="273"/>
  <c r="CY165" i="273"/>
  <c r="CZ29" i="273"/>
  <c r="CZ30" i="273"/>
  <c r="CZ163" i="273"/>
  <c r="CZ164" i="273"/>
  <c r="CZ165" i="273"/>
  <c r="DA29" i="273"/>
  <c r="DA30" i="273"/>
  <c r="DA163" i="273"/>
  <c r="DA164" i="273"/>
  <c r="DA165" i="273"/>
  <c r="DB29" i="273"/>
  <c r="DB30" i="273"/>
  <c r="DB163" i="273"/>
  <c r="DB164" i="273"/>
  <c r="DB165" i="273"/>
  <c r="DC29" i="273"/>
  <c r="DC30" i="273"/>
  <c r="DC163" i="273"/>
  <c r="DC164" i="273"/>
  <c r="DC165" i="273"/>
  <c r="DD29" i="273"/>
  <c r="DD30" i="273"/>
  <c r="DD163" i="273"/>
  <c r="DD164" i="273"/>
  <c r="DD165" i="273"/>
  <c r="DE29" i="273"/>
  <c r="DE30" i="273"/>
  <c r="DE163" i="273"/>
  <c r="DE164" i="273"/>
  <c r="DE165" i="273"/>
  <c r="DF29" i="273"/>
  <c r="DF30" i="273"/>
  <c r="DF163" i="273"/>
  <c r="DF164" i="273"/>
  <c r="DF165" i="273"/>
  <c r="DG29" i="273"/>
  <c r="DG30" i="273"/>
  <c r="DG163" i="273"/>
  <c r="DG164" i="273"/>
  <c r="DG165" i="273"/>
  <c r="DH29" i="273"/>
  <c r="DH30" i="273"/>
  <c r="DH163" i="273"/>
  <c r="DH164" i="273"/>
  <c r="DH165" i="273"/>
  <c r="DI29" i="273"/>
  <c r="DI30" i="273"/>
  <c r="DI163" i="273"/>
  <c r="DI164" i="273"/>
  <c r="DI165" i="273"/>
  <c r="DJ29" i="273"/>
  <c r="DJ30" i="273"/>
  <c r="DJ163" i="273"/>
  <c r="DJ164" i="273"/>
  <c r="DJ165" i="273"/>
  <c r="DK29" i="273"/>
  <c r="DK30" i="273"/>
  <c r="DK163" i="273"/>
  <c r="DK164" i="273"/>
  <c r="DK165" i="273"/>
  <c r="DL29" i="273"/>
  <c r="DL30" i="273"/>
  <c r="DL163" i="273"/>
  <c r="DL164" i="273"/>
  <c r="DL165" i="273"/>
  <c r="DM29" i="273"/>
  <c r="DM30" i="273"/>
  <c r="DM163" i="273"/>
  <c r="DM164" i="273"/>
  <c r="DM165" i="273"/>
  <c r="DN29" i="273"/>
  <c r="DN30" i="273"/>
  <c r="DN163" i="273"/>
  <c r="DN164" i="273"/>
  <c r="DN165" i="273"/>
  <c r="DO29" i="273"/>
  <c r="DO30" i="273"/>
  <c r="DO163" i="273"/>
  <c r="DO164" i="273"/>
  <c r="DO165" i="273"/>
  <c r="DP29" i="273"/>
  <c r="DP30" i="273"/>
  <c r="DP163" i="273"/>
  <c r="DP164" i="273"/>
  <c r="DP165" i="273"/>
  <c r="DQ29" i="273"/>
  <c r="DQ30" i="273"/>
  <c r="DQ163" i="273"/>
  <c r="DQ164" i="273"/>
  <c r="DQ165" i="273"/>
  <c r="DR29" i="273"/>
  <c r="DR30" i="273"/>
  <c r="DR163" i="273"/>
  <c r="DR164" i="273"/>
  <c r="DR165" i="273"/>
  <c r="DS29" i="273"/>
  <c r="DS30" i="273"/>
  <c r="DS163" i="273"/>
  <c r="DS164" i="273"/>
  <c r="DS165" i="273"/>
  <c r="DT29" i="273"/>
  <c r="DT30" i="273"/>
  <c r="DT163" i="273"/>
  <c r="DT164" i="273"/>
  <c r="DT165" i="273"/>
  <c r="DU29" i="273"/>
  <c r="DU30" i="273"/>
  <c r="DU163" i="273"/>
  <c r="DU164" i="273"/>
  <c r="DU165" i="273"/>
  <c r="DV29" i="273"/>
  <c r="DV30" i="273"/>
  <c r="DV163" i="273"/>
  <c r="DV164" i="273"/>
  <c r="DV165" i="273"/>
  <c r="DW29" i="273"/>
  <c r="DW30" i="273"/>
  <c r="DW163" i="273"/>
  <c r="DW164" i="273"/>
  <c r="DW165" i="273"/>
  <c r="DX29" i="273"/>
  <c r="DX30" i="273"/>
  <c r="DX163" i="273"/>
  <c r="DX164" i="273"/>
  <c r="DX165" i="273"/>
  <c r="DY29" i="273"/>
  <c r="DY30" i="273"/>
  <c r="DY163" i="273"/>
  <c r="DY164" i="273"/>
  <c r="DY165" i="273"/>
  <c r="DZ29" i="273"/>
  <c r="DZ30" i="273"/>
  <c r="DZ163" i="273"/>
  <c r="DZ164" i="273"/>
  <c r="DZ165" i="273"/>
  <c r="EA29" i="273"/>
  <c r="EA30" i="273"/>
  <c r="EA163" i="273"/>
  <c r="EA164" i="273"/>
  <c r="EA165" i="273"/>
  <c r="EB29" i="273"/>
  <c r="EB30" i="273"/>
  <c r="EB163" i="273"/>
  <c r="EB164" i="273"/>
  <c r="EB165" i="273"/>
  <c r="EC29" i="273"/>
  <c r="EC30" i="273"/>
  <c r="EC163" i="273"/>
  <c r="EC164" i="273"/>
  <c r="EC165" i="273"/>
  <c r="ED29" i="273"/>
  <c r="ED30" i="273"/>
  <c r="ED163" i="273"/>
  <c r="ED164" i="273"/>
  <c r="ED165" i="273"/>
  <c r="EE29" i="273"/>
  <c r="EE30" i="273"/>
  <c r="EE163" i="273"/>
  <c r="EE164" i="273"/>
  <c r="EE165" i="273"/>
  <c r="EF29" i="273"/>
  <c r="EF30" i="273"/>
  <c r="EF163" i="273"/>
  <c r="EF164" i="273"/>
  <c r="EF165" i="273"/>
  <c r="EG29" i="273"/>
  <c r="EG30" i="273"/>
  <c r="EG163" i="273"/>
  <c r="EG164" i="273"/>
  <c r="EG165" i="273"/>
  <c r="EH29" i="273"/>
  <c r="EH30" i="273"/>
  <c r="EH163" i="273"/>
  <c r="EH164" i="273"/>
  <c r="EH165" i="273"/>
  <c r="EI29" i="273"/>
  <c r="EI30" i="273"/>
  <c r="EI163" i="273"/>
  <c r="EI164" i="273"/>
  <c r="EI165" i="273"/>
  <c r="EJ29" i="273"/>
  <c r="EJ30" i="273"/>
  <c r="EJ163" i="273"/>
  <c r="EJ164" i="273"/>
  <c r="EJ165" i="273"/>
  <c r="EK29" i="273"/>
  <c r="EK30" i="273"/>
  <c r="EK163" i="273"/>
  <c r="EK164" i="273"/>
  <c r="EK165" i="273"/>
  <c r="EL29" i="273"/>
  <c r="EL30" i="273"/>
  <c r="EL163" i="273"/>
  <c r="EL164" i="273"/>
  <c r="EL165" i="273"/>
  <c r="EM29" i="273"/>
  <c r="EM30" i="273"/>
  <c r="EM163" i="273"/>
  <c r="EM164" i="273"/>
  <c r="EM165" i="273"/>
  <c r="EN29" i="273"/>
  <c r="EN30" i="273"/>
  <c r="EN163" i="273"/>
  <c r="EN164" i="273"/>
  <c r="EN165" i="273"/>
  <c r="EO29" i="273"/>
  <c r="EO30" i="273"/>
  <c r="EO163" i="273"/>
  <c r="EO164" i="273"/>
  <c r="EO165" i="273"/>
  <c r="EP29" i="273"/>
  <c r="EP30" i="273"/>
  <c r="EP163" i="273"/>
  <c r="EP164" i="273"/>
  <c r="EP165" i="273"/>
  <c r="EQ29" i="273"/>
  <c r="EQ30" i="273"/>
  <c r="EQ163" i="273"/>
  <c r="EQ164" i="273"/>
  <c r="EQ165" i="273"/>
  <c r="ER29" i="273"/>
  <c r="ER30" i="273"/>
  <c r="ER163" i="273"/>
  <c r="ER164" i="273"/>
  <c r="ER165" i="273"/>
  <c r="ES29" i="273"/>
  <c r="ES30" i="273"/>
  <c r="ES163" i="273"/>
  <c r="ES164" i="273"/>
  <c r="ES165" i="273"/>
  <c r="ET29" i="273"/>
  <c r="ET30" i="273"/>
  <c r="ET163" i="273"/>
  <c r="ET164" i="273"/>
  <c r="ET165" i="273"/>
  <c r="EU29" i="273"/>
  <c r="EU30" i="273"/>
  <c r="EU163" i="273"/>
  <c r="EU164" i="273"/>
  <c r="EU165" i="273"/>
  <c r="EV29" i="273"/>
  <c r="EV30" i="273"/>
  <c r="EV163" i="273"/>
  <c r="EV164" i="273"/>
  <c r="EV165" i="273"/>
  <c r="EW29" i="273"/>
  <c r="EW30" i="273"/>
  <c r="EW163" i="273"/>
  <c r="EW164" i="273"/>
  <c r="EW165" i="273"/>
  <c r="EX29" i="273"/>
  <c r="EX30" i="273"/>
  <c r="EX163" i="273"/>
  <c r="EX164" i="273"/>
  <c r="EX165" i="273"/>
  <c r="EY29" i="273"/>
  <c r="EY30" i="273"/>
  <c r="EY163" i="273"/>
  <c r="EY164" i="273"/>
  <c r="EY165" i="273"/>
  <c r="EZ29" i="273"/>
  <c r="EZ30" i="273"/>
  <c r="EZ163" i="273"/>
  <c r="EZ164" i="273"/>
  <c r="EZ165" i="273"/>
  <c r="FA29" i="273"/>
  <c r="FA30" i="273"/>
  <c r="FA163" i="273"/>
  <c r="FA164" i="273"/>
  <c r="FA165" i="273"/>
  <c r="FB29" i="273"/>
  <c r="FB30" i="273"/>
  <c r="FB163" i="273"/>
  <c r="FB164" i="273"/>
  <c r="FB165" i="273"/>
  <c r="FC29" i="273"/>
  <c r="FC30" i="273"/>
  <c r="FC163" i="273"/>
  <c r="FC164" i="273"/>
  <c r="FC165" i="273"/>
  <c r="FD29" i="273"/>
  <c r="FD30" i="273"/>
  <c r="FD163" i="273"/>
  <c r="FD164" i="273"/>
  <c r="FD165" i="273"/>
  <c r="FE29" i="273"/>
  <c r="FE30" i="273"/>
  <c r="FE163" i="273"/>
  <c r="FE164" i="273"/>
  <c r="FE165" i="273"/>
  <c r="FF29" i="273"/>
  <c r="FF30" i="273"/>
  <c r="FF163" i="273"/>
  <c r="FF164" i="273"/>
  <c r="FF165" i="273"/>
  <c r="FG29" i="273"/>
  <c r="FG30" i="273"/>
  <c r="FG163" i="273"/>
  <c r="FG164" i="273"/>
  <c r="FG165" i="273"/>
  <c r="FH29" i="273"/>
  <c r="FH30" i="273"/>
  <c r="FH163" i="273"/>
  <c r="FH164" i="273"/>
  <c r="FH165" i="273"/>
  <c r="FI29" i="273"/>
  <c r="FI30" i="273"/>
  <c r="FI163" i="273"/>
  <c r="FI164" i="273"/>
  <c r="FI165" i="273"/>
  <c r="FJ29" i="273"/>
  <c r="FJ30" i="273"/>
  <c r="FJ163" i="273"/>
  <c r="FJ164" i="273"/>
  <c r="FJ165" i="273"/>
  <c r="FK29" i="273"/>
  <c r="FK30" i="273"/>
  <c r="FK163" i="273"/>
  <c r="FK164" i="273"/>
  <c r="FK165" i="273"/>
  <c r="FL29" i="273"/>
  <c r="FL30" i="273"/>
  <c r="FL163" i="273"/>
  <c r="FL164" i="273"/>
  <c r="FL165" i="273"/>
  <c r="FM29" i="273"/>
  <c r="FM30" i="273"/>
  <c r="FM163" i="273"/>
  <c r="FM164" i="273"/>
  <c r="FM165" i="273"/>
  <c r="FN29" i="273"/>
  <c r="FN30" i="273"/>
  <c r="FN163" i="273"/>
  <c r="FN164" i="273"/>
  <c r="FN165" i="273"/>
  <c r="FO29" i="273"/>
  <c r="FO30" i="273"/>
  <c r="FO163" i="273"/>
  <c r="FO164" i="273"/>
  <c r="FO165" i="273"/>
  <c r="FP29" i="273"/>
  <c r="FP30" i="273"/>
  <c r="FP163" i="273"/>
  <c r="FP164" i="273"/>
  <c r="FP165" i="273"/>
  <c r="FQ29" i="273"/>
  <c r="FQ30" i="273"/>
  <c r="FQ163" i="273"/>
  <c r="FQ164" i="273"/>
  <c r="FQ165" i="273"/>
  <c r="FR29" i="273"/>
  <c r="FR30" i="273"/>
  <c r="FR163" i="273"/>
  <c r="FR164" i="273"/>
  <c r="FR165" i="273"/>
  <c r="FS29" i="273"/>
  <c r="FS30" i="273"/>
  <c r="FS163" i="273"/>
  <c r="FS164" i="273"/>
  <c r="FS165" i="273"/>
  <c r="FT29" i="273"/>
  <c r="FT30" i="273"/>
  <c r="FT163" i="273"/>
  <c r="FT164" i="273"/>
  <c r="FT165" i="273"/>
  <c r="FU29" i="273"/>
  <c r="FU30" i="273"/>
  <c r="FU163" i="273"/>
  <c r="FU164" i="273"/>
  <c r="FU165" i="273"/>
  <c r="FV29" i="273"/>
  <c r="FV30" i="273"/>
  <c r="FV163" i="273"/>
  <c r="FV164" i="273"/>
  <c r="FV165" i="273"/>
  <c r="FW29" i="273"/>
  <c r="FW30" i="273"/>
  <c r="FW163" i="273"/>
  <c r="FW164" i="273"/>
  <c r="FW165" i="273"/>
  <c r="FX29" i="273"/>
  <c r="FX30" i="273"/>
  <c r="FX163" i="273"/>
  <c r="FX164" i="273"/>
  <c r="FX165" i="273"/>
  <c r="FY29" i="273"/>
  <c r="FY30" i="273"/>
  <c r="FY163" i="273"/>
  <c r="FY164" i="273"/>
  <c r="FY165" i="273"/>
  <c r="FZ29" i="273"/>
  <c r="FZ30" i="273"/>
  <c r="FZ163" i="273"/>
  <c r="FZ164" i="273"/>
  <c r="FZ165" i="273"/>
  <c r="GA29" i="273"/>
  <c r="GA30" i="273"/>
  <c r="GA163" i="273"/>
  <c r="GA164" i="273"/>
  <c r="GA165" i="273"/>
  <c r="GB29" i="273"/>
  <c r="GB30" i="273"/>
  <c r="GB163" i="273"/>
  <c r="GB164" i="273"/>
  <c r="GB165" i="273"/>
  <c r="GC29" i="273"/>
  <c r="GC30" i="273"/>
  <c r="GC163" i="273"/>
  <c r="GC164" i="273"/>
  <c r="GC165" i="273"/>
  <c r="GD29" i="273"/>
  <c r="GD30" i="273"/>
  <c r="GD163" i="273"/>
  <c r="GD164" i="273"/>
  <c r="GD165" i="273"/>
  <c r="GE29" i="273"/>
  <c r="GE30" i="273"/>
  <c r="GE163" i="273"/>
  <c r="GE164" i="273"/>
  <c r="GE165" i="273"/>
  <c r="GF29" i="273"/>
  <c r="GF30" i="273"/>
  <c r="GF163" i="273"/>
  <c r="GF164" i="273"/>
  <c r="GF165" i="273"/>
  <c r="GG29" i="273"/>
  <c r="GG30" i="273"/>
  <c r="GG163" i="273"/>
  <c r="GG164" i="273"/>
  <c r="GG165" i="273"/>
  <c r="GH29" i="273"/>
  <c r="GH30" i="273"/>
  <c r="GH163" i="273"/>
  <c r="GH164" i="273"/>
  <c r="GH165" i="273"/>
  <c r="GI29" i="273"/>
  <c r="GI30" i="273"/>
  <c r="GI163" i="273"/>
  <c r="GI164" i="273"/>
  <c r="GI165" i="273"/>
  <c r="GJ29" i="273"/>
  <c r="GJ30" i="273"/>
  <c r="GJ163" i="273"/>
  <c r="GJ164" i="273"/>
  <c r="GJ165" i="273"/>
  <c r="Z9" i="309"/>
  <c r="AA9" i="309"/>
  <c r="AB9" i="309"/>
  <c r="AC9" i="309"/>
  <c r="AD9" i="309"/>
  <c r="AE9" i="309"/>
  <c r="AF9" i="309"/>
  <c r="AG9" i="309"/>
  <c r="AH9" i="309"/>
  <c r="AI9" i="309"/>
  <c r="AJ9" i="309"/>
  <c r="AK9" i="309"/>
  <c r="AL9" i="309"/>
  <c r="AM9" i="309"/>
  <c r="AN9" i="309"/>
  <c r="AO9" i="309"/>
  <c r="AP9" i="309"/>
  <c r="AQ9" i="309"/>
  <c r="AR9" i="309"/>
  <c r="AS9" i="309"/>
  <c r="AT9" i="309"/>
  <c r="AU9" i="309"/>
  <c r="AV9" i="309"/>
  <c r="AW9" i="309"/>
  <c r="AX9" i="309"/>
  <c r="AY9" i="309"/>
  <c r="J34" i="273"/>
  <c r="F29" i="273"/>
  <c r="P40" i="280"/>
  <c r="P41" i="280"/>
  <c r="P42" i="280"/>
  <c r="P45" i="280"/>
  <c r="AK13" i="307"/>
  <c r="AL13" i="307"/>
  <c r="AM13" i="307"/>
  <c r="AN13" i="307"/>
  <c r="AO13" i="307"/>
  <c r="AP13" i="307"/>
  <c r="AQ13" i="307"/>
  <c r="AR13" i="307"/>
  <c r="AT13" i="307"/>
  <c r="AU13" i="307"/>
  <c r="AV13" i="307"/>
  <c r="AW13" i="307"/>
  <c r="AX13" i="307"/>
  <c r="AY13" i="307"/>
  <c r="Q10" i="306"/>
  <c r="R10" i="306"/>
  <c r="S10" i="306"/>
  <c r="T10" i="306"/>
  <c r="U10" i="306"/>
  <c r="V10" i="306"/>
  <c r="W10" i="306"/>
  <c r="X10" i="306"/>
  <c r="Y10" i="306"/>
  <c r="Z10" i="306"/>
  <c r="AA10" i="306"/>
  <c r="AB10" i="306"/>
  <c r="AC10" i="306"/>
  <c r="AD10" i="306"/>
  <c r="AE10" i="306"/>
  <c r="AF10" i="306"/>
  <c r="AG10" i="306"/>
  <c r="AH10" i="306"/>
  <c r="AI10" i="306"/>
  <c r="AJ10" i="306"/>
  <c r="AK10" i="306"/>
  <c r="AL10" i="306"/>
  <c r="AM10" i="306"/>
  <c r="AN10" i="306"/>
  <c r="AO10" i="306"/>
  <c r="AP10" i="306"/>
  <c r="AQ10" i="306"/>
  <c r="AR10" i="306"/>
  <c r="AS10" i="306"/>
  <c r="AT10" i="306"/>
  <c r="AU10" i="306"/>
  <c r="AV10" i="306"/>
  <c r="AW10" i="306"/>
  <c r="AX10" i="306"/>
  <c r="AY10" i="306"/>
  <c r="P11" i="280"/>
  <c r="P12" i="280"/>
  <c r="AY11" i="280"/>
  <c r="AY12" i="280"/>
  <c r="AY41" i="280"/>
  <c r="AY40" i="280"/>
  <c r="AY42" i="280"/>
  <c r="AY45" i="280"/>
  <c r="AZ11" i="280"/>
  <c r="AZ12" i="280"/>
  <c r="AZ41" i="280"/>
  <c r="AZ40" i="280"/>
  <c r="AZ42" i="280"/>
  <c r="AZ45" i="280"/>
  <c r="BA11" i="280"/>
  <c r="BA12" i="280"/>
  <c r="BA41" i="280"/>
  <c r="BA40" i="280"/>
  <c r="BA42" i="280"/>
  <c r="BA45" i="280"/>
  <c r="BB11" i="280"/>
  <c r="BB12" i="280"/>
  <c r="BB41" i="280"/>
  <c r="BB40" i="280"/>
  <c r="BB42" i="280"/>
  <c r="BB45" i="280"/>
  <c r="BC11" i="280"/>
  <c r="BC12" i="280"/>
  <c r="BC41" i="280"/>
  <c r="BC40" i="280"/>
  <c r="BC42" i="280"/>
  <c r="BC45" i="280"/>
  <c r="BD11" i="280"/>
  <c r="BD12" i="280"/>
  <c r="BD41" i="280"/>
  <c r="BD40" i="280"/>
  <c r="BD42" i="280"/>
  <c r="BD45" i="280"/>
  <c r="BE11" i="280"/>
  <c r="BE12" i="280"/>
  <c r="BE41" i="280"/>
  <c r="BE40" i="280"/>
  <c r="BE42" i="280"/>
  <c r="BE45" i="280"/>
  <c r="BF12" i="280"/>
  <c r="BF41" i="280"/>
  <c r="BF40" i="280"/>
  <c r="BF42" i="280"/>
  <c r="BF45" i="280"/>
  <c r="BG12" i="280"/>
  <c r="BG41" i="280"/>
  <c r="BG40" i="280"/>
  <c r="BG42" i="280"/>
  <c r="BG45" i="280"/>
  <c r="BH12" i="280"/>
  <c r="BH41" i="280"/>
  <c r="BH40" i="280"/>
  <c r="BH42" i="280"/>
  <c r="BH45" i="280"/>
  <c r="BI12" i="280"/>
  <c r="BI41" i="280"/>
  <c r="BI40" i="280"/>
  <c r="BI42" i="280"/>
  <c r="BI45" i="280"/>
  <c r="BJ12" i="280"/>
  <c r="BJ41" i="280"/>
  <c r="BJ40" i="280"/>
  <c r="BJ42" i="280"/>
  <c r="BJ45" i="280"/>
  <c r="BK12" i="280"/>
  <c r="BK41" i="280"/>
  <c r="BK40" i="280"/>
  <c r="BK42" i="280"/>
  <c r="BK45" i="280"/>
  <c r="BL12" i="280"/>
  <c r="BL41" i="280"/>
  <c r="BL40" i="280"/>
  <c r="BL42" i="280"/>
  <c r="BL45" i="280"/>
  <c r="BM12" i="280"/>
  <c r="BM41" i="280"/>
  <c r="BM40" i="280"/>
  <c r="BM42" i="280"/>
  <c r="BM45" i="280"/>
  <c r="BN12" i="280"/>
  <c r="BN41" i="280"/>
  <c r="BN40" i="280"/>
  <c r="BN42" i="280"/>
  <c r="BN45" i="280"/>
  <c r="BO12" i="280"/>
  <c r="BO41" i="280"/>
  <c r="BO40" i="280"/>
  <c r="BO42" i="280"/>
  <c r="BO45" i="280"/>
  <c r="BP12" i="280"/>
  <c r="BP41" i="280"/>
  <c r="BP40" i="280"/>
  <c r="BP42" i="280"/>
  <c r="BP45" i="280"/>
  <c r="BQ12" i="280"/>
  <c r="BQ41" i="280"/>
  <c r="BQ40" i="280"/>
  <c r="BQ42" i="280"/>
  <c r="BQ45" i="280"/>
  <c r="BR12" i="280"/>
  <c r="BR41" i="280"/>
  <c r="BR40" i="280"/>
  <c r="BR42" i="280"/>
  <c r="BR45" i="280"/>
  <c r="BS12" i="280"/>
  <c r="BS41" i="280"/>
  <c r="BS40" i="280"/>
  <c r="BS42" i="280"/>
  <c r="BS45" i="280"/>
  <c r="BT12" i="280"/>
  <c r="BT41" i="280"/>
  <c r="BT40" i="280"/>
  <c r="BT42" i="280"/>
  <c r="BT45" i="280"/>
  <c r="BU12" i="280"/>
  <c r="BU41" i="280"/>
  <c r="BU40" i="280"/>
  <c r="BU42" i="280"/>
  <c r="BU45" i="280"/>
  <c r="BV12" i="280"/>
  <c r="BV41" i="280"/>
  <c r="BV40" i="280"/>
  <c r="BV42" i="280"/>
  <c r="BV45" i="280"/>
  <c r="BW12" i="280"/>
  <c r="BW41" i="280"/>
  <c r="BW40" i="280"/>
  <c r="BW42" i="280"/>
  <c r="BW45" i="280"/>
  <c r="BX12" i="280"/>
  <c r="BX41" i="280"/>
  <c r="BX40" i="280"/>
  <c r="BX42" i="280"/>
  <c r="BX45" i="280"/>
  <c r="BY12" i="280"/>
  <c r="BY41" i="280"/>
  <c r="BY40" i="280"/>
  <c r="BY42" i="280"/>
  <c r="BY45" i="280"/>
  <c r="BZ12" i="280"/>
  <c r="BZ41" i="280"/>
  <c r="BZ40" i="280"/>
  <c r="BZ42" i="280"/>
  <c r="BZ45" i="280"/>
  <c r="CA12" i="280"/>
  <c r="CA41" i="280"/>
  <c r="CA40" i="280"/>
  <c r="CA42" i="280"/>
  <c r="CA45" i="280"/>
  <c r="CB12" i="280"/>
  <c r="CB41" i="280"/>
  <c r="CB40" i="280"/>
  <c r="CB42" i="280"/>
  <c r="CB45" i="280"/>
  <c r="CC12" i="280"/>
  <c r="CC41" i="280"/>
  <c r="CC40" i="280"/>
  <c r="CC42" i="280"/>
  <c r="CC45" i="280"/>
  <c r="CD12" i="280"/>
  <c r="CD41" i="280"/>
  <c r="CD40" i="280"/>
  <c r="CD42" i="280"/>
  <c r="CD45" i="280"/>
  <c r="CE12" i="280"/>
  <c r="CE41" i="280"/>
  <c r="CE40" i="280"/>
  <c r="CE42" i="280"/>
  <c r="CE45" i="280"/>
  <c r="CF12" i="280"/>
  <c r="CF41" i="280"/>
  <c r="CF40" i="280"/>
  <c r="CF42" i="280"/>
  <c r="CF45" i="280"/>
  <c r="CG12" i="280"/>
  <c r="CG41" i="280"/>
  <c r="CG40" i="280"/>
  <c r="CG42" i="280"/>
  <c r="CG45" i="280"/>
  <c r="CH12" i="280"/>
  <c r="CH41" i="280"/>
  <c r="CH40" i="280"/>
  <c r="CH42" i="280"/>
  <c r="CH45" i="280"/>
  <c r="CI12" i="280"/>
  <c r="CI41" i="280"/>
  <c r="CI40" i="280"/>
  <c r="CI42" i="280"/>
  <c r="CI45" i="280"/>
  <c r="CJ12" i="280"/>
  <c r="CJ41" i="280"/>
  <c r="CJ40" i="280"/>
  <c r="CJ42" i="280"/>
  <c r="CJ45" i="280"/>
  <c r="CK12" i="280"/>
  <c r="CK41" i="280"/>
  <c r="CK40" i="280"/>
  <c r="CK42" i="280"/>
  <c r="CK45" i="280"/>
  <c r="CL12" i="280"/>
  <c r="CL41" i="280"/>
  <c r="CL40" i="280"/>
  <c r="CL42" i="280"/>
  <c r="CL45" i="280"/>
  <c r="CM12" i="280"/>
  <c r="CM41" i="280"/>
  <c r="CM40" i="280"/>
  <c r="CM42" i="280"/>
  <c r="CM45" i="280"/>
  <c r="CN12" i="280"/>
  <c r="CN41" i="280"/>
  <c r="CN40" i="280"/>
  <c r="CN42" i="280"/>
  <c r="CN45" i="280"/>
  <c r="CO12" i="280"/>
  <c r="CO41" i="280"/>
  <c r="CO40" i="280"/>
  <c r="CO42" i="280"/>
  <c r="CO45" i="280"/>
  <c r="CP12" i="280"/>
  <c r="CP41" i="280"/>
  <c r="CP40" i="280"/>
  <c r="CP42" i="280"/>
  <c r="CP45" i="280"/>
  <c r="CQ12" i="280"/>
  <c r="CQ41" i="280"/>
  <c r="CQ40" i="280"/>
  <c r="CQ42" i="280"/>
  <c r="CQ45" i="280"/>
  <c r="CR12" i="280"/>
  <c r="CR41" i="280"/>
  <c r="CR40" i="280"/>
  <c r="CR42" i="280"/>
  <c r="CR45" i="280"/>
  <c r="CS12" i="280"/>
  <c r="CS41" i="280"/>
  <c r="CS40" i="280"/>
  <c r="CS42" i="280"/>
  <c r="CS45" i="280"/>
  <c r="CT12" i="280"/>
  <c r="CT41" i="280"/>
  <c r="CT40" i="280"/>
  <c r="CT42" i="280"/>
  <c r="CT45" i="280"/>
  <c r="CU12" i="280"/>
  <c r="CU41" i="280"/>
  <c r="CU40" i="280"/>
  <c r="CU42" i="280"/>
  <c r="CU45" i="280"/>
  <c r="CV12" i="280"/>
  <c r="CV41" i="280"/>
  <c r="CV40" i="280"/>
  <c r="CV42" i="280"/>
  <c r="CV45" i="280"/>
  <c r="CW12" i="280"/>
  <c r="CW41" i="280"/>
  <c r="CW40" i="280"/>
  <c r="CW42" i="280"/>
  <c r="CW45" i="280"/>
  <c r="CX12" i="280"/>
  <c r="CX41" i="280"/>
  <c r="CX40" i="280"/>
  <c r="CX42" i="280"/>
  <c r="CX45" i="280"/>
  <c r="CY12" i="280"/>
  <c r="CY41" i="280"/>
  <c r="CY40" i="280"/>
  <c r="CY42" i="280"/>
  <c r="CY45" i="280"/>
  <c r="CZ12" i="280"/>
  <c r="CZ41" i="280"/>
  <c r="CZ40" i="280"/>
  <c r="CZ42" i="280"/>
  <c r="CZ45" i="280"/>
  <c r="DA12" i="280"/>
  <c r="DA41" i="280"/>
  <c r="DA40" i="280"/>
  <c r="DA42" i="280"/>
  <c r="DA45" i="280"/>
  <c r="DB12" i="280"/>
  <c r="DB41" i="280"/>
  <c r="DB40" i="280"/>
  <c r="DB42" i="280"/>
  <c r="DB45" i="280"/>
  <c r="DC12" i="280"/>
  <c r="DC41" i="280"/>
  <c r="DC40" i="280"/>
  <c r="DC42" i="280"/>
  <c r="DC45" i="280"/>
  <c r="DD12" i="280"/>
  <c r="DD41" i="280"/>
  <c r="DD40" i="280"/>
  <c r="DD42" i="280"/>
  <c r="DD45" i="280"/>
  <c r="DE12" i="280"/>
  <c r="DE41" i="280"/>
  <c r="DE40" i="280"/>
  <c r="DE42" i="280"/>
  <c r="DE45" i="280"/>
  <c r="DF12" i="280"/>
  <c r="DF41" i="280"/>
  <c r="DF40" i="280"/>
  <c r="DF42" i="280"/>
  <c r="DF45" i="280"/>
  <c r="DG12" i="280"/>
  <c r="DG41" i="280"/>
  <c r="DG40" i="280"/>
  <c r="DG42" i="280"/>
  <c r="DG45" i="280"/>
  <c r="DH12" i="280"/>
  <c r="DH41" i="280"/>
  <c r="DH40" i="280"/>
  <c r="DH42" i="280"/>
  <c r="DH45" i="280"/>
  <c r="DI12" i="280"/>
  <c r="DI41" i="280"/>
  <c r="DI40" i="280"/>
  <c r="DI42" i="280"/>
  <c r="DI45" i="280"/>
  <c r="DJ12" i="280"/>
  <c r="DJ41" i="280"/>
  <c r="DJ40" i="280"/>
  <c r="DJ42" i="280"/>
  <c r="DJ45" i="280"/>
  <c r="DK12" i="280"/>
  <c r="DK41" i="280"/>
  <c r="DK40" i="280"/>
  <c r="DK42" i="280"/>
  <c r="DK45" i="280"/>
  <c r="DL12" i="280"/>
  <c r="DL41" i="280"/>
  <c r="DL40" i="280"/>
  <c r="DL42" i="280"/>
  <c r="DL45" i="280"/>
  <c r="DM12" i="280"/>
  <c r="DM41" i="280"/>
  <c r="DM40" i="280"/>
  <c r="DM42" i="280"/>
  <c r="DM45" i="280"/>
  <c r="DN12" i="280"/>
  <c r="DN41" i="280"/>
  <c r="DN40" i="280"/>
  <c r="DN42" i="280"/>
  <c r="DN45" i="280"/>
  <c r="DO12" i="280"/>
  <c r="DO41" i="280"/>
  <c r="DO40" i="280"/>
  <c r="DO42" i="280"/>
  <c r="DO45" i="280"/>
  <c r="DP12" i="280"/>
  <c r="DP41" i="280"/>
  <c r="DP40" i="280"/>
  <c r="DP42" i="280"/>
  <c r="DP45" i="280"/>
  <c r="DQ12" i="280"/>
  <c r="DQ41" i="280"/>
  <c r="DQ40" i="280"/>
  <c r="DQ42" i="280"/>
  <c r="DQ45" i="280"/>
  <c r="DR12" i="280"/>
  <c r="DR41" i="280"/>
  <c r="DR40" i="280"/>
  <c r="DR42" i="280"/>
  <c r="DR45" i="280"/>
  <c r="DS12" i="280"/>
  <c r="DS41" i="280"/>
  <c r="DS40" i="280"/>
  <c r="DS42" i="280"/>
  <c r="DS45" i="280"/>
  <c r="DT12" i="280"/>
  <c r="DT41" i="280"/>
  <c r="DT40" i="280"/>
  <c r="DT42" i="280"/>
  <c r="DT45" i="280"/>
  <c r="DU12" i="280"/>
  <c r="DU41" i="280"/>
  <c r="DU40" i="280"/>
  <c r="DU42" i="280"/>
  <c r="DU45" i="280"/>
  <c r="DV12" i="280"/>
  <c r="DV41" i="280"/>
  <c r="DV40" i="280"/>
  <c r="DV42" i="280"/>
  <c r="DV45" i="280"/>
  <c r="DW12" i="280"/>
  <c r="DW41" i="280"/>
  <c r="DW40" i="280"/>
  <c r="DW42" i="280"/>
  <c r="DW45" i="280"/>
  <c r="DX12" i="280"/>
  <c r="DX41" i="280"/>
  <c r="DX40" i="280"/>
  <c r="DX42" i="280"/>
  <c r="DX45" i="280"/>
  <c r="DY12" i="280"/>
  <c r="DY41" i="280"/>
  <c r="DY40" i="280"/>
  <c r="DY42" i="280"/>
  <c r="DY45" i="280"/>
  <c r="DZ12" i="280"/>
  <c r="DZ41" i="280"/>
  <c r="DZ40" i="280"/>
  <c r="DZ42" i="280"/>
  <c r="DZ45" i="280"/>
  <c r="EA12" i="280"/>
  <c r="EA41" i="280"/>
  <c r="EA40" i="280"/>
  <c r="EA42" i="280"/>
  <c r="EA45" i="280"/>
  <c r="EB12" i="280"/>
  <c r="EB41" i="280"/>
  <c r="EB40" i="280"/>
  <c r="EB42" i="280"/>
  <c r="EB45" i="280"/>
  <c r="EC12" i="280"/>
  <c r="EC41" i="280"/>
  <c r="EC40" i="280"/>
  <c r="EC42" i="280"/>
  <c r="EC45" i="280"/>
  <c r="ED12" i="280"/>
  <c r="ED41" i="280"/>
  <c r="ED40" i="280"/>
  <c r="ED42" i="280"/>
  <c r="ED45" i="280"/>
  <c r="EE12" i="280"/>
  <c r="EE41" i="280"/>
  <c r="EE40" i="280"/>
  <c r="EE42" i="280"/>
  <c r="EE45" i="280"/>
  <c r="EF12" i="280"/>
  <c r="EF41" i="280"/>
  <c r="EF40" i="280"/>
  <c r="EF42" i="280"/>
  <c r="EF45" i="280"/>
  <c r="EG12" i="280"/>
  <c r="EG41" i="280"/>
  <c r="EG40" i="280"/>
  <c r="EG42" i="280"/>
  <c r="EG45" i="280"/>
  <c r="EH12" i="280"/>
  <c r="EH41" i="280"/>
  <c r="EH40" i="280"/>
  <c r="EH42" i="280"/>
  <c r="EH45" i="280"/>
  <c r="EI12" i="280"/>
  <c r="EI41" i="280"/>
  <c r="EI40" i="280"/>
  <c r="EI42" i="280"/>
  <c r="EI45" i="280"/>
  <c r="EJ12" i="280"/>
  <c r="EJ41" i="280"/>
  <c r="EJ40" i="280"/>
  <c r="EJ42" i="280"/>
  <c r="EJ45" i="280"/>
  <c r="EK12" i="280"/>
  <c r="EK41" i="280"/>
  <c r="EK40" i="280"/>
  <c r="EK42" i="280"/>
  <c r="EK45" i="280"/>
  <c r="EL12" i="280"/>
  <c r="EL41" i="280"/>
  <c r="EL40" i="280"/>
  <c r="EL42" i="280"/>
  <c r="EL45" i="280"/>
  <c r="EM12" i="280"/>
  <c r="EM41" i="280"/>
  <c r="EM40" i="280"/>
  <c r="EM42" i="280"/>
  <c r="EM45" i="280"/>
  <c r="EN12" i="280"/>
  <c r="EN41" i="280"/>
  <c r="EN40" i="280"/>
  <c r="EN42" i="280"/>
  <c r="EN45" i="280"/>
  <c r="EO12" i="280"/>
  <c r="EO41" i="280"/>
  <c r="EO40" i="280"/>
  <c r="EO42" i="280"/>
  <c r="EO45" i="280"/>
  <c r="EP12" i="280"/>
  <c r="EP41" i="280"/>
  <c r="EP40" i="280"/>
  <c r="EP42" i="280"/>
  <c r="EP45" i="280"/>
  <c r="EQ12" i="280"/>
  <c r="EQ41" i="280"/>
  <c r="EQ40" i="280"/>
  <c r="EQ42" i="280"/>
  <c r="EQ45" i="280"/>
  <c r="ER12" i="280"/>
  <c r="ER41" i="280"/>
  <c r="ER40" i="280"/>
  <c r="ER42" i="280"/>
  <c r="ER45" i="280"/>
  <c r="ES12" i="280"/>
  <c r="ES41" i="280"/>
  <c r="ES40" i="280"/>
  <c r="ES42" i="280"/>
  <c r="ES45" i="280"/>
  <c r="ET12" i="280"/>
  <c r="ET41" i="280"/>
  <c r="ET40" i="280"/>
  <c r="ET42" i="280"/>
  <c r="ET45" i="280"/>
  <c r="EU12" i="280"/>
  <c r="EU41" i="280"/>
  <c r="EU40" i="280"/>
  <c r="EU42" i="280"/>
  <c r="EU45" i="280"/>
  <c r="EV12" i="280"/>
  <c r="EV41" i="280"/>
  <c r="EV40" i="280"/>
  <c r="EV42" i="280"/>
  <c r="EV45" i="280"/>
  <c r="EW12" i="280"/>
  <c r="EW41" i="280"/>
  <c r="EW40" i="280"/>
  <c r="EW42" i="280"/>
  <c r="EW45" i="280"/>
  <c r="EX12" i="280"/>
  <c r="EX41" i="280"/>
  <c r="EX40" i="280"/>
  <c r="EX42" i="280"/>
  <c r="EX45" i="280"/>
  <c r="EY12" i="280"/>
  <c r="EY41" i="280"/>
  <c r="EY40" i="280"/>
  <c r="EY42" i="280"/>
  <c r="EY45" i="280"/>
  <c r="EZ12" i="280"/>
  <c r="EZ41" i="280"/>
  <c r="EZ40" i="280"/>
  <c r="EZ42" i="280"/>
  <c r="EZ45" i="280"/>
  <c r="FA12" i="280"/>
  <c r="FA41" i="280"/>
  <c r="FA40" i="280"/>
  <c r="FA42" i="280"/>
  <c r="FA45" i="280"/>
  <c r="FB12" i="280"/>
  <c r="FB41" i="280"/>
  <c r="FB40" i="280"/>
  <c r="FB42" i="280"/>
  <c r="FB45" i="280"/>
  <c r="FC12" i="280"/>
  <c r="FC41" i="280"/>
  <c r="FC40" i="280"/>
  <c r="FC42" i="280"/>
  <c r="FC45" i="280"/>
  <c r="FD12" i="280"/>
  <c r="FD41" i="280"/>
  <c r="FD40" i="280"/>
  <c r="FD42" i="280"/>
  <c r="FD45" i="280"/>
  <c r="FE12" i="280"/>
  <c r="FE41" i="280"/>
  <c r="FE40" i="280"/>
  <c r="FE42" i="280"/>
  <c r="FE45" i="280"/>
  <c r="FF12" i="280"/>
  <c r="FF41" i="280"/>
  <c r="FF40" i="280"/>
  <c r="FF42" i="280"/>
  <c r="FF45" i="280"/>
  <c r="FG12" i="280"/>
  <c r="FG41" i="280"/>
  <c r="FG40" i="280"/>
  <c r="FG42" i="280"/>
  <c r="FG45" i="280"/>
  <c r="FH12" i="280"/>
  <c r="FH41" i="280"/>
  <c r="FH40" i="280"/>
  <c r="FH42" i="280"/>
  <c r="FH45" i="280"/>
  <c r="FI12" i="280"/>
  <c r="FI41" i="280"/>
  <c r="FI40" i="280"/>
  <c r="FI42" i="280"/>
  <c r="FI45" i="280"/>
  <c r="FJ12" i="280"/>
  <c r="FJ41" i="280"/>
  <c r="FJ40" i="280"/>
  <c r="FJ42" i="280"/>
  <c r="FJ45" i="280"/>
  <c r="FK12" i="280"/>
  <c r="FK41" i="280"/>
  <c r="FK40" i="280"/>
  <c r="FK42" i="280"/>
  <c r="FK45" i="280"/>
  <c r="FL12" i="280"/>
  <c r="FL41" i="280"/>
  <c r="FL40" i="280"/>
  <c r="FL42" i="280"/>
  <c r="FL45" i="280"/>
  <c r="FM12" i="280"/>
  <c r="FM41" i="280"/>
  <c r="FM40" i="280"/>
  <c r="FM42" i="280"/>
  <c r="FM45" i="280"/>
  <c r="FN12" i="280"/>
  <c r="FN41" i="280"/>
  <c r="FN40" i="280"/>
  <c r="FN42" i="280"/>
  <c r="FN45" i="280"/>
  <c r="FO12" i="280"/>
  <c r="FO41" i="280"/>
  <c r="FO40" i="280"/>
  <c r="FO42" i="280"/>
  <c r="FO45" i="280"/>
  <c r="FP12" i="280"/>
  <c r="FP41" i="280"/>
  <c r="FP40" i="280"/>
  <c r="FP42" i="280"/>
  <c r="FP45" i="280"/>
  <c r="FQ12" i="280"/>
  <c r="FQ41" i="280"/>
  <c r="FQ40" i="280"/>
  <c r="FQ42" i="280"/>
  <c r="FQ45" i="280"/>
  <c r="FR12" i="280"/>
  <c r="FR41" i="280"/>
  <c r="FR40" i="280"/>
  <c r="FR42" i="280"/>
  <c r="FR45" i="280"/>
  <c r="FS12" i="280"/>
  <c r="FS41" i="280"/>
  <c r="FS40" i="280"/>
  <c r="FS42" i="280"/>
  <c r="FS45" i="280"/>
  <c r="FT12" i="280"/>
  <c r="FT41" i="280"/>
  <c r="FT40" i="280"/>
  <c r="FT42" i="280"/>
  <c r="FT45" i="280"/>
  <c r="FU12" i="280"/>
  <c r="FU41" i="280"/>
  <c r="FU40" i="280"/>
  <c r="FU42" i="280"/>
  <c r="FU45" i="280"/>
  <c r="FV12" i="280"/>
  <c r="FV41" i="280"/>
  <c r="FV40" i="280"/>
  <c r="FV42" i="280"/>
  <c r="FV45" i="280"/>
  <c r="FW12" i="280"/>
  <c r="FW41" i="280"/>
  <c r="FW40" i="280"/>
  <c r="FW42" i="280"/>
  <c r="FW45" i="280"/>
  <c r="FX12" i="280"/>
  <c r="FX41" i="280"/>
  <c r="FX40" i="280"/>
  <c r="FX42" i="280"/>
  <c r="FX45" i="280"/>
  <c r="FY12" i="280"/>
  <c r="FY41" i="280"/>
  <c r="FY40" i="280"/>
  <c r="FY42" i="280"/>
  <c r="FY45" i="280"/>
  <c r="FZ12" i="280"/>
  <c r="FZ41" i="280"/>
  <c r="FZ40" i="280"/>
  <c r="FZ42" i="280"/>
  <c r="FZ45" i="280"/>
  <c r="GA12" i="280"/>
  <c r="GA41" i="280"/>
  <c r="GA40" i="280"/>
  <c r="GA42" i="280"/>
  <c r="GA45" i="280"/>
  <c r="GB12" i="280"/>
  <c r="GB41" i="280"/>
  <c r="GB40" i="280"/>
  <c r="GB42" i="280"/>
  <c r="GB45" i="280"/>
  <c r="GC12" i="280"/>
  <c r="GC41" i="280"/>
  <c r="GC40" i="280"/>
  <c r="GC42" i="280"/>
  <c r="GC45" i="280"/>
  <c r="GD12" i="280"/>
  <c r="GD41" i="280"/>
  <c r="GD40" i="280"/>
  <c r="GD42" i="280"/>
  <c r="GD45" i="280"/>
  <c r="GE12" i="280"/>
  <c r="GE41" i="280"/>
  <c r="GE40" i="280"/>
  <c r="GE42" i="280"/>
  <c r="GE45" i="280"/>
  <c r="GF12" i="280"/>
  <c r="GF41" i="280"/>
  <c r="GF40" i="280"/>
  <c r="GF42" i="280"/>
  <c r="GF45" i="280"/>
  <c r="GG12" i="280"/>
  <c r="GG41" i="280"/>
  <c r="GG40" i="280"/>
  <c r="GG42" i="280"/>
  <c r="GG45" i="280"/>
  <c r="GH12" i="280"/>
  <c r="GH41" i="280"/>
  <c r="GH40" i="280"/>
  <c r="GH42" i="280"/>
  <c r="GH45" i="280"/>
  <c r="GI12" i="280"/>
  <c r="GI41" i="280"/>
  <c r="GI40" i="280"/>
  <c r="GI42" i="280"/>
  <c r="GI45" i="280"/>
  <c r="GJ12" i="280"/>
  <c r="GJ41" i="280"/>
  <c r="GJ40" i="280"/>
  <c r="GJ42" i="280"/>
  <c r="GJ45" i="280"/>
  <c r="H108" i="273"/>
  <c r="J26" i="310"/>
  <c r="J18" i="310"/>
  <c r="J19" i="310"/>
  <c r="J20" i="310"/>
  <c r="J21" i="310"/>
  <c r="J22" i="310"/>
  <c r="J23" i="310"/>
  <c r="J24" i="310"/>
  <c r="J25" i="310"/>
  <c r="J27" i="310"/>
  <c r="J29" i="310"/>
  <c r="J30" i="310"/>
  <c r="J31" i="310"/>
  <c r="I5" i="48"/>
  <c r="I108" i="48" a="1"/>
  <c r="I108" i="48"/>
  <c r="I109" i="48" a="1"/>
  <c r="I109" i="48"/>
  <c r="I110" i="48" a="1"/>
  <c r="I110" i="48"/>
  <c r="F104" i="48"/>
  <c r="I104" i="48" a="1"/>
  <c r="I104" i="48"/>
  <c r="F103" i="48"/>
  <c r="I103" i="48" a="1"/>
  <c r="I103" i="48"/>
  <c r="F102" i="48"/>
  <c r="I102" i="48" a="1"/>
  <c r="I102" i="48"/>
  <c r="F101" i="48"/>
  <c r="I101" i="48" a="1"/>
  <c r="I101" i="48"/>
  <c r="G101" i="48"/>
  <c r="F100" i="48"/>
  <c r="I100" i="48" a="1"/>
  <c r="I100" i="48"/>
  <c r="F89" i="48"/>
  <c r="F90" i="48"/>
  <c r="I89" i="48" a="1"/>
  <c r="I89" i="48"/>
  <c r="F28" i="48"/>
  <c r="F13" i="311"/>
  <c r="F29" i="48"/>
  <c r="F10" i="311"/>
  <c r="F57" i="311"/>
  <c r="F128" i="48"/>
  <c r="I128" i="48" a="1"/>
  <c r="I128" i="48"/>
  <c r="F126" i="48"/>
  <c r="I126" i="48" a="1"/>
  <c r="I126" i="48"/>
  <c r="F125" i="48"/>
  <c r="I125" i="48" a="1"/>
  <c r="I125" i="48"/>
  <c r="F124" i="48"/>
  <c r="I124" i="48" a="1"/>
  <c r="I124" i="48"/>
  <c r="F123" i="48"/>
  <c r="I123" i="48" a="1"/>
  <c r="I123" i="48"/>
  <c r="K13" i="304"/>
  <c r="L40" i="48"/>
  <c r="M40" i="48"/>
  <c r="F44" i="48"/>
  <c r="F43" i="48"/>
  <c r="I43" i="48" a="1"/>
  <c r="I43" i="48"/>
  <c r="F42" i="48"/>
  <c r="I42" i="48" a="1"/>
  <c r="I42" i="48"/>
  <c r="E14" i="307"/>
  <c r="F14" i="307"/>
  <c r="G14" i="307"/>
  <c r="H14" i="307"/>
  <c r="I14" i="307"/>
  <c r="E11" i="307"/>
  <c r="F11" i="307"/>
  <c r="G11" i="307"/>
  <c r="I73" i="288"/>
  <c r="G13" i="280"/>
  <c r="G73" i="288"/>
  <c r="F73" i="288"/>
  <c r="E73" i="288"/>
  <c r="I51" i="288"/>
  <c r="G51" i="288"/>
  <c r="F51" i="288"/>
  <c r="E51" i="288"/>
  <c r="E31" i="288"/>
  <c r="F31" i="288"/>
  <c r="G31" i="288"/>
  <c r="I31" i="288"/>
  <c r="E11" i="280"/>
  <c r="F11" i="280"/>
  <c r="I11" i="280"/>
  <c r="BF11" i="280"/>
  <c r="BG11" i="280"/>
  <c r="BH11" i="280"/>
  <c r="BI11" i="280"/>
  <c r="BJ11" i="280"/>
  <c r="BK11" i="280"/>
  <c r="BL11" i="280"/>
  <c r="BM11" i="280"/>
  <c r="BN11" i="280"/>
  <c r="BO11" i="280"/>
  <c r="BP11" i="280"/>
  <c r="BQ11" i="280"/>
  <c r="BR11" i="280"/>
  <c r="BS11" i="280"/>
  <c r="BT11" i="280"/>
  <c r="BU11" i="280"/>
  <c r="BV11" i="280"/>
  <c r="BW11" i="280"/>
  <c r="BX11" i="280"/>
  <c r="BY11" i="280"/>
  <c r="BZ11" i="280"/>
  <c r="CA11" i="280"/>
  <c r="CB11" i="280"/>
  <c r="CC11" i="280"/>
  <c r="CD11" i="280"/>
  <c r="CE11" i="280"/>
  <c r="CF11" i="280"/>
  <c r="CG11" i="280"/>
  <c r="CH11" i="280"/>
  <c r="CI11" i="280"/>
  <c r="CJ11" i="280"/>
  <c r="CK11" i="280"/>
  <c r="CL11" i="280"/>
  <c r="CM11" i="280"/>
  <c r="CN11" i="280"/>
  <c r="CO11" i="280"/>
  <c r="CP11" i="280"/>
  <c r="CQ11" i="280"/>
  <c r="CR11" i="280"/>
  <c r="CS11" i="280"/>
  <c r="CT11" i="280"/>
  <c r="CU11" i="280"/>
  <c r="CV11" i="280"/>
  <c r="CW11" i="280"/>
  <c r="CX11" i="280"/>
  <c r="CY11" i="280"/>
  <c r="CZ11" i="280"/>
  <c r="DA11" i="280"/>
  <c r="DB11" i="280"/>
  <c r="DC11" i="280"/>
  <c r="DD11" i="280"/>
  <c r="DE11" i="280"/>
  <c r="DF11" i="280"/>
  <c r="DG11" i="280"/>
  <c r="DH11" i="280"/>
  <c r="DI11" i="280"/>
  <c r="DJ11" i="280"/>
  <c r="DK11" i="280"/>
  <c r="DL11" i="280"/>
  <c r="DM11" i="280"/>
  <c r="DN11" i="280"/>
  <c r="DO11" i="280"/>
  <c r="DP11" i="280"/>
  <c r="DQ11" i="280"/>
  <c r="DR11" i="280"/>
  <c r="DS11" i="280"/>
  <c r="DT11" i="280"/>
  <c r="DU11" i="280"/>
  <c r="DV11" i="280"/>
  <c r="DW11" i="280"/>
  <c r="DX11" i="280"/>
  <c r="DY11" i="280"/>
  <c r="DZ11" i="280"/>
  <c r="EA11" i="280"/>
  <c r="EB11" i="280"/>
  <c r="EC11" i="280"/>
  <c r="ED11" i="280"/>
  <c r="EE11" i="280"/>
  <c r="EF11" i="280"/>
  <c r="EG11" i="280"/>
  <c r="EH11" i="280"/>
  <c r="EI11" i="280"/>
  <c r="EJ11" i="280"/>
  <c r="EK11" i="280"/>
  <c r="EL11" i="280"/>
  <c r="EM11" i="280"/>
  <c r="EN11" i="280"/>
  <c r="EO11" i="280"/>
  <c r="EP11" i="280"/>
  <c r="EQ11" i="280"/>
  <c r="ER11" i="280"/>
  <c r="ES11" i="280"/>
  <c r="ET11" i="280"/>
  <c r="EU11" i="280"/>
  <c r="EV11" i="280"/>
  <c r="EW11" i="280"/>
  <c r="EX11" i="280"/>
  <c r="EY11" i="280"/>
  <c r="EZ11" i="280"/>
  <c r="FA11" i="280"/>
  <c r="FB11" i="280"/>
  <c r="FC11" i="280"/>
  <c r="FD11" i="280"/>
  <c r="FE11" i="280"/>
  <c r="FF11" i="280"/>
  <c r="FG11" i="280"/>
  <c r="FH11" i="280"/>
  <c r="FI11" i="280"/>
  <c r="FJ11" i="280"/>
  <c r="FK11" i="280"/>
  <c r="FL11" i="280"/>
  <c r="FM11" i="280"/>
  <c r="FN11" i="280"/>
  <c r="FO11" i="280"/>
  <c r="FP11" i="280"/>
  <c r="FQ11" i="280"/>
  <c r="FR11" i="280"/>
  <c r="FS11" i="280"/>
  <c r="FT11" i="280"/>
  <c r="FU11" i="280"/>
  <c r="FV11" i="280"/>
  <c r="FW11" i="280"/>
  <c r="FX11" i="280"/>
  <c r="FY11" i="280"/>
  <c r="FZ11" i="280"/>
  <c r="GA11" i="280"/>
  <c r="GB11" i="280"/>
  <c r="GC11" i="280"/>
  <c r="GD11" i="280"/>
  <c r="GE11" i="280"/>
  <c r="GF11" i="280"/>
  <c r="GG11" i="280"/>
  <c r="GH11" i="280"/>
  <c r="GI11" i="280"/>
  <c r="GJ11" i="280"/>
  <c r="F3" i="48"/>
  <c r="G98" i="278"/>
  <c r="E98" i="278"/>
  <c r="E82" i="265"/>
  <c r="F82" i="265"/>
  <c r="H82" i="265"/>
  <c r="I82" i="265"/>
  <c r="G25" i="307"/>
  <c r="E25" i="307"/>
  <c r="E13" i="307"/>
  <c r="F13" i="307"/>
  <c r="G13" i="307"/>
  <c r="H13" i="307"/>
  <c r="I13" i="307"/>
  <c r="J13" i="307"/>
  <c r="K13" i="307"/>
  <c r="L13" i="307"/>
  <c r="M13" i="307"/>
  <c r="N13" i="307"/>
  <c r="O13" i="307"/>
  <c r="P13" i="307"/>
  <c r="Q13" i="307"/>
  <c r="R13" i="307"/>
  <c r="S13" i="307"/>
  <c r="T13" i="307"/>
  <c r="U13" i="307"/>
  <c r="V13" i="307"/>
  <c r="W13" i="307"/>
  <c r="X13" i="307"/>
  <c r="Y13" i="307"/>
  <c r="Z13" i="307"/>
  <c r="AA13" i="307"/>
  <c r="AB13" i="307"/>
  <c r="AC13" i="307"/>
  <c r="AD13" i="307"/>
  <c r="AE13" i="307"/>
  <c r="AF13" i="307"/>
  <c r="AG13" i="307"/>
  <c r="AH13" i="307"/>
  <c r="AI13" i="307"/>
  <c r="AJ13" i="307"/>
  <c r="AS13" i="307"/>
  <c r="AZ13" i="307"/>
  <c r="BA13" i="307"/>
  <c r="BB13" i="307"/>
  <c r="BC13" i="307"/>
  <c r="BD13" i="307"/>
  <c r="BE13" i="307"/>
  <c r="E70" i="307"/>
  <c r="E39" i="310"/>
  <c r="F39" i="310"/>
  <c r="G39" i="310"/>
  <c r="I39" i="310"/>
  <c r="J39" i="310"/>
  <c r="E58" i="278"/>
  <c r="F58" i="278"/>
  <c r="G58" i="278"/>
  <c r="I58" i="278"/>
  <c r="E71" i="307"/>
  <c r="F71" i="307"/>
  <c r="G71" i="307"/>
  <c r="I71" i="307"/>
  <c r="J71" i="307"/>
  <c r="E33" i="265"/>
  <c r="I57" i="278"/>
  <c r="F57" i="278"/>
  <c r="E57" i="278"/>
  <c r="E67" i="278"/>
  <c r="F67" i="278"/>
  <c r="I67" i="278"/>
  <c r="G63" i="278"/>
  <c r="G67" i="278"/>
  <c r="GJ62" i="278"/>
  <c r="I62" i="278"/>
  <c r="F62" i="278"/>
  <c r="E62" i="278"/>
  <c r="E61" i="278"/>
  <c r="F61" i="278"/>
  <c r="I61" i="278"/>
  <c r="E66" i="278"/>
  <c r="F66" i="278"/>
  <c r="I66" i="278"/>
  <c r="G35" i="278"/>
  <c r="G66" i="278"/>
  <c r="GJ34" i="278"/>
  <c r="I34" i="278"/>
  <c r="F34" i="278"/>
  <c r="E34" i="278"/>
  <c r="E33" i="278"/>
  <c r="F33" i="278"/>
  <c r="I33" i="278"/>
  <c r="E56" i="269"/>
  <c r="E33" i="277"/>
  <c r="F36" i="265"/>
  <c r="G66" i="282"/>
  <c r="G36" i="265"/>
  <c r="I36" i="265"/>
  <c r="E66" i="282"/>
  <c r="E36" i="265"/>
  <c r="J64" i="282"/>
  <c r="I64" i="282"/>
  <c r="G64" i="282"/>
  <c r="F64" i="282"/>
  <c r="E64" i="282"/>
  <c r="E11" i="282"/>
  <c r="F11" i="282"/>
  <c r="G11" i="282"/>
  <c r="I11" i="282"/>
  <c r="J11" i="282"/>
  <c r="F33" i="265"/>
  <c r="F33" i="277"/>
  <c r="I33" i="265"/>
  <c r="BF33" i="265"/>
  <c r="BG33" i="265"/>
  <c r="BH33" i="265"/>
  <c r="BI33" i="265"/>
  <c r="BJ33" i="265"/>
  <c r="BK33" i="265"/>
  <c r="BL33" i="265"/>
  <c r="BM33" i="265"/>
  <c r="BN33" i="265"/>
  <c r="BO33" i="265"/>
  <c r="BP33" i="265"/>
  <c r="BQ33" i="265"/>
  <c r="BR33" i="265"/>
  <c r="BS33" i="265"/>
  <c r="BT33" i="265"/>
  <c r="BU33" i="265"/>
  <c r="BV33" i="265"/>
  <c r="BW33" i="265"/>
  <c r="BX33" i="265"/>
  <c r="BY33" i="265"/>
  <c r="BZ33" i="265"/>
  <c r="CA33" i="265"/>
  <c r="CB33" i="265"/>
  <c r="CC33" i="265"/>
  <c r="CD33" i="265"/>
  <c r="CE33" i="265"/>
  <c r="CF33" i="265"/>
  <c r="CG33" i="265"/>
  <c r="CH33" i="265"/>
  <c r="CI33" i="265"/>
  <c r="CJ33" i="265"/>
  <c r="CK33" i="265"/>
  <c r="CL33" i="265"/>
  <c r="CM33" i="265"/>
  <c r="CN33" i="265"/>
  <c r="CO33" i="265"/>
  <c r="CP33" i="265"/>
  <c r="CQ33" i="265"/>
  <c r="CR33" i="265"/>
  <c r="CS33" i="265"/>
  <c r="CT33" i="265"/>
  <c r="CU33" i="265"/>
  <c r="CV33" i="265"/>
  <c r="CW33" i="265"/>
  <c r="CX33" i="265"/>
  <c r="CY33" i="265"/>
  <c r="CZ33" i="265"/>
  <c r="DA33" i="265"/>
  <c r="DB33" i="265"/>
  <c r="DC33" i="265"/>
  <c r="DD33" i="265"/>
  <c r="DE33" i="265"/>
  <c r="DF33" i="265"/>
  <c r="DG33" i="265"/>
  <c r="DH33" i="265"/>
  <c r="DI33" i="265"/>
  <c r="DJ33" i="265"/>
  <c r="DK33" i="265"/>
  <c r="DL33" i="265"/>
  <c r="DM33" i="265"/>
  <c r="DN33" i="265"/>
  <c r="DO33" i="265"/>
  <c r="DP33" i="265"/>
  <c r="DQ33" i="265"/>
  <c r="DR33" i="265"/>
  <c r="DS33" i="265"/>
  <c r="DT33" i="265"/>
  <c r="DU33" i="265"/>
  <c r="DV33" i="265"/>
  <c r="DW33" i="265"/>
  <c r="DX33" i="265"/>
  <c r="DY33" i="265"/>
  <c r="DZ33" i="265"/>
  <c r="EA33" i="265"/>
  <c r="EB33" i="265"/>
  <c r="EC33" i="265"/>
  <c r="ED33" i="265"/>
  <c r="EE33" i="265"/>
  <c r="EF33" i="265"/>
  <c r="EG33" i="265"/>
  <c r="EH33" i="265"/>
  <c r="EI33" i="265"/>
  <c r="EJ33" i="265"/>
  <c r="EK33" i="265"/>
  <c r="EL33" i="265"/>
  <c r="EM33" i="265"/>
  <c r="EN33" i="265"/>
  <c r="EO33" i="265"/>
  <c r="EP33" i="265"/>
  <c r="EQ33" i="265"/>
  <c r="ER33" i="265"/>
  <c r="ES33" i="265"/>
  <c r="ET33" i="265"/>
  <c r="EU33" i="265"/>
  <c r="EV33" i="265"/>
  <c r="EW33" i="265"/>
  <c r="EX33" i="265"/>
  <c r="EY33" i="265"/>
  <c r="EZ33" i="265"/>
  <c r="FA33" i="265"/>
  <c r="FB33" i="265"/>
  <c r="FC33" i="265"/>
  <c r="FD33" i="265"/>
  <c r="FE33" i="265"/>
  <c r="FF33" i="265"/>
  <c r="FG33" i="265"/>
  <c r="FH33" i="265"/>
  <c r="FI33" i="265"/>
  <c r="FJ33" i="265"/>
  <c r="FK33" i="265"/>
  <c r="FL33" i="265"/>
  <c r="FM33" i="265"/>
  <c r="FN33" i="265"/>
  <c r="FO33" i="265"/>
  <c r="FP33" i="265"/>
  <c r="FQ33" i="265"/>
  <c r="FR33" i="265"/>
  <c r="FS33" i="265"/>
  <c r="FT33" i="265"/>
  <c r="FU33" i="265"/>
  <c r="FV33" i="265"/>
  <c r="FW33" i="265"/>
  <c r="FX33" i="265"/>
  <c r="FY33" i="265"/>
  <c r="FZ33" i="265"/>
  <c r="GA33" i="265"/>
  <c r="GB33" i="265"/>
  <c r="GC33" i="265"/>
  <c r="GD33" i="265"/>
  <c r="GE33" i="265"/>
  <c r="GF33" i="265"/>
  <c r="GG33" i="265"/>
  <c r="GH33" i="265"/>
  <c r="GI33" i="265"/>
  <c r="GJ33" i="265"/>
  <c r="E10" i="265"/>
  <c r="E33" i="269"/>
  <c r="F10" i="265"/>
  <c r="F10" i="277"/>
  <c r="I10" i="265"/>
  <c r="E46" i="307"/>
  <c r="F46" i="307"/>
  <c r="I46" i="307"/>
  <c r="G47" i="307"/>
  <c r="G62" i="278"/>
  <c r="I45" i="307"/>
  <c r="H45" i="307"/>
  <c r="G45" i="307"/>
  <c r="F45" i="307"/>
  <c r="E45" i="307"/>
  <c r="BE44" i="307"/>
  <c r="BD44" i="307"/>
  <c r="BC44" i="307"/>
  <c r="BB44" i="307"/>
  <c r="BA44" i="307"/>
  <c r="AZ44" i="307"/>
  <c r="AY44" i="307"/>
  <c r="AX44" i="307"/>
  <c r="AW44" i="307"/>
  <c r="AV44" i="307"/>
  <c r="AU44" i="307"/>
  <c r="AT44" i="307"/>
  <c r="AS44" i="307"/>
  <c r="AR44" i="307"/>
  <c r="AQ44" i="307"/>
  <c r="AP44" i="307"/>
  <c r="AO44" i="307"/>
  <c r="AN44" i="307"/>
  <c r="AM44" i="307"/>
  <c r="AL44" i="307"/>
  <c r="AK44" i="307"/>
  <c r="AJ44" i="307"/>
  <c r="AI44" i="307"/>
  <c r="AH44" i="307"/>
  <c r="AG44" i="307"/>
  <c r="AF44" i="307"/>
  <c r="AE44" i="307"/>
  <c r="AD44" i="307"/>
  <c r="AC44" i="307"/>
  <c r="AB44" i="307"/>
  <c r="AA44" i="307"/>
  <c r="Z44" i="307"/>
  <c r="Y44" i="307"/>
  <c r="X44" i="307"/>
  <c r="W44" i="307"/>
  <c r="V44" i="307"/>
  <c r="U44" i="307"/>
  <c r="T44" i="307"/>
  <c r="S44" i="307"/>
  <c r="R44" i="307"/>
  <c r="Q44" i="307"/>
  <c r="P44" i="307"/>
  <c r="O44" i="307"/>
  <c r="N44" i="307"/>
  <c r="M44" i="307"/>
  <c r="L44" i="307"/>
  <c r="K44" i="307"/>
  <c r="J44" i="307"/>
  <c r="I44" i="307"/>
  <c r="H44" i="307"/>
  <c r="G44" i="307"/>
  <c r="F44" i="307"/>
  <c r="E44" i="307"/>
  <c r="E41" i="307"/>
  <c r="F41" i="307"/>
  <c r="I41" i="307"/>
  <c r="G42" i="307"/>
  <c r="I40" i="307"/>
  <c r="H40" i="307"/>
  <c r="G40" i="307"/>
  <c r="F40" i="307"/>
  <c r="E40" i="307"/>
  <c r="BE39" i="307"/>
  <c r="BD39" i="307"/>
  <c r="BC39" i="307"/>
  <c r="BB39" i="307"/>
  <c r="BA39" i="307"/>
  <c r="AZ39" i="307"/>
  <c r="AY39" i="307"/>
  <c r="AX39" i="307"/>
  <c r="AW39" i="307"/>
  <c r="AV39" i="307"/>
  <c r="AU39" i="307"/>
  <c r="AT39" i="307"/>
  <c r="AS39" i="307"/>
  <c r="AR39" i="307"/>
  <c r="AQ39" i="307"/>
  <c r="AP39" i="307"/>
  <c r="AO39" i="307"/>
  <c r="AN39" i="307"/>
  <c r="AM39" i="307"/>
  <c r="AL39" i="307"/>
  <c r="AK39" i="307"/>
  <c r="AJ39" i="307"/>
  <c r="AI39" i="307"/>
  <c r="AH39" i="307"/>
  <c r="AG39" i="307"/>
  <c r="AF39" i="307"/>
  <c r="AE39" i="307"/>
  <c r="AD39" i="307"/>
  <c r="AC39" i="307"/>
  <c r="AB39" i="307"/>
  <c r="AA39" i="307"/>
  <c r="Z39" i="307"/>
  <c r="Y39" i="307"/>
  <c r="X39" i="307"/>
  <c r="W39" i="307"/>
  <c r="V39" i="307"/>
  <c r="U39" i="307"/>
  <c r="T39" i="307"/>
  <c r="S39" i="307"/>
  <c r="R39" i="307"/>
  <c r="Q39" i="307"/>
  <c r="P39" i="307"/>
  <c r="O39" i="307"/>
  <c r="N39" i="307"/>
  <c r="M39" i="307"/>
  <c r="L39" i="307"/>
  <c r="K39" i="307"/>
  <c r="J39" i="307"/>
  <c r="I39" i="307"/>
  <c r="H39" i="307"/>
  <c r="G39" i="307"/>
  <c r="F39" i="307"/>
  <c r="E39" i="307"/>
  <c r="E13" i="310"/>
  <c r="F13" i="310"/>
  <c r="I13" i="310"/>
  <c r="E35" i="307"/>
  <c r="F35" i="307"/>
  <c r="I35" i="307"/>
  <c r="E34" i="307"/>
  <c r="F34" i="307"/>
  <c r="I34" i="307"/>
  <c r="E26" i="307"/>
  <c r="F26" i="307"/>
  <c r="I26" i="307"/>
  <c r="E20" i="307"/>
  <c r="F20" i="307"/>
  <c r="G20" i="307"/>
  <c r="I20" i="307"/>
  <c r="F70" i="307"/>
  <c r="I70" i="307"/>
  <c r="E27" i="307"/>
  <c r="F27" i="307"/>
  <c r="G27" i="307"/>
  <c r="H27" i="307"/>
  <c r="I27" i="307"/>
  <c r="J27" i="307"/>
  <c r="K27" i="307"/>
  <c r="L27" i="307"/>
  <c r="M27" i="307"/>
  <c r="N27" i="307"/>
  <c r="O27" i="307"/>
  <c r="P27" i="307"/>
  <c r="Q27" i="307"/>
  <c r="R27" i="307"/>
  <c r="S27" i="307"/>
  <c r="T27" i="307"/>
  <c r="U27" i="307"/>
  <c r="V27" i="307"/>
  <c r="W27" i="307"/>
  <c r="X27" i="307"/>
  <c r="Y27" i="307"/>
  <c r="Z27" i="307"/>
  <c r="AA27" i="307"/>
  <c r="AB27" i="307"/>
  <c r="AC27" i="307"/>
  <c r="AD27" i="307"/>
  <c r="AE27" i="307"/>
  <c r="AF27" i="307"/>
  <c r="AG27" i="307"/>
  <c r="AH27" i="307"/>
  <c r="AI27" i="307"/>
  <c r="AJ27" i="307"/>
  <c r="AK27" i="307"/>
  <c r="AL27" i="307"/>
  <c r="AM27" i="307"/>
  <c r="AN27" i="307"/>
  <c r="AO27" i="307"/>
  <c r="AP27" i="307"/>
  <c r="AQ27" i="307"/>
  <c r="AR27" i="307"/>
  <c r="AS27" i="307"/>
  <c r="AT27" i="307"/>
  <c r="AU27" i="307"/>
  <c r="AV27" i="307"/>
  <c r="AW27" i="307"/>
  <c r="AX27" i="307"/>
  <c r="AY27" i="307"/>
  <c r="AZ27" i="307"/>
  <c r="BA27" i="307"/>
  <c r="BB27" i="307"/>
  <c r="BC27" i="307"/>
  <c r="BD27" i="307"/>
  <c r="BE27" i="307"/>
  <c r="G19" i="307"/>
  <c r="E19" i="307"/>
  <c r="G18" i="307"/>
  <c r="E18" i="307"/>
  <c r="G17" i="307"/>
  <c r="E17" i="307"/>
  <c r="G12" i="307"/>
  <c r="E12" i="307"/>
  <c r="G10" i="307"/>
  <c r="E10" i="307"/>
  <c r="G36" i="307"/>
  <c r="J33" i="307"/>
  <c r="G33" i="307"/>
  <c r="G28" i="307"/>
  <c r="G46" i="307"/>
  <c r="G21" i="307"/>
  <c r="J107" i="280"/>
  <c r="J124" i="280"/>
  <c r="J126" i="280"/>
  <c r="E126" i="280"/>
  <c r="F126" i="280"/>
  <c r="G126" i="280"/>
  <c r="I126" i="280"/>
  <c r="J202" i="280"/>
  <c r="J261" i="307"/>
  <c r="J93" i="307"/>
  <c r="J85" i="307"/>
  <c r="E267" i="307"/>
  <c r="E273" i="307"/>
  <c r="E204" i="280"/>
  <c r="F204" i="280"/>
  <c r="G273" i="307"/>
  <c r="G204" i="280"/>
  <c r="J161" i="307"/>
  <c r="J217" i="307"/>
  <c r="J178" i="307"/>
  <c r="J185" i="307"/>
  <c r="J190" i="307"/>
  <c r="J227" i="307"/>
  <c r="I204" i="280"/>
  <c r="K261" i="307"/>
  <c r="L261" i="307"/>
  <c r="M261" i="307"/>
  <c r="N261" i="307"/>
  <c r="O261" i="307"/>
  <c r="P261" i="307"/>
  <c r="Q261" i="307"/>
  <c r="R261" i="307"/>
  <c r="S261" i="307"/>
  <c r="T261" i="307"/>
  <c r="U261" i="307"/>
  <c r="V261" i="307"/>
  <c r="W261" i="307"/>
  <c r="X261" i="307"/>
  <c r="Y261" i="307"/>
  <c r="Z261" i="307"/>
  <c r="AA261" i="307"/>
  <c r="AB261" i="307"/>
  <c r="AC261" i="307"/>
  <c r="AD261" i="307"/>
  <c r="AE261" i="307"/>
  <c r="AF261" i="307"/>
  <c r="AG261" i="307"/>
  <c r="AH261" i="307"/>
  <c r="AI261" i="307"/>
  <c r="AJ261" i="307"/>
  <c r="AK261" i="307"/>
  <c r="AL261" i="307"/>
  <c r="AM261" i="307"/>
  <c r="AN261" i="307"/>
  <c r="AO261" i="307"/>
  <c r="AP261" i="307"/>
  <c r="AQ261" i="307"/>
  <c r="AR261" i="307"/>
  <c r="AS261" i="307"/>
  <c r="AT261" i="307"/>
  <c r="AU261" i="307"/>
  <c r="AV261" i="307"/>
  <c r="AW261" i="307"/>
  <c r="AX261" i="307"/>
  <c r="AY261" i="307"/>
  <c r="AZ261" i="307"/>
  <c r="BA261" i="307"/>
  <c r="BB261" i="307"/>
  <c r="BC261" i="307"/>
  <c r="BD261" i="307"/>
  <c r="BE261" i="307"/>
  <c r="BF204" i="280"/>
  <c r="BG204" i="280"/>
  <c r="BH204" i="280"/>
  <c r="BI204" i="280"/>
  <c r="BJ204" i="280"/>
  <c r="BK204" i="280"/>
  <c r="BL204" i="280"/>
  <c r="BM204" i="280"/>
  <c r="BN204" i="280"/>
  <c r="BO204" i="280"/>
  <c r="BP204" i="280"/>
  <c r="BQ204" i="280"/>
  <c r="BR204" i="280"/>
  <c r="BS204" i="280"/>
  <c r="BT204" i="280"/>
  <c r="BU204" i="280"/>
  <c r="BV204" i="280"/>
  <c r="BW204" i="280"/>
  <c r="BX204" i="280"/>
  <c r="BY204" i="280"/>
  <c r="BZ204" i="280"/>
  <c r="CA204" i="280"/>
  <c r="CB204" i="280"/>
  <c r="CC204" i="280"/>
  <c r="CD204" i="280"/>
  <c r="CE204" i="280"/>
  <c r="CF204" i="280"/>
  <c r="CG204" i="280"/>
  <c r="CH204" i="280"/>
  <c r="CI204" i="280"/>
  <c r="CJ204" i="280"/>
  <c r="CK204" i="280"/>
  <c r="CL204" i="280"/>
  <c r="CM204" i="280"/>
  <c r="CN204" i="280"/>
  <c r="CO204" i="280"/>
  <c r="CP204" i="280"/>
  <c r="CQ204" i="280"/>
  <c r="CR204" i="280"/>
  <c r="CS204" i="280"/>
  <c r="CT204" i="280"/>
  <c r="CU204" i="280"/>
  <c r="CV204" i="280"/>
  <c r="CW204" i="280"/>
  <c r="CX204" i="280"/>
  <c r="CY204" i="280"/>
  <c r="CZ204" i="280"/>
  <c r="DA204" i="280"/>
  <c r="DB204" i="280"/>
  <c r="DC204" i="280"/>
  <c r="DD204" i="280"/>
  <c r="DE204" i="280"/>
  <c r="DF204" i="280"/>
  <c r="DG204" i="280"/>
  <c r="DH204" i="280"/>
  <c r="DI204" i="280"/>
  <c r="DJ204" i="280"/>
  <c r="DK204" i="280"/>
  <c r="DL204" i="280"/>
  <c r="DM204" i="280"/>
  <c r="DN204" i="280"/>
  <c r="DO204" i="280"/>
  <c r="DP204" i="280"/>
  <c r="DQ204" i="280"/>
  <c r="DR204" i="280"/>
  <c r="DS204" i="280"/>
  <c r="DT204" i="280"/>
  <c r="DU204" i="280"/>
  <c r="DV204" i="280"/>
  <c r="DW204" i="280"/>
  <c r="DX204" i="280"/>
  <c r="DY204" i="280"/>
  <c r="DZ204" i="280"/>
  <c r="EA204" i="280"/>
  <c r="EB204" i="280"/>
  <c r="EC204" i="280"/>
  <c r="ED204" i="280"/>
  <c r="EE204" i="280"/>
  <c r="EF204" i="280"/>
  <c r="EG204" i="280"/>
  <c r="EH204" i="280"/>
  <c r="EI204" i="280"/>
  <c r="EJ204" i="280"/>
  <c r="EK204" i="280"/>
  <c r="EL204" i="280"/>
  <c r="EM204" i="280"/>
  <c r="EN204" i="280"/>
  <c r="EO204" i="280"/>
  <c r="EP204" i="280"/>
  <c r="EQ204" i="280"/>
  <c r="ER204" i="280"/>
  <c r="ES204" i="280"/>
  <c r="ET204" i="280"/>
  <c r="EU204" i="280"/>
  <c r="EV204" i="280"/>
  <c r="EW204" i="280"/>
  <c r="EX204" i="280"/>
  <c r="EY204" i="280"/>
  <c r="EZ204" i="280"/>
  <c r="FA204" i="280"/>
  <c r="FB204" i="280"/>
  <c r="FC204" i="280"/>
  <c r="FD204" i="280"/>
  <c r="FE204" i="280"/>
  <c r="FF204" i="280"/>
  <c r="FG204" i="280"/>
  <c r="FH204" i="280"/>
  <c r="FI204" i="280"/>
  <c r="FJ204" i="280"/>
  <c r="FK204" i="280"/>
  <c r="FL204" i="280"/>
  <c r="FM204" i="280"/>
  <c r="FN204" i="280"/>
  <c r="FO204" i="280"/>
  <c r="FP204" i="280"/>
  <c r="FQ204" i="280"/>
  <c r="FR204" i="280"/>
  <c r="FS204" i="280"/>
  <c r="FT204" i="280"/>
  <c r="FU204" i="280"/>
  <c r="FV204" i="280"/>
  <c r="FW204" i="280"/>
  <c r="FX204" i="280"/>
  <c r="FY204" i="280"/>
  <c r="FZ204" i="280"/>
  <c r="GA204" i="280"/>
  <c r="GB204" i="280"/>
  <c r="GC204" i="280"/>
  <c r="GD204" i="280"/>
  <c r="GE204" i="280"/>
  <c r="GF204" i="280"/>
  <c r="GG204" i="280"/>
  <c r="GH204" i="280"/>
  <c r="GI204" i="280"/>
  <c r="GJ204" i="280"/>
  <c r="E264" i="307"/>
  <c r="E270" i="307"/>
  <c r="F203" i="280"/>
  <c r="G270" i="307"/>
  <c r="G203" i="280"/>
  <c r="I203" i="280"/>
  <c r="BF203" i="280"/>
  <c r="BG203" i="280"/>
  <c r="BH203" i="280"/>
  <c r="BI203" i="280"/>
  <c r="BJ203" i="280"/>
  <c r="BK203" i="280"/>
  <c r="BL203" i="280"/>
  <c r="BM203" i="280"/>
  <c r="BN203" i="280"/>
  <c r="BO203" i="280"/>
  <c r="BP203" i="280"/>
  <c r="BQ203" i="280"/>
  <c r="BR203" i="280"/>
  <c r="BS203" i="280"/>
  <c r="BT203" i="280"/>
  <c r="BU203" i="280"/>
  <c r="BV203" i="280"/>
  <c r="BW203" i="280"/>
  <c r="BX203" i="280"/>
  <c r="BY203" i="280"/>
  <c r="BZ203" i="280"/>
  <c r="CA203" i="280"/>
  <c r="CB203" i="280"/>
  <c r="CC203" i="280"/>
  <c r="CD203" i="280"/>
  <c r="CE203" i="280"/>
  <c r="CF203" i="280"/>
  <c r="CG203" i="280"/>
  <c r="CH203" i="280"/>
  <c r="CI203" i="280"/>
  <c r="CJ203" i="280"/>
  <c r="CK203" i="280"/>
  <c r="CL203" i="280"/>
  <c r="CM203" i="280"/>
  <c r="CN203" i="280"/>
  <c r="CO203" i="280"/>
  <c r="CP203" i="280"/>
  <c r="CQ203" i="280"/>
  <c r="CR203" i="280"/>
  <c r="CS203" i="280"/>
  <c r="CT203" i="280"/>
  <c r="CU203" i="280"/>
  <c r="CV203" i="280"/>
  <c r="CW203" i="280"/>
  <c r="CX203" i="280"/>
  <c r="CY203" i="280"/>
  <c r="CZ203" i="280"/>
  <c r="DA203" i="280"/>
  <c r="DB203" i="280"/>
  <c r="DC203" i="280"/>
  <c r="DD203" i="280"/>
  <c r="DE203" i="280"/>
  <c r="DF203" i="280"/>
  <c r="DG203" i="280"/>
  <c r="DH203" i="280"/>
  <c r="DI203" i="280"/>
  <c r="DJ203" i="280"/>
  <c r="DK203" i="280"/>
  <c r="DL203" i="280"/>
  <c r="DM203" i="280"/>
  <c r="DN203" i="280"/>
  <c r="DO203" i="280"/>
  <c r="DP203" i="280"/>
  <c r="DQ203" i="280"/>
  <c r="DR203" i="280"/>
  <c r="DS203" i="280"/>
  <c r="DT203" i="280"/>
  <c r="DU203" i="280"/>
  <c r="DV203" i="280"/>
  <c r="DW203" i="280"/>
  <c r="DX203" i="280"/>
  <c r="DY203" i="280"/>
  <c r="DZ203" i="280"/>
  <c r="EA203" i="280"/>
  <c r="EB203" i="280"/>
  <c r="EC203" i="280"/>
  <c r="ED203" i="280"/>
  <c r="EE203" i="280"/>
  <c r="EF203" i="280"/>
  <c r="EG203" i="280"/>
  <c r="EH203" i="280"/>
  <c r="EI203" i="280"/>
  <c r="EJ203" i="280"/>
  <c r="EK203" i="280"/>
  <c r="EL203" i="280"/>
  <c r="EM203" i="280"/>
  <c r="EN203" i="280"/>
  <c r="EO203" i="280"/>
  <c r="EP203" i="280"/>
  <c r="EQ203" i="280"/>
  <c r="ER203" i="280"/>
  <c r="ES203" i="280"/>
  <c r="ET203" i="280"/>
  <c r="EU203" i="280"/>
  <c r="EV203" i="280"/>
  <c r="EW203" i="280"/>
  <c r="EX203" i="280"/>
  <c r="EY203" i="280"/>
  <c r="EZ203" i="280"/>
  <c r="FA203" i="280"/>
  <c r="FB203" i="280"/>
  <c r="FC203" i="280"/>
  <c r="FD203" i="280"/>
  <c r="FE203" i="280"/>
  <c r="FF203" i="280"/>
  <c r="FG203" i="280"/>
  <c r="FH203" i="280"/>
  <c r="FI203" i="280"/>
  <c r="FJ203" i="280"/>
  <c r="FK203" i="280"/>
  <c r="FL203" i="280"/>
  <c r="FM203" i="280"/>
  <c r="FN203" i="280"/>
  <c r="FO203" i="280"/>
  <c r="FP203" i="280"/>
  <c r="FQ203" i="280"/>
  <c r="FR203" i="280"/>
  <c r="FS203" i="280"/>
  <c r="FT203" i="280"/>
  <c r="FU203" i="280"/>
  <c r="FV203" i="280"/>
  <c r="FW203" i="280"/>
  <c r="FX203" i="280"/>
  <c r="FY203" i="280"/>
  <c r="FZ203" i="280"/>
  <c r="GA203" i="280"/>
  <c r="GB203" i="280"/>
  <c r="GC203" i="280"/>
  <c r="GD203" i="280"/>
  <c r="GE203" i="280"/>
  <c r="GF203" i="280"/>
  <c r="GG203" i="280"/>
  <c r="GH203" i="280"/>
  <c r="GI203" i="280"/>
  <c r="GJ203" i="280"/>
  <c r="BE381" i="307"/>
  <c r="BD381" i="307"/>
  <c r="BC381" i="307"/>
  <c r="BB381" i="307"/>
  <c r="BA381" i="307"/>
  <c r="AZ381" i="307"/>
  <c r="AY381" i="307"/>
  <c r="AX381" i="307"/>
  <c r="AW381" i="307"/>
  <c r="AV381" i="307"/>
  <c r="AU381" i="307"/>
  <c r="AT381" i="307"/>
  <c r="AS381" i="307"/>
  <c r="AR381" i="307"/>
  <c r="AQ381" i="307"/>
  <c r="AP381" i="307"/>
  <c r="AO381" i="307"/>
  <c r="AN381" i="307"/>
  <c r="AM381" i="307"/>
  <c r="AL381" i="307"/>
  <c r="AK381" i="307"/>
  <c r="AJ381" i="307"/>
  <c r="AI381" i="307"/>
  <c r="AH381" i="307"/>
  <c r="AG381" i="307"/>
  <c r="AF381" i="307"/>
  <c r="AE381" i="307"/>
  <c r="AD381" i="307"/>
  <c r="AC381" i="307"/>
  <c r="AB381" i="307"/>
  <c r="AA381" i="307"/>
  <c r="Z381" i="307"/>
  <c r="Y381" i="307"/>
  <c r="X381" i="307"/>
  <c r="W381" i="307"/>
  <c r="V381" i="307"/>
  <c r="U381" i="307"/>
  <c r="T381" i="307"/>
  <c r="S381" i="307"/>
  <c r="R381" i="307"/>
  <c r="Q381" i="307"/>
  <c r="P381" i="307"/>
  <c r="O381" i="307"/>
  <c r="N381" i="307"/>
  <c r="M381" i="307"/>
  <c r="L381" i="307"/>
  <c r="K381" i="307"/>
  <c r="J381" i="307"/>
  <c r="G384" i="307"/>
  <c r="I383" i="307"/>
  <c r="G299" i="307"/>
  <c r="G383" i="307"/>
  <c r="F383" i="307"/>
  <c r="E383" i="307"/>
  <c r="I382" i="307"/>
  <c r="H382" i="307"/>
  <c r="G382" i="307"/>
  <c r="F382" i="307"/>
  <c r="E382" i="307"/>
  <c r="I381" i="307"/>
  <c r="H381" i="307"/>
  <c r="G381" i="307"/>
  <c r="F381" i="307"/>
  <c r="E381" i="307"/>
  <c r="J179" i="280"/>
  <c r="E180" i="280"/>
  <c r="F180" i="280"/>
  <c r="G379" i="307"/>
  <c r="G180" i="280"/>
  <c r="I180" i="280"/>
  <c r="Z376" i="307"/>
  <c r="AA376" i="307"/>
  <c r="AB376" i="307"/>
  <c r="AC376" i="307"/>
  <c r="AD376" i="307"/>
  <c r="AE376" i="307"/>
  <c r="AF376" i="307"/>
  <c r="AG376" i="307"/>
  <c r="AH376" i="307"/>
  <c r="AI376" i="307"/>
  <c r="AJ376" i="307"/>
  <c r="AK376" i="307"/>
  <c r="AL376" i="307"/>
  <c r="AM376" i="307"/>
  <c r="AN376" i="307"/>
  <c r="AO376" i="307"/>
  <c r="AP376" i="307"/>
  <c r="AQ376" i="307"/>
  <c r="AR376" i="307"/>
  <c r="AS376" i="307"/>
  <c r="AT376" i="307"/>
  <c r="AU376" i="307"/>
  <c r="AV376" i="307"/>
  <c r="AW376" i="307"/>
  <c r="AX376" i="307"/>
  <c r="AY376" i="307"/>
  <c r="AZ376" i="307"/>
  <c r="BA376" i="307"/>
  <c r="BB376" i="307"/>
  <c r="BC376" i="307"/>
  <c r="BD376" i="307"/>
  <c r="BE376" i="307"/>
  <c r="BF180" i="280"/>
  <c r="BG180" i="280"/>
  <c r="BH180" i="280"/>
  <c r="BI180" i="280"/>
  <c r="BJ180" i="280"/>
  <c r="BK180" i="280"/>
  <c r="BL180" i="280"/>
  <c r="BM180" i="280"/>
  <c r="BN180" i="280"/>
  <c r="BO180" i="280"/>
  <c r="BP180" i="280"/>
  <c r="BQ180" i="280"/>
  <c r="BR180" i="280"/>
  <c r="BS180" i="280"/>
  <c r="BT180" i="280"/>
  <c r="BU180" i="280"/>
  <c r="BV180" i="280"/>
  <c r="BW180" i="280"/>
  <c r="BX180" i="280"/>
  <c r="BY180" i="280"/>
  <c r="BZ180" i="280"/>
  <c r="CA180" i="280"/>
  <c r="CB180" i="280"/>
  <c r="CC180" i="280"/>
  <c r="CD180" i="280"/>
  <c r="CE180" i="280"/>
  <c r="CF180" i="280"/>
  <c r="CG180" i="280"/>
  <c r="CH180" i="280"/>
  <c r="CI180" i="280"/>
  <c r="CJ180" i="280"/>
  <c r="CK180" i="280"/>
  <c r="CL180" i="280"/>
  <c r="CM180" i="280"/>
  <c r="CN180" i="280"/>
  <c r="CO180" i="280"/>
  <c r="CP180" i="280"/>
  <c r="CQ180" i="280"/>
  <c r="CR180" i="280"/>
  <c r="CS180" i="280"/>
  <c r="CT180" i="280"/>
  <c r="CU180" i="280"/>
  <c r="CV180" i="280"/>
  <c r="CW180" i="280"/>
  <c r="CX180" i="280"/>
  <c r="CY180" i="280"/>
  <c r="CZ180" i="280"/>
  <c r="DA180" i="280"/>
  <c r="DB180" i="280"/>
  <c r="DC180" i="280"/>
  <c r="DD180" i="280"/>
  <c r="DE180" i="280"/>
  <c r="DF180" i="280"/>
  <c r="DG180" i="280"/>
  <c r="DH180" i="280"/>
  <c r="DI180" i="280"/>
  <c r="DJ180" i="280"/>
  <c r="DK180" i="280"/>
  <c r="DL180" i="280"/>
  <c r="DM180" i="280"/>
  <c r="DN180" i="280"/>
  <c r="DO180" i="280"/>
  <c r="DP180" i="280"/>
  <c r="DQ180" i="280"/>
  <c r="DR180" i="280"/>
  <c r="DS180" i="280"/>
  <c r="DT180" i="280"/>
  <c r="DU180" i="280"/>
  <c r="DV180" i="280"/>
  <c r="DW180" i="280"/>
  <c r="DX180" i="280"/>
  <c r="DY180" i="280"/>
  <c r="DZ180" i="280"/>
  <c r="EA180" i="280"/>
  <c r="EB180" i="280"/>
  <c r="EC180" i="280"/>
  <c r="ED180" i="280"/>
  <c r="EE180" i="280"/>
  <c r="EF180" i="280"/>
  <c r="EG180" i="280"/>
  <c r="EH180" i="280"/>
  <c r="EI180" i="280"/>
  <c r="EJ180" i="280"/>
  <c r="EK180" i="280"/>
  <c r="EL180" i="280"/>
  <c r="EM180" i="280"/>
  <c r="EN180" i="280"/>
  <c r="EO180" i="280"/>
  <c r="EP180" i="280"/>
  <c r="EQ180" i="280"/>
  <c r="ER180" i="280"/>
  <c r="ES180" i="280"/>
  <c r="ET180" i="280"/>
  <c r="EU180" i="280"/>
  <c r="EV180" i="280"/>
  <c r="EW180" i="280"/>
  <c r="EX180" i="280"/>
  <c r="EY180" i="280"/>
  <c r="EZ180" i="280"/>
  <c r="FA180" i="280"/>
  <c r="FB180" i="280"/>
  <c r="FC180" i="280"/>
  <c r="FD180" i="280"/>
  <c r="FE180" i="280"/>
  <c r="FF180" i="280"/>
  <c r="FG180" i="280"/>
  <c r="FH180" i="280"/>
  <c r="FI180" i="280"/>
  <c r="FJ180" i="280"/>
  <c r="FK180" i="280"/>
  <c r="FL180" i="280"/>
  <c r="FM180" i="280"/>
  <c r="FN180" i="280"/>
  <c r="FO180" i="280"/>
  <c r="FP180" i="280"/>
  <c r="FQ180" i="280"/>
  <c r="FR180" i="280"/>
  <c r="FS180" i="280"/>
  <c r="FT180" i="280"/>
  <c r="FU180" i="280"/>
  <c r="FV180" i="280"/>
  <c r="FW180" i="280"/>
  <c r="FX180" i="280"/>
  <c r="FY180" i="280"/>
  <c r="FZ180" i="280"/>
  <c r="GA180" i="280"/>
  <c r="GB180" i="280"/>
  <c r="GC180" i="280"/>
  <c r="GD180" i="280"/>
  <c r="GE180" i="280"/>
  <c r="GF180" i="280"/>
  <c r="GG180" i="280"/>
  <c r="GH180" i="280"/>
  <c r="GI180" i="280"/>
  <c r="GJ180" i="280"/>
  <c r="J14" i="286"/>
  <c r="J9" i="286"/>
  <c r="J366" i="307"/>
  <c r="K366" i="307"/>
  <c r="L366" i="307"/>
  <c r="M366" i="307"/>
  <c r="N366" i="307"/>
  <c r="O366" i="307"/>
  <c r="P366" i="307"/>
  <c r="Q366" i="307"/>
  <c r="R366" i="307"/>
  <c r="S366" i="307"/>
  <c r="T366" i="307"/>
  <c r="U366" i="307"/>
  <c r="V366" i="307"/>
  <c r="W366" i="307"/>
  <c r="X366" i="307"/>
  <c r="Y366" i="307"/>
  <c r="Z366" i="307"/>
  <c r="AA366" i="307"/>
  <c r="AB366" i="307"/>
  <c r="AC366" i="307"/>
  <c r="AD366" i="307"/>
  <c r="AE366" i="307"/>
  <c r="AF366" i="307"/>
  <c r="AG366" i="307"/>
  <c r="AH366" i="307"/>
  <c r="AI366" i="307"/>
  <c r="AJ366" i="307"/>
  <c r="AK366" i="307"/>
  <c r="AL366" i="307"/>
  <c r="AM366" i="307"/>
  <c r="AN366" i="307"/>
  <c r="AO366" i="307"/>
  <c r="AP366" i="307"/>
  <c r="AQ366" i="307"/>
  <c r="AR366" i="307"/>
  <c r="AS366" i="307"/>
  <c r="AT366" i="307"/>
  <c r="AU366" i="307"/>
  <c r="AV366" i="307"/>
  <c r="AW366" i="307"/>
  <c r="AX366" i="307"/>
  <c r="AY366" i="307"/>
  <c r="AZ366" i="307"/>
  <c r="BA366" i="307"/>
  <c r="BB366" i="307"/>
  <c r="BC366" i="307"/>
  <c r="BD366" i="307"/>
  <c r="BE366" i="307"/>
  <c r="BF15" i="286"/>
  <c r="BG15" i="286"/>
  <c r="BH15" i="286"/>
  <c r="BI15" i="286"/>
  <c r="BJ15" i="286"/>
  <c r="BK15" i="286"/>
  <c r="BL15" i="286"/>
  <c r="BM15" i="286"/>
  <c r="BN15" i="286"/>
  <c r="BO15" i="286"/>
  <c r="BP15" i="286"/>
  <c r="BQ15" i="286"/>
  <c r="BR15" i="286"/>
  <c r="BS15" i="286"/>
  <c r="BT15" i="286"/>
  <c r="BU15" i="286"/>
  <c r="BV15" i="286"/>
  <c r="BW15" i="286"/>
  <c r="BX15" i="286"/>
  <c r="BY15" i="286"/>
  <c r="BZ15" i="286"/>
  <c r="CA15" i="286"/>
  <c r="CB15" i="286"/>
  <c r="CC15" i="286"/>
  <c r="CD15" i="286"/>
  <c r="CE15" i="286"/>
  <c r="CF15" i="286"/>
  <c r="CG15" i="286"/>
  <c r="CH15" i="286"/>
  <c r="CI15" i="286"/>
  <c r="CJ15" i="286"/>
  <c r="CK15" i="286"/>
  <c r="CL15" i="286"/>
  <c r="CM15" i="286"/>
  <c r="CN15" i="286"/>
  <c r="CO15" i="286"/>
  <c r="CP15" i="286"/>
  <c r="CQ15" i="286"/>
  <c r="CR15" i="286"/>
  <c r="CS15" i="286"/>
  <c r="CT15" i="286"/>
  <c r="CU15" i="286"/>
  <c r="CV15" i="286"/>
  <c r="CW15" i="286"/>
  <c r="CX15" i="286"/>
  <c r="CY15" i="286"/>
  <c r="CZ15" i="286"/>
  <c r="DA15" i="286"/>
  <c r="DB15" i="286"/>
  <c r="DC15" i="286"/>
  <c r="DD15" i="286"/>
  <c r="DE15" i="286"/>
  <c r="DF15" i="286"/>
  <c r="DG15" i="286"/>
  <c r="DH15" i="286"/>
  <c r="DI15" i="286"/>
  <c r="DJ15" i="286"/>
  <c r="DK15" i="286"/>
  <c r="DL15" i="286"/>
  <c r="DM15" i="286"/>
  <c r="DN15" i="286"/>
  <c r="DO15" i="286"/>
  <c r="DP15" i="286"/>
  <c r="DQ15" i="286"/>
  <c r="DR15" i="286"/>
  <c r="DS15" i="286"/>
  <c r="DT15" i="286"/>
  <c r="DU15" i="286"/>
  <c r="DV15" i="286"/>
  <c r="DW15" i="286"/>
  <c r="DX15" i="286"/>
  <c r="DY15" i="286"/>
  <c r="DZ15" i="286"/>
  <c r="EA15" i="286"/>
  <c r="EB15" i="286"/>
  <c r="EC15" i="286"/>
  <c r="ED15" i="286"/>
  <c r="EE15" i="286"/>
  <c r="EF15" i="286"/>
  <c r="EG15" i="286"/>
  <c r="EH15" i="286"/>
  <c r="EI15" i="286"/>
  <c r="EJ15" i="286"/>
  <c r="EK15" i="286"/>
  <c r="EL15" i="286"/>
  <c r="EM15" i="286"/>
  <c r="EN15" i="286"/>
  <c r="EO15" i="286"/>
  <c r="EP15" i="286"/>
  <c r="EQ15" i="286"/>
  <c r="ER15" i="286"/>
  <c r="ES15" i="286"/>
  <c r="ET15" i="286"/>
  <c r="EU15" i="286"/>
  <c r="EV15" i="286"/>
  <c r="EW15" i="286"/>
  <c r="EX15" i="286"/>
  <c r="EY15" i="286"/>
  <c r="EZ15" i="286"/>
  <c r="FA15" i="286"/>
  <c r="FB15" i="286"/>
  <c r="FC15" i="286"/>
  <c r="FD15" i="286"/>
  <c r="FE15" i="286"/>
  <c r="FF15" i="286"/>
  <c r="FG15" i="286"/>
  <c r="FH15" i="286"/>
  <c r="FI15" i="286"/>
  <c r="FJ15" i="286"/>
  <c r="FK15" i="286"/>
  <c r="FL15" i="286"/>
  <c r="FM15" i="286"/>
  <c r="FN15" i="286"/>
  <c r="FO15" i="286"/>
  <c r="FP15" i="286"/>
  <c r="FQ15" i="286"/>
  <c r="FR15" i="286"/>
  <c r="FS15" i="286"/>
  <c r="FT15" i="286"/>
  <c r="FU15" i="286"/>
  <c r="FV15" i="286"/>
  <c r="FW15" i="286"/>
  <c r="FX15" i="286"/>
  <c r="FY15" i="286"/>
  <c r="FZ15" i="286"/>
  <c r="GA15" i="286"/>
  <c r="GB15" i="286"/>
  <c r="GC15" i="286"/>
  <c r="GD15" i="286"/>
  <c r="GE15" i="286"/>
  <c r="GF15" i="286"/>
  <c r="GG15" i="286"/>
  <c r="GH15" i="286"/>
  <c r="GI15" i="286"/>
  <c r="GJ15" i="286"/>
  <c r="E15" i="286"/>
  <c r="F15" i="286"/>
  <c r="G369" i="307"/>
  <c r="G15" i="286"/>
  <c r="I15" i="286"/>
  <c r="E108" i="280"/>
  <c r="F108" i="280"/>
  <c r="G389" i="307"/>
  <c r="G108" i="280"/>
  <c r="I108" i="280"/>
  <c r="Z386" i="307"/>
  <c r="AA386" i="307"/>
  <c r="AB386" i="307"/>
  <c r="AC386" i="307"/>
  <c r="AD386" i="307"/>
  <c r="AE386" i="307"/>
  <c r="AF386" i="307"/>
  <c r="AG386" i="307"/>
  <c r="AH386" i="307"/>
  <c r="AI386" i="307"/>
  <c r="AJ386" i="307"/>
  <c r="AK386" i="307"/>
  <c r="AL386" i="307"/>
  <c r="AM386" i="307"/>
  <c r="AN386" i="307"/>
  <c r="AO386" i="307"/>
  <c r="AP386" i="307"/>
  <c r="AQ386" i="307"/>
  <c r="AR386" i="307"/>
  <c r="AS386" i="307"/>
  <c r="AT386" i="307"/>
  <c r="AU386" i="307"/>
  <c r="AV386" i="307"/>
  <c r="AW386" i="307"/>
  <c r="AX386" i="307"/>
  <c r="AY386" i="307"/>
  <c r="AZ386" i="307"/>
  <c r="BA386" i="307"/>
  <c r="BB386" i="307"/>
  <c r="BC386" i="307"/>
  <c r="BD386" i="307"/>
  <c r="BE386" i="307"/>
  <c r="BF108" i="280"/>
  <c r="BG108" i="280"/>
  <c r="BH108" i="280"/>
  <c r="BI108" i="280"/>
  <c r="BJ108" i="280"/>
  <c r="BK108" i="280"/>
  <c r="BL108" i="280"/>
  <c r="BM108" i="280"/>
  <c r="BN108" i="280"/>
  <c r="BO108" i="280"/>
  <c r="BP108" i="280"/>
  <c r="BQ108" i="280"/>
  <c r="BR108" i="280"/>
  <c r="BS108" i="280"/>
  <c r="BT108" i="280"/>
  <c r="BU108" i="280"/>
  <c r="BV108" i="280"/>
  <c r="BW108" i="280"/>
  <c r="BX108" i="280"/>
  <c r="BY108" i="280"/>
  <c r="BZ108" i="280"/>
  <c r="CA108" i="280"/>
  <c r="CB108" i="280"/>
  <c r="CC108" i="280"/>
  <c r="CD108" i="280"/>
  <c r="CE108" i="280"/>
  <c r="CF108" i="280"/>
  <c r="CG108" i="280"/>
  <c r="CH108" i="280"/>
  <c r="CI108" i="280"/>
  <c r="CJ108" i="280"/>
  <c r="CK108" i="280"/>
  <c r="CL108" i="280"/>
  <c r="CM108" i="280"/>
  <c r="CN108" i="280"/>
  <c r="CO108" i="280"/>
  <c r="CP108" i="280"/>
  <c r="CQ108" i="280"/>
  <c r="CR108" i="280"/>
  <c r="CS108" i="280"/>
  <c r="CT108" i="280"/>
  <c r="CU108" i="280"/>
  <c r="CV108" i="280"/>
  <c r="CW108" i="280"/>
  <c r="CX108" i="280"/>
  <c r="CY108" i="280"/>
  <c r="CZ108" i="280"/>
  <c r="DA108" i="280"/>
  <c r="DB108" i="280"/>
  <c r="DC108" i="280"/>
  <c r="DD108" i="280"/>
  <c r="DE108" i="280"/>
  <c r="DF108" i="280"/>
  <c r="DG108" i="280"/>
  <c r="DH108" i="280"/>
  <c r="DI108" i="280"/>
  <c r="DJ108" i="280"/>
  <c r="DK108" i="280"/>
  <c r="DL108" i="280"/>
  <c r="DM108" i="280"/>
  <c r="DN108" i="280"/>
  <c r="DO108" i="280"/>
  <c r="DP108" i="280"/>
  <c r="DQ108" i="280"/>
  <c r="DR108" i="280"/>
  <c r="DS108" i="280"/>
  <c r="DT108" i="280"/>
  <c r="DU108" i="280"/>
  <c r="DV108" i="280"/>
  <c r="DW108" i="280"/>
  <c r="DX108" i="280"/>
  <c r="DY108" i="280"/>
  <c r="DZ108" i="280"/>
  <c r="EA108" i="280"/>
  <c r="EB108" i="280"/>
  <c r="EC108" i="280"/>
  <c r="ED108" i="280"/>
  <c r="EE108" i="280"/>
  <c r="EF108" i="280"/>
  <c r="EG108" i="280"/>
  <c r="EH108" i="280"/>
  <c r="EI108" i="280"/>
  <c r="EJ108" i="280"/>
  <c r="EK108" i="280"/>
  <c r="EL108" i="280"/>
  <c r="EM108" i="280"/>
  <c r="EN108" i="280"/>
  <c r="EO108" i="280"/>
  <c r="EP108" i="280"/>
  <c r="EQ108" i="280"/>
  <c r="ER108" i="280"/>
  <c r="ES108" i="280"/>
  <c r="ET108" i="280"/>
  <c r="EU108" i="280"/>
  <c r="EV108" i="280"/>
  <c r="EW108" i="280"/>
  <c r="EX108" i="280"/>
  <c r="EY108" i="280"/>
  <c r="EZ108" i="280"/>
  <c r="FA108" i="280"/>
  <c r="FB108" i="280"/>
  <c r="FC108" i="280"/>
  <c r="FD108" i="280"/>
  <c r="FE108" i="280"/>
  <c r="FF108" i="280"/>
  <c r="FG108" i="280"/>
  <c r="FH108" i="280"/>
  <c r="FI108" i="280"/>
  <c r="FJ108" i="280"/>
  <c r="FK108" i="280"/>
  <c r="FL108" i="280"/>
  <c r="FM108" i="280"/>
  <c r="FN108" i="280"/>
  <c r="FO108" i="280"/>
  <c r="FP108" i="280"/>
  <c r="FQ108" i="280"/>
  <c r="FR108" i="280"/>
  <c r="FS108" i="280"/>
  <c r="FT108" i="280"/>
  <c r="FU108" i="280"/>
  <c r="FV108" i="280"/>
  <c r="FW108" i="280"/>
  <c r="FX108" i="280"/>
  <c r="FY108" i="280"/>
  <c r="FZ108" i="280"/>
  <c r="GA108" i="280"/>
  <c r="GB108" i="280"/>
  <c r="GC108" i="280"/>
  <c r="GD108" i="280"/>
  <c r="GE108" i="280"/>
  <c r="GF108" i="280"/>
  <c r="GG108" i="280"/>
  <c r="GH108" i="280"/>
  <c r="GI108" i="280"/>
  <c r="GJ108" i="280"/>
  <c r="J33" i="285"/>
  <c r="J302" i="307"/>
  <c r="J318" i="307"/>
  <c r="J319" i="307"/>
  <c r="J336" i="307"/>
  <c r="F28" i="285"/>
  <c r="J29" i="285"/>
  <c r="Z360" i="307"/>
  <c r="Z371" i="307"/>
  <c r="AA360" i="307"/>
  <c r="AA371" i="307"/>
  <c r="AB360" i="307"/>
  <c r="AB371" i="307"/>
  <c r="AC360" i="307"/>
  <c r="AC371" i="307"/>
  <c r="AD360" i="307"/>
  <c r="AD371" i="307"/>
  <c r="AE360" i="307"/>
  <c r="AE371" i="307"/>
  <c r="AF360" i="307"/>
  <c r="AF371" i="307"/>
  <c r="AG360" i="307"/>
  <c r="AG371" i="307"/>
  <c r="AH360" i="307"/>
  <c r="AH371" i="307"/>
  <c r="AI360" i="307"/>
  <c r="AI371" i="307"/>
  <c r="AJ360" i="307"/>
  <c r="AJ371" i="307"/>
  <c r="AK360" i="307"/>
  <c r="AK371" i="307"/>
  <c r="AL360" i="307"/>
  <c r="AL371" i="307"/>
  <c r="AM360" i="307"/>
  <c r="AM371" i="307"/>
  <c r="AN360" i="307"/>
  <c r="AN371" i="307"/>
  <c r="AO360" i="307"/>
  <c r="AO371" i="307"/>
  <c r="AP360" i="307"/>
  <c r="AP371" i="307"/>
  <c r="AQ360" i="307"/>
  <c r="AQ371" i="307"/>
  <c r="AR360" i="307"/>
  <c r="AR371" i="307"/>
  <c r="AS360" i="307"/>
  <c r="AS371" i="307"/>
  <c r="AT360" i="307"/>
  <c r="AT371" i="307"/>
  <c r="AU360" i="307"/>
  <c r="AU371" i="307"/>
  <c r="AV360" i="307"/>
  <c r="AV371" i="307"/>
  <c r="AW360" i="307"/>
  <c r="AW371" i="307"/>
  <c r="AX360" i="307"/>
  <c r="AX371" i="307"/>
  <c r="AY360" i="307"/>
  <c r="AY371" i="307"/>
  <c r="AZ360" i="307"/>
  <c r="AZ371" i="307"/>
  <c r="BA360" i="307"/>
  <c r="BA371" i="307"/>
  <c r="BB360" i="307"/>
  <c r="BB371" i="307"/>
  <c r="BC360" i="307"/>
  <c r="BC371" i="307"/>
  <c r="BD360" i="307"/>
  <c r="BD371" i="307"/>
  <c r="BE360" i="307"/>
  <c r="BE371" i="307"/>
  <c r="BF34" i="285"/>
  <c r="BF35" i="285"/>
  <c r="BG34" i="285"/>
  <c r="BG35" i="285"/>
  <c r="BH34" i="285"/>
  <c r="BH35" i="285"/>
  <c r="BI34" i="285"/>
  <c r="BI35" i="285"/>
  <c r="BJ34" i="285"/>
  <c r="BJ35" i="285"/>
  <c r="BK34" i="285"/>
  <c r="BK35" i="285"/>
  <c r="BL34" i="285"/>
  <c r="BL35" i="285"/>
  <c r="BM34" i="285"/>
  <c r="BM35" i="285"/>
  <c r="BN34" i="285"/>
  <c r="BN35" i="285"/>
  <c r="BO34" i="285"/>
  <c r="BO35" i="285"/>
  <c r="BP34" i="285"/>
  <c r="BP35" i="285"/>
  <c r="BQ34" i="285"/>
  <c r="BQ35" i="285"/>
  <c r="BR34" i="285"/>
  <c r="BR35" i="285"/>
  <c r="BS34" i="285"/>
  <c r="BS35" i="285"/>
  <c r="BT34" i="285"/>
  <c r="BT35" i="285"/>
  <c r="BU34" i="285"/>
  <c r="BU35" i="285"/>
  <c r="BV34" i="285"/>
  <c r="BV35" i="285"/>
  <c r="BW34" i="285"/>
  <c r="BW35" i="285"/>
  <c r="BX34" i="285"/>
  <c r="BX35" i="285"/>
  <c r="BY34" i="285"/>
  <c r="BY35" i="285"/>
  <c r="BZ34" i="285"/>
  <c r="BZ35" i="285"/>
  <c r="CA34" i="285"/>
  <c r="CA35" i="285"/>
  <c r="CB34" i="285"/>
  <c r="CB35" i="285"/>
  <c r="CC34" i="285"/>
  <c r="CC35" i="285"/>
  <c r="CD34" i="285"/>
  <c r="CD35" i="285"/>
  <c r="CE34" i="285"/>
  <c r="CE35" i="285"/>
  <c r="CF34" i="285"/>
  <c r="CF35" i="285"/>
  <c r="CG34" i="285"/>
  <c r="CG35" i="285"/>
  <c r="CH34" i="285"/>
  <c r="CH35" i="285"/>
  <c r="CI34" i="285"/>
  <c r="CI35" i="285"/>
  <c r="CJ34" i="285"/>
  <c r="CJ35" i="285"/>
  <c r="CK34" i="285"/>
  <c r="CK35" i="285"/>
  <c r="CL34" i="285"/>
  <c r="CL35" i="285"/>
  <c r="CM34" i="285"/>
  <c r="CM35" i="285"/>
  <c r="CN34" i="285"/>
  <c r="CN35" i="285"/>
  <c r="CO34" i="285"/>
  <c r="CO35" i="285"/>
  <c r="CP34" i="285"/>
  <c r="CP35" i="285"/>
  <c r="CQ34" i="285"/>
  <c r="CQ35" i="285"/>
  <c r="CR34" i="285"/>
  <c r="CR35" i="285"/>
  <c r="CS34" i="285"/>
  <c r="CS35" i="285"/>
  <c r="CT34" i="285"/>
  <c r="CT35" i="285"/>
  <c r="CU34" i="285"/>
  <c r="CU35" i="285"/>
  <c r="CV34" i="285"/>
  <c r="CV35" i="285"/>
  <c r="CW34" i="285"/>
  <c r="CW35" i="285"/>
  <c r="CX34" i="285"/>
  <c r="CX35" i="285"/>
  <c r="CY34" i="285"/>
  <c r="CY35" i="285"/>
  <c r="CZ34" i="285"/>
  <c r="CZ35" i="285"/>
  <c r="DA34" i="285"/>
  <c r="DA35" i="285"/>
  <c r="DB34" i="285"/>
  <c r="DB35" i="285"/>
  <c r="DC34" i="285"/>
  <c r="DC35" i="285"/>
  <c r="DD34" i="285"/>
  <c r="DD35" i="285"/>
  <c r="DE34" i="285"/>
  <c r="DE35" i="285"/>
  <c r="DF34" i="285"/>
  <c r="DF35" i="285"/>
  <c r="DG34" i="285"/>
  <c r="DG35" i="285"/>
  <c r="DH34" i="285"/>
  <c r="DH35" i="285"/>
  <c r="DI34" i="285"/>
  <c r="DI35" i="285"/>
  <c r="DJ34" i="285"/>
  <c r="DJ35" i="285"/>
  <c r="DK34" i="285"/>
  <c r="DK35" i="285"/>
  <c r="DL34" i="285"/>
  <c r="DL35" i="285"/>
  <c r="DM34" i="285"/>
  <c r="DM35" i="285"/>
  <c r="DN34" i="285"/>
  <c r="DN35" i="285"/>
  <c r="DO34" i="285"/>
  <c r="DO35" i="285"/>
  <c r="DP34" i="285"/>
  <c r="DP35" i="285"/>
  <c r="DQ34" i="285"/>
  <c r="DQ35" i="285"/>
  <c r="DR34" i="285"/>
  <c r="DR35" i="285"/>
  <c r="DS34" i="285"/>
  <c r="DS35" i="285"/>
  <c r="DT34" i="285"/>
  <c r="DT35" i="285"/>
  <c r="DU34" i="285"/>
  <c r="DU35" i="285"/>
  <c r="DV34" i="285"/>
  <c r="DV35" i="285"/>
  <c r="DW34" i="285"/>
  <c r="DW35" i="285"/>
  <c r="DX34" i="285"/>
  <c r="DX35" i="285"/>
  <c r="DY34" i="285"/>
  <c r="DY35" i="285"/>
  <c r="DZ34" i="285"/>
  <c r="DZ35" i="285"/>
  <c r="EA34" i="285"/>
  <c r="EA35" i="285"/>
  <c r="EB34" i="285"/>
  <c r="EB35" i="285"/>
  <c r="EC34" i="285"/>
  <c r="EC35" i="285"/>
  <c r="ED34" i="285"/>
  <c r="ED35" i="285"/>
  <c r="EE34" i="285"/>
  <c r="EE35" i="285"/>
  <c r="EF34" i="285"/>
  <c r="EF35" i="285"/>
  <c r="EG34" i="285"/>
  <c r="EG35" i="285"/>
  <c r="EH34" i="285"/>
  <c r="EH35" i="285"/>
  <c r="EI34" i="285"/>
  <c r="EI35" i="285"/>
  <c r="EJ34" i="285"/>
  <c r="EJ35" i="285"/>
  <c r="EK34" i="285"/>
  <c r="EK35" i="285"/>
  <c r="EL34" i="285"/>
  <c r="EL35" i="285"/>
  <c r="EM34" i="285"/>
  <c r="EM35" i="285"/>
  <c r="EN34" i="285"/>
  <c r="EN35" i="285"/>
  <c r="EO34" i="285"/>
  <c r="EO35" i="285"/>
  <c r="EP34" i="285"/>
  <c r="EP35" i="285"/>
  <c r="EQ34" i="285"/>
  <c r="EQ35" i="285"/>
  <c r="ER34" i="285"/>
  <c r="ER35" i="285"/>
  <c r="ES34" i="285"/>
  <c r="ES35" i="285"/>
  <c r="ET34" i="285"/>
  <c r="ET35" i="285"/>
  <c r="EU34" i="285"/>
  <c r="EU35" i="285"/>
  <c r="EV34" i="285"/>
  <c r="EV35" i="285"/>
  <c r="EW34" i="285"/>
  <c r="EW35" i="285"/>
  <c r="EX34" i="285"/>
  <c r="EX35" i="285"/>
  <c r="EY34" i="285"/>
  <c r="EY35" i="285"/>
  <c r="EZ34" i="285"/>
  <c r="EZ35" i="285"/>
  <c r="FA34" i="285"/>
  <c r="FA35" i="285"/>
  <c r="FB34" i="285"/>
  <c r="FB35" i="285"/>
  <c r="FC34" i="285"/>
  <c r="FC35" i="285"/>
  <c r="FD34" i="285"/>
  <c r="FD35" i="285"/>
  <c r="FE34" i="285"/>
  <c r="FE35" i="285"/>
  <c r="FF34" i="285"/>
  <c r="FF35" i="285"/>
  <c r="FG34" i="285"/>
  <c r="FG35" i="285"/>
  <c r="FH34" i="285"/>
  <c r="FH35" i="285"/>
  <c r="FI34" i="285"/>
  <c r="FI35" i="285"/>
  <c r="FJ34" i="285"/>
  <c r="FJ35" i="285"/>
  <c r="FK34" i="285"/>
  <c r="FK35" i="285"/>
  <c r="FL34" i="285"/>
  <c r="FL35" i="285"/>
  <c r="FM34" i="285"/>
  <c r="FM35" i="285"/>
  <c r="FN34" i="285"/>
  <c r="FN35" i="285"/>
  <c r="FO34" i="285"/>
  <c r="FO35" i="285"/>
  <c r="FP34" i="285"/>
  <c r="FP35" i="285"/>
  <c r="FQ34" i="285"/>
  <c r="FQ35" i="285"/>
  <c r="FR34" i="285"/>
  <c r="FR35" i="285"/>
  <c r="FS34" i="285"/>
  <c r="FS35" i="285"/>
  <c r="FT34" i="285"/>
  <c r="FT35" i="285"/>
  <c r="FU34" i="285"/>
  <c r="FU35" i="285"/>
  <c r="FV34" i="285"/>
  <c r="FV35" i="285"/>
  <c r="FW34" i="285"/>
  <c r="FW35" i="285"/>
  <c r="FX34" i="285"/>
  <c r="FX35" i="285"/>
  <c r="FY34" i="285"/>
  <c r="FY35" i="285"/>
  <c r="FZ34" i="285"/>
  <c r="FZ35" i="285"/>
  <c r="GA34" i="285"/>
  <c r="GA35" i="285"/>
  <c r="GB34" i="285"/>
  <c r="GB35" i="285"/>
  <c r="GC34" i="285"/>
  <c r="GC35" i="285"/>
  <c r="GD34" i="285"/>
  <c r="GD35" i="285"/>
  <c r="GE34" i="285"/>
  <c r="GE35" i="285"/>
  <c r="GF34" i="285"/>
  <c r="GF35" i="285"/>
  <c r="GG34" i="285"/>
  <c r="GG35" i="285"/>
  <c r="GH34" i="285"/>
  <c r="GH35" i="285"/>
  <c r="GI34" i="285"/>
  <c r="GI35" i="285"/>
  <c r="GJ34" i="285"/>
  <c r="GJ35" i="285"/>
  <c r="E35" i="285"/>
  <c r="F35" i="285"/>
  <c r="G374" i="307"/>
  <c r="G35" i="285"/>
  <c r="I35" i="285"/>
  <c r="E34" i="285"/>
  <c r="F34" i="285"/>
  <c r="G363" i="307"/>
  <c r="G34" i="285"/>
  <c r="I34" i="285"/>
  <c r="E373" i="307"/>
  <c r="F373" i="307"/>
  <c r="G249" i="307"/>
  <c r="I148" i="307"/>
  <c r="I373" i="307"/>
  <c r="Y371" i="307"/>
  <c r="X371" i="307"/>
  <c r="W371" i="307"/>
  <c r="V371" i="307"/>
  <c r="U371" i="307"/>
  <c r="T371" i="307"/>
  <c r="S371" i="307"/>
  <c r="R371" i="307"/>
  <c r="Q371" i="307"/>
  <c r="P371" i="307"/>
  <c r="O371" i="307"/>
  <c r="N371" i="307"/>
  <c r="M371" i="307"/>
  <c r="L371" i="307"/>
  <c r="K371" i="307"/>
  <c r="J371" i="307"/>
  <c r="I372" i="307"/>
  <c r="H372" i="307"/>
  <c r="G372" i="307"/>
  <c r="F372" i="307"/>
  <c r="E372" i="307"/>
  <c r="I371" i="307"/>
  <c r="H371" i="307"/>
  <c r="G371" i="307"/>
  <c r="F371" i="307"/>
  <c r="E371" i="307"/>
  <c r="J18" i="285"/>
  <c r="J12" i="285"/>
  <c r="BF19" i="285"/>
  <c r="BG19" i="285"/>
  <c r="BH19" i="285"/>
  <c r="BI19" i="285"/>
  <c r="BJ19" i="285"/>
  <c r="BK19" i="285"/>
  <c r="BL19" i="285"/>
  <c r="BM19" i="285"/>
  <c r="BN19" i="285"/>
  <c r="BO19" i="285"/>
  <c r="BP19" i="285"/>
  <c r="BQ19" i="285"/>
  <c r="BR19" i="285"/>
  <c r="BS19" i="285"/>
  <c r="BT19" i="285"/>
  <c r="BU19" i="285"/>
  <c r="BV19" i="285"/>
  <c r="BW19" i="285"/>
  <c r="BX19" i="285"/>
  <c r="BY19" i="285"/>
  <c r="BZ19" i="285"/>
  <c r="CA19" i="285"/>
  <c r="CB19" i="285"/>
  <c r="CC19" i="285"/>
  <c r="CD19" i="285"/>
  <c r="CE19" i="285"/>
  <c r="CF19" i="285"/>
  <c r="CG19" i="285"/>
  <c r="CH19" i="285"/>
  <c r="CI19" i="285"/>
  <c r="CJ19" i="285"/>
  <c r="CK19" i="285"/>
  <c r="CL19" i="285"/>
  <c r="CM19" i="285"/>
  <c r="CN19" i="285"/>
  <c r="CO19" i="285"/>
  <c r="CP19" i="285"/>
  <c r="CQ19" i="285"/>
  <c r="CR19" i="285"/>
  <c r="CS19" i="285"/>
  <c r="CT19" i="285"/>
  <c r="CU19" i="285"/>
  <c r="CV19" i="285"/>
  <c r="CW19" i="285"/>
  <c r="CX19" i="285"/>
  <c r="CY19" i="285"/>
  <c r="CZ19" i="285"/>
  <c r="DA19" i="285"/>
  <c r="DB19" i="285"/>
  <c r="DC19" i="285"/>
  <c r="DD19" i="285"/>
  <c r="DE19" i="285"/>
  <c r="DF19" i="285"/>
  <c r="DG19" i="285"/>
  <c r="DH19" i="285"/>
  <c r="DI19" i="285"/>
  <c r="DJ19" i="285"/>
  <c r="DK19" i="285"/>
  <c r="DL19" i="285"/>
  <c r="DM19" i="285"/>
  <c r="DN19" i="285"/>
  <c r="DO19" i="285"/>
  <c r="DP19" i="285"/>
  <c r="DQ19" i="285"/>
  <c r="DR19" i="285"/>
  <c r="DS19" i="285"/>
  <c r="DT19" i="285"/>
  <c r="DU19" i="285"/>
  <c r="DV19" i="285"/>
  <c r="DW19" i="285"/>
  <c r="DX19" i="285"/>
  <c r="DY19" i="285"/>
  <c r="DZ19" i="285"/>
  <c r="EA19" i="285"/>
  <c r="EB19" i="285"/>
  <c r="EC19" i="285"/>
  <c r="ED19" i="285"/>
  <c r="EE19" i="285"/>
  <c r="EF19" i="285"/>
  <c r="EG19" i="285"/>
  <c r="EH19" i="285"/>
  <c r="EI19" i="285"/>
  <c r="EJ19" i="285"/>
  <c r="EK19" i="285"/>
  <c r="EL19" i="285"/>
  <c r="EM19" i="285"/>
  <c r="EN19" i="285"/>
  <c r="EO19" i="285"/>
  <c r="EP19" i="285"/>
  <c r="EQ19" i="285"/>
  <c r="ER19" i="285"/>
  <c r="ES19" i="285"/>
  <c r="ET19" i="285"/>
  <c r="EU19" i="285"/>
  <c r="EV19" i="285"/>
  <c r="EW19" i="285"/>
  <c r="EX19" i="285"/>
  <c r="EY19" i="285"/>
  <c r="EZ19" i="285"/>
  <c r="FA19" i="285"/>
  <c r="FB19" i="285"/>
  <c r="FC19" i="285"/>
  <c r="FD19" i="285"/>
  <c r="FE19" i="285"/>
  <c r="FF19" i="285"/>
  <c r="FG19" i="285"/>
  <c r="FH19" i="285"/>
  <c r="FI19" i="285"/>
  <c r="FJ19" i="285"/>
  <c r="FK19" i="285"/>
  <c r="FL19" i="285"/>
  <c r="FM19" i="285"/>
  <c r="FN19" i="285"/>
  <c r="FO19" i="285"/>
  <c r="FP19" i="285"/>
  <c r="FQ19" i="285"/>
  <c r="FR19" i="285"/>
  <c r="FS19" i="285"/>
  <c r="FT19" i="285"/>
  <c r="FU19" i="285"/>
  <c r="FV19" i="285"/>
  <c r="FW19" i="285"/>
  <c r="FX19" i="285"/>
  <c r="FY19" i="285"/>
  <c r="FZ19" i="285"/>
  <c r="GA19" i="285"/>
  <c r="GB19" i="285"/>
  <c r="GC19" i="285"/>
  <c r="GD19" i="285"/>
  <c r="GE19" i="285"/>
  <c r="GF19" i="285"/>
  <c r="GG19" i="285"/>
  <c r="GH19" i="285"/>
  <c r="GI19" i="285"/>
  <c r="GJ19" i="285"/>
  <c r="E19" i="285"/>
  <c r="F19" i="285"/>
  <c r="I19" i="285"/>
  <c r="I67" i="305"/>
  <c r="J68" i="305"/>
  <c r="J80" i="305"/>
  <c r="I81" i="305"/>
  <c r="J82" i="305"/>
  <c r="I63" i="305"/>
  <c r="J10" i="305"/>
  <c r="J13" i="305"/>
  <c r="J14" i="305"/>
  <c r="J18" i="305"/>
  <c r="I76" i="305"/>
  <c r="K10" i="305"/>
  <c r="K13" i="305"/>
  <c r="K14" i="305"/>
  <c r="K18" i="305"/>
  <c r="L10" i="305"/>
  <c r="L13" i="305"/>
  <c r="L14" i="305"/>
  <c r="L18" i="305"/>
  <c r="M10" i="305"/>
  <c r="M13" i="305"/>
  <c r="M14" i="305"/>
  <c r="M18" i="305"/>
  <c r="N10" i="305"/>
  <c r="N13" i="305"/>
  <c r="N14" i="305"/>
  <c r="N18" i="305"/>
  <c r="O10" i="305"/>
  <c r="O13" i="305"/>
  <c r="O14" i="305"/>
  <c r="O18" i="305"/>
  <c r="P10" i="305"/>
  <c r="P13" i="305"/>
  <c r="P14" i="305"/>
  <c r="P18" i="305"/>
  <c r="Q10" i="305"/>
  <c r="Q13" i="305"/>
  <c r="Q14" i="305"/>
  <c r="Q18" i="305"/>
  <c r="R10" i="305"/>
  <c r="R13" i="305"/>
  <c r="R14" i="305"/>
  <c r="R18" i="305"/>
  <c r="S10" i="305"/>
  <c r="S13" i="305"/>
  <c r="S14" i="305"/>
  <c r="S18" i="305"/>
  <c r="T10" i="305"/>
  <c r="T13" i="305"/>
  <c r="T14" i="305"/>
  <c r="T18" i="305"/>
  <c r="U10" i="305"/>
  <c r="U13" i="305"/>
  <c r="U14" i="305"/>
  <c r="U18" i="305"/>
  <c r="V10" i="305"/>
  <c r="V13" i="305"/>
  <c r="V14" i="305"/>
  <c r="V18" i="305"/>
  <c r="W10" i="305"/>
  <c r="W13" i="305"/>
  <c r="W14" i="305"/>
  <c r="W18" i="305"/>
  <c r="X10" i="305"/>
  <c r="X13" i="305"/>
  <c r="X14" i="305"/>
  <c r="X18" i="305"/>
  <c r="Y10" i="305"/>
  <c r="Y13" i="305"/>
  <c r="Y14" i="305"/>
  <c r="Y18" i="305"/>
  <c r="Z10" i="305"/>
  <c r="Z13" i="305"/>
  <c r="Z14" i="305"/>
  <c r="Z18" i="305"/>
  <c r="AA10" i="305"/>
  <c r="AA13" i="305"/>
  <c r="AA14" i="305"/>
  <c r="AA18" i="305"/>
  <c r="AB10" i="305"/>
  <c r="AB13" i="305"/>
  <c r="AB14" i="305"/>
  <c r="AB18" i="305"/>
  <c r="AC10" i="305"/>
  <c r="AC13" i="305"/>
  <c r="AC14" i="305"/>
  <c r="AC18" i="305"/>
  <c r="AD10" i="305"/>
  <c r="AD13" i="305"/>
  <c r="AD14" i="305"/>
  <c r="AD18" i="305"/>
  <c r="AE10" i="305"/>
  <c r="AE13" i="305"/>
  <c r="AE14" i="305"/>
  <c r="AE18" i="305"/>
  <c r="AF10" i="305"/>
  <c r="AF13" i="305"/>
  <c r="AF14" i="305"/>
  <c r="AF18" i="305"/>
  <c r="AG10" i="305"/>
  <c r="AG13" i="305"/>
  <c r="AG14" i="305"/>
  <c r="AG18" i="305"/>
  <c r="AH10" i="305"/>
  <c r="AH13" i="305"/>
  <c r="AH14" i="305"/>
  <c r="AH18" i="305"/>
  <c r="AI10" i="305"/>
  <c r="AI13" i="305"/>
  <c r="AI14" i="305"/>
  <c r="AI18" i="305"/>
  <c r="AJ10" i="305"/>
  <c r="AJ13" i="305"/>
  <c r="AJ14" i="305"/>
  <c r="AJ18" i="305"/>
  <c r="AK10" i="305"/>
  <c r="AK13" i="305"/>
  <c r="AK14" i="305"/>
  <c r="AK18" i="305"/>
  <c r="AL10" i="305"/>
  <c r="AL13" i="305"/>
  <c r="AL14" i="305"/>
  <c r="AL18" i="305"/>
  <c r="AM10" i="305"/>
  <c r="AM13" i="305"/>
  <c r="AM14" i="305"/>
  <c r="AM18" i="305"/>
  <c r="AN10" i="305"/>
  <c r="AN13" i="305"/>
  <c r="AN14" i="305"/>
  <c r="AN18" i="305"/>
  <c r="AO10" i="305"/>
  <c r="AO13" i="305"/>
  <c r="AO14" i="305"/>
  <c r="AO18" i="305"/>
  <c r="AP10" i="305"/>
  <c r="AP13" i="305"/>
  <c r="AP14" i="305"/>
  <c r="AP18" i="305"/>
  <c r="AQ10" i="305"/>
  <c r="AQ13" i="305"/>
  <c r="AQ14" i="305"/>
  <c r="AQ18" i="305"/>
  <c r="AR10" i="305"/>
  <c r="AR13" i="305"/>
  <c r="AR14" i="305"/>
  <c r="AR18" i="305"/>
  <c r="AS10" i="305"/>
  <c r="AS13" i="305"/>
  <c r="AS14" i="305"/>
  <c r="AS18" i="305"/>
  <c r="AT10" i="305"/>
  <c r="AT13" i="305"/>
  <c r="AT14" i="305"/>
  <c r="AT18" i="305"/>
  <c r="AU10" i="305"/>
  <c r="AU13" i="305"/>
  <c r="AU14" i="305"/>
  <c r="AU18" i="305"/>
  <c r="AV10" i="305"/>
  <c r="AV13" i="305"/>
  <c r="AV14" i="305"/>
  <c r="AV18" i="305"/>
  <c r="AW10" i="305"/>
  <c r="AW13" i="305"/>
  <c r="AW14" i="305"/>
  <c r="AW18" i="305"/>
  <c r="AX10" i="305"/>
  <c r="AX13" i="305"/>
  <c r="AX14" i="305"/>
  <c r="AX18" i="305"/>
  <c r="AY10" i="305"/>
  <c r="AY13" i="305"/>
  <c r="AY14" i="305"/>
  <c r="AY18" i="305"/>
  <c r="AZ10" i="305"/>
  <c r="AZ13" i="305"/>
  <c r="AZ14" i="305"/>
  <c r="AZ18" i="305"/>
  <c r="BA10" i="305"/>
  <c r="BA13" i="305"/>
  <c r="BA14" i="305"/>
  <c r="BA18" i="305"/>
  <c r="BB10" i="305"/>
  <c r="BB13" i="305"/>
  <c r="BB14" i="305"/>
  <c r="BB18" i="305"/>
  <c r="BC10" i="305"/>
  <c r="BC13" i="305"/>
  <c r="BC14" i="305"/>
  <c r="BC18" i="305"/>
  <c r="BD10" i="305"/>
  <c r="BD13" i="305"/>
  <c r="BD14" i="305"/>
  <c r="BD18" i="305"/>
  <c r="BE10" i="305"/>
  <c r="BE13" i="305"/>
  <c r="BE14" i="305"/>
  <c r="BE18" i="305"/>
  <c r="F78" i="48"/>
  <c r="F179" i="273"/>
  <c r="F180" i="273"/>
  <c r="G177" i="273"/>
  <c r="E177" i="273"/>
  <c r="J10" i="273"/>
  <c r="J54" i="305"/>
  <c r="J5" i="269"/>
  <c r="F45" i="265"/>
  <c r="F68" i="269"/>
  <c r="I91" i="273"/>
  <c r="J92" i="273"/>
  <c r="J106" i="273"/>
  <c r="I107" i="273"/>
  <c r="J108" i="273"/>
  <c r="J218" i="280"/>
  <c r="J13" i="273"/>
  <c r="J14" i="273"/>
  <c r="J19" i="273"/>
  <c r="J225" i="280"/>
  <c r="J229" i="280"/>
  <c r="J230" i="280"/>
  <c r="I82" i="273"/>
  <c r="K10" i="273"/>
  <c r="K13" i="273"/>
  <c r="K14" i="273"/>
  <c r="K19" i="273"/>
  <c r="E351" i="307"/>
  <c r="E353" i="307"/>
  <c r="F71" i="48"/>
  <c r="J126" i="307"/>
  <c r="J111" i="307"/>
  <c r="F80" i="48"/>
  <c r="F170" i="307"/>
  <c r="F81" i="48"/>
  <c r="F175" i="307"/>
  <c r="F17" i="309"/>
  <c r="AB21" i="309"/>
  <c r="AB177" i="307"/>
  <c r="G351" i="307"/>
  <c r="G353" i="307"/>
  <c r="E95" i="288"/>
  <c r="F95" i="288"/>
  <c r="G344" i="307"/>
  <c r="G95" i="288"/>
  <c r="I95" i="288"/>
  <c r="BF95" i="288"/>
  <c r="BG95" i="288"/>
  <c r="BH95" i="288"/>
  <c r="BI95" i="288"/>
  <c r="BJ95" i="288"/>
  <c r="BK95" i="288"/>
  <c r="BL95" i="288"/>
  <c r="BM95" i="288"/>
  <c r="BN95" i="288"/>
  <c r="BO95" i="288"/>
  <c r="BP95" i="288"/>
  <c r="BQ95" i="288"/>
  <c r="BR95" i="288"/>
  <c r="BS95" i="288"/>
  <c r="BT95" i="288"/>
  <c r="BU95" i="288"/>
  <c r="BV95" i="288"/>
  <c r="BW95" i="288"/>
  <c r="BX95" i="288"/>
  <c r="BY95" i="288"/>
  <c r="BZ95" i="288"/>
  <c r="CA95" i="288"/>
  <c r="CB95" i="288"/>
  <c r="CC95" i="288"/>
  <c r="CD95" i="288"/>
  <c r="CE95" i="288"/>
  <c r="CF95" i="288"/>
  <c r="CG95" i="288"/>
  <c r="CH95" i="288"/>
  <c r="CI95" i="288"/>
  <c r="CJ95" i="288"/>
  <c r="CK95" i="288"/>
  <c r="CL95" i="288"/>
  <c r="CM95" i="288"/>
  <c r="CN95" i="288"/>
  <c r="CO95" i="288"/>
  <c r="CP95" i="288"/>
  <c r="CQ95" i="288"/>
  <c r="CR95" i="288"/>
  <c r="CS95" i="288"/>
  <c r="CT95" i="288"/>
  <c r="CU95" i="288"/>
  <c r="CV95" i="288"/>
  <c r="CW95" i="288"/>
  <c r="CX95" i="288"/>
  <c r="CY95" i="288"/>
  <c r="CZ95" i="288"/>
  <c r="DA95" i="288"/>
  <c r="DB95" i="288"/>
  <c r="DC95" i="288"/>
  <c r="DD95" i="288"/>
  <c r="DE95" i="288"/>
  <c r="DF95" i="288"/>
  <c r="DG95" i="288"/>
  <c r="DH95" i="288"/>
  <c r="DI95" i="288"/>
  <c r="DJ95" i="288"/>
  <c r="DK95" i="288"/>
  <c r="DL95" i="288"/>
  <c r="DM95" i="288"/>
  <c r="DN95" i="288"/>
  <c r="DO95" i="288"/>
  <c r="DP95" i="288"/>
  <c r="DQ95" i="288"/>
  <c r="DR95" i="288"/>
  <c r="DS95" i="288"/>
  <c r="DT95" i="288"/>
  <c r="DU95" i="288"/>
  <c r="DV95" i="288"/>
  <c r="DW95" i="288"/>
  <c r="DX95" i="288"/>
  <c r="DY95" i="288"/>
  <c r="DZ95" i="288"/>
  <c r="EA95" i="288"/>
  <c r="EB95" i="288"/>
  <c r="EC95" i="288"/>
  <c r="ED95" i="288"/>
  <c r="EE95" i="288"/>
  <c r="EF95" i="288"/>
  <c r="EG95" i="288"/>
  <c r="EH95" i="288"/>
  <c r="EI95" i="288"/>
  <c r="EJ95" i="288"/>
  <c r="EK95" i="288"/>
  <c r="EL95" i="288"/>
  <c r="EM95" i="288"/>
  <c r="EN95" i="288"/>
  <c r="EO95" i="288"/>
  <c r="EP95" i="288"/>
  <c r="EQ95" i="288"/>
  <c r="ER95" i="288"/>
  <c r="ES95" i="288"/>
  <c r="ET95" i="288"/>
  <c r="EU95" i="288"/>
  <c r="EV95" i="288"/>
  <c r="EW95" i="288"/>
  <c r="EX95" i="288"/>
  <c r="EY95" i="288"/>
  <c r="EZ95" i="288"/>
  <c r="FA95" i="288"/>
  <c r="FB95" i="288"/>
  <c r="FC95" i="288"/>
  <c r="FD95" i="288"/>
  <c r="FE95" i="288"/>
  <c r="FF95" i="288"/>
  <c r="FG95" i="288"/>
  <c r="FH95" i="288"/>
  <c r="FI95" i="288"/>
  <c r="FJ95" i="288"/>
  <c r="FK95" i="288"/>
  <c r="FL95" i="288"/>
  <c r="FM95" i="288"/>
  <c r="FN95" i="288"/>
  <c r="FO95" i="288"/>
  <c r="FP95" i="288"/>
  <c r="FQ95" i="288"/>
  <c r="FR95" i="288"/>
  <c r="FS95" i="288"/>
  <c r="FT95" i="288"/>
  <c r="FU95" i="288"/>
  <c r="FV95" i="288"/>
  <c r="FW95" i="288"/>
  <c r="FX95" i="288"/>
  <c r="FY95" i="288"/>
  <c r="FZ95" i="288"/>
  <c r="GA95" i="288"/>
  <c r="GB95" i="288"/>
  <c r="GC95" i="288"/>
  <c r="GD95" i="288"/>
  <c r="GE95" i="288"/>
  <c r="GF95" i="288"/>
  <c r="GG95" i="288"/>
  <c r="GH95" i="288"/>
  <c r="GI95" i="288"/>
  <c r="GJ95" i="288"/>
  <c r="E346" i="307"/>
  <c r="F346" i="307"/>
  <c r="I346" i="307"/>
  <c r="L10" i="273"/>
  <c r="L13" i="273"/>
  <c r="L14" i="273"/>
  <c r="L19" i="273"/>
  <c r="M10" i="273"/>
  <c r="M13" i="273"/>
  <c r="M14" i="273"/>
  <c r="M19" i="273"/>
  <c r="N10" i="273"/>
  <c r="N13" i="273"/>
  <c r="N14" i="273"/>
  <c r="N19" i="273"/>
  <c r="O10" i="273"/>
  <c r="O13" i="273"/>
  <c r="O14" i="273"/>
  <c r="O19" i="273"/>
  <c r="P10" i="273"/>
  <c r="P13" i="273"/>
  <c r="P14" i="273"/>
  <c r="P19" i="273"/>
  <c r="Q10" i="273"/>
  <c r="Q13" i="273"/>
  <c r="Q14" i="273"/>
  <c r="Q19" i="273"/>
  <c r="R10" i="273"/>
  <c r="R13" i="273"/>
  <c r="R14" i="273"/>
  <c r="R19" i="273"/>
  <c r="S10" i="273"/>
  <c r="S13" i="273"/>
  <c r="S14" i="273"/>
  <c r="S19" i="273"/>
  <c r="T10" i="273"/>
  <c r="T13" i="273"/>
  <c r="T14" i="273"/>
  <c r="T19" i="273"/>
  <c r="U10" i="273"/>
  <c r="U13" i="273"/>
  <c r="U14" i="273"/>
  <c r="U19" i="273"/>
  <c r="V10" i="273"/>
  <c r="V13" i="273"/>
  <c r="V14" i="273"/>
  <c r="V19" i="273"/>
  <c r="W10" i="273"/>
  <c r="W13" i="273"/>
  <c r="W14" i="273"/>
  <c r="W19" i="273"/>
  <c r="X10" i="273"/>
  <c r="X13" i="273"/>
  <c r="X14" i="273"/>
  <c r="X19" i="273"/>
  <c r="Y10" i="273"/>
  <c r="Y13" i="273"/>
  <c r="Y14" i="273"/>
  <c r="Y19" i="273"/>
  <c r="Z10" i="273"/>
  <c r="Z13" i="273"/>
  <c r="Z14" i="273"/>
  <c r="Z19" i="273"/>
  <c r="AA10" i="273"/>
  <c r="AA13" i="273"/>
  <c r="AA14" i="273"/>
  <c r="AA19" i="273"/>
  <c r="AB10" i="273"/>
  <c r="AB13" i="273"/>
  <c r="AB14" i="273"/>
  <c r="AB19" i="273"/>
  <c r="AC10" i="273"/>
  <c r="AC13" i="273"/>
  <c r="AC14" i="273"/>
  <c r="AC19" i="273"/>
  <c r="AD10" i="273"/>
  <c r="AD13" i="273"/>
  <c r="AD14" i="273"/>
  <c r="AD19" i="273"/>
  <c r="AE10" i="273"/>
  <c r="AE13" i="273"/>
  <c r="AE14" i="273"/>
  <c r="AE19" i="273"/>
  <c r="AF10" i="273"/>
  <c r="AF13" i="273"/>
  <c r="AF14" i="273"/>
  <c r="AF19" i="273"/>
  <c r="AG10" i="273"/>
  <c r="AG13" i="273"/>
  <c r="AG14" i="273"/>
  <c r="AG19" i="273"/>
  <c r="AH10" i="273"/>
  <c r="AH13" i="273"/>
  <c r="AH14" i="273"/>
  <c r="AH19" i="273"/>
  <c r="AI10" i="273"/>
  <c r="AI13" i="273"/>
  <c r="AI14" i="273"/>
  <c r="AI19" i="273"/>
  <c r="AJ10" i="273"/>
  <c r="AJ13" i="273"/>
  <c r="AJ14" i="273"/>
  <c r="AJ19" i="273"/>
  <c r="AK10" i="273"/>
  <c r="AK13" i="273"/>
  <c r="AK14" i="273"/>
  <c r="AK19" i="273"/>
  <c r="AL10" i="273"/>
  <c r="AL13" i="273"/>
  <c r="AL14" i="273"/>
  <c r="AL19" i="273"/>
  <c r="AM10" i="273"/>
  <c r="AM13" i="273"/>
  <c r="AM14" i="273"/>
  <c r="AM19" i="273"/>
  <c r="AN10" i="273"/>
  <c r="AN13" i="273"/>
  <c r="AN14" i="273"/>
  <c r="AN19" i="273"/>
  <c r="AO10" i="273"/>
  <c r="AO13" i="273"/>
  <c r="AO14" i="273"/>
  <c r="AO19" i="273"/>
  <c r="AP10" i="273"/>
  <c r="AP13" i="273"/>
  <c r="AP14" i="273"/>
  <c r="AP19" i="273"/>
  <c r="AQ10" i="273"/>
  <c r="AQ13" i="273"/>
  <c r="AQ14" i="273"/>
  <c r="AQ19" i="273"/>
  <c r="AR10" i="273"/>
  <c r="AR13" i="273"/>
  <c r="AR14" i="273"/>
  <c r="AR19" i="273"/>
  <c r="AS10" i="273"/>
  <c r="AS13" i="273"/>
  <c r="AS14" i="273"/>
  <c r="AS19" i="273"/>
  <c r="AT10" i="273"/>
  <c r="AT13" i="273"/>
  <c r="AT14" i="273"/>
  <c r="AT19" i="273"/>
  <c r="AU10" i="273"/>
  <c r="AU13" i="273"/>
  <c r="AU14" i="273"/>
  <c r="AU19" i="273"/>
  <c r="AV10" i="273"/>
  <c r="AV13" i="273"/>
  <c r="AV14" i="273"/>
  <c r="AV19" i="273"/>
  <c r="AW10" i="273"/>
  <c r="AW13" i="273"/>
  <c r="AW14" i="273"/>
  <c r="AW19" i="273"/>
  <c r="AX10" i="273"/>
  <c r="AX13" i="273"/>
  <c r="AX14" i="273"/>
  <c r="AX19" i="273"/>
  <c r="AY10" i="273"/>
  <c r="AY13" i="273"/>
  <c r="AY14" i="273"/>
  <c r="AY19" i="273"/>
  <c r="AZ10" i="273"/>
  <c r="AZ13" i="273"/>
  <c r="AZ14" i="273"/>
  <c r="AZ19" i="273"/>
  <c r="BA10" i="273"/>
  <c r="BA13" i="273"/>
  <c r="BA14" i="273"/>
  <c r="BA19" i="273"/>
  <c r="BB10" i="273"/>
  <c r="BB13" i="273"/>
  <c r="BB14" i="273"/>
  <c r="BB19" i="273"/>
  <c r="BC10" i="273"/>
  <c r="BC13" i="273"/>
  <c r="BC14" i="273"/>
  <c r="BC19" i="273"/>
  <c r="BD10" i="273"/>
  <c r="BD13" i="273"/>
  <c r="BD14" i="273"/>
  <c r="BD19" i="273"/>
  <c r="BE10" i="273"/>
  <c r="BE13" i="273"/>
  <c r="BE14" i="273"/>
  <c r="BE19" i="273"/>
  <c r="BF10" i="273"/>
  <c r="BF13" i="273"/>
  <c r="BF14" i="273"/>
  <c r="BF19" i="273"/>
  <c r="BG10" i="273"/>
  <c r="BG13" i="273"/>
  <c r="BG14" i="273"/>
  <c r="BG19" i="273"/>
  <c r="BH10" i="273"/>
  <c r="BH13" i="273"/>
  <c r="BH14" i="273"/>
  <c r="BH19" i="273"/>
  <c r="BI10" i="273"/>
  <c r="BI13" i="273"/>
  <c r="BI14" i="273"/>
  <c r="BI19" i="273"/>
  <c r="BJ10" i="273"/>
  <c r="BJ13" i="273"/>
  <c r="BJ14" i="273"/>
  <c r="BJ19" i="273"/>
  <c r="BK10" i="273"/>
  <c r="BK13" i="273"/>
  <c r="BK14" i="273"/>
  <c r="BK19" i="273"/>
  <c r="BL10" i="273"/>
  <c r="BL13" i="273"/>
  <c r="BL14" i="273"/>
  <c r="BL19" i="273"/>
  <c r="BM10" i="273"/>
  <c r="BM13" i="273"/>
  <c r="BM14" i="273"/>
  <c r="BM19" i="273"/>
  <c r="BN10" i="273"/>
  <c r="BN13" i="273"/>
  <c r="BN14" i="273"/>
  <c r="BN19" i="273"/>
  <c r="BO10" i="273"/>
  <c r="BO13" i="273"/>
  <c r="BO14" i="273"/>
  <c r="BO19" i="273"/>
  <c r="BP10" i="273"/>
  <c r="BP13" i="273"/>
  <c r="BP14" i="273"/>
  <c r="BP19" i="273"/>
  <c r="BQ10" i="273"/>
  <c r="BQ13" i="273"/>
  <c r="BQ14" i="273"/>
  <c r="BQ19" i="273"/>
  <c r="BR10" i="273"/>
  <c r="BR13" i="273"/>
  <c r="BR14" i="273"/>
  <c r="BR19" i="273"/>
  <c r="BS10" i="273"/>
  <c r="BS13" i="273"/>
  <c r="BS14" i="273"/>
  <c r="BS19" i="273"/>
  <c r="BT10" i="273"/>
  <c r="BT13" i="273"/>
  <c r="BT14" i="273"/>
  <c r="BT19" i="273"/>
  <c r="BU10" i="273"/>
  <c r="BU13" i="273"/>
  <c r="BU14" i="273"/>
  <c r="BU19" i="273"/>
  <c r="BV10" i="273"/>
  <c r="BV13" i="273"/>
  <c r="BV14" i="273"/>
  <c r="BV19" i="273"/>
  <c r="BW10" i="273"/>
  <c r="BW13" i="273"/>
  <c r="BW14" i="273"/>
  <c r="BW19" i="273"/>
  <c r="BX10" i="273"/>
  <c r="BX13" i="273"/>
  <c r="BX14" i="273"/>
  <c r="BX19" i="273"/>
  <c r="BY10" i="273"/>
  <c r="BY13" i="273"/>
  <c r="BY14" i="273"/>
  <c r="BY19" i="273"/>
  <c r="BZ10" i="273"/>
  <c r="BZ13" i="273"/>
  <c r="BZ14" i="273"/>
  <c r="BZ19" i="273"/>
  <c r="CA10" i="273"/>
  <c r="CA13" i="273"/>
  <c r="CA14" i="273"/>
  <c r="CA19" i="273"/>
  <c r="CB10" i="273"/>
  <c r="CB13" i="273"/>
  <c r="CB14" i="273"/>
  <c r="CB19" i="273"/>
  <c r="CC10" i="273"/>
  <c r="CC13" i="273"/>
  <c r="CC14" i="273"/>
  <c r="CC19" i="273"/>
  <c r="CD10" i="273"/>
  <c r="CD13" i="273"/>
  <c r="CD14" i="273"/>
  <c r="CD19" i="273"/>
  <c r="CE10" i="273"/>
  <c r="CE13" i="273"/>
  <c r="CE14" i="273"/>
  <c r="CE19" i="273"/>
  <c r="CF10" i="273"/>
  <c r="CF13" i="273"/>
  <c r="CF14" i="273"/>
  <c r="CF19" i="273"/>
  <c r="CG10" i="273"/>
  <c r="CG13" i="273"/>
  <c r="CG14" i="273"/>
  <c r="CG19" i="273"/>
  <c r="CH10" i="273"/>
  <c r="CH13" i="273"/>
  <c r="CH14" i="273"/>
  <c r="CH19" i="273"/>
  <c r="CI10" i="273"/>
  <c r="CI13" i="273"/>
  <c r="CI14" i="273"/>
  <c r="CI19" i="273"/>
  <c r="CJ10" i="273"/>
  <c r="CJ13" i="273"/>
  <c r="CJ14" i="273"/>
  <c r="CJ19" i="273"/>
  <c r="CK10" i="273"/>
  <c r="CK13" i="273"/>
  <c r="CK14" i="273"/>
  <c r="CK19" i="273"/>
  <c r="CL10" i="273"/>
  <c r="CL13" i="273"/>
  <c r="CL14" i="273"/>
  <c r="CL19" i="273"/>
  <c r="CM10" i="273"/>
  <c r="CM13" i="273"/>
  <c r="CM14" i="273"/>
  <c r="CM19" i="273"/>
  <c r="CN10" i="273"/>
  <c r="CN13" i="273"/>
  <c r="CN14" i="273"/>
  <c r="CN19" i="273"/>
  <c r="CO10" i="273"/>
  <c r="CO13" i="273"/>
  <c r="CO14" i="273"/>
  <c r="CO19" i="273"/>
  <c r="CP10" i="273"/>
  <c r="CP13" i="273"/>
  <c r="CP14" i="273"/>
  <c r="CP19" i="273"/>
  <c r="CQ10" i="273"/>
  <c r="CQ13" i="273"/>
  <c r="CQ14" i="273"/>
  <c r="CQ19" i="273"/>
  <c r="CR10" i="273"/>
  <c r="CR13" i="273"/>
  <c r="CR14" i="273"/>
  <c r="CR19" i="273"/>
  <c r="CS10" i="273"/>
  <c r="CS13" i="273"/>
  <c r="CS14" i="273"/>
  <c r="CS19" i="273"/>
  <c r="CT10" i="273"/>
  <c r="CT13" i="273"/>
  <c r="CT14" i="273"/>
  <c r="CT19" i="273"/>
  <c r="CU10" i="273"/>
  <c r="CU13" i="273"/>
  <c r="CU14" i="273"/>
  <c r="CU19" i="273"/>
  <c r="CV10" i="273"/>
  <c r="CV13" i="273"/>
  <c r="CV14" i="273"/>
  <c r="CV19" i="273"/>
  <c r="CW10" i="273"/>
  <c r="CW13" i="273"/>
  <c r="CW14" i="273"/>
  <c r="CW19" i="273"/>
  <c r="CX10" i="273"/>
  <c r="CX13" i="273"/>
  <c r="CX14" i="273"/>
  <c r="CX19" i="273"/>
  <c r="CY10" i="273"/>
  <c r="CY13" i="273"/>
  <c r="CY14" i="273"/>
  <c r="CY19" i="273"/>
  <c r="CZ10" i="273"/>
  <c r="CZ13" i="273"/>
  <c r="CZ14" i="273"/>
  <c r="CZ19" i="273"/>
  <c r="DA10" i="273"/>
  <c r="DA13" i="273"/>
  <c r="DA14" i="273"/>
  <c r="DA19" i="273"/>
  <c r="DB10" i="273"/>
  <c r="DB13" i="273"/>
  <c r="DB14" i="273"/>
  <c r="DB19" i="273"/>
  <c r="DC10" i="273"/>
  <c r="DC13" i="273"/>
  <c r="DC14" i="273"/>
  <c r="DC19" i="273"/>
  <c r="DD10" i="273"/>
  <c r="DD13" i="273"/>
  <c r="DD14" i="273"/>
  <c r="DD19" i="273"/>
  <c r="DE10" i="273"/>
  <c r="DE13" i="273"/>
  <c r="DE14" i="273"/>
  <c r="DE19" i="273"/>
  <c r="DF10" i="273"/>
  <c r="DF13" i="273"/>
  <c r="DF14" i="273"/>
  <c r="DF19" i="273"/>
  <c r="DG10" i="273"/>
  <c r="DG13" i="273"/>
  <c r="DG14" i="273"/>
  <c r="DG19" i="273"/>
  <c r="DH10" i="273"/>
  <c r="DH13" i="273"/>
  <c r="DH14" i="273"/>
  <c r="DH19" i="273"/>
  <c r="DI10" i="273"/>
  <c r="DI13" i="273"/>
  <c r="DI14" i="273"/>
  <c r="DI19" i="273"/>
  <c r="DJ10" i="273"/>
  <c r="DJ13" i="273"/>
  <c r="DJ14" i="273"/>
  <c r="DJ19" i="273"/>
  <c r="DK10" i="273"/>
  <c r="DK13" i="273"/>
  <c r="DK14" i="273"/>
  <c r="DK19" i="273"/>
  <c r="DL10" i="273"/>
  <c r="DL13" i="273"/>
  <c r="DL14" i="273"/>
  <c r="DL19" i="273"/>
  <c r="DM10" i="273"/>
  <c r="DM13" i="273"/>
  <c r="DM14" i="273"/>
  <c r="DM19" i="273"/>
  <c r="DN10" i="273"/>
  <c r="DN13" i="273"/>
  <c r="DN14" i="273"/>
  <c r="DN19" i="273"/>
  <c r="DO10" i="273"/>
  <c r="DO13" i="273"/>
  <c r="DO14" i="273"/>
  <c r="DO19" i="273"/>
  <c r="DP10" i="273"/>
  <c r="DP13" i="273"/>
  <c r="DP14" i="273"/>
  <c r="DP19" i="273"/>
  <c r="DQ10" i="273"/>
  <c r="DQ13" i="273"/>
  <c r="DQ14" i="273"/>
  <c r="DQ19" i="273"/>
  <c r="DR10" i="273"/>
  <c r="DR13" i="273"/>
  <c r="DR14" i="273"/>
  <c r="DR19" i="273"/>
  <c r="DS10" i="273"/>
  <c r="DS13" i="273"/>
  <c r="DS14" i="273"/>
  <c r="DS19" i="273"/>
  <c r="DT10" i="273"/>
  <c r="DT13" i="273"/>
  <c r="DT14" i="273"/>
  <c r="DT19" i="273"/>
  <c r="DU10" i="273"/>
  <c r="DU13" i="273"/>
  <c r="DU14" i="273"/>
  <c r="DU19" i="273"/>
  <c r="DV10" i="273"/>
  <c r="DV13" i="273"/>
  <c r="DV14" i="273"/>
  <c r="DV19" i="273"/>
  <c r="DW10" i="273"/>
  <c r="DW13" i="273"/>
  <c r="DW14" i="273"/>
  <c r="DW19" i="273"/>
  <c r="DX10" i="273"/>
  <c r="DX13" i="273"/>
  <c r="DX14" i="273"/>
  <c r="DX19" i="273"/>
  <c r="DY10" i="273"/>
  <c r="DY13" i="273"/>
  <c r="DY14" i="273"/>
  <c r="DY19" i="273"/>
  <c r="DZ10" i="273"/>
  <c r="DZ13" i="273"/>
  <c r="DZ14" i="273"/>
  <c r="DZ19" i="273"/>
  <c r="EA10" i="273"/>
  <c r="EA13" i="273"/>
  <c r="EA14" i="273"/>
  <c r="EA19" i="273"/>
  <c r="EB10" i="273"/>
  <c r="EB13" i="273"/>
  <c r="EB14" i="273"/>
  <c r="EB19" i="273"/>
  <c r="EC10" i="273"/>
  <c r="EC13" i="273"/>
  <c r="EC14" i="273"/>
  <c r="EC19" i="273"/>
  <c r="ED10" i="273"/>
  <c r="ED13" i="273"/>
  <c r="ED14" i="273"/>
  <c r="ED19" i="273"/>
  <c r="EE10" i="273"/>
  <c r="EE13" i="273"/>
  <c r="EE14" i="273"/>
  <c r="EE19" i="273"/>
  <c r="EF10" i="273"/>
  <c r="EF13" i="273"/>
  <c r="EF14" i="273"/>
  <c r="EF19" i="273"/>
  <c r="EG10" i="273"/>
  <c r="EG13" i="273"/>
  <c r="EG14" i="273"/>
  <c r="EG19" i="273"/>
  <c r="EH10" i="273"/>
  <c r="EH13" i="273"/>
  <c r="EH14" i="273"/>
  <c r="EH19" i="273"/>
  <c r="EI10" i="273"/>
  <c r="EI13" i="273"/>
  <c r="EI14" i="273"/>
  <c r="EI19" i="273"/>
  <c r="EJ10" i="273"/>
  <c r="EJ13" i="273"/>
  <c r="EJ14" i="273"/>
  <c r="EJ19" i="273"/>
  <c r="EK10" i="273"/>
  <c r="EK13" i="273"/>
  <c r="EK14" i="273"/>
  <c r="EK19" i="273"/>
  <c r="EL10" i="273"/>
  <c r="EL13" i="273"/>
  <c r="EL14" i="273"/>
  <c r="EL19" i="273"/>
  <c r="EM10" i="273"/>
  <c r="EM13" i="273"/>
  <c r="EM14" i="273"/>
  <c r="EM19" i="273"/>
  <c r="EN10" i="273"/>
  <c r="EN13" i="273"/>
  <c r="EN14" i="273"/>
  <c r="EN19" i="273"/>
  <c r="EO10" i="273"/>
  <c r="EO13" i="273"/>
  <c r="EO14" i="273"/>
  <c r="EO19" i="273"/>
  <c r="EP10" i="273"/>
  <c r="EP13" i="273"/>
  <c r="EP14" i="273"/>
  <c r="EP19" i="273"/>
  <c r="EQ10" i="273"/>
  <c r="EQ13" i="273"/>
  <c r="EQ14" i="273"/>
  <c r="EQ19" i="273"/>
  <c r="ER10" i="273"/>
  <c r="ER13" i="273"/>
  <c r="ER14" i="273"/>
  <c r="ER19" i="273"/>
  <c r="ES10" i="273"/>
  <c r="ES13" i="273"/>
  <c r="ES14" i="273"/>
  <c r="ES19" i="273"/>
  <c r="ET10" i="273"/>
  <c r="ET13" i="273"/>
  <c r="ET14" i="273"/>
  <c r="ET19" i="273"/>
  <c r="EU10" i="273"/>
  <c r="EU13" i="273"/>
  <c r="EU14" i="273"/>
  <c r="EU19" i="273"/>
  <c r="EV10" i="273"/>
  <c r="EV13" i="273"/>
  <c r="EV14" i="273"/>
  <c r="EV19" i="273"/>
  <c r="EW10" i="273"/>
  <c r="EW13" i="273"/>
  <c r="EW14" i="273"/>
  <c r="EW19" i="273"/>
  <c r="EX10" i="273"/>
  <c r="EX13" i="273"/>
  <c r="EX14" i="273"/>
  <c r="EX19" i="273"/>
  <c r="EY10" i="273"/>
  <c r="EY13" i="273"/>
  <c r="EY14" i="273"/>
  <c r="EY19" i="273"/>
  <c r="EZ10" i="273"/>
  <c r="EZ13" i="273"/>
  <c r="EZ14" i="273"/>
  <c r="EZ19" i="273"/>
  <c r="FA10" i="273"/>
  <c r="FA13" i="273"/>
  <c r="FA14" i="273"/>
  <c r="FA19" i="273"/>
  <c r="FB10" i="273"/>
  <c r="FB13" i="273"/>
  <c r="FB14" i="273"/>
  <c r="FB19" i="273"/>
  <c r="FC10" i="273"/>
  <c r="FC13" i="273"/>
  <c r="FC14" i="273"/>
  <c r="FC19" i="273"/>
  <c r="FD10" i="273"/>
  <c r="FD13" i="273"/>
  <c r="FD14" i="273"/>
  <c r="FD19" i="273"/>
  <c r="FE10" i="273"/>
  <c r="FE13" i="273"/>
  <c r="FE14" i="273"/>
  <c r="FE19" i="273"/>
  <c r="FF10" i="273"/>
  <c r="FF13" i="273"/>
  <c r="FF14" i="273"/>
  <c r="FF19" i="273"/>
  <c r="FG10" i="273"/>
  <c r="FG13" i="273"/>
  <c r="FG14" i="273"/>
  <c r="FG19" i="273"/>
  <c r="FH10" i="273"/>
  <c r="FH13" i="273"/>
  <c r="FH14" i="273"/>
  <c r="FH19" i="273"/>
  <c r="FI10" i="273"/>
  <c r="FI13" i="273"/>
  <c r="FI14" i="273"/>
  <c r="FI19" i="273"/>
  <c r="FJ10" i="273"/>
  <c r="FJ13" i="273"/>
  <c r="FJ14" i="273"/>
  <c r="FJ19" i="273"/>
  <c r="FK10" i="273"/>
  <c r="FK13" i="273"/>
  <c r="FK14" i="273"/>
  <c r="FK19" i="273"/>
  <c r="FL10" i="273"/>
  <c r="FL13" i="273"/>
  <c r="FL14" i="273"/>
  <c r="FL19" i="273"/>
  <c r="FM10" i="273"/>
  <c r="FM13" i="273"/>
  <c r="FM14" i="273"/>
  <c r="FM19" i="273"/>
  <c r="FN10" i="273"/>
  <c r="FN13" i="273"/>
  <c r="FN14" i="273"/>
  <c r="FN19" i="273"/>
  <c r="FO10" i="273"/>
  <c r="FO13" i="273"/>
  <c r="FO14" i="273"/>
  <c r="FO19" i="273"/>
  <c r="FP10" i="273"/>
  <c r="FP13" i="273"/>
  <c r="FP14" i="273"/>
  <c r="FP19" i="273"/>
  <c r="FQ10" i="273"/>
  <c r="FQ13" i="273"/>
  <c r="FQ14" i="273"/>
  <c r="FQ19" i="273"/>
  <c r="FR10" i="273"/>
  <c r="FR13" i="273"/>
  <c r="FR14" i="273"/>
  <c r="FR19" i="273"/>
  <c r="FS10" i="273"/>
  <c r="FS13" i="273"/>
  <c r="FS14" i="273"/>
  <c r="FS19" i="273"/>
  <c r="FT10" i="273"/>
  <c r="FT13" i="273"/>
  <c r="FT14" i="273"/>
  <c r="FT19" i="273"/>
  <c r="FU10" i="273"/>
  <c r="FU13" i="273"/>
  <c r="FU14" i="273"/>
  <c r="FU19" i="273"/>
  <c r="FV10" i="273"/>
  <c r="FV13" i="273"/>
  <c r="FV14" i="273"/>
  <c r="FV19" i="273"/>
  <c r="FW10" i="273"/>
  <c r="FW13" i="273"/>
  <c r="FW14" i="273"/>
  <c r="FW19" i="273"/>
  <c r="FX10" i="273"/>
  <c r="FX13" i="273"/>
  <c r="FX14" i="273"/>
  <c r="FX19" i="273"/>
  <c r="FY10" i="273"/>
  <c r="FY13" i="273"/>
  <c r="FY14" i="273"/>
  <c r="FY19" i="273"/>
  <c r="FZ10" i="273"/>
  <c r="FZ13" i="273"/>
  <c r="FZ14" i="273"/>
  <c r="FZ19" i="273"/>
  <c r="GA10" i="273"/>
  <c r="GA13" i="273"/>
  <c r="GA14" i="273"/>
  <c r="GA19" i="273"/>
  <c r="GB10" i="273"/>
  <c r="GB13" i="273"/>
  <c r="GB14" i="273"/>
  <c r="GB19" i="273"/>
  <c r="GC10" i="273"/>
  <c r="GC13" i="273"/>
  <c r="GC14" i="273"/>
  <c r="GC19" i="273"/>
  <c r="GD10" i="273"/>
  <c r="GD13" i="273"/>
  <c r="GD14" i="273"/>
  <c r="GD19" i="273"/>
  <c r="GE10" i="273"/>
  <c r="GE13" i="273"/>
  <c r="GE14" i="273"/>
  <c r="GE19" i="273"/>
  <c r="GF10" i="273"/>
  <c r="GF13" i="273"/>
  <c r="GF14" i="273"/>
  <c r="GF19" i="273"/>
  <c r="GG10" i="273"/>
  <c r="GG13" i="273"/>
  <c r="GG14" i="273"/>
  <c r="GG19" i="273"/>
  <c r="GH10" i="273"/>
  <c r="GH13" i="273"/>
  <c r="GH14" i="273"/>
  <c r="GH19" i="273"/>
  <c r="GI10" i="273"/>
  <c r="GI13" i="273"/>
  <c r="GI14" i="273"/>
  <c r="GI19" i="273"/>
  <c r="E215" i="280"/>
  <c r="F215" i="280"/>
  <c r="G215" i="280"/>
  <c r="GJ44" i="265"/>
  <c r="GI44" i="265"/>
  <c r="GH44" i="265"/>
  <c r="GG44" i="265"/>
  <c r="GF44" i="265"/>
  <c r="GE44" i="265"/>
  <c r="GD44" i="265"/>
  <c r="GC44" i="265"/>
  <c r="GB44" i="265"/>
  <c r="GA44" i="265"/>
  <c r="FZ44" i="265"/>
  <c r="FY44" i="265"/>
  <c r="FX44" i="265"/>
  <c r="FW44" i="265"/>
  <c r="FV44" i="265"/>
  <c r="FU44" i="265"/>
  <c r="FT44" i="265"/>
  <c r="FS44" i="265"/>
  <c r="FR44" i="265"/>
  <c r="FQ44" i="265"/>
  <c r="FP44" i="265"/>
  <c r="FO44" i="265"/>
  <c r="FN44" i="265"/>
  <c r="FM44" i="265"/>
  <c r="FL44" i="265"/>
  <c r="FK44" i="265"/>
  <c r="FJ44" i="265"/>
  <c r="FI44" i="265"/>
  <c r="FH44" i="265"/>
  <c r="FG44" i="265"/>
  <c r="FF44" i="265"/>
  <c r="FE44" i="265"/>
  <c r="FD44" i="265"/>
  <c r="FC44" i="265"/>
  <c r="FB44" i="265"/>
  <c r="FA44" i="265"/>
  <c r="EZ44" i="265"/>
  <c r="EY44" i="265"/>
  <c r="EX44" i="265"/>
  <c r="EW44" i="265"/>
  <c r="EV44" i="265"/>
  <c r="EU44" i="265"/>
  <c r="ET44" i="265"/>
  <c r="ES44" i="265"/>
  <c r="ER44" i="265"/>
  <c r="EQ44" i="265"/>
  <c r="EP44" i="265"/>
  <c r="EO44" i="265"/>
  <c r="EN44" i="265"/>
  <c r="EM44" i="265"/>
  <c r="EL44" i="265"/>
  <c r="EK44" i="265"/>
  <c r="EJ44" i="265"/>
  <c r="EI44" i="265"/>
  <c r="EH44" i="265"/>
  <c r="EG44" i="265"/>
  <c r="EF44" i="265"/>
  <c r="EE44" i="265"/>
  <c r="ED44" i="265"/>
  <c r="EC44" i="265"/>
  <c r="EB44" i="265"/>
  <c r="EA44" i="265"/>
  <c r="DZ44" i="265"/>
  <c r="DY44" i="265"/>
  <c r="DX44" i="265"/>
  <c r="DW44" i="265"/>
  <c r="DV44" i="265"/>
  <c r="DU44" i="265"/>
  <c r="DT44" i="265"/>
  <c r="DS44" i="265"/>
  <c r="DR44" i="265"/>
  <c r="DQ44" i="265"/>
  <c r="DP44" i="265"/>
  <c r="DO44" i="265"/>
  <c r="DN44" i="265"/>
  <c r="DM44" i="265"/>
  <c r="DL44" i="265"/>
  <c r="DK44" i="265"/>
  <c r="DJ44" i="265"/>
  <c r="DI44" i="265"/>
  <c r="DH44" i="265"/>
  <c r="DG44" i="265"/>
  <c r="DF44" i="265"/>
  <c r="DE44" i="265"/>
  <c r="DD44" i="265"/>
  <c r="DC44" i="265"/>
  <c r="DB44" i="265"/>
  <c r="DA44" i="265"/>
  <c r="CZ44" i="265"/>
  <c r="CY44" i="265"/>
  <c r="CX44" i="265"/>
  <c r="CW44" i="265"/>
  <c r="CV44" i="265"/>
  <c r="CU44" i="265"/>
  <c r="CT44" i="265"/>
  <c r="CS44" i="265"/>
  <c r="CR44" i="265"/>
  <c r="CQ44" i="265"/>
  <c r="CP44" i="265"/>
  <c r="CO44" i="265"/>
  <c r="CN44" i="265"/>
  <c r="CM44" i="265"/>
  <c r="CL44" i="265"/>
  <c r="CK44" i="265"/>
  <c r="CJ44" i="265"/>
  <c r="CI44" i="265"/>
  <c r="CH44" i="265"/>
  <c r="CG44" i="265"/>
  <c r="CF44" i="265"/>
  <c r="CE44" i="265"/>
  <c r="CD44" i="265"/>
  <c r="CC44" i="265"/>
  <c r="CB44" i="265"/>
  <c r="CA44" i="265"/>
  <c r="BZ44" i="265"/>
  <c r="BY44" i="265"/>
  <c r="BX44" i="265"/>
  <c r="BW44" i="265"/>
  <c r="BV44" i="265"/>
  <c r="BU44" i="265"/>
  <c r="BT44" i="265"/>
  <c r="BS44" i="265"/>
  <c r="BR44" i="265"/>
  <c r="BQ44" i="265"/>
  <c r="BP44" i="265"/>
  <c r="BO44" i="265"/>
  <c r="BN44" i="265"/>
  <c r="BM44" i="265"/>
  <c r="BL44" i="265"/>
  <c r="BK44" i="265"/>
  <c r="BJ44" i="265"/>
  <c r="BI44" i="265"/>
  <c r="BH44" i="265"/>
  <c r="BG44" i="265"/>
  <c r="BF44" i="265"/>
  <c r="K54" i="305"/>
  <c r="J55" i="305"/>
  <c r="L54" i="305"/>
  <c r="K55" i="305"/>
  <c r="M54" i="305"/>
  <c r="L55" i="305"/>
  <c r="N54" i="305"/>
  <c r="M55" i="305"/>
  <c r="O54" i="305"/>
  <c r="N55" i="305"/>
  <c r="P54" i="305"/>
  <c r="O55" i="305"/>
  <c r="Q54" i="305"/>
  <c r="P55" i="305"/>
  <c r="R54" i="305"/>
  <c r="Q55" i="305"/>
  <c r="S54" i="305"/>
  <c r="R55" i="305"/>
  <c r="T54" i="305"/>
  <c r="S55" i="305"/>
  <c r="U54" i="305"/>
  <c r="T55" i="305"/>
  <c r="V54" i="305"/>
  <c r="U55" i="305"/>
  <c r="W54" i="305"/>
  <c r="V55" i="305"/>
  <c r="X54" i="305"/>
  <c r="W55" i="305"/>
  <c r="Y54" i="305"/>
  <c r="X55" i="305"/>
  <c r="Z54" i="305"/>
  <c r="Y55" i="305"/>
  <c r="AA54" i="305"/>
  <c r="Z55" i="305"/>
  <c r="AB54" i="305"/>
  <c r="AA55" i="305"/>
  <c r="AC54" i="305"/>
  <c r="AB55" i="305"/>
  <c r="AD54" i="305"/>
  <c r="AC55" i="305"/>
  <c r="AE54" i="305"/>
  <c r="AD55" i="305"/>
  <c r="AF54" i="305"/>
  <c r="AE55" i="305"/>
  <c r="AG54" i="305"/>
  <c r="AF55" i="305"/>
  <c r="AH54" i="305"/>
  <c r="AG55" i="305"/>
  <c r="AI54" i="305"/>
  <c r="AH55" i="305"/>
  <c r="AJ54" i="305"/>
  <c r="AI55" i="305"/>
  <c r="AK54" i="305"/>
  <c r="AJ55" i="305"/>
  <c r="AL54" i="305"/>
  <c r="AK55" i="305"/>
  <c r="AM54" i="305"/>
  <c r="AL55" i="305"/>
  <c r="AN54" i="305"/>
  <c r="AM55" i="305"/>
  <c r="AO54" i="305"/>
  <c r="AN55" i="305"/>
  <c r="AP54" i="305"/>
  <c r="AO55" i="305"/>
  <c r="AQ54" i="305"/>
  <c r="AP55" i="305"/>
  <c r="AR54" i="305"/>
  <c r="AQ55" i="305"/>
  <c r="AS54" i="305"/>
  <c r="AR55" i="305"/>
  <c r="AT54" i="305"/>
  <c r="AS55" i="305"/>
  <c r="AU54" i="305"/>
  <c r="AT55" i="305"/>
  <c r="AV54" i="305"/>
  <c r="AU55" i="305"/>
  <c r="AW54" i="305"/>
  <c r="AV55" i="305"/>
  <c r="AX54" i="305"/>
  <c r="AW55" i="305"/>
  <c r="AY54" i="305"/>
  <c r="AX55" i="305"/>
  <c r="AZ54" i="305"/>
  <c r="AY55" i="305"/>
  <c r="BA54" i="305"/>
  <c r="AZ55" i="305"/>
  <c r="BB54" i="305"/>
  <c r="BA55" i="305"/>
  <c r="BC54" i="305"/>
  <c r="BB55" i="305"/>
  <c r="BD54" i="305"/>
  <c r="BC55" i="305"/>
  <c r="BE54" i="305"/>
  <c r="BD55" i="305"/>
  <c r="I44" i="265"/>
  <c r="F44" i="265"/>
  <c r="F44" i="277"/>
  <c r="E44" i="265"/>
  <c r="E44" i="277"/>
  <c r="J189" i="280"/>
  <c r="I184" i="273"/>
  <c r="J191" i="280"/>
  <c r="G21" i="311"/>
  <c r="F21" i="311"/>
  <c r="E21" i="311"/>
  <c r="G101" i="307"/>
  <c r="E91" i="307"/>
  <c r="E368" i="307"/>
  <c r="F368" i="307"/>
  <c r="G90" i="307"/>
  <c r="G287" i="307"/>
  <c r="I368" i="307"/>
  <c r="I140" i="307"/>
  <c r="F140" i="307"/>
  <c r="E140" i="307"/>
  <c r="E107" i="307"/>
  <c r="F107" i="307"/>
  <c r="I107" i="307"/>
  <c r="E296" i="307"/>
  <c r="F296" i="307"/>
  <c r="I296" i="307"/>
  <c r="E124" i="307"/>
  <c r="E378" i="307"/>
  <c r="F378" i="307"/>
  <c r="G123" i="307"/>
  <c r="G378" i="307"/>
  <c r="I378" i="307"/>
  <c r="G134" i="307"/>
  <c r="E82" i="269"/>
  <c r="E232" i="280"/>
  <c r="E58" i="265"/>
  <c r="I32" i="289"/>
  <c r="J31" i="282"/>
  <c r="J20" i="282"/>
  <c r="J149" i="280"/>
  <c r="F148" i="280"/>
  <c r="J76" i="282"/>
  <c r="J55" i="282"/>
  <c r="J75" i="306"/>
  <c r="J76" i="306"/>
  <c r="J10" i="306"/>
  <c r="J23" i="306"/>
  <c r="K10" i="306"/>
  <c r="L10" i="306"/>
  <c r="M10" i="306"/>
  <c r="N10" i="306"/>
  <c r="O10" i="306"/>
  <c r="P10" i="306"/>
  <c r="AZ10" i="306"/>
  <c r="BA10" i="306"/>
  <c r="BB10" i="306"/>
  <c r="BC10" i="306"/>
  <c r="BD10" i="306"/>
  <c r="BE10" i="306"/>
  <c r="J360" i="307"/>
  <c r="G59" i="265"/>
  <c r="G82" i="269"/>
  <c r="F82" i="269"/>
  <c r="G232" i="280"/>
  <c r="G58" i="265"/>
  <c r="F58" i="265"/>
  <c r="F81" i="269"/>
  <c r="G197" i="280"/>
  <c r="G43" i="265"/>
  <c r="G66" i="269"/>
  <c r="F43" i="265"/>
  <c r="F66" i="269"/>
  <c r="E197" i="280"/>
  <c r="E43" i="265"/>
  <c r="F19" i="265"/>
  <c r="F42" i="269"/>
  <c r="E26" i="311"/>
  <c r="E25" i="311"/>
  <c r="E38" i="282"/>
  <c r="E46" i="265"/>
  <c r="E46" i="277"/>
  <c r="E90" i="265"/>
  <c r="E90" i="277"/>
  <c r="E9" i="288"/>
  <c r="GJ29" i="311"/>
  <c r="GI29" i="311"/>
  <c r="GH29" i="311"/>
  <c r="GG29" i="311"/>
  <c r="GF29" i="311"/>
  <c r="GE29" i="311"/>
  <c r="GD29" i="311"/>
  <c r="GC29" i="311"/>
  <c r="GB29" i="311"/>
  <c r="GA29" i="311"/>
  <c r="FZ29" i="311"/>
  <c r="FY29" i="311"/>
  <c r="FX29" i="311"/>
  <c r="FW29" i="311"/>
  <c r="FV29" i="311"/>
  <c r="FU29" i="311"/>
  <c r="FT29" i="311"/>
  <c r="FS29" i="311"/>
  <c r="FR29" i="311"/>
  <c r="FQ29" i="311"/>
  <c r="FP29" i="311"/>
  <c r="FO29" i="311"/>
  <c r="FN29" i="311"/>
  <c r="FM29" i="311"/>
  <c r="FL29" i="311"/>
  <c r="FK29" i="311"/>
  <c r="FJ29" i="311"/>
  <c r="FI29" i="311"/>
  <c r="FH29" i="311"/>
  <c r="FG29" i="311"/>
  <c r="FF29" i="311"/>
  <c r="FE29" i="311"/>
  <c r="FD29" i="311"/>
  <c r="FC29" i="311"/>
  <c r="FB29" i="311"/>
  <c r="FA29" i="311"/>
  <c r="EZ29" i="311"/>
  <c r="EY29" i="311"/>
  <c r="EX29" i="311"/>
  <c r="EW29" i="311"/>
  <c r="EV29" i="311"/>
  <c r="EU29" i="311"/>
  <c r="ET29" i="311"/>
  <c r="ES29" i="311"/>
  <c r="ER29" i="311"/>
  <c r="EQ29" i="311"/>
  <c r="EP29" i="311"/>
  <c r="EO29" i="311"/>
  <c r="EN29" i="311"/>
  <c r="EM29" i="311"/>
  <c r="EL29" i="311"/>
  <c r="EK29" i="311"/>
  <c r="EJ29" i="311"/>
  <c r="EI29" i="311"/>
  <c r="EH29" i="311"/>
  <c r="EG29" i="311"/>
  <c r="EF29" i="311"/>
  <c r="EE29" i="311"/>
  <c r="ED29" i="311"/>
  <c r="EC29" i="311"/>
  <c r="EB29" i="311"/>
  <c r="EA29" i="311"/>
  <c r="DZ29" i="311"/>
  <c r="DY29" i="311"/>
  <c r="DX29" i="311"/>
  <c r="DW29" i="311"/>
  <c r="DV29" i="311"/>
  <c r="DU29" i="311"/>
  <c r="DT29" i="311"/>
  <c r="DS29" i="311"/>
  <c r="DR29" i="311"/>
  <c r="DQ29" i="311"/>
  <c r="DP29" i="311"/>
  <c r="DO29" i="311"/>
  <c r="DN29" i="311"/>
  <c r="DM29" i="311"/>
  <c r="DL29" i="311"/>
  <c r="DK29" i="311"/>
  <c r="DJ29" i="311"/>
  <c r="DI29" i="311"/>
  <c r="DH29" i="311"/>
  <c r="DG29" i="311"/>
  <c r="DF29" i="311"/>
  <c r="DE29" i="311"/>
  <c r="DD29" i="311"/>
  <c r="DC29" i="311"/>
  <c r="DB29" i="311"/>
  <c r="DA29" i="311"/>
  <c r="CZ29" i="311"/>
  <c r="CY29" i="311"/>
  <c r="CX29" i="311"/>
  <c r="CW29" i="311"/>
  <c r="CV29" i="311"/>
  <c r="CU29" i="311"/>
  <c r="CT29" i="311"/>
  <c r="CS29" i="311"/>
  <c r="CR29" i="311"/>
  <c r="CQ29" i="311"/>
  <c r="CP29" i="311"/>
  <c r="CO29" i="311"/>
  <c r="CN29" i="311"/>
  <c r="CM29" i="311"/>
  <c r="CL29" i="311"/>
  <c r="CK29" i="311"/>
  <c r="CJ29" i="311"/>
  <c r="CI29" i="311"/>
  <c r="CH29" i="311"/>
  <c r="CG29" i="311"/>
  <c r="CF29" i="311"/>
  <c r="CE29" i="311"/>
  <c r="CD29" i="311"/>
  <c r="CC29" i="311"/>
  <c r="CB29" i="311"/>
  <c r="CA29" i="311"/>
  <c r="BZ29" i="311"/>
  <c r="BY29" i="311"/>
  <c r="BX29" i="311"/>
  <c r="BW29" i="311"/>
  <c r="BV29" i="311"/>
  <c r="BU29" i="311"/>
  <c r="BT29" i="311"/>
  <c r="BS29" i="311"/>
  <c r="BR29" i="311"/>
  <c r="BQ29" i="311"/>
  <c r="BP29" i="311"/>
  <c r="BO29" i="311"/>
  <c r="BN29" i="311"/>
  <c r="BM29" i="311"/>
  <c r="BL29" i="311"/>
  <c r="BK29" i="311"/>
  <c r="BJ29" i="311"/>
  <c r="BI29" i="311"/>
  <c r="BH29" i="311"/>
  <c r="BG29" i="311"/>
  <c r="BF29" i="311"/>
  <c r="GJ30" i="311"/>
  <c r="GJ62" i="311"/>
  <c r="GI30" i="311"/>
  <c r="GI62" i="311"/>
  <c r="GH30" i="311"/>
  <c r="GH62" i="311"/>
  <c r="GG30" i="311"/>
  <c r="GG62" i="311"/>
  <c r="GF30" i="311"/>
  <c r="GF62" i="311"/>
  <c r="GE30" i="311"/>
  <c r="GE62" i="311"/>
  <c r="GD30" i="311"/>
  <c r="GD62" i="311"/>
  <c r="GC30" i="311"/>
  <c r="GC62" i="311"/>
  <c r="GB30" i="311"/>
  <c r="GB62" i="311"/>
  <c r="GA30" i="311"/>
  <c r="GA62" i="311"/>
  <c r="FZ30" i="311"/>
  <c r="FZ62" i="311"/>
  <c r="FY30" i="311"/>
  <c r="FY62" i="311"/>
  <c r="FX30" i="311"/>
  <c r="FX62" i="311"/>
  <c r="FW30" i="311"/>
  <c r="FW62" i="311"/>
  <c r="FV30" i="311"/>
  <c r="FV62" i="311"/>
  <c r="FU30" i="311"/>
  <c r="FU62" i="311"/>
  <c r="FT30" i="311"/>
  <c r="FT62" i="311"/>
  <c r="FS30" i="311"/>
  <c r="FS62" i="311"/>
  <c r="FR30" i="311"/>
  <c r="FR62" i="311"/>
  <c r="FQ30" i="311"/>
  <c r="FQ62" i="311"/>
  <c r="FP30" i="311"/>
  <c r="FP62" i="311"/>
  <c r="FO30" i="311"/>
  <c r="FO62" i="311"/>
  <c r="FN30" i="311"/>
  <c r="FN62" i="311"/>
  <c r="FM30" i="311"/>
  <c r="FM62" i="311"/>
  <c r="FL30" i="311"/>
  <c r="FL62" i="311"/>
  <c r="FK30" i="311"/>
  <c r="FK62" i="311"/>
  <c r="FJ30" i="311"/>
  <c r="FJ62" i="311"/>
  <c r="FI30" i="311"/>
  <c r="FI62" i="311"/>
  <c r="FH30" i="311"/>
  <c r="FH62" i="311"/>
  <c r="FG30" i="311"/>
  <c r="FG62" i="311"/>
  <c r="FF30" i="311"/>
  <c r="FF62" i="311"/>
  <c r="FE30" i="311"/>
  <c r="FE62" i="311"/>
  <c r="FD30" i="311"/>
  <c r="FD62" i="311"/>
  <c r="FC30" i="311"/>
  <c r="FC62" i="311"/>
  <c r="FB30" i="311"/>
  <c r="FB62" i="311"/>
  <c r="FA30" i="311"/>
  <c r="FA62" i="311"/>
  <c r="EZ30" i="311"/>
  <c r="EZ62" i="311"/>
  <c r="EY30" i="311"/>
  <c r="EY62" i="311"/>
  <c r="EX30" i="311"/>
  <c r="EX62" i="311"/>
  <c r="EW30" i="311"/>
  <c r="EW62" i="311"/>
  <c r="EV30" i="311"/>
  <c r="EV62" i="311"/>
  <c r="EU30" i="311"/>
  <c r="EU62" i="311"/>
  <c r="ET30" i="311"/>
  <c r="ET62" i="311"/>
  <c r="ES30" i="311"/>
  <c r="ES62" i="311"/>
  <c r="ER30" i="311"/>
  <c r="ER62" i="311"/>
  <c r="EQ30" i="311"/>
  <c r="EQ62" i="311"/>
  <c r="EP30" i="311"/>
  <c r="EP62" i="311"/>
  <c r="EO30" i="311"/>
  <c r="EO62" i="311"/>
  <c r="EN30" i="311"/>
  <c r="EN62" i="311"/>
  <c r="EM30" i="311"/>
  <c r="EM62" i="311"/>
  <c r="EL30" i="311"/>
  <c r="EL62" i="311"/>
  <c r="EK30" i="311"/>
  <c r="EK62" i="311"/>
  <c r="EJ30" i="311"/>
  <c r="EJ62" i="311"/>
  <c r="EI30" i="311"/>
  <c r="EI62" i="311"/>
  <c r="EH30" i="311"/>
  <c r="EH62" i="311"/>
  <c r="EG30" i="311"/>
  <c r="EG62" i="311"/>
  <c r="EF30" i="311"/>
  <c r="EF62" i="311"/>
  <c r="EE30" i="311"/>
  <c r="EE62" i="311"/>
  <c r="ED30" i="311"/>
  <c r="ED62" i="311"/>
  <c r="EC30" i="311"/>
  <c r="EC62" i="311"/>
  <c r="EB30" i="311"/>
  <c r="EB62" i="311"/>
  <c r="EA30" i="311"/>
  <c r="EA62" i="311"/>
  <c r="DZ30" i="311"/>
  <c r="DZ62" i="311"/>
  <c r="DY30" i="311"/>
  <c r="DY62" i="311"/>
  <c r="DX30" i="311"/>
  <c r="DX62" i="311"/>
  <c r="DW30" i="311"/>
  <c r="DW62" i="311"/>
  <c r="DV30" i="311"/>
  <c r="DV62" i="311"/>
  <c r="DU30" i="311"/>
  <c r="DU62" i="311"/>
  <c r="DT30" i="311"/>
  <c r="DT62" i="311"/>
  <c r="DS30" i="311"/>
  <c r="DS62" i="311"/>
  <c r="DR30" i="311"/>
  <c r="DR62" i="311"/>
  <c r="DQ30" i="311"/>
  <c r="DQ62" i="311"/>
  <c r="DP30" i="311"/>
  <c r="DP62" i="311"/>
  <c r="DO30" i="311"/>
  <c r="DO62" i="311"/>
  <c r="DN30" i="311"/>
  <c r="DN62" i="311"/>
  <c r="DM30" i="311"/>
  <c r="DM62" i="311"/>
  <c r="DL30" i="311"/>
  <c r="DL62" i="311"/>
  <c r="DK30" i="311"/>
  <c r="DK62" i="311"/>
  <c r="DJ30" i="311"/>
  <c r="DJ62" i="311"/>
  <c r="DI30" i="311"/>
  <c r="DI62" i="311"/>
  <c r="DH30" i="311"/>
  <c r="DH62" i="311"/>
  <c r="DG30" i="311"/>
  <c r="DG62" i="311"/>
  <c r="DF30" i="311"/>
  <c r="DF62" i="311"/>
  <c r="DE30" i="311"/>
  <c r="DE62" i="311"/>
  <c r="DD30" i="311"/>
  <c r="DD62" i="311"/>
  <c r="DC30" i="311"/>
  <c r="DC62" i="311"/>
  <c r="DB30" i="311"/>
  <c r="DB62" i="311"/>
  <c r="DA30" i="311"/>
  <c r="DA62" i="311"/>
  <c r="CZ30" i="311"/>
  <c r="CZ62" i="311"/>
  <c r="CY30" i="311"/>
  <c r="CY62" i="311"/>
  <c r="CX30" i="311"/>
  <c r="CX62" i="311"/>
  <c r="CW30" i="311"/>
  <c r="CW62" i="311"/>
  <c r="CV30" i="311"/>
  <c r="CV62" i="311"/>
  <c r="CU30" i="311"/>
  <c r="CU62" i="311"/>
  <c r="CT30" i="311"/>
  <c r="CT62" i="311"/>
  <c r="CS30" i="311"/>
  <c r="CS62" i="311"/>
  <c r="CR30" i="311"/>
  <c r="CR62" i="311"/>
  <c r="CQ30" i="311"/>
  <c r="CQ62" i="311"/>
  <c r="CP30" i="311"/>
  <c r="CP62" i="311"/>
  <c r="CO30" i="311"/>
  <c r="CO62" i="311"/>
  <c r="CN30" i="311"/>
  <c r="CN62" i="311"/>
  <c r="CM30" i="311"/>
  <c r="CM62" i="311"/>
  <c r="CL30" i="311"/>
  <c r="CL62" i="311"/>
  <c r="CK30" i="311"/>
  <c r="CK62" i="311"/>
  <c r="CJ30" i="311"/>
  <c r="CJ62" i="311"/>
  <c r="CI30" i="311"/>
  <c r="CI62" i="311"/>
  <c r="CH30" i="311"/>
  <c r="CH62" i="311"/>
  <c r="CG30" i="311"/>
  <c r="CG62" i="311"/>
  <c r="CF30" i="311"/>
  <c r="CF62" i="311"/>
  <c r="CE30" i="311"/>
  <c r="CE62" i="311"/>
  <c r="CD30" i="311"/>
  <c r="CD62" i="311"/>
  <c r="CC30" i="311"/>
  <c r="CC62" i="311"/>
  <c r="CB30" i="311"/>
  <c r="CB62" i="311"/>
  <c r="CA30" i="311"/>
  <c r="CA62" i="311"/>
  <c r="BZ30" i="311"/>
  <c r="BZ62" i="311"/>
  <c r="BY30" i="311"/>
  <c r="BY62" i="311"/>
  <c r="BX30" i="311"/>
  <c r="BX62" i="311"/>
  <c r="BW30" i="311"/>
  <c r="BW62" i="311"/>
  <c r="BV30" i="311"/>
  <c r="BV62" i="311"/>
  <c r="BU30" i="311"/>
  <c r="BU62" i="311"/>
  <c r="BT30" i="311"/>
  <c r="BT62" i="311"/>
  <c r="BS30" i="311"/>
  <c r="BS62" i="311"/>
  <c r="BR30" i="311"/>
  <c r="BR62" i="311"/>
  <c r="BQ30" i="311"/>
  <c r="BQ62" i="311"/>
  <c r="BP30" i="311"/>
  <c r="BP62" i="311"/>
  <c r="BO30" i="311"/>
  <c r="BO62" i="311"/>
  <c r="BN30" i="311"/>
  <c r="BN62" i="311"/>
  <c r="BM30" i="311"/>
  <c r="BM62" i="311"/>
  <c r="BL30" i="311"/>
  <c r="BL62" i="311"/>
  <c r="BK30" i="311"/>
  <c r="BK62" i="311"/>
  <c r="BJ30" i="311"/>
  <c r="BJ62" i="311"/>
  <c r="BI30" i="311"/>
  <c r="BI62" i="311"/>
  <c r="BH30" i="311"/>
  <c r="BH62" i="311"/>
  <c r="BG30" i="311"/>
  <c r="BG62" i="311"/>
  <c r="BF30" i="311"/>
  <c r="BF62" i="311"/>
  <c r="GJ10" i="273"/>
  <c r="GJ13" i="273"/>
  <c r="GJ14" i="273"/>
  <c r="GJ19" i="273"/>
  <c r="J138" i="273"/>
  <c r="I139" i="273"/>
  <c r="J140" i="273"/>
  <c r="J124" i="273"/>
  <c r="I125" i="273"/>
  <c r="J126" i="273"/>
  <c r="GJ5" i="285"/>
  <c r="GI5" i="285"/>
  <c r="GH5" i="285"/>
  <c r="GG5" i="285"/>
  <c r="GF5" i="285"/>
  <c r="GE5" i="285"/>
  <c r="GD5" i="285"/>
  <c r="GC5" i="285"/>
  <c r="GB5" i="285"/>
  <c r="GA5" i="285"/>
  <c r="FZ5" i="285"/>
  <c r="FY5" i="285"/>
  <c r="FX5" i="285"/>
  <c r="FW5" i="285"/>
  <c r="FV5" i="285"/>
  <c r="FU5" i="285"/>
  <c r="FT5" i="285"/>
  <c r="FS5" i="285"/>
  <c r="FR5" i="285"/>
  <c r="FQ5" i="285"/>
  <c r="FP5" i="285"/>
  <c r="FO5" i="285"/>
  <c r="FN5" i="285"/>
  <c r="FM5" i="285"/>
  <c r="FL5" i="285"/>
  <c r="FK5" i="285"/>
  <c r="FJ5" i="285"/>
  <c r="FI5" i="285"/>
  <c r="FH5" i="285"/>
  <c r="FG5" i="285"/>
  <c r="FF5" i="285"/>
  <c r="FE5" i="285"/>
  <c r="FD5" i="285"/>
  <c r="FC5" i="285"/>
  <c r="FB5" i="285"/>
  <c r="FA5" i="285"/>
  <c r="EZ5" i="285"/>
  <c r="EY5" i="285"/>
  <c r="EX5" i="285"/>
  <c r="EW5" i="285"/>
  <c r="EV5" i="285"/>
  <c r="EU5" i="285"/>
  <c r="ET5" i="285"/>
  <c r="ES5" i="285"/>
  <c r="ER5" i="285"/>
  <c r="EQ5" i="285"/>
  <c r="EP5" i="285"/>
  <c r="EO5" i="285"/>
  <c r="EN5" i="285"/>
  <c r="EM5" i="285"/>
  <c r="EL5" i="285"/>
  <c r="EK5" i="285"/>
  <c r="EJ5" i="285"/>
  <c r="EI5" i="285"/>
  <c r="EH5" i="285"/>
  <c r="EG5" i="285"/>
  <c r="EF5" i="285"/>
  <c r="EE5" i="285"/>
  <c r="ED5" i="285"/>
  <c r="EC5" i="285"/>
  <c r="EB5" i="285"/>
  <c r="EA5" i="285"/>
  <c r="DZ5" i="285"/>
  <c r="DY5" i="285"/>
  <c r="DX5" i="285"/>
  <c r="DW5" i="285"/>
  <c r="DV5" i="285"/>
  <c r="DU5" i="285"/>
  <c r="DT5" i="285"/>
  <c r="DS5" i="285"/>
  <c r="DR5" i="285"/>
  <c r="DQ5" i="285"/>
  <c r="DP5" i="285"/>
  <c r="DO5" i="285"/>
  <c r="DN5" i="285"/>
  <c r="DM5" i="285"/>
  <c r="DL5" i="285"/>
  <c r="DK5" i="285"/>
  <c r="DJ5" i="285"/>
  <c r="DI5" i="285"/>
  <c r="DH5" i="285"/>
  <c r="DG5" i="285"/>
  <c r="DF5" i="285"/>
  <c r="DE5" i="285"/>
  <c r="DD5" i="285"/>
  <c r="DC5" i="285"/>
  <c r="DB5" i="285"/>
  <c r="DA5" i="285"/>
  <c r="CZ5" i="285"/>
  <c r="CY5" i="285"/>
  <c r="CX5" i="285"/>
  <c r="CW5" i="285"/>
  <c r="CV5" i="285"/>
  <c r="CU5" i="285"/>
  <c r="CT5" i="285"/>
  <c r="CS5" i="285"/>
  <c r="CR5" i="285"/>
  <c r="CQ5" i="285"/>
  <c r="CP5" i="285"/>
  <c r="CO5" i="285"/>
  <c r="CN5" i="285"/>
  <c r="CM5" i="285"/>
  <c r="CL5" i="285"/>
  <c r="CK5" i="285"/>
  <c r="CJ5" i="285"/>
  <c r="CI5" i="285"/>
  <c r="CH5" i="285"/>
  <c r="CG5" i="285"/>
  <c r="CF5" i="285"/>
  <c r="CE5" i="285"/>
  <c r="CD5" i="285"/>
  <c r="CC5" i="285"/>
  <c r="CB5" i="285"/>
  <c r="CA5" i="285"/>
  <c r="BZ5" i="285"/>
  <c r="BY5" i="285"/>
  <c r="BX5" i="285"/>
  <c r="BW5" i="285"/>
  <c r="BV5" i="285"/>
  <c r="BU5" i="285"/>
  <c r="BT5" i="285"/>
  <c r="BS5" i="285"/>
  <c r="BR5" i="285"/>
  <c r="BQ5" i="285"/>
  <c r="BP5" i="285"/>
  <c r="BO5" i="285"/>
  <c r="BN5" i="285"/>
  <c r="BM5" i="285"/>
  <c r="BL5" i="285"/>
  <c r="BK5" i="285"/>
  <c r="BJ5" i="285"/>
  <c r="BI5" i="285"/>
  <c r="BH5" i="285"/>
  <c r="BG5" i="285"/>
  <c r="BF5" i="285"/>
  <c r="BE5" i="285"/>
  <c r="BD5" i="285"/>
  <c r="BC5" i="285"/>
  <c r="BB5" i="285"/>
  <c r="BA5" i="285"/>
  <c r="AZ5" i="285"/>
  <c r="AY5" i="285"/>
  <c r="AX5" i="285"/>
  <c r="AW5" i="285"/>
  <c r="AV5" i="285"/>
  <c r="AU5" i="285"/>
  <c r="AT5" i="285"/>
  <c r="AS5" i="285"/>
  <c r="AR5" i="285"/>
  <c r="AQ5" i="285"/>
  <c r="AP5" i="285"/>
  <c r="AO5" i="285"/>
  <c r="AN5" i="285"/>
  <c r="GJ34" i="273"/>
  <c r="GI34" i="273"/>
  <c r="GH34" i="273"/>
  <c r="GG34" i="273"/>
  <c r="GF34" i="273"/>
  <c r="GE34" i="273"/>
  <c r="GD34" i="273"/>
  <c r="GC34" i="273"/>
  <c r="GB34" i="273"/>
  <c r="GA34" i="273"/>
  <c r="FZ34" i="273"/>
  <c r="FY34" i="273"/>
  <c r="FX34" i="273"/>
  <c r="FW34" i="273"/>
  <c r="FV34" i="273"/>
  <c r="FU34" i="273"/>
  <c r="FT34" i="273"/>
  <c r="FS34" i="273"/>
  <c r="FR34" i="273"/>
  <c r="FQ34" i="273"/>
  <c r="FP34" i="273"/>
  <c r="FO34" i="273"/>
  <c r="FN34" i="273"/>
  <c r="FM34" i="273"/>
  <c r="FL34" i="273"/>
  <c r="FK34" i="273"/>
  <c r="FJ34" i="273"/>
  <c r="FI34" i="273"/>
  <c r="FH34" i="273"/>
  <c r="FG34" i="273"/>
  <c r="FF34" i="273"/>
  <c r="FE34" i="273"/>
  <c r="FD34" i="273"/>
  <c r="FC34" i="273"/>
  <c r="FB34" i="273"/>
  <c r="FA34" i="273"/>
  <c r="EZ34" i="273"/>
  <c r="EY34" i="273"/>
  <c r="EX34" i="273"/>
  <c r="EW34" i="273"/>
  <c r="EV34" i="273"/>
  <c r="EU34" i="273"/>
  <c r="ET34" i="273"/>
  <c r="ES34" i="273"/>
  <c r="ER34" i="273"/>
  <c r="EQ34" i="273"/>
  <c r="EP34" i="273"/>
  <c r="EO34" i="273"/>
  <c r="EN34" i="273"/>
  <c r="EM34" i="273"/>
  <c r="EL34" i="273"/>
  <c r="EK34" i="273"/>
  <c r="EJ34" i="273"/>
  <c r="EI34" i="273"/>
  <c r="EH34" i="273"/>
  <c r="EG34" i="273"/>
  <c r="EF34" i="273"/>
  <c r="EE34" i="273"/>
  <c r="ED34" i="273"/>
  <c r="EC34" i="273"/>
  <c r="EB34" i="273"/>
  <c r="EA34" i="273"/>
  <c r="DZ34" i="273"/>
  <c r="DY34" i="273"/>
  <c r="DX34" i="273"/>
  <c r="DW34" i="273"/>
  <c r="DV34" i="273"/>
  <c r="DU34" i="273"/>
  <c r="DT34" i="273"/>
  <c r="DS34" i="273"/>
  <c r="DR34" i="273"/>
  <c r="DQ34" i="273"/>
  <c r="DP34" i="273"/>
  <c r="DO34" i="273"/>
  <c r="DN34" i="273"/>
  <c r="DM34" i="273"/>
  <c r="DL34" i="273"/>
  <c r="DK34" i="273"/>
  <c r="DJ34" i="273"/>
  <c r="DI34" i="273"/>
  <c r="DH34" i="273"/>
  <c r="DG34" i="273"/>
  <c r="DF34" i="273"/>
  <c r="DE34" i="273"/>
  <c r="DD34" i="273"/>
  <c r="DC34" i="273"/>
  <c r="DB34" i="273"/>
  <c r="DA34" i="273"/>
  <c r="CZ34" i="273"/>
  <c r="CY34" i="273"/>
  <c r="CX34" i="273"/>
  <c r="CW34" i="273"/>
  <c r="CV34" i="273"/>
  <c r="CU34" i="273"/>
  <c r="CT34" i="273"/>
  <c r="CS34" i="273"/>
  <c r="CR34" i="273"/>
  <c r="CQ34" i="273"/>
  <c r="CP34" i="273"/>
  <c r="CO34" i="273"/>
  <c r="CN34" i="273"/>
  <c r="CM34" i="273"/>
  <c r="CL34" i="273"/>
  <c r="CK34" i="273"/>
  <c r="CJ34" i="273"/>
  <c r="CI34" i="273"/>
  <c r="CH34" i="273"/>
  <c r="CG34" i="273"/>
  <c r="CF34" i="273"/>
  <c r="CE34" i="273"/>
  <c r="CD34" i="273"/>
  <c r="CC34" i="273"/>
  <c r="CB34" i="273"/>
  <c r="CA34" i="273"/>
  <c r="BZ34" i="273"/>
  <c r="BY34" i="273"/>
  <c r="BX34" i="273"/>
  <c r="BW34" i="273"/>
  <c r="BV34" i="273"/>
  <c r="BU34" i="273"/>
  <c r="BT34" i="273"/>
  <c r="BS34" i="273"/>
  <c r="BR34" i="273"/>
  <c r="BQ34" i="273"/>
  <c r="BP34" i="273"/>
  <c r="BO34" i="273"/>
  <c r="BN34" i="273"/>
  <c r="BM34" i="273"/>
  <c r="BL34" i="273"/>
  <c r="BK34" i="273"/>
  <c r="BJ34" i="273"/>
  <c r="BI34" i="273"/>
  <c r="BH34" i="273"/>
  <c r="BG34" i="273"/>
  <c r="BF34" i="273"/>
  <c r="BE34" i="273"/>
  <c r="BD34" i="273"/>
  <c r="BC34" i="273"/>
  <c r="BB34" i="273"/>
  <c r="BA34" i="273"/>
  <c r="AZ34" i="273"/>
  <c r="AY34" i="273"/>
  <c r="AX34" i="273"/>
  <c r="AW34" i="273"/>
  <c r="AV34" i="273"/>
  <c r="AU34" i="273"/>
  <c r="AT34" i="273"/>
  <c r="AS34" i="273"/>
  <c r="AR34" i="273"/>
  <c r="AQ34" i="273"/>
  <c r="AP34" i="273"/>
  <c r="AO34" i="273"/>
  <c r="AN34" i="273"/>
  <c r="AM34" i="273"/>
  <c r="AL34" i="273"/>
  <c r="AK34" i="273"/>
  <c r="AJ34" i="273"/>
  <c r="AI34" i="273"/>
  <c r="AH34" i="273"/>
  <c r="AG34" i="273"/>
  <c r="AF34" i="273"/>
  <c r="AE34" i="273"/>
  <c r="AD34" i="273"/>
  <c r="AC34" i="273"/>
  <c r="AB34" i="273"/>
  <c r="AA34" i="273"/>
  <c r="Z34" i="273"/>
  <c r="Y34" i="273"/>
  <c r="X34" i="273"/>
  <c r="W34" i="273"/>
  <c r="V34" i="273"/>
  <c r="U34" i="273"/>
  <c r="T34" i="273"/>
  <c r="S34" i="273"/>
  <c r="R34" i="273"/>
  <c r="Q34" i="273"/>
  <c r="P34" i="273"/>
  <c r="O34" i="273"/>
  <c r="N34" i="273"/>
  <c r="M34" i="273"/>
  <c r="L34" i="273"/>
  <c r="K34" i="273"/>
  <c r="F14" i="48"/>
  <c r="F32" i="273"/>
  <c r="J36" i="273"/>
  <c r="F33" i="273"/>
  <c r="J53" i="273"/>
  <c r="I73" i="273"/>
  <c r="I77" i="273"/>
  <c r="J78" i="273"/>
  <c r="J55" i="273"/>
  <c r="J56" i="273"/>
  <c r="I111" i="273"/>
  <c r="J112" i="273"/>
  <c r="J57" i="273"/>
  <c r="K53" i="273"/>
  <c r="L53" i="273"/>
  <c r="M53" i="273"/>
  <c r="N53" i="273"/>
  <c r="O53" i="273"/>
  <c r="P53" i="273"/>
  <c r="Q53" i="273"/>
  <c r="R53" i="273"/>
  <c r="S53" i="273"/>
  <c r="T53" i="273"/>
  <c r="U53" i="273"/>
  <c r="V53" i="273"/>
  <c r="W53" i="273"/>
  <c r="X53" i="273"/>
  <c r="Y53" i="273"/>
  <c r="Z53" i="273"/>
  <c r="AA53" i="273"/>
  <c r="AB53" i="273"/>
  <c r="AC53" i="273"/>
  <c r="AD53" i="273"/>
  <c r="AE53" i="273"/>
  <c r="AF53" i="273"/>
  <c r="AG53" i="273"/>
  <c r="AH53" i="273"/>
  <c r="AI53" i="273"/>
  <c r="AJ53" i="273"/>
  <c r="AK53" i="273"/>
  <c r="AL53" i="273"/>
  <c r="AM53" i="273"/>
  <c r="AN53" i="273"/>
  <c r="AO53" i="273"/>
  <c r="AP53" i="273"/>
  <c r="AQ53" i="273"/>
  <c r="AR53" i="273"/>
  <c r="AS53" i="273"/>
  <c r="AT53" i="273"/>
  <c r="AU53" i="273"/>
  <c r="AV53" i="273"/>
  <c r="AW53" i="273"/>
  <c r="AX53" i="273"/>
  <c r="AY53" i="273"/>
  <c r="AZ53" i="273"/>
  <c r="BA53" i="273"/>
  <c r="BB53" i="273"/>
  <c r="BC53" i="273"/>
  <c r="BD53" i="273"/>
  <c r="BE53" i="273"/>
  <c r="BF53" i="273"/>
  <c r="BG53" i="273"/>
  <c r="BH53" i="273"/>
  <c r="BI53" i="273"/>
  <c r="BJ53" i="273"/>
  <c r="BK53" i="273"/>
  <c r="BL53" i="273"/>
  <c r="BM53" i="273"/>
  <c r="BN53" i="273"/>
  <c r="BO53" i="273"/>
  <c r="BP53" i="273"/>
  <c r="BQ53" i="273"/>
  <c r="BR53" i="273"/>
  <c r="BS53" i="273"/>
  <c r="BT53" i="273"/>
  <c r="BU53" i="273"/>
  <c r="BV53" i="273"/>
  <c r="BW53" i="273"/>
  <c r="BX53" i="273"/>
  <c r="BY53" i="273"/>
  <c r="BZ53" i="273"/>
  <c r="CA53" i="273"/>
  <c r="CB53" i="273"/>
  <c r="CC53" i="273"/>
  <c r="CD53" i="273"/>
  <c r="CE53" i="273"/>
  <c r="CF53" i="273"/>
  <c r="CG53" i="273"/>
  <c r="CH53" i="273"/>
  <c r="CI53" i="273"/>
  <c r="CJ53" i="273"/>
  <c r="CK53" i="273"/>
  <c r="CL53" i="273"/>
  <c r="CM53" i="273"/>
  <c r="CN53" i="273"/>
  <c r="CO53" i="273"/>
  <c r="CP53" i="273"/>
  <c r="CQ53" i="273"/>
  <c r="CR53" i="273"/>
  <c r="CS53" i="273"/>
  <c r="CT53" i="273"/>
  <c r="CU53" i="273"/>
  <c r="CV53" i="273"/>
  <c r="CW53" i="273"/>
  <c r="CX53" i="273"/>
  <c r="CY53" i="273"/>
  <c r="CZ53" i="273"/>
  <c r="DA53" i="273"/>
  <c r="DB53" i="273"/>
  <c r="DC53" i="273"/>
  <c r="DD53" i="273"/>
  <c r="DE53" i="273"/>
  <c r="DF53" i="273"/>
  <c r="DG53" i="273"/>
  <c r="DH53" i="273"/>
  <c r="DI53" i="273"/>
  <c r="DJ53" i="273"/>
  <c r="DK53" i="273"/>
  <c r="DL53" i="273"/>
  <c r="DM53" i="273"/>
  <c r="DN53" i="273"/>
  <c r="DO53" i="273"/>
  <c r="DP53" i="273"/>
  <c r="DQ53" i="273"/>
  <c r="DR53" i="273"/>
  <c r="DS53" i="273"/>
  <c r="DT53" i="273"/>
  <c r="DU53" i="273"/>
  <c r="DV53" i="273"/>
  <c r="DW53" i="273"/>
  <c r="DX53" i="273"/>
  <c r="DY53" i="273"/>
  <c r="DZ53" i="273"/>
  <c r="EA53" i="273"/>
  <c r="EB53" i="273"/>
  <c r="EC53" i="273"/>
  <c r="ED53" i="273"/>
  <c r="EE53" i="273"/>
  <c r="EF53" i="273"/>
  <c r="EG53" i="273"/>
  <c r="EH53" i="273"/>
  <c r="EI53" i="273"/>
  <c r="EJ53" i="273"/>
  <c r="EK53" i="273"/>
  <c r="EL53" i="273"/>
  <c r="EM53" i="273"/>
  <c r="EN53" i="273"/>
  <c r="EO53" i="273"/>
  <c r="EP53" i="273"/>
  <c r="EQ53" i="273"/>
  <c r="ER53" i="273"/>
  <c r="ES53" i="273"/>
  <c r="ET53" i="273"/>
  <c r="EU53" i="273"/>
  <c r="EV53" i="273"/>
  <c r="EW53" i="273"/>
  <c r="EX53" i="273"/>
  <c r="EY53" i="273"/>
  <c r="EZ53" i="273"/>
  <c r="FA53" i="273"/>
  <c r="FB53" i="273"/>
  <c r="FC53" i="273"/>
  <c r="FD53" i="273"/>
  <c r="FE53" i="273"/>
  <c r="FF53" i="273"/>
  <c r="FG53" i="273"/>
  <c r="FH53" i="273"/>
  <c r="FI53" i="273"/>
  <c r="FJ53" i="273"/>
  <c r="FK53" i="273"/>
  <c r="FL53" i="273"/>
  <c r="FM53" i="273"/>
  <c r="FN53" i="273"/>
  <c r="FO53" i="273"/>
  <c r="FP53" i="273"/>
  <c r="FQ53" i="273"/>
  <c r="FR53" i="273"/>
  <c r="FS53" i="273"/>
  <c r="FT53" i="273"/>
  <c r="FU53" i="273"/>
  <c r="FV53" i="273"/>
  <c r="FW53" i="273"/>
  <c r="FX53" i="273"/>
  <c r="FY53" i="273"/>
  <c r="FZ53" i="273"/>
  <c r="GA53" i="273"/>
  <c r="GB53" i="273"/>
  <c r="GC53" i="273"/>
  <c r="GD53" i="273"/>
  <c r="GE53" i="273"/>
  <c r="GF53" i="273"/>
  <c r="GG53" i="273"/>
  <c r="GH53" i="273"/>
  <c r="GI53" i="273"/>
  <c r="GJ53" i="273"/>
  <c r="GJ13" i="304"/>
  <c r="GJ217" i="280"/>
  <c r="GI13" i="304"/>
  <c r="GI217" i="280"/>
  <c r="GH13" i="304"/>
  <c r="GH217" i="280"/>
  <c r="GG13" i="304"/>
  <c r="GG217" i="280"/>
  <c r="GF13" i="304"/>
  <c r="GF217" i="280"/>
  <c r="GE13" i="304"/>
  <c r="GE217" i="280"/>
  <c r="GD13" i="304"/>
  <c r="GD217" i="280"/>
  <c r="GC13" i="304"/>
  <c r="GC217" i="280"/>
  <c r="GB13" i="304"/>
  <c r="GB217" i="280"/>
  <c r="GA13" i="304"/>
  <c r="GA217" i="280"/>
  <c r="FZ13" i="304"/>
  <c r="FZ217" i="280"/>
  <c r="FY13" i="304"/>
  <c r="FY217" i="280"/>
  <c r="FX13" i="304"/>
  <c r="FX217" i="280"/>
  <c r="FW13" i="304"/>
  <c r="FW217" i="280"/>
  <c r="FV13" i="304"/>
  <c r="FV217" i="280"/>
  <c r="FU13" i="304"/>
  <c r="FU217" i="280"/>
  <c r="FT13" i="304"/>
  <c r="FT217" i="280"/>
  <c r="FS13" i="304"/>
  <c r="FS217" i="280"/>
  <c r="FR13" i="304"/>
  <c r="FR217" i="280"/>
  <c r="FQ13" i="304"/>
  <c r="FQ217" i="280"/>
  <c r="FP13" i="304"/>
  <c r="FP217" i="280"/>
  <c r="FO13" i="304"/>
  <c r="FO217" i="280"/>
  <c r="FN13" i="304"/>
  <c r="FN217" i="280"/>
  <c r="FM13" i="304"/>
  <c r="FM217" i="280"/>
  <c r="FL13" i="304"/>
  <c r="FL217" i="280"/>
  <c r="FK13" i="304"/>
  <c r="FK217" i="280"/>
  <c r="FJ13" i="304"/>
  <c r="FJ217" i="280"/>
  <c r="FI13" i="304"/>
  <c r="FI217" i="280"/>
  <c r="FH13" i="304"/>
  <c r="FH217" i="280"/>
  <c r="FG13" i="304"/>
  <c r="FG217" i="280"/>
  <c r="FF13" i="304"/>
  <c r="FF217" i="280"/>
  <c r="FE13" i="304"/>
  <c r="FE217" i="280"/>
  <c r="FD13" i="304"/>
  <c r="FD217" i="280"/>
  <c r="FC13" i="304"/>
  <c r="FC217" i="280"/>
  <c r="FB13" i="304"/>
  <c r="FB217" i="280"/>
  <c r="FA13" i="304"/>
  <c r="FA217" i="280"/>
  <c r="EZ13" i="304"/>
  <c r="EZ217" i="280"/>
  <c r="EY13" i="304"/>
  <c r="EY217" i="280"/>
  <c r="EX13" i="304"/>
  <c r="EX217" i="280"/>
  <c r="EW13" i="304"/>
  <c r="EW217" i="280"/>
  <c r="EV13" i="304"/>
  <c r="EV217" i="280"/>
  <c r="EU13" i="304"/>
  <c r="EU217" i="280"/>
  <c r="ET13" i="304"/>
  <c r="ET217" i="280"/>
  <c r="ES13" i="304"/>
  <c r="ES217" i="280"/>
  <c r="ER13" i="304"/>
  <c r="ER217" i="280"/>
  <c r="EQ13" i="304"/>
  <c r="EQ217" i="280"/>
  <c r="EP13" i="304"/>
  <c r="EP217" i="280"/>
  <c r="EO13" i="304"/>
  <c r="EO217" i="280"/>
  <c r="EN13" i="304"/>
  <c r="EN217" i="280"/>
  <c r="EM13" i="304"/>
  <c r="EM217" i="280"/>
  <c r="EL13" i="304"/>
  <c r="EL217" i="280"/>
  <c r="EK13" i="304"/>
  <c r="EK217" i="280"/>
  <c r="EJ13" i="304"/>
  <c r="EJ217" i="280"/>
  <c r="EI13" i="304"/>
  <c r="EI217" i="280"/>
  <c r="EH13" i="304"/>
  <c r="EH217" i="280"/>
  <c r="EG13" i="304"/>
  <c r="EG217" i="280"/>
  <c r="EF13" i="304"/>
  <c r="EF217" i="280"/>
  <c r="EE13" i="304"/>
  <c r="EE217" i="280"/>
  <c r="ED13" i="304"/>
  <c r="ED217" i="280"/>
  <c r="EC13" i="304"/>
  <c r="EC217" i="280"/>
  <c r="EB13" i="304"/>
  <c r="EB217" i="280"/>
  <c r="EA13" i="304"/>
  <c r="EA217" i="280"/>
  <c r="DZ13" i="304"/>
  <c r="DZ217" i="280"/>
  <c r="DY13" i="304"/>
  <c r="DY217" i="280"/>
  <c r="DX13" i="304"/>
  <c r="DX217" i="280"/>
  <c r="DW13" i="304"/>
  <c r="DW217" i="280"/>
  <c r="DV13" i="304"/>
  <c r="DV217" i="280"/>
  <c r="DU13" i="304"/>
  <c r="DU217" i="280"/>
  <c r="DT13" i="304"/>
  <c r="DT217" i="280"/>
  <c r="DS13" i="304"/>
  <c r="DS217" i="280"/>
  <c r="DR13" i="304"/>
  <c r="DR217" i="280"/>
  <c r="DQ13" i="304"/>
  <c r="DQ217" i="280"/>
  <c r="DP13" i="304"/>
  <c r="DP217" i="280"/>
  <c r="DO13" i="304"/>
  <c r="DO217" i="280"/>
  <c r="DN13" i="304"/>
  <c r="DN217" i="280"/>
  <c r="DM13" i="304"/>
  <c r="DM217" i="280"/>
  <c r="DL13" i="304"/>
  <c r="DL217" i="280"/>
  <c r="DK13" i="304"/>
  <c r="DK217" i="280"/>
  <c r="DJ13" i="304"/>
  <c r="DJ217" i="280"/>
  <c r="DI13" i="304"/>
  <c r="DI217" i="280"/>
  <c r="DH13" i="304"/>
  <c r="DH217" i="280"/>
  <c r="DG13" i="304"/>
  <c r="DG217" i="280"/>
  <c r="DF13" i="304"/>
  <c r="DF217" i="280"/>
  <c r="DE13" i="304"/>
  <c r="DE217" i="280"/>
  <c r="DD13" i="304"/>
  <c r="DD217" i="280"/>
  <c r="DC13" i="304"/>
  <c r="DC217" i="280"/>
  <c r="DB13" i="304"/>
  <c r="DB217" i="280"/>
  <c r="DA13" i="304"/>
  <c r="DA217" i="280"/>
  <c r="CZ13" i="304"/>
  <c r="CZ217" i="280"/>
  <c r="CY13" i="304"/>
  <c r="CY217" i="280"/>
  <c r="CX13" i="304"/>
  <c r="CX217" i="280"/>
  <c r="CW13" i="304"/>
  <c r="CW217" i="280"/>
  <c r="CV13" i="304"/>
  <c r="CV217" i="280"/>
  <c r="CU13" i="304"/>
  <c r="CU217" i="280"/>
  <c r="CT13" i="304"/>
  <c r="CT217" i="280"/>
  <c r="CS13" i="304"/>
  <c r="CS217" i="280"/>
  <c r="CR13" i="304"/>
  <c r="CR217" i="280"/>
  <c r="CQ13" i="304"/>
  <c r="CQ217" i="280"/>
  <c r="CP13" i="304"/>
  <c r="CP217" i="280"/>
  <c r="CO13" i="304"/>
  <c r="CO217" i="280"/>
  <c r="CN13" i="304"/>
  <c r="CN217" i="280"/>
  <c r="CM13" i="304"/>
  <c r="CM217" i="280"/>
  <c r="CL13" i="304"/>
  <c r="CL217" i="280"/>
  <c r="CK13" i="304"/>
  <c r="CK217" i="280"/>
  <c r="CJ13" i="304"/>
  <c r="CJ217" i="280"/>
  <c r="CI13" i="304"/>
  <c r="CI217" i="280"/>
  <c r="CH13" i="304"/>
  <c r="CH217" i="280"/>
  <c r="CG13" i="304"/>
  <c r="CG217" i="280"/>
  <c r="CF13" i="304"/>
  <c r="CF217" i="280"/>
  <c r="CE13" i="304"/>
  <c r="CE217" i="280"/>
  <c r="CD13" i="304"/>
  <c r="CD217" i="280"/>
  <c r="CC13" i="304"/>
  <c r="CC217" i="280"/>
  <c r="CB13" i="304"/>
  <c r="CB217" i="280"/>
  <c r="CA13" i="304"/>
  <c r="CA217" i="280"/>
  <c r="BZ13" i="304"/>
  <c r="BZ217" i="280"/>
  <c r="BY13" i="304"/>
  <c r="BY217" i="280"/>
  <c r="BX13" i="304"/>
  <c r="BX217" i="280"/>
  <c r="BW13" i="304"/>
  <c r="BW217" i="280"/>
  <c r="BV13" i="304"/>
  <c r="BV217" i="280"/>
  <c r="BU13" i="304"/>
  <c r="BU217" i="280"/>
  <c r="BT13" i="304"/>
  <c r="BT217" i="280"/>
  <c r="BS13" i="304"/>
  <c r="BS217" i="280"/>
  <c r="BR13" i="304"/>
  <c r="BR217" i="280"/>
  <c r="BQ13" i="304"/>
  <c r="BQ217" i="280"/>
  <c r="BP13" i="304"/>
  <c r="BP217" i="280"/>
  <c r="BO13" i="304"/>
  <c r="BO217" i="280"/>
  <c r="BN13" i="304"/>
  <c r="BN217" i="280"/>
  <c r="BM13" i="304"/>
  <c r="BM217" i="280"/>
  <c r="BL13" i="304"/>
  <c r="BL217" i="280"/>
  <c r="BK13" i="304"/>
  <c r="BK217" i="280"/>
  <c r="BJ13" i="304"/>
  <c r="BJ217" i="280"/>
  <c r="BI13" i="304"/>
  <c r="BI217" i="280"/>
  <c r="BH13" i="304"/>
  <c r="BH217" i="280"/>
  <c r="BG13" i="304"/>
  <c r="BG217" i="280"/>
  <c r="BF13" i="304"/>
  <c r="BF217" i="280"/>
  <c r="BE13" i="304"/>
  <c r="BE217" i="280"/>
  <c r="GJ194" i="280"/>
  <c r="GI194" i="280"/>
  <c r="GH194" i="280"/>
  <c r="GG194" i="280"/>
  <c r="GF194" i="280"/>
  <c r="GE194" i="280"/>
  <c r="GD194" i="280"/>
  <c r="GC194" i="280"/>
  <c r="GB194" i="280"/>
  <c r="GA194" i="280"/>
  <c r="FZ194" i="280"/>
  <c r="FY194" i="280"/>
  <c r="FX194" i="280"/>
  <c r="FW194" i="280"/>
  <c r="FV194" i="280"/>
  <c r="FU194" i="280"/>
  <c r="FT194" i="280"/>
  <c r="FS194" i="280"/>
  <c r="FR194" i="280"/>
  <c r="FQ194" i="280"/>
  <c r="FP194" i="280"/>
  <c r="FO194" i="280"/>
  <c r="FN194" i="280"/>
  <c r="FM194" i="280"/>
  <c r="FL194" i="280"/>
  <c r="FK194" i="280"/>
  <c r="FJ194" i="280"/>
  <c r="FI194" i="280"/>
  <c r="FH194" i="280"/>
  <c r="FG194" i="280"/>
  <c r="FF194" i="280"/>
  <c r="FE194" i="280"/>
  <c r="FD194" i="280"/>
  <c r="FC194" i="280"/>
  <c r="FB194" i="280"/>
  <c r="FA194" i="280"/>
  <c r="EZ194" i="280"/>
  <c r="EY194" i="280"/>
  <c r="EX194" i="280"/>
  <c r="EW194" i="280"/>
  <c r="EV194" i="280"/>
  <c r="EU194" i="280"/>
  <c r="ET194" i="280"/>
  <c r="ES194" i="280"/>
  <c r="ER194" i="280"/>
  <c r="EQ194" i="280"/>
  <c r="EP194" i="280"/>
  <c r="EO194" i="280"/>
  <c r="EN194" i="280"/>
  <c r="EM194" i="280"/>
  <c r="EL194" i="280"/>
  <c r="EK194" i="280"/>
  <c r="EJ194" i="280"/>
  <c r="EI194" i="280"/>
  <c r="EH194" i="280"/>
  <c r="EG194" i="280"/>
  <c r="EF194" i="280"/>
  <c r="EE194" i="280"/>
  <c r="ED194" i="280"/>
  <c r="EC194" i="280"/>
  <c r="EB194" i="280"/>
  <c r="EA194" i="280"/>
  <c r="DZ194" i="280"/>
  <c r="DY194" i="280"/>
  <c r="DX194" i="280"/>
  <c r="DW194" i="280"/>
  <c r="DV194" i="280"/>
  <c r="DU194" i="280"/>
  <c r="DT194" i="280"/>
  <c r="DS194" i="280"/>
  <c r="DR194" i="280"/>
  <c r="DQ194" i="280"/>
  <c r="DP194" i="280"/>
  <c r="DO194" i="280"/>
  <c r="DN194" i="280"/>
  <c r="DM194" i="280"/>
  <c r="DL194" i="280"/>
  <c r="DK194" i="280"/>
  <c r="DJ194" i="280"/>
  <c r="DI194" i="280"/>
  <c r="DH194" i="280"/>
  <c r="DG194" i="280"/>
  <c r="DF194" i="280"/>
  <c r="DE194" i="280"/>
  <c r="DD194" i="280"/>
  <c r="DC194" i="280"/>
  <c r="DB194" i="280"/>
  <c r="DA194" i="280"/>
  <c r="CZ194" i="280"/>
  <c r="CY194" i="280"/>
  <c r="CX194" i="280"/>
  <c r="CW194" i="280"/>
  <c r="CV194" i="280"/>
  <c r="CU194" i="280"/>
  <c r="CT194" i="280"/>
  <c r="CS194" i="280"/>
  <c r="CR194" i="280"/>
  <c r="CQ194" i="280"/>
  <c r="CP194" i="280"/>
  <c r="CO194" i="280"/>
  <c r="CN194" i="280"/>
  <c r="CM194" i="280"/>
  <c r="CL194" i="280"/>
  <c r="CK194" i="280"/>
  <c r="CJ194" i="280"/>
  <c r="CI194" i="280"/>
  <c r="CH194" i="280"/>
  <c r="CG194" i="280"/>
  <c r="CF194" i="280"/>
  <c r="CE194" i="280"/>
  <c r="CD194" i="280"/>
  <c r="CC194" i="280"/>
  <c r="CB194" i="280"/>
  <c r="CA194" i="280"/>
  <c r="BZ194" i="280"/>
  <c r="BY194" i="280"/>
  <c r="BX194" i="280"/>
  <c r="BW194" i="280"/>
  <c r="BV194" i="280"/>
  <c r="BU194" i="280"/>
  <c r="BT194" i="280"/>
  <c r="BS194" i="280"/>
  <c r="BR194" i="280"/>
  <c r="BQ194" i="280"/>
  <c r="BP194" i="280"/>
  <c r="BO194" i="280"/>
  <c r="BN194" i="280"/>
  <c r="BM194" i="280"/>
  <c r="BL194" i="280"/>
  <c r="BK194" i="280"/>
  <c r="BJ194" i="280"/>
  <c r="BI194" i="280"/>
  <c r="BH194" i="280"/>
  <c r="BG194" i="280"/>
  <c r="BF194" i="280"/>
  <c r="GJ190" i="280"/>
  <c r="GI190" i="280"/>
  <c r="GH190" i="280"/>
  <c r="GG190" i="280"/>
  <c r="GF190" i="280"/>
  <c r="GE190" i="280"/>
  <c r="GD190" i="280"/>
  <c r="GC190" i="280"/>
  <c r="GB190" i="280"/>
  <c r="GA190" i="280"/>
  <c r="FZ190" i="280"/>
  <c r="FY190" i="280"/>
  <c r="FX190" i="280"/>
  <c r="FW190" i="280"/>
  <c r="FV190" i="280"/>
  <c r="FU190" i="280"/>
  <c r="FT190" i="280"/>
  <c r="FS190" i="280"/>
  <c r="FR190" i="280"/>
  <c r="FQ190" i="280"/>
  <c r="FP190" i="280"/>
  <c r="FO190" i="280"/>
  <c r="FN190" i="280"/>
  <c r="FM190" i="280"/>
  <c r="FL190" i="280"/>
  <c r="FK190" i="280"/>
  <c r="FJ190" i="280"/>
  <c r="FI190" i="280"/>
  <c r="FH190" i="280"/>
  <c r="FG190" i="280"/>
  <c r="FF190" i="280"/>
  <c r="FE190" i="280"/>
  <c r="FD190" i="280"/>
  <c r="FC190" i="280"/>
  <c r="FB190" i="280"/>
  <c r="FA190" i="280"/>
  <c r="EZ190" i="280"/>
  <c r="EY190" i="280"/>
  <c r="EX190" i="280"/>
  <c r="F191" i="48"/>
  <c r="F192" i="48"/>
  <c r="I163" i="273"/>
  <c r="J164" i="273"/>
  <c r="J159" i="273"/>
  <c r="GJ142" i="280"/>
  <c r="GI142" i="280"/>
  <c r="GH142" i="280"/>
  <c r="GG142" i="280"/>
  <c r="GF142" i="280"/>
  <c r="GE142" i="280"/>
  <c r="GD142" i="280"/>
  <c r="GC142" i="280"/>
  <c r="GB142" i="280"/>
  <c r="GA142" i="280"/>
  <c r="FZ142" i="280"/>
  <c r="FY142" i="280"/>
  <c r="FX142" i="280"/>
  <c r="FW142" i="280"/>
  <c r="FV142" i="280"/>
  <c r="FU142" i="280"/>
  <c r="FT142" i="280"/>
  <c r="FS142" i="280"/>
  <c r="FR142" i="280"/>
  <c r="FQ142" i="280"/>
  <c r="FP142" i="280"/>
  <c r="FO142" i="280"/>
  <c r="FN142" i="280"/>
  <c r="FM142" i="280"/>
  <c r="FL142" i="280"/>
  <c r="FK142" i="280"/>
  <c r="FJ142" i="280"/>
  <c r="FI142" i="280"/>
  <c r="FH142" i="280"/>
  <c r="FG142" i="280"/>
  <c r="FF142" i="280"/>
  <c r="FE142" i="280"/>
  <c r="FD142" i="280"/>
  <c r="FC142" i="280"/>
  <c r="FB142" i="280"/>
  <c r="FA142" i="280"/>
  <c r="EZ142" i="280"/>
  <c r="EY142" i="280"/>
  <c r="EX142" i="280"/>
  <c r="EW142" i="280"/>
  <c r="EV142" i="280"/>
  <c r="EU142" i="280"/>
  <c r="ET142" i="280"/>
  <c r="ES142" i="280"/>
  <c r="ER142" i="280"/>
  <c r="EQ142" i="280"/>
  <c r="EP142" i="280"/>
  <c r="EO142" i="280"/>
  <c r="EN142" i="280"/>
  <c r="EM142" i="280"/>
  <c r="EL142" i="280"/>
  <c r="EK142" i="280"/>
  <c r="EJ142" i="280"/>
  <c r="EI142" i="280"/>
  <c r="EH142" i="280"/>
  <c r="EG142" i="280"/>
  <c r="EF142" i="280"/>
  <c r="EE142" i="280"/>
  <c r="ED142" i="280"/>
  <c r="EC142" i="280"/>
  <c r="EB142" i="280"/>
  <c r="EA142" i="280"/>
  <c r="DZ142" i="280"/>
  <c r="DY142" i="280"/>
  <c r="DX142" i="280"/>
  <c r="DW142" i="280"/>
  <c r="DV142" i="280"/>
  <c r="DU142" i="280"/>
  <c r="DT142" i="280"/>
  <c r="DS142" i="280"/>
  <c r="DR142" i="280"/>
  <c r="DQ142" i="280"/>
  <c r="DP142" i="280"/>
  <c r="DO142" i="280"/>
  <c r="DN142" i="280"/>
  <c r="DM142" i="280"/>
  <c r="DL142" i="280"/>
  <c r="DK142" i="280"/>
  <c r="DJ142" i="280"/>
  <c r="DI142" i="280"/>
  <c r="DH142" i="280"/>
  <c r="DG142" i="280"/>
  <c r="DF142" i="280"/>
  <c r="DE142" i="280"/>
  <c r="DD142" i="280"/>
  <c r="DC142" i="280"/>
  <c r="DB142" i="280"/>
  <c r="DA142" i="280"/>
  <c r="CZ142" i="280"/>
  <c r="CY142" i="280"/>
  <c r="CX142" i="280"/>
  <c r="CW142" i="280"/>
  <c r="CV142" i="280"/>
  <c r="CU142" i="280"/>
  <c r="CT142" i="280"/>
  <c r="CS142" i="280"/>
  <c r="CR142" i="280"/>
  <c r="CQ142" i="280"/>
  <c r="CP142" i="280"/>
  <c r="CO142" i="280"/>
  <c r="CN142" i="280"/>
  <c r="CM142" i="280"/>
  <c r="CL142" i="280"/>
  <c r="CK142" i="280"/>
  <c r="CJ142" i="280"/>
  <c r="CI142" i="280"/>
  <c r="CH142" i="280"/>
  <c r="CG142" i="280"/>
  <c r="CF142" i="280"/>
  <c r="CE142" i="280"/>
  <c r="CD142" i="280"/>
  <c r="CC142" i="280"/>
  <c r="CB142" i="280"/>
  <c r="CA142" i="280"/>
  <c r="BZ142" i="280"/>
  <c r="BY142" i="280"/>
  <c r="BX142" i="280"/>
  <c r="BW142" i="280"/>
  <c r="BV142" i="280"/>
  <c r="BU142" i="280"/>
  <c r="BT142" i="280"/>
  <c r="BS142" i="280"/>
  <c r="BR142" i="280"/>
  <c r="BQ142" i="280"/>
  <c r="BP142" i="280"/>
  <c r="BO142" i="280"/>
  <c r="BN142" i="280"/>
  <c r="BM142" i="280"/>
  <c r="BL142" i="280"/>
  <c r="BK142" i="280"/>
  <c r="BJ142" i="280"/>
  <c r="BI142" i="280"/>
  <c r="BH142" i="280"/>
  <c r="BG142" i="280"/>
  <c r="BF142" i="280"/>
  <c r="GJ116" i="280"/>
  <c r="GJ117" i="280"/>
  <c r="GJ121" i="280"/>
  <c r="GI116" i="280"/>
  <c r="GI117" i="280"/>
  <c r="GI121" i="280"/>
  <c r="GH116" i="280"/>
  <c r="GH117" i="280"/>
  <c r="GH121" i="280"/>
  <c r="GG116" i="280"/>
  <c r="GG117" i="280"/>
  <c r="GG121" i="280"/>
  <c r="GF116" i="280"/>
  <c r="GF117" i="280"/>
  <c r="GF121" i="280"/>
  <c r="GE116" i="280"/>
  <c r="GE117" i="280"/>
  <c r="GE121" i="280"/>
  <c r="GD116" i="280"/>
  <c r="GD117" i="280"/>
  <c r="GD121" i="280"/>
  <c r="GC116" i="280"/>
  <c r="GC117" i="280"/>
  <c r="GC121" i="280"/>
  <c r="GB116" i="280"/>
  <c r="GB117" i="280"/>
  <c r="GB121" i="280"/>
  <c r="GA116" i="280"/>
  <c r="GA117" i="280"/>
  <c r="GA121" i="280"/>
  <c r="FZ116" i="280"/>
  <c r="FZ117" i="280"/>
  <c r="FZ121" i="280"/>
  <c r="FY116" i="280"/>
  <c r="FY117" i="280"/>
  <c r="FY121" i="280"/>
  <c r="FX116" i="280"/>
  <c r="FX117" i="280"/>
  <c r="FX121" i="280"/>
  <c r="FW116" i="280"/>
  <c r="FW117" i="280"/>
  <c r="FW121" i="280"/>
  <c r="FV116" i="280"/>
  <c r="FV117" i="280"/>
  <c r="FV121" i="280"/>
  <c r="FU116" i="280"/>
  <c r="FU117" i="280"/>
  <c r="FU121" i="280"/>
  <c r="FT116" i="280"/>
  <c r="FT117" i="280"/>
  <c r="FT121" i="280"/>
  <c r="FS116" i="280"/>
  <c r="FS117" i="280"/>
  <c r="FS121" i="280"/>
  <c r="FR116" i="280"/>
  <c r="FR117" i="280"/>
  <c r="FR121" i="280"/>
  <c r="FQ116" i="280"/>
  <c r="FQ117" i="280"/>
  <c r="FQ121" i="280"/>
  <c r="FP116" i="280"/>
  <c r="FP117" i="280"/>
  <c r="FP121" i="280"/>
  <c r="FO116" i="280"/>
  <c r="FO117" i="280"/>
  <c r="FO121" i="280"/>
  <c r="FN116" i="280"/>
  <c r="FN117" i="280"/>
  <c r="FN121" i="280"/>
  <c r="FM116" i="280"/>
  <c r="FM117" i="280"/>
  <c r="FM121" i="280"/>
  <c r="FL116" i="280"/>
  <c r="FL117" i="280"/>
  <c r="FL121" i="280"/>
  <c r="FK116" i="280"/>
  <c r="FK117" i="280"/>
  <c r="FK121" i="280"/>
  <c r="FJ116" i="280"/>
  <c r="FJ117" i="280"/>
  <c r="FJ121" i="280"/>
  <c r="FI116" i="280"/>
  <c r="FI117" i="280"/>
  <c r="FI121" i="280"/>
  <c r="FH116" i="280"/>
  <c r="FH117" i="280"/>
  <c r="FH121" i="280"/>
  <c r="FG116" i="280"/>
  <c r="FG117" i="280"/>
  <c r="FG121" i="280"/>
  <c r="FF116" i="280"/>
  <c r="FF117" i="280"/>
  <c r="FF121" i="280"/>
  <c r="FE116" i="280"/>
  <c r="FE117" i="280"/>
  <c r="FE121" i="280"/>
  <c r="FD116" i="280"/>
  <c r="FD117" i="280"/>
  <c r="FD121" i="280"/>
  <c r="FC116" i="280"/>
  <c r="FC117" i="280"/>
  <c r="FC121" i="280"/>
  <c r="FB116" i="280"/>
  <c r="FB117" i="280"/>
  <c r="FB121" i="280"/>
  <c r="FA116" i="280"/>
  <c r="FA117" i="280"/>
  <c r="FA121" i="280"/>
  <c r="EZ116" i="280"/>
  <c r="EZ117" i="280"/>
  <c r="EZ121" i="280"/>
  <c r="EY116" i="280"/>
  <c r="EY117" i="280"/>
  <c r="EY121" i="280"/>
  <c r="EX116" i="280"/>
  <c r="EX117" i="280"/>
  <c r="EX121" i="280"/>
  <c r="EW116" i="280"/>
  <c r="EW117" i="280"/>
  <c r="EW121" i="280"/>
  <c r="EV116" i="280"/>
  <c r="EV117" i="280"/>
  <c r="EV121" i="280"/>
  <c r="EU116" i="280"/>
  <c r="EU117" i="280"/>
  <c r="EU121" i="280"/>
  <c r="ET116" i="280"/>
  <c r="ET117" i="280"/>
  <c r="ET121" i="280"/>
  <c r="ES116" i="280"/>
  <c r="ES117" i="280"/>
  <c r="ES121" i="280"/>
  <c r="ER116" i="280"/>
  <c r="ER117" i="280"/>
  <c r="ER121" i="280"/>
  <c r="EQ116" i="280"/>
  <c r="EQ117" i="280"/>
  <c r="EQ121" i="280"/>
  <c r="EP116" i="280"/>
  <c r="EP117" i="280"/>
  <c r="EP121" i="280"/>
  <c r="EO116" i="280"/>
  <c r="EO117" i="280"/>
  <c r="EO121" i="280"/>
  <c r="EN116" i="280"/>
  <c r="EN117" i="280"/>
  <c r="EN121" i="280"/>
  <c r="EM116" i="280"/>
  <c r="EM117" i="280"/>
  <c r="EM121" i="280"/>
  <c r="EL116" i="280"/>
  <c r="EL117" i="280"/>
  <c r="EL121" i="280"/>
  <c r="EK116" i="280"/>
  <c r="EK117" i="280"/>
  <c r="EK121" i="280"/>
  <c r="EJ116" i="280"/>
  <c r="EJ117" i="280"/>
  <c r="EJ121" i="280"/>
  <c r="EI116" i="280"/>
  <c r="EI117" i="280"/>
  <c r="EI121" i="280"/>
  <c r="EH116" i="280"/>
  <c r="EH117" i="280"/>
  <c r="EH121" i="280"/>
  <c r="EG116" i="280"/>
  <c r="EG117" i="280"/>
  <c r="EG121" i="280"/>
  <c r="EF116" i="280"/>
  <c r="EF117" i="280"/>
  <c r="EF121" i="280"/>
  <c r="EE116" i="280"/>
  <c r="EE117" i="280"/>
  <c r="EE121" i="280"/>
  <c r="ED116" i="280"/>
  <c r="ED117" i="280"/>
  <c r="ED121" i="280"/>
  <c r="EC116" i="280"/>
  <c r="EC117" i="280"/>
  <c r="EC121" i="280"/>
  <c r="EB116" i="280"/>
  <c r="EB117" i="280"/>
  <c r="EB121" i="280"/>
  <c r="EA116" i="280"/>
  <c r="EA117" i="280"/>
  <c r="EA121" i="280"/>
  <c r="DZ116" i="280"/>
  <c r="DZ117" i="280"/>
  <c r="DZ121" i="280"/>
  <c r="DY116" i="280"/>
  <c r="DY117" i="280"/>
  <c r="DY121" i="280"/>
  <c r="DX116" i="280"/>
  <c r="DX117" i="280"/>
  <c r="DX121" i="280"/>
  <c r="DW116" i="280"/>
  <c r="DW117" i="280"/>
  <c r="DW121" i="280"/>
  <c r="DV116" i="280"/>
  <c r="DV117" i="280"/>
  <c r="DV121" i="280"/>
  <c r="DU116" i="280"/>
  <c r="DU117" i="280"/>
  <c r="DU121" i="280"/>
  <c r="DT116" i="280"/>
  <c r="DT117" i="280"/>
  <c r="DT121" i="280"/>
  <c r="DS116" i="280"/>
  <c r="DS117" i="280"/>
  <c r="DS121" i="280"/>
  <c r="DR116" i="280"/>
  <c r="DR117" i="280"/>
  <c r="DR121" i="280"/>
  <c r="DQ116" i="280"/>
  <c r="DQ117" i="280"/>
  <c r="DQ121" i="280"/>
  <c r="DP116" i="280"/>
  <c r="DP117" i="280"/>
  <c r="DP121" i="280"/>
  <c r="DO116" i="280"/>
  <c r="DO117" i="280"/>
  <c r="DO121" i="280"/>
  <c r="DN116" i="280"/>
  <c r="DN117" i="280"/>
  <c r="DN121" i="280"/>
  <c r="DM116" i="280"/>
  <c r="DM117" i="280"/>
  <c r="DM121" i="280"/>
  <c r="DL116" i="280"/>
  <c r="DL117" i="280"/>
  <c r="DL121" i="280"/>
  <c r="DK116" i="280"/>
  <c r="DK117" i="280"/>
  <c r="DK121" i="280"/>
  <c r="DJ116" i="280"/>
  <c r="DJ117" i="280"/>
  <c r="DJ121" i="280"/>
  <c r="DI116" i="280"/>
  <c r="DI117" i="280"/>
  <c r="DI121" i="280"/>
  <c r="DH116" i="280"/>
  <c r="DH117" i="280"/>
  <c r="DH121" i="280"/>
  <c r="DG116" i="280"/>
  <c r="DG117" i="280"/>
  <c r="DG121" i="280"/>
  <c r="DF116" i="280"/>
  <c r="DF117" i="280"/>
  <c r="DF121" i="280"/>
  <c r="DE116" i="280"/>
  <c r="DE117" i="280"/>
  <c r="DE121" i="280"/>
  <c r="DD116" i="280"/>
  <c r="DD117" i="280"/>
  <c r="DD121" i="280"/>
  <c r="DC116" i="280"/>
  <c r="DC117" i="280"/>
  <c r="DC121" i="280"/>
  <c r="DB116" i="280"/>
  <c r="DB117" i="280"/>
  <c r="DB121" i="280"/>
  <c r="DA116" i="280"/>
  <c r="DA117" i="280"/>
  <c r="DA121" i="280"/>
  <c r="CZ116" i="280"/>
  <c r="CZ117" i="280"/>
  <c r="CZ121" i="280"/>
  <c r="CY116" i="280"/>
  <c r="CY117" i="280"/>
  <c r="CY121" i="280"/>
  <c r="CX116" i="280"/>
  <c r="CX117" i="280"/>
  <c r="CX121" i="280"/>
  <c r="CW116" i="280"/>
  <c r="CW117" i="280"/>
  <c r="CW121" i="280"/>
  <c r="CV116" i="280"/>
  <c r="CV117" i="280"/>
  <c r="CV121" i="280"/>
  <c r="CU116" i="280"/>
  <c r="CU117" i="280"/>
  <c r="CU121" i="280"/>
  <c r="CT116" i="280"/>
  <c r="CT117" i="280"/>
  <c r="CT121" i="280"/>
  <c r="CS116" i="280"/>
  <c r="CS117" i="280"/>
  <c r="CS121" i="280"/>
  <c r="CR116" i="280"/>
  <c r="CR117" i="280"/>
  <c r="CR121" i="280"/>
  <c r="CQ116" i="280"/>
  <c r="CQ117" i="280"/>
  <c r="CQ121" i="280"/>
  <c r="CP116" i="280"/>
  <c r="CP117" i="280"/>
  <c r="CP121" i="280"/>
  <c r="CO116" i="280"/>
  <c r="CO117" i="280"/>
  <c r="CO121" i="280"/>
  <c r="CN116" i="280"/>
  <c r="CN117" i="280"/>
  <c r="CN121" i="280"/>
  <c r="CM116" i="280"/>
  <c r="CM117" i="280"/>
  <c r="CM121" i="280"/>
  <c r="CL116" i="280"/>
  <c r="CL117" i="280"/>
  <c r="CL121" i="280"/>
  <c r="CK116" i="280"/>
  <c r="CK117" i="280"/>
  <c r="CK121" i="280"/>
  <c r="CJ116" i="280"/>
  <c r="CJ117" i="280"/>
  <c r="CJ121" i="280"/>
  <c r="CI116" i="280"/>
  <c r="CI117" i="280"/>
  <c r="CI121" i="280"/>
  <c r="CH116" i="280"/>
  <c r="CH117" i="280"/>
  <c r="CH121" i="280"/>
  <c r="CG116" i="280"/>
  <c r="CG117" i="280"/>
  <c r="CG121" i="280"/>
  <c r="CF116" i="280"/>
  <c r="CF117" i="280"/>
  <c r="CF121" i="280"/>
  <c r="CE116" i="280"/>
  <c r="CE117" i="280"/>
  <c r="CE121" i="280"/>
  <c r="CD116" i="280"/>
  <c r="CD117" i="280"/>
  <c r="CD121" i="280"/>
  <c r="CC116" i="280"/>
  <c r="CC117" i="280"/>
  <c r="CC121" i="280"/>
  <c r="CB116" i="280"/>
  <c r="CB117" i="280"/>
  <c r="CB121" i="280"/>
  <c r="CA116" i="280"/>
  <c r="CA117" i="280"/>
  <c r="CA121" i="280"/>
  <c r="BZ116" i="280"/>
  <c r="BZ117" i="280"/>
  <c r="BZ121" i="280"/>
  <c r="BY116" i="280"/>
  <c r="BY117" i="280"/>
  <c r="BY121" i="280"/>
  <c r="BX116" i="280"/>
  <c r="BX117" i="280"/>
  <c r="BX121" i="280"/>
  <c r="BW116" i="280"/>
  <c r="BW117" i="280"/>
  <c r="BW121" i="280"/>
  <c r="BV116" i="280"/>
  <c r="BV117" i="280"/>
  <c r="BV121" i="280"/>
  <c r="BU116" i="280"/>
  <c r="BU117" i="280"/>
  <c r="BU121" i="280"/>
  <c r="BT116" i="280"/>
  <c r="BT117" i="280"/>
  <c r="BT121" i="280"/>
  <c r="BS116" i="280"/>
  <c r="BS117" i="280"/>
  <c r="BS121" i="280"/>
  <c r="BR116" i="280"/>
  <c r="BR117" i="280"/>
  <c r="BR121" i="280"/>
  <c r="BQ116" i="280"/>
  <c r="BQ117" i="280"/>
  <c r="BQ121" i="280"/>
  <c r="BP116" i="280"/>
  <c r="BP117" i="280"/>
  <c r="BP121" i="280"/>
  <c r="BO116" i="280"/>
  <c r="BO117" i="280"/>
  <c r="BO121" i="280"/>
  <c r="BN116" i="280"/>
  <c r="BN117" i="280"/>
  <c r="BN121" i="280"/>
  <c r="BM116" i="280"/>
  <c r="BM117" i="280"/>
  <c r="BM121" i="280"/>
  <c r="BL116" i="280"/>
  <c r="BL117" i="280"/>
  <c r="BL121" i="280"/>
  <c r="BK116" i="280"/>
  <c r="BK117" i="280"/>
  <c r="BK121" i="280"/>
  <c r="BJ116" i="280"/>
  <c r="BJ117" i="280"/>
  <c r="BJ121" i="280"/>
  <c r="BI116" i="280"/>
  <c r="BI117" i="280"/>
  <c r="BI121" i="280"/>
  <c r="BH116" i="280"/>
  <c r="BH117" i="280"/>
  <c r="BH121" i="280"/>
  <c r="BG116" i="280"/>
  <c r="BG117" i="280"/>
  <c r="BG121" i="280"/>
  <c r="BF116" i="280"/>
  <c r="BF117" i="280"/>
  <c r="BF121" i="280"/>
  <c r="BE116" i="280"/>
  <c r="BE117" i="280"/>
  <c r="BE121" i="280"/>
  <c r="S13" i="304"/>
  <c r="S116" i="280"/>
  <c r="S117" i="280"/>
  <c r="S121" i="280"/>
  <c r="T13" i="304"/>
  <c r="T116" i="280"/>
  <c r="T117" i="280"/>
  <c r="T121" i="280"/>
  <c r="U13" i="304"/>
  <c r="U116" i="280"/>
  <c r="U117" i="280"/>
  <c r="U121" i="280"/>
  <c r="V13" i="304"/>
  <c r="V116" i="280"/>
  <c r="V117" i="280"/>
  <c r="V121" i="280"/>
  <c r="W13" i="304"/>
  <c r="W116" i="280"/>
  <c r="W117" i="280"/>
  <c r="W121" i="280"/>
  <c r="X13" i="304"/>
  <c r="X116" i="280"/>
  <c r="X117" i="280"/>
  <c r="X121" i="280"/>
  <c r="Y13" i="304"/>
  <c r="Y116" i="280"/>
  <c r="Y117" i="280"/>
  <c r="Y121" i="280"/>
  <c r="Z13" i="304"/>
  <c r="Z116" i="280"/>
  <c r="Z117" i="280"/>
  <c r="Z121" i="280"/>
  <c r="AA13" i="304"/>
  <c r="AA116" i="280"/>
  <c r="AA117" i="280"/>
  <c r="AA121" i="280"/>
  <c r="AB13" i="304"/>
  <c r="AB116" i="280"/>
  <c r="AB117" i="280"/>
  <c r="AB121" i="280"/>
  <c r="AC13" i="304"/>
  <c r="AC116" i="280"/>
  <c r="AC117" i="280"/>
  <c r="AC121" i="280"/>
  <c r="AD13" i="304"/>
  <c r="AD116" i="280"/>
  <c r="AD117" i="280"/>
  <c r="AD121" i="280"/>
  <c r="AE13" i="304"/>
  <c r="AE116" i="280"/>
  <c r="AE117" i="280"/>
  <c r="AE121" i="280"/>
  <c r="AF13" i="304"/>
  <c r="AF116" i="280"/>
  <c r="AF117" i="280"/>
  <c r="AF121" i="280"/>
  <c r="AG13" i="304"/>
  <c r="AG116" i="280"/>
  <c r="AG117" i="280"/>
  <c r="AG121" i="280"/>
  <c r="AH13" i="304"/>
  <c r="AH116" i="280"/>
  <c r="AH117" i="280"/>
  <c r="AH121" i="280"/>
  <c r="AI13" i="304"/>
  <c r="AI116" i="280"/>
  <c r="AI117" i="280"/>
  <c r="AI121" i="280"/>
  <c r="AJ13" i="304"/>
  <c r="AJ116" i="280"/>
  <c r="AJ117" i="280"/>
  <c r="AJ121" i="280"/>
  <c r="AK13" i="304"/>
  <c r="AK116" i="280"/>
  <c r="AK117" i="280"/>
  <c r="AK121" i="280"/>
  <c r="AL13" i="304"/>
  <c r="AL116" i="280"/>
  <c r="AL117" i="280"/>
  <c r="AL121" i="280"/>
  <c r="AM13" i="304"/>
  <c r="AM116" i="280"/>
  <c r="AM117" i="280"/>
  <c r="AM121" i="280"/>
  <c r="AN13" i="304"/>
  <c r="AN116" i="280"/>
  <c r="AN117" i="280"/>
  <c r="AN121" i="280"/>
  <c r="AO13" i="304"/>
  <c r="AO116" i="280"/>
  <c r="AO117" i="280"/>
  <c r="AO121" i="280"/>
  <c r="AP13" i="304"/>
  <c r="AP116" i="280"/>
  <c r="AP117" i="280"/>
  <c r="AP121" i="280"/>
  <c r="AQ13" i="304"/>
  <c r="AQ116" i="280"/>
  <c r="AQ117" i="280"/>
  <c r="AQ121" i="280"/>
  <c r="AR13" i="304"/>
  <c r="AR116" i="280"/>
  <c r="AR117" i="280"/>
  <c r="AR121" i="280"/>
  <c r="AS13" i="304"/>
  <c r="AS116" i="280"/>
  <c r="AS117" i="280"/>
  <c r="AS121" i="280"/>
  <c r="AT13" i="304"/>
  <c r="AT116" i="280"/>
  <c r="AT117" i="280"/>
  <c r="AT121" i="280"/>
  <c r="AU13" i="304"/>
  <c r="AU116" i="280"/>
  <c r="AU117" i="280"/>
  <c r="AU121" i="280"/>
  <c r="AV13" i="304"/>
  <c r="AV116" i="280"/>
  <c r="AV117" i="280"/>
  <c r="AV121" i="280"/>
  <c r="AW13" i="304"/>
  <c r="AW116" i="280"/>
  <c r="AW117" i="280"/>
  <c r="AW121" i="280"/>
  <c r="AX13" i="304"/>
  <c r="AX116" i="280"/>
  <c r="AX117" i="280"/>
  <c r="AX121" i="280"/>
  <c r="AY13" i="304"/>
  <c r="AY116" i="280"/>
  <c r="AY117" i="280"/>
  <c r="AY121" i="280"/>
  <c r="AZ13" i="304"/>
  <c r="AZ116" i="280"/>
  <c r="AZ117" i="280"/>
  <c r="AZ121" i="280"/>
  <c r="BA13" i="304"/>
  <c r="BA116" i="280"/>
  <c r="BA117" i="280"/>
  <c r="BA121" i="280"/>
  <c r="BB13" i="304"/>
  <c r="BB116" i="280"/>
  <c r="BB117" i="280"/>
  <c r="BB121" i="280"/>
  <c r="BC13" i="304"/>
  <c r="BC116" i="280"/>
  <c r="BC117" i="280"/>
  <c r="BC121" i="280"/>
  <c r="BD13" i="304"/>
  <c r="BD116" i="280"/>
  <c r="BD117" i="280"/>
  <c r="BD121" i="280"/>
  <c r="GJ5" i="280"/>
  <c r="GI5" i="280"/>
  <c r="GH5" i="280"/>
  <c r="GG5" i="280"/>
  <c r="GF5" i="280"/>
  <c r="GE5" i="280"/>
  <c r="GD5" i="280"/>
  <c r="GC5" i="280"/>
  <c r="GB5" i="280"/>
  <c r="GA5" i="280"/>
  <c r="FZ5" i="280"/>
  <c r="FY5" i="280"/>
  <c r="FX5" i="280"/>
  <c r="FW5" i="280"/>
  <c r="FV5" i="280"/>
  <c r="FU5" i="280"/>
  <c r="FT5" i="280"/>
  <c r="FS5" i="280"/>
  <c r="FR5" i="280"/>
  <c r="FQ5" i="280"/>
  <c r="FP5" i="280"/>
  <c r="FO5" i="280"/>
  <c r="FN5" i="280"/>
  <c r="FM5" i="280"/>
  <c r="FL5" i="280"/>
  <c r="FK5" i="280"/>
  <c r="FJ5" i="280"/>
  <c r="FI5" i="280"/>
  <c r="FH5" i="280"/>
  <c r="FG5" i="280"/>
  <c r="FF5" i="280"/>
  <c r="FE5" i="280"/>
  <c r="FD5" i="280"/>
  <c r="FC5" i="280"/>
  <c r="FB5" i="280"/>
  <c r="FA5" i="280"/>
  <c r="EZ5" i="280"/>
  <c r="EY5" i="280"/>
  <c r="EX5" i="280"/>
  <c r="EW5" i="280"/>
  <c r="EV5" i="280"/>
  <c r="EU5" i="280"/>
  <c r="ET5" i="280"/>
  <c r="ES5" i="280"/>
  <c r="ER5" i="280"/>
  <c r="EQ5" i="280"/>
  <c r="EP5" i="280"/>
  <c r="EO5" i="280"/>
  <c r="EN5" i="280"/>
  <c r="EM5" i="280"/>
  <c r="EL5" i="280"/>
  <c r="EK5" i="280"/>
  <c r="EJ5" i="280"/>
  <c r="EI5" i="280"/>
  <c r="EH5" i="280"/>
  <c r="EG5" i="280"/>
  <c r="EF5" i="280"/>
  <c r="EE5" i="280"/>
  <c r="ED5" i="280"/>
  <c r="EC5" i="280"/>
  <c r="EB5" i="280"/>
  <c r="EA5" i="280"/>
  <c r="DZ5" i="280"/>
  <c r="DY5" i="280"/>
  <c r="DX5" i="280"/>
  <c r="DW5" i="280"/>
  <c r="DV5" i="280"/>
  <c r="DU5" i="280"/>
  <c r="DT5" i="280"/>
  <c r="DS5" i="280"/>
  <c r="DR5" i="280"/>
  <c r="DQ5" i="280"/>
  <c r="DP5" i="280"/>
  <c r="DO5" i="280"/>
  <c r="DN5" i="280"/>
  <c r="DM5" i="280"/>
  <c r="DL5" i="280"/>
  <c r="DK5" i="280"/>
  <c r="DJ5" i="280"/>
  <c r="DI5" i="280"/>
  <c r="DH5" i="280"/>
  <c r="DG5" i="280"/>
  <c r="DF5" i="280"/>
  <c r="DE5" i="280"/>
  <c r="DD5" i="280"/>
  <c r="DC5" i="280"/>
  <c r="DB5" i="280"/>
  <c r="DA5" i="280"/>
  <c r="CZ5" i="280"/>
  <c r="CY5" i="280"/>
  <c r="CX5" i="280"/>
  <c r="CW5" i="280"/>
  <c r="CV5" i="280"/>
  <c r="CU5" i="280"/>
  <c r="CT5" i="280"/>
  <c r="CS5" i="280"/>
  <c r="CR5" i="280"/>
  <c r="CQ5" i="280"/>
  <c r="CP5" i="280"/>
  <c r="CO5" i="280"/>
  <c r="CN5" i="280"/>
  <c r="CM5" i="280"/>
  <c r="CL5" i="280"/>
  <c r="CK5" i="280"/>
  <c r="CJ5" i="280"/>
  <c r="CI5" i="280"/>
  <c r="CH5" i="280"/>
  <c r="CG5" i="280"/>
  <c r="CF5" i="280"/>
  <c r="CE5" i="280"/>
  <c r="CD5" i="280"/>
  <c r="CC5" i="280"/>
  <c r="CB5" i="280"/>
  <c r="CA5" i="280"/>
  <c r="BZ5" i="280"/>
  <c r="BY5" i="280"/>
  <c r="BX5" i="280"/>
  <c r="BW5" i="280"/>
  <c r="BV5" i="280"/>
  <c r="BU5" i="280"/>
  <c r="BT5" i="280"/>
  <c r="BS5" i="280"/>
  <c r="BR5" i="280"/>
  <c r="BQ5" i="280"/>
  <c r="BP5" i="280"/>
  <c r="BO5" i="280"/>
  <c r="BN5" i="280"/>
  <c r="BM5" i="280"/>
  <c r="BL5" i="280"/>
  <c r="BK5" i="280"/>
  <c r="BJ5" i="280"/>
  <c r="BI5" i="280"/>
  <c r="BH5" i="280"/>
  <c r="BG5" i="280"/>
  <c r="BF5" i="280"/>
  <c r="BE5" i="280"/>
  <c r="J46" i="280"/>
  <c r="J82" i="280"/>
  <c r="K116" i="280"/>
  <c r="K117" i="280"/>
  <c r="K121" i="280"/>
  <c r="L13" i="304"/>
  <c r="L116" i="280"/>
  <c r="L117" i="280"/>
  <c r="L121" i="280"/>
  <c r="M13" i="304"/>
  <c r="M116" i="280"/>
  <c r="M117" i="280"/>
  <c r="M121" i="280"/>
  <c r="N13" i="304"/>
  <c r="N116" i="280"/>
  <c r="N117" i="280"/>
  <c r="N121" i="280"/>
  <c r="O13" i="304"/>
  <c r="O116" i="280"/>
  <c r="O117" i="280"/>
  <c r="O121" i="280"/>
  <c r="P13" i="304"/>
  <c r="P116" i="280"/>
  <c r="P117" i="280"/>
  <c r="P121" i="280"/>
  <c r="Q13" i="304"/>
  <c r="Q116" i="280"/>
  <c r="Q117" i="280"/>
  <c r="Q121" i="280"/>
  <c r="R13" i="304"/>
  <c r="R116" i="280"/>
  <c r="R117" i="280"/>
  <c r="R121" i="280"/>
  <c r="GJ15" i="314"/>
  <c r="AL15" i="314"/>
  <c r="AM15" i="314"/>
  <c r="AN15" i="314"/>
  <c r="AO15" i="314"/>
  <c r="AP15" i="314"/>
  <c r="AQ15" i="314"/>
  <c r="AR15" i="314"/>
  <c r="AS15" i="314"/>
  <c r="AT15" i="314"/>
  <c r="AU15" i="314"/>
  <c r="AV15" i="314"/>
  <c r="AW15" i="314"/>
  <c r="AX15" i="314"/>
  <c r="AY15" i="314"/>
  <c r="AZ15" i="314"/>
  <c r="BA15" i="314"/>
  <c r="BB15" i="314"/>
  <c r="BC15" i="314"/>
  <c r="BD15" i="314"/>
  <c r="BE15" i="314"/>
  <c r="BF15" i="314"/>
  <c r="BG15" i="314"/>
  <c r="BH15" i="314"/>
  <c r="BI15" i="314"/>
  <c r="BJ15" i="314"/>
  <c r="BK15" i="314"/>
  <c r="BL15" i="314"/>
  <c r="BM15" i="314"/>
  <c r="BN15" i="314"/>
  <c r="BO15" i="314"/>
  <c r="BP15" i="314"/>
  <c r="BQ15" i="314"/>
  <c r="BR15" i="314"/>
  <c r="BS15" i="314"/>
  <c r="BT15" i="314"/>
  <c r="BU15" i="314"/>
  <c r="BV15" i="314"/>
  <c r="BW15" i="314"/>
  <c r="BX15" i="314"/>
  <c r="BY15" i="314"/>
  <c r="BZ15" i="314"/>
  <c r="CA15" i="314"/>
  <c r="CB15" i="314"/>
  <c r="CC15" i="314"/>
  <c r="CD15" i="314"/>
  <c r="CE15" i="314"/>
  <c r="CF15" i="314"/>
  <c r="CG15" i="314"/>
  <c r="CH15" i="314"/>
  <c r="CI15" i="314"/>
  <c r="CJ15" i="314"/>
  <c r="CK15" i="314"/>
  <c r="CL15" i="314"/>
  <c r="CM15" i="314"/>
  <c r="CN15" i="314"/>
  <c r="CO15" i="314"/>
  <c r="CP15" i="314"/>
  <c r="CQ15" i="314"/>
  <c r="CR15" i="314"/>
  <c r="CS15" i="314"/>
  <c r="CT15" i="314"/>
  <c r="CU15" i="314"/>
  <c r="CV15" i="314"/>
  <c r="CW15" i="314"/>
  <c r="CX15" i="314"/>
  <c r="CY15" i="314"/>
  <c r="CZ15" i="314"/>
  <c r="DA15" i="314"/>
  <c r="DB15" i="314"/>
  <c r="DC15" i="314"/>
  <c r="DD15" i="314"/>
  <c r="DE15" i="314"/>
  <c r="DF15" i="314"/>
  <c r="DG15" i="314"/>
  <c r="DH15" i="314"/>
  <c r="DI15" i="314"/>
  <c r="DJ15" i="314"/>
  <c r="DK15" i="314"/>
  <c r="DL15" i="314"/>
  <c r="DM15" i="314"/>
  <c r="DN15" i="314"/>
  <c r="DO15" i="314"/>
  <c r="DP15" i="314"/>
  <c r="DQ15" i="314"/>
  <c r="DR15" i="314"/>
  <c r="DS15" i="314"/>
  <c r="DT15" i="314"/>
  <c r="DU15" i="314"/>
  <c r="DV15" i="314"/>
  <c r="DW15" i="314"/>
  <c r="DX15" i="314"/>
  <c r="DY15" i="314"/>
  <c r="DZ15" i="314"/>
  <c r="EA15" i="314"/>
  <c r="EB15" i="314"/>
  <c r="EC15" i="314"/>
  <c r="ED15" i="314"/>
  <c r="EE15" i="314"/>
  <c r="EF15" i="314"/>
  <c r="EG15" i="314"/>
  <c r="EH15" i="314"/>
  <c r="EI15" i="314"/>
  <c r="EJ15" i="314"/>
  <c r="EK15" i="314"/>
  <c r="EL15" i="314"/>
  <c r="EM15" i="314"/>
  <c r="EN15" i="314"/>
  <c r="EO15" i="314"/>
  <c r="EP15" i="314"/>
  <c r="EQ15" i="314"/>
  <c r="ER15" i="314"/>
  <c r="ES15" i="314"/>
  <c r="ET15" i="314"/>
  <c r="EU15" i="314"/>
  <c r="EV15" i="314"/>
  <c r="EW15" i="314"/>
  <c r="EX15" i="314"/>
  <c r="EY15" i="314"/>
  <c r="EZ15" i="314"/>
  <c r="FA15" i="314"/>
  <c r="FB15" i="314"/>
  <c r="FC15" i="314"/>
  <c r="FD15" i="314"/>
  <c r="FE15" i="314"/>
  <c r="FF15" i="314"/>
  <c r="FG15" i="314"/>
  <c r="FH15" i="314"/>
  <c r="FI15" i="314"/>
  <c r="FJ15" i="314"/>
  <c r="FK15" i="314"/>
  <c r="FL15" i="314"/>
  <c r="FM15" i="314"/>
  <c r="FN15" i="314"/>
  <c r="FO15" i="314"/>
  <c r="FP15" i="314"/>
  <c r="FQ15" i="314"/>
  <c r="FR15" i="314"/>
  <c r="FS15" i="314"/>
  <c r="FT15" i="314"/>
  <c r="FU15" i="314"/>
  <c r="FV15" i="314"/>
  <c r="FW15" i="314"/>
  <c r="FX15" i="314"/>
  <c r="FY15" i="314"/>
  <c r="FZ15" i="314"/>
  <c r="GA15" i="314"/>
  <c r="GB15" i="314"/>
  <c r="GC15" i="314"/>
  <c r="GD15" i="314"/>
  <c r="GE15" i="314"/>
  <c r="GF15" i="314"/>
  <c r="GG15" i="314"/>
  <c r="GH15" i="314"/>
  <c r="GI15" i="314"/>
  <c r="J15" i="314"/>
  <c r="K15" i="314"/>
  <c r="L15" i="314"/>
  <c r="M15" i="314"/>
  <c r="N15" i="314"/>
  <c r="O15" i="314"/>
  <c r="P15" i="314"/>
  <c r="Q15" i="314"/>
  <c r="R15" i="314"/>
  <c r="S15" i="314"/>
  <c r="T15" i="314"/>
  <c r="U15" i="314"/>
  <c r="V15" i="314"/>
  <c r="W15" i="314"/>
  <c r="X15" i="314"/>
  <c r="Y15" i="314"/>
  <c r="Z15" i="314"/>
  <c r="AA15" i="314"/>
  <c r="AB15" i="314"/>
  <c r="AC15" i="314"/>
  <c r="AD15" i="314"/>
  <c r="AE15" i="314"/>
  <c r="AF15" i="314"/>
  <c r="AG15" i="314"/>
  <c r="AH15" i="314"/>
  <c r="AI15" i="314"/>
  <c r="AJ15" i="314"/>
  <c r="AK15" i="314"/>
  <c r="GJ29" i="314"/>
  <c r="GJ32" i="314"/>
  <c r="GJ5" i="314"/>
  <c r="GI5" i="314"/>
  <c r="GH5" i="314"/>
  <c r="GG5" i="314"/>
  <c r="GF5" i="314"/>
  <c r="GE5" i="314"/>
  <c r="GD5" i="314"/>
  <c r="GC5" i="314"/>
  <c r="GB5" i="314"/>
  <c r="GA5" i="314"/>
  <c r="FZ5" i="314"/>
  <c r="FY5" i="314"/>
  <c r="FX5" i="314"/>
  <c r="FW5" i="314"/>
  <c r="FV5" i="314"/>
  <c r="FU5" i="314"/>
  <c r="FT5" i="314"/>
  <c r="FS5" i="314"/>
  <c r="FR5" i="314"/>
  <c r="FQ5" i="314"/>
  <c r="FP5" i="314"/>
  <c r="FO5" i="314"/>
  <c r="FN5" i="314"/>
  <c r="FM5" i="314"/>
  <c r="FL5" i="314"/>
  <c r="FK5" i="314"/>
  <c r="FJ5" i="314"/>
  <c r="FI5" i="314"/>
  <c r="FH5" i="314"/>
  <c r="FG5" i="314"/>
  <c r="FF5" i="314"/>
  <c r="FE5" i="314"/>
  <c r="FD5" i="314"/>
  <c r="FC5" i="314"/>
  <c r="FB5" i="314"/>
  <c r="FA5" i="314"/>
  <c r="EZ5" i="314"/>
  <c r="EY5" i="314"/>
  <c r="EX5" i="314"/>
  <c r="EW5" i="314"/>
  <c r="EV5" i="314"/>
  <c r="EU5" i="314"/>
  <c r="ET5" i="314"/>
  <c r="ES5" i="314"/>
  <c r="ER5" i="314"/>
  <c r="EQ5" i="314"/>
  <c r="EP5" i="314"/>
  <c r="EO5" i="314"/>
  <c r="EN5" i="314"/>
  <c r="EM5" i="314"/>
  <c r="EL5" i="314"/>
  <c r="EK5" i="314"/>
  <c r="EJ5" i="314"/>
  <c r="EI5" i="314"/>
  <c r="EH5" i="314"/>
  <c r="EG5" i="314"/>
  <c r="EF5" i="314"/>
  <c r="EE5" i="314"/>
  <c r="ED5" i="314"/>
  <c r="EC5" i="314"/>
  <c r="EB5" i="314"/>
  <c r="EA5" i="314"/>
  <c r="DZ5" i="314"/>
  <c r="DY5" i="314"/>
  <c r="DX5" i="314"/>
  <c r="DW5" i="314"/>
  <c r="DV5" i="314"/>
  <c r="DU5" i="314"/>
  <c r="DT5" i="314"/>
  <c r="DS5" i="314"/>
  <c r="DR5" i="314"/>
  <c r="DQ5" i="314"/>
  <c r="DP5" i="314"/>
  <c r="DO5" i="314"/>
  <c r="DN5" i="314"/>
  <c r="DM5" i="314"/>
  <c r="DL5" i="314"/>
  <c r="DK5" i="314"/>
  <c r="DJ5" i="314"/>
  <c r="DI5" i="314"/>
  <c r="DH5" i="314"/>
  <c r="DG5" i="314"/>
  <c r="DF5" i="314"/>
  <c r="DE5" i="314"/>
  <c r="DD5" i="314"/>
  <c r="DC5" i="314"/>
  <c r="DB5" i="314"/>
  <c r="DA5" i="314"/>
  <c r="CZ5" i="314"/>
  <c r="CY5" i="314"/>
  <c r="CX5" i="314"/>
  <c r="CW5" i="314"/>
  <c r="CV5" i="314"/>
  <c r="CU5" i="314"/>
  <c r="CT5" i="314"/>
  <c r="CS5" i="314"/>
  <c r="CR5" i="314"/>
  <c r="CQ5" i="314"/>
  <c r="CP5" i="314"/>
  <c r="CO5" i="314"/>
  <c r="CN5" i="314"/>
  <c r="CM5" i="314"/>
  <c r="CL5" i="314"/>
  <c r="CK5" i="314"/>
  <c r="CJ5" i="314"/>
  <c r="CI5" i="314"/>
  <c r="CH5" i="314"/>
  <c r="CG5" i="314"/>
  <c r="CF5" i="314"/>
  <c r="CE5" i="314"/>
  <c r="CD5" i="314"/>
  <c r="CC5" i="314"/>
  <c r="CB5" i="314"/>
  <c r="CA5" i="314"/>
  <c r="BZ5" i="314"/>
  <c r="BY5" i="314"/>
  <c r="BX5" i="314"/>
  <c r="BW5" i="314"/>
  <c r="BV5" i="314"/>
  <c r="BU5" i="314"/>
  <c r="BT5" i="314"/>
  <c r="BS5" i="314"/>
  <c r="BR5" i="314"/>
  <c r="BQ5" i="314"/>
  <c r="BP5" i="314"/>
  <c r="BO5" i="314"/>
  <c r="BN5" i="314"/>
  <c r="BM5" i="314"/>
  <c r="BL5" i="314"/>
  <c r="BK5" i="314"/>
  <c r="BJ5" i="314"/>
  <c r="BI5" i="314"/>
  <c r="BH5" i="314"/>
  <c r="BG5" i="314"/>
  <c r="BF5" i="314"/>
  <c r="BE5" i="314"/>
  <c r="BD5" i="314"/>
  <c r="BC5" i="314"/>
  <c r="BB5" i="314"/>
  <c r="BA5" i="314"/>
  <c r="AZ5" i="314"/>
  <c r="AY5" i="314"/>
  <c r="AX5" i="314"/>
  <c r="AW5" i="314"/>
  <c r="AV5" i="314"/>
  <c r="AU5" i="314"/>
  <c r="AT5" i="314"/>
  <c r="AS5" i="314"/>
  <c r="AR5" i="314"/>
  <c r="AQ5" i="314"/>
  <c r="AP5" i="314"/>
  <c r="AO5" i="314"/>
  <c r="AN5" i="314"/>
  <c r="AM5" i="314"/>
  <c r="AL5" i="314"/>
  <c r="F196" i="48"/>
  <c r="GJ5" i="286"/>
  <c r="GI5" i="286"/>
  <c r="GH5" i="286"/>
  <c r="GG5" i="286"/>
  <c r="GF5" i="286"/>
  <c r="GE5" i="286"/>
  <c r="GD5" i="286"/>
  <c r="GC5" i="286"/>
  <c r="GB5" i="286"/>
  <c r="GA5" i="286"/>
  <c r="FZ5" i="286"/>
  <c r="FY5" i="286"/>
  <c r="FX5" i="286"/>
  <c r="FW5" i="286"/>
  <c r="FV5" i="286"/>
  <c r="FU5" i="286"/>
  <c r="FT5" i="286"/>
  <c r="FS5" i="286"/>
  <c r="FR5" i="286"/>
  <c r="FQ5" i="286"/>
  <c r="FP5" i="286"/>
  <c r="FO5" i="286"/>
  <c r="FN5" i="286"/>
  <c r="FM5" i="286"/>
  <c r="FL5" i="286"/>
  <c r="FK5" i="286"/>
  <c r="FJ5" i="286"/>
  <c r="FI5" i="286"/>
  <c r="FH5" i="286"/>
  <c r="FG5" i="286"/>
  <c r="FF5" i="286"/>
  <c r="FE5" i="286"/>
  <c r="FD5" i="286"/>
  <c r="FC5" i="286"/>
  <c r="FB5" i="286"/>
  <c r="FA5" i="286"/>
  <c r="EZ5" i="286"/>
  <c r="EY5" i="286"/>
  <c r="EX5" i="286"/>
  <c r="EW5" i="286"/>
  <c r="EV5" i="286"/>
  <c r="EU5" i="286"/>
  <c r="ET5" i="286"/>
  <c r="ES5" i="286"/>
  <c r="ER5" i="286"/>
  <c r="EQ5" i="286"/>
  <c r="EP5" i="286"/>
  <c r="EO5" i="286"/>
  <c r="EN5" i="286"/>
  <c r="EM5" i="286"/>
  <c r="EL5" i="286"/>
  <c r="EK5" i="286"/>
  <c r="EJ5" i="286"/>
  <c r="EI5" i="286"/>
  <c r="EH5" i="286"/>
  <c r="EG5" i="286"/>
  <c r="EF5" i="286"/>
  <c r="EE5" i="286"/>
  <c r="ED5" i="286"/>
  <c r="EC5" i="286"/>
  <c r="EB5" i="286"/>
  <c r="EA5" i="286"/>
  <c r="DZ5" i="286"/>
  <c r="DY5" i="286"/>
  <c r="DX5" i="286"/>
  <c r="DW5" i="286"/>
  <c r="DV5" i="286"/>
  <c r="DU5" i="286"/>
  <c r="DT5" i="286"/>
  <c r="DS5" i="286"/>
  <c r="DR5" i="286"/>
  <c r="DQ5" i="286"/>
  <c r="DP5" i="286"/>
  <c r="DO5" i="286"/>
  <c r="DN5" i="286"/>
  <c r="DM5" i="286"/>
  <c r="DL5" i="286"/>
  <c r="DK5" i="286"/>
  <c r="DJ5" i="286"/>
  <c r="DI5" i="286"/>
  <c r="DH5" i="286"/>
  <c r="DG5" i="286"/>
  <c r="DF5" i="286"/>
  <c r="DE5" i="286"/>
  <c r="DD5" i="286"/>
  <c r="DC5" i="286"/>
  <c r="DB5" i="286"/>
  <c r="DA5" i="286"/>
  <c r="CZ5" i="286"/>
  <c r="CY5" i="286"/>
  <c r="CX5" i="286"/>
  <c r="CW5" i="286"/>
  <c r="CV5" i="286"/>
  <c r="CU5" i="286"/>
  <c r="CT5" i="286"/>
  <c r="CS5" i="286"/>
  <c r="CR5" i="286"/>
  <c r="CQ5" i="286"/>
  <c r="CP5" i="286"/>
  <c r="CO5" i="286"/>
  <c r="CN5" i="286"/>
  <c r="CM5" i="286"/>
  <c r="CL5" i="286"/>
  <c r="CK5" i="286"/>
  <c r="CJ5" i="286"/>
  <c r="CI5" i="286"/>
  <c r="CH5" i="286"/>
  <c r="CG5" i="286"/>
  <c r="CF5" i="286"/>
  <c r="CE5" i="286"/>
  <c r="CD5" i="286"/>
  <c r="CC5" i="286"/>
  <c r="CB5" i="286"/>
  <c r="CA5" i="286"/>
  <c r="BZ5" i="286"/>
  <c r="BY5" i="286"/>
  <c r="BX5" i="286"/>
  <c r="BW5" i="286"/>
  <c r="BV5" i="286"/>
  <c r="BU5" i="286"/>
  <c r="BT5" i="286"/>
  <c r="BS5" i="286"/>
  <c r="BR5" i="286"/>
  <c r="BQ5" i="286"/>
  <c r="BP5" i="286"/>
  <c r="BO5" i="286"/>
  <c r="BN5" i="286"/>
  <c r="BM5" i="286"/>
  <c r="BL5" i="286"/>
  <c r="BK5" i="286"/>
  <c r="BJ5" i="286"/>
  <c r="BI5" i="286"/>
  <c r="BH5" i="286"/>
  <c r="BG5" i="286"/>
  <c r="BF5" i="286"/>
  <c r="BE5" i="286"/>
  <c r="GJ5" i="282"/>
  <c r="GI5" i="282"/>
  <c r="GH5" i="282"/>
  <c r="GG5" i="282"/>
  <c r="GF5" i="282"/>
  <c r="GE5" i="282"/>
  <c r="GD5" i="282"/>
  <c r="GC5" i="282"/>
  <c r="GB5" i="282"/>
  <c r="GA5" i="282"/>
  <c r="FZ5" i="282"/>
  <c r="FY5" i="282"/>
  <c r="FX5" i="282"/>
  <c r="FW5" i="282"/>
  <c r="FV5" i="282"/>
  <c r="FU5" i="282"/>
  <c r="FT5" i="282"/>
  <c r="FS5" i="282"/>
  <c r="FR5" i="282"/>
  <c r="FQ5" i="282"/>
  <c r="FP5" i="282"/>
  <c r="FO5" i="282"/>
  <c r="FN5" i="282"/>
  <c r="FM5" i="282"/>
  <c r="FL5" i="282"/>
  <c r="FK5" i="282"/>
  <c r="FJ5" i="282"/>
  <c r="FI5" i="282"/>
  <c r="FH5" i="282"/>
  <c r="FG5" i="282"/>
  <c r="FF5" i="282"/>
  <c r="FE5" i="282"/>
  <c r="FD5" i="282"/>
  <c r="FC5" i="282"/>
  <c r="FB5" i="282"/>
  <c r="FA5" i="282"/>
  <c r="EZ5" i="282"/>
  <c r="EY5" i="282"/>
  <c r="EX5" i="282"/>
  <c r="EW5" i="282"/>
  <c r="EV5" i="282"/>
  <c r="EU5" i="282"/>
  <c r="ET5" i="282"/>
  <c r="ES5" i="282"/>
  <c r="ER5" i="282"/>
  <c r="EQ5" i="282"/>
  <c r="EP5" i="282"/>
  <c r="EO5" i="282"/>
  <c r="EN5" i="282"/>
  <c r="EM5" i="282"/>
  <c r="EL5" i="282"/>
  <c r="EK5" i="282"/>
  <c r="EJ5" i="282"/>
  <c r="EI5" i="282"/>
  <c r="EH5" i="282"/>
  <c r="EG5" i="282"/>
  <c r="EF5" i="282"/>
  <c r="EE5" i="282"/>
  <c r="ED5" i="282"/>
  <c r="EC5" i="282"/>
  <c r="EB5" i="282"/>
  <c r="EA5" i="282"/>
  <c r="DZ5" i="282"/>
  <c r="DY5" i="282"/>
  <c r="DX5" i="282"/>
  <c r="DW5" i="282"/>
  <c r="DV5" i="282"/>
  <c r="DU5" i="282"/>
  <c r="DT5" i="282"/>
  <c r="DS5" i="282"/>
  <c r="DR5" i="282"/>
  <c r="DQ5" i="282"/>
  <c r="DP5" i="282"/>
  <c r="DO5" i="282"/>
  <c r="DN5" i="282"/>
  <c r="DM5" i="282"/>
  <c r="DL5" i="282"/>
  <c r="DK5" i="282"/>
  <c r="DJ5" i="282"/>
  <c r="DI5" i="282"/>
  <c r="DH5" i="282"/>
  <c r="DG5" i="282"/>
  <c r="DF5" i="282"/>
  <c r="DE5" i="282"/>
  <c r="DD5" i="282"/>
  <c r="DC5" i="282"/>
  <c r="DB5" i="282"/>
  <c r="DA5" i="282"/>
  <c r="CZ5" i="282"/>
  <c r="CY5" i="282"/>
  <c r="CX5" i="282"/>
  <c r="CW5" i="282"/>
  <c r="CV5" i="282"/>
  <c r="CU5" i="282"/>
  <c r="CT5" i="282"/>
  <c r="CS5" i="282"/>
  <c r="CR5" i="282"/>
  <c r="CQ5" i="282"/>
  <c r="CP5" i="282"/>
  <c r="CO5" i="282"/>
  <c r="CN5" i="282"/>
  <c r="CM5" i="282"/>
  <c r="CL5" i="282"/>
  <c r="CK5" i="282"/>
  <c r="CJ5" i="282"/>
  <c r="CI5" i="282"/>
  <c r="CH5" i="282"/>
  <c r="CG5" i="282"/>
  <c r="CF5" i="282"/>
  <c r="CE5" i="282"/>
  <c r="CD5" i="282"/>
  <c r="CC5" i="282"/>
  <c r="CB5" i="282"/>
  <c r="CA5" i="282"/>
  <c r="BZ5" i="282"/>
  <c r="BY5" i="282"/>
  <c r="BX5" i="282"/>
  <c r="BW5" i="282"/>
  <c r="BV5" i="282"/>
  <c r="BU5" i="282"/>
  <c r="BT5" i="282"/>
  <c r="BS5" i="282"/>
  <c r="BR5" i="282"/>
  <c r="BQ5" i="282"/>
  <c r="BP5" i="282"/>
  <c r="BO5" i="282"/>
  <c r="BN5" i="282"/>
  <c r="BM5" i="282"/>
  <c r="BL5" i="282"/>
  <c r="BK5" i="282"/>
  <c r="BJ5" i="282"/>
  <c r="BI5" i="282"/>
  <c r="BH5" i="282"/>
  <c r="BG5" i="282"/>
  <c r="BF5" i="282"/>
  <c r="BE5" i="282"/>
  <c r="BD5" i="282"/>
  <c r="BC5" i="282"/>
  <c r="BB5" i="282"/>
  <c r="BA5" i="282"/>
  <c r="AZ5" i="282"/>
  <c r="AY5" i="282"/>
  <c r="AX5" i="282"/>
  <c r="AW5" i="282"/>
  <c r="F108" i="288"/>
  <c r="J114" i="288"/>
  <c r="F113" i="288"/>
  <c r="GJ100" i="288"/>
  <c r="GI100" i="288"/>
  <c r="GH100" i="288"/>
  <c r="GG100" i="288"/>
  <c r="GF100" i="288"/>
  <c r="GE100" i="288"/>
  <c r="GD100" i="288"/>
  <c r="GC100" i="288"/>
  <c r="GB100" i="288"/>
  <c r="GA100" i="288"/>
  <c r="FZ100" i="288"/>
  <c r="FY100" i="288"/>
  <c r="FX100" i="288"/>
  <c r="FW100" i="288"/>
  <c r="FV100" i="288"/>
  <c r="FU100" i="288"/>
  <c r="FT100" i="288"/>
  <c r="FS100" i="288"/>
  <c r="FR100" i="288"/>
  <c r="FQ100" i="288"/>
  <c r="FP100" i="288"/>
  <c r="FO100" i="288"/>
  <c r="FN100" i="288"/>
  <c r="FM100" i="288"/>
  <c r="FL100" i="288"/>
  <c r="FK100" i="288"/>
  <c r="FJ100" i="288"/>
  <c r="FI100" i="288"/>
  <c r="FH100" i="288"/>
  <c r="FG100" i="288"/>
  <c r="FF100" i="288"/>
  <c r="FE100" i="288"/>
  <c r="FD100" i="288"/>
  <c r="FC100" i="288"/>
  <c r="FB100" i="288"/>
  <c r="FA100" i="288"/>
  <c r="EZ100" i="288"/>
  <c r="EY100" i="288"/>
  <c r="EX100" i="288"/>
  <c r="EW100" i="288"/>
  <c r="EV100" i="288"/>
  <c r="EU100" i="288"/>
  <c r="ET100" i="288"/>
  <c r="ES100" i="288"/>
  <c r="ER100" i="288"/>
  <c r="EQ100" i="288"/>
  <c r="EP100" i="288"/>
  <c r="EO100" i="288"/>
  <c r="EN100" i="288"/>
  <c r="EM100" i="288"/>
  <c r="EL100" i="288"/>
  <c r="EK100" i="288"/>
  <c r="EJ100" i="288"/>
  <c r="EI100" i="288"/>
  <c r="EH100" i="288"/>
  <c r="EG100" i="288"/>
  <c r="EF100" i="288"/>
  <c r="EE100" i="288"/>
  <c r="ED100" i="288"/>
  <c r="EC100" i="288"/>
  <c r="EB100" i="288"/>
  <c r="EA100" i="288"/>
  <c r="DZ100" i="288"/>
  <c r="DY100" i="288"/>
  <c r="DX100" i="288"/>
  <c r="DW100" i="288"/>
  <c r="DV100" i="288"/>
  <c r="DU100" i="288"/>
  <c r="DT100" i="288"/>
  <c r="DS100" i="288"/>
  <c r="DR100" i="288"/>
  <c r="DQ100" i="288"/>
  <c r="DP100" i="288"/>
  <c r="DO100" i="288"/>
  <c r="DN100" i="288"/>
  <c r="DM100" i="288"/>
  <c r="DL100" i="288"/>
  <c r="DK100" i="288"/>
  <c r="DJ100" i="288"/>
  <c r="DI100" i="288"/>
  <c r="DH100" i="288"/>
  <c r="DG100" i="288"/>
  <c r="DF100" i="288"/>
  <c r="DE100" i="288"/>
  <c r="DD100" i="288"/>
  <c r="DC100" i="288"/>
  <c r="DB100" i="288"/>
  <c r="DA100" i="288"/>
  <c r="CZ100" i="288"/>
  <c r="CY100" i="288"/>
  <c r="CX100" i="288"/>
  <c r="CW100" i="288"/>
  <c r="CV100" i="288"/>
  <c r="CU100" i="288"/>
  <c r="CT100" i="288"/>
  <c r="CS100" i="288"/>
  <c r="CR100" i="288"/>
  <c r="CQ100" i="288"/>
  <c r="CP100" i="288"/>
  <c r="CO100" i="288"/>
  <c r="CN100" i="288"/>
  <c r="CM100" i="288"/>
  <c r="CL100" i="288"/>
  <c r="CK100" i="288"/>
  <c r="CJ100" i="288"/>
  <c r="CI100" i="288"/>
  <c r="CH100" i="288"/>
  <c r="CG100" i="288"/>
  <c r="CF100" i="288"/>
  <c r="CE100" i="288"/>
  <c r="CD100" i="288"/>
  <c r="CC100" i="288"/>
  <c r="CB100" i="288"/>
  <c r="CA100" i="288"/>
  <c r="BZ100" i="288"/>
  <c r="BY100" i="288"/>
  <c r="BX100" i="288"/>
  <c r="BW100" i="288"/>
  <c r="BV100" i="288"/>
  <c r="BU100" i="288"/>
  <c r="BT100" i="288"/>
  <c r="BS100" i="288"/>
  <c r="BR100" i="288"/>
  <c r="BQ100" i="288"/>
  <c r="BP100" i="288"/>
  <c r="BO100" i="288"/>
  <c r="BN100" i="288"/>
  <c r="BM100" i="288"/>
  <c r="BL100" i="288"/>
  <c r="BK100" i="288"/>
  <c r="BJ100" i="288"/>
  <c r="BI100" i="288"/>
  <c r="BH100" i="288"/>
  <c r="BG100" i="288"/>
  <c r="BF100" i="288"/>
  <c r="GJ90" i="288"/>
  <c r="GJ91" i="288"/>
  <c r="GJ92" i="288"/>
  <c r="GJ94" i="288"/>
  <c r="GI90" i="288"/>
  <c r="GI91" i="288"/>
  <c r="GI92" i="288"/>
  <c r="GI94" i="288"/>
  <c r="GH90" i="288"/>
  <c r="GH91" i="288"/>
  <c r="GH92" i="288"/>
  <c r="GH94" i="288"/>
  <c r="GG90" i="288"/>
  <c r="GG91" i="288"/>
  <c r="GG92" i="288"/>
  <c r="GG94" i="288"/>
  <c r="GG96" i="288"/>
  <c r="GG98" i="288"/>
  <c r="GF90" i="288"/>
  <c r="GF91" i="288"/>
  <c r="GF92" i="288"/>
  <c r="GF94" i="288"/>
  <c r="GE90" i="288"/>
  <c r="GE91" i="288"/>
  <c r="GE92" i="288"/>
  <c r="GE94" i="288"/>
  <c r="GD90" i="288"/>
  <c r="GD91" i="288"/>
  <c r="GD92" i="288"/>
  <c r="GD94" i="288"/>
  <c r="GD96" i="288"/>
  <c r="GD98" i="288"/>
  <c r="GC90" i="288"/>
  <c r="GC91" i="288"/>
  <c r="GC92" i="288"/>
  <c r="GC94" i="288"/>
  <c r="GB90" i="288"/>
  <c r="GB91" i="288"/>
  <c r="GB92" i="288"/>
  <c r="GB94" i="288"/>
  <c r="GA90" i="288"/>
  <c r="GA91" i="288"/>
  <c r="GA92" i="288"/>
  <c r="GA94" i="288"/>
  <c r="FZ90" i="288"/>
  <c r="FZ91" i="288"/>
  <c r="FZ92" i="288"/>
  <c r="FZ94" i="288"/>
  <c r="FZ96" i="288"/>
  <c r="FZ98" i="288"/>
  <c r="FY90" i="288"/>
  <c r="FY91" i="288"/>
  <c r="FY92" i="288"/>
  <c r="FY94" i="288"/>
  <c r="FY96" i="288"/>
  <c r="FY98" i="288"/>
  <c r="FX90" i="288"/>
  <c r="FX91" i="288"/>
  <c r="FX92" i="288"/>
  <c r="FX94" i="288"/>
  <c r="FW90" i="288"/>
  <c r="FW91" i="288"/>
  <c r="FW92" i="288"/>
  <c r="FW94" i="288"/>
  <c r="FV90" i="288"/>
  <c r="FV91" i="288"/>
  <c r="FV92" i="288"/>
  <c r="FV94" i="288"/>
  <c r="FU90" i="288"/>
  <c r="FU91" i="288"/>
  <c r="FU92" i="288"/>
  <c r="FU94" i="288"/>
  <c r="FT90" i="288"/>
  <c r="FT91" i="288"/>
  <c r="FT92" i="288"/>
  <c r="FT94" i="288"/>
  <c r="FS90" i="288"/>
  <c r="FS91" i="288"/>
  <c r="FS92" i="288"/>
  <c r="FS94" i="288"/>
  <c r="FS96" i="288"/>
  <c r="FS98" i="288"/>
  <c r="FR90" i="288"/>
  <c r="FR91" i="288"/>
  <c r="FR92" i="288"/>
  <c r="FR94" i="288"/>
  <c r="FQ90" i="288"/>
  <c r="FQ91" i="288"/>
  <c r="FQ92" i="288"/>
  <c r="FQ94" i="288"/>
  <c r="FQ96" i="288"/>
  <c r="FQ98" i="288"/>
  <c r="FP90" i="288"/>
  <c r="FP91" i="288"/>
  <c r="FP92" i="288"/>
  <c r="FP94" i="288"/>
  <c r="FO90" i="288"/>
  <c r="FO91" i="288"/>
  <c r="FO92" i="288"/>
  <c r="FO94" i="288"/>
  <c r="FN90" i="288"/>
  <c r="FN91" i="288"/>
  <c r="FN92" i="288"/>
  <c r="FN94" i="288"/>
  <c r="FM90" i="288"/>
  <c r="FM91" i="288"/>
  <c r="FM92" i="288"/>
  <c r="FM94" i="288"/>
  <c r="FL90" i="288"/>
  <c r="FL91" i="288"/>
  <c r="FL92" i="288"/>
  <c r="FL94" i="288"/>
  <c r="FK90" i="288"/>
  <c r="FK91" i="288"/>
  <c r="FK92" i="288"/>
  <c r="FK94" i="288"/>
  <c r="FJ90" i="288"/>
  <c r="FJ91" i="288"/>
  <c r="FJ92" i="288"/>
  <c r="FJ94" i="288"/>
  <c r="FI90" i="288"/>
  <c r="FI91" i="288"/>
  <c r="FI92" i="288"/>
  <c r="FI94" i="288"/>
  <c r="FI96" i="288"/>
  <c r="FI98" i="288"/>
  <c r="FH90" i="288"/>
  <c r="FH91" i="288"/>
  <c r="FH92" i="288"/>
  <c r="FH94" i="288"/>
  <c r="FG90" i="288"/>
  <c r="FG91" i="288"/>
  <c r="FG92" i="288"/>
  <c r="FG94" i="288"/>
  <c r="FF90" i="288"/>
  <c r="FF91" i="288"/>
  <c r="FF92" i="288"/>
  <c r="FF94" i="288"/>
  <c r="FE90" i="288"/>
  <c r="FE91" i="288"/>
  <c r="FE92" i="288"/>
  <c r="FE94" i="288"/>
  <c r="FD90" i="288"/>
  <c r="FD91" i="288"/>
  <c r="FD92" i="288"/>
  <c r="FD94" i="288"/>
  <c r="FC90" i="288"/>
  <c r="FC91" i="288"/>
  <c r="FC92" i="288"/>
  <c r="FC94" i="288"/>
  <c r="FC96" i="288"/>
  <c r="FC98" i="288"/>
  <c r="FB90" i="288"/>
  <c r="FB91" i="288"/>
  <c r="FB92" i="288"/>
  <c r="FB94" i="288"/>
  <c r="FA90" i="288"/>
  <c r="FA91" i="288"/>
  <c r="FA92" i="288"/>
  <c r="FA94" i="288"/>
  <c r="FA96" i="288"/>
  <c r="FA98" i="288"/>
  <c r="EZ90" i="288"/>
  <c r="EZ91" i="288"/>
  <c r="EZ92" i="288"/>
  <c r="EZ94" i="288"/>
  <c r="EY90" i="288"/>
  <c r="EY91" i="288"/>
  <c r="EY92" i="288"/>
  <c r="EY94" i="288"/>
  <c r="EX90" i="288"/>
  <c r="EX91" i="288"/>
  <c r="EX92" i="288"/>
  <c r="EX94" i="288"/>
  <c r="EX96" i="288"/>
  <c r="EX98" i="288"/>
  <c r="EW90" i="288"/>
  <c r="EW91" i="288"/>
  <c r="EW92" i="288"/>
  <c r="EW94" i="288"/>
  <c r="EV90" i="288"/>
  <c r="EV91" i="288"/>
  <c r="EV92" i="288"/>
  <c r="EV94" i="288"/>
  <c r="EU90" i="288"/>
  <c r="EU91" i="288"/>
  <c r="EU92" i="288"/>
  <c r="EU94" i="288"/>
  <c r="ET90" i="288"/>
  <c r="ET91" i="288"/>
  <c r="ET92" i="288"/>
  <c r="ET94" i="288"/>
  <c r="ET96" i="288"/>
  <c r="ET98" i="288"/>
  <c r="ES90" i="288"/>
  <c r="ES91" i="288"/>
  <c r="ES92" i="288"/>
  <c r="ES94" i="288"/>
  <c r="ES96" i="288"/>
  <c r="ES98" i="288"/>
  <c r="ER90" i="288"/>
  <c r="ER91" i="288"/>
  <c r="ER92" i="288"/>
  <c r="ER94" i="288"/>
  <c r="EQ90" i="288"/>
  <c r="EQ91" i="288"/>
  <c r="EQ92" i="288"/>
  <c r="EQ94" i="288"/>
  <c r="EP90" i="288"/>
  <c r="EP91" i="288"/>
  <c r="EP92" i="288"/>
  <c r="EP94" i="288"/>
  <c r="EO90" i="288"/>
  <c r="EO91" i="288"/>
  <c r="EO92" i="288"/>
  <c r="EO94" i="288"/>
  <c r="EN90" i="288"/>
  <c r="EN91" i="288"/>
  <c r="EN92" i="288"/>
  <c r="EN94" i="288"/>
  <c r="EM90" i="288"/>
  <c r="EM91" i="288"/>
  <c r="EM92" i="288"/>
  <c r="EM94" i="288"/>
  <c r="EM96" i="288"/>
  <c r="EM98" i="288"/>
  <c r="EL90" i="288"/>
  <c r="EL91" i="288"/>
  <c r="EL92" i="288"/>
  <c r="EL94" i="288"/>
  <c r="EK90" i="288"/>
  <c r="EK91" i="288"/>
  <c r="EK92" i="288"/>
  <c r="EK94" i="288"/>
  <c r="EK96" i="288"/>
  <c r="EK98" i="288"/>
  <c r="EJ90" i="288"/>
  <c r="EJ91" i="288"/>
  <c r="EJ92" i="288"/>
  <c r="EJ94" i="288"/>
  <c r="EI90" i="288"/>
  <c r="EI91" i="288"/>
  <c r="EI92" i="288"/>
  <c r="EI94" i="288"/>
  <c r="EH90" i="288"/>
  <c r="EH91" i="288"/>
  <c r="EH92" i="288"/>
  <c r="EH94" i="288"/>
  <c r="EG90" i="288"/>
  <c r="EG91" i="288"/>
  <c r="EG92" i="288"/>
  <c r="EG94" i="288"/>
  <c r="EF90" i="288"/>
  <c r="EF91" i="288"/>
  <c r="EF92" i="288"/>
  <c r="EF94" i="288"/>
  <c r="EE90" i="288"/>
  <c r="EE91" i="288"/>
  <c r="EE92" i="288"/>
  <c r="EE94" i="288"/>
  <c r="ED90" i="288"/>
  <c r="ED91" i="288"/>
  <c r="ED92" i="288"/>
  <c r="ED94" i="288"/>
  <c r="EC90" i="288"/>
  <c r="EC91" i="288"/>
  <c r="EC92" i="288"/>
  <c r="EC94" i="288"/>
  <c r="EC96" i="288"/>
  <c r="EC98" i="288"/>
  <c r="EB90" i="288"/>
  <c r="EB91" i="288"/>
  <c r="EB92" i="288"/>
  <c r="EB94" i="288"/>
  <c r="EA90" i="288"/>
  <c r="EA91" i="288"/>
  <c r="EA92" i="288"/>
  <c r="EA94" i="288"/>
  <c r="DZ90" i="288"/>
  <c r="DZ91" i="288"/>
  <c r="DZ92" i="288"/>
  <c r="DZ94" i="288"/>
  <c r="DY90" i="288"/>
  <c r="DY91" i="288"/>
  <c r="DY92" i="288"/>
  <c r="DY94" i="288"/>
  <c r="DX90" i="288"/>
  <c r="DX91" i="288"/>
  <c r="DX92" i="288"/>
  <c r="DX94" i="288"/>
  <c r="DW90" i="288"/>
  <c r="DW91" i="288"/>
  <c r="DW92" i="288"/>
  <c r="DW94" i="288"/>
  <c r="DW96" i="288"/>
  <c r="DW98" i="288"/>
  <c r="DV90" i="288"/>
  <c r="DV91" i="288"/>
  <c r="DV92" i="288"/>
  <c r="DV94" i="288"/>
  <c r="DU90" i="288"/>
  <c r="DU91" i="288"/>
  <c r="DU92" i="288"/>
  <c r="DU94" i="288"/>
  <c r="DU96" i="288"/>
  <c r="DU98" i="288"/>
  <c r="DT90" i="288"/>
  <c r="DT91" i="288"/>
  <c r="DT92" i="288"/>
  <c r="DT94" i="288"/>
  <c r="DS90" i="288"/>
  <c r="DS91" i="288"/>
  <c r="DS92" i="288"/>
  <c r="DS94" i="288"/>
  <c r="DR90" i="288"/>
  <c r="DR91" i="288"/>
  <c r="DR92" i="288"/>
  <c r="DR94" i="288"/>
  <c r="DQ90" i="288"/>
  <c r="DQ91" i="288"/>
  <c r="DQ92" i="288"/>
  <c r="DQ94" i="288"/>
  <c r="DP90" i="288"/>
  <c r="DP91" i="288"/>
  <c r="DP92" i="288"/>
  <c r="DP94" i="288"/>
  <c r="DO90" i="288"/>
  <c r="DO91" i="288"/>
  <c r="DO92" i="288"/>
  <c r="DO94" i="288"/>
  <c r="DO96" i="288"/>
  <c r="DO98" i="288"/>
  <c r="DN90" i="288"/>
  <c r="DN91" i="288"/>
  <c r="DN92" i="288"/>
  <c r="DN94" i="288"/>
  <c r="DM90" i="288"/>
  <c r="DM91" i="288"/>
  <c r="DM92" i="288"/>
  <c r="DM94" i="288"/>
  <c r="DM96" i="288"/>
  <c r="DM98" i="288"/>
  <c r="DL90" i="288"/>
  <c r="DL91" i="288"/>
  <c r="DL92" i="288"/>
  <c r="DL94" i="288"/>
  <c r="DK90" i="288"/>
  <c r="DK91" i="288"/>
  <c r="DK92" i="288"/>
  <c r="DK94" i="288"/>
  <c r="DJ90" i="288"/>
  <c r="DJ91" i="288"/>
  <c r="DJ92" i="288"/>
  <c r="DJ94" i="288"/>
  <c r="DI90" i="288"/>
  <c r="DI91" i="288"/>
  <c r="DI92" i="288"/>
  <c r="DI94" i="288"/>
  <c r="DH90" i="288"/>
  <c r="DH91" i="288"/>
  <c r="DH92" i="288"/>
  <c r="DH94" i="288"/>
  <c r="DG90" i="288"/>
  <c r="DG91" i="288"/>
  <c r="DG92" i="288"/>
  <c r="DG94" i="288"/>
  <c r="DG96" i="288"/>
  <c r="DG98" i="288"/>
  <c r="DF90" i="288"/>
  <c r="DF91" i="288"/>
  <c r="DF92" i="288"/>
  <c r="DF94" i="288"/>
  <c r="DE90" i="288"/>
  <c r="DE91" i="288"/>
  <c r="DE92" i="288"/>
  <c r="DE94" i="288"/>
  <c r="DE96" i="288"/>
  <c r="DE98" i="288"/>
  <c r="DD90" i="288"/>
  <c r="DD91" i="288"/>
  <c r="DD92" i="288"/>
  <c r="DD94" i="288"/>
  <c r="DC90" i="288"/>
  <c r="DC91" i="288"/>
  <c r="DC92" i="288"/>
  <c r="DC94" i="288"/>
  <c r="DB90" i="288"/>
  <c r="DB91" i="288"/>
  <c r="DB92" i="288"/>
  <c r="DB94" i="288"/>
  <c r="DB96" i="288"/>
  <c r="DB98" i="288"/>
  <c r="DA90" i="288"/>
  <c r="DA91" i="288"/>
  <c r="DA92" i="288"/>
  <c r="DA94" i="288"/>
  <c r="CZ90" i="288"/>
  <c r="CZ91" i="288"/>
  <c r="CZ92" i="288"/>
  <c r="CZ94" i="288"/>
  <c r="CY90" i="288"/>
  <c r="CY91" i="288"/>
  <c r="CY92" i="288"/>
  <c r="CY94" i="288"/>
  <c r="CY96" i="288"/>
  <c r="CY98" i="288"/>
  <c r="CX90" i="288"/>
  <c r="CX91" i="288"/>
  <c r="CX92" i="288"/>
  <c r="CX94" i="288"/>
  <c r="CW90" i="288"/>
  <c r="CW91" i="288"/>
  <c r="CW92" i="288"/>
  <c r="CW94" i="288"/>
  <c r="CW96" i="288"/>
  <c r="CW98" i="288"/>
  <c r="CV90" i="288"/>
  <c r="CV91" i="288"/>
  <c r="CV92" i="288"/>
  <c r="CV94" i="288"/>
  <c r="CU90" i="288"/>
  <c r="CU91" i="288"/>
  <c r="CU92" i="288"/>
  <c r="CU94" i="288"/>
  <c r="CT90" i="288"/>
  <c r="CT91" i="288"/>
  <c r="CT92" i="288"/>
  <c r="CT94" i="288"/>
  <c r="CS90" i="288"/>
  <c r="CS91" i="288"/>
  <c r="CS92" i="288"/>
  <c r="CS94" i="288"/>
  <c r="CR90" i="288"/>
  <c r="CR91" i="288"/>
  <c r="CR92" i="288"/>
  <c r="CR94" i="288"/>
  <c r="CQ90" i="288"/>
  <c r="CQ91" i="288"/>
  <c r="CQ92" i="288"/>
  <c r="CQ94" i="288"/>
  <c r="CP90" i="288"/>
  <c r="CP91" i="288"/>
  <c r="CP92" i="288"/>
  <c r="CP94" i="288"/>
  <c r="CO90" i="288"/>
  <c r="CO91" i="288"/>
  <c r="CO92" i="288"/>
  <c r="CO94" i="288"/>
  <c r="CO96" i="288"/>
  <c r="CO98" i="288"/>
  <c r="CN90" i="288"/>
  <c r="CN91" i="288"/>
  <c r="CN92" i="288"/>
  <c r="CN94" i="288"/>
  <c r="CM90" i="288"/>
  <c r="CM91" i="288"/>
  <c r="CM92" i="288"/>
  <c r="CM94" i="288"/>
  <c r="CL90" i="288"/>
  <c r="CL91" i="288"/>
  <c r="CL92" i="288"/>
  <c r="CL94" i="288"/>
  <c r="CK90" i="288"/>
  <c r="CK91" i="288"/>
  <c r="CK92" i="288"/>
  <c r="CK94" i="288"/>
  <c r="CJ90" i="288"/>
  <c r="CJ91" i="288"/>
  <c r="CJ92" i="288"/>
  <c r="CJ94" i="288"/>
  <c r="CI90" i="288"/>
  <c r="CI91" i="288"/>
  <c r="CI92" i="288"/>
  <c r="CI94" i="288"/>
  <c r="CH90" i="288"/>
  <c r="CH91" i="288"/>
  <c r="CH92" i="288"/>
  <c r="CH94" i="288"/>
  <c r="CG90" i="288"/>
  <c r="CG91" i="288"/>
  <c r="CG92" i="288"/>
  <c r="CG94" i="288"/>
  <c r="CG96" i="288"/>
  <c r="CG98" i="288"/>
  <c r="CF90" i="288"/>
  <c r="CF91" i="288"/>
  <c r="CF92" i="288"/>
  <c r="CF94" i="288"/>
  <c r="CE90" i="288"/>
  <c r="CE91" i="288"/>
  <c r="CE92" i="288"/>
  <c r="CE94" i="288"/>
  <c r="CD90" i="288"/>
  <c r="CD91" i="288"/>
  <c r="CD92" i="288"/>
  <c r="CD94" i="288"/>
  <c r="CD96" i="288"/>
  <c r="CD98" i="288"/>
  <c r="CC90" i="288"/>
  <c r="CC91" i="288"/>
  <c r="CC92" i="288"/>
  <c r="CC94" i="288"/>
  <c r="CB90" i="288"/>
  <c r="CB91" i="288"/>
  <c r="CB92" i="288"/>
  <c r="CB94" i="288"/>
  <c r="CA90" i="288"/>
  <c r="CA91" i="288"/>
  <c r="CA92" i="288"/>
  <c r="CA94" i="288"/>
  <c r="BZ90" i="288"/>
  <c r="BZ91" i="288"/>
  <c r="BZ92" i="288"/>
  <c r="BZ94" i="288"/>
  <c r="BZ96" i="288"/>
  <c r="BZ98" i="288"/>
  <c r="BY90" i="288"/>
  <c r="BY91" i="288"/>
  <c r="BY92" i="288"/>
  <c r="BY94" i="288"/>
  <c r="BY96" i="288"/>
  <c r="BY98" i="288"/>
  <c r="BX90" i="288"/>
  <c r="BX91" i="288"/>
  <c r="BX92" i="288"/>
  <c r="BX94" i="288"/>
  <c r="BW90" i="288"/>
  <c r="BW91" i="288"/>
  <c r="BW92" i="288"/>
  <c r="BW94" i="288"/>
  <c r="BV90" i="288"/>
  <c r="BV91" i="288"/>
  <c r="BV92" i="288"/>
  <c r="BV94" i="288"/>
  <c r="BU90" i="288"/>
  <c r="BU91" i="288"/>
  <c r="BU92" i="288"/>
  <c r="BU94" i="288"/>
  <c r="BT90" i="288"/>
  <c r="BT91" i="288"/>
  <c r="BT92" i="288"/>
  <c r="BT94" i="288"/>
  <c r="BS90" i="288"/>
  <c r="BS91" i="288"/>
  <c r="BS92" i="288"/>
  <c r="BS94" i="288"/>
  <c r="BR90" i="288"/>
  <c r="BR91" i="288"/>
  <c r="BR92" i="288"/>
  <c r="BR94" i="288"/>
  <c r="BQ90" i="288"/>
  <c r="BQ91" i="288"/>
  <c r="BQ92" i="288"/>
  <c r="BQ94" i="288"/>
  <c r="BQ96" i="288"/>
  <c r="BQ98" i="288"/>
  <c r="BP90" i="288"/>
  <c r="BP91" i="288"/>
  <c r="BP92" i="288"/>
  <c r="BP94" i="288"/>
  <c r="BO90" i="288"/>
  <c r="BO91" i="288"/>
  <c r="BO92" i="288"/>
  <c r="BO94" i="288"/>
  <c r="BN90" i="288"/>
  <c r="BN91" i="288"/>
  <c r="BN92" i="288"/>
  <c r="BN94" i="288"/>
  <c r="BM90" i="288"/>
  <c r="BM91" i="288"/>
  <c r="BM92" i="288"/>
  <c r="BM94" i="288"/>
  <c r="BL90" i="288"/>
  <c r="BL91" i="288"/>
  <c r="BL92" i="288"/>
  <c r="BL94" i="288"/>
  <c r="BK90" i="288"/>
  <c r="BK91" i="288"/>
  <c r="BK92" i="288"/>
  <c r="BK94" i="288"/>
  <c r="BK96" i="288"/>
  <c r="BK98" i="288"/>
  <c r="BJ90" i="288"/>
  <c r="BJ91" i="288"/>
  <c r="BJ92" i="288"/>
  <c r="BJ94" i="288"/>
  <c r="BJ96" i="288"/>
  <c r="BJ98" i="288"/>
  <c r="BI90" i="288"/>
  <c r="BI91" i="288"/>
  <c r="BI92" i="288"/>
  <c r="BI94" i="288"/>
  <c r="BI96" i="288"/>
  <c r="BI98" i="288"/>
  <c r="BH90" i="288"/>
  <c r="BH91" i="288"/>
  <c r="BH92" i="288"/>
  <c r="BH94" i="288"/>
  <c r="BG90" i="288"/>
  <c r="BG91" i="288"/>
  <c r="BG92" i="288"/>
  <c r="BG94" i="288"/>
  <c r="BF90" i="288"/>
  <c r="BF91" i="288"/>
  <c r="BF92" i="288"/>
  <c r="BF94" i="288"/>
  <c r="BF96" i="288"/>
  <c r="BF98" i="288"/>
  <c r="BE90" i="288"/>
  <c r="BD90" i="288"/>
  <c r="BC90" i="288"/>
  <c r="BB90" i="288"/>
  <c r="BA90" i="288"/>
  <c r="AZ90" i="288"/>
  <c r="AY90" i="288"/>
  <c r="AX90" i="288"/>
  <c r="AW90" i="288"/>
  <c r="AV90" i="288"/>
  <c r="AU90" i="288"/>
  <c r="AT90" i="288"/>
  <c r="AS90" i="288"/>
  <c r="AR90" i="288"/>
  <c r="AQ90" i="288"/>
  <c r="AP90" i="288"/>
  <c r="AO90" i="288"/>
  <c r="AN90" i="288"/>
  <c r="GJ144" i="273"/>
  <c r="GJ79" i="288"/>
  <c r="GJ74" i="288"/>
  <c r="GJ75" i="288"/>
  <c r="GJ77" i="288"/>
  <c r="BF50" i="288"/>
  <c r="AN50" i="288"/>
  <c r="AO50" i="288"/>
  <c r="AP50" i="288"/>
  <c r="AQ50" i="288"/>
  <c r="AR50" i="288"/>
  <c r="AS50" i="288"/>
  <c r="AT50" i="288"/>
  <c r="AU50" i="288"/>
  <c r="AV50" i="288"/>
  <c r="AW50" i="288"/>
  <c r="AX50" i="288"/>
  <c r="AY50" i="288"/>
  <c r="AZ50" i="288"/>
  <c r="BA50" i="288"/>
  <c r="BB50" i="288"/>
  <c r="BC50" i="288"/>
  <c r="BD50" i="288"/>
  <c r="BE50" i="288"/>
  <c r="J50" i="288"/>
  <c r="K50" i="288"/>
  <c r="L50" i="288"/>
  <c r="M50" i="288"/>
  <c r="N50" i="288"/>
  <c r="O50" i="288"/>
  <c r="P50" i="288"/>
  <c r="Q50" i="288"/>
  <c r="R50" i="288"/>
  <c r="S50" i="288"/>
  <c r="T50" i="288"/>
  <c r="U50" i="288"/>
  <c r="V50" i="288"/>
  <c r="W50" i="288"/>
  <c r="X50" i="288"/>
  <c r="Y50" i="288"/>
  <c r="Z50" i="288"/>
  <c r="AA50" i="288"/>
  <c r="AB50" i="288"/>
  <c r="AC50" i="288"/>
  <c r="AD50" i="288"/>
  <c r="AE50" i="288"/>
  <c r="AF50" i="288"/>
  <c r="AG50" i="288"/>
  <c r="AH50" i="288"/>
  <c r="AI50" i="288"/>
  <c r="AJ50" i="288"/>
  <c r="AK50" i="288"/>
  <c r="AL50" i="288"/>
  <c r="AM50" i="288"/>
  <c r="BF44" i="288"/>
  <c r="AN44" i="288"/>
  <c r="AO44" i="288"/>
  <c r="AP44" i="288"/>
  <c r="AQ44" i="288"/>
  <c r="AR44" i="288"/>
  <c r="AS44" i="288"/>
  <c r="AT44" i="288"/>
  <c r="AU44" i="288"/>
  <c r="AV44" i="288"/>
  <c r="AW44" i="288"/>
  <c r="AX44" i="288"/>
  <c r="AY44" i="288"/>
  <c r="AZ44" i="288"/>
  <c r="BA44" i="288"/>
  <c r="BB44" i="288"/>
  <c r="BC44" i="288"/>
  <c r="BD44" i="288"/>
  <c r="BE44" i="288"/>
  <c r="J44" i="288"/>
  <c r="K44" i="288"/>
  <c r="L44" i="288"/>
  <c r="M44" i="288"/>
  <c r="N44" i="288"/>
  <c r="O44" i="288"/>
  <c r="P44" i="288"/>
  <c r="Q44" i="288"/>
  <c r="R44" i="288"/>
  <c r="S44" i="288"/>
  <c r="T44" i="288"/>
  <c r="U44" i="288"/>
  <c r="V44" i="288"/>
  <c r="W44" i="288"/>
  <c r="X44" i="288"/>
  <c r="Y44" i="288"/>
  <c r="Z44" i="288"/>
  <c r="AA44" i="288"/>
  <c r="AB44" i="288"/>
  <c r="AC44" i="288"/>
  <c r="AD44" i="288"/>
  <c r="AE44" i="288"/>
  <c r="AF44" i="288"/>
  <c r="AG44" i="288"/>
  <c r="AH44" i="288"/>
  <c r="AI44" i="288"/>
  <c r="AJ44" i="288"/>
  <c r="AK44" i="288"/>
  <c r="AL44" i="288"/>
  <c r="AM44" i="288"/>
  <c r="GJ44" i="288"/>
  <c r="BG44" i="288"/>
  <c r="BH44" i="288"/>
  <c r="BI44" i="288"/>
  <c r="BJ44" i="288"/>
  <c r="BK44" i="288"/>
  <c r="BL44" i="288"/>
  <c r="BM44" i="288"/>
  <c r="BN44" i="288"/>
  <c r="BO44" i="288"/>
  <c r="BP44" i="288"/>
  <c r="BQ44" i="288"/>
  <c r="BR44" i="288"/>
  <c r="BS44" i="288"/>
  <c r="BT44" i="288"/>
  <c r="BU44" i="288"/>
  <c r="BV44" i="288"/>
  <c r="BW44" i="288"/>
  <c r="BX44" i="288"/>
  <c r="BY44" i="288"/>
  <c r="BZ44" i="288"/>
  <c r="CA44" i="288"/>
  <c r="CB44" i="288"/>
  <c r="CC44" i="288"/>
  <c r="CD44" i="288"/>
  <c r="CE44" i="288"/>
  <c r="CF44" i="288"/>
  <c r="CG44" i="288"/>
  <c r="CH44" i="288"/>
  <c r="CI44" i="288"/>
  <c r="CJ44" i="288"/>
  <c r="CK44" i="288"/>
  <c r="CL44" i="288"/>
  <c r="CM44" i="288"/>
  <c r="CN44" i="288"/>
  <c r="CO44" i="288"/>
  <c r="CP44" i="288"/>
  <c r="CQ44" i="288"/>
  <c r="CR44" i="288"/>
  <c r="CS44" i="288"/>
  <c r="CT44" i="288"/>
  <c r="CU44" i="288"/>
  <c r="CV44" i="288"/>
  <c r="CW44" i="288"/>
  <c r="CX44" i="288"/>
  <c r="CY44" i="288"/>
  <c r="CZ44" i="288"/>
  <c r="DA44" i="288"/>
  <c r="DB44" i="288"/>
  <c r="DC44" i="288"/>
  <c r="DD44" i="288"/>
  <c r="DE44" i="288"/>
  <c r="DF44" i="288"/>
  <c r="DG44" i="288"/>
  <c r="DH44" i="288"/>
  <c r="DI44" i="288"/>
  <c r="DJ44" i="288"/>
  <c r="DK44" i="288"/>
  <c r="DL44" i="288"/>
  <c r="DM44" i="288"/>
  <c r="DN44" i="288"/>
  <c r="DO44" i="288"/>
  <c r="DP44" i="288"/>
  <c r="DQ44" i="288"/>
  <c r="DR44" i="288"/>
  <c r="DS44" i="288"/>
  <c r="DT44" i="288"/>
  <c r="DU44" i="288"/>
  <c r="DV44" i="288"/>
  <c r="DW44" i="288"/>
  <c r="DX44" i="288"/>
  <c r="DY44" i="288"/>
  <c r="DZ44" i="288"/>
  <c r="EA44" i="288"/>
  <c r="EB44" i="288"/>
  <c r="EC44" i="288"/>
  <c r="ED44" i="288"/>
  <c r="EE44" i="288"/>
  <c r="EF44" i="288"/>
  <c r="EG44" i="288"/>
  <c r="EH44" i="288"/>
  <c r="EI44" i="288"/>
  <c r="EJ44" i="288"/>
  <c r="EK44" i="288"/>
  <c r="EL44" i="288"/>
  <c r="EM44" i="288"/>
  <c r="EN44" i="288"/>
  <c r="EO44" i="288"/>
  <c r="EP44" i="288"/>
  <c r="EQ44" i="288"/>
  <c r="ER44" i="288"/>
  <c r="ES44" i="288"/>
  <c r="ET44" i="288"/>
  <c r="EU44" i="288"/>
  <c r="EV44" i="288"/>
  <c r="EW44" i="288"/>
  <c r="EX44" i="288"/>
  <c r="EY44" i="288"/>
  <c r="EZ44" i="288"/>
  <c r="FA44" i="288"/>
  <c r="FB44" i="288"/>
  <c r="FC44" i="288"/>
  <c r="FD44" i="288"/>
  <c r="FE44" i="288"/>
  <c r="FF44" i="288"/>
  <c r="FG44" i="288"/>
  <c r="FH44" i="288"/>
  <c r="FI44" i="288"/>
  <c r="FJ44" i="288"/>
  <c r="FK44" i="288"/>
  <c r="FL44" i="288"/>
  <c r="FM44" i="288"/>
  <c r="FN44" i="288"/>
  <c r="FO44" i="288"/>
  <c r="FP44" i="288"/>
  <c r="FQ44" i="288"/>
  <c r="FR44" i="288"/>
  <c r="FS44" i="288"/>
  <c r="FT44" i="288"/>
  <c r="FU44" i="288"/>
  <c r="FV44" i="288"/>
  <c r="FW44" i="288"/>
  <c r="FX44" i="288"/>
  <c r="FY44" i="288"/>
  <c r="FZ44" i="288"/>
  <c r="GA44" i="288"/>
  <c r="GB44" i="288"/>
  <c r="GC44" i="288"/>
  <c r="GD44" i="288"/>
  <c r="GE44" i="288"/>
  <c r="GF44" i="288"/>
  <c r="GG44" i="288"/>
  <c r="GH44" i="288"/>
  <c r="GI44" i="288"/>
  <c r="GJ50" i="288"/>
  <c r="BG50" i="288"/>
  <c r="BH50" i="288"/>
  <c r="BI50" i="288"/>
  <c r="BJ50" i="288"/>
  <c r="BK50" i="288"/>
  <c r="BL50" i="288"/>
  <c r="BM50" i="288"/>
  <c r="BN50" i="288"/>
  <c r="BO50" i="288"/>
  <c r="BP50" i="288"/>
  <c r="BQ50" i="288"/>
  <c r="BR50" i="288"/>
  <c r="BS50" i="288"/>
  <c r="BT50" i="288"/>
  <c r="BU50" i="288"/>
  <c r="BV50" i="288"/>
  <c r="BW50" i="288"/>
  <c r="BX50" i="288"/>
  <c r="BY50" i="288"/>
  <c r="BZ50" i="288"/>
  <c r="CA50" i="288"/>
  <c r="CB50" i="288"/>
  <c r="CC50" i="288"/>
  <c r="CD50" i="288"/>
  <c r="CE50" i="288"/>
  <c r="CF50" i="288"/>
  <c r="CG50" i="288"/>
  <c r="CH50" i="288"/>
  <c r="CI50" i="288"/>
  <c r="CJ50" i="288"/>
  <c r="CK50" i="288"/>
  <c r="CL50" i="288"/>
  <c r="CM50" i="288"/>
  <c r="CN50" i="288"/>
  <c r="CO50" i="288"/>
  <c r="CP50" i="288"/>
  <c r="CQ50" i="288"/>
  <c r="CR50" i="288"/>
  <c r="CS50" i="288"/>
  <c r="CT50" i="288"/>
  <c r="CU50" i="288"/>
  <c r="CV50" i="288"/>
  <c r="CW50" i="288"/>
  <c r="CX50" i="288"/>
  <c r="CY50" i="288"/>
  <c r="CZ50" i="288"/>
  <c r="DA50" i="288"/>
  <c r="DB50" i="288"/>
  <c r="DC50" i="288"/>
  <c r="DD50" i="288"/>
  <c r="DE50" i="288"/>
  <c r="DF50" i="288"/>
  <c r="DG50" i="288"/>
  <c r="DH50" i="288"/>
  <c r="DI50" i="288"/>
  <c r="DJ50" i="288"/>
  <c r="DK50" i="288"/>
  <c r="DL50" i="288"/>
  <c r="DM50" i="288"/>
  <c r="DN50" i="288"/>
  <c r="DO50" i="288"/>
  <c r="DP50" i="288"/>
  <c r="DQ50" i="288"/>
  <c r="DR50" i="288"/>
  <c r="DS50" i="288"/>
  <c r="DT50" i="288"/>
  <c r="DU50" i="288"/>
  <c r="DV50" i="288"/>
  <c r="DW50" i="288"/>
  <c r="DX50" i="288"/>
  <c r="DY50" i="288"/>
  <c r="DZ50" i="288"/>
  <c r="EA50" i="288"/>
  <c r="EB50" i="288"/>
  <c r="EC50" i="288"/>
  <c r="ED50" i="288"/>
  <c r="EE50" i="288"/>
  <c r="EF50" i="288"/>
  <c r="EG50" i="288"/>
  <c r="EH50" i="288"/>
  <c r="EI50" i="288"/>
  <c r="EJ50" i="288"/>
  <c r="EK50" i="288"/>
  <c r="EL50" i="288"/>
  <c r="EM50" i="288"/>
  <c r="EN50" i="288"/>
  <c r="EO50" i="288"/>
  <c r="EP50" i="288"/>
  <c r="EQ50" i="288"/>
  <c r="ER50" i="288"/>
  <c r="ES50" i="288"/>
  <c r="ET50" i="288"/>
  <c r="EU50" i="288"/>
  <c r="EV50" i="288"/>
  <c r="EW50" i="288"/>
  <c r="EX50" i="288"/>
  <c r="EY50" i="288"/>
  <c r="EZ50" i="288"/>
  <c r="FA50" i="288"/>
  <c r="FB50" i="288"/>
  <c r="FC50" i="288"/>
  <c r="FD50" i="288"/>
  <c r="FE50" i="288"/>
  <c r="FF50" i="288"/>
  <c r="FG50" i="288"/>
  <c r="FH50" i="288"/>
  <c r="FI50" i="288"/>
  <c r="FJ50" i="288"/>
  <c r="FK50" i="288"/>
  <c r="FL50" i="288"/>
  <c r="FM50" i="288"/>
  <c r="FN50" i="288"/>
  <c r="FO50" i="288"/>
  <c r="FP50" i="288"/>
  <c r="FQ50" i="288"/>
  <c r="FR50" i="288"/>
  <c r="FS50" i="288"/>
  <c r="FT50" i="288"/>
  <c r="FU50" i="288"/>
  <c r="FV50" i="288"/>
  <c r="FW50" i="288"/>
  <c r="FX50" i="288"/>
  <c r="FY50" i="288"/>
  <c r="FZ50" i="288"/>
  <c r="GA50" i="288"/>
  <c r="GB50" i="288"/>
  <c r="GC50" i="288"/>
  <c r="GD50" i="288"/>
  <c r="GE50" i="288"/>
  <c r="GF50" i="288"/>
  <c r="GG50" i="288"/>
  <c r="GH50" i="288"/>
  <c r="GI50" i="288"/>
  <c r="GJ18" i="288"/>
  <c r="GI18" i="288"/>
  <c r="GH18" i="288"/>
  <c r="GG18" i="288"/>
  <c r="GF18" i="288"/>
  <c r="GE18" i="288"/>
  <c r="GD18" i="288"/>
  <c r="GC18" i="288"/>
  <c r="GB18" i="288"/>
  <c r="GA18" i="288"/>
  <c r="FZ18" i="288"/>
  <c r="FY18" i="288"/>
  <c r="FX18" i="288"/>
  <c r="FW18" i="288"/>
  <c r="FV18" i="288"/>
  <c r="FU18" i="288"/>
  <c r="FT18" i="288"/>
  <c r="FS18" i="288"/>
  <c r="FR18" i="288"/>
  <c r="FQ18" i="288"/>
  <c r="FP18" i="288"/>
  <c r="FO18" i="288"/>
  <c r="FN18" i="288"/>
  <c r="FM18" i="288"/>
  <c r="FL18" i="288"/>
  <c r="FK18" i="288"/>
  <c r="FJ18" i="288"/>
  <c r="FI18" i="288"/>
  <c r="FH18" i="288"/>
  <c r="FG18" i="288"/>
  <c r="FF18" i="288"/>
  <c r="FE18" i="288"/>
  <c r="FD18" i="288"/>
  <c r="FC18" i="288"/>
  <c r="FB18" i="288"/>
  <c r="FA18" i="288"/>
  <c r="EZ18" i="288"/>
  <c r="EY18" i="288"/>
  <c r="EX18" i="288"/>
  <c r="EW18" i="288"/>
  <c r="EV18" i="288"/>
  <c r="EU18" i="288"/>
  <c r="ET18" i="288"/>
  <c r="ES18" i="288"/>
  <c r="ER18" i="288"/>
  <c r="EQ18" i="288"/>
  <c r="EP18" i="288"/>
  <c r="EO18" i="288"/>
  <c r="EN18" i="288"/>
  <c r="EM18" i="288"/>
  <c r="EL18" i="288"/>
  <c r="EK18" i="288"/>
  <c r="EJ18" i="288"/>
  <c r="EI18" i="288"/>
  <c r="EH18" i="288"/>
  <c r="EG18" i="288"/>
  <c r="EF18" i="288"/>
  <c r="EE18" i="288"/>
  <c r="ED18" i="288"/>
  <c r="EC18" i="288"/>
  <c r="EB18" i="288"/>
  <c r="EA18" i="288"/>
  <c r="DZ18" i="288"/>
  <c r="DY18" i="288"/>
  <c r="DX18" i="288"/>
  <c r="DW18" i="288"/>
  <c r="DV18" i="288"/>
  <c r="DU18" i="288"/>
  <c r="DT18" i="288"/>
  <c r="DS18" i="288"/>
  <c r="DR18" i="288"/>
  <c r="DQ18" i="288"/>
  <c r="DP18" i="288"/>
  <c r="DO18" i="288"/>
  <c r="DN18" i="288"/>
  <c r="DM18" i="288"/>
  <c r="DL18" i="288"/>
  <c r="DK18" i="288"/>
  <c r="DJ18" i="288"/>
  <c r="DI18" i="288"/>
  <c r="DH18" i="288"/>
  <c r="DG18" i="288"/>
  <c r="DF18" i="288"/>
  <c r="DE18" i="288"/>
  <c r="DD18" i="288"/>
  <c r="DC18" i="288"/>
  <c r="DB18" i="288"/>
  <c r="DA18" i="288"/>
  <c r="CZ18" i="288"/>
  <c r="CY18" i="288"/>
  <c r="CX18" i="288"/>
  <c r="CW18" i="288"/>
  <c r="CV18" i="288"/>
  <c r="CU18" i="288"/>
  <c r="CT18" i="288"/>
  <c r="CS18" i="288"/>
  <c r="CR18" i="288"/>
  <c r="CQ18" i="288"/>
  <c r="CP18" i="288"/>
  <c r="CO18" i="288"/>
  <c r="CN18" i="288"/>
  <c r="CM18" i="288"/>
  <c r="CL18" i="288"/>
  <c r="CK18" i="288"/>
  <c r="CJ18" i="288"/>
  <c r="CI18" i="288"/>
  <c r="CH18" i="288"/>
  <c r="CG18" i="288"/>
  <c r="CF18" i="288"/>
  <c r="CE18" i="288"/>
  <c r="CD18" i="288"/>
  <c r="CC18" i="288"/>
  <c r="CB18" i="288"/>
  <c r="CA18" i="288"/>
  <c r="BZ18" i="288"/>
  <c r="BY18" i="288"/>
  <c r="BX18" i="288"/>
  <c r="BW18" i="288"/>
  <c r="BV18" i="288"/>
  <c r="BU18" i="288"/>
  <c r="BT18" i="288"/>
  <c r="BS18" i="288"/>
  <c r="BR18" i="288"/>
  <c r="BQ18" i="288"/>
  <c r="BP18" i="288"/>
  <c r="BO18" i="288"/>
  <c r="BN18" i="288"/>
  <c r="BM18" i="288"/>
  <c r="BL18" i="288"/>
  <c r="BK18" i="288"/>
  <c r="BJ18" i="288"/>
  <c r="BI18" i="288"/>
  <c r="BH18" i="288"/>
  <c r="BG18" i="288"/>
  <c r="BF18" i="288"/>
  <c r="GJ16" i="288"/>
  <c r="GI16" i="288"/>
  <c r="GH16" i="288"/>
  <c r="GG16" i="288"/>
  <c r="GF16" i="288"/>
  <c r="GE16" i="288"/>
  <c r="GD16" i="288"/>
  <c r="GC16" i="288"/>
  <c r="GB16" i="288"/>
  <c r="GA16" i="288"/>
  <c r="FZ16" i="288"/>
  <c r="FY16" i="288"/>
  <c r="FX16" i="288"/>
  <c r="FW16" i="288"/>
  <c r="FV16" i="288"/>
  <c r="FU16" i="288"/>
  <c r="FT16" i="288"/>
  <c r="FS16" i="288"/>
  <c r="FR16" i="288"/>
  <c r="FQ16" i="288"/>
  <c r="FP16" i="288"/>
  <c r="FO16" i="288"/>
  <c r="FN16" i="288"/>
  <c r="FM16" i="288"/>
  <c r="FL16" i="288"/>
  <c r="FK16" i="288"/>
  <c r="FJ16" i="288"/>
  <c r="FI16" i="288"/>
  <c r="FH16" i="288"/>
  <c r="FG16" i="288"/>
  <c r="FF16" i="288"/>
  <c r="FE16" i="288"/>
  <c r="FD16" i="288"/>
  <c r="FC16" i="288"/>
  <c r="FB16" i="288"/>
  <c r="FA16" i="288"/>
  <c r="EZ16" i="288"/>
  <c r="EY16" i="288"/>
  <c r="EX16" i="288"/>
  <c r="EW16" i="288"/>
  <c r="EV16" i="288"/>
  <c r="EU16" i="288"/>
  <c r="ET16" i="288"/>
  <c r="ES16" i="288"/>
  <c r="ER16" i="288"/>
  <c r="EQ16" i="288"/>
  <c r="EP16" i="288"/>
  <c r="EO16" i="288"/>
  <c r="EN16" i="288"/>
  <c r="EM16" i="288"/>
  <c r="EL16" i="288"/>
  <c r="EK16" i="288"/>
  <c r="EJ16" i="288"/>
  <c r="EI16" i="288"/>
  <c r="EH16" i="288"/>
  <c r="EG16" i="288"/>
  <c r="EF16" i="288"/>
  <c r="EE16" i="288"/>
  <c r="ED16" i="288"/>
  <c r="EC16" i="288"/>
  <c r="EB16" i="288"/>
  <c r="EA16" i="288"/>
  <c r="DZ16" i="288"/>
  <c r="DY16" i="288"/>
  <c r="DX16" i="288"/>
  <c r="DW16" i="288"/>
  <c r="DV16" i="288"/>
  <c r="DU16" i="288"/>
  <c r="DT16" i="288"/>
  <c r="DS16" i="288"/>
  <c r="DR16" i="288"/>
  <c r="DQ16" i="288"/>
  <c r="DP16" i="288"/>
  <c r="DO16" i="288"/>
  <c r="DN16" i="288"/>
  <c r="DM16" i="288"/>
  <c r="DL16" i="288"/>
  <c r="DK16" i="288"/>
  <c r="DJ16" i="288"/>
  <c r="DI16" i="288"/>
  <c r="DH16" i="288"/>
  <c r="DG16" i="288"/>
  <c r="DF16" i="288"/>
  <c r="DE16" i="288"/>
  <c r="DD16" i="288"/>
  <c r="DC16" i="288"/>
  <c r="DB16" i="288"/>
  <c r="DA16" i="288"/>
  <c r="CZ16" i="288"/>
  <c r="CY16" i="288"/>
  <c r="CX16" i="288"/>
  <c r="CW16" i="288"/>
  <c r="CV16" i="288"/>
  <c r="CU16" i="288"/>
  <c r="CT16" i="288"/>
  <c r="CS16" i="288"/>
  <c r="CR16" i="288"/>
  <c r="CQ16" i="288"/>
  <c r="CP16" i="288"/>
  <c r="CO16" i="288"/>
  <c r="CN16" i="288"/>
  <c r="CM16" i="288"/>
  <c r="CL16" i="288"/>
  <c r="CK16" i="288"/>
  <c r="CJ16" i="288"/>
  <c r="CI16" i="288"/>
  <c r="CH16" i="288"/>
  <c r="CG16" i="288"/>
  <c r="CF16" i="288"/>
  <c r="CE16" i="288"/>
  <c r="CD16" i="288"/>
  <c r="CC16" i="288"/>
  <c r="CB16" i="288"/>
  <c r="CA16" i="288"/>
  <c r="BZ16" i="288"/>
  <c r="BY16" i="288"/>
  <c r="BX16" i="288"/>
  <c r="BW16" i="288"/>
  <c r="BV16" i="288"/>
  <c r="BU16" i="288"/>
  <c r="BT16" i="288"/>
  <c r="BS16" i="288"/>
  <c r="BR16" i="288"/>
  <c r="BQ16" i="288"/>
  <c r="BP16" i="288"/>
  <c r="BO16" i="288"/>
  <c r="BN16" i="288"/>
  <c r="BM16" i="288"/>
  <c r="BL16" i="288"/>
  <c r="BK16" i="288"/>
  <c r="BJ16" i="288"/>
  <c r="BI16" i="288"/>
  <c r="BH16" i="288"/>
  <c r="BG16" i="288"/>
  <c r="BF16" i="288"/>
  <c r="BE286" i="307"/>
  <c r="BD286" i="307"/>
  <c r="BC286" i="307"/>
  <c r="BB286" i="307"/>
  <c r="BA286" i="307"/>
  <c r="AZ286" i="307"/>
  <c r="AY286" i="307"/>
  <c r="AX286" i="307"/>
  <c r="AW286" i="307"/>
  <c r="AV286" i="307"/>
  <c r="AU286" i="307"/>
  <c r="AT286" i="307"/>
  <c r="AS286" i="307"/>
  <c r="AR286" i="307"/>
  <c r="AQ286" i="307"/>
  <c r="AP286" i="307"/>
  <c r="AO286" i="307"/>
  <c r="AN286" i="307"/>
  <c r="GJ5" i="288"/>
  <c r="GI5" i="288"/>
  <c r="GH5" i="288"/>
  <c r="GG5" i="288"/>
  <c r="GF5" i="288"/>
  <c r="GE5" i="288"/>
  <c r="GD5" i="288"/>
  <c r="GC5" i="288"/>
  <c r="GB5" i="288"/>
  <c r="GA5" i="288"/>
  <c r="FZ5" i="288"/>
  <c r="FY5" i="288"/>
  <c r="FX5" i="288"/>
  <c r="FW5" i="288"/>
  <c r="FV5" i="288"/>
  <c r="FU5" i="288"/>
  <c r="FT5" i="288"/>
  <c r="FS5" i="288"/>
  <c r="FR5" i="288"/>
  <c r="FQ5" i="288"/>
  <c r="FP5" i="288"/>
  <c r="FO5" i="288"/>
  <c r="FN5" i="288"/>
  <c r="FM5" i="288"/>
  <c r="FL5" i="288"/>
  <c r="FK5" i="288"/>
  <c r="FJ5" i="288"/>
  <c r="FI5" i="288"/>
  <c r="FH5" i="288"/>
  <c r="FG5" i="288"/>
  <c r="FF5" i="288"/>
  <c r="FE5" i="288"/>
  <c r="FD5" i="288"/>
  <c r="FC5" i="288"/>
  <c r="FB5" i="288"/>
  <c r="FA5" i="288"/>
  <c r="EZ5" i="288"/>
  <c r="EY5" i="288"/>
  <c r="EX5" i="288"/>
  <c r="EW5" i="288"/>
  <c r="EV5" i="288"/>
  <c r="EU5" i="288"/>
  <c r="ET5" i="288"/>
  <c r="ES5" i="288"/>
  <c r="ER5" i="288"/>
  <c r="EQ5" i="288"/>
  <c r="EP5" i="288"/>
  <c r="EO5" i="288"/>
  <c r="EN5" i="288"/>
  <c r="EM5" i="288"/>
  <c r="EL5" i="288"/>
  <c r="EK5" i="288"/>
  <c r="EJ5" i="288"/>
  <c r="EI5" i="288"/>
  <c r="EH5" i="288"/>
  <c r="EG5" i="288"/>
  <c r="EF5" i="288"/>
  <c r="EE5" i="288"/>
  <c r="ED5" i="288"/>
  <c r="EC5" i="288"/>
  <c r="EB5" i="288"/>
  <c r="EA5" i="288"/>
  <c r="DZ5" i="288"/>
  <c r="DY5" i="288"/>
  <c r="DX5" i="288"/>
  <c r="DW5" i="288"/>
  <c r="DV5" i="288"/>
  <c r="DU5" i="288"/>
  <c r="DT5" i="288"/>
  <c r="DS5" i="288"/>
  <c r="DR5" i="288"/>
  <c r="DQ5" i="288"/>
  <c r="DP5" i="288"/>
  <c r="DO5" i="288"/>
  <c r="DN5" i="288"/>
  <c r="DM5" i="288"/>
  <c r="DL5" i="288"/>
  <c r="DK5" i="288"/>
  <c r="DJ5" i="288"/>
  <c r="DI5" i="288"/>
  <c r="DH5" i="288"/>
  <c r="DG5" i="288"/>
  <c r="DF5" i="288"/>
  <c r="DE5" i="288"/>
  <c r="DD5" i="288"/>
  <c r="DC5" i="288"/>
  <c r="DB5" i="288"/>
  <c r="DA5" i="288"/>
  <c r="CZ5" i="288"/>
  <c r="CY5" i="288"/>
  <c r="CX5" i="288"/>
  <c r="CW5" i="288"/>
  <c r="CV5" i="288"/>
  <c r="CU5" i="288"/>
  <c r="CT5" i="288"/>
  <c r="CS5" i="288"/>
  <c r="CR5" i="288"/>
  <c r="CQ5" i="288"/>
  <c r="CP5" i="288"/>
  <c r="CO5" i="288"/>
  <c r="CN5" i="288"/>
  <c r="CM5" i="288"/>
  <c r="CL5" i="288"/>
  <c r="CK5" i="288"/>
  <c r="CJ5" i="288"/>
  <c r="CI5" i="288"/>
  <c r="CH5" i="288"/>
  <c r="CG5" i="288"/>
  <c r="CF5" i="288"/>
  <c r="CE5" i="288"/>
  <c r="CD5" i="288"/>
  <c r="CC5" i="288"/>
  <c r="CB5" i="288"/>
  <c r="CA5" i="288"/>
  <c r="BZ5" i="288"/>
  <c r="BY5" i="288"/>
  <c r="BX5" i="288"/>
  <c r="BW5" i="288"/>
  <c r="BV5" i="288"/>
  <c r="BU5" i="288"/>
  <c r="BT5" i="288"/>
  <c r="BS5" i="288"/>
  <c r="BR5" i="288"/>
  <c r="BQ5" i="288"/>
  <c r="BP5" i="288"/>
  <c r="BO5" i="288"/>
  <c r="BN5" i="288"/>
  <c r="BM5" i="288"/>
  <c r="BL5" i="288"/>
  <c r="BK5" i="288"/>
  <c r="BJ5" i="288"/>
  <c r="BI5" i="288"/>
  <c r="BH5" i="288"/>
  <c r="BG5" i="288"/>
  <c r="BF5" i="288"/>
  <c r="BE5" i="288"/>
  <c r="BD5" i="288"/>
  <c r="BC5" i="288"/>
  <c r="BB5" i="288"/>
  <c r="BA5" i="288"/>
  <c r="AZ5" i="288"/>
  <c r="AY5" i="288"/>
  <c r="AX5" i="288"/>
  <c r="AW5" i="288"/>
  <c r="AV5" i="288"/>
  <c r="AU5" i="288"/>
  <c r="AT5" i="288"/>
  <c r="AS5" i="288"/>
  <c r="AR5" i="288"/>
  <c r="AQ5" i="288"/>
  <c r="AP5" i="288"/>
  <c r="AO5" i="288"/>
  <c r="AN5" i="288"/>
  <c r="F195" i="48"/>
  <c r="F83" i="278"/>
  <c r="GJ39" i="265"/>
  <c r="GJ40" i="265"/>
  <c r="GJ41" i="265"/>
  <c r="GJ42" i="265"/>
  <c r="GJ45" i="265"/>
  <c r="GJ47" i="265"/>
  <c r="GI39" i="265"/>
  <c r="GI40" i="265"/>
  <c r="GI41" i="265"/>
  <c r="GI42" i="265"/>
  <c r="GI45" i="265"/>
  <c r="GI47" i="265"/>
  <c r="GH39" i="265"/>
  <c r="GH40" i="265"/>
  <c r="GH41" i="265"/>
  <c r="GH42" i="265"/>
  <c r="GH45" i="265"/>
  <c r="GH47" i="265"/>
  <c r="GG39" i="265"/>
  <c r="GG40" i="265"/>
  <c r="GG41" i="265"/>
  <c r="GG42" i="265"/>
  <c r="GG45" i="265"/>
  <c r="GG47" i="265"/>
  <c r="GF39" i="265"/>
  <c r="GF40" i="265"/>
  <c r="GF41" i="265"/>
  <c r="GF42" i="265"/>
  <c r="GF45" i="265"/>
  <c r="GF47" i="265"/>
  <c r="GE39" i="265"/>
  <c r="GE40" i="265"/>
  <c r="GE41" i="265"/>
  <c r="GE42" i="265"/>
  <c r="GE45" i="265"/>
  <c r="GE47" i="265"/>
  <c r="GD39" i="265"/>
  <c r="GD40" i="265"/>
  <c r="GD41" i="265"/>
  <c r="GD42" i="265"/>
  <c r="GD45" i="265"/>
  <c r="GD47" i="265"/>
  <c r="GC39" i="265"/>
  <c r="GC40" i="265"/>
  <c r="GC41" i="265"/>
  <c r="GC42" i="265"/>
  <c r="GC45" i="265"/>
  <c r="GC47" i="265"/>
  <c r="GB39" i="265"/>
  <c r="GB40" i="265"/>
  <c r="GB41" i="265"/>
  <c r="GB42" i="265"/>
  <c r="GB45" i="265"/>
  <c r="GB47" i="265"/>
  <c r="GA39" i="265"/>
  <c r="GA40" i="265"/>
  <c r="GA41" i="265"/>
  <c r="GA42" i="265"/>
  <c r="GA45" i="265"/>
  <c r="GA47" i="265"/>
  <c r="FZ39" i="265"/>
  <c r="FZ40" i="265"/>
  <c r="FZ41" i="265"/>
  <c r="FZ42" i="265"/>
  <c r="FZ45" i="265"/>
  <c r="FZ47" i="265"/>
  <c r="FY39" i="265"/>
  <c r="FY40" i="265"/>
  <c r="FY41" i="265"/>
  <c r="FY42" i="265"/>
  <c r="FY45" i="265"/>
  <c r="FY47" i="265"/>
  <c r="FX39" i="265"/>
  <c r="FX40" i="265"/>
  <c r="FX41" i="265"/>
  <c r="FX42" i="265"/>
  <c r="FX45" i="265"/>
  <c r="FX47" i="265"/>
  <c r="FW39" i="265"/>
  <c r="FW40" i="265"/>
  <c r="FW41" i="265"/>
  <c r="FW42" i="265"/>
  <c r="FW45" i="265"/>
  <c r="FW47" i="265"/>
  <c r="FV39" i="265"/>
  <c r="FV40" i="265"/>
  <c r="FV41" i="265"/>
  <c r="FV42" i="265"/>
  <c r="FV45" i="265"/>
  <c r="FV47" i="265"/>
  <c r="FU39" i="265"/>
  <c r="FU40" i="265"/>
  <c r="FU41" i="265"/>
  <c r="FU42" i="265"/>
  <c r="FU45" i="265"/>
  <c r="FU47" i="265"/>
  <c r="FT39" i="265"/>
  <c r="FT40" i="265"/>
  <c r="FT41" i="265"/>
  <c r="FT42" i="265"/>
  <c r="FT45" i="265"/>
  <c r="FT47" i="265"/>
  <c r="FS39" i="265"/>
  <c r="FS40" i="265"/>
  <c r="FS41" i="265"/>
  <c r="FS42" i="265"/>
  <c r="FS45" i="265"/>
  <c r="FS47" i="265"/>
  <c r="FR39" i="265"/>
  <c r="FR40" i="265"/>
  <c r="FR41" i="265"/>
  <c r="FR42" i="265"/>
  <c r="FR45" i="265"/>
  <c r="FR47" i="265"/>
  <c r="FQ39" i="265"/>
  <c r="FQ40" i="265"/>
  <c r="FQ41" i="265"/>
  <c r="FQ42" i="265"/>
  <c r="FQ45" i="265"/>
  <c r="FQ47" i="265"/>
  <c r="FP39" i="265"/>
  <c r="FP40" i="265"/>
  <c r="FP41" i="265"/>
  <c r="FP42" i="265"/>
  <c r="FP45" i="265"/>
  <c r="FP47" i="265"/>
  <c r="FO39" i="265"/>
  <c r="FO40" i="265"/>
  <c r="FO41" i="265"/>
  <c r="FO42" i="265"/>
  <c r="FO45" i="265"/>
  <c r="FO47" i="265"/>
  <c r="FN39" i="265"/>
  <c r="FN40" i="265"/>
  <c r="FN41" i="265"/>
  <c r="FN42" i="265"/>
  <c r="FN45" i="265"/>
  <c r="FN47" i="265"/>
  <c r="FM39" i="265"/>
  <c r="FM40" i="265"/>
  <c r="FM41" i="265"/>
  <c r="FM42" i="265"/>
  <c r="FM45" i="265"/>
  <c r="FM47" i="265"/>
  <c r="FL39" i="265"/>
  <c r="FL40" i="265"/>
  <c r="FL41" i="265"/>
  <c r="FL42" i="265"/>
  <c r="FL45" i="265"/>
  <c r="FL47" i="265"/>
  <c r="FK39" i="265"/>
  <c r="FK40" i="265"/>
  <c r="FK41" i="265"/>
  <c r="FK42" i="265"/>
  <c r="FK45" i="265"/>
  <c r="FK47" i="265"/>
  <c r="FJ39" i="265"/>
  <c r="FJ40" i="265"/>
  <c r="FJ41" i="265"/>
  <c r="FJ42" i="265"/>
  <c r="FJ45" i="265"/>
  <c r="FJ47" i="265"/>
  <c r="FI39" i="265"/>
  <c r="FI40" i="265"/>
  <c r="FI41" i="265"/>
  <c r="FI42" i="265"/>
  <c r="FI45" i="265"/>
  <c r="FI47" i="265"/>
  <c r="FH39" i="265"/>
  <c r="FH40" i="265"/>
  <c r="FH41" i="265"/>
  <c r="FH42" i="265"/>
  <c r="FH45" i="265"/>
  <c r="FH47" i="265"/>
  <c r="FG39" i="265"/>
  <c r="FG40" i="265"/>
  <c r="FG41" i="265"/>
  <c r="FG42" i="265"/>
  <c r="FG45" i="265"/>
  <c r="FG47" i="265"/>
  <c r="FF39" i="265"/>
  <c r="FF40" i="265"/>
  <c r="FF41" i="265"/>
  <c r="FF42" i="265"/>
  <c r="FF45" i="265"/>
  <c r="FF47" i="265"/>
  <c r="FE39" i="265"/>
  <c r="FE40" i="265"/>
  <c r="FE41" i="265"/>
  <c r="FE42" i="265"/>
  <c r="FE45" i="265"/>
  <c r="FE47" i="265"/>
  <c r="FD39" i="265"/>
  <c r="FD40" i="265"/>
  <c r="FD41" i="265"/>
  <c r="FD42" i="265"/>
  <c r="FD45" i="265"/>
  <c r="FD47" i="265"/>
  <c r="FC39" i="265"/>
  <c r="FC40" i="265"/>
  <c r="FC41" i="265"/>
  <c r="FC42" i="265"/>
  <c r="FC45" i="265"/>
  <c r="FC47" i="265"/>
  <c r="FB39" i="265"/>
  <c r="FB40" i="265"/>
  <c r="FB41" i="265"/>
  <c r="FB42" i="265"/>
  <c r="FB45" i="265"/>
  <c r="FB47" i="265"/>
  <c r="FA39" i="265"/>
  <c r="FA40" i="265"/>
  <c r="FA41" i="265"/>
  <c r="FA42" i="265"/>
  <c r="FA45" i="265"/>
  <c r="FA47" i="265"/>
  <c r="EZ39" i="265"/>
  <c r="EZ40" i="265"/>
  <c r="EZ41" i="265"/>
  <c r="EZ42" i="265"/>
  <c r="EZ45" i="265"/>
  <c r="EZ47" i="265"/>
  <c r="EY39" i="265"/>
  <c r="EY40" i="265"/>
  <c r="EY41" i="265"/>
  <c r="EY42" i="265"/>
  <c r="EY45" i="265"/>
  <c r="EY47" i="265"/>
  <c r="EX39" i="265"/>
  <c r="EX40" i="265"/>
  <c r="EX41" i="265"/>
  <c r="EX42" i="265"/>
  <c r="EX45" i="265"/>
  <c r="EX47" i="265"/>
  <c r="EW39" i="265"/>
  <c r="EW40" i="265"/>
  <c r="EW41" i="265"/>
  <c r="EW42" i="265"/>
  <c r="EW45" i="265"/>
  <c r="EW47" i="265"/>
  <c r="EV39" i="265"/>
  <c r="EV40" i="265"/>
  <c r="EV41" i="265"/>
  <c r="EV42" i="265"/>
  <c r="EV45" i="265"/>
  <c r="EV47" i="265"/>
  <c r="EU39" i="265"/>
  <c r="EU40" i="265"/>
  <c r="EU41" i="265"/>
  <c r="EU42" i="265"/>
  <c r="EU45" i="265"/>
  <c r="EU47" i="265"/>
  <c r="ET39" i="265"/>
  <c r="ET40" i="265"/>
  <c r="ET41" i="265"/>
  <c r="ET42" i="265"/>
  <c r="ET45" i="265"/>
  <c r="ET47" i="265"/>
  <c r="ES39" i="265"/>
  <c r="ES40" i="265"/>
  <c r="ES41" i="265"/>
  <c r="ES42" i="265"/>
  <c r="ES45" i="265"/>
  <c r="ES47" i="265"/>
  <c r="ER39" i="265"/>
  <c r="ER40" i="265"/>
  <c r="ER41" i="265"/>
  <c r="ER42" i="265"/>
  <c r="ER45" i="265"/>
  <c r="ER47" i="265"/>
  <c r="EQ39" i="265"/>
  <c r="EQ40" i="265"/>
  <c r="EQ41" i="265"/>
  <c r="EQ42" i="265"/>
  <c r="EQ45" i="265"/>
  <c r="EQ47" i="265"/>
  <c r="EP39" i="265"/>
  <c r="EP40" i="265"/>
  <c r="EP41" i="265"/>
  <c r="EP42" i="265"/>
  <c r="EP45" i="265"/>
  <c r="EP47" i="265"/>
  <c r="EO39" i="265"/>
  <c r="EO40" i="265"/>
  <c r="EO41" i="265"/>
  <c r="EO42" i="265"/>
  <c r="EO45" i="265"/>
  <c r="EO47" i="265"/>
  <c r="EN39" i="265"/>
  <c r="EN40" i="265"/>
  <c r="EN41" i="265"/>
  <c r="EN42" i="265"/>
  <c r="EN45" i="265"/>
  <c r="EN47" i="265"/>
  <c r="EM39" i="265"/>
  <c r="EM40" i="265"/>
  <c r="EM41" i="265"/>
  <c r="EM42" i="265"/>
  <c r="EM45" i="265"/>
  <c r="EM47" i="265"/>
  <c r="EL39" i="265"/>
  <c r="EL40" i="265"/>
  <c r="EL41" i="265"/>
  <c r="EL42" i="265"/>
  <c r="EL45" i="265"/>
  <c r="EL47" i="265"/>
  <c r="EK39" i="265"/>
  <c r="EK40" i="265"/>
  <c r="EK41" i="265"/>
  <c r="EK42" i="265"/>
  <c r="EK45" i="265"/>
  <c r="EK47" i="265"/>
  <c r="EJ39" i="265"/>
  <c r="EJ40" i="265"/>
  <c r="EJ41" i="265"/>
  <c r="EJ42" i="265"/>
  <c r="EJ45" i="265"/>
  <c r="EJ47" i="265"/>
  <c r="EI39" i="265"/>
  <c r="EI40" i="265"/>
  <c r="EI41" i="265"/>
  <c r="EI42" i="265"/>
  <c r="EI45" i="265"/>
  <c r="EI47" i="265"/>
  <c r="EH39" i="265"/>
  <c r="EH40" i="265"/>
  <c r="EH41" i="265"/>
  <c r="EH42" i="265"/>
  <c r="EH45" i="265"/>
  <c r="EH47" i="265"/>
  <c r="EG39" i="265"/>
  <c r="EG40" i="265"/>
  <c r="EG41" i="265"/>
  <c r="EG42" i="265"/>
  <c r="EG45" i="265"/>
  <c r="EG47" i="265"/>
  <c r="EF39" i="265"/>
  <c r="EF40" i="265"/>
  <c r="EF41" i="265"/>
  <c r="EF42" i="265"/>
  <c r="EF45" i="265"/>
  <c r="EF47" i="265"/>
  <c r="EE39" i="265"/>
  <c r="EE40" i="265"/>
  <c r="EE41" i="265"/>
  <c r="EE42" i="265"/>
  <c r="EE45" i="265"/>
  <c r="EE47" i="265"/>
  <c r="ED39" i="265"/>
  <c r="ED40" i="265"/>
  <c r="ED41" i="265"/>
  <c r="ED42" i="265"/>
  <c r="ED45" i="265"/>
  <c r="ED47" i="265"/>
  <c r="EC39" i="265"/>
  <c r="EC40" i="265"/>
  <c r="EC41" i="265"/>
  <c r="EC42" i="265"/>
  <c r="EC45" i="265"/>
  <c r="EC47" i="265"/>
  <c r="EB39" i="265"/>
  <c r="EB40" i="265"/>
  <c r="EB41" i="265"/>
  <c r="EB42" i="265"/>
  <c r="EB45" i="265"/>
  <c r="EB47" i="265"/>
  <c r="EA39" i="265"/>
  <c r="EA40" i="265"/>
  <c r="EA41" i="265"/>
  <c r="EA42" i="265"/>
  <c r="EA45" i="265"/>
  <c r="EA47" i="265"/>
  <c r="DZ39" i="265"/>
  <c r="DZ40" i="265"/>
  <c r="DZ41" i="265"/>
  <c r="DZ42" i="265"/>
  <c r="DZ45" i="265"/>
  <c r="DZ47" i="265"/>
  <c r="DY39" i="265"/>
  <c r="DY40" i="265"/>
  <c r="DY41" i="265"/>
  <c r="DY42" i="265"/>
  <c r="DY45" i="265"/>
  <c r="DY47" i="265"/>
  <c r="DX39" i="265"/>
  <c r="DX40" i="265"/>
  <c r="DX41" i="265"/>
  <c r="DX42" i="265"/>
  <c r="DX45" i="265"/>
  <c r="DX47" i="265"/>
  <c r="DW39" i="265"/>
  <c r="DW40" i="265"/>
  <c r="DW41" i="265"/>
  <c r="DW42" i="265"/>
  <c r="DW45" i="265"/>
  <c r="DW47" i="265"/>
  <c r="DV39" i="265"/>
  <c r="DV40" i="265"/>
  <c r="DV41" i="265"/>
  <c r="DV42" i="265"/>
  <c r="DV45" i="265"/>
  <c r="DV47" i="265"/>
  <c r="DU39" i="265"/>
  <c r="DU40" i="265"/>
  <c r="DU41" i="265"/>
  <c r="DU42" i="265"/>
  <c r="DU45" i="265"/>
  <c r="DU47" i="265"/>
  <c r="DT39" i="265"/>
  <c r="DT40" i="265"/>
  <c r="DT41" i="265"/>
  <c r="DT42" i="265"/>
  <c r="DT45" i="265"/>
  <c r="DT47" i="265"/>
  <c r="DS39" i="265"/>
  <c r="DS40" i="265"/>
  <c r="DS41" i="265"/>
  <c r="DS42" i="265"/>
  <c r="DS45" i="265"/>
  <c r="DS47" i="265"/>
  <c r="DR39" i="265"/>
  <c r="DR40" i="265"/>
  <c r="DR41" i="265"/>
  <c r="DR42" i="265"/>
  <c r="DR45" i="265"/>
  <c r="DR47" i="265"/>
  <c r="DQ39" i="265"/>
  <c r="DQ40" i="265"/>
  <c r="DQ41" i="265"/>
  <c r="DQ42" i="265"/>
  <c r="DQ45" i="265"/>
  <c r="DQ47" i="265"/>
  <c r="DP39" i="265"/>
  <c r="DP40" i="265"/>
  <c r="DP41" i="265"/>
  <c r="DP42" i="265"/>
  <c r="DP45" i="265"/>
  <c r="DP47" i="265"/>
  <c r="DO39" i="265"/>
  <c r="DO40" i="265"/>
  <c r="DO41" i="265"/>
  <c r="DO42" i="265"/>
  <c r="DO45" i="265"/>
  <c r="DO47" i="265"/>
  <c r="DN39" i="265"/>
  <c r="DN40" i="265"/>
  <c r="DN41" i="265"/>
  <c r="DN42" i="265"/>
  <c r="DN45" i="265"/>
  <c r="DN47" i="265"/>
  <c r="DM39" i="265"/>
  <c r="DM40" i="265"/>
  <c r="DM41" i="265"/>
  <c r="DM42" i="265"/>
  <c r="DM45" i="265"/>
  <c r="DM47" i="265"/>
  <c r="DL39" i="265"/>
  <c r="DL40" i="265"/>
  <c r="DL41" i="265"/>
  <c r="DL42" i="265"/>
  <c r="DL45" i="265"/>
  <c r="DL47" i="265"/>
  <c r="DK39" i="265"/>
  <c r="DK40" i="265"/>
  <c r="DK41" i="265"/>
  <c r="DK42" i="265"/>
  <c r="DK45" i="265"/>
  <c r="DK47" i="265"/>
  <c r="DJ39" i="265"/>
  <c r="DJ40" i="265"/>
  <c r="DJ41" i="265"/>
  <c r="DJ42" i="265"/>
  <c r="DJ45" i="265"/>
  <c r="DJ47" i="265"/>
  <c r="DI39" i="265"/>
  <c r="DI40" i="265"/>
  <c r="DI41" i="265"/>
  <c r="DI42" i="265"/>
  <c r="DI45" i="265"/>
  <c r="DI47" i="265"/>
  <c r="DH39" i="265"/>
  <c r="DH40" i="265"/>
  <c r="DH41" i="265"/>
  <c r="DH42" i="265"/>
  <c r="DH45" i="265"/>
  <c r="DH47" i="265"/>
  <c r="DG39" i="265"/>
  <c r="DG40" i="265"/>
  <c r="DG41" i="265"/>
  <c r="DG42" i="265"/>
  <c r="DG45" i="265"/>
  <c r="DG47" i="265"/>
  <c r="DF39" i="265"/>
  <c r="DF40" i="265"/>
  <c r="DF41" i="265"/>
  <c r="DF42" i="265"/>
  <c r="DF45" i="265"/>
  <c r="DF47" i="265"/>
  <c r="DE39" i="265"/>
  <c r="DE40" i="265"/>
  <c r="DE41" i="265"/>
  <c r="DE42" i="265"/>
  <c r="DE45" i="265"/>
  <c r="DE47" i="265"/>
  <c r="DD39" i="265"/>
  <c r="DD40" i="265"/>
  <c r="DD41" i="265"/>
  <c r="DD42" i="265"/>
  <c r="DD45" i="265"/>
  <c r="DD47" i="265"/>
  <c r="DC39" i="265"/>
  <c r="DC40" i="265"/>
  <c r="DC41" i="265"/>
  <c r="DC42" i="265"/>
  <c r="DC45" i="265"/>
  <c r="DC47" i="265"/>
  <c r="DB39" i="265"/>
  <c r="DB40" i="265"/>
  <c r="DB41" i="265"/>
  <c r="DB42" i="265"/>
  <c r="DB45" i="265"/>
  <c r="DB47" i="265"/>
  <c r="DA39" i="265"/>
  <c r="DA40" i="265"/>
  <c r="DA41" i="265"/>
  <c r="DA42" i="265"/>
  <c r="DA45" i="265"/>
  <c r="DA47" i="265"/>
  <c r="CZ39" i="265"/>
  <c r="CZ40" i="265"/>
  <c r="CZ41" i="265"/>
  <c r="CZ42" i="265"/>
  <c r="CZ45" i="265"/>
  <c r="CZ47" i="265"/>
  <c r="CY39" i="265"/>
  <c r="CY40" i="265"/>
  <c r="CY41" i="265"/>
  <c r="CY42" i="265"/>
  <c r="CY45" i="265"/>
  <c r="CY47" i="265"/>
  <c r="CX39" i="265"/>
  <c r="CX40" i="265"/>
  <c r="CX41" i="265"/>
  <c r="CX42" i="265"/>
  <c r="CX45" i="265"/>
  <c r="CX47" i="265"/>
  <c r="CW39" i="265"/>
  <c r="CW40" i="265"/>
  <c r="CW41" i="265"/>
  <c r="CW42" i="265"/>
  <c r="CW45" i="265"/>
  <c r="CW47" i="265"/>
  <c r="CV39" i="265"/>
  <c r="CV40" i="265"/>
  <c r="CV41" i="265"/>
  <c r="CV42" i="265"/>
  <c r="CV45" i="265"/>
  <c r="CV47" i="265"/>
  <c r="CU39" i="265"/>
  <c r="CU40" i="265"/>
  <c r="CU41" i="265"/>
  <c r="CU42" i="265"/>
  <c r="CU45" i="265"/>
  <c r="CU47" i="265"/>
  <c r="CT39" i="265"/>
  <c r="CT40" i="265"/>
  <c r="CT41" i="265"/>
  <c r="CT42" i="265"/>
  <c r="CT45" i="265"/>
  <c r="CT47" i="265"/>
  <c r="CS39" i="265"/>
  <c r="CS40" i="265"/>
  <c r="CS41" i="265"/>
  <c r="CS42" i="265"/>
  <c r="CS45" i="265"/>
  <c r="CS47" i="265"/>
  <c r="CR39" i="265"/>
  <c r="CR40" i="265"/>
  <c r="CR41" i="265"/>
  <c r="CR42" i="265"/>
  <c r="CR45" i="265"/>
  <c r="CR47" i="265"/>
  <c r="CQ39" i="265"/>
  <c r="CQ40" i="265"/>
  <c r="CQ41" i="265"/>
  <c r="CQ42" i="265"/>
  <c r="CQ45" i="265"/>
  <c r="CQ47" i="265"/>
  <c r="CP39" i="265"/>
  <c r="CP40" i="265"/>
  <c r="CP41" i="265"/>
  <c r="CP42" i="265"/>
  <c r="CP45" i="265"/>
  <c r="CP47" i="265"/>
  <c r="CO39" i="265"/>
  <c r="CO40" i="265"/>
  <c r="CO41" i="265"/>
  <c r="CO42" i="265"/>
  <c r="CO45" i="265"/>
  <c r="CO47" i="265"/>
  <c r="CN39" i="265"/>
  <c r="CN40" i="265"/>
  <c r="CN41" i="265"/>
  <c r="CN42" i="265"/>
  <c r="CN45" i="265"/>
  <c r="CN47" i="265"/>
  <c r="CM39" i="265"/>
  <c r="CM40" i="265"/>
  <c r="CM41" i="265"/>
  <c r="CM42" i="265"/>
  <c r="CM45" i="265"/>
  <c r="CM47" i="265"/>
  <c r="CL39" i="265"/>
  <c r="CL40" i="265"/>
  <c r="CL41" i="265"/>
  <c r="CL42" i="265"/>
  <c r="CL45" i="265"/>
  <c r="CL47" i="265"/>
  <c r="CK39" i="265"/>
  <c r="CK40" i="265"/>
  <c r="CK41" i="265"/>
  <c r="CK42" i="265"/>
  <c r="CK45" i="265"/>
  <c r="CK47" i="265"/>
  <c r="CJ39" i="265"/>
  <c r="CJ40" i="265"/>
  <c r="CJ41" i="265"/>
  <c r="CJ42" i="265"/>
  <c r="CJ45" i="265"/>
  <c r="CJ47" i="265"/>
  <c r="CI39" i="265"/>
  <c r="CI40" i="265"/>
  <c r="CI41" i="265"/>
  <c r="CI42" i="265"/>
  <c r="CI45" i="265"/>
  <c r="CI47" i="265"/>
  <c r="CH39" i="265"/>
  <c r="CH40" i="265"/>
  <c r="CH41" i="265"/>
  <c r="CH42" i="265"/>
  <c r="CH45" i="265"/>
  <c r="CH47" i="265"/>
  <c r="CG39" i="265"/>
  <c r="CG40" i="265"/>
  <c r="CG41" i="265"/>
  <c r="CG42" i="265"/>
  <c r="CG45" i="265"/>
  <c r="CG47" i="265"/>
  <c r="CF39" i="265"/>
  <c r="CF40" i="265"/>
  <c r="CF41" i="265"/>
  <c r="CF42" i="265"/>
  <c r="CF45" i="265"/>
  <c r="CF47" i="265"/>
  <c r="CE39" i="265"/>
  <c r="CE40" i="265"/>
  <c r="CE41" i="265"/>
  <c r="CE42" i="265"/>
  <c r="CE45" i="265"/>
  <c r="CE47" i="265"/>
  <c r="CD39" i="265"/>
  <c r="CD40" i="265"/>
  <c r="CD41" i="265"/>
  <c r="CD42" i="265"/>
  <c r="CD45" i="265"/>
  <c r="CD47" i="265"/>
  <c r="CC39" i="265"/>
  <c r="CC40" i="265"/>
  <c r="CC41" i="265"/>
  <c r="CC42" i="265"/>
  <c r="CC45" i="265"/>
  <c r="CC47" i="265"/>
  <c r="CB39" i="265"/>
  <c r="CB40" i="265"/>
  <c r="CB41" i="265"/>
  <c r="CB42" i="265"/>
  <c r="CB45" i="265"/>
  <c r="CB47" i="265"/>
  <c r="CA39" i="265"/>
  <c r="CA40" i="265"/>
  <c r="CA41" i="265"/>
  <c r="CA42" i="265"/>
  <c r="CA45" i="265"/>
  <c r="CA47" i="265"/>
  <c r="BZ39" i="265"/>
  <c r="BZ40" i="265"/>
  <c r="BZ41" i="265"/>
  <c r="BZ42" i="265"/>
  <c r="BZ45" i="265"/>
  <c r="BZ47" i="265"/>
  <c r="BY39" i="265"/>
  <c r="BY40" i="265"/>
  <c r="BY41" i="265"/>
  <c r="BY42" i="265"/>
  <c r="BY45" i="265"/>
  <c r="BY47" i="265"/>
  <c r="BX39" i="265"/>
  <c r="BX40" i="265"/>
  <c r="BX41" i="265"/>
  <c r="BX42" i="265"/>
  <c r="BX45" i="265"/>
  <c r="BX47" i="265"/>
  <c r="BW39" i="265"/>
  <c r="BW40" i="265"/>
  <c r="BW41" i="265"/>
  <c r="BW42" i="265"/>
  <c r="BW45" i="265"/>
  <c r="BW47" i="265"/>
  <c r="BV39" i="265"/>
  <c r="BV40" i="265"/>
  <c r="BV41" i="265"/>
  <c r="BV42" i="265"/>
  <c r="BV45" i="265"/>
  <c r="BV47" i="265"/>
  <c r="BU39" i="265"/>
  <c r="BU40" i="265"/>
  <c r="BU41" i="265"/>
  <c r="BU42" i="265"/>
  <c r="BU45" i="265"/>
  <c r="BU47" i="265"/>
  <c r="BT39" i="265"/>
  <c r="BT40" i="265"/>
  <c r="BT41" i="265"/>
  <c r="BT42" i="265"/>
  <c r="BT45" i="265"/>
  <c r="BT47" i="265"/>
  <c r="BS39" i="265"/>
  <c r="BS40" i="265"/>
  <c r="BS41" i="265"/>
  <c r="BS42" i="265"/>
  <c r="BS45" i="265"/>
  <c r="BS47" i="265"/>
  <c r="BR39" i="265"/>
  <c r="BR40" i="265"/>
  <c r="BR41" i="265"/>
  <c r="BR42" i="265"/>
  <c r="BR45" i="265"/>
  <c r="BR47" i="265"/>
  <c r="BQ39" i="265"/>
  <c r="BQ40" i="265"/>
  <c r="BQ41" i="265"/>
  <c r="BQ42" i="265"/>
  <c r="BQ45" i="265"/>
  <c r="BQ47" i="265"/>
  <c r="BP39" i="265"/>
  <c r="BP40" i="265"/>
  <c r="BP41" i="265"/>
  <c r="BP42" i="265"/>
  <c r="BP45" i="265"/>
  <c r="BP47" i="265"/>
  <c r="BO39" i="265"/>
  <c r="BO40" i="265"/>
  <c r="BO41" i="265"/>
  <c r="BO42" i="265"/>
  <c r="BO45" i="265"/>
  <c r="BO47" i="265"/>
  <c r="BN39" i="265"/>
  <c r="BN40" i="265"/>
  <c r="BN41" i="265"/>
  <c r="BN42" i="265"/>
  <c r="BN45" i="265"/>
  <c r="BN47" i="265"/>
  <c r="BM39" i="265"/>
  <c r="BM40" i="265"/>
  <c r="BM41" i="265"/>
  <c r="BM42" i="265"/>
  <c r="BM45" i="265"/>
  <c r="BM47" i="265"/>
  <c r="BL39" i="265"/>
  <c r="BL40" i="265"/>
  <c r="BL41" i="265"/>
  <c r="BL42" i="265"/>
  <c r="BL45" i="265"/>
  <c r="BL47" i="265"/>
  <c r="BK39" i="265"/>
  <c r="BK40" i="265"/>
  <c r="BK41" i="265"/>
  <c r="BK42" i="265"/>
  <c r="BK45" i="265"/>
  <c r="BK47" i="265"/>
  <c r="BJ39" i="265"/>
  <c r="BJ40" i="265"/>
  <c r="BJ41" i="265"/>
  <c r="BJ42" i="265"/>
  <c r="BJ45" i="265"/>
  <c r="BJ47" i="265"/>
  <c r="BI39" i="265"/>
  <c r="BI40" i="265"/>
  <c r="BI41" i="265"/>
  <c r="BI42" i="265"/>
  <c r="BI45" i="265"/>
  <c r="BI47" i="265"/>
  <c r="BH39" i="265"/>
  <c r="BH40" i="265"/>
  <c r="BH41" i="265"/>
  <c r="BH42" i="265"/>
  <c r="BH45" i="265"/>
  <c r="BH47" i="265"/>
  <c r="BG39" i="265"/>
  <c r="BG40" i="265"/>
  <c r="BG41" i="265"/>
  <c r="BG42" i="265"/>
  <c r="BG45" i="265"/>
  <c r="BG47" i="265"/>
  <c r="BF39" i="265"/>
  <c r="BF40" i="265"/>
  <c r="BF41" i="265"/>
  <c r="BF42" i="265"/>
  <c r="BF45" i="265"/>
  <c r="BF47" i="265"/>
  <c r="BE75" i="306"/>
  <c r="BE81" i="306"/>
  <c r="J82" i="306"/>
  <c r="BE87" i="306"/>
  <c r="J88" i="306"/>
  <c r="GJ5" i="265"/>
  <c r="GI5" i="265"/>
  <c r="GH5" i="265"/>
  <c r="GG5" i="265"/>
  <c r="GF5" i="265"/>
  <c r="GE5" i="265"/>
  <c r="GD5" i="265"/>
  <c r="GC5" i="265"/>
  <c r="GB5" i="265"/>
  <c r="GA5" i="265"/>
  <c r="FZ5" i="265"/>
  <c r="FY5" i="265"/>
  <c r="FX5" i="265"/>
  <c r="FW5" i="265"/>
  <c r="FV5" i="265"/>
  <c r="FU5" i="265"/>
  <c r="FT5" i="265"/>
  <c r="FS5" i="265"/>
  <c r="FR5" i="265"/>
  <c r="FQ5" i="265"/>
  <c r="FP5" i="265"/>
  <c r="FO5" i="265"/>
  <c r="FN5" i="265"/>
  <c r="FM5" i="265"/>
  <c r="FL5" i="265"/>
  <c r="FK5" i="265"/>
  <c r="FJ5" i="265"/>
  <c r="FI5" i="265"/>
  <c r="FH5" i="265"/>
  <c r="FG5" i="265"/>
  <c r="FF5" i="265"/>
  <c r="FE5" i="265"/>
  <c r="FD5" i="265"/>
  <c r="FC5" i="265"/>
  <c r="FB5" i="265"/>
  <c r="FA5" i="265"/>
  <c r="EZ5" i="265"/>
  <c r="EY5" i="265"/>
  <c r="EX5" i="265"/>
  <c r="EW5" i="265"/>
  <c r="EV5" i="265"/>
  <c r="EU5" i="265"/>
  <c r="ET5" i="265"/>
  <c r="ES5" i="265"/>
  <c r="ER5" i="265"/>
  <c r="EQ5" i="265"/>
  <c r="EP5" i="265"/>
  <c r="EO5" i="265"/>
  <c r="EN5" i="265"/>
  <c r="EM5" i="265"/>
  <c r="EL5" i="265"/>
  <c r="EK5" i="265"/>
  <c r="EJ5" i="265"/>
  <c r="EI5" i="265"/>
  <c r="EH5" i="265"/>
  <c r="EG5" i="265"/>
  <c r="EF5" i="265"/>
  <c r="EE5" i="265"/>
  <c r="ED5" i="265"/>
  <c r="EC5" i="265"/>
  <c r="EB5" i="265"/>
  <c r="EA5" i="265"/>
  <c r="DZ5" i="265"/>
  <c r="DY5" i="265"/>
  <c r="DX5" i="265"/>
  <c r="DW5" i="265"/>
  <c r="DV5" i="265"/>
  <c r="DU5" i="265"/>
  <c r="DT5" i="265"/>
  <c r="DS5" i="265"/>
  <c r="DR5" i="265"/>
  <c r="DQ5" i="265"/>
  <c r="DP5" i="265"/>
  <c r="DO5" i="265"/>
  <c r="DN5" i="265"/>
  <c r="DM5" i="265"/>
  <c r="DL5" i="265"/>
  <c r="DK5" i="265"/>
  <c r="DJ5" i="265"/>
  <c r="DI5" i="265"/>
  <c r="DH5" i="265"/>
  <c r="DG5" i="265"/>
  <c r="DF5" i="265"/>
  <c r="DE5" i="265"/>
  <c r="DD5" i="265"/>
  <c r="DC5" i="265"/>
  <c r="DB5" i="265"/>
  <c r="DA5" i="265"/>
  <c r="CZ5" i="265"/>
  <c r="CY5" i="265"/>
  <c r="CX5" i="265"/>
  <c r="CW5" i="265"/>
  <c r="CV5" i="265"/>
  <c r="CU5" i="265"/>
  <c r="CT5" i="265"/>
  <c r="CS5" i="265"/>
  <c r="CR5" i="265"/>
  <c r="CQ5" i="265"/>
  <c r="CP5" i="265"/>
  <c r="CO5" i="265"/>
  <c r="CN5" i="265"/>
  <c r="CM5" i="265"/>
  <c r="CL5" i="265"/>
  <c r="CK5" i="265"/>
  <c r="CJ5" i="265"/>
  <c r="CI5" i="265"/>
  <c r="CH5" i="265"/>
  <c r="CG5" i="265"/>
  <c r="CF5" i="265"/>
  <c r="CE5" i="265"/>
  <c r="CD5" i="265"/>
  <c r="CC5" i="265"/>
  <c r="CB5" i="265"/>
  <c r="CA5" i="265"/>
  <c r="BZ5" i="265"/>
  <c r="BY5" i="265"/>
  <c r="BX5" i="265"/>
  <c r="BW5" i="265"/>
  <c r="BV5" i="265"/>
  <c r="BU5" i="265"/>
  <c r="BT5" i="265"/>
  <c r="BS5" i="265"/>
  <c r="BR5" i="265"/>
  <c r="BQ5" i="265"/>
  <c r="BP5" i="265"/>
  <c r="BO5" i="265"/>
  <c r="BN5" i="265"/>
  <c r="BM5" i="265"/>
  <c r="BL5" i="265"/>
  <c r="BK5" i="265"/>
  <c r="BJ5" i="265"/>
  <c r="BI5" i="265"/>
  <c r="BH5" i="265"/>
  <c r="BG5" i="265"/>
  <c r="BF5" i="265"/>
  <c r="BE5" i="265"/>
  <c r="AV5" i="282"/>
  <c r="AU5" i="282"/>
  <c r="AT5" i="282"/>
  <c r="AS5" i="282"/>
  <c r="AR5" i="282"/>
  <c r="AQ5" i="282"/>
  <c r="AP5" i="282"/>
  <c r="AO5" i="282"/>
  <c r="AN5" i="282"/>
  <c r="AM5" i="282"/>
  <c r="AL5" i="282"/>
  <c r="BD5" i="286"/>
  <c r="J86" i="280"/>
  <c r="I38" i="282"/>
  <c r="G231" i="280"/>
  <c r="G38" i="282"/>
  <c r="F38" i="282"/>
  <c r="E24" i="311"/>
  <c r="E347" i="307"/>
  <c r="E254" i="307"/>
  <c r="BB44" i="273"/>
  <c r="BA44" i="273"/>
  <c r="AZ44" i="273"/>
  <c r="AY44" i="273"/>
  <c r="AX44" i="273"/>
  <c r="AW44" i="273"/>
  <c r="AV44" i="273"/>
  <c r="AU44" i="273"/>
  <c r="AT44" i="273"/>
  <c r="AS44" i="273"/>
  <c r="AR44" i="273"/>
  <c r="AQ44" i="273"/>
  <c r="AP44" i="273"/>
  <c r="AO44" i="273"/>
  <c r="AN44" i="273"/>
  <c r="AM44" i="273"/>
  <c r="AL44" i="273"/>
  <c r="AK44" i="273"/>
  <c r="AJ44" i="273"/>
  <c r="AI44" i="273"/>
  <c r="AH44" i="273"/>
  <c r="AG44" i="273"/>
  <c r="AF44" i="273"/>
  <c r="AE44" i="273"/>
  <c r="AD44" i="273"/>
  <c r="AC44" i="273"/>
  <c r="AB44" i="273"/>
  <c r="AA44" i="273"/>
  <c r="Z44" i="273"/>
  <c r="Y44" i="273"/>
  <c r="X44" i="273"/>
  <c r="W44" i="273"/>
  <c r="V44" i="273"/>
  <c r="U44" i="273"/>
  <c r="T44" i="273"/>
  <c r="S44" i="273"/>
  <c r="R44" i="273"/>
  <c r="Q44" i="273"/>
  <c r="P44" i="273"/>
  <c r="O44" i="273"/>
  <c r="N44" i="273"/>
  <c r="M44" i="273"/>
  <c r="L44" i="273"/>
  <c r="K44" i="273"/>
  <c r="J44" i="273"/>
  <c r="F42" i="273"/>
  <c r="J45" i="273"/>
  <c r="F43" i="273"/>
  <c r="G206" i="280"/>
  <c r="G90" i="265"/>
  <c r="G90" i="277"/>
  <c r="F90" i="265"/>
  <c r="F90" i="277"/>
  <c r="J38" i="273"/>
  <c r="J39" i="273"/>
  <c r="J4" i="286"/>
  <c r="J30" i="286"/>
  <c r="G59" i="277"/>
  <c r="I10" i="310"/>
  <c r="G10" i="310"/>
  <c r="F10" i="310"/>
  <c r="E10" i="310"/>
  <c r="I9" i="310"/>
  <c r="E9" i="310"/>
  <c r="F9" i="310"/>
  <c r="G154" i="307"/>
  <c r="G157" i="307"/>
  <c r="E154" i="307"/>
  <c r="E157" i="307"/>
  <c r="G158" i="307"/>
  <c r="G199" i="280"/>
  <c r="G250" i="307"/>
  <c r="G354" i="307"/>
  <c r="E156" i="307"/>
  <c r="E354" i="307"/>
  <c r="E256" i="307"/>
  <c r="F256" i="307"/>
  <c r="I256" i="307"/>
  <c r="E147" i="307"/>
  <c r="G145" i="307"/>
  <c r="G147" i="307"/>
  <c r="E143" i="307"/>
  <c r="G137" i="307"/>
  <c r="G144" i="307"/>
  <c r="E144" i="307"/>
  <c r="J17" i="314"/>
  <c r="J24" i="314"/>
  <c r="J78" i="314"/>
  <c r="J36" i="314"/>
  <c r="J41" i="314"/>
  <c r="AA87" i="306"/>
  <c r="AB87" i="306"/>
  <c r="AC87" i="306"/>
  <c r="AD87" i="306"/>
  <c r="AE87" i="306"/>
  <c r="AF87" i="306"/>
  <c r="AG87" i="306"/>
  <c r="AH87" i="306"/>
  <c r="AI87" i="306"/>
  <c r="AJ87" i="306"/>
  <c r="AK87" i="306"/>
  <c r="AL87" i="306"/>
  <c r="AM87" i="306"/>
  <c r="AN87" i="306"/>
  <c r="AO87" i="306"/>
  <c r="AP87" i="306"/>
  <c r="AQ87" i="306"/>
  <c r="AR87" i="306"/>
  <c r="AS87" i="306"/>
  <c r="AT87" i="306"/>
  <c r="AU87" i="306"/>
  <c r="AV87" i="306"/>
  <c r="AW87" i="306"/>
  <c r="AX87" i="306"/>
  <c r="AY87" i="306"/>
  <c r="AZ87" i="306"/>
  <c r="BA87" i="306"/>
  <c r="BB87" i="306"/>
  <c r="BC87" i="306"/>
  <c r="BD87" i="306"/>
  <c r="I297" i="307"/>
  <c r="G116" i="307"/>
  <c r="F297" i="307"/>
  <c r="E297" i="307"/>
  <c r="I255" i="307"/>
  <c r="G153" i="307"/>
  <c r="G255" i="307"/>
  <c r="F255" i="307"/>
  <c r="E255" i="307"/>
  <c r="I121" i="307"/>
  <c r="G119" i="307"/>
  <c r="G121" i="307"/>
  <c r="F121" i="307"/>
  <c r="E121" i="307"/>
  <c r="J22" i="286"/>
  <c r="J47" i="286"/>
  <c r="F9" i="288"/>
  <c r="G140" i="280"/>
  <c r="G181" i="280"/>
  <c r="G9" i="288"/>
  <c r="I9" i="288"/>
  <c r="E199" i="280"/>
  <c r="I295" i="307"/>
  <c r="G295" i="307"/>
  <c r="F295" i="307"/>
  <c r="E295" i="307"/>
  <c r="I200" i="280"/>
  <c r="G200" i="280"/>
  <c r="F200" i="280"/>
  <c r="E200" i="280"/>
  <c r="G300" i="307"/>
  <c r="G73" i="280"/>
  <c r="E300" i="307"/>
  <c r="E117" i="288"/>
  <c r="I349" i="307"/>
  <c r="G195" i="307"/>
  <c r="G27" i="310"/>
  <c r="F349" i="307"/>
  <c r="E349" i="307"/>
  <c r="I348" i="307"/>
  <c r="G232" i="307"/>
  <c r="G348" i="307"/>
  <c r="F348" i="307"/>
  <c r="E348" i="307"/>
  <c r="I347" i="307"/>
  <c r="G209" i="307"/>
  <c r="G347" i="307"/>
  <c r="F347" i="307"/>
  <c r="I298" i="307"/>
  <c r="F298" i="307"/>
  <c r="E298" i="307"/>
  <c r="I287" i="307"/>
  <c r="F287" i="307"/>
  <c r="E287" i="307"/>
  <c r="I288" i="307"/>
  <c r="G288" i="307"/>
  <c r="F288" i="307"/>
  <c r="E288" i="307"/>
  <c r="E127" i="307"/>
  <c r="F127" i="307"/>
  <c r="G127" i="307"/>
  <c r="I127" i="307"/>
  <c r="I122" i="307"/>
  <c r="F122" i="307"/>
  <c r="E122" i="307"/>
  <c r="I118" i="307"/>
  <c r="G258" i="307"/>
  <c r="G118" i="307"/>
  <c r="F118" i="307"/>
  <c r="E118" i="307"/>
  <c r="E94" i="307"/>
  <c r="F94" i="307"/>
  <c r="G94" i="307"/>
  <c r="I94" i="307"/>
  <c r="G192" i="280"/>
  <c r="G195" i="280"/>
  <c r="F46" i="265"/>
  <c r="F69" i="269"/>
  <c r="G144" i="280"/>
  <c r="G46" i="265"/>
  <c r="J376" i="307"/>
  <c r="I46" i="265"/>
  <c r="K376" i="307"/>
  <c r="L376" i="307"/>
  <c r="M376" i="307"/>
  <c r="N376" i="307"/>
  <c r="O376" i="307"/>
  <c r="P376" i="307"/>
  <c r="Q376" i="307"/>
  <c r="R376" i="307"/>
  <c r="S376" i="307"/>
  <c r="T376" i="307"/>
  <c r="U376" i="307"/>
  <c r="V376" i="307"/>
  <c r="W376" i="307"/>
  <c r="X376" i="307"/>
  <c r="Y376" i="307"/>
  <c r="E142" i="280"/>
  <c r="F142" i="280"/>
  <c r="G142" i="280"/>
  <c r="I142" i="280"/>
  <c r="E143" i="280"/>
  <c r="F143" i="280"/>
  <c r="G143" i="280"/>
  <c r="I143" i="280"/>
  <c r="E181" i="280"/>
  <c r="F181" i="280"/>
  <c r="I181" i="280"/>
  <c r="E139" i="280"/>
  <c r="F139" i="280"/>
  <c r="I139" i="280"/>
  <c r="I78" i="48" a="1"/>
  <c r="I78" i="48"/>
  <c r="I172" i="48" a="1"/>
  <c r="I172" i="48"/>
  <c r="I62" i="307"/>
  <c r="F62" i="307"/>
  <c r="E62" i="307"/>
  <c r="I61" i="307"/>
  <c r="F61" i="307"/>
  <c r="E61" i="307"/>
  <c r="I60" i="307"/>
  <c r="F60" i="307"/>
  <c r="E60" i="307"/>
  <c r="I19" i="265"/>
  <c r="H90" i="265"/>
  <c r="I90" i="265"/>
  <c r="E155" i="280"/>
  <c r="I155" i="280"/>
  <c r="F155" i="280"/>
  <c r="I58" i="265"/>
  <c r="I43" i="265"/>
  <c r="I205" i="280"/>
  <c r="G196" i="280"/>
  <c r="G205" i="280"/>
  <c r="F205" i="280"/>
  <c r="E205" i="280"/>
  <c r="E268" i="307"/>
  <c r="E274" i="307"/>
  <c r="E194" i="280"/>
  <c r="F194" i="280"/>
  <c r="G274" i="307"/>
  <c r="G194" i="280"/>
  <c r="I194" i="280"/>
  <c r="E195" i="280"/>
  <c r="F195" i="280"/>
  <c r="I195" i="280"/>
  <c r="E243" i="307"/>
  <c r="E266" i="307"/>
  <c r="E272" i="307"/>
  <c r="G176" i="280"/>
  <c r="G62" i="265"/>
  <c r="G161" i="280"/>
  <c r="G61" i="265"/>
  <c r="G272" i="307"/>
  <c r="I45" i="265"/>
  <c r="E28" i="310"/>
  <c r="F28" i="310"/>
  <c r="I28" i="310"/>
  <c r="J211" i="280"/>
  <c r="J213" i="280"/>
  <c r="J216" i="280"/>
  <c r="J212" i="280"/>
  <c r="I262" i="307"/>
  <c r="H262" i="307"/>
  <c r="G262" i="307"/>
  <c r="F262" i="307"/>
  <c r="E262" i="307"/>
  <c r="I261" i="307"/>
  <c r="H261" i="307"/>
  <c r="G261" i="307"/>
  <c r="F261" i="307"/>
  <c r="E261" i="307"/>
  <c r="I80" i="48" a="1"/>
  <c r="I80" i="48"/>
  <c r="I73" i="48" a="1"/>
  <c r="I73" i="48"/>
  <c r="I84" i="48" a="1"/>
  <c r="I84" i="48"/>
  <c r="E81" i="307"/>
  <c r="G81" i="307"/>
  <c r="G216" i="307"/>
  <c r="E216" i="307"/>
  <c r="E203" i="307"/>
  <c r="G203" i="307"/>
  <c r="I204" i="307"/>
  <c r="G204" i="307"/>
  <c r="F204" i="307"/>
  <c r="E204" i="307"/>
  <c r="E27" i="310"/>
  <c r="E26" i="310"/>
  <c r="E25" i="310"/>
  <c r="F27" i="310"/>
  <c r="I27" i="310"/>
  <c r="F26" i="310"/>
  <c r="I26" i="310"/>
  <c r="F25" i="310"/>
  <c r="I25" i="310"/>
  <c r="E11" i="310"/>
  <c r="GJ21" i="309"/>
  <c r="GI21" i="309"/>
  <c r="GH21" i="309"/>
  <c r="GG21" i="309"/>
  <c r="GF21" i="309"/>
  <c r="GE21" i="309"/>
  <c r="GD21" i="309"/>
  <c r="GC21" i="309"/>
  <c r="GB21" i="309"/>
  <c r="GA21" i="309"/>
  <c r="FZ21" i="309"/>
  <c r="FY21" i="309"/>
  <c r="FX21" i="309"/>
  <c r="FW21" i="309"/>
  <c r="FV21" i="309"/>
  <c r="FU21" i="309"/>
  <c r="FT21" i="309"/>
  <c r="FS21" i="309"/>
  <c r="FR21" i="309"/>
  <c r="FQ21" i="309"/>
  <c r="FP21" i="309"/>
  <c r="FO21" i="309"/>
  <c r="FN21" i="309"/>
  <c r="FM21" i="309"/>
  <c r="FL21" i="309"/>
  <c r="FK21" i="309"/>
  <c r="FJ21" i="309"/>
  <c r="FI21" i="309"/>
  <c r="FH21" i="309"/>
  <c r="FG21" i="309"/>
  <c r="FF21" i="309"/>
  <c r="FE21" i="309"/>
  <c r="FD21" i="309"/>
  <c r="FC21" i="309"/>
  <c r="FB21" i="309"/>
  <c r="FA21" i="309"/>
  <c r="EZ21" i="309"/>
  <c r="EY21" i="309"/>
  <c r="EX21" i="309"/>
  <c r="EW21" i="309"/>
  <c r="EV21" i="309"/>
  <c r="EU21" i="309"/>
  <c r="ET21" i="309"/>
  <c r="ES21" i="309"/>
  <c r="ER21" i="309"/>
  <c r="EQ21" i="309"/>
  <c r="EP21" i="309"/>
  <c r="EO21" i="309"/>
  <c r="EN21" i="309"/>
  <c r="EM21" i="309"/>
  <c r="EL21" i="309"/>
  <c r="EK21" i="309"/>
  <c r="EJ21" i="309"/>
  <c r="EI21" i="309"/>
  <c r="EH21" i="309"/>
  <c r="EG21" i="309"/>
  <c r="EF21" i="309"/>
  <c r="EE21" i="309"/>
  <c r="ED21" i="309"/>
  <c r="EC21" i="309"/>
  <c r="EB21" i="309"/>
  <c r="EA21" i="309"/>
  <c r="DZ21" i="309"/>
  <c r="DY21" i="309"/>
  <c r="DX21" i="309"/>
  <c r="DW21" i="309"/>
  <c r="DV21" i="309"/>
  <c r="DU21" i="309"/>
  <c r="DT21" i="309"/>
  <c r="DS21" i="309"/>
  <c r="DR21" i="309"/>
  <c r="DQ21" i="309"/>
  <c r="DP21" i="309"/>
  <c r="DO21" i="309"/>
  <c r="DN21" i="309"/>
  <c r="DM21" i="309"/>
  <c r="DL21" i="309"/>
  <c r="DK21" i="309"/>
  <c r="DJ21" i="309"/>
  <c r="DI21" i="309"/>
  <c r="DH21" i="309"/>
  <c r="DG21" i="309"/>
  <c r="DF21" i="309"/>
  <c r="DE21" i="309"/>
  <c r="DD21" i="309"/>
  <c r="DC21" i="309"/>
  <c r="DB21" i="309"/>
  <c r="DA21" i="309"/>
  <c r="CZ21" i="309"/>
  <c r="CY21" i="309"/>
  <c r="CX21" i="309"/>
  <c r="CW21" i="309"/>
  <c r="CV21" i="309"/>
  <c r="CU21" i="309"/>
  <c r="CT21" i="309"/>
  <c r="CS21" i="309"/>
  <c r="CR21" i="309"/>
  <c r="CQ21" i="309"/>
  <c r="CP21" i="309"/>
  <c r="CO21" i="309"/>
  <c r="CN21" i="309"/>
  <c r="CM21" i="309"/>
  <c r="CL21" i="309"/>
  <c r="CK21" i="309"/>
  <c r="CJ21" i="309"/>
  <c r="CI21" i="309"/>
  <c r="CH21" i="309"/>
  <c r="CG21" i="309"/>
  <c r="CF21" i="309"/>
  <c r="CE21" i="309"/>
  <c r="CD21" i="309"/>
  <c r="CC21" i="309"/>
  <c r="CB21" i="309"/>
  <c r="CA21" i="309"/>
  <c r="BZ21" i="309"/>
  <c r="BY21" i="309"/>
  <c r="BX21" i="309"/>
  <c r="BW21" i="309"/>
  <c r="BV21" i="309"/>
  <c r="BU21" i="309"/>
  <c r="BT21" i="309"/>
  <c r="BS21" i="309"/>
  <c r="BR21" i="309"/>
  <c r="BQ21" i="309"/>
  <c r="BP21" i="309"/>
  <c r="BO21" i="309"/>
  <c r="BN21" i="309"/>
  <c r="BM21" i="309"/>
  <c r="BL21" i="309"/>
  <c r="BK21" i="309"/>
  <c r="BJ21" i="309"/>
  <c r="BI21" i="309"/>
  <c r="BH21" i="309"/>
  <c r="BG21" i="309"/>
  <c r="BF21" i="309"/>
  <c r="BE21" i="309"/>
  <c r="BD21" i="309"/>
  <c r="BC21" i="309"/>
  <c r="BB21" i="309"/>
  <c r="BA21" i="309"/>
  <c r="AZ21" i="309"/>
  <c r="AY21" i="309"/>
  <c r="AX21" i="309"/>
  <c r="AW21" i="309"/>
  <c r="AV21" i="309"/>
  <c r="AU21" i="309"/>
  <c r="AT21" i="309"/>
  <c r="AT177" i="307"/>
  <c r="AS21" i="309"/>
  <c r="AR21" i="309"/>
  <c r="AR177" i="307"/>
  <c r="AQ21" i="309"/>
  <c r="AP21" i="309"/>
  <c r="AO21" i="309"/>
  <c r="AO177" i="307"/>
  <c r="AN21" i="309"/>
  <c r="AM21" i="309"/>
  <c r="AM177" i="307"/>
  <c r="AL21" i="309"/>
  <c r="AK21" i="309"/>
  <c r="R21" i="309"/>
  <c r="Q21" i="309"/>
  <c r="P21" i="309"/>
  <c r="O21" i="309"/>
  <c r="N21" i="309"/>
  <c r="M21" i="309"/>
  <c r="M177" i="307"/>
  <c r="L21" i="309"/>
  <c r="K21" i="309"/>
  <c r="J21" i="309"/>
  <c r="E17" i="309"/>
  <c r="J33" i="288"/>
  <c r="J34" i="288"/>
  <c r="J36" i="288"/>
  <c r="F11" i="310"/>
  <c r="I11" i="310"/>
  <c r="E134" i="307"/>
  <c r="E101" i="307"/>
  <c r="E219" i="307"/>
  <c r="F219" i="307"/>
  <c r="G219" i="307"/>
  <c r="I219" i="307"/>
  <c r="E217" i="280"/>
  <c r="F217" i="280"/>
  <c r="G217" i="280"/>
  <c r="H217" i="280"/>
  <c r="I217" i="280"/>
  <c r="J217" i="280"/>
  <c r="K217" i="280"/>
  <c r="L217" i="280"/>
  <c r="M217" i="280"/>
  <c r="N217" i="280"/>
  <c r="O217" i="280"/>
  <c r="P217" i="280"/>
  <c r="Q217" i="280"/>
  <c r="R217" i="280"/>
  <c r="S217" i="280"/>
  <c r="T217" i="280"/>
  <c r="U217" i="280"/>
  <c r="V217" i="280"/>
  <c r="W217" i="280"/>
  <c r="X217" i="280"/>
  <c r="Y217" i="280"/>
  <c r="Z217" i="280"/>
  <c r="AA217" i="280"/>
  <c r="AB217" i="280"/>
  <c r="AC217" i="280"/>
  <c r="AD217" i="280"/>
  <c r="AE217" i="280"/>
  <c r="AF217" i="280"/>
  <c r="AG217" i="280"/>
  <c r="AH217" i="280"/>
  <c r="AI217" i="280"/>
  <c r="AJ217" i="280"/>
  <c r="AK217" i="280"/>
  <c r="AL217" i="280"/>
  <c r="AM217" i="280"/>
  <c r="AN217" i="280"/>
  <c r="AO217" i="280"/>
  <c r="AP217" i="280"/>
  <c r="AQ217" i="280"/>
  <c r="AR217" i="280"/>
  <c r="AS217" i="280"/>
  <c r="AT217" i="280"/>
  <c r="AU217" i="280"/>
  <c r="AV217" i="280"/>
  <c r="AW217" i="280"/>
  <c r="AX217" i="280"/>
  <c r="AY217" i="280"/>
  <c r="AZ217" i="280"/>
  <c r="BA217" i="280"/>
  <c r="BB217" i="280"/>
  <c r="BC217" i="280"/>
  <c r="BD217" i="280"/>
  <c r="E224" i="280"/>
  <c r="F224" i="280"/>
  <c r="G224" i="280"/>
  <c r="H224" i="280"/>
  <c r="I224" i="280"/>
  <c r="I230" i="280"/>
  <c r="G230" i="280"/>
  <c r="F230" i="280"/>
  <c r="E230" i="280"/>
  <c r="I225" i="280"/>
  <c r="G225" i="280"/>
  <c r="F225" i="280"/>
  <c r="E225" i="280"/>
  <c r="I218" i="280"/>
  <c r="G218" i="280"/>
  <c r="F218" i="280"/>
  <c r="E218" i="280"/>
  <c r="I212" i="280"/>
  <c r="G212" i="280"/>
  <c r="F212" i="280"/>
  <c r="E212" i="280"/>
  <c r="E191" i="280"/>
  <c r="F191" i="280"/>
  <c r="G191" i="280"/>
  <c r="I191" i="280"/>
  <c r="E187" i="273"/>
  <c r="F187" i="273"/>
  <c r="G187" i="273"/>
  <c r="I187" i="273"/>
  <c r="J187" i="273"/>
  <c r="H184" i="273"/>
  <c r="G184" i="273"/>
  <c r="F184" i="273"/>
  <c r="E184" i="273"/>
  <c r="E180" i="273"/>
  <c r="G180" i="273"/>
  <c r="E178" i="273"/>
  <c r="G178" i="273"/>
  <c r="I188" i="273"/>
  <c r="J189" i="273"/>
  <c r="G188" i="273"/>
  <c r="F188" i="273"/>
  <c r="E188" i="273"/>
  <c r="G183" i="273"/>
  <c r="E183" i="273"/>
  <c r="G179" i="273"/>
  <c r="E179" i="273"/>
  <c r="E189" i="280"/>
  <c r="F189" i="280"/>
  <c r="G202" i="280"/>
  <c r="G211" i="280"/>
  <c r="H189" i="280"/>
  <c r="I189" i="280"/>
  <c r="E190" i="280"/>
  <c r="F190" i="280"/>
  <c r="G190" i="280"/>
  <c r="I190" i="280"/>
  <c r="E210" i="280"/>
  <c r="F210" i="280"/>
  <c r="G210" i="280"/>
  <c r="E211" i="280"/>
  <c r="F211" i="280"/>
  <c r="H211" i="280"/>
  <c r="I211" i="280"/>
  <c r="E216" i="280"/>
  <c r="F216" i="280"/>
  <c r="G216" i="280"/>
  <c r="H216" i="280"/>
  <c r="I216" i="280"/>
  <c r="E221" i="280"/>
  <c r="G221" i="280"/>
  <c r="E222" i="280"/>
  <c r="G222" i="280"/>
  <c r="E223" i="280"/>
  <c r="F223" i="280"/>
  <c r="G223" i="280"/>
  <c r="H223" i="280"/>
  <c r="I223" i="280"/>
  <c r="E228" i="280"/>
  <c r="F228" i="280"/>
  <c r="G228" i="280"/>
  <c r="H228" i="280"/>
  <c r="I228" i="280"/>
  <c r="E229" i="280"/>
  <c r="F229" i="280"/>
  <c r="H229" i="280"/>
  <c r="I229" i="280"/>
  <c r="E257" i="307"/>
  <c r="F257" i="307"/>
  <c r="G257" i="307"/>
  <c r="I257" i="307"/>
  <c r="I227" i="307"/>
  <c r="G227" i="307"/>
  <c r="F227" i="307"/>
  <c r="E227" i="307"/>
  <c r="I226" i="307"/>
  <c r="H226" i="307"/>
  <c r="G226" i="307"/>
  <c r="F226" i="307"/>
  <c r="E226" i="307"/>
  <c r="I190" i="307"/>
  <c r="G190" i="307"/>
  <c r="F190" i="307"/>
  <c r="E190" i="307"/>
  <c r="E184" i="307"/>
  <c r="F184" i="307"/>
  <c r="G184" i="307"/>
  <c r="H184" i="307"/>
  <c r="I184" i="307"/>
  <c r="I185" i="307"/>
  <c r="G185" i="307"/>
  <c r="F185" i="307"/>
  <c r="E185" i="307"/>
  <c r="E178" i="307"/>
  <c r="F178" i="307"/>
  <c r="G178" i="307"/>
  <c r="I178" i="307"/>
  <c r="BC177" i="307"/>
  <c r="AZ177" i="307"/>
  <c r="AW177" i="307"/>
  <c r="AV177" i="307"/>
  <c r="AN177" i="307"/>
  <c r="AL177" i="307"/>
  <c r="AK177" i="307"/>
  <c r="P177" i="307"/>
  <c r="O177" i="307"/>
  <c r="L177" i="307"/>
  <c r="I177" i="307"/>
  <c r="H177" i="307"/>
  <c r="G177" i="307"/>
  <c r="F177" i="307"/>
  <c r="E177" i="307"/>
  <c r="G175" i="307"/>
  <c r="E175" i="307"/>
  <c r="G17" i="309"/>
  <c r="E172" i="307"/>
  <c r="F172" i="307"/>
  <c r="G172" i="307"/>
  <c r="I172" i="307"/>
  <c r="J172" i="307"/>
  <c r="E151" i="307"/>
  <c r="F151" i="307"/>
  <c r="G141" i="307"/>
  <c r="G151" i="307"/>
  <c r="I151" i="307"/>
  <c r="I139" i="307"/>
  <c r="G139" i="307"/>
  <c r="F139" i="307"/>
  <c r="E139" i="307"/>
  <c r="G136" i="307"/>
  <c r="E136" i="307"/>
  <c r="G82" i="307"/>
  <c r="E135" i="307"/>
  <c r="E148" i="307"/>
  <c r="F148" i="307"/>
  <c r="G149" i="307"/>
  <c r="G152" i="307"/>
  <c r="E152" i="307"/>
  <c r="F152" i="307"/>
  <c r="H152" i="307"/>
  <c r="I152" i="307"/>
  <c r="G161" i="307"/>
  <c r="E162" i="307"/>
  <c r="F162" i="307"/>
  <c r="I162" i="307"/>
  <c r="E163" i="307"/>
  <c r="F163" i="307"/>
  <c r="G199" i="307"/>
  <c r="G246" i="307"/>
  <c r="I163" i="307"/>
  <c r="E164" i="307"/>
  <c r="F164" i="307"/>
  <c r="G213" i="307"/>
  <c r="I164" i="307"/>
  <c r="E165" i="307"/>
  <c r="F165" i="307"/>
  <c r="G236" i="307"/>
  <c r="I165" i="307"/>
  <c r="E166" i="307"/>
  <c r="F166" i="307"/>
  <c r="I166" i="307"/>
  <c r="G167" i="307"/>
  <c r="E170" i="307"/>
  <c r="G170" i="307"/>
  <c r="E171" i="307"/>
  <c r="F171" i="307"/>
  <c r="H171" i="307"/>
  <c r="I171" i="307"/>
  <c r="J171" i="307"/>
  <c r="E176" i="307"/>
  <c r="F176" i="307"/>
  <c r="G176" i="307"/>
  <c r="H176" i="307"/>
  <c r="I176" i="307"/>
  <c r="E181" i="307"/>
  <c r="G181" i="307"/>
  <c r="E182" i="307"/>
  <c r="G182" i="307"/>
  <c r="E183" i="307"/>
  <c r="F183" i="307"/>
  <c r="G183" i="307"/>
  <c r="H183" i="307"/>
  <c r="I183" i="307"/>
  <c r="E188" i="307"/>
  <c r="F188" i="307"/>
  <c r="G188" i="307"/>
  <c r="H188" i="307"/>
  <c r="I188" i="307"/>
  <c r="E189" i="307"/>
  <c r="F189" i="307"/>
  <c r="H189" i="307"/>
  <c r="I189" i="307"/>
  <c r="G191" i="307"/>
  <c r="E193" i="307"/>
  <c r="G193" i="307"/>
  <c r="E194" i="307"/>
  <c r="F194" i="307"/>
  <c r="I194" i="307"/>
  <c r="E197" i="307"/>
  <c r="F197" i="307"/>
  <c r="I197" i="307"/>
  <c r="E198" i="307"/>
  <c r="F198" i="307"/>
  <c r="I198" i="307"/>
  <c r="E202" i="307"/>
  <c r="G202" i="307"/>
  <c r="G205" i="307"/>
  <c r="G208" i="307"/>
  <c r="E207" i="307"/>
  <c r="G207" i="307"/>
  <c r="E208" i="307"/>
  <c r="F208" i="307"/>
  <c r="I208" i="307"/>
  <c r="E211" i="307"/>
  <c r="F211" i="307"/>
  <c r="I211" i="307"/>
  <c r="E212" i="307"/>
  <c r="F212" i="307"/>
  <c r="I212" i="307"/>
  <c r="E217" i="307"/>
  <c r="F217" i="307"/>
  <c r="H217" i="307"/>
  <c r="I217" i="307"/>
  <c r="E218" i="307"/>
  <c r="F218" i="307"/>
  <c r="I218" i="307"/>
  <c r="G220" i="307"/>
  <c r="G225" i="307"/>
  <c r="E222" i="307"/>
  <c r="G222" i="307"/>
  <c r="E223" i="307"/>
  <c r="G223" i="307"/>
  <c r="E224" i="307"/>
  <c r="G224" i="307"/>
  <c r="E225" i="307"/>
  <c r="F225" i="307"/>
  <c r="H225" i="307"/>
  <c r="I225" i="307"/>
  <c r="G228" i="307"/>
  <c r="G231" i="307"/>
  <c r="E230" i="307"/>
  <c r="G230" i="307"/>
  <c r="E231" i="307"/>
  <c r="F231" i="307"/>
  <c r="I231" i="307"/>
  <c r="E234" i="307"/>
  <c r="F234" i="307"/>
  <c r="I234" i="307"/>
  <c r="E235" i="307"/>
  <c r="F235" i="307"/>
  <c r="I235" i="307"/>
  <c r="E239" i="307"/>
  <c r="F239" i="307"/>
  <c r="I239" i="307"/>
  <c r="E240" i="307"/>
  <c r="F240" i="307"/>
  <c r="G240" i="307"/>
  <c r="I240" i="307"/>
  <c r="E241" i="307"/>
  <c r="F241" i="307"/>
  <c r="I241" i="307"/>
  <c r="G242" i="307"/>
  <c r="G265" i="307"/>
  <c r="G243" i="307"/>
  <c r="G266" i="307"/>
  <c r="E246" i="307"/>
  <c r="F246" i="307"/>
  <c r="I246" i="307"/>
  <c r="E247" i="307"/>
  <c r="F247" i="307"/>
  <c r="I247" i="307"/>
  <c r="E248" i="307"/>
  <c r="F248" i="307"/>
  <c r="I248" i="307"/>
  <c r="E253" i="307"/>
  <c r="G253" i="307"/>
  <c r="F254" i="307"/>
  <c r="H254" i="307"/>
  <c r="I254" i="307"/>
  <c r="F264" i="307"/>
  <c r="I264" i="307"/>
  <c r="E265" i="307"/>
  <c r="E271" i="307"/>
  <c r="F265" i="307"/>
  <c r="I265" i="307"/>
  <c r="F266" i="307"/>
  <c r="I266" i="307"/>
  <c r="F267" i="307"/>
  <c r="I267" i="307"/>
  <c r="F268" i="307"/>
  <c r="I268" i="307"/>
  <c r="G271" i="307"/>
  <c r="F165" i="48"/>
  <c r="I162" i="48" a="1"/>
  <c r="I162" i="48"/>
  <c r="G11" i="275"/>
  <c r="G8" i="275"/>
  <c r="E38" i="273"/>
  <c r="F38" i="273"/>
  <c r="G38" i="273"/>
  <c r="H38" i="273"/>
  <c r="I38" i="273"/>
  <c r="G33" i="273"/>
  <c r="E33" i="273"/>
  <c r="E10" i="311"/>
  <c r="G10" i="311"/>
  <c r="E13" i="311"/>
  <c r="G13" i="311"/>
  <c r="E57" i="311"/>
  <c r="G57" i="311"/>
  <c r="E147" i="280"/>
  <c r="G147" i="280"/>
  <c r="E147" i="273"/>
  <c r="G147" i="273"/>
  <c r="G103" i="277"/>
  <c r="G103" i="265"/>
  <c r="G320" i="307"/>
  <c r="G324" i="307"/>
  <c r="G305" i="307"/>
  <c r="G302" i="307"/>
  <c r="G335" i="307"/>
  <c r="G128" i="307"/>
  <c r="G126" i="307"/>
  <c r="G111" i="307"/>
  <c r="F25" i="305"/>
  <c r="J87" i="282"/>
  <c r="J173" i="280"/>
  <c r="J386" i="307"/>
  <c r="K386" i="307"/>
  <c r="L386" i="307"/>
  <c r="M386" i="307"/>
  <c r="N386" i="307"/>
  <c r="O386" i="307"/>
  <c r="P386" i="307"/>
  <c r="Q386" i="307"/>
  <c r="R386" i="307"/>
  <c r="S386" i="307"/>
  <c r="T386" i="307"/>
  <c r="U386" i="307"/>
  <c r="V386" i="307"/>
  <c r="W386" i="307"/>
  <c r="X386" i="307"/>
  <c r="Y386" i="307"/>
  <c r="W87" i="306"/>
  <c r="S87" i="306"/>
  <c r="O87" i="306"/>
  <c r="K87" i="306"/>
  <c r="BC81" i="306"/>
  <c r="AY81" i="306"/>
  <c r="AZ81" i="306"/>
  <c r="BA81" i="306"/>
  <c r="BB81" i="306"/>
  <c r="AU81" i="306"/>
  <c r="AV81" i="306"/>
  <c r="AW81" i="306"/>
  <c r="AX81" i="306"/>
  <c r="AQ81" i="306"/>
  <c r="AR81" i="306"/>
  <c r="AS81" i="306"/>
  <c r="AT81" i="306"/>
  <c r="AM81" i="306"/>
  <c r="AN81" i="306"/>
  <c r="AO81" i="306"/>
  <c r="AP81" i="306"/>
  <c r="AI81" i="306"/>
  <c r="AJ81" i="306"/>
  <c r="AK81" i="306"/>
  <c r="AL81" i="306"/>
  <c r="AE81" i="306"/>
  <c r="AF81" i="306"/>
  <c r="AG81" i="306"/>
  <c r="AH81" i="306"/>
  <c r="AA81" i="306"/>
  <c r="AB81" i="306"/>
  <c r="AC81" i="306"/>
  <c r="AD81" i="306"/>
  <c r="W81" i="306"/>
  <c r="S81" i="306"/>
  <c r="O81" i="306"/>
  <c r="K81" i="306"/>
  <c r="W360" i="307"/>
  <c r="S360" i="307"/>
  <c r="O360" i="307"/>
  <c r="K360" i="307"/>
  <c r="BC75" i="306"/>
  <c r="BD75" i="306"/>
  <c r="AY75" i="306"/>
  <c r="AZ75" i="306"/>
  <c r="BA75" i="306"/>
  <c r="BB75" i="306"/>
  <c r="AU75" i="306"/>
  <c r="AV75" i="306"/>
  <c r="AW75" i="306"/>
  <c r="AX75" i="306"/>
  <c r="AQ75" i="306"/>
  <c r="AR75" i="306"/>
  <c r="AS75" i="306"/>
  <c r="AT75" i="306"/>
  <c r="AM75" i="306"/>
  <c r="AN75" i="306"/>
  <c r="AO75" i="306"/>
  <c r="AP75" i="306"/>
  <c r="AI75" i="306"/>
  <c r="AJ75" i="306"/>
  <c r="AK75" i="306"/>
  <c r="AL75" i="306"/>
  <c r="AE75" i="306"/>
  <c r="AF75" i="306"/>
  <c r="AG75" i="306"/>
  <c r="AH75" i="306"/>
  <c r="AA75" i="306"/>
  <c r="AB75" i="306"/>
  <c r="AC75" i="306"/>
  <c r="AD75" i="306"/>
  <c r="W75" i="306"/>
  <c r="X75" i="306"/>
  <c r="Y75" i="306"/>
  <c r="Z75" i="306"/>
  <c r="S75" i="306"/>
  <c r="T75" i="306"/>
  <c r="U75" i="306"/>
  <c r="V75" i="306"/>
  <c r="O75" i="306"/>
  <c r="P75" i="306"/>
  <c r="Q75" i="306"/>
  <c r="R75" i="306"/>
  <c r="K75" i="306"/>
  <c r="L75" i="306"/>
  <c r="M75" i="306"/>
  <c r="N75" i="306"/>
  <c r="J87" i="306"/>
  <c r="J81" i="306"/>
  <c r="G41" i="310"/>
  <c r="F11" i="273"/>
  <c r="G48" i="277"/>
  <c r="F11" i="305"/>
  <c r="G48" i="265"/>
  <c r="G34" i="311"/>
  <c r="G21" i="289"/>
  <c r="E21" i="289"/>
  <c r="E23" i="289"/>
  <c r="F23" i="289"/>
  <c r="G23" i="289"/>
  <c r="H23" i="289"/>
  <c r="I23" i="289"/>
  <c r="G18" i="264"/>
  <c r="F37" i="48"/>
  <c r="F18" i="264"/>
  <c r="E18" i="264"/>
  <c r="I14" i="48" a="1"/>
  <c r="I14" i="48"/>
  <c r="I15" i="48" a="1"/>
  <c r="I15" i="48"/>
  <c r="F22" i="48"/>
  <c r="I22" i="48" a="1"/>
  <c r="I22" i="48"/>
  <c r="I23" i="48" a="1"/>
  <c r="I23" i="48"/>
  <c r="I35" i="48" a="1"/>
  <c r="I35" i="48"/>
  <c r="I41" i="48" a="1"/>
  <c r="I41" i="48"/>
  <c r="I48" i="48" a="1"/>
  <c r="I48" i="48"/>
  <c r="I52" i="48" a="1"/>
  <c r="I52" i="48"/>
  <c r="I54" i="48" a="1"/>
  <c r="I59" i="48" a="1"/>
  <c r="I63" i="48" a="1"/>
  <c r="I63" i="48"/>
  <c r="I64" i="48" a="1"/>
  <c r="I64" i="48"/>
  <c r="I65" i="48" a="1"/>
  <c r="I65" i="48"/>
  <c r="I94" i="48" a="1"/>
  <c r="I95" i="48" a="1"/>
  <c r="F107" i="48"/>
  <c r="I107" i="48" a="1"/>
  <c r="I107" i="48"/>
  <c r="I115" i="48" a="1"/>
  <c r="I115" i="48"/>
  <c r="I117" i="48" a="1"/>
  <c r="I118" i="48" a="1"/>
  <c r="I131" i="48" a="1"/>
  <c r="I131" i="48"/>
  <c r="I133" i="48" a="1"/>
  <c r="I134" i="48" a="1"/>
  <c r="I137" i="48" a="1"/>
  <c r="I137" i="48"/>
  <c r="I138" i="48" a="1"/>
  <c r="I138" i="48"/>
  <c r="I139" i="48" a="1"/>
  <c r="I139" i="48"/>
  <c r="I141" i="48" a="1"/>
  <c r="I143" i="48" a="1"/>
  <c r="I145" i="48" a="1"/>
  <c r="I145" i="48"/>
  <c r="I147" i="48" a="1"/>
  <c r="I147" i="48"/>
  <c r="F148" i="48"/>
  <c r="F32" i="280"/>
  <c r="F149" i="48"/>
  <c r="I149" i="48" a="1"/>
  <c r="F150" i="48"/>
  <c r="F151" i="48"/>
  <c r="I151" i="48" a="1"/>
  <c r="F152" i="48"/>
  <c r="F36" i="280"/>
  <c r="F153" i="48"/>
  <c r="I153" i="48" a="1"/>
  <c r="I153" i="48"/>
  <c r="F154" i="48"/>
  <c r="F155" i="48"/>
  <c r="I155" i="48" a="1"/>
  <c r="I155" i="48"/>
  <c r="F158" i="48"/>
  <c r="F159" i="48"/>
  <c r="I159" i="48" a="1"/>
  <c r="I163" i="48" a="1"/>
  <c r="F168" i="48"/>
  <c r="I168" i="48" a="1"/>
  <c r="F169" i="48"/>
  <c r="I169" i="48" a="1"/>
  <c r="I169" i="48"/>
  <c r="I178" i="48" a="1"/>
  <c r="I186" i="48" a="1"/>
  <c r="I186" i="48"/>
  <c r="F187" i="48"/>
  <c r="I191" i="48" a="1"/>
  <c r="I192" i="48" a="1"/>
  <c r="I195" i="48" a="1"/>
  <c r="I195" i="48"/>
  <c r="I197" i="48" a="1"/>
  <c r="I202" i="48" a="1"/>
  <c r="I203" i="48" a="1"/>
  <c r="I54" i="48"/>
  <c r="I59" i="48"/>
  <c r="I94" i="48"/>
  <c r="I95" i="48"/>
  <c r="I117" i="48"/>
  <c r="I118" i="48"/>
  <c r="I133" i="48"/>
  <c r="I134" i="48"/>
  <c r="I141" i="48"/>
  <c r="I143" i="48"/>
  <c r="I149" i="48"/>
  <c r="I151" i="48"/>
  <c r="I159" i="48"/>
  <c r="I163" i="48"/>
  <c r="I168" i="48"/>
  <c r="I178" i="48"/>
  <c r="I191" i="48"/>
  <c r="I192" i="48"/>
  <c r="I197" i="48"/>
  <c r="I202" i="48"/>
  <c r="I203" i="48"/>
  <c r="G20" i="269"/>
  <c r="G19" i="269"/>
  <c r="E20" i="269"/>
  <c r="E19" i="269"/>
  <c r="E82" i="288"/>
  <c r="F82" i="288"/>
  <c r="G82" i="288"/>
  <c r="H82" i="288"/>
  <c r="I82" i="288"/>
  <c r="I79" i="288"/>
  <c r="G79" i="288"/>
  <c r="F79" i="288"/>
  <c r="E79" i="288"/>
  <c r="E78" i="288"/>
  <c r="F78" i="288"/>
  <c r="G110" i="280"/>
  <c r="G78" i="288"/>
  <c r="H78" i="288"/>
  <c r="I78" i="288"/>
  <c r="E77" i="288"/>
  <c r="F77" i="288"/>
  <c r="G75" i="288"/>
  <c r="G77" i="288"/>
  <c r="H77" i="288"/>
  <c r="I77" i="288"/>
  <c r="E74" i="288"/>
  <c r="F74" i="288"/>
  <c r="G74" i="288"/>
  <c r="I74" i="288"/>
  <c r="E143" i="273"/>
  <c r="F143" i="273"/>
  <c r="G143" i="273"/>
  <c r="I143" i="273"/>
  <c r="J143" i="273"/>
  <c r="E72" i="288"/>
  <c r="F72" i="288"/>
  <c r="G72" i="288"/>
  <c r="H72" i="288"/>
  <c r="I72" i="288"/>
  <c r="J68" i="288"/>
  <c r="J69" i="288"/>
  <c r="J70" i="288"/>
  <c r="J72" i="288"/>
  <c r="I69" i="288"/>
  <c r="G69" i="288"/>
  <c r="F69" i="288"/>
  <c r="E69" i="288"/>
  <c r="E68" i="288"/>
  <c r="F68" i="288"/>
  <c r="G107" i="280"/>
  <c r="G68" i="288"/>
  <c r="H68" i="288"/>
  <c r="I68" i="288"/>
  <c r="E67" i="288"/>
  <c r="F67" i="288"/>
  <c r="G127" i="280"/>
  <c r="G67" i="288"/>
  <c r="I67" i="288"/>
  <c r="G23" i="269"/>
  <c r="G22" i="269"/>
  <c r="E23" i="269"/>
  <c r="E22" i="269"/>
  <c r="E123" i="288"/>
  <c r="F123" i="288"/>
  <c r="G123" i="288"/>
  <c r="H123" i="288"/>
  <c r="I123" i="288"/>
  <c r="E122" i="288"/>
  <c r="F122" i="288"/>
  <c r="G122" i="288"/>
  <c r="I122" i="288"/>
  <c r="J119" i="288"/>
  <c r="I119" i="288"/>
  <c r="G119" i="288"/>
  <c r="F119" i="288"/>
  <c r="E119" i="288"/>
  <c r="E118" i="288"/>
  <c r="F118" i="288"/>
  <c r="G103" i="280"/>
  <c r="G118" i="288"/>
  <c r="I118" i="288"/>
  <c r="E114" i="288"/>
  <c r="F114" i="288"/>
  <c r="G114" i="288"/>
  <c r="I114" i="288"/>
  <c r="G113" i="288"/>
  <c r="E113" i="288"/>
  <c r="E112" i="288"/>
  <c r="G112" i="288"/>
  <c r="E111" i="288"/>
  <c r="G111" i="288"/>
  <c r="E108" i="288"/>
  <c r="G108" i="288"/>
  <c r="E107" i="288"/>
  <c r="G107" i="288"/>
  <c r="I99" i="288"/>
  <c r="G133" i="280"/>
  <c r="G45" i="288"/>
  <c r="F99" i="288"/>
  <c r="E99" i="288"/>
  <c r="E98" i="288"/>
  <c r="F98" i="288"/>
  <c r="G96" i="288"/>
  <c r="G98" i="288"/>
  <c r="K90" i="288"/>
  <c r="L90" i="288"/>
  <c r="M90" i="288"/>
  <c r="N90" i="288"/>
  <c r="O90" i="288"/>
  <c r="P90" i="288"/>
  <c r="Q90" i="288"/>
  <c r="R90" i="288"/>
  <c r="S90" i="288"/>
  <c r="T90" i="288"/>
  <c r="U90" i="288"/>
  <c r="V90" i="288"/>
  <c r="W90" i="288"/>
  <c r="X90" i="288"/>
  <c r="Y90" i="288"/>
  <c r="Z90" i="288"/>
  <c r="AA90" i="288"/>
  <c r="AB90" i="288"/>
  <c r="AC90" i="288"/>
  <c r="AD90" i="288"/>
  <c r="AE90" i="288"/>
  <c r="AF90" i="288"/>
  <c r="AG90" i="288"/>
  <c r="AH90" i="288"/>
  <c r="AI90" i="288"/>
  <c r="AJ90" i="288"/>
  <c r="AK90" i="288"/>
  <c r="AL90" i="288"/>
  <c r="AM90" i="288"/>
  <c r="I98" i="288"/>
  <c r="I101" i="288"/>
  <c r="H101" i="288"/>
  <c r="G101" i="288"/>
  <c r="F101" i="288"/>
  <c r="E101" i="288"/>
  <c r="I100" i="288"/>
  <c r="H100" i="288"/>
  <c r="G100" i="288"/>
  <c r="F100" i="288"/>
  <c r="E100" i="288"/>
  <c r="G219" i="48"/>
  <c r="G89" i="288"/>
  <c r="E89" i="288"/>
  <c r="T87" i="306"/>
  <c r="U87" i="306"/>
  <c r="V87" i="306"/>
  <c r="X87" i="306"/>
  <c r="Y87" i="306"/>
  <c r="Z87" i="306"/>
  <c r="J58" i="314"/>
  <c r="L87" i="306"/>
  <c r="M87" i="306"/>
  <c r="N87" i="306"/>
  <c r="P87" i="306"/>
  <c r="Q87" i="306"/>
  <c r="R87" i="306"/>
  <c r="G92" i="288"/>
  <c r="G94" i="288"/>
  <c r="G350" i="307"/>
  <c r="G362" i="307"/>
  <c r="E94" i="288"/>
  <c r="F94" i="288"/>
  <c r="I94" i="288"/>
  <c r="E90" i="288"/>
  <c r="F90" i="288"/>
  <c r="G90" i="288"/>
  <c r="H14" i="273"/>
  <c r="H90" i="288"/>
  <c r="I90" i="288"/>
  <c r="I91" i="288"/>
  <c r="G91" i="288"/>
  <c r="F91" i="288"/>
  <c r="E91" i="288"/>
  <c r="J57" i="288"/>
  <c r="J58" i="288"/>
  <c r="J60" i="288"/>
  <c r="G17" i="269"/>
  <c r="G16" i="269"/>
  <c r="E17" i="269"/>
  <c r="E16" i="269"/>
  <c r="E60" i="288"/>
  <c r="F60" i="288"/>
  <c r="G60" i="288"/>
  <c r="H60" i="288"/>
  <c r="I60" i="288"/>
  <c r="E56" i="288"/>
  <c r="F56" i="288"/>
  <c r="G47" i="288"/>
  <c r="G56" i="288"/>
  <c r="H56" i="288"/>
  <c r="I56" i="288"/>
  <c r="J46" i="288"/>
  <c r="E55" i="288"/>
  <c r="F55" i="288"/>
  <c r="G53" i="288"/>
  <c r="G55" i="288"/>
  <c r="H55" i="288"/>
  <c r="I55" i="288"/>
  <c r="J52" i="288"/>
  <c r="I57" i="288"/>
  <c r="G57" i="288"/>
  <c r="F57" i="288"/>
  <c r="E57" i="288"/>
  <c r="I52" i="288"/>
  <c r="G52" i="288"/>
  <c r="F52" i="288"/>
  <c r="E52" i="288"/>
  <c r="I46" i="288"/>
  <c r="G46" i="288"/>
  <c r="F46" i="288"/>
  <c r="E46" i="288"/>
  <c r="I50" i="288"/>
  <c r="H50" i="288"/>
  <c r="G50" i="288"/>
  <c r="F50" i="288"/>
  <c r="E50" i="288"/>
  <c r="G49" i="288"/>
  <c r="E49" i="288"/>
  <c r="E43" i="288"/>
  <c r="G43" i="288"/>
  <c r="I45" i="288"/>
  <c r="F45" i="288"/>
  <c r="E45" i="288"/>
  <c r="I44" i="288"/>
  <c r="H44" i="288"/>
  <c r="G44" i="288"/>
  <c r="F44" i="288"/>
  <c r="E44" i="288"/>
  <c r="E32" i="288"/>
  <c r="F32" i="288"/>
  <c r="I32" i="288"/>
  <c r="E75" i="314"/>
  <c r="G33" i="314"/>
  <c r="G75" i="314"/>
  <c r="E33" i="310"/>
  <c r="F33" i="310"/>
  <c r="G70" i="306"/>
  <c r="G33" i="310"/>
  <c r="I33" i="310"/>
  <c r="E67" i="307"/>
  <c r="F67" i="307"/>
  <c r="G67" i="307"/>
  <c r="I67" i="307"/>
  <c r="G91" i="306"/>
  <c r="G42" i="265"/>
  <c r="F42" i="265"/>
  <c r="F65" i="269"/>
  <c r="E91" i="306"/>
  <c r="E42" i="265"/>
  <c r="E65" i="269"/>
  <c r="F42" i="277"/>
  <c r="I42" i="265"/>
  <c r="E89" i="306"/>
  <c r="F89" i="306"/>
  <c r="G89" i="306"/>
  <c r="I89" i="306"/>
  <c r="G90" i="306"/>
  <c r="I88" i="306"/>
  <c r="H88" i="306"/>
  <c r="G88" i="306"/>
  <c r="F88" i="306"/>
  <c r="E88" i="306"/>
  <c r="I87" i="306"/>
  <c r="H87" i="306"/>
  <c r="G87" i="306"/>
  <c r="F87" i="306"/>
  <c r="E87" i="306"/>
  <c r="E68" i="306"/>
  <c r="G68" i="306"/>
  <c r="I69" i="306"/>
  <c r="G69" i="306"/>
  <c r="F69" i="306"/>
  <c r="E69" i="306"/>
  <c r="G17" i="264"/>
  <c r="L360" i="307"/>
  <c r="L81" i="306"/>
  <c r="M360" i="307"/>
  <c r="M81" i="306"/>
  <c r="N360" i="307"/>
  <c r="N81" i="306"/>
  <c r="P360" i="307"/>
  <c r="P81" i="306"/>
  <c r="Q360" i="307"/>
  <c r="Q81" i="306"/>
  <c r="T360" i="307"/>
  <c r="T81" i="306"/>
  <c r="U360" i="307"/>
  <c r="U81" i="306"/>
  <c r="V360" i="307"/>
  <c r="V81" i="306"/>
  <c r="X360" i="307"/>
  <c r="X81" i="306"/>
  <c r="Y360" i="307"/>
  <c r="Y81" i="306"/>
  <c r="Z81" i="306"/>
  <c r="BD81" i="306"/>
  <c r="E17" i="264"/>
  <c r="J47" i="314"/>
  <c r="J54" i="314"/>
  <c r="J85" i="314"/>
  <c r="E31" i="314"/>
  <c r="F31" i="314"/>
  <c r="G31" i="314"/>
  <c r="E21" i="314"/>
  <c r="G21" i="314"/>
  <c r="E20" i="314"/>
  <c r="G20" i="314"/>
  <c r="G52" i="265"/>
  <c r="G46" i="314"/>
  <c r="G75" i="269"/>
  <c r="F75" i="269"/>
  <c r="E75" i="269"/>
  <c r="G56" i="265"/>
  <c r="G79" i="269"/>
  <c r="F79" i="269"/>
  <c r="E79" i="269"/>
  <c r="G72" i="314"/>
  <c r="G55" i="265"/>
  <c r="G55" i="277"/>
  <c r="G78" i="269"/>
  <c r="F55" i="265"/>
  <c r="F78" i="269"/>
  <c r="E55" i="265"/>
  <c r="E78" i="269"/>
  <c r="G64" i="314"/>
  <c r="G54" i="265"/>
  <c r="G77" i="269"/>
  <c r="F54" i="265"/>
  <c r="F77" i="269"/>
  <c r="E64" i="314"/>
  <c r="E54" i="265"/>
  <c r="E54" i="277"/>
  <c r="E77" i="269"/>
  <c r="G81" i="314"/>
  <c r="G83" i="265"/>
  <c r="G83" i="277"/>
  <c r="F83" i="265"/>
  <c r="F83" i="277"/>
  <c r="E83" i="265"/>
  <c r="E83" i="277"/>
  <c r="G68" i="314"/>
  <c r="G71" i="314"/>
  <c r="E55" i="277"/>
  <c r="F54" i="277"/>
  <c r="G52" i="277"/>
  <c r="H83" i="265"/>
  <c r="I83" i="265"/>
  <c r="I55" i="265"/>
  <c r="I54" i="265"/>
  <c r="G78" i="314"/>
  <c r="G63" i="314"/>
  <c r="G59" i="314"/>
  <c r="G55" i="314"/>
  <c r="G51" i="314"/>
  <c r="G48" i="314"/>
  <c r="G50" i="314"/>
  <c r="G42" i="314"/>
  <c r="G62" i="314"/>
  <c r="G38" i="314"/>
  <c r="G29" i="314"/>
  <c r="G25" i="314"/>
  <c r="G27" i="314"/>
  <c r="G18" i="314"/>
  <c r="G22" i="314"/>
  <c r="I76" i="314"/>
  <c r="G76" i="314"/>
  <c r="F76" i="314"/>
  <c r="E76" i="314"/>
  <c r="I85" i="314"/>
  <c r="G85" i="314"/>
  <c r="F85" i="314"/>
  <c r="E85" i="314"/>
  <c r="I54" i="314"/>
  <c r="G54" i="314"/>
  <c r="F54" i="314"/>
  <c r="E54" i="314"/>
  <c r="E47" i="314"/>
  <c r="F47" i="314"/>
  <c r="G47" i="314"/>
  <c r="I47" i="314"/>
  <c r="E46" i="314"/>
  <c r="F46" i="314"/>
  <c r="I46" i="314"/>
  <c r="E45" i="314"/>
  <c r="F45" i="314"/>
  <c r="G30" i="286"/>
  <c r="G45" i="314"/>
  <c r="H45" i="314"/>
  <c r="I45" i="314"/>
  <c r="I41" i="314"/>
  <c r="G41" i="314"/>
  <c r="F41" i="314"/>
  <c r="E41" i="314"/>
  <c r="E37" i="314"/>
  <c r="F37" i="314"/>
  <c r="G37" i="314"/>
  <c r="I37" i="314"/>
  <c r="E28" i="314"/>
  <c r="F28" i="314"/>
  <c r="G28" i="314"/>
  <c r="I28" i="314"/>
  <c r="J28" i="314"/>
  <c r="E24" i="314"/>
  <c r="F24" i="314"/>
  <c r="G24" i="314"/>
  <c r="I24" i="314"/>
  <c r="I23" i="314"/>
  <c r="F23" i="314"/>
  <c r="E23" i="314"/>
  <c r="E17" i="314"/>
  <c r="F17" i="314"/>
  <c r="G17" i="314"/>
  <c r="I17" i="314"/>
  <c r="E16" i="314"/>
  <c r="F16" i="314"/>
  <c r="I16" i="314"/>
  <c r="E132" i="280"/>
  <c r="F132" i="280"/>
  <c r="G132" i="280"/>
  <c r="I132" i="280"/>
  <c r="E131" i="280"/>
  <c r="F131" i="280"/>
  <c r="I131" i="280"/>
  <c r="E15" i="314"/>
  <c r="F15" i="314"/>
  <c r="G15" i="314"/>
  <c r="H15" i="314"/>
  <c r="I15" i="314"/>
  <c r="E14" i="314"/>
  <c r="G14" i="314"/>
  <c r="G11" i="314"/>
  <c r="G10" i="314"/>
  <c r="E11" i="314"/>
  <c r="E10" i="314"/>
  <c r="I27" i="314"/>
  <c r="H27" i="314"/>
  <c r="F27" i="314"/>
  <c r="E27" i="314"/>
  <c r="I84" i="314"/>
  <c r="H84" i="314"/>
  <c r="G84" i="314"/>
  <c r="F84" i="314"/>
  <c r="E84" i="314"/>
  <c r="I83" i="314"/>
  <c r="H83" i="314"/>
  <c r="G83" i="314"/>
  <c r="F83" i="314"/>
  <c r="E83" i="314"/>
  <c r="I80" i="314"/>
  <c r="G80" i="314"/>
  <c r="F80" i="314"/>
  <c r="E80" i="314"/>
  <c r="I79" i="314"/>
  <c r="G79" i="314"/>
  <c r="F79" i="314"/>
  <c r="E79" i="314"/>
  <c r="I71" i="314"/>
  <c r="F71" i="314"/>
  <c r="E71" i="314"/>
  <c r="I70" i="314"/>
  <c r="G70" i="314"/>
  <c r="F70" i="314"/>
  <c r="E70" i="314"/>
  <c r="I67" i="314"/>
  <c r="H67" i="314"/>
  <c r="F67" i="314"/>
  <c r="E67" i="314"/>
  <c r="I62" i="314"/>
  <c r="F62" i="314"/>
  <c r="E62" i="314"/>
  <c r="I61" i="314"/>
  <c r="H61" i="314"/>
  <c r="G61" i="314"/>
  <c r="F61" i="314"/>
  <c r="E61" i="314"/>
  <c r="I58" i="314"/>
  <c r="H58" i="314"/>
  <c r="G58" i="314"/>
  <c r="F58" i="314"/>
  <c r="E58" i="314"/>
  <c r="I57" i="314"/>
  <c r="G57" i="314"/>
  <c r="F57" i="314"/>
  <c r="E57" i="314"/>
  <c r="I53" i="314"/>
  <c r="H53" i="314"/>
  <c r="G53" i="314"/>
  <c r="F53" i="314"/>
  <c r="E53" i="314"/>
  <c r="I50" i="314"/>
  <c r="H50" i="314"/>
  <c r="F50" i="314"/>
  <c r="E50" i="314"/>
  <c r="I40" i="314"/>
  <c r="H40" i="314"/>
  <c r="F40" i="314"/>
  <c r="E40" i="314"/>
  <c r="I36" i="314"/>
  <c r="H36" i="314"/>
  <c r="G36" i="314"/>
  <c r="F36" i="314"/>
  <c r="E36" i="314"/>
  <c r="I35" i="314"/>
  <c r="H35" i="314"/>
  <c r="G35" i="314"/>
  <c r="F35" i="314"/>
  <c r="E35" i="314"/>
  <c r="I32" i="314"/>
  <c r="G32" i="314"/>
  <c r="F32" i="314"/>
  <c r="E32" i="314"/>
  <c r="I22" i="314"/>
  <c r="H22" i="314"/>
  <c r="F22" i="314"/>
  <c r="E22" i="314"/>
  <c r="AK5" i="314"/>
  <c r="AJ5" i="314"/>
  <c r="AI5" i="314"/>
  <c r="AH5" i="314"/>
  <c r="AG5" i="314"/>
  <c r="AF5" i="314"/>
  <c r="AE5" i="314"/>
  <c r="AD5" i="314"/>
  <c r="AC5" i="314"/>
  <c r="AB5" i="314"/>
  <c r="AA5" i="314"/>
  <c r="Z5" i="314"/>
  <c r="Y5" i="314"/>
  <c r="X5" i="314"/>
  <c r="W5" i="314"/>
  <c r="V5" i="314"/>
  <c r="U5" i="314"/>
  <c r="T5" i="314"/>
  <c r="S5" i="314"/>
  <c r="R5" i="314"/>
  <c r="Q5" i="314"/>
  <c r="P5" i="314"/>
  <c r="O5" i="314"/>
  <c r="N5" i="314"/>
  <c r="M5" i="314"/>
  <c r="L5" i="314"/>
  <c r="K5" i="314"/>
  <c r="J5" i="314"/>
  <c r="E5" i="314"/>
  <c r="F25" i="264"/>
  <c r="F4" i="314"/>
  <c r="E4" i="314"/>
  <c r="E3" i="314"/>
  <c r="E2" i="314"/>
  <c r="A1" i="314"/>
  <c r="E39" i="282"/>
  <c r="F39" i="282"/>
  <c r="G150" i="280"/>
  <c r="G39" i="282"/>
  <c r="I39" i="282"/>
  <c r="E12" i="288"/>
  <c r="F12" i="288"/>
  <c r="G175" i="280"/>
  <c r="I12" i="288"/>
  <c r="E11" i="288"/>
  <c r="F11" i="288"/>
  <c r="G160" i="280"/>
  <c r="G11" i="288"/>
  <c r="I11" i="288"/>
  <c r="E91" i="265"/>
  <c r="E91" i="277"/>
  <c r="F91" i="265"/>
  <c r="H91" i="265"/>
  <c r="I91" i="265"/>
  <c r="E176" i="280"/>
  <c r="E62" i="265"/>
  <c r="F62" i="265"/>
  <c r="F85" i="269"/>
  <c r="I62" i="265"/>
  <c r="F61" i="265"/>
  <c r="I61" i="265"/>
  <c r="E151" i="280"/>
  <c r="E20" i="265"/>
  <c r="E43" i="269"/>
  <c r="F20" i="265"/>
  <c r="F20" i="277"/>
  <c r="I20" i="265"/>
  <c r="E161" i="280"/>
  <c r="E61" i="265"/>
  <c r="E84" i="269"/>
  <c r="G151" i="280"/>
  <c r="G20" i="265"/>
  <c r="G20" i="277"/>
  <c r="E183" i="280"/>
  <c r="F183" i="280"/>
  <c r="I183" i="280"/>
  <c r="E174" i="280"/>
  <c r="F174" i="280"/>
  <c r="H174" i="280"/>
  <c r="I174" i="280"/>
  <c r="E173" i="280"/>
  <c r="F173" i="280"/>
  <c r="H173" i="280"/>
  <c r="I173" i="280"/>
  <c r="G171" i="280"/>
  <c r="G174" i="280"/>
  <c r="I170" i="280"/>
  <c r="F170" i="280"/>
  <c r="E170" i="280"/>
  <c r="I169" i="280"/>
  <c r="H169" i="280"/>
  <c r="F169" i="280"/>
  <c r="E169" i="280"/>
  <c r="E182" i="280"/>
  <c r="F182" i="280"/>
  <c r="I182" i="280"/>
  <c r="G166" i="280"/>
  <c r="G182" i="280"/>
  <c r="E165" i="280"/>
  <c r="F165" i="280"/>
  <c r="I165" i="280"/>
  <c r="I164" i="280"/>
  <c r="F164" i="280"/>
  <c r="E164" i="280"/>
  <c r="E159" i="280"/>
  <c r="F159" i="280"/>
  <c r="H159" i="280"/>
  <c r="I159" i="280"/>
  <c r="E158" i="280"/>
  <c r="F158" i="280"/>
  <c r="I158" i="280"/>
  <c r="G156" i="280"/>
  <c r="G159" i="280"/>
  <c r="E154" i="280"/>
  <c r="F154" i="280"/>
  <c r="H154" i="280"/>
  <c r="I154" i="280"/>
  <c r="G164" i="280"/>
  <c r="G148" i="280"/>
  <c r="E148" i="280"/>
  <c r="E149" i="280"/>
  <c r="F149" i="280"/>
  <c r="H149" i="280"/>
  <c r="I149" i="280"/>
  <c r="G124" i="307"/>
  <c r="G184" i="280"/>
  <c r="G91" i="265"/>
  <c r="G91" i="277"/>
  <c r="G179" i="280"/>
  <c r="I377" i="307"/>
  <c r="H377" i="307"/>
  <c r="G377" i="307"/>
  <c r="F377" i="307"/>
  <c r="E377" i="307"/>
  <c r="I376" i="307"/>
  <c r="H376" i="307"/>
  <c r="G376" i="307"/>
  <c r="F376" i="307"/>
  <c r="E376" i="307"/>
  <c r="E115" i="307"/>
  <c r="F115" i="307"/>
  <c r="H115" i="307"/>
  <c r="I115" i="307"/>
  <c r="E114" i="307"/>
  <c r="F114" i="307"/>
  <c r="I114" i="307"/>
  <c r="G112" i="307"/>
  <c r="G115" i="307"/>
  <c r="E111" i="307"/>
  <c r="F111" i="307"/>
  <c r="H111" i="307"/>
  <c r="I111" i="307"/>
  <c r="E110" i="307"/>
  <c r="G108" i="307"/>
  <c r="G114" i="307"/>
  <c r="I106" i="307"/>
  <c r="G106" i="307"/>
  <c r="F106" i="307"/>
  <c r="E106" i="307"/>
  <c r="G104" i="307"/>
  <c r="G110" i="307"/>
  <c r="G103" i="307"/>
  <c r="E103" i="307"/>
  <c r="G84" i="307"/>
  <c r="E84" i="307"/>
  <c r="E102" i="307"/>
  <c r="F86" i="269"/>
  <c r="F84" i="269"/>
  <c r="E86" i="269"/>
  <c r="F43" i="269"/>
  <c r="F91" i="277"/>
  <c r="G63" i="277"/>
  <c r="F61" i="277"/>
  <c r="G63" i="265"/>
  <c r="G86" i="269"/>
  <c r="G165" i="280"/>
  <c r="G170" i="280"/>
  <c r="G149" i="280"/>
  <c r="G173" i="280"/>
  <c r="G27" i="269"/>
  <c r="E27" i="269"/>
  <c r="E68" i="280"/>
  <c r="E26" i="269"/>
  <c r="E25" i="269"/>
  <c r="G42" i="286"/>
  <c r="G26" i="269"/>
  <c r="E38" i="286"/>
  <c r="G38" i="286"/>
  <c r="G39" i="286"/>
  <c r="F39" i="286"/>
  <c r="E39" i="286"/>
  <c r="I40" i="286"/>
  <c r="G40" i="286"/>
  <c r="F40" i="286"/>
  <c r="E40" i="286"/>
  <c r="E41" i="286"/>
  <c r="F41" i="286"/>
  <c r="H41" i="286"/>
  <c r="I41" i="286"/>
  <c r="G36" i="286"/>
  <c r="G25" i="269"/>
  <c r="E35" i="286"/>
  <c r="F35" i="286"/>
  <c r="H35" i="286"/>
  <c r="I35" i="286"/>
  <c r="E34" i="311"/>
  <c r="F34" i="311"/>
  <c r="I34" i="311"/>
  <c r="E26" i="278"/>
  <c r="G26" i="278"/>
  <c r="G10" i="269"/>
  <c r="E10" i="269"/>
  <c r="G24" i="311"/>
  <c r="G15" i="311"/>
  <c r="E15" i="311"/>
  <c r="G14" i="311"/>
  <c r="E14" i="311"/>
  <c r="G9" i="311"/>
  <c r="E9" i="311"/>
  <c r="E34" i="265"/>
  <c r="E34" i="277"/>
  <c r="F34" i="265"/>
  <c r="F34" i="277"/>
  <c r="I34" i="265"/>
  <c r="E112" i="278"/>
  <c r="F112" i="278"/>
  <c r="I112" i="278"/>
  <c r="G106" i="278"/>
  <c r="G34" i="265"/>
  <c r="G57" i="269"/>
  <c r="I105" i="278"/>
  <c r="G105" i="278"/>
  <c r="F105" i="278"/>
  <c r="E105" i="278"/>
  <c r="E104" i="278"/>
  <c r="F104" i="278"/>
  <c r="H104" i="278"/>
  <c r="I104" i="278"/>
  <c r="E81" i="265"/>
  <c r="E81" i="277"/>
  <c r="F81" i="265"/>
  <c r="F81" i="277"/>
  <c r="H81" i="265"/>
  <c r="I81" i="265"/>
  <c r="E108" i="278"/>
  <c r="G113" i="278"/>
  <c r="G81" i="265"/>
  <c r="G81" i="277"/>
  <c r="G111" i="278"/>
  <c r="G104" i="278"/>
  <c r="I109" i="278"/>
  <c r="G109" i="278"/>
  <c r="F109" i="278"/>
  <c r="F41" i="265"/>
  <c r="F41" i="277"/>
  <c r="I41" i="265"/>
  <c r="E83" i="306"/>
  <c r="F83" i="306"/>
  <c r="I83" i="306"/>
  <c r="G85" i="306"/>
  <c r="G41" i="265"/>
  <c r="G41" i="277"/>
  <c r="E85" i="306"/>
  <c r="E41" i="265"/>
  <c r="E64" i="269"/>
  <c r="G84" i="306"/>
  <c r="I82" i="306"/>
  <c r="H82" i="306"/>
  <c r="G82" i="306"/>
  <c r="F82" i="306"/>
  <c r="E82" i="306"/>
  <c r="I81" i="306"/>
  <c r="H81" i="306"/>
  <c r="G81" i="306"/>
  <c r="F81" i="306"/>
  <c r="E81" i="306"/>
  <c r="I32" i="310"/>
  <c r="F32" i="310"/>
  <c r="E32" i="310"/>
  <c r="E66" i="307"/>
  <c r="F66" i="307"/>
  <c r="I66" i="307"/>
  <c r="G65" i="306"/>
  <c r="G32" i="310"/>
  <c r="G66" i="307"/>
  <c r="I64" i="306"/>
  <c r="G64" i="306"/>
  <c r="F64" i="306"/>
  <c r="E64" i="306"/>
  <c r="E63" i="306"/>
  <c r="G101" i="278"/>
  <c r="G108" i="278"/>
  <c r="E99" i="278"/>
  <c r="F99" i="278"/>
  <c r="H99" i="278"/>
  <c r="I99" i="278"/>
  <c r="E100" i="278"/>
  <c r="F100" i="278"/>
  <c r="G100" i="278"/>
  <c r="I100" i="278"/>
  <c r="G96" i="278"/>
  <c r="G99" i="278"/>
  <c r="E95" i="278"/>
  <c r="F95" i="278"/>
  <c r="H95" i="278"/>
  <c r="I95" i="278"/>
  <c r="E94" i="278"/>
  <c r="F94" i="278"/>
  <c r="H94" i="278"/>
  <c r="I94" i="278"/>
  <c r="I84" i="278"/>
  <c r="G84" i="278"/>
  <c r="F84" i="278"/>
  <c r="E84" i="278"/>
  <c r="F64" i="269"/>
  <c r="I19" i="288"/>
  <c r="H19" i="288"/>
  <c r="G19" i="288"/>
  <c r="F19" i="288"/>
  <c r="E19" i="288"/>
  <c r="E18" i="288"/>
  <c r="F18" i="288"/>
  <c r="G18" i="288"/>
  <c r="H18" i="288"/>
  <c r="I18" i="288"/>
  <c r="E17" i="288"/>
  <c r="F17" i="288"/>
  <c r="I17" i="288"/>
  <c r="G14" i="288"/>
  <c r="G17" i="288"/>
  <c r="I13" i="288"/>
  <c r="F13" i="288"/>
  <c r="E13" i="288"/>
  <c r="I10" i="288"/>
  <c r="F10" i="288"/>
  <c r="E10" i="288"/>
  <c r="E16" i="288"/>
  <c r="F16" i="288"/>
  <c r="I16" i="288"/>
  <c r="E285" i="307"/>
  <c r="E286" i="307"/>
  <c r="F286" i="307"/>
  <c r="G286" i="307"/>
  <c r="I286" i="307"/>
  <c r="G290" i="307"/>
  <c r="G16" i="288"/>
  <c r="I289" i="307"/>
  <c r="F289" i="307"/>
  <c r="E289" i="307"/>
  <c r="E80" i="307"/>
  <c r="E28" i="282"/>
  <c r="G26" i="282"/>
  <c r="G28" i="282"/>
  <c r="F15" i="265"/>
  <c r="I15" i="265"/>
  <c r="E76" i="265"/>
  <c r="E76" i="277"/>
  <c r="F76" i="265"/>
  <c r="H76" i="265"/>
  <c r="I76" i="265"/>
  <c r="E36" i="285"/>
  <c r="F36" i="285"/>
  <c r="I36" i="285"/>
  <c r="G37" i="285"/>
  <c r="G76" i="265"/>
  <c r="G76" i="277"/>
  <c r="G33" i="285"/>
  <c r="E29" i="285"/>
  <c r="F29" i="285"/>
  <c r="G29" i="285"/>
  <c r="I29" i="285"/>
  <c r="G27" i="285"/>
  <c r="E27" i="285"/>
  <c r="G355" i="307"/>
  <c r="E24" i="282"/>
  <c r="G31" i="285"/>
  <c r="G15" i="265"/>
  <c r="G15" i="277"/>
  <c r="E31" i="285"/>
  <c r="E15" i="265"/>
  <c r="E15" i="277"/>
  <c r="G30" i="285"/>
  <c r="G36" i="285"/>
  <c r="G28" i="285"/>
  <c r="E28" i="285"/>
  <c r="G91" i="307"/>
  <c r="G57" i="306"/>
  <c r="E57" i="306"/>
  <c r="E25" i="282"/>
  <c r="E26" i="285"/>
  <c r="G90" i="280"/>
  <c r="E9" i="285"/>
  <c r="E47" i="265"/>
  <c r="F47" i="265"/>
  <c r="I47" i="265"/>
  <c r="E388" i="307"/>
  <c r="F388" i="307"/>
  <c r="I388" i="307"/>
  <c r="I387" i="307"/>
  <c r="H387" i="307"/>
  <c r="G387" i="307"/>
  <c r="F387" i="307"/>
  <c r="E387" i="307"/>
  <c r="I386" i="307"/>
  <c r="H386" i="307"/>
  <c r="G386" i="307"/>
  <c r="F386" i="307"/>
  <c r="E386" i="307"/>
  <c r="I367" i="307"/>
  <c r="H367" i="307"/>
  <c r="G367" i="307"/>
  <c r="F367" i="307"/>
  <c r="E367" i="307"/>
  <c r="I366" i="307"/>
  <c r="H366" i="307"/>
  <c r="G366" i="307"/>
  <c r="F366" i="307"/>
  <c r="E366" i="307"/>
  <c r="F40" i="265"/>
  <c r="F63" i="269"/>
  <c r="I40" i="265"/>
  <c r="E362" i="307"/>
  <c r="F362" i="307"/>
  <c r="I362" i="307"/>
  <c r="G364" i="307"/>
  <c r="G40" i="265"/>
  <c r="G63" i="269"/>
  <c r="E364" i="307"/>
  <c r="E40" i="265"/>
  <c r="I361" i="307"/>
  <c r="H361" i="307"/>
  <c r="G361" i="307"/>
  <c r="F361" i="307"/>
  <c r="E361" i="307"/>
  <c r="I360" i="307"/>
  <c r="H360" i="307"/>
  <c r="G360" i="307"/>
  <c r="F360" i="307"/>
  <c r="E360" i="307"/>
  <c r="E343" i="307"/>
  <c r="F343" i="307"/>
  <c r="I343" i="307"/>
  <c r="E342" i="307"/>
  <c r="F342" i="307"/>
  <c r="I342" i="307"/>
  <c r="E341" i="307"/>
  <c r="F341" i="307"/>
  <c r="I341" i="307"/>
  <c r="F39" i="265"/>
  <c r="F62" i="269"/>
  <c r="I39" i="265"/>
  <c r="G79" i="306"/>
  <c r="G39" i="265"/>
  <c r="G39" i="277"/>
  <c r="E79" i="306"/>
  <c r="E39" i="265"/>
  <c r="G78" i="306"/>
  <c r="G19" i="285"/>
  <c r="E77" i="306"/>
  <c r="F77" i="306"/>
  <c r="I77" i="306"/>
  <c r="E76" i="306"/>
  <c r="F76" i="306"/>
  <c r="G76" i="306"/>
  <c r="H76" i="306"/>
  <c r="I76" i="306"/>
  <c r="E75" i="306"/>
  <c r="F75" i="306"/>
  <c r="G75" i="306"/>
  <c r="H75" i="306"/>
  <c r="I75" i="306"/>
  <c r="E55" i="305"/>
  <c r="F55" i="305"/>
  <c r="G55" i="305"/>
  <c r="H55" i="305"/>
  <c r="I55" i="305"/>
  <c r="E54" i="305"/>
  <c r="F54" i="305"/>
  <c r="G54" i="305"/>
  <c r="I54" i="305"/>
  <c r="G53" i="305"/>
  <c r="E53" i="305"/>
  <c r="F71" i="269"/>
  <c r="E71" i="269"/>
  <c r="E67" i="269"/>
  <c r="E62" i="269"/>
  <c r="F38" i="269"/>
  <c r="E38" i="269"/>
  <c r="F15" i="277"/>
  <c r="E92" i="269"/>
  <c r="E89" i="269"/>
  <c r="E60" i="269"/>
  <c r="E50" i="269"/>
  <c r="E47" i="269"/>
  <c r="E44" i="269"/>
  <c r="E39" i="269"/>
  <c r="E35" i="269"/>
  <c r="F76" i="277"/>
  <c r="F39" i="277"/>
  <c r="E39" i="277"/>
  <c r="G71" i="269"/>
  <c r="E31" i="310"/>
  <c r="F31" i="310"/>
  <c r="I31" i="310"/>
  <c r="G16" i="264"/>
  <c r="E16" i="264"/>
  <c r="E10" i="280"/>
  <c r="F10" i="280"/>
  <c r="G10" i="280"/>
  <c r="I10" i="280"/>
  <c r="J12" i="280"/>
  <c r="I73" i="307"/>
  <c r="G73" i="307"/>
  <c r="F73" i="307"/>
  <c r="E73" i="307"/>
  <c r="E89" i="307"/>
  <c r="F89" i="307"/>
  <c r="G89" i="307"/>
  <c r="I89" i="307"/>
  <c r="E33" i="311"/>
  <c r="F33" i="311"/>
  <c r="G33" i="311"/>
  <c r="H33" i="311"/>
  <c r="I33" i="311"/>
  <c r="E30" i="311"/>
  <c r="F30" i="311"/>
  <c r="I30" i="311"/>
  <c r="E29" i="311"/>
  <c r="F29" i="311"/>
  <c r="G29" i="311"/>
  <c r="H29" i="311"/>
  <c r="I29" i="311"/>
  <c r="G329" i="307"/>
  <c r="E329" i="307"/>
  <c r="G328" i="307"/>
  <c r="E328" i="307"/>
  <c r="I65" i="307"/>
  <c r="I64" i="307"/>
  <c r="E65" i="307"/>
  <c r="F65" i="307"/>
  <c r="G337" i="307"/>
  <c r="G65" i="307"/>
  <c r="I336" i="307"/>
  <c r="G336" i="307"/>
  <c r="F336" i="307"/>
  <c r="E336" i="307"/>
  <c r="E334" i="307"/>
  <c r="F334" i="307"/>
  <c r="G334" i="307"/>
  <c r="H334" i="307"/>
  <c r="I334" i="307"/>
  <c r="E91" i="305"/>
  <c r="F91" i="305"/>
  <c r="G91" i="305"/>
  <c r="H91" i="305"/>
  <c r="I91" i="305"/>
  <c r="I92" i="305"/>
  <c r="H92" i="305"/>
  <c r="G92" i="305"/>
  <c r="F92" i="305"/>
  <c r="E92" i="305"/>
  <c r="G333" i="307"/>
  <c r="E333" i="307"/>
  <c r="G332" i="307"/>
  <c r="E332" i="307"/>
  <c r="E335" i="307"/>
  <c r="F335" i="307"/>
  <c r="H335" i="307"/>
  <c r="I335" i="307"/>
  <c r="G322" i="307"/>
  <c r="E322" i="307"/>
  <c r="E64" i="307"/>
  <c r="F64" i="307"/>
  <c r="E30" i="310"/>
  <c r="F30" i="310"/>
  <c r="I30" i="310"/>
  <c r="G325" i="307"/>
  <c r="E323" i="307"/>
  <c r="G323" i="307"/>
  <c r="E324" i="307"/>
  <c r="F324" i="307"/>
  <c r="H324" i="307"/>
  <c r="I324" i="307"/>
  <c r="E319" i="307"/>
  <c r="F319" i="307"/>
  <c r="G319" i="307"/>
  <c r="I319" i="307"/>
  <c r="E318" i="307"/>
  <c r="F318" i="307"/>
  <c r="H318" i="307"/>
  <c r="I318" i="307"/>
  <c r="E317" i="307"/>
  <c r="E312" i="307"/>
  <c r="G311" i="307"/>
  <c r="E311" i="307"/>
  <c r="G94" i="48"/>
  <c r="G312" i="307"/>
  <c r="E29" i="310"/>
  <c r="F29" i="310"/>
  <c r="I29" i="310"/>
  <c r="E63" i="307"/>
  <c r="F63" i="307"/>
  <c r="I63" i="307"/>
  <c r="G314" i="307"/>
  <c r="I313" i="307"/>
  <c r="G313" i="307"/>
  <c r="F313" i="307"/>
  <c r="E313" i="307"/>
  <c r="G31" i="310"/>
  <c r="G317" i="307"/>
  <c r="E12" i="310"/>
  <c r="F12" i="310"/>
  <c r="I12" i="310"/>
  <c r="E303" i="307"/>
  <c r="F303" i="307"/>
  <c r="I303" i="307"/>
  <c r="G96" i="307"/>
  <c r="G93" i="307"/>
  <c r="G85" i="307"/>
  <c r="G86" i="307"/>
  <c r="G88" i="307"/>
  <c r="G303" i="307"/>
  <c r="G388" i="307"/>
  <c r="G12" i="310"/>
  <c r="E88" i="307"/>
  <c r="F88" i="307"/>
  <c r="H88" i="307"/>
  <c r="I88" i="307"/>
  <c r="E85" i="307"/>
  <c r="F85" i="307"/>
  <c r="H85" i="307"/>
  <c r="I85" i="307"/>
  <c r="G74" i="307"/>
  <c r="G67" i="280"/>
  <c r="E74" i="307"/>
  <c r="E67" i="280"/>
  <c r="G72" i="307"/>
  <c r="G30" i="311"/>
  <c r="I59" i="307"/>
  <c r="F59" i="307"/>
  <c r="E59" i="307"/>
  <c r="I58" i="307"/>
  <c r="F58" i="307"/>
  <c r="E58" i="307"/>
  <c r="I57" i="307"/>
  <c r="F57" i="307"/>
  <c r="E57" i="307"/>
  <c r="I56" i="307"/>
  <c r="F56" i="307"/>
  <c r="E56" i="307"/>
  <c r="I55" i="307"/>
  <c r="F55" i="307"/>
  <c r="E55" i="307"/>
  <c r="I54" i="307"/>
  <c r="F54" i="307"/>
  <c r="E54" i="307"/>
  <c r="I53" i="307"/>
  <c r="F53" i="307"/>
  <c r="E53" i="307"/>
  <c r="G79" i="307"/>
  <c r="E24" i="310"/>
  <c r="F24" i="310"/>
  <c r="I24" i="310"/>
  <c r="E23" i="310"/>
  <c r="F23" i="310"/>
  <c r="I23" i="310"/>
  <c r="E22" i="310"/>
  <c r="F22" i="310"/>
  <c r="I22" i="310"/>
  <c r="E21" i="310"/>
  <c r="F21" i="310"/>
  <c r="I21" i="310"/>
  <c r="E20" i="310"/>
  <c r="F20" i="310"/>
  <c r="I20" i="310"/>
  <c r="E19" i="310"/>
  <c r="F19" i="310"/>
  <c r="I19" i="310"/>
  <c r="E18" i="310"/>
  <c r="F18" i="310"/>
  <c r="I18" i="310"/>
  <c r="G56" i="306"/>
  <c r="G77" i="306"/>
  <c r="E55" i="306"/>
  <c r="F55" i="306"/>
  <c r="I55" i="306"/>
  <c r="E54" i="306"/>
  <c r="F54" i="306"/>
  <c r="I54" i="306"/>
  <c r="E53" i="306"/>
  <c r="F53" i="306"/>
  <c r="I53" i="306"/>
  <c r="E52" i="306"/>
  <c r="F52" i="306"/>
  <c r="I52" i="306"/>
  <c r="E51" i="306"/>
  <c r="F51" i="306"/>
  <c r="I51" i="306"/>
  <c r="E50" i="306"/>
  <c r="F50" i="306"/>
  <c r="I50" i="306"/>
  <c r="E49" i="306"/>
  <c r="F49" i="306"/>
  <c r="I49" i="306"/>
  <c r="E42" i="306"/>
  <c r="G65" i="48"/>
  <c r="G42" i="306"/>
  <c r="E37" i="306"/>
  <c r="G64" i="48"/>
  <c r="G37" i="306"/>
  <c r="E32" i="306"/>
  <c r="G63" i="48"/>
  <c r="G32" i="306"/>
  <c r="E27" i="306"/>
  <c r="G62" i="48"/>
  <c r="G27" i="306"/>
  <c r="E21" i="306"/>
  <c r="G21" i="306"/>
  <c r="G13" i="306"/>
  <c r="E13" i="306"/>
  <c r="E9" i="306"/>
  <c r="G59" i="48"/>
  <c r="G9" i="306"/>
  <c r="G44" i="306"/>
  <c r="E43" i="306"/>
  <c r="F43" i="306"/>
  <c r="G43" i="306"/>
  <c r="I43" i="306"/>
  <c r="G39" i="306"/>
  <c r="G23" i="310"/>
  <c r="I38" i="306"/>
  <c r="G38" i="306"/>
  <c r="F38" i="306"/>
  <c r="E38" i="306"/>
  <c r="G34" i="306"/>
  <c r="G57" i="307"/>
  <c r="I33" i="306"/>
  <c r="G33" i="306"/>
  <c r="F33" i="306"/>
  <c r="E33" i="306"/>
  <c r="G29" i="306"/>
  <c r="G56" i="307"/>
  <c r="E28" i="306"/>
  <c r="F28" i="306"/>
  <c r="G28" i="306"/>
  <c r="I28" i="306"/>
  <c r="G24" i="306"/>
  <c r="G55" i="307"/>
  <c r="E23" i="306"/>
  <c r="F23" i="306"/>
  <c r="G23" i="306"/>
  <c r="I23" i="306"/>
  <c r="E22" i="306"/>
  <c r="G22" i="306"/>
  <c r="G15" i="306"/>
  <c r="G19" i="310"/>
  <c r="E14" i="306"/>
  <c r="F14" i="306"/>
  <c r="I14" i="306"/>
  <c r="G11" i="306"/>
  <c r="G14" i="306"/>
  <c r="G53" i="307"/>
  <c r="E10" i="306"/>
  <c r="F10" i="306"/>
  <c r="G10" i="306"/>
  <c r="I10" i="306"/>
  <c r="G289" i="307"/>
  <c r="G24" i="310"/>
  <c r="G59" i="307"/>
  <c r="G20" i="310"/>
  <c r="G21" i="310"/>
  <c r="G52" i="306"/>
  <c r="G22" i="310"/>
  <c r="G53" i="306"/>
  <c r="G54" i="306"/>
  <c r="G50" i="306"/>
  <c r="G55" i="306"/>
  <c r="G15" i="264"/>
  <c r="E15" i="264"/>
  <c r="E38" i="310"/>
  <c r="F38" i="310"/>
  <c r="I38" i="310"/>
  <c r="E37" i="310"/>
  <c r="F37" i="310"/>
  <c r="I37" i="310"/>
  <c r="G35" i="310"/>
  <c r="G38" i="310"/>
  <c r="G14" i="310"/>
  <c r="G37" i="310"/>
  <c r="E5" i="310"/>
  <c r="E4" i="310"/>
  <c r="E3" i="310"/>
  <c r="E2" i="310"/>
  <c r="H9" i="309"/>
  <c r="H10" i="306"/>
  <c r="E5" i="309"/>
  <c r="E4" i="309"/>
  <c r="E3" i="309"/>
  <c r="E2" i="309"/>
  <c r="E15" i="275"/>
  <c r="F15" i="275"/>
  <c r="G15" i="275"/>
  <c r="I15" i="275"/>
  <c r="E5" i="307"/>
  <c r="E4" i="307"/>
  <c r="E3" i="307"/>
  <c r="E2" i="307"/>
  <c r="I85" i="282"/>
  <c r="G85" i="282"/>
  <c r="F85" i="282"/>
  <c r="E85" i="282"/>
  <c r="I74" i="282"/>
  <c r="G74" i="282"/>
  <c r="F74" i="282"/>
  <c r="E74" i="282"/>
  <c r="E4" i="305"/>
  <c r="E34" i="305"/>
  <c r="F34" i="305"/>
  <c r="G34" i="305"/>
  <c r="H34" i="305"/>
  <c r="I34" i="305"/>
  <c r="E31" i="305"/>
  <c r="F31" i="305"/>
  <c r="G31" i="305"/>
  <c r="I31" i="305"/>
  <c r="E30" i="305"/>
  <c r="F30" i="305"/>
  <c r="G30" i="305"/>
  <c r="I30" i="305"/>
  <c r="E26" i="305"/>
  <c r="F26" i="305"/>
  <c r="G26" i="305"/>
  <c r="H26" i="305"/>
  <c r="I26" i="305"/>
  <c r="G29" i="305"/>
  <c r="E29" i="305"/>
  <c r="G25" i="305"/>
  <c r="E25" i="305"/>
  <c r="G28" i="273"/>
  <c r="E28" i="273"/>
  <c r="E3" i="306"/>
  <c r="E2" i="306"/>
  <c r="E5" i="306"/>
  <c r="E4" i="306"/>
  <c r="E72" i="305"/>
  <c r="G72" i="305"/>
  <c r="G19" i="289"/>
  <c r="E19" i="289"/>
  <c r="E22" i="289"/>
  <c r="F22" i="289"/>
  <c r="G22" i="289"/>
  <c r="I22" i="289"/>
  <c r="E14" i="289"/>
  <c r="G14" i="289"/>
  <c r="G13" i="289"/>
  <c r="E13" i="289"/>
  <c r="G10" i="289"/>
  <c r="E10" i="289"/>
  <c r="G9" i="289"/>
  <c r="E9" i="289"/>
  <c r="G16" i="289"/>
  <c r="E16" i="289"/>
  <c r="G15" i="289"/>
  <c r="E15" i="289"/>
  <c r="E49" i="273"/>
  <c r="F49" i="273"/>
  <c r="G49" i="273"/>
  <c r="H49" i="273"/>
  <c r="I49" i="273"/>
  <c r="E49" i="305"/>
  <c r="F49" i="305"/>
  <c r="G49" i="305"/>
  <c r="H49" i="305"/>
  <c r="I49" i="305"/>
  <c r="E41" i="305"/>
  <c r="F41" i="305"/>
  <c r="G41" i="305"/>
  <c r="I41" i="305"/>
  <c r="E85" i="305"/>
  <c r="F85" i="305"/>
  <c r="G85" i="305"/>
  <c r="I85" i="305"/>
  <c r="J86" i="305"/>
  <c r="E40" i="305"/>
  <c r="F40" i="305"/>
  <c r="G40" i="305"/>
  <c r="I40" i="305"/>
  <c r="E39" i="305"/>
  <c r="F39" i="305"/>
  <c r="G39" i="305"/>
  <c r="I39" i="305"/>
  <c r="E38" i="305"/>
  <c r="F38" i="305"/>
  <c r="G38" i="305"/>
  <c r="I38" i="305"/>
  <c r="G48" i="305"/>
  <c r="F48" i="305"/>
  <c r="E48" i="305"/>
  <c r="G47" i="305"/>
  <c r="F47" i="305"/>
  <c r="E47" i="305"/>
  <c r="G46" i="305"/>
  <c r="F46" i="305"/>
  <c r="E46" i="305"/>
  <c r="G45" i="305"/>
  <c r="F45" i="305"/>
  <c r="E45" i="305"/>
  <c r="G44" i="305"/>
  <c r="F44" i="305"/>
  <c r="E44" i="305"/>
  <c r="E49" i="280"/>
  <c r="F49" i="280"/>
  <c r="G49" i="280"/>
  <c r="I49" i="280"/>
  <c r="I82" i="280"/>
  <c r="G82" i="280"/>
  <c r="F82" i="280"/>
  <c r="E82" i="280"/>
  <c r="I29" i="282"/>
  <c r="G29" i="282"/>
  <c r="F29" i="282"/>
  <c r="E29" i="282"/>
  <c r="E62" i="273"/>
  <c r="G62" i="273"/>
  <c r="E55" i="273"/>
  <c r="F55" i="273"/>
  <c r="G55" i="273"/>
  <c r="I55" i="273"/>
  <c r="GJ129" i="273"/>
  <c r="GI129" i="273"/>
  <c r="GH129" i="273"/>
  <c r="GG129" i="273"/>
  <c r="GF129" i="273"/>
  <c r="GE129" i="273"/>
  <c r="GD129" i="273"/>
  <c r="GC129" i="273"/>
  <c r="GB129" i="273"/>
  <c r="GA129" i="273"/>
  <c r="FZ129" i="273"/>
  <c r="FY129" i="273"/>
  <c r="FX129" i="273"/>
  <c r="FW129" i="273"/>
  <c r="FV129" i="273"/>
  <c r="FU129" i="273"/>
  <c r="FT129" i="273"/>
  <c r="FS129" i="273"/>
  <c r="FR129" i="273"/>
  <c r="FQ129" i="273"/>
  <c r="FP129" i="273"/>
  <c r="FO129" i="273"/>
  <c r="FN129" i="273"/>
  <c r="FM129" i="273"/>
  <c r="FL129" i="273"/>
  <c r="FK129" i="273"/>
  <c r="FJ129" i="273"/>
  <c r="FI129" i="273"/>
  <c r="FH129" i="273"/>
  <c r="FG129" i="273"/>
  <c r="FF129" i="273"/>
  <c r="FE129" i="273"/>
  <c r="FD129" i="273"/>
  <c r="FC129" i="273"/>
  <c r="FB129" i="273"/>
  <c r="FA129" i="273"/>
  <c r="EZ129" i="273"/>
  <c r="EY129" i="273"/>
  <c r="EX129" i="273"/>
  <c r="EW129" i="273"/>
  <c r="EV129" i="273"/>
  <c r="EU129" i="273"/>
  <c r="ET129" i="273"/>
  <c r="ES129" i="273"/>
  <c r="ER129" i="273"/>
  <c r="EQ129" i="273"/>
  <c r="EP129" i="273"/>
  <c r="EO129" i="273"/>
  <c r="EN129" i="273"/>
  <c r="EM129" i="273"/>
  <c r="EL129" i="273"/>
  <c r="EK129" i="273"/>
  <c r="EJ129" i="273"/>
  <c r="EI129" i="273"/>
  <c r="EH129" i="273"/>
  <c r="EG129" i="273"/>
  <c r="EF129" i="273"/>
  <c r="EE129" i="273"/>
  <c r="ED129" i="273"/>
  <c r="EC129" i="273"/>
  <c r="EB129" i="273"/>
  <c r="EA129" i="273"/>
  <c r="DZ129" i="273"/>
  <c r="DY129" i="273"/>
  <c r="DX129" i="273"/>
  <c r="DW129" i="273"/>
  <c r="DV129" i="273"/>
  <c r="DU129" i="273"/>
  <c r="DT129" i="273"/>
  <c r="DS129" i="273"/>
  <c r="DR129" i="273"/>
  <c r="DQ129" i="273"/>
  <c r="DP129" i="273"/>
  <c r="DO129" i="273"/>
  <c r="DN129" i="273"/>
  <c r="DM129" i="273"/>
  <c r="DL129" i="273"/>
  <c r="DK129" i="273"/>
  <c r="DJ129" i="273"/>
  <c r="DI129" i="273"/>
  <c r="DH129" i="273"/>
  <c r="DG129" i="273"/>
  <c r="DF129" i="273"/>
  <c r="DE129" i="273"/>
  <c r="DD129" i="273"/>
  <c r="DC129" i="273"/>
  <c r="DB129" i="273"/>
  <c r="DA129" i="273"/>
  <c r="CZ129" i="273"/>
  <c r="CY129" i="273"/>
  <c r="CX129" i="273"/>
  <c r="CW129" i="273"/>
  <c r="CV129" i="273"/>
  <c r="CU129" i="273"/>
  <c r="CT129" i="273"/>
  <c r="CS129" i="273"/>
  <c r="CR129" i="273"/>
  <c r="CQ129" i="273"/>
  <c r="CP129" i="273"/>
  <c r="CO129" i="273"/>
  <c r="CN129" i="273"/>
  <c r="CM129" i="273"/>
  <c r="CL129" i="273"/>
  <c r="CK129" i="273"/>
  <c r="CJ129" i="273"/>
  <c r="CI129" i="273"/>
  <c r="CH129" i="273"/>
  <c r="CG129" i="273"/>
  <c r="CF129" i="273"/>
  <c r="CE129" i="273"/>
  <c r="CD129" i="273"/>
  <c r="CC129" i="273"/>
  <c r="CB129" i="273"/>
  <c r="CA129" i="273"/>
  <c r="BZ129" i="273"/>
  <c r="BY129" i="273"/>
  <c r="BX129" i="273"/>
  <c r="BW129" i="273"/>
  <c r="BV129" i="273"/>
  <c r="BU129" i="273"/>
  <c r="BT129" i="273"/>
  <c r="BS129" i="273"/>
  <c r="BR129" i="273"/>
  <c r="BQ129" i="273"/>
  <c r="BP129" i="273"/>
  <c r="BO129" i="273"/>
  <c r="BN129" i="273"/>
  <c r="BM129" i="273"/>
  <c r="BL129" i="273"/>
  <c r="BK129" i="273"/>
  <c r="BJ129" i="273"/>
  <c r="BI129" i="273"/>
  <c r="BH129" i="273"/>
  <c r="BG129" i="273"/>
  <c r="BF129" i="273"/>
  <c r="BE129" i="273"/>
  <c r="BD129" i="273"/>
  <c r="BC129" i="273"/>
  <c r="BB129" i="273"/>
  <c r="BA129" i="273"/>
  <c r="AZ129" i="273"/>
  <c r="AY129" i="273"/>
  <c r="AX129" i="273"/>
  <c r="AW129" i="273"/>
  <c r="AV129" i="273"/>
  <c r="AU129" i="273"/>
  <c r="AT129" i="273"/>
  <c r="AS129" i="273"/>
  <c r="AR129" i="273"/>
  <c r="AQ129" i="273"/>
  <c r="AP129" i="273"/>
  <c r="AO129" i="273"/>
  <c r="AN129" i="273"/>
  <c r="AM129" i="273"/>
  <c r="AL129" i="273"/>
  <c r="AK129" i="273"/>
  <c r="AJ129" i="273"/>
  <c r="AI129" i="273"/>
  <c r="AH129" i="273"/>
  <c r="AG129" i="273"/>
  <c r="AF129" i="273"/>
  <c r="AE129" i="273"/>
  <c r="AD129" i="273"/>
  <c r="AC129" i="273"/>
  <c r="AB129" i="273"/>
  <c r="AA129" i="273"/>
  <c r="Z129" i="273"/>
  <c r="Y129" i="273"/>
  <c r="X129" i="273"/>
  <c r="W129" i="273"/>
  <c r="V129" i="273"/>
  <c r="U129" i="273"/>
  <c r="T129" i="273"/>
  <c r="S129" i="273"/>
  <c r="R129" i="273"/>
  <c r="Q129" i="273"/>
  <c r="P129" i="273"/>
  <c r="O129" i="273"/>
  <c r="N129" i="273"/>
  <c r="M129" i="273"/>
  <c r="L129" i="273"/>
  <c r="K129" i="273"/>
  <c r="J129" i="273"/>
  <c r="I129" i="273"/>
  <c r="H129" i="273"/>
  <c r="G129" i="273"/>
  <c r="E129" i="273"/>
  <c r="E139" i="273"/>
  <c r="F139" i="273"/>
  <c r="G139" i="273"/>
  <c r="I138" i="273"/>
  <c r="G138" i="273"/>
  <c r="F138" i="273"/>
  <c r="E138" i="273"/>
  <c r="G134" i="273"/>
  <c r="E134" i="273"/>
  <c r="I135" i="273"/>
  <c r="H135" i="273"/>
  <c r="G135" i="273"/>
  <c r="F135" i="273"/>
  <c r="E135" i="273"/>
  <c r="E125" i="273"/>
  <c r="F125" i="273"/>
  <c r="G125" i="273"/>
  <c r="E124" i="273"/>
  <c r="F124" i="273"/>
  <c r="G124" i="273"/>
  <c r="I124" i="273"/>
  <c r="G120" i="273"/>
  <c r="E120" i="273"/>
  <c r="I121" i="273"/>
  <c r="H121" i="273"/>
  <c r="G121" i="273"/>
  <c r="F121" i="273"/>
  <c r="E121" i="273"/>
  <c r="GJ115" i="273"/>
  <c r="GI115" i="273"/>
  <c r="GH115" i="273"/>
  <c r="GG115" i="273"/>
  <c r="GF115" i="273"/>
  <c r="GE115" i="273"/>
  <c r="GD115" i="273"/>
  <c r="GC115" i="273"/>
  <c r="GB115" i="273"/>
  <c r="GA115" i="273"/>
  <c r="FZ115" i="273"/>
  <c r="FY115" i="273"/>
  <c r="FX115" i="273"/>
  <c r="FW115" i="273"/>
  <c r="FV115" i="273"/>
  <c r="FU115" i="273"/>
  <c r="FT115" i="273"/>
  <c r="FS115" i="273"/>
  <c r="FR115" i="273"/>
  <c r="FQ115" i="273"/>
  <c r="FP115" i="273"/>
  <c r="FO115" i="273"/>
  <c r="FN115" i="273"/>
  <c r="FM115" i="273"/>
  <c r="FL115" i="273"/>
  <c r="FK115" i="273"/>
  <c r="FJ115" i="273"/>
  <c r="FI115" i="273"/>
  <c r="FH115" i="273"/>
  <c r="FG115" i="273"/>
  <c r="FF115" i="273"/>
  <c r="FE115" i="273"/>
  <c r="FD115" i="273"/>
  <c r="FC115" i="273"/>
  <c r="FB115" i="273"/>
  <c r="FA115" i="273"/>
  <c r="EZ115" i="273"/>
  <c r="EY115" i="273"/>
  <c r="EX115" i="273"/>
  <c r="EW115" i="273"/>
  <c r="EV115" i="273"/>
  <c r="EU115" i="273"/>
  <c r="ET115" i="273"/>
  <c r="ES115" i="273"/>
  <c r="ER115" i="273"/>
  <c r="EQ115" i="273"/>
  <c r="EP115" i="273"/>
  <c r="EO115" i="273"/>
  <c r="EN115" i="273"/>
  <c r="EM115" i="273"/>
  <c r="EL115" i="273"/>
  <c r="EK115" i="273"/>
  <c r="EJ115" i="273"/>
  <c r="EI115" i="273"/>
  <c r="EH115" i="273"/>
  <c r="EG115" i="273"/>
  <c r="EF115" i="273"/>
  <c r="EE115" i="273"/>
  <c r="ED115" i="273"/>
  <c r="EC115" i="273"/>
  <c r="EB115" i="273"/>
  <c r="EA115" i="273"/>
  <c r="DZ115" i="273"/>
  <c r="DY115" i="273"/>
  <c r="DX115" i="273"/>
  <c r="DW115" i="273"/>
  <c r="DV115" i="273"/>
  <c r="DU115" i="273"/>
  <c r="DT115" i="273"/>
  <c r="DS115" i="273"/>
  <c r="DR115" i="273"/>
  <c r="DQ115" i="273"/>
  <c r="DP115" i="273"/>
  <c r="DO115" i="273"/>
  <c r="DN115" i="273"/>
  <c r="DM115" i="273"/>
  <c r="DL115" i="273"/>
  <c r="DK115" i="273"/>
  <c r="DJ115" i="273"/>
  <c r="DI115" i="273"/>
  <c r="DH115" i="273"/>
  <c r="DG115" i="273"/>
  <c r="DF115" i="273"/>
  <c r="DE115" i="273"/>
  <c r="DD115" i="273"/>
  <c r="DC115" i="273"/>
  <c r="DB115" i="273"/>
  <c r="DA115" i="273"/>
  <c r="CZ115" i="273"/>
  <c r="CY115" i="273"/>
  <c r="CX115" i="273"/>
  <c r="CW115" i="273"/>
  <c r="CV115" i="273"/>
  <c r="CU115" i="273"/>
  <c r="CT115" i="273"/>
  <c r="CS115" i="273"/>
  <c r="CR115" i="273"/>
  <c r="CQ115" i="273"/>
  <c r="CP115" i="273"/>
  <c r="CO115" i="273"/>
  <c r="CN115" i="273"/>
  <c r="CM115" i="273"/>
  <c r="CL115" i="273"/>
  <c r="CK115" i="273"/>
  <c r="CJ115" i="273"/>
  <c r="CI115" i="273"/>
  <c r="CH115" i="273"/>
  <c r="CG115" i="273"/>
  <c r="CF115" i="273"/>
  <c r="CE115" i="273"/>
  <c r="CD115" i="273"/>
  <c r="CC115" i="273"/>
  <c r="CB115" i="273"/>
  <c r="CA115" i="273"/>
  <c r="BZ115" i="273"/>
  <c r="BY115" i="273"/>
  <c r="BX115" i="273"/>
  <c r="BW115" i="273"/>
  <c r="BV115" i="273"/>
  <c r="BU115" i="273"/>
  <c r="BT115" i="273"/>
  <c r="BS115" i="273"/>
  <c r="BR115" i="273"/>
  <c r="BQ115" i="273"/>
  <c r="BP115" i="273"/>
  <c r="BO115" i="273"/>
  <c r="BN115" i="273"/>
  <c r="BM115" i="273"/>
  <c r="BL115" i="273"/>
  <c r="BK115" i="273"/>
  <c r="BJ115" i="273"/>
  <c r="BI115" i="273"/>
  <c r="BH115" i="273"/>
  <c r="BG115" i="273"/>
  <c r="BF115" i="273"/>
  <c r="BE115" i="273"/>
  <c r="BD115" i="273"/>
  <c r="BC115" i="273"/>
  <c r="BB115" i="273"/>
  <c r="BA115" i="273"/>
  <c r="AZ115" i="273"/>
  <c r="AY115" i="273"/>
  <c r="AX115" i="273"/>
  <c r="AW115" i="273"/>
  <c r="AV115" i="273"/>
  <c r="AU115" i="273"/>
  <c r="AT115" i="273"/>
  <c r="AS115" i="273"/>
  <c r="AR115" i="273"/>
  <c r="AQ115" i="273"/>
  <c r="AP115" i="273"/>
  <c r="AO115" i="273"/>
  <c r="AN115" i="273"/>
  <c r="AM115" i="273"/>
  <c r="AL115" i="273"/>
  <c r="AK115" i="273"/>
  <c r="AJ115" i="273"/>
  <c r="AI115" i="273"/>
  <c r="AH115" i="273"/>
  <c r="AG115" i="273"/>
  <c r="AF115" i="273"/>
  <c r="AE115" i="273"/>
  <c r="AD115" i="273"/>
  <c r="AC115" i="273"/>
  <c r="AB115" i="273"/>
  <c r="AA115" i="273"/>
  <c r="Z115" i="273"/>
  <c r="Y115" i="273"/>
  <c r="X115" i="273"/>
  <c r="W115" i="273"/>
  <c r="V115" i="273"/>
  <c r="U115" i="273"/>
  <c r="T115" i="273"/>
  <c r="S115" i="273"/>
  <c r="R115" i="273"/>
  <c r="Q115" i="273"/>
  <c r="P115" i="273"/>
  <c r="O115" i="273"/>
  <c r="N115" i="273"/>
  <c r="M115" i="273"/>
  <c r="L115" i="273"/>
  <c r="K115" i="273"/>
  <c r="J115" i="273"/>
  <c r="I115" i="273"/>
  <c r="H115" i="273"/>
  <c r="G115" i="273"/>
  <c r="E115" i="273"/>
  <c r="E107" i="273"/>
  <c r="F107" i="273"/>
  <c r="G107" i="273"/>
  <c r="E106" i="273"/>
  <c r="F106" i="273"/>
  <c r="G106" i="273"/>
  <c r="I106" i="273"/>
  <c r="E91" i="273"/>
  <c r="F91" i="273"/>
  <c r="G91" i="273"/>
  <c r="E87" i="273"/>
  <c r="F87" i="273"/>
  <c r="G87" i="273"/>
  <c r="I87" i="273"/>
  <c r="E86" i="273"/>
  <c r="F86" i="273"/>
  <c r="G86" i="273"/>
  <c r="I86" i="273"/>
  <c r="E77" i="273"/>
  <c r="F77" i="273"/>
  <c r="G77" i="273"/>
  <c r="J86" i="273"/>
  <c r="J88" i="273"/>
  <c r="G81" i="273"/>
  <c r="H81" i="273"/>
  <c r="I81" i="273"/>
  <c r="J81" i="273"/>
  <c r="K81" i="273"/>
  <c r="L81" i="273"/>
  <c r="M81" i="273"/>
  <c r="N81" i="273"/>
  <c r="O81" i="273"/>
  <c r="P81" i="273"/>
  <c r="Q81" i="273"/>
  <c r="R81" i="273"/>
  <c r="S81" i="273"/>
  <c r="T81" i="273"/>
  <c r="U81" i="273"/>
  <c r="V81" i="273"/>
  <c r="W81" i="273"/>
  <c r="X81" i="273"/>
  <c r="Y81" i="273"/>
  <c r="Z81" i="273"/>
  <c r="AA81" i="273"/>
  <c r="AB81" i="273"/>
  <c r="AC81" i="273"/>
  <c r="AD81" i="273"/>
  <c r="AE81" i="273"/>
  <c r="AF81" i="273"/>
  <c r="AG81" i="273"/>
  <c r="AH81" i="273"/>
  <c r="AI81" i="273"/>
  <c r="AJ81" i="273"/>
  <c r="AK81" i="273"/>
  <c r="AL81" i="273"/>
  <c r="AM81" i="273"/>
  <c r="AN81" i="273"/>
  <c r="AO81" i="273"/>
  <c r="AP81" i="273"/>
  <c r="AQ81" i="273"/>
  <c r="AR81" i="273"/>
  <c r="AS81" i="273"/>
  <c r="AT81" i="273"/>
  <c r="AU81" i="273"/>
  <c r="AV81" i="273"/>
  <c r="AW81" i="273"/>
  <c r="AX81" i="273"/>
  <c r="AY81" i="273"/>
  <c r="AZ81" i="273"/>
  <c r="BA81" i="273"/>
  <c r="BB81" i="273"/>
  <c r="BC81" i="273"/>
  <c r="BD81" i="273"/>
  <c r="BE81" i="273"/>
  <c r="BF81" i="273"/>
  <c r="BG81" i="273"/>
  <c r="BH81" i="273"/>
  <c r="BI81" i="273"/>
  <c r="BJ81" i="273"/>
  <c r="BK81" i="273"/>
  <c r="BL81" i="273"/>
  <c r="BM81" i="273"/>
  <c r="BN81" i="273"/>
  <c r="BO81" i="273"/>
  <c r="BP81" i="273"/>
  <c r="BQ81" i="273"/>
  <c r="BR81" i="273"/>
  <c r="BS81" i="273"/>
  <c r="BT81" i="273"/>
  <c r="BU81" i="273"/>
  <c r="BV81" i="273"/>
  <c r="BW81" i="273"/>
  <c r="BX81" i="273"/>
  <c r="BY81" i="273"/>
  <c r="BZ81" i="273"/>
  <c r="CA81" i="273"/>
  <c r="CB81" i="273"/>
  <c r="CC81" i="273"/>
  <c r="CD81" i="273"/>
  <c r="CE81" i="273"/>
  <c r="CF81" i="273"/>
  <c r="CG81" i="273"/>
  <c r="CH81" i="273"/>
  <c r="CI81" i="273"/>
  <c r="CJ81" i="273"/>
  <c r="CK81" i="273"/>
  <c r="CL81" i="273"/>
  <c r="CM81" i="273"/>
  <c r="CN81" i="273"/>
  <c r="CO81" i="273"/>
  <c r="CP81" i="273"/>
  <c r="CQ81" i="273"/>
  <c r="CR81" i="273"/>
  <c r="CS81" i="273"/>
  <c r="CT81" i="273"/>
  <c r="CU81" i="273"/>
  <c r="CV81" i="273"/>
  <c r="CW81" i="273"/>
  <c r="CX81" i="273"/>
  <c r="CY81" i="273"/>
  <c r="CZ81" i="273"/>
  <c r="DA81" i="273"/>
  <c r="DB81" i="273"/>
  <c r="DC81" i="273"/>
  <c r="DD81" i="273"/>
  <c r="DE81" i="273"/>
  <c r="DF81" i="273"/>
  <c r="DG81" i="273"/>
  <c r="DH81" i="273"/>
  <c r="DI81" i="273"/>
  <c r="DJ81" i="273"/>
  <c r="DK81" i="273"/>
  <c r="DL81" i="273"/>
  <c r="DM81" i="273"/>
  <c r="DN81" i="273"/>
  <c r="DO81" i="273"/>
  <c r="DP81" i="273"/>
  <c r="DQ81" i="273"/>
  <c r="DR81" i="273"/>
  <c r="DS81" i="273"/>
  <c r="DT81" i="273"/>
  <c r="DU81" i="273"/>
  <c r="DV81" i="273"/>
  <c r="DW81" i="273"/>
  <c r="DX81" i="273"/>
  <c r="DY81" i="273"/>
  <c r="DZ81" i="273"/>
  <c r="EA81" i="273"/>
  <c r="EB81" i="273"/>
  <c r="EC81" i="273"/>
  <c r="ED81" i="273"/>
  <c r="EE81" i="273"/>
  <c r="EF81" i="273"/>
  <c r="EG81" i="273"/>
  <c r="EH81" i="273"/>
  <c r="EI81" i="273"/>
  <c r="EJ81" i="273"/>
  <c r="EK81" i="273"/>
  <c r="EL81" i="273"/>
  <c r="EM81" i="273"/>
  <c r="EN81" i="273"/>
  <c r="EO81" i="273"/>
  <c r="EP81" i="273"/>
  <c r="EQ81" i="273"/>
  <c r="ER81" i="273"/>
  <c r="ES81" i="273"/>
  <c r="ET81" i="273"/>
  <c r="EU81" i="273"/>
  <c r="EV81" i="273"/>
  <c r="EW81" i="273"/>
  <c r="EX81" i="273"/>
  <c r="EY81" i="273"/>
  <c r="EZ81" i="273"/>
  <c r="FA81" i="273"/>
  <c r="FB81" i="273"/>
  <c r="FC81" i="273"/>
  <c r="FD81" i="273"/>
  <c r="FE81" i="273"/>
  <c r="FF81" i="273"/>
  <c r="FG81" i="273"/>
  <c r="FH81" i="273"/>
  <c r="FI81" i="273"/>
  <c r="FJ81" i="273"/>
  <c r="FK81" i="273"/>
  <c r="FL81" i="273"/>
  <c r="FM81" i="273"/>
  <c r="FN81" i="273"/>
  <c r="FO81" i="273"/>
  <c r="FP81" i="273"/>
  <c r="FQ81" i="273"/>
  <c r="FR81" i="273"/>
  <c r="FS81" i="273"/>
  <c r="FT81" i="273"/>
  <c r="FU81" i="273"/>
  <c r="FV81" i="273"/>
  <c r="FW81" i="273"/>
  <c r="FX81" i="273"/>
  <c r="FY81" i="273"/>
  <c r="FZ81" i="273"/>
  <c r="GA81" i="273"/>
  <c r="GB81" i="273"/>
  <c r="GC81" i="273"/>
  <c r="GD81" i="273"/>
  <c r="GE81" i="273"/>
  <c r="GF81" i="273"/>
  <c r="GG81" i="273"/>
  <c r="GH81" i="273"/>
  <c r="GI81" i="273"/>
  <c r="GJ81" i="273"/>
  <c r="E81" i="273"/>
  <c r="H82" i="273"/>
  <c r="G82" i="273"/>
  <c r="F82" i="273"/>
  <c r="E82" i="273"/>
  <c r="E95" i="273"/>
  <c r="G95" i="273"/>
  <c r="E81" i="305"/>
  <c r="F81" i="305"/>
  <c r="G81" i="305"/>
  <c r="E80" i="305"/>
  <c r="F80" i="305"/>
  <c r="G80" i="305"/>
  <c r="I80" i="305"/>
  <c r="G75" i="305"/>
  <c r="E75" i="305"/>
  <c r="H76" i="305"/>
  <c r="G76" i="305"/>
  <c r="F76" i="305"/>
  <c r="E76" i="305"/>
  <c r="G71" i="305"/>
  <c r="E71" i="305"/>
  <c r="E67" i="305"/>
  <c r="F67" i="305"/>
  <c r="G67" i="305"/>
  <c r="E63" i="305"/>
  <c r="F63" i="305"/>
  <c r="G63" i="305"/>
  <c r="H63" i="305"/>
  <c r="G62" i="305"/>
  <c r="E62" i="305"/>
  <c r="E2" i="305"/>
  <c r="E22" i="305"/>
  <c r="F22" i="305"/>
  <c r="G22" i="305"/>
  <c r="H22" i="305"/>
  <c r="I22" i="305"/>
  <c r="I18" i="305"/>
  <c r="G18" i="305"/>
  <c r="F18" i="305"/>
  <c r="E18" i="305"/>
  <c r="G17" i="305"/>
  <c r="E17" i="305"/>
  <c r="I13" i="305"/>
  <c r="H13" i="305"/>
  <c r="G13" i="305"/>
  <c r="F13" i="305"/>
  <c r="E13" i="305"/>
  <c r="E5" i="305"/>
  <c r="J40" i="305"/>
  <c r="J41" i="305"/>
  <c r="J286" i="307"/>
  <c r="E102" i="280"/>
  <c r="F102" i="280"/>
  <c r="I102" i="280"/>
  <c r="G97" i="280"/>
  <c r="G102" i="280"/>
  <c r="I96" i="280"/>
  <c r="G96" i="280"/>
  <c r="F96" i="280"/>
  <c r="E96" i="280"/>
  <c r="E95" i="280"/>
  <c r="F95" i="280"/>
  <c r="I95" i="280"/>
  <c r="E94" i="280"/>
  <c r="G92" i="280"/>
  <c r="G94" i="280"/>
  <c r="E91" i="280"/>
  <c r="G91" i="280"/>
  <c r="I86" i="280"/>
  <c r="G86" i="280"/>
  <c r="F86" i="280"/>
  <c r="E86" i="280"/>
  <c r="I87" i="280"/>
  <c r="H87" i="280"/>
  <c r="G87" i="280"/>
  <c r="F87" i="280"/>
  <c r="E87" i="280"/>
  <c r="J30" i="305"/>
  <c r="J38" i="305"/>
  <c r="G9" i="304"/>
  <c r="E9" i="304"/>
  <c r="E116" i="280"/>
  <c r="F116" i="280"/>
  <c r="G116" i="280"/>
  <c r="H116" i="280"/>
  <c r="I116" i="280"/>
  <c r="E121" i="280"/>
  <c r="G121" i="280"/>
  <c r="H121" i="280"/>
  <c r="I121" i="280"/>
  <c r="G113" i="280"/>
  <c r="E113" i="280"/>
  <c r="G115" i="280"/>
  <c r="E115" i="280"/>
  <c r="G114" i="280"/>
  <c r="E114" i="280"/>
  <c r="K38" i="305"/>
  <c r="K286" i="307"/>
  <c r="L30" i="305"/>
  <c r="K30" i="305"/>
  <c r="M286" i="307"/>
  <c r="E5" i="304"/>
  <c r="E4" i="304"/>
  <c r="E3" i="304"/>
  <c r="E2" i="304"/>
  <c r="I46" i="280"/>
  <c r="G46" i="280"/>
  <c r="F46" i="280"/>
  <c r="E46" i="280"/>
  <c r="E45" i="280"/>
  <c r="F45" i="280"/>
  <c r="G45" i="280"/>
  <c r="H45" i="280"/>
  <c r="I45" i="280"/>
  <c r="I41" i="280"/>
  <c r="G41" i="280"/>
  <c r="F41" i="280"/>
  <c r="E41" i="280"/>
  <c r="E40" i="280"/>
  <c r="F40" i="280"/>
  <c r="G40" i="280"/>
  <c r="H40" i="280"/>
  <c r="I40" i="280"/>
  <c r="E39" i="280"/>
  <c r="G39" i="280"/>
  <c r="E38" i="280"/>
  <c r="G38" i="280"/>
  <c r="E37" i="280"/>
  <c r="G37" i="280"/>
  <c r="E36" i="280"/>
  <c r="G36" i="280"/>
  <c r="E35" i="280"/>
  <c r="G35" i="280"/>
  <c r="E34" i="280"/>
  <c r="G34" i="280"/>
  <c r="E33" i="280"/>
  <c r="G33" i="280"/>
  <c r="E32" i="280"/>
  <c r="G32" i="280"/>
  <c r="E31" i="280"/>
  <c r="G31" i="280"/>
  <c r="E30" i="280"/>
  <c r="G30" i="280"/>
  <c r="E29" i="280"/>
  <c r="G29" i="280"/>
  <c r="E28" i="280"/>
  <c r="G28" i="280"/>
  <c r="E27" i="280"/>
  <c r="G27" i="280"/>
  <c r="E26" i="280"/>
  <c r="G26" i="280"/>
  <c r="E25" i="280"/>
  <c r="G25" i="280"/>
  <c r="E24" i="280"/>
  <c r="G24" i="280"/>
  <c r="E23" i="280"/>
  <c r="G23" i="280"/>
  <c r="E22" i="280"/>
  <c r="G22" i="280"/>
  <c r="E21" i="280"/>
  <c r="G21" i="280"/>
  <c r="E20" i="280"/>
  <c r="G20" i="280"/>
  <c r="E19" i="280"/>
  <c r="G19" i="280"/>
  <c r="E18" i="280"/>
  <c r="G18" i="280"/>
  <c r="E17" i="280"/>
  <c r="G17" i="280"/>
  <c r="E16" i="280"/>
  <c r="G16" i="280"/>
  <c r="E15" i="280"/>
  <c r="G15" i="280"/>
  <c r="M2" i="48"/>
  <c r="L286" i="307"/>
  <c r="L38" i="305"/>
  <c r="M30" i="305"/>
  <c r="M38" i="305"/>
  <c r="E5" i="278"/>
  <c r="E4" i="278"/>
  <c r="E3" i="278"/>
  <c r="E2" i="278"/>
  <c r="E5" i="273"/>
  <c r="E4" i="273"/>
  <c r="E3" i="273"/>
  <c r="E2" i="273"/>
  <c r="N286" i="307"/>
  <c r="N38" i="305"/>
  <c r="O286" i="307"/>
  <c r="L2" i="48"/>
  <c r="N30" i="305"/>
  <c r="O30" i="305"/>
  <c r="O38" i="305"/>
  <c r="P286" i="307"/>
  <c r="P30" i="305"/>
  <c r="P38" i="305"/>
  <c r="Q286" i="307"/>
  <c r="Q30" i="305"/>
  <c r="Q38" i="305"/>
  <c r="R286" i="307"/>
  <c r="R30" i="305"/>
  <c r="R38" i="305"/>
  <c r="S286" i="307"/>
  <c r="G99" i="280"/>
  <c r="E99" i="280"/>
  <c r="S30" i="305"/>
  <c r="S38" i="305"/>
  <c r="T286" i="307"/>
  <c r="G30" i="289"/>
  <c r="E30" i="289"/>
  <c r="G20" i="289"/>
  <c r="E20" i="289"/>
  <c r="T30" i="305"/>
  <c r="T38" i="305"/>
  <c r="U286" i="307"/>
  <c r="E41" i="278"/>
  <c r="F41" i="278"/>
  <c r="G41" i="278"/>
  <c r="H41" i="278"/>
  <c r="I41" i="278"/>
  <c r="E31" i="289"/>
  <c r="F31" i="289"/>
  <c r="G31" i="289"/>
  <c r="H31" i="289"/>
  <c r="I31" i="289"/>
  <c r="E32" i="289"/>
  <c r="F32" i="289"/>
  <c r="G32" i="289"/>
  <c r="I148" i="273"/>
  <c r="H148" i="273"/>
  <c r="G148" i="273"/>
  <c r="F148" i="273"/>
  <c r="E148" i="273"/>
  <c r="E5" i="289"/>
  <c r="E4" i="289"/>
  <c r="E3" i="289"/>
  <c r="E2" i="289"/>
  <c r="U30" i="305"/>
  <c r="U38" i="305"/>
  <c r="V286" i="307"/>
  <c r="E83" i="278"/>
  <c r="G195" i="48"/>
  <c r="G83" i="278"/>
  <c r="G72" i="278"/>
  <c r="E72" i="278"/>
  <c r="G192" i="48"/>
  <c r="G49" i="278"/>
  <c r="E49" i="278"/>
  <c r="F35" i="265"/>
  <c r="F35" i="277"/>
  <c r="I35" i="265"/>
  <c r="G81" i="278"/>
  <c r="G35" i="265"/>
  <c r="G58" i="269"/>
  <c r="E81" i="278"/>
  <c r="E35" i="265"/>
  <c r="E88" i="265"/>
  <c r="E88" i="277"/>
  <c r="F88" i="265"/>
  <c r="F88" i="277"/>
  <c r="H88" i="265"/>
  <c r="I88" i="265"/>
  <c r="I87" i="278"/>
  <c r="F87" i="278"/>
  <c r="E87" i="278"/>
  <c r="E88" i="278"/>
  <c r="F88" i="278"/>
  <c r="I88" i="278"/>
  <c r="E79" i="278"/>
  <c r="F79" i="278"/>
  <c r="H79" i="278"/>
  <c r="I79" i="278"/>
  <c r="I78" i="278"/>
  <c r="F78" i="278"/>
  <c r="E78" i="278"/>
  <c r="E77" i="278"/>
  <c r="F77" i="278"/>
  <c r="H77" i="278"/>
  <c r="I77" i="278"/>
  <c r="E74" i="278"/>
  <c r="F74" i="278"/>
  <c r="I74" i="278"/>
  <c r="G89" i="278"/>
  <c r="G86" i="278"/>
  <c r="G77" i="278"/>
  <c r="G80" i="278"/>
  <c r="G88" i="278"/>
  <c r="G75" i="278"/>
  <c r="G79" i="278"/>
  <c r="I73" i="278"/>
  <c r="H73" i="278"/>
  <c r="G73" i="278"/>
  <c r="F73" i="278"/>
  <c r="E73" i="278"/>
  <c r="F82" i="277"/>
  <c r="E82" i="277"/>
  <c r="E32" i="265"/>
  <c r="E55" i="269"/>
  <c r="F32" i="265"/>
  <c r="F56" i="269"/>
  <c r="I32" i="265"/>
  <c r="E54" i="278"/>
  <c r="F54" i="278"/>
  <c r="H54" i="278"/>
  <c r="I54" i="278"/>
  <c r="G59" i="278"/>
  <c r="I55" i="278"/>
  <c r="F55" i="278"/>
  <c r="E55" i="278"/>
  <c r="E56" i="278"/>
  <c r="F56" i="278"/>
  <c r="H56" i="278"/>
  <c r="I56" i="278"/>
  <c r="G68" i="278"/>
  <c r="G82" i="265"/>
  <c r="G65" i="278"/>
  <c r="G54" i="278"/>
  <c r="G52" i="278"/>
  <c r="G56" i="278"/>
  <c r="I50" i="278"/>
  <c r="H50" i="278"/>
  <c r="G50" i="278"/>
  <c r="F50" i="278"/>
  <c r="E50" i="278"/>
  <c r="E51" i="278"/>
  <c r="F51" i="278"/>
  <c r="I51" i="278"/>
  <c r="V30" i="305"/>
  <c r="V38" i="305"/>
  <c r="W286" i="307"/>
  <c r="G62" i="280"/>
  <c r="E62" i="280"/>
  <c r="E101" i="280"/>
  <c r="F101" i="280"/>
  <c r="I101" i="280"/>
  <c r="G83" i="280"/>
  <c r="G101" i="280"/>
  <c r="E81" i="280"/>
  <c r="F81" i="280"/>
  <c r="I81" i="280"/>
  <c r="E80" i="280"/>
  <c r="F80" i="280"/>
  <c r="I80" i="280"/>
  <c r="E100" i="280"/>
  <c r="F100" i="280"/>
  <c r="I100" i="280"/>
  <c r="G77" i="280"/>
  <c r="G100" i="280"/>
  <c r="W30" i="305"/>
  <c r="W38" i="305"/>
  <c r="X286" i="307"/>
  <c r="X30" i="305"/>
  <c r="X38" i="305"/>
  <c r="Y286" i="307"/>
  <c r="Y30" i="305"/>
  <c r="Y38" i="305"/>
  <c r="Z286" i="307"/>
  <c r="G65" i="280"/>
  <c r="E64" i="280"/>
  <c r="E63" i="280"/>
  <c r="Z30" i="305"/>
  <c r="Z38" i="305"/>
  <c r="AA286" i="307"/>
  <c r="G60" i="280"/>
  <c r="G63" i="280"/>
  <c r="G55" i="280"/>
  <c r="G64" i="280"/>
  <c r="E54" i="280"/>
  <c r="F54" i="280"/>
  <c r="G54" i="280"/>
  <c r="H54" i="280"/>
  <c r="I54" i="280"/>
  <c r="E53" i="280"/>
  <c r="F53" i="280"/>
  <c r="I53" i="280"/>
  <c r="E50" i="280"/>
  <c r="F50" i="280"/>
  <c r="G50" i="280"/>
  <c r="H50" i="280"/>
  <c r="I50" i="280"/>
  <c r="G47" i="280"/>
  <c r="E44" i="280"/>
  <c r="F44" i="280"/>
  <c r="I44" i="280"/>
  <c r="G44" i="280"/>
  <c r="I12" i="280"/>
  <c r="G12" i="280"/>
  <c r="F12" i="280"/>
  <c r="E12" i="280"/>
  <c r="AA30" i="305"/>
  <c r="AA38" i="305"/>
  <c r="AB286" i="307"/>
  <c r="E84" i="282"/>
  <c r="G197" i="48"/>
  <c r="G84" i="282"/>
  <c r="G159" i="48"/>
  <c r="AB30" i="305"/>
  <c r="AB38" i="305"/>
  <c r="AC286" i="307"/>
  <c r="F75" i="280"/>
  <c r="G119" i="280"/>
  <c r="E119" i="280"/>
  <c r="G191" i="48"/>
  <c r="G196" i="48"/>
  <c r="E73" i="282"/>
  <c r="G204" i="48"/>
  <c r="G73" i="282"/>
  <c r="G62" i="282"/>
  <c r="E62" i="282"/>
  <c r="G19" i="282"/>
  <c r="E19" i="282"/>
  <c r="G9" i="282"/>
  <c r="E9" i="282"/>
  <c r="E63" i="282"/>
  <c r="F63" i="282"/>
  <c r="I63" i="282"/>
  <c r="G60" i="282"/>
  <c r="G63" i="282"/>
  <c r="E59" i="282"/>
  <c r="F59" i="282"/>
  <c r="I59" i="282"/>
  <c r="I58" i="282"/>
  <c r="F58" i="282"/>
  <c r="E58" i="282"/>
  <c r="G52" i="282"/>
  <c r="G77" i="282"/>
  <c r="E78" i="282"/>
  <c r="F78" i="282"/>
  <c r="I78" i="282"/>
  <c r="G56" i="282"/>
  <c r="G59" i="282"/>
  <c r="E55" i="282"/>
  <c r="F55" i="282"/>
  <c r="H55" i="282"/>
  <c r="I55" i="282"/>
  <c r="E54" i="282"/>
  <c r="F54" i="282"/>
  <c r="I54" i="282"/>
  <c r="E77" i="282"/>
  <c r="F77" i="282"/>
  <c r="I77" i="282"/>
  <c r="I51" i="282"/>
  <c r="F51" i="282"/>
  <c r="E51" i="282"/>
  <c r="G49" i="282"/>
  <c r="G54" i="282"/>
  <c r="E48" i="282"/>
  <c r="F48" i="282"/>
  <c r="I48" i="282"/>
  <c r="G79" i="282"/>
  <c r="G76" i="282"/>
  <c r="G55" i="282"/>
  <c r="E92" i="265"/>
  <c r="E92" i="277"/>
  <c r="F92" i="265"/>
  <c r="F92" i="277"/>
  <c r="H92" i="265"/>
  <c r="I92" i="265"/>
  <c r="E88" i="282"/>
  <c r="F88" i="282"/>
  <c r="I88" i="282"/>
  <c r="E89" i="282"/>
  <c r="F89" i="282"/>
  <c r="I89" i="282"/>
  <c r="G90" i="282"/>
  <c r="G92" i="265"/>
  <c r="G92" i="277"/>
  <c r="G87" i="282"/>
  <c r="F59" i="269"/>
  <c r="F23" i="265"/>
  <c r="I23" i="265"/>
  <c r="G13" i="282"/>
  <c r="G23" i="265"/>
  <c r="E13" i="282"/>
  <c r="E23" i="265"/>
  <c r="E46" i="269"/>
  <c r="E45" i="282"/>
  <c r="F45" i="282"/>
  <c r="I45" i="282"/>
  <c r="G40" i="282"/>
  <c r="G45" i="282"/>
  <c r="E37" i="282"/>
  <c r="F37" i="282"/>
  <c r="I37" i="282"/>
  <c r="E44" i="282"/>
  <c r="F44" i="282"/>
  <c r="I44" i="282"/>
  <c r="E21" i="282"/>
  <c r="F21" i="282"/>
  <c r="G21" i="282"/>
  <c r="I21" i="282"/>
  <c r="E33" i="282"/>
  <c r="F33" i="282"/>
  <c r="I33" i="282"/>
  <c r="G22" i="282"/>
  <c r="G33" i="282"/>
  <c r="E20" i="282"/>
  <c r="F20" i="282"/>
  <c r="H20" i="282"/>
  <c r="I20" i="282"/>
  <c r="G34" i="282"/>
  <c r="G31" i="282"/>
  <c r="G20" i="282"/>
  <c r="E68" i="282"/>
  <c r="F68" i="282"/>
  <c r="I68" i="282"/>
  <c r="I69" i="282"/>
  <c r="F69" i="282"/>
  <c r="E69" i="282"/>
  <c r="G65" i="282"/>
  <c r="G46" i="282"/>
  <c r="G51" i="282"/>
  <c r="E43" i="282"/>
  <c r="F43" i="282"/>
  <c r="I43" i="282"/>
  <c r="G12" i="282"/>
  <c r="G88" i="282"/>
  <c r="E10" i="282"/>
  <c r="F10" i="282"/>
  <c r="I10" i="282"/>
  <c r="G14" i="269"/>
  <c r="E14" i="269"/>
  <c r="G13" i="269"/>
  <c r="E13" i="269"/>
  <c r="E36" i="288"/>
  <c r="F36" i="288"/>
  <c r="G36" i="288"/>
  <c r="H36" i="288"/>
  <c r="I36" i="288"/>
  <c r="I33" i="288"/>
  <c r="G33" i="288"/>
  <c r="F33" i="288"/>
  <c r="E33" i="288"/>
  <c r="I50" i="265"/>
  <c r="F50" i="265"/>
  <c r="F50" i="277"/>
  <c r="F18" i="265"/>
  <c r="F18" i="277"/>
  <c r="I18" i="265"/>
  <c r="G128" i="280"/>
  <c r="G50" i="265"/>
  <c r="G73" i="269"/>
  <c r="E128" i="280"/>
  <c r="E18" i="265"/>
  <c r="E125" i="280"/>
  <c r="F125" i="280"/>
  <c r="G125" i="280"/>
  <c r="H125" i="280"/>
  <c r="I125" i="280"/>
  <c r="E124" i="280"/>
  <c r="F124" i="280"/>
  <c r="H124" i="280"/>
  <c r="I124" i="280"/>
  <c r="E120" i="280"/>
  <c r="F120" i="280"/>
  <c r="G120" i="280"/>
  <c r="H120" i="280"/>
  <c r="I120" i="280"/>
  <c r="I170" i="273"/>
  <c r="H170" i="273"/>
  <c r="G170" i="273"/>
  <c r="F170" i="273"/>
  <c r="E170" i="273"/>
  <c r="I171" i="273"/>
  <c r="H171" i="273"/>
  <c r="G171" i="273"/>
  <c r="F171" i="273"/>
  <c r="E171" i="273"/>
  <c r="E89" i="265"/>
  <c r="E89" i="277"/>
  <c r="F89" i="265"/>
  <c r="F89" i="277"/>
  <c r="H89" i="265"/>
  <c r="I89" i="265"/>
  <c r="F51" i="265"/>
  <c r="F74" i="269"/>
  <c r="I51" i="265"/>
  <c r="E109" i="280"/>
  <c r="F109" i="280"/>
  <c r="I109" i="280"/>
  <c r="E76" i="280"/>
  <c r="F76" i="280"/>
  <c r="G76" i="280"/>
  <c r="I76" i="280"/>
  <c r="E130" i="273"/>
  <c r="G130" i="273"/>
  <c r="G131" i="273"/>
  <c r="E131" i="273"/>
  <c r="E74" i="280"/>
  <c r="G74" i="280"/>
  <c r="G104" i="280"/>
  <c r="G51" i="265"/>
  <c r="G74" i="269"/>
  <c r="E104" i="280"/>
  <c r="E51" i="265"/>
  <c r="E74" i="269"/>
  <c r="G109" i="280"/>
  <c r="G75" i="280"/>
  <c r="E75" i="280"/>
  <c r="G58" i="280"/>
  <c r="E58" i="280"/>
  <c r="G89" i="265"/>
  <c r="G89" i="277"/>
  <c r="G124" i="280"/>
  <c r="G11" i="269"/>
  <c r="E11" i="269"/>
  <c r="G11" i="286"/>
  <c r="G57" i="286"/>
  <c r="G285" i="307"/>
  <c r="E52" i="286"/>
  <c r="F52" i="286"/>
  <c r="G66" i="265"/>
  <c r="G89" i="269"/>
  <c r="I52" i="286"/>
  <c r="I68" i="265"/>
  <c r="G58" i="286"/>
  <c r="F68" i="265"/>
  <c r="F68" i="277"/>
  <c r="F26" i="265"/>
  <c r="F26" i="277"/>
  <c r="I26" i="265"/>
  <c r="E58" i="286"/>
  <c r="I32" i="286"/>
  <c r="F32" i="286"/>
  <c r="E32" i="286"/>
  <c r="E24" i="286"/>
  <c r="F24" i="286"/>
  <c r="I24" i="286"/>
  <c r="E56" i="286"/>
  <c r="F56" i="286"/>
  <c r="G53" i="286"/>
  <c r="G56" i="286"/>
  <c r="H56" i="286"/>
  <c r="I56" i="286"/>
  <c r="E55" i="286"/>
  <c r="F55" i="286"/>
  <c r="G49" i="286"/>
  <c r="G55" i="286"/>
  <c r="H55" i="286"/>
  <c r="I55" i="286"/>
  <c r="E51" i="286"/>
  <c r="F51" i="286"/>
  <c r="G154" i="280"/>
  <c r="H51" i="286"/>
  <c r="I51" i="286"/>
  <c r="I48" i="286"/>
  <c r="G24" i="265"/>
  <c r="G47" i="269"/>
  <c r="F48" i="286"/>
  <c r="E48" i="286"/>
  <c r="E47" i="286"/>
  <c r="F47" i="286"/>
  <c r="G22" i="286"/>
  <c r="G47" i="286"/>
  <c r="H47" i="286"/>
  <c r="I47" i="286"/>
  <c r="F65" i="265"/>
  <c r="F88" i="269"/>
  <c r="G12" i="286"/>
  <c r="G65" i="265"/>
  <c r="G88" i="269"/>
  <c r="I65" i="265"/>
  <c r="E16" i="286"/>
  <c r="F16" i="286"/>
  <c r="I16" i="286"/>
  <c r="E12" i="286"/>
  <c r="E65" i="265"/>
  <c r="E88" i="269"/>
  <c r="I10" i="286"/>
  <c r="G10" i="286"/>
  <c r="F10" i="286"/>
  <c r="E10" i="286"/>
  <c r="E9" i="286"/>
  <c r="F9" i="286"/>
  <c r="G14" i="286"/>
  <c r="G9" i="286"/>
  <c r="H9" i="286"/>
  <c r="I9" i="286"/>
  <c r="E93" i="265"/>
  <c r="E93" i="277"/>
  <c r="F93" i="265"/>
  <c r="F93" i="277"/>
  <c r="G17" i="286"/>
  <c r="G93" i="265"/>
  <c r="G93" i="277"/>
  <c r="H93" i="265"/>
  <c r="I93" i="265"/>
  <c r="G187" i="48"/>
  <c r="E75" i="265"/>
  <c r="E75" i="277"/>
  <c r="F75" i="265"/>
  <c r="F75" i="277"/>
  <c r="G21" i="285"/>
  <c r="G75" i="265"/>
  <c r="G75" i="277"/>
  <c r="H75" i="265"/>
  <c r="I75" i="265"/>
  <c r="F14" i="265"/>
  <c r="F14" i="277"/>
  <c r="G14" i="285"/>
  <c r="G14" i="265"/>
  <c r="G37" i="269"/>
  <c r="I14" i="265"/>
  <c r="E14" i="285"/>
  <c r="E14" i="265"/>
  <c r="E37" i="269"/>
  <c r="E20" i="285"/>
  <c r="F20" i="285"/>
  <c r="G13" i="285"/>
  <c r="G20" i="285"/>
  <c r="I20" i="285"/>
  <c r="G18" i="285"/>
  <c r="E12" i="285"/>
  <c r="F12" i="285"/>
  <c r="G12" i="285"/>
  <c r="I12" i="285"/>
  <c r="G116" i="273"/>
  <c r="E116" i="273"/>
  <c r="G10" i="285"/>
  <c r="E10" i="285"/>
  <c r="G117" i="273"/>
  <c r="E117" i="273"/>
  <c r="G11" i="285"/>
  <c r="E11" i="285"/>
  <c r="G44" i="278"/>
  <c r="G11" i="265"/>
  <c r="E44" i="278"/>
  <c r="E11" i="265"/>
  <c r="E34" i="269"/>
  <c r="F11" i="265"/>
  <c r="F34" i="269"/>
  <c r="I11" i="265"/>
  <c r="G39" i="278"/>
  <c r="E39" i="278"/>
  <c r="G43" i="278"/>
  <c r="G78" i="278"/>
  <c r="E40" i="278"/>
  <c r="G40" i="278"/>
  <c r="I42" i="278"/>
  <c r="G42" i="278"/>
  <c r="F42" i="278"/>
  <c r="E42" i="278"/>
  <c r="G31" i="278"/>
  <c r="E9" i="265"/>
  <c r="F9" i="265"/>
  <c r="F32" i="269"/>
  <c r="I9" i="265"/>
  <c r="I30" i="278"/>
  <c r="G30" i="278"/>
  <c r="F30" i="278"/>
  <c r="E30" i="278"/>
  <c r="E29" i="278"/>
  <c r="F29" i="278"/>
  <c r="G29" i="278"/>
  <c r="I29" i="278"/>
  <c r="E28" i="278"/>
  <c r="G28" i="278"/>
  <c r="G27" i="278"/>
  <c r="E27" i="278"/>
  <c r="E21" i="278"/>
  <c r="G21" i="278"/>
  <c r="G20" i="278"/>
  <c r="E20" i="278"/>
  <c r="I17" i="278"/>
  <c r="G17" i="278"/>
  <c r="F17" i="278"/>
  <c r="E17" i="278"/>
  <c r="E16" i="278"/>
  <c r="F16" i="278"/>
  <c r="G16" i="278"/>
  <c r="H16" i="278"/>
  <c r="I16" i="278"/>
  <c r="E15" i="278"/>
  <c r="G15" i="278"/>
  <c r="E14" i="278"/>
  <c r="G14" i="278"/>
  <c r="E11" i="278"/>
  <c r="F11" i="278"/>
  <c r="G11" i="278"/>
  <c r="I11" i="278"/>
  <c r="E10" i="278"/>
  <c r="F10" i="278"/>
  <c r="G10" i="278"/>
  <c r="H10" i="278"/>
  <c r="I10" i="278"/>
  <c r="E80" i="265"/>
  <c r="E80" i="277"/>
  <c r="F80" i="265"/>
  <c r="F80" i="277"/>
  <c r="G33" i="286"/>
  <c r="H80" i="265"/>
  <c r="I80" i="265"/>
  <c r="E94" i="265"/>
  <c r="E94" i="277"/>
  <c r="F94" i="265"/>
  <c r="F94" i="277"/>
  <c r="G25" i="286"/>
  <c r="G94" i="265"/>
  <c r="G94" i="277"/>
  <c r="H94" i="265"/>
  <c r="I94" i="265"/>
  <c r="E31" i="286"/>
  <c r="F31" i="286"/>
  <c r="I31" i="286"/>
  <c r="E23" i="286"/>
  <c r="F23" i="286"/>
  <c r="I23" i="286"/>
  <c r="G14" i="275"/>
  <c r="J8" i="275"/>
  <c r="J11" i="275"/>
  <c r="K8" i="275"/>
  <c r="K11" i="275"/>
  <c r="L8" i="275"/>
  <c r="L11" i="275"/>
  <c r="M8" i="275"/>
  <c r="M11" i="275"/>
  <c r="N8" i="275"/>
  <c r="N11" i="275"/>
  <c r="O8" i="275"/>
  <c r="O11" i="275"/>
  <c r="P8" i="275"/>
  <c r="P11" i="275"/>
  <c r="Q8" i="275"/>
  <c r="Q11" i="275"/>
  <c r="R8" i="275"/>
  <c r="R11" i="275"/>
  <c r="S8" i="275"/>
  <c r="S11" i="275"/>
  <c r="T8" i="275"/>
  <c r="T11" i="275"/>
  <c r="U8" i="275"/>
  <c r="U11" i="275"/>
  <c r="V8" i="275"/>
  <c r="V11" i="275"/>
  <c r="W8" i="275"/>
  <c r="W11" i="275"/>
  <c r="X8" i="275"/>
  <c r="X11" i="275"/>
  <c r="Y8" i="275"/>
  <c r="Y11" i="275"/>
  <c r="Z8" i="275"/>
  <c r="Z11" i="275"/>
  <c r="AA8" i="275"/>
  <c r="AA11" i="275"/>
  <c r="AB8" i="275"/>
  <c r="AB11" i="275"/>
  <c r="AC8" i="275"/>
  <c r="AC11" i="275"/>
  <c r="AD8" i="275"/>
  <c r="AD11" i="275"/>
  <c r="AE8" i="275"/>
  <c r="AE11" i="275"/>
  <c r="AF8" i="275"/>
  <c r="AF11" i="275"/>
  <c r="AG8" i="275"/>
  <c r="AG11" i="275"/>
  <c r="AH8" i="275"/>
  <c r="AH11" i="275"/>
  <c r="AI8" i="275"/>
  <c r="AI11" i="275"/>
  <c r="AJ8" i="275"/>
  <c r="AJ11" i="275"/>
  <c r="AK8" i="275"/>
  <c r="AK11" i="275"/>
  <c r="AL8" i="275"/>
  <c r="AL11" i="275"/>
  <c r="AM8" i="275"/>
  <c r="AM11" i="275"/>
  <c r="AN8" i="275"/>
  <c r="AN11" i="275"/>
  <c r="AO8" i="275"/>
  <c r="AO11" i="275"/>
  <c r="AP8" i="275"/>
  <c r="AP11" i="275"/>
  <c r="AQ8" i="275"/>
  <c r="AQ11" i="275"/>
  <c r="AR8" i="275"/>
  <c r="AR11" i="275"/>
  <c r="AS8" i="275"/>
  <c r="AS11" i="275"/>
  <c r="AT8" i="275"/>
  <c r="AT11" i="275"/>
  <c r="AU8" i="275"/>
  <c r="AU11" i="275"/>
  <c r="AV8" i="275"/>
  <c r="AV11" i="275"/>
  <c r="AW8" i="275"/>
  <c r="AW11" i="275"/>
  <c r="AX8" i="275"/>
  <c r="AX11" i="275"/>
  <c r="AY8" i="275"/>
  <c r="AY11" i="275"/>
  <c r="AZ8" i="275"/>
  <c r="AZ11" i="275"/>
  <c r="BA8" i="275"/>
  <c r="BA11" i="275"/>
  <c r="BB8" i="275"/>
  <c r="BB11" i="275"/>
  <c r="BC8" i="275"/>
  <c r="BC11" i="275"/>
  <c r="BD8" i="275"/>
  <c r="BD11" i="275"/>
  <c r="BE8" i="275"/>
  <c r="BE11" i="275"/>
  <c r="BF8" i="275"/>
  <c r="BF11" i="275"/>
  <c r="BG8" i="275"/>
  <c r="BG11" i="275"/>
  <c r="BH8" i="275"/>
  <c r="BH11" i="275"/>
  <c r="BI8" i="275"/>
  <c r="BI11" i="275"/>
  <c r="BJ8" i="275"/>
  <c r="BJ11" i="275"/>
  <c r="BK8" i="275"/>
  <c r="BK11" i="275"/>
  <c r="BL8" i="275"/>
  <c r="BL11" i="275"/>
  <c r="BM8" i="275"/>
  <c r="BM11" i="275"/>
  <c r="BN8" i="275"/>
  <c r="BN11" i="275"/>
  <c r="BO8" i="275"/>
  <c r="BO11" i="275"/>
  <c r="BP8" i="275"/>
  <c r="BP11" i="275"/>
  <c r="BQ8" i="275"/>
  <c r="BQ11" i="275"/>
  <c r="BR8" i="275"/>
  <c r="BR11" i="275"/>
  <c r="BS8" i="275"/>
  <c r="BS11" i="275"/>
  <c r="BT8" i="275"/>
  <c r="BT11" i="275"/>
  <c r="BU8" i="275"/>
  <c r="BU11" i="275"/>
  <c r="BV8" i="275"/>
  <c r="BV11" i="275"/>
  <c r="BW8" i="275"/>
  <c r="BW11" i="275"/>
  <c r="BX8" i="275"/>
  <c r="BX11" i="275"/>
  <c r="BY8" i="275"/>
  <c r="BY11" i="275"/>
  <c r="BZ8" i="275"/>
  <c r="BZ11" i="275"/>
  <c r="CA8" i="275"/>
  <c r="CA11" i="275"/>
  <c r="CB8" i="275"/>
  <c r="CB11" i="275"/>
  <c r="CC8" i="275"/>
  <c r="CC11" i="275"/>
  <c r="CD8" i="275"/>
  <c r="CD11" i="275"/>
  <c r="CE8" i="275"/>
  <c r="CE11" i="275"/>
  <c r="CF8" i="275"/>
  <c r="CF11" i="275"/>
  <c r="CG8" i="275"/>
  <c r="CG11" i="275"/>
  <c r="CH8" i="275"/>
  <c r="CH11" i="275"/>
  <c r="CI8" i="275"/>
  <c r="CI11" i="275"/>
  <c r="CJ8" i="275"/>
  <c r="CJ11" i="275"/>
  <c r="CK8" i="275"/>
  <c r="CK11" i="275"/>
  <c r="CL8" i="275"/>
  <c r="CL11" i="275"/>
  <c r="CM8" i="275"/>
  <c r="CM11" i="275"/>
  <c r="CN8" i="275"/>
  <c r="CN11" i="275"/>
  <c r="CO8" i="275"/>
  <c r="CO11" i="275"/>
  <c r="CP8" i="275"/>
  <c r="CP11" i="275"/>
  <c r="CQ8" i="275"/>
  <c r="CQ11" i="275"/>
  <c r="CR8" i="275"/>
  <c r="CR11" i="275"/>
  <c r="CS8" i="275"/>
  <c r="CS11" i="275"/>
  <c r="CT8" i="275"/>
  <c r="CT11" i="275"/>
  <c r="CU8" i="275"/>
  <c r="CU11" i="275"/>
  <c r="CV8" i="275"/>
  <c r="CV11" i="275"/>
  <c r="CW8" i="275"/>
  <c r="CW11" i="275"/>
  <c r="CX8" i="275"/>
  <c r="CX11" i="275"/>
  <c r="CY8" i="275"/>
  <c r="CY11" i="275"/>
  <c r="CZ8" i="275"/>
  <c r="CZ11" i="275"/>
  <c r="DA8" i="275"/>
  <c r="DA11" i="275"/>
  <c r="DB8" i="275"/>
  <c r="DB11" i="275"/>
  <c r="DC8" i="275"/>
  <c r="DC11" i="275"/>
  <c r="DD8" i="275"/>
  <c r="DD11" i="275"/>
  <c r="DE8" i="275"/>
  <c r="DE11" i="275"/>
  <c r="DF8" i="275"/>
  <c r="DF11" i="275"/>
  <c r="DG8" i="275"/>
  <c r="DG11" i="275"/>
  <c r="DH8" i="275"/>
  <c r="DH11" i="275"/>
  <c r="DI8" i="275"/>
  <c r="DI11" i="275"/>
  <c r="DJ8" i="275"/>
  <c r="DJ11" i="275"/>
  <c r="DK8" i="275"/>
  <c r="DK11" i="275"/>
  <c r="DL8" i="275"/>
  <c r="DL11" i="275"/>
  <c r="DM8" i="275"/>
  <c r="DM11" i="275"/>
  <c r="DN8" i="275"/>
  <c r="DN11" i="275"/>
  <c r="DO8" i="275"/>
  <c r="DO11" i="275"/>
  <c r="DP8" i="275"/>
  <c r="DP11" i="275"/>
  <c r="DQ8" i="275"/>
  <c r="DQ11" i="275"/>
  <c r="DR8" i="275"/>
  <c r="DR11" i="275"/>
  <c r="DS8" i="275"/>
  <c r="DS11" i="275"/>
  <c r="DT8" i="275"/>
  <c r="DT11" i="275"/>
  <c r="DU8" i="275"/>
  <c r="DU11" i="275"/>
  <c r="DV8" i="275"/>
  <c r="DV11" i="275"/>
  <c r="DW8" i="275"/>
  <c r="DW11" i="275"/>
  <c r="DX8" i="275"/>
  <c r="DX11" i="275"/>
  <c r="DY8" i="275"/>
  <c r="DY11" i="275"/>
  <c r="DZ8" i="275"/>
  <c r="DZ11" i="275"/>
  <c r="EA8" i="275"/>
  <c r="EA11" i="275"/>
  <c r="EB8" i="275"/>
  <c r="EB11" i="275"/>
  <c r="EC8" i="275"/>
  <c r="EC11" i="275"/>
  <c r="ED8" i="275"/>
  <c r="ED11" i="275"/>
  <c r="EE8" i="275"/>
  <c r="EE11" i="275"/>
  <c r="EF8" i="275"/>
  <c r="EF11" i="275"/>
  <c r="EG8" i="275"/>
  <c r="EG11" i="275"/>
  <c r="EH8" i="275"/>
  <c r="EH11" i="275"/>
  <c r="EI8" i="275"/>
  <c r="EI11" i="275"/>
  <c r="EJ8" i="275"/>
  <c r="EJ11" i="275"/>
  <c r="EK8" i="275"/>
  <c r="EK11" i="275"/>
  <c r="EL8" i="275"/>
  <c r="EL11" i="275"/>
  <c r="EM8" i="275"/>
  <c r="EM11" i="275"/>
  <c r="EN8" i="275"/>
  <c r="EN11" i="275"/>
  <c r="EO8" i="275"/>
  <c r="EO11" i="275"/>
  <c r="EP8" i="275"/>
  <c r="EP11" i="275"/>
  <c r="EQ8" i="275"/>
  <c r="EQ11" i="275"/>
  <c r="ER8" i="275"/>
  <c r="ER11" i="275"/>
  <c r="ES8" i="275"/>
  <c r="ES11" i="275"/>
  <c r="ET8" i="275"/>
  <c r="ET11" i="275"/>
  <c r="EU8" i="275"/>
  <c r="EU11" i="275"/>
  <c r="EV8" i="275"/>
  <c r="EV11" i="275"/>
  <c r="EW8" i="275"/>
  <c r="EW11" i="275"/>
  <c r="EX8" i="275"/>
  <c r="EX11" i="275"/>
  <c r="EY8" i="275"/>
  <c r="EY11" i="275"/>
  <c r="EZ8" i="275"/>
  <c r="EZ11" i="275"/>
  <c r="FA8" i="275"/>
  <c r="FA11" i="275"/>
  <c r="FB8" i="275"/>
  <c r="FB11" i="275"/>
  <c r="FC8" i="275"/>
  <c r="FC11" i="275"/>
  <c r="FD8" i="275"/>
  <c r="FD11" i="275"/>
  <c r="FE8" i="275"/>
  <c r="FE11" i="275"/>
  <c r="FF8" i="275"/>
  <c r="FF11" i="275"/>
  <c r="FG8" i="275"/>
  <c r="FG11" i="275"/>
  <c r="FH8" i="275"/>
  <c r="FH11" i="275"/>
  <c r="FI8" i="275"/>
  <c r="FI11" i="275"/>
  <c r="FJ8" i="275"/>
  <c r="FJ11" i="275"/>
  <c r="FK8" i="275"/>
  <c r="FK11" i="275"/>
  <c r="FL8" i="275"/>
  <c r="FL11" i="275"/>
  <c r="FM8" i="275"/>
  <c r="FM11" i="275"/>
  <c r="FN8" i="275"/>
  <c r="FN11" i="275"/>
  <c r="FO8" i="275"/>
  <c r="FO11" i="275"/>
  <c r="FP8" i="275"/>
  <c r="FP11" i="275"/>
  <c r="FQ8" i="275"/>
  <c r="FQ11" i="275"/>
  <c r="FR8" i="275"/>
  <c r="FR11" i="275"/>
  <c r="FS8" i="275"/>
  <c r="FS11" i="275"/>
  <c r="FT8" i="275"/>
  <c r="FT11" i="275"/>
  <c r="FU8" i="275"/>
  <c r="FU11" i="275"/>
  <c r="FV8" i="275"/>
  <c r="FV11" i="275"/>
  <c r="FW8" i="275"/>
  <c r="FW11" i="275"/>
  <c r="FX8" i="275"/>
  <c r="FX11" i="275"/>
  <c r="FY8" i="275"/>
  <c r="FY11" i="275"/>
  <c r="FZ8" i="275"/>
  <c r="FZ11" i="275"/>
  <c r="GA8" i="275"/>
  <c r="GA11" i="275"/>
  <c r="GB8" i="275"/>
  <c r="GB11" i="275"/>
  <c r="GC8" i="275"/>
  <c r="GC11" i="275"/>
  <c r="GD8" i="275"/>
  <c r="GD11" i="275"/>
  <c r="GE8" i="275"/>
  <c r="GE11" i="275"/>
  <c r="GF8" i="275"/>
  <c r="GF11" i="275"/>
  <c r="GG8" i="275"/>
  <c r="GG11" i="275"/>
  <c r="GH8" i="275"/>
  <c r="GH11" i="275"/>
  <c r="GI8" i="275"/>
  <c r="GI11" i="275"/>
  <c r="GJ8" i="275"/>
  <c r="GJ11" i="275"/>
  <c r="E111" i="273"/>
  <c r="F111" i="273"/>
  <c r="G111" i="273"/>
  <c r="G97" i="273"/>
  <c r="M7" i="48"/>
  <c r="E97" i="273"/>
  <c r="G69" i="265"/>
  <c r="G92" i="269"/>
  <c r="F92" i="269"/>
  <c r="F89" i="269"/>
  <c r="G37" i="265"/>
  <c r="G60" i="269"/>
  <c r="F60" i="269"/>
  <c r="G27" i="265"/>
  <c r="G50" i="269"/>
  <c r="F50" i="269"/>
  <c r="F47" i="269"/>
  <c r="G21" i="265"/>
  <c r="G69" i="282"/>
  <c r="F44" i="269"/>
  <c r="G16" i="265"/>
  <c r="G39" i="269"/>
  <c r="F39" i="269"/>
  <c r="G12" i="265"/>
  <c r="G35" i="269"/>
  <c r="F35" i="269"/>
  <c r="I164" i="273"/>
  <c r="G164" i="273"/>
  <c r="F164" i="273"/>
  <c r="E164" i="273"/>
  <c r="I159" i="273"/>
  <c r="G159" i="273"/>
  <c r="F159" i="273"/>
  <c r="E159" i="273"/>
  <c r="E155" i="273"/>
  <c r="F155" i="273"/>
  <c r="G155" i="273"/>
  <c r="I155" i="273"/>
  <c r="G101" i="273"/>
  <c r="E101" i="273"/>
  <c r="G9" i="278"/>
  <c r="E9" i="278"/>
  <c r="E57" i="273"/>
  <c r="F57" i="273"/>
  <c r="G57" i="273"/>
  <c r="I57" i="273"/>
  <c r="G60" i="273"/>
  <c r="E60" i="273"/>
  <c r="E22" i="278"/>
  <c r="F22" i="278"/>
  <c r="G22" i="278"/>
  <c r="H22" i="278"/>
  <c r="I22" i="278"/>
  <c r="E23" i="278"/>
  <c r="F23" i="278"/>
  <c r="G23" i="278"/>
  <c r="I23" i="278"/>
  <c r="G42" i="273"/>
  <c r="E42" i="273"/>
  <c r="G98" i="273"/>
  <c r="E98" i="273"/>
  <c r="G96" i="273"/>
  <c r="E96" i="273"/>
  <c r="G20" i="275"/>
  <c r="G17" i="275"/>
  <c r="I56" i="273"/>
  <c r="G56" i="273"/>
  <c r="F56" i="273"/>
  <c r="E56" i="273"/>
  <c r="E5" i="288"/>
  <c r="E4" i="288"/>
  <c r="E3" i="288"/>
  <c r="E2" i="288"/>
  <c r="G17" i="273"/>
  <c r="E17" i="273"/>
  <c r="E163" i="273"/>
  <c r="F163" i="273"/>
  <c r="G163" i="273"/>
  <c r="G158" i="273"/>
  <c r="E158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4" i="311"/>
  <c r="G14" i="264"/>
  <c r="E14" i="264"/>
  <c r="G13" i="264"/>
  <c r="E13" i="264"/>
  <c r="H98" i="269"/>
  <c r="H97" i="269"/>
  <c r="H2" i="269"/>
  <c r="I101" i="277"/>
  <c r="H101" i="277"/>
  <c r="F101" i="277"/>
  <c r="E101" i="277"/>
  <c r="I100" i="277"/>
  <c r="H100" i="277"/>
  <c r="F100" i="277"/>
  <c r="E100" i="277"/>
  <c r="G95" i="277"/>
  <c r="G101" i="277"/>
  <c r="G86" i="277"/>
  <c r="G100" i="277"/>
  <c r="G84" i="277"/>
  <c r="G77" i="277"/>
  <c r="G69" i="277"/>
  <c r="G66" i="277"/>
  <c r="G56" i="277"/>
  <c r="G37" i="277"/>
  <c r="G27" i="277"/>
  <c r="G24" i="277"/>
  <c r="G21" i="277"/>
  <c r="G16" i="277"/>
  <c r="G12" i="277"/>
  <c r="E5" i="277"/>
  <c r="E4" i="277"/>
  <c r="E3" i="277"/>
  <c r="E2" i="277"/>
  <c r="I101" i="265"/>
  <c r="H101" i="265"/>
  <c r="F101" i="265"/>
  <c r="E101" i="265"/>
  <c r="I100" i="265"/>
  <c r="H100" i="265"/>
  <c r="F100" i="265"/>
  <c r="E100" i="265"/>
  <c r="G95" i="265"/>
  <c r="G101" i="265"/>
  <c r="G86" i="265"/>
  <c r="G100" i="265"/>
  <c r="G84" i="265"/>
  <c r="G77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I65" i="273"/>
  <c r="H65" i="273"/>
  <c r="G65" i="273"/>
  <c r="F65" i="273"/>
  <c r="E65" i="273"/>
  <c r="G64" i="273"/>
  <c r="E64" i="273"/>
  <c r="G63" i="273"/>
  <c r="E63" i="273"/>
  <c r="G61" i="273"/>
  <c r="E61" i="273"/>
  <c r="I54" i="273"/>
  <c r="G54" i="273"/>
  <c r="F54" i="273"/>
  <c r="E54" i="273"/>
  <c r="I53" i="273"/>
  <c r="G53" i="273"/>
  <c r="F53" i="273"/>
  <c r="E53" i="273"/>
  <c r="I48" i="273"/>
  <c r="H48" i="273"/>
  <c r="G48" i="273"/>
  <c r="F48" i="273"/>
  <c r="E48" i="273"/>
  <c r="I47" i="273"/>
  <c r="H47" i="273"/>
  <c r="G47" i="273"/>
  <c r="F47" i="273"/>
  <c r="E47" i="273"/>
  <c r="I44" i="273"/>
  <c r="G44" i="273"/>
  <c r="F44" i="273"/>
  <c r="E44" i="273"/>
  <c r="G43" i="273"/>
  <c r="E43" i="273"/>
  <c r="I102" i="273"/>
  <c r="H102" i="273"/>
  <c r="G102" i="273"/>
  <c r="F102" i="273"/>
  <c r="E102" i="273"/>
  <c r="H73" i="273"/>
  <c r="G73" i="273"/>
  <c r="F73" i="273"/>
  <c r="E73" i="273"/>
  <c r="G72" i="273"/>
  <c r="E72" i="273"/>
  <c r="I35" i="273"/>
  <c r="G35" i="273"/>
  <c r="F35" i="273"/>
  <c r="E35" i="273"/>
  <c r="I34" i="273"/>
  <c r="G34" i="273"/>
  <c r="F34" i="273"/>
  <c r="E34" i="273"/>
  <c r="G32" i="273"/>
  <c r="E32" i="273"/>
  <c r="I29" i="273"/>
  <c r="H29" i="273"/>
  <c r="G29" i="273"/>
  <c r="E29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A1" i="311"/>
  <c r="Z2" i="48"/>
  <c r="Q2" i="48"/>
  <c r="P2" i="48"/>
  <c r="O2" i="48"/>
  <c r="K2" i="48"/>
  <c r="J100" i="278"/>
  <c r="F37" i="269"/>
  <c r="AC30" i="305"/>
  <c r="F4" i="310"/>
  <c r="F4" i="309"/>
  <c r="F4" i="307"/>
  <c r="F4" i="306"/>
  <c r="F4" i="305"/>
  <c r="J5" i="310"/>
  <c r="J5" i="309"/>
  <c r="J5" i="307"/>
  <c r="J5" i="306"/>
  <c r="F4" i="288"/>
  <c r="A1" i="305"/>
  <c r="A1" i="310"/>
  <c r="A1" i="309"/>
  <c r="A1" i="307"/>
  <c r="A1" i="306"/>
  <c r="AC38" i="305"/>
  <c r="J40" i="286"/>
  <c r="J5" i="277"/>
  <c r="J5" i="305"/>
  <c r="AD286" i="307"/>
  <c r="F91" i="269"/>
  <c r="F73" i="269"/>
  <c r="J5" i="304"/>
  <c r="J5" i="278"/>
  <c r="J5" i="273"/>
  <c r="F4" i="304"/>
  <c r="F4" i="278"/>
  <c r="F4" i="273"/>
  <c r="A1" i="304"/>
  <c r="L7" i="48"/>
  <c r="F4" i="280"/>
  <c r="F4" i="289"/>
  <c r="J5" i="282"/>
  <c r="J5" i="289"/>
  <c r="A1" i="275"/>
  <c r="A1" i="289"/>
  <c r="G18" i="265"/>
  <c r="G41" i="269"/>
  <c r="J5" i="265"/>
  <c r="J5" i="285"/>
  <c r="A1" i="273"/>
  <c r="F65" i="277"/>
  <c r="J5" i="280"/>
  <c r="J5" i="288"/>
  <c r="J5" i="286"/>
  <c r="J5" i="275"/>
  <c r="F4" i="265"/>
  <c r="F4" i="275"/>
  <c r="K7" i="48"/>
  <c r="F51" i="277"/>
  <c r="H24" i="275"/>
  <c r="G14" i="277"/>
  <c r="F29" i="305"/>
  <c r="J32" i="305"/>
  <c r="J34" i="305"/>
  <c r="G51" i="286"/>
  <c r="A1" i="278"/>
  <c r="A1" i="288"/>
  <c r="A1" i="264"/>
  <c r="A1" i="285"/>
  <c r="A1" i="277"/>
  <c r="H3" i="269"/>
  <c r="A1" i="48"/>
  <c r="F4" i="282"/>
  <c r="F4" i="286"/>
  <c r="F4" i="264"/>
  <c r="F4" i="277"/>
  <c r="F4" i="285"/>
  <c r="G44" i="269"/>
  <c r="G10" i="282"/>
  <c r="G23" i="286"/>
  <c r="A1" i="280"/>
  <c r="A1" i="286"/>
  <c r="A1" i="282"/>
  <c r="A1" i="265"/>
  <c r="A1" i="269"/>
  <c r="E68" i="265"/>
  <c r="E68" i="277"/>
  <c r="E26" i="265"/>
  <c r="E49" i="269"/>
  <c r="G31" i="286"/>
  <c r="E50" i="265"/>
  <c r="E73" i="269"/>
  <c r="F38" i="286"/>
  <c r="F74" i="280"/>
  <c r="AD30" i="305"/>
  <c r="F228" i="48"/>
  <c r="I228" i="48" a="1"/>
  <c r="I228" i="48"/>
  <c r="K5" i="305"/>
  <c r="K5" i="310"/>
  <c r="K5" i="309"/>
  <c r="K5" i="307"/>
  <c r="K5" i="306"/>
  <c r="AD38" i="305"/>
  <c r="AE286" i="307"/>
  <c r="K5" i="286"/>
  <c r="K5" i="304"/>
  <c r="K5" i="278"/>
  <c r="K5" i="273"/>
  <c r="F39" i="280"/>
  <c r="F34" i="280"/>
  <c r="K5" i="289"/>
  <c r="K5" i="282"/>
  <c r="K5" i="288"/>
  <c r="K5" i="285"/>
  <c r="K5" i="277"/>
  <c r="K5" i="265"/>
  <c r="K5" i="275"/>
  <c r="K5" i="280"/>
  <c r="F58" i="280"/>
  <c r="E26" i="277"/>
  <c r="AE30" i="305"/>
  <c r="L5" i="305"/>
  <c r="L5" i="310"/>
  <c r="L5" i="309"/>
  <c r="L5" i="307"/>
  <c r="L5" i="306"/>
  <c r="BC53" i="307"/>
  <c r="AU53" i="307"/>
  <c r="AM53" i="307"/>
  <c r="AE53" i="307"/>
  <c r="M53" i="307"/>
  <c r="BE53" i="307"/>
  <c r="AO53" i="307"/>
  <c r="BB53" i="307"/>
  <c r="AX53" i="307"/>
  <c r="AT53" i="307"/>
  <c r="AD53" i="307"/>
  <c r="BA53" i="307"/>
  <c r="AI53" i="307"/>
  <c r="BD53" i="307"/>
  <c r="AY53" i="307"/>
  <c r="AS53" i="307"/>
  <c r="AK53" i="307"/>
  <c r="AZ53" i="307"/>
  <c r="AN53" i="307"/>
  <c r="AJ53" i="307"/>
  <c r="AE38" i="305"/>
  <c r="AF286" i="307"/>
  <c r="L5" i="304"/>
  <c r="L5" i="278"/>
  <c r="L5" i="273"/>
  <c r="F38" i="280"/>
  <c r="F37" i="280"/>
  <c r="F35" i="280"/>
  <c r="F33" i="280"/>
  <c r="L5" i="277"/>
  <c r="L5" i="289"/>
  <c r="L5" i="280"/>
  <c r="L5" i="265"/>
  <c r="L5" i="288"/>
  <c r="L5" i="286"/>
  <c r="L5" i="275"/>
  <c r="L5" i="282"/>
  <c r="L5" i="285"/>
  <c r="M5" i="282"/>
  <c r="J48" i="273"/>
  <c r="AF30" i="305"/>
  <c r="M5" i="305"/>
  <c r="M5" i="310"/>
  <c r="M5" i="309"/>
  <c r="M5" i="307"/>
  <c r="M5" i="306"/>
  <c r="M5" i="280"/>
  <c r="J4" i="306"/>
  <c r="AN18" i="310"/>
  <c r="AS18" i="310"/>
  <c r="BD18" i="310"/>
  <c r="AX18" i="310"/>
  <c r="AO18" i="310"/>
  <c r="BE18" i="310"/>
  <c r="AM18" i="310"/>
  <c r="BC18" i="310"/>
  <c r="AJ18" i="310"/>
  <c r="AZ18" i="310"/>
  <c r="AK18" i="310"/>
  <c r="AY18" i="310"/>
  <c r="AI18" i="310"/>
  <c r="BA18" i="310"/>
  <c r="AD18" i="310"/>
  <c r="AT54" i="307"/>
  <c r="AT18" i="310"/>
  <c r="BB54" i="307"/>
  <c r="BB18" i="310"/>
  <c r="M18" i="310"/>
  <c r="AE18" i="310"/>
  <c r="AU18" i="310"/>
  <c r="AF38" i="305"/>
  <c r="AG286" i="307"/>
  <c r="M5" i="304"/>
  <c r="M5" i="278"/>
  <c r="M5" i="273"/>
  <c r="M5" i="285"/>
  <c r="M5" i="289"/>
  <c r="M5" i="277"/>
  <c r="M5" i="286"/>
  <c r="M5" i="265"/>
  <c r="M5" i="288"/>
  <c r="M5" i="275"/>
  <c r="J40" i="280"/>
  <c r="AG30" i="305"/>
  <c r="N5" i="305"/>
  <c r="N5" i="310"/>
  <c r="N5" i="309"/>
  <c r="N5" i="307"/>
  <c r="N5" i="306"/>
  <c r="BB19" i="310"/>
  <c r="AT19" i="310"/>
  <c r="AG38" i="305"/>
  <c r="N5" i="282"/>
  <c r="AH286" i="307"/>
  <c r="J96" i="280"/>
  <c r="N5" i="288"/>
  <c r="N5" i="304"/>
  <c r="N5" i="278"/>
  <c r="N5" i="273"/>
  <c r="J41" i="280"/>
  <c r="J42" i="280"/>
  <c r="J45" i="280"/>
  <c r="N5" i="280"/>
  <c r="N5" i="275"/>
  <c r="N5" i="289"/>
  <c r="N5" i="277"/>
  <c r="N5" i="265"/>
  <c r="N5" i="285"/>
  <c r="N5" i="286"/>
  <c r="J16" i="278"/>
  <c r="J76" i="280"/>
  <c r="J155" i="273"/>
  <c r="J156" i="273"/>
  <c r="J10" i="278"/>
  <c r="AH30" i="305"/>
  <c r="O5" i="305"/>
  <c r="O5" i="310"/>
  <c r="O5" i="309"/>
  <c r="O5" i="307"/>
  <c r="O5" i="306"/>
  <c r="AH38" i="305"/>
  <c r="O5" i="289"/>
  <c r="AI286" i="307"/>
  <c r="O5" i="304"/>
  <c r="O5" i="278"/>
  <c r="O5" i="273"/>
  <c r="O5" i="275"/>
  <c r="O5" i="280"/>
  <c r="O5" i="277"/>
  <c r="O5" i="265"/>
  <c r="O5" i="286"/>
  <c r="O5" i="288"/>
  <c r="O5" i="282"/>
  <c r="O5" i="285"/>
  <c r="AI30" i="305"/>
  <c r="P5" i="305"/>
  <c r="P5" i="310"/>
  <c r="P5" i="309"/>
  <c r="P5" i="307"/>
  <c r="P5" i="306"/>
  <c r="AI38" i="305"/>
  <c r="P5" i="289"/>
  <c r="AJ286" i="307"/>
  <c r="P5" i="304"/>
  <c r="P5" i="278"/>
  <c r="P5" i="273"/>
  <c r="P5" i="280"/>
  <c r="P5" i="288"/>
  <c r="P5" i="286"/>
  <c r="P5" i="285"/>
  <c r="P5" i="265"/>
  <c r="P5" i="282"/>
  <c r="P5" i="277"/>
  <c r="P5" i="275"/>
  <c r="AJ30" i="305"/>
  <c r="Q5" i="305"/>
  <c r="Q5" i="310"/>
  <c r="Q5" i="309"/>
  <c r="Q5" i="307"/>
  <c r="Q5" i="306"/>
  <c r="AJ38" i="305"/>
  <c r="AK286" i="307"/>
  <c r="Q5" i="304"/>
  <c r="Q5" i="278"/>
  <c r="Q5" i="273"/>
  <c r="Q5" i="282"/>
  <c r="Q5" i="275"/>
  <c r="Q5" i="280"/>
  <c r="Q5" i="285"/>
  <c r="Q5" i="277"/>
  <c r="Q5" i="265"/>
  <c r="Q5" i="286"/>
  <c r="Q5" i="289"/>
  <c r="Q5" i="288"/>
  <c r="R81" i="306"/>
  <c r="R360" i="307"/>
  <c r="AK30" i="305"/>
  <c r="R5" i="305"/>
  <c r="R5" i="310"/>
  <c r="R5" i="309"/>
  <c r="R5" i="307"/>
  <c r="R5" i="306"/>
  <c r="AK38" i="305"/>
  <c r="AL286" i="307"/>
  <c r="R5" i="304"/>
  <c r="R5" i="278"/>
  <c r="R5" i="273"/>
  <c r="R5" i="289"/>
  <c r="R5" i="286"/>
  <c r="R5" i="285"/>
  <c r="R5" i="282"/>
  <c r="R5" i="280"/>
  <c r="R5" i="265"/>
  <c r="R5" i="288"/>
  <c r="R5" i="275"/>
  <c r="R5" i="277"/>
  <c r="AL30" i="305"/>
  <c r="S5" i="305"/>
  <c r="S5" i="310"/>
  <c r="S5" i="309"/>
  <c r="S5" i="307"/>
  <c r="S5" i="306"/>
  <c r="AL38" i="305"/>
  <c r="AM286" i="307"/>
  <c r="S5" i="304"/>
  <c r="S5" i="278"/>
  <c r="S5" i="273"/>
  <c r="S5" i="286"/>
  <c r="S5" i="277"/>
  <c r="S5" i="265"/>
  <c r="S5" i="280"/>
  <c r="S5" i="282"/>
  <c r="S5" i="288"/>
  <c r="S5" i="289"/>
  <c r="S5" i="275"/>
  <c r="S5" i="285"/>
  <c r="AM30" i="305"/>
  <c r="T5" i="305"/>
  <c r="T5" i="310"/>
  <c r="T5" i="309"/>
  <c r="T5" i="307"/>
  <c r="T5" i="306"/>
  <c r="AM38" i="305"/>
  <c r="T5" i="304"/>
  <c r="T5" i="278"/>
  <c r="T5" i="273"/>
  <c r="T5" i="285"/>
  <c r="T5" i="275"/>
  <c r="T5" i="280"/>
  <c r="T5" i="288"/>
  <c r="T5" i="282"/>
  <c r="T5" i="289"/>
  <c r="T5" i="286"/>
  <c r="T5" i="265"/>
  <c r="T5" i="277"/>
  <c r="AN30" i="305"/>
  <c r="U5" i="305"/>
  <c r="U5" i="310"/>
  <c r="U5" i="309"/>
  <c r="U5" i="307"/>
  <c r="U5" i="306"/>
  <c r="AN38" i="305"/>
  <c r="U5" i="304"/>
  <c r="U5" i="278"/>
  <c r="U5" i="273"/>
  <c r="U5" i="280"/>
  <c r="U5" i="285"/>
  <c r="U5" i="265"/>
  <c r="U5" i="288"/>
  <c r="U5" i="282"/>
  <c r="U5" i="289"/>
  <c r="U5" i="275"/>
  <c r="U5" i="286"/>
  <c r="U5" i="277"/>
  <c r="AO30" i="305"/>
  <c r="V5" i="305"/>
  <c r="V5" i="310"/>
  <c r="V5" i="309"/>
  <c r="V5" i="307"/>
  <c r="V5" i="306"/>
  <c r="AO38" i="305"/>
  <c r="V5" i="304"/>
  <c r="V5" i="278"/>
  <c r="V5" i="273"/>
  <c r="V5" i="289"/>
  <c r="V5" i="280"/>
  <c r="V5" i="282"/>
  <c r="V5" i="285"/>
  <c r="V5" i="286"/>
  <c r="V5" i="265"/>
  <c r="V5" i="277"/>
  <c r="V5" i="288"/>
  <c r="V5" i="275"/>
  <c r="AP30" i="305"/>
  <c r="W5" i="305"/>
  <c r="W5" i="310"/>
  <c r="W5" i="309"/>
  <c r="W5" i="307"/>
  <c r="W5" i="306"/>
  <c r="AP38" i="305"/>
  <c r="W5" i="304"/>
  <c r="W5" i="278"/>
  <c r="W5" i="273"/>
  <c r="W5" i="265"/>
  <c r="W5" i="280"/>
  <c r="W5" i="282"/>
  <c r="W5" i="285"/>
  <c r="W5" i="277"/>
  <c r="W5" i="275"/>
  <c r="W5" i="286"/>
  <c r="W5" i="288"/>
  <c r="W5" i="289"/>
  <c r="AQ30" i="305"/>
  <c r="X5" i="305"/>
  <c r="X5" i="310"/>
  <c r="X5" i="309"/>
  <c r="X5" i="307"/>
  <c r="X5" i="306"/>
  <c r="AQ38" i="305"/>
  <c r="X5" i="304"/>
  <c r="X5" i="278"/>
  <c r="X5" i="273"/>
  <c r="X5" i="288"/>
  <c r="X5" i="286"/>
  <c r="X5" i="280"/>
  <c r="X5" i="275"/>
  <c r="X5" i="277"/>
  <c r="X5" i="289"/>
  <c r="X5" i="265"/>
  <c r="X5" i="282"/>
  <c r="X5" i="285"/>
  <c r="AR30" i="305"/>
  <c r="Y5" i="305"/>
  <c r="Y5" i="310"/>
  <c r="Y5" i="309"/>
  <c r="Y5" i="307"/>
  <c r="Y5" i="306"/>
  <c r="AR38" i="305"/>
  <c r="Y5" i="304"/>
  <c r="Y5" i="278"/>
  <c r="Y5" i="273"/>
  <c r="Y5" i="286"/>
  <c r="Y5" i="280"/>
  <c r="Y5" i="275"/>
  <c r="Y5" i="288"/>
  <c r="Y5" i="285"/>
  <c r="Y5" i="282"/>
  <c r="Y5" i="289"/>
  <c r="Y5" i="265"/>
  <c r="Y5" i="277"/>
  <c r="AS30" i="305"/>
  <c r="Z5" i="305"/>
  <c r="Z5" i="310"/>
  <c r="Z5" i="309"/>
  <c r="Z5" i="307"/>
  <c r="Z5" i="306"/>
  <c r="AS38" i="305"/>
  <c r="Z5" i="304"/>
  <c r="Z5" i="278"/>
  <c r="Z5" i="273"/>
  <c r="Z5" i="277"/>
  <c r="Z5" i="282"/>
  <c r="Z5" i="288"/>
  <c r="Z5" i="275"/>
  <c r="Z5" i="285"/>
  <c r="Z5" i="286"/>
  <c r="Z5" i="280"/>
  <c r="Z5" i="265"/>
  <c r="Z5" i="289"/>
  <c r="AT30" i="305"/>
  <c r="AA5" i="305"/>
  <c r="AA5" i="310"/>
  <c r="AA5" i="309"/>
  <c r="AA5" i="307"/>
  <c r="AA5" i="306"/>
  <c r="AT38" i="305"/>
  <c r="AA5" i="304"/>
  <c r="AA5" i="278"/>
  <c r="AA5" i="273"/>
  <c r="AA5" i="285"/>
  <c r="AA5" i="280"/>
  <c r="AA5" i="288"/>
  <c r="AA5" i="277"/>
  <c r="AA5" i="286"/>
  <c r="AA5" i="289"/>
  <c r="AA5" i="265"/>
  <c r="AA5" i="275"/>
  <c r="AA5" i="282"/>
  <c r="AU30" i="305"/>
  <c r="AB5" i="305"/>
  <c r="AB5" i="310"/>
  <c r="AB5" i="309"/>
  <c r="AB5" i="307"/>
  <c r="AB5" i="306"/>
  <c r="AU38" i="305"/>
  <c r="AB5" i="304"/>
  <c r="AB5" i="278"/>
  <c r="AB5" i="273"/>
  <c r="AB5" i="277"/>
  <c r="AB5" i="265"/>
  <c r="AB5" i="282"/>
  <c r="AB5" i="288"/>
  <c r="AB5" i="289"/>
  <c r="AB5" i="275"/>
  <c r="AB5" i="280"/>
  <c r="AB5" i="286"/>
  <c r="AB5" i="285"/>
  <c r="AV30" i="305"/>
  <c r="AC5" i="305"/>
  <c r="AC5" i="310"/>
  <c r="AC5" i="309"/>
  <c r="AC5" i="307"/>
  <c r="AC5" i="306"/>
  <c r="AV38" i="305"/>
  <c r="AC5" i="304"/>
  <c r="AC5" i="278"/>
  <c r="AC5" i="273"/>
  <c r="AC5" i="285"/>
  <c r="AC5" i="265"/>
  <c r="AC5" i="277"/>
  <c r="AC5" i="289"/>
  <c r="AC5" i="288"/>
  <c r="AC5" i="286"/>
  <c r="AC5" i="280"/>
  <c r="AC5" i="275"/>
  <c r="AC5" i="282"/>
  <c r="AW30" i="305"/>
  <c r="AD5" i="305"/>
  <c r="AD5" i="310"/>
  <c r="AD5" i="309"/>
  <c r="AD5" i="307"/>
  <c r="AD5" i="306"/>
  <c r="AW38" i="305"/>
  <c r="AD5" i="304"/>
  <c r="AD5" i="278"/>
  <c r="AD5" i="273"/>
  <c r="AD5" i="285"/>
  <c r="AD5" i="289"/>
  <c r="AD5" i="282"/>
  <c r="AD5" i="265"/>
  <c r="AD5" i="280"/>
  <c r="AD5" i="277"/>
  <c r="AD5" i="286"/>
  <c r="AD5" i="275"/>
  <c r="AD5" i="288"/>
  <c r="AX30" i="305"/>
  <c r="AE5" i="305"/>
  <c r="AE5" i="310"/>
  <c r="AE5" i="309"/>
  <c r="AE5" i="307"/>
  <c r="AE5" i="306"/>
  <c r="AX38" i="305"/>
  <c r="AE5" i="304"/>
  <c r="AE5" i="278"/>
  <c r="AE5" i="273"/>
  <c r="AE5" i="275"/>
  <c r="AE5" i="289"/>
  <c r="AE5" i="277"/>
  <c r="AE5" i="285"/>
  <c r="AE5" i="280"/>
  <c r="AE5" i="288"/>
  <c r="AE5" i="265"/>
  <c r="AE5" i="282"/>
  <c r="AE5" i="286"/>
  <c r="AY30" i="305"/>
  <c r="AF5" i="305"/>
  <c r="AF5" i="310"/>
  <c r="AF5" i="309"/>
  <c r="AF5" i="307"/>
  <c r="AF5" i="306"/>
  <c r="AY38" i="305"/>
  <c r="AF5" i="304"/>
  <c r="AF5" i="278"/>
  <c r="AF5" i="273"/>
  <c r="AF5" i="265"/>
  <c r="AF5" i="288"/>
  <c r="AF5" i="280"/>
  <c r="AF5" i="289"/>
  <c r="AF5" i="277"/>
  <c r="AF5" i="282"/>
  <c r="AF5" i="285"/>
  <c r="AF5" i="275"/>
  <c r="AF5" i="286"/>
  <c r="AZ30" i="305"/>
  <c r="AG5" i="305"/>
  <c r="AG5" i="310"/>
  <c r="AG5" i="309"/>
  <c r="AG5" i="307"/>
  <c r="AG5" i="306"/>
  <c r="AZ38" i="305"/>
  <c r="AG5" i="304"/>
  <c r="AG5" i="278"/>
  <c r="AG5" i="273"/>
  <c r="AG5" i="289"/>
  <c r="AG5" i="286"/>
  <c r="AG5" i="280"/>
  <c r="AG5" i="282"/>
  <c r="AG5" i="288"/>
  <c r="AG5" i="275"/>
  <c r="AG5" i="285"/>
  <c r="AG5" i="265"/>
  <c r="AG5" i="277"/>
  <c r="BA30" i="305"/>
  <c r="AH5" i="305"/>
  <c r="AH5" i="310"/>
  <c r="AH5" i="309"/>
  <c r="AH5" i="307"/>
  <c r="AH5" i="306"/>
  <c r="BA38" i="305"/>
  <c r="AH5" i="304"/>
  <c r="AH5" i="278"/>
  <c r="AH5" i="273"/>
  <c r="AH5" i="275"/>
  <c r="AH5" i="280"/>
  <c r="AH5" i="289"/>
  <c r="AH5" i="285"/>
  <c r="AH5" i="286"/>
  <c r="AH5" i="265"/>
  <c r="AH5" i="277"/>
  <c r="AH5" i="282"/>
  <c r="AH5" i="288"/>
  <c r="BB30" i="305"/>
  <c r="AI5" i="305"/>
  <c r="AI5" i="310"/>
  <c r="AI5" i="309"/>
  <c r="AI5" i="307"/>
  <c r="AI5" i="306"/>
  <c r="BB38" i="305"/>
  <c r="AI5" i="304"/>
  <c r="AI5" i="278"/>
  <c r="AI5" i="273"/>
  <c r="AI5" i="265"/>
  <c r="AI5" i="288"/>
  <c r="AI5" i="280"/>
  <c r="AI5" i="289"/>
  <c r="AI5" i="285"/>
  <c r="AI5" i="275"/>
  <c r="AI5" i="282"/>
  <c r="AI5" i="286"/>
  <c r="AI5" i="277"/>
  <c r="BC30" i="305"/>
  <c r="AJ5" i="305"/>
  <c r="AJ5" i="310"/>
  <c r="AJ5" i="309"/>
  <c r="AJ5" i="307"/>
  <c r="AJ5" i="306"/>
  <c r="BC38" i="305"/>
  <c r="BE55" i="305"/>
  <c r="AJ5" i="304"/>
  <c r="AJ5" i="278"/>
  <c r="AJ5" i="273"/>
  <c r="AJ5" i="265"/>
  <c r="AJ5" i="277"/>
  <c r="AJ5" i="286"/>
  <c r="AJ5" i="285"/>
  <c r="AJ5" i="289"/>
  <c r="AJ5" i="288"/>
  <c r="AJ5" i="275"/>
  <c r="AJ5" i="280"/>
  <c r="AJ5" i="282"/>
  <c r="BD30" i="305"/>
  <c r="AK5" i="305"/>
  <c r="AK5" i="310"/>
  <c r="AK5" i="309"/>
  <c r="AK5" i="307"/>
  <c r="AK5" i="306"/>
  <c r="BD38" i="305"/>
  <c r="AK5" i="304"/>
  <c r="AK5" i="278"/>
  <c r="AK5" i="273"/>
  <c r="AK5" i="280"/>
  <c r="AK5" i="277"/>
  <c r="AK5" i="288"/>
  <c r="AK5" i="275"/>
  <c r="AK5" i="286"/>
  <c r="AK5" i="289"/>
  <c r="AK5" i="265"/>
  <c r="AK5" i="282"/>
  <c r="AK5" i="285"/>
  <c r="BE30" i="305"/>
  <c r="AL5" i="305"/>
  <c r="AL5" i="310"/>
  <c r="AL5" i="309"/>
  <c r="AL5" i="307"/>
  <c r="AL5" i="306"/>
  <c r="BE38" i="305"/>
  <c r="AL5" i="304"/>
  <c r="AL5" i="278"/>
  <c r="AL5" i="273"/>
  <c r="AL5" i="288"/>
  <c r="AL5" i="275"/>
  <c r="AL5" i="280"/>
  <c r="AL5" i="277"/>
  <c r="AL5" i="285"/>
  <c r="AL5" i="286"/>
  <c r="AL5" i="289"/>
  <c r="AL5" i="265"/>
  <c r="AM5" i="305"/>
  <c r="AM5" i="310"/>
  <c r="AM5" i="309"/>
  <c r="AM5" i="307"/>
  <c r="AM5" i="306"/>
  <c r="AM5" i="304"/>
  <c r="AM5" i="278"/>
  <c r="AM5" i="273"/>
  <c r="AM5" i="280"/>
  <c r="AM5" i="277"/>
  <c r="AM5" i="288"/>
  <c r="AM5" i="285"/>
  <c r="AM5" i="275"/>
  <c r="AM5" i="265"/>
  <c r="AM5" i="289"/>
  <c r="AM5" i="286"/>
  <c r="AN5" i="305"/>
  <c r="AN5" i="310"/>
  <c r="AN5" i="309"/>
  <c r="AN5" i="307"/>
  <c r="AN5" i="306"/>
  <c r="AN5" i="304"/>
  <c r="AN5" i="278"/>
  <c r="AN5" i="273"/>
  <c r="AN5" i="265"/>
  <c r="AN5" i="280"/>
  <c r="AN5" i="289"/>
  <c r="AN5" i="275"/>
  <c r="AN5" i="277"/>
  <c r="AN5" i="286"/>
  <c r="AO5" i="305"/>
  <c r="AO5" i="310"/>
  <c r="AO5" i="309"/>
  <c r="AO5" i="307"/>
  <c r="AO5" i="306"/>
  <c r="AO5" i="304"/>
  <c r="AO5" i="278"/>
  <c r="AO5" i="273"/>
  <c r="AO5" i="265"/>
  <c r="AO5" i="275"/>
  <c r="AO5" i="289"/>
  <c r="AO5" i="280"/>
  <c r="AO5" i="277"/>
  <c r="AO5" i="286"/>
  <c r="AP5" i="305"/>
  <c r="AP5" i="310"/>
  <c r="AP5" i="309"/>
  <c r="AP5" i="307"/>
  <c r="AP5" i="306"/>
  <c r="AP5" i="304"/>
  <c r="AP5" i="278"/>
  <c r="AP5" i="273"/>
  <c r="AP5" i="275"/>
  <c r="AP5" i="277"/>
  <c r="AP5" i="280"/>
  <c r="AP5" i="289"/>
  <c r="AP5" i="286"/>
  <c r="AP5" i="265"/>
  <c r="AQ5" i="305"/>
  <c r="AQ5" i="310"/>
  <c r="AQ5" i="309"/>
  <c r="AQ5" i="307"/>
  <c r="AQ5" i="306"/>
  <c r="AQ5" i="304"/>
  <c r="AQ5" i="278"/>
  <c r="AQ5" i="273"/>
  <c r="AQ5" i="275"/>
  <c r="AQ5" i="286"/>
  <c r="AQ5" i="280"/>
  <c r="AQ5" i="265"/>
  <c r="AQ5" i="277"/>
  <c r="AQ5" i="289"/>
  <c r="AR5" i="305"/>
  <c r="AR5" i="310"/>
  <c r="AR5" i="309"/>
  <c r="AR5" i="307"/>
  <c r="AR5" i="306"/>
  <c r="AR5" i="304"/>
  <c r="AR5" i="278"/>
  <c r="AR5" i="273"/>
  <c r="AR5" i="277"/>
  <c r="AR5" i="286"/>
  <c r="AR5" i="275"/>
  <c r="AR5" i="265"/>
  <c r="AR5" i="280"/>
  <c r="AR5" i="289"/>
  <c r="AS5" i="305"/>
  <c r="AS5" i="310"/>
  <c r="AS5" i="309"/>
  <c r="AS5" i="307"/>
  <c r="AS5" i="306"/>
  <c r="AS5" i="304"/>
  <c r="AS5" i="278"/>
  <c r="AS5" i="273"/>
  <c r="AS5" i="286"/>
  <c r="AS5" i="280"/>
  <c r="AS5" i="277"/>
  <c r="AS5" i="275"/>
  <c r="AS5" i="265"/>
  <c r="AS5" i="289"/>
  <c r="AT5" i="305"/>
  <c r="AT5" i="310"/>
  <c r="AT5" i="309"/>
  <c r="AT5" i="307"/>
  <c r="AT5" i="306"/>
  <c r="AT5" i="304"/>
  <c r="AT5" i="278"/>
  <c r="AT5" i="273"/>
  <c r="AT5" i="265"/>
  <c r="AT5" i="289"/>
  <c r="AT5" i="280"/>
  <c r="AT5" i="277"/>
  <c r="AT5" i="275"/>
  <c r="AT5" i="286"/>
  <c r="AU5" i="305"/>
  <c r="AU5" i="310"/>
  <c r="AU5" i="309"/>
  <c r="AU5" i="307"/>
  <c r="AU5" i="306"/>
  <c r="AU5" i="304"/>
  <c r="AU5" i="278"/>
  <c r="AU5" i="273"/>
  <c r="AU5" i="275"/>
  <c r="AU5" i="286"/>
  <c r="AU5" i="277"/>
  <c r="AU5" i="280"/>
  <c r="AU5" i="289"/>
  <c r="AU5" i="265"/>
  <c r="AV5" i="305"/>
  <c r="AV5" i="310"/>
  <c r="AV5" i="309"/>
  <c r="AV5" i="307"/>
  <c r="AV5" i="306"/>
  <c r="AV5" i="304"/>
  <c r="AV5" i="278"/>
  <c r="AV5" i="273"/>
  <c r="AV5" i="265"/>
  <c r="AV5" i="286"/>
  <c r="AV5" i="275"/>
  <c r="AV5" i="280"/>
  <c r="AV5" i="277"/>
  <c r="AV5" i="289"/>
  <c r="AW5" i="305"/>
  <c r="AW5" i="310"/>
  <c r="AW5" i="309"/>
  <c r="AW5" i="307"/>
  <c r="AW5" i="306"/>
  <c r="AW5" i="304"/>
  <c r="AW5" i="278"/>
  <c r="AW5" i="273"/>
  <c r="AW5" i="277"/>
  <c r="AW5" i="289"/>
  <c r="AW5" i="280"/>
  <c r="AW5" i="286"/>
  <c r="AW5" i="265"/>
  <c r="AW5" i="275"/>
  <c r="AX5" i="305"/>
  <c r="AX5" i="310"/>
  <c r="AX5" i="309"/>
  <c r="AX5" i="307"/>
  <c r="AX5" i="306"/>
  <c r="AX5" i="304"/>
  <c r="AX5" i="278"/>
  <c r="AX5" i="273"/>
  <c r="AX5" i="275"/>
  <c r="AX5" i="265"/>
  <c r="AX5" i="277"/>
  <c r="AX5" i="286"/>
  <c r="AX5" i="289"/>
  <c r="AX5" i="280"/>
  <c r="AY5" i="305"/>
  <c r="AY5" i="310"/>
  <c r="AY5" i="309"/>
  <c r="AY5" i="307"/>
  <c r="AY5" i="306"/>
  <c r="AY5" i="304"/>
  <c r="AY5" i="278"/>
  <c r="AY5" i="273"/>
  <c r="AY5" i="277"/>
  <c r="AY5" i="289"/>
  <c r="AY5" i="280"/>
  <c r="AY5" i="286"/>
  <c r="AY5" i="265"/>
  <c r="AY5" i="275"/>
  <c r="AZ5" i="305"/>
  <c r="AZ5" i="310"/>
  <c r="AZ5" i="309"/>
  <c r="AZ5" i="307"/>
  <c r="AZ5" i="306"/>
  <c r="AZ5" i="304"/>
  <c r="AZ5" i="278"/>
  <c r="AZ5" i="273"/>
  <c r="AZ5" i="289"/>
  <c r="AZ5" i="277"/>
  <c r="AZ5" i="265"/>
  <c r="AZ5" i="275"/>
  <c r="AZ5" i="286"/>
  <c r="AZ5" i="280"/>
  <c r="BA5" i="305"/>
  <c r="BA5" i="310"/>
  <c r="BA5" i="309"/>
  <c r="BA5" i="307"/>
  <c r="BA5" i="306"/>
  <c r="BA5" i="304"/>
  <c r="BA5" i="278"/>
  <c r="BA5" i="273"/>
  <c r="BA5" i="280"/>
  <c r="BA5" i="286"/>
  <c r="BA5" i="275"/>
  <c r="BA5" i="277"/>
  <c r="BA5" i="265"/>
  <c r="BA5" i="289"/>
  <c r="BB5" i="305"/>
  <c r="BB5" i="310"/>
  <c r="BB5" i="309"/>
  <c r="BB5" i="307"/>
  <c r="BB5" i="306"/>
  <c r="BB5" i="304"/>
  <c r="BB5" i="278"/>
  <c r="BB5" i="273"/>
  <c r="BB5" i="265"/>
  <c r="BB5" i="280"/>
  <c r="BB5" i="289"/>
  <c r="BB5" i="277"/>
  <c r="BB5" i="275"/>
  <c r="BB5" i="286"/>
  <c r="BC5" i="305"/>
  <c r="BC5" i="310"/>
  <c r="BC5" i="309"/>
  <c r="BC5" i="307"/>
  <c r="BC5" i="306"/>
  <c r="BC5" i="304"/>
  <c r="BC5" i="278"/>
  <c r="BC5" i="273"/>
  <c r="BC5" i="275"/>
  <c r="BC5" i="265"/>
  <c r="BC5" i="289"/>
  <c r="BC5" i="280"/>
  <c r="BC5" i="286"/>
  <c r="BD5" i="305"/>
  <c r="BD5" i="310"/>
  <c r="BD5" i="309"/>
  <c r="BD5" i="307"/>
  <c r="BD5" i="306"/>
  <c r="BD5" i="304"/>
  <c r="BD5" i="278"/>
  <c r="BD5" i="273"/>
  <c r="BD5" i="265"/>
  <c r="BD5" i="275"/>
  <c r="BD5" i="280"/>
  <c r="BD5" i="289"/>
  <c r="BE5" i="305"/>
  <c r="BE5" i="310"/>
  <c r="BE5" i="309"/>
  <c r="BE5" i="307"/>
  <c r="BE5" i="306"/>
  <c r="BE5" i="304"/>
  <c r="BE5" i="278"/>
  <c r="BE5" i="273"/>
  <c r="BE5" i="275"/>
  <c r="BE5" i="289"/>
  <c r="BF5" i="304"/>
  <c r="BF5" i="278"/>
  <c r="BF5" i="273"/>
  <c r="BF5" i="275"/>
  <c r="BF5" i="289"/>
  <c r="BG5" i="304"/>
  <c r="BG5" i="278"/>
  <c r="BG5" i="273"/>
  <c r="BG5" i="289"/>
  <c r="BG5" i="275"/>
  <c r="BH5" i="304"/>
  <c r="BH5" i="278"/>
  <c r="BH5" i="273"/>
  <c r="BH5" i="289"/>
  <c r="BH5" i="275"/>
  <c r="BI5" i="304"/>
  <c r="BI5" i="278"/>
  <c r="BI5" i="273"/>
  <c r="BI5" i="289"/>
  <c r="BI5" i="275"/>
  <c r="BJ5" i="304"/>
  <c r="BJ5" i="278"/>
  <c r="BJ5" i="273"/>
  <c r="BJ5" i="275"/>
  <c r="BJ5" i="289"/>
  <c r="BK5" i="304"/>
  <c r="BK5" i="278"/>
  <c r="BK5" i="273"/>
  <c r="BK5" i="289"/>
  <c r="BK5" i="275"/>
  <c r="BL5" i="304"/>
  <c r="BL5" i="278"/>
  <c r="BL5" i="273"/>
  <c r="BL5" i="289"/>
  <c r="BL5" i="275"/>
  <c r="BM5" i="304"/>
  <c r="BM5" i="278"/>
  <c r="BM5" i="273"/>
  <c r="BM5" i="289"/>
  <c r="BM5" i="275"/>
  <c r="BN5" i="304"/>
  <c r="BN5" i="278"/>
  <c r="BN5" i="273"/>
  <c r="BN5" i="289"/>
  <c r="BN5" i="275"/>
  <c r="BO5" i="304"/>
  <c r="BO5" i="278"/>
  <c r="BO5" i="273"/>
  <c r="BO5" i="289"/>
  <c r="BO5" i="275"/>
  <c r="BP5" i="304"/>
  <c r="BP5" i="278"/>
  <c r="BP5" i="273"/>
  <c r="BP5" i="289"/>
  <c r="BP5" i="275"/>
  <c r="BQ5" i="304"/>
  <c r="BQ5" i="278"/>
  <c r="BQ5" i="273"/>
  <c r="BQ5" i="275"/>
  <c r="BQ5" i="289"/>
  <c r="BR5" i="304"/>
  <c r="BR5" i="278"/>
  <c r="BR5" i="273"/>
  <c r="BR5" i="275"/>
  <c r="BR5" i="289"/>
  <c r="BS5" i="304"/>
  <c r="BS5" i="278"/>
  <c r="BS5" i="273"/>
  <c r="BS5" i="289"/>
  <c r="BS5" i="275"/>
  <c r="BT5" i="304"/>
  <c r="BT5" i="278"/>
  <c r="BT5" i="273"/>
  <c r="BT5" i="289"/>
  <c r="BT5" i="275"/>
  <c r="BU5" i="304"/>
  <c r="BU5" i="278"/>
  <c r="BU5" i="273"/>
  <c r="BU5" i="289"/>
  <c r="BU5" i="275"/>
  <c r="BV5" i="304"/>
  <c r="BV5" i="278"/>
  <c r="BV5" i="273"/>
  <c r="BV5" i="275"/>
  <c r="BV5" i="289"/>
  <c r="BW5" i="304"/>
  <c r="BW5" i="278"/>
  <c r="BW5" i="273"/>
  <c r="BW5" i="289"/>
  <c r="BW5" i="275"/>
  <c r="BX5" i="304"/>
  <c r="BX5" i="278"/>
  <c r="BX5" i="273"/>
  <c r="BX5" i="289"/>
  <c r="BX5" i="275"/>
  <c r="BY5" i="304"/>
  <c r="BY5" i="278"/>
  <c r="BY5" i="273"/>
  <c r="BY5" i="275"/>
  <c r="BY5" i="289"/>
  <c r="BZ5" i="304"/>
  <c r="BZ5" i="278"/>
  <c r="BZ5" i="273"/>
  <c r="BZ5" i="289"/>
  <c r="BZ5" i="275"/>
  <c r="CA5" i="304"/>
  <c r="CA5" i="278"/>
  <c r="CA5" i="273"/>
  <c r="CA5" i="289"/>
  <c r="CA5" i="275"/>
  <c r="CB5" i="304"/>
  <c r="CB5" i="278"/>
  <c r="CB5" i="273"/>
  <c r="CB5" i="289"/>
  <c r="CB5" i="275"/>
  <c r="CC5" i="304"/>
  <c r="CC5" i="278"/>
  <c r="CC5" i="273"/>
  <c r="CC5" i="289"/>
  <c r="CC5" i="275"/>
  <c r="CD5" i="304"/>
  <c r="CD5" i="278"/>
  <c r="CD5" i="273"/>
  <c r="CD5" i="275"/>
  <c r="CD5" i="289"/>
  <c r="CE5" i="304"/>
  <c r="CE5" i="278"/>
  <c r="CE5" i="273"/>
  <c r="CE5" i="289"/>
  <c r="CE5" i="275"/>
  <c r="CF5" i="304"/>
  <c r="CF5" i="278"/>
  <c r="CF5" i="273"/>
  <c r="CF5" i="289"/>
  <c r="CF5" i="275"/>
  <c r="CG5" i="304"/>
  <c r="CG5" i="278"/>
  <c r="CG5" i="273"/>
  <c r="CG5" i="275"/>
  <c r="CG5" i="289"/>
  <c r="CH5" i="304"/>
  <c r="CH5" i="278"/>
  <c r="CH5" i="273"/>
  <c r="CH5" i="275"/>
  <c r="CH5" i="289"/>
  <c r="CI5" i="304"/>
  <c r="CI5" i="278"/>
  <c r="CI5" i="273"/>
  <c r="CI5" i="289"/>
  <c r="CI5" i="275"/>
  <c r="CJ5" i="304"/>
  <c r="CJ5" i="278"/>
  <c r="CJ5" i="273"/>
  <c r="CJ5" i="289"/>
  <c r="CJ5" i="275"/>
  <c r="CK5" i="304"/>
  <c r="CK5" i="278"/>
  <c r="CK5" i="273"/>
  <c r="CK5" i="289"/>
  <c r="CK5" i="275"/>
  <c r="CL5" i="304"/>
  <c r="CL5" i="278"/>
  <c r="CL5" i="273"/>
  <c r="CL5" i="289"/>
  <c r="CL5" i="275"/>
  <c r="CM5" i="304"/>
  <c r="CM5" i="278"/>
  <c r="CM5" i="273"/>
  <c r="CM5" i="275"/>
  <c r="CM5" i="289"/>
  <c r="CN5" i="304"/>
  <c r="CN5" i="278"/>
  <c r="CN5" i="273"/>
  <c r="CN5" i="289"/>
  <c r="CN5" i="275"/>
  <c r="CO5" i="304"/>
  <c r="CO5" i="278"/>
  <c r="CO5" i="273"/>
  <c r="CO5" i="289"/>
  <c r="CO5" i="275"/>
  <c r="CP5" i="304"/>
  <c r="CP5" i="278"/>
  <c r="CP5" i="273"/>
  <c r="CP5" i="289"/>
  <c r="CP5" i="275"/>
  <c r="CQ5" i="304"/>
  <c r="CQ5" i="278"/>
  <c r="CQ5" i="273"/>
  <c r="CQ5" i="289"/>
  <c r="CQ5" i="275"/>
  <c r="CR5" i="304"/>
  <c r="CR5" i="278"/>
  <c r="CR5" i="273"/>
  <c r="CR5" i="275"/>
  <c r="CR5" i="289"/>
  <c r="CS5" i="304"/>
  <c r="CS5" i="278"/>
  <c r="CS5" i="273"/>
  <c r="CS5" i="289"/>
  <c r="CS5" i="275"/>
  <c r="CT5" i="304"/>
  <c r="CT5" i="278"/>
  <c r="CT5" i="273"/>
  <c r="CT5" i="289"/>
  <c r="CT5" i="275"/>
  <c r="CU5" i="304"/>
  <c r="CU5" i="278"/>
  <c r="CU5" i="273"/>
  <c r="CU5" i="275"/>
  <c r="CU5" i="289"/>
  <c r="CV5" i="304"/>
  <c r="CV5" i="278"/>
  <c r="CV5" i="273"/>
  <c r="CV5" i="289"/>
  <c r="CV5" i="275"/>
  <c r="CW5" i="304"/>
  <c r="CW5" i="278"/>
  <c r="CW5" i="273"/>
  <c r="CW5" i="289"/>
  <c r="CW5" i="275"/>
  <c r="CX5" i="304"/>
  <c r="CX5" i="278"/>
  <c r="CX5" i="273"/>
  <c r="CX5" i="275"/>
  <c r="CX5" i="289"/>
  <c r="CY5" i="304"/>
  <c r="CY5" i="278"/>
  <c r="CY5" i="273"/>
  <c r="CY5" i="289"/>
  <c r="CY5" i="275"/>
  <c r="CZ5" i="304"/>
  <c r="CZ5" i="278"/>
  <c r="CZ5" i="273"/>
  <c r="CZ5" i="275"/>
  <c r="CZ5" i="289"/>
  <c r="DA5" i="304"/>
  <c r="DA5" i="278"/>
  <c r="DA5" i="273"/>
  <c r="DA5" i="289"/>
  <c r="DA5" i="275"/>
  <c r="DB5" i="304"/>
  <c r="DB5" i="278"/>
  <c r="DB5" i="273"/>
  <c r="DB5" i="289"/>
  <c r="DB5" i="275"/>
  <c r="DC5" i="304"/>
  <c r="DC5" i="278"/>
  <c r="DC5" i="273"/>
  <c r="DC5" i="289"/>
  <c r="DC5" i="275"/>
  <c r="DD5" i="304"/>
  <c r="DD5" i="278"/>
  <c r="DD5" i="273"/>
  <c r="DD5" i="289"/>
  <c r="DD5" i="275"/>
  <c r="DE5" i="304"/>
  <c r="DE5" i="278"/>
  <c r="DE5" i="273"/>
  <c r="DE5" i="289"/>
  <c r="DE5" i="275"/>
  <c r="DF5" i="304"/>
  <c r="DF5" i="278"/>
  <c r="DF5" i="273"/>
  <c r="DF5" i="289"/>
  <c r="DF5" i="275"/>
  <c r="DG5" i="304"/>
  <c r="DG5" i="278"/>
  <c r="DG5" i="273"/>
  <c r="DG5" i="289"/>
  <c r="DG5" i="275"/>
  <c r="DH5" i="304"/>
  <c r="DH5" i="278"/>
  <c r="DH5" i="273"/>
  <c r="DH5" i="275"/>
  <c r="DH5" i="289"/>
  <c r="DI5" i="304"/>
  <c r="DI5" i="278"/>
  <c r="DI5" i="273"/>
  <c r="DI5" i="275"/>
  <c r="DI5" i="289"/>
  <c r="DJ5" i="304"/>
  <c r="DJ5" i="278"/>
  <c r="DJ5" i="273"/>
  <c r="DJ5" i="289"/>
  <c r="DJ5" i="275"/>
  <c r="DK5" i="304"/>
  <c r="DK5" i="278"/>
  <c r="DK5" i="273"/>
  <c r="DK5" i="289"/>
  <c r="DK5" i="275"/>
  <c r="DL5" i="304"/>
  <c r="DL5" i="278"/>
  <c r="DL5" i="273"/>
  <c r="DL5" i="289"/>
  <c r="DL5" i="275"/>
  <c r="DM5" i="304"/>
  <c r="DM5" i="278"/>
  <c r="DM5" i="273"/>
  <c r="DM5" i="275"/>
  <c r="DM5" i="289"/>
  <c r="DN5" i="304"/>
  <c r="DN5" i="278"/>
  <c r="DN5" i="273"/>
  <c r="DN5" i="289"/>
  <c r="DN5" i="275"/>
  <c r="DO5" i="304"/>
  <c r="DO5" i="278"/>
  <c r="DO5" i="273"/>
  <c r="DO5" i="275"/>
  <c r="DO5" i="289"/>
  <c r="DP5" i="304"/>
  <c r="DP5" i="278"/>
  <c r="DP5" i="273"/>
  <c r="DP5" i="275"/>
  <c r="DP5" i="289"/>
  <c r="DQ5" i="304"/>
  <c r="DQ5" i="278"/>
  <c r="DQ5" i="273"/>
  <c r="DQ5" i="289"/>
  <c r="DQ5" i="275"/>
  <c r="DR5" i="304"/>
  <c r="DR5" i="278"/>
  <c r="DR5" i="273"/>
  <c r="DR5" i="275"/>
  <c r="DR5" i="289"/>
  <c r="DS5" i="304"/>
  <c r="DS5" i="278"/>
  <c r="DS5" i="273"/>
  <c r="DS5" i="289"/>
  <c r="DS5" i="275"/>
  <c r="DT5" i="304"/>
  <c r="DT5" i="278"/>
  <c r="DT5" i="273"/>
  <c r="DT5" i="289"/>
  <c r="DT5" i="275"/>
  <c r="DU5" i="304"/>
  <c r="DU5" i="278"/>
  <c r="DU5" i="273"/>
  <c r="DU5" i="275"/>
  <c r="DU5" i="289"/>
  <c r="DV5" i="304"/>
  <c r="DV5" i="278"/>
  <c r="DV5" i="273"/>
  <c r="DV5" i="275"/>
  <c r="DV5" i="289"/>
  <c r="DW5" i="304"/>
  <c r="DW5" i="278"/>
  <c r="DW5" i="273"/>
  <c r="DW5" i="275"/>
  <c r="DW5" i="289"/>
  <c r="DX5" i="304"/>
  <c r="DX5" i="278"/>
  <c r="DX5" i="273"/>
  <c r="DX5" i="275"/>
  <c r="DX5" i="289"/>
  <c r="DY5" i="304"/>
  <c r="DY5" i="278"/>
  <c r="DY5" i="273"/>
  <c r="DY5" i="275"/>
  <c r="DY5" i="289"/>
  <c r="DZ5" i="304"/>
  <c r="DZ5" i="278"/>
  <c r="DZ5" i="273"/>
  <c r="DZ5" i="275"/>
  <c r="DZ5" i="289"/>
  <c r="EA5" i="304"/>
  <c r="EA5" i="278"/>
  <c r="EA5" i="273"/>
  <c r="EA5" i="275"/>
  <c r="EA5" i="289"/>
  <c r="EB5" i="304"/>
  <c r="EB5" i="278"/>
  <c r="EB5" i="273"/>
  <c r="EB5" i="275"/>
  <c r="EB5" i="289"/>
  <c r="EC5" i="304"/>
  <c r="EC5" i="278"/>
  <c r="EC5" i="273"/>
  <c r="EC5" i="275"/>
  <c r="EC5" i="289"/>
  <c r="ED5" i="304"/>
  <c r="ED5" i="278"/>
  <c r="ED5" i="273"/>
  <c r="ED5" i="275"/>
  <c r="ED5" i="289"/>
  <c r="EE5" i="304"/>
  <c r="EE5" i="278"/>
  <c r="EE5" i="273"/>
  <c r="EE5" i="275"/>
  <c r="EE5" i="289"/>
  <c r="EF5" i="304"/>
  <c r="EF5" i="278"/>
  <c r="EF5" i="273"/>
  <c r="EF5" i="289"/>
  <c r="EF5" i="275"/>
  <c r="EG5" i="304"/>
  <c r="EG5" i="278"/>
  <c r="EG5" i="273"/>
  <c r="EG5" i="289"/>
  <c r="EG5" i="275"/>
  <c r="EH5" i="304"/>
  <c r="EH5" i="278"/>
  <c r="EH5" i="273"/>
  <c r="EH5" i="275"/>
  <c r="EH5" i="289"/>
  <c r="EI5" i="304"/>
  <c r="EI5" i="278"/>
  <c r="EI5" i="273"/>
  <c r="EI5" i="289"/>
  <c r="EI5" i="275"/>
  <c r="EJ5" i="304"/>
  <c r="EJ5" i="278"/>
  <c r="EJ5" i="273"/>
  <c r="EJ5" i="275"/>
  <c r="EJ5" i="289"/>
  <c r="EK5" i="304"/>
  <c r="EK5" i="278"/>
  <c r="EK5" i="273"/>
  <c r="EK5" i="275"/>
  <c r="EK5" i="289"/>
  <c r="EL5" i="304"/>
  <c r="EL5" i="278"/>
  <c r="EL5" i="273"/>
  <c r="EL5" i="275"/>
  <c r="EL5" i="289"/>
  <c r="EM5" i="304"/>
  <c r="EM5" i="278"/>
  <c r="EM5" i="273"/>
  <c r="EM5" i="275"/>
  <c r="EM5" i="289"/>
  <c r="EN5" i="304"/>
  <c r="EN5" i="278"/>
  <c r="EN5" i="273"/>
  <c r="EN5" i="289"/>
  <c r="EN5" i="275"/>
  <c r="EO5" i="304"/>
  <c r="EO5" i="278"/>
  <c r="EO5" i="273"/>
  <c r="EO5" i="289"/>
  <c r="EO5" i="275"/>
  <c r="EP5" i="304"/>
  <c r="EP5" i="278"/>
  <c r="EP5" i="273"/>
  <c r="EP5" i="289"/>
  <c r="EP5" i="275"/>
  <c r="EQ5" i="304"/>
  <c r="EQ5" i="278"/>
  <c r="EQ5" i="273"/>
  <c r="EQ5" i="289"/>
  <c r="EQ5" i="275"/>
  <c r="ER5" i="304"/>
  <c r="ER5" i="278"/>
  <c r="ER5" i="273"/>
  <c r="ER5" i="275"/>
  <c r="ER5" i="289"/>
  <c r="ES5" i="304"/>
  <c r="ES5" i="278"/>
  <c r="ES5" i="273"/>
  <c r="ES5" i="289"/>
  <c r="ES5" i="275"/>
  <c r="ET5" i="304"/>
  <c r="ET5" i="278"/>
  <c r="ET5" i="273"/>
  <c r="ET5" i="275"/>
  <c r="ET5" i="289"/>
  <c r="EU5" i="304"/>
  <c r="EU5" i="278"/>
  <c r="EU5" i="273"/>
  <c r="EU5" i="275"/>
  <c r="EU5" i="289"/>
  <c r="EV5" i="304"/>
  <c r="EV5" i="278"/>
  <c r="EV5" i="273"/>
  <c r="EV5" i="289"/>
  <c r="EV5" i="275"/>
  <c r="EW5" i="304"/>
  <c r="EW5" i="278"/>
  <c r="EW5" i="273"/>
  <c r="EW5" i="275"/>
  <c r="EW5" i="289"/>
  <c r="EX5" i="304"/>
  <c r="EX5" i="278"/>
  <c r="EX5" i="273"/>
  <c r="EX5" i="289"/>
  <c r="EX5" i="275"/>
  <c r="EY5" i="304"/>
  <c r="EY5" i="278"/>
  <c r="EY5" i="273"/>
  <c r="EY5" i="289"/>
  <c r="EY5" i="275"/>
  <c r="EZ5" i="304"/>
  <c r="EZ5" i="278"/>
  <c r="EZ5" i="273"/>
  <c r="EZ5" i="275"/>
  <c r="EZ5" i="289"/>
  <c r="FA5" i="304"/>
  <c r="FA5" i="278"/>
  <c r="FA5" i="273"/>
  <c r="FA5" i="289"/>
  <c r="FA5" i="275"/>
  <c r="FB5" i="304"/>
  <c r="FB5" i="278"/>
  <c r="FB5" i="273"/>
  <c r="FB5" i="275"/>
  <c r="FB5" i="289"/>
  <c r="FC5" i="304"/>
  <c r="FC5" i="278"/>
  <c r="FC5" i="273"/>
  <c r="FC5" i="289"/>
  <c r="FC5" i="275"/>
  <c r="FD5" i="304"/>
  <c r="FD5" i="278"/>
  <c r="FD5" i="273"/>
  <c r="FD5" i="275"/>
  <c r="FD5" i="289"/>
  <c r="FE5" i="304"/>
  <c r="FE5" i="278"/>
  <c r="FE5" i="273"/>
  <c r="FE5" i="289"/>
  <c r="FE5" i="275"/>
  <c r="FF5" i="304"/>
  <c r="FF5" i="278"/>
  <c r="FF5" i="273"/>
  <c r="FF5" i="275"/>
  <c r="FF5" i="289"/>
  <c r="FG5" i="304"/>
  <c r="FG5" i="278"/>
  <c r="FG5" i="273"/>
  <c r="FG5" i="275"/>
  <c r="FG5" i="289"/>
  <c r="FH5" i="304"/>
  <c r="FH5" i="278"/>
  <c r="FH5" i="273"/>
  <c r="FH5" i="275"/>
  <c r="FH5" i="289"/>
  <c r="FI5" i="304"/>
  <c r="FI5" i="278"/>
  <c r="FI5" i="273"/>
  <c r="FI5" i="275"/>
  <c r="FI5" i="289"/>
  <c r="FJ5" i="304"/>
  <c r="FJ5" i="278"/>
  <c r="FJ5" i="273"/>
  <c r="FJ5" i="289"/>
  <c r="FJ5" i="275"/>
  <c r="FK5" i="304"/>
  <c r="FK5" i="278"/>
  <c r="FK5" i="273"/>
  <c r="FK5" i="289"/>
  <c r="FK5" i="275"/>
  <c r="FL5" i="304"/>
  <c r="FL5" i="278"/>
  <c r="FL5" i="273"/>
  <c r="FL5" i="275"/>
  <c r="FL5" i="289"/>
  <c r="FM5" i="304"/>
  <c r="FM5" i="278"/>
  <c r="FM5" i="273"/>
  <c r="FM5" i="289"/>
  <c r="FM5" i="275"/>
  <c r="FN5" i="304"/>
  <c r="FN5" i="278"/>
  <c r="FN5" i="273"/>
  <c r="FN5" i="289"/>
  <c r="FN5" i="275"/>
  <c r="FO5" i="304"/>
  <c r="FO5" i="278"/>
  <c r="FO5" i="273"/>
  <c r="FO5" i="275"/>
  <c r="FO5" i="289"/>
  <c r="FP5" i="304"/>
  <c r="FP5" i="278"/>
  <c r="FP5" i="273"/>
  <c r="FP5" i="275"/>
  <c r="FP5" i="289"/>
  <c r="H14" i="305"/>
  <c r="H286" i="307"/>
  <c r="FQ5" i="304"/>
  <c r="FQ5" i="278"/>
  <c r="FQ5" i="273"/>
  <c r="FQ5" i="275"/>
  <c r="FQ5" i="289"/>
  <c r="H30" i="305"/>
  <c r="H54" i="305"/>
  <c r="H18" i="305"/>
  <c r="H38" i="305"/>
  <c r="FR5" i="304"/>
  <c r="FR5" i="278"/>
  <c r="FR5" i="273"/>
  <c r="FR5" i="275"/>
  <c r="FR5" i="289"/>
  <c r="FS5" i="304"/>
  <c r="FS5" i="278"/>
  <c r="FS5" i="273"/>
  <c r="FS5" i="275"/>
  <c r="FS5" i="289"/>
  <c r="FT5" i="304"/>
  <c r="FT5" i="278"/>
  <c r="FT5" i="273"/>
  <c r="FT5" i="275"/>
  <c r="FT5" i="289"/>
  <c r="FU5" i="304"/>
  <c r="FU5" i="278"/>
  <c r="FU5" i="273"/>
  <c r="FU5" i="275"/>
  <c r="FU5" i="289"/>
  <c r="FV5" i="304"/>
  <c r="FV5" i="278"/>
  <c r="FV5" i="273"/>
  <c r="FV5" i="275"/>
  <c r="FV5" i="289"/>
  <c r="FW5" i="304"/>
  <c r="FW5" i="278"/>
  <c r="FW5" i="273"/>
  <c r="FW5" i="289"/>
  <c r="FW5" i="275"/>
  <c r="FX5" i="304"/>
  <c r="FX5" i="278"/>
  <c r="FX5" i="273"/>
  <c r="FX5" i="289"/>
  <c r="FX5" i="275"/>
  <c r="FY5" i="304"/>
  <c r="FY5" i="278"/>
  <c r="FY5" i="273"/>
  <c r="FY5" i="289"/>
  <c r="FY5" i="275"/>
  <c r="FZ5" i="304"/>
  <c r="FZ5" i="278"/>
  <c r="FZ5" i="273"/>
  <c r="FZ5" i="275"/>
  <c r="FZ5" i="289"/>
  <c r="GA5" i="304"/>
  <c r="GA5" i="278"/>
  <c r="GA5" i="273"/>
  <c r="GA5" i="275"/>
  <c r="GA5" i="289"/>
  <c r="GB5" i="304"/>
  <c r="GB5" i="278"/>
  <c r="GB5" i="273"/>
  <c r="GB5" i="289"/>
  <c r="GB5" i="275"/>
  <c r="GC5" i="304"/>
  <c r="GC5" i="278"/>
  <c r="GC5" i="273"/>
  <c r="GC5" i="289"/>
  <c r="GC5" i="275"/>
  <c r="GD5" i="304"/>
  <c r="GD5" i="278"/>
  <c r="GD5" i="273"/>
  <c r="GD5" i="289"/>
  <c r="GD5" i="275"/>
  <c r="GE5" i="304"/>
  <c r="GE5" i="278"/>
  <c r="GE5" i="273"/>
  <c r="GE5" i="289"/>
  <c r="GE5" i="275"/>
  <c r="GF5" i="304"/>
  <c r="GF5" i="278"/>
  <c r="GF5" i="273"/>
  <c r="GF5" i="289"/>
  <c r="GF5" i="275"/>
  <c r="GG5" i="304"/>
  <c r="GG5" i="278"/>
  <c r="GG5" i="273"/>
  <c r="GG5" i="275"/>
  <c r="GG5" i="289"/>
  <c r="GH5" i="304"/>
  <c r="GH5" i="278"/>
  <c r="GH5" i="273"/>
  <c r="GH5" i="275"/>
  <c r="GH5" i="289"/>
  <c r="GI5" i="304"/>
  <c r="GI5" i="278"/>
  <c r="GI5" i="273"/>
  <c r="GI5" i="275"/>
  <c r="GI5" i="289"/>
  <c r="GJ5" i="304"/>
  <c r="GJ5" i="278"/>
  <c r="GJ5" i="273"/>
  <c r="GJ5" i="289"/>
  <c r="GJ5" i="275"/>
  <c r="H44" i="273"/>
  <c r="H19" i="273"/>
  <c r="H34" i="273"/>
  <c r="H53" i="273"/>
  <c r="J35" i="305"/>
  <c r="J4" i="305"/>
  <c r="I28" i="48" a="1"/>
  <c r="I28" i="48"/>
  <c r="E69" i="269"/>
  <c r="G33" i="265"/>
  <c r="G33" i="277"/>
  <c r="G11" i="280"/>
  <c r="E18" i="277"/>
  <c r="E41" i="269"/>
  <c r="E62" i="277"/>
  <c r="E85" i="269"/>
  <c r="E66" i="269"/>
  <c r="E81" i="269"/>
  <c r="E58" i="277"/>
  <c r="G99" i="288"/>
  <c r="G189" i="280"/>
  <c r="E19" i="265"/>
  <c r="G95" i="280"/>
  <c r="G131" i="280"/>
  <c r="G16" i="314"/>
  <c r="E50" i="277"/>
  <c r="G81" i="280"/>
  <c r="G169" i="280"/>
  <c r="G23" i="314"/>
  <c r="G37" i="282"/>
  <c r="G32" i="288"/>
  <c r="G19" i="265"/>
  <c r="BG96" i="288"/>
  <c r="BG98" i="288"/>
  <c r="DK96" i="288"/>
  <c r="DK98" i="288"/>
  <c r="DS96" i="288"/>
  <c r="DS98" i="288"/>
  <c r="EA96" i="288"/>
  <c r="EA98" i="288"/>
  <c r="EQ96" i="288"/>
  <c r="EQ98" i="288"/>
  <c r="FG96" i="288"/>
  <c r="FG98" i="288"/>
  <c r="BH96" i="288"/>
  <c r="BH98" i="288"/>
  <c r="BL96" i="288"/>
  <c r="BL98" i="288"/>
  <c r="BP96" i="288"/>
  <c r="BP98" i="288"/>
  <c r="BT96" i="288"/>
  <c r="BT98" i="288"/>
  <c r="BX96" i="288"/>
  <c r="BX98" i="288"/>
  <c r="CB96" i="288"/>
  <c r="CB98" i="288"/>
  <c r="CF96" i="288"/>
  <c r="CF98" i="288"/>
  <c r="CJ96" i="288"/>
  <c r="CJ98" i="288"/>
  <c r="CN96" i="288"/>
  <c r="CN98" i="288"/>
  <c r="CR96" i="288"/>
  <c r="CR98" i="288"/>
  <c r="CV96" i="288"/>
  <c r="CV98" i="288"/>
  <c r="CZ96" i="288"/>
  <c r="CZ98" i="288"/>
  <c r="DD96" i="288"/>
  <c r="DD98" i="288"/>
  <c r="DH96" i="288"/>
  <c r="DH98" i="288"/>
  <c r="DL96" i="288"/>
  <c r="DL98" i="288"/>
  <c r="DP96" i="288"/>
  <c r="DP98" i="288"/>
  <c r="DT96" i="288"/>
  <c r="DT98" i="288"/>
  <c r="DX96" i="288"/>
  <c r="DX98" i="288"/>
  <c r="EB96" i="288"/>
  <c r="EB98" i="288"/>
  <c r="EF96" i="288"/>
  <c r="EF98" i="288"/>
  <c r="EJ96" i="288"/>
  <c r="EJ98" i="288"/>
  <c r="EN96" i="288"/>
  <c r="EN98" i="288"/>
  <c r="ER96" i="288"/>
  <c r="ER98" i="288"/>
  <c r="EV96" i="288"/>
  <c r="EV98" i="288"/>
  <c r="EZ96" i="288"/>
  <c r="EZ98" i="288"/>
  <c r="FD96" i="288"/>
  <c r="FD98" i="288"/>
  <c r="FH96" i="288"/>
  <c r="FH98" i="288"/>
  <c r="FL96" i="288"/>
  <c r="FL98" i="288"/>
  <c r="FP96" i="288"/>
  <c r="FP98" i="288"/>
  <c r="FT96" i="288"/>
  <c r="FT98" i="288"/>
  <c r="FX96" i="288"/>
  <c r="FX98" i="288"/>
  <c r="GB96" i="288"/>
  <c r="GB98" i="288"/>
  <c r="GF96" i="288"/>
  <c r="GF98" i="288"/>
  <c r="GJ96" i="288"/>
  <c r="GJ98" i="288"/>
  <c r="BM96" i="288"/>
  <c r="BM98" i="288"/>
  <c r="G40" i="314"/>
  <c r="G67" i="314"/>
  <c r="G84" i="269"/>
  <c r="G61" i="277"/>
  <c r="J4" i="265"/>
  <c r="J4" i="278"/>
  <c r="J4" i="288"/>
  <c r="J4" i="273"/>
  <c r="J4" i="289"/>
  <c r="J4" i="304"/>
  <c r="J4" i="285"/>
  <c r="J4" i="309"/>
  <c r="J4" i="282"/>
  <c r="J4" i="310"/>
  <c r="J4" i="314"/>
  <c r="J4" i="275"/>
  <c r="J4" i="307"/>
  <c r="J4" i="280"/>
  <c r="G42" i="277"/>
  <c r="G65" i="269"/>
  <c r="G53" i="280"/>
  <c r="G80" i="280"/>
  <c r="G80" i="307"/>
  <c r="G68" i="280"/>
  <c r="AQ177" i="307"/>
  <c r="G10" i="288"/>
  <c r="G24" i="286"/>
  <c r="G32" i="286"/>
  <c r="G68" i="265"/>
  <c r="G91" i="269"/>
  <c r="G26" i="265"/>
  <c r="G26" i="277"/>
  <c r="G12" i="288"/>
  <c r="G183" i="280"/>
  <c r="G41" i="286"/>
  <c r="G35" i="286"/>
  <c r="G25" i="282"/>
  <c r="G9" i="285"/>
  <c r="G62" i="277"/>
  <c r="G85" i="269"/>
  <c r="I71" i="48" a="1"/>
  <c r="I71" i="48"/>
  <c r="G61" i="307"/>
  <c r="G49" i="306"/>
  <c r="G83" i="306"/>
  <c r="K45" i="273"/>
  <c r="G44" i="282"/>
  <c r="G18" i="310"/>
  <c r="G58" i="307"/>
  <c r="I204" i="48" a="1"/>
  <c r="I204" i="48"/>
  <c r="I187" i="48" a="1"/>
  <c r="I187" i="48"/>
  <c r="I154" i="48" a="1"/>
  <c r="I154" i="48"/>
  <c r="I150" i="48" a="1"/>
  <c r="I150" i="48"/>
  <c r="I146" i="48" a="1"/>
  <c r="I146" i="48"/>
  <c r="I142" i="48" a="1"/>
  <c r="I142" i="48"/>
  <c r="I136" i="48" a="1"/>
  <c r="I136" i="48"/>
  <c r="I120" i="48" a="1"/>
  <c r="I120" i="48"/>
  <c r="I97" i="48" a="1"/>
  <c r="I97" i="48"/>
  <c r="I62" i="48" a="1"/>
  <c r="I62" i="48"/>
  <c r="I40" i="48" a="1"/>
  <c r="I40" i="48"/>
  <c r="I165" i="48" a="1"/>
  <c r="I165" i="48"/>
  <c r="BB177" i="307"/>
  <c r="I85" i="48" a="1"/>
  <c r="I85" i="48"/>
  <c r="G298" i="307"/>
  <c r="G51" i="306"/>
  <c r="G158" i="280"/>
  <c r="I135" i="48" a="1"/>
  <c r="I135" i="48"/>
  <c r="I96" i="48" a="1"/>
  <c r="I96" i="48"/>
  <c r="I61" i="48" a="1"/>
  <c r="I61" i="48"/>
  <c r="I39" i="48" a="1"/>
  <c r="I39" i="48"/>
  <c r="I21" i="48" a="1"/>
  <c r="I21" i="48"/>
  <c r="I13" i="48" a="1"/>
  <c r="I13" i="48"/>
  <c r="I51" i="48" a="1"/>
  <c r="I51" i="48"/>
  <c r="I29" i="48" a="1"/>
  <c r="I29" i="48"/>
  <c r="G241" i="307"/>
  <c r="G229" i="280"/>
  <c r="I81" i="48" a="1"/>
  <c r="I81" i="48"/>
  <c r="G60" i="307"/>
  <c r="G62" i="307"/>
  <c r="G139" i="280"/>
  <c r="BE177" i="307"/>
  <c r="I60" i="48" a="1"/>
  <c r="I60" i="48"/>
  <c r="I86" i="48" a="1"/>
  <c r="I86" i="48"/>
  <c r="G54" i="307"/>
  <c r="J2" i="277"/>
  <c r="J4" i="277"/>
  <c r="G117" i="288"/>
  <c r="I196" i="48" a="1"/>
  <c r="I196" i="48"/>
  <c r="I177" i="48" a="1"/>
  <c r="I177" i="48"/>
  <c r="I158" i="48" a="1"/>
  <c r="I158" i="48"/>
  <c r="I152" i="48" a="1"/>
  <c r="I152" i="48"/>
  <c r="I148" i="48" a="1"/>
  <c r="I148" i="48"/>
  <c r="I144" i="48" a="1"/>
  <c r="I144" i="48"/>
  <c r="I140" i="48" a="1"/>
  <c r="I140" i="48"/>
  <c r="I132" i="48" a="1"/>
  <c r="I132" i="48"/>
  <c r="I116" i="48" a="1"/>
  <c r="I116" i="48"/>
  <c r="I93" i="48" a="1"/>
  <c r="I93" i="48"/>
  <c r="I53" i="48" a="1"/>
  <c r="I53" i="48"/>
  <c r="I36" i="48" a="1"/>
  <c r="I36" i="48"/>
  <c r="G235" i="307"/>
  <c r="G25" i="310"/>
  <c r="S21" i="309"/>
  <c r="U21" i="309"/>
  <c r="AG21" i="309"/>
  <c r="T21" i="309"/>
  <c r="AF21" i="309"/>
  <c r="AE21" i="309"/>
  <c r="Y21" i="309"/>
  <c r="AJ21" i="309"/>
  <c r="X21" i="309"/>
  <c r="W21" i="309"/>
  <c r="AC21" i="309"/>
  <c r="F134" i="307"/>
  <c r="F101" i="307"/>
  <c r="I77" i="48" a="1"/>
  <c r="I77" i="48"/>
  <c r="J382" i="307"/>
  <c r="J377" i="307"/>
  <c r="J367" i="307"/>
  <c r="J372" i="307"/>
  <c r="F181" i="48"/>
  <c r="F98" i="278"/>
  <c r="N177" i="307"/>
  <c r="BD177" i="307"/>
  <c r="AP177" i="307"/>
  <c r="AX177" i="307"/>
  <c r="Q177" i="307"/>
  <c r="AY177" i="307"/>
  <c r="J177" i="307"/>
  <c r="R177" i="307"/>
  <c r="K177" i="307"/>
  <c r="AS177" i="307"/>
  <c r="BA177" i="307"/>
  <c r="AU177" i="307"/>
  <c r="AD21" i="309"/>
  <c r="V21" i="309"/>
  <c r="AH21" i="309"/>
  <c r="Z21" i="309"/>
  <c r="AI21" i="309"/>
  <c r="AA21" i="309"/>
  <c r="G264" i="307"/>
  <c r="G9" i="310"/>
  <c r="BU96" i="288"/>
  <c r="BU98" i="288"/>
  <c r="CC96" i="288"/>
  <c r="CC98" i="288"/>
  <c r="CK96" i="288"/>
  <c r="CK98" i="288"/>
  <c r="CS96" i="288"/>
  <c r="CS98" i="288"/>
  <c r="G57" i="278"/>
  <c r="DA96" i="288"/>
  <c r="DA98" i="288"/>
  <c r="DI96" i="288"/>
  <c r="DI98" i="288"/>
  <c r="DQ96" i="288"/>
  <c r="DQ98" i="288"/>
  <c r="DY96" i="288"/>
  <c r="DY98" i="288"/>
  <c r="EG96" i="288"/>
  <c r="EG98" i="288"/>
  <c r="EO96" i="288"/>
  <c r="EO98" i="288"/>
  <c r="EW96" i="288"/>
  <c r="EW98" i="288"/>
  <c r="G34" i="278"/>
  <c r="FE96" i="288"/>
  <c r="FE98" i="288"/>
  <c r="FM96" i="288"/>
  <c r="FM98" i="288"/>
  <c r="FU96" i="288"/>
  <c r="FU98" i="288"/>
  <c r="GC96" i="288"/>
  <c r="GC98" i="288"/>
  <c r="G10" i="265"/>
  <c r="G10" i="277"/>
  <c r="G47" i="265"/>
  <c r="G74" i="278"/>
  <c r="G87" i="278"/>
  <c r="G9" i="265"/>
  <c r="G32" i="269"/>
  <c r="G33" i="278"/>
  <c r="G32" i="265"/>
  <c r="G61" i="278"/>
  <c r="E10" i="277"/>
  <c r="F33" i="269"/>
  <c r="G56" i="269"/>
  <c r="G80" i="265"/>
  <c r="G80" i="277"/>
  <c r="E91" i="269"/>
  <c r="J154" i="280"/>
  <c r="J51" i="286"/>
  <c r="G13" i="288"/>
  <c r="G16" i="286"/>
  <c r="J45" i="314"/>
  <c r="G49" i="269"/>
  <c r="E36" i="277"/>
  <c r="E59" i="269"/>
  <c r="H10" i="269"/>
  <c r="K10" i="269"/>
  <c r="F14" i="311"/>
  <c r="G58" i="282"/>
  <c r="G78" i="282"/>
  <c r="E23" i="277"/>
  <c r="G48" i="282"/>
  <c r="G23" i="277"/>
  <c r="G46" i="269"/>
  <c r="G36" i="277"/>
  <c r="G59" i="269"/>
  <c r="G89" i="282"/>
  <c r="G68" i="282"/>
  <c r="F23" i="277"/>
  <c r="F46" i="269"/>
  <c r="G52" i="286"/>
  <c r="G48" i="286"/>
  <c r="G155" i="280"/>
  <c r="E43" i="277"/>
  <c r="G65" i="277"/>
  <c r="F36" i="277"/>
  <c r="E14" i="277"/>
  <c r="G38" i="269"/>
  <c r="E41" i="277"/>
  <c r="G64" i="269"/>
  <c r="E61" i="277"/>
  <c r="F19" i="277"/>
  <c r="G43" i="277"/>
  <c r="F62" i="277"/>
  <c r="F49" i="269"/>
  <c r="F43" i="277"/>
  <c r="E51" i="277"/>
  <c r="G43" i="282"/>
  <c r="F67" i="269"/>
  <c r="G54" i="277"/>
  <c r="F58" i="277"/>
  <c r="F41" i="269"/>
  <c r="E20" i="277"/>
  <c r="G50" i="277"/>
  <c r="G51" i="277"/>
  <c r="E65" i="277"/>
  <c r="G62" i="269"/>
  <c r="G43" i="269"/>
  <c r="G81" i="269"/>
  <c r="G58" i="277"/>
  <c r="E42" i="277"/>
  <c r="G18" i="277"/>
  <c r="G34" i="277"/>
  <c r="F55" i="277"/>
  <c r="F9" i="277"/>
  <c r="G343" i="307"/>
  <c r="E73" i="280"/>
  <c r="E90" i="280"/>
  <c r="F57" i="269"/>
  <c r="F46" i="277"/>
  <c r="G166" i="307"/>
  <c r="BO96" i="288"/>
  <c r="BO98" i="288"/>
  <c r="BS96" i="288"/>
  <c r="BS98" i="288"/>
  <c r="BW96" i="288"/>
  <c r="BW98" i="288"/>
  <c r="CI96" i="288"/>
  <c r="CI98" i="288"/>
  <c r="FW96" i="288"/>
  <c r="FW98" i="288"/>
  <c r="GI96" i="288"/>
  <c r="GI98" i="288"/>
  <c r="G45" i="265"/>
  <c r="G59" i="280"/>
  <c r="CQ96" i="288"/>
  <c r="CQ98" i="288"/>
  <c r="G44" i="265"/>
  <c r="F58" i="269"/>
  <c r="G94" i="278"/>
  <c r="F55" i="269"/>
  <c r="F32" i="277"/>
  <c r="G63" i="306"/>
  <c r="G55" i="278"/>
  <c r="G88" i="265"/>
  <c r="G88" i="277"/>
  <c r="G95" i="278"/>
  <c r="E32" i="277"/>
  <c r="G34" i="269"/>
  <c r="G11" i="277"/>
  <c r="G35" i="277"/>
  <c r="G112" i="278"/>
  <c r="F11" i="277"/>
  <c r="G51" i="278"/>
  <c r="E11" i="277"/>
  <c r="G82" i="277"/>
  <c r="G268" i="307"/>
  <c r="E32" i="269"/>
  <c r="E9" i="277"/>
  <c r="G9" i="277"/>
  <c r="E70" i="269"/>
  <c r="E47" i="277"/>
  <c r="E35" i="277"/>
  <c r="E58" i="269"/>
  <c r="E57" i="269"/>
  <c r="J254" i="307"/>
  <c r="G346" i="307"/>
  <c r="G373" i="307"/>
  <c r="G256" i="307"/>
  <c r="G267" i="307"/>
  <c r="F40" i="277"/>
  <c r="F47" i="277"/>
  <c r="F70" i="269"/>
  <c r="F45" i="277"/>
  <c r="BN96" i="288"/>
  <c r="BN98" i="288"/>
  <c r="CT96" i="288"/>
  <c r="CT98" i="288"/>
  <c r="EH96" i="288"/>
  <c r="EH98" i="288"/>
  <c r="EL96" i="288"/>
  <c r="EL98" i="288"/>
  <c r="G70" i="307"/>
  <c r="G35" i="307"/>
  <c r="G194" i="307"/>
  <c r="G197" i="307"/>
  <c r="G25" i="311"/>
  <c r="G143" i="307"/>
  <c r="BV96" i="288"/>
  <c r="BV98" i="288"/>
  <c r="FN96" i="288"/>
  <c r="FN98" i="288"/>
  <c r="FR96" i="288"/>
  <c r="FR98" i="288"/>
  <c r="CL96" i="288"/>
  <c r="CL98" i="288"/>
  <c r="ED96" i="288"/>
  <c r="ED98" i="288"/>
  <c r="FB96" i="288"/>
  <c r="FB98" i="288"/>
  <c r="G34" i="307"/>
  <c r="G26" i="307"/>
  <c r="G41" i="307"/>
  <c r="G212" i="307"/>
  <c r="G162" i="307"/>
  <c r="BR96" i="288"/>
  <c r="BR98" i="288"/>
  <c r="CH96" i="288"/>
  <c r="CH98" i="288"/>
  <c r="FJ96" i="288"/>
  <c r="FJ98" i="288"/>
  <c r="GH96" i="288"/>
  <c r="GH98" i="288"/>
  <c r="E203" i="280"/>
  <c r="E45" i="265"/>
  <c r="CA96" i="288"/>
  <c r="CA98" i="288"/>
  <c r="CM96" i="288"/>
  <c r="CM98" i="288"/>
  <c r="CP96" i="288"/>
  <c r="CP98" i="288"/>
  <c r="CX96" i="288"/>
  <c r="CX98" i="288"/>
  <c r="DF96" i="288"/>
  <c r="DF98" i="288"/>
  <c r="EE96" i="288"/>
  <c r="EE98" i="288"/>
  <c r="EP96" i="288"/>
  <c r="EP98" i="288"/>
  <c r="EU96" i="288"/>
  <c r="EU98" i="288"/>
  <c r="FF96" i="288"/>
  <c r="FF98" i="288"/>
  <c r="FK96" i="288"/>
  <c r="FK98" i="288"/>
  <c r="FV96" i="288"/>
  <c r="FV98" i="288"/>
  <c r="GA96" i="288"/>
  <c r="GA98" i="288"/>
  <c r="CE96" i="288"/>
  <c r="CE98" i="288"/>
  <c r="CU96" i="288"/>
  <c r="CU98" i="288"/>
  <c r="DC96" i="288"/>
  <c r="DC98" i="288"/>
  <c r="DJ96" i="288"/>
  <c r="DJ98" i="288"/>
  <c r="DN96" i="288"/>
  <c r="DN98" i="288"/>
  <c r="DR96" i="288"/>
  <c r="DR98" i="288"/>
  <c r="DV96" i="288"/>
  <c r="DV98" i="288"/>
  <c r="DZ96" i="288"/>
  <c r="DZ98" i="288"/>
  <c r="EI96" i="288"/>
  <c r="EI98" i="288"/>
  <c r="EY96" i="288"/>
  <c r="EY98" i="288"/>
  <c r="FO96" i="288"/>
  <c r="FO98" i="288"/>
  <c r="GE96" i="288"/>
  <c r="GE98" i="288"/>
  <c r="G218" i="307"/>
  <c r="G163" i="307"/>
  <c r="G40" i="277"/>
  <c r="G318" i="307"/>
  <c r="G148" i="307"/>
  <c r="J173" i="307"/>
  <c r="J176" i="307"/>
  <c r="G11" i="310"/>
  <c r="J335" i="307"/>
  <c r="J189" i="307"/>
  <c r="G13" i="310"/>
  <c r="G102" i="307"/>
  <c r="G135" i="307"/>
  <c r="G247" i="307"/>
  <c r="G164" i="307"/>
  <c r="G189" i="307"/>
  <c r="G217" i="307"/>
  <c r="G254" i="307"/>
  <c r="G171" i="307"/>
  <c r="G26" i="311"/>
  <c r="G156" i="307"/>
  <c r="G63" i="307"/>
  <c r="G29" i="310"/>
  <c r="G341" i="307"/>
  <c r="E79" i="307"/>
  <c r="E59" i="280"/>
  <c r="G64" i="307"/>
  <c r="G30" i="310"/>
  <c r="G342" i="307"/>
  <c r="G349" i="307"/>
  <c r="G198" i="307"/>
  <c r="G239" i="307"/>
  <c r="E40" i="277"/>
  <c r="E63" i="269"/>
  <c r="G165" i="307"/>
  <c r="G248" i="307"/>
  <c r="G297" i="307"/>
  <c r="G122" i="307"/>
  <c r="G234" i="307"/>
  <c r="G211" i="307"/>
  <c r="G26" i="310"/>
  <c r="G24" i="282"/>
  <c r="G26" i="285"/>
  <c r="G46" i="277"/>
  <c r="G69" i="269"/>
  <c r="G28" i="310"/>
  <c r="G368" i="307"/>
  <c r="G107" i="307"/>
  <c r="G296" i="307"/>
  <c r="G140" i="307"/>
  <c r="G19" i="277"/>
  <c r="G42" i="269"/>
  <c r="E42" i="269"/>
  <c r="E19" i="277"/>
  <c r="G33" i="269"/>
  <c r="F112" i="288"/>
  <c r="AW53" i="307"/>
  <c r="AW18" i="310"/>
  <c r="F107" i="288"/>
  <c r="F109" i="288"/>
  <c r="F111" i="288"/>
  <c r="I19" i="48" a="1"/>
  <c r="I19" i="48"/>
  <c r="AE177" i="307"/>
  <c r="AH53" i="307"/>
  <c r="AH18" i="310"/>
  <c r="AC53" i="307"/>
  <c r="AC18" i="310"/>
  <c r="I16" i="48" a="1"/>
  <c r="I16" i="48"/>
  <c r="K18" i="310"/>
  <c r="K53" i="307"/>
  <c r="AW54" i="307"/>
  <c r="AF177" i="307"/>
  <c r="W53" i="307"/>
  <c r="W18" i="310"/>
  <c r="AA18" i="310"/>
  <c r="AA53" i="307"/>
  <c r="AX54" i="307"/>
  <c r="AX19" i="310"/>
  <c r="AD54" i="307"/>
  <c r="AD19" i="310"/>
  <c r="I18" i="48" a="1"/>
  <c r="I18" i="48"/>
  <c r="T177" i="307"/>
  <c r="J53" i="307"/>
  <c r="H11" i="306"/>
  <c r="X18" i="310"/>
  <c r="X53" i="307"/>
  <c r="AF53" i="307"/>
  <c r="AF18" i="310"/>
  <c r="U18" i="310"/>
  <c r="U53" i="307"/>
  <c r="AJ177" i="307"/>
  <c r="AB18" i="310"/>
  <c r="AB53" i="307"/>
  <c r="J55" i="307"/>
  <c r="Q18" i="310"/>
  <c r="Q53" i="307"/>
  <c r="AC177" i="307"/>
  <c r="AG177" i="307"/>
  <c r="R18" i="310"/>
  <c r="R53" i="307"/>
  <c r="L53" i="307"/>
  <c r="L18" i="310"/>
  <c r="N53" i="307"/>
  <c r="N18" i="310"/>
  <c r="AG53" i="307"/>
  <c r="AG18" i="310"/>
  <c r="P18" i="310"/>
  <c r="P53" i="307"/>
  <c r="K2" i="277"/>
  <c r="K4" i="277"/>
  <c r="K48" i="273"/>
  <c r="L45" i="273"/>
  <c r="O53" i="307"/>
  <c r="O18" i="310"/>
  <c r="Z18" i="310"/>
  <c r="Z53" i="307"/>
  <c r="I75" i="48" a="1"/>
  <c r="I75" i="48"/>
  <c r="F136" i="307"/>
  <c r="F103" i="307"/>
  <c r="W177" i="307"/>
  <c r="U177" i="307"/>
  <c r="T18" i="310"/>
  <c r="T53" i="307"/>
  <c r="AQ53" i="307"/>
  <c r="AQ18" i="310"/>
  <c r="Y53" i="307"/>
  <c r="Y18" i="310"/>
  <c r="I171" i="48" a="1"/>
  <c r="I171" i="48"/>
  <c r="I181" i="48" a="1"/>
  <c r="I181" i="48"/>
  <c r="AV18" i="310"/>
  <c r="AV53" i="307"/>
  <c r="G68" i="277"/>
  <c r="Y177" i="307"/>
  <c r="AE54" i="307"/>
  <c r="AE19" i="310"/>
  <c r="AA54" i="307"/>
  <c r="I179" i="48" a="1"/>
  <c r="I179" i="48"/>
  <c r="F177" i="273"/>
  <c r="X177" i="307"/>
  <c r="S177" i="307"/>
  <c r="V53" i="307"/>
  <c r="V18" i="310"/>
  <c r="AP53" i="307"/>
  <c r="AP18" i="310"/>
  <c r="AR53" i="307"/>
  <c r="AR18" i="310"/>
  <c r="S18" i="310"/>
  <c r="S53" i="307"/>
  <c r="AL53" i="307"/>
  <c r="AL18" i="310"/>
  <c r="I83" i="48" a="1"/>
  <c r="I83" i="48"/>
  <c r="F7" i="48"/>
  <c r="BD19" i="310"/>
  <c r="BD54" i="307"/>
  <c r="L54" i="307"/>
  <c r="L19" i="310"/>
  <c r="AA177" i="307"/>
  <c r="AM19" i="310"/>
  <c r="AM54" i="307"/>
  <c r="AA19" i="310"/>
  <c r="AC54" i="307"/>
  <c r="AC19" i="310"/>
  <c r="AZ19" i="310"/>
  <c r="AZ54" i="307"/>
  <c r="AI177" i="307"/>
  <c r="K54" i="307"/>
  <c r="K19" i="310"/>
  <c r="H15" i="306"/>
  <c r="AQ54" i="307"/>
  <c r="AQ19" i="310"/>
  <c r="AS54" i="307"/>
  <c r="AS19" i="310"/>
  <c r="AI54" i="307"/>
  <c r="AI19" i="310"/>
  <c r="X19" i="310"/>
  <c r="X54" i="307"/>
  <c r="AK54" i="307"/>
  <c r="AK19" i="310"/>
  <c r="Z177" i="307"/>
  <c r="N19" i="310"/>
  <c r="N54" i="307"/>
  <c r="T54" i="307"/>
  <c r="T19" i="310"/>
  <c r="AB54" i="307"/>
  <c r="AB19" i="310"/>
  <c r="AO19" i="310"/>
  <c r="AO54" i="307"/>
  <c r="AU54" i="307"/>
  <c r="AU19" i="310"/>
  <c r="AH177" i="307"/>
  <c r="Q19" i="310"/>
  <c r="Q54" i="307"/>
  <c r="AR54" i="307"/>
  <c r="AR19" i="310"/>
  <c r="BA19" i="310"/>
  <c r="BA54" i="307"/>
  <c r="AJ54" i="307"/>
  <c r="AJ19" i="310"/>
  <c r="BC19" i="310"/>
  <c r="BC54" i="307"/>
  <c r="AF54" i="307"/>
  <c r="AF19" i="310"/>
  <c r="BE19" i="310"/>
  <c r="BE54" i="307"/>
  <c r="V177" i="307"/>
  <c r="AN54" i="307"/>
  <c r="AN19" i="310"/>
  <c r="AG19" i="310"/>
  <c r="AG54" i="307"/>
  <c r="M19" i="310"/>
  <c r="M54" i="307"/>
  <c r="O19" i="310"/>
  <c r="O54" i="307"/>
  <c r="AD177" i="307"/>
  <c r="AV19" i="310"/>
  <c r="AV54" i="307"/>
  <c r="AY19" i="310"/>
  <c r="AY54" i="307"/>
  <c r="W54" i="307"/>
  <c r="W19" i="310"/>
  <c r="G70" i="269"/>
  <c r="G47" i="277"/>
  <c r="G32" i="277"/>
  <c r="G55" i="269"/>
  <c r="L10" i="269"/>
  <c r="G67" i="269"/>
  <c r="G44" i="277"/>
  <c r="G45" i="277"/>
  <c r="G68" i="269"/>
  <c r="E68" i="269"/>
  <c r="E45" i="277"/>
  <c r="J64" i="307"/>
  <c r="H15" i="307"/>
  <c r="H20" i="307"/>
  <c r="AF35" i="307"/>
  <c r="AI34" i="307"/>
  <c r="O13" i="310"/>
  <c r="AD34" i="307"/>
  <c r="AC34" i="307"/>
  <c r="AK34" i="307"/>
  <c r="M34" i="307"/>
  <c r="AT34" i="307"/>
  <c r="T34" i="307"/>
  <c r="AL34" i="307"/>
  <c r="AQ34" i="307"/>
  <c r="AA34" i="307"/>
  <c r="S70" i="307"/>
  <c r="L34" i="307"/>
  <c r="AY34" i="307"/>
  <c r="AG70" i="307"/>
  <c r="BC34" i="307"/>
  <c r="AX34" i="307"/>
  <c r="AE34" i="307"/>
  <c r="AL19" i="310"/>
  <c r="AL54" i="307"/>
  <c r="Z54" i="307"/>
  <c r="Z19" i="310"/>
  <c r="AH54" i="307"/>
  <c r="AH19" i="310"/>
  <c r="AP19" i="310"/>
  <c r="AP54" i="307"/>
  <c r="P54" i="307"/>
  <c r="P19" i="310"/>
  <c r="J115" i="288"/>
  <c r="J123" i="288"/>
  <c r="S54" i="307"/>
  <c r="S19" i="310"/>
  <c r="R54" i="307"/>
  <c r="R19" i="310"/>
  <c r="U19" i="310"/>
  <c r="U54" i="307"/>
  <c r="J184" i="273"/>
  <c r="J2" i="282"/>
  <c r="J49" i="273"/>
  <c r="J2" i="286"/>
  <c r="J33" i="311"/>
  <c r="J2" i="273"/>
  <c r="J2" i="289"/>
  <c r="J2" i="285"/>
  <c r="J2" i="278"/>
  <c r="J2" i="275"/>
  <c r="J2" i="288"/>
  <c r="J2" i="314"/>
  <c r="J2" i="265"/>
  <c r="J101" i="288"/>
  <c r="J2" i="280"/>
  <c r="F49" i="288"/>
  <c r="F43" i="288"/>
  <c r="H49" i="306"/>
  <c r="H18" i="310"/>
  <c r="H53" i="307"/>
  <c r="H14" i="306"/>
  <c r="R34" i="307"/>
  <c r="AW19" i="310"/>
  <c r="Y19" i="310"/>
  <c r="Y54" i="307"/>
  <c r="J54" i="307"/>
  <c r="J2" i="310"/>
  <c r="J29" i="311"/>
  <c r="J2" i="309"/>
  <c r="J2" i="305"/>
  <c r="J2" i="307"/>
  <c r="J2" i="306"/>
  <c r="J26" i="305"/>
  <c r="J27" i="305"/>
  <c r="AW34" i="307"/>
  <c r="V19" i="310"/>
  <c r="V54" i="307"/>
  <c r="M45" i="273"/>
  <c r="L2" i="277"/>
  <c r="L4" i="277"/>
  <c r="L48" i="273"/>
  <c r="U34" i="307"/>
  <c r="H54" i="307"/>
  <c r="H19" i="310"/>
  <c r="H50" i="306"/>
  <c r="O34" i="307"/>
  <c r="AV34" i="307"/>
  <c r="BE34" i="307"/>
  <c r="AM34" i="307"/>
  <c r="V34" i="307"/>
  <c r="Q34" i="307"/>
  <c r="X34" i="307"/>
  <c r="AU34" i="307"/>
  <c r="AN34" i="307"/>
  <c r="BD34" i="307"/>
  <c r="P34" i="307"/>
  <c r="BA34" i="307"/>
  <c r="AS34" i="307"/>
  <c r="AG34" i="307"/>
  <c r="H21" i="307"/>
  <c r="H41" i="307"/>
  <c r="K34" i="307"/>
  <c r="AF34" i="307"/>
  <c r="AO34" i="307"/>
  <c r="S34" i="307"/>
  <c r="F22" i="307"/>
  <c r="Y34" i="307"/>
  <c r="AP34" i="307"/>
  <c r="AR34" i="307"/>
  <c r="AH34" i="307"/>
  <c r="AZ34" i="307"/>
  <c r="J34" i="307"/>
  <c r="AJ34" i="307"/>
  <c r="N34" i="307"/>
  <c r="BB34" i="307"/>
  <c r="Z34" i="307"/>
  <c r="AB34" i="307"/>
  <c r="W34" i="307"/>
  <c r="O70" i="307"/>
  <c r="O35" i="307"/>
  <c r="BA70" i="307"/>
  <c r="BA13" i="310"/>
  <c r="AN13" i="310"/>
  <c r="S35" i="307"/>
  <c r="BE35" i="307"/>
  <c r="AK35" i="307"/>
  <c r="AZ13" i="310"/>
  <c r="AZ35" i="307"/>
  <c r="AZ70" i="307"/>
  <c r="AN35" i="307"/>
  <c r="AN70" i="307"/>
  <c r="AE70" i="307"/>
  <c r="AS13" i="310"/>
  <c r="AE35" i="307"/>
  <c r="V70" i="307"/>
  <c r="AE13" i="310"/>
  <c r="V35" i="307"/>
  <c r="BE13" i="310"/>
  <c r="AS70" i="307"/>
  <c r="AO13" i="310"/>
  <c r="AO35" i="307"/>
  <c r="AO70" i="307"/>
  <c r="Q13" i="310"/>
  <c r="Q35" i="307"/>
  <c r="Q70" i="307"/>
  <c r="AV70" i="307"/>
  <c r="AW35" i="307"/>
  <c r="AW13" i="310"/>
  <c r="AX70" i="307"/>
  <c r="AX35" i="307"/>
  <c r="AF70" i="307"/>
  <c r="AX13" i="310"/>
  <c r="AF13" i="310"/>
  <c r="BA35" i="307"/>
  <c r="BE70" i="307"/>
  <c r="AG35" i="307"/>
  <c r="AW70" i="307"/>
  <c r="V13" i="310"/>
  <c r="AG13" i="310"/>
  <c r="AS35" i="307"/>
  <c r="L382" i="307"/>
  <c r="L367" i="307"/>
  <c r="L361" i="307"/>
  <c r="L372" i="307"/>
  <c r="L377" i="307"/>
  <c r="L76" i="306"/>
  <c r="L82" i="306"/>
  <c r="L88" i="306"/>
  <c r="J70" i="307"/>
  <c r="J35" i="307"/>
  <c r="J36" i="307"/>
  <c r="K33" i="307"/>
  <c r="J13" i="310"/>
  <c r="K2" i="307"/>
  <c r="K2" i="306"/>
  <c r="K2" i="305"/>
  <c r="K26" i="305"/>
  <c r="K27" i="305"/>
  <c r="K31" i="305"/>
  <c r="J31" i="305"/>
  <c r="K32" i="305"/>
  <c r="L32" i="305"/>
  <c r="L34" i="305"/>
  <c r="L35" i="305"/>
  <c r="L4" i="305"/>
  <c r="K29" i="311"/>
  <c r="K2" i="309"/>
  <c r="K2" i="310"/>
  <c r="S13" i="310"/>
  <c r="AK13" i="310"/>
  <c r="K35" i="307"/>
  <c r="K13" i="310"/>
  <c r="K70" i="307"/>
  <c r="K2" i="265"/>
  <c r="K49" i="273"/>
  <c r="K2" i="280"/>
  <c r="K33" i="311"/>
  <c r="K2" i="282"/>
  <c r="K2" i="275"/>
  <c r="K2" i="285"/>
  <c r="K2" i="288"/>
  <c r="K2" i="314"/>
  <c r="K2" i="289"/>
  <c r="K184" i="273"/>
  <c r="K2" i="286"/>
  <c r="K101" i="288"/>
  <c r="K2" i="273"/>
  <c r="K2" i="278"/>
  <c r="N13" i="310"/>
  <c r="N45" i="273"/>
  <c r="M48" i="273"/>
  <c r="M2" i="277"/>
  <c r="M4" i="277"/>
  <c r="J35" i="273"/>
  <c r="K36" i="273"/>
  <c r="K38" i="273"/>
  <c r="K39" i="273"/>
  <c r="F178" i="273"/>
  <c r="F181" i="273"/>
  <c r="F183" i="273"/>
  <c r="AK70" i="307"/>
  <c r="K34" i="305"/>
  <c r="K35" i="305"/>
  <c r="K4" i="305"/>
  <c r="K382" i="307"/>
  <c r="K377" i="307"/>
  <c r="K367" i="307"/>
  <c r="K372" i="307"/>
  <c r="K76" i="306"/>
  <c r="K88" i="306"/>
  <c r="K82" i="306"/>
  <c r="AC70" i="307"/>
  <c r="AC13" i="310"/>
  <c r="AC35" i="307"/>
  <c r="W70" i="307"/>
  <c r="W35" i="307"/>
  <c r="W13" i="310"/>
  <c r="AV13" i="310"/>
  <c r="N70" i="307"/>
  <c r="AV35" i="307"/>
  <c r="N35" i="307"/>
  <c r="AM70" i="307"/>
  <c r="AM35" i="307"/>
  <c r="AM13" i="310"/>
  <c r="AP13" i="310"/>
  <c r="X70" i="307"/>
  <c r="R70" i="307"/>
  <c r="M35" i="307"/>
  <c r="AU35" i="307"/>
  <c r="AB35" i="307"/>
  <c r="BD35" i="307"/>
  <c r="AJ70" i="307"/>
  <c r="U13" i="310"/>
  <c r="P13" i="310"/>
  <c r="AY13" i="310"/>
  <c r="H34" i="307"/>
  <c r="H26" i="307"/>
  <c r="L35" i="307"/>
  <c r="Y35" i="307"/>
  <c r="AH70" i="307"/>
  <c r="AA13" i="310"/>
  <c r="BD70" i="307"/>
  <c r="AH13" i="310"/>
  <c r="AH35" i="307"/>
  <c r="K36" i="307"/>
  <c r="L33" i="307"/>
  <c r="AL35" i="307"/>
  <c r="AA70" i="307"/>
  <c r="AB70" i="307"/>
  <c r="M13" i="310"/>
  <c r="AB13" i="310"/>
  <c r="X35" i="307"/>
  <c r="AD35" i="307"/>
  <c r="BB13" i="310"/>
  <c r="AA35" i="307"/>
  <c r="Y13" i="310"/>
  <c r="AY35" i="307"/>
  <c r="Y70" i="307"/>
  <c r="AY70" i="307"/>
  <c r="J10" i="286"/>
  <c r="J11" i="286"/>
  <c r="K185" i="273"/>
  <c r="J185" i="273"/>
  <c r="K200" i="280"/>
  <c r="K76" i="314"/>
  <c r="K37" i="314"/>
  <c r="K85" i="282"/>
  <c r="K49" i="280"/>
  <c r="K15" i="275"/>
  <c r="M382" i="307"/>
  <c r="M377" i="307"/>
  <c r="M361" i="307"/>
  <c r="M367" i="307"/>
  <c r="M372" i="307"/>
  <c r="M76" i="306"/>
  <c r="M82" i="306"/>
  <c r="M88" i="306"/>
  <c r="O45" i="273"/>
  <c r="N48" i="273"/>
  <c r="N2" i="277"/>
  <c r="N4" i="277"/>
  <c r="J39" i="305"/>
  <c r="J42" i="305"/>
  <c r="K226" i="307"/>
  <c r="J65" i="307"/>
  <c r="K120" i="280"/>
  <c r="K122" i="280"/>
  <c r="K257" i="307"/>
  <c r="K64" i="306"/>
  <c r="K85" i="305"/>
  <c r="L86" i="305"/>
  <c r="L41" i="305"/>
  <c r="K69" i="306"/>
  <c r="K4" i="278"/>
  <c r="K4" i="288"/>
  <c r="K4" i="282"/>
  <c r="K4" i="265"/>
  <c r="K4" i="306"/>
  <c r="K4" i="304"/>
  <c r="K4" i="286"/>
  <c r="K4" i="310"/>
  <c r="K4" i="289"/>
  <c r="K4" i="280"/>
  <c r="K4" i="309"/>
  <c r="K4" i="314"/>
  <c r="K4" i="307"/>
  <c r="K4" i="273"/>
  <c r="K4" i="275"/>
  <c r="K4" i="285"/>
  <c r="F29" i="307"/>
  <c r="K10" i="286"/>
  <c r="AD70" i="307"/>
  <c r="K39" i="305"/>
  <c r="L2" i="275"/>
  <c r="L2" i="278"/>
  <c r="L2" i="285"/>
  <c r="L2" i="273"/>
  <c r="L2" i="280"/>
  <c r="L2" i="314"/>
  <c r="L49" i="273"/>
  <c r="L33" i="311"/>
  <c r="L2" i="289"/>
  <c r="L101" i="288"/>
  <c r="L2" i="288"/>
  <c r="L2" i="265"/>
  <c r="L184" i="273"/>
  <c r="L185" i="273"/>
  <c r="L2" i="282"/>
  <c r="L2" i="286"/>
  <c r="J257" i="307"/>
  <c r="J64" i="306"/>
  <c r="J85" i="305"/>
  <c r="K86" i="305"/>
  <c r="J69" i="306"/>
  <c r="AD13" i="310"/>
  <c r="L2" i="305"/>
  <c r="L2" i="310"/>
  <c r="L2" i="309"/>
  <c r="L26" i="305"/>
  <c r="L27" i="305"/>
  <c r="L2" i="307"/>
  <c r="L100" i="288"/>
  <c r="L2" i="306"/>
  <c r="L29" i="311"/>
  <c r="J200" i="280"/>
  <c r="J31" i="289"/>
  <c r="J76" i="314"/>
  <c r="J37" i="314"/>
  <c r="J15" i="275"/>
  <c r="J20" i="275"/>
  <c r="K17" i="275"/>
  <c r="J49" i="280"/>
  <c r="J85" i="282"/>
  <c r="J232" i="280"/>
  <c r="K35" i="273"/>
  <c r="L36" i="273"/>
  <c r="L38" i="273"/>
  <c r="L39" i="273"/>
  <c r="AQ70" i="307"/>
  <c r="AT35" i="307"/>
  <c r="R35" i="307"/>
  <c r="P70" i="307"/>
  <c r="AT70" i="307"/>
  <c r="AU13" i="310"/>
  <c r="U70" i="307"/>
  <c r="R13" i="310"/>
  <c r="X13" i="310"/>
  <c r="P35" i="307"/>
  <c r="AU70" i="307"/>
  <c r="H28" i="307"/>
  <c r="H13" i="310"/>
  <c r="Z13" i="310"/>
  <c r="Z35" i="307"/>
  <c r="Z70" i="307"/>
  <c r="AJ13" i="310"/>
  <c r="L13" i="310"/>
  <c r="AP35" i="307"/>
  <c r="AP70" i="307"/>
  <c r="BC35" i="307"/>
  <c r="BC13" i="310"/>
  <c r="AJ35" i="307"/>
  <c r="L70" i="307"/>
  <c r="AT13" i="310"/>
  <c r="AL13" i="310"/>
  <c r="T13" i="310"/>
  <c r="T70" i="307"/>
  <c r="BB35" i="307"/>
  <c r="BB70" i="307"/>
  <c r="AR70" i="307"/>
  <c r="AR13" i="310"/>
  <c r="BC70" i="307"/>
  <c r="M70" i="307"/>
  <c r="BD13" i="310"/>
  <c r="AL70" i="307"/>
  <c r="U35" i="307"/>
  <c r="AI13" i="310"/>
  <c r="AI35" i="307"/>
  <c r="AI70" i="307"/>
  <c r="AQ35" i="307"/>
  <c r="AQ13" i="310"/>
  <c r="T35" i="307"/>
  <c r="AR35" i="307"/>
  <c r="L36" i="307"/>
  <c r="M33" i="307"/>
  <c r="M36" i="307"/>
  <c r="N33" i="307"/>
  <c r="N36" i="307"/>
  <c r="O33" i="307"/>
  <c r="O36" i="307"/>
  <c r="P33" i="307"/>
  <c r="P36" i="307"/>
  <c r="Q33" i="307"/>
  <c r="Q36" i="307"/>
  <c r="R33" i="307"/>
  <c r="R36" i="307"/>
  <c r="S33" i="307"/>
  <c r="S36" i="307"/>
  <c r="T33" i="307"/>
  <c r="T36" i="307"/>
  <c r="U33" i="307"/>
  <c r="U36" i="307"/>
  <c r="V33" i="307"/>
  <c r="V36" i="307"/>
  <c r="W33" i="307"/>
  <c r="W36" i="307"/>
  <c r="X33" i="307"/>
  <c r="X36" i="307"/>
  <c r="Y33" i="307"/>
  <c r="Y36" i="307"/>
  <c r="Z33" i="307"/>
  <c r="Z36" i="307"/>
  <c r="AA33" i="307"/>
  <c r="AA36" i="307"/>
  <c r="AB33" i="307"/>
  <c r="AB36" i="307"/>
  <c r="AC33" i="307"/>
  <c r="AC36" i="307"/>
  <c r="AD33" i="307"/>
  <c r="AD36" i="307"/>
  <c r="AE33" i="307"/>
  <c r="AE36" i="307"/>
  <c r="AF33" i="307"/>
  <c r="AF36" i="307"/>
  <c r="AG33" i="307"/>
  <c r="AG36" i="307"/>
  <c r="AH33" i="307"/>
  <c r="AH36" i="307"/>
  <c r="AI33" i="307"/>
  <c r="AI36" i="307"/>
  <c r="AJ33" i="307"/>
  <c r="AJ36" i="307"/>
  <c r="AK33" i="307"/>
  <c r="AK36" i="307"/>
  <c r="AL33" i="307"/>
  <c r="AL36" i="307"/>
  <c r="AM33" i="307"/>
  <c r="AM36" i="307"/>
  <c r="AN33" i="307"/>
  <c r="AN36" i="307"/>
  <c r="AO33" i="307"/>
  <c r="AO36" i="307"/>
  <c r="AP33" i="307"/>
  <c r="AP36" i="307"/>
  <c r="AQ33" i="307"/>
  <c r="AQ36" i="307"/>
  <c r="AR33" i="307"/>
  <c r="AR36" i="307"/>
  <c r="AS33" i="307"/>
  <c r="AS36" i="307"/>
  <c r="AT33" i="307"/>
  <c r="AT36" i="307"/>
  <c r="AU33" i="307"/>
  <c r="AU36" i="307"/>
  <c r="AV33" i="307"/>
  <c r="AV36" i="307"/>
  <c r="AW33" i="307"/>
  <c r="AW36" i="307"/>
  <c r="AX33" i="307"/>
  <c r="AX36" i="307"/>
  <c r="AY33" i="307"/>
  <c r="AY36" i="307"/>
  <c r="AZ33" i="307"/>
  <c r="AZ36" i="307"/>
  <c r="BA33" i="307"/>
  <c r="BA36" i="307"/>
  <c r="BB33" i="307"/>
  <c r="BB36" i="307"/>
  <c r="BC33" i="307"/>
  <c r="BC36" i="307"/>
  <c r="BD33" i="307"/>
  <c r="BD36" i="307"/>
  <c r="BE33" i="307"/>
  <c r="BE36" i="307"/>
  <c r="H70" i="307"/>
  <c r="H35" i="307"/>
  <c r="H46" i="307"/>
  <c r="L190" i="280"/>
  <c r="L188" i="273"/>
  <c r="L257" i="307"/>
  <c r="L69" i="306"/>
  <c r="L85" i="305"/>
  <c r="M86" i="305"/>
  <c r="M41" i="305"/>
  <c r="L64" i="306"/>
  <c r="L200" i="280"/>
  <c r="L15" i="275"/>
  <c r="L49" i="280"/>
  <c r="L76" i="314"/>
  <c r="L37" i="314"/>
  <c r="L85" i="282"/>
  <c r="L28" i="314"/>
  <c r="L100" i="278"/>
  <c r="L187" i="273"/>
  <c r="J3" i="314"/>
  <c r="J3" i="304"/>
  <c r="J3" i="265"/>
  <c r="J3" i="285"/>
  <c r="J47" i="273"/>
  <c r="M49" i="273"/>
  <c r="N49" i="273"/>
  <c r="O49" i="273"/>
  <c r="P49" i="273"/>
  <c r="Q49" i="273"/>
  <c r="R49" i="273"/>
  <c r="S49" i="273"/>
  <c r="T49" i="273"/>
  <c r="U49" i="273"/>
  <c r="V49" i="273"/>
  <c r="W49" i="273"/>
  <c r="X49" i="273"/>
  <c r="Y49" i="273"/>
  <c r="Z49" i="273"/>
  <c r="AA49" i="273"/>
  <c r="AB49" i="273"/>
  <c r="AC49" i="273"/>
  <c r="AD49" i="273"/>
  <c r="AE49" i="273"/>
  <c r="AF49" i="273"/>
  <c r="AG49" i="273"/>
  <c r="AH49" i="273"/>
  <c r="AI49" i="273"/>
  <c r="AJ49" i="273"/>
  <c r="AK49" i="273"/>
  <c r="AL49" i="273"/>
  <c r="AM49" i="273"/>
  <c r="AN49" i="273"/>
  <c r="AO49" i="273"/>
  <c r="AP49" i="273"/>
  <c r="AQ49" i="273"/>
  <c r="AR49" i="273"/>
  <c r="AS49" i="273"/>
  <c r="AT49" i="273"/>
  <c r="AU49" i="273"/>
  <c r="AV49" i="273"/>
  <c r="AW49" i="273"/>
  <c r="AX49" i="273"/>
  <c r="AY49" i="273"/>
  <c r="AZ49" i="273"/>
  <c r="BA49" i="273"/>
  <c r="BB49" i="273"/>
  <c r="BC49" i="273"/>
  <c r="BD49" i="273"/>
  <c r="BE49" i="273"/>
  <c r="BF49" i="273"/>
  <c r="BG49" i="273"/>
  <c r="BH49" i="273"/>
  <c r="BI49" i="273"/>
  <c r="BJ49" i="273"/>
  <c r="BK49" i="273"/>
  <c r="BL49" i="273"/>
  <c r="BM49" i="273"/>
  <c r="BN49" i="273"/>
  <c r="BO49" i="273"/>
  <c r="BP49" i="273"/>
  <c r="BQ49" i="273"/>
  <c r="BR49" i="273"/>
  <c r="BS49" i="273"/>
  <c r="BT49" i="273"/>
  <c r="BU49" i="273"/>
  <c r="BV49" i="273"/>
  <c r="BW49" i="273"/>
  <c r="BX49" i="273"/>
  <c r="BY49" i="273"/>
  <c r="BZ49" i="273"/>
  <c r="CA49" i="273"/>
  <c r="CB49" i="273"/>
  <c r="CC49" i="273"/>
  <c r="CD49" i="273"/>
  <c r="CE49" i="273"/>
  <c r="CF49" i="273"/>
  <c r="CG49" i="273"/>
  <c r="CH49" i="273"/>
  <c r="CI49" i="273"/>
  <c r="CJ49" i="273"/>
  <c r="CK49" i="273"/>
  <c r="CL49" i="273"/>
  <c r="CM49" i="273"/>
  <c r="CN49" i="273"/>
  <c r="CO49" i="273"/>
  <c r="CP49" i="273"/>
  <c r="CQ49" i="273"/>
  <c r="CR49" i="273"/>
  <c r="CS49" i="273"/>
  <c r="CT49" i="273"/>
  <c r="CU49" i="273"/>
  <c r="CV49" i="273"/>
  <c r="CW49" i="273"/>
  <c r="CX49" i="273"/>
  <c r="CY49" i="273"/>
  <c r="CZ49" i="273"/>
  <c r="DA49" i="273"/>
  <c r="DB49" i="273"/>
  <c r="DC49" i="273"/>
  <c r="DD49" i="273"/>
  <c r="DE49" i="273"/>
  <c r="DF49" i="273"/>
  <c r="DG49" i="273"/>
  <c r="DH49" i="273"/>
  <c r="DI49" i="273"/>
  <c r="DJ49" i="273"/>
  <c r="DK49" i="273"/>
  <c r="DL49" i="273"/>
  <c r="DM49" i="273"/>
  <c r="DN49" i="273"/>
  <c r="DO49" i="273"/>
  <c r="DP49" i="273"/>
  <c r="DQ49" i="273"/>
  <c r="DR49" i="273"/>
  <c r="DS49" i="273"/>
  <c r="DT49" i="273"/>
  <c r="DU49" i="273"/>
  <c r="DV49" i="273"/>
  <c r="DW49" i="273"/>
  <c r="DX49" i="273"/>
  <c r="DY49" i="273"/>
  <c r="DZ49" i="273"/>
  <c r="EA49" i="273"/>
  <c r="EB49" i="273"/>
  <c r="EC49" i="273"/>
  <c r="ED49" i="273"/>
  <c r="EE49" i="273"/>
  <c r="EF49" i="273"/>
  <c r="EG49" i="273"/>
  <c r="EH49" i="273"/>
  <c r="EI49" i="273"/>
  <c r="EJ49" i="273"/>
  <c r="EK49" i="273"/>
  <c r="EL49" i="273"/>
  <c r="EM49" i="273"/>
  <c r="EN49" i="273"/>
  <c r="EO49" i="273"/>
  <c r="EP49" i="273"/>
  <c r="EQ49" i="273"/>
  <c r="ER49" i="273"/>
  <c r="ES49" i="273"/>
  <c r="ET49" i="273"/>
  <c r="EU49" i="273"/>
  <c r="EV49" i="273"/>
  <c r="EW49" i="273"/>
  <c r="EX49" i="273"/>
  <c r="EY49" i="273"/>
  <c r="EZ49" i="273"/>
  <c r="FA49" i="273"/>
  <c r="FB49" i="273"/>
  <c r="FC49" i="273"/>
  <c r="FD49" i="273"/>
  <c r="FE49" i="273"/>
  <c r="FF49" i="273"/>
  <c r="FG49" i="273"/>
  <c r="FH49" i="273"/>
  <c r="FI49" i="273"/>
  <c r="FJ49" i="273"/>
  <c r="FK49" i="273"/>
  <c r="FL49" i="273"/>
  <c r="FM49" i="273"/>
  <c r="FN49" i="273"/>
  <c r="FO49" i="273"/>
  <c r="FP49" i="273"/>
  <c r="FQ49" i="273"/>
  <c r="FR49" i="273"/>
  <c r="FS49" i="273"/>
  <c r="FT49" i="273"/>
  <c r="FU49" i="273"/>
  <c r="FV49" i="273"/>
  <c r="FW49" i="273"/>
  <c r="FX49" i="273"/>
  <c r="FY49" i="273"/>
  <c r="FZ49" i="273"/>
  <c r="GA49" i="273"/>
  <c r="GB49" i="273"/>
  <c r="GC49" i="273"/>
  <c r="GD49" i="273"/>
  <c r="GE49" i="273"/>
  <c r="GF49" i="273"/>
  <c r="GG49" i="273"/>
  <c r="GH49" i="273"/>
  <c r="GI49" i="273"/>
  <c r="GJ49" i="273"/>
  <c r="K47" i="273"/>
  <c r="J50" i="273"/>
  <c r="J3" i="273"/>
  <c r="J3" i="282"/>
  <c r="J3" i="278"/>
  <c r="J3" i="289"/>
  <c r="J3" i="286"/>
  <c r="J3" i="275"/>
  <c r="L31" i="305"/>
  <c r="M32" i="305"/>
  <c r="M34" i="305"/>
  <c r="M35" i="305"/>
  <c r="M4" i="305"/>
  <c r="J49" i="305"/>
  <c r="J50" i="305"/>
  <c r="J87" i="280"/>
  <c r="L40" i="305"/>
  <c r="M2" i="265"/>
  <c r="M2" i="286"/>
  <c r="M184" i="273"/>
  <c r="M33" i="311"/>
  <c r="M2" i="278"/>
  <c r="M2" i="275"/>
  <c r="M2" i="314"/>
  <c r="M2" i="273"/>
  <c r="M2" i="285"/>
  <c r="M2" i="289"/>
  <c r="M101" i="288"/>
  <c r="M2" i="288"/>
  <c r="M2" i="282"/>
  <c r="M2" i="280"/>
  <c r="K125" i="280"/>
  <c r="K50" i="280"/>
  <c r="K28" i="314"/>
  <c r="K100" i="278"/>
  <c r="K187" i="273"/>
  <c r="L10" i="286"/>
  <c r="J58" i="307"/>
  <c r="K41" i="305"/>
  <c r="K59" i="307"/>
  <c r="K24" i="310"/>
  <c r="J56" i="307"/>
  <c r="J190" i="280"/>
  <c r="J192" i="280"/>
  <c r="J188" i="273"/>
  <c r="J95" i="280"/>
  <c r="J128" i="280"/>
  <c r="J67" i="288"/>
  <c r="J19" i="265"/>
  <c r="J58" i="265"/>
  <c r="L120" i="280"/>
  <c r="L122" i="280"/>
  <c r="K23" i="310"/>
  <c r="K58" i="307"/>
  <c r="J57" i="307"/>
  <c r="K20" i="275"/>
  <c r="L17" i="275"/>
  <c r="K188" i="273"/>
  <c r="K190" i="280"/>
  <c r="J81" i="265"/>
  <c r="L226" i="307"/>
  <c r="L35" i="273"/>
  <c r="M36" i="273"/>
  <c r="M38" i="273"/>
  <c r="M39" i="273"/>
  <c r="K57" i="307"/>
  <c r="K22" i="310"/>
  <c r="K40" i="305"/>
  <c r="K42" i="305"/>
  <c r="O2" i="277"/>
  <c r="O4" i="277"/>
  <c r="P45" i="273"/>
  <c r="O48" i="273"/>
  <c r="J239" i="307"/>
  <c r="J62" i="307"/>
  <c r="L4" i="306"/>
  <c r="L4" i="273"/>
  <c r="L4" i="289"/>
  <c r="L4" i="304"/>
  <c r="L4" i="275"/>
  <c r="L4" i="286"/>
  <c r="L4" i="265"/>
  <c r="L4" i="314"/>
  <c r="L4" i="285"/>
  <c r="L4" i="309"/>
  <c r="L4" i="282"/>
  <c r="L4" i="310"/>
  <c r="L4" i="307"/>
  <c r="L4" i="278"/>
  <c r="L4" i="288"/>
  <c r="L4" i="280"/>
  <c r="K29" i="310"/>
  <c r="K63" i="307"/>
  <c r="J59" i="307"/>
  <c r="K21" i="310"/>
  <c r="K56" i="307"/>
  <c r="M2" i="310"/>
  <c r="M2" i="307"/>
  <c r="M2" i="305"/>
  <c r="M100" i="288"/>
  <c r="M2" i="306"/>
  <c r="M29" i="311"/>
  <c r="M26" i="305"/>
  <c r="M27" i="305"/>
  <c r="M31" i="305"/>
  <c r="N32" i="305"/>
  <c r="N34" i="305"/>
  <c r="N35" i="305"/>
  <c r="N4" i="305"/>
  <c r="M2" i="309"/>
  <c r="J63" i="307"/>
  <c r="N382" i="307"/>
  <c r="N367" i="307"/>
  <c r="N361" i="307"/>
  <c r="N372" i="307"/>
  <c r="N377" i="307"/>
  <c r="N76" i="306"/>
  <c r="N82" i="306"/>
  <c r="N88" i="306"/>
  <c r="J13" i="288"/>
  <c r="J12" i="286"/>
  <c r="J65" i="265"/>
  <c r="J16" i="286"/>
  <c r="K49" i="305"/>
  <c r="K50" i="305"/>
  <c r="M39" i="305"/>
  <c r="J3" i="305"/>
  <c r="J3" i="309"/>
  <c r="J3" i="306"/>
  <c r="J3" i="310"/>
  <c r="J3" i="307"/>
  <c r="J163" i="307"/>
  <c r="N26" i="305"/>
  <c r="N27" i="305"/>
  <c r="N31" i="305"/>
  <c r="O32" i="305"/>
  <c r="O34" i="305"/>
  <c r="O35" i="305"/>
  <c r="O4" i="305"/>
  <c r="N2" i="305"/>
  <c r="N100" i="288"/>
  <c r="N29" i="311"/>
  <c r="N2" i="306"/>
  <c r="N2" i="310"/>
  <c r="N2" i="309"/>
  <c r="N2" i="307"/>
  <c r="J88" i="265"/>
  <c r="J95" i="278"/>
  <c r="K114" i="288"/>
  <c r="K115" i="288"/>
  <c r="K123" i="288"/>
  <c r="K86" i="280"/>
  <c r="K57" i="288"/>
  <c r="K58" i="288"/>
  <c r="K60" i="288"/>
  <c r="K33" i="288"/>
  <c r="K34" i="288"/>
  <c r="K36" i="288"/>
  <c r="K12" i="280"/>
  <c r="K119" i="288"/>
  <c r="K41" i="314"/>
  <c r="K76" i="280"/>
  <c r="K143" i="273"/>
  <c r="J144" i="273"/>
  <c r="K69" i="288"/>
  <c r="K96" i="280"/>
  <c r="K52" i="288"/>
  <c r="K46" i="288"/>
  <c r="K85" i="314"/>
  <c r="K41" i="280"/>
  <c r="K42" i="280"/>
  <c r="K45" i="280"/>
  <c r="M120" i="280"/>
  <c r="M122" i="280"/>
  <c r="J241" i="307"/>
  <c r="L20" i="275"/>
  <c r="M17" i="275"/>
  <c r="L39" i="305"/>
  <c r="L42" i="305"/>
  <c r="M257" i="307"/>
  <c r="M69" i="306"/>
  <c r="M85" i="305"/>
  <c r="N86" i="305"/>
  <c r="N41" i="305"/>
  <c r="M64" i="306"/>
  <c r="L125" i="280"/>
  <c r="L50" i="280"/>
  <c r="Q45" i="273"/>
  <c r="P48" i="273"/>
  <c r="P2" i="277"/>
  <c r="P4" i="277"/>
  <c r="K189" i="273"/>
  <c r="K11" i="282"/>
  <c r="K64" i="282"/>
  <c r="K126" i="280"/>
  <c r="K17" i="314"/>
  <c r="K47" i="314"/>
  <c r="K212" i="280"/>
  <c r="K40" i="286"/>
  <c r="K54" i="314"/>
  <c r="K191" i="280"/>
  <c r="K230" i="280"/>
  <c r="K155" i="273"/>
  <c r="K156" i="273"/>
  <c r="K240" i="307"/>
  <c r="K25" i="310"/>
  <c r="K60" i="307"/>
  <c r="L24" i="310"/>
  <c r="L59" i="307"/>
  <c r="M226" i="307"/>
  <c r="J77" i="306"/>
  <c r="M35" i="273"/>
  <c r="N36" i="273"/>
  <c r="N38" i="273"/>
  <c r="N39" i="273"/>
  <c r="M200" i="280"/>
  <c r="M76" i="314"/>
  <c r="M85" i="282"/>
  <c r="M49" i="280"/>
  <c r="M15" i="275"/>
  <c r="M20" i="275"/>
  <c r="N17" i="275"/>
  <c r="M37" i="314"/>
  <c r="J60" i="307"/>
  <c r="J240" i="307"/>
  <c r="J139" i="280"/>
  <c r="J140" i="280"/>
  <c r="J195" i="280"/>
  <c r="M185" i="273"/>
  <c r="L31" i="289"/>
  <c r="K87" i="280"/>
  <c r="O377" i="307"/>
  <c r="O367" i="307"/>
  <c r="O382" i="307"/>
  <c r="O361" i="307"/>
  <c r="O372" i="307"/>
  <c r="O76" i="306"/>
  <c r="O82" i="306"/>
  <c r="O88" i="306"/>
  <c r="J50" i="265"/>
  <c r="J18" i="265"/>
  <c r="N2" i="289"/>
  <c r="N2" i="265"/>
  <c r="N2" i="314"/>
  <c r="N2" i="286"/>
  <c r="N184" i="273"/>
  <c r="N101" i="288"/>
  <c r="N33" i="311"/>
  <c r="N2" i="285"/>
  <c r="N2" i="280"/>
  <c r="N2" i="288"/>
  <c r="N2" i="275"/>
  <c r="N2" i="278"/>
  <c r="N2" i="282"/>
  <c r="N2" i="273"/>
  <c r="K39" i="310"/>
  <c r="K71" i="307"/>
  <c r="K190" i="307"/>
  <c r="K227" i="307"/>
  <c r="K319" i="307"/>
  <c r="K336" i="307"/>
  <c r="K172" i="307"/>
  <c r="J3" i="277"/>
  <c r="M4" i="307"/>
  <c r="M4" i="278"/>
  <c r="M4" i="286"/>
  <c r="M4" i="285"/>
  <c r="M4" i="304"/>
  <c r="M4" i="282"/>
  <c r="M4" i="314"/>
  <c r="M4" i="280"/>
  <c r="M4" i="306"/>
  <c r="M4" i="289"/>
  <c r="M4" i="265"/>
  <c r="M4" i="275"/>
  <c r="M4" i="288"/>
  <c r="M4" i="309"/>
  <c r="M4" i="310"/>
  <c r="M4" i="273"/>
  <c r="M10" i="286"/>
  <c r="M28" i="314"/>
  <c r="M100" i="278"/>
  <c r="M187" i="273"/>
  <c r="J242" i="307"/>
  <c r="J265" i="307"/>
  <c r="L49" i="305"/>
  <c r="L50" i="305"/>
  <c r="L87" i="280"/>
  <c r="M24" i="310"/>
  <c r="M59" i="307"/>
  <c r="J79" i="288"/>
  <c r="J74" i="288"/>
  <c r="K55" i="307"/>
  <c r="K20" i="310"/>
  <c r="N120" i="280"/>
  <c r="N122" i="280"/>
  <c r="K16" i="278"/>
  <c r="L22" i="310"/>
  <c r="L57" i="307"/>
  <c r="M63" i="307"/>
  <c r="M29" i="310"/>
  <c r="N4" i="265"/>
  <c r="N4" i="286"/>
  <c r="N4" i="309"/>
  <c r="N4" i="285"/>
  <c r="N4" i="314"/>
  <c r="N4" i="310"/>
  <c r="N4" i="307"/>
  <c r="N4" i="278"/>
  <c r="N4" i="288"/>
  <c r="N4" i="306"/>
  <c r="N4" i="273"/>
  <c r="N4" i="275"/>
  <c r="N4" i="289"/>
  <c r="N4" i="304"/>
  <c r="N4" i="280"/>
  <c r="N4" i="282"/>
  <c r="K10" i="278"/>
  <c r="K40" i="280"/>
  <c r="N257" i="307"/>
  <c r="N85" i="305"/>
  <c r="O86" i="305"/>
  <c r="O41" i="305"/>
  <c r="N69" i="306"/>
  <c r="N64" i="306"/>
  <c r="L23" i="310"/>
  <c r="L58" i="307"/>
  <c r="L189" i="273"/>
  <c r="M189" i="273"/>
  <c r="L56" i="307"/>
  <c r="L21" i="310"/>
  <c r="N226" i="307"/>
  <c r="N35" i="273"/>
  <c r="O36" i="273"/>
  <c r="O38" i="273"/>
  <c r="O39" i="273"/>
  <c r="M57" i="307"/>
  <c r="M22" i="310"/>
  <c r="K3" i="285"/>
  <c r="K3" i="304"/>
  <c r="K3" i="265"/>
  <c r="K3" i="282"/>
  <c r="K3" i="314"/>
  <c r="K3" i="278"/>
  <c r="K3" i="289"/>
  <c r="K3" i="286"/>
  <c r="K3" i="275"/>
  <c r="K3" i="273"/>
  <c r="O2" i="265"/>
  <c r="O2" i="314"/>
  <c r="O2" i="286"/>
  <c r="O2" i="280"/>
  <c r="O2" i="288"/>
  <c r="O101" i="288"/>
  <c r="O2" i="282"/>
  <c r="O2" i="275"/>
  <c r="O2" i="278"/>
  <c r="O2" i="285"/>
  <c r="O2" i="273"/>
  <c r="O2" i="289"/>
  <c r="O184" i="273"/>
  <c r="O185" i="273"/>
  <c r="O33" i="311"/>
  <c r="L39" i="310"/>
  <c r="L71" i="307"/>
  <c r="L190" i="307"/>
  <c r="L227" i="307"/>
  <c r="L319" i="307"/>
  <c r="L336" i="307"/>
  <c r="L172" i="307"/>
  <c r="P377" i="307"/>
  <c r="P367" i="307"/>
  <c r="P382" i="307"/>
  <c r="P361" i="307"/>
  <c r="P372" i="307"/>
  <c r="P76" i="306"/>
  <c r="P82" i="306"/>
  <c r="P88" i="306"/>
  <c r="M40" i="305"/>
  <c r="M42" i="305"/>
  <c r="M56" i="307"/>
  <c r="M21" i="310"/>
  <c r="O2" i="305"/>
  <c r="O26" i="305"/>
  <c r="O27" i="305"/>
  <c r="O100" i="288"/>
  <c r="O29" i="311"/>
  <c r="O2" i="309"/>
  <c r="O2" i="310"/>
  <c r="O2" i="307"/>
  <c r="O2" i="306"/>
  <c r="L11" i="282"/>
  <c r="L64" i="282"/>
  <c r="L126" i="280"/>
  <c r="L17" i="314"/>
  <c r="L191" i="280"/>
  <c r="L47" i="314"/>
  <c r="L212" i="280"/>
  <c r="L54" i="314"/>
  <c r="L40" i="286"/>
  <c r="L155" i="273"/>
  <c r="L230" i="280"/>
  <c r="N39" i="305"/>
  <c r="L114" i="288"/>
  <c r="L115" i="288"/>
  <c r="L123" i="288"/>
  <c r="L143" i="273"/>
  <c r="K144" i="273"/>
  <c r="L46" i="288"/>
  <c r="L41" i="280"/>
  <c r="L42" i="280"/>
  <c r="L45" i="280"/>
  <c r="L76" i="280"/>
  <c r="L41" i="314"/>
  <c r="L57" i="288"/>
  <c r="L58" i="288"/>
  <c r="L60" i="288"/>
  <c r="L119" i="288"/>
  <c r="L33" i="288"/>
  <c r="L34" i="288"/>
  <c r="L36" i="288"/>
  <c r="L12" i="280"/>
  <c r="L86" i="280"/>
  <c r="L69" i="288"/>
  <c r="L85" i="314"/>
  <c r="L96" i="280"/>
  <c r="L52" i="288"/>
  <c r="M58" i="307"/>
  <c r="M23" i="310"/>
  <c r="L156" i="273"/>
  <c r="M190" i="280"/>
  <c r="M188" i="273"/>
  <c r="N28" i="314"/>
  <c r="N187" i="273"/>
  <c r="N100" i="278"/>
  <c r="M125" i="280"/>
  <c r="M50" i="280"/>
  <c r="N40" i="305"/>
  <c r="K3" i="310"/>
  <c r="K3" i="309"/>
  <c r="K3" i="305"/>
  <c r="K3" i="307"/>
  <c r="K3" i="306"/>
  <c r="L63" i="307"/>
  <c r="L29" i="310"/>
  <c r="N10" i="286"/>
  <c r="N185" i="273"/>
  <c r="J181" i="280"/>
  <c r="J143" i="280"/>
  <c r="J9" i="288"/>
  <c r="K81" i="265"/>
  <c r="R45" i="273"/>
  <c r="Q48" i="273"/>
  <c r="Q2" i="277"/>
  <c r="Q4" i="277"/>
  <c r="J373" i="307"/>
  <c r="J243" i="307"/>
  <c r="J266" i="307"/>
  <c r="O190" i="280"/>
  <c r="O188" i="273"/>
  <c r="L16" i="278"/>
  <c r="O257" i="307"/>
  <c r="O85" i="305"/>
  <c r="P86" i="305"/>
  <c r="P41" i="305"/>
  <c r="O69" i="306"/>
  <c r="O64" i="306"/>
  <c r="N42" i="305"/>
  <c r="M49" i="305"/>
  <c r="M50" i="305"/>
  <c r="L40" i="280"/>
  <c r="L10" i="278"/>
  <c r="O40" i="305"/>
  <c r="M114" i="288"/>
  <c r="M115" i="288"/>
  <c r="M123" i="288"/>
  <c r="M41" i="314"/>
  <c r="M52" i="288"/>
  <c r="M96" i="280"/>
  <c r="M46" i="288"/>
  <c r="M41" i="280"/>
  <c r="M42" i="280"/>
  <c r="M45" i="280"/>
  <c r="M119" i="288"/>
  <c r="M143" i="273"/>
  <c r="L144" i="273"/>
  <c r="M57" i="288"/>
  <c r="M58" i="288"/>
  <c r="M60" i="288"/>
  <c r="M85" i="314"/>
  <c r="M33" i="288"/>
  <c r="M34" i="288"/>
  <c r="M36" i="288"/>
  <c r="M12" i="280"/>
  <c r="M86" i="280"/>
  <c r="M76" i="280"/>
  <c r="M69" i="288"/>
  <c r="N63" i="307"/>
  <c r="N29" i="310"/>
  <c r="M64" i="282"/>
  <c r="M11" i="282"/>
  <c r="M126" i="280"/>
  <c r="M17" i="314"/>
  <c r="M212" i="280"/>
  <c r="M54" i="314"/>
  <c r="M191" i="280"/>
  <c r="M230" i="280"/>
  <c r="M40" i="286"/>
  <c r="M155" i="273"/>
  <c r="M47" i="314"/>
  <c r="O35" i="273"/>
  <c r="P36" i="273"/>
  <c r="P38" i="273"/>
  <c r="P39" i="273"/>
  <c r="N59" i="307"/>
  <c r="N24" i="310"/>
  <c r="Q377" i="307"/>
  <c r="Q367" i="307"/>
  <c r="Q382" i="307"/>
  <c r="Q372" i="307"/>
  <c r="Q361" i="307"/>
  <c r="Q76" i="306"/>
  <c r="Q82" i="306"/>
  <c r="Q88" i="306"/>
  <c r="O226" i="307"/>
  <c r="S45" i="273"/>
  <c r="R48" i="273"/>
  <c r="R2" i="277"/>
  <c r="R4" i="277"/>
  <c r="M156" i="273"/>
  <c r="L77" i="306"/>
  <c r="L55" i="307"/>
  <c r="L20" i="310"/>
  <c r="K74" i="288"/>
  <c r="K79" i="288"/>
  <c r="M87" i="280"/>
  <c r="P2" i="288"/>
  <c r="P101" i="288"/>
  <c r="P2" i="286"/>
  <c r="P2" i="265"/>
  <c r="P2" i="278"/>
  <c r="P2" i="289"/>
  <c r="P2" i="273"/>
  <c r="P2" i="280"/>
  <c r="P33" i="311"/>
  <c r="P2" i="282"/>
  <c r="P184" i="273"/>
  <c r="P2" i="314"/>
  <c r="P2" i="285"/>
  <c r="P2" i="275"/>
  <c r="L25" i="310"/>
  <c r="L60" i="307"/>
  <c r="L240" i="307"/>
  <c r="N57" i="307"/>
  <c r="N22" i="310"/>
  <c r="O31" i="305"/>
  <c r="P32" i="305"/>
  <c r="P34" i="305"/>
  <c r="P35" i="305"/>
  <c r="P4" i="305"/>
  <c r="O4" i="275"/>
  <c r="O4" i="314"/>
  <c r="O4" i="282"/>
  <c r="O4" i="310"/>
  <c r="O4" i="289"/>
  <c r="O4" i="265"/>
  <c r="O4" i="309"/>
  <c r="O4" i="306"/>
  <c r="O4" i="307"/>
  <c r="O4" i="286"/>
  <c r="O4" i="288"/>
  <c r="O4" i="273"/>
  <c r="O4" i="278"/>
  <c r="O4" i="280"/>
  <c r="O4" i="285"/>
  <c r="O4" i="304"/>
  <c r="L3" i="305"/>
  <c r="L3" i="309"/>
  <c r="L3" i="306"/>
  <c r="L3" i="310"/>
  <c r="L3" i="307"/>
  <c r="N56" i="307"/>
  <c r="N21" i="310"/>
  <c r="L3" i="285"/>
  <c r="L3" i="314"/>
  <c r="L3" i="265"/>
  <c r="L47" i="273"/>
  <c r="L3" i="304"/>
  <c r="L3" i="289"/>
  <c r="L3" i="275"/>
  <c r="L3" i="282"/>
  <c r="L3" i="278"/>
  <c r="L3" i="273"/>
  <c r="L3" i="286"/>
  <c r="M39" i="310"/>
  <c r="M71" i="307"/>
  <c r="M227" i="307"/>
  <c r="M190" i="307"/>
  <c r="M319" i="307"/>
  <c r="M336" i="307"/>
  <c r="M172" i="307"/>
  <c r="K77" i="306"/>
  <c r="N190" i="280"/>
  <c r="N188" i="273"/>
  <c r="O39" i="305"/>
  <c r="O10" i="286"/>
  <c r="M60" i="307"/>
  <c r="M25" i="310"/>
  <c r="M240" i="307"/>
  <c r="N31" i="289"/>
  <c r="N200" i="280"/>
  <c r="N85" i="282"/>
  <c r="N15" i="275"/>
  <c r="N20" i="275"/>
  <c r="O17" i="275"/>
  <c r="N49" i="280"/>
  <c r="N37" i="314"/>
  <c r="N76" i="314"/>
  <c r="O200" i="280"/>
  <c r="O76" i="314"/>
  <c r="O85" i="282"/>
  <c r="O37" i="314"/>
  <c r="O49" i="280"/>
  <c r="O15" i="275"/>
  <c r="N189" i="273"/>
  <c r="N58" i="307"/>
  <c r="N23" i="310"/>
  <c r="P185" i="273"/>
  <c r="O120" i="280"/>
  <c r="O122" i="280"/>
  <c r="P100" i="288"/>
  <c r="P2" i="310"/>
  <c r="P2" i="309"/>
  <c r="P26" i="305"/>
  <c r="P27" i="305"/>
  <c r="P31" i="305"/>
  <c r="P2" i="307"/>
  <c r="P2" i="306"/>
  <c r="P29" i="311"/>
  <c r="P2" i="305"/>
  <c r="N125" i="280"/>
  <c r="N50" i="280"/>
  <c r="M16" i="278"/>
  <c r="M10" i="278"/>
  <c r="M40" i="280"/>
  <c r="P188" i="273"/>
  <c r="P190" i="280"/>
  <c r="O187" i="273"/>
  <c r="O189" i="273"/>
  <c r="O100" i="278"/>
  <c r="O28" i="314"/>
  <c r="O56" i="307"/>
  <c r="O21" i="310"/>
  <c r="Q100" i="288"/>
  <c r="Q29" i="311"/>
  <c r="Q2" i="307"/>
  <c r="Q2" i="306"/>
  <c r="Q26" i="305"/>
  <c r="Q27" i="305"/>
  <c r="Q31" i="305"/>
  <c r="Q2" i="305"/>
  <c r="Q2" i="309"/>
  <c r="Q2" i="310"/>
  <c r="N39" i="310"/>
  <c r="N71" i="307"/>
  <c r="N190" i="307"/>
  <c r="N227" i="307"/>
  <c r="N319" i="307"/>
  <c r="N336" i="307"/>
  <c r="N172" i="307"/>
  <c r="Q101" i="288"/>
  <c r="Q2" i="275"/>
  <c r="Q184" i="273"/>
  <c r="Q2" i="289"/>
  <c r="Q2" i="278"/>
  <c r="Q2" i="265"/>
  <c r="Q2" i="286"/>
  <c r="Q2" i="273"/>
  <c r="Q2" i="285"/>
  <c r="Q2" i="280"/>
  <c r="Q2" i="288"/>
  <c r="Q2" i="314"/>
  <c r="Q33" i="311"/>
  <c r="Q2" i="282"/>
  <c r="S2" i="277"/>
  <c r="S4" i="277"/>
  <c r="T45" i="273"/>
  <c r="S48" i="273"/>
  <c r="N114" i="288"/>
  <c r="N115" i="288"/>
  <c r="N123" i="288"/>
  <c r="N86" i="280"/>
  <c r="N33" i="288"/>
  <c r="N34" i="288"/>
  <c r="N36" i="288"/>
  <c r="N69" i="288"/>
  <c r="N12" i="280"/>
  <c r="N76" i="280"/>
  <c r="N119" i="288"/>
  <c r="N52" i="288"/>
  <c r="N46" i="288"/>
  <c r="N85" i="314"/>
  <c r="N143" i="273"/>
  <c r="M144" i="273"/>
  <c r="N41" i="314"/>
  <c r="N57" i="288"/>
  <c r="N58" i="288"/>
  <c r="N60" i="288"/>
  <c r="N96" i="280"/>
  <c r="N41" i="280"/>
  <c r="N42" i="280"/>
  <c r="N45" i="280"/>
  <c r="N49" i="305"/>
  <c r="N50" i="305"/>
  <c r="O42" i="305"/>
  <c r="O57" i="307"/>
  <c r="O22" i="310"/>
  <c r="M3" i="310"/>
  <c r="M3" i="309"/>
  <c r="M3" i="307"/>
  <c r="M3" i="305"/>
  <c r="M3" i="306"/>
  <c r="P226" i="307"/>
  <c r="M3" i="286"/>
  <c r="M3" i="289"/>
  <c r="M3" i="285"/>
  <c r="M3" i="265"/>
  <c r="M3" i="275"/>
  <c r="M3" i="314"/>
  <c r="M3" i="304"/>
  <c r="M3" i="278"/>
  <c r="M3" i="273"/>
  <c r="M47" i="273"/>
  <c r="M3" i="282"/>
  <c r="O23" i="310"/>
  <c r="O58" i="307"/>
  <c r="K95" i="278"/>
  <c r="K88" i="265"/>
  <c r="R382" i="307"/>
  <c r="R377" i="307"/>
  <c r="R367" i="307"/>
  <c r="R361" i="307"/>
  <c r="R372" i="307"/>
  <c r="R76" i="306"/>
  <c r="R82" i="306"/>
  <c r="R88" i="306"/>
  <c r="P40" i="305"/>
  <c r="P10" i="286"/>
  <c r="Q32" i="305"/>
  <c r="Q34" i="305"/>
  <c r="Q35" i="305"/>
  <c r="Q4" i="305"/>
  <c r="O11" i="280"/>
  <c r="O12" i="280"/>
  <c r="O41" i="280"/>
  <c r="O40" i="280"/>
  <c r="O42" i="280"/>
  <c r="O45" i="280"/>
  <c r="O50" i="280"/>
  <c r="P49" i="280"/>
  <c r="P120" i="280"/>
  <c r="P122" i="280"/>
  <c r="P50" i="280"/>
  <c r="Q49" i="280"/>
  <c r="Q120" i="280"/>
  <c r="Q122" i="280"/>
  <c r="Q50" i="280"/>
  <c r="R49" i="280"/>
  <c r="R120" i="280"/>
  <c r="R122" i="280"/>
  <c r="R50" i="280"/>
  <c r="S49" i="280"/>
  <c r="S120" i="280"/>
  <c r="S122" i="280"/>
  <c r="S50" i="280"/>
  <c r="T49" i="280"/>
  <c r="T120" i="280"/>
  <c r="T122" i="280"/>
  <c r="T50" i="280"/>
  <c r="U49" i="280"/>
  <c r="U120" i="280"/>
  <c r="U122" i="280"/>
  <c r="U50" i="280"/>
  <c r="V49" i="280"/>
  <c r="V120" i="280"/>
  <c r="V122" i="280"/>
  <c r="V50" i="280"/>
  <c r="W49" i="280"/>
  <c r="W120" i="280"/>
  <c r="W122" i="280"/>
  <c r="W50" i="280"/>
  <c r="X49" i="280"/>
  <c r="X120" i="280"/>
  <c r="X122" i="280"/>
  <c r="X50" i="280"/>
  <c r="Y49" i="280"/>
  <c r="Y120" i="280"/>
  <c r="Y122" i="280"/>
  <c r="Y50" i="280"/>
  <c r="Z49" i="280"/>
  <c r="Z120" i="280"/>
  <c r="Z122" i="280"/>
  <c r="Z50" i="280"/>
  <c r="AA49" i="280"/>
  <c r="AA120" i="280"/>
  <c r="AA122" i="280"/>
  <c r="AA50" i="280"/>
  <c r="AB49" i="280"/>
  <c r="AB120" i="280"/>
  <c r="AB122" i="280"/>
  <c r="AB50" i="280"/>
  <c r="AC49" i="280"/>
  <c r="AC120" i="280"/>
  <c r="AC122" i="280"/>
  <c r="AC50" i="280"/>
  <c r="AD49" i="280"/>
  <c r="AD120" i="280"/>
  <c r="AD122" i="280"/>
  <c r="AD50" i="280"/>
  <c r="AE49" i="280"/>
  <c r="AE120" i="280"/>
  <c r="AE122" i="280"/>
  <c r="AE50" i="280"/>
  <c r="AF49" i="280"/>
  <c r="AF120" i="280"/>
  <c r="AF122" i="280"/>
  <c r="AF50" i="280"/>
  <c r="AG49" i="280"/>
  <c r="AG120" i="280"/>
  <c r="AG122" i="280"/>
  <c r="AG50" i="280"/>
  <c r="AH49" i="280"/>
  <c r="AH120" i="280"/>
  <c r="AH122" i="280"/>
  <c r="AH50" i="280"/>
  <c r="AI49" i="280"/>
  <c r="AI120" i="280"/>
  <c r="AI122" i="280"/>
  <c r="AI50" i="280"/>
  <c r="AJ49" i="280"/>
  <c r="AJ120" i="280"/>
  <c r="AJ122" i="280"/>
  <c r="AJ50" i="280"/>
  <c r="AK49" i="280"/>
  <c r="AK120" i="280"/>
  <c r="AK122" i="280"/>
  <c r="AK50" i="280"/>
  <c r="AL49" i="280"/>
  <c r="AL120" i="280"/>
  <c r="AL122" i="280"/>
  <c r="AL50" i="280"/>
  <c r="AM49" i="280"/>
  <c r="AM120" i="280"/>
  <c r="AM122" i="280"/>
  <c r="AM50" i="280"/>
  <c r="AN49" i="280"/>
  <c r="AN120" i="280"/>
  <c r="AN122" i="280"/>
  <c r="AN50" i="280"/>
  <c r="AO49" i="280"/>
  <c r="AO120" i="280"/>
  <c r="AO122" i="280"/>
  <c r="AO50" i="280"/>
  <c r="AP49" i="280"/>
  <c r="AP120" i="280"/>
  <c r="AP122" i="280"/>
  <c r="AP50" i="280"/>
  <c r="AQ49" i="280"/>
  <c r="AQ120" i="280"/>
  <c r="AQ122" i="280"/>
  <c r="AQ50" i="280"/>
  <c r="AR49" i="280"/>
  <c r="AR120" i="280"/>
  <c r="AR122" i="280"/>
  <c r="AR50" i="280"/>
  <c r="AS49" i="280"/>
  <c r="AS120" i="280"/>
  <c r="AS122" i="280"/>
  <c r="AS50" i="280"/>
  <c r="AT49" i="280"/>
  <c r="AT120" i="280"/>
  <c r="AT122" i="280"/>
  <c r="AT50" i="280"/>
  <c r="AU49" i="280"/>
  <c r="AU120" i="280"/>
  <c r="AU122" i="280"/>
  <c r="AU50" i="280"/>
  <c r="AV49" i="280"/>
  <c r="AV120" i="280"/>
  <c r="AV122" i="280"/>
  <c r="AV50" i="280"/>
  <c r="AW49" i="280"/>
  <c r="AW120" i="280"/>
  <c r="AW122" i="280"/>
  <c r="AW50" i="280"/>
  <c r="AX49" i="280"/>
  <c r="AX120" i="280"/>
  <c r="AX122" i="280"/>
  <c r="AX50" i="280"/>
  <c r="AY49" i="280"/>
  <c r="AY120" i="280"/>
  <c r="AY122" i="280"/>
  <c r="AY50" i="280"/>
  <c r="AZ49" i="280"/>
  <c r="AZ120" i="280"/>
  <c r="AZ122" i="280"/>
  <c r="AZ50" i="280"/>
  <c r="BA49" i="280"/>
  <c r="BA120" i="280"/>
  <c r="BA122" i="280"/>
  <c r="BA50" i="280"/>
  <c r="BB49" i="280"/>
  <c r="BB120" i="280"/>
  <c r="BB122" i="280"/>
  <c r="BB50" i="280"/>
  <c r="BC49" i="280"/>
  <c r="BC120" i="280"/>
  <c r="BC122" i="280"/>
  <c r="BC50" i="280"/>
  <c r="BD49" i="280"/>
  <c r="BD120" i="280"/>
  <c r="BD122" i="280"/>
  <c r="BD50" i="280"/>
  <c r="BE49" i="280"/>
  <c r="BE120" i="280"/>
  <c r="BE122" i="280"/>
  <c r="BE50" i="280"/>
  <c r="BF49" i="280"/>
  <c r="BF120" i="280"/>
  <c r="BF122" i="280"/>
  <c r="BF50" i="280"/>
  <c r="BG49" i="280"/>
  <c r="BG120" i="280"/>
  <c r="BG122" i="280"/>
  <c r="BG50" i="280"/>
  <c r="BH49" i="280"/>
  <c r="BH120" i="280"/>
  <c r="BH122" i="280"/>
  <c r="BH50" i="280"/>
  <c r="BI49" i="280"/>
  <c r="BI120" i="280"/>
  <c r="BI122" i="280"/>
  <c r="BI50" i="280"/>
  <c r="BJ49" i="280"/>
  <c r="BJ120" i="280"/>
  <c r="BJ122" i="280"/>
  <c r="BJ50" i="280"/>
  <c r="BK49" i="280"/>
  <c r="BK120" i="280"/>
  <c r="BK122" i="280"/>
  <c r="BK50" i="280"/>
  <c r="BL49" i="280"/>
  <c r="BL120" i="280"/>
  <c r="BL122" i="280"/>
  <c r="BL50" i="280"/>
  <c r="BM49" i="280"/>
  <c r="BM120" i="280"/>
  <c r="BM122" i="280"/>
  <c r="BM50" i="280"/>
  <c r="BN49" i="280"/>
  <c r="BN120" i="280"/>
  <c r="BN122" i="280"/>
  <c r="BN50" i="280"/>
  <c r="BO49" i="280"/>
  <c r="BO120" i="280"/>
  <c r="BO122" i="280"/>
  <c r="BO50" i="280"/>
  <c r="BP49" i="280"/>
  <c r="BP120" i="280"/>
  <c r="BP122" i="280"/>
  <c r="BP50" i="280"/>
  <c r="BQ49" i="280"/>
  <c r="BQ120" i="280"/>
  <c r="BQ122" i="280"/>
  <c r="BQ50" i="280"/>
  <c r="BR49" i="280"/>
  <c r="BR120" i="280"/>
  <c r="BR122" i="280"/>
  <c r="BR50" i="280"/>
  <c r="BS49" i="280"/>
  <c r="BS120" i="280"/>
  <c r="BS122" i="280"/>
  <c r="BS50" i="280"/>
  <c r="BT49" i="280"/>
  <c r="BT120" i="280"/>
  <c r="BT122" i="280"/>
  <c r="BT50" i="280"/>
  <c r="BU49" i="280"/>
  <c r="BU120" i="280"/>
  <c r="BU122" i="280"/>
  <c r="BU50" i="280"/>
  <c r="BV49" i="280"/>
  <c r="BV120" i="280"/>
  <c r="BV122" i="280"/>
  <c r="BV50" i="280"/>
  <c r="BW49" i="280"/>
  <c r="BW120" i="280"/>
  <c r="BW122" i="280"/>
  <c r="BW50" i="280"/>
  <c r="BX49" i="280"/>
  <c r="BX120" i="280"/>
  <c r="BX122" i="280"/>
  <c r="BX50" i="280"/>
  <c r="BY49" i="280"/>
  <c r="BY120" i="280"/>
  <c r="BY122" i="280"/>
  <c r="BY50" i="280"/>
  <c r="BZ49" i="280"/>
  <c r="BZ120" i="280"/>
  <c r="BZ122" i="280"/>
  <c r="BZ50" i="280"/>
  <c r="CA49" i="280"/>
  <c r="CA120" i="280"/>
  <c r="CA122" i="280"/>
  <c r="CA50" i="280"/>
  <c r="CB49" i="280"/>
  <c r="CB120" i="280"/>
  <c r="CB122" i="280"/>
  <c r="CB50" i="280"/>
  <c r="CC49" i="280"/>
  <c r="CC120" i="280"/>
  <c r="CC122" i="280"/>
  <c r="CC50" i="280"/>
  <c r="CD49" i="280"/>
  <c r="CD120" i="280"/>
  <c r="CD122" i="280"/>
  <c r="CD50" i="280"/>
  <c r="CE49" i="280"/>
  <c r="CE120" i="280"/>
  <c r="CE122" i="280"/>
  <c r="CE50" i="280"/>
  <c r="CF49" i="280"/>
  <c r="CF120" i="280"/>
  <c r="CF122" i="280"/>
  <c r="CF50" i="280"/>
  <c r="CG49" i="280"/>
  <c r="CG120" i="280"/>
  <c r="CG122" i="280"/>
  <c r="CG50" i="280"/>
  <c r="CH49" i="280"/>
  <c r="CH120" i="280"/>
  <c r="CH122" i="280"/>
  <c r="CH50" i="280"/>
  <c r="CI49" i="280"/>
  <c r="CI120" i="280"/>
  <c r="CI122" i="280"/>
  <c r="CI50" i="280"/>
  <c r="CJ49" i="280"/>
  <c r="CJ120" i="280"/>
  <c r="CJ122" i="280"/>
  <c r="CJ50" i="280"/>
  <c r="CK49" i="280"/>
  <c r="CK120" i="280"/>
  <c r="CK122" i="280"/>
  <c r="CK50" i="280"/>
  <c r="CL49" i="280"/>
  <c r="CL120" i="280"/>
  <c r="CL122" i="280"/>
  <c r="CL50" i="280"/>
  <c r="CM49" i="280"/>
  <c r="CM120" i="280"/>
  <c r="CM122" i="280"/>
  <c r="CM50" i="280"/>
  <c r="CN49" i="280"/>
  <c r="CN120" i="280"/>
  <c r="CN122" i="280"/>
  <c r="CN50" i="280"/>
  <c r="CO49" i="280"/>
  <c r="CO120" i="280"/>
  <c r="CO122" i="280"/>
  <c r="CO50" i="280"/>
  <c r="CP49" i="280"/>
  <c r="CP120" i="280"/>
  <c r="CP122" i="280"/>
  <c r="CP50" i="280"/>
  <c r="CQ49" i="280"/>
  <c r="CQ120" i="280"/>
  <c r="CQ122" i="280"/>
  <c r="CQ50" i="280"/>
  <c r="CR49" i="280"/>
  <c r="CR120" i="280"/>
  <c r="CR122" i="280"/>
  <c r="CR50" i="280"/>
  <c r="CS49" i="280"/>
  <c r="CS120" i="280"/>
  <c r="CS122" i="280"/>
  <c r="CS50" i="280"/>
  <c r="CT49" i="280"/>
  <c r="CT120" i="280"/>
  <c r="CT122" i="280"/>
  <c r="CT50" i="280"/>
  <c r="CU49" i="280"/>
  <c r="CU120" i="280"/>
  <c r="CU122" i="280"/>
  <c r="CU50" i="280"/>
  <c r="CV49" i="280"/>
  <c r="CV120" i="280"/>
  <c r="CV122" i="280"/>
  <c r="CV50" i="280"/>
  <c r="CW49" i="280"/>
  <c r="CW120" i="280"/>
  <c r="CW122" i="280"/>
  <c r="CW50" i="280"/>
  <c r="CX49" i="280"/>
  <c r="CX120" i="280"/>
  <c r="CX122" i="280"/>
  <c r="CX50" i="280"/>
  <c r="CY49" i="280"/>
  <c r="CY120" i="280"/>
  <c r="CY122" i="280"/>
  <c r="CY50" i="280"/>
  <c r="CZ49" i="280"/>
  <c r="CZ120" i="280"/>
  <c r="CZ122" i="280"/>
  <c r="CZ50" i="280"/>
  <c r="DA49" i="280"/>
  <c r="DA120" i="280"/>
  <c r="DA122" i="280"/>
  <c r="DA50" i="280"/>
  <c r="DB49" i="280"/>
  <c r="DB120" i="280"/>
  <c r="DB122" i="280"/>
  <c r="DB50" i="280"/>
  <c r="DC49" i="280"/>
  <c r="DC120" i="280"/>
  <c r="DC122" i="280"/>
  <c r="DC50" i="280"/>
  <c r="DD49" i="280"/>
  <c r="DD120" i="280"/>
  <c r="DD122" i="280"/>
  <c r="DD50" i="280"/>
  <c r="DE49" i="280"/>
  <c r="DE120" i="280"/>
  <c r="DE122" i="280"/>
  <c r="DE50" i="280"/>
  <c r="DF49" i="280"/>
  <c r="DF120" i="280"/>
  <c r="DF122" i="280"/>
  <c r="DF50" i="280"/>
  <c r="DG49" i="280"/>
  <c r="DG120" i="280"/>
  <c r="DG122" i="280"/>
  <c r="DG50" i="280"/>
  <c r="DH49" i="280"/>
  <c r="DH120" i="280"/>
  <c r="DH122" i="280"/>
  <c r="DH50" i="280"/>
  <c r="DI49" i="280"/>
  <c r="DI120" i="280"/>
  <c r="DI122" i="280"/>
  <c r="DI50" i="280"/>
  <c r="DJ49" i="280"/>
  <c r="DJ120" i="280"/>
  <c r="DJ122" i="280"/>
  <c r="DJ50" i="280"/>
  <c r="DK49" i="280"/>
  <c r="DK120" i="280"/>
  <c r="DK122" i="280"/>
  <c r="DK50" i="280"/>
  <c r="DL49" i="280"/>
  <c r="DL120" i="280"/>
  <c r="DL122" i="280"/>
  <c r="DL50" i="280"/>
  <c r="DM49" i="280"/>
  <c r="DM120" i="280"/>
  <c r="DM122" i="280"/>
  <c r="DM50" i="280"/>
  <c r="DN49" i="280"/>
  <c r="DN120" i="280"/>
  <c r="DN122" i="280"/>
  <c r="DN50" i="280"/>
  <c r="DO49" i="280"/>
  <c r="DO120" i="280"/>
  <c r="DO122" i="280"/>
  <c r="DO50" i="280"/>
  <c r="DP49" i="280"/>
  <c r="DP120" i="280"/>
  <c r="DP122" i="280"/>
  <c r="DP50" i="280"/>
  <c r="DQ49" i="280"/>
  <c r="DQ120" i="280"/>
  <c r="DQ122" i="280"/>
  <c r="DQ50" i="280"/>
  <c r="DR49" i="280"/>
  <c r="DR120" i="280"/>
  <c r="DR122" i="280"/>
  <c r="DR50" i="280"/>
  <c r="DS49" i="280"/>
  <c r="DS120" i="280"/>
  <c r="DS122" i="280"/>
  <c r="DS50" i="280"/>
  <c r="DT49" i="280"/>
  <c r="DT120" i="280"/>
  <c r="DT122" i="280"/>
  <c r="DT50" i="280"/>
  <c r="DU49" i="280"/>
  <c r="DU120" i="280"/>
  <c r="DU122" i="280"/>
  <c r="DU50" i="280"/>
  <c r="DV49" i="280"/>
  <c r="DV120" i="280"/>
  <c r="DV122" i="280"/>
  <c r="DV50" i="280"/>
  <c r="DW49" i="280"/>
  <c r="DW120" i="280"/>
  <c r="DW122" i="280"/>
  <c r="DW50" i="280"/>
  <c r="DX49" i="280"/>
  <c r="DX120" i="280"/>
  <c r="DX122" i="280"/>
  <c r="DX50" i="280"/>
  <c r="DY49" i="280"/>
  <c r="DY120" i="280"/>
  <c r="DY122" i="280"/>
  <c r="DY50" i="280"/>
  <c r="DZ49" i="280"/>
  <c r="DZ120" i="280"/>
  <c r="DZ122" i="280"/>
  <c r="DZ50" i="280"/>
  <c r="EA49" i="280"/>
  <c r="EA120" i="280"/>
  <c r="EA122" i="280"/>
  <c r="EA50" i="280"/>
  <c r="EB49" i="280"/>
  <c r="EB120" i="280"/>
  <c r="EB122" i="280"/>
  <c r="EB50" i="280"/>
  <c r="EC49" i="280"/>
  <c r="EC120" i="280"/>
  <c r="EC122" i="280"/>
  <c r="EC50" i="280"/>
  <c r="ED49" i="280"/>
  <c r="ED120" i="280"/>
  <c r="ED122" i="280"/>
  <c r="ED50" i="280"/>
  <c r="EE49" i="280"/>
  <c r="EE120" i="280"/>
  <c r="EE122" i="280"/>
  <c r="EE50" i="280"/>
  <c r="EF49" i="280"/>
  <c r="EF120" i="280"/>
  <c r="EF122" i="280"/>
  <c r="EF50" i="280"/>
  <c r="EG49" i="280"/>
  <c r="EG120" i="280"/>
  <c r="EG122" i="280"/>
  <c r="EG50" i="280"/>
  <c r="EH49" i="280"/>
  <c r="EH120" i="280"/>
  <c r="EH122" i="280"/>
  <c r="EH50" i="280"/>
  <c r="EI49" i="280"/>
  <c r="EI120" i="280"/>
  <c r="EI122" i="280"/>
  <c r="EI50" i="280"/>
  <c r="EJ49" i="280"/>
  <c r="EJ120" i="280"/>
  <c r="EJ122" i="280"/>
  <c r="EJ50" i="280"/>
  <c r="EK49" i="280"/>
  <c r="EK120" i="280"/>
  <c r="EK122" i="280"/>
  <c r="EK50" i="280"/>
  <c r="EL49" i="280"/>
  <c r="EL120" i="280"/>
  <c r="EL122" i="280"/>
  <c r="EL50" i="280"/>
  <c r="EM49" i="280"/>
  <c r="EM120" i="280"/>
  <c r="EM122" i="280"/>
  <c r="EM50" i="280"/>
  <c r="EN49" i="280"/>
  <c r="EN120" i="280"/>
  <c r="EN122" i="280"/>
  <c r="EN50" i="280"/>
  <c r="EO49" i="280"/>
  <c r="EO120" i="280"/>
  <c r="EO122" i="280"/>
  <c r="EO50" i="280"/>
  <c r="EP49" i="280"/>
  <c r="EP120" i="280"/>
  <c r="EP122" i="280"/>
  <c r="EP50" i="280"/>
  <c r="EQ49" i="280"/>
  <c r="EQ120" i="280"/>
  <c r="EQ122" i="280"/>
  <c r="EQ50" i="280"/>
  <c r="ER49" i="280"/>
  <c r="ER120" i="280"/>
  <c r="ER122" i="280"/>
  <c r="ER50" i="280"/>
  <c r="ES49" i="280"/>
  <c r="ES120" i="280"/>
  <c r="ES122" i="280"/>
  <c r="ES50" i="280"/>
  <c r="ET49" i="280"/>
  <c r="ET120" i="280"/>
  <c r="ET122" i="280"/>
  <c r="ET50" i="280"/>
  <c r="EU49" i="280"/>
  <c r="EU120" i="280"/>
  <c r="EU122" i="280"/>
  <c r="EU50" i="280"/>
  <c r="EV49" i="280"/>
  <c r="EV120" i="280"/>
  <c r="EV122" i="280"/>
  <c r="EV50" i="280"/>
  <c r="EW49" i="280"/>
  <c r="EW120" i="280"/>
  <c r="EW122" i="280"/>
  <c r="EW50" i="280"/>
  <c r="EX49" i="280"/>
  <c r="EX120" i="280"/>
  <c r="EX122" i="280"/>
  <c r="EX50" i="280"/>
  <c r="EY49" i="280"/>
  <c r="EY120" i="280"/>
  <c r="EY122" i="280"/>
  <c r="EY50" i="280"/>
  <c r="EZ49" i="280"/>
  <c r="EZ120" i="280"/>
  <c r="EZ122" i="280"/>
  <c r="EZ50" i="280"/>
  <c r="FA49" i="280"/>
  <c r="FA120" i="280"/>
  <c r="FA122" i="280"/>
  <c r="FA50" i="280"/>
  <c r="FB49" i="280"/>
  <c r="FB120" i="280"/>
  <c r="FB122" i="280"/>
  <c r="FB50" i="280"/>
  <c r="FC49" i="280"/>
  <c r="FC120" i="280"/>
  <c r="FC122" i="280"/>
  <c r="FC50" i="280"/>
  <c r="FD49" i="280"/>
  <c r="FD120" i="280"/>
  <c r="FD122" i="280"/>
  <c r="FD50" i="280"/>
  <c r="FE49" i="280"/>
  <c r="FE120" i="280"/>
  <c r="FE122" i="280"/>
  <c r="FE50" i="280"/>
  <c r="FF49" i="280"/>
  <c r="FF120" i="280"/>
  <c r="FF122" i="280"/>
  <c r="FF50" i="280"/>
  <c r="FG49" i="280"/>
  <c r="FG120" i="280"/>
  <c r="FG122" i="280"/>
  <c r="FG50" i="280"/>
  <c r="FH49" i="280"/>
  <c r="FH120" i="280"/>
  <c r="FH122" i="280"/>
  <c r="FH50" i="280"/>
  <c r="FI49" i="280"/>
  <c r="FI120" i="280"/>
  <c r="FI122" i="280"/>
  <c r="FI50" i="280"/>
  <c r="FJ49" i="280"/>
  <c r="FJ120" i="280"/>
  <c r="FJ122" i="280"/>
  <c r="FJ50" i="280"/>
  <c r="FK49" i="280"/>
  <c r="FK120" i="280"/>
  <c r="FK122" i="280"/>
  <c r="FK50" i="280"/>
  <c r="FL49" i="280"/>
  <c r="FL120" i="280"/>
  <c r="FL122" i="280"/>
  <c r="FL50" i="280"/>
  <c r="FM49" i="280"/>
  <c r="FM120" i="280"/>
  <c r="FM122" i="280"/>
  <c r="FM50" i="280"/>
  <c r="FN49" i="280"/>
  <c r="FN120" i="280"/>
  <c r="FN122" i="280"/>
  <c r="FN50" i="280"/>
  <c r="FO49" i="280"/>
  <c r="FO120" i="280"/>
  <c r="FO122" i="280"/>
  <c r="FO50" i="280"/>
  <c r="FP49" i="280"/>
  <c r="FP120" i="280"/>
  <c r="FP122" i="280"/>
  <c r="FP50" i="280"/>
  <c r="FQ49" i="280"/>
  <c r="FQ120" i="280"/>
  <c r="FQ122" i="280"/>
  <c r="FQ50" i="280"/>
  <c r="FR49" i="280"/>
  <c r="FR120" i="280"/>
  <c r="FR122" i="280"/>
  <c r="FR50" i="280"/>
  <c r="FS49" i="280"/>
  <c r="FS120" i="280"/>
  <c r="FS122" i="280"/>
  <c r="FS50" i="280"/>
  <c r="FT49" i="280"/>
  <c r="FT120" i="280"/>
  <c r="FT122" i="280"/>
  <c r="FT50" i="280"/>
  <c r="FU49" i="280"/>
  <c r="FU120" i="280"/>
  <c r="FU122" i="280"/>
  <c r="FU50" i="280"/>
  <c r="FV49" i="280"/>
  <c r="FV120" i="280"/>
  <c r="FV122" i="280"/>
  <c r="FV50" i="280"/>
  <c r="FW49" i="280"/>
  <c r="FW120" i="280"/>
  <c r="FW122" i="280"/>
  <c r="FW50" i="280"/>
  <c r="FX49" i="280"/>
  <c r="FX120" i="280"/>
  <c r="FX122" i="280"/>
  <c r="FX50" i="280"/>
  <c r="FY49" i="280"/>
  <c r="FY120" i="280"/>
  <c r="FY122" i="280"/>
  <c r="FY50" i="280"/>
  <c r="FZ49" i="280"/>
  <c r="FZ120" i="280"/>
  <c r="FZ122" i="280"/>
  <c r="FZ50" i="280"/>
  <c r="GA49" i="280"/>
  <c r="GA120" i="280"/>
  <c r="GA122" i="280"/>
  <c r="GA50" i="280"/>
  <c r="GB49" i="280"/>
  <c r="GB120" i="280"/>
  <c r="GB122" i="280"/>
  <c r="GB50" i="280"/>
  <c r="GC49" i="280"/>
  <c r="GC120" i="280"/>
  <c r="GC122" i="280"/>
  <c r="GC50" i="280"/>
  <c r="GD49" i="280"/>
  <c r="GD120" i="280"/>
  <c r="GD122" i="280"/>
  <c r="GD50" i="280"/>
  <c r="GE49" i="280"/>
  <c r="GE120" i="280"/>
  <c r="GE122" i="280"/>
  <c r="GE50" i="280"/>
  <c r="GF49" i="280"/>
  <c r="GF120" i="280"/>
  <c r="GF122" i="280"/>
  <c r="GF50" i="280"/>
  <c r="GG49" i="280"/>
  <c r="GG120" i="280"/>
  <c r="GG122" i="280"/>
  <c r="GG50" i="280"/>
  <c r="GH49" i="280"/>
  <c r="GH120" i="280"/>
  <c r="GH122" i="280"/>
  <c r="GH50" i="280"/>
  <c r="GI49" i="280"/>
  <c r="GI120" i="280"/>
  <c r="GI122" i="280"/>
  <c r="GI50" i="280"/>
  <c r="GJ82" i="273"/>
  <c r="GJ83" i="273"/>
  <c r="GJ49" i="280"/>
  <c r="GJ120" i="280"/>
  <c r="GJ122" i="280"/>
  <c r="GJ50" i="280"/>
  <c r="O319" i="307"/>
  <c r="O336" i="307"/>
  <c r="O227" i="307"/>
  <c r="O190" i="307"/>
  <c r="P319" i="307"/>
  <c r="P336" i="307"/>
  <c r="P227" i="307"/>
  <c r="P190" i="307"/>
  <c r="Q319" i="307"/>
  <c r="Q336" i="307"/>
  <c r="P257" i="307"/>
  <c r="Q227" i="307"/>
  <c r="Q226" i="307"/>
  <c r="Q172" i="307"/>
  <c r="Q190" i="307"/>
  <c r="R319" i="307"/>
  <c r="R336" i="307"/>
  <c r="Q257" i="307"/>
  <c r="R227" i="307"/>
  <c r="R226" i="307"/>
  <c r="R172" i="307"/>
  <c r="R190" i="307"/>
  <c r="S319" i="307"/>
  <c r="S336" i="307"/>
  <c r="R257" i="307"/>
  <c r="S227" i="307"/>
  <c r="S226" i="307"/>
  <c r="S172" i="307"/>
  <c r="S190" i="307"/>
  <c r="T319" i="307"/>
  <c r="T336" i="307"/>
  <c r="S257" i="307"/>
  <c r="T227" i="307"/>
  <c r="T226" i="307"/>
  <c r="T172" i="307"/>
  <c r="T190" i="307"/>
  <c r="U319" i="307"/>
  <c r="U336" i="307"/>
  <c r="T257" i="307"/>
  <c r="U227" i="307"/>
  <c r="U226" i="307"/>
  <c r="U172" i="307"/>
  <c r="U190" i="307"/>
  <c r="V319" i="307"/>
  <c r="V336" i="307"/>
  <c r="U257" i="307"/>
  <c r="V227" i="307"/>
  <c r="V226" i="307"/>
  <c r="V172" i="307"/>
  <c r="V190" i="307"/>
  <c r="W319" i="307"/>
  <c r="W336" i="307"/>
  <c r="V257" i="307"/>
  <c r="W227" i="307"/>
  <c r="W226" i="307"/>
  <c r="W172" i="307"/>
  <c r="W190" i="307"/>
  <c r="X319" i="307"/>
  <c r="X336" i="307"/>
  <c r="W257" i="307"/>
  <c r="X227" i="307"/>
  <c r="X226" i="307"/>
  <c r="X172" i="307"/>
  <c r="X190" i="307"/>
  <c r="Y319" i="307"/>
  <c r="Y336" i="307"/>
  <c r="X257" i="307"/>
  <c r="Y227" i="307"/>
  <c r="Y226" i="307"/>
  <c r="Y172" i="307"/>
  <c r="Y190" i="307"/>
  <c r="Z319" i="307"/>
  <c r="Z336" i="307"/>
  <c r="Y257" i="307"/>
  <c r="Z227" i="307"/>
  <c r="Z226" i="307"/>
  <c r="Z184" i="307"/>
  <c r="Z185" i="307"/>
  <c r="Z190" i="307"/>
  <c r="AA319" i="307"/>
  <c r="AA336" i="307"/>
  <c r="Z257" i="307"/>
  <c r="AA227" i="307"/>
  <c r="AA226" i="307"/>
  <c r="AA184" i="307"/>
  <c r="AA185" i="307"/>
  <c r="AA190" i="307"/>
  <c r="AB319" i="307"/>
  <c r="AB336" i="307"/>
  <c r="AA257" i="307"/>
  <c r="AB227" i="307"/>
  <c r="AB226" i="307"/>
  <c r="AB184" i="307"/>
  <c r="AB185" i="307"/>
  <c r="AB190" i="307"/>
  <c r="AC319" i="307"/>
  <c r="AC336" i="307"/>
  <c r="AB257" i="307"/>
  <c r="AC227" i="307"/>
  <c r="AC226" i="307"/>
  <c r="AC184" i="307"/>
  <c r="AC185" i="307"/>
  <c r="AC190" i="307"/>
  <c r="AD319" i="307"/>
  <c r="AD336" i="307"/>
  <c r="AC257" i="307"/>
  <c r="AD227" i="307"/>
  <c r="AD226" i="307"/>
  <c r="AD184" i="307"/>
  <c r="AD185" i="307"/>
  <c r="AD190" i="307"/>
  <c r="AE319" i="307"/>
  <c r="AE336" i="307"/>
  <c r="AD257" i="307"/>
  <c r="AE227" i="307"/>
  <c r="AE226" i="307"/>
  <c r="AE184" i="307"/>
  <c r="AE185" i="307"/>
  <c r="AE190" i="307"/>
  <c r="AF319" i="307"/>
  <c r="AF336" i="307"/>
  <c r="AE257" i="307"/>
  <c r="AF227" i="307"/>
  <c r="AF226" i="307"/>
  <c r="AF184" i="307"/>
  <c r="AF185" i="307"/>
  <c r="AF190" i="307"/>
  <c r="AG319" i="307"/>
  <c r="AG336" i="307"/>
  <c r="AF257" i="307"/>
  <c r="AG227" i="307"/>
  <c r="AG226" i="307"/>
  <c r="AG184" i="307"/>
  <c r="AG185" i="307"/>
  <c r="AG190" i="307"/>
  <c r="AH319" i="307"/>
  <c r="AH336" i="307"/>
  <c r="AG257" i="307"/>
  <c r="AH227" i="307"/>
  <c r="AH226" i="307"/>
  <c r="AH184" i="307"/>
  <c r="AH185" i="307"/>
  <c r="AH190" i="307"/>
  <c r="AI319" i="307"/>
  <c r="AI336" i="307"/>
  <c r="AH257" i="307"/>
  <c r="AI227" i="307"/>
  <c r="AI226" i="307"/>
  <c r="AI184" i="307"/>
  <c r="AI185" i="307"/>
  <c r="AI190" i="307"/>
  <c r="AJ319" i="307"/>
  <c r="AJ336" i="307"/>
  <c r="AI257" i="307"/>
  <c r="AJ227" i="307"/>
  <c r="AJ226" i="307"/>
  <c r="AJ184" i="307"/>
  <c r="AJ185" i="307"/>
  <c r="AJ190" i="307"/>
  <c r="AK319" i="307"/>
  <c r="AK336" i="307"/>
  <c r="AJ257" i="307"/>
  <c r="AK227" i="307"/>
  <c r="AK226" i="307"/>
  <c r="AK184" i="307"/>
  <c r="AK185" i="307"/>
  <c r="AK190" i="307"/>
  <c r="AL319" i="307"/>
  <c r="AL336" i="307"/>
  <c r="AK257" i="307"/>
  <c r="AL227" i="307"/>
  <c r="AL226" i="307"/>
  <c r="AL184" i="307"/>
  <c r="AL185" i="307"/>
  <c r="AL190" i="307"/>
  <c r="AM319" i="307"/>
  <c r="AM336" i="307"/>
  <c r="AL257" i="307"/>
  <c r="AM227" i="307"/>
  <c r="AM226" i="307"/>
  <c r="AM184" i="307"/>
  <c r="AM185" i="307"/>
  <c r="AM190" i="307"/>
  <c r="AN319" i="307"/>
  <c r="AN336" i="307"/>
  <c r="AM257" i="307"/>
  <c r="AN227" i="307"/>
  <c r="AN226" i="307"/>
  <c r="AN184" i="307"/>
  <c r="AN185" i="307"/>
  <c r="AN190" i="307"/>
  <c r="AO319" i="307"/>
  <c r="AO336" i="307"/>
  <c r="AN257" i="307"/>
  <c r="AO227" i="307"/>
  <c r="AO226" i="307"/>
  <c r="AO184" i="307"/>
  <c r="AO185" i="307"/>
  <c r="AO190" i="307"/>
  <c r="AP319" i="307"/>
  <c r="AP336" i="307"/>
  <c r="AO257" i="307"/>
  <c r="AP227" i="307"/>
  <c r="AP226" i="307"/>
  <c r="AP184" i="307"/>
  <c r="AP185" i="307"/>
  <c r="AP190" i="307"/>
  <c r="AQ319" i="307"/>
  <c r="AQ336" i="307"/>
  <c r="AP257" i="307"/>
  <c r="AQ227" i="307"/>
  <c r="AQ226" i="307"/>
  <c r="AQ184" i="307"/>
  <c r="AQ185" i="307"/>
  <c r="AQ190" i="307"/>
  <c r="AR319" i="307"/>
  <c r="AR336" i="307"/>
  <c r="AQ257" i="307"/>
  <c r="AR227" i="307"/>
  <c r="AR226" i="307"/>
  <c r="AR184" i="307"/>
  <c r="AR185" i="307"/>
  <c r="AR190" i="307"/>
  <c r="AS319" i="307"/>
  <c r="AS336" i="307"/>
  <c r="AR257" i="307"/>
  <c r="AS227" i="307"/>
  <c r="AS226" i="307"/>
  <c r="AS184" i="307"/>
  <c r="AS185" i="307"/>
  <c r="AS190" i="307"/>
  <c r="AT319" i="307"/>
  <c r="AT336" i="307"/>
  <c r="AS257" i="307"/>
  <c r="AT227" i="307"/>
  <c r="AT226" i="307"/>
  <c r="AT184" i="307"/>
  <c r="AT185" i="307"/>
  <c r="AT190" i="307"/>
  <c r="AU319" i="307"/>
  <c r="AU336" i="307"/>
  <c r="AT257" i="307"/>
  <c r="AU227" i="307"/>
  <c r="AU226" i="307"/>
  <c r="AU184" i="307"/>
  <c r="AU185" i="307"/>
  <c r="AU190" i="307"/>
  <c r="AV319" i="307"/>
  <c r="AV336" i="307"/>
  <c r="AU257" i="307"/>
  <c r="AV227" i="307"/>
  <c r="AV226" i="307"/>
  <c r="AV184" i="307"/>
  <c r="AV185" i="307"/>
  <c r="AV190" i="307"/>
  <c r="AW319" i="307"/>
  <c r="AW336" i="307"/>
  <c r="AV257" i="307"/>
  <c r="AW227" i="307"/>
  <c r="AW226" i="307"/>
  <c r="AW184" i="307"/>
  <c r="AW185" i="307"/>
  <c r="AW190" i="307"/>
  <c r="AX319" i="307"/>
  <c r="AX336" i="307"/>
  <c r="AW257" i="307"/>
  <c r="AX227" i="307"/>
  <c r="AX226" i="307"/>
  <c r="AX184" i="307"/>
  <c r="AX185" i="307"/>
  <c r="AX190" i="307"/>
  <c r="AY319" i="307"/>
  <c r="AY336" i="307"/>
  <c r="AX257" i="307"/>
  <c r="AY227" i="307"/>
  <c r="AY226" i="307"/>
  <c r="AY184" i="307"/>
  <c r="AY185" i="307"/>
  <c r="AY190" i="307"/>
  <c r="AZ319" i="307"/>
  <c r="AZ336" i="307"/>
  <c r="AY257" i="307"/>
  <c r="AZ227" i="307"/>
  <c r="AZ226" i="307"/>
  <c r="AZ172" i="307"/>
  <c r="AZ190" i="307"/>
  <c r="BA319" i="307"/>
  <c r="BA336" i="307"/>
  <c r="AZ257" i="307"/>
  <c r="BA227" i="307"/>
  <c r="BA226" i="307"/>
  <c r="BA172" i="307"/>
  <c r="BA190" i="307"/>
  <c r="BB319" i="307"/>
  <c r="BB336" i="307"/>
  <c r="BA257" i="307"/>
  <c r="BB227" i="307"/>
  <c r="BB226" i="307"/>
  <c r="BB172" i="307"/>
  <c r="BB190" i="307"/>
  <c r="BC319" i="307"/>
  <c r="BC336" i="307"/>
  <c r="BB257" i="307"/>
  <c r="BC227" i="307"/>
  <c r="BC226" i="307"/>
  <c r="BC190" i="307"/>
  <c r="BD319" i="307"/>
  <c r="BD336" i="307"/>
  <c r="BC257" i="307"/>
  <c r="BD227" i="307"/>
  <c r="BD226" i="307"/>
  <c r="BD190" i="307"/>
  <c r="BE319" i="307"/>
  <c r="BE336" i="307"/>
  <c r="BD257" i="307"/>
  <c r="BE227" i="307"/>
  <c r="BE226" i="307"/>
  <c r="BE190" i="307"/>
  <c r="P64" i="306"/>
  <c r="P69" i="306"/>
  <c r="P85" i="305"/>
  <c r="Q86" i="305"/>
  <c r="P109" i="278"/>
  <c r="P84" i="278"/>
  <c r="P200" i="280"/>
  <c r="P37" i="314"/>
  <c r="P15" i="275"/>
  <c r="O125" i="280"/>
  <c r="O29" i="310"/>
  <c r="O63" i="307"/>
  <c r="Q185" i="273"/>
  <c r="P23" i="289"/>
  <c r="L81" i="265"/>
  <c r="P4" i="314"/>
  <c r="P4" i="310"/>
  <c r="P4" i="304"/>
  <c r="P4" i="280"/>
  <c r="P4" i="307"/>
  <c r="P4" i="286"/>
  <c r="P4" i="282"/>
  <c r="P4" i="275"/>
  <c r="P4" i="278"/>
  <c r="P4" i="288"/>
  <c r="P4" i="265"/>
  <c r="P4" i="306"/>
  <c r="P4" i="273"/>
  <c r="P4" i="285"/>
  <c r="P4" i="309"/>
  <c r="P4" i="289"/>
  <c r="O59" i="307"/>
  <c r="O24" i="310"/>
  <c r="M55" i="307"/>
  <c r="M20" i="310"/>
  <c r="L74" i="288"/>
  <c r="L79" i="288"/>
  <c r="P28" i="314"/>
  <c r="P187" i="273"/>
  <c r="P189" i="273"/>
  <c r="P100" i="278"/>
  <c r="O20" i="275"/>
  <c r="P17" i="275"/>
  <c r="P35" i="273"/>
  <c r="Q36" i="273"/>
  <c r="Q38" i="273"/>
  <c r="Q39" i="273"/>
  <c r="N25" i="310"/>
  <c r="N60" i="307"/>
  <c r="N240" i="307"/>
  <c r="N64" i="282"/>
  <c r="N126" i="280"/>
  <c r="N11" i="282"/>
  <c r="N17" i="314"/>
  <c r="N212" i="280"/>
  <c r="N40" i="286"/>
  <c r="N191" i="280"/>
  <c r="N230" i="280"/>
  <c r="N47" i="314"/>
  <c r="N54" i="314"/>
  <c r="N155" i="273"/>
  <c r="N156" i="273"/>
  <c r="O11" i="282"/>
  <c r="O64" i="282"/>
  <c r="O126" i="280"/>
  <c r="O212" i="280"/>
  <c r="O10" i="278"/>
  <c r="O16" i="278"/>
  <c r="O47" i="314"/>
  <c r="O40" i="286"/>
  <c r="O230" i="280"/>
  <c r="O17" i="314"/>
  <c r="O155" i="273"/>
  <c r="O54" i="314"/>
  <c r="O191" i="280"/>
  <c r="N40" i="280"/>
  <c r="N10" i="278"/>
  <c r="O156" i="273"/>
  <c r="N16" i="278"/>
  <c r="R2" i="282"/>
  <c r="R2" i="285"/>
  <c r="R184" i="273"/>
  <c r="R2" i="286"/>
  <c r="R2" i="265"/>
  <c r="R2" i="288"/>
  <c r="R2" i="314"/>
  <c r="R33" i="311"/>
  <c r="R2" i="289"/>
  <c r="R101" i="288"/>
  <c r="R2" i="280"/>
  <c r="R2" i="275"/>
  <c r="R2" i="273"/>
  <c r="R2" i="278"/>
  <c r="R185" i="273"/>
  <c r="Q188" i="273"/>
  <c r="Q190" i="280"/>
  <c r="U45" i="273"/>
  <c r="T2" i="277"/>
  <c r="T4" i="277"/>
  <c r="T48" i="273"/>
  <c r="O39" i="310"/>
  <c r="O71" i="307"/>
  <c r="O172" i="307"/>
  <c r="Q4" i="304"/>
  <c r="Q4" i="275"/>
  <c r="Q4" i="310"/>
  <c r="Q4" i="288"/>
  <c r="Q4" i="309"/>
  <c r="Q4" i="306"/>
  <c r="Q4" i="307"/>
  <c r="Q4" i="285"/>
  <c r="Q4" i="280"/>
  <c r="Q4" i="289"/>
  <c r="Q4" i="265"/>
  <c r="Q4" i="273"/>
  <c r="Q4" i="278"/>
  <c r="Q4" i="314"/>
  <c r="Q4" i="286"/>
  <c r="Q4" i="282"/>
  <c r="M77" i="306"/>
  <c r="P20" i="275"/>
  <c r="Q17" i="275"/>
  <c r="Q39" i="305"/>
  <c r="Q35" i="273"/>
  <c r="R36" i="273"/>
  <c r="R38" i="273"/>
  <c r="R39" i="273"/>
  <c r="N3" i="305"/>
  <c r="N3" i="306"/>
  <c r="N3" i="309"/>
  <c r="N3" i="310"/>
  <c r="N3" i="307"/>
  <c r="Q105" i="278"/>
  <c r="Q187" i="273"/>
  <c r="Q189" i="273"/>
  <c r="Q100" i="278"/>
  <c r="Q109" i="278"/>
  <c r="Q84" i="278"/>
  <c r="Q200" i="280"/>
  <c r="Q74" i="282"/>
  <c r="Q15" i="275"/>
  <c r="Q20" i="275"/>
  <c r="R17" i="275"/>
  <c r="Q85" i="282"/>
  <c r="Q76" i="314"/>
  <c r="Q37" i="314"/>
  <c r="O114" i="288"/>
  <c r="O115" i="288"/>
  <c r="O123" i="288"/>
  <c r="O86" i="280"/>
  <c r="O119" i="288"/>
  <c r="O57" i="288"/>
  <c r="N11" i="280"/>
  <c r="O52" i="288"/>
  <c r="L11" i="280"/>
  <c r="M11" i="280"/>
  <c r="O46" i="288"/>
  <c r="O58" i="288"/>
  <c r="O60" i="288"/>
  <c r="O76" i="280"/>
  <c r="O143" i="273"/>
  <c r="N144" i="273"/>
  <c r="O69" i="288"/>
  <c r="O33" i="288"/>
  <c r="O34" i="288"/>
  <c r="O36" i="288"/>
  <c r="O41" i="314"/>
  <c r="O85" i="314"/>
  <c r="O96" i="280"/>
  <c r="R32" i="305"/>
  <c r="R34" i="305"/>
  <c r="R35" i="305"/>
  <c r="R4" i="305"/>
  <c r="Q64" i="306"/>
  <c r="Q85" i="305"/>
  <c r="R86" i="305"/>
  <c r="R41" i="305"/>
  <c r="Q69" i="306"/>
  <c r="P31" i="289"/>
  <c r="Q41" i="305"/>
  <c r="R26" i="305"/>
  <c r="R27" i="305"/>
  <c r="R31" i="305"/>
  <c r="S32" i="305"/>
  <c r="S34" i="305"/>
  <c r="S35" i="305"/>
  <c r="S4" i="305"/>
  <c r="R2" i="305"/>
  <c r="R100" i="288"/>
  <c r="R2" i="310"/>
  <c r="R29" i="311"/>
  <c r="R2" i="309"/>
  <c r="R2" i="306"/>
  <c r="R2" i="307"/>
  <c r="S382" i="307"/>
  <c r="S377" i="307"/>
  <c r="S367" i="307"/>
  <c r="S372" i="307"/>
  <c r="S361" i="307"/>
  <c r="S76" i="306"/>
  <c r="S88" i="306"/>
  <c r="S82" i="306"/>
  <c r="O25" i="310"/>
  <c r="O240" i="307"/>
  <c r="O60" i="307"/>
  <c r="N3" i="286"/>
  <c r="N3" i="285"/>
  <c r="N3" i="273"/>
  <c r="N3" i="275"/>
  <c r="N3" i="314"/>
  <c r="N3" i="265"/>
  <c r="N3" i="278"/>
  <c r="N3" i="289"/>
  <c r="N3" i="304"/>
  <c r="N3" i="282"/>
  <c r="N47" i="273"/>
  <c r="M79" i="288"/>
  <c r="M74" i="288"/>
  <c r="Q10" i="286"/>
  <c r="N77" i="306"/>
  <c r="N55" i="307"/>
  <c r="N20" i="310"/>
  <c r="O87" i="280"/>
  <c r="P125" i="280"/>
  <c r="N87" i="280"/>
  <c r="P39" i="305"/>
  <c r="P42" i="305"/>
  <c r="P59" i="307"/>
  <c r="P24" i="310"/>
  <c r="O49" i="305"/>
  <c r="O50" i="305"/>
  <c r="Q224" i="280"/>
  <c r="Q73" i="278"/>
  <c r="P87" i="280"/>
  <c r="P49" i="305"/>
  <c r="P50" i="305"/>
  <c r="O3" i="282"/>
  <c r="O3" i="275"/>
  <c r="O3" i="304"/>
  <c r="O3" i="278"/>
  <c r="O3" i="286"/>
  <c r="O3" i="273"/>
  <c r="O47" i="273"/>
  <c r="O3" i="285"/>
  <c r="O3" i="314"/>
  <c r="O3" i="265"/>
  <c r="O3" i="289"/>
  <c r="S2" i="265"/>
  <c r="S33" i="311"/>
  <c r="S2" i="286"/>
  <c r="S2" i="285"/>
  <c r="S2" i="278"/>
  <c r="S2" i="282"/>
  <c r="S2" i="314"/>
  <c r="S2" i="273"/>
  <c r="S2" i="288"/>
  <c r="S184" i="273"/>
  <c r="S2" i="289"/>
  <c r="S101" i="288"/>
  <c r="S2" i="275"/>
  <c r="S2" i="280"/>
  <c r="Q40" i="305"/>
  <c r="Q42" i="305"/>
  <c r="T382" i="307"/>
  <c r="T367" i="307"/>
  <c r="T361" i="307"/>
  <c r="T372" i="307"/>
  <c r="T377" i="307"/>
  <c r="T76" i="306"/>
  <c r="T82" i="306"/>
  <c r="T88" i="306"/>
  <c r="N79" i="288"/>
  <c r="N74" i="288"/>
  <c r="P114" i="288"/>
  <c r="P115" i="288"/>
  <c r="P123" i="288"/>
  <c r="P86" i="280"/>
  <c r="P76" i="280"/>
  <c r="P41" i="314"/>
  <c r="P96" i="280"/>
  <c r="P69" i="288"/>
  <c r="P85" i="314"/>
  <c r="P57" i="288"/>
  <c r="P52" i="288"/>
  <c r="P46" i="288"/>
  <c r="P126" i="280"/>
  <c r="P33" i="288"/>
  <c r="P143" i="273"/>
  <c r="O144" i="273"/>
  <c r="P119" i="288"/>
  <c r="P39" i="310"/>
  <c r="P71" i="307"/>
  <c r="P172" i="307"/>
  <c r="P58" i="307"/>
  <c r="P23" i="310"/>
  <c r="R40" i="305"/>
  <c r="R35" i="273"/>
  <c r="S36" i="273"/>
  <c r="S38" i="273"/>
  <c r="S39" i="273"/>
  <c r="R105" i="278"/>
  <c r="R100" i="278"/>
  <c r="R187" i="273"/>
  <c r="R189" i="273"/>
  <c r="R28" i="314"/>
  <c r="R188" i="273"/>
  <c r="R190" i="280"/>
  <c r="S185" i="273"/>
  <c r="P11" i="282"/>
  <c r="P64" i="282"/>
  <c r="P212" i="280"/>
  <c r="P16" i="278"/>
  <c r="P10" i="278"/>
  <c r="P191" i="280"/>
  <c r="P230" i="280"/>
  <c r="P54" i="314"/>
  <c r="P155" i="273"/>
  <c r="P17" i="314"/>
  <c r="P40" i="286"/>
  <c r="P47" i="314"/>
  <c r="O3" i="305"/>
  <c r="O3" i="306"/>
  <c r="O3" i="310"/>
  <c r="O3" i="307"/>
  <c r="O3" i="309"/>
  <c r="Q63" i="307"/>
  <c r="Q29" i="310"/>
  <c r="P156" i="273"/>
  <c r="P29" i="310"/>
  <c r="P63" i="307"/>
  <c r="Q125" i="280"/>
  <c r="Q21" i="310"/>
  <c r="Q56" i="307"/>
  <c r="U2" i="277"/>
  <c r="U4" i="277"/>
  <c r="U48" i="273"/>
  <c r="V45" i="273"/>
  <c r="R10" i="286"/>
  <c r="P22" i="310"/>
  <c r="P57" i="307"/>
  <c r="Q58" i="307"/>
  <c r="Q23" i="310"/>
  <c r="M81" i="265"/>
  <c r="O55" i="307"/>
  <c r="O20" i="310"/>
  <c r="P21" i="310"/>
  <c r="P56" i="307"/>
  <c r="S100" i="288"/>
  <c r="S26" i="305"/>
  <c r="S27" i="305"/>
  <c r="S31" i="305"/>
  <c r="T32" i="305"/>
  <c r="T34" i="305"/>
  <c r="T35" i="305"/>
  <c r="T4" i="305"/>
  <c r="S29" i="311"/>
  <c r="S2" i="309"/>
  <c r="S2" i="306"/>
  <c r="S2" i="305"/>
  <c r="S2" i="310"/>
  <c r="S2" i="307"/>
  <c r="R109" i="278"/>
  <c r="R76" i="314"/>
  <c r="R31" i="289"/>
  <c r="R85" i="282"/>
  <c r="J89" i="282"/>
  <c r="U377" i="307"/>
  <c r="V377" i="307"/>
  <c r="W377" i="307"/>
  <c r="X377" i="307"/>
  <c r="Y377" i="307"/>
  <c r="Z377" i="307"/>
  <c r="AA377" i="307"/>
  <c r="AB377" i="307"/>
  <c r="AC377" i="307"/>
  <c r="AD377" i="307"/>
  <c r="AE377" i="307"/>
  <c r="AF377" i="307"/>
  <c r="AG377" i="307"/>
  <c r="AH377" i="307"/>
  <c r="AI377" i="307"/>
  <c r="AJ377" i="307"/>
  <c r="AK377" i="307"/>
  <c r="AL377" i="307"/>
  <c r="AM377" i="307"/>
  <c r="AN377" i="307"/>
  <c r="AO377" i="307"/>
  <c r="AP377" i="307"/>
  <c r="AQ377" i="307"/>
  <c r="AR377" i="307"/>
  <c r="AS377" i="307"/>
  <c r="AT377" i="307"/>
  <c r="AU377" i="307"/>
  <c r="AV377" i="307"/>
  <c r="AW377" i="307"/>
  <c r="AX377" i="307"/>
  <c r="AY377" i="307"/>
  <c r="AZ377" i="307"/>
  <c r="BA377" i="307"/>
  <c r="BB377" i="307"/>
  <c r="BC377" i="307"/>
  <c r="BD377" i="307"/>
  <c r="BE377" i="307"/>
  <c r="BE257" i="307"/>
  <c r="U76" i="306"/>
  <c r="V76" i="306"/>
  <c r="W76" i="306"/>
  <c r="X76" i="306"/>
  <c r="Y76" i="306"/>
  <c r="Z76" i="306"/>
  <c r="AA76" i="306"/>
  <c r="AB76" i="306"/>
  <c r="AC76" i="306"/>
  <c r="AD76" i="306"/>
  <c r="AE76" i="306"/>
  <c r="AF76" i="306"/>
  <c r="AG76" i="306"/>
  <c r="AH76" i="306"/>
  <c r="AI76" i="306"/>
  <c r="AJ76" i="306"/>
  <c r="AK76" i="306"/>
  <c r="AL76" i="306"/>
  <c r="AM76" i="306"/>
  <c r="AN76" i="306"/>
  <c r="AO76" i="306"/>
  <c r="AP76" i="306"/>
  <c r="AQ76" i="306"/>
  <c r="AR76" i="306"/>
  <c r="AS76" i="306"/>
  <c r="AT76" i="306"/>
  <c r="AU76" i="306"/>
  <c r="AV76" i="306"/>
  <c r="AW76" i="306"/>
  <c r="AX76" i="306"/>
  <c r="AY76" i="306"/>
  <c r="AZ76" i="306"/>
  <c r="BA76" i="306"/>
  <c r="BB76" i="306"/>
  <c r="BC76" i="306"/>
  <c r="BD76" i="306"/>
  <c r="BE76" i="306"/>
  <c r="O77" i="306"/>
  <c r="J78" i="306"/>
  <c r="J79" i="306"/>
  <c r="J39" i="265"/>
  <c r="U361" i="307"/>
  <c r="V361" i="307"/>
  <c r="W361" i="307"/>
  <c r="X361" i="307"/>
  <c r="Y361" i="307"/>
  <c r="Z361" i="307"/>
  <c r="AA361" i="307"/>
  <c r="AB361" i="307"/>
  <c r="AC361" i="307"/>
  <c r="AD361" i="307"/>
  <c r="AE361" i="307"/>
  <c r="AF361" i="307"/>
  <c r="AG361" i="307"/>
  <c r="AH361" i="307"/>
  <c r="AI361" i="307"/>
  <c r="AJ361" i="307"/>
  <c r="AK361" i="307"/>
  <c r="AL361" i="307"/>
  <c r="AM361" i="307"/>
  <c r="AN361" i="307"/>
  <c r="AO361" i="307"/>
  <c r="AP361" i="307"/>
  <c r="AQ361" i="307"/>
  <c r="AR361" i="307"/>
  <c r="AS361" i="307"/>
  <c r="AT361" i="307"/>
  <c r="AU361" i="307"/>
  <c r="AV361" i="307"/>
  <c r="AW361" i="307"/>
  <c r="AX361" i="307"/>
  <c r="AY361" i="307"/>
  <c r="AZ361" i="307"/>
  <c r="BA361" i="307"/>
  <c r="BB361" i="307"/>
  <c r="BC361" i="307"/>
  <c r="BD361" i="307"/>
  <c r="BE361" i="307"/>
  <c r="Q126" i="280"/>
  <c r="Q218" i="280"/>
  <c r="Q212" i="280"/>
  <c r="Q225" i="280"/>
  <c r="Q230" i="280"/>
  <c r="Q11" i="282"/>
  <c r="Q64" i="282"/>
  <c r="R125" i="280"/>
  <c r="R126" i="280"/>
  <c r="R218" i="280"/>
  <c r="R212" i="280"/>
  <c r="R224" i="280"/>
  <c r="R225" i="280"/>
  <c r="Q191" i="280"/>
  <c r="R230" i="280"/>
  <c r="R11" i="282"/>
  <c r="R64" i="282"/>
  <c r="R94" i="278"/>
  <c r="P89" i="278"/>
  <c r="Q86" i="278"/>
  <c r="Q87" i="278"/>
  <c r="Q77" i="278"/>
  <c r="Q78" i="278"/>
  <c r="Q74" i="278"/>
  <c r="Q75" i="278"/>
  <c r="Q79" i="278"/>
  <c r="Q80" i="278"/>
  <c r="Q88" i="278"/>
  <c r="Q89" i="278"/>
  <c r="R86" i="278"/>
  <c r="R87" i="278"/>
  <c r="R77" i="278"/>
  <c r="R78" i="278"/>
  <c r="R74" i="278"/>
  <c r="R73" i="278"/>
  <c r="R75" i="278"/>
  <c r="R79" i="278"/>
  <c r="R80" i="278"/>
  <c r="R88" i="278"/>
  <c r="R84" i="278"/>
  <c r="R89" i="278"/>
  <c r="R95" i="278"/>
  <c r="R96" i="278"/>
  <c r="R99" i="278"/>
  <c r="S94" i="278"/>
  <c r="S86" i="278"/>
  <c r="S87" i="278"/>
  <c r="S77" i="278"/>
  <c r="S78" i="278"/>
  <c r="S74" i="278"/>
  <c r="S73" i="278"/>
  <c r="S75" i="278"/>
  <c r="S79" i="278"/>
  <c r="S80" i="278"/>
  <c r="S88" i="278"/>
  <c r="S84" i="278"/>
  <c r="S89" i="278"/>
  <c r="S95" i="278"/>
  <c r="S96" i="278"/>
  <c r="S99" i="278"/>
  <c r="T94" i="278"/>
  <c r="T86" i="278"/>
  <c r="T87" i="278"/>
  <c r="T77" i="278"/>
  <c r="T78" i="278"/>
  <c r="T74" i="278"/>
  <c r="T73" i="278"/>
  <c r="T75" i="278"/>
  <c r="T79" i="278"/>
  <c r="T80" i="278"/>
  <c r="T88" i="278"/>
  <c r="T84" i="278"/>
  <c r="T89" i="278"/>
  <c r="T95" i="278"/>
  <c r="T96" i="278"/>
  <c r="T99" i="278"/>
  <c r="U94" i="278"/>
  <c r="U86" i="278"/>
  <c r="U87" i="278"/>
  <c r="U77" i="278"/>
  <c r="U78" i="278"/>
  <c r="U74" i="278"/>
  <c r="U73" i="278"/>
  <c r="U75" i="278"/>
  <c r="U79" i="278"/>
  <c r="U80" i="278"/>
  <c r="U88" i="278"/>
  <c r="U84" i="278"/>
  <c r="U89" i="278"/>
  <c r="U95" i="278"/>
  <c r="U96" i="278"/>
  <c r="U99" i="278"/>
  <c r="V94" i="278"/>
  <c r="V86" i="278"/>
  <c r="V87" i="278"/>
  <c r="V77" i="278"/>
  <c r="V78" i="278"/>
  <c r="V74" i="278"/>
  <c r="V73" i="278"/>
  <c r="V75" i="278"/>
  <c r="V79" i="278"/>
  <c r="V80" i="278"/>
  <c r="V88" i="278"/>
  <c r="V84" i="278"/>
  <c r="V89" i="278"/>
  <c r="V95" i="278"/>
  <c r="V96" i="278"/>
  <c r="V99" i="278"/>
  <c r="W94" i="278"/>
  <c r="W86" i="278"/>
  <c r="W87" i="278"/>
  <c r="W77" i="278"/>
  <c r="W78" i="278"/>
  <c r="W74" i="278"/>
  <c r="W73" i="278"/>
  <c r="W75" i="278"/>
  <c r="W79" i="278"/>
  <c r="W80" i="278"/>
  <c r="W88" i="278"/>
  <c r="W84" i="278"/>
  <c r="W89" i="278"/>
  <c r="W95" i="278"/>
  <c r="W96" i="278"/>
  <c r="W99" i="278"/>
  <c r="X94" i="278"/>
  <c r="X86" i="278"/>
  <c r="X87" i="278"/>
  <c r="X77" i="278"/>
  <c r="X78" i="278"/>
  <c r="X74" i="278"/>
  <c r="X73" i="278"/>
  <c r="X75" i="278"/>
  <c r="X79" i="278"/>
  <c r="X80" i="278"/>
  <c r="X88" i="278"/>
  <c r="X84" i="278"/>
  <c r="X89" i="278"/>
  <c r="X95" i="278"/>
  <c r="X96" i="278"/>
  <c r="X99" i="278"/>
  <c r="Y94" i="278"/>
  <c r="Y86" i="278"/>
  <c r="Y87" i="278"/>
  <c r="Y77" i="278"/>
  <c r="Y78" i="278"/>
  <c r="Y74" i="278"/>
  <c r="Y73" i="278"/>
  <c r="Y75" i="278"/>
  <c r="Y79" i="278"/>
  <c r="Y80" i="278"/>
  <c r="Y88" i="278"/>
  <c r="Y84" i="278"/>
  <c r="Y89" i="278"/>
  <c r="Y95" i="278"/>
  <c r="Y96" i="278"/>
  <c r="Y99" i="278"/>
  <c r="Z94" i="278"/>
  <c r="Z86" i="278"/>
  <c r="Z87" i="278"/>
  <c r="Z77" i="278"/>
  <c r="Z78" i="278"/>
  <c r="Z74" i="278"/>
  <c r="Z73" i="278"/>
  <c r="Z75" i="278"/>
  <c r="Z79" i="278"/>
  <c r="Z80" i="278"/>
  <c r="Z88" i="278"/>
  <c r="Z84" i="278"/>
  <c r="Z89" i="278"/>
  <c r="Z95" i="278"/>
  <c r="Z96" i="278"/>
  <c r="Z99" i="278"/>
  <c r="AA94" i="278"/>
  <c r="AA86" i="278"/>
  <c r="AA87" i="278"/>
  <c r="AA77" i="278"/>
  <c r="AA78" i="278"/>
  <c r="AA74" i="278"/>
  <c r="AA73" i="278"/>
  <c r="AA75" i="278"/>
  <c r="AA79" i="278"/>
  <c r="AA80" i="278"/>
  <c r="AA88" i="278"/>
  <c r="AA84" i="278"/>
  <c r="AA89" i="278"/>
  <c r="AA95" i="278"/>
  <c r="AA96" i="278"/>
  <c r="AA99" i="278"/>
  <c r="AB94" i="278"/>
  <c r="AB86" i="278"/>
  <c r="AB87" i="278"/>
  <c r="AB77" i="278"/>
  <c r="AB78" i="278"/>
  <c r="AB74" i="278"/>
  <c r="AB73" i="278"/>
  <c r="AB75" i="278"/>
  <c r="AB79" i="278"/>
  <c r="AB80" i="278"/>
  <c r="AB88" i="278"/>
  <c r="AB84" i="278"/>
  <c r="AB89" i="278"/>
  <c r="AB95" i="278"/>
  <c r="AB96" i="278"/>
  <c r="AB99" i="278"/>
  <c r="AC94" i="278"/>
  <c r="AC86" i="278"/>
  <c r="AC87" i="278"/>
  <c r="AC77" i="278"/>
  <c r="AC78" i="278"/>
  <c r="AC74" i="278"/>
  <c r="AC73" i="278"/>
  <c r="AC75" i="278"/>
  <c r="AC79" i="278"/>
  <c r="AC80" i="278"/>
  <c r="AC88" i="278"/>
  <c r="AC84" i="278"/>
  <c r="AC89" i="278"/>
  <c r="AC95" i="278"/>
  <c r="AC96" i="278"/>
  <c r="AC99" i="278"/>
  <c r="AD94" i="278"/>
  <c r="AD86" i="278"/>
  <c r="AD87" i="278"/>
  <c r="AD77" i="278"/>
  <c r="AD78" i="278"/>
  <c r="AD74" i="278"/>
  <c r="AD73" i="278"/>
  <c r="AD75" i="278"/>
  <c r="AD79" i="278"/>
  <c r="AD80" i="278"/>
  <c r="AD88" i="278"/>
  <c r="AD84" i="278"/>
  <c r="AD89" i="278"/>
  <c r="AD95" i="278"/>
  <c r="AD96" i="278"/>
  <c r="AD99" i="278"/>
  <c r="AE94" i="278"/>
  <c r="AE86" i="278"/>
  <c r="AE87" i="278"/>
  <c r="AE77" i="278"/>
  <c r="AE78" i="278"/>
  <c r="AE74" i="278"/>
  <c r="AE73" i="278"/>
  <c r="AE75" i="278"/>
  <c r="AE79" i="278"/>
  <c r="AE80" i="278"/>
  <c r="AE88" i="278"/>
  <c r="AE84" i="278"/>
  <c r="AE89" i="278"/>
  <c r="AE95" i="278"/>
  <c r="AE96" i="278"/>
  <c r="AE99" i="278"/>
  <c r="AF94" i="278"/>
  <c r="AF86" i="278"/>
  <c r="AF87" i="278"/>
  <c r="AF77" i="278"/>
  <c r="AF78" i="278"/>
  <c r="AF74" i="278"/>
  <c r="AF73" i="278"/>
  <c r="AF75" i="278"/>
  <c r="AF79" i="278"/>
  <c r="AF80" i="278"/>
  <c r="AF88" i="278"/>
  <c r="AF84" i="278"/>
  <c r="AF89" i="278"/>
  <c r="AF95" i="278"/>
  <c r="AF96" i="278"/>
  <c r="AF99" i="278"/>
  <c r="AG94" i="278"/>
  <c r="AG86" i="278"/>
  <c r="AG87" i="278"/>
  <c r="AG77" i="278"/>
  <c r="AG78" i="278"/>
  <c r="AG74" i="278"/>
  <c r="AG73" i="278"/>
  <c r="AG75" i="278"/>
  <c r="AG79" i="278"/>
  <c r="AG80" i="278"/>
  <c r="AG88" i="278"/>
  <c r="AG84" i="278"/>
  <c r="AG89" i="278"/>
  <c r="AG95" i="278"/>
  <c r="AG96" i="278"/>
  <c r="AG99" i="278"/>
  <c r="AH94" i="278"/>
  <c r="AH86" i="278"/>
  <c r="AH87" i="278"/>
  <c r="AH77" i="278"/>
  <c r="AH78" i="278"/>
  <c r="AH74" i="278"/>
  <c r="AH73" i="278"/>
  <c r="AH75" i="278"/>
  <c r="AH79" i="278"/>
  <c r="AH80" i="278"/>
  <c r="AH88" i="278"/>
  <c r="AH84" i="278"/>
  <c r="AH89" i="278"/>
  <c r="AH95" i="278"/>
  <c r="AH96" i="278"/>
  <c r="AH99" i="278"/>
  <c r="AI94" i="278"/>
  <c r="AI86" i="278"/>
  <c r="AI87" i="278"/>
  <c r="AI77" i="278"/>
  <c r="AI78" i="278"/>
  <c r="AI74" i="278"/>
  <c r="AI73" i="278"/>
  <c r="AI75" i="278"/>
  <c r="AI79" i="278"/>
  <c r="AI80" i="278"/>
  <c r="AI88" i="278"/>
  <c r="AI84" i="278"/>
  <c r="AI89" i="278"/>
  <c r="AI95" i="278"/>
  <c r="AI96" i="278"/>
  <c r="AI99" i="278"/>
  <c r="AJ94" i="278"/>
  <c r="AJ86" i="278"/>
  <c r="AJ87" i="278"/>
  <c r="AJ77" i="278"/>
  <c r="AJ78" i="278"/>
  <c r="AJ74" i="278"/>
  <c r="AJ73" i="278"/>
  <c r="AJ75" i="278"/>
  <c r="AJ79" i="278"/>
  <c r="AJ80" i="278"/>
  <c r="AJ88" i="278"/>
  <c r="AJ84" i="278"/>
  <c r="AJ89" i="278"/>
  <c r="AJ95" i="278"/>
  <c r="AJ96" i="278"/>
  <c r="AJ99" i="278"/>
  <c r="AK94" i="278"/>
  <c r="AK86" i="278"/>
  <c r="AK87" i="278"/>
  <c r="AK77" i="278"/>
  <c r="AK78" i="278"/>
  <c r="AK74" i="278"/>
  <c r="AK73" i="278"/>
  <c r="AK75" i="278"/>
  <c r="AK79" i="278"/>
  <c r="AK80" i="278"/>
  <c r="AK88" i="278"/>
  <c r="AK84" i="278"/>
  <c r="AK89" i="278"/>
  <c r="AK95" i="278"/>
  <c r="AK96" i="278"/>
  <c r="AK99" i="278"/>
  <c r="AL94" i="278"/>
  <c r="AL86" i="278"/>
  <c r="AL87" i="278"/>
  <c r="AL77" i="278"/>
  <c r="AL78" i="278"/>
  <c r="AL74" i="278"/>
  <c r="AL73" i="278"/>
  <c r="AL75" i="278"/>
  <c r="AL79" i="278"/>
  <c r="AL80" i="278"/>
  <c r="AL88" i="278"/>
  <c r="AL84" i="278"/>
  <c r="AL89" i="278"/>
  <c r="AL95" i="278"/>
  <c r="AL96" i="278"/>
  <c r="AL99" i="278"/>
  <c r="AM94" i="278"/>
  <c r="AM86" i="278"/>
  <c r="AM87" i="278"/>
  <c r="AM77" i="278"/>
  <c r="AM78" i="278"/>
  <c r="AM74" i="278"/>
  <c r="AM73" i="278"/>
  <c r="AM75" i="278"/>
  <c r="AM79" i="278"/>
  <c r="AM80" i="278"/>
  <c r="AM88" i="278"/>
  <c r="AM84" i="278"/>
  <c r="AM89" i="278"/>
  <c r="AM95" i="278"/>
  <c r="AM96" i="278"/>
  <c r="AM99" i="278"/>
  <c r="AN94" i="278"/>
  <c r="AN86" i="278"/>
  <c r="AN87" i="278"/>
  <c r="AN77" i="278"/>
  <c r="AN78" i="278"/>
  <c r="AN74" i="278"/>
  <c r="AN73" i="278"/>
  <c r="AN75" i="278"/>
  <c r="AN79" i="278"/>
  <c r="AN80" i="278"/>
  <c r="AN88" i="278"/>
  <c r="AN84" i="278"/>
  <c r="AN89" i="278"/>
  <c r="AN95" i="278"/>
  <c r="AN96" i="278"/>
  <c r="AN99" i="278"/>
  <c r="AO94" i="278"/>
  <c r="AO86" i="278"/>
  <c r="AO87" i="278"/>
  <c r="AO77" i="278"/>
  <c r="AO78" i="278"/>
  <c r="AO74" i="278"/>
  <c r="AO73" i="278"/>
  <c r="AO75" i="278"/>
  <c r="AO79" i="278"/>
  <c r="AO80" i="278"/>
  <c r="AO88" i="278"/>
  <c r="AO84" i="278"/>
  <c r="AO89" i="278"/>
  <c r="AO95" i="278"/>
  <c r="AO96" i="278"/>
  <c r="AO99" i="278"/>
  <c r="AP94" i="278"/>
  <c r="AP86" i="278"/>
  <c r="AP87" i="278"/>
  <c r="AP77" i="278"/>
  <c r="AP78" i="278"/>
  <c r="AP74" i="278"/>
  <c r="AP73" i="278"/>
  <c r="AP75" i="278"/>
  <c r="AP79" i="278"/>
  <c r="AP80" i="278"/>
  <c r="AP88" i="278"/>
  <c r="AP84" i="278"/>
  <c r="AP89" i="278"/>
  <c r="AP95" i="278"/>
  <c r="AP96" i="278"/>
  <c r="AP99" i="278"/>
  <c r="AQ94" i="278"/>
  <c r="AQ86" i="278"/>
  <c r="AQ87" i="278"/>
  <c r="AQ77" i="278"/>
  <c r="AQ78" i="278"/>
  <c r="AQ74" i="278"/>
  <c r="AQ73" i="278"/>
  <c r="AQ75" i="278"/>
  <c r="AQ79" i="278"/>
  <c r="AQ80" i="278"/>
  <c r="AQ88" i="278"/>
  <c r="AQ84" i="278"/>
  <c r="AQ89" i="278"/>
  <c r="AQ95" i="278"/>
  <c r="AQ96" i="278"/>
  <c r="AQ99" i="278"/>
  <c r="AR94" i="278"/>
  <c r="AR86" i="278"/>
  <c r="AR87" i="278"/>
  <c r="AR77" i="278"/>
  <c r="AR78" i="278"/>
  <c r="AR74" i="278"/>
  <c r="AR73" i="278"/>
  <c r="AR75" i="278"/>
  <c r="AR79" i="278"/>
  <c r="AR80" i="278"/>
  <c r="AR88" i="278"/>
  <c r="AR84" i="278"/>
  <c r="AR89" i="278"/>
  <c r="AR95" i="278"/>
  <c r="AR96" i="278"/>
  <c r="AR99" i="278"/>
  <c r="AS94" i="278"/>
  <c r="AS86" i="278"/>
  <c r="AS87" i="278"/>
  <c r="AS77" i="278"/>
  <c r="AS78" i="278"/>
  <c r="AS74" i="278"/>
  <c r="AS73" i="278"/>
  <c r="AS75" i="278"/>
  <c r="AS79" i="278"/>
  <c r="AS80" i="278"/>
  <c r="AS88" i="278"/>
  <c r="AS84" i="278"/>
  <c r="AS89" i="278"/>
  <c r="AS95" i="278"/>
  <c r="AS96" i="278"/>
  <c r="AS99" i="278"/>
  <c r="AT94" i="278"/>
  <c r="AT86" i="278"/>
  <c r="AT87" i="278"/>
  <c r="AT77" i="278"/>
  <c r="AT78" i="278"/>
  <c r="AT74" i="278"/>
  <c r="AT73" i="278"/>
  <c r="AT75" i="278"/>
  <c r="AT79" i="278"/>
  <c r="AT80" i="278"/>
  <c r="AT88" i="278"/>
  <c r="AT84" i="278"/>
  <c r="AT89" i="278"/>
  <c r="AT95" i="278"/>
  <c r="AT96" i="278"/>
  <c r="AT99" i="278"/>
  <c r="AU94" i="278"/>
  <c r="AU86" i="278"/>
  <c r="AU87" i="278"/>
  <c r="AU77" i="278"/>
  <c r="AU78" i="278"/>
  <c r="AU74" i="278"/>
  <c r="AU73" i="278"/>
  <c r="AU75" i="278"/>
  <c r="AU79" i="278"/>
  <c r="AU80" i="278"/>
  <c r="AU88" i="278"/>
  <c r="AU84" i="278"/>
  <c r="AU89" i="278"/>
  <c r="AU95" i="278"/>
  <c r="AU96" i="278"/>
  <c r="AU99" i="278"/>
  <c r="AV94" i="278"/>
  <c r="AV86" i="278"/>
  <c r="AV87" i="278"/>
  <c r="AV77" i="278"/>
  <c r="AV78" i="278"/>
  <c r="AV74" i="278"/>
  <c r="AV73" i="278"/>
  <c r="AV75" i="278"/>
  <c r="AV79" i="278"/>
  <c r="AV80" i="278"/>
  <c r="AV88" i="278"/>
  <c r="AV84" i="278"/>
  <c r="AV89" i="278"/>
  <c r="AV95" i="278"/>
  <c r="AV96" i="278"/>
  <c r="AV99" i="278"/>
  <c r="AW94" i="278"/>
  <c r="AW86" i="278"/>
  <c r="AW87" i="278"/>
  <c r="AW77" i="278"/>
  <c r="AW78" i="278"/>
  <c r="AW74" i="278"/>
  <c r="AW73" i="278"/>
  <c r="AW75" i="278"/>
  <c r="AW79" i="278"/>
  <c r="AW80" i="278"/>
  <c r="AW88" i="278"/>
  <c r="AW84" i="278"/>
  <c r="AW89" i="278"/>
  <c r="AW95" i="278"/>
  <c r="AW96" i="278"/>
  <c r="AW99" i="278"/>
  <c r="AX94" i="278"/>
  <c r="AX86" i="278"/>
  <c r="AX87" i="278"/>
  <c r="AX77" i="278"/>
  <c r="AX78" i="278"/>
  <c r="AX74" i="278"/>
  <c r="AX73" i="278"/>
  <c r="AX75" i="278"/>
  <c r="AX79" i="278"/>
  <c r="AX80" i="278"/>
  <c r="AX88" i="278"/>
  <c r="AX84" i="278"/>
  <c r="AX89" i="278"/>
  <c r="AX95" i="278"/>
  <c r="AX96" i="278"/>
  <c r="AX99" i="278"/>
  <c r="AY94" i="278"/>
  <c r="AY86" i="278"/>
  <c r="AY87" i="278"/>
  <c r="AY77" i="278"/>
  <c r="AY78" i="278"/>
  <c r="AY74" i="278"/>
  <c r="AY73" i="278"/>
  <c r="AY75" i="278"/>
  <c r="AY79" i="278"/>
  <c r="AY80" i="278"/>
  <c r="AY88" i="278"/>
  <c r="AY84" i="278"/>
  <c r="AY89" i="278"/>
  <c r="AY95" i="278"/>
  <c r="AY96" i="278"/>
  <c r="AY99" i="278"/>
  <c r="AZ94" i="278"/>
  <c r="AZ86" i="278"/>
  <c r="AZ87" i="278"/>
  <c r="AZ77" i="278"/>
  <c r="AZ78" i="278"/>
  <c r="AZ74" i="278"/>
  <c r="AZ73" i="278"/>
  <c r="AZ75" i="278"/>
  <c r="AZ79" i="278"/>
  <c r="AZ80" i="278"/>
  <c r="AZ88" i="278"/>
  <c r="AZ84" i="278"/>
  <c r="AZ89" i="278"/>
  <c r="AZ95" i="278"/>
  <c r="AZ96" i="278"/>
  <c r="AZ99" i="278"/>
  <c r="BA94" i="278"/>
  <c r="BA86" i="278"/>
  <c r="BA87" i="278"/>
  <c r="BA77" i="278"/>
  <c r="BA78" i="278"/>
  <c r="BA74" i="278"/>
  <c r="BA73" i="278"/>
  <c r="BA75" i="278"/>
  <c r="BA79" i="278"/>
  <c r="BA80" i="278"/>
  <c r="BA88" i="278"/>
  <c r="BA84" i="278"/>
  <c r="BA89" i="278"/>
  <c r="BA95" i="278"/>
  <c r="BA96" i="278"/>
  <c r="BA99" i="278"/>
  <c r="BB94" i="278"/>
  <c r="BB86" i="278"/>
  <c r="BB87" i="278"/>
  <c r="BB77" i="278"/>
  <c r="BB78" i="278"/>
  <c r="BB74" i="278"/>
  <c r="BB73" i="278"/>
  <c r="BB75" i="278"/>
  <c r="BB79" i="278"/>
  <c r="BB80" i="278"/>
  <c r="BB88" i="278"/>
  <c r="BB84" i="278"/>
  <c r="BB89" i="278"/>
  <c r="BB95" i="278"/>
  <c r="BB96" i="278"/>
  <c r="BB99" i="278"/>
  <c r="BC94" i="278"/>
  <c r="BC86" i="278"/>
  <c r="BC87" i="278"/>
  <c r="BC77" i="278"/>
  <c r="BC78" i="278"/>
  <c r="BC74" i="278"/>
  <c r="BC73" i="278"/>
  <c r="BC75" i="278"/>
  <c r="BC79" i="278"/>
  <c r="BC80" i="278"/>
  <c r="BC88" i="278"/>
  <c r="BC84" i="278"/>
  <c r="BC89" i="278"/>
  <c r="BC95" i="278"/>
  <c r="BC96" i="278"/>
  <c r="BC99" i="278"/>
  <c r="BD94" i="278"/>
  <c r="BD86" i="278"/>
  <c r="BD87" i="278"/>
  <c r="BD77" i="278"/>
  <c r="BD78" i="278"/>
  <c r="BD74" i="278"/>
  <c r="BD73" i="278"/>
  <c r="BD75" i="278"/>
  <c r="BD79" i="278"/>
  <c r="BD80" i="278"/>
  <c r="BD88" i="278"/>
  <c r="BD84" i="278"/>
  <c r="BD89" i="278"/>
  <c r="BD95" i="278"/>
  <c r="BD96" i="278"/>
  <c r="BD99" i="278"/>
  <c r="BE94" i="278"/>
  <c r="BE86" i="278"/>
  <c r="BE87" i="278"/>
  <c r="BE77" i="278"/>
  <c r="BE78" i="278"/>
  <c r="BE74" i="278"/>
  <c r="BE73" i="278"/>
  <c r="BE75" i="278"/>
  <c r="BE79" i="278"/>
  <c r="BE80" i="278"/>
  <c r="BE88" i="278"/>
  <c r="BE84" i="278"/>
  <c r="BE89" i="278"/>
  <c r="BE95" i="278"/>
  <c r="BE96" i="278"/>
  <c r="BE99" i="278"/>
  <c r="BF94" i="278"/>
  <c r="BF86" i="278"/>
  <c r="BF87" i="278"/>
  <c r="BF77" i="278"/>
  <c r="BF78" i="278"/>
  <c r="BF74" i="278"/>
  <c r="BF73" i="278"/>
  <c r="BF75" i="278"/>
  <c r="BF79" i="278"/>
  <c r="BF80" i="278"/>
  <c r="BF88" i="278"/>
  <c r="BF84" i="278"/>
  <c r="BF89" i="278"/>
  <c r="BF95" i="278"/>
  <c r="BF96" i="278"/>
  <c r="BF99" i="278"/>
  <c r="BG94" i="278"/>
  <c r="BG86" i="278"/>
  <c r="BG87" i="278"/>
  <c r="BG77" i="278"/>
  <c r="BG78" i="278"/>
  <c r="BG74" i="278"/>
  <c r="BG73" i="278"/>
  <c r="BG75" i="278"/>
  <c r="BG79" i="278"/>
  <c r="BG80" i="278"/>
  <c r="BG88" i="278"/>
  <c r="BG84" i="278"/>
  <c r="BG89" i="278"/>
  <c r="BG95" i="278"/>
  <c r="BG96" i="278"/>
  <c r="BG99" i="278"/>
  <c r="BH94" i="278"/>
  <c r="BH86" i="278"/>
  <c r="BH87" i="278"/>
  <c r="BH77" i="278"/>
  <c r="BH78" i="278"/>
  <c r="BH74" i="278"/>
  <c r="BH73" i="278"/>
  <c r="BH75" i="278"/>
  <c r="BH79" i="278"/>
  <c r="BH80" i="278"/>
  <c r="BH88" i="278"/>
  <c r="BH84" i="278"/>
  <c r="BH89" i="278"/>
  <c r="BH95" i="278"/>
  <c r="BH96" i="278"/>
  <c r="BH99" i="278"/>
  <c r="BI94" i="278"/>
  <c r="BI86" i="278"/>
  <c r="BI87" i="278"/>
  <c r="BI77" i="278"/>
  <c r="BI78" i="278"/>
  <c r="BI74" i="278"/>
  <c r="BI73" i="278"/>
  <c r="BI75" i="278"/>
  <c r="BI79" i="278"/>
  <c r="BI80" i="278"/>
  <c r="BI88" i="278"/>
  <c r="BI84" i="278"/>
  <c r="BI89" i="278"/>
  <c r="BI95" i="278"/>
  <c r="BI96" i="278"/>
  <c r="BI99" i="278"/>
  <c r="BJ94" i="278"/>
  <c r="BJ86" i="278"/>
  <c r="BJ87" i="278"/>
  <c r="BJ77" i="278"/>
  <c r="BJ78" i="278"/>
  <c r="BJ74" i="278"/>
  <c r="BJ73" i="278"/>
  <c r="BJ75" i="278"/>
  <c r="BJ79" i="278"/>
  <c r="BJ80" i="278"/>
  <c r="BJ88" i="278"/>
  <c r="BJ84" i="278"/>
  <c r="BJ89" i="278"/>
  <c r="BJ95" i="278"/>
  <c r="BJ96" i="278"/>
  <c r="BJ99" i="278"/>
  <c r="BK94" i="278"/>
  <c r="BK86" i="278"/>
  <c r="BK87" i="278"/>
  <c r="BK77" i="278"/>
  <c r="BK78" i="278"/>
  <c r="BK74" i="278"/>
  <c r="BK73" i="278"/>
  <c r="BK75" i="278"/>
  <c r="BK79" i="278"/>
  <c r="BK80" i="278"/>
  <c r="BK88" i="278"/>
  <c r="BK84" i="278"/>
  <c r="BK89" i="278"/>
  <c r="BK95" i="278"/>
  <c r="BK96" i="278"/>
  <c r="BK99" i="278"/>
  <c r="BL94" i="278"/>
  <c r="BL86" i="278"/>
  <c r="BL87" i="278"/>
  <c r="BL77" i="278"/>
  <c r="BL78" i="278"/>
  <c r="BL74" i="278"/>
  <c r="BL73" i="278"/>
  <c r="BL75" i="278"/>
  <c r="BL79" i="278"/>
  <c r="BL80" i="278"/>
  <c r="BL88" i="278"/>
  <c r="BL84" i="278"/>
  <c r="BL89" i="278"/>
  <c r="BL95" i="278"/>
  <c r="BL96" i="278"/>
  <c r="BL99" i="278"/>
  <c r="BM94" i="278"/>
  <c r="BM86" i="278"/>
  <c r="BM87" i="278"/>
  <c r="BM77" i="278"/>
  <c r="BM78" i="278"/>
  <c r="BM74" i="278"/>
  <c r="BM73" i="278"/>
  <c r="BM75" i="278"/>
  <c r="BM79" i="278"/>
  <c r="BM80" i="278"/>
  <c r="BM88" i="278"/>
  <c r="BM84" i="278"/>
  <c r="BM89" i="278"/>
  <c r="BM95" i="278"/>
  <c r="BM96" i="278"/>
  <c r="BM99" i="278"/>
  <c r="BN94" i="278"/>
  <c r="BN86" i="278"/>
  <c r="BN87" i="278"/>
  <c r="BN77" i="278"/>
  <c r="BN78" i="278"/>
  <c r="BN74" i="278"/>
  <c r="BN73" i="278"/>
  <c r="BN75" i="278"/>
  <c r="BN79" i="278"/>
  <c r="BN80" i="278"/>
  <c r="BN88" i="278"/>
  <c r="BN84" i="278"/>
  <c r="BN89" i="278"/>
  <c r="BN95" i="278"/>
  <c r="BN96" i="278"/>
  <c r="BN99" i="278"/>
  <c r="BO94" i="278"/>
  <c r="BO86" i="278"/>
  <c r="BO87" i="278"/>
  <c r="BO77" i="278"/>
  <c r="BO78" i="278"/>
  <c r="BO74" i="278"/>
  <c r="BO73" i="278"/>
  <c r="BO75" i="278"/>
  <c r="BO79" i="278"/>
  <c r="BO80" i="278"/>
  <c r="BO88" i="278"/>
  <c r="BO84" i="278"/>
  <c r="BO89" i="278"/>
  <c r="BO95" i="278"/>
  <c r="BO96" i="278"/>
  <c r="BO99" i="278"/>
  <c r="BP94" i="278"/>
  <c r="BP86" i="278"/>
  <c r="BP87" i="278"/>
  <c r="BP77" i="278"/>
  <c r="BP78" i="278"/>
  <c r="BP74" i="278"/>
  <c r="BP73" i="278"/>
  <c r="BP75" i="278"/>
  <c r="BP79" i="278"/>
  <c r="BP80" i="278"/>
  <c r="BP88" i="278"/>
  <c r="BP84" i="278"/>
  <c r="BP89" i="278"/>
  <c r="BP95" i="278"/>
  <c r="BP96" i="278"/>
  <c r="BP99" i="278"/>
  <c r="BQ94" i="278"/>
  <c r="BQ86" i="278"/>
  <c r="BQ87" i="278"/>
  <c r="BQ77" i="278"/>
  <c r="BQ78" i="278"/>
  <c r="BQ74" i="278"/>
  <c r="BQ73" i="278"/>
  <c r="BQ75" i="278"/>
  <c r="BQ79" i="278"/>
  <c r="BQ80" i="278"/>
  <c r="BQ88" i="278"/>
  <c r="BQ84" i="278"/>
  <c r="BQ89" i="278"/>
  <c r="BQ95" i="278"/>
  <c r="BQ96" i="278"/>
  <c r="BQ99" i="278"/>
  <c r="BR94" i="278"/>
  <c r="BR86" i="278"/>
  <c r="BR87" i="278"/>
  <c r="BR77" i="278"/>
  <c r="BR78" i="278"/>
  <c r="BR74" i="278"/>
  <c r="BR73" i="278"/>
  <c r="BR75" i="278"/>
  <c r="BR79" i="278"/>
  <c r="BR80" i="278"/>
  <c r="BR88" i="278"/>
  <c r="BR84" i="278"/>
  <c r="BR89" i="278"/>
  <c r="BR95" i="278"/>
  <c r="BR96" i="278"/>
  <c r="BR99" i="278"/>
  <c r="BS94" i="278"/>
  <c r="BS86" i="278"/>
  <c r="BS87" i="278"/>
  <c r="BS77" i="278"/>
  <c r="BS78" i="278"/>
  <c r="BS74" i="278"/>
  <c r="BS73" i="278"/>
  <c r="BS75" i="278"/>
  <c r="BS79" i="278"/>
  <c r="BS80" i="278"/>
  <c r="BS88" i="278"/>
  <c r="BS84" i="278"/>
  <c r="BS89" i="278"/>
  <c r="BS95" i="278"/>
  <c r="BS96" i="278"/>
  <c r="BS99" i="278"/>
  <c r="BT94" i="278"/>
  <c r="BT86" i="278"/>
  <c r="BT87" i="278"/>
  <c r="BT77" i="278"/>
  <c r="BT78" i="278"/>
  <c r="BT74" i="278"/>
  <c r="BT73" i="278"/>
  <c r="BT75" i="278"/>
  <c r="BT79" i="278"/>
  <c r="BT80" i="278"/>
  <c r="BT88" i="278"/>
  <c r="BT84" i="278"/>
  <c r="BT89" i="278"/>
  <c r="BT95" i="278"/>
  <c r="BT96" i="278"/>
  <c r="BT99" i="278"/>
  <c r="BU94" i="278"/>
  <c r="BU86" i="278"/>
  <c r="BU87" i="278"/>
  <c r="BU77" i="278"/>
  <c r="BU78" i="278"/>
  <c r="BU74" i="278"/>
  <c r="BU73" i="278"/>
  <c r="BU75" i="278"/>
  <c r="BU79" i="278"/>
  <c r="BU80" i="278"/>
  <c r="BU88" i="278"/>
  <c r="BU84" i="278"/>
  <c r="BU89" i="278"/>
  <c r="BU95" i="278"/>
  <c r="BU96" i="278"/>
  <c r="BU99" i="278"/>
  <c r="BV94" i="278"/>
  <c r="BV86" i="278"/>
  <c r="BV87" i="278"/>
  <c r="BV77" i="278"/>
  <c r="BV78" i="278"/>
  <c r="BV74" i="278"/>
  <c r="BV73" i="278"/>
  <c r="BV75" i="278"/>
  <c r="BV79" i="278"/>
  <c r="BV80" i="278"/>
  <c r="BV88" i="278"/>
  <c r="BV84" i="278"/>
  <c r="BV89" i="278"/>
  <c r="BV95" i="278"/>
  <c r="BV96" i="278"/>
  <c r="BV99" i="278"/>
  <c r="BW94" i="278"/>
  <c r="BW86" i="278"/>
  <c r="BW87" i="278"/>
  <c r="BW77" i="278"/>
  <c r="BW78" i="278"/>
  <c r="BW74" i="278"/>
  <c r="BW73" i="278"/>
  <c r="BW75" i="278"/>
  <c r="BW79" i="278"/>
  <c r="BW80" i="278"/>
  <c r="BW88" i="278"/>
  <c r="BW84" i="278"/>
  <c r="BW89" i="278"/>
  <c r="BW95" i="278"/>
  <c r="BW96" i="278"/>
  <c r="BW99" i="278"/>
  <c r="BX94" i="278"/>
  <c r="BX86" i="278"/>
  <c r="BX87" i="278"/>
  <c r="BX77" i="278"/>
  <c r="BX78" i="278"/>
  <c r="BX74" i="278"/>
  <c r="BX73" i="278"/>
  <c r="BX75" i="278"/>
  <c r="BX79" i="278"/>
  <c r="BX80" i="278"/>
  <c r="BX88" i="278"/>
  <c r="BX84" i="278"/>
  <c r="BX89" i="278"/>
  <c r="BX95" i="278"/>
  <c r="BX96" i="278"/>
  <c r="BX99" i="278"/>
  <c r="BY94" i="278"/>
  <c r="BY86" i="278"/>
  <c r="BY87" i="278"/>
  <c r="BY77" i="278"/>
  <c r="BY78" i="278"/>
  <c r="BY74" i="278"/>
  <c r="BY73" i="278"/>
  <c r="BY75" i="278"/>
  <c r="BY79" i="278"/>
  <c r="BY80" i="278"/>
  <c r="BY88" i="278"/>
  <c r="BY84" i="278"/>
  <c r="BY89" i="278"/>
  <c r="BY95" i="278"/>
  <c r="BY96" i="278"/>
  <c r="BY99" i="278"/>
  <c r="BZ94" i="278"/>
  <c r="BZ86" i="278"/>
  <c r="BZ87" i="278"/>
  <c r="BZ77" i="278"/>
  <c r="BZ78" i="278"/>
  <c r="BZ74" i="278"/>
  <c r="BZ73" i="278"/>
  <c r="BZ75" i="278"/>
  <c r="BZ79" i="278"/>
  <c r="BZ80" i="278"/>
  <c r="BZ88" i="278"/>
  <c r="BZ84" i="278"/>
  <c r="BZ89" i="278"/>
  <c r="BZ95" i="278"/>
  <c r="BZ96" i="278"/>
  <c r="BZ99" i="278"/>
  <c r="CA94" i="278"/>
  <c r="CA86" i="278"/>
  <c r="CA87" i="278"/>
  <c r="CA77" i="278"/>
  <c r="CA78" i="278"/>
  <c r="CA74" i="278"/>
  <c r="CA73" i="278"/>
  <c r="CA75" i="278"/>
  <c r="CA79" i="278"/>
  <c r="CA80" i="278"/>
  <c r="CA88" i="278"/>
  <c r="CA84" i="278"/>
  <c r="CA89" i="278"/>
  <c r="CA95" i="278"/>
  <c r="CA96" i="278"/>
  <c r="CA99" i="278"/>
  <c r="CB94" i="278"/>
  <c r="CB86" i="278"/>
  <c r="CB87" i="278"/>
  <c r="CB77" i="278"/>
  <c r="CB78" i="278"/>
  <c r="CB74" i="278"/>
  <c r="CB73" i="278"/>
  <c r="CB75" i="278"/>
  <c r="CB79" i="278"/>
  <c r="CB80" i="278"/>
  <c r="CB88" i="278"/>
  <c r="CB84" i="278"/>
  <c r="CB89" i="278"/>
  <c r="CB95" i="278"/>
  <c r="CB96" i="278"/>
  <c r="CB99" i="278"/>
  <c r="CC94" i="278"/>
  <c r="CC86" i="278"/>
  <c r="CC87" i="278"/>
  <c r="CC77" i="278"/>
  <c r="CC78" i="278"/>
  <c r="CC74" i="278"/>
  <c r="CC73" i="278"/>
  <c r="CC75" i="278"/>
  <c r="CC79" i="278"/>
  <c r="CC80" i="278"/>
  <c r="CC88" i="278"/>
  <c r="CC84" i="278"/>
  <c r="CC89" i="278"/>
  <c r="CC95" i="278"/>
  <c r="CC96" i="278"/>
  <c r="CC99" i="278"/>
  <c r="CD94" i="278"/>
  <c r="CD86" i="278"/>
  <c r="CD87" i="278"/>
  <c r="CD77" i="278"/>
  <c r="CD78" i="278"/>
  <c r="CD74" i="278"/>
  <c r="CD73" i="278"/>
  <c r="CD75" i="278"/>
  <c r="CD79" i="278"/>
  <c r="CD80" i="278"/>
  <c r="CD88" i="278"/>
  <c r="CD84" i="278"/>
  <c r="CD89" i="278"/>
  <c r="CD95" i="278"/>
  <c r="CD96" i="278"/>
  <c r="CD99" i="278"/>
  <c r="CE94" i="278"/>
  <c r="CE86" i="278"/>
  <c r="CE87" i="278"/>
  <c r="CE77" i="278"/>
  <c r="CE78" i="278"/>
  <c r="CE74" i="278"/>
  <c r="CE73" i="278"/>
  <c r="CE75" i="278"/>
  <c r="CE79" i="278"/>
  <c r="CE80" i="278"/>
  <c r="CE88" i="278"/>
  <c r="CE84" i="278"/>
  <c r="CE89" i="278"/>
  <c r="CE95" i="278"/>
  <c r="CE96" i="278"/>
  <c r="CE99" i="278"/>
  <c r="CF94" i="278"/>
  <c r="CF86" i="278"/>
  <c r="CF87" i="278"/>
  <c r="CF77" i="278"/>
  <c r="CF78" i="278"/>
  <c r="CF74" i="278"/>
  <c r="CF73" i="278"/>
  <c r="CF75" i="278"/>
  <c r="CF79" i="278"/>
  <c r="CF80" i="278"/>
  <c r="CF88" i="278"/>
  <c r="CF84" i="278"/>
  <c r="CF89" i="278"/>
  <c r="CF95" i="278"/>
  <c r="CF96" i="278"/>
  <c r="CF99" i="278"/>
  <c r="CG94" i="278"/>
  <c r="CG86" i="278"/>
  <c r="CG87" i="278"/>
  <c r="CG77" i="278"/>
  <c r="CG78" i="278"/>
  <c r="CG74" i="278"/>
  <c r="CG73" i="278"/>
  <c r="CG75" i="278"/>
  <c r="CG79" i="278"/>
  <c r="CG80" i="278"/>
  <c r="CG88" i="278"/>
  <c r="CG84" i="278"/>
  <c r="CG89" i="278"/>
  <c r="CG95" i="278"/>
  <c r="CG96" i="278"/>
  <c r="CG99" i="278"/>
  <c r="CH94" i="278"/>
  <c r="CH86" i="278"/>
  <c r="CH87" i="278"/>
  <c r="CH77" i="278"/>
  <c r="CH78" i="278"/>
  <c r="CH74" i="278"/>
  <c r="CH73" i="278"/>
  <c r="CH75" i="278"/>
  <c r="CH79" i="278"/>
  <c r="CH80" i="278"/>
  <c r="CH88" i="278"/>
  <c r="CH84" i="278"/>
  <c r="CH89" i="278"/>
  <c r="CH95" i="278"/>
  <c r="CH96" i="278"/>
  <c r="CH99" i="278"/>
  <c r="CI94" i="278"/>
  <c r="CI86" i="278"/>
  <c r="CI87" i="278"/>
  <c r="CI77" i="278"/>
  <c r="CI78" i="278"/>
  <c r="CI74" i="278"/>
  <c r="CI73" i="278"/>
  <c r="CI75" i="278"/>
  <c r="CI79" i="278"/>
  <c r="CI80" i="278"/>
  <c r="CI88" i="278"/>
  <c r="CI84" i="278"/>
  <c r="CI89" i="278"/>
  <c r="CI95" i="278"/>
  <c r="CI96" i="278"/>
  <c r="CI99" i="278"/>
  <c r="CJ94" i="278"/>
  <c r="CJ86" i="278"/>
  <c r="CJ87" i="278"/>
  <c r="CJ77" i="278"/>
  <c r="CJ78" i="278"/>
  <c r="CJ74" i="278"/>
  <c r="CJ73" i="278"/>
  <c r="CJ75" i="278"/>
  <c r="CJ79" i="278"/>
  <c r="CJ80" i="278"/>
  <c r="CJ88" i="278"/>
  <c r="CJ84" i="278"/>
  <c r="CJ89" i="278"/>
  <c r="CJ95" i="278"/>
  <c r="CJ96" i="278"/>
  <c r="CJ99" i="278"/>
  <c r="CK94" i="278"/>
  <c r="CK86" i="278"/>
  <c r="CK87" i="278"/>
  <c r="CK77" i="278"/>
  <c r="CK78" i="278"/>
  <c r="CK74" i="278"/>
  <c r="CK73" i="278"/>
  <c r="CK75" i="278"/>
  <c r="CK79" i="278"/>
  <c r="CK80" i="278"/>
  <c r="CK88" i="278"/>
  <c r="CK84" i="278"/>
  <c r="CK89" i="278"/>
  <c r="CK95" i="278"/>
  <c r="CK96" i="278"/>
  <c r="CK99" i="278"/>
  <c r="CL94" i="278"/>
  <c r="CL86" i="278"/>
  <c r="CL87" i="278"/>
  <c r="CL77" i="278"/>
  <c r="CL78" i="278"/>
  <c r="CL74" i="278"/>
  <c r="CL73" i="278"/>
  <c r="CL75" i="278"/>
  <c r="CL79" i="278"/>
  <c r="CL80" i="278"/>
  <c r="CL88" i="278"/>
  <c r="CL84" i="278"/>
  <c r="CL89" i="278"/>
  <c r="CL95" i="278"/>
  <c r="CL96" i="278"/>
  <c r="CL99" i="278"/>
  <c r="CM94" i="278"/>
  <c r="CM86" i="278"/>
  <c r="CM87" i="278"/>
  <c r="CM77" i="278"/>
  <c r="CM78" i="278"/>
  <c r="CM74" i="278"/>
  <c r="CM73" i="278"/>
  <c r="CM75" i="278"/>
  <c r="CM79" i="278"/>
  <c r="CM80" i="278"/>
  <c r="CM88" i="278"/>
  <c r="CM84" i="278"/>
  <c r="CM89" i="278"/>
  <c r="CM95" i="278"/>
  <c r="CM96" i="278"/>
  <c r="CM99" i="278"/>
  <c r="CN94" i="278"/>
  <c r="CN86" i="278"/>
  <c r="CN87" i="278"/>
  <c r="CN77" i="278"/>
  <c r="CN78" i="278"/>
  <c r="CN74" i="278"/>
  <c r="CN73" i="278"/>
  <c r="CN75" i="278"/>
  <c r="CN79" i="278"/>
  <c r="CN80" i="278"/>
  <c r="CN88" i="278"/>
  <c r="CN84" i="278"/>
  <c r="CN89" i="278"/>
  <c r="CN95" i="278"/>
  <c r="CN96" i="278"/>
  <c r="CN99" i="278"/>
  <c r="CO94" i="278"/>
  <c r="CO86" i="278"/>
  <c r="CO87" i="278"/>
  <c r="CO77" i="278"/>
  <c r="CO78" i="278"/>
  <c r="CO74" i="278"/>
  <c r="CO73" i="278"/>
  <c r="CO75" i="278"/>
  <c r="CO79" i="278"/>
  <c r="CO80" i="278"/>
  <c r="CO88" i="278"/>
  <c r="CO84" i="278"/>
  <c r="CO89" i="278"/>
  <c r="CO95" i="278"/>
  <c r="CO96" i="278"/>
  <c r="CO99" i="278"/>
  <c r="CP94" i="278"/>
  <c r="CP86" i="278"/>
  <c r="CP87" i="278"/>
  <c r="CP77" i="278"/>
  <c r="CP78" i="278"/>
  <c r="CP74" i="278"/>
  <c r="CP73" i="278"/>
  <c r="CP75" i="278"/>
  <c r="CP79" i="278"/>
  <c r="CP80" i="278"/>
  <c r="CP88" i="278"/>
  <c r="CP84" i="278"/>
  <c r="CP89" i="278"/>
  <c r="CP95" i="278"/>
  <c r="CP96" i="278"/>
  <c r="CP99" i="278"/>
  <c r="CQ94" i="278"/>
  <c r="CQ86" i="278"/>
  <c r="CQ87" i="278"/>
  <c r="CQ77" i="278"/>
  <c r="CQ78" i="278"/>
  <c r="CQ74" i="278"/>
  <c r="CQ73" i="278"/>
  <c r="CQ75" i="278"/>
  <c r="CQ79" i="278"/>
  <c r="CQ80" i="278"/>
  <c r="CQ88" i="278"/>
  <c r="CQ84" i="278"/>
  <c r="CQ89" i="278"/>
  <c r="CQ95" i="278"/>
  <c r="CQ96" i="278"/>
  <c r="CQ99" i="278"/>
  <c r="CR94" i="278"/>
  <c r="CR86" i="278"/>
  <c r="CR87" i="278"/>
  <c r="CR77" i="278"/>
  <c r="CR78" i="278"/>
  <c r="CR74" i="278"/>
  <c r="CR73" i="278"/>
  <c r="CR75" i="278"/>
  <c r="CR79" i="278"/>
  <c r="CR80" i="278"/>
  <c r="CR88" i="278"/>
  <c r="CR84" i="278"/>
  <c r="CR89" i="278"/>
  <c r="CR95" i="278"/>
  <c r="CR96" i="278"/>
  <c r="CR99" i="278"/>
  <c r="CS94" i="278"/>
  <c r="CS86" i="278"/>
  <c r="CS87" i="278"/>
  <c r="CS77" i="278"/>
  <c r="CS78" i="278"/>
  <c r="CS74" i="278"/>
  <c r="CS73" i="278"/>
  <c r="CS75" i="278"/>
  <c r="CS79" i="278"/>
  <c r="CS80" i="278"/>
  <c r="CS88" i="278"/>
  <c r="CS84" i="278"/>
  <c r="CS89" i="278"/>
  <c r="CS95" i="278"/>
  <c r="CS96" i="278"/>
  <c r="CS99" i="278"/>
  <c r="CT94" i="278"/>
  <c r="CT86" i="278"/>
  <c r="CT87" i="278"/>
  <c r="CT77" i="278"/>
  <c r="CT78" i="278"/>
  <c r="CT74" i="278"/>
  <c r="CT73" i="278"/>
  <c r="CT75" i="278"/>
  <c r="CT79" i="278"/>
  <c r="CT80" i="278"/>
  <c r="CT88" i="278"/>
  <c r="CT84" i="278"/>
  <c r="CT89" i="278"/>
  <c r="CT95" i="278"/>
  <c r="CT96" i="278"/>
  <c r="CT99" i="278"/>
  <c r="CU94" i="278"/>
  <c r="CU86" i="278"/>
  <c r="CU87" i="278"/>
  <c r="CU77" i="278"/>
  <c r="CU78" i="278"/>
  <c r="CU74" i="278"/>
  <c r="CU73" i="278"/>
  <c r="CU75" i="278"/>
  <c r="CU79" i="278"/>
  <c r="CU80" i="278"/>
  <c r="CU88" i="278"/>
  <c r="CU84" i="278"/>
  <c r="CU89" i="278"/>
  <c r="CU95" i="278"/>
  <c r="CU96" i="278"/>
  <c r="CU99" i="278"/>
  <c r="CV94" i="278"/>
  <c r="CV86" i="278"/>
  <c r="CV87" i="278"/>
  <c r="CV77" i="278"/>
  <c r="CV78" i="278"/>
  <c r="CV74" i="278"/>
  <c r="CV73" i="278"/>
  <c r="CV75" i="278"/>
  <c r="CV79" i="278"/>
  <c r="CV80" i="278"/>
  <c r="CV88" i="278"/>
  <c r="CV84" i="278"/>
  <c r="CV89" i="278"/>
  <c r="CV95" i="278"/>
  <c r="CV96" i="278"/>
  <c r="CV99" i="278"/>
  <c r="CW94" i="278"/>
  <c r="CW86" i="278"/>
  <c r="CW87" i="278"/>
  <c r="CW77" i="278"/>
  <c r="CW78" i="278"/>
  <c r="CW74" i="278"/>
  <c r="CW73" i="278"/>
  <c r="CW75" i="278"/>
  <c r="CW79" i="278"/>
  <c r="CW80" i="278"/>
  <c r="CW88" i="278"/>
  <c r="CW84" i="278"/>
  <c r="CW89" i="278"/>
  <c r="CW95" i="278"/>
  <c r="CW96" i="278"/>
  <c r="CW99" i="278"/>
  <c r="CX94" i="278"/>
  <c r="CX86" i="278"/>
  <c r="CX87" i="278"/>
  <c r="CX77" i="278"/>
  <c r="CX78" i="278"/>
  <c r="CX74" i="278"/>
  <c r="CX73" i="278"/>
  <c r="CX75" i="278"/>
  <c r="CX79" i="278"/>
  <c r="CX80" i="278"/>
  <c r="CX88" i="278"/>
  <c r="CX84" i="278"/>
  <c r="CX89" i="278"/>
  <c r="CX95" i="278"/>
  <c r="CX96" i="278"/>
  <c r="CX99" i="278"/>
  <c r="CY94" i="278"/>
  <c r="CY86" i="278"/>
  <c r="CY87" i="278"/>
  <c r="CY77" i="278"/>
  <c r="CY78" i="278"/>
  <c r="CY74" i="278"/>
  <c r="CY73" i="278"/>
  <c r="CY75" i="278"/>
  <c r="CY79" i="278"/>
  <c r="CY80" i="278"/>
  <c r="CY88" i="278"/>
  <c r="CY84" i="278"/>
  <c r="CY89" i="278"/>
  <c r="CY95" i="278"/>
  <c r="CY96" i="278"/>
  <c r="CY99" i="278"/>
  <c r="CZ94" i="278"/>
  <c r="CZ86" i="278"/>
  <c r="CZ87" i="278"/>
  <c r="CZ77" i="278"/>
  <c r="CZ78" i="278"/>
  <c r="CZ74" i="278"/>
  <c r="CZ73" i="278"/>
  <c r="CZ75" i="278"/>
  <c r="CZ79" i="278"/>
  <c r="CZ80" i="278"/>
  <c r="CZ88" i="278"/>
  <c r="CZ84" i="278"/>
  <c r="CZ89" i="278"/>
  <c r="CZ95" i="278"/>
  <c r="CZ96" i="278"/>
  <c r="CZ99" i="278"/>
  <c r="DA94" i="278"/>
  <c r="DA86" i="278"/>
  <c r="DA87" i="278"/>
  <c r="DA77" i="278"/>
  <c r="DA78" i="278"/>
  <c r="DA74" i="278"/>
  <c r="DA73" i="278"/>
  <c r="DA75" i="278"/>
  <c r="DA79" i="278"/>
  <c r="DA80" i="278"/>
  <c r="DA88" i="278"/>
  <c r="DA84" i="278"/>
  <c r="DA89" i="278"/>
  <c r="DA95" i="278"/>
  <c r="DA96" i="278"/>
  <c r="DA99" i="278"/>
  <c r="DB94" i="278"/>
  <c r="DB86" i="278"/>
  <c r="DB87" i="278"/>
  <c r="DB77" i="278"/>
  <c r="DB78" i="278"/>
  <c r="DB74" i="278"/>
  <c r="DB73" i="278"/>
  <c r="DB75" i="278"/>
  <c r="DB79" i="278"/>
  <c r="DB80" i="278"/>
  <c r="DB88" i="278"/>
  <c r="DB84" i="278"/>
  <c r="DB89" i="278"/>
  <c r="DB95" i="278"/>
  <c r="DB96" i="278"/>
  <c r="DB99" i="278"/>
  <c r="DC94" i="278"/>
  <c r="DC86" i="278"/>
  <c r="DC87" i="278"/>
  <c r="DC77" i="278"/>
  <c r="DC78" i="278"/>
  <c r="DC74" i="278"/>
  <c r="DC73" i="278"/>
  <c r="DC75" i="278"/>
  <c r="DC79" i="278"/>
  <c r="DC80" i="278"/>
  <c r="DC88" i="278"/>
  <c r="DC84" i="278"/>
  <c r="DC89" i="278"/>
  <c r="DC95" i="278"/>
  <c r="DC96" i="278"/>
  <c r="DC99" i="278"/>
  <c r="DD94" i="278"/>
  <c r="DD86" i="278"/>
  <c r="DD87" i="278"/>
  <c r="DD77" i="278"/>
  <c r="DD78" i="278"/>
  <c r="DD74" i="278"/>
  <c r="DD73" i="278"/>
  <c r="DD75" i="278"/>
  <c r="DD79" i="278"/>
  <c r="DD80" i="278"/>
  <c r="DD88" i="278"/>
  <c r="DD84" i="278"/>
  <c r="DD89" i="278"/>
  <c r="DD95" i="278"/>
  <c r="DD96" i="278"/>
  <c r="DD99" i="278"/>
  <c r="DE94" i="278"/>
  <c r="DE86" i="278"/>
  <c r="DE87" i="278"/>
  <c r="DE77" i="278"/>
  <c r="DE78" i="278"/>
  <c r="DE74" i="278"/>
  <c r="DE73" i="278"/>
  <c r="DE75" i="278"/>
  <c r="DE79" i="278"/>
  <c r="DE80" i="278"/>
  <c r="DE88" i="278"/>
  <c r="DE84" i="278"/>
  <c r="DE89" i="278"/>
  <c r="DE95" i="278"/>
  <c r="DE96" i="278"/>
  <c r="DE99" i="278"/>
  <c r="DF94" i="278"/>
  <c r="DF86" i="278"/>
  <c r="DF87" i="278"/>
  <c r="DF77" i="278"/>
  <c r="DF78" i="278"/>
  <c r="DF74" i="278"/>
  <c r="DF73" i="278"/>
  <c r="DF75" i="278"/>
  <c r="DF79" i="278"/>
  <c r="DF80" i="278"/>
  <c r="DF88" i="278"/>
  <c r="DF84" i="278"/>
  <c r="DF89" i="278"/>
  <c r="DF95" i="278"/>
  <c r="DF96" i="278"/>
  <c r="DF99" i="278"/>
  <c r="DG94" i="278"/>
  <c r="DG86" i="278"/>
  <c r="DG87" i="278"/>
  <c r="DG77" i="278"/>
  <c r="DG78" i="278"/>
  <c r="DG74" i="278"/>
  <c r="DG73" i="278"/>
  <c r="DG75" i="278"/>
  <c r="DG79" i="278"/>
  <c r="DG80" i="278"/>
  <c r="DG88" i="278"/>
  <c r="DG84" i="278"/>
  <c r="DG89" i="278"/>
  <c r="DG95" i="278"/>
  <c r="DG96" i="278"/>
  <c r="DG99" i="278"/>
  <c r="DH94" i="278"/>
  <c r="DH86" i="278"/>
  <c r="DH87" i="278"/>
  <c r="DH77" i="278"/>
  <c r="DH78" i="278"/>
  <c r="DH74" i="278"/>
  <c r="DH73" i="278"/>
  <c r="DH75" i="278"/>
  <c r="DH79" i="278"/>
  <c r="DH80" i="278"/>
  <c r="DH88" i="278"/>
  <c r="DH84" i="278"/>
  <c r="DH89" i="278"/>
  <c r="DH95" i="278"/>
  <c r="DH96" i="278"/>
  <c r="DH99" i="278"/>
  <c r="DI94" i="278"/>
  <c r="DI86" i="278"/>
  <c r="DI87" i="278"/>
  <c r="DI77" i="278"/>
  <c r="DI78" i="278"/>
  <c r="DI74" i="278"/>
  <c r="DI73" i="278"/>
  <c r="DI75" i="278"/>
  <c r="DI79" i="278"/>
  <c r="DI80" i="278"/>
  <c r="DI88" i="278"/>
  <c r="DI84" i="278"/>
  <c r="DI89" i="278"/>
  <c r="DI95" i="278"/>
  <c r="DI96" i="278"/>
  <c r="DI99" i="278"/>
  <c r="DJ94" i="278"/>
  <c r="DJ86" i="278"/>
  <c r="DJ87" i="278"/>
  <c r="DJ77" i="278"/>
  <c r="DJ78" i="278"/>
  <c r="DJ74" i="278"/>
  <c r="DJ73" i="278"/>
  <c r="DJ75" i="278"/>
  <c r="DJ79" i="278"/>
  <c r="DJ80" i="278"/>
  <c r="DJ88" i="278"/>
  <c r="DJ84" i="278"/>
  <c r="DJ89" i="278"/>
  <c r="DJ95" i="278"/>
  <c r="DJ96" i="278"/>
  <c r="DJ99" i="278"/>
  <c r="DK94" i="278"/>
  <c r="DK86" i="278"/>
  <c r="DK87" i="278"/>
  <c r="DK77" i="278"/>
  <c r="DK78" i="278"/>
  <c r="DK74" i="278"/>
  <c r="DK73" i="278"/>
  <c r="DK75" i="278"/>
  <c r="DK79" i="278"/>
  <c r="DK80" i="278"/>
  <c r="DK88" i="278"/>
  <c r="DK84" i="278"/>
  <c r="DK89" i="278"/>
  <c r="DK95" i="278"/>
  <c r="DK96" i="278"/>
  <c r="DK99" i="278"/>
  <c r="DL94" i="278"/>
  <c r="DL86" i="278"/>
  <c r="DL87" i="278"/>
  <c r="DL77" i="278"/>
  <c r="DL78" i="278"/>
  <c r="DL74" i="278"/>
  <c r="DL73" i="278"/>
  <c r="DL75" i="278"/>
  <c r="DL79" i="278"/>
  <c r="DL80" i="278"/>
  <c r="DL88" i="278"/>
  <c r="DL84" i="278"/>
  <c r="DL89" i="278"/>
  <c r="DL95" i="278"/>
  <c r="DL96" i="278"/>
  <c r="DL99" i="278"/>
  <c r="DM94" i="278"/>
  <c r="DM86" i="278"/>
  <c r="DM87" i="278"/>
  <c r="DM77" i="278"/>
  <c r="DM78" i="278"/>
  <c r="DM74" i="278"/>
  <c r="DM73" i="278"/>
  <c r="DM75" i="278"/>
  <c r="DM79" i="278"/>
  <c r="DM80" i="278"/>
  <c r="DM88" i="278"/>
  <c r="DM84" i="278"/>
  <c r="DM89" i="278"/>
  <c r="DM95" i="278"/>
  <c r="DM96" i="278"/>
  <c r="DM99" i="278"/>
  <c r="DN94" i="278"/>
  <c r="DN86" i="278"/>
  <c r="DN87" i="278"/>
  <c r="DN77" i="278"/>
  <c r="DN78" i="278"/>
  <c r="DN74" i="278"/>
  <c r="DN73" i="278"/>
  <c r="DN75" i="278"/>
  <c r="DN79" i="278"/>
  <c r="DN80" i="278"/>
  <c r="DN88" i="278"/>
  <c r="DN84" i="278"/>
  <c r="DN89" i="278"/>
  <c r="DN95" i="278"/>
  <c r="DN96" i="278"/>
  <c r="DN99" i="278"/>
  <c r="DO94" i="278"/>
  <c r="DO86" i="278"/>
  <c r="DO87" i="278"/>
  <c r="DO77" i="278"/>
  <c r="DO78" i="278"/>
  <c r="DO74" i="278"/>
  <c r="DO73" i="278"/>
  <c r="DO75" i="278"/>
  <c r="DO79" i="278"/>
  <c r="DO80" i="278"/>
  <c r="DO88" i="278"/>
  <c r="DO84" i="278"/>
  <c r="DO89" i="278"/>
  <c r="DO95" i="278"/>
  <c r="DO96" i="278"/>
  <c r="DO99" i="278"/>
  <c r="DP94" i="278"/>
  <c r="DP86" i="278"/>
  <c r="DP87" i="278"/>
  <c r="DP77" i="278"/>
  <c r="DP78" i="278"/>
  <c r="DP74" i="278"/>
  <c r="DP73" i="278"/>
  <c r="DP75" i="278"/>
  <c r="DP79" i="278"/>
  <c r="DP80" i="278"/>
  <c r="DP88" i="278"/>
  <c r="DP84" i="278"/>
  <c r="DP89" i="278"/>
  <c r="DP95" i="278"/>
  <c r="DP96" i="278"/>
  <c r="DP99" i="278"/>
  <c r="DQ94" i="278"/>
  <c r="DQ86" i="278"/>
  <c r="DQ87" i="278"/>
  <c r="DQ77" i="278"/>
  <c r="DQ78" i="278"/>
  <c r="DQ74" i="278"/>
  <c r="DQ73" i="278"/>
  <c r="DQ75" i="278"/>
  <c r="DQ79" i="278"/>
  <c r="DQ80" i="278"/>
  <c r="DQ88" i="278"/>
  <c r="DQ84" i="278"/>
  <c r="DQ89" i="278"/>
  <c r="DQ95" i="278"/>
  <c r="DQ96" i="278"/>
  <c r="DQ99" i="278"/>
  <c r="DR94" i="278"/>
  <c r="DR86" i="278"/>
  <c r="DR87" i="278"/>
  <c r="DR77" i="278"/>
  <c r="DR78" i="278"/>
  <c r="DR74" i="278"/>
  <c r="DR73" i="278"/>
  <c r="DR75" i="278"/>
  <c r="DR79" i="278"/>
  <c r="DR80" i="278"/>
  <c r="DR88" i="278"/>
  <c r="DR84" i="278"/>
  <c r="DR89" i="278"/>
  <c r="DR95" i="278"/>
  <c r="DR96" i="278"/>
  <c r="DR99" i="278"/>
  <c r="DS94" i="278"/>
  <c r="DS86" i="278"/>
  <c r="DS87" i="278"/>
  <c r="DS77" i="278"/>
  <c r="DS78" i="278"/>
  <c r="DS74" i="278"/>
  <c r="DS73" i="278"/>
  <c r="DS75" i="278"/>
  <c r="DS79" i="278"/>
  <c r="DS80" i="278"/>
  <c r="DS88" i="278"/>
  <c r="DS84" i="278"/>
  <c r="DS89" i="278"/>
  <c r="DS95" i="278"/>
  <c r="DS96" i="278"/>
  <c r="DS99" i="278"/>
  <c r="DT94" i="278"/>
  <c r="DT86" i="278"/>
  <c r="DT87" i="278"/>
  <c r="DT77" i="278"/>
  <c r="DT78" i="278"/>
  <c r="DT74" i="278"/>
  <c r="DT73" i="278"/>
  <c r="DT75" i="278"/>
  <c r="DT79" i="278"/>
  <c r="DT80" i="278"/>
  <c r="DT88" i="278"/>
  <c r="DT84" i="278"/>
  <c r="DT89" i="278"/>
  <c r="DT95" i="278"/>
  <c r="DT96" i="278"/>
  <c r="DT99" i="278"/>
  <c r="DU94" i="278"/>
  <c r="DU86" i="278"/>
  <c r="DU87" i="278"/>
  <c r="DU77" i="278"/>
  <c r="DU78" i="278"/>
  <c r="DU74" i="278"/>
  <c r="DU73" i="278"/>
  <c r="DU75" i="278"/>
  <c r="DU79" i="278"/>
  <c r="DU80" i="278"/>
  <c r="DU88" i="278"/>
  <c r="DU84" i="278"/>
  <c r="DU89" i="278"/>
  <c r="DU95" i="278"/>
  <c r="DU96" i="278"/>
  <c r="DU99" i="278"/>
  <c r="DV94" i="278"/>
  <c r="DV86" i="278"/>
  <c r="DV87" i="278"/>
  <c r="DV77" i="278"/>
  <c r="DV78" i="278"/>
  <c r="DV74" i="278"/>
  <c r="DV73" i="278"/>
  <c r="DV75" i="278"/>
  <c r="DV79" i="278"/>
  <c r="DV80" i="278"/>
  <c r="DV88" i="278"/>
  <c r="DV84" i="278"/>
  <c r="DV89" i="278"/>
  <c r="DV95" i="278"/>
  <c r="DV96" i="278"/>
  <c r="DV99" i="278"/>
  <c r="DW94" i="278"/>
  <c r="DW86" i="278"/>
  <c r="DW87" i="278"/>
  <c r="DW77" i="278"/>
  <c r="DW78" i="278"/>
  <c r="DW74" i="278"/>
  <c r="DW73" i="278"/>
  <c r="DW75" i="278"/>
  <c r="DW79" i="278"/>
  <c r="DW80" i="278"/>
  <c r="DW88" i="278"/>
  <c r="DW84" i="278"/>
  <c r="DW89" i="278"/>
  <c r="DW95" i="278"/>
  <c r="DW96" i="278"/>
  <c r="DW99" i="278"/>
  <c r="DX94" i="278"/>
  <c r="DX86" i="278"/>
  <c r="DX87" i="278"/>
  <c r="DX77" i="278"/>
  <c r="DX78" i="278"/>
  <c r="DX74" i="278"/>
  <c r="DX73" i="278"/>
  <c r="DX75" i="278"/>
  <c r="DX79" i="278"/>
  <c r="DX80" i="278"/>
  <c r="DX88" i="278"/>
  <c r="DX84" i="278"/>
  <c r="DX89" i="278"/>
  <c r="DX95" i="278"/>
  <c r="DX96" i="278"/>
  <c r="DX99" i="278"/>
  <c r="DY94" i="278"/>
  <c r="DY86" i="278"/>
  <c r="DY87" i="278"/>
  <c r="DY77" i="278"/>
  <c r="DY78" i="278"/>
  <c r="DY74" i="278"/>
  <c r="DY73" i="278"/>
  <c r="DY75" i="278"/>
  <c r="DY79" i="278"/>
  <c r="DY80" i="278"/>
  <c r="DY88" i="278"/>
  <c r="DY84" i="278"/>
  <c r="DY89" i="278"/>
  <c r="DY95" i="278"/>
  <c r="DY96" i="278"/>
  <c r="DY99" i="278"/>
  <c r="DZ94" i="278"/>
  <c r="DZ86" i="278"/>
  <c r="DZ87" i="278"/>
  <c r="DZ77" i="278"/>
  <c r="DZ78" i="278"/>
  <c r="DZ74" i="278"/>
  <c r="DZ73" i="278"/>
  <c r="DZ75" i="278"/>
  <c r="DZ79" i="278"/>
  <c r="DZ80" i="278"/>
  <c r="DZ88" i="278"/>
  <c r="DZ84" i="278"/>
  <c r="DZ89" i="278"/>
  <c r="DZ95" i="278"/>
  <c r="DZ96" i="278"/>
  <c r="DZ99" i="278"/>
  <c r="EA94" i="278"/>
  <c r="EA86" i="278"/>
  <c r="EA87" i="278"/>
  <c r="EA77" i="278"/>
  <c r="EA78" i="278"/>
  <c r="EA74" i="278"/>
  <c r="EA73" i="278"/>
  <c r="EA75" i="278"/>
  <c r="EA79" i="278"/>
  <c r="EA80" i="278"/>
  <c r="EA88" i="278"/>
  <c r="EA84" i="278"/>
  <c r="EA89" i="278"/>
  <c r="EA95" i="278"/>
  <c r="EA96" i="278"/>
  <c r="EA99" i="278"/>
  <c r="EB94" i="278"/>
  <c r="EB86" i="278"/>
  <c r="EB87" i="278"/>
  <c r="EB77" i="278"/>
  <c r="EB78" i="278"/>
  <c r="EB74" i="278"/>
  <c r="EB73" i="278"/>
  <c r="EB75" i="278"/>
  <c r="EB79" i="278"/>
  <c r="EB80" i="278"/>
  <c r="EB88" i="278"/>
  <c r="EB84" i="278"/>
  <c r="EB89" i="278"/>
  <c r="EB95" i="278"/>
  <c r="EB96" i="278"/>
  <c r="EB99" i="278"/>
  <c r="EC94" i="278"/>
  <c r="EC86" i="278"/>
  <c r="EC87" i="278"/>
  <c r="EC77" i="278"/>
  <c r="EC78" i="278"/>
  <c r="EC74" i="278"/>
  <c r="EC73" i="278"/>
  <c r="EC75" i="278"/>
  <c r="EC79" i="278"/>
  <c r="EC80" i="278"/>
  <c r="EC88" i="278"/>
  <c r="EC84" i="278"/>
  <c r="EC89" i="278"/>
  <c r="EC95" i="278"/>
  <c r="EC96" i="278"/>
  <c r="EC99" i="278"/>
  <c r="ED94" i="278"/>
  <c r="ED86" i="278"/>
  <c r="ED87" i="278"/>
  <c r="ED77" i="278"/>
  <c r="ED78" i="278"/>
  <c r="ED74" i="278"/>
  <c r="ED73" i="278"/>
  <c r="ED75" i="278"/>
  <c r="ED79" i="278"/>
  <c r="ED80" i="278"/>
  <c r="ED88" i="278"/>
  <c r="ED84" i="278"/>
  <c r="ED89" i="278"/>
  <c r="ED95" i="278"/>
  <c r="ED96" i="278"/>
  <c r="ED99" i="278"/>
  <c r="EE94" i="278"/>
  <c r="EE86" i="278"/>
  <c r="EE87" i="278"/>
  <c r="EE77" i="278"/>
  <c r="EE78" i="278"/>
  <c r="EE74" i="278"/>
  <c r="EE73" i="278"/>
  <c r="EE75" i="278"/>
  <c r="EE79" i="278"/>
  <c r="EE80" i="278"/>
  <c r="EE88" i="278"/>
  <c r="EE84" i="278"/>
  <c r="EE89" i="278"/>
  <c r="EE95" i="278"/>
  <c r="EE96" i="278"/>
  <c r="EE99" i="278"/>
  <c r="EF94" i="278"/>
  <c r="EF86" i="278"/>
  <c r="EF87" i="278"/>
  <c r="EF77" i="278"/>
  <c r="EF78" i="278"/>
  <c r="EF74" i="278"/>
  <c r="EF73" i="278"/>
  <c r="EF75" i="278"/>
  <c r="EF79" i="278"/>
  <c r="EF80" i="278"/>
  <c r="EF88" i="278"/>
  <c r="EF84" i="278"/>
  <c r="EF89" i="278"/>
  <c r="EF95" i="278"/>
  <c r="EF96" i="278"/>
  <c r="EF99" i="278"/>
  <c r="EG94" i="278"/>
  <c r="EG86" i="278"/>
  <c r="EG87" i="278"/>
  <c r="EG77" i="278"/>
  <c r="EG78" i="278"/>
  <c r="EG74" i="278"/>
  <c r="EG73" i="278"/>
  <c r="EG75" i="278"/>
  <c r="EG79" i="278"/>
  <c r="EG80" i="278"/>
  <c r="EG88" i="278"/>
  <c r="EG84" i="278"/>
  <c r="EG89" i="278"/>
  <c r="EG95" i="278"/>
  <c r="EG96" i="278"/>
  <c r="EG99" i="278"/>
  <c r="EH94" i="278"/>
  <c r="EH86" i="278"/>
  <c r="EH87" i="278"/>
  <c r="EH77" i="278"/>
  <c r="EH78" i="278"/>
  <c r="EH74" i="278"/>
  <c r="EH73" i="278"/>
  <c r="EH75" i="278"/>
  <c r="EH79" i="278"/>
  <c r="EH80" i="278"/>
  <c r="EH88" i="278"/>
  <c r="EH84" i="278"/>
  <c r="EH89" i="278"/>
  <c r="EH95" i="278"/>
  <c r="EH96" i="278"/>
  <c r="EH99" i="278"/>
  <c r="EI94" i="278"/>
  <c r="EI86" i="278"/>
  <c r="EI87" i="278"/>
  <c r="EI77" i="278"/>
  <c r="EI78" i="278"/>
  <c r="EI74" i="278"/>
  <c r="EI73" i="278"/>
  <c r="EI75" i="278"/>
  <c r="EI79" i="278"/>
  <c r="EI80" i="278"/>
  <c r="EI88" i="278"/>
  <c r="EI84" i="278"/>
  <c r="EI89" i="278"/>
  <c r="EI95" i="278"/>
  <c r="EI96" i="278"/>
  <c r="EI99" i="278"/>
  <c r="EJ94" i="278"/>
  <c r="EJ86" i="278"/>
  <c r="EJ87" i="278"/>
  <c r="EJ77" i="278"/>
  <c r="EJ78" i="278"/>
  <c r="EJ74" i="278"/>
  <c r="EJ73" i="278"/>
  <c r="EJ75" i="278"/>
  <c r="EJ79" i="278"/>
  <c r="EJ80" i="278"/>
  <c r="EJ88" i="278"/>
  <c r="EJ84" i="278"/>
  <c r="EJ89" i="278"/>
  <c r="EJ95" i="278"/>
  <c r="EJ96" i="278"/>
  <c r="EJ99" i="278"/>
  <c r="EK94" i="278"/>
  <c r="EK86" i="278"/>
  <c r="EK87" i="278"/>
  <c r="EK77" i="278"/>
  <c r="EK78" i="278"/>
  <c r="EK74" i="278"/>
  <c r="EK73" i="278"/>
  <c r="EK75" i="278"/>
  <c r="EK79" i="278"/>
  <c r="EK80" i="278"/>
  <c r="EK88" i="278"/>
  <c r="EK84" i="278"/>
  <c r="EK89" i="278"/>
  <c r="EK95" i="278"/>
  <c r="EK96" i="278"/>
  <c r="EK99" i="278"/>
  <c r="EL94" i="278"/>
  <c r="EL86" i="278"/>
  <c r="EL87" i="278"/>
  <c r="EL77" i="278"/>
  <c r="EL78" i="278"/>
  <c r="EL74" i="278"/>
  <c r="EL73" i="278"/>
  <c r="EL75" i="278"/>
  <c r="EL79" i="278"/>
  <c r="EL80" i="278"/>
  <c r="EL88" i="278"/>
  <c r="EL84" i="278"/>
  <c r="EL89" i="278"/>
  <c r="EL95" i="278"/>
  <c r="EL96" i="278"/>
  <c r="EL99" i="278"/>
  <c r="EM94" i="278"/>
  <c r="EM86" i="278"/>
  <c r="EM87" i="278"/>
  <c r="EM77" i="278"/>
  <c r="EM78" i="278"/>
  <c r="EM74" i="278"/>
  <c r="EM73" i="278"/>
  <c r="EM75" i="278"/>
  <c r="EM79" i="278"/>
  <c r="EM80" i="278"/>
  <c r="EM88" i="278"/>
  <c r="EM84" i="278"/>
  <c r="EM89" i="278"/>
  <c r="EM95" i="278"/>
  <c r="EM96" i="278"/>
  <c r="EM99" i="278"/>
  <c r="EN94" i="278"/>
  <c r="EN86" i="278"/>
  <c r="EN87" i="278"/>
  <c r="EN77" i="278"/>
  <c r="EN78" i="278"/>
  <c r="EN74" i="278"/>
  <c r="EN73" i="278"/>
  <c r="EN75" i="278"/>
  <c r="EN79" i="278"/>
  <c r="EN80" i="278"/>
  <c r="EN88" i="278"/>
  <c r="EN84" i="278"/>
  <c r="EN89" i="278"/>
  <c r="EN95" i="278"/>
  <c r="EN96" i="278"/>
  <c r="EN99" i="278"/>
  <c r="EO94" i="278"/>
  <c r="EO86" i="278"/>
  <c r="EO87" i="278"/>
  <c r="EO77" i="278"/>
  <c r="EO78" i="278"/>
  <c r="EO74" i="278"/>
  <c r="EO73" i="278"/>
  <c r="EO75" i="278"/>
  <c r="EO79" i="278"/>
  <c r="EO80" i="278"/>
  <c r="EO88" i="278"/>
  <c r="EO84" i="278"/>
  <c r="EO89" i="278"/>
  <c r="EO95" i="278"/>
  <c r="EO96" i="278"/>
  <c r="EO99" i="278"/>
  <c r="EP94" i="278"/>
  <c r="EP86" i="278"/>
  <c r="EP87" i="278"/>
  <c r="EP77" i="278"/>
  <c r="EP78" i="278"/>
  <c r="EP74" i="278"/>
  <c r="EP73" i="278"/>
  <c r="EP75" i="278"/>
  <c r="EP79" i="278"/>
  <c r="EP80" i="278"/>
  <c r="EP88" i="278"/>
  <c r="EP84" i="278"/>
  <c r="EP89" i="278"/>
  <c r="EP95" i="278"/>
  <c r="EP96" i="278"/>
  <c r="EP99" i="278"/>
  <c r="EQ94" i="278"/>
  <c r="EQ86" i="278"/>
  <c r="EQ87" i="278"/>
  <c r="EQ77" i="278"/>
  <c r="EQ78" i="278"/>
  <c r="EQ74" i="278"/>
  <c r="EQ73" i="278"/>
  <c r="EQ75" i="278"/>
  <c r="EQ79" i="278"/>
  <c r="EQ80" i="278"/>
  <c r="EQ88" i="278"/>
  <c r="EQ84" i="278"/>
  <c r="EQ89" i="278"/>
  <c r="EQ95" i="278"/>
  <c r="EQ96" i="278"/>
  <c r="EQ99" i="278"/>
  <c r="ER94" i="278"/>
  <c r="ER86" i="278"/>
  <c r="ER87" i="278"/>
  <c r="ER77" i="278"/>
  <c r="ER78" i="278"/>
  <c r="ER74" i="278"/>
  <c r="ER73" i="278"/>
  <c r="ER75" i="278"/>
  <c r="ER79" i="278"/>
  <c r="ER80" i="278"/>
  <c r="ER88" i="278"/>
  <c r="ER84" i="278"/>
  <c r="ER89" i="278"/>
  <c r="ER95" i="278"/>
  <c r="ER96" i="278"/>
  <c r="ER99" i="278"/>
  <c r="ES94" i="278"/>
  <c r="ES86" i="278"/>
  <c r="ES87" i="278"/>
  <c r="ES77" i="278"/>
  <c r="ES78" i="278"/>
  <c r="ES74" i="278"/>
  <c r="ES73" i="278"/>
  <c r="ES75" i="278"/>
  <c r="ES79" i="278"/>
  <c r="ES80" i="278"/>
  <c r="ES88" i="278"/>
  <c r="ES84" i="278"/>
  <c r="ES89" i="278"/>
  <c r="ES95" i="278"/>
  <c r="ES96" i="278"/>
  <c r="ES99" i="278"/>
  <c r="ET94" i="278"/>
  <c r="ET86" i="278"/>
  <c r="ET87" i="278"/>
  <c r="ET77" i="278"/>
  <c r="ET78" i="278"/>
  <c r="ET74" i="278"/>
  <c r="ET73" i="278"/>
  <c r="ET75" i="278"/>
  <c r="ET79" i="278"/>
  <c r="ET80" i="278"/>
  <c r="ET88" i="278"/>
  <c r="ET84" i="278"/>
  <c r="ET89" i="278"/>
  <c r="ET95" i="278"/>
  <c r="ET96" i="278"/>
  <c r="ET99" i="278"/>
  <c r="EU94" i="278"/>
  <c r="EU86" i="278"/>
  <c r="EU87" i="278"/>
  <c r="EU77" i="278"/>
  <c r="EU78" i="278"/>
  <c r="EU74" i="278"/>
  <c r="EU73" i="278"/>
  <c r="EU75" i="278"/>
  <c r="EU79" i="278"/>
  <c r="EU80" i="278"/>
  <c r="EU88" i="278"/>
  <c r="EU84" i="278"/>
  <c r="EU89" i="278"/>
  <c r="EU95" i="278"/>
  <c r="EU96" i="278"/>
  <c r="EU99" i="278"/>
  <c r="EV94" i="278"/>
  <c r="EV86" i="278"/>
  <c r="EV87" i="278"/>
  <c r="EV77" i="278"/>
  <c r="EV78" i="278"/>
  <c r="EV74" i="278"/>
  <c r="EV73" i="278"/>
  <c r="EV75" i="278"/>
  <c r="EV79" i="278"/>
  <c r="EV80" i="278"/>
  <c r="EV88" i="278"/>
  <c r="EV84" i="278"/>
  <c r="EV89" i="278"/>
  <c r="EV95" i="278"/>
  <c r="EV96" i="278"/>
  <c r="EV99" i="278"/>
  <c r="EW94" i="278"/>
  <c r="EW86" i="278"/>
  <c r="EW87" i="278"/>
  <c r="EW77" i="278"/>
  <c r="EW78" i="278"/>
  <c r="EW74" i="278"/>
  <c r="EW73" i="278"/>
  <c r="EW75" i="278"/>
  <c r="EW79" i="278"/>
  <c r="EW80" i="278"/>
  <c r="EW88" i="278"/>
  <c r="EW84" i="278"/>
  <c r="EW89" i="278"/>
  <c r="EW95" i="278"/>
  <c r="EW96" i="278"/>
  <c r="EW99" i="278"/>
  <c r="EX94" i="278"/>
  <c r="EX86" i="278"/>
  <c r="EX87" i="278"/>
  <c r="EX77" i="278"/>
  <c r="EX78" i="278"/>
  <c r="EX74" i="278"/>
  <c r="EX73" i="278"/>
  <c r="EX75" i="278"/>
  <c r="EX79" i="278"/>
  <c r="EX80" i="278"/>
  <c r="EX88" i="278"/>
  <c r="EX84" i="278"/>
  <c r="EX89" i="278"/>
  <c r="EX95" i="278"/>
  <c r="EX96" i="278"/>
  <c r="EX99" i="278"/>
  <c r="EY94" i="278"/>
  <c r="EY86" i="278"/>
  <c r="EY87" i="278"/>
  <c r="EY77" i="278"/>
  <c r="EY78" i="278"/>
  <c r="EY74" i="278"/>
  <c r="EY73" i="278"/>
  <c r="EY75" i="278"/>
  <c r="EY79" i="278"/>
  <c r="EY80" i="278"/>
  <c r="EY88" i="278"/>
  <c r="EY84" i="278"/>
  <c r="EY89" i="278"/>
  <c r="EY95" i="278"/>
  <c r="EY96" i="278"/>
  <c r="EY99" i="278"/>
  <c r="EZ94" i="278"/>
  <c r="EZ86" i="278"/>
  <c r="EZ87" i="278"/>
  <c r="EZ77" i="278"/>
  <c r="EZ78" i="278"/>
  <c r="EZ74" i="278"/>
  <c r="EZ73" i="278"/>
  <c r="EZ75" i="278"/>
  <c r="EZ79" i="278"/>
  <c r="EZ80" i="278"/>
  <c r="EZ88" i="278"/>
  <c r="EZ84" i="278"/>
  <c r="EZ89" i="278"/>
  <c r="EZ95" i="278"/>
  <c r="EZ96" i="278"/>
  <c r="EZ99" i="278"/>
  <c r="FA94" i="278"/>
  <c r="FA86" i="278"/>
  <c r="FA87" i="278"/>
  <c r="FA77" i="278"/>
  <c r="FA78" i="278"/>
  <c r="FA74" i="278"/>
  <c r="FA73" i="278"/>
  <c r="FA75" i="278"/>
  <c r="FA79" i="278"/>
  <c r="FA80" i="278"/>
  <c r="FA88" i="278"/>
  <c r="FA84" i="278"/>
  <c r="FA89" i="278"/>
  <c r="FA95" i="278"/>
  <c r="FA96" i="278"/>
  <c r="FA99" i="278"/>
  <c r="FB94" i="278"/>
  <c r="FB86" i="278"/>
  <c r="FB87" i="278"/>
  <c r="FB77" i="278"/>
  <c r="FB78" i="278"/>
  <c r="FB74" i="278"/>
  <c r="FB73" i="278"/>
  <c r="FB75" i="278"/>
  <c r="FB79" i="278"/>
  <c r="FB80" i="278"/>
  <c r="FB88" i="278"/>
  <c r="FB84" i="278"/>
  <c r="FB89" i="278"/>
  <c r="FB95" i="278"/>
  <c r="FB96" i="278"/>
  <c r="FB99" i="278"/>
  <c r="FC94" i="278"/>
  <c r="FC86" i="278"/>
  <c r="FC87" i="278"/>
  <c r="FC77" i="278"/>
  <c r="FC78" i="278"/>
  <c r="FC74" i="278"/>
  <c r="FC73" i="278"/>
  <c r="FC75" i="278"/>
  <c r="FC79" i="278"/>
  <c r="FC80" i="278"/>
  <c r="FC88" i="278"/>
  <c r="FC84" i="278"/>
  <c r="FC89" i="278"/>
  <c r="FC95" i="278"/>
  <c r="FC96" i="278"/>
  <c r="FC99" i="278"/>
  <c r="FD94" i="278"/>
  <c r="FD86" i="278"/>
  <c r="FD87" i="278"/>
  <c r="FD77" i="278"/>
  <c r="FD78" i="278"/>
  <c r="FD74" i="278"/>
  <c r="FD73" i="278"/>
  <c r="FD75" i="278"/>
  <c r="FD79" i="278"/>
  <c r="FD80" i="278"/>
  <c r="FD88" i="278"/>
  <c r="FD84" i="278"/>
  <c r="FD89" i="278"/>
  <c r="FD95" i="278"/>
  <c r="FD96" i="278"/>
  <c r="FD99" i="278"/>
  <c r="FE94" i="278"/>
  <c r="FE86" i="278"/>
  <c r="FE87" i="278"/>
  <c r="FE77" i="278"/>
  <c r="FE78" i="278"/>
  <c r="FE74" i="278"/>
  <c r="FE73" i="278"/>
  <c r="FE75" i="278"/>
  <c r="FE79" i="278"/>
  <c r="FE80" i="278"/>
  <c r="FE88" i="278"/>
  <c r="FE84" i="278"/>
  <c r="FE89" i="278"/>
  <c r="FE95" i="278"/>
  <c r="FE96" i="278"/>
  <c r="FE99" i="278"/>
  <c r="FF94" i="278"/>
  <c r="FF86" i="278"/>
  <c r="FF87" i="278"/>
  <c r="FF77" i="278"/>
  <c r="FF78" i="278"/>
  <c r="FF74" i="278"/>
  <c r="FF73" i="278"/>
  <c r="FF75" i="278"/>
  <c r="FF79" i="278"/>
  <c r="FF80" i="278"/>
  <c r="FF88" i="278"/>
  <c r="FF84" i="278"/>
  <c r="FF89" i="278"/>
  <c r="FF95" i="278"/>
  <c r="FF96" i="278"/>
  <c r="FF99" i="278"/>
  <c r="FG94" i="278"/>
  <c r="FG86" i="278"/>
  <c r="FG87" i="278"/>
  <c r="FG77" i="278"/>
  <c r="FG78" i="278"/>
  <c r="FG74" i="278"/>
  <c r="FG73" i="278"/>
  <c r="FG75" i="278"/>
  <c r="FG79" i="278"/>
  <c r="FG80" i="278"/>
  <c r="FG88" i="278"/>
  <c r="FG84" i="278"/>
  <c r="FG89" i="278"/>
  <c r="FG95" i="278"/>
  <c r="FG96" i="278"/>
  <c r="FG99" i="278"/>
  <c r="FH94" i="278"/>
  <c r="FH86" i="278"/>
  <c r="FH87" i="278"/>
  <c r="FH77" i="278"/>
  <c r="FH78" i="278"/>
  <c r="FH74" i="278"/>
  <c r="FH73" i="278"/>
  <c r="FH75" i="278"/>
  <c r="FH79" i="278"/>
  <c r="FH80" i="278"/>
  <c r="FH88" i="278"/>
  <c r="FH84" i="278"/>
  <c r="FH89" i="278"/>
  <c r="FH95" i="278"/>
  <c r="FH96" i="278"/>
  <c r="FH99" i="278"/>
  <c r="FI94" i="278"/>
  <c r="FI86" i="278"/>
  <c r="FI87" i="278"/>
  <c r="FI77" i="278"/>
  <c r="FI78" i="278"/>
  <c r="FI74" i="278"/>
  <c r="FI73" i="278"/>
  <c r="FI75" i="278"/>
  <c r="FI79" i="278"/>
  <c r="FI80" i="278"/>
  <c r="FI88" i="278"/>
  <c r="FI84" i="278"/>
  <c r="FI89" i="278"/>
  <c r="FI95" i="278"/>
  <c r="FI96" i="278"/>
  <c r="FI99" i="278"/>
  <c r="FJ94" i="278"/>
  <c r="FJ86" i="278"/>
  <c r="FJ87" i="278"/>
  <c r="FJ77" i="278"/>
  <c r="FJ78" i="278"/>
  <c r="FJ74" i="278"/>
  <c r="FJ73" i="278"/>
  <c r="FJ75" i="278"/>
  <c r="FJ79" i="278"/>
  <c r="FJ80" i="278"/>
  <c r="FJ88" i="278"/>
  <c r="FJ84" i="278"/>
  <c r="FJ89" i="278"/>
  <c r="FJ95" i="278"/>
  <c r="FJ96" i="278"/>
  <c r="FJ99" i="278"/>
  <c r="FK94" i="278"/>
  <c r="FK86" i="278"/>
  <c r="FK87" i="278"/>
  <c r="FK77" i="278"/>
  <c r="FK78" i="278"/>
  <c r="FK74" i="278"/>
  <c r="FK73" i="278"/>
  <c r="FK75" i="278"/>
  <c r="FK79" i="278"/>
  <c r="FK80" i="278"/>
  <c r="FK88" i="278"/>
  <c r="FK84" i="278"/>
  <c r="FK89" i="278"/>
  <c r="FK95" i="278"/>
  <c r="FK96" i="278"/>
  <c r="FK99" i="278"/>
  <c r="FL94" i="278"/>
  <c r="FL86" i="278"/>
  <c r="FL87" i="278"/>
  <c r="FL77" i="278"/>
  <c r="FL78" i="278"/>
  <c r="FL74" i="278"/>
  <c r="FL73" i="278"/>
  <c r="FL75" i="278"/>
  <c r="FL79" i="278"/>
  <c r="FL80" i="278"/>
  <c r="FL88" i="278"/>
  <c r="FL84" i="278"/>
  <c r="FL89" i="278"/>
  <c r="FL95" i="278"/>
  <c r="FL96" i="278"/>
  <c r="FL99" i="278"/>
  <c r="FM94" i="278"/>
  <c r="FM86" i="278"/>
  <c r="FM87" i="278"/>
  <c r="FM77" i="278"/>
  <c r="FM78" i="278"/>
  <c r="FM74" i="278"/>
  <c r="FM73" i="278"/>
  <c r="FM75" i="278"/>
  <c r="FM79" i="278"/>
  <c r="FM80" i="278"/>
  <c r="FM88" i="278"/>
  <c r="FM84" i="278"/>
  <c r="FM89" i="278"/>
  <c r="FM95" i="278"/>
  <c r="FM96" i="278"/>
  <c r="FM99" i="278"/>
  <c r="FN94" i="278"/>
  <c r="FN86" i="278"/>
  <c r="FN87" i="278"/>
  <c r="FN77" i="278"/>
  <c r="FN78" i="278"/>
  <c r="FN74" i="278"/>
  <c r="FN73" i="278"/>
  <c r="FN75" i="278"/>
  <c r="FN79" i="278"/>
  <c r="FN80" i="278"/>
  <c r="FN88" i="278"/>
  <c r="FN84" i="278"/>
  <c r="FN89" i="278"/>
  <c r="FN95" i="278"/>
  <c r="FN96" i="278"/>
  <c r="FN99" i="278"/>
  <c r="FO94" i="278"/>
  <c r="FO86" i="278"/>
  <c r="FO87" i="278"/>
  <c r="FO77" i="278"/>
  <c r="FO78" i="278"/>
  <c r="FO74" i="278"/>
  <c r="FO73" i="278"/>
  <c r="FO75" i="278"/>
  <c r="FO79" i="278"/>
  <c r="FO80" i="278"/>
  <c r="FO88" i="278"/>
  <c r="FO84" i="278"/>
  <c r="FO89" i="278"/>
  <c r="FO95" i="278"/>
  <c r="FO96" i="278"/>
  <c r="FO99" i="278"/>
  <c r="FP94" i="278"/>
  <c r="FP86" i="278"/>
  <c r="FP87" i="278"/>
  <c r="FP77" i="278"/>
  <c r="FP78" i="278"/>
  <c r="FP74" i="278"/>
  <c r="FP73" i="278"/>
  <c r="FP75" i="278"/>
  <c r="FP79" i="278"/>
  <c r="FP80" i="278"/>
  <c r="FP88" i="278"/>
  <c r="FP84" i="278"/>
  <c r="FP89" i="278"/>
  <c r="FP95" i="278"/>
  <c r="FP96" i="278"/>
  <c r="FP99" i="278"/>
  <c r="FQ94" i="278"/>
  <c r="FQ86" i="278"/>
  <c r="FQ87" i="278"/>
  <c r="FQ77" i="278"/>
  <c r="FQ78" i="278"/>
  <c r="FQ74" i="278"/>
  <c r="FQ73" i="278"/>
  <c r="FQ75" i="278"/>
  <c r="FQ79" i="278"/>
  <c r="FQ80" i="278"/>
  <c r="FQ88" i="278"/>
  <c r="FQ84" i="278"/>
  <c r="FQ89" i="278"/>
  <c r="FQ95" i="278"/>
  <c r="FQ96" i="278"/>
  <c r="FQ99" i="278"/>
  <c r="FR94" i="278"/>
  <c r="FR86" i="278"/>
  <c r="FR87" i="278"/>
  <c r="FR77" i="278"/>
  <c r="FR78" i="278"/>
  <c r="FR74" i="278"/>
  <c r="FR73" i="278"/>
  <c r="FR75" i="278"/>
  <c r="FR79" i="278"/>
  <c r="FR80" i="278"/>
  <c r="FR88" i="278"/>
  <c r="FR84" i="278"/>
  <c r="FR89" i="278"/>
  <c r="FR95" i="278"/>
  <c r="FR96" i="278"/>
  <c r="FR99" i="278"/>
  <c r="FS94" i="278"/>
  <c r="FS86" i="278"/>
  <c r="FS87" i="278"/>
  <c r="FS77" i="278"/>
  <c r="FS78" i="278"/>
  <c r="FS74" i="278"/>
  <c r="FS73" i="278"/>
  <c r="FS75" i="278"/>
  <c r="FS79" i="278"/>
  <c r="FS80" i="278"/>
  <c r="FS88" i="278"/>
  <c r="FS84" i="278"/>
  <c r="FS89" i="278"/>
  <c r="FS95" i="278"/>
  <c r="FS96" i="278"/>
  <c r="FS99" i="278"/>
  <c r="FT94" i="278"/>
  <c r="FT86" i="278"/>
  <c r="FT87" i="278"/>
  <c r="FT77" i="278"/>
  <c r="FT78" i="278"/>
  <c r="FT74" i="278"/>
  <c r="FT73" i="278"/>
  <c r="FT75" i="278"/>
  <c r="FT79" i="278"/>
  <c r="FT80" i="278"/>
  <c r="FT88" i="278"/>
  <c r="FT84" i="278"/>
  <c r="FT89" i="278"/>
  <c r="FT95" i="278"/>
  <c r="FT96" i="278"/>
  <c r="FT99" i="278"/>
  <c r="FU94" i="278"/>
  <c r="FU86" i="278"/>
  <c r="FU87" i="278"/>
  <c r="FU77" i="278"/>
  <c r="FU78" i="278"/>
  <c r="FU74" i="278"/>
  <c r="FU73" i="278"/>
  <c r="FU75" i="278"/>
  <c r="FU79" i="278"/>
  <c r="FU80" i="278"/>
  <c r="FU88" i="278"/>
  <c r="FU84" i="278"/>
  <c r="FU89" i="278"/>
  <c r="FU95" i="278"/>
  <c r="FU96" i="278"/>
  <c r="FU99" i="278"/>
  <c r="FV94" i="278"/>
  <c r="FV86" i="278"/>
  <c r="FV87" i="278"/>
  <c r="FV77" i="278"/>
  <c r="FV78" i="278"/>
  <c r="FV74" i="278"/>
  <c r="FV73" i="278"/>
  <c r="FV75" i="278"/>
  <c r="FV79" i="278"/>
  <c r="FV80" i="278"/>
  <c r="FV88" i="278"/>
  <c r="FV84" i="278"/>
  <c r="FV89" i="278"/>
  <c r="FV95" i="278"/>
  <c r="FV96" i="278"/>
  <c r="FV99" i="278"/>
  <c r="FW94" i="278"/>
  <c r="FW86" i="278"/>
  <c r="FW87" i="278"/>
  <c r="FW77" i="278"/>
  <c r="FW78" i="278"/>
  <c r="FW74" i="278"/>
  <c r="FW73" i="278"/>
  <c r="FW75" i="278"/>
  <c r="FW79" i="278"/>
  <c r="FW80" i="278"/>
  <c r="FW88" i="278"/>
  <c r="FW84" i="278"/>
  <c r="FW89" i="278"/>
  <c r="FW95" i="278"/>
  <c r="FW96" i="278"/>
  <c r="FW99" i="278"/>
  <c r="FX94" i="278"/>
  <c r="FX86" i="278"/>
  <c r="FX87" i="278"/>
  <c r="FX77" i="278"/>
  <c r="FX78" i="278"/>
  <c r="FX74" i="278"/>
  <c r="FX73" i="278"/>
  <c r="FX75" i="278"/>
  <c r="FX79" i="278"/>
  <c r="FX80" i="278"/>
  <c r="FX88" i="278"/>
  <c r="FX84" i="278"/>
  <c r="FX89" i="278"/>
  <c r="FX95" i="278"/>
  <c r="FX96" i="278"/>
  <c r="FX99" i="278"/>
  <c r="FY94" i="278"/>
  <c r="FY86" i="278"/>
  <c r="FY87" i="278"/>
  <c r="FY77" i="278"/>
  <c r="FY78" i="278"/>
  <c r="FY74" i="278"/>
  <c r="FY73" i="278"/>
  <c r="FY75" i="278"/>
  <c r="FY79" i="278"/>
  <c r="FY80" i="278"/>
  <c r="FY88" i="278"/>
  <c r="FY84" i="278"/>
  <c r="FY89" i="278"/>
  <c r="FY95" i="278"/>
  <c r="FY96" i="278"/>
  <c r="FY99" i="278"/>
  <c r="FZ94" i="278"/>
  <c r="FZ86" i="278"/>
  <c r="FZ87" i="278"/>
  <c r="FZ77" i="278"/>
  <c r="FZ78" i="278"/>
  <c r="FZ74" i="278"/>
  <c r="FZ73" i="278"/>
  <c r="FZ75" i="278"/>
  <c r="FZ79" i="278"/>
  <c r="FZ80" i="278"/>
  <c r="FZ88" i="278"/>
  <c r="FZ84" i="278"/>
  <c r="FZ89" i="278"/>
  <c r="FZ95" i="278"/>
  <c r="FZ96" i="278"/>
  <c r="FZ99" i="278"/>
  <c r="GA94" i="278"/>
  <c r="GA86" i="278"/>
  <c r="GA87" i="278"/>
  <c r="GA77" i="278"/>
  <c r="GA78" i="278"/>
  <c r="GA74" i="278"/>
  <c r="GA73" i="278"/>
  <c r="GA75" i="278"/>
  <c r="GA79" i="278"/>
  <c r="GA80" i="278"/>
  <c r="GA88" i="278"/>
  <c r="GA84" i="278"/>
  <c r="GA89" i="278"/>
  <c r="GA95" i="278"/>
  <c r="GA96" i="278"/>
  <c r="GA99" i="278"/>
  <c r="GB94" i="278"/>
  <c r="GB86" i="278"/>
  <c r="GB87" i="278"/>
  <c r="GB77" i="278"/>
  <c r="GB78" i="278"/>
  <c r="GB74" i="278"/>
  <c r="GB73" i="278"/>
  <c r="GB75" i="278"/>
  <c r="GB79" i="278"/>
  <c r="GB80" i="278"/>
  <c r="GB88" i="278"/>
  <c r="GB84" i="278"/>
  <c r="GB89" i="278"/>
  <c r="GB95" i="278"/>
  <c r="GB96" i="278"/>
  <c r="GB99" i="278"/>
  <c r="GC94" i="278"/>
  <c r="GC86" i="278"/>
  <c r="GC87" i="278"/>
  <c r="GC77" i="278"/>
  <c r="GC78" i="278"/>
  <c r="GC74" i="278"/>
  <c r="GC73" i="278"/>
  <c r="GC75" i="278"/>
  <c r="GC79" i="278"/>
  <c r="GC80" i="278"/>
  <c r="GC88" i="278"/>
  <c r="GC84" i="278"/>
  <c r="GC89" i="278"/>
  <c r="GC95" i="278"/>
  <c r="GC96" i="278"/>
  <c r="GC99" i="278"/>
  <c r="GD94" i="278"/>
  <c r="GD86" i="278"/>
  <c r="GD87" i="278"/>
  <c r="GD77" i="278"/>
  <c r="GD78" i="278"/>
  <c r="GD74" i="278"/>
  <c r="GD73" i="278"/>
  <c r="GD75" i="278"/>
  <c r="GD79" i="278"/>
  <c r="GD80" i="278"/>
  <c r="GD88" i="278"/>
  <c r="GD84" i="278"/>
  <c r="GD89" i="278"/>
  <c r="GD95" i="278"/>
  <c r="GD96" i="278"/>
  <c r="GD99" i="278"/>
  <c r="GE94" i="278"/>
  <c r="GE86" i="278"/>
  <c r="GE87" i="278"/>
  <c r="GE77" i="278"/>
  <c r="GE78" i="278"/>
  <c r="GE74" i="278"/>
  <c r="GE73" i="278"/>
  <c r="GE75" i="278"/>
  <c r="GE79" i="278"/>
  <c r="GE80" i="278"/>
  <c r="GE88" i="278"/>
  <c r="GE84" i="278"/>
  <c r="GE89" i="278"/>
  <c r="GE95" i="278"/>
  <c r="GE96" i="278"/>
  <c r="GE99" i="278"/>
  <c r="GF94" i="278"/>
  <c r="GF86" i="278"/>
  <c r="GF87" i="278"/>
  <c r="GF77" i="278"/>
  <c r="GF78" i="278"/>
  <c r="GF74" i="278"/>
  <c r="GF73" i="278"/>
  <c r="GF75" i="278"/>
  <c r="GF79" i="278"/>
  <c r="GF80" i="278"/>
  <c r="GF88" i="278"/>
  <c r="GF84" i="278"/>
  <c r="GF89" i="278"/>
  <c r="GF95" i="278"/>
  <c r="GF96" i="278"/>
  <c r="GF99" i="278"/>
  <c r="GG94" i="278"/>
  <c r="GG86" i="278"/>
  <c r="GG87" i="278"/>
  <c r="GG77" i="278"/>
  <c r="GG78" i="278"/>
  <c r="GG74" i="278"/>
  <c r="GG73" i="278"/>
  <c r="GG75" i="278"/>
  <c r="GG79" i="278"/>
  <c r="GG80" i="278"/>
  <c r="GG88" i="278"/>
  <c r="GG84" i="278"/>
  <c r="GG89" i="278"/>
  <c r="GG95" i="278"/>
  <c r="GG96" i="278"/>
  <c r="GG99" i="278"/>
  <c r="GH94" i="278"/>
  <c r="GH86" i="278"/>
  <c r="GH87" i="278"/>
  <c r="GH77" i="278"/>
  <c r="GH78" i="278"/>
  <c r="GH74" i="278"/>
  <c r="GH73" i="278"/>
  <c r="GH75" i="278"/>
  <c r="GH79" i="278"/>
  <c r="GH80" i="278"/>
  <c r="GH88" i="278"/>
  <c r="GH84" i="278"/>
  <c r="GH89" i="278"/>
  <c r="GH95" i="278"/>
  <c r="GH96" i="278"/>
  <c r="GH99" i="278"/>
  <c r="GI94" i="278"/>
  <c r="GI86" i="278"/>
  <c r="GI87" i="278"/>
  <c r="GI77" i="278"/>
  <c r="GI78" i="278"/>
  <c r="GI74" i="278"/>
  <c r="GI73" i="278"/>
  <c r="GI75" i="278"/>
  <c r="GI79" i="278"/>
  <c r="GI80" i="278"/>
  <c r="GI88" i="278"/>
  <c r="GI84" i="278"/>
  <c r="GI89" i="278"/>
  <c r="GI95" i="278"/>
  <c r="GI96" i="278"/>
  <c r="GI99" i="278"/>
  <c r="GJ33" i="278"/>
  <c r="GJ35" i="278"/>
  <c r="GJ66" i="278"/>
  <c r="GJ61" i="278"/>
  <c r="GJ63" i="278"/>
  <c r="GJ67" i="278"/>
  <c r="GJ68" i="278"/>
  <c r="GJ94" i="278"/>
  <c r="GJ86" i="278"/>
  <c r="GJ87" i="278"/>
  <c r="GJ77" i="278"/>
  <c r="GJ78" i="278"/>
  <c r="GJ74" i="278"/>
  <c r="GJ73" i="278"/>
  <c r="GJ75" i="278"/>
  <c r="GJ79" i="278"/>
  <c r="GJ80" i="278"/>
  <c r="GJ88" i="278"/>
  <c r="GJ84" i="278"/>
  <c r="GJ89" i="278"/>
  <c r="GJ95" i="278"/>
  <c r="GJ96" i="278"/>
  <c r="GJ99" i="278"/>
  <c r="J94" i="278"/>
  <c r="J96" i="278"/>
  <c r="J99" i="278"/>
  <c r="K94" i="278"/>
  <c r="K96" i="278"/>
  <c r="K99" i="278"/>
  <c r="L94" i="278"/>
  <c r="L95" i="278"/>
  <c r="L96" i="278"/>
  <c r="L99" i="278"/>
  <c r="M94" i="278"/>
  <c r="M95" i="278"/>
  <c r="M96" i="278"/>
  <c r="M99" i="278"/>
  <c r="N94" i="278"/>
  <c r="N95" i="278"/>
  <c r="N96" i="278"/>
  <c r="N99" i="278"/>
  <c r="O94" i="278"/>
  <c r="O95" i="278"/>
  <c r="O96" i="278"/>
  <c r="O99" i="278"/>
  <c r="P94" i="278"/>
  <c r="P95" i="278"/>
  <c r="P96" i="278"/>
  <c r="P99" i="278"/>
  <c r="Q94" i="278"/>
  <c r="Q95" i="278"/>
  <c r="Q96" i="278"/>
  <c r="Q99" i="278"/>
  <c r="J104" i="280"/>
  <c r="J51" i="265"/>
  <c r="R74" i="282"/>
  <c r="P87" i="278"/>
  <c r="P88" i="278"/>
  <c r="R200" i="280"/>
  <c r="R15" i="275"/>
  <c r="R20" i="275"/>
  <c r="S17" i="275"/>
  <c r="R37" i="314"/>
  <c r="L88" i="265"/>
  <c r="Q24" i="310"/>
  <c r="Q59" i="307"/>
  <c r="R4" i="265"/>
  <c r="R4" i="309"/>
  <c r="R4" i="289"/>
  <c r="R4" i="310"/>
  <c r="R4" i="285"/>
  <c r="R4" i="307"/>
  <c r="R4" i="288"/>
  <c r="R4" i="275"/>
  <c r="R4" i="304"/>
  <c r="R4" i="278"/>
  <c r="R4" i="273"/>
  <c r="R4" i="280"/>
  <c r="R4" i="314"/>
  <c r="R4" i="306"/>
  <c r="R4" i="282"/>
  <c r="R4" i="286"/>
  <c r="Q22" i="310"/>
  <c r="Q57" i="307"/>
  <c r="Q49" i="305"/>
  <c r="Q50" i="305"/>
  <c r="S85" i="305"/>
  <c r="T86" i="305"/>
  <c r="T41" i="305"/>
  <c r="S64" i="306"/>
  <c r="S69" i="306"/>
  <c r="S39" i="305"/>
  <c r="Q87" i="280"/>
  <c r="Q25" i="310"/>
  <c r="Q60" i="307"/>
  <c r="Q240" i="307"/>
  <c r="R64" i="306"/>
  <c r="R85" i="305"/>
  <c r="S86" i="305"/>
  <c r="S41" i="305"/>
  <c r="R69" i="306"/>
  <c r="S109" i="278"/>
  <c r="S76" i="314"/>
  <c r="S85" i="282"/>
  <c r="S74" i="282"/>
  <c r="S200" i="280"/>
  <c r="S37" i="314"/>
  <c r="S15" i="275"/>
  <c r="S20" i="275"/>
  <c r="T17" i="275"/>
  <c r="Q114" i="288"/>
  <c r="Q115" i="288"/>
  <c r="Q123" i="288"/>
  <c r="Q86" i="280"/>
  <c r="Q85" i="314"/>
  <c r="Q76" i="280"/>
  <c r="Q96" i="280"/>
  <c r="Q69" i="288"/>
  <c r="Q57" i="288"/>
  <c r="Q52" i="288"/>
  <c r="Q46" i="288"/>
  <c r="Q33" i="288"/>
  <c r="Q119" i="288"/>
  <c r="Q143" i="273"/>
  <c r="P144" i="273"/>
  <c r="Q71" i="307"/>
  <c r="Q39" i="310"/>
  <c r="S105" i="278"/>
  <c r="S28" i="314"/>
  <c r="S100" i="278"/>
  <c r="S187" i="273"/>
  <c r="S189" i="273"/>
  <c r="V2" i="277"/>
  <c r="V4" i="277"/>
  <c r="V48" i="273"/>
  <c r="W45" i="273"/>
  <c r="T100" i="288"/>
  <c r="T29" i="311"/>
  <c r="T26" i="305"/>
  <c r="T27" i="305"/>
  <c r="T31" i="305"/>
  <c r="U32" i="305"/>
  <c r="U34" i="305"/>
  <c r="U35" i="305"/>
  <c r="U4" i="305"/>
  <c r="T2" i="310"/>
  <c r="T2" i="306"/>
  <c r="T2" i="309"/>
  <c r="T2" i="305"/>
  <c r="T2" i="307"/>
  <c r="S10" i="286"/>
  <c r="S4" i="280"/>
  <c r="S4" i="285"/>
  <c r="S4" i="310"/>
  <c r="S4" i="286"/>
  <c r="S4" i="309"/>
  <c r="S4" i="289"/>
  <c r="S4" i="265"/>
  <c r="S4" i="307"/>
  <c r="S4" i="306"/>
  <c r="S4" i="282"/>
  <c r="S4" i="314"/>
  <c r="S4" i="275"/>
  <c r="S4" i="304"/>
  <c r="S4" i="288"/>
  <c r="S4" i="273"/>
  <c r="S4" i="278"/>
  <c r="O74" i="288"/>
  <c r="O79" i="288"/>
  <c r="S35" i="273"/>
  <c r="T36" i="273"/>
  <c r="T38" i="273"/>
  <c r="T39" i="273"/>
  <c r="P77" i="306"/>
  <c r="P20" i="310"/>
  <c r="P55" i="307"/>
  <c r="P3" i="289"/>
  <c r="P3" i="286"/>
  <c r="P3" i="304"/>
  <c r="P3" i="273"/>
  <c r="P47" i="273"/>
  <c r="P3" i="278"/>
  <c r="P3" i="285"/>
  <c r="P3" i="314"/>
  <c r="P3" i="265"/>
  <c r="P3" i="275"/>
  <c r="P3" i="282"/>
  <c r="S190" i="280"/>
  <c r="S188" i="273"/>
  <c r="R88" i="265"/>
  <c r="U382" i="307"/>
  <c r="U367" i="307"/>
  <c r="U372" i="307"/>
  <c r="U82" i="306"/>
  <c r="U88" i="306"/>
  <c r="S224" i="280"/>
  <c r="P3" i="310"/>
  <c r="P3" i="305"/>
  <c r="P3" i="307"/>
  <c r="P3" i="306"/>
  <c r="P3" i="309"/>
  <c r="P60" i="307"/>
  <c r="P25" i="310"/>
  <c r="P240" i="307"/>
  <c r="T2" i="289"/>
  <c r="T2" i="288"/>
  <c r="T2" i="282"/>
  <c r="T2" i="314"/>
  <c r="T2" i="286"/>
  <c r="T2" i="275"/>
  <c r="T2" i="265"/>
  <c r="T101" i="288"/>
  <c r="T184" i="273"/>
  <c r="T2" i="278"/>
  <c r="T2" i="273"/>
  <c r="T2" i="280"/>
  <c r="T33" i="311"/>
  <c r="T2" i="285"/>
  <c r="R87" i="280"/>
  <c r="Q54" i="314"/>
  <c r="Q17" i="314"/>
  <c r="Q155" i="273"/>
  <c r="Q156" i="273"/>
  <c r="Q40" i="286"/>
  <c r="Q47" i="314"/>
  <c r="R39" i="305"/>
  <c r="R42" i="305"/>
  <c r="R49" i="305"/>
  <c r="R50" i="305"/>
  <c r="S40" i="305"/>
  <c r="S42" i="305"/>
  <c r="T109" i="278"/>
  <c r="T76" i="314"/>
  <c r="T85" i="282"/>
  <c r="T74" i="282"/>
  <c r="T200" i="280"/>
  <c r="T15" i="275"/>
  <c r="T20" i="275"/>
  <c r="U17" i="275"/>
  <c r="T37" i="314"/>
  <c r="R22" i="310"/>
  <c r="R57" i="307"/>
  <c r="Q3" i="275"/>
  <c r="Q3" i="314"/>
  <c r="Q3" i="265"/>
  <c r="Q3" i="278"/>
  <c r="Q3" i="304"/>
  <c r="Q3" i="273"/>
  <c r="Q47" i="273"/>
  <c r="Q3" i="289"/>
  <c r="Q3" i="282"/>
  <c r="Q3" i="285"/>
  <c r="Q3" i="280"/>
  <c r="Q3" i="286"/>
  <c r="R114" i="288"/>
  <c r="R115" i="288"/>
  <c r="R123" i="288"/>
  <c r="R86" i="280"/>
  <c r="R33" i="288"/>
  <c r="R76" i="280"/>
  <c r="R143" i="273"/>
  <c r="Q144" i="273"/>
  <c r="R69" i="288"/>
  <c r="R119" i="288"/>
  <c r="R85" i="314"/>
  <c r="R41" i="314"/>
  <c r="R52" i="288"/>
  <c r="R57" i="288"/>
  <c r="R46" i="288"/>
  <c r="R96" i="280"/>
  <c r="R21" i="310"/>
  <c r="R56" i="307"/>
  <c r="T4" i="307"/>
  <c r="T4" i="304"/>
  <c r="T4" i="285"/>
  <c r="T4" i="275"/>
  <c r="T4" i="286"/>
  <c r="T4" i="314"/>
  <c r="T4" i="280"/>
  <c r="T4" i="289"/>
  <c r="T4" i="265"/>
  <c r="T4" i="309"/>
  <c r="T4" i="310"/>
  <c r="T4" i="288"/>
  <c r="T4" i="278"/>
  <c r="T4" i="282"/>
  <c r="T4" i="273"/>
  <c r="T4" i="306"/>
  <c r="Q77" i="306"/>
  <c r="Q20" i="310"/>
  <c r="Q55" i="307"/>
  <c r="S63" i="307"/>
  <c r="S29" i="310"/>
  <c r="S59" i="307"/>
  <c r="S24" i="310"/>
  <c r="R58" i="307"/>
  <c r="R23" i="310"/>
  <c r="V382" i="307"/>
  <c r="V367" i="307"/>
  <c r="V372" i="307"/>
  <c r="V82" i="306"/>
  <c r="V88" i="306"/>
  <c r="W2" i="277"/>
  <c r="W4" i="277"/>
  <c r="X45" i="273"/>
  <c r="W48" i="273"/>
  <c r="T10" i="286"/>
  <c r="T69" i="306"/>
  <c r="T85" i="305"/>
  <c r="U86" i="305"/>
  <c r="U41" i="305"/>
  <c r="T64" i="306"/>
  <c r="T185" i="273"/>
  <c r="T100" i="278"/>
  <c r="T28" i="314"/>
  <c r="T187" i="273"/>
  <c r="T189" i="273"/>
  <c r="T105" i="278"/>
  <c r="S57" i="307"/>
  <c r="S22" i="310"/>
  <c r="R63" i="307"/>
  <c r="R29" i="310"/>
  <c r="U29" i="311"/>
  <c r="U2" i="306"/>
  <c r="U2" i="309"/>
  <c r="U2" i="305"/>
  <c r="U2" i="310"/>
  <c r="U2" i="307"/>
  <c r="U26" i="305"/>
  <c r="U27" i="305"/>
  <c r="U31" i="305"/>
  <c r="V32" i="305"/>
  <c r="V34" i="305"/>
  <c r="V35" i="305"/>
  <c r="V4" i="305"/>
  <c r="U100" i="288"/>
  <c r="S56" i="307"/>
  <c r="S21" i="310"/>
  <c r="S125" i="280"/>
  <c r="R39" i="310"/>
  <c r="R71" i="307"/>
  <c r="R24" i="310"/>
  <c r="R59" i="307"/>
  <c r="S58" i="307"/>
  <c r="S23" i="310"/>
  <c r="R47" i="314"/>
  <c r="R54" i="314"/>
  <c r="R155" i="273"/>
  <c r="R156" i="273"/>
  <c r="R191" i="280"/>
  <c r="R17" i="314"/>
  <c r="R40" i="286"/>
  <c r="T224" i="280"/>
  <c r="U2" i="278"/>
  <c r="U2" i="275"/>
  <c r="U184" i="273"/>
  <c r="U185" i="273"/>
  <c r="U33" i="311"/>
  <c r="U2" i="273"/>
  <c r="U2" i="288"/>
  <c r="U2" i="314"/>
  <c r="U2" i="289"/>
  <c r="U101" i="288"/>
  <c r="U2" i="286"/>
  <c r="U2" i="282"/>
  <c r="U2" i="265"/>
  <c r="U2" i="280"/>
  <c r="U2" i="285"/>
  <c r="M88" i="265"/>
  <c r="T39" i="305"/>
  <c r="T40" i="305"/>
  <c r="T35" i="273"/>
  <c r="U36" i="273"/>
  <c r="U38" i="273"/>
  <c r="U39" i="273"/>
  <c r="P79" i="288"/>
  <c r="P74" i="288"/>
  <c r="Q3" i="307"/>
  <c r="Q3" i="305"/>
  <c r="Q3" i="310"/>
  <c r="Q3" i="309"/>
  <c r="Q3" i="306"/>
  <c r="S87" i="280"/>
  <c r="U190" i="280"/>
  <c r="U188" i="273"/>
  <c r="U109" i="278"/>
  <c r="U76" i="314"/>
  <c r="U85" i="282"/>
  <c r="U74" i="282"/>
  <c r="U200" i="280"/>
  <c r="U37" i="314"/>
  <c r="U15" i="275"/>
  <c r="U20" i="275"/>
  <c r="V17" i="275"/>
  <c r="T63" i="307"/>
  <c r="T29" i="310"/>
  <c r="S64" i="282"/>
  <c r="S11" i="282"/>
  <c r="S126" i="280"/>
  <c r="S218" i="280"/>
  <c r="S47" i="314"/>
  <c r="S40" i="286"/>
  <c r="S225" i="280"/>
  <c r="S212" i="280"/>
  <c r="S54" i="314"/>
  <c r="S155" i="273"/>
  <c r="S156" i="273"/>
  <c r="S191" i="280"/>
  <c r="S17" i="314"/>
  <c r="S230" i="280"/>
  <c r="R25" i="310"/>
  <c r="R60" i="307"/>
  <c r="R240" i="307"/>
  <c r="U4" i="265"/>
  <c r="U4" i="309"/>
  <c r="U4" i="275"/>
  <c r="U4" i="307"/>
  <c r="U4" i="289"/>
  <c r="U4" i="282"/>
  <c r="U4" i="314"/>
  <c r="U4" i="306"/>
  <c r="U4" i="304"/>
  <c r="U4" i="280"/>
  <c r="U4" i="273"/>
  <c r="U4" i="288"/>
  <c r="U4" i="278"/>
  <c r="U4" i="285"/>
  <c r="U4" i="310"/>
  <c r="U4" i="286"/>
  <c r="U35" i="273"/>
  <c r="V36" i="273"/>
  <c r="V38" i="273"/>
  <c r="V39" i="273"/>
  <c r="R77" i="306"/>
  <c r="R55" i="307"/>
  <c r="R20" i="310"/>
  <c r="V2" i="273"/>
  <c r="V2" i="288"/>
  <c r="V2" i="314"/>
  <c r="V2" i="278"/>
  <c r="V2" i="282"/>
  <c r="V2" i="280"/>
  <c r="V184" i="273"/>
  <c r="V101" i="288"/>
  <c r="V2" i="285"/>
  <c r="V33" i="311"/>
  <c r="V2" i="289"/>
  <c r="V2" i="265"/>
  <c r="V2" i="286"/>
  <c r="V2" i="275"/>
  <c r="T22" i="310"/>
  <c r="T57" i="307"/>
  <c r="V185" i="273"/>
  <c r="T59" i="307"/>
  <c r="T24" i="310"/>
  <c r="V26" i="305"/>
  <c r="V27" i="305"/>
  <c r="V31" i="305"/>
  <c r="W32" i="305"/>
  <c r="W34" i="305"/>
  <c r="W35" i="305"/>
  <c r="W4" i="305"/>
  <c r="V2" i="310"/>
  <c r="V2" i="305"/>
  <c r="V2" i="309"/>
  <c r="V2" i="307"/>
  <c r="V100" i="288"/>
  <c r="V2" i="306"/>
  <c r="V29" i="311"/>
  <c r="T21" i="310"/>
  <c r="T56" i="307"/>
  <c r="T125" i="280"/>
  <c r="W367" i="307"/>
  <c r="W382" i="307"/>
  <c r="W372" i="307"/>
  <c r="W82" i="306"/>
  <c r="W88" i="306"/>
  <c r="Q79" i="288"/>
  <c r="Q74" i="288"/>
  <c r="S114" i="288"/>
  <c r="S115" i="288"/>
  <c r="S123" i="288"/>
  <c r="S86" i="280"/>
  <c r="S57" i="288"/>
  <c r="S52" i="288"/>
  <c r="S33" i="288"/>
  <c r="S41" i="314"/>
  <c r="S46" i="288"/>
  <c r="S76" i="280"/>
  <c r="S119" i="288"/>
  <c r="S85" i="314"/>
  <c r="S96" i="280"/>
  <c r="S143" i="273"/>
  <c r="R144" i="273"/>
  <c r="S69" i="288"/>
  <c r="U105" i="278"/>
  <c r="U100" i="278"/>
  <c r="U28" i="314"/>
  <c r="U187" i="273"/>
  <c r="T23" i="310"/>
  <c r="T58" i="307"/>
  <c r="U10" i="286"/>
  <c r="S39" i="310"/>
  <c r="S71" i="307"/>
  <c r="U39" i="305"/>
  <c r="Y45" i="273"/>
  <c r="X48" i="273"/>
  <c r="X2" i="277"/>
  <c r="X4" i="277"/>
  <c r="S60" i="307"/>
  <c r="S25" i="310"/>
  <c r="S240" i="307"/>
  <c r="U40" i="305"/>
  <c r="R47" i="273"/>
  <c r="R3" i="280"/>
  <c r="R3" i="265"/>
  <c r="R3" i="285"/>
  <c r="R3" i="273"/>
  <c r="R3" i="275"/>
  <c r="R3" i="304"/>
  <c r="R3" i="278"/>
  <c r="R3" i="282"/>
  <c r="R3" i="314"/>
  <c r="R3" i="289"/>
  <c r="R3" i="286"/>
  <c r="T42" i="305"/>
  <c r="S49" i="305"/>
  <c r="S50" i="305"/>
  <c r="U224" i="280"/>
  <c r="T190" i="280"/>
  <c r="T188" i="273"/>
  <c r="T31" i="289"/>
  <c r="R3" i="305"/>
  <c r="R3" i="306"/>
  <c r="R3" i="309"/>
  <c r="R3" i="310"/>
  <c r="R3" i="307"/>
  <c r="N88" i="265"/>
  <c r="T87" i="280"/>
  <c r="V69" i="306"/>
  <c r="V64" i="306"/>
  <c r="V85" i="305"/>
  <c r="W86" i="305"/>
  <c r="W41" i="305"/>
  <c r="V39" i="305"/>
  <c r="V109" i="278"/>
  <c r="V76" i="314"/>
  <c r="V85" i="282"/>
  <c r="V74" i="282"/>
  <c r="V200" i="280"/>
  <c r="V37" i="314"/>
  <c r="V15" i="275"/>
  <c r="V20" i="275"/>
  <c r="W17" i="275"/>
  <c r="T240" i="307"/>
  <c r="T25" i="310"/>
  <c r="T60" i="307"/>
  <c r="V4" i="265"/>
  <c r="V4" i="304"/>
  <c r="V4" i="278"/>
  <c r="V4" i="288"/>
  <c r="V4" i="314"/>
  <c r="V4" i="310"/>
  <c r="V4" i="306"/>
  <c r="V4" i="286"/>
  <c r="V4" i="307"/>
  <c r="V4" i="289"/>
  <c r="V4" i="285"/>
  <c r="V4" i="309"/>
  <c r="V4" i="275"/>
  <c r="V4" i="273"/>
  <c r="V4" i="280"/>
  <c r="V4" i="282"/>
  <c r="Y48" i="273"/>
  <c r="Y2" i="277"/>
  <c r="Y4" i="277"/>
  <c r="Z45" i="273"/>
  <c r="U29" i="310"/>
  <c r="U63" i="307"/>
  <c r="X367" i="307"/>
  <c r="X382" i="307"/>
  <c r="X372" i="307"/>
  <c r="X82" i="306"/>
  <c r="X88" i="306"/>
  <c r="U125" i="280"/>
  <c r="S77" i="306"/>
  <c r="S55" i="307"/>
  <c r="S20" i="310"/>
  <c r="U189" i="273"/>
  <c r="V10" i="286"/>
  <c r="U69" i="306"/>
  <c r="U64" i="306"/>
  <c r="U85" i="305"/>
  <c r="V86" i="305"/>
  <c r="V41" i="305"/>
  <c r="U56" i="307"/>
  <c r="U21" i="310"/>
  <c r="W2" i="306"/>
  <c r="W26" i="305"/>
  <c r="W27" i="305"/>
  <c r="W31" i="305"/>
  <c r="X32" i="305"/>
  <c r="X34" i="305"/>
  <c r="X35" i="305"/>
  <c r="X4" i="305"/>
  <c r="W2" i="309"/>
  <c r="W2" i="310"/>
  <c r="W2" i="307"/>
  <c r="W100" i="288"/>
  <c r="W29" i="311"/>
  <c r="W2" i="305"/>
  <c r="S3" i="286"/>
  <c r="S3" i="304"/>
  <c r="S3" i="289"/>
  <c r="S3" i="314"/>
  <c r="S3" i="285"/>
  <c r="S3" i="278"/>
  <c r="S3" i="282"/>
  <c r="S3" i="273"/>
  <c r="S3" i="275"/>
  <c r="S3" i="265"/>
  <c r="S3" i="280"/>
  <c r="S47" i="273"/>
  <c r="S3" i="310"/>
  <c r="S3" i="309"/>
  <c r="S3" i="307"/>
  <c r="S3" i="305"/>
  <c r="S3" i="306"/>
  <c r="U58" i="307"/>
  <c r="U23" i="310"/>
  <c r="R79" i="288"/>
  <c r="R74" i="288"/>
  <c r="T114" i="288"/>
  <c r="T115" i="288"/>
  <c r="T123" i="288"/>
  <c r="T143" i="273"/>
  <c r="S144" i="273"/>
  <c r="T76" i="280"/>
  <c r="T86" i="280"/>
  <c r="T33" i="288"/>
  <c r="T119" i="288"/>
  <c r="T85" i="314"/>
  <c r="T57" i="288"/>
  <c r="T69" i="288"/>
  <c r="T52" i="288"/>
  <c r="T46" i="288"/>
  <c r="T96" i="280"/>
  <c r="T41" i="314"/>
  <c r="V187" i="273"/>
  <c r="V189" i="273"/>
  <c r="V28" i="314"/>
  <c r="V105" i="278"/>
  <c r="V100" i="278"/>
  <c r="U57" i="307"/>
  <c r="U22" i="310"/>
  <c r="T39" i="310"/>
  <c r="T71" i="307"/>
  <c r="V190" i="280"/>
  <c r="V188" i="273"/>
  <c r="W184" i="273"/>
  <c r="W185" i="273"/>
  <c r="V224" i="280"/>
  <c r="T11" i="282"/>
  <c r="T64" i="282"/>
  <c r="T126" i="280"/>
  <c r="T218" i="280"/>
  <c r="T191" i="280"/>
  <c r="T54" i="314"/>
  <c r="T225" i="280"/>
  <c r="T212" i="280"/>
  <c r="T17" i="314"/>
  <c r="T155" i="273"/>
  <c r="T156" i="273"/>
  <c r="T40" i="286"/>
  <c r="T47" i="314"/>
  <c r="T230" i="280"/>
  <c r="T49" i="305"/>
  <c r="T50" i="305"/>
  <c r="U42" i="305"/>
  <c r="V40" i="305"/>
  <c r="V35" i="273"/>
  <c r="W36" i="273"/>
  <c r="W38" i="273"/>
  <c r="W39" i="273"/>
  <c r="W2" i="265"/>
  <c r="W2" i="314"/>
  <c r="W2" i="282"/>
  <c r="W101" i="288"/>
  <c r="W2" i="288"/>
  <c r="W2" i="286"/>
  <c r="W2" i="280"/>
  <c r="W2" i="285"/>
  <c r="W33" i="311"/>
  <c r="W2" i="275"/>
  <c r="W2" i="289"/>
  <c r="W2" i="278"/>
  <c r="W2" i="273"/>
  <c r="W109" i="278"/>
  <c r="W76" i="314"/>
  <c r="W85" i="282"/>
  <c r="W74" i="282"/>
  <c r="W200" i="280"/>
  <c r="W15" i="275"/>
  <c r="W20" i="275"/>
  <c r="X17" i="275"/>
  <c r="W37" i="314"/>
  <c r="W224" i="280"/>
  <c r="W4" i="285"/>
  <c r="W4" i="314"/>
  <c r="W4" i="310"/>
  <c r="W4" i="306"/>
  <c r="W4" i="289"/>
  <c r="W4" i="309"/>
  <c r="W4" i="273"/>
  <c r="W4" i="288"/>
  <c r="W4" i="265"/>
  <c r="W4" i="307"/>
  <c r="W4" i="278"/>
  <c r="W4" i="286"/>
  <c r="W4" i="282"/>
  <c r="W4" i="275"/>
  <c r="W4" i="304"/>
  <c r="W4" i="280"/>
  <c r="W85" i="305"/>
  <c r="X86" i="305"/>
  <c r="X41" i="305"/>
  <c r="W69" i="306"/>
  <c r="W64" i="306"/>
  <c r="T3" i="280"/>
  <c r="T3" i="285"/>
  <c r="T3" i="273"/>
  <c r="T3" i="265"/>
  <c r="T3" i="278"/>
  <c r="T3" i="282"/>
  <c r="T3" i="304"/>
  <c r="T3" i="289"/>
  <c r="T3" i="275"/>
  <c r="T3" i="286"/>
  <c r="T47" i="273"/>
  <c r="T3" i="314"/>
  <c r="W39" i="305"/>
  <c r="T77" i="306"/>
  <c r="T55" i="307"/>
  <c r="T20" i="310"/>
  <c r="V58" i="307"/>
  <c r="V23" i="310"/>
  <c r="V31" i="289"/>
  <c r="W35" i="273"/>
  <c r="X36" i="273"/>
  <c r="X38" i="273"/>
  <c r="X39" i="273"/>
  <c r="X2" i="310"/>
  <c r="X2" i="309"/>
  <c r="X2" i="307"/>
  <c r="X26" i="305"/>
  <c r="X27" i="305"/>
  <c r="X31" i="305"/>
  <c r="Y32" i="305"/>
  <c r="Y34" i="305"/>
  <c r="Y35" i="305"/>
  <c r="Y4" i="305"/>
  <c r="X100" i="288"/>
  <c r="X2" i="305"/>
  <c r="X2" i="306"/>
  <c r="X29" i="311"/>
  <c r="V22" i="310"/>
  <c r="V57" i="307"/>
  <c r="U49" i="305"/>
  <c r="U50" i="305"/>
  <c r="V42" i="305"/>
  <c r="V125" i="280"/>
  <c r="U60" i="307"/>
  <c r="U25" i="310"/>
  <c r="U240" i="307"/>
  <c r="V56" i="307"/>
  <c r="V21" i="310"/>
  <c r="V59" i="307"/>
  <c r="V24" i="310"/>
  <c r="S81" i="278"/>
  <c r="S35" i="265"/>
  <c r="X184" i="273"/>
  <c r="X185" i="273"/>
  <c r="T3" i="305"/>
  <c r="T3" i="306"/>
  <c r="T3" i="309"/>
  <c r="T3" i="310"/>
  <c r="T3" i="307"/>
  <c r="U39" i="310"/>
  <c r="U71" i="307"/>
  <c r="U114" i="288"/>
  <c r="U115" i="288"/>
  <c r="U123" i="288"/>
  <c r="U46" i="288"/>
  <c r="U76" i="280"/>
  <c r="U119" i="288"/>
  <c r="U85" i="314"/>
  <c r="U86" i="280"/>
  <c r="U143" i="273"/>
  <c r="T144" i="273"/>
  <c r="U69" i="288"/>
  <c r="U33" i="288"/>
  <c r="U41" i="314"/>
  <c r="U57" i="288"/>
  <c r="U52" i="288"/>
  <c r="U96" i="280"/>
  <c r="W40" i="305"/>
  <c r="W188" i="273"/>
  <c r="W190" i="280"/>
  <c r="Y367" i="307"/>
  <c r="Y382" i="307"/>
  <c r="Y372" i="307"/>
  <c r="Y82" i="306"/>
  <c r="Y88" i="306"/>
  <c r="W10" i="286"/>
  <c r="U64" i="282"/>
  <c r="U11" i="282"/>
  <c r="U126" i="280"/>
  <c r="U218" i="280"/>
  <c r="U225" i="280"/>
  <c r="U212" i="280"/>
  <c r="U191" i="280"/>
  <c r="U47" i="314"/>
  <c r="U155" i="273"/>
  <c r="U156" i="273"/>
  <c r="U230" i="280"/>
  <c r="U17" i="314"/>
  <c r="U54" i="314"/>
  <c r="U40" i="286"/>
  <c r="X2" i="265"/>
  <c r="X2" i="286"/>
  <c r="X101" i="288"/>
  <c r="X2" i="280"/>
  <c r="X33" i="311"/>
  <c r="X2" i="273"/>
  <c r="X2" i="282"/>
  <c r="X2" i="278"/>
  <c r="X2" i="275"/>
  <c r="X2" i="288"/>
  <c r="X2" i="289"/>
  <c r="X2" i="285"/>
  <c r="X2" i="314"/>
  <c r="U59" i="307"/>
  <c r="U24" i="310"/>
  <c r="AA45" i="273"/>
  <c r="Z48" i="273"/>
  <c r="Z2" i="277"/>
  <c r="Z4" i="277"/>
  <c r="W187" i="273"/>
  <c r="W189" i="273"/>
  <c r="W28" i="314"/>
  <c r="W105" i="278"/>
  <c r="W100" i="278"/>
  <c r="V29" i="310"/>
  <c r="V63" i="307"/>
  <c r="S74" i="288"/>
  <c r="S79" i="288"/>
  <c r="U87" i="280"/>
  <c r="X64" i="306"/>
  <c r="X69" i="306"/>
  <c r="X85" i="305"/>
  <c r="Y86" i="305"/>
  <c r="Y41" i="305"/>
  <c r="X224" i="280"/>
  <c r="X109" i="278"/>
  <c r="X76" i="314"/>
  <c r="X31" i="289"/>
  <c r="X85" i="282"/>
  <c r="X74" i="282"/>
  <c r="X200" i="280"/>
  <c r="X15" i="275"/>
  <c r="X20" i="275"/>
  <c r="Y17" i="275"/>
  <c r="X37" i="314"/>
  <c r="S88" i="265"/>
  <c r="V60" i="307"/>
  <c r="V25" i="310"/>
  <c r="V240" i="307"/>
  <c r="T74" i="288"/>
  <c r="T79" i="288"/>
  <c r="Y29" i="311"/>
  <c r="Y2" i="305"/>
  <c r="Y100" i="288"/>
  <c r="Y2" i="309"/>
  <c r="Y2" i="310"/>
  <c r="Y2" i="306"/>
  <c r="Y26" i="305"/>
  <c r="Y27" i="305"/>
  <c r="Y31" i="305"/>
  <c r="Z32" i="305"/>
  <c r="Z34" i="305"/>
  <c r="Z35" i="305"/>
  <c r="Z4" i="305"/>
  <c r="Y2" i="307"/>
  <c r="W22" i="310"/>
  <c r="W57" i="307"/>
  <c r="W23" i="310"/>
  <c r="W58" i="307"/>
  <c r="Z382" i="307"/>
  <c r="Z372" i="307"/>
  <c r="Z367" i="307"/>
  <c r="Z82" i="306"/>
  <c r="Z88" i="306"/>
  <c r="W56" i="307"/>
  <c r="W21" i="310"/>
  <c r="X39" i="305"/>
  <c r="Y184" i="273"/>
  <c r="Y185" i="273"/>
  <c r="Y101" i="288"/>
  <c r="Y2" i="285"/>
  <c r="Y2" i="265"/>
  <c r="Y2" i="288"/>
  <c r="Y2" i="273"/>
  <c r="Y2" i="286"/>
  <c r="Y2" i="282"/>
  <c r="Y2" i="289"/>
  <c r="Y2" i="314"/>
  <c r="Y2" i="280"/>
  <c r="Y33" i="311"/>
  <c r="Y2" i="275"/>
  <c r="Y2" i="278"/>
  <c r="V114" i="288"/>
  <c r="V115" i="288"/>
  <c r="V123" i="288"/>
  <c r="V86" i="280"/>
  <c r="V119" i="288"/>
  <c r="V41" i="314"/>
  <c r="V85" i="314"/>
  <c r="V57" i="288"/>
  <c r="V69" i="288"/>
  <c r="V52" i="288"/>
  <c r="V46" i="288"/>
  <c r="V96" i="280"/>
  <c r="V76" i="280"/>
  <c r="V33" i="288"/>
  <c r="V143" i="273"/>
  <c r="U144" i="273"/>
  <c r="V49" i="305"/>
  <c r="V50" i="305"/>
  <c r="W42" i="305"/>
  <c r="X40" i="305"/>
  <c r="W24" i="310"/>
  <c r="W59" i="307"/>
  <c r="X28" i="314"/>
  <c r="X187" i="273"/>
  <c r="X189" i="273"/>
  <c r="X100" i="278"/>
  <c r="X105" i="278"/>
  <c r="V39" i="310"/>
  <c r="V71" i="307"/>
  <c r="X35" i="273"/>
  <c r="Y36" i="273"/>
  <c r="Y38" i="273"/>
  <c r="Y39" i="273"/>
  <c r="U3" i="310"/>
  <c r="U3" i="305"/>
  <c r="U3" i="307"/>
  <c r="U3" i="306"/>
  <c r="U3" i="309"/>
  <c r="U3" i="304"/>
  <c r="U3" i="273"/>
  <c r="U47" i="273"/>
  <c r="U3" i="289"/>
  <c r="U3" i="285"/>
  <c r="U3" i="314"/>
  <c r="U3" i="282"/>
  <c r="U3" i="265"/>
  <c r="U3" i="280"/>
  <c r="U3" i="275"/>
  <c r="U3" i="286"/>
  <c r="U3" i="278"/>
  <c r="X10" i="286"/>
  <c r="V64" i="282"/>
  <c r="V11" i="282"/>
  <c r="V126" i="280"/>
  <c r="V218" i="280"/>
  <c r="V225" i="280"/>
  <c r="V212" i="280"/>
  <c r="V17" i="314"/>
  <c r="V54" i="314"/>
  <c r="V40" i="286"/>
  <c r="V191" i="280"/>
  <c r="V230" i="280"/>
  <c r="V155" i="273"/>
  <c r="V156" i="273"/>
  <c r="V47" i="314"/>
  <c r="V87" i="280"/>
  <c r="U77" i="306"/>
  <c r="U55" i="307"/>
  <c r="U20" i="310"/>
  <c r="X4" i="314"/>
  <c r="X4" i="304"/>
  <c r="X4" i="282"/>
  <c r="X4" i="275"/>
  <c r="X4" i="280"/>
  <c r="X4" i="309"/>
  <c r="X4" i="289"/>
  <c r="X4" i="265"/>
  <c r="X4" i="306"/>
  <c r="X4" i="278"/>
  <c r="X4" i="285"/>
  <c r="X4" i="273"/>
  <c r="X4" i="288"/>
  <c r="X4" i="286"/>
  <c r="X4" i="307"/>
  <c r="X4" i="310"/>
  <c r="W63" i="307"/>
  <c r="W29" i="310"/>
  <c r="W125" i="280"/>
  <c r="AA2" i="277"/>
  <c r="AA4" i="277"/>
  <c r="AB45" i="273"/>
  <c r="AA48" i="273"/>
  <c r="X190" i="280"/>
  <c r="X188" i="273"/>
  <c r="O88" i="265"/>
  <c r="W87" i="280"/>
  <c r="W25" i="310"/>
  <c r="W60" i="307"/>
  <c r="W240" i="307"/>
  <c r="W49" i="305"/>
  <c r="W50" i="305"/>
  <c r="X42" i="305"/>
  <c r="Y10" i="286"/>
  <c r="Y40" i="305"/>
  <c r="AA382" i="307"/>
  <c r="AA367" i="307"/>
  <c r="AA372" i="307"/>
  <c r="AA88" i="306"/>
  <c r="AA82" i="306"/>
  <c r="V3" i="305"/>
  <c r="V3" i="310"/>
  <c r="V3" i="307"/>
  <c r="V3" i="306"/>
  <c r="V3" i="309"/>
  <c r="Z26" i="305"/>
  <c r="Z27" i="305"/>
  <c r="Z31" i="305"/>
  <c r="AA32" i="305"/>
  <c r="AA34" i="305"/>
  <c r="AA35" i="305"/>
  <c r="AA4" i="305"/>
  <c r="Z2" i="310"/>
  <c r="Z2" i="309"/>
  <c r="Z100" i="288"/>
  <c r="Z2" i="306"/>
  <c r="Z29" i="311"/>
  <c r="Z2" i="307"/>
  <c r="Z2" i="305"/>
  <c r="W71" i="307"/>
  <c r="W39" i="310"/>
  <c r="U79" i="288"/>
  <c r="U74" i="288"/>
  <c r="Y224" i="280"/>
  <c r="Y190" i="280"/>
  <c r="Y188" i="273"/>
  <c r="X63" i="307"/>
  <c r="X29" i="310"/>
  <c r="Y105" i="278"/>
  <c r="Y187" i="273"/>
  <c r="Y189" i="273"/>
  <c r="Y28" i="314"/>
  <c r="Y100" i="278"/>
  <c r="X125" i="280"/>
  <c r="Z2" i="285"/>
  <c r="Z2" i="275"/>
  <c r="Z2" i="265"/>
  <c r="Z184" i="273"/>
  <c r="Z2" i="278"/>
  <c r="Z2" i="280"/>
  <c r="Z2" i="282"/>
  <c r="Z2" i="314"/>
  <c r="Z2" i="289"/>
  <c r="Z2" i="286"/>
  <c r="Z2" i="288"/>
  <c r="Z101" i="288"/>
  <c r="Z2" i="273"/>
  <c r="Z33" i="311"/>
  <c r="W114" i="288"/>
  <c r="W115" i="288"/>
  <c r="W123" i="288"/>
  <c r="W119" i="288"/>
  <c r="W85" i="314"/>
  <c r="W143" i="273"/>
  <c r="V144" i="273"/>
  <c r="W69" i="288"/>
  <c r="W86" i="280"/>
  <c r="W57" i="288"/>
  <c r="W41" i="314"/>
  <c r="W52" i="288"/>
  <c r="W33" i="288"/>
  <c r="W46" i="288"/>
  <c r="W96" i="280"/>
  <c r="W76" i="280"/>
  <c r="T81" i="278"/>
  <c r="T35" i="265"/>
  <c r="Y39" i="305"/>
  <c r="V3" i="273"/>
  <c r="V3" i="314"/>
  <c r="V3" i="304"/>
  <c r="V3" i="278"/>
  <c r="V3" i="265"/>
  <c r="V3" i="285"/>
  <c r="V3" i="282"/>
  <c r="V47" i="273"/>
  <c r="V3" i="275"/>
  <c r="V3" i="280"/>
  <c r="V3" i="286"/>
  <c r="V3" i="289"/>
  <c r="Y64" i="306"/>
  <c r="Y85" i="305"/>
  <c r="Z86" i="305"/>
  <c r="Z41" i="305"/>
  <c r="Y69" i="306"/>
  <c r="W11" i="282"/>
  <c r="W64" i="282"/>
  <c r="W126" i="280"/>
  <c r="W218" i="280"/>
  <c r="W230" i="280"/>
  <c r="W17" i="314"/>
  <c r="W47" i="314"/>
  <c r="W40" i="286"/>
  <c r="W191" i="280"/>
  <c r="W54" i="314"/>
  <c r="W225" i="280"/>
  <c r="W212" i="280"/>
  <c r="W155" i="273"/>
  <c r="W156" i="273"/>
  <c r="Y109" i="278"/>
  <c r="Y76" i="314"/>
  <c r="Y85" i="282"/>
  <c r="Y74" i="282"/>
  <c r="Y200" i="280"/>
  <c r="Y37" i="314"/>
  <c r="Y15" i="275"/>
  <c r="Y20" i="275"/>
  <c r="Z17" i="275"/>
  <c r="Z185" i="273"/>
  <c r="Y35" i="273"/>
  <c r="Z36" i="273"/>
  <c r="Z38" i="273"/>
  <c r="Z39" i="273"/>
  <c r="X58" i="307"/>
  <c r="X23" i="310"/>
  <c r="AC45" i="273"/>
  <c r="AB2" i="277"/>
  <c r="AB4" i="277"/>
  <c r="AB48" i="273"/>
  <c r="Y4" i="289"/>
  <c r="Y4" i="265"/>
  <c r="Y4" i="282"/>
  <c r="Y4" i="309"/>
  <c r="Y4" i="285"/>
  <c r="Y4" i="307"/>
  <c r="Y4" i="306"/>
  <c r="Y4" i="310"/>
  <c r="Y4" i="304"/>
  <c r="Y4" i="288"/>
  <c r="Y4" i="314"/>
  <c r="Y4" i="286"/>
  <c r="Y4" i="275"/>
  <c r="Y4" i="278"/>
  <c r="Y4" i="273"/>
  <c r="Y4" i="280"/>
  <c r="X22" i="310"/>
  <c r="X57" i="307"/>
  <c r="X59" i="307"/>
  <c r="X24" i="310"/>
  <c r="V77" i="306"/>
  <c r="V20" i="310"/>
  <c r="V55" i="307"/>
  <c r="X56" i="307"/>
  <c r="X21" i="310"/>
  <c r="Z64" i="306"/>
  <c r="Z69" i="306"/>
  <c r="Z85" i="305"/>
  <c r="AA86" i="305"/>
  <c r="AA41" i="305"/>
  <c r="Z40" i="305"/>
  <c r="X71" i="307"/>
  <c r="X39" i="310"/>
  <c r="W3" i="309"/>
  <c r="W3" i="307"/>
  <c r="W3" i="305"/>
  <c r="W3" i="306"/>
  <c r="W3" i="310"/>
  <c r="AA2" i="265"/>
  <c r="AA2" i="289"/>
  <c r="AA2" i="285"/>
  <c r="AA2" i="273"/>
  <c r="AA2" i="286"/>
  <c r="AA2" i="314"/>
  <c r="AA2" i="282"/>
  <c r="AA184" i="273"/>
  <c r="AA185" i="273"/>
  <c r="AA101" i="288"/>
  <c r="AA2" i="278"/>
  <c r="AA2" i="280"/>
  <c r="AA2" i="275"/>
  <c r="AA2" i="288"/>
  <c r="AA33" i="311"/>
  <c r="Z39" i="305"/>
  <c r="W3" i="278"/>
  <c r="W3" i="289"/>
  <c r="W3" i="265"/>
  <c r="W3" i="273"/>
  <c r="W3" i="282"/>
  <c r="W3" i="275"/>
  <c r="W3" i="280"/>
  <c r="W3" i="314"/>
  <c r="W3" i="304"/>
  <c r="W47" i="273"/>
  <c r="W3" i="285"/>
  <c r="W3" i="286"/>
  <c r="Z105" i="278"/>
  <c r="Z187" i="273"/>
  <c r="Z189" i="273"/>
  <c r="Z100" i="278"/>
  <c r="Z28" i="314"/>
  <c r="X11" i="282"/>
  <c r="X64" i="282"/>
  <c r="X126" i="280"/>
  <c r="X218" i="280"/>
  <c r="X191" i="280"/>
  <c r="X47" i="314"/>
  <c r="X155" i="273"/>
  <c r="X156" i="273"/>
  <c r="X40" i="286"/>
  <c r="X230" i="280"/>
  <c r="X54" i="314"/>
  <c r="X225" i="280"/>
  <c r="X212" i="280"/>
  <c r="X17" i="314"/>
  <c r="Y24" i="310"/>
  <c r="Y59" i="307"/>
  <c r="Z224" i="280"/>
  <c r="X87" i="280"/>
  <c r="Z4" i="265"/>
  <c r="Z4" i="307"/>
  <c r="Z4" i="288"/>
  <c r="Z4" i="275"/>
  <c r="Z4" i="282"/>
  <c r="Z4" i="314"/>
  <c r="Z4" i="286"/>
  <c r="Z4" i="306"/>
  <c r="Z4" i="309"/>
  <c r="Z4" i="278"/>
  <c r="Z4" i="304"/>
  <c r="Z4" i="285"/>
  <c r="Z4" i="280"/>
  <c r="Z4" i="289"/>
  <c r="Z4" i="310"/>
  <c r="Z4" i="273"/>
  <c r="Y63" i="307"/>
  <c r="Y29" i="310"/>
  <c r="Z35" i="273"/>
  <c r="AA36" i="273"/>
  <c r="AA38" i="273"/>
  <c r="AA39" i="273"/>
  <c r="Y125" i="280"/>
  <c r="AD45" i="273"/>
  <c r="AC2" i="277"/>
  <c r="AC4" i="277"/>
  <c r="AC48" i="273"/>
  <c r="Z190" i="280"/>
  <c r="Z188" i="273"/>
  <c r="T88" i="265"/>
  <c r="AB382" i="307"/>
  <c r="AB367" i="307"/>
  <c r="AB372" i="307"/>
  <c r="AB82" i="306"/>
  <c r="AB88" i="306"/>
  <c r="Y56" i="307"/>
  <c r="Y21" i="310"/>
  <c r="X114" i="288"/>
  <c r="X115" i="288"/>
  <c r="X123" i="288"/>
  <c r="X86" i="280"/>
  <c r="X69" i="288"/>
  <c r="X52" i="288"/>
  <c r="X46" i="288"/>
  <c r="X41" i="314"/>
  <c r="X143" i="273"/>
  <c r="W144" i="273"/>
  <c r="X33" i="288"/>
  <c r="X119" i="288"/>
  <c r="X85" i="314"/>
  <c r="X76" i="280"/>
  <c r="X57" i="288"/>
  <c r="X96" i="280"/>
  <c r="W77" i="306"/>
  <c r="W20" i="310"/>
  <c r="W55" i="307"/>
  <c r="Y22" i="310"/>
  <c r="Y57" i="307"/>
  <c r="V79" i="288"/>
  <c r="V74" i="288"/>
  <c r="Y58" i="307"/>
  <c r="Y23" i="310"/>
  <c r="Z10" i="286"/>
  <c r="X60" i="307"/>
  <c r="X25" i="310"/>
  <c r="X240" i="307"/>
  <c r="AA2" i="305"/>
  <c r="AA100" i="288"/>
  <c r="AA2" i="306"/>
  <c r="AA26" i="305"/>
  <c r="AA27" i="305"/>
  <c r="AA31" i="305"/>
  <c r="AB32" i="305"/>
  <c r="AB34" i="305"/>
  <c r="AB35" i="305"/>
  <c r="AB4" i="305"/>
  <c r="AA2" i="309"/>
  <c r="AA2" i="310"/>
  <c r="AA2" i="307"/>
  <c r="AA29" i="311"/>
  <c r="X49" i="305"/>
  <c r="X50" i="305"/>
  <c r="Y42" i="305"/>
  <c r="AA190" i="280"/>
  <c r="AA188" i="273"/>
  <c r="Y87" i="280"/>
  <c r="Y114" i="288"/>
  <c r="Y115" i="288"/>
  <c r="Y123" i="288"/>
  <c r="Y33" i="288"/>
  <c r="Y57" i="288"/>
  <c r="Y52" i="288"/>
  <c r="Y46" i="288"/>
  <c r="Y96" i="280"/>
  <c r="Y86" i="280"/>
  <c r="Y119" i="288"/>
  <c r="Y85" i="314"/>
  <c r="Y41" i="314"/>
  <c r="Y143" i="273"/>
  <c r="X144" i="273"/>
  <c r="Y76" i="280"/>
  <c r="Y69" i="288"/>
  <c r="U81" i="278"/>
  <c r="U35" i="265"/>
  <c r="AD48" i="273"/>
  <c r="AD2" i="277"/>
  <c r="AD4" i="277"/>
  <c r="AE45" i="273"/>
  <c r="Y64" i="282"/>
  <c r="Y11" i="282"/>
  <c r="Y126" i="280"/>
  <c r="Y218" i="280"/>
  <c r="Y54" i="314"/>
  <c r="Y155" i="273"/>
  <c r="Y156" i="273"/>
  <c r="Y230" i="280"/>
  <c r="Y17" i="314"/>
  <c r="Y191" i="280"/>
  <c r="Y225" i="280"/>
  <c r="Y212" i="280"/>
  <c r="Y47" i="314"/>
  <c r="Y40" i="286"/>
  <c r="Z23" i="310"/>
  <c r="Z58" i="307"/>
  <c r="AA10" i="286"/>
  <c r="AA39" i="305"/>
  <c r="Z56" i="307"/>
  <c r="Z21" i="310"/>
  <c r="Y71" i="307"/>
  <c r="Y39" i="310"/>
  <c r="Z59" i="307"/>
  <c r="Z24" i="310"/>
  <c r="AA40" i="305"/>
  <c r="AA224" i="280"/>
  <c r="Y49" i="305"/>
  <c r="Y50" i="305"/>
  <c r="Z42" i="305"/>
  <c r="AA64" i="306"/>
  <c r="AA85" i="305"/>
  <c r="AB86" i="305"/>
  <c r="AB41" i="305"/>
  <c r="AA69" i="306"/>
  <c r="X3" i="310"/>
  <c r="X3" i="306"/>
  <c r="X3" i="307"/>
  <c r="X3" i="309"/>
  <c r="X3" i="305"/>
  <c r="AB2" i="278"/>
  <c r="AB2" i="288"/>
  <c r="AB2" i="285"/>
  <c r="AB2" i="265"/>
  <c r="AB2" i="314"/>
  <c r="AB2" i="286"/>
  <c r="AB101" i="288"/>
  <c r="AB184" i="273"/>
  <c r="AB33" i="311"/>
  <c r="AB2" i="289"/>
  <c r="AB2" i="275"/>
  <c r="AB2" i="280"/>
  <c r="AB2" i="282"/>
  <c r="AB2" i="273"/>
  <c r="AA35" i="273"/>
  <c r="AB36" i="273"/>
  <c r="AB38" i="273"/>
  <c r="AB39" i="273"/>
  <c r="X3" i="304"/>
  <c r="X3" i="273"/>
  <c r="X3" i="289"/>
  <c r="X3" i="265"/>
  <c r="X3" i="278"/>
  <c r="X3" i="280"/>
  <c r="X3" i="314"/>
  <c r="X47" i="273"/>
  <c r="X3" i="282"/>
  <c r="X3" i="285"/>
  <c r="X3" i="286"/>
  <c r="X3" i="275"/>
  <c r="W74" i="288"/>
  <c r="W79" i="288"/>
  <c r="Z125" i="280"/>
  <c r="Z109" i="278"/>
  <c r="Z76" i="314"/>
  <c r="Z31" i="289"/>
  <c r="Z85" i="282"/>
  <c r="Z74" i="282"/>
  <c r="Z200" i="280"/>
  <c r="Z15" i="275"/>
  <c r="Z20" i="275"/>
  <c r="AA17" i="275"/>
  <c r="Z37" i="314"/>
  <c r="Z29" i="310"/>
  <c r="Z63" i="307"/>
  <c r="AC382" i="307"/>
  <c r="AC367" i="307"/>
  <c r="AC372" i="307"/>
  <c r="AC82" i="306"/>
  <c r="AC88" i="306"/>
  <c r="Z57" i="307"/>
  <c r="Z22" i="310"/>
  <c r="AB185" i="273"/>
  <c r="AB100" i="288"/>
  <c r="AB29" i="311"/>
  <c r="AB2" i="310"/>
  <c r="AB26" i="305"/>
  <c r="AB27" i="305"/>
  <c r="AB31" i="305"/>
  <c r="AC32" i="305"/>
  <c r="AC34" i="305"/>
  <c r="AC35" i="305"/>
  <c r="AC4" i="305"/>
  <c r="AB2" i="309"/>
  <c r="AB2" i="306"/>
  <c r="AB2" i="307"/>
  <c r="AB2" i="305"/>
  <c r="AA4" i="304"/>
  <c r="AA4" i="289"/>
  <c r="AA4" i="309"/>
  <c r="AA4" i="280"/>
  <c r="AA4" i="307"/>
  <c r="AA4" i="282"/>
  <c r="AA4" i="314"/>
  <c r="AA4" i="265"/>
  <c r="AA4" i="273"/>
  <c r="AA4" i="310"/>
  <c r="AA4" i="278"/>
  <c r="AA4" i="306"/>
  <c r="AA4" i="286"/>
  <c r="AA4" i="275"/>
  <c r="AA4" i="288"/>
  <c r="AA4" i="285"/>
  <c r="Y240" i="307"/>
  <c r="Y25" i="310"/>
  <c r="Y60" i="307"/>
  <c r="X77" i="306"/>
  <c r="X20" i="310"/>
  <c r="X55" i="307"/>
  <c r="P88" i="265"/>
  <c r="AD382" i="307"/>
  <c r="AD372" i="307"/>
  <c r="AD367" i="307"/>
  <c r="AD82" i="306"/>
  <c r="AD88" i="306"/>
  <c r="AA28" i="314"/>
  <c r="AA187" i="273"/>
  <c r="AA189" i="273"/>
  <c r="AA105" i="278"/>
  <c r="AA100" i="278"/>
  <c r="AA59" i="307"/>
  <c r="AA24" i="310"/>
  <c r="AB188" i="273"/>
  <c r="AB190" i="280"/>
  <c r="AC33" i="311"/>
  <c r="AC2" i="273"/>
  <c r="AC2" i="289"/>
  <c r="AC184" i="273"/>
  <c r="AC185" i="273"/>
  <c r="AC2" i="288"/>
  <c r="AC2" i="314"/>
  <c r="AC2" i="285"/>
  <c r="AC2" i="265"/>
  <c r="AC101" i="288"/>
  <c r="AC2" i="282"/>
  <c r="AC2" i="286"/>
  <c r="AC2" i="275"/>
  <c r="AC2" i="278"/>
  <c r="AC2" i="280"/>
  <c r="AB10" i="286"/>
  <c r="AA125" i="280"/>
  <c r="Y77" i="306"/>
  <c r="Y55" i="307"/>
  <c r="Y20" i="310"/>
  <c r="AA63" i="307"/>
  <c r="AA29" i="310"/>
  <c r="AB39" i="305"/>
  <c r="AB4" i="265"/>
  <c r="AB4" i="310"/>
  <c r="AB4" i="307"/>
  <c r="AB4" i="278"/>
  <c r="AB4" i="275"/>
  <c r="AB4" i="288"/>
  <c r="AB4" i="314"/>
  <c r="AB4" i="285"/>
  <c r="AB4" i="306"/>
  <c r="AB4" i="273"/>
  <c r="AB4" i="286"/>
  <c r="AB4" i="280"/>
  <c r="AB4" i="304"/>
  <c r="AB4" i="289"/>
  <c r="AB4" i="282"/>
  <c r="AB4" i="309"/>
  <c r="AA42" i="305"/>
  <c r="Z49" i="305"/>
  <c r="Z50" i="305"/>
  <c r="AB224" i="280"/>
  <c r="Y3" i="309"/>
  <c r="Y3" i="305"/>
  <c r="Y3" i="307"/>
  <c r="Y3" i="306"/>
  <c r="Y3" i="310"/>
  <c r="AA57" i="307"/>
  <c r="AA22" i="310"/>
  <c r="AE2" i="277"/>
  <c r="AE4" i="277"/>
  <c r="AE48" i="273"/>
  <c r="AF45" i="273"/>
  <c r="Y3" i="314"/>
  <c r="Y3" i="275"/>
  <c r="Y47" i="273"/>
  <c r="Y3" i="278"/>
  <c r="Y3" i="286"/>
  <c r="Y3" i="304"/>
  <c r="Y3" i="273"/>
  <c r="Y3" i="285"/>
  <c r="Y3" i="289"/>
  <c r="Y3" i="265"/>
  <c r="Y3" i="282"/>
  <c r="Y3" i="280"/>
  <c r="AB35" i="273"/>
  <c r="AC36" i="273"/>
  <c r="AC38" i="273"/>
  <c r="AC39" i="273"/>
  <c r="Z39" i="310"/>
  <c r="Z71" i="307"/>
  <c r="AA21" i="310"/>
  <c r="AA56" i="307"/>
  <c r="Z64" i="282"/>
  <c r="Z11" i="282"/>
  <c r="Z126" i="280"/>
  <c r="Z218" i="280"/>
  <c r="Z230" i="280"/>
  <c r="Z40" i="286"/>
  <c r="Z47" i="314"/>
  <c r="Z191" i="280"/>
  <c r="Z225" i="280"/>
  <c r="Z212" i="280"/>
  <c r="Z17" i="314"/>
  <c r="Z54" i="314"/>
  <c r="Z155" i="273"/>
  <c r="Z156" i="273"/>
  <c r="X79" i="288"/>
  <c r="X74" i="288"/>
  <c r="Z114" i="288"/>
  <c r="Z115" i="288"/>
  <c r="Z123" i="288"/>
  <c r="Z86" i="280"/>
  <c r="Z33" i="288"/>
  <c r="Z143" i="273"/>
  <c r="Y144" i="273"/>
  <c r="Z76" i="280"/>
  <c r="Z41" i="314"/>
  <c r="Z119" i="288"/>
  <c r="Z85" i="314"/>
  <c r="Z57" i="288"/>
  <c r="Z69" i="288"/>
  <c r="Z52" i="288"/>
  <c r="Z96" i="280"/>
  <c r="Z46" i="288"/>
  <c r="AA109" i="278"/>
  <c r="AA85" i="282"/>
  <c r="AA76" i="314"/>
  <c r="AA74" i="282"/>
  <c r="AA200" i="280"/>
  <c r="AA15" i="275"/>
  <c r="AA20" i="275"/>
  <c r="AB17" i="275"/>
  <c r="AA37" i="314"/>
  <c r="Z87" i="280"/>
  <c r="AC2" i="310"/>
  <c r="AC2" i="307"/>
  <c r="AC26" i="305"/>
  <c r="AC27" i="305"/>
  <c r="AC31" i="305"/>
  <c r="AD32" i="305"/>
  <c r="AD34" i="305"/>
  <c r="AD35" i="305"/>
  <c r="AD4" i="305"/>
  <c r="AC100" i="288"/>
  <c r="AC2" i="306"/>
  <c r="AC2" i="309"/>
  <c r="AC29" i="311"/>
  <c r="AC2" i="305"/>
  <c r="Z25" i="310"/>
  <c r="Z60" i="307"/>
  <c r="Z240" i="307"/>
  <c r="AA58" i="307"/>
  <c r="AA23" i="310"/>
  <c r="AB40" i="305"/>
  <c r="U88" i="265"/>
  <c r="AC190" i="280"/>
  <c r="AC188" i="273"/>
  <c r="AC69" i="306"/>
  <c r="AC64" i="306"/>
  <c r="AC85" i="305"/>
  <c r="AD86" i="305"/>
  <c r="AD41" i="305"/>
  <c r="AB69" i="306"/>
  <c r="AB64" i="306"/>
  <c r="AB85" i="305"/>
  <c r="AC86" i="305"/>
  <c r="AC41" i="305"/>
  <c r="AC40" i="305"/>
  <c r="AE367" i="307"/>
  <c r="AE382" i="307"/>
  <c r="AE372" i="307"/>
  <c r="AE82" i="306"/>
  <c r="AE88" i="306"/>
  <c r="AB56" i="307"/>
  <c r="AB21" i="310"/>
  <c r="AB109" i="278"/>
  <c r="AB76" i="314"/>
  <c r="AB85" i="282"/>
  <c r="AB31" i="289"/>
  <c r="AB74" i="282"/>
  <c r="AB200" i="280"/>
  <c r="AB15" i="275"/>
  <c r="AB20" i="275"/>
  <c r="AC17" i="275"/>
  <c r="AB37" i="314"/>
  <c r="AC4" i="310"/>
  <c r="AC4" i="273"/>
  <c r="AC4" i="282"/>
  <c r="AC4" i="309"/>
  <c r="AC4" i="278"/>
  <c r="AC4" i="286"/>
  <c r="AC4" i="265"/>
  <c r="AC4" i="314"/>
  <c r="AC4" i="285"/>
  <c r="AC4" i="275"/>
  <c r="AC4" i="307"/>
  <c r="AC4" i="306"/>
  <c r="AC4" i="280"/>
  <c r="AC4" i="289"/>
  <c r="AC4" i="304"/>
  <c r="AC4" i="288"/>
  <c r="AB29" i="310"/>
  <c r="AB63" i="307"/>
  <c r="AC224" i="280"/>
  <c r="V81" i="278"/>
  <c r="V35" i="265"/>
  <c r="AC35" i="273"/>
  <c r="AD36" i="273"/>
  <c r="AD38" i="273"/>
  <c r="AD39" i="273"/>
  <c r="AA25" i="310"/>
  <c r="AA240" i="307"/>
  <c r="AA60" i="307"/>
  <c r="Z77" i="306"/>
  <c r="Z20" i="310"/>
  <c r="Z55" i="307"/>
  <c r="AA114" i="288"/>
  <c r="AA115" i="288"/>
  <c r="AA123" i="288"/>
  <c r="AA86" i="280"/>
  <c r="AA41" i="314"/>
  <c r="AA57" i="288"/>
  <c r="AA52" i="288"/>
  <c r="AA33" i="288"/>
  <c r="AA46" i="288"/>
  <c r="AA119" i="288"/>
  <c r="AA85" i="314"/>
  <c r="AA143" i="273"/>
  <c r="Z144" i="273"/>
  <c r="AA69" i="288"/>
  <c r="AA76" i="280"/>
  <c r="AA96" i="280"/>
  <c r="AA64" i="282"/>
  <c r="AA11" i="282"/>
  <c r="AA126" i="280"/>
  <c r="AA218" i="280"/>
  <c r="AA54" i="314"/>
  <c r="AA225" i="280"/>
  <c r="AA212" i="280"/>
  <c r="AA191" i="280"/>
  <c r="AA47" i="314"/>
  <c r="AA40" i="286"/>
  <c r="AA230" i="280"/>
  <c r="AA17" i="314"/>
  <c r="AA155" i="273"/>
  <c r="AA156" i="273"/>
  <c r="AD26" i="305"/>
  <c r="AD27" i="305"/>
  <c r="AD31" i="305"/>
  <c r="AE32" i="305"/>
  <c r="AE34" i="305"/>
  <c r="AE35" i="305"/>
  <c r="AE4" i="305"/>
  <c r="AD2" i="309"/>
  <c r="AD2" i="306"/>
  <c r="AD29" i="311"/>
  <c r="AD2" i="307"/>
  <c r="AD2" i="305"/>
  <c r="AD100" i="288"/>
  <c r="AD2" i="310"/>
  <c r="AG45" i="273"/>
  <c r="AF2" i="277"/>
  <c r="AF4" i="277"/>
  <c r="AF48" i="273"/>
  <c r="AD2" i="278"/>
  <c r="AD2" i="282"/>
  <c r="AD2" i="314"/>
  <c r="AD184" i="273"/>
  <c r="AD185" i="273"/>
  <c r="AD101" i="288"/>
  <c r="AD2" i="289"/>
  <c r="AD2" i="285"/>
  <c r="AD2" i="265"/>
  <c r="AD2" i="273"/>
  <c r="AD2" i="275"/>
  <c r="AD33" i="311"/>
  <c r="AD2" i="286"/>
  <c r="AD2" i="280"/>
  <c r="AD2" i="288"/>
  <c r="AB105" i="278"/>
  <c r="AB28" i="314"/>
  <c r="AB187" i="273"/>
  <c r="AB189" i="273"/>
  <c r="AB100" i="278"/>
  <c r="AA87" i="280"/>
  <c r="Y79" i="288"/>
  <c r="Y74" i="288"/>
  <c r="Z3" i="275"/>
  <c r="Z47" i="273"/>
  <c r="Z3" i="282"/>
  <c r="Z3" i="289"/>
  <c r="Z3" i="265"/>
  <c r="Z3" i="278"/>
  <c r="Z3" i="304"/>
  <c r="Z3" i="285"/>
  <c r="Z3" i="314"/>
  <c r="Z3" i="273"/>
  <c r="Z3" i="280"/>
  <c r="Z3" i="286"/>
  <c r="AB125" i="280"/>
  <c r="Z3" i="310"/>
  <c r="Z3" i="307"/>
  <c r="Z3" i="305"/>
  <c r="Z3" i="306"/>
  <c r="Z3" i="309"/>
  <c r="AB58" i="307"/>
  <c r="AB23" i="310"/>
  <c r="AA39" i="310"/>
  <c r="AA71" i="307"/>
  <c r="AA49" i="305"/>
  <c r="AA50" i="305"/>
  <c r="AB42" i="305"/>
  <c r="AB57" i="307"/>
  <c r="AB22" i="310"/>
  <c r="AC10" i="286"/>
  <c r="Q81" i="278"/>
  <c r="Q35" i="265"/>
  <c r="AB114" i="288"/>
  <c r="AB115" i="288"/>
  <c r="AB123" i="288"/>
  <c r="AB143" i="273"/>
  <c r="AA144" i="273"/>
  <c r="AB76" i="280"/>
  <c r="AB33" i="288"/>
  <c r="AB119" i="288"/>
  <c r="AB85" i="314"/>
  <c r="AB57" i="288"/>
  <c r="AB69" i="288"/>
  <c r="AB41" i="314"/>
  <c r="AB52" i="288"/>
  <c r="AB46" i="288"/>
  <c r="AB86" i="280"/>
  <c r="AB96" i="280"/>
  <c r="AD109" i="278"/>
  <c r="AD76" i="314"/>
  <c r="AD85" i="282"/>
  <c r="AD74" i="282"/>
  <c r="AD200" i="280"/>
  <c r="AD37" i="314"/>
  <c r="AD15" i="275"/>
  <c r="AD188" i="273"/>
  <c r="AD190" i="280"/>
  <c r="AB49" i="305"/>
  <c r="AB50" i="305"/>
  <c r="AA3" i="306"/>
  <c r="AA3" i="310"/>
  <c r="AA3" i="309"/>
  <c r="AA3" i="305"/>
  <c r="AA3" i="307"/>
  <c r="Z74" i="288"/>
  <c r="Z79" i="288"/>
  <c r="AB240" i="307"/>
  <c r="AB60" i="307"/>
  <c r="AB25" i="310"/>
  <c r="AE2" i="265"/>
  <c r="AE2" i="314"/>
  <c r="AE2" i="285"/>
  <c r="AE2" i="288"/>
  <c r="AE101" i="288"/>
  <c r="AE2" i="286"/>
  <c r="AE2" i="282"/>
  <c r="AE184" i="273"/>
  <c r="AE33" i="311"/>
  <c r="AE2" i="278"/>
  <c r="AE2" i="273"/>
  <c r="AE2" i="280"/>
  <c r="AE2" i="275"/>
  <c r="AE2" i="289"/>
  <c r="AC125" i="280"/>
  <c r="AD10" i="286"/>
  <c r="AG2" i="277"/>
  <c r="AG4" i="277"/>
  <c r="AG48" i="273"/>
  <c r="AH45" i="273"/>
  <c r="AE2" i="306"/>
  <c r="AE26" i="305"/>
  <c r="AE27" i="305"/>
  <c r="AE31" i="305"/>
  <c r="AF32" i="305"/>
  <c r="AF34" i="305"/>
  <c r="AF35" i="305"/>
  <c r="AF4" i="305"/>
  <c r="AE2" i="309"/>
  <c r="AE2" i="310"/>
  <c r="AE100" i="288"/>
  <c r="AE2" i="305"/>
  <c r="AE2" i="307"/>
  <c r="AE29" i="311"/>
  <c r="V88" i="265"/>
  <c r="AC59" i="307"/>
  <c r="AC24" i="310"/>
  <c r="AB39" i="310"/>
  <c r="AB71" i="307"/>
  <c r="AD224" i="280"/>
  <c r="AD39" i="305"/>
  <c r="AE185" i="273"/>
  <c r="AD35" i="273"/>
  <c r="AE36" i="273"/>
  <c r="AE38" i="273"/>
  <c r="AE39" i="273"/>
  <c r="AB24" i="310"/>
  <c r="AB59" i="307"/>
  <c r="AA77" i="306"/>
  <c r="AA55" i="307"/>
  <c r="AA20" i="310"/>
  <c r="AC39" i="305"/>
  <c r="AC42" i="305"/>
  <c r="AC109" i="278"/>
  <c r="AC76" i="314"/>
  <c r="AC85" i="282"/>
  <c r="AC74" i="282"/>
  <c r="AC200" i="280"/>
  <c r="AC15" i="275"/>
  <c r="AC20" i="275"/>
  <c r="AD17" i="275"/>
  <c r="AC37" i="314"/>
  <c r="AC105" i="278"/>
  <c r="AC100" i="278"/>
  <c r="AC28" i="314"/>
  <c r="AC187" i="273"/>
  <c r="AC189" i="273"/>
  <c r="AA47" i="273"/>
  <c r="AA3" i="304"/>
  <c r="AA3" i="265"/>
  <c r="AA3" i="314"/>
  <c r="AA3" i="282"/>
  <c r="AA3" i="278"/>
  <c r="AA3" i="285"/>
  <c r="AA3" i="280"/>
  <c r="AA3" i="273"/>
  <c r="AA3" i="275"/>
  <c r="AA3" i="289"/>
  <c r="AA3" i="286"/>
  <c r="AB64" i="282"/>
  <c r="AB11" i="282"/>
  <c r="AB126" i="280"/>
  <c r="AB218" i="280"/>
  <c r="AB191" i="280"/>
  <c r="AB155" i="273"/>
  <c r="AB156" i="273"/>
  <c r="AB225" i="280"/>
  <c r="AB212" i="280"/>
  <c r="AB17" i="314"/>
  <c r="AB47" i="314"/>
  <c r="AB54" i="314"/>
  <c r="AB230" i="280"/>
  <c r="AB40" i="286"/>
  <c r="AD4" i="265"/>
  <c r="AD4" i="273"/>
  <c r="AD4" i="282"/>
  <c r="AD4" i="306"/>
  <c r="AD4" i="314"/>
  <c r="AD4" i="310"/>
  <c r="AD4" i="275"/>
  <c r="AD4" i="307"/>
  <c r="AD4" i="285"/>
  <c r="AD4" i="280"/>
  <c r="AD4" i="286"/>
  <c r="AD4" i="278"/>
  <c r="AD4" i="289"/>
  <c r="AD4" i="304"/>
  <c r="AD4" i="288"/>
  <c r="AD4" i="309"/>
  <c r="AF367" i="307"/>
  <c r="AF382" i="307"/>
  <c r="AF372" i="307"/>
  <c r="AF82" i="306"/>
  <c r="AF88" i="306"/>
  <c r="Q88" i="265"/>
  <c r="AC114" i="288"/>
  <c r="AC115" i="288"/>
  <c r="AC123" i="288"/>
  <c r="AC41" i="314"/>
  <c r="AC46" i="288"/>
  <c r="AC76" i="280"/>
  <c r="AC119" i="288"/>
  <c r="AC85" i="314"/>
  <c r="AC143" i="273"/>
  <c r="AB144" i="273"/>
  <c r="AC69" i="288"/>
  <c r="AC33" i="288"/>
  <c r="AC57" i="288"/>
  <c r="AC86" i="280"/>
  <c r="AC96" i="280"/>
  <c r="AC52" i="288"/>
  <c r="AC49" i="305"/>
  <c r="AC50" i="305"/>
  <c r="AC155" i="273"/>
  <c r="AC156" i="273"/>
  <c r="AD31" i="289"/>
  <c r="AF2" i="288"/>
  <c r="AF101" i="288"/>
  <c r="AF2" i="278"/>
  <c r="AF2" i="286"/>
  <c r="AF2" i="282"/>
  <c r="AF2" i="265"/>
  <c r="AF184" i="273"/>
  <c r="AF2" i="285"/>
  <c r="AF2" i="275"/>
  <c r="AF2" i="273"/>
  <c r="AF2" i="314"/>
  <c r="AF2" i="289"/>
  <c r="AF33" i="311"/>
  <c r="AF2" i="280"/>
  <c r="AC11" i="282"/>
  <c r="AC126" i="280"/>
  <c r="AC64" i="282"/>
  <c r="AC218" i="280"/>
  <c r="AC225" i="280"/>
  <c r="AC212" i="280"/>
  <c r="AC54" i="314"/>
  <c r="AC191" i="280"/>
  <c r="AC230" i="280"/>
  <c r="AC17" i="314"/>
  <c r="AC47" i="314"/>
  <c r="AC40" i="286"/>
  <c r="AE39" i="305"/>
  <c r="AD187" i="273"/>
  <c r="AD189" i="273"/>
  <c r="AD28" i="314"/>
  <c r="AD105" i="278"/>
  <c r="AD100" i="278"/>
  <c r="AC29" i="310"/>
  <c r="AC63" i="307"/>
  <c r="AD58" i="307"/>
  <c r="AD23" i="310"/>
  <c r="AE40" i="305"/>
  <c r="AD125" i="280"/>
  <c r="AF185" i="273"/>
  <c r="AC22" i="310"/>
  <c r="AC57" i="307"/>
  <c r="AE10" i="286"/>
  <c r="AE105" i="278"/>
  <c r="AE187" i="273"/>
  <c r="AE100" i="278"/>
  <c r="AE28" i="314"/>
  <c r="AC58" i="307"/>
  <c r="AC23" i="310"/>
  <c r="AD29" i="310"/>
  <c r="AD63" i="307"/>
  <c r="AE224" i="280"/>
  <c r="W81" i="278"/>
  <c r="W35" i="265"/>
  <c r="AB77" i="306"/>
  <c r="AB55" i="307"/>
  <c r="AB20" i="310"/>
  <c r="AB3" i="282"/>
  <c r="AB3" i="275"/>
  <c r="AB3" i="273"/>
  <c r="AB3" i="280"/>
  <c r="AB3" i="278"/>
  <c r="AB47" i="273"/>
  <c r="AB3" i="285"/>
  <c r="AB3" i="314"/>
  <c r="AB3" i="304"/>
  <c r="AB3" i="265"/>
  <c r="AB3" i="289"/>
  <c r="AB3" i="286"/>
  <c r="AD40" i="305"/>
  <c r="AD42" i="305"/>
  <c r="AE69" i="306"/>
  <c r="AE85" i="305"/>
  <c r="AF86" i="305"/>
  <c r="AF41" i="305"/>
  <c r="AE64" i="306"/>
  <c r="AH48" i="273"/>
  <c r="AI45" i="273"/>
  <c r="AH2" i="277"/>
  <c r="AH4" i="277"/>
  <c r="AC21" i="310"/>
  <c r="AC56" i="307"/>
  <c r="AF2" i="310"/>
  <c r="AF26" i="305"/>
  <c r="AF27" i="305"/>
  <c r="AF31" i="305"/>
  <c r="AG32" i="305"/>
  <c r="AG34" i="305"/>
  <c r="AG35" i="305"/>
  <c r="AG4" i="305"/>
  <c r="AF100" i="288"/>
  <c r="AF2" i="309"/>
  <c r="AF2" i="306"/>
  <c r="AF29" i="311"/>
  <c r="AF2" i="307"/>
  <c r="AF2" i="305"/>
  <c r="AE4" i="275"/>
  <c r="AE4" i="314"/>
  <c r="AE4" i="289"/>
  <c r="AE4" i="310"/>
  <c r="AE4" i="285"/>
  <c r="AE4" i="309"/>
  <c r="AE4" i="304"/>
  <c r="AE4" i="280"/>
  <c r="AE4" i="265"/>
  <c r="AE4" i="282"/>
  <c r="AE4" i="273"/>
  <c r="AE4" i="306"/>
  <c r="AE4" i="278"/>
  <c r="AE4" i="307"/>
  <c r="AE4" i="288"/>
  <c r="AE4" i="286"/>
  <c r="AD57" i="307"/>
  <c r="AD22" i="310"/>
  <c r="AC39" i="310"/>
  <c r="AC71" i="307"/>
  <c r="AE109" i="278"/>
  <c r="AE76" i="314"/>
  <c r="AE85" i="282"/>
  <c r="AE74" i="282"/>
  <c r="AE200" i="280"/>
  <c r="AE15" i="275"/>
  <c r="AD20" i="275"/>
  <c r="AE17" i="275"/>
  <c r="AE20" i="275"/>
  <c r="AF17" i="275"/>
  <c r="AE37" i="314"/>
  <c r="AE35" i="273"/>
  <c r="AF36" i="273"/>
  <c r="AF38" i="273"/>
  <c r="AF39" i="273"/>
  <c r="AD85" i="305"/>
  <c r="AE86" i="305"/>
  <c r="AE41" i="305"/>
  <c r="AD69" i="306"/>
  <c r="AD64" i="306"/>
  <c r="AB3" i="309"/>
  <c r="AB3" i="305"/>
  <c r="AB3" i="310"/>
  <c r="AB3" i="306"/>
  <c r="AB3" i="307"/>
  <c r="AB87" i="280"/>
  <c r="AE190" i="280"/>
  <c r="AE188" i="273"/>
  <c r="AD56" i="307"/>
  <c r="AD21" i="310"/>
  <c r="AG367" i="307"/>
  <c r="AG382" i="307"/>
  <c r="AG372" i="307"/>
  <c r="AG82" i="306"/>
  <c r="AG88" i="306"/>
  <c r="AA74" i="288"/>
  <c r="AA79" i="288"/>
  <c r="R81" i="278"/>
  <c r="R35" i="265"/>
  <c r="AD64" i="282"/>
  <c r="AD11" i="282"/>
  <c r="AD126" i="280"/>
  <c r="AD218" i="280"/>
  <c r="AD225" i="280"/>
  <c r="AD212" i="280"/>
  <c r="AD17" i="314"/>
  <c r="AD47" i="314"/>
  <c r="AD191" i="280"/>
  <c r="AD230" i="280"/>
  <c r="AD54" i="314"/>
  <c r="AD40" i="286"/>
  <c r="AD155" i="273"/>
  <c r="AF39" i="305"/>
  <c r="AD114" i="288"/>
  <c r="AD115" i="288"/>
  <c r="AD123" i="288"/>
  <c r="AD86" i="280"/>
  <c r="AD119" i="288"/>
  <c r="AD85" i="314"/>
  <c r="AD57" i="288"/>
  <c r="AD69" i="288"/>
  <c r="AD52" i="288"/>
  <c r="AD46" i="288"/>
  <c r="AD41" i="314"/>
  <c r="AD96" i="280"/>
  <c r="AD33" i="288"/>
  <c r="AD143" i="273"/>
  <c r="AC144" i="273"/>
  <c r="AD76" i="280"/>
  <c r="AD49" i="305"/>
  <c r="AD50" i="305"/>
  <c r="AE42" i="305"/>
  <c r="AE23" i="310"/>
  <c r="AE58" i="307"/>
  <c r="AC77" i="306"/>
  <c r="AC55" i="307"/>
  <c r="AC20" i="310"/>
  <c r="AD60" i="307"/>
  <c r="AD25" i="310"/>
  <c r="AD240" i="307"/>
  <c r="AF40" i="305"/>
  <c r="AF224" i="280"/>
  <c r="AD156" i="273"/>
  <c r="AC87" i="280"/>
  <c r="AD24" i="310"/>
  <c r="AD59" i="307"/>
  <c r="AF4" i="314"/>
  <c r="AF4" i="278"/>
  <c r="AF4" i="282"/>
  <c r="AF4" i="265"/>
  <c r="AF4" i="309"/>
  <c r="AF4" i="273"/>
  <c r="AF4" i="288"/>
  <c r="AF4" i="307"/>
  <c r="AF4" i="285"/>
  <c r="AF4" i="280"/>
  <c r="AF4" i="286"/>
  <c r="AF4" i="304"/>
  <c r="AF4" i="275"/>
  <c r="AF4" i="289"/>
  <c r="AF4" i="310"/>
  <c r="AF4" i="306"/>
  <c r="AF35" i="273"/>
  <c r="AG36" i="273"/>
  <c r="AG38" i="273"/>
  <c r="AG39" i="273"/>
  <c r="AC60" i="307"/>
  <c r="AC240" i="307"/>
  <c r="AC25" i="310"/>
  <c r="AF28" i="314"/>
  <c r="AF105" i="278"/>
  <c r="AF187" i="273"/>
  <c r="AF100" i="278"/>
  <c r="AD39" i="310"/>
  <c r="AD71" i="307"/>
  <c r="AE125" i="280"/>
  <c r="AE189" i="273"/>
  <c r="AE63" i="307"/>
  <c r="AE29" i="310"/>
  <c r="AC3" i="306"/>
  <c r="AC3" i="309"/>
  <c r="AC3" i="307"/>
  <c r="AC3" i="305"/>
  <c r="AC3" i="310"/>
  <c r="AC3" i="265"/>
  <c r="AC3" i="280"/>
  <c r="AC3" i="275"/>
  <c r="AC3" i="314"/>
  <c r="AC3" i="304"/>
  <c r="AC3" i="285"/>
  <c r="AC3" i="278"/>
  <c r="AC3" i="273"/>
  <c r="AC3" i="289"/>
  <c r="AC3" i="286"/>
  <c r="AC47" i="273"/>
  <c r="AC3" i="282"/>
  <c r="AI2" i="277"/>
  <c r="AI4" i="277"/>
  <c r="AI48" i="273"/>
  <c r="AJ45" i="273"/>
  <c r="AG101" i="288"/>
  <c r="AG2" i="273"/>
  <c r="AG2" i="285"/>
  <c r="AG184" i="273"/>
  <c r="AG2" i="288"/>
  <c r="AG33" i="311"/>
  <c r="AG2" i="282"/>
  <c r="AG2" i="314"/>
  <c r="AG2" i="265"/>
  <c r="AG2" i="275"/>
  <c r="AG2" i="280"/>
  <c r="AG2" i="278"/>
  <c r="AG2" i="286"/>
  <c r="AG2" i="289"/>
  <c r="AH382" i="307"/>
  <c r="AH367" i="307"/>
  <c r="AH372" i="307"/>
  <c r="AH82" i="306"/>
  <c r="AH88" i="306"/>
  <c r="AF188" i="273"/>
  <c r="AF190" i="280"/>
  <c r="AE22" i="310"/>
  <c r="AE57" i="307"/>
  <c r="AG185" i="273"/>
  <c r="AF109" i="278"/>
  <c r="AF76" i="314"/>
  <c r="AF85" i="282"/>
  <c r="AF74" i="282"/>
  <c r="AF200" i="280"/>
  <c r="AF37" i="314"/>
  <c r="AF15" i="275"/>
  <c r="AF20" i="275"/>
  <c r="AG17" i="275"/>
  <c r="AE59" i="307"/>
  <c r="AE24" i="310"/>
  <c r="W88" i="265"/>
  <c r="AE56" i="307"/>
  <c r="AE21" i="310"/>
  <c r="AG29" i="311"/>
  <c r="AG2" i="305"/>
  <c r="AG100" i="288"/>
  <c r="AG2" i="306"/>
  <c r="AG26" i="305"/>
  <c r="AG27" i="305"/>
  <c r="AG31" i="305"/>
  <c r="AH32" i="305"/>
  <c r="AH34" i="305"/>
  <c r="AH35" i="305"/>
  <c r="AH4" i="305"/>
  <c r="AG2" i="310"/>
  <c r="AG2" i="307"/>
  <c r="AG2" i="309"/>
  <c r="AF10" i="286"/>
  <c r="AB74" i="288"/>
  <c r="AB79" i="288"/>
  <c r="AI382" i="307"/>
  <c r="AI367" i="307"/>
  <c r="AI372" i="307"/>
  <c r="AI88" i="306"/>
  <c r="AI82" i="306"/>
  <c r="AE87" i="280"/>
  <c r="X81" i="278"/>
  <c r="X35" i="265"/>
  <c r="AG105" i="278"/>
  <c r="AG100" i="278"/>
  <c r="AG187" i="273"/>
  <c r="AF189" i="273"/>
  <c r="AG189" i="273"/>
  <c r="AG28" i="314"/>
  <c r="AC79" i="288"/>
  <c r="AC74" i="288"/>
  <c r="AE114" i="288"/>
  <c r="AE115" i="288"/>
  <c r="AE123" i="288"/>
  <c r="AE86" i="280"/>
  <c r="AE119" i="288"/>
  <c r="AE41" i="314"/>
  <c r="AE85" i="314"/>
  <c r="AE143" i="273"/>
  <c r="AD144" i="273"/>
  <c r="AE69" i="288"/>
  <c r="AE57" i="288"/>
  <c r="AE52" i="288"/>
  <c r="AE33" i="288"/>
  <c r="AE46" i="288"/>
  <c r="AE76" i="280"/>
  <c r="AE96" i="280"/>
  <c r="AG188" i="273"/>
  <c r="AG190" i="280"/>
  <c r="AK45" i="273"/>
  <c r="AJ48" i="273"/>
  <c r="AJ2" i="277"/>
  <c r="AJ4" i="277"/>
  <c r="AD3" i="310"/>
  <c r="AD3" i="305"/>
  <c r="AD3" i="307"/>
  <c r="AD3" i="306"/>
  <c r="AD3" i="309"/>
  <c r="AF56" i="307"/>
  <c r="AF21" i="310"/>
  <c r="AE11" i="282"/>
  <c r="AE64" i="282"/>
  <c r="AE126" i="280"/>
  <c r="AE218" i="280"/>
  <c r="AE54" i="314"/>
  <c r="AE155" i="273"/>
  <c r="AE156" i="273"/>
  <c r="AE230" i="280"/>
  <c r="AE17" i="314"/>
  <c r="AE191" i="280"/>
  <c r="AE47" i="314"/>
  <c r="AE212" i="280"/>
  <c r="AE40" i="286"/>
  <c r="AE225" i="280"/>
  <c r="AD77" i="306"/>
  <c r="AD20" i="310"/>
  <c r="AD55" i="307"/>
  <c r="AF42" i="305"/>
  <c r="AE49" i="305"/>
  <c r="AE50" i="305"/>
  <c r="AF31" i="289"/>
  <c r="AH184" i="273"/>
  <c r="AH185" i="273"/>
  <c r="AG35" i="273"/>
  <c r="AH36" i="273"/>
  <c r="AH38" i="273"/>
  <c r="AH39" i="273"/>
  <c r="AF58" i="307"/>
  <c r="AF23" i="310"/>
  <c r="AG224" i="280"/>
  <c r="AD47" i="273"/>
  <c r="AD3" i="314"/>
  <c r="AD3" i="265"/>
  <c r="AD3" i="304"/>
  <c r="AD3" i="273"/>
  <c r="AD3" i="285"/>
  <c r="AD3" i="278"/>
  <c r="AD3" i="286"/>
  <c r="AD3" i="275"/>
  <c r="AD3" i="282"/>
  <c r="AD3" i="280"/>
  <c r="AD3" i="289"/>
  <c r="AH26" i="305"/>
  <c r="AH27" i="305"/>
  <c r="AH31" i="305"/>
  <c r="AI32" i="305"/>
  <c r="AI34" i="305"/>
  <c r="AI35" i="305"/>
  <c r="AI4" i="305"/>
  <c r="AH2" i="309"/>
  <c r="AH2" i="307"/>
  <c r="AH100" i="288"/>
  <c r="AH29" i="311"/>
  <c r="AH2" i="306"/>
  <c r="AH2" i="305"/>
  <c r="AH2" i="310"/>
  <c r="AE39" i="310"/>
  <c r="AE71" i="307"/>
  <c r="AG4" i="306"/>
  <c r="AG4" i="278"/>
  <c r="AG4" i="285"/>
  <c r="AG4" i="265"/>
  <c r="AG4" i="310"/>
  <c r="AG4" i="289"/>
  <c r="AG4" i="309"/>
  <c r="AG4" i="282"/>
  <c r="AG4" i="314"/>
  <c r="AG4" i="286"/>
  <c r="AG4" i="275"/>
  <c r="AG4" i="273"/>
  <c r="AG4" i="288"/>
  <c r="AG4" i="280"/>
  <c r="AG4" i="307"/>
  <c r="AG4" i="304"/>
  <c r="AF57" i="307"/>
  <c r="AF22" i="310"/>
  <c r="AH2" i="265"/>
  <c r="AH2" i="288"/>
  <c r="AH2" i="286"/>
  <c r="AH2" i="289"/>
  <c r="AH2" i="314"/>
  <c r="AH2" i="273"/>
  <c r="AH33" i="311"/>
  <c r="AH2" i="278"/>
  <c r="AH2" i="275"/>
  <c r="AH2" i="280"/>
  <c r="AH101" i="288"/>
  <c r="AH2" i="285"/>
  <c r="AH2" i="282"/>
  <c r="AG109" i="278"/>
  <c r="AG76" i="314"/>
  <c r="AG85" i="282"/>
  <c r="AG74" i="282"/>
  <c r="AG200" i="280"/>
  <c r="AG15" i="275"/>
  <c r="AG20" i="275"/>
  <c r="AH17" i="275"/>
  <c r="AG37" i="314"/>
  <c r="AF125" i="280"/>
  <c r="AF64" i="306"/>
  <c r="AF69" i="306"/>
  <c r="AF85" i="305"/>
  <c r="AG86" i="305"/>
  <c r="AG41" i="305"/>
  <c r="AG10" i="286"/>
  <c r="AD87" i="280"/>
  <c r="AE25" i="310"/>
  <c r="AE60" i="307"/>
  <c r="AE240" i="307"/>
  <c r="AG40" i="305"/>
  <c r="AF29" i="310"/>
  <c r="AF63" i="307"/>
  <c r="AH39" i="305"/>
  <c r="AF87" i="280"/>
  <c r="AH31" i="289"/>
  <c r="AH4" i="265"/>
  <c r="AH4" i="286"/>
  <c r="AH4" i="309"/>
  <c r="AH4" i="288"/>
  <c r="AH4" i="310"/>
  <c r="AH4" i="304"/>
  <c r="AH4" i="278"/>
  <c r="AH4" i="275"/>
  <c r="AH4" i="314"/>
  <c r="AH4" i="282"/>
  <c r="AH4" i="307"/>
  <c r="AH4" i="306"/>
  <c r="AH4" i="273"/>
  <c r="AH4" i="280"/>
  <c r="AH4" i="285"/>
  <c r="AH4" i="289"/>
  <c r="AF49" i="305"/>
  <c r="AF50" i="305"/>
  <c r="AG39" i="305"/>
  <c r="AG42" i="305"/>
  <c r="AL45" i="273"/>
  <c r="AK48" i="273"/>
  <c r="AK2" i="277"/>
  <c r="AK4" i="277"/>
  <c r="AH35" i="273"/>
  <c r="AI36" i="273"/>
  <c r="AI38" i="273"/>
  <c r="AI39" i="273"/>
  <c r="AE3" i="282"/>
  <c r="AE47" i="273"/>
  <c r="AE3" i="275"/>
  <c r="AE3" i="278"/>
  <c r="AE3" i="314"/>
  <c r="AE3" i="280"/>
  <c r="AE3" i="304"/>
  <c r="AE3" i="289"/>
  <c r="AE3" i="273"/>
  <c r="AE3" i="286"/>
  <c r="AE3" i="285"/>
  <c r="AE3" i="265"/>
  <c r="AH190" i="280"/>
  <c r="AH188" i="273"/>
  <c r="AE77" i="306"/>
  <c r="AE55" i="307"/>
  <c r="AE20" i="310"/>
  <c r="AF240" i="307"/>
  <c r="AF25" i="310"/>
  <c r="AF60" i="307"/>
  <c r="AH224" i="280"/>
  <c r="AF59" i="307"/>
  <c r="AF24" i="310"/>
  <c r="AG125" i="280"/>
  <c r="AG64" i="306"/>
  <c r="AG69" i="306"/>
  <c r="AG85" i="305"/>
  <c r="AH86" i="305"/>
  <c r="AH41" i="305"/>
  <c r="X88" i="265"/>
  <c r="AI100" i="288"/>
  <c r="AI26" i="305"/>
  <c r="AI27" i="305"/>
  <c r="AI31" i="305"/>
  <c r="AJ32" i="305"/>
  <c r="AJ34" i="305"/>
  <c r="AJ35" i="305"/>
  <c r="AJ4" i="305"/>
  <c r="AI2" i="309"/>
  <c r="AI29" i="311"/>
  <c r="AI2" i="306"/>
  <c r="AI2" i="310"/>
  <c r="AI2" i="305"/>
  <c r="AI2" i="307"/>
  <c r="AH187" i="273"/>
  <c r="AH189" i="273"/>
  <c r="AH28" i="314"/>
  <c r="AH105" i="278"/>
  <c r="AH100" i="278"/>
  <c r="AJ382" i="307"/>
  <c r="AJ367" i="307"/>
  <c r="AJ372" i="307"/>
  <c r="AJ82" i="306"/>
  <c r="AJ88" i="306"/>
  <c r="AH10" i="286"/>
  <c r="AF39" i="310"/>
  <c r="AF71" i="307"/>
  <c r="AF11" i="282"/>
  <c r="AF64" i="282"/>
  <c r="AF126" i="280"/>
  <c r="AF218" i="280"/>
  <c r="AF191" i="280"/>
  <c r="AF230" i="280"/>
  <c r="AF47" i="314"/>
  <c r="AF54" i="314"/>
  <c r="AF225" i="280"/>
  <c r="AF212" i="280"/>
  <c r="AF17" i="314"/>
  <c r="AF40" i="286"/>
  <c r="AF155" i="273"/>
  <c r="AF156" i="273"/>
  <c r="AI2" i="265"/>
  <c r="AI2" i="289"/>
  <c r="AI33" i="311"/>
  <c r="AI2" i="273"/>
  <c r="AI2" i="285"/>
  <c r="AI2" i="314"/>
  <c r="AI2" i="280"/>
  <c r="AI184" i="273"/>
  <c r="AI101" i="288"/>
  <c r="AI2" i="275"/>
  <c r="AI2" i="282"/>
  <c r="AI2" i="288"/>
  <c r="AI2" i="278"/>
  <c r="AI2" i="286"/>
  <c r="AF114" i="288"/>
  <c r="AF115" i="288"/>
  <c r="AF123" i="288"/>
  <c r="AF86" i="280"/>
  <c r="AF69" i="288"/>
  <c r="AF52" i="288"/>
  <c r="AF46" i="288"/>
  <c r="AF143" i="273"/>
  <c r="AE144" i="273"/>
  <c r="AF41" i="314"/>
  <c r="AF57" i="288"/>
  <c r="AF119" i="288"/>
  <c r="AF33" i="288"/>
  <c r="AF85" i="314"/>
  <c r="AF96" i="280"/>
  <c r="AF76" i="280"/>
  <c r="AH109" i="278"/>
  <c r="AH76" i="314"/>
  <c r="AH85" i="282"/>
  <c r="AH74" i="282"/>
  <c r="AH200" i="280"/>
  <c r="AH37" i="314"/>
  <c r="AH15" i="275"/>
  <c r="AH20" i="275"/>
  <c r="AI17" i="275"/>
  <c r="AE3" i="305"/>
  <c r="AE3" i="310"/>
  <c r="AE3" i="306"/>
  <c r="AE3" i="309"/>
  <c r="AE3" i="307"/>
  <c r="AD79" i="288"/>
  <c r="AD74" i="288"/>
  <c r="AI109" i="278"/>
  <c r="AI76" i="314"/>
  <c r="AI85" i="282"/>
  <c r="AI74" i="282"/>
  <c r="AI200" i="280"/>
  <c r="AI37" i="314"/>
  <c r="AI15" i="275"/>
  <c r="AI20" i="275"/>
  <c r="AJ17" i="275"/>
  <c r="AG87" i="280"/>
  <c r="AI28" i="314"/>
  <c r="AI187" i="273"/>
  <c r="AI189" i="273"/>
  <c r="AI105" i="278"/>
  <c r="AI100" i="278"/>
  <c r="AH40" i="305"/>
  <c r="AH56" i="307"/>
  <c r="AH21" i="310"/>
  <c r="AJ2" i="265"/>
  <c r="AJ2" i="289"/>
  <c r="AJ2" i="314"/>
  <c r="AJ2" i="288"/>
  <c r="AJ2" i="280"/>
  <c r="AJ101" i="288"/>
  <c r="AJ184" i="273"/>
  <c r="AJ33" i="311"/>
  <c r="AJ2" i="285"/>
  <c r="AJ2" i="286"/>
  <c r="AJ2" i="273"/>
  <c r="AJ2" i="275"/>
  <c r="AJ2" i="282"/>
  <c r="AJ2" i="278"/>
  <c r="AI10" i="286"/>
  <c r="AG59" i="307"/>
  <c r="AG24" i="310"/>
  <c r="AG63" i="307"/>
  <c r="AG29" i="310"/>
  <c r="AI40" i="305"/>
  <c r="AE74" i="288"/>
  <c r="AE79" i="288"/>
  <c r="AI224" i="280"/>
  <c r="AF77" i="306"/>
  <c r="AF55" i="307"/>
  <c r="AF20" i="310"/>
  <c r="AK382" i="307"/>
  <c r="AK367" i="307"/>
  <c r="AK372" i="307"/>
  <c r="AK82" i="306"/>
  <c r="AK88" i="306"/>
  <c r="Y81" i="278"/>
  <c r="Y35" i="265"/>
  <c r="AI4" i="265"/>
  <c r="AI4" i="310"/>
  <c r="AI4" i="273"/>
  <c r="AI4" i="289"/>
  <c r="AI4" i="309"/>
  <c r="AI4" i="278"/>
  <c r="AI4" i="288"/>
  <c r="AI4" i="282"/>
  <c r="AI4" i="314"/>
  <c r="AI4" i="306"/>
  <c r="AI4" i="304"/>
  <c r="AI4" i="285"/>
  <c r="AI4" i="280"/>
  <c r="AI4" i="286"/>
  <c r="AI4" i="307"/>
  <c r="AI4" i="275"/>
  <c r="AH85" i="305"/>
  <c r="AI86" i="305"/>
  <c r="AI41" i="305"/>
  <c r="AH64" i="306"/>
  <c r="AH69" i="306"/>
  <c r="AG21" i="310"/>
  <c r="AG56" i="307"/>
  <c r="AJ100" i="288"/>
  <c r="AJ2" i="309"/>
  <c r="AJ26" i="305"/>
  <c r="AJ27" i="305"/>
  <c r="AJ31" i="305"/>
  <c r="AK32" i="305"/>
  <c r="AK34" i="305"/>
  <c r="AK35" i="305"/>
  <c r="AK4" i="305"/>
  <c r="AJ29" i="311"/>
  <c r="AJ2" i="307"/>
  <c r="AJ2" i="305"/>
  <c r="AJ2" i="310"/>
  <c r="AJ2" i="306"/>
  <c r="AM45" i="273"/>
  <c r="AL48" i="273"/>
  <c r="AL2" i="277"/>
  <c r="AL4" i="277"/>
  <c r="AJ185" i="273"/>
  <c r="AH42" i="305"/>
  <c r="AG49" i="305"/>
  <c r="AG50" i="305"/>
  <c r="AH63" i="307"/>
  <c r="AH29" i="310"/>
  <c r="AI39" i="305"/>
  <c r="AG114" i="288"/>
  <c r="AG115" i="288"/>
  <c r="AG123" i="288"/>
  <c r="AG33" i="288"/>
  <c r="AG41" i="314"/>
  <c r="AG86" i="280"/>
  <c r="AG76" i="280"/>
  <c r="AG57" i="288"/>
  <c r="AG52" i="288"/>
  <c r="AG46" i="288"/>
  <c r="AG119" i="288"/>
  <c r="AG85" i="314"/>
  <c r="AG96" i="280"/>
  <c r="AG69" i="288"/>
  <c r="AG143" i="273"/>
  <c r="AF144" i="273"/>
  <c r="AI35" i="273"/>
  <c r="AJ36" i="273"/>
  <c r="AJ38" i="273"/>
  <c r="AJ39" i="273"/>
  <c r="AG23" i="310"/>
  <c r="AG58" i="307"/>
  <c r="AH125" i="280"/>
  <c r="AH23" i="310"/>
  <c r="AH58" i="307"/>
  <c r="AI185" i="273"/>
  <c r="AF3" i="280"/>
  <c r="AF3" i="286"/>
  <c r="AF3" i="314"/>
  <c r="AF3" i="285"/>
  <c r="AF3" i="304"/>
  <c r="AF3" i="289"/>
  <c r="AF3" i="265"/>
  <c r="AF47" i="273"/>
  <c r="AF3" i="282"/>
  <c r="AF3" i="275"/>
  <c r="AF3" i="273"/>
  <c r="AF3" i="278"/>
  <c r="AF3" i="310"/>
  <c r="AF3" i="307"/>
  <c r="AF3" i="305"/>
  <c r="AF3" i="309"/>
  <c r="AF3" i="306"/>
  <c r="AG64" i="282"/>
  <c r="AG11" i="282"/>
  <c r="AG126" i="280"/>
  <c r="AG218" i="280"/>
  <c r="AG230" i="280"/>
  <c r="AG17" i="314"/>
  <c r="AG54" i="314"/>
  <c r="AG40" i="286"/>
  <c r="AG191" i="280"/>
  <c r="AG225" i="280"/>
  <c r="AG212" i="280"/>
  <c r="AG47" i="314"/>
  <c r="AG155" i="273"/>
  <c r="AG156" i="273"/>
  <c r="AG57" i="307"/>
  <c r="AG22" i="310"/>
  <c r="AG71" i="307"/>
  <c r="AG39" i="310"/>
  <c r="AH57" i="307"/>
  <c r="AH22" i="310"/>
  <c r="AH87" i="280"/>
  <c r="AH39" i="310"/>
  <c r="AH71" i="307"/>
  <c r="AI57" i="307"/>
  <c r="AI22" i="310"/>
  <c r="AM2" i="277"/>
  <c r="AM4" i="277"/>
  <c r="AN45" i="273"/>
  <c r="AM48" i="273"/>
  <c r="AJ35" i="273"/>
  <c r="AK36" i="273"/>
  <c r="AK38" i="273"/>
  <c r="AK39" i="273"/>
  <c r="AI56" i="307"/>
  <c r="AI21" i="310"/>
  <c r="AH240" i="307"/>
  <c r="AH60" i="307"/>
  <c r="AH25" i="310"/>
  <c r="AK26" i="305"/>
  <c r="AK27" i="305"/>
  <c r="AK31" i="305"/>
  <c r="AL32" i="305"/>
  <c r="AL34" i="305"/>
  <c r="AL35" i="305"/>
  <c r="AL4" i="305"/>
  <c r="AK2" i="310"/>
  <c r="AK29" i="311"/>
  <c r="AK2" i="307"/>
  <c r="AK2" i="306"/>
  <c r="AK2" i="305"/>
  <c r="AK100" i="288"/>
  <c r="AK2" i="309"/>
  <c r="AJ105" i="278"/>
  <c r="AJ100" i="278"/>
  <c r="AJ28" i="314"/>
  <c r="AJ187" i="273"/>
  <c r="AI42" i="305"/>
  <c r="AH49" i="305"/>
  <c r="AH50" i="305"/>
  <c r="AI125" i="280"/>
  <c r="AG3" i="314"/>
  <c r="AG3" i="285"/>
  <c r="AG47" i="273"/>
  <c r="AG3" i="304"/>
  <c r="AG3" i="273"/>
  <c r="AG3" i="289"/>
  <c r="AG3" i="280"/>
  <c r="AG3" i="286"/>
  <c r="AG3" i="275"/>
  <c r="AG3" i="282"/>
  <c r="AG3" i="278"/>
  <c r="AG3" i="265"/>
  <c r="AG3" i="309"/>
  <c r="AG3" i="305"/>
  <c r="AG3" i="307"/>
  <c r="AG3" i="306"/>
  <c r="AG3" i="310"/>
  <c r="AH64" i="282"/>
  <c r="AH11" i="282"/>
  <c r="AH126" i="280"/>
  <c r="AH218" i="280"/>
  <c r="AH230" i="280"/>
  <c r="AH155" i="273"/>
  <c r="AH156" i="273"/>
  <c r="AH47" i="314"/>
  <c r="AH191" i="280"/>
  <c r="AH225" i="280"/>
  <c r="AH212" i="280"/>
  <c r="AH17" i="314"/>
  <c r="AH54" i="314"/>
  <c r="AH40" i="286"/>
  <c r="AJ190" i="280"/>
  <c r="AJ188" i="273"/>
  <c r="AJ10" i="286"/>
  <c r="AH114" i="288"/>
  <c r="AH115" i="288"/>
  <c r="AH123" i="288"/>
  <c r="AH86" i="280"/>
  <c r="AH33" i="288"/>
  <c r="AH143" i="273"/>
  <c r="AG144" i="273"/>
  <c r="AH41" i="314"/>
  <c r="AH119" i="288"/>
  <c r="AH85" i="314"/>
  <c r="AH57" i="288"/>
  <c r="AH69" i="288"/>
  <c r="AH52" i="288"/>
  <c r="AH76" i="280"/>
  <c r="AH46" i="288"/>
  <c r="AH96" i="280"/>
  <c r="AG77" i="306"/>
  <c r="AG20" i="310"/>
  <c r="AG55" i="307"/>
  <c r="AI29" i="310"/>
  <c r="AI63" i="307"/>
  <c r="AH24" i="310"/>
  <c r="AH59" i="307"/>
  <c r="Y88" i="265"/>
  <c r="AJ109" i="278"/>
  <c r="AJ76" i="314"/>
  <c r="AJ85" i="282"/>
  <c r="AJ74" i="282"/>
  <c r="AJ200" i="280"/>
  <c r="AJ37" i="314"/>
  <c r="AJ15" i="275"/>
  <c r="AJ20" i="275"/>
  <c r="AK17" i="275"/>
  <c r="AJ40" i="305"/>
  <c r="AG25" i="310"/>
  <c r="AG240" i="307"/>
  <c r="AG60" i="307"/>
  <c r="AJ4" i="304"/>
  <c r="AJ4" i="286"/>
  <c r="AJ4" i="282"/>
  <c r="AJ4" i="265"/>
  <c r="AJ4" i="273"/>
  <c r="AJ4" i="280"/>
  <c r="AJ4" i="314"/>
  <c r="AJ4" i="306"/>
  <c r="AJ4" i="288"/>
  <c r="AJ4" i="278"/>
  <c r="AJ4" i="309"/>
  <c r="AJ4" i="310"/>
  <c r="AJ4" i="275"/>
  <c r="AJ4" i="307"/>
  <c r="AJ4" i="289"/>
  <c r="AJ4" i="285"/>
  <c r="AK2" i="288"/>
  <c r="AK184" i="273"/>
  <c r="AK2" i="289"/>
  <c r="AK2" i="265"/>
  <c r="AK2" i="314"/>
  <c r="AK101" i="288"/>
  <c r="AK2" i="280"/>
  <c r="AK33" i="311"/>
  <c r="AK2" i="285"/>
  <c r="AK2" i="278"/>
  <c r="AK2" i="282"/>
  <c r="AK2" i="273"/>
  <c r="AK2" i="286"/>
  <c r="AK2" i="275"/>
  <c r="AL382" i="307"/>
  <c r="AL367" i="307"/>
  <c r="AL372" i="307"/>
  <c r="AL82" i="306"/>
  <c r="AL88" i="306"/>
  <c r="AI85" i="305"/>
  <c r="AJ86" i="305"/>
  <c r="AJ41" i="305"/>
  <c r="AI64" i="306"/>
  <c r="AI69" i="306"/>
  <c r="AI188" i="273"/>
  <c r="AI190" i="280"/>
  <c r="AF79" i="288"/>
  <c r="AF74" i="288"/>
  <c r="AI58" i="307"/>
  <c r="AI23" i="310"/>
  <c r="AJ224" i="280"/>
  <c r="AI87" i="280"/>
  <c r="AJ125" i="280"/>
  <c r="AJ31" i="289"/>
  <c r="AK28" i="314"/>
  <c r="AK105" i="278"/>
  <c r="AK100" i="278"/>
  <c r="AK187" i="273"/>
  <c r="AM367" i="307"/>
  <c r="AM382" i="307"/>
  <c r="AM372" i="307"/>
  <c r="AM82" i="306"/>
  <c r="AM88" i="306"/>
  <c r="AK224" i="280"/>
  <c r="AG79" i="288"/>
  <c r="AG74" i="288"/>
  <c r="AJ39" i="305"/>
  <c r="AH3" i="285"/>
  <c r="AH3" i="265"/>
  <c r="AH3" i="289"/>
  <c r="AH3" i="273"/>
  <c r="AH3" i="282"/>
  <c r="AH3" i="314"/>
  <c r="AH3" i="278"/>
  <c r="AH3" i="304"/>
  <c r="AH3" i="286"/>
  <c r="AH3" i="275"/>
  <c r="AH3" i="280"/>
  <c r="AH47" i="273"/>
  <c r="AL26" i="305"/>
  <c r="AL27" i="305"/>
  <c r="AL31" i="305"/>
  <c r="AM32" i="305"/>
  <c r="AM34" i="305"/>
  <c r="AM35" i="305"/>
  <c r="AM4" i="305"/>
  <c r="AL2" i="309"/>
  <c r="AL2" i="307"/>
  <c r="AL100" i="288"/>
  <c r="AL2" i="306"/>
  <c r="AL29" i="311"/>
  <c r="AL2" i="310"/>
  <c r="AL2" i="305"/>
  <c r="AK4" i="285"/>
  <c r="AK4" i="288"/>
  <c r="AK4" i="314"/>
  <c r="AK4" i="306"/>
  <c r="AK4" i="289"/>
  <c r="AK4" i="265"/>
  <c r="AK4" i="310"/>
  <c r="AK4" i="309"/>
  <c r="AK4" i="307"/>
  <c r="AK4" i="280"/>
  <c r="AK4" i="282"/>
  <c r="AK4" i="273"/>
  <c r="AK4" i="275"/>
  <c r="AK4" i="304"/>
  <c r="AK4" i="278"/>
  <c r="AK4" i="286"/>
  <c r="AL2" i="314"/>
  <c r="AL2" i="282"/>
  <c r="AL2" i="273"/>
  <c r="AL2" i="275"/>
  <c r="AL2" i="278"/>
  <c r="AL2" i="286"/>
  <c r="AL2" i="265"/>
  <c r="AL184" i="273"/>
  <c r="AL101" i="288"/>
  <c r="AL2" i="285"/>
  <c r="AL2" i="280"/>
  <c r="AL2" i="289"/>
  <c r="AL33" i="311"/>
  <c r="AL2" i="288"/>
  <c r="AI64" i="282"/>
  <c r="AI11" i="282"/>
  <c r="AI126" i="280"/>
  <c r="AI218" i="280"/>
  <c r="AI54" i="314"/>
  <c r="AI225" i="280"/>
  <c r="AI212" i="280"/>
  <c r="AI191" i="280"/>
  <c r="AI47" i="314"/>
  <c r="AI155" i="273"/>
  <c r="AI156" i="273"/>
  <c r="AI17" i="314"/>
  <c r="AI40" i="286"/>
  <c r="AI230" i="280"/>
  <c r="AH3" i="309"/>
  <c r="AH3" i="305"/>
  <c r="AH3" i="310"/>
  <c r="AH3" i="306"/>
  <c r="AH3" i="307"/>
  <c r="AK10" i="286"/>
  <c r="AK185" i="273"/>
  <c r="AI114" i="288"/>
  <c r="AI115" i="288"/>
  <c r="AI123" i="288"/>
  <c r="AI86" i="280"/>
  <c r="AI41" i="314"/>
  <c r="AI57" i="288"/>
  <c r="AI96" i="280"/>
  <c r="AI52" i="288"/>
  <c r="AI76" i="280"/>
  <c r="AI33" i="288"/>
  <c r="AI46" i="288"/>
  <c r="AI119" i="288"/>
  <c r="AI85" i="314"/>
  <c r="AI143" i="273"/>
  <c r="AH144" i="273"/>
  <c r="AI69" i="288"/>
  <c r="AK39" i="305"/>
  <c r="AI39" i="310"/>
  <c r="AI71" i="307"/>
  <c r="AI24" i="310"/>
  <c r="AI59" i="307"/>
  <c r="AK35" i="273"/>
  <c r="AL36" i="273"/>
  <c r="AL38" i="273"/>
  <c r="AL39" i="273"/>
  <c r="AJ42" i="305"/>
  <c r="AI49" i="305"/>
  <c r="AI50" i="305"/>
  <c r="AJ189" i="273"/>
  <c r="Z81" i="278"/>
  <c r="Z35" i="265"/>
  <c r="AJ69" i="306"/>
  <c r="AJ64" i="306"/>
  <c r="AJ85" i="305"/>
  <c r="AK86" i="305"/>
  <c r="AK41" i="305"/>
  <c r="AI240" i="307"/>
  <c r="AI25" i="310"/>
  <c r="AI60" i="307"/>
  <c r="AK69" i="306"/>
  <c r="AK64" i="306"/>
  <c r="AK85" i="305"/>
  <c r="AL86" i="305"/>
  <c r="AL41" i="305"/>
  <c r="AO45" i="273"/>
  <c r="AN2" i="277"/>
  <c r="AN4" i="277"/>
  <c r="AN48" i="273"/>
  <c r="AH77" i="306"/>
  <c r="AH55" i="307"/>
  <c r="AH20" i="310"/>
  <c r="AL39" i="305"/>
  <c r="AJ59" i="307"/>
  <c r="AJ24" i="310"/>
  <c r="AJ87" i="280"/>
  <c r="AJ114" i="288"/>
  <c r="AJ115" i="288"/>
  <c r="AJ123" i="288"/>
  <c r="AJ143" i="273"/>
  <c r="AI144" i="273"/>
  <c r="AJ86" i="280"/>
  <c r="AJ33" i="288"/>
  <c r="AJ119" i="288"/>
  <c r="AJ85" i="314"/>
  <c r="AJ57" i="288"/>
  <c r="AJ69" i="288"/>
  <c r="AJ41" i="314"/>
  <c r="AJ52" i="288"/>
  <c r="AJ46" i="288"/>
  <c r="AJ96" i="280"/>
  <c r="AJ76" i="280"/>
  <c r="AK59" i="307"/>
  <c r="AK24" i="310"/>
  <c r="AI3" i="275"/>
  <c r="AI3" i="265"/>
  <c r="AI3" i="314"/>
  <c r="AI3" i="286"/>
  <c r="AI3" i="278"/>
  <c r="AI3" i="273"/>
  <c r="AI3" i="280"/>
  <c r="AI3" i="304"/>
  <c r="AI47" i="273"/>
  <c r="AI3" i="282"/>
  <c r="AI3" i="289"/>
  <c r="AI3" i="285"/>
  <c r="AJ56" i="307"/>
  <c r="AJ21" i="310"/>
  <c r="AN367" i="307"/>
  <c r="AN382" i="307"/>
  <c r="AN372" i="307"/>
  <c r="AN82" i="306"/>
  <c r="AN88" i="306"/>
  <c r="AH74" i="288"/>
  <c r="AH79" i="288"/>
  <c r="AL10" i="286"/>
  <c r="AJ29" i="310"/>
  <c r="AJ63" i="307"/>
  <c r="AJ49" i="305"/>
  <c r="AJ50" i="305"/>
  <c r="AK56" i="307"/>
  <c r="AK21" i="310"/>
  <c r="AK40" i="305"/>
  <c r="AK42" i="305"/>
  <c r="AK22" i="310"/>
  <c r="AK57" i="307"/>
  <c r="AJ64" i="282"/>
  <c r="AJ11" i="282"/>
  <c r="AJ126" i="280"/>
  <c r="AJ218" i="280"/>
  <c r="AJ191" i="280"/>
  <c r="AJ155" i="273"/>
  <c r="AJ156" i="273"/>
  <c r="AJ225" i="280"/>
  <c r="AJ212" i="280"/>
  <c r="AJ17" i="314"/>
  <c r="AJ47" i="314"/>
  <c r="AJ40" i="286"/>
  <c r="AJ54" i="314"/>
  <c r="AJ230" i="280"/>
  <c r="AO48" i="273"/>
  <c r="AO2" i="277"/>
  <c r="AO4" i="277"/>
  <c r="AP45" i="273"/>
  <c r="AI77" i="306"/>
  <c r="AI55" i="307"/>
  <c r="AI20" i="310"/>
  <c r="AL40" i="305"/>
  <c r="AK109" i="278"/>
  <c r="AK76" i="314"/>
  <c r="AK85" i="282"/>
  <c r="AK74" i="282"/>
  <c r="AK200" i="280"/>
  <c r="AK15" i="275"/>
  <c r="AK20" i="275"/>
  <c r="AL17" i="275"/>
  <c r="AK37" i="314"/>
  <c r="AK189" i="273"/>
  <c r="AK58" i="307"/>
  <c r="AK23" i="310"/>
  <c r="AL224" i="280"/>
  <c r="AI3" i="305"/>
  <c r="AI3" i="310"/>
  <c r="AI3" i="309"/>
  <c r="AI3" i="306"/>
  <c r="AI3" i="307"/>
  <c r="Z88" i="265"/>
  <c r="AK190" i="280"/>
  <c r="AK188" i="273"/>
  <c r="AL35" i="273"/>
  <c r="AM36" i="273"/>
  <c r="AM38" i="273"/>
  <c r="AM39" i="273"/>
  <c r="AJ23" i="310"/>
  <c r="AJ58" i="307"/>
  <c r="AK125" i="280"/>
  <c r="AM2" i="309"/>
  <c r="AM2" i="306"/>
  <c r="AM2" i="310"/>
  <c r="AM26" i="305"/>
  <c r="AM27" i="305"/>
  <c r="AM31" i="305"/>
  <c r="AN32" i="305"/>
  <c r="AN34" i="305"/>
  <c r="AN35" i="305"/>
  <c r="AN4" i="305"/>
  <c r="AM100" i="288"/>
  <c r="AM2" i="307"/>
  <c r="AM29" i="311"/>
  <c r="AM2" i="305"/>
  <c r="AM2" i="314"/>
  <c r="AM2" i="282"/>
  <c r="AM2" i="265"/>
  <c r="AM2" i="285"/>
  <c r="AM2" i="288"/>
  <c r="AM101" i="288"/>
  <c r="AM2" i="273"/>
  <c r="AM2" i="289"/>
  <c r="AM184" i="273"/>
  <c r="AM33" i="311"/>
  <c r="AM2" i="275"/>
  <c r="AM2" i="286"/>
  <c r="AM2" i="278"/>
  <c r="AM2" i="280"/>
  <c r="AL4" i="314"/>
  <c r="AL4" i="282"/>
  <c r="AL4" i="275"/>
  <c r="AL4" i="280"/>
  <c r="AL4" i="310"/>
  <c r="AL4" i="285"/>
  <c r="AL4" i="265"/>
  <c r="AL4" i="304"/>
  <c r="AL4" i="273"/>
  <c r="AL4" i="286"/>
  <c r="AL4" i="288"/>
  <c r="AL4" i="306"/>
  <c r="AL4" i="289"/>
  <c r="AL4" i="278"/>
  <c r="AL4" i="309"/>
  <c r="AL4" i="307"/>
  <c r="AJ39" i="310"/>
  <c r="AJ71" i="307"/>
  <c r="AK29" i="310"/>
  <c r="AK63" i="307"/>
  <c r="AJ57" i="307"/>
  <c r="AJ22" i="310"/>
  <c r="AL185" i="273"/>
  <c r="AK87" i="280"/>
  <c r="AL42" i="305"/>
  <c r="AK49" i="305"/>
  <c r="AK50" i="305"/>
  <c r="AN100" i="288"/>
  <c r="AN2" i="307"/>
  <c r="AN26" i="305"/>
  <c r="AN27" i="305"/>
  <c r="AN31" i="305"/>
  <c r="AO32" i="305"/>
  <c r="AO34" i="305"/>
  <c r="AO35" i="305"/>
  <c r="AO4" i="305"/>
  <c r="AN29" i="311"/>
  <c r="AN2" i="305"/>
  <c r="AN2" i="309"/>
  <c r="AN2" i="306"/>
  <c r="AN2" i="310"/>
  <c r="AN184" i="273"/>
  <c r="AN185" i="273"/>
  <c r="AK39" i="310"/>
  <c r="AK71" i="307"/>
  <c r="AM224" i="280"/>
  <c r="AK60" i="307"/>
  <c r="AK25" i="310"/>
  <c r="AK240" i="307"/>
  <c r="AI74" i="288"/>
  <c r="AI79" i="288"/>
  <c r="AL57" i="307"/>
  <c r="AL22" i="310"/>
  <c r="AL28" i="314"/>
  <c r="AL187" i="273"/>
  <c r="AL189" i="273"/>
  <c r="AL105" i="278"/>
  <c r="AL100" i="278"/>
  <c r="AP2" i="277"/>
  <c r="AP4" i="277"/>
  <c r="AQ45" i="273"/>
  <c r="AP48" i="273"/>
  <c r="AK114" i="288"/>
  <c r="AK115" i="288"/>
  <c r="AK123" i="288"/>
  <c r="AK41" i="314"/>
  <c r="AK46" i="288"/>
  <c r="AK119" i="288"/>
  <c r="AK85" i="314"/>
  <c r="AK86" i="280"/>
  <c r="AK143" i="273"/>
  <c r="AJ144" i="273"/>
  <c r="AK69" i="288"/>
  <c r="AK33" i="288"/>
  <c r="AK57" i="288"/>
  <c r="AK52" i="288"/>
  <c r="AK76" i="280"/>
  <c r="AK96" i="280"/>
  <c r="AM40" i="305"/>
  <c r="AL23" i="310"/>
  <c r="AL58" i="307"/>
  <c r="AM4" i="314"/>
  <c r="AM4" i="282"/>
  <c r="AM4" i="265"/>
  <c r="AM4" i="285"/>
  <c r="AM4" i="309"/>
  <c r="AM4" i="306"/>
  <c r="AM4" i="289"/>
  <c r="AM4" i="288"/>
  <c r="AM4" i="280"/>
  <c r="AM4" i="273"/>
  <c r="AM4" i="275"/>
  <c r="AM4" i="304"/>
  <c r="AM4" i="278"/>
  <c r="AM4" i="286"/>
  <c r="AM4" i="310"/>
  <c r="AM4" i="307"/>
  <c r="AA81" i="278"/>
  <c r="AA35" i="265"/>
  <c r="AM185" i="273"/>
  <c r="AN2" i="285"/>
  <c r="AN2" i="314"/>
  <c r="AN101" i="288"/>
  <c r="AN2" i="282"/>
  <c r="AN2" i="288"/>
  <c r="AN33" i="311"/>
  <c r="AN2" i="280"/>
  <c r="AN2" i="278"/>
  <c r="AN2" i="265"/>
  <c r="AN2" i="286"/>
  <c r="AN2" i="273"/>
  <c r="AN2" i="275"/>
  <c r="AN2" i="289"/>
  <c r="AM35" i="273"/>
  <c r="AN36" i="273"/>
  <c r="AN38" i="273"/>
  <c r="AN39" i="273"/>
  <c r="AJ77" i="306"/>
  <c r="AJ55" i="307"/>
  <c r="AJ20" i="310"/>
  <c r="AJ240" i="307"/>
  <c r="AJ25" i="310"/>
  <c r="AJ60" i="307"/>
  <c r="AK64" i="282"/>
  <c r="AK11" i="282"/>
  <c r="AK126" i="280"/>
  <c r="AK218" i="280"/>
  <c r="AK155" i="273"/>
  <c r="AK156" i="273"/>
  <c r="AK225" i="280"/>
  <c r="AK212" i="280"/>
  <c r="AK54" i="314"/>
  <c r="AK191" i="280"/>
  <c r="AK230" i="280"/>
  <c r="AK17" i="314"/>
  <c r="AK47" i="314"/>
  <c r="AK40" i="286"/>
  <c r="AJ3" i="309"/>
  <c r="AJ3" i="305"/>
  <c r="AJ3" i="307"/>
  <c r="AJ3" i="310"/>
  <c r="AJ3" i="306"/>
  <c r="AO367" i="307"/>
  <c r="AO382" i="307"/>
  <c r="AO372" i="307"/>
  <c r="AO82" i="306"/>
  <c r="AO88" i="306"/>
  <c r="AL190" i="280"/>
  <c r="AL188" i="273"/>
  <c r="AL31" i="289"/>
  <c r="AM10" i="286"/>
  <c r="AL125" i="280"/>
  <c r="AL63" i="307"/>
  <c r="AL29" i="310"/>
  <c r="AL69" i="306"/>
  <c r="AL85" i="305"/>
  <c r="AM86" i="305"/>
  <c r="AM41" i="305"/>
  <c r="AL64" i="306"/>
  <c r="AL109" i="278"/>
  <c r="AL76" i="314"/>
  <c r="AL37" i="314"/>
  <c r="AL85" i="282"/>
  <c r="AL74" i="282"/>
  <c r="AL200" i="280"/>
  <c r="AL15" i="275"/>
  <c r="AL20" i="275"/>
  <c r="AM17" i="275"/>
  <c r="AL21" i="310"/>
  <c r="AL56" i="307"/>
  <c r="AJ3" i="280"/>
  <c r="AJ3" i="278"/>
  <c r="AJ3" i="265"/>
  <c r="AJ3" i="314"/>
  <c r="AJ3" i="275"/>
  <c r="AJ3" i="285"/>
  <c r="AJ3" i="282"/>
  <c r="AJ47" i="273"/>
  <c r="AJ3" i="289"/>
  <c r="AJ3" i="304"/>
  <c r="AJ3" i="286"/>
  <c r="AJ3" i="273"/>
  <c r="AP382" i="307"/>
  <c r="AP372" i="307"/>
  <c r="AP367" i="307"/>
  <c r="AP82" i="306"/>
  <c r="AP88" i="306"/>
  <c r="AN109" i="278"/>
  <c r="AN76" i="314"/>
  <c r="AN37" i="314"/>
  <c r="AN85" i="282"/>
  <c r="AN74" i="282"/>
  <c r="AN200" i="280"/>
  <c r="AN15" i="275"/>
  <c r="AN35" i="273"/>
  <c r="AO36" i="273"/>
  <c r="AO38" i="273"/>
  <c r="AO39" i="273"/>
  <c r="AL49" i="305"/>
  <c r="AL50" i="305"/>
  <c r="AM28" i="314"/>
  <c r="AM105" i="278"/>
  <c r="AM187" i="273"/>
  <c r="AM189" i="273"/>
  <c r="AM100" i="278"/>
  <c r="AO100" i="288"/>
  <c r="AO2" i="310"/>
  <c r="AO2" i="306"/>
  <c r="AO29" i="311"/>
  <c r="AO2" i="307"/>
  <c r="AO26" i="305"/>
  <c r="AO27" i="305"/>
  <c r="AO31" i="305"/>
  <c r="AP32" i="305"/>
  <c r="AP34" i="305"/>
  <c r="AP35" i="305"/>
  <c r="AP4" i="305"/>
  <c r="AO2" i="309"/>
  <c r="AO2" i="305"/>
  <c r="AL64" i="282"/>
  <c r="AL126" i="280"/>
  <c r="AL11" i="282"/>
  <c r="AL218" i="280"/>
  <c r="AL47" i="314"/>
  <c r="AL17" i="314"/>
  <c r="AL54" i="314"/>
  <c r="AL225" i="280"/>
  <c r="AL212" i="280"/>
  <c r="AL155" i="273"/>
  <c r="AL156" i="273"/>
  <c r="AL191" i="280"/>
  <c r="AL230" i="280"/>
  <c r="AL40" i="286"/>
  <c r="AA88" i="265"/>
  <c r="AK3" i="309"/>
  <c r="AK3" i="305"/>
  <c r="AK3" i="310"/>
  <c r="AK3" i="306"/>
  <c r="AK3" i="307"/>
  <c r="AM39" i="305"/>
  <c r="AM42" i="305"/>
  <c r="AM109" i="278"/>
  <c r="AM76" i="314"/>
  <c r="AM37" i="314"/>
  <c r="AM85" i="282"/>
  <c r="AM74" i="282"/>
  <c r="AM200" i="280"/>
  <c r="AM15" i="275"/>
  <c r="AM20" i="275"/>
  <c r="AN17" i="275"/>
  <c r="AL240" i="307"/>
  <c r="AL25" i="310"/>
  <c r="AL60" i="307"/>
  <c r="AM69" i="306"/>
  <c r="AM64" i="306"/>
  <c r="AM85" i="305"/>
  <c r="AN86" i="305"/>
  <c r="AN41" i="305"/>
  <c r="AN64" i="306"/>
  <c r="AN85" i="305"/>
  <c r="AO86" i="305"/>
  <c r="AO41" i="305"/>
  <c r="AN69" i="306"/>
  <c r="AJ74" i="288"/>
  <c r="AJ79" i="288"/>
  <c r="AQ2" i="277"/>
  <c r="AQ4" i="277"/>
  <c r="AR45" i="273"/>
  <c r="AQ48" i="273"/>
  <c r="AN39" i="305"/>
  <c r="AK77" i="306"/>
  <c r="AK20" i="310"/>
  <c r="AK55" i="307"/>
  <c r="AM188" i="273"/>
  <c r="AM190" i="280"/>
  <c r="AL24" i="310"/>
  <c r="AL59" i="307"/>
  <c r="AN4" i="285"/>
  <c r="AN4" i="314"/>
  <c r="AN4" i="282"/>
  <c r="AN4" i="288"/>
  <c r="AN4" i="265"/>
  <c r="AN4" i="286"/>
  <c r="AN4" i="304"/>
  <c r="AN4" i="309"/>
  <c r="AN4" i="310"/>
  <c r="AN4" i="278"/>
  <c r="AN4" i="307"/>
  <c r="AN4" i="273"/>
  <c r="AN4" i="306"/>
  <c r="AN4" i="289"/>
  <c r="AN4" i="275"/>
  <c r="AN4" i="280"/>
  <c r="AM125" i="280"/>
  <c r="AN188" i="273"/>
  <c r="AN190" i="280"/>
  <c r="AN10" i="286"/>
  <c r="AL41" i="314"/>
  <c r="AL85" i="314"/>
  <c r="AL114" i="288"/>
  <c r="AL115" i="288"/>
  <c r="AL123" i="288"/>
  <c r="AL86" i="280"/>
  <c r="AL119" i="288"/>
  <c r="AL57" i="288"/>
  <c r="AL69" i="288"/>
  <c r="AL52" i="288"/>
  <c r="AL46" i="288"/>
  <c r="AL33" i="288"/>
  <c r="AL143" i="273"/>
  <c r="AK144" i="273"/>
  <c r="AL96" i="280"/>
  <c r="AL76" i="280"/>
  <c r="AO2" i="285"/>
  <c r="AO2" i="314"/>
  <c r="AO101" i="288"/>
  <c r="AO2" i="288"/>
  <c r="AO2" i="282"/>
  <c r="AO2" i="278"/>
  <c r="AO184" i="273"/>
  <c r="AO185" i="273"/>
  <c r="AO2" i="280"/>
  <c r="AO2" i="265"/>
  <c r="AO33" i="311"/>
  <c r="AO2" i="286"/>
  <c r="AO2" i="273"/>
  <c r="AO2" i="289"/>
  <c r="AO2" i="275"/>
  <c r="AK3" i="278"/>
  <c r="AK3" i="265"/>
  <c r="AK3" i="304"/>
  <c r="AK3" i="273"/>
  <c r="AK3" i="285"/>
  <c r="AK3" i="280"/>
  <c r="AK3" i="314"/>
  <c r="AK3" i="275"/>
  <c r="AK3" i="286"/>
  <c r="AK3" i="282"/>
  <c r="AK47" i="273"/>
  <c r="AK3" i="289"/>
  <c r="AN224" i="280"/>
  <c r="AL39" i="310"/>
  <c r="AL71" i="307"/>
  <c r="AO109" i="278"/>
  <c r="AO37" i="314"/>
  <c r="AO76" i="314"/>
  <c r="AO74" i="282"/>
  <c r="AO85" i="282"/>
  <c r="AO200" i="280"/>
  <c r="AO15" i="275"/>
  <c r="AM155" i="273"/>
  <c r="AM156" i="273"/>
  <c r="AN40" i="305"/>
  <c r="AN42" i="305"/>
  <c r="AM49" i="305"/>
  <c r="AM50" i="305"/>
  <c r="AO190" i="280"/>
  <c r="AO188" i="273"/>
  <c r="AO64" i="306"/>
  <c r="AO69" i="306"/>
  <c r="AO85" i="305"/>
  <c r="AP86" i="305"/>
  <c r="AP41" i="305"/>
  <c r="AN63" i="307"/>
  <c r="AN29" i="310"/>
  <c r="AP100" i="288"/>
  <c r="AP26" i="305"/>
  <c r="AP27" i="305"/>
  <c r="AP31" i="305"/>
  <c r="AQ32" i="305"/>
  <c r="AQ34" i="305"/>
  <c r="AQ35" i="305"/>
  <c r="AQ4" i="305"/>
  <c r="AP2" i="309"/>
  <c r="AP2" i="305"/>
  <c r="AP2" i="307"/>
  <c r="AP29" i="311"/>
  <c r="AP2" i="306"/>
  <c r="AP2" i="310"/>
  <c r="AO4" i="285"/>
  <c r="AO4" i="314"/>
  <c r="AO4" i="282"/>
  <c r="AO4" i="288"/>
  <c r="AO4" i="265"/>
  <c r="AO4" i="275"/>
  <c r="AO4" i="286"/>
  <c r="AO4" i="280"/>
  <c r="AO4" i="310"/>
  <c r="AO4" i="306"/>
  <c r="AO4" i="304"/>
  <c r="AO4" i="278"/>
  <c r="AO4" i="289"/>
  <c r="AO4" i="309"/>
  <c r="AO4" i="273"/>
  <c r="AO4" i="307"/>
  <c r="AM71" i="307"/>
  <c r="AM39" i="310"/>
  <c r="AN125" i="280"/>
  <c r="AK79" i="288"/>
  <c r="AK74" i="288"/>
  <c r="AM41" i="314"/>
  <c r="AM85" i="314"/>
  <c r="AM114" i="288"/>
  <c r="AM115" i="288"/>
  <c r="AM123" i="288"/>
  <c r="AM119" i="288"/>
  <c r="AM143" i="273"/>
  <c r="AL144" i="273"/>
  <c r="AM69" i="288"/>
  <c r="AM86" i="280"/>
  <c r="AM57" i="288"/>
  <c r="AM52" i="288"/>
  <c r="AM33" i="288"/>
  <c r="AM46" i="288"/>
  <c r="AM96" i="280"/>
  <c r="AM76" i="280"/>
  <c r="AN22" i="310"/>
  <c r="AN57" i="307"/>
  <c r="AS45" i="273"/>
  <c r="AR2" i="277"/>
  <c r="AR4" i="277"/>
  <c r="AR48" i="273"/>
  <c r="AM24" i="310"/>
  <c r="AM59" i="307"/>
  <c r="AL3" i="314"/>
  <c r="AL3" i="282"/>
  <c r="AL3" i="265"/>
  <c r="AL47" i="273"/>
  <c r="AL3" i="273"/>
  <c r="AL3" i="278"/>
  <c r="AL3" i="280"/>
  <c r="AL3" i="304"/>
  <c r="AL3" i="285"/>
  <c r="AL3" i="286"/>
  <c r="AL3" i="289"/>
  <c r="AL3" i="275"/>
  <c r="AO224" i="280"/>
  <c r="AO39" i="305"/>
  <c r="AN20" i="275"/>
  <c r="AO17" i="275"/>
  <c r="AL77" i="306"/>
  <c r="AL55" i="307"/>
  <c r="AL20" i="310"/>
  <c r="AO35" i="273"/>
  <c r="AP36" i="273"/>
  <c r="AP38" i="273"/>
  <c r="AP39" i="273"/>
  <c r="AN56" i="307"/>
  <c r="AN21" i="310"/>
  <c r="AN59" i="307"/>
  <c r="AN24" i="310"/>
  <c r="AN28" i="314"/>
  <c r="AN187" i="273"/>
  <c r="AN189" i="273"/>
  <c r="AN100" i="278"/>
  <c r="AN105" i="278"/>
  <c r="AM63" i="307"/>
  <c r="AM29" i="310"/>
  <c r="AN23" i="310"/>
  <c r="AN58" i="307"/>
  <c r="AM11" i="282"/>
  <c r="AM64" i="282"/>
  <c r="AM126" i="280"/>
  <c r="AM218" i="280"/>
  <c r="AM47" i="314"/>
  <c r="AM17" i="314"/>
  <c r="AM54" i="314"/>
  <c r="AM230" i="280"/>
  <c r="AM191" i="280"/>
  <c r="AM212" i="280"/>
  <c r="AM40" i="286"/>
  <c r="AM225" i="280"/>
  <c r="AO28" i="314"/>
  <c r="AO105" i="278"/>
  <c r="AO187" i="273"/>
  <c r="AO189" i="273"/>
  <c r="AO100" i="278"/>
  <c r="AO40" i="305"/>
  <c r="AM57" i="307"/>
  <c r="AM22" i="310"/>
  <c r="AB81" i="278"/>
  <c r="AB35" i="265"/>
  <c r="AQ382" i="307"/>
  <c r="AQ367" i="307"/>
  <c r="AQ372" i="307"/>
  <c r="AQ88" i="306"/>
  <c r="AQ82" i="306"/>
  <c r="AL3" i="305"/>
  <c r="AL3" i="310"/>
  <c r="AL3" i="309"/>
  <c r="AL3" i="307"/>
  <c r="AL3" i="306"/>
  <c r="AL87" i="280"/>
  <c r="AP2" i="285"/>
  <c r="AP2" i="314"/>
  <c r="AP101" i="288"/>
  <c r="AP2" i="288"/>
  <c r="AP2" i="282"/>
  <c r="AP184" i="273"/>
  <c r="AP2" i="265"/>
  <c r="AP2" i="273"/>
  <c r="AP33" i="311"/>
  <c r="AP2" i="278"/>
  <c r="AP2" i="286"/>
  <c r="AP2" i="280"/>
  <c r="AP2" i="275"/>
  <c r="AP2" i="289"/>
  <c r="AM21" i="310"/>
  <c r="AM56" i="307"/>
  <c r="AO10" i="286"/>
  <c r="AM58" i="307"/>
  <c r="AM23" i="310"/>
  <c r="AN31" i="289"/>
  <c r="AN41" i="314"/>
  <c r="AN85" i="314"/>
  <c r="AN114" i="288"/>
  <c r="AN115" i="288"/>
  <c r="AN123" i="288"/>
  <c r="AN119" i="288"/>
  <c r="AN46" i="288"/>
  <c r="AN86" i="280"/>
  <c r="AN69" i="288"/>
  <c r="AN57" i="288"/>
  <c r="AN52" i="288"/>
  <c r="AN33" i="288"/>
  <c r="AN143" i="273"/>
  <c r="AM144" i="273"/>
  <c r="AN76" i="280"/>
  <c r="AN96" i="280"/>
  <c r="AP109" i="278"/>
  <c r="AP37" i="314"/>
  <c r="AP76" i="314"/>
  <c r="AP74" i="282"/>
  <c r="AP85" i="282"/>
  <c r="AP200" i="280"/>
  <c r="AP15" i="275"/>
  <c r="AN11" i="282"/>
  <c r="AN64" i="282"/>
  <c r="AN126" i="280"/>
  <c r="AN218" i="280"/>
  <c r="AN54" i="314"/>
  <c r="AN17" i="314"/>
  <c r="AN47" i="314"/>
  <c r="AN191" i="280"/>
  <c r="AN230" i="280"/>
  <c r="AN225" i="280"/>
  <c r="AN212" i="280"/>
  <c r="AN155" i="273"/>
  <c r="AN40" i="286"/>
  <c r="AO56" i="307"/>
  <c r="AO21" i="310"/>
  <c r="AN240" i="307"/>
  <c r="AN25" i="310"/>
  <c r="AN60" i="307"/>
  <c r="AO23" i="310"/>
  <c r="AO58" i="307"/>
  <c r="AO125" i="280"/>
  <c r="AN87" i="280"/>
  <c r="AO42" i="305"/>
  <c r="AN49" i="305"/>
  <c r="AN50" i="305"/>
  <c r="AN71" i="307"/>
  <c r="AN39" i="310"/>
  <c r="AP10" i="286"/>
  <c r="AP39" i="305"/>
  <c r="AP64" i="306"/>
  <c r="AP69" i="306"/>
  <c r="AP85" i="305"/>
  <c r="AQ86" i="305"/>
  <c r="AQ41" i="305"/>
  <c r="AP40" i="305"/>
  <c r="AM240" i="307"/>
  <c r="AM60" i="307"/>
  <c r="AM25" i="310"/>
  <c r="AT45" i="273"/>
  <c r="AS2" i="277"/>
  <c r="AS4" i="277"/>
  <c r="AS48" i="273"/>
  <c r="AM87" i="280"/>
  <c r="AP224" i="280"/>
  <c r="AB88" i="265"/>
  <c r="AP4" i="285"/>
  <c r="AP4" i="314"/>
  <c r="AP4" i="282"/>
  <c r="AP4" i="288"/>
  <c r="AP4" i="265"/>
  <c r="AP4" i="310"/>
  <c r="AP4" i="273"/>
  <c r="AP4" i="307"/>
  <c r="AP4" i="306"/>
  <c r="AP4" i="275"/>
  <c r="AP4" i="280"/>
  <c r="AP4" i="286"/>
  <c r="AP4" i="309"/>
  <c r="AP4" i="278"/>
  <c r="AP4" i="289"/>
  <c r="AP4" i="304"/>
  <c r="AO20" i="275"/>
  <c r="AP17" i="275"/>
  <c r="AQ184" i="273"/>
  <c r="AQ185" i="273"/>
  <c r="AR382" i="307"/>
  <c r="AR367" i="307"/>
  <c r="AR372" i="307"/>
  <c r="AR82" i="306"/>
  <c r="AR88" i="306"/>
  <c r="AL79" i="288"/>
  <c r="AL74" i="288"/>
  <c r="AO57" i="307"/>
  <c r="AO22" i="310"/>
  <c r="AN156" i="273"/>
  <c r="AP35" i="273"/>
  <c r="AQ36" i="273"/>
  <c r="AQ38" i="273"/>
  <c r="AQ39" i="273"/>
  <c r="AQ2" i="285"/>
  <c r="AQ2" i="314"/>
  <c r="AQ101" i="288"/>
  <c r="AQ2" i="265"/>
  <c r="AQ2" i="288"/>
  <c r="AQ2" i="282"/>
  <c r="AQ2" i="278"/>
  <c r="AQ2" i="273"/>
  <c r="AQ2" i="289"/>
  <c r="AQ2" i="275"/>
  <c r="AQ2" i="286"/>
  <c r="AQ33" i="311"/>
  <c r="AQ2" i="280"/>
  <c r="AO63" i="307"/>
  <c r="AO29" i="310"/>
  <c r="AM77" i="306"/>
  <c r="AM55" i="307"/>
  <c r="AM20" i="310"/>
  <c r="AO24" i="310"/>
  <c r="AO59" i="307"/>
  <c r="AQ100" i="288"/>
  <c r="AQ26" i="305"/>
  <c r="AQ27" i="305"/>
  <c r="AQ31" i="305"/>
  <c r="AR32" i="305"/>
  <c r="AR34" i="305"/>
  <c r="AR35" i="305"/>
  <c r="AR4" i="305"/>
  <c r="AQ2" i="306"/>
  <c r="AQ29" i="311"/>
  <c r="AQ2" i="309"/>
  <c r="AQ2" i="310"/>
  <c r="AQ2" i="305"/>
  <c r="AQ2" i="307"/>
  <c r="AM3" i="314"/>
  <c r="AM3" i="282"/>
  <c r="AM3" i="304"/>
  <c r="AM3" i="273"/>
  <c r="AM3" i="286"/>
  <c r="AM3" i="275"/>
  <c r="AM3" i="285"/>
  <c r="AM47" i="273"/>
  <c r="AM3" i="265"/>
  <c r="AM3" i="278"/>
  <c r="AM3" i="289"/>
  <c r="AM3" i="280"/>
  <c r="AP185" i="273"/>
  <c r="AM3" i="307"/>
  <c r="AM3" i="305"/>
  <c r="AM3" i="306"/>
  <c r="AM3" i="310"/>
  <c r="AM3" i="309"/>
  <c r="AP28" i="314"/>
  <c r="AP187" i="273"/>
  <c r="AP189" i="273"/>
  <c r="AP100" i="278"/>
  <c r="AP105" i="278"/>
  <c r="AQ39" i="305"/>
  <c r="AQ35" i="273"/>
  <c r="AR36" i="273"/>
  <c r="AR38" i="273"/>
  <c r="AR39" i="273"/>
  <c r="AP190" i="280"/>
  <c r="AP188" i="273"/>
  <c r="AQ109" i="278"/>
  <c r="AQ37" i="314"/>
  <c r="AQ76" i="314"/>
  <c r="AQ85" i="282"/>
  <c r="AQ74" i="282"/>
  <c r="AQ200" i="280"/>
  <c r="AQ15" i="275"/>
  <c r="AS382" i="307"/>
  <c r="AS367" i="307"/>
  <c r="AS372" i="307"/>
  <c r="AS82" i="306"/>
  <c r="AS88" i="306"/>
  <c r="AN3" i="307"/>
  <c r="AN3" i="310"/>
  <c r="AN3" i="309"/>
  <c r="AN3" i="306"/>
  <c r="AN3" i="305"/>
  <c r="AN3" i="285"/>
  <c r="AN3" i="314"/>
  <c r="AN3" i="282"/>
  <c r="AN3" i="265"/>
  <c r="AN3" i="275"/>
  <c r="AN3" i="273"/>
  <c r="AN3" i="289"/>
  <c r="AN47" i="273"/>
  <c r="AN3" i="280"/>
  <c r="AN3" i="286"/>
  <c r="AN3" i="304"/>
  <c r="AN3" i="278"/>
  <c r="AQ64" i="306"/>
  <c r="AQ69" i="306"/>
  <c r="AQ85" i="305"/>
  <c r="AR86" i="305"/>
  <c r="AR41" i="305"/>
  <c r="AO41" i="314"/>
  <c r="AO85" i="314"/>
  <c r="AO114" i="288"/>
  <c r="AO115" i="288"/>
  <c r="AO123" i="288"/>
  <c r="AO119" i="288"/>
  <c r="AO143" i="273"/>
  <c r="AN144" i="273"/>
  <c r="AO69" i="288"/>
  <c r="AO57" i="288"/>
  <c r="AO52" i="288"/>
  <c r="AO46" i="288"/>
  <c r="AO33" i="288"/>
  <c r="AO86" i="280"/>
  <c r="AO96" i="280"/>
  <c r="AO76" i="280"/>
  <c r="AP125" i="280"/>
  <c r="AP23" i="310"/>
  <c r="AP58" i="307"/>
  <c r="AP31" i="289"/>
  <c r="AM74" i="288"/>
  <c r="AM79" i="288"/>
  <c r="AO49" i="305"/>
  <c r="AO50" i="305"/>
  <c r="AP42" i="305"/>
  <c r="AO25" i="310"/>
  <c r="AO60" i="307"/>
  <c r="AO240" i="307"/>
  <c r="AP22" i="310"/>
  <c r="AP57" i="307"/>
  <c r="AP20" i="275"/>
  <c r="AQ17" i="275"/>
  <c r="AQ40" i="305"/>
  <c r="AP21" i="310"/>
  <c r="AP56" i="307"/>
  <c r="AQ10" i="286"/>
  <c r="AQ190" i="280"/>
  <c r="AQ188" i="273"/>
  <c r="AP59" i="307"/>
  <c r="AP24" i="310"/>
  <c r="AN77" i="306"/>
  <c r="AN20" i="310"/>
  <c r="AN55" i="307"/>
  <c r="AO64" i="282"/>
  <c r="AO11" i="282"/>
  <c r="AO126" i="280"/>
  <c r="AO218" i="280"/>
  <c r="AO17" i="314"/>
  <c r="AO47" i="314"/>
  <c r="AO54" i="314"/>
  <c r="AO230" i="280"/>
  <c r="AO191" i="280"/>
  <c r="AO225" i="280"/>
  <c r="AO212" i="280"/>
  <c r="AO40" i="286"/>
  <c r="AO155" i="273"/>
  <c r="AO156" i="273"/>
  <c r="AR100" i="288"/>
  <c r="AR26" i="305"/>
  <c r="AR27" i="305"/>
  <c r="AR31" i="305"/>
  <c r="AS32" i="305"/>
  <c r="AS34" i="305"/>
  <c r="AS35" i="305"/>
  <c r="AS4" i="305"/>
  <c r="AR2" i="306"/>
  <c r="AR2" i="307"/>
  <c r="AR2" i="305"/>
  <c r="AR29" i="311"/>
  <c r="AR2" i="310"/>
  <c r="AR2" i="309"/>
  <c r="AQ224" i="280"/>
  <c r="AC81" i="278"/>
  <c r="AC35" i="265"/>
  <c r="AT2" i="277"/>
  <c r="AT4" i="277"/>
  <c r="AU45" i="273"/>
  <c r="AT48" i="273"/>
  <c r="AP29" i="310"/>
  <c r="AP63" i="307"/>
  <c r="AQ28" i="314"/>
  <c r="AQ187" i="273"/>
  <c r="AQ189" i="273"/>
  <c r="AQ105" i="278"/>
  <c r="AQ100" i="278"/>
  <c r="AQ4" i="285"/>
  <c r="AQ4" i="314"/>
  <c r="AQ4" i="288"/>
  <c r="AQ4" i="282"/>
  <c r="AQ4" i="265"/>
  <c r="AQ4" i="306"/>
  <c r="AQ4" i="310"/>
  <c r="AQ4" i="304"/>
  <c r="AQ4" i="273"/>
  <c r="AQ4" i="309"/>
  <c r="AQ4" i="278"/>
  <c r="AQ4" i="307"/>
  <c r="AQ4" i="289"/>
  <c r="AQ4" i="286"/>
  <c r="AQ4" i="275"/>
  <c r="AQ4" i="280"/>
  <c r="AO87" i="280"/>
  <c r="AR2" i="285"/>
  <c r="AR2" i="314"/>
  <c r="AR101" i="288"/>
  <c r="AR2" i="288"/>
  <c r="AR2" i="282"/>
  <c r="AR2" i="265"/>
  <c r="AR184" i="273"/>
  <c r="AR185" i="273"/>
  <c r="AR33" i="311"/>
  <c r="AR2" i="289"/>
  <c r="AR2" i="273"/>
  <c r="AR2" i="275"/>
  <c r="AR2" i="278"/>
  <c r="AR2" i="286"/>
  <c r="AR2" i="280"/>
  <c r="AO71" i="307"/>
  <c r="AO39" i="310"/>
  <c r="AR39" i="305"/>
  <c r="AP155" i="273"/>
  <c r="AP156" i="273"/>
  <c r="AP87" i="280"/>
  <c r="AR190" i="280"/>
  <c r="AR188" i="273"/>
  <c r="AR28" i="314"/>
  <c r="AR187" i="273"/>
  <c r="AR189" i="273"/>
  <c r="AR105" i="278"/>
  <c r="AR100" i="278"/>
  <c r="AQ125" i="280"/>
  <c r="AO3" i="285"/>
  <c r="AO3" i="314"/>
  <c r="AO3" i="282"/>
  <c r="AO3" i="286"/>
  <c r="AO3" i="265"/>
  <c r="AO3" i="275"/>
  <c r="AO3" i="304"/>
  <c r="AO47" i="273"/>
  <c r="AO3" i="278"/>
  <c r="AO3" i="273"/>
  <c r="AO3" i="289"/>
  <c r="AO3" i="280"/>
  <c r="AQ29" i="310"/>
  <c r="AQ63" i="307"/>
  <c r="AC88" i="265"/>
  <c r="AP11" i="282"/>
  <c r="AP64" i="282"/>
  <c r="AP126" i="280"/>
  <c r="AP218" i="280"/>
  <c r="AP54" i="314"/>
  <c r="AP17" i="314"/>
  <c r="AP47" i="314"/>
  <c r="AP230" i="280"/>
  <c r="AP191" i="280"/>
  <c r="AP225" i="280"/>
  <c r="AP212" i="280"/>
  <c r="AP40" i="286"/>
  <c r="AR10" i="286"/>
  <c r="AP25" i="310"/>
  <c r="AP60" i="307"/>
  <c r="AP240" i="307"/>
  <c r="AP49" i="305"/>
  <c r="AP50" i="305"/>
  <c r="AQ42" i="305"/>
  <c r="AQ21" i="310"/>
  <c r="AQ56" i="307"/>
  <c r="AR224" i="280"/>
  <c r="AU2" i="277"/>
  <c r="AU4" i="277"/>
  <c r="AV45" i="273"/>
  <c r="AU48" i="273"/>
  <c r="AS2" i="285"/>
  <c r="AS2" i="314"/>
  <c r="AS101" i="288"/>
  <c r="AS2" i="288"/>
  <c r="AS2" i="282"/>
  <c r="AS2" i="265"/>
  <c r="AS184" i="273"/>
  <c r="AS2" i="286"/>
  <c r="AS33" i="311"/>
  <c r="AS2" i="280"/>
  <c r="AS2" i="275"/>
  <c r="AS2" i="278"/>
  <c r="AS2" i="273"/>
  <c r="AS2" i="289"/>
  <c r="AR109" i="278"/>
  <c r="AR76" i="314"/>
  <c r="AR37" i="314"/>
  <c r="AR85" i="282"/>
  <c r="AR74" i="282"/>
  <c r="AR200" i="280"/>
  <c r="AR15" i="275"/>
  <c r="AO3" i="306"/>
  <c r="AO3" i="307"/>
  <c r="AO3" i="305"/>
  <c r="AO3" i="310"/>
  <c r="AO3" i="309"/>
  <c r="AN79" i="288"/>
  <c r="AN74" i="288"/>
  <c r="AQ23" i="310"/>
  <c r="AQ58" i="307"/>
  <c r="AP39" i="310"/>
  <c r="AP71" i="307"/>
  <c r="AP41" i="314"/>
  <c r="AP85" i="314"/>
  <c r="AP114" i="288"/>
  <c r="AP115" i="288"/>
  <c r="AP123" i="288"/>
  <c r="AP119" i="288"/>
  <c r="AP57" i="288"/>
  <c r="AP52" i="288"/>
  <c r="AP46" i="288"/>
  <c r="AP143" i="273"/>
  <c r="AO144" i="273"/>
  <c r="AP33" i="288"/>
  <c r="AP86" i="280"/>
  <c r="AP69" i="288"/>
  <c r="AP96" i="280"/>
  <c r="AP76" i="280"/>
  <c r="AQ20" i="275"/>
  <c r="AR17" i="275"/>
  <c r="AQ22" i="310"/>
  <c r="AQ57" i="307"/>
  <c r="AO77" i="306"/>
  <c r="AO55" i="307"/>
  <c r="AO20" i="310"/>
  <c r="AS100" i="288"/>
  <c r="AS26" i="305"/>
  <c r="AS27" i="305"/>
  <c r="AS31" i="305"/>
  <c r="AT32" i="305"/>
  <c r="AT34" i="305"/>
  <c r="AT35" i="305"/>
  <c r="AT4" i="305"/>
  <c r="AS2" i="305"/>
  <c r="AS2" i="309"/>
  <c r="AS2" i="306"/>
  <c r="AS2" i="310"/>
  <c r="AS29" i="311"/>
  <c r="AS2" i="307"/>
  <c r="AQ59" i="307"/>
  <c r="AQ24" i="310"/>
  <c r="AR40" i="305"/>
  <c r="AR35" i="273"/>
  <c r="AS36" i="273"/>
  <c r="AS38" i="273"/>
  <c r="AS39" i="273"/>
  <c r="AT382" i="307"/>
  <c r="AT372" i="307"/>
  <c r="AT367" i="307"/>
  <c r="AT82" i="306"/>
  <c r="AT88" i="306"/>
  <c r="AR4" i="285"/>
  <c r="AR4" i="314"/>
  <c r="AR4" i="288"/>
  <c r="AR4" i="282"/>
  <c r="AR4" i="265"/>
  <c r="AR4" i="309"/>
  <c r="AR4" i="280"/>
  <c r="AR4" i="310"/>
  <c r="AR4" i="278"/>
  <c r="AR4" i="289"/>
  <c r="AR4" i="307"/>
  <c r="AR4" i="273"/>
  <c r="AR4" i="275"/>
  <c r="AR4" i="304"/>
  <c r="AR4" i="286"/>
  <c r="AR4" i="306"/>
  <c r="AS39" i="305"/>
  <c r="AQ87" i="280"/>
  <c r="AS69" i="306"/>
  <c r="AS64" i="306"/>
  <c r="AS85" i="305"/>
  <c r="AT86" i="305"/>
  <c r="AT41" i="305"/>
  <c r="AO74" i="288"/>
  <c r="AO79" i="288"/>
  <c r="AR69" i="306"/>
  <c r="AR64" i="306"/>
  <c r="AR85" i="305"/>
  <c r="AS86" i="305"/>
  <c r="AS41" i="305"/>
  <c r="AR125" i="280"/>
  <c r="AP3" i="309"/>
  <c r="AP3" i="306"/>
  <c r="AP3" i="305"/>
  <c r="AP3" i="307"/>
  <c r="AP3" i="310"/>
  <c r="AS10" i="286"/>
  <c r="AT184" i="273"/>
  <c r="AT185" i="273"/>
  <c r="AS224" i="280"/>
  <c r="AQ240" i="307"/>
  <c r="AQ25" i="310"/>
  <c r="AQ60" i="307"/>
  <c r="AR56" i="307"/>
  <c r="AR21" i="310"/>
  <c r="AR42" i="305"/>
  <c r="AQ49" i="305"/>
  <c r="AQ50" i="305"/>
  <c r="AP77" i="306"/>
  <c r="AP55" i="307"/>
  <c r="AP20" i="310"/>
  <c r="AR20" i="275"/>
  <c r="AS17" i="275"/>
  <c r="AS185" i="273"/>
  <c r="AR23" i="310"/>
  <c r="AR58" i="307"/>
  <c r="AS4" i="285"/>
  <c r="AS4" i="314"/>
  <c r="AS4" i="288"/>
  <c r="AS4" i="282"/>
  <c r="AS4" i="265"/>
  <c r="AS4" i="278"/>
  <c r="AS4" i="310"/>
  <c r="AS4" i="306"/>
  <c r="AS4" i="304"/>
  <c r="AS4" i="289"/>
  <c r="AS4" i="273"/>
  <c r="AS4" i="280"/>
  <c r="AS4" i="286"/>
  <c r="AS4" i="307"/>
  <c r="AS4" i="275"/>
  <c r="AS4" i="309"/>
  <c r="AQ85" i="314"/>
  <c r="AQ41" i="314"/>
  <c r="AQ114" i="288"/>
  <c r="AQ115" i="288"/>
  <c r="AQ123" i="288"/>
  <c r="AQ119" i="288"/>
  <c r="AQ143" i="273"/>
  <c r="AP144" i="273"/>
  <c r="AQ69" i="288"/>
  <c r="AQ33" i="288"/>
  <c r="AQ57" i="288"/>
  <c r="AQ52" i="288"/>
  <c r="AQ46" i="288"/>
  <c r="AQ86" i="280"/>
  <c r="AQ96" i="280"/>
  <c r="AQ76" i="280"/>
  <c r="AW45" i="273"/>
  <c r="AV2" i="277"/>
  <c r="AV4" i="277"/>
  <c r="AV48" i="273"/>
  <c r="AD81" i="278"/>
  <c r="AD35" i="265"/>
  <c r="AR22" i="310"/>
  <c r="AR57" i="307"/>
  <c r="AR63" i="307"/>
  <c r="AR29" i="310"/>
  <c r="AT2" i="285"/>
  <c r="AT2" i="314"/>
  <c r="AT101" i="288"/>
  <c r="AT2" i="288"/>
  <c r="AT2" i="282"/>
  <c r="AT2" i="265"/>
  <c r="AT2" i="273"/>
  <c r="AT2" i="289"/>
  <c r="AT2" i="278"/>
  <c r="AT2" i="275"/>
  <c r="AT33" i="311"/>
  <c r="AT2" i="280"/>
  <c r="AT2" i="286"/>
  <c r="AS35" i="273"/>
  <c r="AT36" i="273"/>
  <c r="AT38" i="273"/>
  <c r="AT39" i="273"/>
  <c r="AP3" i="285"/>
  <c r="AP3" i="314"/>
  <c r="AP3" i="282"/>
  <c r="AP3" i="304"/>
  <c r="AP3" i="278"/>
  <c r="AP3" i="286"/>
  <c r="AP3" i="275"/>
  <c r="AP47" i="273"/>
  <c r="AP3" i="265"/>
  <c r="AP3" i="280"/>
  <c r="AP3" i="273"/>
  <c r="AP3" i="289"/>
  <c r="AQ64" i="282"/>
  <c r="AQ11" i="282"/>
  <c r="AQ126" i="280"/>
  <c r="AQ218" i="280"/>
  <c r="AQ47" i="314"/>
  <c r="AQ54" i="314"/>
  <c r="AQ17" i="314"/>
  <c r="AQ225" i="280"/>
  <c r="AQ212" i="280"/>
  <c r="AQ191" i="280"/>
  <c r="AQ230" i="280"/>
  <c r="AQ155" i="273"/>
  <c r="AQ40" i="286"/>
  <c r="AS40" i="305"/>
  <c r="AQ39" i="310"/>
  <c r="AQ71" i="307"/>
  <c r="AS28" i="314"/>
  <c r="AS187" i="273"/>
  <c r="AS189" i="273"/>
  <c r="AS100" i="278"/>
  <c r="AS105" i="278"/>
  <c r="AT100" i="288"/>
  <c r="AT26" i="305"/>
  <c r="AT27" i="305"/>
  <c r="AT31" i="305"/>
  <c r="AU32" i="305"/>
  <c r="AU34" i="305"/>
  <c r="AU35" i="305"/>
  <c r="AU4" i="305"/>
  <c r="AT2" i="307"/>
  <c r="AT29" i="311"/>
  <c r="AT2" i="306"/>
  <c r="AT2" i="309"/>
  <c r="AT2" i="310"/>
  <c r="AT2" i="305"/>
  <c r="AQ156" i="273"/>
  <c r="AU367" i="307"/>
  <c r="AU382" i="307"/>
  <c r="AU372" i="307"/>
  <c r="AU82" i="306"/>
  <c r="AU88" i="306"/>
  <c r="AR31" i="289"/>
  <c r="AT69" i="306"/>
  <c r="AT64" i="306"/>
  <c r="AT85" i="305"/>
  <c r="AU86" i="305"/>
  <c r="AU41" i="305"/>
  <c r="AV367" i="307"/>
  <c r="AV372" i="307"/>
  <c r="AV382" i="307"/>
  <c r="AV82" i="306"/>
  <c r="AV88" i="306"/>
  <c r="AD88" i="265"/>
  <c r="AU2" i="285"/>
  <c r="AU2" i="314"/>
  <c r="AU101" i="288"/>
  <c r="AU2" i="288"/>
  <c r="AU2" i="282"/>
  <c r="AU2" i="265"/>
  <c r="AU184" i="273"/>
  <c r="AU33" i="311"/>
  <c r="AU2" i="280"/>
  <c r="AU2" i="275"/>
  <c r="AU2" i="289"/>
  <c r="AU2" i="278"/>
  <c r="AU2" i="273"/>
  <c r="AU2" i="286"/>
  <c r="AS23" i="310"/>
  <c r="AS58" i="307"/>
  <c r="AR60" i="307"/>
  <c r="AR240" i="307"/>
  <c r="AR25" i="310"/>
  <c r="AU185" i="273"/>
  <c r="AT224" i="280"/>
  <c r="AS109" i="278"/>
  <c r="AS37" i="314"/>
  <c r="AS76" i="314"/>
  <c r="AS85" i="282"/>
  <c r="AS74" i="282"/>
  <c r="AS200" i="280"/>
  <c r="AS15" i="275"/>
  <c r="AS20" i="275"/>
  <c r="AT17" i="275"/>
  <c r="AQ3" i="309"/>
  <c r="AQ3" i="307"/>
  <c r="AQ3" i="305"/>
  <c r="AQ3" i="310"/>
  <c r="AQ3" i="306"/>
  <c r="AS57" i="307"/>
  <c r="AS22" i="310"/>
  <c r="AT10" i="286"/>
  <c r="AT190" i="280"/>
  <c r="AT188" i="273"/>
  <c r="AS21" i="310"/>
  <c r="AS56" i="307"/>
  <c r="AQ77" i="306"/>
  <c r="AQ55" i="307"/>
  <c r="AQ20" i="310"/>
  <c r="AR64" i="282"/>
  <c r="AR11" i="282"/>
  <c r="AR126" i="280"/>
  <c r="AR218" i="280"/>
  <c r="AR17" i="314"/>
  <c r="AR54" i="314"/>
  <c r="AR47" i="314"/>
  <c r="AR191" i="280"/>
  <c r="AR225" i="280"/>
  <c r="AR212" i="280"/>
  <c r="AR230" i="280"/>
  <c r="AR155" i="273"/>
  <c r="AR40" i="286"/>
  <c r="AX45" i="273"/>
  <c r="AW2" i="277"/>
  <c r="AW4" i="277"/>
  <c r="AW48" i="273"/>
  <c r="AP74" i="288"/>
  <c r="AP79" i="288"/>
  <c r="AS190" i="280"/>
  <c r="AS188" i="273"/>
  <c r="AS42" i="305"/>
  <c r="AR49" i="305"/>
  <c r="AR50" i="305"/>
  <c r="AT40" i="305"/>
  <c r="AQ3" i="285"/>
  <c r="AQ3" i="314"/>
  <c r="AQ3" i="282"/>
  <c r="AQ47" i="273"/>
  <c r="AQ3" i="280"/>
  <c r="AQ3" i="265"/>
  <c r="AQ3" i="304"/>
  <c r="AQ3" i="273"/>
  <c r="AQ3" i="286"/>
  <c r="AQ3" i="278"/>
  <c r="AQ3" i="289"/>
  <c r="AQ3" i="275"/>
  <c r="AR85" i="314"/>
  <c r="AR41" i="314"/>
  <c r="AR114" i="288"/>
  <c r="AR115" i="288"/>
  <c r="AR123" i="288"/>
  <c r="AR119" i="288"/>
  <c r="AR69" i="288"/>
  <c r="AR57" i="288"/>
  <c r="AR52" i="288"/>
  <c r="AR33" i="288"/>
  <c r="AR46" i="288"/>
  <c r="AR143" i="273"/>
  <c r="AQ144" i="273"/>
  <c r="AR86" i="280"/>
  <c r="AR76" i="280"/>
  <c r="AR96" i="280"/>
  <c r="AT39" i="305"/>
  <c r="AT35" i="273"/>
  <c r="AU36" i="273"/>
  <c r="AU38" i="273"/>
  <c r="AU39" i="273"/>
  <c r="AR87" i="280"/>
  <c r="AU100" i="288"/>
  <c r="AU26" i="305"/>
  <c r="AU27" i="305"/>
  <c r="AU31" i="305"/>
  <c r="AV32" i="305"/>
  <c r="AV34" i="305"/>
  <c r="AV35" i="305"/>
  <c r="AV4" i="305"/>
  <c r="AU29" i="311"/>
  <c r="AU2" i="306"/>
  <c r="AU2" i="305"/>
  <c r="AU2" i="309"/>
  <c r="AU2" i="310"/>
  <c r="AU2" i="307"/>
  <c r="AR156" i="273"/>
  <c r="AR39" i="310"/>
  <c r="AR71" i="307"/>
  <c r="AT4" i="285"/>
  <c r="AT4" i="314"/>
  <c r="AT4" i="282"/>
  <c r="AT4" i="288"/>
  <c r="AT4" i="265"/>
  <c r="AT4" i="304"/>
  <c r="AT4" i="306"/>
  <c r="AT4" i="278"/>
  <c r="AT4" i="309"/>
  <c r="AT4" i="273"/>
  <c r="AT4" i="280"/>
  <c r="AT4" i="310"/>
  <c r="AT4" i="275"/>
  <c r="AT4" i="307"/>
  <c r="AT4" i="289"/>
  <c r="AT4" i="286"/>
  <c r="AS125" i="280"/>
  <c r="AR24" i="310"/>
  <c r="AR59" i="307"/>
  <c r="AS59" i="307"/>
  <c r="AS24" i="310"/>
  <c r="AS29" i="310"/>
  <c r="AS63" i="307"/>
  <c r="AE81" i="278"/>
  <c r="AE35" i="265"/>
  <c r="AU69" i="306"/>
  <c r="AU64" i="306"/>
  <c r="AU85" i="305"/>
  <c r="AV86" i="305"/>
  <c r="AV41" i="305"/>
  <c r="AS39" i="310"/>
  <c r="AS71" i="307"/>
  <c r="AT63" i="307"/>
  <c r="AT29" i="310"/>
  <c r="AS155" i="273"/>
  <c r="AS156" i="273"/>
  <c r="AQ74" i="288"/>
  <c r="AQ79" i="288"/>
  <c r="AT109" i="278"/>
  <c r="AT76" i="314"/>
  <c r="AT37" i="314"/>
  <c r="AT31" i="289"/>
  <c r="AT85" i="282"/>
  <c r="AT74" i="282"/>
  <c r="AT200" i="280"/>
  <c r="AT15" i="275"/>
  <c r="AT20" i="275"/>
  <c r="AU17" i="275"/>
  <c r="AS64" i="282"/>
  <c r="AS11" i="282"/>
  <c r="AS126" i="280"/>
  <c r="AS218" i="280"/>
  <c r="AS47" i="314"/>
  <c r="AS17" i="314"/>
  <c r="AS54" i="314"/>
  <c r="AS225" i="280"/>
  <c r="AS212" i="280"/>
  <c r="AS191" i="280"/>
  <c r="AS230" i="280"/>
  <c r="AS40" i="286"/>
  <c r="AT125" i="280"/>
  <c r="AT28" i="314"/>
  <c r="AT187" i="273"/>
  <c r="AT189" i="273"/>
  <c r="AT105" i="278"/>
  <c r="AT100" i="278"/>
  <c r="AU10" i="286"/>
  <c r="AW367" i="307"/>
  <c r="AW382" i="307"/>
  <c r="AW372" i="307"/>
  <c r="AW82" i="306"/>
  <c r="AW88" i="306"/>
  <c r="AT57" i="307"/>
  <c r="AT22" i="310"/>
  <c r="AU190" i="280"/>
  <c r="AU188" i="273"/>
  <c r="AR3" i="285"/>
  <c r="AR3" i="314"/>
  <c r="AR3" i="282"/>
  <c r="AR3" i="265"/>
  <c r="AR3" i="286"/>
  <c r="AR3" i="275"/>
  <c r="AR3" i="273"/>
  <c r="AR3" i="280"/>
  <c r="AR3" i="278"/>
  <c r="AR47" i="273"/>
  <c r="AR3" i="289"/>
  <c r="AR3" i="304"/>
  <c r="AU224" i="280"/>
  <c r="AT23" i="310"/>
  <c r="AT58" i="307"/>
  <c r="AT21" i="310"/>
  <c r="AT56" i="307"/>
  <c r="AT59" i="307"/>
  <c r="AT24" i="310"/>
  <c r="AR77" i="306"/>
  <c r="AR20" i="310"/>
  <c r="AR55" i="307"/>
  <c r="AS60" i="307"/>
  <c r="AS25" i="310"/>
  <c r="AS240" i="307"/>
  <c r="AU40" i="305"/>
  <c r="AU4" i="285"/>
  <c r="AU4" i="314"/>
  <c r="AU4" i="282"/>
  <c r="AU4" i="288"/>
  <c r="AU4" i="265"/>
  <c r="AU4" i="304"/>
  <c r="AU4" i="273"/>
  <c r="AU4" i="278"/>
  <c r="AU4" i="310"/>
  <c r="AU4" i="306"/>
  <c r="AU4" i="309"/>
  <c r="AU4" i="286"/>
  <c r="AU4" i="280"/>
  <c r="AU4" i="275"/>
  <c r="AU4" i="289"/>
  <c r="AU4" i="307"/>
  <c r="AR3" i="309"/>
  <c r="AR3" i="310"/>
  <c r="AR3" i="305"/>
  <c r="AR3" i="307"/>
  <c r="AR3" i="306"/>
  <c r="AU35" i="273"/>
  <c r="AV36" i="273"/>
  <c r="AV38" i="273"/>
  <c r="AV39" i="273"/>
  <c r="AS85" i="314"/>
  <c r="AS41" i="314"/>
  <c r="AS119" i="288"/>
  <c r="AS114" i="288"/>
  <c r="AS115" i="288"/>
  <c r="AS123" i="288"/>
  <c r="AS143" i="273"/>
  <c r="AR144" i="273"/>
  <c r="AS52" i="288"/>
  <c r="AS46" i="288"/>
  <c r="AS33" i="288"/>
  <c r="AS69" i="288"/>
  <c r="AS57" i="288"/>
  <c r="AS86" i="280"/>
  <c r="AS96" i="280"/>
  <c r="AS76" i="280"/>
  <c r="AV2" i="285"/>
  <c r="AV2" i="314"/>
  <c r="AV101" i="288"/>
  <c r="AV2" i="282"/>
  <c r="AV2" i="288"/>
  <c r="AV2" i="265"/>
  <c r="AV184" i="273"/>
  <c r="AV2" i="278"/>
  <c r="AV2" i="275"/>
  <c r="AV33" i="311"/>
  <c r="AV2" i="273"/>
  <c r="AV2" i="280"/>
  <c r="AV2" i="286"/>
  <c r="AV2" i="289"/>
  <c r="AT42" i="305"/>
  <c r="AS49" i="305"/>
  <c r="AS50" i="305"/>
  <c r="AY45" i="273"/>
  <c r="AX2" i="277"/>
  <c r="AX4" i="277"/>
  <c r="AX48" i="273"/>
  <c r="AV100" i="288"/>
  <c r="AV26" i="305"/>
  <c r="AV27" i="305"/>
  <c r="AV31" i="305"/>
  <c r="AW32" i="305"/>
  <c r="AW34" i="305"/>
  <c r="AW35" i="305"/>
  <c r="AW4" i="305"/>
  <c r="AV29" i="311"/>
  <c r="AV2" i="310"/>
  <c r="AV2" i="306"/>
  <c r="AV2" i="309"/>
  <c r="AV2" i="305"/>
  <c r="AV2" i="307"/>
  <c r="AE88" i="265"/>
  <c r="AV64" i="306"/>
  <c r="AV69" i="306"/>
  <c r="AV85" i="305"/>
  <c r="AW86" i="305"/>
  <c r="AW41" i="305"/>
  <c r="AV39" i="305"/>
  <c r="AV109" i="278"/>
  <c r="AV76" i="314"/>
  <c r="AV37" i="314"/>
  <c r="AV85" i="282"/>
  <c r="AV74" i="282"/>
  <c r="AV200" i="280"/>
  <c r="AV15" i="275"/>
  <c r="AV35" i="273"/>
  <c r="AW36" i="273"/>
  <c r="AW38" i="273"/>
  <c r="AW39" i="273"/>
  <c r="AT39" i="310"/>
  <c r="AT71" i="307"/>
  <c r="AS3" i="285"/>
  <c r="AS3" i="314"/>
  <c r="AS3" i="282"/>
  <c r="AS3" i="280"/>
  <c r="AS3" i="275"/>
  <c r="AS47" i="273"/>
  <c r="AS3" i="286"/>
  <c r="AS3" i="304"/>
  <c r="AS3" i="265"/>
  <c r="AS3" i="273"/>
  <c r="AS3" i="289"/>
  <c r="AS3" i="278"/>
  <c r="AU28" i="314"/>
  <c r="AU187" i="273"/>
  <c r="AU189" i="273"/>
  <c r="AU105" i="278"/>
  <c r="AU100" i="278"/>
  <c r="AT49" i="305"/>
  <c r="AT50" i="305"/>
  <c r="AT240" i="307"/>
  <c r="AT25" i="310"/>
  <c r="AT60" i="307"/>
  <c r="AU125" i="280"/>
  <c r="AT64" i="282"/>
  <c r="AT126" i="280"/>
  <c r="AT11" i="282"/>
  <c r="AT218" i="280"/>
  <c r="AT47" i="314"/>
  <c r="AT17" i="314"/>
  <c r="AT54" i="314"/>
  <c r="AT225" i="280"/>
  <c r="AT212" i="280"/>
  <c r="AT191" i="280"/>
  <c r="AT230" i="280"/>
  <c r="AT40" i="286"/>
  <c r="AT155" i="273"/>
  <c r="AW100" i="288"/>
  <c r="AW26" i="305"/>
  <c r="AW27" i="305"/>
  <c r="AW31" i="305"/>
  <c r="AX32" i="305"/>
  <c r="AX34" i="305"/>
  <c r="AX35" i="305"/>
  <c r="AX4" i="305"/>
  <c r="AW29" i="311"/>
  <c r="AW2" i="306"/>
  <c r="AW2" i="307"/>
  <c r="AW2" i="305"/>
  <c r="AW2" i="309"/>
  <c r="AW2" i="310"/>
  <c r="AS3" i="310"/>
  <c r="AS3" i="306"/>
  <c r="AS3" i="309"/>
  <c r="AS3" i="307"/>
  <c r="AS3" i="305"/>
  <c r="AU24" i="310"/>
  <c r="AU59" i="307"/>
  <c r="AV185" i="273"/>
  <c r="AX382" i="307"/>
  <c r="AX367" i="307"/>
  <c r="AX372" i="307"/>
  <c r="AX82" i="306"/>
  <c r="AX88" i="306"/>
  <c r="AV10" i="286"/>
  <c r="AV224" i="280"/>
  <c r="AR79" i="288"/>
  <c r="AR74" i="288"/>
  <c r="AU109" i="278"/>
  <c r="AU37" i="314"/>
  <c r="AU76" i="314"/>
  <c r="AU74" i="282"/>
  <c r="AU85" i="282"/>
  <c r="AU200" i="280"/>
  <c r="AU15" i="275"/>
  <c r="AU20" i="275"/>
  <c r="AV17" i="275"/>
  <c r="AW2" i="285"/>
  <c r="AW2" i="314"/>
  <c r="AW2" i="282"/>
  <c r="AW101" i="288"/>
  <c r="AW2" i="288"/>
  <c r="AW184" i="273"/>
  <c r="AW2" i="265"/>
  <c r="AW2" i="289"/>
  <c r="AW2" i="286"/>
  <c r="AW2" i="278"/>
  <c r="AW2" i="273"/>
  <c r="AW2" i="275"/>
  <c r="AW33" i="311"/>
  <c r="AW2" i="280"/>
  <c r="AS87" i="280"/>
  <c r="AT85" i="314"/>
  <c r="AT41" i="314"/>
  <c r="AT69" i="288"/>
  <c r="AT119" i="288"/>
  <c r="AT114" i="288"/>
  <c r="AT115" i="288"/>
  <c r="AT123" i="288"/>
  <c r="AT33" i="288"/>
  <c r="AT86" i="280"/>
  <c r="AT57" i="288"/>
  <c r="AT52" i="288"/>
  <c r="AT143" i="273"/>
  <c r="AS144" i="273"/>
  <c r="AT46" i="288"/>
  <c r="AT96" i="280"/>
  <c r="AT76" i="280"/>
  <c r="AS77" i="306"/>
  <c r="AS55" i="307"/>
  <c r="AS20" i="310"/>
  <c r="AY2" i="277"/>
  <c r="AY4" i="277"/>
  <c r="AZ45" i="273"/>
  <c r="AY48" i="273"/>
  <c r="AV4" i="285"/>
  <c r="AV4" i="314"/>
  <c r="AV4" i="282"/>
  <c r="AV4" i="288"/>
  <c r="AV4" i="265"/>
  <c r="AV4" i="309"/>
  <c r="AV4" i="304"/>
  <c r="AV4" i="310"/>
  <c r="AV4" i="307"/>
  <c r="AV4" i="306"/>
  <c r="AV4" i="278"/>
  <c r="AV4" i="275"/>
  <c r="AV4" i="273"/>
  <c r="AV4" i="286"/>
  <c r="AV4" i="289"/>
  <c r="AV4" i="280"/>
  <c r="AU39" i="305"/>
  <c r="AU42" i="305"/>
  <c r="AT87" i="280"/>
  <c r="AT156" i="273"/>
  <c r="AW109" i="278"/>
  <c r="AW76" i="314"/>
  <c r="AW37" i="314"/>
  <c r="AW85" i="282"/>
  <c r="AW74" i="282"/>
  <c r="AW200" i="280"/>
  <c r="AW15" i="275"/>
  <c r="AW64" i="306"/>
  <c r="AW69" i="306"/>
  <c r="AW85" i="305"/>
  <c r="AX86" i="305"/>
  <c r="AX41" i="305"/>
  <c r="AU11" i="282"/>
  <c r="AU64" i="282"/>
  <c r="AU126" i="280"/>
  <c r="AU218" i="280"/>
  <c r="AU47" i="314"/>
  <c r="AU54" i="314"/>
  <c r="AU17" i="314"/>
  <c r="AU230" i="280"/>
  <c r="AU191" i="280"/>
  <c r="AU212" i="280"/>
  <c r="AU155" i="273"/>
  <c r="AU225" i="280"/>
  <c r="AU40" i="286"/>
  <c r="AU49" i="305"/>
  <c r="AU50" i="305"/>
  <c r="AW39" i="305"/>
  <c r="BA45" i="273"/>
  <c r="AZ2" i="277"/>
  <c r="AZ4" i="277"/>
  <c r="AZ48" i="273"/>
  <c r="AW224" i="280"/>
  <c r="AX100" i="288"/>
  <c r="AX26" i="305"/>
  <c r="AX27" i="305"/>
  <c r="AX31" i="305"/>
  <c r="AY32" i="305"/>
  <c r="AY34" i="305"/>
  <c r="AY35" i="305"/>
  <c r="AY4" i="305"/>
  <c r="AX2" i="309"/>
  <c r="AX2" i="307"/>
  <c r="AX2" i="305"/>
  <c r="AX2" i="310"/>
  <c r="AX2" i="306"/>
  <c r="AX29" i="311"/>
  <c r="AT77" i="306"/>
  <c r="AT20" i="310"/>
  <c r="AT55" i="307"/>
  <c r="AW4" i="285"/>
  <c r="AW4" i="314"/>
  <c r="AW4" i="282"/>
  <c r="AW4" i="288"/>
  <c r="AW4" i="265"/>
  <c r="AW4" i="304"/>
  <c r="AW4" i="310"/>
  <c r="AW4" i="273"/>
  <c r="AW4" i="289"/>
  <c r="AW4" i="309"/>
  <c r="AW4" i="278"/>
  <c r="AW4" i="280"/>
  <c r="AW4" i="306"/>
  <c r="AW4" i="275"/>
  <c r="AW4" i="307"/>
  <c r="AW4" i="286"/>
  <c r="AT3" i="285"/>
  <c r="AT3" i="314"/>
  <c r="AT3" i="282"/>
  <c r="AT3" i="304"/>
  <c r="AT3" i="278"/>
  <c r="AT3" i="265"/>
  <c r="AT3" i="280"/>
  <c r="AT3" i="275"/>
  <c r="AT47" i="273"/>
  <c r="AT3" i="286"/>
  <c r="AT3" i="273"/>
  <c r="AT3" i="289"/>
  <c r="AU23" i="310"/>
  <c r="AU58" i="307"/>
  <c r="AU56" i="307"/>
  <c r="AU21" i="310"/>
  <c r="AV40" i="305"/>
  <c r="AV42" i="305"/>
  <c r="AY382" i="307"/>
  <c r="AY367" i="307"/>
  <c r="AY372" i="307"/>
  <c r="AY88" i="306"/>
  <c r="AY82" i="306"/>
  <c r="AU39" i="310"/>
  <c r="AU71" i="307"/>
  <c r="AV57" i="307"/>
  <c r="AV22" i="310"/>
  <c r="AU22" i="310"/>
  <c r="AU57" i="307"/>
  <c r="AU41" i="314"/>
  <c r="AU85" i="314"/>
  <c r="AU114" i="288"/>
  <c r="AU115" i="288"/>
  <c r="AU123" i="288"/>
  <c r="AU119" i="288"/>
  <c r="AU143" i="273"/>
  <c r="AT144" i="273"/>
  <c r="AU33" i="288"/>
  <c r="AU57" i="288"/>
  <c r="AU52" i="288"/>
  <c r="AU46" i="288"/>
  <c r="AU69" i="288"/>
  <c r="AU86" i="280"/>
  <c r="AU96" i="280"/>
  <c r="AU76" i="280"/>
  <c r="AU87" i="280"/>
  <c r="AV31" i="289"/>
  <c r="AV56" i="307"/>
  <c r="AV21" i="310"/>
  <c r="AV24" i="310"/>
  <c r="AV59" i="307"/>
  <c r="AW35" i="273"/>
  <c r="AX36" i="273"/>
  <c r="AX38" i="273"/>
  <c r="AX39" i="273"/>
  <c r="AW185" i="273"/>
  <c r="AV20" i="275"/>
  <c r="AW17" i="275"/>
  <c r="AV58" i="307"/>
  <c r="AV23" i="310"/>
  <c r="AU156" i="273"/>
  <c r="AU29" i="310"/>
  <c r="AU63" i="307"/>
  <c r="AS79" i="288"/>
  <c r="AS74" i="288"/>
  <c r="AV28" i="314"/>
  <c r="AV187" i="273"/>
  <c r="AV189" i="273"/>
  <c r="AV105" i="278"/>
  <c r="AV100" i="278"/>
  <c r="AV125" i="280"/>
  <c r="AW40" i="305"/>
  <c r="AV188" i="273"/>
  <c r="AV190" i="280"/>
  <c r="AT3" i="305"/>
  <c r="AT3" i="309"/>
  <c r="AT3" i="306"/>
  <c r="AT3" i="310"/>
  <c r="AT3" i="307"/>
  <c r="AX2" i="285"/>
  <c r="AX2" i="314"/>
  <c r="AX101" i="288"/>
  <c r="AX2" i="282"/>
  <c r="AX2" i="288"/>
  <c r="AX184" i="273"/>
  <c r="AX185" i="273"/>
  <c r="AX2" i="265"/>
  <c r="AX2" i="273"/>
  <c r="AX2" i="289"/>
  <c r="AX2" i="278"/>
  <c r="AX2" i="286"/>
  <c r="AX2" i="275"/>
  <c r="AX2" i="280"/>
  <c r="AX33" i="311"/>
  <c r="AW10" i="286"/>
  <c r="AW28" i="314"/>
  <c r="AW187" i="273"/>
  <c r="AW189" i="273"/>
  <c r="AW100" i="278"/>
  <c r="AW105" i="278"/>
  <c r="AV63" i="307"/>
  <c r="AV29" i="310"/>
  <c r="AF81" i="278"/>
  <c r="AF35" i="265"/>
  <c r="AX188" i="273"/>
  <c r="AX190" i="280"/>
  <c r="AV49" i="305"/>
  <c r="AV50" i="305"/>
  <c r="AW42" i="305"/>
  <c r="AV87" i="280"/>
  <c r="AV41" i="314"/>
  <c r="AV85" i="314"/>
  <c r="AV114" i="288"/>
  <c r="AV115" i="288"/>
  <c r="AV123" i="288"/>
  <c r="AV69" i="288"/>
  <c r="AV119" i="288"/>
  <c r="AV143" i="273"/>
  <c r="AU144" i="273"/>
  <c r="AV46" i="288"/>
  <c r="AV86" i="280"/>
  <c r="AV57" i="288"/>
  <c r="AV52" i="288"/>
  <c r="AV33" i="288"/>
  <c r="AV96" i="280"/>
  <c r="AV76" i="280"/>
  <c r="AV11" i="282"/>
  <c r="AV64" i="282"/>
  <c r="AV126" i="280"/>
  <c r="AV218" i="280"/>
  <c r="AV17" i="314"/>
  <c r="AV47" i="314"/>
  <c r="AV54" i="314"/>
  <c r="AV191" i="280"/>
  <c r="AV230" i="280"/>
  <c r="AV225" i="280"/>
  <c r="AV212" i="280"/>
  <c r="AV40" i="286"/>
  <c r="AV155" i="273"/>
  <c r="AY2" i="285"/>
  <c r="AY2" i="314"/>
  <c r="AY101" i="288"/>
  <c r="AY2" i="282"/>
  <c r="AY2" i="265"/>
  <c r="AY2" i="288"/>
  <c r="AY184" i="273"/>
  <c r="AY2" i="280"/>
  <c r="AY2" i="278"/>
  <c r="AY2" i="286"/>
  <c r="AY33" i="311"/>
  <c r="AY2" i="273"/>
  <c r="AY2" i="289"/>
  <c r="AY2" i="275"/>
  <c r="AX64" i="306"/>
  <c r="AX69" i="306"/>
  <c r="AX85" i="305"/>
  <c r="AY86" i="305"/>
  <c r="AY41" i="305"/>
  <c r="AU77" i="306"/>
  <c r="AU20" i="310"/>
  <c r="AU55" i="307"/>
  <c r="AU3" i="285"/>
  <c r="AU3" i="314"/>
  <c r="AU3" i="282"/>
  <c r="AU3" i="275"/>
  <c r="AU3" i="280"/>
  <c r="AU3" i="265"/>
  <c r="AU3" i="286"/>
  <c r="AU3" i="304"/>
  <c r="AU3" i="273"/>
  <c r="AU47" i="273"/>
  <c r="AU3" i="278"/>
  <c r="AU3" i="289"/>
  <c r="AU60" i="307"/>
  <c r="AU240" i="307"/>
  <c r="AU25" i="310"/>
  <c r="AX35" i="273"/>
  <c r="AY36" i="273"/>
  <c r="AY38" i="273"/>
  <c r="AY39" i="273"/>
  <c r="AV156" i="273"/>
  <c r="AX10" i="286"/>
  <c r="AX39" i="305"/>
  <c r="AV240" i="307"/>
  <c r="AV60" i="307"/>
  <c r="AV25" i="310"/>
  <c r="AX4" i="285"/>
  <c r="AX4" i="314"/>
  <c r="AX4" i="282"/>
  <c r="AX4" i="288"/>
  <c r="AX4" i="265"/>
  <c r="AX4" i="275"/>
  <c r="AX4" i="309"/>
  <c r="AX4" i="289"/>
  <c r="AX4" i="310"/>
  <c r="AX4" i="307"/>
  <c r="AX4" i="304"/>
  <c r="AX4" i="273"/>
  <c r="AX4" i="280"/>
  <c r="AX4" i="306"/>
  <c r="AX4" i="278"/>
  <c r="AX4" i="286"/>
  <c r="AV71" i="307"/>
  <c r="AV39" i="310"/>
  <c r="AW29" i="310"/>
  <c r="AW63" i="307"/>
  <c r="AT79" i="288"/>
  <c r="AT74" i="288"/>
  <c r="AX224" i="280"/>
  <c r="AZ382" i="307"/>
  <c r="AZ367" i="307"/>
  <c r="AZ372" i="307"/>
  <c r="AZ82" i="306"/>
  <c r="AZ88" i="306"/>
  <c r="AU3" i="307"/>
  <c r="AU3" i="305"/>
  <c r="AU3" i="306"/>
  <c r="AU3" i="309"/>
  <c r="AU3" i="310"/>
  <c r="AW20" i="275"/>
  <c r="AX17" i="275"/>
  <c r="AW57" i="307"/>
  <c r="AW22" i="310"/>
  <c r="AY100" i="288"/>
  <c r="AY26" i="305"/>
  <c r="AY27" i="305"/>
  <c r="AY31" i="305"/>
  <c r="AZ32" i="305"/>
  <c r="AZ34" i="305"/>
  <c r="AZ35" i="305"/>
  <c r="AZ4" i="305"/>
  <c r="AY2" i="309"/>
  <c r="AY2" i="310"/>
  <c r="AY2" i="307"/>
  <c r="AY2" i="306"/>
  <c r="AY2" i="305"/>
  <c r="AY29" i="311"/>
  <c r="AY185" i="273"/>
  <c r="AW56" i="307"/>
  <c r="AW21" i="310"/>
  <c r="AW58" i="307"/>
  <c r="AW23" i="310"/>
  <c r="AW59" i="307"/>
  <c r="AW24" i="310"/>
  <c r="AX28" i="314"/>
  <c r="AX187" i="273"/>
  <c r="AW188" i="273"/>
  <c r="AX189" i="273"/>
  <c r="AX105" i="278"/>
  <c r="AX100" i="278"/>
  <c r="AW190" i="280"/>
  <c r="AW125" i="280"/>
  <c r="BA2" i="277"/>
  <c r="BA4" i="277"/>
  <c r="BB45" i="273"/>
  <c r="BA48" i="273"/>
  <c r="AX40" i="305"/>
  <c r="AF88" i="265"/>
  <c r="AW87" i="280"/>
  <c r="AV77" i="306"/>
  <c r="AV55" i="307"/>
  <c r="AV20" i="310"/>
  <c r="AX57" i="307"/>
  <c r="AX22" i="310"/>
  <c r="AY4" i="285"/>
  <c r="AY4" i="314"/>
  <c r="AY4" i="282"/>
  <c r="AY4" i="288"/>
  <c r="AY4" i="265"/>
  <c r="AY4" i="309"/>
  <c r="AY4" i="280"/>
  <c r="AY4" i="307"/>
  <c r="AY4" i="273"/>
  <c r="AY4" i="286"/>
  <c r="AY4" i="278"/>
  <c r="AY4" i="306"/>
  <c r="AY4" i="310"/>
  <c r="AY4" i="275"/>
  <c r="AY4" i="289"/>
  <c r="AY4" i="304"/>
  <c r="AX24" i="310"/>
  <c r="AX59" i="307"/>
  <c r="AZ100" i="288"/>
  <c r="AZ26" i="305"/>
  <c r="AZ27" i="305"/>
  <c r="AZ31" i="305"/>
  <c r="BA32" i="305"/>
  <c r="BA34" i="305"/>
  <c r="BA35" i="305"/>
  <c r="BA4" i="305"/>
  <c r="AZ2" i="310"/>
  <c r="AZ2" i="306"/>
  <c r="AZ2" i="309"/>
  <c r="AZ2" i="307"/>
  <c r="AZ29" i="311"/>
  <c r="AZ2" i="305"/>
  <c r="AX56" i="307"/>
  <c r="AX21" i="310"/>
  <c r="AY35" i="273"/>
  <c r="AZ36" i="273"/>
  <c r="AZ38" i="273"/>
  <c r="AZ39" i="273"/>
  <c r="AW64" i="282"/>
  <c r="AW11" i="282"/>
  <c r="AW126" i="280"/>
  <c r="AW218" i="280"/>
  <c r="AW17" i="314"/>
  <c r="AW47" i="314"/>
  <c r="AW54" i="314"/>
  <c r="AW230" i="280"/>
  <c r="AW191" i="280"/>
  <c r="AW225" i="280"/>
  <c r="AW212" i="280"/>
  <c r="AW155" i="273"/>
  <c r="AW40" i="286"/>
  <c r="AW41" i="314"/>
  <c r="AW85" i="314"/>
  <c r="AW114" i="288"/>
  <c r="AW115" i="288"/>
  <c r="AW123" i="288"/>
  <c r="AW143" i="273"/>
  <c r="AV144" i="273"/>
  <c r="AW119" i="288"/>
  <c r="AW57" i="288"/>
  <c r="AW52" i="288"/>
  <c r="AW46" i="288"/>
  <c r="AW33" i="288"/>
  <c r="AW69" i="288"/>
  <c r="AW86" i="280"/>
  <c r="AW96" i="280"/>
  <c r="AW76" i="280"/>
  <c r="BB2" i="277"/>
  <c r="BB4" i="277"/>
  <c r="BB48" i="273"/>
  <c r="AX109" i="278"/>
  <c r="AX76" i="314"/>
  <c r="AX37" i="314"/>
  <c r="AX31" i="289"/>
  <c r="AX85" i="282"/>
  <c r="AX74" i="282"/>
  <c r="AX200" i="280"/>
  <c r="AX15" i="275"/>
  <c r="AX20" i="275"/>
  <c r="AY17" i="275"/>
  <c r="AW71" i="307"/>
  <c r="AW39" i="310"/>
  <c r="AX23" i="310"/>
  <c r="AX58" i="307"/>
  <c r="BA382" i="307"/>
  <c r="BA367" i="307"/>
  <c r="BA372" i="307"/>
  <c r="BA82" i="306"/>
  <c r="BA88" i="306"/>
  <c r="AY109" i="278"/>
  <c r="AY76" i="314"/>
  <c r="AY37" i="314"/>
  <c r="AY85" i="282"/>
  <c r="AY74" i="282"/>
  <c r="AY200" i="280"/>
  <c r="AY15" i="275"/>
  <c r="AY20" i="275"/>
  <c r="AZ17" i="275"/>
  <c r="AY40" i="305"/>
  <c r="AY190" i="280"/>
  <c r="AY188" i="273"/>
  <c r="AX63" i="307"/>
  <c r="AX29" i="310"/>
  <c r="AW156" i="273"/>
  <c r="AY10" i="286"/>
  <c r="AX125" i="280"/>
  <c r="AW25" i="310"/>
  <c r="AW60" i="307"/>
  <c r="AW240" i="307"/>
  <c r="AY224" i="280"/>
  <c r="AX42" i="305"/>
  <c r="AW49" i="305"/>
  <c r="AW50" i="305"/>
  <c r="AV3" i="309"/>
  <c r="AV3" i="310"/>
  <c r="AV3" i="305"/>
  <c r="AV3" i="307"/>
  <c r="AV3" i="306"/>
  <c r="AV3" i="285"/>
  <c r="AV3" i="314"/>
  <c r="AV3" i="282"/>
  <c r="AV3" i="304"/>
  <c r="AV3" i="278"/>
  <c r="AV47" i="273"/>
  <c r="AV3" i="280"/>
  <c r="AV3" i="265"/>
  <c r="AV3" i="286"/>
  <c r="AV3" i="275"/>
  <c r="AV3" i="273"/>
  <c r="AV3" i="289"/>
  <c r="AZ2" i="285"/>
  <c r="AZ2" i="314"/>
  <c r="AZ101" i="288"/>
  <c r="AZ2" i="282"/>
  <c r="AZ2" i="288"/>
  <c r="AZ2" i="265"/>
  <c r="AZ184" i="273"/>
  <c r="AZ185" i="273"/>
  <c r="AZ2" i="280"/>
  <c r="AZ2" i="286"/>
  <c r="AZ33" i="311"/>
  <c r="AZ2" i="275"/>
  <c r="AZ2" i="273"/>
  <c r="AZ2" i="289"/>
  <c r="AZ2" i="278"/>
  <c r="AU79" i="288"/>
  <c r="AU74" i="288"/>
  <c r="AZ190" i="280"/>
  <c r="AZ188" i="273"/>
  <c r="AY64" i="306"/>
  <c r="AY85" i="305"/>
  <c r="AZ86" i="305"/>
  <c r="AZ41" i="305"/>
  <c r="AY69" i="306"/>
  <c r="AY125" i="280"/>
  <c r="AZ28" i="314"/>
  <c r="AZ187" i="273"/>
  <c r="AZ105" i="278"/>
  <c r="AZ100" i="278"/>
  <c r="BB382" i="307"/>
  <c r="BB367" i="307"/>
  <c r="BB372" i="307"/>
  <c r="BB82" i="306"/>
  <c r="BB88" i="306"/>
  <c r="AY39" i="305"/>
  <c r="BA100" i="288"/>
  <c r="BA26" i="305"/>
  <c r="BA27" i="305"/>
  <c r="BA31" i="305"/>
  <c r="BB32" i="305"/>
  <c r="BB34" i="305"/>
  <c r="BB35" i="305"/>
  <c r="BB4" i="305"/>
  <c r="BA2" i="307"/>
  <c r="BA29" i="311"/>
  <c r="BA2" i="310"/>
  <c r="BA2" i="306"/>
  <c r="BA2" i="305"/>
  <c r="BA2" i="309"/>
  <c r="AZ35" i="273"/>
  <c r="BA36" i="273"/>
  <c r="BA38" i="273"/>
  <c r="BA39" i="273"/>
  <c r="BA2" i="285"/>
  <c r="BA2" i="314"/>
  <c r="BA101" i="288"/>
  <c r="BA2" i="282"/>
  <c r="BA2" i="288"/>
  <c r="BA184" i="273"/>
  <c r="BA2" i="265"/>
  <c r="BA2" i="273"/>
  <c r="BA33" i="311"/>
  <c r="BA2" i="280"/>
  <c r="BA2" i="275"/>
  <c r="BA2" i="286"/>
  <c r="BA2" i="278"/>
  <c r="BA2" i="289"/>
  <c r="AW3" i="305"/>
  <c r="AW3" i="310"/>
  <c r="AW3" i="306"/>
  <c r="AW3" i="307"/>
  <c r="AW3" i="309"/>
  <c r="AY28" i="314"/>
  <c r="AY187" i="273"/>
  <c r="AY189" i="273"/>
  <c r="AY100" i="278"/>
  <c r="AY105" i="278"/>
  <c r="AX85" i="314"/>
  <c r="AX41" i="314"/>
  <c r="AX69" i="288"/>
  <c r="AX114" i="288"/>
  <c r="AX115" i="288"/>
  <c r="AX123" i="288"/>
  <c r="AX119" i="288"/>
  <c r="AX57" i="288"/>
  <c r="AX52" i="288"/>
  <c r="AX46" i="288"/>
  <c r="AX143" i="273"/>
  <c r="AW144" i="273"/>
  <c r="AX33" i="288"/>
  <c r="AX86" i="280"/>
  <c r="AX96" i="280"/>
  <c r="AX76" i="280"/>
  <c r="AY42" i="305"/>
  <c r="AX49" i="305"/>
  <c r="AX50" i="305"/>
  <c r="AW77" i="306"/>
  <c r="AW55" i="307"/>
  <c r="AW20" i="310"/>
  <c r="AZ69" i="306"/>
  <c r="AZ64" i="306"/>
  <c r="AZ85" i="305"/>
  <c r="BA86" i="305"/>
  <c r="BA41" i="305"/>
  <c r="AZ10" i="286"/>
  <c r="AX11" i="282"/>
  <c r="AX64" i="282"/>
  <c r="AX126" i="280"/>
  <c r="AX218" i="280"/>
  <c r="AX47" i="314"/>
  <c r="AX54" i="314"/>
  <c r="AX17" i="314"/>
  <c r="AX230" i="280"/>
  <c r="AX191" i="280"/>
  <c r="AX225" i="280"/>
  <c r="AX212" i="280"/>
  <c r="AX40" i="286"/>
  <c r="AX155" i="273"/>
  <c r="AX156" i="273"/>
  <c r="AZ4" i="285"/>
  <c r="AZ4" i="314"/>
  <c r="AZ4" i="282"/>
  <c r="AZ4" i="288"/>
  <c r="AZ4" i="265"/>
  <c r="AZ4" i="309"/>
  <c r="AZ4" i="278"/>
  <c r="AZ4" i="310"/>
  <c r="AZ4" i="273"/>
  <c r="AZ4" i="307"/>
  <c r="AZ4" i="306"/>
  <c r="AZ4" i="280"/>
  <c r="AZ4" i="289"/>
  <c r="AZ4" i="275"/>
  <c r="AZ4" i="304"/>
  <c r="AZ4" i="286"/>
  <c r="AV79" i="288"/>
  <c r="AV74" i="288"/>
  <c r="AW3" i="285"/>
  <c r="AW3" i="314"/>
  <c r="AW3" i="282"/>
  <c r="AW3" i="289"/>
  <c r="AW3" i="278"/>
  <c r="AW3" i="275"/>
  <c r="AW3" i="304"/>
  <c r="AW3" i="273"/>
  <c r="AW47" i="273"/>
  <c r="AW3" i="286"/>
  <c r="AW3" i="280"/>
  <c r="AW3" i="265"/>
  <c r="BA185" i="273"/>
  <c r="AZ224" i="280"/>
  <c r="AX240" i="307"/>
  <c r="AX60" i="307"/>
  <c r="AX25" i="310"/>
  <c r="AX39" i="310"/>
  <c r="AX71" i="307"/>
  <c r="AG81" i="278"/>
  <c r="AG35" i="265"/>
  <c r="AY85" i="314"/>
  <c r="AY41" i="314"/>
  <c r="AY143" i="273"/>
  <c r="AX144" i="273"/>
  <c r="AY119" i="288"/>
  <c r="AY114" i="288"/>
  <c r="AY115" i="288"/>
  <c r="AY123" i="288"/>
  <c r="AY69" i="288"/>
  <c r="AY33" i="288"/>
  <c r="AY57" i="288"/>
  <c r="AY52" i="288"/>
  <c r="AY46" i="288"/>
  <c r="AY86" i="280"/>
  <c r="AY76" i="280"/>
  <c r="AY96" i="280"/>
  <c r="AY39" i="310"/>
  <c r="AY71" i="307"/>
  <c r="AY29" i="310"/>
  <c r="AY63" i="307"/>
  <c r="AX3" i="309"/>
  <c r="AX3" i="310"/>
  <c r="AX3" i="305"/>
  <c r="AX3" i="307"/>
  <c r="AX3" i="306"/>
  <c r="BA10" i="286"/>
  <c r="BB100" i="288"/>
  <c r="BB26" i="305"/>
  <c r="BB27" i="305"/>
  <c r="BB31" i="305"/>
  <c r="BC32" i="305"/>
  <c r="BC34" i="305"/>
  <c r="BC35" i="305"/>
  <c r="BC4" i="305"/>
  <c r="BB29" i="311"/>
  <c r="BB2" i="305"/>
  <c r="BB2" i="307"/>
  <c r="BB2" i="306"/>
  <c r="BB2" i="309"/>
  <c r="BB2" i="310"/>
  <c r="AZ39" i="305"/>
  <c r="AY87" i="280"/>
  <c r="AY49" i="305"/>
  <c r="AY50" i="305"/>
  <c r="AY57" i="307"/>
  <c r="AY22" i="310"/>
  <c r="AZ125" i="280"/>
  <c r="AY64" i="282"/>
  <c r="AY11" i="282"/>
  <c r="AY126" i="280"/>
  <c r="AY218" i="280"/>
  <c r="AY47" i="314"/>
  <c r="AY17" i="314"/>
  <c r="AY54" i="314"/>
  <c r="AY225" i="280"/>
  <c r="AY212" i="280"/>
  <c r="AY191" i="280"/>
  <c r="AY230" i="280"/>
  <c r="AY40" i="286"/>
  <c r="AY155" i="273"/>
  <c r="AY156" i="273"/>
  <c r="AZ59" i="307"/>
  <c r="AZ24" i="310"/>
  <c r="BA224" i="280"/>
  <c r="AY21" i="310"/>
  <c r="AY56" i="307"/>
  <c r="BC367" i="307"/>
  <c r="BC382" i="307"/>
  <c r="BC372" i="307"/>
  <c r="BC82" i="306"/>
  <c r="BC88" i="306"/>
  <c r="AY24" i="310"/>
  <c r="AY59" i="307"/>
  <c r="BA69" i="306"/>
  <c r="BA64" i="306"/>
  <c r="BA85" i="305"/>
  <c r="BB86" i="305"/>
  <c r="BB41" i="305"/>
  <c r="AW79" i="288"/>
  <c r="AW74" i="288"/>
  <c r="BA4" i="285"/>
  <c r="BA4" i="314"/>
  <c r="BA4" i="282"/>
  <c r="BA4" i="288"/>
  <c r="BA4" i="265"/>
  <c r="BA4" i="310"/>
  <c r="BA4" i="306"/>
  <c r="BA4" i="289"/>
  <c r="BA4" i="309"/>
  <c r="BA4" i="280"/>
  <c r="BA4" i="307"/>
  <c r="BA4" i="304"/>
  <c r="BA4" i="275"/>
  <c r="BA4" i="273"/>
  <c r="BA4" i="286"/>
  <c r="BA4" i="278"/>
  <c r="AY58" i="307"/>
  <c r="AY23" i="310"/>
  <c r="AX87" i="280"/>
  <c r="AX77" i="306"/>
  <c r="AX55" i="307"/>
  <c r="AX20" i="310"/>
  <c r="BA190" i="280"/>
  <c r="BA188" i="273"/>
  <c r="BA39" i="305"/>
  <c r="BB2" i="285"/>
  <c r="BB2" i="314"/>
  <c r="BB101" i="288"/>
  <c r="BB2" i="282"/>
  <c r="BB2" i="288"/>
  <c r="BB184" i="273"/>
  <c r="BB2" i="265"/>
  <c r="BB2" i="286"/>
  <c r="BB2" i="278"/>
  <c r="BB2" i="280"/>
  <c r="BB33" i="311"/>
  <c r="BB2" i="275"/>
  <c r="BB2" i="289"/>
  <c r="BB2" i="273"/>
  <c r="AZ40" i="305"/>
  <c r="AZ42" i="305"/>
  <c r="BA35" i="273"/>
  <c r="BB36" i="273"/>
  <c r="BB38" i="273"/>
  <c r="BB39" i="273"/>
  <c r="AZ189" i="273"/>
  <c r="AX3" i="285"/>
  <c r="AX3" i="314"/>
  <c r="AX3" i="282"/>
  <c r="AX47" i="273"/>
  <c r="AX3" i="280"/>
  <c r="AX3" i="289"/>
  <c r="AX3" i="304"/>
  <c r="AX3" i="275"/>
  <c r="AX3" i="273"/>
  <c r="AX3" i="278"/>
  <c r="AX3" i="265"/>
  <c r="AX3" i="286"/>
  <c r="AZ109" i="278"/>
  <c r="AZ76" i="314"/>
  <c r="AZ37" i="314"/>
  <c r="AZ31" i="289"/>
  <c r="AZ85" i="282"/>
  <c r="AZ74" i="282"/>
  <c r="AZ200" i="280"/>
  <c r="AZ15" i="275"/>
  <c r="AZ20" i="275"/>
  <c r="BA17" i="275"/>
  <c r="AG88" i="265"/>
  <c r="AZ39" i="310"/>
  <c r="AZ71" i="307"/>
  <c r="AZ49" i="305"/>
  <c r="AZ50" i="305"/>
  <c r="BB39" i="305"/>
  <c r="BB109" i="278"/>
  <c r="BB37" i="314"/>
  <c r="BB76" i="314"/>
  <c r="BB74" i="282"/>
  <c r="BB85" i="282"/>
  <c r="BB200" i="280"/>
  <c r="BB15" i="275"/>
  <c r="BB224" i="280"/>
  <c r="BA29" i="310"/>
  <c r="BA63" i="307"/>
  <c r="BA125" i="280"/>
  <c r="BA40" i="305"/>
  <c r="BA42" i="305"/>
  <c r="BA28" i="314"/>
  <c r="BA187" i="273"/>
  <c r="BA189" i="273"/>
  <c r="BA100" i="278"/>
  <c r="BA105" i="278"/>
  <c r="BC184" i="273"/>
  <c r="BC185" i="273"/>
  <c r="AZ29" i="310"/>
  <c r="AZ63" i="307"/>
  <c r="BA21" i="310"/>
  <c r="BA56" i="307"/>
  <c r="AY3" i="285"/>
  <c r="AY3" i="314"/>
  <c r="AY3" i="282"/>
  <c r="AY3" i="275"/>
  <c r="AY3" i="286"/>
  <c r="AY3" i="280"/>
  <c r="AY3" i="265"/>
  <c r="AY3" i="278"/>
  <c r="AY47" i="273"/>
  <c r="AY3" i="289"/>
  <c r="AY3" i="304"/>
  <c r="AY3" i="273"/>
  <c r="AX79" i="288"/>
  <c r="AX74" i="288"/>
  <c r="BB35" i="273"/>
  <c r="BC36" i="273"/>
  <c r="BC38" i="273"/>
  <c r="BC39" i="273"/>
  <c r="BA23" i="310"/>
  <c r="BA58" i="307"/>
  <c r="BC2" i="285"/>
  <c r="BC2" i="314"/>
  <c r="BC101" i="288"/>
  <c r="BC2" i="282"/>
  <c r="BC2" i="288"/>
  <c r="BC2" i="265"/>
  <c r="BC2" i="280"/>
  <c r="BC33" i="311"/>
  <c r="BC2" i="289"/>
  <c r="BC2" i="278"/>
  <c r="BC2" i="273"/>
  <c r="BC2" i="286"/>
  <c r="BC2" i="275"/>
  <c r="BA59" i="307"/>
  <c r="BA24" i="310"/>
  <c r="AZ64" i="282"/>
  <c r="AZ11" i="282"/>
  <c r="AZ126" i="280"/>
  <c r="AZ218" i="280"/>
  <c r="AZ47" i="314"/>
  <c r="AZ17" i="314"/>
  <c r="AZ54" i="314"/>
  <c r="AZ191" i="280"/>
  <c r="AZ225" i="280"/>
  <c r="AZ212" i="280"/>
  <c r="AZ230" i="280"/>
  <c r="AZ40" i="286"/>
  <c r="AZ155" i="273"/>
  <c r="AZ156" i="273"/>
  <c r="AZ87" i="280"/>
  <c r="BB4" i="285"/>
  <c r="BB4" i="314"/>
  <c r="BB4" i="282"/>
  <c r="BB4" i="288"/>
  <c r="BB4" i="265"/>
  <c r="BB4" i="289"/>
  <c r="BB4" i="280"/>
  <c r="BB4" i="309"/>
  <c r="BB4" i="278"/>
  <c r="BB4" i="286"/>
  <c r="BB4" i="310"/>
  <c r="BB4" i="304"/>
  <c r="BB4" i="273"/>
  <c r="BB4" i="307"/>
  <c r="BB4" i="306"/>
  <c r="BB4" i="275"/>
  <c r="BA57" i="307"/>
  <c r="BA22" i="310"/>
  <c r="BC100" i="288"/>
  <c r="BC26" i="305"/>
  <c r="BC27" i="305"/>
  <c r="BC31" i="305"/>
  <c r="BD32" i="305"/>
  <c r="BD34" i="305"/>
  <c r="BD35" i="305"/>
  <c r="BD4" i="305"/>
  <c r="BC2" i="307"/>
  <c r="BC2" i="306"/>
  <c r="BC2" i="310"/>
  <c r="BC29" i="311"/>
  <c r="BC2" i="309"/>
  <c r="BC2" i="305"/>
  <c r="AY3" i="305"/>
  <c r="AY3" i="306"/>
  <c r="AY3" i="310"/>
  <c r="AY3" i="307"/>
  <c r="AY3" i="309"/>
  <c r="AY77" i="306"/>
  <c r="AY55" i="307"/>
  <c r="AY20" i="310"/>
  <c r="BA109" i="278"/>
  <c r="BA37" i="314"/>
  <c r="BA76" i="314"/>
  <c r="BA74" i="282"/>
  <c r="BA85" i="282"/>
  <c r="BA200" i="280"/>
  <c r="BA15" i="275"/>
  <c r="BA20" i="275"/>
  <c r="BB17" i="275"/>
  <c r="BB40" i="305"/>
  <c r="BD367" i="307"/>
  <c r="BD382" i="307"/>
  <c r="BD372" i="307"/>
  <c r="BD82" i="306"/>
  <c r="BD88" i="306"/>
  <c r="AZ57" i="307"/>
  <c r="AZ22" i="310"/>
  <c r="AY25" i="310"/>
  <c r="AY240" i="307"/>
  <c r="AY60" i="307"/>
  <c r="BB10" i="286"/>
  <c r="BB185" i="273"/>
  <c r="AZ56" i="307"/>
  <c r="AZ21" i="310"/>
  <c r="AZ85" i="314"/>
  <c r="AZ41" i="314"/>
  <c r="AZ119" i="288"/>
  <c r="AZ114" i="288"/>
  <c r="AZ115" i="288"/>
  <c r="AZ123" i="288"/>
  <c r="AZ69" i="288"/>
  <c r="AZ57" i="288"/>
  <c r="AZ52" i="288"/>
  <c r="AZ33" i="288"/>
  <c r="AZ46" i="288"/>
  <c r="AZ143" i="273"/>
  <c r="AY144" i="273"/>
  <c r="AZ86" i="280"/>
  <c r="AZ96" i="280"/>
  <c r="AZ76" i="280"/>
  <c r="BB69" i="306"/>
  <c r="BB64" i="306"/>
  <c r="BB85" i="305"/>
  <c r="BC86" i="305"/>
  <c r="BC41" i="305"/>
  <c r="AZ58" i="307"/>
  <c r="AZ23" i="310"/>
  <c r="BA64" i="282"/>
  <c r="BA11" i="282"/>
  <c r="BA126" i="280"/>
  <c r="BA218" i="280"/>
  <c r="BA47" i="314"/>
  <c r="BA17" i="314"/>
  <c r="BA54" i="314"/>
  <c r="BA225" i="280"/>
  <c r="BA212" i="280"/>
  <c r="BA191" i="280"/>
  <c r="BA230" i="280"/>
  <c r="BA155" i="273"/>
  <c r="BA40" i="286"/>
  <c r="BA156" i="273"/>
  <c r="BB42" i="305"/>
  <c r="BA49" i="305"/>
  <c r="BA50" i="305"/>
  <c r="BC10" i="286"/>
  <c r="BB22" i="310"/>
  <c r="BB57" i="307"/>
  <c r="BA85" i="314"/>
  <c r="BA41" i="314"/>
  <c r="BA119" i="288"/>
  <c r="BA114" i="288"/>
  <c r="BA115" i="288"/>
  <c r="BA123" i="288"/>
  <c r="BA143" i="273"/>
  <c r="AZ144" i="273"/>
  <c r="BA52" i="288"/>
  <c r="BA46" i="288"/>
  <c r="BA33" i="288"/>
  <c r="BA69" i="288"/>
  <c r="BA57" i="288"/>
  <c r="BA86" i="280"/>
  <c r="BA96" i="280"/>
  <c r="BA76" i="280"/>
  <c r="AY74" i="288"/>
  <c r="AY79" i="288"/>
  <c r="BD184" i="273"/>
  <c r="BD185" i="273"/>
  <c r="BC224" i="280"/>
  <c r="BD2" i="285"/>
  <c r="BD2" i="314"/>
  <c r="BD101" i="288"/>
  <c r="BD2" i="282"/>
  <c r="BD2" i="288"/>
  <c r="BD2" i="286"/>
  <c r="BD2" i="265"/>
  <c r="BD2" i="273"/>
  <c r="BD2" i="278"/>
  <c r="BD33" i="311"/>
  <c r="BD2" i="275"/>
  <c r="BD2" i="289"/>
  <c r="BD2" i="280"/>
  <c r="BB20" i="275"/>
  <c r="BC17" i="275"/>
  <c r="BC40" i="305"/>
  <c r="AZ3" i="309"/>
  <c r="AZ3" i="310"/>
  <c r="AZ3" i="306"/>
  <c r="AZ3" i="307"/>
  <c r="AZ3" i="305"/>
  <c r="BB63" i="307"/>
  <c r="BB29" i="310"/>
  <c r="BA87" i="280"/>
  <c r="AZ60" i="307"/>
  <c r="AZ240" i="307"/>
  <c r="AZ25" i="310"/>
  <c r="BD100" i="288"/>
  <c r="BD26" i="305"/>
  <c r="BD27" i="305"/>
  <c r="BD31" i="305"/>
  <c r="BE32" i="305"/>
  <c r="BE34" i="305"/>
  <c r="BE35" i="305"/>
  <c r="BE4" i="305"/>
  <c r="BD29" i="311"/>
  <c r="BD2" i="306"/>
  <c r="BD2" i="310"/>
  <c r="BD2" i="309"/>
  <c r="BD2" i="305"/>
  <c r="BD2" i="307"/>
  <c r="BB125" i="280"/>
  <c r="BB24" i="310"/>
  <c r="BB59" i="307"/>
  <c r="BB190" i="280"/>
  <c r="BB188" i="273"/>
  <c r="BE367" i="307"/>
  <c r="BE382" i="307"/>
  <c r="BE372" i="307"/>
  <c r="BE82" i="306"/>
  <c r="BE88" i="306"/>
  <c r="BC28" i="314"/>
  <c r="BC187" i="273"/>
  <c r="BC105" i="278"/>
  <c r="BC100" i="278"/>
  <c r="BC69" i="306"/>
  <c r="BC85" i="305"/>
  <c r="BD86" i="305"/>
  <c r="BD41" i="305"/>
  <c r="BC64" i="306"/>
  <c r="BA60" i="307"/>
  <c r="BA25" i="310"/>
  <c r="BA240" i="307"/>
  <c r="BB28" i="314"/>
  <c r="BB187" i="273"/>
  <c r="BB189" i="273"/>
  <c r="BB105" i="278"/>
  <c r="BB100" i="278"/>
  <c r="BC35" i="273"/>
  <c r="BD36" i="273"/>
  <c r="BD38" i="273"/>
  <c r="BD39" i="273"/>
  <c r="AZ77" i="306"/>
  <c r="AZ20" i="310"/>
  <c r="AZ55" i="307"/>
  <c r="BC4" i="285"/>
  <c r="BC4" i="314"/>
  <c r="BC4" i="282"/>
  <c r="BC4" i="288"/>
  <c r="BC4" i="265"/>
  <c r="BC4" i="310"/>
  <c r="BC4" i="306"/>
  <c r="BC4" i="273"/>
  <c r="BC4" i="289"/>
  <c r="BC4" i="309"/>
  <c r="BC4" i="278"/>
  <c r="BC4" i="286"/>
  <c r="BC4" i="307"/>
  <c r="BC4" i="280"/>
  <c r="BC4" i="275"/>
  <c r="BC4" i="304"/>
  <c r="BB56" i="307"/>
  <c r="BB21" i="310"/>
  <c r="BA39" i="310"/>
  <c r="BA71" i="307"/>
  <c r="BC109" i="278"/>
  <c r="BC76" i="314"/>
  <c r="BC37" i="314"/>
  <c r="BC85" i="282"/>
  <c r="BC74" i="282"/>
  <c r="BC200" i="280"/>
  <c r="BC15" i="275"/>
  <c r="BC20" i="275"/>
  <c r="BD17" i="275"/>
  <c r="BC188" i="273"/>
  <c r="BC190" i="280"/>
  <c r="AZ3" i="285"/>
  <c r="AZ3" i="314"/>
  <c r="AZ3" i="282"/>
  <c r="AZ3" i="273"/>
  <c r="AZ3" i="304"/>
  <c r="AZ3" i="278"/>
  <c r="AZ3" i="289"/>
  <c r="AZ3" i="275"/>
  <c r="AZ3" i="286"/>
  <c r="AZ3" i="265"/>
  <c r="AZ47" i="273"/>
  <c r="AZ3" i="280"/>
  <c r="BB31" i="289"/>
  <c r="BB23" i="310"/>
  <c r="BB58" i="307"/>
  <c r="AH81" i="278"/>
  <c r="AH35" i="265"/>
  <c r="BB41" i="314"/>
  <c r="BB85" i="314"/>
  <c r="BB119" i="288"/>
  <c r="BB69" i="288"/>
  <c r="BB114" i="288"/>
  <c r="BB115" i="288"/>
  <c r="BB123" i="288"/>
  <c r="BB143" i="273"/>
  <c r="BA144" i="273"/>
  <c r="BB33" i="288"/>
  <c r="BB86" i="280"/>
  <c r="BB57" i="288"/>
  <c r="BB52" i="288"/>
  <c r="BB46" i="288"/>
  <c r="BB96" i="280"/>
  <c r="BB76" i="280"/>
  <c r="BB64" i="282"/>
  <c r="BB126" i="280"/>
  <c r="BB11" i="282"/>
  <c r="BB218" i="280"/>
  <c r="BB47" i="314"/>
  <c r="BB54" i="314"/>
  <c r="BB17" i="314"/>
  <c r="BB225" i="280"/>
  <c r="BB212" i="280"/>
  <c r="BB191" i="280"/>
  <c r="BB230" i="280"/>
  <c r="BB40" i="286"/>
  <c r="BB155" i="273"/>
  <c r="BD39" i="305"/>
  <c r="BD4" i="285"/>
  <c r="BD4" i="314"/>
  <c r="BD4" i="282"/>
  <c r="BD4" i="288"/>
  <c r="BD4" i="286"/>
  <c r="BD4" i="265"/>
  <c r="BD4" i="278"/>
  <c r="BD4" i="289"/>
  <c r="BD4" i="304"/>
  <c r="BD4" i="273"/>
  <c r="BD4" i="306"/>
  <c r="BD4" i="307"/>
  <c r="BD4" i="275"/>
  <c r="BD4" i="280"/>
  <c r="BD4" i="309"/>
  <c r="BD4" i="310"/>
  <c r="AK84" i="306"/>
  <c r="AK85" i="306"/>
  <c r="AK41" i="265"/>
  <c r="BA84" i="306"/>
  <c r="BA85" i="306"/>
  <c r="BA41" i="265"/>
  <c r="AG84" i="306"/>
  <c r="AG85" i="306"/>
  <c r="AG41" i="265"/>
  <c r="Z84" i="306"/>
  <c r="Z85" i="306"/>
  <c r="Z41" i="265"/>
  <c r="AQ84" i="306"/>
  <c r="AQ85" i="306"/>
  <c r="AQ41" i="265"/>
  <c r="AW84" i="306"/>
  <c r="AW85" i="306"/>
  <c r="AW41" i="265"/>
  <c r="AJ84" i="306"/>
  <c r="AJ85" i="306"/>
  <c r="AJ41" i="265"/>
  <c r="AA84" i="306"/>
  <c r="AA85" i="306"/>
  <c r="AA41" i="265"/>
  <c r="AV84" i="306"/>
  <c r="AV85" i="306"/>
  <c r="AV41" i="265"/>
  <c r="BE84" i="306"/>
  <c r="BE85" i="306"/>
  <c r="BE41" i="265"/>
  <c r="AD84" i="306"/>
  <c r="AD85" i="306"/>
  <c r="AD41" i="265"/>
  <c r="AS84" i="306"/>
  <c r="AS85" i="306"/>
  <c r="AS41" i="265"/>
  <c r="AF84" i="306"/>
  <c r="AF85" i="306"/>
  <c r="AF41" i="265"/>
  <c r="AO84" i="306"/>
  <c r="AO85" i="306"/>
  <c r="AO41" i="265"/>
  <c r="BB84" i="306"/>
  <c r="BB85" i="306"/>
  <c r="BB41" i="265"/>
  <c r="AM84" i="306"/>
  <c r="AM85" i="306"/>
  <c r="AM41" i="265"/>
  <c r="AR84" i="306"/>
  <c r="AR85" i="306"/>
  <c r="AR41" i="265"/>
  <c r="AZ84" i="306"/>
  <c r="AZ85" i="306"/>
  <c r="AZ41" i="265"/>
  <c r="AL84" i="306"/>
  <c r="AL85" i="306"/>
  <c r="AL41" i="265"/>
  <c r="AE84" i="306"/>
  <c r="AE85" i="306"/>
  <c r="AE41" i="265"/>
  <c r="AY84" i="306"/>
  <c r="AY85" i="306"/>
  <c r="AY41" i="265"/>
  <c r="AN84" i="306"/>
  <c r="AN85" i="306"/>
  <c r="AN41" i="265"/>
  <c r="AX84" i="306"/>
  <c r="AX85" i="306"/>
  <c r="AX41" i="265"/>
  <c r="AT84" i="306"/>
  <c r="AT85" i="306"/>
  <c r="AT41" i="265"/>
  <c r="BC84" i="306"/>
  <c r="BC85" i="306"/>
  <c r="BC41" i="265"/>
  <c r="BD84" i="306"/>
  <c r="BD85" i="306"/>
  <c r="BD41" i="265"/>
  <c r="AU84" i="306"/>
  <c r="AU85" i="306"/>
  <c r="AU41" i="265"/>
  <c r="AB84" i="306"/>
  <c r="AB85" i="306"/>
  <c r="AB41" i="265"/>
  <c r="AP84" i="306"/>
  <c r="AP85" i="306"/>
  <c r="AP41" i="265"/>
  <c r="AH84" i="306"/>
  <c r="AH85" i="306"/>
  <c r="AH41" i="265"/>
  <c r="AC84" i="306"/>
  <c r="AC85" i="306"/>
  <c r="AC41" i="265"/>
  <c r="AI84" i="306"/>
  <c r="AI85" i="306"/>
  <c r="AI41" i="265"/>
  <c r="K11" i="280"/>
  <c r="J11" i="280"/>
  <c r="BD224" i="280"/>
  <c r="BC39" i="305"/>
  <c r="BC42" i="305"/>
  <c r="BB49" i="305"/>
  <c r="BB50" i="305"/>
  <c r="BC189" i="273"/>
  <c r="AN78" i="306"/>
  <c r="AX78" i="306"/>
  <c r="BE78" i="306"/>
  <c r="BB78" i="306"/>
  <c r="AE78" i="306"/>
  <c r="AT78" i="306"/>
  <c r="AG78" i="306"/>
  <c r="AJ78" i="306"/>
  <c r="AL78" i="306"/>
  <c r="AI78" i="306"/>
  <c r="AA78" i="306"/>
  <c r="AZ78" i="306"/>
  <c r="AU78" i="306"/>
  <c r="AQ78" i="306"/>
  <c r="P78" i="306"/>
  <c r="AS78" i="306"/>
  <c r="AF78" i="306"/>
  <c r="AM78" i="306"/>
  <c r="BD78" i="306"/>
  <c r="AB78" i="306"/>
  <c r="Z78" i="306"/>
  <c r="AR78" i="306"/>
  <c r="AO78" i="306"/>
  <c r="BA78" i="306"/>
  <c r="AW78" i="306"/>
  <c r="AY78" i="306"/>
  <c r="BC78" i="306"/>
  <c r="AC78" i="306"/>
  <c r="AP78" i="306"/>
  <c r="T78" i="306"/>
  <c r="AV78" i="306"/>
  <c r="AH78" i="306"/>
  <c r="O78" i="306"/>
  <c r="AD78" i="306"/>
  <c r="AK78" i="306"/>
  <c r="K78" i="306"/>
  <c r="M78" i="306"/>
  <c r="N78" i="306"/>
  <c r="BA77" i="306"/>
  <c r="BB77" i="306"/>
  <c r="BC77" i="306"/>
  <c r="BD77" i="306"/>
  <c r="BE77" i="306"/>
  <c r="Q78" i="306"/>
  <c r="R78" i="306"/>
  <c r="S78" i="306"/>
  <c r="U78" i="306"/>
  <c r="AV272" i="307"/>
  <c r="BC271" i="307"/>
  <c r="AC272" i="307"/>
  <c r="BA271" i="307"/>
  <c r="AN271" i="307"/>
  <c r="AA271" i="307"/>
  <c r="AD271" i="307"/>
  <c r="AG272" i="307"/>
  <c r="Z272" i="307"/>
  <c r="AR272" i="307"/>
  <c r="AZ272" i="307"/>
  <c r="BD272" i="307"/>
  <c r="AR271" i="307"/>
  <c r="BD271" i="307"/>
  <c r="AD272" i="307"/>
  <c r="Z271" i="307"/>
  <c r="BE271" i="307"/>
  <c r="AS272" i="307"/>
  <c r="AY271" i="307"/>
  <c r="AI272" i="307"/>
  <c r="AS271" i="307"/>
  <c r="AU272" i="307"/>
  <c r="BB272" i="307"/>
  <c r="AJ272" i="307"/>
  <c r="AQ272" i="307"/>
  <c r="AE272" i="307"/>
  <c r="AO271" i="307"/>
  <c r="AN272" i="307"/>
  <c r="AL271" i="307"/>
  <c r="AG271" i="307"/>
  <c r="AL272" i="307"/>
  <c r="AK272" i="307"/>
  <c r="AX271" i="307"/>
  <c r="AV271" i="307"/>
  <c r="AF271" i="307"/>
  <c r="AP272" i="307"/>
  <c r="AW271" i="307"/>
  <c r="AU271" i="307"/>
  <c r="AW272" i="307"/>
  <c r="AE271" i="307"/>
  <c r="BA272" i="307"/>
  <c r="AH271" i="307"/>
  <c r="AO272" i="307"/>
  <c r="BB271" i="307"/>
  <c r="BE272" i="307"/>
  <c r="AJ271" i="307"/>
  <c r="AB271" i="307"/>
  <c r="AI271" i="307"/>
  <c r="AY272" i="307"/>
  <c r="AA272" i="307"/>
  <c r="AZ271" i="307"/>
  <c r="AK271" i="307"/>
  <c r="AQ271" i="307"/>
  <c r="AM272" i="307"/>
  <c r="AT272" i="307"/>
  <c r="AF272" i="307"/>
  <c r="AX272" i="307"/>
  <c r="AM271" i="307"/>
  <c r="AT271" i="307"/>
  <c r="AC271" i="307"/>
  <c r="BC272" i="307"/>
  <c r="AH272" i="307"/>
  <c r="AP271" i="307"/>
  <c r="AB272" i="307"/>
  <c r="V78" i="306"/>
  <c r="BD28" i="314"/>
  <c r="BD187" i="273"/>
  <c r="BD189" i="273"/>
  <c r="BD100" i="278"/>
  <c r="BD105" i="278"/>
  <c r="BC59" i="307"/>
  <c r="BC24" i="310"/>
  <c r="AJ363" i="307"/>
  <c r="AP363" i="307"/>
  <c r="Z363" i="307"/>
  <c r="AL363" i="307"/>
  <c r="AS363" i="307"/>
  <c r="AM363" i="307"/>
  <c r="AF363" i="307"/>
  <c r="AB363" i="307"/>
  <c r="BD363" i="307"/>
  <c r="AE363" i="307"/>
  <c r="AD363" i="307"/>
  <c r="AQ363" i="307"/>
  <c r="AG363" i="307"/>
  <c r="AO363" i="307"/>
  <c r="AK363" i="307"/>
  <c r="AI363" i="307"/>
  <c r="AA363" i="307"/>
  <c r="AZ363" i="307"/>
  <c r="AR363" i="307"/>
  <c r="BA363" i="307"/>
  <c r="AH363" i="307"/>
  <c r="AT363" i="307"/>
  <c r="AU363" i="307"/>
  <c r="BC363" i="307"/>
  <c r="BE363" i="307"/>
  <c r="AW363" i="307"/>
  <c r="AN363" i="307"/>
  <c r="AV363" i="307"/>
  <c r="BB363" i="307"/>
  <c r="AX363" i="307"/>
  <c r="AY363" i="307"/>
  <c r="AC363" i="307"/>
  <c r="BB87" i="280"/>
  <c r="AM374" i="307"/>
  <c r="AM35" i="285"/>
  <c r="BC374" i="307"/>
  <c r="BC35" i="285"/>
  <c r="AN374" i="307"/>
  <c r="AN35" i="285"/>
  <c r="AF374" i="307"/>
  <c r="AF35" i="285"/>
  <c r="AK374" i="307"/>
  <c r="AK35" i="285"/>
  <c r="AH374" i="307"/>
  <c r="AH35" i="285"/>
  <c r="AA374" i="307"/>
  <c r="AA35" i="285"/>
  <c r="BD374" i="307"/>
  <c r="BD35" i="285"/>
  <c r="AQ374" i="307"/>
  <c r="AQ35" i="285"/>
  <c r="AB374" i="307"/>
  <c r="AB35" i="285"/>
  <c r="AX374" i="307"/>
  <c r="AX35" i="285"/>
  <c r="BA374" i="307"/>
  <c r="BA35" i="285"/>
  <c r="AI374" i="307"/>
  <c r="AI35" i="285"/>
  <c r="AV374" i="307"/>
  <c r="AV35" i="285"/>
  <c r="Z374" i="307"/>
  <c r="Z35" i="285"/>
  <c r="AP374" i="307"/>
  <c r="AP35" i="285"/>
  <c r="AO374" i="307"/>
  <c r="AO35" i="285"/>
  <c r="AL374" i="307"/>
  <c r="AL35" i="285"/>
  <c r="AZ374" i="307"/>
  <c r="AZ35" i="285"/>
  <c r="AD374" i="307"/>
  <c r="AD35" i="285"/>
  <c r="AJ374" i="307"/>
  <c r="AJ35" i="285"/>
  <c r="AT374" i="307"/>
  <c r="AT35" i="285"/>
  <c r="BB374" i="307"/>
  <c r="BB35" i="285"/>
  <c r="AC374" i="307"/>
  <c r="AC35" i="285"/>
  <c r="AW374" i="307"/>
  <c r="AW35" i="285"/>
  <c r="AR374" i="307"/>
  <c r="AR35" i="285"/>
  <c r="AY374" i="307"/>
  <c r="AY35" i="285"/>
  <c r="AU374" i="307"/>
  <c r="AU35" i="285"/>
  <c r="AG374" i="307"/>
  <c r="AG35" i="285"/>
  <c r="AE374" i="307"/>
  <c r="AE35" i="285"/>
  <c r="BE374" i="307"/>
  <c r="BE35" i="285"/>
  <c r="AS374" i="307"/>
  <c r="AS35" i="285"/>
  <c r="BE100" i="288"/>
  <c r="BE26" i="305"/>
  <c r="BE27" i="305"/>
  <c r="BE2" i="306"/>
  <c r="BE2" i="310"/>
  <c r="BE2" i="309"/>
  <c r="BE2" i="305"/>
  <c r="BE29" i="311"/>
  <c r="BE2" i="307"/>
  <c r="BC125" i="280"/>
  <c r="AZ79" i="288"/>
  <c r="AZ74" i="288"/>
  <c r="BE2" i="285"/>
  <c r="BE184" i="273"/>
  <c r="BE2" i="280"/>
  <c r="BE2" i="314"/>
  <c r="BE2" i="282"/>
  <c r="BE2" i="286"/>
  <c r="BE101" i="288"/>
  <c r="BE2" i="288"/>
  <c r="BE2" i="265"/>
  <c r="BE2" i="273"/>
  <c r="BE2" i="275"/>
  <c r="BE33" i="311"/>
  <c r="BE2" i="278"/>
  <c r="BE2" i="289"/>
  <c r="W78" i="306"/>
  <c r="BD109" i="278"/>
  <c r="BD76" i="314"/>
  <c r="BD37" i="314"/>
  <c r="BD31" i="289"/>
  <c r="BD85" i="282"/>
  <c r="BD74" i="282"/>
  <c r="BD200" i="280"/>
  <c r="BD15" i="275"/>
  <c r="BD20" i="275"/>
  <c r="BE17" i="275"/>
  <c r="BA55" i="307"/>
  <c r="BA20" i="310"/>
  <c r="BD35" i="273"/>
  <c r="BE36" i="273"/>
  <c r="BE38" i="273"/>
  <c r="BE39" i="273"/>
  <c r="BB156" i="273"/>
  <c r="AV384" i="307"/>
  <c r="AI384" i="307"/>
  <c r="AG384" i="307"/>
  <c r="AN384" i="307"/>
  <c r="BD384" i="307"/>
  <c r="AC384" i="307"/>
  <c r="AO384" i="307"/>
  <c r="AS384" i="307"/>
  <c r="AX384" i="307"/>
  <c r="AA384" i="307"/>
  <c r="BB384" i="307"/>
  <c r="AF384" i="307"/>
  <c r="BC384" i="307"/>
  <c r="BE384" i="307"/>
  <c r="AW384" i="307"/>
  <c r="AK384" i="307"/>
  <c r="AY384" i="307"/>
  <c r="AR384" i="307"/>
  <c r="AZ384" i="307"/>
  <c r="AQ384" i="307"/>
  <c r="Z384" i="307"/>
  <c r="AL384" i="307"/>
  <c r="AP384" i="307"/>
  <c r="AE384" i="307"/>
  <c r="BA384" i="307"/>
  <c r="AT384" i="307"/>
  <c r="AM384" i="307"/>
  <c r="AD384" i="307"/>
  <c r="AB384" i="307"/>
  <c r="AH384" i="307"/>
  <c r="AU384" i="307"/>
  <c r="AJ384" i="307"/>
  <c r="BD190" i="280"/>
  <c r="BD188" i="273"/>
  <c r="BA3" i="285"/>
  <c r="BA3" i="314"/>
  <c r="BA3" i="282"/>
  <c r="BA3" i="304"/>
  <c r="BA3" i="289"/>
  <c r="BA3" i="280"/>
  <c r="BA3" i="265"/>
  <c r="BA3" i="286"/>
  <c r="BA3" i="275"/>
  <c r="BA3" i="278"/>
  <c r="BA3" i="273"/>
  <c r="BA47" i="273"/>
  <c r="BB25" i="310"/>
  <c r="BB60" i="307"/>
  <c r="BB240" i="307"/>
  <c r="AU369" i="307"/>
  <c r="AM369" i="307"/>
  <c r="AF369" i="307"/>
  <c r="AR369" i="307"/>
  <c r="AH369" i="307"/>
  <c r="AG369" i="307"/>
  <c r="AL369" i="307"/>
  <c r="BA369" i="307"/>
  <c r="AT369" i="307"/>
  <c r="BC369" i="307"/>
  <c r="AA369" i="307"/>
  <c r="AP369" i="307"/>
  <c r="AN369" i="307"/>
  <c r="AK369" i="307"/>
  <c r="BB369" i="307"/>
  <c r="AW369" i="307"/>
  <c r="AB369" i="307"/>
  <c r="AI369" i="307"/>
  <c r="AQ369" i="307"/>
  <c r="BE369" i="307"/>
  <c r="AC369" i="307"/>
  <c r="AD369" i="307"/>
  <c r="BD369" i="307"/>
  <c r="AY369" i="307"/>
  <c r="AS369" i="307"/>
  <c r="AJ369" i="307"/>
  <c r="AX369" i="307"/>
  <c r="AO369" i="307"/>
  <c r="AZ369" i="307"/>
  <c r="Z369" i="307"/>
  <c r="AV369" i="307"/>
  <c r="AE369" i="307"/>
  <c r="BB39" i="310"/>
  <c r="BB71" i="307"/>
  <c r="AA90" i="306"/>
  <c r="AA91" i="306"/>
  <c r="AA42" i="265"/>
  <c r="AP90" i="306"/>
  <c r="AP91" i="306"/>
  <c r="AP42" i="265"/>
  <c r="Z90" i="306"/>
  <c r="Z91" i="306"/>
  <c r="Z42" i="265"/>
  <c r="AI90" i="306"/>
  <c r="AI91" i="306"/>
  <c r="AI42" i="265"/>
  <c r="AY90" i="306"/>
  <c r="AY91" i="306"/>
  <c r="AY42" i="265"/>
  <c r="AZ90" i="306"/>
  <c r="AZ91" i="306"/>
  <c r="AZ42" i="265"/>
  <c r="AV90" i="306"/>
  <c r="AV91" i="306"/>
  <c r="AV42" i="265"/>
  <c r="AT90" i="306"/>
  <c r="AT91" i="306"/>
  <c r="AT42" i="265"/>
  <c r="AQ90" i="306"/>
  <c r="AQ91" i="306"/>
  <c r="AQ42" i="265"/>
  <c r="AE90" i="306"/>
  <c r="AE91" i="306"/>
  <c r="AE42" i="265"/>
  <c r="AD90" i="306"/>
  <c r="AD91" i="306"/>
  <c r="AD42" i="265"/>
  <c r="AL90" i="306"/>
  <c r="AL91" i="306"/>
  <c r="AL42" i="265"/>
  <c r="AB90" i="306"/>
  <c r="AB91" i="306"/>
  <c r="AB42" i="265"/>
  <c r="AN90" i="306"/>
  <c r="AN91" i="306"/>
  <c r="AN42" i="265"/>
  <c r="BA90" i="306"/>
  <c r="BA91" i="306"/>
  <c r="BA42" i="265"/>
  <c r="AJ90" i="306"/>
  <c r="AJ91" i="306"/>
  <c r="AJ42" i="265"/>
  <c r="AH90" i="306"/>
  <c r="AH91" i="306"/>
  <c r="AH42" i="265"/>
  <c r="AU90" i="306"/>
  <c r="AU91" i="306"/>
  <c r="AU42" i="265"/>
  <c r="AG90" i="306"/>
  <c r="AG91" i="306"/>
  <c r="AG42" i="265"/>
  <c r="AM90" i="306"/>
  <c r="AM91" i="306"/>
  <c r="AM42" i="265"/>
  <c r="AX90" i="306"/>
  <c r="AX91" i="306"/>
  <c r="AX42" i="265"/>
  <c r="BB90" i="306"/>
  <c r="BB91" i="306"/>
  <c r="BB42" i="265"/>
  <c r="AO90" i="306"/>
  <c r="AO91" i="306"/>
  <c r="AO42" i="265"/>
  <c r="AR90" i="306"/>
  <c r="AR91" i="306"/>
  <c r="AR42" i="265"/>
  <c r="AW90" i="306"/>
  <c r="AW91" i="306"/>
  <c r="AW42" i="265"/>
  <c r="BC90" i="306"/>
  <c r="BC91" i="306"/>
  <c r="BC42" i="265"/>
  <c r="AC90" i="306"/>
  <c r="AC91" i="306"/>
  <c r="AC42" i="265"/>
  <c r="AF90" i="306"/>
  <c r="AF91" i="306"/>
  <c r="AF42" i="265"/>
  <c r="AK90" i="306"/>
  <c r="AK91" i="306"/>
  <c r="AK42" i="265"/>
  <c r="AS90" i="306"/>
  <c r="AS91" i="306"/>
  <c r="AS42" i="265"/>
  <c r="BE90" i="306"/>
  <c r="BE91" i="306"/>
  <c r="BE42" i="265"/>
  <c r="BD90" i="306"/>
  <c r="BD91" i="306"/>
  <c r="BD42" i="265"/>
  <c r="Z379" i="307"/>
  <c r="AX379" i="307"/>
  <c r="AM379" i="307"/>
  <c r="AT379" i="307"/>
  <c r="AQ379" i="307"/>
  <c r="AR379" i="307"/>
  <c r="AI379" i="307"/>
  <c r="AN379" i="307"/>
  <c r="AD379" i="307"/>
  <c r="BD379" i="307"/>
  <c r="AL379" i="307"/>
  <c r="AJ379" i="307"/>
  <c r="AW379" i="307"/>
  <c r="AB379" i="307"/>
  <c r="AU379" i="307"/>
  <c r="AC379" i="307"/>
  <c r="BB379" i="307"/>
  <c r="AA379" i="307"/>
  <c r="AO379" i="307"/>
  <c r="AG379" i="307"/>
  <c r="AZ379" i="307"/>
  <c r="AY379" i="307"/>
  <c r="AH379" i="307"/>
  <c r="AV379" i="307"/>
  <c r="AF379" i="307"/>
  <c r="AK379" i="307"/>
  <c r="BE379" i="307"/>
  <c r="BA379" i="307"/>
  <c r="AS379" i="307"/>
  <c r="AE379" i="307"/>
  <c r="BC379" i="307"/>
  <c r="AP379" i="307"/>
  <c r="BE185" i="273"/>
  <c r="BD10" i="286"/>
  <c r="BA3" i="310"/>
  <c r="BA3" i="309"/>
  <c r="BA3" i="307"/>
  <c r="BA3" i="306"/>
  <c r="BA3" i="305"/>
  <c r="AH88" i="265"/>
  <c r="BE64" i="306"/>
  <c r="BE69" i="306"/>
  <c r="BE81" i="305"/>
  <c r="BE85" i="305"/>
  <c r="H77" i="305"/>
  <c r="BC87" i="280"/>
  <c r="AA180" i="280"/>
  <c r="AA142" i="280"/>
  <c r="BA142" i="280"/>
  <c r="BA180" i="280"/>
  <c r="AG180" i="280"/>
  <c r="AG142" i="280"/>
  <c r="AJ142" i="280"/>
  <c r="AJ180" i="280"/>
  <c r="AT180" i="280"/>
  <c r="AT142" i="280"/>
  <c r="AE15" i="286"/>
  <c r="AE44" i="265"/>
  <c r="AY15" i="286"/>
  <c r="AY44" i="265"/>
  <c r="AW15" i="286"/>
  <c r="AW44" i="265"/>
  <c r="BA15" i="286"/>
  <c r="BA44" i="265"/>
  <c r="BD64" i="306"/>
  <c r="BD69" i="306"/>
  <c r="BD85" i="305"/>
  <c r="BE86" i="305"/>
  <c r="AZ47" i="265"/>
  <c r="AV47" i="265"/>
  <c r="AY47" i="265"/>
  <c r="Z47" i="265"/>
  <c r="BE10" i="286"/>
  <c r="AV34" i="285"/>
  <c r="AV364" i="307"/>
  <c r="AV40" i="265"/>
  <c r="BA364" i="307"/>
  <c r="BA40" i="265"/>
  <c r="BA34" i="285"/>
  <c r="AQ364" i="307"/>
  <c r="AQ40" i="265"/>
  <c r="AQ34" i="285"/>
  <c r="AL34" i="285"/>
  <c r="AL364" i="307"/>
  <c r="AL40" i="265"/>
  <c r="AM45" i="265"/>
  <c r="S19" i="285"/>
  <c r="S79" i="306"/>
  <c r="S39" i="265"/>
  <c r="O19" i="285"/>
  <c r="O79" i="306"/>
  <c r="O39" i="265"/>
  <c r="BD19" i="285"/>
  <c r="BD79" i="306"/>
  <c r="BD39" i="265"/>
  <c r="AA19" i="285"/>
  <c r="AA79" i="306"/>
  <c r="AA39" i="265"/>
  <c r="BE19" i="285"/>
  <c r="BE79" i="306"/>
  <c r="BE39" i="265"/>
  <c r="BC63" i="307"/>
  <c r="BC29" i="310"/>
  <c r="BD57" i="307"/>
  <c r="BD22" i="310"/>
  <c r="BE188" i="273"/>
  <c r="BE190" i="280"/>
  <c r="AV15" i="286"/>
  <c r="AV44" i="265"/>
  <c r="BD44" i="265"/>
  <c r="BD15" i="286"/>
  <c r="BB44" i="265"/>
  <c r="BB15" i="286"/>
  <c r="AL44" i="265"/>
  <c r="AL15" i="286"/>
  <c r="BC47" i="265"/>
  <c r="AI47" i="265"/>
  <c r="AN47" i="265"/>
  <c r="BD47" i="265"/>
  <c r="AN34" i="285"/>
  <c r="AN364" i="307"/>
  <c r="AN40" i="265"/>
  <c r="AR364" i="307"/>
  <c r="AR40" i="265"/>
  <c r="AR34" i="285"/>
  <c r="AD364" i="307"/>
  <c r="AD40" i="265"/>
  <c r="AD34" i="285"/>
  <c r="Z34" i="285"/>
  <c r="Z364" i="307"/>
  <c r="Z40" i="265"/>
  <c r="AJ45" i="265"/>
  <c r="AW45" i="265"/>
  <c r="AA45" i="265"/>
  <c r="AH45" i="265"/>
  <c r="R19" i="285"/>
  <c r="R79" i="306"/>
  <c r="R39" i="265"/>
  <c r="AH19" i="285"/>
  <c r="AH79" i="306"/>
  <c r="AH39" i="265"/>
  <c r="AY19" i="285"/>
  <c r="AY79" i="306"/>
  <c r="AY39" i="265"/>
  <c r="AM19" i="285"/>
  <c r="AM79" i="306"/>
  <c r="AM39" i="265"/>
  <c r="AI19" i="285"/>
  <c r="AI79" i="306"/>
  <c r="AI39" i="265"/>
  <c r="AX19" i="285"/>
  <c r="AX79" i="306"/>
  <c r="AX39" i="265"/>
  <c r="BB3" i="306"/>
  <c r="BB3" i="309"/>
  <c r="BB3" i="310"/>
  <c r="BB3" i="307"/>
  <c r="BB3" i="305"/>
  <c r="H47" i="307"/>
  <c r="H11" i="280"/>
  <c r="BD56" i="307"/>
  <c r="BD21" i="310"/>
  <c r="BB3" i="285"/>
  <c r="BB3" i="314"/>
  <c r="BB3" i="282"/>
  <c r="BB3" i="275"/>
  <c r="BB3" i="280"/>
  <c r="BB3" i="286"/>
  <c r="BB3" i="265"/>
  <c r="BB3" i="273"/>
  <c r="BB3" i="278"/>
  <c r="BB3" i="304"/>
  <c r="BB3" i="289"/>
  <c r="BB47" i="273"/>
  <c r="AM180" i="280"/>
  <c r="AM142" i="280"/>
  <c r="Z44" i="265"/>
  <c r="Z15" i="286"/>
  <c r="AD15" i="286"/>
  <c r="AD44" i="265"/>
  <c r="AK15" i="286"/>
  <c r="AK44" i="265"/>
  <c r="AG15" i="286"/>
  <c r="AG44" i="265"/>
  <c r="BF184" i="273"/>
  <c r="BF2" i="285"/>
  <c r="BF2" i="280"/>
  <c r="BF2" i="314"/>
  <c r="BF2" i="286"/>
  <c r="BF101" i="288"/>
  <c r="BF2" i="282"/>
  <c r="BF2" i="288"/>
  <c r="BF2" i="265"/>
  <c r="BF2" i="273"/>
  <c r="BF2" i="289"/>
  <c r="BF2" i="278"/>
  <c r="BF2" i="275"/>
  <c r="BF33" i="311"/>
  <c r="AF47" i="265"/>
  <c r="AR47" i="265"/>
  <c r="AH47" i="265"/>
  <c r="AG47" i="265"/>
  <c r="AW364" i="307"/>
  <c r="AW40" i="265"/>
  <c r="AW34" i="285"/>
  <c r="AZ34" i="285"/>
  <c r="AZ364" i="307"/>
  <c r="AZ40" i="265"/>
  <c r="AE364" i="307"/>
  <c r="AE40" i="265"/>
  <c r="AE34" i="285"/>
  <c r="AP364" i="307"/>
  <c r="AP40" i="265"/>
  <c r="AP34" i="285"/>
  <c r="V19" i="285"/>
  <c r="V79" i="306"/>
  <c r="V39" i="265"/>
  <c r="BA45" i="265"/>
  <c r="AV45" i="265"/>
  <c r="AP45" i="265"/>
  <c r="AQ45" i="265"/>
  <c r="Q19" i="285"/>
  <c r="Q79" i="306"/>
  <c r="Q39" i="265"/>
  <c r="AV19" i="285"/>
  <c r="AV79" i="306"/>
  <c r="AV39" i="265"/>
  <c r="AW19" i="285"/>
  <c r="AW79" i="306"/>
  <c r="AW39" i="265"/>
  <c r="AF19" i="285"/>
  <c r="AF79" i="306"/>
  <c r="AF39" i="265"/>
  <c r="AL19" i="285"/>
  <c r="AL79" i="306"/>
  <c r="AL39" i="265"/>
  <c r="AN19" i="285"/>
  <c r="AN79" i="306"/>
  <c r="AN39" i="265"/>
  <c r="BC21" i="310"/>
  <c r="BC56" i="307"/>
  <c r="BC49" i="305"/>
  <c r="BC50" i="305"/>
  <c r="BE40" i="305"/>
  <c r="H68" i="305"/>
  <c r="AK180" i="280"/>
  <c r="AK142" i="280"/>
  <c r="AF180" i="280"/>
  <c r="AF142" i="280"/>
  <c r="BB142" i="280"/>
  <c r="BB180" i="280"/>
  <c r="AD142" i="280"/>
  <c r="AD180" i="280"/>
  <c r="Z180" i="280"/>
  <c r="Z142" i="280"/>
  <c r="X78" i="306"/>
  <c r="BB55" i="307"/>
  <c r="BB20" i="310"/>
  <c r="AZ15" i="286"/>
  <c r="AZ44" i="265"/>
  <c r="AC15" i="286"/>
  <c r="AC44" i="265"/>
  <c r="AN15" i="286"/>
  <c r="AN44" i="265"/>
  <c r="AH15" i="286"/>
  <c r="AH44" i="265"/>
  <c r="AQ47" i="265"/>
  <c r="AW47" i="265"/>
  <c r="BA47" i="265"/>
  <c r="AA47" i="265"/>
  <c r="BE31" i="305"/>
  <c r="H27" i="305"/>
  <c r="H31" i="305"/>
  <c r="BE67" i="305"/>
  <c r="BE39" i="305"/>
  <c r="H64" i="305"/>
  <c r="BE364" i="307"/>
  <c r="BE40" i="265"/>
  <c r="BE34" i="285"/>
  <c r="AA34" i="285"/>
  <c r="AA364" i="307"/>
  <c r="AA40" i="265"/>
  <c r="BD364" i="307"/>
  <c r="BD40" i="265"/>
  <c r="BD34" i="285"/>
  <c r="AJ34" i="285"/>
  <c r="AJ364" i="307"/>
  <c r="AJ40" i="265"/>
  <c r="BC45" i="265"/>
  <c r="AD45" i="265"/>
  <c r="AC45" i="265"/>
  <c r="AE45" i="265"/>
  <c r="N19" i="285"/>
  <c r="N79" i="306"/>
  <c r="N39" i="265"/>
  <c r="T19" i="285"/>
  <c r="T79" i="306"/>
  <c r="T39" i="265"/>
  <c r="BA19" i="285"/>
  <c r="BA79" i="306"/>
  <c r="BA39" i="265"/>
  <c r="AS19" i="285"/>
  <c r="AS79" i="306"/>
  <c r="AS39" i="265"/>
  <c r="AJ19" i="285"/>
  <c r="AJ79" i="306"/>
  <c r="AJ39" i="265"/>
  <c r="BC58" i="307"/>
  <c r="BC23" i="310"/>
  <c r="BA79" i="288"/>
  <c r="BA74" i="288"/>
  <c r="AO180" i="280"/>
  <c r="AO142" i="280"/>
  <c r="AX180" i="280"/>
  <c r="AX142" i="280"/>
  <c r="AV180" i="280"/>
  <c r="AV142" i="280"/>
  <c r="AC180" i="280"/>
  <c r="AC142" i="280"/>
  <c r="AN142" i="280"/>
  <c r="AN180" i="280"/>
  <c r="BC39" i="310"/>
  <c r="BC71" i="307"/>
  <c r="BC172" i="307"/>
  <c r="BE200" i="280"/>
  <c r="BE109" i="278"/>
  <c r="BE76" i="314"/>
  <c r="BE37" i="314"/>
  <c r="BE85" i="282"/>
  <c r="BE74" i="282"/>
  <c r="BE15" i="275"/>
  <c r="BE20" i="275"/>
  <c r="BF17" i="275"/>
  <c r="AO44" i="265"/>
  <c r="AO15" i="286"/>
  <c r="BE44" i="265"/>
  <c r="BE15" i="286"/>
  <c r="AP44" i="265"/>
  <c r="AP15" i="286"/>
  <c r="AR15" i="286"/>
  <c r="AR44" i="265"/>
  <c r="BE4" i="285"/>
  <c r="BE4" i="314"/>
  <c r="BE4" i="286"/>
  <c r="BE4" i="280"/>
  <c r="BE4" i="282"/>
  <c r="BE4" i="288"/>
  <c r="BE4" i="265"/>
  <c r="BE4" i="273"/>
  <c r="BE4" i="310"/>
  <c r="BE4" i="278"/>
  <c r="BE4" i="309"/>
  <c r="BE4" i="275"/>
  <c r="BE4" i="307"/>
  <c r="BE4" i="306"/>
  <c r="BE4" i="289"/>
  <c r="BE4" i="304"/>
  <c r="AC47" i="265"/>
  <c r="AO47" i="265"/>
  <c r="AD47" i="265"/>
  <c r="AL47" i="265"/>
  <c r="AC364" i="307"/>
  <c r="AC40" i="265"/>
  <c r="AC34" i="285"/>
  <c r="BC364" i="307"/>
  <c r="BC40" i="265"/>
  <c r="BC34" i="285"/>
  <c r="AI34" i="285"/>
  <c r="AI364" i="307"/>
  <c r="AI40" i="265"/>
  <c r="AB364" i="307"/>
  <c r="AB40" i="265"/>
  <c r="AB34" i="285"/>
  <c r="AS45" i="265"/>
  <c r="AF45" i="265"/>
  <c r="BB45" i="265"/>
  <c r="AN45" i="265"/>
  <c r="AU45" i="265"/>
  <c r="AL45" i="265"/>
  <c r="M19" i="285"/>
  <c r="M79" i="306"/>
  <c r="M39" i="265"/>
  <c r="J19" i="285"/>
  <c r="AO19" i="285"/>
  <c r="AO79" i="306"/>
  <c r="AO39" i="265"/>
  <c r="P79" i="306"/>
  <c r="P39" i="265"/>
  <c r="P19" i="285"/>
  <c r="AG19" i="285"/>
  <c r="AG79" i="306"/>
  <c r="AG39" i="265"/>
  <c r="BC22" i="310"/>
  <c r="BC57" i="307"/>
  <c r="BE180" i="280"/>
  <c r="BE142" i="280"/>
  <c r="AH180" i="280"/>
  <c r="AH142" i="280"/>
  <c r="AU142" i="280"/>
  <c r="AU180" i="280"/>
  <c r="AI180" i="280"/>
  <c r="AI142" i="280"/>
  <c r="AX15" i="286"/>
  <c r="AX44" i="265"/>
  <c r="AQ44" i="265"/>
  <c r="AQ15" i="286"/>
  <c r="AA44" i="265"/>
  <c r="AA15" i="286"/>
  <c r="AF15" i="286"/>
  <c r="AF44" i="265"/>
  <c r="BB47" i="265"/>
  <c r="AE47" i="265"/>
  <c r="AX47" i="265"/>
  <c r="BE47" i="265"/>
  <c r="BE28" i="314"/>
  <c r="BE187" i="273"/>
  <c r="BE189" i="273"/>
  <c r="BE100" i="278"/>
  <c r="BE105" i="278"/>
  <c r="BE35" i="273"/>
  <c r="BF36" i="273"/>
  <c r="BF38" i="273"/>
  <c r="BF39" i="273"/>
  <c r="AY364" i="307"/>
  <c r="AY40" i="265"/>
  <c r="AY34" i="285"/>
  <c r="AU364" i="307"/>
  <c r="AU40" i="265"/>
  <c r="AU34" i="285"/>
  <c r="AK34" i="285"/>
  <c r="AK364" i="307"/>
  <c r="AK40" i="265"/>
  <c r="AF34" i="285"/>
  <c r="AF364" i="307"/>
  <c r="AF40" i="265"/>
  <c r="AO45" i="265"/>
  <c r="AK45" i="265"/>
  <c r="AG45" i="265"/>
  <c r="AI45" i="265"/>
  <c r="K79" i="306"/>
  <c r="K39" i="265"/>
  <c r="K19" i="285"/>
  <c r="AP19" i="285"/>
  <c r="AP79" i="306"/>
  <c r="AP39" i="265"/>
  <c r="AR19" i="285"/>
  <c r="AR79" i="306"/>
  <c r="AR39" i="265"/>
  <c r="AQ19" i="285"/>
  <c r="AQ79" i="306"/>
  <c r="AQ39" i="265"/>
  <c r="AT19" i="285"/>
  <c r="AT79" i="306"/>
  <c r="AT39" i="265"/>
  <c r="BD63" i="307"/>
  <c r="BD29" i="310"/>
  <c r="BC41" i="314"/>
  <c r="BC85" i="314"/>
  <c r="BC114" i="288"/>
  <c r="BC115" i="288"/>
  <c r="BC123" i="288"/>
  <c r="BC143" i="273"/>
  <c r="BB144" i="273"/>
  <c r="BC119" i="288"/>
  <c r="BC69" i="288"/>
  <c r="BC33" i="288"/>
  <c r="BC57" i="288"/>
  <c r="BC52" i="288"/>
  <c r="BC46" i="288"/>
  <c r="BC86" i="280"/>
  <c r="BC96" i="280"/>
  <c r="BC76" i="280"/>
  <c r="AL180" i="280"/>
  <c r="AL142" i="280"/>
  <c r="BD180" i="280"/>
  <c r="BD142" i="280"/>
  <c r="BC180" i="280"/>
  <c r="BC142" i="280"/>
  <c r="AE180" i="280"/>
  <c r="AE142" i="280"/>
  <c r="AY180" i="280"/>
  <c r="AY142" i="280"/>
  <c r="AR180" i="280"/>
  <c r="AR142" i="280"/>
  <c r="AI44" i="265"/>
  <c r="AI15" i="286"/>
  <c r="BC15" i="286"/>
  <c r="BC44" i="265"/>
  <c r="AM44" i="265"/>
  <c r="AM15" i="286"/>
  <c r="AB47" i="265"/>
  <c r="AU47" i="265"/>
  <c r="AK47" i="265"/>
  <c r="AM47" i="265"/>
  <c r="W19" i="285"/>
  <c r="W79" i="306"/>
  <c r="W39" i="265"/>
  <c r="AX34" i="285"/>
  <c r="AX364" i="307"/>
  <c r="AX40" i="265"/>
  <c r="AT34" i="285"/>
  <c r="AT364" i="307"/>
  <c r="AT40" i="265"/>
  <c r="AO364" i="307"/>
  <c r="AO40" i="265"/>
  <c r="AO34" i="285"/>
  <c r="AM364" i="307"/>
  <c r="AM40" i="265"/>
  <c r="AM34" i="285"/>
  <c r="AT45" i="265"/>
  <c r="BD45" i="265"/>
  <c r="AB45" i="265"/>
  <c r="AK19" i="285"/>
  <c r="AK79" i="306"/>
  <c r="AK39" i="265"/>
  <c r="AC19" i="285"/>
  <c r="AC79" i="306"/>
  <c r="AC39" i="265"/>
  <c r="Z19" i="285"/>
  <c r="Z79" i="306"/>
  <c r="Z39" i="265"/>
  <c r="AU19" i="285"/>
  <c r="AU79" i="306"/>
  <c r="AU39" i="265"/>
  <c r="AE19" i="285"/>
  <c r="AE79" i="306"/>
  <c r="AE39" i="265"/>
  <c r="BD40" i="305"/>
  <c r="BD42" i="305"/>
  <c r="BD125" i="280"/>
  <c r="BC64" i="282"/>
  <c r="BC11" i="282"/>
  <c r="BC126" i="280"/>
  <c r="BC218" i="280"/>
  <c r="BC47" i="314"/>
  <c r="BC17" i="314"/>
  <c r="BC54" i="314"/>
  <c r="BC230" i="280"/>
  <c r="BC191" i="280"/>
  <c r="BC212" i="280"/>
  <c r="BC40" i="286"/>
  <c r="BC225" i="280"/>
  <c r="BC155" i="273"/>
  <c r="AP180" i="280"/>
  <c r="AP142" i="280"/>
  <c r="AB180" i="280"/>
  <c r="AB142" i="280"/>
  <c r="AJ15" i="286"/>
  <c r="AJ44" i="265"/>
  <c r="AS142" i="280"/>
  <c r="AS180" i="280"/>
  <c r="AZ180" i="280"/>
  <c r="AZ142" i="280"/>
  <c r="AW180" i="280"/>
  <c r="AW142" i="280"/>
  <c r="AQ180" i="280"/>
  <c r="AQ142" i="280"/>
  <c r="AS15" i="286"/>
  <c r="AS44" i="265"/>
  <c r="AB44" i="265"/>
  <c r="AB15" i="286"/>
  <c r="AT15" i="286"/>
  <c r="AT44" i="265"/>
  <c r="AU44" i="265"/>
  <c r="AU15" i="286"/>
  <c r="BC156" i="273"/>
  <c r="AJ47" i="265"/>
  <c r="AT47" i="265"/>
  <c r="AP47" i="265"/>
  <c r="AS47" i="265"/>
  <c r="H42" i="307"/>
  <c r="BB34" i="285"/>
  <c r="BB364" i="307"/>
  <c r="BB40" i="265"/>
  <c r="AH34" i="285"/>
  <c r="AH364" i="307"/>
  <c r="AH40" i="265"/>
  <c r="AG34" i="285"/>
  <c r="AG364" i="307"/>
  <c r="AG40" i="265"/>
  <c r="AS364" i="307"/>
  <c r="AS40" i="265"/>
  <c r="AS34" i="285"/>
  <c r="AX45" i="265"/>
  <c r="AZ45" i="265"/>
  <c r="AR45" i="265"/>
  <c r="Z45" i="265"/>
  <c r="BE45" i="265"/>
  <c r="AY45" i="265"/>
  <c r="U19" i="285"/>
  <c r="U79" i="306"/>
  <c r="U39" i="265"/>
  <c r="AD19" i="285"/>
  <c r="AD79" i="306"/>
  <c r="AD39" i="265"/>
  <c r="BC19" i="285"/>
  <c r="BC79" i="306"/>
  <c r="BC39" i="265"/>
  <c r="AB19" i="285"/>
  <c r="AB79" i="306"/>
  <c r="AB39" i="265"/>
  <c r="AZ19" i="285"/>
  <c r="AZ79" i="306"/>
  <c r="AZ39" i="265"/>
  <c r="BB19" i="285"/>
  <c r="BB79" i="306"/>
  <c r="BB39" i="265"/>
  <c r="BD58" i="307"/>
  <c r="BD23" i="310"/>
  <c r="BD87" i="280"/>
  <c r="BD49" i="305"/>
  <c r="BD50" i="305"/>
  <c r="BD39" i="310"/>
  <c r="BD71" i="307"/>
  <c r="BD172" i="307"/>
  <c r="BC25" i="310"/>
  <c r="BC240" i="307"/>
  <c r="BC60" i="307"/>
  <c r="BE21" i="310"/>
  <c r="BE56" i="307"/>
  <c r="H29" i="306"/>
  <c r="H205" i="307"/>
  <c r="BF10" i="286"/>
  <c r="H33" i="265"/>
  <c r="H56" i="269"/>
  <c r="K56" i="269"/>
  <c r="H62" i="278"/>
  <c r="H57" i="278"/>
  <c r="BF200" i="280"/>
  <c r="BF109" i="278"/>
  <c r="BF76" i="314"/>
  <c r="BF37" i="314"/>
  <c r="BF85" i="282"/>
  <c r="BF74" i="282"/>
  <c r="BF15" i="275"/>
  <c r="BF20" i="275"/>
  <c r="BG17" i="275"/>
  <c r="BF28" i="314"/>
  <c r="BF187" i="273"/>
  <c r="BF189" i="273"/>
  <c r="BF105" i="278"/>
  <c r="BF100" i="278"/>
  <c r="X79" i="306"/>
  <c r="X39" i="265"/>
  <c r="X19" i="285"/>
  <c r="BC3" i="310"/>
  <c r="BC3" i="309"/>
  <c r="BC3" i="305"/>
  <c r="BC3" i="307"/>
  <c r="BC3" i="306"/>
  <c r="BE125" i="280"/>
  <c r="H219" i="307"/>
  <c r="H204" i="307"/>
  <c r="H33" i="306"/>
  <c r="H313" i="307"/>
  <c r="H67" i="305"/>
  <c r="H28" i="306"/>
  <c r="H38" i="306"/>
  <c r="H39" i="305"/>
  <c r="BE29" i="310"/>
  <c r="BE63" i="307"/>
  <c r="H314" i="307"/>
  <c r="BF185" i="273"/>
  <c r="BF4" i="285"/>
  <c r="BF4" i="280"/>
  <c r="BF4" i="314"/>
  <c r="BF4" i="286"/>
  <c r="BF4" i="282"/>
  <c r="BF4" i="288"/>
  <c r="BF4" i="265"/>
  <c r="BF4" i="278"/>
  <c r="BF4" i="273"/>
  <c r="BF4" i="289"/>
  <c r="BF4" i="275"/>
  <c r="BF4" i="304"/>
  <c r="BC20" i="310"/>
  <c r="BC55" i="307"/>
  <c r="BD25" i="310"/>
  <c r="BD240" i="307"/>
  <c r="BD60" i="307"/>
  <c r="BE41" i="305"/>
  <c r="BE42" i="305"/>
  <c r="BE49" i="305"/>
  <c r="BE50" i="305"/>
  <c r="H86" i="305"/>
  <c r="H41" i="305"/>
  <c r="H80" i="305"/>
  <c r="H40" i="305"/>
  <c r="BC3" i="285"/>
  <c r="BC3" i="314"/>
  <c r="BC3" i="282"/>
  <c r="BC3" i="304"/>
  <c r="BC3" i="275"/>
  <c r="BC3" i="265"/>
  <c r="BC3" i="289"/>
  <c r="BC3" i="273"/>
  <c r="BC3" i="280"/>
  <c r="BC3" i="286"/>
  <c r="BC47" i="273"/>
  <c r="BC3" i="278"/>
  <c r="BE24" i="310"/>
  <c r="BE59" i="307"/>
  <c r="H44" i="306"/>
  <c r="BE58" i="307"/>
  <c r="BE23" i="310"/>
  <c r="H39" i="306"/>
  <c r="BF35" i="273"/>
  <c r="BG36" i="273"/>
  <c r="BG38" i="273"/>
  <c r="BG39" i="273"/>
  <c r="H10" i="265"/>
  <c r="H33" i="269"/>
  <c r="K33" i="269"/>
  <c r="H34" i="278"/>
  <c r="BD11" i="282"/>
  <c r="BD126" i="280"/>
  <c r="BD64" i="282"/>
  <c r="BD218" i="280"/>
  <c r="BD54" i="314"/>
  <c r="BD17" i="314"/>
  <c r="BD47" i="314"/>
  <c r="BD40" i="286"/>
  <c r="BD230" i="280"/>
  <c r="BD225" i="280"/>
  <c r="BD212" i="280"/>
  <c r="BD191" i="280"/>
  <c r="BD155" i="273"/>
  <c r="BD156" i="273"/>
  <c r="BB74" i="288"/>
  <c r="BB79" i="288"/>
  <c r="BD41" i="314"/>
  <c r="BD85" i="314"/>
  <c r="BD114" i="288"/>
  <c r="BD115" i="288"/>
  <c r="BD123" i="288"/>
  <c r="BD69" i="288"/>
  <c r="BD119" i="288"/>
  <c r="BD46" i="288"/>
  <c r="BD143" i="273"/>
  <c r="BC144" i="273"/>
  <c r="BD86" i="280"/>
  <c r="BD57" i="288"/>
  <c r="BD52" i="288"/>
  <c r="BD33" i="288"/>
  <c r="BD96" i="280"/>
  <c r="BD76" i="280"/>
  <c r="BE22" i="310"/>
  <c r="BE57" i="307"/>
  <c r="H34" i="306"/>
  <c r="BG2" i="285"/>
  <c r="BG184" i="273"/>
  <c r="BG185" i="273"/>
  <c r="BG2" i="280"/>
  <c r="BG2" i="314"/>
  <c r="BG2" i="286"/>
  <c r="BG101" i="288"/>
  <c r="BG2" i="282"/>
  <c r="BG2" i="288"/>
  <c r="BG2" i="265"/>
  <c r="BG2" i="273"/>
  <c r="BG33" i="311"/>
  <c r="BG2" i="278"/>
  <c r="BG2" i="275"/>
  <c r="BG2" i="289"/>
  <c r="BD59" i="307"/>
  <c r="BD24" i="310"/>
  <c r="H257" i="307"/>
  <c r="H69" i="306"/>
  <c r="H85" i="305"/>
  <c r="H64" i="306"/>
  <c r="H81" i="305"/>
  <c r="H43" i="306"/>
  <c r="AI81" i="278"/>
  <c r="AI35" i="265"/>
  <c r="BE3" i="307"/>
  <c r="BE3" i="305"/>
  <c r="BE3" i="306"/>
  <c r="BE3" i="309"/>
  <c r="BE3" i="310"/>
  <c r="BG200" i="280"/>
  <c r="BG109" i="278"/>
  <c r="BG76" i="314"/>
  <c r="BG37" i="314"/>
  <c r="BG85" i="282"/>
  <c r="BG74" i="282"/>
  <c r="BG15" i="275"/>
  <c r="BG20" i="275"/>
  <c r="BH17" i="275"/>
  <c r="BG190" i="280"/>
  <c r="BG188" i="273"/>
  <c r="H21" i="310"/>
  <c r="H52" i="306"/>
  <c r="H56" i="307"/>
  <c r="BD3" i="309"/>
  <c r="BD3" i="310"/>
  <c r="BD3" i="305"/>
  <c r="BD3" i="307"/>
  <c r="BD3" i="306"/>
  <c r="BH2" i="285"/>
  <c r="BH184" i="273"/>
  <c r="BH2" i="280"/>
  <c r="BH2" i="314"/>
  <c r="BH2" i="286"/>
  <c r="BH101" i="288"/>
  <c r="BH2" i="282"/>
  <c r="BH2" i="288"/>
  <c r="BH2" i="265"/>
  <c r="BH2" i="273"/>
  <c r="BH2" i="278"/>
  <c r="BH2" i="289"/>
  <c r="BH33" i="311"/>
  <c r="BH2" i="275"/>
  <c r="BF31" i="289"/>
  <c r="BD3" i="285"/>
  <c r="BD3" i="314"/>
  <c r="BD3" i="282"/>
  <c r="BD3" i="286"/>
  <c r="BD3" i="289"/>
  <c r="BD3" i="275"/>
  <c r="BD3" i="280"/>
  <c r="BD3" i="304"/>
  <c r="BD3" i="265"/>
  <c r="BD47" i="273"/>
  <c r="BD3" i="273"/>
  <c r="BD3" i="278"/>
  <c r="BC79" i="288"/>
  <c r="BC74" i="288"/>
  <c r="BE96" i="280"/>
  <c r="BE86" i="280"/>
  <c r="BE76" i="280"/>
  <c r="BE41" i="314"/>
  <c r="BE85" i="314"/>
  <c r="BE114" i="288"/>
  <c r="BE115" i="288"/>
  <c r="BE123" i="288"/>
  <c r="BE143" i="273"/>
  <c r="BD144" i="273"/>
  <c r="BE119" i="288"/>
  <c r="BE69" i="288"/>
  <c r="BE57" i="288"/>
  <c r="BE52" i="288"/>
  <c r="BE46" i="288"/>
  <c r="BE33" i="288"/>
  <c r="BG4" i="285"/>
  <c r="BG4" i="280"/>
  <c r="BG4" i="314"/>
  <c r="BG4" i="286"/>
  <c r="BG4" i="282"/>
  <c r="BG4" i="288"/>
  <c r="BG4" i="265"/>
  <c r="BG4" i="275"/>
  <c r="BG4" i="273"/>
  <c r="BG4" i="304"/>
  <c r="BG4" i="278"/>
  <c r="BG4" i="289"/>
  <c r="BG35" i="273"/>
  <c r="BH36" i="273"/>
  <c r="BH38" i="273"/>
  <c r="BH39" i="273"/>
  <c r="H63" i="307"/>
  <c r="H29" i="310"/>
  <c r="H341" i="307"/>
  <c r="BD20" i="310"/>
  <c r="BD55" i="307"/>
  <c r="H57" i="307"/>
  <c r="H53" i="306"/>
  <c r="H22" i="310"/>
  <c r="J33" i="269"/>
  <c r="L33" i="269"/>
  <c r="H208" i="307"/>
  <c r="H211" i="307"/>
  <c r="BG10" i="286"/>
  <c r="H24" i="310"/>
  <c r="H55" i="306"/>
  <c r="H59" i="307"/>
  <c r="BF125" i="280"/>
  <c r="BF190" i="280"/>
  <c r="BF188" i="273"/>
  <c r="J56" i="269"/>
  <c r="L56" i="269"/>
  <c r="BE71" i="307"/>
  <c r="BE39" i="310"/>
  <c r="BE172" i="307"/>
  <c r="H82" i="305"/>
  <c r="BE87" i="280"/>
  <c r="BE64" i="282"/>
  <c r="BE11" i="282"/>
  <c r="BE126" i="280"/>
  <c r="BE212" i="280"/>
  <c r="BE230" i="280"/>
  <c r="BE159" i="273"/>
  <c r="BE160" i="273"/>
  <c r="BE191" i="280"/>
  <c r="BE17" i="314"/>
  <c r="BE47" i="314"/>
  <c r="BE54" i="314"/>
  <c r="BE40" i="286"/>
  <c r="BE155" i="273"/>
  <c r="BE156" i="273"/>
  <c r="H23" i="310"/>
  <c r="H54" i="306"/>
  <c r="H58" i="307"/>
  <c r="H289" i="307"/>
  <c r="BG28" i="314"/>
  <c r="BG187" i="273"/>
  <c r="BG100" i="278"/>
  <c r="BG105" i="278"/>
  <c r="BE240" i="307"/>
  <c r="BE25" i="310"/>
  <c r="BE60" i="307"/>
  <c r="H209" i="307"/>
  <c r="AI88" i="265"/>
  <c r="J82" i="265"/>
  <c r="BI2" i="265"/>
  <c r="BJ2" i="265"/>
  <c r="BK2" i="265"/>
  <c r="BL2" i="265"/>
  <c r="K82" i="265"/>
  <c r="L82" i="265"/>
  <c r="M82" i="265"/>
  <c r="N82" i="265"/>
  <c r="O82" i="265"/>
  <c r="P82" i="265"/>
  <c r="Q82" i="265"/>
  <c r="R82" i="265"/>
  <c r="S82" i="265"/>
  <c r="T82" i="265"/>
  <c r="U82" i="265"/>
  <c r="V82" i="265"/>
  <c r="W82" i="265"/>
  <c r="X82" i="265"/>
  <c r="Y82" i="265"/>
  <c r="Z82" i="265"/>
  <c r="AA82" i="265"/>
  <c r="AB82" i="265"/>
  <c r="AC82" i="265"/>
  <c r="AD82" i="265"/>
  <c r="AE82" i="265"/>
  <c r="AF82" i="265"/>
  <c r="AG82" i="265"/>
  <c r="AH82" i="265"/>
  <c r="AI82" i="265"/>
  <c r="AJ82" i="265"/>
  <c r="AK82" i="265"/>
  <c r="AL82" i="265"/>
  <c r="AM82" i="265"/>
  <c r="AN82" i="265"/>
  <c r="AO82" i="265"/>
  <c r="AP82" i="265"/>
  <c r="AQ82" i="265"/>
  <c r="AR82" i="265"/>
  <c r="AS82" i="265"/>
  <c r="AT82" i="265"/>
  <c r="AU82" i="265"/>
  <c r="AV82" i="265"/>
  <c r="AW82" i="265"/>
  <c r="AX82" i="265"/>
  <c r="AY82" i="265"/>
  <c r="AZ82" i="265"/>
  <c r="BA82" i="265"/>
  <c r="BB82" i="265"/>
  <c r="BC82" i="265"/>
  <c r="BD82" i="265"/>
  <c r="BE10" i="278"/>
  <c r="BE16" i="278"/>
  <c r="BE82" i="265"/>
  <c r="BF10" i="278"/>
  <c r="BF159" i="273"/>
  <c r="BF160" i="273"/>
  <c r="BF16" i="278"/>
  <c r="BF82" i="265"/>
  <c r="BG10" i="278"/>
  <c r="BG159" i="273"/>
  <c r="BG160" i="273"/>
  <c r="BG16" i="278"/>
  <c r="BG82" i="265"/>
  <c r="BH10" i="278"/>
  <c r="BH159" i="273"/>
  <c r="BH160" i="273"/>
  <c r="BH16" i="278"/>
  <c r="BH82" i="265"/>
  <c r="BI10" i="278"/>
  <c r="BI159" i="273"/>
  <c r="BI160" i="273"/>
  <c r="BI16" i="278"/>
  <c r="BI82" i="265"/>
  <c r="BJ10" i="278"/>
  <c r="BJ159" i="273"/>
  <c r="BJ160" i="273"/>
  <c r="BJ16" i="278"/>
  <c r="BJ82" i="265"/>
  <c r="BK10" i="278"/>
  <c r="BK159" i="273"/>
  <c r="BK160" i="273"/>
  <c r="BK16" i="278"/>
  <c r="BK82" i="265"/>
  <c r="BL10" i="278"/>
  <c r="BL159" i="273"/>
  <c r="BL160" i="273"/>
  <c r="BL16" i="278"/>
  <c r="BL82" i="265"/>
  <c r="BM10" i="278"/>
  <c r="BM159" i="273"/>
  <c r="BM160" i="273"/>
  <c r="BM16" i="278"/>
  <c r="BM82" i="265"/>
  <c r="BN10" i="278"/>
  <c r="BN159" i="273"/>
  <c r="BN160" i="273"/>
  <c r="BN16" i="278"/>
  <c r="BN82" i="265"/>
  <c r="BO10" i="278"/>
  <c r="BO159" i="273"/>
  <c r="BO160" i="273"/>
  <c r="BO16" i="278"/>
  <c r="BO82" i="265"/>
  <c r="BP10" i="278"/>
  <c r="BP159" i="273"/>
  <c r="BP160" i="273"/>
  <c r="BP16" i="278"/>
  <c r="BP82" i="265"/>
  <c r="BQ10" i="278"/>
  <c r="BQ159" i="273"/>
  <c r="BQ160" i="273"/>
  <c r="BQ16" i="278"/>
  <c r="BQ82" i="265"/>
  <c r="BR10" i="278"/>
  <c r="BR159" i="273"/>
  <c r="BR160" i="273"/>
  <c r="BR16" i="278"/>
  <c r="BR82" i="265"/>
  <c r="BS10" i="278"/>
  <c r="BS159" i="273"/>
  <c r="BS160" i="273"/>
  <c r="BS16" i="278"/>
  <c r="BS82" i="265"/>
  <c r="BT10" i="278"/>
  <c r="BT159" i="273"/>
  <c r="BT160" i="273"/>
  <c r="BT16" i="278"/>
  <c r="BT82" i="265"/>
  <c r="BU10" i="278"/>
  <c r="BU159" i="273"/>
  <c r="BU160" i="273"/>
  <c r="BU16" i="278"/>
  <c r="BU82" i="265"/>
  <c r="BV10" i="278"/>
  <c r="BV159" i="273"/>
  <c r="BV160" i="273"/>
  <c r="BV16" i="278"/>
  <c r="BV82" i="265"/>
  <c r="BW10" i="278"/>
  <c r="BW159" i="273"/>
  <c r="BW160" i="273"/>
  <c r="BW16" i="278"/>
  <c r="BW82" i="265"/>
  <c r="BX10" i="278"/>
  <c r="BX159" i="273"/>
  <c r="BX160" i="273"/>
  <c r="BX16" i="278"/>
  <c r="BX82" i="265"/>
  <c r="BY10" i="278"/>
  <c r="BY159" i="273"/>
  <c r="BY160" i="273"/>
  <c r="BY16" i="278"/>
  <c r="BY82" i="265"/>
  <c r="BZ10" i="278"/>
  <c r="BZ159" i="273"/>
  <c r="BZ160" i="273"/>
  <c r="BZ16" i="278"/>
  <c r="BZ82" i="265"/>
  <c r="CA10" i="278"/>
  <c r="CA159" i="273"/>
  <c r="CA160" i="273"/>
  <c r="CA16" i="278"/>
  <c r="CA82" i="265"/>
  <c r="CB10" i="278"/>
  <c r="CB159" i="273"/>
  <c r="CB160" i="273"/>
  <c r="CB16" i="278"/>
  <c r="CB82" i="265"/>
  <c r="CC10" i="278"/>
  <c r="CC159" i="273"/>
  <c r="CC160" i="273"/>
  <c r="CC16" i="278"/>
  <c r="CC82" i="265"/>
  <c r="CD10" i="278"/>
  <c r="CD159" i="273"/>
  <c r="CD160" i="273"/>
  <c r="CD16" i="278"/>
  <c r="CD82" i="265"/>
  <c r="CE10" i="278"/>
  <c r="CE159" i="273"/>
  <c r="CE160" i="273"/>
  <c r="CE16" i="278"/>
  <c r="CE82" i="265"/>
  <c r="CF10" i="278"/>
  <c r="CF159" i="273"/>
  <c r="CF160" i="273"/>
  <c r="CF16" i="278"/>
  <c r="CF82" i="265"/>
  <c r="CG10" i="278"/>
  <c r="CG159" i="273"/>
  <c r="CG160" i="273"/>
  <c r="CG16" i="278"/>
  <c r="CG82" i="265"/>
  <c r="CH10" i="278"/>
  <c r="CH159" i="273"/>
  <c r="CH160" i="273"/>
  <c r="CH16" i="278"/>
  <c r="CH82" i="265"/>
  <c r="CI10" i="278"/>
  <c r="CI159" i="273"/>
  <c r="CI160" i="273"/>
  <c r="CI16" i="278"/>
  <c r="CI82" i="265"/>
  <c r="CJ10" i="278"/>
  <c r="CJ159" i="273"/>
  <c r="CJ160" i="273"/>
  <c r="CJ16" i="278"/>
  <c r="CJ82" i="265"/>
  <c r="CK10" i="278"/>
  <c r="CK159" i="273"/>
  <c r="CK160" i="273"/>
  <c r="CK16" i="278"/>
  <c r="CK82" i="265"/>
  <c r="CL10" i="278"/>
  <c r="CL159" i="273"/>
  <c r="CL160" i="273"/>
  <c r="CL16" i="278"/>
  <c r="CL82" i="265"/>
  <c r="CM10" i="278"/>
  <c r="CM159" i="273"/>
  <c r="CM160" i="273"/>
  <c r="CM16" i="278"/>
  <c r="CM82" i="265"/>
  <c r="CN10" i="278"/>
  <c r="CN159" i="273"/>
  <c r="CN160" i="273"/>
  <c r="CN16" i="278"/>
  <c r="CN82" i="265"/>
  <c r="CO10" i="278"/>
  <c r="CO159" i="273"/>
  <c r="CO160" i="273"/>
  <c r="CO16" i="278"/>
  <c r="CO82" i="265"/>
  <c r="CP10" i="278"/>
  <c r="CP159" i="273"/>
  <c r="CP160" i="273"/>
  <c r="CP16" i="278"/>
  <c r="CP82" i="265"/>
  <c r="CQ10" i="278"/>
  <c r="CQ159" i="273"/>
  <c r="CQ160" i="273"/>
  <c r="CQ16" i="278"/>
  <c r="CQ82" i="265"/>
  <c r="CR10" i="278"/>
  <c r="CR159" i="273"/>
  <c r="CR160" i="273"/>
  <c r="CR16" i="278"/>
  <c r="CR82" i="265"/>
  <c r="CS10" i="278"/>
  <c r="CS159" i="273"/>
  <c r="CS160" i="273"/>
  <c r="CS16" i="278"/>
  <c r="CS82" i="265"/>
  <c r="CT10" i="278"/>
  <c r="CT159" i="273"/>
  <c r="CT160" i="273"/>
  <c r="CT16" i="278"/>
  <c r="CT82" i="265"/>
  <c r="CU10" i="278"/>
  <c r="CU159" i="273"/>
  <c r="CU160" i="273"/>
  <c r="CU16" i="278"/>
  <c r="CU82" i="265"/>
  <c r="CV10" i="278"/>
  <c r="CV159" i="273"/>
  <c r="CV160" i="273"/>
  <c r="CV16" i="278"/>
  <c r="CV82" i="265"/>
  <c r="CW10" i="278"/>
  <c r="CW159" i="273"/>
  <c r="CW160" i="273"/>
  <c r="CW16" i="278"/>
  <c r="CW82" i="265"/>
  <c r="CX10" i="278"/>
  <c r="CX159" i="273"/>
  <c r="CX160" i="273"/>
  <c r="CX16" i="278"/>
  <c r="CX82" i="265"/>
  <c r="CY10" i="278"/>
  <c r="CY159" i="273"/>
  <c r="CY160" i="273"/>
  <c r="CY16" i="278"/>
  <c r="CY82" i="265"/>
  <c r="CZ10" i="278"/>
  <c r="CZ159" i="273"/>
  <c r="CZ160" i="273"/>
  <c r="CZ16" i="278"/>
  <c r="CZ82" i="265"/>
  <c r="DA10" i="278"/>
  <c r="DA159" i="273"/>
  <c r="DA160" i="273"/>
  <c r="DA16" i="278"/>
  <c r="DA82" i="265"/>
  <c r="DB10" i="278"/>
  <c r="DB159" i="273"/>
  <c r="DB160" i="273"/>
  <c r="DB16" i="278"/>
  <c r="DB82" i="265"/>
  <c r="DC10" i="278"/>
  <c r="DC159" i="273"/>
  <c r="DC160" i="273"/>
  <c r="DC16" i="278"/>
  <c r="DC82" i="265"/>
  <c r="DD10" i="278"/>
  <c r="DD159" i="273"/>
  <c r="DD160" i="273"/>
  <c r="DD16" i="278"/>
  <c r="DD82" i="265"/>
  <c r="DE10" i="278"/>
  <c r="DE159" i="273"/>
  <c r="DE160" i="273"/>
  <c r="DE16" i="278"/>
  <c r="DE82" i="265"/>
  <c r="DF10" i="278"/>
  <c r="DF159" i="273"/>
  <c r="DF160" i="273"/>
  <c r="DF16" i="278"/>
  <c r="DF82" i="265"/>
  <c r="DG10" i="278"/>
  <c r="DG159" i="273"/>
  <c r="DG160" i="273"/>
  <c r="DG16" i="278"/>
  <c r="DG82" i="265"/>
  <c r="DH10" i="278"/>
  <c r="DH159" i="273"/>
  <c r="DH160" i="273"/>
  <c r="DH16" i="278"/>
  <c r="DH82" i="265"/>
  <c r="DI10" i="278"/>
  <c r="DI159" i="273"/>
  <c r="DI160" i="273"/>
  <c r="DI16" i="278"/>
  <c r="DI82" i="265"/>
  <c r="DJ10" i="278"/>
  <c r="DJ159" i="273"/>
  <c r="DJ160" i="273"/>
  <c r="DJ16" i="278"/>
  <c r="DJ82" i="265"/>
  <c r="DK10" i="278"/>
  <c r="DK159" i="273"/>
  <c r="DK160" i="273"/>
  <c r="DK16" i="278"/>
  <c r="DK82" i="265"/>
  <c r="DL10" i="278"/>
  <c r="DL159" i="273"/>
  <c r="DL160" i="273"/>
  <c r="DL16" i="278"/>
  <c r="DL82" i="265"/>
  <c r="DM10" i="278"/>
  <c r="DM159" i="273"/>
  <c r="DM160" i="273"/>
  <c r="DM16" i="278"/>
  <c r="DM82" i="265"/>
  <c r="DN10" i="278"/>
  <c r="DN159" i="273"/>
  <c r="DN160" i="273"/>
  <c r="DN16" i="278"/>
  <c r="DN82" i="265"/>
  <c r="DO10" i="278"/>
  <c r="DO159" i="273"/>
  <c r="DO160" i="273"/>
  <c r="DO16" i="278"/>
  <c r="DO82" i="265"/>
  <c r="DP10" i="278"/>
  <c r="DP159" i="273"/>
  <c r="DP160" i="273"/>
  <c r="DP16" i="278"/>
  <c r="DP82" i="265"/>
  <c r="DQ10" i="278"/>
  <c r="DQ159" i="273"/>
  <c r="DQ160" i="273"/>
  <c r="DQ16" i="278"/>
  <c r="DQ82" i="265"/>
  <c r="DR10" i="278"/>
  <c r="DR159" i="273"/>
  <c r="DR160" i="273"/>
  <c r="DR16" i="278"/>
  <c r="DR82" i="265"/>
  <c r="DS10" i="278"/>
  <c r="DS159" i="273"/>
  <c r="DS160" i="273"/>
  <c r="DS16" i="278"/>
  <c r="DS82" i="265"/>
  <c r="DT10" i="278"/>
  <c r="DT159" i="273"/>
  <c r="DT160" i="273"/>
  <c r="DT16" i="278"/>
  <c r="DT82" i="265"/>
  <c r="DU10" i="278"/>
  <c r="DU159" i="273"/>
  <c r="DU160" i="273"/>
  <c r="DU16" i="278"/>
  <c r="DU82" i="265"/>
  <c r="DV10" i="278"/>
  <c r="DV159" i="273"/>
  <c r="DV160" i="273"/>
  <c r="DV16" i="278"/>
  <c r="DV82" i="265"/>
  <c r="DW10" i="278"/>
  <c r="DW159" i="273"/>
  <c r="DW160" i="273"/>
  <c r="DW16" i="278"/>
  <c r="DW82" i="265"/>
  <c r="DX10" i="278"/>
  <c r="DX159" i="273"/>
  <c r="DX160" i="273"/>
  <c r="DX16" i="278"/>
  <c r="DX82" i="265"/>
  <c r="DY10" i="278"/>
  <c r="DY159" i="273"/>
  <c r="DY160" i="273"/>
  <c r="DY16" i="278"/>
  <c r="DY82" i="265"/>
  <c r="DZ10" i="278"/>
  <c r="DZ159" i="273"/>
  <c r="DZ160" i="273"/>
  <c r="DZ16" i="278"/>
  <c r="DZ82" i="265"/>
  <c r="EA10" i="278"/>
  <c r="EA159" i="273"/>
  <c r="EA160" i="273"/>
  <c r="EA16" i="278"/>
  <c r="EA82" i="265"/>
  <c r="EB10" i="278"/>
  <c r="EB159" i="273"/>
  <c r="EB160" i="273"/>
  <c r="EB16" i="278"/>
  <c r="EB82" i="265"/>
  <c r="EC10" i="278"/>
  <c r="EC159" i="273"/>
  <c r="EC160" i="273"/>
  <c r="EC16" i="278"/>
  <c r="EC82" i="265"/>
  <c r="ED10" i="278"/>
  <c r="ED159" i="273"/>
  <c r="ED160" i="273"/>
  <c r="ED16" i="278"/>
  <c r="ED82" i="265"/>
  <c r="EE10" i="278"/>
  <c r="EE159" i="273"/>
  <c r="EE160" i="273"/>
  <c r="EE16" i="278"/>
  <c r="EE82" i="265"/>
  <c r="EF10" i="278"/>
  <c r="EF159" i="273"/>
  <c r="EF160" i="273"/>
  <c r="EF16" i="278"/>
  <c r="EF82" i="265"/>
  <c r="EG10" i="278"/>
  <c r="EG159" i="273"/>
  <c r="EG160" i="273"/>
  <c r="EG16" i="278"/>
  <c r="EG82" i="265"/>
  <c r="EH10" i="278"/>
  <c r="EH159" i="273"/>
  <c r="EH160" i="273"/>
  <c r="EH16" i="278"/>
  <c r="EH82" i="265"/>
  <c r="EI10" i="278"/>
  <c r="EI159" i="273"/>
  <c r="EI160" i="273"/>
  <c r="EI16" i="278"/>
  <c r="EI82" i="265"/>
  <c r="EJ10" i="278"/>
  <c r="EJ159" i="273"/>
  <c r="EJ160" i="273"/>
  <c r="EJ16" i="278"/>
  <c r="EJ82" i="265"/>
  <c r="EK10" i="278"/>
  <c r="EK159" i="273"/>
  <c r="EK160" i="273"/>
  <c r="EK16" i="278"/>
  <c r="EK82" i="265"/>
  <c r="EL10" i="278"/>
  <c r="EL159" i="273"/>
  <c r="EL160" i="273"/>
  <c r="EL16" i="278"/>
  <c r="EL82" i="265"/>
  <c r="EM10" i="278"/>
  <c r="EM159" i="273"/>
  <c r="EM160" i="273"/>
  <c r="EM16" i="278"/>
  <c r="EM82" i="265"/>
  <c r="EN10" i="278"/>
  <c r="EN159" i="273"/>
  <c r="EN160" i="273"/>
  <c r="EN16" i="278"/>
  <c r="EN82" i="265"/>
  <c r="EO10" i="278"/>
  <c r="EO159" i="273"/>
  <c r="EO160" i="273"/>
  <c r="EO16" i="278"/>
  <c r="EO82" i="265"/>
  <c r="EP10" i="278"/>
  <c r="EP159" i="273"/>
  <c r="EP160" i="273"/>
  <c r="EP16" i="278"/>
  <c r="EP82" i="265"/>
  <c r="EQ10" i="278"/>
  <c r="EQ159" i="273"/>
  <c r="EQ160" i="273"/>
  <c r="EQ16" i="278"/>
  <c r="EQ82" i="265"/>
  <c r="ER10" i="278"/>
  <c r="ER159" i="273"/>
  <c r="ER160" i="273"/>
  <c r="ER16" i="278"/>
  <c r="ER82" i="265"/>
  <c r="ES10" i="278"/>
  <c r="ES159" i="273"/>
  <c r="ES160" i="273"/>
  <c r="ES16" i="278"/>
  <c r="ES82" i="265"/>
  <c r="ET10" i="278"/>
  <c r="ET159" i="273"/>
  <c r="ET160" i="273"/>
  <c r="ET16" i="278"/>
  <c r="ET82" i="265"/>
  <c r="EU10" i="278"/>
  <c r="EU159" i="273"/>
  <c r="EU160" i="273"/>
  <c r="EU16" i="278"/>
  <c r="EU82" i="265"/>
  <c r="EV10" i="278"/>
  <c r="EV159" i="273"/>
  <c r="EV160" i="273"/>
  <c r="EV16" i="278"/>
  <c r="EV82" i="265"/>
  <c r="EW10" i="278"/>
  <c r="EW159" i="273"/>
  <c r="EW160" i="273"/>
  <c r="EW16" i="278"/>
  <c r="EW82" i="265"/>
  <c r="EX10" i="278"/>
  <c r="EX159" i="273"/>
  <c r="EX160" i="273"/>
  <c r="EX16" i="278"/>
  <c r="EX82" i="265"/>
  <c r="EY10" i="278"/>
  <c r="EY159" i="273"/>
  <c r="EY160" i="273"/>
  <c r="EY16" i="278"/>
  <c r="EY82" i="265"/>
  <c r="EZ10" i="278"/>
  <c r="EZ159" i="273"/>
  <c r="EZ160" i="273"/>
  <c r="EZ16" i="278"/>
  <c r="EZ82" i="265"/>
  <c r="FA10" i="278"/>
  <c r="FA159" i="273"/>
  <c r="FA160" i="273"/>
  <c r="FA16" i="278"/>
  <c r="FA82" i="265"/>
  <c r="FB10" i="278"/>
  <c r="FB159" i="273"/>
  <c r="FB160" i="273"/>
  <c r="FB16" i="278"/>
  <c r="FB82" i="265"/>
  <c r="FC10" i="278"/>
  <c r="FC159" i="273"/>
  <c r="FC160" i="273"/>
  <c r="FC16" i="278"/>
  <c r="FC82" i="265"/>
  <c r="FD10" i="278"/>
  <c r="FD159" i="273"/>
  <c r="FD160" i="273"/>
  <c r="FD16" i="278"/>
  <c r="FD82" i="265"/>
  <c r="FE10" i="278"/>
  <c r="FE159" i="273"/>
  <c r="FE160" i="273"/>
  <c r="FE16" i="278"/>
  <c r="FE82" i="265"/>
  <c r="FF10" i="278"/>
  <c r="FF159" i="273"/>
  <c r="FF160" i="273"/>
  <c r="FF16" i="278"/>
  <c r="FF82" i="265"/>
  <c r="FG10" i="278"/>
  <c r="FG159" i="273"/>
  <c r="FG160" i="273"/>
  <c r="FG16" i="278"/>
  <c r="FG82" i="265"/>
  <c r="FH10" i="278"/>
  <c r="FH159" i="273"/>
  <c r="FH160" i="273"/>
  <c r="FH16" i="278"/>
  <c r="FH82" i="265"/>
  <c r="FI10" i="278"/>
  <c r="FI159" i="273"/>
  <c r="FI160" i="273"/>
  <c r="FI16" i="278"/>
  <c r="FI82" i="265"/>
  <c r="FJ10" i="278"/>
  <c r="FJ159" i="273"/>
  <c r="FJ160" i="273"/>
  <c r="FJ16" i="278"/>
  <c r="FJ82" i="265"/>
  <c r="FK10" i="278"/>
  <c r="FK159" i="273"/>
  <c r="FK160" i="273"/>
  <c r="FK16" i="278"/>
  <c r="FK82" i="265"/>
  <c r="FL10" i="278"/>
  <c r="FL159" i="273"/>
  <c r="FL160" i="273"/>
  <c r="FL16" i="278"/>
  <c r="FL82" i="265"/>
  <c r="FM10" i="278"/>
  <c r="FM159" i="273"/>
  <c r="FM160" i="273"/>
  <c r="FM16" i="278"/>
  <c r="FM82" i="265"/>
  <c r="FN10" i="278"/>
  <c r="FN159" i="273"/>
  <c r="FN160" i="273"/>
  <c r="FN16" i="278"/>
  <c r="FN82" i="265"/>
  <c r="FO10" i="278"/>
  <c r="FO159" i="273"/>
  <c r="FO160" i="273"/>
  <c r="FO16" i="278"/>
  <c r="FO82" i="265"/>
  <c r="FP10" i="278"/>
  <c r="FP159" i="273"/>
  <c r="FP160" i="273"/>
  <c r="FP16" i="278"/>
  <c r="FP82" i="265"/>
  <c r="FQ10" i="278"/>
  <c r="FQ159" i="273"/>
  <c r="FQ160" i="273"/>
  <c r="FQ16" i="278"/>
  <c r="FQ82" i="265"/>
  <c r="FR10" i="278"/>
  <c r="FR159" i="273"/>
  <c r="FR160" i="273"/>
  <c r="FR16" i="278"/>
  <c r="FR82" i="265"/>
  <c r="FS10" i="278"/>
  <c r="FS159" i="273"/>
  <c r="FS160" i="273"/>
  <c r="FS16" i="278"/>
  <c r="FS82" i="265"/>
  <c r="FT10" i="278"/>
  <c r="FT159" i="273"/>
  <c r="FT160" i="273"/>
  <c r="FT16" i="278"/>
  <c r="FT82" i="265"/>
  <c r="FU10" i="278"/>
  <c r="FU159" i="273"/>
  <c r="FU160" i="273"/>
  <c r="FU16" i="278"/>
  <c r="FU82" i="265"/>
  <c r="FV10" i="278"/>
  <c r="FV159" i="273"/>
  <c r="FV160" i="273"/>
  <c r="FV16" i="278"/>
  <c r="FV82" i="265"/>
  <c r="FW10" i="278"/>
  <c r="FW159" i="273"/>
  <c r="FW160" i="273"/>
  <c r="FW16" i="278"/>
  <c r="FW82" i="265"/>
  <c r="FX10" i="278"/>
  <c r="FX159" i="273"/>
  <c r="FX160" i="273"/>
  <c r="FX16" i="278"/>
  <c r="FX82" i="265"/>
  <c r="FY10" i="278"/>
  <c r="FY159" i="273"/>
  <c r="FY160" i="273"/>
  <c r="FY16" i="278"/>
  <c r="FY82" i="265"/>
  <c r="FZ10" i="278"/>
  <c r="FZ159" i="273"/>
  <c r="FZ160" i="273"/>
  <c r="FZ16" i="278"/>
  <c r="FZ82" i="265"/>
  <c r="GA10" i="278"/>
  <c r="GA159" i="273"/>
  <c r="GA160" i="273"/>
  <c r="GA16" i="278"/>
  <c r="GA82" i="265"/>
  <c r="GB10" i="278"/>
  <c r="GB159" i="273"/>
  <c r="GB160" i="273"/>
  <c r="GB16" i="278"/>
  <c r="GB82" i="265"/>
  <c r="GC10" i="278"/>
  <c r="GC159" i="273"/>
  <c r="GC160" i="273"/>
  <c r="GC16" i="278"/>
  <c r="GC82" i="265"/>
  <c r="GD10" i="278"/>
  <c r="GD159" i="273"/>
  <c r="GD160" i="273"/>
  <c r="GD16" i="278"/>
  <c r="GD82" i="265"/>
  <c r="GE10" i="278"/>
  <c r="GE159" i="273"/>
  <c r="GE160" i="273"/>
  <c r="GE16" i="278"/>
  <c r="GE82" i="265"/>
  <c r="GF10" i="278"/>
  <c r="GF159" i="273"/>
  <c r="GF160" i="273"/>
  <c r="GF16" i="278"/>
  <c r="GF82" i="265"/>
  <c r="GG10" i="278"/>
  <c r="GG159" i="273"/>
  <c r="GG160" i="273"/>
  <c r="GG16" i="278"/>
  <c r="GG82" i="265"/>
  <c r="GH10" i="278"/>
  <c r="GH159" i="273"/>
  <c r="GH160" i="273"/>
  <c r="GH16" i="278"/>
  <c r="GH82" i="265"/>
  <c r="GI10" i="278"/>
  <c r="GI159" i="273"/>
  <c r="GI160" i="273"/>
  <c r="GI16" i="278"/>
  <c r="GI82" i="265"/>
  <c r="GJ10" i="278"/>
  <c r="GJ159" i="273"/>
  <c r="GJ160" i="273"/>
  <c r="GJ16" i="278"/>
  <c r="GJ82" i="265"/>
  <c r="BM2" i="265"/>
  <c r="BN2" i="265"/>
  <c r="BO2" i="265"/>
  <c r="BP2" i="265"/>
  <c r="BQ2" i="265"/>
  <c r="BR2" i="265"/>
  <c r="BS2" i="265"/>
  <c r="BT2" i="265"/>
  <c r="BU2" i="265"/>
  <c r="BV2" i="265"/>
  <c r="BW2" i="265"/>
  <c r="BX2" i="265"/>
  <c r="BY2" i="265"/>
  <c r="BZ2" i="265"/>
  <c r="CA2" i="265"/>
  <c r="CB2" i="265"/>
  <c r="CC2" i="265"/>
  <c r="CD2" i="265"/>
  <c r="CE2" i="265"/>
  <c r="CF2" i="265"/>
  <c r="CG2" i="265"/>
  <c r="CH2" i="265"/>
  <c r="CI2" i="265"/>
  <c r="CJ2" i="265"/>
  <c r="CK2" i="265"/>
  <c r="CL2" i="265"/>
  <c r="CM2" i="265"/>
  <c r="CN2" i="265"/>
  <c r="CO2" i="265"/>
  <c r="CP2" i="265"/>
  <c r="CQ2" i="265"/>
  <c r="CR2" i="265"/>
  <c r="CS2" i="265"/>
  <c r="CT2" i="265"/>
  <c r="CU2" i="265"/>
  <c r="CV2" i="265"/>
  <c r="CW2" i="265"/>
  <c r="CX2" i="265"/>
  <c r="CY2" i="265"/>
  <c r="CZ2" i="265"/>
  <c r="DA2" i="265"/>
  <c r="DB2" i="265"/>
  <c r="DC2" i="265"/>
  <c r="DD2" i="265"/>
  <c r="DE2" i="265"/>
  <c r="DF2" i="265"/>
  <c r="DG2" i="265"/>
  <c r="DH2" i="265"/>
  <c r="DI2" i="265"/>
  <c r="DJ2" i="265"/>
  <c r="DK2" i="265"/>
  <c r="DL2" i="265"/>
  <c r="DM2" i="265"/>
  <c r="DN2" i="265"/>
  <c r="DO2" i="265"/>
  <c r="DP2" i="265"/>
  <c r="DQ2" i="265"/>
  <c r="DR2" i="265"/>
  <c r="DS2" i="265"/>
  <c r="DT2" i="265"/>
  <c r="DU2" i="265"/>
  <c r="DV2" i="265"/>
  <c r="DW2" i="265"/>
  <c r="DX2" i="265"/>
  <c r="DY2" i="265"/>
  <c r="DZ2" i="265"/>
  <c r="EA2" i="265"/>
  <c r="EB2" i="265"/>
  <c r="EC2" i="265"/>
  <c r="ED2" i="265"/>
  <c r="EE2" i="265"/>
  <c r="EF2" i="265"/>
  <c r="EG2" i="265"/>
  <c r="EH2" i="265"/>
  <c r="EI2" i="265"/>
  <c r="EJ2" i="265"/>
  <c r="EK2" i="265"/>
  <c r="EL2" i="265"/>
  <c r="EM2" i="265"/>
  <c r="EN2" i="265"/>
  <c r="EO2" i="265"/>
  <c r="EP2" i="265"/>
  <c r="EQ2" i="265"/>
  <c r="ER2" i="265"/>
  <c r="ES2" i="265"/>
  <c r="ET2" i="265"/>
  <c r="EU2" i="265"/>
  <c r="EV2" i="265"/>
  <c r="EW2" i="265"/>
  <c r="EX2" i="265"/>
  <c r="EY2" i="265"/>
  <c r="EZ2" i="265"/>
  <c r="FA2" i="265"/>
  <c r="FB2" i="265"/>
  <c r="FC2" i="265"/>
  <c r="FD2" i="265"/>
  <c r="FE2" i="265"/>
  <c r="FF2" i="265"/>
  <c r="FG2" i="265"/>
  <c r="FH2" i="265"/>
  <c r="FI2" i="265"/>
  <c r="FJ2" i="265"/>
  <c r="FK2" i="265"/>
  <c r="FL2" i="265"/>
  <c r="FM2" i="265"/>
  <c r="FN2" i="265"/>
  <c r="FO2" i="265"/>
  <c r="FP2" i="265"/>
  <c r="FQ2" i="265"/>
  <c r="FR2" i="265"/>
  <c r="FS2" i="265"/>
  <c r="FT2" i="265"/>
  <c r="FU2" i="265"/>
  <c r="FV2" i="265"/>
  <c r="FW2" i="265"/>
  <c r="FX2" i="265"/>
  <c r="FY2" i="265"/>
  <c r="FZ2" i="265"/>
  <c r="GA2" i="265"/>
  <c r="GB2" i="265"/>
  <c r="GC2" i="265"/>
  <c r="GD2" i="265"/>
  <c r="GE2" i="265"/>
  <c r="GF2" i="265"/>
  <c r="GG2" i="265"/>
  <c r="GH2" i="265"/>
  <c r="GI2" i="265"/>
  <c r="GJ2" i="265"/>
  <c r="J82" i="277"/>
  <c r="BE164" i="307"/>
  <c r="H213" i="307"/>
  <c r="BF87" i="280"/>
  <c r="BH35" i="273"/>
  <c r="BI36" i="273"/>
  <c r="BI38" i="273"/>
  <c r="BI39" i="273"/>
  <c r="BH28" i="314"/>
  <c r="BH187" i="273"/>
  <c r="BH100" i="278"/>
  <c r="BH105" i="278"/>
  <c r="BH200" i="280"/>
  <c r="BH109" i="278"/>
  <c r="BH76" i="314"/>
  <c r="BH37" i="314"/>
  <c r="BH85" i="282"/>
  <c r="BH74" i="282"/>
  <c r="BH15" i="275"/>
  <c r="BH20" i="275"/>
  <c r="BI17" i="275"/>
  <c r="H240" i="307"/>
  <c r="H347" i="307"/>
  <c r="H60" i="307"/>
  <c r="H212" i="307"/>
  <c r="H25" i="310"/>
  <c r="BG189" i="273"/>
  <c r="H71" i="307"/>
  <c r="H39" i="310"/>
  <c r="H178" i="307"/>
  <c r="H185" i="307"/>
  <c r="H227" i="307"/>
  <c r="H172" i="307"/>
  <c r="H190" i="307"/>
  <c r="H319" i="307"/>
  <c r="H336" i="307"/>
  <c r="H23" i="306"/>
  <c r="BD79" i="288"/>
  <c r="BD74" i="288"/>
  <c r="BE3" i="285"/>
  <c r="BE3" i="314"/>
  <c r="BE3" i="282"/>
  <c r="BE3" i="286"/>
  <c r="BE3" i="265"/>
  <c r="BE3" i="275"/>
  <c r="BE3" i="304"/>
  <c r="BE47" i="273"/>
  <c r="BE3" i="289"/>
  <c r="BE3" i="278"/>
  <c r="BE3" i="273"/>
  <c r="BH10" i="286"/>
  <c r="BH4" i="285"/>
  <c r="BH4" i="280"/>
  <c r="BH4" i="314"/>
  <c r="BH4" i="286"/>
  <c r="BH4" i="282"/>
  <c r="BH4" i="288"/>
  <c r="BH4" i="265"/>
  <c r="BH4" i="275"/>
  <c r="BH4" i="289"/>
  <c r="BH4" i="304"/>
  <c r="BH4" i="278"/>
  <c r="BH4" i="273"/>
  <c r="BF11" i="282"/>
  <c r="BF64" i="282"/>
  <c r="BF126" i="280"/>
  <c r="BF191" i="280"/>
  <c r="BF212" i="280"/>
  <c r="BF230" i="280"/>
  <c r="BF17" i="314"/>
  <c r="BF54" i="314"/>
  <c r="BF40" i="286"/>
  <c r="BF47" i="314"/>
  <c r="BF155" i="273"/>
  <c r="BF156" i="273"/>
  <c r="BE20" i="310"/>
  <c r="BE55" i="307"/>
  <c r="H24" i="306"/>
  <c r="BH185" i="273"/>
  <c r="BG125" i="280"/>
  <c r="BI2" i="285"/>
  <c r="BI184" i="273"/>
  <c r="BI2" i="280"/>
  <c r="BI2" i="314"/>
  <c r="BI101" i="288"/>
  <c r="BI2" i="286"/>
  <c r="BI2" i="282"/>
  <c r="BI2" i="288"/>
  <c r="BI33" i="311"/>
  <c r="BI2" i="275"/>
  <c r="BI2" i="278"/>
  <c r="BI2" i="289"/>
  <c r="BI2" i="273"/>
  <c r="BF96" i="280"/>
  <c r="BF86" i="280"/>
  <c r="BF76" i="280"/>
  <c r="BF41" i="314"/>
  <c r="BF85" i="314"/>
  <c r="BF69" i="288"/>
  <c r="BF114" i="288"/>
  <c r="BF115" i="288"/>
  <c r="BF123" i="288"/>
  <c r="BF119" i="288"/>
  <c r="BF143" i="273"/>
  <c r="BE144" i="273"/>
  <c r="BF52" i="288"/>
  <c r="BF46" i="288"/>
  <c r="BF33" i="288"/>
  <c r="BF57" i="288"/>
  <c r="BG87" i="280"/>
  <c r="BI200" i="280"/>
  <c r="BI109" i="278"/>
  <c r="BI76" i="314"/>
  <c r="BI37" i="314"/>
  <c r="BI85" i="282"/>
  <c r="BI74" i="282"/>
  <c r="BI15" i="275"/>
  <c r="BI20" i="275"/>
  <c r="BJ17" i="275"/>
  <c r="BI35" i="273"/>
  <c r="BJ36" i="273"/>
  <c r="BJ38" i="273"/>
  <c r="BJ39" i="273"/>
  <c r="BI4" i="285"/>
  <c r="BI4" i="280"/>
  <c r="BI4" i="314"/>
  <c r="BI4" i="286"/>
  <c r="BI4" i="282"/>
  <c r="BI4" i="288"/>
  <c r="BI4" i="265"/>
  <c r="BI4" i="275"/>
  <c r="BI4" i="289"/>
  <c r="BI4" i="304"/>
  <c r="BI4" i="273"/>
  <c r="BI4" i="278"/>
  <c r="BI10" i="286"/>
  <c r="H77" i="306"/>
  <c r="BG96" i="280"/>
  <c r="BG86" i="280"/>
  <c r="BG76" i="280"/>
  <c r="BG85" i="314"/>
  <c r="BG41" i="314"/>
  <c r="BG114" i="288"/>
  <c r="BG115" i="288"/>
  <c r="BG123" i="288"/>
  <c r="BG143" i="273"/>
  <c r="BF144" i="273"/>
  <c r="BG119" i="288"/>
  <c r="BG69" i="288"/>
  <c r="BG52" i="288"/>
  <c r="BG33" i="288"/>
  <c r="BG126" i="280"/>
  <c r="BG57" i="288"/>
  <c r="BG46" i="288"/>
  <c r="BI185" i="273"/>
  <c r="BI28" i="314"/>
  <c r="BI105" i="278"/>
  <c r="BI187" i="273"/>
  <c r="BI100" i="278"/>
  <c r="BF3" i="285"/>
  <c r="BF3" i="314"/>
  <c r="BF3" i="286"/>
  <c r="BF3" i="282"/>
  <c r="BF3" i="265"/>
  <c r="BF3" i="278"/>
  <c r="BF3" i="304"/>
  <c r="BF3" i="289"/>
  <c r="BF3" i="273"/>
  <c r="BF47" i="273"/>
  <c r="BF3" i="275"/>
  <c r="BH31" i="289"/>
  <c r="BE79" i="288"/>
  <c r="BE74" i="288"/>
  <c r="BG11" i="282"/>
  <c r="BG64" i="282"/>
  <c r="BG212" i="280"/>
  <c r="BG230" i="280"/>
  <c r="BG191" i="280"/>
  <c r="BG47" i="314"/>
  <c r="BG17" i="314"/>
  <c r="BG54" i="314"/>
  <c r="BG40" i="286"/>
  <c r="BG155" i="273"/>
  <c r="BG156" i="273"/>
  <c r="H164" i="307"/>
  <c r="H247" i="307"/>
  <c r="BJ2" i="285"/>
  <c r="BJ184" i="273"/>
  <c r="BJ2" i="280"/>
  <c r="BJ2" i="314"/>
  <c r="BJ2" i="286"/>
  <c r="BJ101" i="288"/>
  <c r="BJ2" i="282"/>
  <c r="BJ2" i="288"/>
  <c r="BJ2" i="278"/>
  <c r="BJ2" i="289"/>
  <c r="BJ2" i="273"/>
  <c r="BJ33" i="311"/>
  <c r="BJ2" i="275"/>
  <c r="H20" i="310"/>
  <c r="H51" i="306"/>
  <c r="H55" i="307"/>
  <c r="BH125" i="280"/>
  <c r="BH190" i="280"/>
  <c r="BH188" i="273"/>
  <c r="BH189" i="273"/>
  <c r="AJ81" i="278"/>
  <c r="AJ35" i="265"/>
  <c r="BH87" i="280"/>
  <c r="BJ4" i="285"/>
  <c r="BJ4" i="280"/>
  <c r="BJ4" i="314"/>
  <c r="BJ4" i="286"/>
  <c r="BJ4" i="282"/>
  <c r="BJ4" i="265"/>
  <c r="BJ4" i="288"/>
  <c r="BJ4" i="275"/>
  <c r="BJ4" i="304"/>
  <c r="BJ4" i="278"/>
  <c r="BJ4" i="273"/>
  <c r="BJ4" i="289"/>
  <c r="BK2" i="285"/>
  <c r="BK184" i="273"/>
  <c r="BK2" i="280"/>
  <c r="BK2" i="314"/>
  <c r="BK2" i="286"/>
  <c r="BK101" i="288"/>
  <c r="BK2" i="282"/>
  <c r="BK2" i="288"/>
  <c r="BK2" i="278"/>
  <c r="BK2" i="273"/>
  <c r="BK2" i="275"/>
  <c r="BK33" i="311"/>
  <c r="BK2" i="289"/>
  <c r="BH96" i="280"/>
  <c r="BH86" i="280"/>
  <c r="BH76" i="280"/>
  <c r="BH85" i="314"/>
  <c r="BH41" i="314"/>
  <c r="BH119" i="288"/>
  <c r="BH69" i="288"/>
  <c r="BH114" i="288"/>
  <c r="BH115" i="288"/>
  <c r="BH123" i="288"/>
  <c r="BH33" i="288"/>
  <c r="BH126" i="280"/>
  <c r="BH57" i="288"/>
  <c r="BH52" i="288"/>
  <c r="BH46" i="288"/>
  <c r="BH143" i="273"/>
  <c r="BG144" i="273"/>
  <c r="BJ28" i="314"/>
  <c r="BJ187" i="273"/>
  <c r="BJ105" i="278"/>
  <c r="BJ100" i="278"/>
  <c r="BI189" i="273"/>
  <c r="BJ35" i="273"/>
  <c r="BK36" i="273"/>
  <c r="BK38" i="273"/>
  <c r="BK39" i="273"/>
  <c r="BH64" i="282"/>
  <c r="BH11" i="282"/>
  <c r="BH230" i="280"/>
  <c r="BH191" i="280"/>
  <c r="BH212" i="280"/>
  <c r="BH47" i="314"/>
  <c r="BH17" i="314"/>
  <c r="BH54" i="314"/>
  <c r="BH40" i="286"/>
  <c r="BH155" i="273"/>
  <c r="BH156" i="273"/>
  <c r="BI188" i="273"/>
  <c r="BI190" i="280"/>
  <c r="BI125" i="280"/>
  <c r="BG3" i="285"/>
  <c r="BG3" i="314"/>
  <c r="BG3" i="286"/>
  <c r="BG3" i="282"/>
  <c r="BG3" i="265"/>
  <c r="BG3" i="289"/>
  <c r="BG47" i="273"/>
  <c r="BG3" i="275"/>
  <c r="BG3" i="278"/>
  <c r="BG3" i="273"/>
  <c r="BG3" i="304"/>
  <c r="BJ10" i="286"/>
  <c r="BF79" i="288"/>
  <c r="BF74" i="288"/>
  <c r="BJ200" i="280"/>
  <c r="BJ109" i="278"/>
  <c r="BJ37" i="314"/>
  <c r="BJ31" i="289"/>
  <c r="BJ76" i="314"/>
  <c r="BJ85" i="282"/>
  <c r="BJ74" i="282"/>
  <c r="BJ15" i="275"/>
  <c r="BJ20" i="275"/>
  <c r="BK17" i="275"/>
  <c r="BK185" i="273"/>
  <c r="BJ185" i="273"/>
  <c r="L78" i="306"/>
  <c r="Y78" i="306"/>
  <c r="AJ88" i="265"/>
  <c r="BI155" i="273"/>
  <c r="BI156" i="273"/>
  <c r="BI87" i="280"/>
  <c r="BI64" i="282"/>
  <c r="BI11" i="282"/>
  <c r="BI126" i="280"/>
  <c r="BI230" i="280"/>
  <c r="BI191" i="280"/>
  <c r="BI212" i="280"/>
  <c r="BI17" i="314"/>
  <c r="BI47" i="314"/>
  <c r="BI54" i="314"/>
  <c r="BI40" i="286"/>
  <c r="BL2" i="285"/>
  <c r="BL184" i="273"/>
  <c r="BL2" i="280"/>
  <c r="BL2" i="314"/>
  <c r="BL2" i="286"/>
  <c r="BL101" i="288"/>
  <c r="BL2" i="282"/>
  <c r="BL2" i="288"/>
  <c r="BL2" i="273"/>
  <c r="BL33" i="311"/>
  <c r="BL2" i="278"/>
  <c r="BL2" i="275"/>
  <c r="BL2" i="289"/>
  <c r="BL185" i="273"/>
  <c r="BK10" i="286"/>
  <c r="Y19" i="285"/>
  <c r="Y79" i="306"/>
  <c r="Y39" i="265"/>
  <c r="BK200" i="280"/>
  <c r="BK109" i="278"/>
  <c r="BK37" i="314"/>
  <c r="BK76" i="314"/>
  <c r="BK85" i="282"/>
  <c r="BK74" i="282"/>
  <c r="BK15" i="275"/>
  <c r="BK20" i="275"/>
  <c r="BL17" i="275"/>
  <c r="BK188" i="273"/>
  <c r="BK190" i="280"/>
  <c r="BJ125" i="280"/>
  <c r="J68" i="282"/>
  <c r="BH3" i="285"/>
  <c r="BH3" i="314"/>
  <c r="BH3" i="286"/>
  <c r="BH3" i="282"/>
  <c r="BH3" i="265"/>
  <c r="BH3" i="273"/>
  <c r="BH3" i="278"/>
  <c r="BH3" i="304"/>
  <c r="BH3" i="275"/>
  <c r="BH3" i="289"/>
  <c r="BH47" i="273"/>
  <c r="BG79" i="288"/>
  <c r="BG74" i="288"/>
  <c r="L79" i="306"/>
  <c r="L19" i="285"/>
  <c r="H78" i="306"/>
  <c r="H19" i="285"/>
  <c r="BK4" i="285"/>
  <c r="BK4" i="280"/>
  <c r="BK4" i="314"/>
  <c r="BK4" i="286"/>
  <c r="BK4" i="282"/>
  <c r="BK4" i="265"/>
  <c r="BK4" i="288"/>
  <c r="BK4" i="304"/>
  <c r="BK4" i="273"/>
  <c r="BK4" i="278"/>
  <c r="BK4" i="289"/>
  <c r="BK4" i="275"/>
  <c r="BJ189" i="273"/>
  <c r="BI96" i="280"/>
  <c r="BI86" i="280"/>
  <c r="BI76" i="280"/>
  <c r="BI85" i="314"/>
  <c r="BI41" i="314"/>
  <c r="BI69" i="288"/>
  <c r="BI119" i="288"/>
  <c r="BI114" i="288"/>
  <c r="BI115" i="288"/>
  <c r="BI123" i="288"/>
  <c r="BI143" i="273"/>
  <c r="BH144" i="273"/>
  <c r="BI57" i="288"/>
  <c r="BI52" i="288"/>
  <c r="BI46" i="288"/>
  <c r="BI33" i="288"/>
  <c r="BJ188" i="273"/>
  <c r="BJ190" i="280"/>
  <c r="BK28" i="314"/>
  <c r="BK187" i="273"/>
  <c r="BK189" i="273"/>
  <c r="BK105" i="278"/>
  <c r="BK100" i="278"/>
  <c r="BK35" i="273"/>
  <c r="BL36" i="273"/>
  <c r="BL38" i="273"/>
  <c r="BL39" i="273"/>
  <c r="BI20" i="285"/>
  <c r="P20" i="285"/>
  <c r="BL4" i="285"/>
  <c r="BL4" i="280"/>
  <c r="BL4" i="314"/>
  <c r="BL4" i="286"/>
  <c r="BL4" i="282"/>
  <c r="BL4" i="288"/>
  <c r="BL4" i="265"/>
  <c r="BL4" i="289"/>
  <c r="BL4" i="304"/>
  <c r="BL4" i="273"/>
  <c r="BL4" i="275"/>
  <c r="BL4" i="278"/>
  <c r="O20" i="285"/>
  <c r="AE20" i="285"/>
  <c r="S20" i="285"/>
  <c r="W20" i="285"/>
  <c r="BA20" i="285"/>
  <c r="BE20" i="285"/>
  <c r="AR20" i="285"/>
  <c r="AY20" i="285"/>
  <c r="K20" i="285"/>
  <c r="AO20" i="285"/>
  <c r="BH79" i="288"/>
  <c r="BH74" i="288"/>
  <c r="AX20" i="285"/>
  <c r="AP20" i="285"/>
  <c r="AA20" i="285"/>
  <c r="BJ87" i="280"/>
  <c r="AG20" i="285"/>
  <c r="BL190" i="280"/>
  <c r="BL188" i="273"/>
  <c r="AI20" i="285"/>
  <c r="AN20" i="285"/>
  <c r="AZ20" i="285"/>
  <c r="V20" i="285"/>
  <c r="Q20" i="285"/>
  <c r="BJ64" i="282"/>
  <c r="BJ126" i="280"/>
  <c r="BJ11" i="282"/>
  <c r="BJ230" i="280"/>
  <c r="BJ191" i="280"/>
  <c r="BJ212" i="280"/>
  <c r="BJ54" i="314"/>
  <c r="BJ17" i="314"/>
  <c r="BJ47" i="314"/>
  <c r="BJ40" i="286"/>
  <c r="BJ155" i="273"/>
  <c r="BI3" i="285"/>
  <c r="BI3" i="314"/>
  <c r="BI3" i="286"/>
  <c r="BI3" i="282"/>
  <c r="BI3" i="265"/>
  <c r="BI3" i="304"/>
  <c r="BI3" i="278"/>
  <c r="BI3" i="273"/>
  <c r="BI3" i="289"/>
  <c r="BI3" i="275"/>
  <c r="BI47" i="273"/>
  <c r="AS20" i="285"/>
  <c r="L39" i="265"/>
  <c r="H79" i="306"/>
  <c r="H39" i="265"/>
  <c r="H62" i="269"/>
  <c r="K62" i="269"/>
  <c r="BL28" i="314"/>
  <c r="BL187" i="273"/>
  <c r="BL189" i="273"/>
  <c r="BL105" i="278"/>
  <c r="BL100" i="278"/>
  <c r="BD20" i="285"/>
  <c r="AW20" i="285"/>
  <c r="AM20" i="285"/>
  <c r="AL20" i="285"/>
  <c r="X20" i="285"/>
  <c r="BL35" i="273"/>
  <c r="BM36" i="273"/>
  <c r="BM38" i="273"/>
  <c r="BM39" i="273"/>
  <c r="AU20" i="285"/>
  <c r="AC20" i="285"/>
  <c r="AJ20" i="285"/>
  <c r="Z20" i="285"/>
  <c r="R20" i="285"/>
  <c r="BH20" i="285"/>
  <c r="BJ156" i="273"/>
  <c r="BK125" i="280"/>
  <c r="AV20" i="285"/>
  <c r="AQ20" i="285"/>
  <c r="J20" i="285"/>
  <c r="J21" i="285"/>
  <c r="AT20" i="285"/>
  <c r="AB20" i="285"/>
  <c r="BM2" i="285"/>
  <c r="BM184" i="273"/>
  <c r="BM185" i="273"/>
  <c r="BM2" i="280"/>
  <c r="BM2" i="314"/>
  <c r="BM2" i="282"/>
  <c r="BM2" i="286"/>
  <c r="BM101" i="288"/>
  <c r="BM2" i="288"/>
  <c r="BM2" i="273"/>
  <c r="BM33" i="311"/>
  <c r="BM2" i="275"/>
  <c r="BM2" i="278"/>
  <c r="BM2" i="289"/>
  <c r="BC20" i="285"/>
  <c r="Y20" i="285"/>
  <c r="AH20" i="285"/>
  <c r="L20" i="285"/>
  <c r="BL10" i="286"/>
  <c r="BJ96" i="280"/>
  <c r="BJ86" i="280"/>
  <c r="BJ76" i="280"/>
  <c r="BJ41" i="314"/>
  <c r="BJ85" i="314"/>
  <c r="BJ69" i="288"/>
  <c r="BJ119" i="288"/>
  <c r="BJ114" i="288"/>
  <c r="BJ115" i="288"/>
  <c r="BJ123" i="288"/>
  <c r="BJ46" i="288"/>
  <c r="BJ143" i="273"/>
  <c r="BI144" i="273"/>
  <c r="BJ52" i="288"/>
  <c r="BJ33" i="288"/>
  <c r="BJ57" i="288"/>
  <c r="BF20" i="285"/>
  <c r="U20" i="285"/>
  <c r="T20" i="285"/>
  <c r="M20" i="285"/>
  <c r="AD20" i="285"/>
  <c r="AK20" i="285"/>
  <c r="N20" i="285"/>
  <c r="AF20" i="285"/>
  <c r="BB20" i="285"/>
  <c r="BG20" i="285"/>
  <c r="BL200" i="280"/>
  <c r="BL109" i="278"/>
  <c r="BL76" i="314"/>
  <c r="BL37" i="314"/>
  <c r="BL31" i="289"/>
  <c r="BL85" i="282"/>
  <c r="BL74" i="282"/>
  <c r="BL15" i="275"/>
  <c r="BL20" i="275"/>
  <c r="BM17" i="275"/>
  <c r="AK81" i="278"/>
  <c r="AK35" i="265"/>
  <c r="BK87" i="280"/>
  <c r="BM190" i="280"/>
  <c r="BM188" i="273"/>
  <c r="BM200" i="280"/>
  <c r="BM109" i="278"/>
  <c r="BM76" i="314"/>
  <c r="BM37" i="314"/>
  <c r="BM74" i="282"/>
  <c r="BM85" i="282"/>
  <c r="BM15" i="275"/>
  <c r="BM20" i="275"/>
  <c r="BN17" i="275"/>
  <c r="BI79" i="288"/>
  <c r="BI74" i="288"/>
  <c r="BM35" i="273"/>
  <c r="BN36" i="273"/>
  <c r="BN38" i="273"/>
  <c r="BN39" i="273"/>
  <c r="BJ20" i="285"/>
  <c r="K18" i="285"/>
  <c r="K21" i="285"/>
  <c r="J75" i="265"/>
  <c r="J62" i="269"/>
  <c r="L62" i="269"/>
  <c r="BL125" i="280"/>
  <c r="BJ3" i="285"/>
  <c r="BJ3" i="314"/>
  <c r="BJ3" i="286"/>
  <c r="BJ3" i="282"/>
  <c r="BJ3" i="265"/>
  <c r="BJ3" i="289"/>
  <c r="BJ47" i="273"/>
  <c r="BJ3" i="275"/>
  <c r="BJ3" i="304"/>
  <c r="BJ3" i="273"/>
  <c r="BJ3" i="278"/>
  <c r="BM10" i="286"/>
  <c r="BM4" i="285"/>
  <c r="BM4" i="280"/>
  <c r="BM4" i="286"/>
  <c r="BM4" i="314"/>
  <c r="BM4" i="282"/>
  <c r="BM4" i="288"/>
  <c r="BM4" i="265"/>
  <c r="BM4" i="273"/>
  <c r="BM4" i="304"/>
  <c r="BM4" i="278"/>
  <c r="BM4" i="289"/>
  <c r="BM4" i="275"/>
  <c r="BK11" i="282"/>
  <c r="BK64" i="282"/>
  <c r="BK126" i="280"/>
  <c r="BK212" i="280"/>
  <c r="BK230" i="280"/>
  <c r="BK191" i="280"/>
  <c r="BK47" i="314"/>
  <c r="BK54" i="314"/>
  <c r="BK17" i="314"/>
  <c r="BK40" i="286"/>
  <c r="BK155" i="273"/>
  <c r="BK156" i="273"/>
  <c r="BM28" i="314"/>
  <c r="BM187" i="273"/>
  <c r="BM189" i="273"/>
  <c r="BM100" i="278"/>
  <c r="BM105" i="278"/>
  <c r="BK96" i="280"/>
  <c r="BK86" i="280"/>
  <c r="BK76" i="280"/>
  <c r="BK41" i="314"/>
  <c r="BK85" i="314"/>
  <c r="BK114" i="288"/>
  <c r="BK115" i="288"/>
  <c r="BK123" i="288"/>
  <c r="BK143" i="273"/>
  <c r="BJ144" i="273"/>
  <c r="BK119" i="288"/>
  <c r="BK69" i="288"/>
  <c r="BK46" i="288"/>
  <c r="BK33" i="288"/>
  <c r="BK57" i="288"/>
  <c r="BK52" i="288"/>
  <c r="BN184" i="273"/>
  <c r="BN2" i="285"/>
  <c r="BN2" i="280"/>
  <c r="BN2" i="314"/>
  <c r="BN2" i="286"/>
  <c r="BN101" i="288"/>
  <c r="BN2" i="282"/>
  <c r="BN2" i="288"/>
  <c r="BN2" i="275"/>
  <c r="BN2" i="273"/>
  <c r="BN2" i="289"/>
  <c r="BN2" i="278"/>
  <c r="BN33" i="311"/>
  <c r="AK88" i="265"/>
  <c r="BN200" i="280"/>
  <c r="BN109" i="278"/>
  <c r="BN76" i="314"/>
  <c r="BN37" i="314"/>
  <c r="BN85" i="282"/>
  <c r="BN74" i="282"/>
  <c r="BN15" i="275"/>
  <c r="BN20" i="275"/>
  <c r="BO17" i="275"/>
  <c r="BL96" i="280"/>
  <c r="BL86" i="280"/>
  <c r="BL76" i="280"/>
  <c r="BL85" i="314"/>
  <c r="BL41" i="314"/>
  <c r="BL119" i="288"/>
  <c r="BL114" i="288"/>
  <c r="BL115" i="288"/>
  <c r="BL123" i="288"/>
  <c r="BL69" i="288"/>
  <c r="BL33" i="288"/>
  <c r="BL126" i="280"/>
  <c r="BL143" i="273"/>
  <c r="BK144" i="273"/>
  <c r="BL57" i="288"/>
  <c r="BL52" i="288"/>
  <c r="BL46" i="288"/>
  <c r="BO2" i="285"/>
  <c r="BO184" i="273"/>
  <c r="BO2" i="280"/>
  <c r="BO2" i="314"/>
  <c r="BO2" i="286"/>
  <c r="BO101" i="288"/>
  <c r="BO2" i="282"/>
  <c r="BO2" i="288"/>
  <c r="BO2" i="273"/>
  <c r="BO2" i="289"/>
  <c r="BO33" i="311"/>
  <c r="BO2" i="278"/>
  <c r="BO2" i="275"/>
  <c r="BM125" i="280"/>
  <c r="BL64" i="282"/>
  <c r="BL11" i="282"/>
  <c r="BL191" i="280"/>
  <c r="BL230" i="280"/>
  <c r="BL212" i="280"/>
  <c r="BL47" i="314"/>
  <c r="BL54" i="314"/>
  <c r="BL17" i="314"/>
  <c r="BL40" i="286"/>
  <c r="BL155" i="273"/>
  <c r="BL156" i="273"/>
  <c r="BO185" i="273"/>
  <c r="BN35" i="273"/>
  <c r="BO36" i="273"/>
  <c r="BO38" i="273"/>
  <c r="BO39" i="273"/>
  <c r="BN185" i="273"/>
  <c r="BN4" i="285"/>
  <c r="BN4" i="280"/>
  <c r="BN4" i="314"/>
  <c r="BN4" i="286"/>
  <c r="BN4" i="282"/>
  <c r="BN4" i="288"/>
  <c r="BN4" i="265"/>
  <c r="BN4" i="289"/>
  <c r="BN4" i="275"/>
  <c r="BN4" i="304"/>
  <c r="BN4" i="278"/>
  <c r="BN4" i="273"/>
  <c r="BL87" i="280"/>
  <c r="BK3" i="285"/>
  <c r="BK3" i="314"/>
  <c r="BK3" i="286"/>
  <c r="BK3" i="282"/>
  <c r="BK3" i="265"/>
  <c r="BK3" i="278"/>
  <c r="BK3" i="304"/>
  <c r="BK3" i="273"/>
  <c r="BK3" i="289"/>
  <c r="BK3" i="275"/>
  <c r="BK47" i="273"/>
  <c r="BK20" i="285"/>
  <c r="BN10" i="286"/>
  <c r="K75" i="265"/>
  <c r="L18" i="285"/>
  <c r="L21" i="285"/>
  <c r="BN28" i="314"/>
  <c r="BN187" i="273"/>
  <c r="BN189" i="273"/>
  <c r="BN105" i="278"/>
  <c r="BN100" i="278"/>
  <c r="BJ79" i="288"/>
  <c r="BJ74" i="288"/>
  <c r="BM87" i="280"/>
  <c r="BO190" i="280"/>
  <c r="BO188" i="273"/>
  <c r="BM64" i="282"/>
  <c r="BM11" i="282"/>
  <c r="BM126" i="280"/>
  <c r="BM212" i="280"/>
  <c r="BM230" i="280"/>
  <c r="BM191" i="280"/>
  <c r="BM17" i="314"/>
  <c r="BM47" i="314"/>
  <c r="BM54" i="314"/>
  <c r="BM40" i="286"/>
  <c r="BM155" i="273"/>
  <c r="BM156" i="273"/>
  <c r="BO35" i="273"/>
  <c r="BP36" i="273"/>
  <c r="BP38" i="273"/>
  <c r="BP39" i="273"/>
  <c r="BN125" i="280"/>
  <c r="M18" i="285"/>
  <c r="M21" i="285"/>
  <c r="L75" i="265"/>
  <c r="BL20" i="285"/>
  <c r="BO200" i="280"/>
  <c r="BO109" i="278"/>
  <c r="BO76" i="314"/>
  <c r="BO37" i="314"/>
  <c r="BO85" i="282"/>
  <c r="BO74" i="282"/>
  <c r="BO15" i="275"/>
  <c r="BO20" i="275"/>
  <c r="BP17" i="275"/>
  <c r="BO4" i="285"/>
  <c r="BO4" i="280"/>
  <c r="BO4" i="314"/>
  <c r="BO4" i="286"/>
  <c r="BO4" i="282"/>
  <c r="BO4" i="288"/>
  <c r="BO4" i="265"/>
  <c r="BO4" i="289"/>
  <c r="BO4" i="275"/>
  <c r="BO4" i="278"/>
  <c r="BO4" i="273"/>
  <c r="BO4" i="304"/>
  <c r="BP184" i="273"/>
  <c r="BP185" i="273"/>
  <c r="BO10" i="286"/>
  <c r="BM96" i="280"/>
  <c r="BM86" i="280"/>
  <c r="BM76" i="280"/>
  <c r="BM85" i="314"/>
  <c r="BM41" i="314"/>
  <c r="BM114" i="288"/>
  <c r="BM115" i="288"/>
  <c r="BM123" i="288"/>
  <c r="BM143" i="273"/>
  <c r="BL144" i="273"/>
  <c r="BM69" i="288"/>
  <c r="BM119" i="288"/>
  <c r="BM57" i="288"/>
  <c r="BM52" i="288"/>
  <c r="BM46" i="288"/>
  <c r="BM33" i="288"/>
  <c r="BO28" i="314"/>
  <c r="BO187" i="273"/>
  <c r="BO105" i="278"/>
  <c r="BO100" i="278"/>
  <c r="BP2" i="285"/>
  <c r="BP2" i="280"/>
  <c r="BP2" i="314"/>
  <c r="BP2" i="286"/>
  <c r="BP101" i="288"/>
  <c r="BP2" i="282"/>
  <c r="BP2" i="288"/>
  <c r="BP2" i="289"/>
  <c r="BP2" i="273"/>
  <c r="BP2" i="278"/>
  <c r="BP2" i="275"/>
  <c r="BP33" i="311"/>
  <c r="BK79" i="288"/>
  <c r="BK74" i="288"/>
  <c r="BN31" i="289"/>
  <c r="BN190" i="280"/>
  <c r="BN188" i="273"/>
  <c r="BL3" i="285"/>
  <c r="BL3" i="314"/>
  <c r="BL3" i="286"/>
  <c r="BL3" i="282"/>
  <c r="BL3" i="265"/>
  <c r="BL47" i="273"/>
  <c r="BL3" i="275"/>
  <c r="BL3" i="304"/>
  <c r="BL3" i="273"/>
  <c r="BL3" i="289"/>
  <c r="BL3" i="278"/>
  <c r="AL81" i="278"/>
  <c r="AL35" i="265"/>
  <c r="BN155" i="273"/>
  <c r="BN156" i="273"/>
  <c r="BN87" i="280"/>
  <c r="BO189" i="273"/>
  <c r="BP190" i="280"/>
  <c r="BP188" i="273"/>
  <c r="BP28" i="314"/>
  <c r="BP187" i="273"/>
  <c r="BP189" i="273"/>
  <c r="BP105" i="278"/>
  <c r="BP100" i="278"/>
  <c r="M75" i="265"/>
  <c r="N18" i="285"/>
  <c r="N21" i="285"/>
  <c r="BP10" i="286"/>
  <c r="BN96" i="280"/>
  <c r="BN86" i="280"/>
  <c r="BN76" i="280"/>
  <c r="BN85" i="314"/>
  <c r="BN41" i="314"/>
  <c r="BN69" i="288"/>
  <c r="BN114" i="288"/>
  <c r="BN115" i="288"/>
  <c r="BN123" i="288"/>
  <c r="BN119" i="288"/>
  <c r="BN143" i="273"/>
  <c r="BM144" i="273"/>
  <c r="BN52" i="288"/>
  <c r="BN46" i="288"/>
  <c r="BN33" i="288"/>
  <c r="BN126" i="280"/>
  <c r="BN57" i="288"/>
  <c r="BQ184" i="273"/>
  <c r="BQ185" i="273"/>
  <c r="BQ2" i="285"/>
  <c r="BQ2" i="280"/>
  <c r="BQ2" i="314"/>
  <c r="BQ2" i="286"/>
  <c r="BQ101" i="288"/>
  <c r="BQ2" i="282"/>
  <c r="BQ2" i="288"/>
  <c r="BQ2" i="278"/>
  <c r="BQ2" i="273"/>
  <c r="BQ33" i="311"/>
  <c r="BQ2" i="289"/>
  <c r="BQ2" i="275"/>
  <c r="BO125" i="280"/>
  <c r="BP4" i="285"/>
  <c r="BP4" i="280"/>
  <c r="BP4" i="314"/>
  <c r="BP4" i="286"/>
  <c r="BP4" i="282"/>
  <c r="BP4" i="288"/>
  <c r="BP4" i="265"/>
  <c r="BP4" i="289"/>
  <c r="BP4" i="304"/>
  <c r="BP4" i="273"/>
  <c r="BP4" i="275"/>
  <c r="BP4" i="278"/>
  <c r="BN11" i="282"/>
  <c r="BN64" i="282"/>
  <c r="BN191" i="280"/>
  <c r="BN212" i="280"/>
  <c r="BN230" i="280"/>
  <c r="BN54" i="314"/>
  <c r="BN17" i="314"/>
  <c r="BN47" i="314"/>
  <c r="BN40" i="286"/>
  <c r="BM3" i="285"/>
  <c r="BM3" i="314"/>
  <c r="BM3" i="282"/>
  <c r="BM3" i="286"/>
  <c r="BM3" i="265"/>
  <c r="BM3" i="278"/>
  <c r="BM3" i="273"/>
  <c r="BM3" i="304"/>
  <c r="BM47" i="273"/>
  <c r="BM3" i="289"/>
  <c r="BM3" i="275"/>
  <c r="BP35" i="273"/>
  <c r="BQ36" i="273"/>
  <c r="BQ38" i="273"/>
  <c r="BQ39" i="273"/>
  <c r="BL79" i="288"/>
  <c r="BL74" i="288"/>
  <c r="BM20" i="285"/>
  <c r="AL88" i="265"/>
  <c r="BO87" i="280"/>
  <c r="K82" i="277"/>
  <c r="BQ188" i="273"/>
  <c r="BQ190" i="280"/>
  <c r="BQ35" i="273"/>
  <c r="BR36" i="273"/>
  <c r="BR38" i="273"/>
  <c r="BR39" i="273"/>
  <c r="BM79" i="288"/>
  <c r="BM74" i="288"/>
  <c r="O18" i="285"/>
  <c r="O21" i="285"/>
  <c r="N75" i="265"/>
  <c r="BP125" i="280"/>
  <c r="BN3" i="285"/>
  <c r="BN3" i="314"/>
  <c r="BN3" i="286"/>
  <c r="BN3" i="282"/>
  <c r="BN3" i="265"/>
  <c r="BN3" i="273"/>
  <c r="BN3" i="289"/>
  <c r="BN3" i="278"/>
  <c r="BN3" i="275"/>
  <c r="BN3" i="304"/>
  <c r="BN47" i="273"/>
  <c r="BO11" i="282"/>
  <c r="BO64" i="282"/>
  <c r="BO126" i="280"/>
  <c r="BO212" i="280"/>
  <c r="BO230" i="280"/>
  <c r="BO191" i="280"/>
  <c r="BO47" i="314"/>
  <c r="BO54" i="314"/>
  <c r="BO17" i="314"/>
  <c r="BO40" i="286"/>
  <c r="BO155" i="273"/>
  <c r="BQ10" i="286"/>
  <c r="BQ4" i="285"/>
  <c r="BQ4" i="280"/>
  <c r="BQ4" i="314"/>
  <c r="BQ4" i="286"/>
  <c r="BQ4" i="282"/>
  <c r="BQ4" i="288"/>
  <c r="BQ4" i="265"/>
  <c r="BQ4" i="289"/>
  <c r="BQ4" i="275"/>
  <c r="BQ4" i="304"/>
  <c r="BQ4" i="278"/>
  <c r="BQ4" i="273"/>
  <c r="BO156" i="273"/>
  <c r="BN20" i="285"/>
  <c r="BP200" i="280"/>
  <c r="BP109" i="278"/>
  <c r="BP76" i="314"/>
  <c r="BP37" i="314"/>
  <c r="BP31" i="289"/>
  <c r="BP85" i="282"/>
  <c r="BP74" i="282"/>
  <c r="BP15" i="275"/>
  <c r="BP20" i="275"/>
  <c r="BQ17" i="275"/>
  <c r="BR2" i="285"/>
  <c r="BR184" i="273"/>
  <c r="BR185" i="273"/>
  <c r="BR2" i="280"/>
  <c r="BR2" i="314"/>
  <c r="BR2" i="286"/>
  <c r="BR101" i="288"/>
  <c r="BR2" i="282"/>
  <c r="BR2" i="288"/>
  <c r="BR2" i="273"/>
  <c r="BR2" i="278"/>
  <c r="BR33" i="311"/>
  <c r="BR2" i="275"/>
  <c r="BR2" i="289"/>
  <c r="BO96" i="280"/>
  <c r="BO86" i="280"/>
  <c r="BO76" i="280"/>
  <c r="BO85" i="314"/>
  <c r="BO41" i="314"/>
  <c r="BO114" i="288"/>
  <c r="BO115" i="288"/>
  <c r="BO123" i="288"/>
  <c r="BO143" i="273"/>
  <c r="BN144" i="273"/>
  <c r="BO119" i="288"/>
  <c r="BO69" i="288"/>
  <c r="BO52" i="288"/>
  <c r="BO33" i="288"/>
  <c r="BO57" i="288"/>
  <c r="BO46" i="288"/>
  <c r="BP87" i="280"/>
  <c r="BR200" i="280"/>
  <c r="BR109" i="278"/>
  <c r="BR76" i="314"/>
  <c r="BR37" i="314"/>
  <c r="BR74" i="282"/>
  <c r="BR85" i="282"/>
  <c r="BR15" i="275"/>
  <c r="BR190" i="280"/>
  <c r="BR188" i="273"/>
  <c r="BN79" i="288"/>
  <c r="BN74" i="288"/>
  <c r="BP64" i="282"/>
  <c r="BP11" i="282"/>
  <c r="BP126" i="280"/>
  <c r="BP230" i="280"/>
  <c r="BP191" i="280"/>
  <c r="BP212" i="280"/>
  <c r="BP47" i="314"/>
  <c r="BP54" i="314"/>
  <c r="BP40" i="286"/>
  <c r="BP17" i="314"/>
  <c r="BP155" i="273"/>
  <c r="BR4" i="285"/>
  <c r="BR4" i="280"/>
  <c r="BR4" i="314"/>
  <c r="BR4" i="286"/>
  <c r="BR4" i="282"/>
  <c r="BR4" i="265"/>
  <c r="BR4" i="288"/>
  <c r="BR4" i="304"/>
  <c r="BR4" i="289"/>
  <c r="BR4" i="275"/>
  <c r="BR4" i="273"/>
  <c r="BR4" i="278"/>
  <c r="BP156" i="273"/>
  <c r="BR35" i="273"/>
  <c r="BS36" i="273"/>
  <c r="BS38" i="273"/>
  <c r="BS39" i="273"/>
  <c r="BO3" i="285"/>
  <c r="BO3" i="314"/>
  <c r="BO3" i="286"/>
  <c r="BO3" i="282"/>
  <c r="BO3" i="265"/>
  <c r="BO3" i="273"/>
  <c r="BO47" i="273"/>
  <c r="BO3" i="304"/>
  <c r="BO3" i="275"/>
  <c r="BO3" i="289"/>
  <c r="BO3" i="278"/>
  <c r="BQ28" i="314"/>
  <c r="BQ105" i="278"/>
  <c r="BQ100" i="278"/>
  <c r="BQ187" i="273"/>
  <c r="BQ189" i="273"/>
  <c r="BQ125" i="280"/>
  <c r="BP96" i="280"/>
  <c r="BP86" i="280"/>
  <c r="BP76" i="280"/>
  <c r="BP85" i="314"/>
  <c r="BP41" i="314"/>
  <c r="BP119" i="288"/>
  <c r="BP69" i="288"/>
  <c r="BP114" i="288"/>
  <c r="BP115" i="288"/>
  <c r="BP123" i="288"/>
  <c r="BP33" i="288"/>
  <c r="BP57" i="288"/>
  <c r="BP52" i="288"/>
  <c r="BP46" i="288"/>
  <c r="BP143" i="273"/>
  <c r="BO144" i="273"/>
  <c r="BR10" i="286"/>
  <c r="BO20" i="285"/>
  <c r="P18" i="285"/>
  <c r="P21" i="285"/>
  <c r="O75" i="265"/>
  <c r="BQ200" i="280"/>
  <c r="BQ109" i="278"/>
  <c r="BQ76" i="314"/>
  <c r="BQ37" i="314"/>
  <c r="BQ74" i="282"/>
  <c r="BQ85" i="282"/>
  <c r="BQ15" i="275"/>
  <c r="BQ20" i="275"/>
  <c r="BR17" i="275"/>
  <c r="BS2" i="285"/>
  <c r="BS184" i="273"/>
  <c r="BS2" i="280"/>
  <c r="BS2" i="314"/>
  <c r="BS2" i="286"/>
  <c r="BS101" i="288"/>
  <c r="BS2" i="282"/>
  <c r="BS2" i="288"/>
  <c r="BS2" i="278"/>
  <c r="BS2" i="273"/>
  <c r="BS33" i="311"/>
  <c r="BS2" i="275"/>
  <c r="BS2" i="289"/>
  <c r="AM81" i="278"/>
  <c r="AM35" i="265"/>
  <c r="BQ64" i="282"/>
  <c r="BQ11" i="282"/>
  <c r="BQ126" i="280"/>
  <c r="BQ230" i="280"/>
  <c r="BQ212" i="280"/>
  <c r="BQ191" i="280"/>
  <c r="BQ17" i="314"/>
  <c r="BQ47" i="314"/>
  <c r="BQ54" i="314"/>
  <c r="BQ40" i="286"/>
  <c r="BQ155" i="273"/>
  <c r="BQ87" i="280"/>
  <c r="Q18" i="285"/>
  <c r="Q21" i="285"/>
  <c r="P75" i="265"/>
  <c r="BR31" i="289"/>
  <c r="BS4" i="285"/>
  <c r="BS4" i="280"/>
  <c r="BS4" i="314"/>
  <c r="BS4" i="286"/>
  <c r="BS4" i="282"/>
  <c r="BS4" i="265"/>
  <c r="BS4" i="288"/>
  <c r="BS4" i="304"/>
  <c r="BS4" i="273"/>
  <c r="BS4" i="278"/>
  <c r="BS4" i="275"/>
  <c r="BS4" i="289"/>
  <c r="BQ156" i="273"/>
  <c r="BO79" i="288"/>
  <c r="BO74" i="288"/>
  <c r="BS10" i="286"/>
  <c r="BR28" i="314"/>
  <c r="BR187" i="273"/>
  <c r="BR189" i="273"/>
  <c r="BR105" i="278"/>
  <c r="BR100" i="278"/>
  <c r="BQ96" i="280"/>
  <c r="BQ86" i="280"/>
  <c r="BQ76" i="280"/>
  <c r="BQ85" i="314"/>
  <c r="BQ41" i="314"/>
  <c r="BQ69" i="288"/>
  <c r="BQ119" i="288"/>
  <c r="BQ114" i="288"/>
  <c r="BQ115" i="288"/>
  <c r="BQ123" i="288"/>
  <c r="BQ143" i="273"/>
  <c r="BP144" i="273"/>
  <c r="BQ57" i="288"/>
  <c r="BQ52" i="288"/>
  <c r="BQ46" i="288"/>
  <c r="BQ33" i="288"/>
  <c r="BP3" i="285"/>
  <c r="BP3" i="314"/>
  <c r="BP3" i="286"/>
  <c r="BP3" i="282"/>
  <c r="BP3" i="265"/>
  <c r="BP47" i="273"/>
  <c r="BP3" i="275"/>
  <c r="BP3" i="273"/>
  <c r="BP3" i="289"/>
  <c r="BP3" i="278"/>
  <c r="BP3" i="304"/>
  <c r="BR20" i="275"/>
  <c r="BS17" i="275"/>
  <c r="BR125" i="280"/>
  <c r="BS35" i="273"/>
  <c r="BT36" i="273"/>
  <c r="BT38" i="273"/>
  <c r="BT39" i="273"/>
  <c r="BT2" i="285"/>
  <c r="BT184" i="273"/>
  <c r="BT2" i="280"/>
  <c r="BT2" i="314"/>
  <c r="BT2" i="286"/>
  <c r="BT101" i="288"/>
  <c r="BT2" i="282"/>
  <c r="BT2" i="288"/>
  <c r="BT2" i="289"/>
  <c r="BT2" i="275"/>
  <c r="BT2" i="273"/>
  <c r="BT2" i="278"/>
  <c r="BT33" i="311"/>
  <c r="BS185" i="273"/>
  <c r="BP20" i="285"/>
  <c r="BS28" i="314"/>
  <c r="BS187" i="273"/>
  <c r="BS189" i="273"/>
  <c r="BS105" i="278"/>
  <c r="BS100" i="278"/>
  <c r="AM88" i="265"/>
  <c r="BR64" i="282"/>
  <c r="BR126" i="280"/>
  <c r="BR11" i="282"/>
  <c r="BR230" i="280"/>
  <c r="BR191" i="280"/>
  <c r="BR212" i="280"/>
  <c r="BR54" i="314"/>
  <c r="BR17" i="314"/>
  <c r="BR47" i="314"/>
  <c r="BR40" i="286"/>
  <c r="BR155" i="273"/>
  <c r="BT4" i="285"/>
  <c r="BT4" i="280"/>
  <c r="BT4" i="314"/>
  <c r="BT4" i="286"/>
  <c r="BT4" i="282"/>
  <c r="BT4" i="288"/>
  <c r="BT4" i="265"/>
  <c r="BT4" i="278"/>
  <c r="BT4" i="273"/>
  <c r="BT4" i="275"/>
  <c r="BT4" i="289"/>
  <c r="BT4" i="304"/>
  <c r="BT200" i="280"/>
  <c r="BT109" i="278"/>
  <c r="BT76" i="314"/>
  <c r="BT37" i="314"/>
  <c r="BT85" i="282"/>
  <c r="BT74" i="282"/>
  <c r="BT15" i="275"/>
  <c r="BS15" i="275"/>
  <c r="BS20" i="275"/>
  <c r="BT17" i="275"/>
  <c r="BT20" i="275"/>
  <c r="BU17" i="275"/>
  <c r="BS190" i="280"/>
  <c r="BS188" i="273"/>
  <c r="BT35" i="273"/>
  <c r="BU36" i="273"/>
  <c r="BU38" i="273"/>
  <c r="BU39" i="273"/>
  <c r="BS200" i="280"/>
  <c r="BS109" i="278"/>
  <c r="BS76" i="314"/>
  <c r="BS37" i="314"/>
  <c r="BS85" i="282"/>
  <c r="BS74" i="282"/>
  <c r="BR96" i="280"/>
  <c r="BR86" i="280"/>
  <c r="BR76" i="280"/>
  <c r="BR41" i="314"/>
  <c r="BR85" i="314"/>
  <c r="BR69" i="288"/>
  <c r="BR119" i="288"/>
  <c r="BR114" i="288"/>
  <c r="BR115" i="288"/>
  <c r="BR123" i="288"/>
  <c r="BR46" i="288"/>
  <c r="BR143" i="273"/>
  <c r="BQ144" i="273"/>
  <c r="BR52" i="288"/>
  <c r="BR33" i="288"/>
  <c r="BR57" i="288"/>
  <c r="BT10" i="286"/>
  <c r="BP79" i="288"/>
  <c r="BP74" i="288"/>
  <c r="R18" i="285"/>
  <c r="R21" i="285"/>
  <c r="Q75" i="265"/>
  <c r="BR156" i="273"/>
  <c r="BU184" i="273"/>
  <c r="BU185" i="273"/>
  <c r="BU2" i="285"/>
  <c r="BU2" i="280"/>
  <c r="BU2" i="314"/>
  <c r="BU2" i="282"/>
  <c r="BU2" i="286"/>
  <c r="BU101" i="288"/>
  <c r="BU2" i="288"/>
  <c r="BU2" i="275"/>
  <c r="BU2" i="278"/>
  <c r="BU2" i="273"/>
  <c r="BU33" i="311"/>
  <c r="BU2" i="289"/>
  <c r="BQ3" i="285"/>
  <c r="BQ3" i="314"/>
  <c r="BQ3" i="286"/>
  <c r="BQ3" i="282"/>
  <c r="BQ3" i="265"/>
  <c r="BQ3" i="304"/>
  <c r="BQ3" i="278"/>
  <c r="BQ3" i="273"/>
  <c r="BQ3" i="289"/>
  <c r="BQ47" i="273"/>
  <c r="BQ3" i="275"/>
  <c r="BQ20" i="285"/>
  <c r="BR87" i="280"/>
  <c r="BS125" i="280"/>
  <c r="BT185" i="273"/>
  <c r="BU35" i="273"/>
  <c r="BV36" i="273"/>
  <c r="BV38" i="273"/>
  <c r="BV39" i="273"/>
  <c r="BV184" i="273"/>
  <c r="BV2" i="285"/>
  <c r="BV2" i="280"/>
  <c r="BV2" i="314"/>
  <c r="BV2" i="286"/>
  <c r="BV101" i="288"/>
  <c r="BV2" i="282"/>
  <c r="BV2" i="288"/>
  <c r="BV33" i="311"/>
  <c r="BV2" i="275"/>
  <c r="BV2" i="289"/>
  <c r="BV2" i="278"/>
  <c r="BV2" i="273"/>
  <c r="BT31" i="289"/>
  <c r="BU4" i="285"/>
  <c r="BU4" i="280"/>
  <c r="BU4" i="286"/>
  <c r="BU4" i="314"/>
  <c r="BU4" i="282"/>
  <c r="BU4" i="288"/>
  <c r="BU4" i="265"/>
  <c r="BU4" i="273"/>
  <c r="BU4" i="278"/>
  <c r="BU4" i="289"/>
  <c r="BU4" i="304"/>
  <c r="BU4" i="275"/>
  <c r="BT125" i="280"/>
  <c r="BR3" i="285"/>
  <c r="BR3" i="314"/>
  <c r="BR3" i="286"/>
  <c r="BR3" i="282"/>
  <c r="BR3" i="265"/>
  <c r="BR3" i="304"/>
  <c r="BR3" i="289"/>
  <c r="BR3" i="275"/>
  <c r="BR3" i="278"/>
  <c r="BR47" i="273"/>
  <c r="BR3" i="273"/>
  <c r="BU188" i="273"/>
  <c r="BU190" i="280"/>
  <c r="BV185" i="273"/>
  <c r="BU10" i="286"/>
  <c r="S18" i="285"/>
  <c r="S21" i="285"/>
  <c r="R75" i="265"/>
  <c r="BT28" i="314"/>
  <c r="BT187" i="273"/>
  <c r="BT189" i="273"/>
  <c r="BT105" i="278"/>
  <c r="BT100" i="278"/>
  <c r="BT188" i="273"/>
  <c r="BT190" i="280"/>
  <c r="BQ79" i="288"/>
  <c r="BQ74" i="288"/>
  <c r="BS11" i="282"/>
  <c r="BS64" i="282"/>
  <c r="BS126" i="280"/>
  <c r="BS212" i="280"/>
  <c r="BS191" i="280"/>
  <c r="BS230" i="280"/>
  <c r="BS47" i="314"/>
  <c r="BS54" i="314"/>
  <c r="BS17" i="314"/>
  <c r="BS40" i="286"/>
  <c r="BS155" i="273"/>
  <c r="BS156" i="273"/>
  <c r="BR20" i="285"/>
  <c r="BS96" i="280"/>
  <c r="BS86" i="280"/>
  <c r="BS76" i="280"/>
  <c r="BS41" i="314"/>
  <c r="BS85" i="314"/>
  <c r="BS114" i="288"/>
  <c r="BS115" i="288"/>
  <c r="BS123" i="288"/>
  <c r="BS143" i="273"/>
  <c r="BR144" i="273"/>
  <c r="BS119" i="288"/>
  <c r="BS69" i="288"/>
  <c r="BS46" i="288"/>
  <c r="BS33" i="288"/>
  <c r="BS57" i="288"/>
  <c r="BS52" i="288"/>
  <c r="BU28" i="314"/>
  <c r="BU187" i="273"/>
  <c r="BU189" i="273"/>
  <c r="BU100" i="278"/>
  <c r="BU105" i="278"/>
  <c r="AN81" i="278"/>
  <c r="AN35" i="265"/>
  <c r="BU200" i="280"/>
  <c r="BU109" i="278"/>
  <c r="BU76" i="314"/>
  <c r="BU37" i="314"/>
  <c r="BU74" i="282"/>
  <c r="BU85" i="282"/>
  <c r="BU15" i="275"/>
  <c r="BU20" i="275"/>
  <c r="BV17" i="275"/>
  <c r="BV35" i="273"/>
  <c r="BW36" i="273"/>
  <c r="BW38" i="273"/>
  <c r="BW39" i="273"/>
  <c r="BT64" i="282"/>
  <c r="BT11" i="282"/>
  <c r="BT126" i="280"/>
  <c r="BT191" i="280"/>
  <c r="BT230" i="280"/>
  <c r="BT212" i="280"/>
  <c r="BT47" i="314"/>
  <c r="BT54" i="314"/>
  <c r="BT17" i="314"/>
  <c r="BT40" i="286"/>
  <c r="BT155" i="273"/>
  <c r="BT156" i="273"/>
  <c r="BW2" i="285"/>
  <c r="BW184" i="273"/>
  <c r="BW2" i="314"/>
  <c r="BW2" i="280"/>
  <c r="BW2" i="286"/>
  <c r="BW101" i="288"/>
  <c r="BW2" i="282"/>
  <c r="BW2" i="288"/>
  <c r="BW2" i="275"/>
  <c r="BW2" i="278"/>
  <c r="BW2" i="273"/>
  <c r="BW2" i="289"/>
  <c r="BW33" i="311"/>
  <c r="BU125" i="280"/>
  <c r="BS20" i="285"/>
  <c r="BV10" i="286"/>
  <c r="BR79" i="288"/>
  <c r="BR74" i="288"/>
  <c r="BV190" i="280"/>
  <c r="BV188" i="273"/>
  <c r="S75" i="265"/>
  <c r="T18" i="285"/>
  <c r="T21" i="285"/>
  <c r="BV200" i="280"/>
  <c r="BV109" i="278"/>
  <c r="BV37" i="314"/>
  <c r="BV85" i="282"/>
  <c r="BV76" i="314"/>
  <c r="BV31" i="289"/>
  <c r="BV74" i="282"/>
  <c r="BV15" i="275"/>
  <c r="BV20" i="275"/>
  <c r="BW17" i="275"/>
  <c r="BW185" i="273"/>
  <c r="BS3" i="285"/>
  <c r="BS3" i="314"/>
  <c r="BS3" i="286"/>
  <c r="BS3" i="282"/>
  <c r="BS3" i="265"/>
  <c r="BS3" i="275"/>
  <c r="BS47" i="273"/>
  <c r="BS3" i="278"/>
  <c r="BS3" i="273"/>
  <c r="BS3" i="304"/>
  <c r="BS3" i="289"/>
  <c r="BT96" i="280"/>
  <c r="BT86" i="280"/>
  <c r="BT76" i="280"/>
  <c r="BT85" i="314"/>
  <c r="BT41" i="314"/>
  <c r="BT119" i="288"/>
  <c r="BT114" i="288"/>
  <c r="BT115" i="288"/>
  <c r="BT123" i="288"/>
  <c r="BT69" i="288"/>
  <c r="BT143" i="273"/>
  <c r="BS144" i="273"/>
  <c r="BT33" i="288"/>
  <c r="BT57" i="288"/>
  <c r="BT52" i="288"/>
  <c r="BT46" i="288"/>
  <c r="BT87" i="280"/>
  <c r="BS87" i="280"/>
  <c r="BV4" i="285"/>
  <c r="BV4" i="280"/>
  <c r="BV4" i="314"/>
  <c r="BV4" i="286"/>
  <c r="BV4" i="282"/>
  <c r="BV4" i="288"/>
  <c r="BV4" i="265"/>
  <c r="BV4" i="289"/>
  <c r="BV4" i="278"/>
  <c r="BV4" i="304"/>
  <c r="BV4" i="273"/>
  <c r="BV4" i="275"/>
  <c r="AN88" i="265"/>
  <c r="U18" i="285"/>
  <c r="U21" i="285"/>
  <c r="T75" i="265"/>
  <c r="BW4" i="285"/>
  <c r="BW4" i="280"/>
  <c r="BW4" i="314"/>
  <c r="BW4" i="286"/>
  <c r="BW4" i="282"/>
  <c r="BW4" i="288"/>
  <c r="BW4" i="265"/>
  <c r="BW4" i="304"/>
  <c r="BW4" i="278"/>
  <c r="BW4" i="289"/>
  <c r="BW4" i="273"/>
  <c r="BW4" i="275"/>
  <c r="BW28" i="314"/>
  <c r="BW187" i="273"/>
  <c r="BV187" i="273"/>
  <c r="BV189" i="273"/>
  <c r="BW189" i="273"/>
  <c r="BW105" i="278"/>
  <c r="BW100" i="278"/>
  <c r="BW109" i="278"/>
  <c r="BW200" i="280"/>
  <c r="BW76" i="314"/>
  <c r="BW37" i="314"/>
  <c r="BW85" i="282"/>
  <c r="BW74" i="282"/>
  <c r="BW15" i="275"/>
  <c r="BW20" i="275"/>
  <c r="BX17" i="275"/>
  <c r="BW35" i="273"/>
  <c r="BX36" i="273"/>
  <c r="BX38" i="273"/>
  <c r="BX39" i="273"/>
  <c r="BT20" i="285"/>
  <c r="BU64" i="282"/>
  <c r="BU11" i="282"/>
  <c r="BU126" i="280"/>
  <c r="BU212" i="280"/>
  <c r="BU230" i="280"/>
  <c r="BU191" i="280"/>
  <c r="BU17" i="314"/>
  <c r="BU47" i="314"/>
  <c r="BU54" i="314"/>
  <c r="BU40" i="286"/>
  <c r="BU155" i="273"/>
  <c r="BU156" i="273"/>
  <c r="BV28" i="314"/>
  <c r="BV105" i="278"/>
  <c r="BV100" i="278"/>
  <c r="BW190" i="280"/>
  <c r="BW188" i="273"/>
  <c r="BT3" i="285"/>
  <c r="BT3" i="314"/>
  <c r="BT3" i="286"/>
  <c r="BT3" i="282"/>
  <c r="BT3" i="265"/>
  <c r="BT3" i="289"/>
  <c r="BT47" i="273"/>
  <c r="BT3" i="275"/>
  <c r="BT3" i="278"/>
  <c r="BT3" i="273"/>
  <c r="BT3" i="304"/>
  <c r="BS79" i="288"/>
  <c r="BS74" i="288"/>
  <c r="BW10" i="286"/>
  <c r="BX2" i="285"/>
  <c r="BX184" i="273"/>
  <c r="BX2" i="280"/>
  <c r="BX2" i="314"/>
  <c r="BX2" i="286"/>
  <c r="BX101" i="288"/>
  <c r="BX2" i="282"/>
  <c r="BX2" i="288"/>
  <c r="BX2" i="275"/>
  <c r="BX2" i="273"/>
  <c r="BX2" i="289"/>
  <c r="BX2" i="278"/>
  <c r="BX33" i="311"/>
  <c r="BU96" i="280"/>
  <c r="BU76" i="280"/>
  <c r="BU86" i="280"/>
  <c r="BU85" i="314"/>
  <c r="BU41" i="314"/>
  <c r="BU114" i="288"/>
  <c r="BU115" i="288"/>
  <c r="BU123" i="288"/>
  <c r="BU143" i="273"/>
  <c r="BT144" i="273"/>
  <c r="BU69" i="288"/>
  <c r="BU119" i="288"/>
  <c r="BU57" i="288"/>
  <c r="BU52" i="288"/>
  <c r="BU46" i="288"/>
  <c r="BU33" i="288"/>
  <c r="BV125" i="280"/>
  <c r="BX185" i="273"/>
  <c r="BV64" i="282"/>
  <c r="BV11" i="282"/>
  <c r="BV126" i="280"/>
  <c r="BV191" i="280"/>
  <c r="BV212" i="280"/>
  <c r="BV230" i="280"/>
  <c r="BV54" i="314"/>
  <c r="BV17" i="314"/>
  <c r="BV47" i="314"/>
  <c r="BV40" i="286"/>
  <c r="BV155" i="273"/>
  <c r="BV156" i="273"/>
  <c r="BY2" i="285"/>
  <c r="BY184" i="273"/>
  <c r="BY2" i="280"/>
  <c r="BY2" i="314"/>
  <c r="BY2" i="286"/>
  <c r="BY101" i="288"/>
  <c r="BY2" i="282"/>
  <c r="BY2" i="288"/>
  <c r="BY2" i="275"/>
  <c r="BY2" i="278"/>
  <c r="BY2" i="273"/>
  <c r="BY33" i="311"/>
  <c r="BY2" i="289"/>
  <c r="BX35" i="273"/>
  <c r="BY36" i="273"/>
  <c r="BY38" i="273"/>
  <c r="BY39" i="273"/>
  <c r="BX200" i="280"/>
  <c r="BX109" i="278"/>
  <c r="BX76" i="314"/>
  <c r="BX37" i="314"/>
  <c r="BX85" i="282"/>
  <c r="BX74" i="282"/>
  <c r="BX15" i="275"/>
  <c r="BX20" i="275"/>
  <c r="BY17" i="275"/>
  <c r="BT79" i="288"/>
  <c r="BT74" i="288"/>
  <c r="BU3" i="285"/>
  <c r="BU3" i="314"/>
  <c r="BU3" i="282"/>
  <c r="BU3" i="286"/>
  <c r="BU3" i="265"/>
  <c r="BU3" i="273"/>
  <c r="BU3" i="304"/>
  <c r="BU3" i="289"/>
  <c r="BU3" i="278"/>
  <c r="BU3" i="275"/>
  <c r="BU47" i="273"/>
  <c r="BW125" i="280"/>
  <c r="BV87" i="280"/>
  <c r="BX190" i="280"/>
  <c r="BX188" i="273"/>
  <c r="BX10" i="286"/>
  <c r="BU20" i="285"/>
  <c r="BY185" i="273"/>
  <c r="BX28" i="314"/>
  <c r="BX187" i="273"/>
  <c r="BX189" i="273"/>
  <c r="BX100" i="278"/>
  <c r="BX105" i="278"/>
  <c r="BU87" i="280"/>
  <c r="BV96" i="280"/>
  <c r="BV86" i="280"/>
  <c r="BV76" i="280"/>
  <c r="BV85" i="314"/>
  <c r="BV41" i="314"/>
  <c r="BV69" i="288"/>
  <c r="BV114" i="288"/>
  <c r="BV115" i="288"/>
  <c r="BV123" i="288"/>
  <c r="BV119" i="288"/>
  <c r="BV143" i="273"/>
  <c r="BU144" i="273"/>
  <c r="BV52" i="288"/>
  <c r="BV46" i="288"/>
  <c r="BV33" i="288"/>
  <c r="BV57" i="288"/>
  <c r="BX4" i="285"/>
  <c r="BX4" i="280"/>
  <c r="BX4" i="314"/>
  <c r="BX4" i="286"/>
  <c r="BX4" i="282"/>
  <c r="BX4" i="288"/>
  <c r="BX4" i="265"/>
  <c r="BX4" i="289"/>
  <c r="BX4" i="304"/>
  <c r="BX4" i="278"/>
  <c r="BX4" i="273"/>
  <c r="BX4" i="275"/>
  <c r="U75" i="265"/>
  <c r="V18" i="285"/>
  <c r="V21" i="285"/>
  <c r="AO81" i="278"/>
  <c r="AO35" i="265"/>
  <c r="BW87" i="280"/>
  <c r="BY200" i="280"/>
  <c r="BY109" i="278"/>
  <c r="BY37" i="314"/>
  <c r="BY76" i="314"/>
  <c r="BY85" i="282"/>
  <c r="BY74" i="282"/>
  <c r="BY15" i="275"/>
  <c r="BY20" i="275"/>
  <c r="BZ17" i="275"/>
  <c r="BY10" i="286"/>
  <c r="BZ2" i="285"/>
  <c r="BZ184" i="273"/>
  <c r="BZ185" i="273"/>
  <c r="BZ2" i="280"/>
  <c r="BZ2" i="314"/>
  <c r="BZ2" i="286"/>
  <c r="BZ101" i="288"/>
  <c r="BZ2" i="282"/>
  <c r="BZ2" i="288"/>
  <c r="BZ33" i="311"/>
  <c r="BZ2" i="289"/>
  <c r="BZ2" i="273"/>
  <c r="BZ2" i="275"/>
  <c r="BZ2" i="278"/>
  <c r="BV20" i="285"/>
  <c r="BY190" i="280"/>
  <c r="BY188" i="273"/>
  <c r="BW11" i="282"/>
  <c r="BW64" i="282"/>
  <c r="BW126" i="280"/>
  <c r="BW212" i="280"/>
  <c r="BW230" i="280"/>
  <c r="BW191" i="280"/>
  <c r="BW47" i="314"/>
  <c r="BW54" i="314"/>
  <c r="BW40" i="286"/>
  <c r="BW17" i="314"/>
  <c r="BW155" i="273"/>
  <c r="BW156" i="273"/>
  <c r="BY28" i="314"/>
  <c r="BY105" i="278"/>
  <c r="BY100" i="278"/>
  <c r="BY187" i="273"/>
  <c r="BY189" i="273"/>
  <c r="BW96" i="280"/>
  <c r="BW86" i="280"/>
  <c r="BW76" i="280"/>
  <c r="BW85" i="314"/>
  <c r="BW41" i="314"/>
  <c r="BW114" i="288"/>
  <c r="BW115" i="288"/>
  <c r="BW123" i="288"/>
  <c r="BW143" i="273"/>
  <c r="BV144" i="273"/>
  <c r="BW119" i="288"/>
  <c r="BW69" i="288"/>
  <c r="BW52" i="288"/>
  <c r="BW33" i="288"/>
  <c r="BW57" i="288"/>
  <c r="BW46" i="288"/>
  <c r="BX31" i="289"/>
  <c r="BY35" i="273"/>
  <c r="BZ36" i="273"/>
  <c r="BZ38" i="273"/>
  <c r="BZ39" i="273"/>
  <c r="BU74" i="288"/>
  <c r="BU79" i="288"/>
  <c r="BV3" i="285"/>
  <c r="BV3" i="286"/>
  <c r="BV3" i="314"/>
  <c r="BV3" i="282"/>
  <c r="BV3" i="265"/>
  <c r="BV3" i="289"/>
  <c r="BV3" i="275"/>
  <c r="BV3" i="304"/>
  <c r="BV3" i="273"/>
  <c r="BV3" i="278"/>
  <c r="BV47" i="273"/>
  <c r="BY4" i="285"/>
  <c r="BY4" i="280"/>
  <c r="BY4" i="314"/>
  <c r="BY4" i="286"/>
  <c r="BY4" i="282"/>
  <c r="BY4" i="288"/>
  <c r="BY4" i="265"/>
  <c r="BY4" i="289"/>
  <c r="BY4" i="273"/>
  <c r="BY4" i="275"/>
  <c r="BY4" i="278"/>
  <c r="BY4" i="304"/>
  <c r="V75" i="265"/>
  <c r="W18" i="285"/>
  <c r="W21" i="285"/>
  <c r="BX125" i="280"/>
  <c r="L82" i="277"/>
  <c r="AO88" i="265"/>
  <c r="BZ188" i="273"/>
  <c r="BZ190" i="280"/>
  <c r="BX87" i="280"/>
  <c r="BW20" i="285"/>
  <c r="BZ4" i="285"/>
  <c r="BZ4" i="280"/>
  <c r="BZ4" i="314"/>
  <c r="BZ4" i="286"/>
  <c r="BZ4" i="282"/>
  <c r="BZ4" i="265"/>
  <c r="BZ4" i="288"/>
  <c r="BZ4" i="304"/>
  <c r="BZ4" i="289"/>
  <c r="BZ4" i="278"/>
  <c r="BZ4" i="275"/>
  <c r="BZ4" i="273"/>
  <c r="BZ35" i="273"/>
  <c r="CA36" i="273"/>
  <c r="CA38" i="273"/>
  <c r="CA39" i="273"/>
  <c r="BZ28" i="314"/>
  <c r="BZ187" i="273"/>
  <c r="BZ189" i="273"/>
  <c r="BZ100" i="278"/>
  <c r="BZ105" i="278"/>
  <c r="CA2" i="285"/>
  <c r="CA184" i="273"/>
  <c r="CA2" i="280"/>
  <c r="CA2" i="314"/>
  <c r="CA2" i="286"/>
  <c r="CA101" i="288"/>
  <c r="CA2" i="282"/>
  <c r="CA2" i="288"/>
  <c r="CA2" i="275"/>
  <c r="CA33" i="311"/>
  <c r="CA2" i="273"/>
  <c r="CA2" i="289"/>
  <c r="CA2" i="278"/>
  <c r="BV79" i="288"/>
  <c r="BV74" i="288"/>
  <c r="BZ200" i="280"/>
  <c r="BZ109" i="278"/>
  <c r="BZ37" i="314"/>
  <c r="BZ76" i="314"/>
  <c r="BZ85" i="282"/>
  <c r="BZ74" i="282"/>
  <c r="BZ15" i="275"/>
  <c r="BZ20" i="275"/>
  <c r="CA17" i="275"/>
  <c r="X18" i="285"/>
  <c r="X21" i="285"/>
  <c r="W75" i="265"/>
  <c r="BX11" i="282"/>
  <c r="BX64" i="282"/>
  <c r="BX126" i="280"/>
  <c r="BX230" i="280"/>
  <c r="BX212" i="280"/>
  <c r="BX191" i="280"/>
  <c r="BX17" i="314"/>
  <c r="BX47" i="314"/>
  <c r="BX54" i="314"/>
  <c r="BX40" i="286"/>
  <c r="BX155" i="273"/>
  <c r="BX156" i="273"/>
  <c r="BY125" i="280"/>
  <c r="BX96" i="280"/>
  <c r="BX86" i="280"/>
  <c r="BX76" i="280"/>
  <c r="BX85" i="314"/>
  <c r="BX41" i="314"/>
  <c r="BX119" i="288"/>
  <c r="BX69" i="288"/>
  <c r="BX114" i="288"/>
  <c r="BX115" i="288"/>
  <c r="BX123" i="288"/>
  <c r="BX33" i="288"/>
  <c r="BX57" i="288"/>
  <c r="BX52" i="288"/>
  <c r="BX46" i="288"/>
  <c r="BX143" i="273"/>
  <c r="BW144" i="273"/>
  <c r="BZ10" i="286"/>
  <c r="CA185" i="273"/>
  <c r="BW3" i="285"/>
  <c r="BW3" i="314"/>
  <c r="BW3" i="286"/>
  <c r="BW3" i="282"/>
  <c r="BW3" i="265"/>
  <c r="BW3" i="304"/>
  <c r="BW3" i="278"/>
  <c r="BW3" i="273"/>
  <c r="BW3" i="289"/>
  <c r="BW47" i="273"/>
  <c r="BW3" i="275"/>
  <c r="BY87" i="280"/>
  <c r="BZ125" i="280"/>
  <c r="BZ31" i="289"/>
  <c r="BY64" i="282"/>
  <c r="BY11" i="282"/>
  <c r="BY126" i="280"/>
  <c r="BY230" i="280"/>
  <c r="BY212" i="280"/>
  <c r="BY191" i="280"/>
  <c r="BY17" i="314"/>
  <c r="BY47" i="314"/>
  <c r="BY54" i="314"/>
  <c r="BY40" i="286"/>
  <c r="BY155" i="273"/>
  <c r="BY156" i="273"/>
  <c r="CA35" i="273"/>
  <c r="CB36" i="273"/>
  <c r="CB38" i="273"/>
  <c r="CB39" i="273"/>
  <c r="BX3" i="285"/>
  <c r="BX3" i="314"/>
  <c r="BX3" i="286"/>
  <c r="BX3" i="282"/>
  <c r="BX3" i="265"/>
  <c r="BX3" i="289"/>
  <c r="BX47" i="273"/>
  <c r="BX3" i="275"/>
  <c r="BX3" i="304"/>
  <c r="BX3" i="273"/>
  <c r="BX3" i="278"/>
  <c r="CA188" i="273"/>
  <c r="CA190" i="280"/>
  <c r="BW79" i="288"/>
  <c r="BW74" i="288"/>
  <c r="CA10" i="286"/>
  <c r="BY96" i="280"/>
  <c r="BY86" i="280"/>
  <c r="BY76" i="280"/>
  <c r="BY85" i="314"/>
  <c r="BY41" i="314"/>
  <c r="BY69" i="288"/>
  <c r="BY119" i="288"/>
  <c r="BY114" i="288"/>
  <c r="BY115" i="288"/>
  <c r="BY123" i="288"/>
  <c r="BY143" i="273"/>
  <c r="BX144" i="273"/>
  <c r="BY57" i="288"/>
  <c r="BY52" i="288"/>
  <c r="BY46" i="288"/>
  <c r="BY33" i="288"/>
  <c r="CB184" i="273"/>
  <c r="CB185" i="273"/>
  <c r="CB2" i="285"/>
  <c r="CB2" i="280"/>
  <c r="CB2" i="314"/>
  <c r="CB2" i="286"/>
  <c r="CB101" i="288"/>
  <c r="CB2" i="282"/>
  <c r="CB2" i="288"/>
  <c r="CB33" i="311"/>
  <c r="CB2" i="289"/>
  <c r="CB2" i="275"/>
  <c r="CB2" i="278"/>
  <c r="CB2" i="273"/>
  <c r="BX20" i="285"/>
  <c r="Y18" i="285"/>
  <c r="Y21" i="285"/>
  <c r="X75" i="265"/>
  <c r="CA200" i="280"/>
  <c r="CA109" i="278"/>
  <c r="CA37" i="314"/>
  <c r="CA76" i="314"/>
  <c r="CA85" i="282"/>
  <c r="CA74" i="282"/>
  <c r="CA15" i="275"/>
  <c r="CA20" i="275"/>
  <c r="CB17" i="275"/>
  <c r="CA28" i="314"/>
  <c r="CA187" i="273"/>
  <c r="CA189" i="273"/>
  <c r="CA105" i="278"/>
  <c r="CA100" i="278"/>
  <c r="CA4" i="285"/>
  <c r="CA4" i="280"/>
  <c r="CA4" i="314"/>
  <c r="CA4" i="286"/>
  <c r="CA4" i="282"/>
  <c r="CA4" i="265"/>
  <c r="CA4" i="288"/>
  <c r="CA4" i="304"/>
  <c r="CA4" i="289"/>
  <c r="CA4" i="273"/>
  <c r="CA4" i="278"/>
  <c r="CA4" i="275"/>
  <c r="AP81" i="278"/>
  <c r="AP35" i="265"/>
  <c r="CB200" i="280"/>
  <c r="CB109" i="278"/>
  <c r="CB76" i="314"/>
  <c r="CB37" i="314"/>
  <c r="CB85" i="282"/>
  <c r="CB74" i="282"/>
  <c r="CB15" i="275"/>
  <c r="CB20" i="275"/>
  <c r="CC17" i="275"/>
  <c r="BZ87" i="280"/>
  <c r="CB35" i="273"/>
  <c r="CC36" i="273"/>
  <c r="CC38" i="273"/>
  <c r="CC39" i="273"/>
  <c r="BZ96" i="280"/>
  <c r="BZ86" i="280"/>
  <c r="BZ76" i="280"/>
  <c r="BZ41" i="314"/>
  <c r="BZ85" i="314"/>
  <c r="BZ69" i="288"/>
  <c r="BZ119" i="288"/>
  <c r="BZ114" i="288"/>
  <c r="BZ115" i="288"/>
  <c r="BZ123" i="288"/>
  <c r="BZ46" i="288"/>
  <c r="BZ143" i="273"/>
  <c r="BY144" i="273"/>
  <c r="BZ52" i="288"/>
  <c r="BZ33" i="288"/>
  <c r="BZ126" i="280"/>
  <c r="BZ57" i="288"/>
  <c r="CB10" i="286"/>
  <c r="BX79" i="288"/>
  <c r="BX74" i="288"/>
  <c r="BY3" i="285"/>
  <c r="BY3" i="314"/>
  <c r="BY3" i="282"/>
  <c r="BY3" i="286"/>
  <c r="BY3" i="265"/>
  <c r="BY3" i="275"/>
  <c r="BY47" i="273"/>
  <c r="BY3" i="278"/>
  <c r="BY3" i="304"/>
  <c r="BY3" i="273"/>
  <c r="BY3" i="289"/>
  <c r="CB4" i="285"/>
  <c r="CB4" i="280"/>
  <c r="CB4" i="314"/>
  <c r="CB4" i="286"/>
  <c r="CB4" i="282"/>
  <c r="CB4" i="288"/>
  <c r="CB4" i="265"/>
  <c r="CB4" i="304"/>
  <c r="CB4" i="273"/>
  <c r="CB4" i="289"/>
  <c r="CB4" i="275"/>
  <c r="CB4" i="278"/>
  <c r="BY20" i="285"/>
  <c r="CB28" i="314"/>
  <c r="CB187" i="273"/>
  <c r="CB189" i="273"/>
  <c r="CB100" i="278"/>
  <c r="CB105" i="278"/>
  <c r="BZ64" i="282"/>
  <c r="BZ11" i="282"/>
  <c r="BZ230" i="280"/>
  <c r="BZ191" i="280"/>
  <c r="BZ212" i="280"/>
  <c r="BZ54" i="314"/>
  <c r="BZ17" i="314"/>
  <c r="BZ47" i="314"/>
  <c r="BZ40" i="286"/>
  <c r="BZ155" i="273"/>
  <c r="BZ156" i="273"/>
  <c r="CC184" i="273"/>
  <c r="CC185" i="273"/>
  <c r="CB190" i="280"/>
  <c r="CB188" i="273"/>
  <c r="CC2" i="285"/>
  <c r="CC2" i="280"/>
  <c r="CC2" i="314"/>
  <c r="CC2" i="282"/>
  <c r="CC2" i="286"/>
  <c r="CC101" i="288"/>
  <c r="CC2" i="288"/>
  <c r="CC2" i="278"/>
  <c r="CC2" i="273"/>
  <c r="CC33" i="311"/>
  <c r="CC2" i="289"/>
  <c r="CC2" i="275"/>
  <c r="Y75" i="265"/>
  <c r="Z18" i="285"/>
  <c r="Z21" i="285"/>
  <c r="CA125" i="280"/>
  <c r="AP88" i="265"/>
  <c r="CA87" i="280"/>
  <c r="Z75" i="265"/>
  <c r="AA18" i="285"/>
  <c r="AA21" i="285"/>
  <c r="CC200" i="280"/>
  <c r="CC109" i="278"/>
  <c r="CC76" i="314"/>
  <c r="CC37" i="314"/>
  <c r="CC74" i="282"/>
  <c r="CC85" i="282"/>
  <c r="CC15" i="275"/>
  <c r="CC20" i="275"/>
  <c r="CD17" i="275"/>
  <c r="BZ3" i="285"/>
  <c r="BZ3" i="314"/>
  <c r="BZ3" i="286"/>
  <c r="BZ3" i="282"/>
  <c r="BZ3" i="265"/>
  <c r="BZ3" i="304"/>
  <c r="BZ3" i="289"/>
  <c r="BZ3" i="275"/>
  <c r="BZ3" i="278"/>
  <c r="BZ47" i="273"/>
  <c r="BZ3" i="273"/>
  <c r="CC28" i="314"/>
  <c r="CC187" i="273"/>
  <c r="CC189" i="273"/>
  <c r="CC100" i="278"/>
  <c r="CC105" i="278"/>
  <c r="BY79" i="288"/>
  <c r="BY74" i="288"/>
  <c r="CC35" i="273"/>
  <c r="CD36" i="273"/>
  <c r="CD38" i="273"/>
  <c r="CD39" i="273"/>
  <c r="CB31" i="289"/>
  <c r="CC10" i="286"/>
  <c r="CB125" i="280"/>
  <c r="CC4" i="285"/>
  <c r="CC4" i="280"/>
  <c r="CC4" i="314"/>
  <c r="CC4" i="286"/>
  <c r="CC4" i="282"/>
  <c r="CC4" i="288"/>
  <c r="CC4" i="265"/>
  <c r="CC4" i="278"/>
  <c r="CC4" i="304"/>
  <c r="CC4" i="275"/>
  <c r="CC4" i="289"/>
  <c r="CC4" i="273"/>
  <c r="CA96" i="280"/>
  <c r="CA86" i="280"/>
  <c r="CA76" i="280"/>
  <c r="CA41" i="314"/>
  <c r="CA85" i="314"/>
  <c r="CA114" i="288"/>
  <c r="CA115" i="288"/>
  <c r="CA123" i="288"/>
  <c r="CA143" i="273"/>
  <c r="BZ144" i="273"/>
  <c r="CA119" i="288"/>
  <c r="CA69" i="288"/>
  <c r="CA46" i="288"/>
  <c r="CA33" i="288"/>
  <c r="CA126" i="280"/>
  <c r="CA57" i="288"/>
  <c r="CA52" i="288"/>
  <c r="CA11" i="282"/>
  <c r="CA64" i="282"/>
  <c r="CA212" i="280"/>
  <c r="CA191" i="280"/>
  <c r="CA230" i="280"/>
  <c r="CA47" i="314"/>
  <c r="CA54" i="314"/>
  <c r="CA17" i="314"/>
  <c r="CA40" i="286"/>
  <c r="CA155" i="273"/>
  <c r="CA156" i="273"/>
  <c r="BZ20" i="285"/>
  <c r="CD184" i="273"/>
  <c r="CD185" i="273"/>
  <c r="CD2" i="285"/>
  <c r="CD2" i="280"/>
  <c r="CD2" i="314"/>
  <c r="CD2" i="286"/>
  <c r="CD101" i="288"/>
  <c r="CD2" i="282"/>
  <c r="CD2" i="288"/>
  <c r="CD33" i="311"/>
  <c r="CD2" i="273"/>
  <c r="CD2" i="278"/>
  <c r="CD2" i="275"/>
  <c r="CD2" i="289"/>
  <c r="CC190" i="280"/>
  <c r="CC188" i="273"/>
  <c r="CD190" i="280"/>
  <c r="CD188" i="273"/>
  <c r="CD200" i="280"/>
  <c r="CD109" i="278"/>
  <c r="CD76" i="314"/>
  <c r="CD37" i="314"/>
  <c r="CD85" i="282"/>
  <c r="CD74" i="282"/>
  <c r="CD15" i="275"/>
  <c r="CD20" i="275"/>
  <c r="CE17" i="275"/>
  <c r="CD28" i="314"/>
  <c r="CD187" i="273"/>
  <c r="CD189" i="273"/>
  <c r="CD105" i="278"/>
  <c r="CD100" i="278"/>
  <c r="CA20" i="285"/>
  <c r="CD4" i="285"/>
  <c r="CD4" i="280"/>
  <c r="CD4" i="314"/>
  <c r="CD4" i="286"/>
  <c r="CD4" i="282"/>
  <c r="CD4" i="288"/>
  <c r="CD4" i="265"/>
  <c r="CD4" i="275"/>
  <c r="CD4" i="289"/>
  <c r="CD4" i="278"/>
  <c r="CD4" i="304"/>
  <c r="CD4" i="273"/>
  <c r="AB18" i="285"/>
  <c r="AB21" i="285"/>
  <c r="AA75" i="265"/>
  <c r="CB96" i="280"/>
  <c r="CB76" i="280"/>
  <c r="CB86" i="280"/>
  <c r="CB85" i="314"/>
  <c r="CB41" i="314"/>
  <c r="CB119" i="288"/>
  <c r="CB114" i="288"/>
  <c r="CB115" i="288"/>
  <c r="CB123" i="288"/>
  <c r="CB69" i="288"/>
  <c r="CB143" i="273"/>
  <c r="CA144" i="273"/>
  <c r="CB33" i="288"/>
  <c r="CB126" i="280"/>
  <c r="CB57" i="288"/>
  <c r="CB52" i="288"/>
  <c r="CB46" i="288"/>
  <c r="CC125" i="280"/>
  <c r="CD35" i="273"/>
  <c r="CE36" i="273"/>
  <c r="CE38" i="273"/>
  <c r="CE39" i="273"/>
  <c r="CE2" i="285"/>
  <c r="CE184" i="273"/>
  <c r="CE185" i="273"/>
  <c r="CE2" i="280"/>
  <c r="CE2" i="314"/>
  <c r="CE2" i="286"/>
  <c r="CE101" i="288"/>
  <c r="CE2" i="282"/>
  <c r="CE2" i="288"/>
  <c r="CE2" i="275"/>
  <c r="CE2" i="289"/>
  <c r="CE2" i="278"/>
  <c r="CE33" i="311"/>
  <c r="CE2" i="273"/>
  <c r="CB87" i="280"/>
  <c r="CB11" i="282"/>
  <c r="CB64" i="282"/>
  <c r="CB191" i="280"/>
  <c r="CB230" i="280"/>
  <c r="CB212" i="280"/>
  <c r="CB17" i="314"/>
  <c r="CB47" i="314"/>
  <c r="CB54" i="314"/>
  <c r="CB40" i="286"/>
  <c r="CB155" i="273"/>
  <c r="CB156" i="273"/>
  <c r="CD10" i="286"/>
  <c r="BZ79" i="288"/>
  <c r="BZ74" i="288"/>
  <c r="CA3" i="285"/>
  <c r="CA3" i="314"/>
  <c r="CA3" i="286"/>
  <c r="CA3" i="282"/>
  <c r="CA3" i="265"/>
  <c r="CA3" i="289"/>
  <c r="CA3" i="275"/>
  <c r="CA47" i="273"/>
  <c r="CA3" i="304"/>
  <c r="CA3" i="278"/>
  <c r="CA3" i="273"/>
  <c r="AQ81" i="278"/>
  <c r="AQ35" i="265"/>
  <c r="CE190" i="280"/>
  <c r="CE188" i="273"/>
  <c r="AB75" i="265"/>
  <c r="AC18" i="285"/>
  <c r="AC21" i="285"/>
  <c r="CB20" i="285"/>
  <c r="CE4" i="285"/>
  <c r="CE4" i="280"/>
  <c r="CE4" i="314"/>
  <c r="CE4" i="286"/>
  <c r="CE4" i="282"/>
  <c r="CE4" i="288"/>
  <c r="CE4" i="265"/>
  <c r="CE4" i="278"/>
  <c r="CE4" i="289"/>
  <c r="CE4" i="275"/>
  <c r="CE4" i="304"/>
  <c r="CE4" i="273"/>
  <c r="CC87" i="280"/>
  <c r="CC76" i="280"/>
  <c r="CC86" i="280"/>
  <c r="CC96" i="280"/>
  <c r="CC85" i="314"/>
  <c r="CC41" i="314"/>
  <c r="CC114" i="288"/>
  <c r="CC115" i="288"/>
  <c r="CC123" i="288"/>
  <c r="CC143" i="273"/>
  <c r="CB144" i="273"/>
  <c r="CC69" i="288"/>
  <c r="CC119" i="288"/>
  <c r="CC57" i="288"/>
  <c r="CC52" i="288"/>
  <c r="CC46" i="288"/>
  <c r="CC126" i="280"/>
  <c r="CC33" i="288"/>
  <c r="CE10" i="286"/>
  <c r="CD125" i="280"/>
  <c r="CC64" i="282"/>
  <c r="CC11" i="282"/>
  <c r="CC212" i="280"/>
  <c r="CC230" i="280"/>
  <c r="CC191" i="280"/>
  <c r="CC17" i="314"/>
  <c r="CC47" i="314"/>
  <c r="CC40" i="286"/>
  <c r="CC54" i="314"/>
  <c r="CC155" i="273"/>
  <c r="CC156" i="273"/>
  <c r="CD31" i="289"/>
  <c r="CE35" i="273"/>
  <c r="CF36" i="273"/>
  <c r="CF38" i="273"/>
  <c r="CF39" i="273"/>
  <c r="CA79" i="288"/>
  <c r="CA74" i="288"/>
  <c r="CB3" i="285"/>
  <c r="CB3" i="314"/>
  <c r="CB3" i="286"/>
  <c r="CB3" i="282"/>
  <c r="CB3" i="265"/>
  <c r="CB47" i="273"/>
  <c r="CB3" i="275"/>
  <c r="CB3" i="273"/>
  <c r="CB3" i="278"/>
  <c r="CB3" i="304"/>
  <c r="CB3" i="289"/>
  <c r="CE28" i="314"/>
  <c r="CE187" i="273"/>
  <c r="CE189" i="273"/>
  <c r="CE105" i="278"/>
  <c r="CE100" i="278"/>
  <c r="CE200" i="280"/>
  <c r="CE109" i="278"/>
  <c r="CE37" i="314"/>
  <c r="CE76" i="314"/>
  <c r="CE85" i="282"/>
  <c r="CE74" i="282"/>
  <c r="CE15" i="275"/>
  <c r="CE20" i="275"/>
  <c r="CF17" i="275"/>
  <c r="CF2" i="285"/>
  <c r="CF184" i="273"/>
  <c r="CF2" i="280"/>
  <c r="CF2" i="314"/>
  <c r="CF2" i="286"/>
  <c r="CF101" i="288"/>
  <c r="CF2" i="282"/>
  <c r="CF2" i="288"/>
  <c r="CF2" i="275"/>
  <c r="CF33" i="311"/>
  <c r="CF2" i="273"/>
  <c r="CF2" i="278"/>
  <c r="CF2" i="289"/>
  <c r="CF185" i="273"/>
  <c r="AQ88" i="265"/>
  <c r="CG2" i="285"/>
  <c r="CG184" i="273"/>
  <c r="CG2" i="280"/>
  <c r="CG2" i="314"/>
  <c r="CG101" i="288"/>
  <c r="CG2" i="282"/>
  <c r="CG2" i="286"/>
  <c r="CG2" i="288"/>
  <c r="CG2" i="278"/>
  <c r="CG2" i="273"/>
  <c r="CG2" i="289"/>
  <c r="CG33" i="311"/>
  <c r="CG2" i="275"/>
  <c r="CD87" i="280"/>
  <c r="CF28" i="314"/>
  <c r="CF187" i="273"/>
  <c r="CF189" i="273"/>
  <c r="CF105" i="278"/>
  <c r="CF100" i="278"/>
  <c r="CC20" i="285"/>
  <c r="CG185" i="273"/>
  <c r="CF10" i="286"/>
  <c r="CF4" i="285"/>
  <c r="CF4" i="280"/>
  <c r="CF4" i="314"/>
  <c r="CF4" i="286"/>
  <c r="CF4" i="282"/>
  <c r="CF4" i="288"/>
  <c r="CF4" i="265"/>
  <c r="CF4" i="275"/>
  <c r="CF4" i="289"/>
  <c r="CF4" i="278"/>
  <c r="CF4" i="273"/>
  <c r="CF4" i="304"/>
  <c r="AD18" i="285"/>
  <c r="AD21" i="285"/>
  <c r="AC75" i="265"/>
  <c r="CD64" i="282"/>
  <c r="CD11" i="282"/>
  <c r="CD126" i="280"/>
  <c r="CD191" i="280"/>
  <c r="CD212" i="280"/>
  <c r="CD230" i="280"/>
  <c r="CD54" i="314"/>
  <c r="CD47" i="314"/>
  <c r="CD17" i="314"/>
  <c r="CD40" i="286"/>
  <c r="CD155" i="273"/>
  <c r="CD156" i="273"/>
  <c r="CD96" i="280"/>
  <c r="CD86" i="280"/>
  <c r="CD76" i="280"/>
  <c r="CD85" i="314"/>
  <c r="CD41" i="314"/>
  <c r="CD69" i="288"/>
  <c r="CD114" i="288"/>
  <c r="CD115" i="288"/>
  <c r="CD123" i="288"/>
  <c r="CD119" i="288"/>
  <c r="CD143" i="273"/>
  <c r="CC144" i="273"/>
  <c r="CD52" i="288"/>
  <c r="CD46" i="288"/>
  <c r="CD33" i="288"/>
  <c r="CD57" i="288"/>
  <c r="CF35" i="273"/>
  <c r="CG36" i="273"/>
  <c r="CG38" i="273"/>
  <c r="CG39" i="273"/>
  <c r="CF188" i="273"/>
  <c r="CF190" i="280"/>
  <c r="CE125" i="280"/>
  <c r="CC3" i="285"/>
  <c r="CC3" i="314"/>
  <c r="CC3" i="282"/>
  <c r="CC3" i="286"/>
  <c r="CC3" i="265"/>
  <c r="CC3" i="275"/>
  <c r="CC3" i="278"/>
  <c r="CC47" i="273"/>
  <c r="CC3" i="273"/>
  <c r="CC3" i="304"/>
  <c r="CC3" i="289"/>
  <c r="CB79" i="288"/>
  <c r="CB74" i="288"/>
  <c r="CE87" i="280"/>
  <c r="CE155" i="273"/>
  <c r="CE156" i="273"/>
  <c r="CE64" i="282"/>
  <c r="CE11" i="282"/>
  <c r="CE126" i="280"/>
  <c r="CE212" i="280"/>
  <c r="CE230" i="280"/>
  <c r="CE191" i="280"/>
  <c r="CE17" i="314"/>
  <c r="CE47" i="314"/>
  <c r="CE54" i="314"/>
  <c r="CE40" i="286"/>
  <c r="CH2" i="285"/>
  <c r="CH184" i="273"/>
  <c r="CH2" i="280"/>
  <c r="CH2" i="314"/>
  <c r="CH2" i="286"/>
  <c r="CH101" i="288"/>
  <c r="CH2" i="282"/>
  <c r="CH2" i="288"/>
  <c r="CH33" i="311"/>
  <c r="CH2" i="273"/>
  <c r="CH2" i="278"/>
  <c r="CH2" i="289"/>
  <c r="CH2" i="275"/>
  <c r="CH185" i="273"/>
  <c r="CG10" i="286"/>
  <c r="CD20" i="285"/>
  <c r="M82" i="277"/>
  <c r="CF200" i="280"/>
  <c r="CF109" i="278"/>
  <c r="CF76" i="314"/>
  <c r="CF31" i="289"/>
  <c r="CF37" i="314"/>
  <c r="CF85" i="282"/>
  <c r="CF74" i="282"/>
  <c r="CF15" i="275"/>
  <c r="CF20" i="275"/>
  <c r="CG17" i="275"/>
  <c r="CE96" i="280"/>
  <c r="CE86" i="280"/>
  <c r="CE76" i="280"/>
  <c r="CE85" i="314"/>
  <c r="CE41" i="314"/>
  <c r="CE114" i="288"/>
  <c r="CE115" i="288"/>
  <c r="CE123" i="288"/>
  <c r="CE143" i="273"/>
  <c r="CD144" i="273"/>
  <c r="CE119" i="288"/>
  <c r="CE69" i="288"/>
  <c r="CE52" i="288"/>
  <c r="CE33" i="288"/>
  <c r="CE57" i="288"/>
  <c r="CE46" i="288"/>
  <c r="CG190" i="280"/>
  <c r="CG188" i="273"/>
  <c r="CD3" i="285"/>
  <c r="CD3" i="286"/>
  <c r="CD3" i="314"/>
  <c r="CD3" i="282"/>
  <c r="CD3" i="265"/>
  <c r="CD3" i="304"/>
  <c r="CD3" i="289"/>
  <c r="CD47" i="273"/>
  <c r="CD3" i="273"/>
  <c r="CD3" i="278"/>
  <c r="CD3" i="275"/>
  <c r="CG35" i="273"/>
  <c r="CH36" i="273"/>
  <c r="CH38" i="273"/>
  <c r="CH39" i="273"/>
  <c r="CG4" i="285"/>
  <c r="CG4" i="280"/>
  <c r="CG4" i="314"/>
  <c r="CG4" i="286"/>
  <c r="CG4" i="282"/>
  <c r="CG4" i="288"/>
  <c r="CG4" i="265"/>
  <c r="CG4" i="273"/>
  <c r="CG4" i="275"/>
  <c r="CG4" i="278"/>
  <c r="CG4" i="304"/>
  <c r="CG4" i="289"/>
  <c r="CC74" i="288"/>
  <c r="CC79" i="288"/>
  <c r="CF125" i="280"/>
  <c r="AE18" i="285"/>
  <c r="AE21" i="285"/>
  <c r="AD75" i="265"/>
  <c r="CG200" i="280"/>
  <c r="CG109" i="278"/>
  <c r="CG37" i="314"/>
  <c r="CG76" i="314"/>
  <c r="CG74" i="282"/>
  <c r="CG85" i="282"/>
  <c r="CG15" i="275"/>
  <c r="AR81" i="278"/>
  <c r="AR35" i="265"/>
  <c r="CI2" i="285"/>
  <c r="CI184" i="273"/>
  <c r="CI185" i="273"/>
  <c r="CI2" i="280"/>
  <c r="CI2" i="314"/>
  <c r="CI2" i="286"/>
  <c r="CI101" i="288"/>
  <c r="CI2" i="282"/>
  <c r="CI2" i="288"/>
  <c r="CI2" i="289"/>
  <c r="CI2" i="273"/>
  <c r="CI2" i="275"/>
  <c r="CI2" i="278"/>
  <c r="CI33" i="311"/>
  <c r="AF18" i="285"/>
  <c r="AF21" i="285"/>
  <c r="AE75" i="265"/>
  <c r="CG125" i="280"/>
  <c r="CE20" i="285"/>
  <c r="CH200" i="280"/>
  <c r="CH109" i="278"/>
  <c r="CH37" i="314"/>
  <c r="CH76" i="314"/>
  <c r="CH31" i="289"/>
  <c r="CH74" i="282"/>
  <c r="CH85" i="282"/>
  <c r="CH15" i="275"/>
  <c r="CE3" i="285"/>
  <c r="CE3" i="314"/>
  <c r="CE3" i="286"/>
  <c r="CE3" i="282"/>
  <c r="CE3" i="265"/>
  <c r="CE47" i="273"/>
  <c r="CE3" i="275"/>
  <c r="CE3" i="304"/>
  <c r="CE3" i="273"/>
  <c r="CE3" i="289"/>
  <c r="CE3" i="278"/>
  <c r="CD79" i="288"/>
  <c r="CD74" i="288"/>
  <c r="CH10" i="286"/>
  <c r="CG20" i="275"/>
  <c r="CH17" i="275"/>
  <c r="CF11" i="282"/>
  <c r="CF64" i="282"/>
  <c r="CF126" i="280"/>
  <c r="CF230" i="280"/>
  <c r="CF212" i="280"/>
  <c r="CF191" i="280"/>
  <c r="CF17" i="314"/>
  <c r="CF47" i="314"/>
  <c r="CF54" i="314"/>
  <c r="CF40" i="286"/>
  <c r="CF155" i="273"/>
  <c r="CF156" i="273"/>
  <c r="CG28" i="314"/>
  <c r="CG100" i="278"/>
  <c r="CG187" i="273"/>
  <c r="CG189" i="273"/>
  <c r="CG105" i="278"/>
  <c r="CF96" i="280"/>
  <c r="CF86" i="280"/>
  <c r="CF76" i="280"/>
  <c r="CF85" i="314"/>
  <c r="CF41" i="314"/>
  <c r="CF119" i="288"/>
  <c r="CF69" i="288"/>
  <c r="CF114" i="288"/>
  <c r="CF115" i="288"/>
  <c r="CF123" i="288"/>
  <c r="CF33" i="288"/>
  <c r="CF57" i="288"/>
  <c r="CF52" i="288"/>
  <c r="CF46" i="288"/>
  <c r="CF143" i="273"/>
  <c r="CE144" i="273"/>
  <c r="CH190" i="280"/>
  <c r="CH188" i="273"/>
  <c r="CH28" i="314"/>
  <c r="CH187" i="273"/>
  <c r="CH105" i="278"/>
  <c r="CH100" i="278"/>
  <c r="CH4" i="285"/>
  <c r="CH4" i="280"/>
  <c r="CH4" i="314"/>
  <c r="CH4" i="286"/>
  <c r="CH4" i="282"/>
  <c r="CH4" i="265"/>
  <c r="CH4" i="288"/>
  <c r="CH4" i="289"/>
  <c r="CH4" i="304"/>
  <c r="CH4" i="273"/>
  <c r="CH4" i="275"/>
  <c r="CH4" i="278"/>
  <c r="CH35" i="273"/>
  <c r="CI36" i="273"/>
  <c r="CI38" i="273"/>
  <c r="CI39" i="273"/>
  <c r="AR88" i="265"/>
  <c r="CG96" i="280"/>
  <c r="CG86" i="280"/>
  <c r="CG76" i="280"/>
  <c r="CG85" i="314"/>
  <c r="CG41" i="314"/>
  <c r="CG69" i="288"/>
  <c r="CG119" i="288"/>
  <c r="CG114" i="288"/>
  <c r="CG115" i="288"/>
  <c r="CG123" i="288"/>
  <c r="CG143" i="273"/>
  <c r="CF144" i="273"/>
  <c r="CG57" i="288"/>
  <c r="CG52" i="288"/>
  <c r="CG46" i="288"/>
  <c r="CG126" i="280"/>
  <c r="CG33" i="288"/>
  <c r="CG64" i="282"/>
  <c r="CG11" i="282"/>
  <c r="CG230" i="280"/>
  <c r="CG212" i="280"/>
  <c r="CG191" i="280"/>
  <c r="CG17" i="314"/>
  <c r="CG47" i="314"/>
  <c r="CG54" i="314"/>
  <c r="CG40" i="286"/>
  <c r="CG155" i="273"/>
  <c r="CG156" i="273"/>
  <c r="CI190" i="280"/>
  <c r="CI188" i="273"/>
  <c r="CI35" i="273"/>
  <c r="CJ36" i="273"/>
  <c r="CJ38" i="273"/>
  <c r="CJ39" i="273"/>
  <c r="CF87" i="280"/>
  <c r="CI10" i="286"/>
  <c r="CH20" i="275"/>
  <c r="CI17" i="275"/>
  <c r="CJ184" i="273"/>
  <c r="CJ185" i="273"/>
  <c r="CJ2" i="285"/>
  <c r="CJ2" i="280"/>
  <c r="CJ2" i="314"/>
  <c r="CJ2" i="286"/>
  <c r="CJ101" i="288"/>
  <c r="CJ2" i="282"/>
  <c r="CJ2" i="288"/>
  <c r="CJ2" i="273"/>
  <c r="CJ2" i="278"/>
  <c r="CJ2" i="289"/>
  <c r="CJ2" i="275"/>
  <c r="CJ33" i="311"/>
  <c r="CF20" i="285"/>
  <c r="CH125" i="280"/>
  <c r="CE79" i="288"/>
  <c r="CE74" i="288"/>
  <c r="AG18" i="285"/>
  <c r="AG21" i="285"/>
  <c r="AF75" i="265"/>
  <c r="CI4" i="285"/>
  <c r="CI4" i="280"/>
  <c r="CI4" i="314"/>
  <c r="CI4" i="286"/>
  <c r="CI4" i="282"/>
  <c r="CI4" i="265"/>
  <c r="CI4" i="288"/>
  <c r="CI4" i="289"/>
  <c r="CI4" i="275"/>
  <c r="CI4" i="304"/>
  <c r="CI4" i="273"/>
  <c r="CI4" i="278"/>
  <c r="CH189" i="273"/>
  <c r="CF3" i="285"/>
  <c r="CF3" i="314"/>
  <c r="CF3" i="286"/>
  <c r="CF3" i="282"/>
  <c r="CF3" i="265"/>
  <c r="CF3" i="289"/>
  <c r="CF3" i="273"/>
  <c r="CF47" i="273"/>
  <c r="CF3" i="278"/>
  <c r="CF3" i="275"/>
  <c r="CF3" i="304"/>
  <c r="CG87" i="280"/>
  <c r="CI200" i="280"/>
  <c r="CI109" i="278"/>
  <c r="CI37" i="314"/>
  <c r="CI76" i="314"/>
  <c r="CI85" i="282"/>
  <c r="CI74" i="282"/>
  <c r="CI15" i="275"/>
  <c r="CI20" i="275"/>
  <c r="CJ17" i="275"/>
  <c r="CI28" i="314"/>
  <c r="CI187" i="273"/>
  <c r="CI189" i="273"/>
  <c r="CI105" i="278"/>
  <c r="CI100" i="278"/>
  <c r="CH87" i="280"/>
  <c r="AG75" i="265"/>
  <c r="AH18" i="285"/>
  <c r="AH21" i="285"/>
  <c r="CJ35" i="273"/>
  <c r="CK36" i="273"/>
  <c r="CK38" i="273"/>
  <c r="CK39" i="273"/>
  <c r="CG20" i="285"/>
  <c r="CG3" i="285"/>
  <c r="CG3" i="314"/>
  <c r="CG3" i="286"/>
  <c r="CG3" i="282"/>
  <c r="CG3" i="265"/>
  <c r="CG3" i="289"/>
  <c r="CG3" i="275"/>
  <c r="CG47" i="273"/>
  <c r="CG3" i="278"/>
  <c r="CG3" i="304"/>
  <c r="CG3" i="273"/>
  <c r="CJ10" i="286"/>
  <c r="CI125" i="280"/>
  <c r="CJ200" i="280"/>
  <c r="CJ109" i="278"/>
  <c r="CJ76" i="314"/>
  <c r="CJ37" i="314"/>
  <c r="CJ31" i="289"/>
  <c r="CJ85" i="282"/>
  <c r="CJ74" i="282"/>
  <c r="CJ15" i="275"/>
  <c r="CJ20" i="275"/>
  <c r="CK17" i="275"/>
  <c r="CJ4" i="285"/>
  <c r="CJ4" i="280"/>
  <c r="CJ4" i="314"/>
  <c r="CJ4" i="286"/>
  <c r="CJ4" i="282"/>
  <c r="CJ4" i="288"/>
  <c r="CJ4" i="265"/>
  <c r="CJ4" i="289"/>
  <c r="CJ4" i="275"/>
  <c r="CJ4" i="304"/>
  <c r="CJ4" i="278"/>
  <c r="CJ4" i="273"/>
  <c r="CJ28" i="314"/>
  <c r="CJ187" i="273"/>
  <c r="CJ189" i="273"/>
  <c r="CJ100" i="278"/>
  <c r="CJ105" i="278"/>
  <c r="CJ188" i="273"/>
  <c r="CJ190" i="280"/>
  <c r="CH96" i="280"/>
  <c r="CH86" i="280"/>
  <c r="CH76" i="280"/>
  <c r="CH41" i="314"/>
  <c r="CH85" i="314"/>
  <c r="CH69" i="288"/>
  <c r="CH119" i="288"/>
  <c r="CH114" i="288"/>
  <c r="CH115" i="288"/>
  <c r="CH123" i="288"/>
  <c r="CH143" i="273"/>
  <c r="CG144" i="273"/>
  <c r="CH46" i="288"/>
  <c r="CH52" i="288"/>
  <c r="CH33" i="288"/>
  <c r="CH126" i="280"/>
  <c r="CH57" i="288"/>
  <c r="CH64" i="282"/>
  <c r="CH11" i="282"/>
  <c r="CH230" i="280"/>
  <c r="CH191" i="280"/>
  <c r="CH212" i="280"/>
  <c r="CH54" i="314"/>
  <c r="CH17" i="314"/>
  <c r="CH47" i="314"/>
  <c r="CH40" i="286"/>
  <c r="CH155" i="273"/>
  <c r="CH156" i="273"/>
  <c r="CK2" i="285"/>
  <c r="CK184" i="273"/>
  <c r="CK2" i="280"/>
  <c r="CK2" i="314"/>
  <c r="CK2" i="282"/>
  <c r="CK2" i="286"/>
  <c r="CK101" i="288"/>
  <c r="CK2" i="288"/>
  <c r="CK2" i="278"/>
  <c r="CK2" i="273"/>
  <c r="CK33" i="311"/>
  <c r="CK2" i="275"/>
  <c r="CK2" i="289"/>
  <c r="CF79" i="288"/>
  <c r="CF74" i="288"/>
  <c r="AS81" i="278"/>
  <c r="AS35" i="265"/>
  <c r="CK10" i="286"/>
  <c r="CI87" i="280"/>
  <c r="CK28" i="314"/>
  <c r="CK187" i="273"/>
  <c r="CK189" i="273"/>
  <c r="CK105" i="278"/>
  <c r="CK100" i="278"/>
  <c r="CJ125" i="280"/>
  <c r="CK185" i="273"/>
  <c r="CL184" i="273"/>
  <c r="CL2" i="285"/>
  <c r="CL2" i="280"/>
  <c r="CL2" i="314"/>
  <c r="CL2" i="286"/>
  <c r="CL101" i="288"/>
  <c r="CL2" i="282"/>
  <c r="CL2" i="288"/>
  <c r="CL2" i="278"/>
  <c r="CL2" i="289"/>
  <c r="CL33" i="311"/>
  <c r="CL2" i="273"/>
  <c r="CL2" i="275"/>
  <c r="CI11" i="282"/>
  <c r="CI64" i="282"/>
  <c r="CI126" i="280"/>
  <c r="CI212" i="280"/>
  <c r="CI191" i="280"/>
  <c r="CI230" i="280"/>
  <c r="CI17" i="314"/>
  <c r="CI47" i="314"/>
  <c r="CI54" i="314"/>
  <c r="CI40" i="286"/>
  <c r="CI155" i="273"/>
  <c r="CI156" i="273"/>
  <c r="CI96" i="280"/>
  <c r="CI86" i="280"/>
  <c r="CI76" i="280"/>
  <c r="CI41" i="314"/>
  <c r="CI85" i="314"/>
  <c r="CI114" i="288"/>
  <c r="CI115" i="288"/>
  <c r="CI123" i="288"/>
  <c r="CI143" i="273"/>
  <c r="CH144" i="273"/>
  <c r="CI119" i="288"/>
  <c r="CI69" i="288"/>
  <c r="CI46" i="288"/>
  <c r="CI33" i="288"/>
  <c r="CI57" i="288"/>
  <c r="CI52" i="288"/>
  <c r="CK4" i="285"/>
  <c r="CK4" i="280"/>
  <c r="CK4" i="314"/>
  <c r="CK4" i="286"/>
  <c r="CK4" i="282"/>
  <c r="CK4" i="288"/>
  <c r="CK4" i="265"/>
  <c r="CK4" i="275"/>
  <c r="CK4" i="304"/>
  <c r="CK4" i="289"/>
  <c r="CK4" i="273"/>
  <c r="CK4" i="278"/>
  <c r="CH20" i="285"/>
  <c r="CG79" i="288"/>
  <c r="CG74" i="288"/>
  <c r="CK35" i="273"/>
  <c r="CL36" i="273"/>
  <c r="CL38" i="273"/>
  <c r="CL39" i="273"/>
  <c r="CH3" i="285"/>
  <c r="CH3" i="314"/>
  <c r="CH3" i="286"/>
  <c r="CH3" i="282"/>
  <c r="CH3" i="265"/>
  <c r="CH3" i="275"/>
  <c r="CH3" i="273"/>
  <c r="CH47" i="273"/>
  <c r="CH3" i="278"/>
  <c r="CH3" i="304"/>
  <c r="CH3" i="289"/>
  <c r="AI18" i="285"/>
  <c r="AI21" i="285"/>
  <c r="AH75" i="265"/>
  <c r="AS88" i="265"/>
  <c r="CJ87" i="280"/>
  <c r="CL185" i="273"/>
  <c r="AJ18" i="285"/>
  <c r="AJ21" i="285"/>
  <c r="AI75" i="265"/>
  <c r="CH79" i="288"/>
  <c r="CH74" i="288"/>
  <c r="CL35" i="273"/>
  <c r="CM36" i="273"/>
  <c r="CM38" i="273"/>
  <c r="CM39" i="273"/>
  <c r="CI20" i="285"/>
  <c r="CL4" i="285"/>
  <c r="CL4" i="280"/>
  <c r="CL4" i="314"/>
  <c r="CL4" i="286"/>
  <c r="CL4" i="282"/>
  <c r="CL4" i="288"/>
  <c r="CL4" i="265"/>
  <c r="CL4" i="275"/>
  <c r="CL4" i="289"/>
  <c r="CL4" i="273"/>
  <c r="CL4" i="304"/>
  <c r="CL4" i="278"/>
  <c r="CM2" i="285"/>
  <c r="CM184" i="273"/>
  <c r="CM2" i="280"/>
  <c r="CM2" i="314"/>
  <c r="CM2" i="286"/>
  <c r="CM101" i="288"/>
  <c r="CM2" i="282"/>
  <c r="CM2" i="288"/>
  <c r="CM2" i="278"/>
  <c r="CM2" i="275"/>
  <c r="CM2" i="273"/>
  <c r="CM2" i="289"/>
  <c r="CM33" i="311"/>
  <c r="CL10" i="286"/>
  <c r="CK188" i="273"/>
  <c r="CK190" i="280"/>
  <c r="CJ96" i="280"/>
  <c r="CJ76" i="280"/>
  <c r="CJ86" i="280"/>
  <c r="CJ85" i="314"/>
  <c r="CJ41" i="314"/>
  <c r="CJ119" i="288"/>
  <c r="CJ114" i="288"/>
  <c r="CJ115" i="288"/>
  <c r="CJ123" i="288"/>
  <c r="CJ69" i="288"/>
  <c r="CJ33" i="288"/>
  <c r="CJ126" i="280"/>
  <c r="CJ57" i="288"/>
  <c r="CJ52" i="288"/>
  <c r="CJ46" i="288"/>
  <c r="CJ143" i="273"/>
  <c r="CI144" i="273"/>
  <c r="CI3" i="285"/>
  <c r="CI3" i="314"/>
  <c r="CI3" i="286"/>
  <c r="CI3" i="282"/>
  <c r="CI3" i="265"/>
  <c r="CI3" i="289"/>
  <c r="CI3" i="275"/>
  <c r="CI47" i="273"/>
  <c r="CI3" i="278"/>
  <c r="CI3" i="273"/>
  <c r="CI3" i="304"/>
  <c r="CK200" i="280"/>
  <c r="CK109" i="278"/>
  <c r="CK76" i="314"/>
  <c r="CK37" i="314"/>
  <c r="CK74" i="282"/>
  <c r="CK85" i="282"/>
  <c r="CK15" i="275"/>
  <c r="CK20" i="275"/>
  <c r="CL17" i="275"/>
  <c r="CJ11" i="282"/>
  <c r="CJ64" i="282"/>
  <c r="CJ191" i="280"/>
  <c r="CJ230" i="280"/>
  <c r="CJ212" i="280"/>
  <c r="CJ17" i="314"/>
  <c r="CJ47" i="314"/>
  <c r="CJ54" i="314"/>
  <c r="CJ40" i="286"/>
  <c r="CJ155" i="273"/>
  <c r="CJ156" i="273"/>
  <c r="CK125" i="280"/>
  <c r="CM109" i="278"/>
  <c r="CM200" i="280"/>
  <c r="CM76" i="314"/>
  <c r="CM37" i="314"/>
  <c r="CM85" i="282"/>
  <c r="CM74" i="282"/>
  <c r="CM15" i="275"/>
  <c r="CL28" i="314"/>
  <c r="CL187" i="273"/>
  <c r="CL189" i="273"/>
  <c r="CL105" i="278"/>
  <c r="CL100" i="278"/>
  <c r="CI79" i="288"/>
  <c r="CI74" i="288"/>
  <c r="CN184" i="273"/>
  <c r="CN185" i="273"/>
  <c r="CM10" i="286"/>
  <c r="CK86" i="280"/>
  <c r="CK76" i="280"/>
  <c r="CK85" i="314"/>
  <c r="CK41" i="314"/>
  <c r="CK96" i="280"/>
  <c r="CK114" i="288"/>
  <c r="CK115" i="288"/>
  <c r="CK123" i="288"/>
  <c r="CK143" i="273"/>
  <c r="CJ144" i="273"/>
  <c r="CK69" i="288"/>
  <c r="CK119" i="288"/>
  <c r="CK57" i="288"/>
  <c r="CK52" i="288"/>
  <c r="CK46" i="288"/>
  <c r="CK126" i="280"/>
  <c r="CK33" i="288"/>
  <c r="CM4" i="285"/>
  <c r="CM4" i="280"/>
  <c r="CM4" i="314"/>
  <c r="CM4" i="286"/>
  <c r="CM4" i="282"/>
  <c r="CM4" i="288"/>
  <c r="CM4" i="265"/>
  <c r="CM4" i="304"/>
  <c r="CM4" i="273"/>
  <c r="CM4" i="278"/>
  <c r="CM4" i="289"/>
  <c r="CM4" i="275"/>
  <c r="CL200" i="280"/>
  <c r="CL109" i="278"/>
  <c r="CL76" i="314"/>
  <c r="CL37" i="314"/>
  <c r="CL31" i="289"/>
  <c r="CL85" i="282"/>
  <c r="CL74" i="282"/>
  <c r="CL15" i="275"/>
  <c r="CL20" i="275"/>
  <c r="CM17" i="275"/>
  <c r="CL125" i="280"/>
  <c r="CK87" i="280"/>
  <c r="CN2" i="285"/>
  <c r="CN2" i="280"/>
  <c r="CN2" i="314"/>
  <c r="CN2" i="286"/>
  <c r="CN101" i="288"/>
  <c r="CN2" i="282"/>
  <c r="CN2" i="288"/>
  <c r="CN2" i="273"/>
  <c r="CN2" i="289"/>
  <c r="CN2" i="275"/>
  <c r="CN2" i="278"/>
  <c r="CN33" i="311"/>
  <c r="AJ75" i="265"/>
  <c r="AK18" i="285"/>
  <c r="AK21" i="285"/>
  <c r="CL190" i="280"/>
  <c r="CL188" i="273"/>
  <c r="CK64" i="282"/>
  <c r="CK11" i="282"/>
  <c r="CK212" i="280"/>
  <c r="CK230" i="280"/>
  <c r="CK191" i="280"/>
  <c r="CK17" i="314"/>
  <c r="CK47" i="314"/>
  <c r="CK40" i="286"/>
  <c r="CK54" i="314"/>
  <c r="CK155" i="273"/>
  <c r="CK156" i="273"/>
  <c r="CM35" i="273"/>
  <c r="CN36" i="273"/>
  <c r="CN38" i="273"/>
  <c r="CN39" i="273"/>
  <c r="CM185" i="273"/>
  <c r="CJ3" i="285"/>
  <c r="CJ3" i="314"/>
  <c r="CJ3" i="286"/>
  <c r="CJ3" i="282"/>
  <c r="CJ3" i="265"/>
  <c r="CJ47" i="273"/>
  <c r="CJ3" i="273"/>
  <c r="CJ3" i="304"/>
  <c r="CJ3" i="278"/>
  <c r="CJ3" i="275"/>
  <c r="CJ3" i="289"/>
  <c r="CJ20" i="285"/>
  <c r="AT81" i="278"/>
  <c r="AT35" i="265"/>
  <c r="CL96" i="280"/>
  <c r="CL86" i="280"/>
  <c r="CL76" i="280"/>
  <c r="CL85" i="314"/>
  <c r="CL41" i="314"/>
  <c r="CL69" i="288"/>
  <c r="CL114" i="288"/>
  <c r="CL115" i="288"/>
  <c r="CL123" i="288"/>
  <c r="CL119" i="288"/>
  <c r="CL143" i="273"/>
  <c r="CK144" i="273"/>
  <c r="CL52" i="288"/>
  <c r="CL46" i="288"/>
  <c r="CL33" i="288"/>
  <c r="CL126" i="280"/>
  <c r="CL57" i="288"/>
  <c r="CN200" i="280"/>
  <c r="CN109" i="278"/>
  <c r="CN76" i="314"/>
  <c r="CN37" i="314"/>
  <c r="CN85" i="282"/>
  <c r="CN74" i="282"/>
  <c r="CN15" i="275"/>
  <c r="CN10" i="286"/>
  <c r="CO2" i="285"/>
  <c r="CO184" i="273"/>
  <c r="CO185" i="273"/>
  <c r="CO2" i="280"/>
  <c r="CO2" i="314"/>
  <c r="CO101" i="288"/>
  <c r="CO2" i="286"/>
  <c r="CO2" i="282"/>
  <c r="CO2" i="288"/>
  <c r="CO2" i="273"/>
  <c r="CO33" i="311"/>
  <c r="CO2" i="275"/>
  <c r="CO2" i="278"/>
  <c r="CO2" i="289"/>
  <c r="CN188" i="273"/>
  <c r="CN190" i="280"/>
  <c r="CK20" i="285"/>
  <c r="CJ79" i="288"/>
  <c r="CJ74" i="288"/>
  <c r="CK3" i="285"/>
  <c r="CK3" i="314"/>
  <c r="CK3" i="282"/>
  <c r="CK3" i="286"/>
  <c r="CK3" i="265"/>
  <c r="CK47" i="273"/>
  <c r="CK3" i="275"/>
  <c r="CK3" i="278"/>
  <c r="CK3" i="273"/>
  <c r="CK3" i="304"/>
  <c r="CK3" i="289"/>
  <c r="CN28" i="314"/>
  <c r="CN187" i="273"/>
  <c r="CN100" i="278"/>
  <c r="CN105" i="278"/>
  <c r="CN4" i="285"/>
  <c r="CN4" i="280"/>
  <c r="CN4" i="314"/>
  <c r="CN4" i="286"/>
  <c r="CN4" i="282"/>
  <c r="CN4" i="288"/>
  <c r="CN4" i="265"/>
  <c r="CN4" i="304"/>
  <c r="CN4" i="278"/>
  <c r="CN4" i="273"/>
  <c r="CN4" i="275"/>
  <c r="CN4" i="289"/>
  <c r="CN35" i="273"/>
  <c r="CO36" i="273"/>
  <c r="CO38" i="273"/>
  <c r="CO39" i="273"/>
  <c r="CM125" i="280"/>
  <c r="AL18" i="285"/>
  <c r="AL21" i="285"/>
  <c r="AK75" i="265"/>
  <c r="CM28" i="314"/>
  <c r="CM187" i="273"/>
  <c r="CM189" i="273"/>
  <c r="CM105" i="278"/>
  <c r="CM100" i="278"/>
  <c r="CL64" i="282"/>
  <c r="CL11" i="282"/>
  <c r="CL191" i="280"/>
  <c r="CL212" i="280"/>
  <c r="CL230" i="280"/>
  <c r="CL17" i="314"/>
  <c r="CL54" i="314"/>
  <c r="CL47" i="314"/>
  <c r="CL40" i="286"/>
  <c r="CL155" i="273"/>
  <c r="CL156" i="273"/>
  <c r="CM190" i="280"/>
  <c r="CM188" i="273"/>
  <c r="CM20" i="275"/>
  <c r="CN17" i="275"/>
  <c r="AT88" i="265"/>
  <c r="CM96" i="280"/>
  <c r="CM86" i="280"/>
  <c r="CM76" i="280"/>
  <c r="CM85" i="314"/>
  <c r="CM41" i="314"/>
  <c r="CM114" i="288"/>
  <c r="CM115" i="288"/>
  <c r="CM123" i="288"/>
  <c r="CM143" i="273"/>
  <c r="CL144" i="273"/>
  <c r="CM119" i="288"/>
  <c r="CM69" i="288"/>
  <c r="CM52" i="288"/>
  <c r="CM33" i="288"/>
  <c r="CM126" i="280"/>
  <c r="CM57" i="288"/>
  <c r="CM46" i="288"/>
  <c r="CO190" i="280"/>
  <c r="CO188" i="273"/>
  <c r="N82" i="277"/>
  <c r="CM64" i="282"/>
  <c r="CM11" i="282"/>
  <c r="CM212" i="280"/>
  <c r="CM230" i="280"/>
  <c r="CM191" i="280"/>
  <c r="CM47" i="314"/>
  <c r="CM17" i="314"/>
  <c r="CM54" i="314"/>
  <c r="CM40" i="286"/>
  <c r="CM155" i="273"/>
  <c r="CM156" i="273"/>
  <c r="CN189" i="273"/>
  <c r="CL20" i="285"/>
  <c r="CL87" i="280"/>
  <c r="AM18" i="285"/>
  <c r="AM21" i="285"/>
  <c r="AL75" i="265"/>
  <c r="CO35" i="273"/>
  <c r="CP36" i="273"/>
  <c r="CP38" i="273"/>
  <c r="CP39" i="273"/>
  <c r="CO28" i="314"/>
  <c r="CO105" i="278"/>
  <c r="CO100" i="278"/>
  <c r="CO187" i="273"/>
  <c r="CO189" i="273"/>
  <c r="CK74" i="288"/>
  <c r="CK79" i="288"/>
  <c r="CO200" i="280"/>
  <c r="CO109" i="278"/>
  <c r="CO76" i="314"/>
  <c r="CO37" i="314"/>
  <c r="CO85" i="282"/>
  <c r="CO74" i="282"/>
  <c r="CO15" i="275"/>
  <c r="CN125" i="280"/>
  <c r="CN31" i="289"/>
  <c r="CP2" i="285"/>
  <c r="CP184" i="273"/>
  <c r="CP185" i="273"/>
  <c r="CP2" i="280"/>
  <c r="CP2" i="314"/>
  <c r="CP2" i="286"/>
  <c r="CP101" i="288"/>
  <c r="CP2" i="282"/>
  <c r="CP2" i="288"/>
  <c r="CP2" i="275"/>
  <c r="CP33" i="311"/>
  <c r="CP2" i="289"/>
  <c r="CP2" i="273"/>
  <c r="CP2" i="278"/>
  <c r="CO10" i="286"/>
  <c r="CL3" i="285"/>
  <c r="CL3" i="314"/>
  <c r="CL3" i="286"/>
  <c r="CL3" i="282"/>
  <c r="CL3" i="265"/>
  <c r="CL3" i="289"/>
  <c r="CL3" i="275"/>
  <c r="CL47" i="273"/>
  <c r="CL3" i="304"/>
  <c r="CL3" i="273"/>
  <c r="CL3" i="278"/>
  <c r="CO4" i="285"/>
  <c r="CO4" i="280"/>
  <c r="CO4" i="314"/>
  <c r="CO4" i="286"/>
  <c r="CO4" i="282"/>
  <c r="CO4" i="288"/>
  <c r="CO4" i="265"/>
  <c r="CO4" i="289"/>
  <c r="CO4" i="275"/>
  <c r="CO4" i="304"/>
  <c r="CO4" i="273"/>
  <c r="CO4" i="278"/>
  <c r="CN20" i="275"/>
  <c r="CO17" i="275"/>
  <c r="CP200" i="280"/>
  <c r="CP109" i="278"/>
  <c r="CP37" i="314"/>
  <c r="CP76" i="314"/>
  <c r="CP85" i="282"/>
  <c r="CP74" i="282"/>
  <c r="CP15" i="275"/>
  <c r="CO20" i="275"/>
  <c r="CP17" i="275"/>
  <c r="CP20" i="275"/>
  <c r="CQ17" i="275"/>
  <c r="CP188" i="273"/>
  <c r="CP190" i="280"/>
  <c r="CN87" i="280"/>
  <c r="CO125" i="280"/>
  <c r="CM87" i="280"/>
  <c r="CP4" i="285"/>
  <c r="CP4" i="280"/>
  <c r="CP4" i="314"/>
  <c r="CP4" i="286"/>
  <c r="CP4" i="282"/>
  <c r="CP4" i="265"/>
  <c r="CP4" i="288"/>
  <c r="CP4" i="304"/>
  <c r="CP4" i="273"/>
  <c r="CP4" i="275"/>
  <c r="CP4" i="278"/>
  <c r="CP4" i="289"/>
  <c r="CQ2" i="285"/>
  <c r="CQ184" i="273"/>
  <c r="CQ2" i="280"/>
  <c r="CQ2" i="314"/>
  <c r="CQ2" i="286"/>
  <c r="CQ101" i="288"/>
  <c r="CQ2" i="282"/>
  <c r="CQ2" i="288"/>
  <c r="CQ33" i="311"/>
  <c r="CQ2" i="273"/>
  <c r="CQ2" i="275"/>
  <c r="CQ2" i="289"/>
  <c r="CQ2" i="278"/>
  <c r="CN96" i="280"/>
  <c r="CN86" i="280"/>
  <c r="CN76" i="280"/>
  <c r="CN85" i="314"/>
  <c r="CN41" i="314"/>
  <c r="CN143" i="273"/>
  <c r="CM144" i="273"/>
  <c r="CN119" i="288"/>
  <c r="CN69" i="288"/>
  <c r="CN114" i="288"/>
  <c r="CN115" i="288"/>
  <c r="CN123" i="288"/>
  <c r="CN33" i="288"/>
  <c r="CN126" i="280"/>
  <c r="CN57" i="288"/>
  <c r="CN52" i="288"/>
  <c r="CN46" i="288"/>
  <c r="CP35" i="273"/>
  <c r="CQ36" i="273"/>
  <c r="CQ38" i="273"/>
  <c r="CQ39" i="273"/>
  <c r="AN18" i="285"/>
  <c r="AN21" i="285"/>
  <c r="AM75" i="265"/>
  <c r="CP28" i="314"/>
  <c r="CP187" i="273"/>
  <c r="CP189" i="273"/>
  <c r="CP100" i="278"/>
  <c r="CP105" i="278"/>
  <c r="CP10" i="286"/>
  <c r="CN64" i="282"/>
  <c r="CN11" i="282"/>
  <c r="CN230" i="280"/>
  <c r="CN191" i="280"/>
  <c r="CN212" i="280"/>
  <c r="CN47" i="314"/>
  <c r="CN17" i="314"/>
  <c r="CN54" i="314"/>
  <c r="CN40" i="286"/>
  <c r="CN155" i="273"/>
  <c r="CN156" i="273"/>
  <c r="CM3" i="285"/>
  <c r="CM3" i="314"/>
  <c r="CM3" i="286"/>
  <c r="CM3" i="282"/>
  <c r="CM3" i="265"/>
  <c r="CM3" i="278"/>
  <c r="CM3" i="304"/>
  <c r="CM3" i="273"/>
  <c r="CM3" i="289"/>
  <c r="CM3" i="275"/>
  <c r="CM47" i="273"/>
  <c r="CL79" i="288"/>
  <c r="CL74" i="288"/>
  <c r="CM20" i="285"/>
  <c r="AU81" i="278"/>
  <c r="AU35" i="265"/>
  <c r="CO87" i="280"/>
  <c r="CP31" i="289"/>
  <c r="CN3" i="285"/>
  <c r="CN3" i="314"/>
  <c r="CN3" i="286"/>
  <c r="CN3" i="282"/>
  <c r="CN3" i="265"/>
  <c r="CN3" i="275"/>
  <c r="CN47" i="273"/>
  <c r="CN3" i="273"/>
  <c r="CN3" i="278"/>
  <c r="CN3" i="289"/>
  <c r="CN3" i="304"/>
  <c r="CQ200" i="280"/>
  <c r="CQ109" i="278"/>
  <c r="CQ37" i="314"/>
  <c r="CQ76" i="314"/>
  <c r="CQ85" i="282"/>
  <c r="CQ74" i="282"/>
  <c r="CQ15" i="275"/>
  <c r="CQ20" i="275"/>
  <c r="CR17" i="275"/>
  <c r="CQ4" i="285"/>
  <c r="CQ4" i="280"/>
  <c r="CQ4" i="314"/>
  <c r="CQ4" i="286"/>
  <c r="CQ4" i="282"/>
  <c r="CQ4" i="265"/>
  <c r="CQ4" i="288"/>
  <c r="CQ4" i="304"/>
  <c r="CQ4" i="273"/>
  <c r="CQ4" i="278"/>
  <c r="CQ4" i="275"/>
  <c r="CQ4" i="289"/>
  <c r="CM79" i="288"/>
  <c r="CM74" i="288"/>
  <c r="CQ10" i="286"/>
  <c r="CQ185" i="273"/>
  <c r="CO11" i="282"/>
  <c r="CO126" i="280"/>
  <c r="CO64" i="282"/>
  <c r="CO230" i="280"/>
  <c r="CO191" i="280"/>
  <c r="CO212" i="280"/>
  <c r="CO17" i="314"/>
  <c r="CO47" i="314"/>
  <c r="CO54" i="314"/>
  <c r="CO40" i="286"/>
  <c r="CO155" i="273"/>
  <c r="CO156" i="273"/>
  <c r="CN20" i="285"/>
  <c r="AO18" i="285"/>
  <c r="AO21" i="285"/>
  <c r="AN75" i="265"/>
  <c r="CO96" i="280"/>
  <c r="CO86" i="280"/>
  <c r="CO76" i="280"/>
  <c r="CO85" i="314"/>
  <c r="CO41" i="314"/>
  <c r="CO69" i="288"/>
  <c r="CO119" i="288"/>
  <c r="CO114" i="288"/>
  <c r="CO115" i="288"/>
  <c r="CO123" i="288"/>
  <c r="CO143" i="273"/>
  <c r="CN144" i="273"/>
  <c r="CO57" i="288"/>
  <c r="CO52" i="288"/>
  <c r="CO46" i="288"/>
  <c r="CO33" i="288"/>
  <c r="CP125" i="280"/>
  <c r="CR2" i="285"/>
  <c r="CR184" i="273"/>
  <c r="CR185" i="273"/>
  <c r="CR2" i="280"/>
  <c r="CR2" i="314"/>
  <c r="CR2" i="286"/>
  <c r="CR101" i="288"/>
  <c r="CR2" i="282"/>
  <c r="CR2" i="288"/>
  <c r="CR2" i="273"/>
  <c r="CR2" i="278"/>
  <c r="CR2" i="289"/>
  <c r="CR2" i="275"/>
  <c r="CR33" i="311"/>
  <c r="CQ35" i="273"/>
  <c r="CR36" i="273"/>
  <c r="CR38" i="273"/>
  <c r="CR39" i="273"/>
  <c r="CQ28" i="314"/>
  <c r="CQ187" i="273"/>
  <c r="CQ189" i="273"/>
  <c r="CQ105" i="278"/>
  <c r="CQ100" i="278"/>
  <c r="AU88" i="265"/>
  <c r="CR190" i="280"/>
  <c r="CR188" i="273"/>
  <c r="CP87" i="280"/>
  <c r="CN79" i="288"/>
  <c r="CN74" i="288"/>
  <c r="CR28" i="314"/>
  <c r="CR187" i="273"/>
  <c r="CR105" i="278"/>
  <c r="CR100" i="278"/>
  <c r="CQ125" i="280"/>
  <c r="AP18" i="285"/>
  <c r="AP21" i="285"/>
  <c r="AO75" i="265"/>
  <c r="CO3" i="285"/>
  <c r="CO3" i="314"/>
  <c r="CO3" i="286"/>
  <c r="CO3" i="282"/>
  <c r="CO3" i="265"/>
  <c r="CO3" i="289"/>
  <c r="CO3" i="304"/>
  <c r="CO47" i="273"/>
  <c r="CO3" i="278"/>
  <c r="CO3" i="273"/>
  <c r="CO3" i="275"/>
  <c r="CP64" i="282"/>
  <c r="CP11" i="282"/>
  <c r="CP126" i="280"/>
  <c r="CP230" i="280"/>
  <c r="CP191" i="280"/>
  <c r="CP212" i="280"/>
  <c r="CP54" i="314"/>
  <c r="CP17" i="314"/>
  <c r="CP47" i="314"/>
  <c r="CP40" i="286"/>
  <c r="CP155" i="273"/>
  <c r="CP156" i="273"/>
  <c r="CS2" i="285"/>
  <c r="CS184" i="273"/>
  <c r="CS185" i="273"/>
  <c r="CS2" i="280"/>
  <c r="CS2" i="314"/>
  <c r="CS2" i="282"/>
  <c r="CS2" i="286"/>
  <c r="CS101" i="288"/>
  <c r="CS2" i="288"/>
  <c r="CS33" i="311"/>
  <c r="CS2" i="278"/>
  <c r="CS2" i="289"/>
  <c r="CS2" i="275"/>
  <c r="CS2" i="273"/>
  <c r="CR4" i="285"/>
  <c r="CR4" i="280"/>
  <c r="CR4" i="314"/>
  <c r="CR4" i="286"/>
  <c r="CR4" i="282"/>
  <c r="CR4" i="288"/>
  <c r="CR4" i="265"/>
  <c r="CR4" i="275"/>
  <c r="CR4" i="289"/>
  <c r="CR4" i="304"/>
  <c r="CR4" i="278"/>
  <c r="CR4" i="273"/>
  <c r="CR10" i="286"/>
  <c r="CQ188" i="273"/>
  <c r="CQ190" i="280"/>
  <c r="CR35" i="273"/>
  <c r="CS36" i="273"/>
  <c r="CS38" i="273"/>
  <c r="CS39" i="273"/>
  <c r="CP96" i="280"/>
  <c r="CP86" i="280"/>
  <c r="CP76" i="280"/>
  <c r="CP41" i="314"/>
  <c r="CP85" i="314"/>
  <c r="CP69" i="288"/>
  <c r="CP119" i="288"/>
  <c r="CP114" i="288"/>
  <c r="CP115" i="288"/>
  <c r="CP123" i="288"/>
  <c r="CP46" i="288"/>
  <c r="CP143" i="273"/>
  <c r="CO144" i="273"/>
  <c r="CP52" i="288"/>
  <c r="CP33" i="288"/>
  <c r="CP57" i="288"/>
  <c r="CO20" i="285"/>
  <c r="CS190" i="280"/>
  <c r="CS188" i="273"/>
  <c r="CS200" i="280"/>
  <c r="CS109" i="278"/>
  <c r="CS76" i="314"/>
  <c r="CS37" i="314"/>
  <c r="CS74" i="282"/>
  <c r="CS85" i="282"/>
  <c r="CS15" i="275"/>
  <c r="CQ87" i="280"/>
  <c r="CR200" i="280"/>
  <c r="CR109" i="278"/>
  <c r="CR76" i="314"/>
  <c r="CR37" i="314"/>
  <c r="CR31" i="289"/>
  <c r="CR85" i="282"/>
  <c r="CR74" i="282"/>
  <c r="CR15" i="275"/>
  <c r="CR20" i="275"/>
  <c r="CS17" i="275"/>
  <c r="CP20" i="285"/>
  <c r="AQ18" i="285"/>
  <c r="AQ21" i="285"/>
  <c r="AP75" i="265"/>
  <c r="CQ11" i="282"/>
  <c r="CQ64" i="282"/>
  <c r="CQ126" i="280"/>
  <c r="CQ212" i="280"/>
  <c r="CQ230" i="280"/>
  <c r="CQ191" i="280"/>
  <c r="CQ47" i="314"/>
  <c r="CQ54" i="314"/>
  <c r="CQ17" i="314"/>
  <c r="CQ40" i="286"/>
  <c r="CQ155" i="273"/>
  <c r="CQ156" i="273"/>
  <c r="CR125" i="280"/>
  <c r="CS4" i="285"/>
  <c r="CS4" i="280"/>
  <c r="CS4" i="314"/>
  <c r="CS4" i="286"/>
  <c r="CS4" i="282"/>
  <c r="CS4" i="288"/>
  <c r="CS4" i="265"/>
  <c r="CS4" i="304"/>
  <c r="CS4" i="273"/>
  <c r="CS4" i="278"/>
  <c r="CS4" i="289"/>
  <c r="CS4" i="275"/>
  <c r="CS35" i="273"/>
  <c r="CT36" i="273"/>
  <c r="CT38" i="273"/>
  <c r="CT39" i="273"/>
  <c r="CT184" i="273"/>
  <c r="CT2" i="285"/>
  <c r="CT2" i="280"/>
  <c r="CT2" i="314"/>
  <c r="CT2" i="286"/>
  <c r="CT101" i="288"/>
  <c r="CT2" i="282"/>
  <c r="CT2" i="288"/>
  <c r="CT2" i="273"/>
  <c r="CT2" i="278"/>
  <c r="CT2" i="275"/>
  <c r="CT2" i="289"/>
  <c r="CT33" i="311"/>
  <c r="CP3" i="285"/>
  <c r="CP3" i="314"/>
  <c r="CP3" i="286"/>
  <c r="CP3" i="282"/>
  <c r="CP3" i="265"/>
  <c r="CP3" i="278"/>
  <c r="CP3" i="289"/>
  <c r="CP47" i="273"/>
  <c r="CP3" i="275"/>
  <c r="CP3" i="304"/>
  <c r="CP3" i="273"/>
  <c r="CQ96" i="280"/>
  <c r="CQ86" i="280"/>
  <c r="CQ76" i="280"/>
  <c r="CQ41" i="314"/>
  <c r="CQ85" i="314"/>
  <c r="CQ114" i="288"/>
  <c r="CQ115" i="288"/>
  <c r="CQ123" i="288"/>
  <c r="CQ143" i="273"/>
  <c r="CP144" i="273"/>
  <c r="CQ119" i="288"/>
  <c r="CQ69" i="288"/>
  <c r="CQ46" i="288"/>
  <c r="CQ33" i="288"/>
  <c r="CQ57" i="288"/>
  <c r="CQ52" i="288"/>
  <c r="CS10" i="286"/>
  <c r="CR189" i="273"/>
  <c r="CO79" i="288"/>
  <c r="CO74" i="288"/>
  <c r="CT185" i="273"/>
  <c r="AV81" i="278"/>
  <c r="AV35" i="265"/>
  <c r="CP79" i="288"/>
  <c r="CP74" i="288"/>
  <c r="CT35" i="273"/>
  <c r="CU36" i="273"/>
  <c r="CU38" i="273"/>
  <c r="CU39" i="273"/>
  <c r="CT4" i="285"/>
  <c r="CT4" i="280"/>
  <c r="CT4" i="314"/>
  <c r="CT4" i="286"/>
  <c r="CT4" i="282"/>
  <c r="CT4" i="288"/>
  <c r="CT4" i="265"/>
  <c r="CT4" i="278"/>
  <c r="CT4" i="275"/>
  <c r="CT4" i="289"/>
  <c r="CT4" i="304"/>
  <c r="CT4" i="273"/>
  <c r="CS125" i="280"/>
  <c r="CQ20" i="285"/>
  <c r="CS28" i="314"/>
  <c r="CS187" i="273"/>
  <c r="CS189" i="273"/>
  <c r="CS105" i="278"/>
  <c r="CS100" i="278"/>
  <c r="CQ3" i="285"/>
  <c r="CQ3" i="314"/>
  <c r="CQ3" i="286"/>
  <c r="CQ3" i="282"/>
  <c r="CQ3" i="265"/>
  <c r="CQ3" i="278"/>
  <c r="CQ3" i="273"/>
  <c r="CQ3" i="304"/>
  <c r="CQ47" i="273"/>
  <c r="CQ3" i="275"/>
  <c r="CQ3" i="289"/>
  <c r="CT10" i="286"/>
  <c r="CT28" i="314"/>
  <c r="CT187" i="273"/>
  <c r="CT105" i="278"/>
  <c r="CT100" i="278"/>
  <c r="CR96" i="280"/>
  <c r="CR86" i="280"/>
  <c r="CR76" i="280"/>
  <c r="CR85" i="314"/>
  <c r="CR41" i="314"/>
  <c r="CR119" i="288"/>
  <c r="CR114" i="288"/>
  <c r="CR115" i="288"/>
  <c r="CR123" i="288"/>
  <c r="CR69" i="288"/>
  <c r="CR143" i="273"/>
  <c r="CQ144" i="273"/>
  <c r="CR33" i="288"/>
  <c r="CR126" i="280"/>
  <c r="CR57" i="288"/>
  <c r="CR52" i="288"/>
  <c r="CR46" i="288"/>
  <c r="CT190" i="280"/>
  <c r="CT188" i="273"/>
  <c r="AR18" i="285"/>
  <c r="AR21" i="285"/>
  <c r="AQ75" i="265"/>
  <c r="CT200" i="280"/>
  <c r="CT109" i="278"/>
  <c r="CT76" i="314"/>
  <c r="CT31" i="289"/>
  <c r="CT85" i="282"/>
  <c r="CT37" i="314"/>
  <c r="CT74" i="282"/>
  <c r="CT15" i="275"/>
  <c r="CS20" i="275"/>
  <c r="CT17" i="275"/>
  <c r="CU2" i="285"/>
  <c r="CU184" i="273"/>
  <c r="CU2" i="280"/>
  <c r="CU2" i="314"/>
  <c r="CU2" i="286"/>
  <c r="CU101" i="288"/>
  <c r="CU2" i="282"/>
  <c r="CU2" i="288"/>
  <c r="CU33" i="311"/>
  <c r="CU2" i="275"/>
  <c r="CU2" i="289"/>
  <c r="CU2" i="273"/>
  <c r="CU2" i="278"/>
  <c r="CR11" i="282"/>
  <c r="CR64" i="282"/>
  <c r="CR191" i="280"/>
  <c r="CR230" i="280"/>
  <c r="CR212" i="280"/>
  <c r="CR47" i="314"/>
  <c r="CR54" i="314"/>
  <c r="CR17" i="314"/>
  <c r="CR40" i="286"/>
  <c r="CR155" i="273"/>
  <c r="CR156" i="273"/>
  <c r="CR87" i="280"/>
  <c r="AV88" i="265"/>
  <c r="CS86" i="280"/>
  <c r="CS96" i="280"/>
  <c r="CS76" i="280"/>
  <c r="CS85" i="314"/>
  <c r="CS41" i="314"/>
  <c r="CS114" i="288"/>
  <c r="CS115" i="288"/>
  <c r="CS123" i="288"/>
  <c r="CS143" i="273"/>
  <c r="CR144" i="273"/>
  <c r="CS69" i="288"/>
  <c r="CS119" i="288"/>
  <c r="CS57" i="288"/>
  <c r="CS52" i="288"/>
  <c r="CS46" i="288"/>
  <c r="CS126" i="280"/>
  <c r="CS33" i="288"/>
  <c r="CU200" i="280"/>
  <c r="CU109" i="278"/>
  <c r="CU76" i="314"/>
  <c r="CU37" i="314"/>
  <c r="CU85" i="282"/>
  <c r="CU74" i="282"/>
  <c r="CU15" i="275"/>
  <c r="CR3" i="285"/>
  <c r="CR3" i="314"/>
  <c r="CR3" i="286"/>
  <c r="CR3" i="282"/>
  <c r="CR3" i="265"/>
  <c r="CR3" i="273"/>
  <c r="CR3" i="304"/>
  <c r="CR3" i="278"/>
  <c r="CR47" i="273"/>
  <c r="CR3" i="289"/>
  <c r="CR3" i="275"/>
  <c r="CU28" i="314"/>
  <c r="CU187" i="273"/>
  <c r="CU105" i="278"/>
  <c r="CU100" i="278"/>
  <c r="CU10" i="286"/>
  <c r="CU185" i="273"/>
  <c r="CV2" i="285"/>
  <c r="CV184" i="273"/>
  <c r="CV2" i="280"/>
  <c r="CV2" i="314"/>
  <c r="CV2" i="286"/>
  <c r="CV101" i="288"/>
  <c r="CV2" i="282"/>
  <c r="CV2" i="288"/>
  <c r="CV33" i="311"/>
  <c r="CV2" i="273"/>
  <c r="CV2" i="278"/>
  <c r="CV2" i="289"/>
  <c r="CV2" i="275"/>
  <c r="CS87" i="280"/>
  <c r="CT189" i="273"/>
  <c r="CT20" i="275"/>
  <c r="CU17" i="275"/>
  <c r="CT125" i="280"/>
  <c r="CS64" i="282"/>
  <c r="CS11" i="282"/>
  <c r="CS212" i="280"/>
  <c r="CS230" i="280"/>
  <c r="CS191" i="280"/>
  <c r="CS17" i="314"/>
  <c r="CS47" i="314"/>
  <c r="CS54" i="314"/>
  <c r="CS40" i="286"/>
  <c r="CS155" i="273"/>
  <c r="CS156" i="273"/>
  <c r="AS18" i="285"/>
  <c r="AS21" i="285"/>
  <c r="AR75" i="265"/>
  <c r="CQ79" i="288"/>
  <c r="CQ74" i="288"/>
  <c r="CU35" i="273"/>
  <c r="CV36" i="273"/>
  <c r="CV38" i="273"/>
  <c r="CV39" i="273"/>
  <c r="CR20" i="285"/>
  <c r="CU4" i="285"/>
  <c r="CU4" i="280"/>
  <c r="CU4" i="314"/>
  <c r="CU4" i="286"/>
  <c r="CU4" i="282"/>
  <c r="CU4" i="288"/>
  <c r="CU4" i="265"/>
  <c r="CU4" i="273"/>
  <c r="CU4" i="275"/>
  <c r="CU4" i="289"/>
  <c r="CU4" i="278"/>
  <c r="CU4" i="304"/>
  <c r="CU190" i="280"/>
  <c r="CU188" i="273"/>
  <c r="CU20" i="275"/>
  <c r="CV17" i="275"/>
  <c r="CV4" i="285"/>
  <c r="CV4" i="280"/>
  <c r="CV4" i="314"/>
  <c r="CV4" i="286"/>
  <c r="CV4" i="282"/>
  <c r="CV4" i="288"/>
  <c r="CV4" i="265"/>
  <c r="CV4" i="289"/>
  <c r="CV4" i="278"/>
  <c r="CV4" i="304"/>
  <c r="CV4" i="273"/>
  <c r="CV4" i="275"/>
  <c r="CT87" i="280"/>
  <c r="CT64" i="282"/>
  <c r="CT11" i="282"/>
  <c r="CT126" i="280"/>
  <c r="CT191" i="280"/>
  <c r="CT212" i="280"/>
  <c r="CT230" i="280"/>
  <c r="CT54" i="314"/>
  <c r="CT17" i="314"/>
  <c r="CT47" i="314"/>
  <c r="CT40" i="286"/>
  <c r="CT155" i="273"/>
  <c r="CT156" i="273"/>
  <c r="CU189" i="273"/>
  <c r="CW2" i="285"/>
  <c r="CW184" i="273"/>
  <c r="CW2" i="280"/>
  <c r="CW2" i="314"/>
  <c r="CW2" i="286"/>
  <c r="CW101" i="288"/>
  <c r="CW2" i="282"/>
  <c r="CW2" i="288"/>
  <c r="CW33" i="311"/>
  <c r="CW2" i="273"/>
  <c r="CW2" i="289"/>
  <c r="CW2" i="275"/>
  <c r="CW2" i="278"/>
  <c r="CT96" i="280"/>
  <c r="CT86" i="280"/>
  <c r="CT76" i="280"/>
  <c r="CT85" i="314"/>
  <c r="CT41" i="314"/>
  <c r="CT69" i="288"/>
  <c r="CT114" i="288"/>
  <c r="CT115" i="288"/>
  <c r="CT123" i="288"/>
  <c r="CT119" i="288"/>
  <c r="CT143" i="273"/>
  <c r="CS144" i="273"/>
  <c r="CT52" i="288"/>
  <c r="CT46" i="288"/>
  <c r="CT33" i="288"/>
  <c r="CT57" i="288"/>
  <c r="AT18" i="285"/>
  <c r="AT21" i="285"/>
  <c r="AS75" i="265"/>
  <c r="CV35" i="273"/>
  <c r="CW36" i="273"/>
  <c r="CW38" i="273"/>
  <c r="CW39" i="273"/>
  <c r="CU125" i="280"/>
  <c r="CS3" i="285"/>
  <c r="CS3" i="314"/>
  <c r="CS3" i="282"/>
  <c r="CS3" i="286"/>
  <c r="CS3" i="265"/>
  <c r="CS3" i="275"/>
  <c r="CS47" i="273"/>
  <c r="CS3" i="273"/>
  <c r="CS3" i="304"/>
  <c r="CS3" i="289"/>
  <c r="CS3" i="278"/>
  <c r="CV28" i="314"/>
  <c r="CV187" i="273"/>
  <c r="CV189" i="273"/>
  <c r="CV100" i="278"/>
  <c r="CV105" i="278"/>
  <c r="CW185" i="273"/>
  <c r="CV10" i="286"/>
  <c r="CV185" i="273"/>
  <c r="CR79" i="288"/>
  <c r="CR74" i="288"/>
  <c r="CS20" i="285"/>
  <c r="AW81" i="278"/>
  <c r="AW35" i="265"/>
  <c r="CV125" i="280"/>
  <c r="CV200" i="280"/>
  <c r="CV109" i="278"/>
  <c r="CV76" i="314"/>
  <c r="CV37" i="314"/>
  <c r="CV31" i="289"/>
  <c r="CV85" i="282"/>
  <c r="CV74" i="282"/>
  <c r="CV15" i="275"/>
  <c r="CV20" i="275"/>
  <c r="CW17" i="275"/>
  <c r="CX2" i="285"/>
  <c r="CX184" i="273"/>
  <c r="CX2" i="280"/>
  <c r="CX2" i="314"/>
  <c r="CX2" i="286"/>
  <c r="CX101" i="288"/>
  <c r="CX2" i="282"/>
  <c r="CX2" i="288"/>
  <c r="CX2" i="278"/>
  <c r="CX2" i="275"/>
  <c r="CX2" i="289"/>
  <c r="CX2" i="273"/>
  <c r="CX33" i="311"/>
  <c r="CW35" i="273"/>
  <c r="CX36" i="273"/>
  <c r="CX38" i="273"/>
  <c r="CX39" i="273"/>
  <c r="CU96" i="280"/>
  <c r="CU86" i="280"/>
  <c r="CU76" i="280"/>
  <c r="CU85" i="314"/>
  <c r="CU41" i="314"/>
  <c r="CU114" i="288"/>
  <c r="CU115" i="288"/>
  <c r="CU123" i="288"/>
  <c r="CU143" i="273"/>
  <c r="CT144" i="273"/>
  <c r="CU119" i="288"/>
  <c r="CU69" i="288"/>
  <c r="CU52" i="288"/>
  <c r="CU33" i="288"/>
  <c r="CU126" i="280"/>
  <c r="CU57" i="288"/>
  <c r="CU46" i="288"/>
  <c r="CW4" i="285"/>
  <c r="CW4" i="280"/>
  <c r="CW4" i="314"/>
  <c r="CW4" i="286"/>
  <c r="CW4" i="282"/>
  <c r="CW4" i="288"/>
  <c r="CW4" i="265"/>
  <c r="CW4" i="304"/>
  <c r="CW4" i="275"/>
  <c r="CW4" i="273"/>
  <c r="CW4" i="289"/>
  <c r="CW4" i="278"/>
  <c r="CS79" i="288"/>
  <c r="CS74" i="288"/>
  <c r="CU87" i="280"/>
  <c r="CT3" i="285"/>
  <c r="CT3" i="314"/>
  <c r="CT3" i="286"/>
  <c r="CT3" i="282"/>
  <c r="CT3" i="265"/>
  <c r="CT3" i="275"/>
  <c r="CT47" i="273"/>
  <c r="CT3" i="273"/>
  <c r="CT3" i="304"/>
  <c r="CT3" i="289"/>
  <c r="CT3" i="278"/>
  <c r="CW200" i="280"/>
  <c r="CW109" i="278"/>
  <c r="CW76" i="314"/>
  <c r="CW37" i="314"/>
  <c r="CW74" i="282"/>
  <c r="CW85" i="282"/>
  <c r="CW15" i="275"/>
  <c r="CW20" i="275"/>
  <c r="CX17" i="275"/>
  <c r="CX185" i="273"/>
  <c r="CW10" i="286"/>
  <c r="O82" i="277"/>
  <c r="CT20" i="285"/>
  <c r="CW190" i="280"/>
  <c r="CW188" i="273"/>
  <c r="AU18" i="285"/>
  <c r="AU21" i="285"/>
  <c r="AT75" i="265"/>
  <c r="CV188" i="273"/>
  <c r="CV190" i="280"/>
  <c r="CU64" i="282"/>
  <c r="CU11" i="282"/>
  <c r="CU212" i="280"/>
  <c r="CU230" i="280"/>
  <c r="CU191" i="280"/>
  <c r="CU47" i="314"/>
  <c r="CU54" i="314"/>
  <c r="CU17" i="314"/>
  <c r="CU40" i="286"/>
  <c r="CU155" i="273"/>
  <c r="CU156" i="273"/>
  <c r="AW88" i="265"/>
  <c r="CV155" i="273"/>
  <c r="CV156" i="273"/>
  <c r="CV64" i="282"/>
  <c r="CV11" i="282"/>
  <c r="CV126" i="280"/>
  <c r="CV230" i="280"/>
  <c r="CV212" i="280"/>
  <c r="CV191" i="280"/>
  <c r="CV47" i="314"/>
  <c r="CV54" i="314"/>
  <c r="CV40" i="286"/>
  <c r="CV17" i="314"/>
  <c r="CX190" i="280"/>
  <c r="CX188" i="273"/>
  <c r="CX10" i="286"/>
  <c r="CW125" i="280"/>
  <c r="CU3" i="285"/>
  <c r="CU3" i="314"/>
  <c r="CU3" i="286"/>
  <c r="CU3" i="282"/>
  <c r="CU3" i="265"/>
  <c r="CU47" i="273"/>
  <c r="CU3" i="304"/>
  <c r="CU3" i="273"/>
  <c r="CU3" i="289"/>
  <c r="CU3" i="278"/>
  <c r="CU3" i="275"/>
  <c r="CY2" i="285"/>
  <c r="CY184" i="273"/>
  <c r="CY185" i="273"/>
  <c r="CY2" i="280"/>
  <c r="CY2" i="314"/>
  <c r="CY2" i="286"/>
  <c r="CY101" i="288"/>
  <c r="CY2" i="282"/>
  <c r="CY2" i="288"/>
  <c r="CY2" i="275"/>
  <c r="CY33" i="311"/>
  <c r="CY2" i="273"/>
  <c r="CY2" i="289"/>
  <c r="CY2" i="278"/>
  <c r="CV87" i="280"/>
  <c r="CT79" i="288"/>
  <c r="CT74" i="288"/>
  <c r="CX4" i="285"/>
  <c r="CX4" i="280"/>
  <c r="CX4" i="314"/>
  <c r="CX4" i="286"/>
  <c r="CX4" i="282"/>
  <c r="CX4" i="265"/>
  <c r="CX4" i="288"/>
  <c r="CX4" i="273"/>
  <c r="CX4" i="289"/>
  <c r="CX4" i="275"/>
  <c r="CX4" i="304"/>
  <c r="CX4" i="278"/>
  <c r="CU20" i="285"/>
  <c r="CX31" i="289"/>
  <c r="CX35" i="273"/>
  <c r="CY36" i="273"/>
  <c r="CY38" i="273"/>
  <c r="CY39" i="273"/>
  <c r="AV18" i="285"/>
  <c r="AV21" i="285"/>
  <c r="AU75" i="265"/>
  <c r="CX28" i="314"/>
  <c r="CX187" i="273"/>
  <c r="CX105" i="278"/>
  <c r="CX100" i="278"/>
  <c r="CW28" i="314"/>
  <c r="CW105" i="278"/>
  <c r="CW100" i="278"/>
  <c r="CW187" i="273"/>
  <c r="CW189" i="273"/>
  <c r="CX200" i="280"/>
  <c r="CX109" i="278"/>
  <c r="CX76" i="314"/>
  <c r="CX37" i="314"/>
  <c r="CX74" i="282"/>
  <c r="CX85" i="282"/>
  <c r="CX15" i="275"/>
  <c r="CX20" i="275"/>
  <c r="CY17" i="275"/>
  <c r="CV96" i="280"/>
  <c r="CV86" i="280"/>
  <c r="CV76" i="280"/>
  <c r="CV85" i="314"/>
  <c r="CV41" i="314"/>
  <c r="CV143" i="273"/>
  <c r="CU144" i="273"/>
  <c r="CV119" i="288"/>
  <c r="CV69" i="288"/>
  <c r="CV114" i="288"/>
  <c r="CV115" i="288"/>
  <c r="CV123" i="288"/>
  <c r="CV33" i="288"/>
  <c r="CV57" i="288"/>
  <c r="CV52" i="288"/>
  <c r="CV46" i="288"/>
  <c r="CW64" i="282"/>
  <c r="CW11" i="282"/>
  <c r="CW126" i="280"/>
  <c r="CW230" i="280"/>
  <c r="CW191" i="280"/>
  <c r="CW212" i="280"/>
  <c r="CW17" i="314"/>
  <c r="CW47" i="314"/>
  <c r="CW54" i="314"/>
  <c r="CW40" i="286"/>
  <c r="CW155" i="273"/>
  <c r="CY190" i="280"/>
  <c r="CY188" i="273"/>
  <c r="CY4" i="285"/>
  <c r="CY4" i="280"/>
  <c r="CY4" i="314"/>
  <c r="CY4" i="286"/>
  <c r="CY4" i="282"/>
  <c r="CY4" i="265"/>
  <c r="CY4" i="288"/>
  <c r="CY4" i="275"/>
  <c r="CY4" i="289"/>
  <c r="CY4" i="278"/>
  <c r="CY4" i="304"/>
  <c r="CY4" i="273"/>
  <c r="CX189" i="273"/>
  <c r="CY10" i="286"/>
  <c r="CX125" i="280"/>
  <c r="CY200" i="280"/>
  <c r="CY109" i="278"/>
  <c r="CY76" i="314"/>
  <c r="CY37" i="314"/>
  <c r="CY85" i="282"/>
  <c r="CY74" i="282"/>
  <c r="CY15" i="275"/>
  <c r="CY20" i="275"/>
  <c r="CZ17" i="275"/>
  <c r="CU79" i="288"/>
  <c r="CU74" i="288"/>
  <c r="CV20" i="285"/>
  <c r="CZ2" i="285"/>
  <c r="CZ184" i="273"/>
  <c r="CZ185" i="273"/>
  <c r="CZ2" i="280"/>
  <c r="CZ2" i="314"/>
  <c r="CZ2" i="286"/>
  <c r="CZ101" i="288"/>
  <c r="CZ2" i="282"/>
  <c r="CZ2" i="288"/>
  <c r="CZ2" i="289"/>
  <c r="CZ2" i="273"/>
  <c r="CZ2" i="275"/>
  <c r="CZ2" i="278"/>
  <c r="CZ33" i="311"/>
  <c r="CV3" i="285"/>
  <c r="CV3" i="314"/>
  <c r="CV3" i="286"/>
  <c r="CV3" i="282"/>
  <c r="CV3" i="265"/>
  <c r="CV3" i="278"/>
  <c r="CV3" i="289"/>
  <c r="CV47" i="273"/>
  <c r="CV3" i="275"/>
  <c r="CV3" i="304"/>
  <c r="CV3" i="273"/>
  <c r="CY28" i="314"/>
  <c r="CY187" i="273"/>
  <c r="CY189" i="273"/>
  <c r="CY100" i="278"/>
  <c r="CY105" i="278"/>
  <c r="AV75" i="265"/>
  <c r="AW18" i="285"/>
  <c r="AW21" i="285"/>
  <c r="CW87" i="280"/>
  <c r="CW96" i="280"/>
  <c r="CW86" i="280"/>
  <c r="CW76" i="280"/>
  <c r="CW85" i="314"/>
  <c r="CW41" i="314"/>
  <c r="CW69" i="288"/>
  <c r="CW119" i="288"/>
  <c r="CW114" i="288"/>
  <c r="CW115" i="288"/>
  <c r="CW123" i="288"/>
  <c r="CW143" i="273"/>
  <c r="CV144" i="273"/>
  <c r="CW57" i="288"/>
  <c r="CW52" i="288"/>
  <c r="CW46" i="288"/>
  <c r="CW33" i="288"/>
  <c r="CY35" i="273"/>
  <c r="CZ36" i="273"/>
  <c r="CZ38" i="273"/>
  <c r="CZ39" i="273"/>
  <c r="CW156" i="273"/>
  <c r="AX81" i="278"/>
  <c r="AX35" i="265"/>
  <c r="R369" i="307"/>
  <c r="S369" i="307"/>
  <c r="T369" i="307"/>
  <c r="U369" i="307"/>
  <c r="V369" i="307"/>
  <c r="W369" i="307"/>
  <c r="X369" i="307"/>
  <c r="Y369" i="307"/>
  <c r="CZ188" i="273"/>
  <c r="CZ190" i="280"/>
  <c r="CZ10" i="286"/>
  <c r="CZ4" i="285"/>
  <c r="CZ4" i="280"/>
  <c r="CZ4" i="314"/>
  <c r="CZ4" i="286"/>
  <c r="CZ4" i="282"/>
  <c r="CZ4" i="288"/>
  <c r="CZ4" i="265"/>
  <c r="CZ4" i="304"/>
  <c r="CZ4" i="278"/>
  <c r="CZ4" i="273"/>
  <c r="CZ4" i="289"/>
  <c r="CZ4" i="275"/>
  <c r="CW20" i="285"/>
  <c r="CW3" i="285"/>
  <c r="CW3" i="314"/>
  <c r="CW3" i="286"/>
  <c r="CW3" i="282"/>
  <c r="CW3" i="265"/>
  <c r="CW3" i="304"/>
  <c r="CW3" i="273"/>
  <c r="CW3" i="289"/>
  <c r="CW3" i="278"/>
  <c r="CW47" i="273"/>
  <c r="CW3" i="275"/>
  <c r="CZ28" i="314"/>
  <c r="CZ187" i="273"/>
  <c r="CZ189" i="273"/>
  <c r="CZ105" i="278"/>
  <c r="CZ100" i="278"/>
  <c r="CX126" i="280"/>
  <c r="CX64" i="282"/>
  <c r="CX11" i="282"/>
  <c r="CX230" i="280"/>
  <c r="CX191" i="280"/>
  <c r="CX212" i="280"/>
  <c r="CX54" i="314"/>
  <c r="CX17" i="314"/>
  <c r="CX47" i="314"/>
  <c r="CX40" i="286"/>
  <c r="CX155" i="273"/>
  <c r="CX156" i="273"/>
  <c r="CX96" i="280"/>
  <c r="CX86" i="280"/>
  <c r="CX76" i="280"/>
  <c r="CX41" i="314"/>
  <c r="CX85" i="314"/>
  <c r="CX69" i="288"/>
  <c r="CX119" i="288"/>
  <c r="CX114" i="288"/>
  <c r="CX115" i="288"/>
  <c r="CX123" i="288"/>
  <c r="CX143" i="273"/>
  <c r="CW144" i="273"/>
  <c r="CX46" i="288"/>
  <c r="CX52" i="288"/>
  <c r="CX33" i="288"/>
  <c r="CX57" i="288"/>
  <c r="AW75" i="265"/>
  <c r="AX18" i="285"/>
  <c r="AX21" i="285"/>
  <c r="CY125" i="280"/>
  <c r="CZ35" i="273"/>
  <c r="DA36" i="273"/>
  <c r="DA38" i="273"/>
  <c r="DA39" i="273"/>
  <c r="CV79" i="288"/>
  <c r="CV74" i="288"/>
  <c r="DA2" i="285"/>
  <c r="DA184" i="273"/>
  <c r="DA2" i="280"/>
  <c r="DA2" i="314"/>
  <c r="DA2" i="282"/>
  <c r="DA2" i="286"/>
  <c r="DA101" i="288"/>
  <c r="DA2" i="288"/>
  <c r="DA33" i="311"/>
  <c r="DA2" i="278"/>
  <c r="DA2" i="275"/>
  <c r="DA2" i="289"/>
  <c r="DA2" i="273"/>
  <c r="CX87" i="280"/>
  <c r="AX88" i="265"/>
  <c r="V15" i="286"/>
  <c r="V44" i="265"/>
  <c r="X15" i="286"/>
  <c r="X44" i="265"/>
  <c r="T15" i="286"/>
  <c r="T44" i="265"/>
  <c r="U15" i="286"/>
  <c r="U44" i="265"/>
  <c r="W15" i="286"/>
  <c r="W44" i="265"/>
  <c r="S15" i="286"/>
  <c r="S44" i="265"/>
  <c r="R15" i="286"/>
  <c r="R44" i="265"/>
  <c r="Y15" i="286"/>
  <c r="Y44" i="265"/>
  <c r="DA200" i="280"/>
  <c r="DA109" i="278"/>
  <c r="DA76" i="314"/>
  <c r="DA37" i="314"/>
  <c r="DA74" i="282"/>
  <c r="DA85" i="282"/>
  <c r="DA15" i="275"/>
  <c r="AY18" i="285"/>
  <c r="AY21" i="285"/>
  <c r="AX75" i="265"/>
  <c r="DA35" i="273"/>
  <c r="DB36" i="273"/>
  <c r="DB38" i="273"/>
  <c r="DB39" i="273"/>
  <c r="DA4" i="285"/>
  <c r="DA4" i="280"/>
  <c r="DA4" i="314"/>
  <c r="DA4" i="286"/>
  <c r="DA4" i="282"/>
  <c r="DA4" i="288"/>
  <c r="DA4" i="265"/>
  <c r="DA4" i="278"/>
  <c r="DA4" i="275"/>
  <c r="DA4" i="273"/>
  <c r="DA4" i="289"/>
  <c r="DA4" i="304"/>
  <c r="DA10" i="286"/>
  <c r="CY87" i="280"/>
  <c r="CY96" i="280"/>
  <c r="CY86" i="280"/>
  <c r="CY76" i="280"/>
  <c r="CY41" i="314"/>
  <c r="CY85" i="314"/>
  <c r="CY114" i="288"/>
  <c r="CY115" i="288"/>
  <c r="CY123" i="288"/>
  <c r="CY143" i="273"/>
  <c r="CX144" i="273"/>
  <c r="CY119" i="288"/>
  <c r="CY69" i="288"/>
  <c r="CY46" i="288"/>
  <c r="CY33" i="288"/>
  <c r="CY126" i="280"/>
  <c r="CY57" i="288"/>
  <c r="CY52" i="288"/>
  <c r="CZ125" i="280"/>
  <c r="CX3" i="285"/>
  <c r="CX3" i="314"/>
  <c r="CX3" i="286"/>
  <c r="CX3" i="282"/>
  <c r="CX3" i="265"/>
  <c r="CX3" i="273"/>
  <c r="CX47" i="273"/>
  <c r="CX3" i="278"/>
  <c r="CX3" i="275"/>
  <c r="CX3" i="304"/>
  <c r="CX3" i="289"/>
  <c r="DB184" i="273"/>
  <c r="DB185" i="273"/>
  <c r="DB2" i="285"/>
  <c r="DB2" i="280"/>
  <c r="DB2" i="314"/>
  <c r="DB2" i="286"/>
  <c r="DB101" i="288"/>
  <c r="DB2" i="282"/>
  <c r="DB2" i="288"/>
  <c r="DB2" i="273"/>
  <c r="DB2" i="289"/>
  <c r="DB2" i="275"/>
  <c r="DB2" i="278"/>
  <c r="DB33" i="311"/>
  <c r="CW79" i="288"/>
  <c r="CW74" i="288"/>
  <c r="DA185" i="273"/>
  <c r="CZ200" i="280"/>
  <c r="CZ109" i="278"/>
  <c r="CZ76" i="314"/>
  <c r="CZ37" i="314"/>
  <c r="CZ85" i="282"/>
  <c r="CZ31" i="289"/>
  <c r="CZ74" i="282"/>
  <c r="CZ15" i="275"/>
  <c r="CZ20" i="275"/>
  <c r="DA17" i="275"/>
  <c r="CY11" i="282"/>
  <c r="CY64" i="282"/>
  <c r="CY212" i="280"/>
  <c r="CY191" i="280"/>
  <c r="CY230" i="280"/>
  <c r="CY47" i="314"/>
  <c r="CY54" i="314"/>
  <c r="CY17" i="314"/>
  <c r="CY40" i="286"/>
  <c r="CY155" i="273"/>
  <c r="CY156" i="273"/>
  <c r="CX20" i="285"/>
  <c r="CZ155" i="273"/>
  <c r="CZ156" i="273"/>
  <c r="DB10" i="286"/>
  <c r="DC2" i="285"/>
  <c r="DC184" i="273"/>
  <c r="DC2" i="280"/>
  <c r="DC2" i="314"/>
  <c r="DC2" i="286"/>
  <c r="DB31" i="289"/>
  <c r="DC101" i="288"/>
  <c r="DC2" i="282"/>
  <c r="DC2" i="288"/>
  <c r="DC2" i="275"/>
  <c r="DC33" i="311"/>
  <c r="DC2" i="278"/>
  <c r="DC2" i="273"/>
  <c r="DC2" i="289"/>
  <c r="CX79" i="288"/>
  <c r="CX74" i="288"/>
  <c r="CY20" i="285"/>
  <c r="DA125" i="280"/>
  <c r="CY3" i="285"/>
  <c r="CY3" i="314"/>
  <c r="CY3" i="286"/>
  <c r="CY3" i="282"/>
  <c r="CY3" i="265"/>
  <c r="CY3" i="273"/>
  <c r="CY47" i="273"/>
  <c r="CY3" i="304"/>
  <c r="CY3" i="289"/>
  <c r="CY3" i="278"/>
  <c r="CY3" i="275"/>
  <c r="DB28" i="314"/>
  <c r="DB187" i="273"/>
  <c r="DB105" i="278"/>
  <c r="DB100" i="278"/>
  <c r="DA188" i="273"/>
  <c r="DA190" i="280"/>
  <c r="DB35" i="273"/>
  <c r="DC36" i="273"/>
  <c r="DC38" i="273"/>
  <c r="DC39" i="273"/>
  <c r="AZ18" i="285"/>
  <c r="AZ21" i="285"/>
  <c r="AY75" i="265"/>
  <c r="CZ96" i="280"/>
  <c r="CZ86" i="280"/>
  <c r="CZ76" i="280"/>
  <c r="CZ85" i="314"/>
  <c r="CZ41" i="314"/>
  <c r="CZ119" i="288"/>
  <c r="CZ114" i="288"/>
  <c r="CZ115" i="288"/>
  <c r="CZ123" i="288"/>
  <c r="CZ69" i="288"/>
  <c r="CZ143" i="273"/>
  <c r="CY144" i="273"/>
  <c r="CZ33" i="288"/>
  <c r="CZ126" i="280"/>
  <c r="CZ57" i="288"/>
  <c r="CZ52" i="288"/>
  <c r="CZ46" i="288"/>
  <c r="CZ87" i="280"/>
  <c r="CZ11" i="282"/>
  <c r="CZ64" i="282"/>
  <c r="CZ191" i="280"/>
  <c r="CZ230" i="280"/>
  <c r="CZ212" i="280"/>
  <c r="CZ47" i="314"/>
  <c r="CZ54" i="314"/>
  <c r="CZ17" i="314"/>
  <c r="CZ40" i="286"/>
  <c r="DA28" i="314"/>
  <c r="DA187" i="273"/>
  <c r="DA189" i="273"/>
  <c r="DA105" i="278"/>
  <c r="DA100" i="278"/>
  <c r="DB190" i="280"/>
  <c r="DB188" i="273"/>
  <c r="DB200" i="280"/>
  <c r="DB109" i="278"/>
  <c r="DB76" i="314"/>
  <c r="DB85" i="282"/>
  <c r="DB37" i="314"/>
  <c r="DB74" i="282"/>
  <c r="DB15" i="275"/>
  <c r="DB4" i="285"/>
  <c r="DB4" i="280"/>
  <c r="DB4" i="314"/>
  <c r="DB4" i="286"/>
  <c r="DB4" i="282"/>
  <c r="DB4" i="288"/>
  <c r="DB4" i="265"/>
  <c r="DB4" i="278"/>
  <c r="DB4" i="275"/>
  <c r="DB4" i="273"/>
  <c r="DB4" i="289"/>
  <c r="DB4" i="304"/>
  <c r="DA20" i="275"/>
  <c r="DB17" i="275"/>
  <c r="AY81" i="278"/>
  <c r="AY35" i="265"/>
  <c r="DA64" i="282"/>
  <c r="DA11" i="282"/>
  <c r="DA126" i="280"/>
  <c r="DA212" i="280"/>
  <c r="DA230" i="280"/>
  <c r="DA191" i="280"/>
  <c r="DA17" i="314"/>
  <c r="DA47" i="314"/>
  <c r="DA54" i="314"/>
  <c r="DA40" i="286"/>
  <c r="DA155" i="273"/>
  <c r="DA156" i="273"/>
  <c r="DA76" i="280"/>
  <c r="DA96" i="280"/>
  <c r="DA86" i="280"/>
  <c r="DA85" i="314"/>
  <c r="DA41" i="314"/>
  <c r="DA114" i="288"/>
  <c r="DA115" i="288"/>
  <c r="DA123" i="288"/>
  <c r="DA143" i="273"/>
  <c r="CZ144" i="273"/>
  <c r="DA69" i="288"/>
  <c r="DA119" i="288"/>
  <c r="DA57" i="288"/>
  <c r="DA52" i="288"/>
  <c r="DA46" i="288"/>
  <c r="DA33" i="288"/>
  <c r="CY79" i="288"/>
  <c r="CY74" i="288"/>
  <c r="DB20" i="275"/>
  <c r="DC17" i="275"/>
  <c r="CZ20" i="285"/>
  <c r="DD2" i="285"/>
  <c r="DD184" i="273"/>
  <c r="DD2" i="280"/>
  <c r="DD2" i="314"/>
  <c r="DD2" i="286"/>
  <c r="DD101" i="288"/>
  <c r="DD2" i="282"/>
  <c r="DD2" i="288"/>
  <c r="DD2" i="289"/>
  <c r="DD2" i="273"/>
  <c r="DD2" i="278"/>
  <c r="DD33" i="311"/>
  <c r="DD2" i="275"/>
  <c r="DC4" i="285"/>
  <c r="DC4" i="280"/>
  <c r="DC4" i="314"/>
  <c r="DC4" i="286"/>
  <c r="DC4" i="282"/>
  <c r="DC4" i="288"/>
  <c r="DC4" i="265"/>
  <c r="DC4" i="273"/>
  <c r="DC4" i="289"/>
  <c r="DC4" i="278"/>
  <c r="DC4" i="275"/>
  <c r="DC4" i="304"/>
  <c r="DB189" i="273"/>
  <c r="DC28" i="314"/>
  <c r="DC187" i="273"/>
  <c r="DC105" i="278"/>
  <c r="DC100" i="278"/>
  <c r="CZ3" i="285"/>
  <c r="CZ3" i="314"/>
  <c r="CZ3" i="286"/>
  <c r="CZ3" i="282"/>
  <c r="CZ3" i="265"/>
  <c r="CZ3" i="289"/>
  <c r="CZ47" i="273"/>
  <c r="CZ3" i="273"/>
  <c r="CZ3" i="278"/>
  <c r="CZ3" i="304"/>
  <c r="CZ3" i="275"/>
  <c r="DC35" i="273"/>
  <c r="DD36" i="273"/>
  <c r="DD38" i="273"/>
  <c r="DD39" i="273"/>
  <c r="DD185" i="273"/>
  <c r="DC10" i="286"/>
  <c r="DA87" i="280"/>
  <c r="DB125" i="280"/>
  <c r="BA18" i="285"/>
  <c r="BA21" i="285"/>
  <c r="AZ75" i="265"/>
  <c r="DC185" i="273"/>
  <c r="AY88" i="265"/>
  <c r="DC125" i="280"/>
  <c r="DA3" i="285"/>
  <c r="DA3" i="314"/>
  <c r="DA3" i="282"/>
  <c r="DA3" i="286"/>
  <c r="DA3" i="265"/>
  <c r="DA3" i="304"/>
  <c r="DA3" i="289"/>
  <c r="DA47" i="273"/>
  <c r="DA3" i="273"/>
  <c r="DA3" i="275"/>
  <c r="DA3" i="278"/>
  <c r="DD35" i="273"/>
  <c r="DE36" i="273"/>
  <c r="DE38" i="273"/>
  <c r="DE39" i="273"/>
  <c r="CZ79" i="288"/>
  <c r="CZ74" i="288"/>
  <c r="DC190" i="280"/>
  <c r="DC188" i="273"/>
  <c r="DD200" i="280"/>
  <c r="DD109" i="278"/>
  <c r="DD76" i="314"/>
  <c r="DD37" i="314"/>
  <c r="DD85" i="282"/>
  <c r="DD74" i="282"/>
  <c r="DD15" i="275"/>
  <c r="DC15" i="275"/>
  <c r="DC20" i="275"/>
  <c r="DD17" i="275"/>
  <c r="DD20" i="275"/>
  <c r="DE17" i="275"/>
  <c r="DD10" i="286"/>
  <c r="DE2" i="285"/>
  <c r="DE184" i="273"/>
  <c r="DE2" i="280"/>
  <c r="DE2" i="314"/>
  <c r="DE2" i="286"/>
  <c r="DE101" i="288"/>
  <c r="DE2" i="282"/>
  <c r="DE2" i="288"/>
  <c r="DE33" i="311"/>
  <c r="DE2" i="278"/>
  <c r="DE2" i="289"/>
  <c r="DE2" i="275"/>
  <c r="DE2" i="273"/>
  <c r="BB18" i="285"/>
  <c r="BB21" i="285"/>
  <c r="BA75" i="265"/>
  <c r="DB87" i="280"/>
  <c r="DC200" i="280"/>
  <c r="DC109" i="278"/>
  <c r="DC76" i="314"/>
  <c r="DC37" i="314"/>
  <c r="DC85" i="282"/>
  <c r="DC74" i="282"/>
  <c r="DC189" i="273"/>
  <c r="DE185" i="273"/>
  <c r="DA20" i="285"/>
  <c r="DD190" i="280"/>
  <c r="DD188" i="273"/>
  <c r="DB96" i="280"/>
  <c r="DB86" i="280"/>
  <c r="DB76" i="280"/>
  <c r="DB85" i="314"/>
  <c r="DB41" i="314"/>
  <c r="DB69" i="288"/>
  <c r="DB114" i="288"/>
  <c r="DB115" i="288"/>
  <c r="DB123" i="288"/>
  <c r="DB119" i="288"/>
  <c r="DB143" i="273"/>
  <c r="DA144" i="273"/>
  <c r="DB52" i="288"/>
  <c r="DB46" i="288"/>
  <c r="DB33" i="288"/>
  <c r="DB126" i="280"/>
  <c r="DB57" i="288"/>
  <c r="DD4" i="285"/>
  <c r="DD4" i="280"/>
  <c r="DD4" i="314"/>
  <c r="DD4" i="286"/>
  <c r="DD4" i="282"/>
  <c r="DD4" i="288"/>
  <c r="DD4" i="265"/>
  <c r="DD4" i="289"/>
  <c r="DD4" i="304"/>
  <c r="DD4" i="275"/>
  <c r="DD4" i="278"/>
  <c r="DD4" i="273"/>
  <c r="DB11" i="282"/>
  <c r="DB64" i="282"/>
  <c r="DB191" i="280"/>
  <c r="DB212" i="280"/>
  <c r="DB230" i="280"/>
  <c r="DB54" i="314"/>
  <c r="DB17" i="314"/>
  <c r="DB47" i="314"/>
  <c r="DB40" i="286"/>
  <c r="DB155" i="273"/>
  <c r="DB156" i="273"/>
  <c r="P82" i="277"/>
  <c r="DA79" i="288"/>
  <c r="DA74" i="288"/>
  <c r="DE28" i="314"/>
  <c r="DE187" i="273"/>
  <c r="DE100" i="278"/>
  <c r="DE105" i="278"/>
  <c r="DD31" i="289"/>
  <c r="DD125" i="280"/>
  <c r="DC87" i="280"/>
  <c r="DE188" i="273"/>
  <c r="DE190" i="280"/>
  <c r="DC96" i="280"/>
  <c r="DC86" i="280"/>
  <c r="DC76" i="280"/>
  <c r="DC85" i="314"/>
  <c r="DC41" i="314"/>
  <c r="DC114" i="288"/>
  <c r="DC115" i="288"/>
  <c r="DC123" i="288"/>
  <c r="DC143" i="273"/>
  <c r="DB144" i="273"/>
  <c r="DC119" i="288"/>
  <c r="DC69" i="288"/>
  <c r="DC52" i="288"/>
  <c r="DC33" i="288"/>
  <c r="DC126" i="280"/>
  <c r="DC57" i="288"/>
  <c r="DC46" i="288"/>
  <c r="DF2" i="285"/>
  <c r="DF184" i="273"/>
  <c r="DF2" i="280"/>
  <c r="DF2" i="314"/>
  <c r="DF2" i="286"/>
  <c r="DF101" i="288"/>
  <c r="DF2" i="282"/>
  <c r="DF2" i="288"/>
  <c r="DF2" i="289"/>
  <c r="DF2" i="273"/>
  <c r="DF2" i="275"/>
  <c r="DF33" i="311"/>
  <c r="DF2" i="278"/>
  <c r="BB75" i="265"/>
  <c r="BC18" i="285"/>
  <c r="BC21" i="285"/>
  <c r="DE35" i="273"/>
  <c r="DF36" i="273"/>
  <c r="DF38" i="273"/>
  <c r="DF39" i="273"/>
  <c r="DE4" i="285"/>
  <c r="DE4" i="280"/>
  <c r="DE4" i="314"/>
  <c r="DE4" i="286"/>
  <c r="DE4" i="282"/>
  <c r="DE4" i="288"/>
  <c r="DE4" i="265"/>
  <c r="DE4" i="275"/>
  <c r="DE4" i="304"/>
  <c r="DE4" i="278"/>
  <c r="DE4" i="289"/>
  <c r="DE4" i="273"/>
  <c r="DD28" i="314"/>
  <c r="DD187" i="273"/>
  <c r="DD189" i="273"/>
  <c r="DD100" i="278"/>
  <c r="DD105" i="278"/>
  <c r="DC64" i="282"/>
  <c r="DC11" i="282"/>
  <c r="DC212" i="280"/>
  <c r="DC230" i="280"/>
  <c r="DC191" i="280"/>
  <c r="DC47" i="314"/>
  <c r="DC54" i="314"/>
  <c r="DC40" i="286"/>
  <c r="DC17" i="314"/>
  <c r="DC155" i="273"/>
  <c r="DC156" i="273"/>
  <c r="DB20" i="285"/>
  <c r="DE10" i="286"/>
  <c r="DB3" i="285"/>
  <c r="DB3" i="286"/>
  <c r="DB3" i="314"/>
  <c r="DB3" i="282"/>
  <c r="DB3" i="265"/>
  <c r="DB3" i="278"/>
  <c r="DB3" i="289"/>
  <c r="DB3" i="275"/>
  <c r="DB3" i="273"/>
  <c r="DB47" i="273"/>
  <c r="DB3" i="304"/>
  <c r="AZ81" i="278"/>
  <c r="AZ35" i="265"/>
  <c r="DD96" i="280"/>
  <c r="DD86" i="280"/>
  <c r="DD76" i="280"/>
  <c r="DD85" i="314"/>
  <c r="DD41" i="314"/>
  <c r="DD143" i="273"/>
  <c r="DC144" i="273"/>
  <c r="DD119" i="288"/>
  <c r="DD69" i="288"/>
  <c r="DD114" i="288"/>
  <c r="DD115" i="288"/>
  <c r="DD123" i="288"/>
  <c r="DD33" i="288"/>
  <c r="DD126" i="280"/>
  <c r="DD57" i="288"/>
  <c r="DD52" i="288"/>
  <c r="DD46" i="288"/>
  <c r="DF200" i="280"/>
  <c r="DF109" i="278"/>
  <c r="DF37" i="314"/>
  <c r="DF76" i="314"/>
  <c r="DF85" i="282"/>
  <c r="DF74" i="282"/>
  <c r="DF15" i="275"/>
  <c r="DC20" i="285"/>
  <c r="DF4" i="285"/>
  <c r="DF4" i="280"/>
  <c r="DF4" i="314"/>
  <c r="DF4" i="286"/>
  <c r="DF4" i="282"/>
  <c r="DF4" i="265"/>
  <c r="DF4" i="288"/>
  <c r="DF4" i="278"/>
  <c r="DF4" i="273"/>
  <c r="DF4" i="289"/>
  <c r="DF4" i="304"/>
  <c r="DF4" i="275"/>
  <c r="DF35" i="273"/>
  <c r="DG36" i="273"/>
  <c r="DG38" i="273"/>
  <c r="DG39" i="273"/>
  <c r="DE189" i="273"/>
  <c r="DE200" i="280"/>
  <c r="DE109" i="278"/>
  <c r="DE37" i="314"/>
  <c r="DE76" i="314"/>
  <c r="DE85" i="282"/>
  <c r="DE74" i="282"/>
  <c r="DE15" i="275"/>
  <c r="DE20" i="275"/>
  <c r="DF17" i="275"/>
  <c r="BD18" i="285"/>
  <c r="BD21" i="285"/>
  <c r="BC75" i="265"/>
  <c r="DG2" i="285"/>
  <c r="DG184" i="273"/>
  <c r="DG2" i="280"/>
  <c r="DG2" i="314"/>
  <c r="DG2" i="286"/>
  <c r="DG101" i="288"/>
  <c r="DG2" i="282"/>
  <c r="DG2" i="288"/>
  <c r="DG2" i="278"/>
  <c r="DG2" i="273"/>
  <c r="DG2" i="289"/>
  <c r="DG2" i="275"/>
  <c r="DG33" i="311"/>
  <c r="DE125" i="280"/>
  <c r="DD87" i="280"/>
  <c r="DF10" i="286"/>
  <c r="DC3" i="285"/>
  <c r="DC3" i="314"/>
  <c r="DC3" i="286"/>
  <c r="DC3" i="282"/>
  <c r="DC3" i="265"/>
  <c r="DC3" i="275"/>
  <c r="DC3" i="273"/>
  <c r="DC3" i="304"/>
  <c r="DC47" i="273"/>
  <c r="DC3" i="289"/>
  <c r="DC3" i="278"/>
  <c r="DD64" i="282"/>
  <c r="DD11" i="282"/>
  <c r="DD230" i="280"/>
  <c r="DD212" i="280"/>
  <c r="DD191" i="280"/>
  <c r="DD17" i="314"/>
  <c r="DD47" i="314"/>
  <c r="DD54" i="314"/>
  <c r="DD40" i="286"/>
  <c r="DD155" i="273"/>
  <c r="DD156" i="273"/>
  <c r="DG185" i="273"/>
  <c r="DB79" i="288"/>
  <c r="DB74" i="288"/>
  <c r="DF185" i="273"/>
  <c r="AZ88" i="265"/>
  <c r="DG35" i="273"/>
  <c r="DH36" i="273"/>
  <c r="DH38" i="273"/>
  <c r="DH39" i="273"/>
  <c r="DH2" i="285"/>
  <c r="DH184" i="273"/>
  <c r="DH2" i="280"/>
  <c r="DH2" i="314"/>
  <c r="DH2" i="286"/>
  <c r="DH101" i="288"/>
  <c r="DH2" i="282"/>
  <c r="DH2" i="288"/>
  <c r="DH33" i="311"/>
  <c r="DH2" i="273"/>
  <c r="DH2" i="278"/>
  <c r="DH2" i="289"/>
  <c r="DH2" i="275"/>
  <c r="DG28" i="314"/>
  <c r="DG187" i="273"/>
  <c r="DF187" i="273"/>
  <c r="DF189" i="273"/>
  <c r="DF188" i="273"/>
  <c r="DG189" i="273"/>
  <c r="DG105" i="278"/>
  <c r="DG100" i="278"/>
  <c r="DG4" i="285"/>
  <c r="DG4" i="280"/>
  <c r="DG4" i="314"/>
  <c r="DG4" i="286"/>
  <c r="DG4" i="282"/>
  <c r="DG4" i="265"/>
  <c r="DG4" i="288"/>
  <c r="DG4" i="273"/>
  <c r="DG4" i="289"/>
  <c r="DG4" i="278"/>
  <c r="DG4" i="304"/>
  <c r="DG4" i="275"/>
  <c r="DF31" i="289"/>
  <c r="DC79" i="288"/>
  <c r="DC74" i="288"/>
  <c r="DF28" i="314"/>
  <c r="DF105" i="278"/>
  <c r="DF100" i="278"/>
  <c r="DH185" i="273"/>
  <c r="DG10" i="286"/>
  <c r="DE96" i="280"/>
  <c r="DE86" i="280"/>
  <c r="DE76" i="280"/>
  <c r="DE85" i="314"/>
  <c r="DE41" i="314"/>
  <c r="DE69" i="288"/>
  <c r="DE119" i="288"/>
  <c r="DE114" i="288"/>
  <c r="DE115" i="288"/>
  <c r="DE123" i="288"/>
  <c r="DE143" i="273"/>
  <c r="DD144" i="273"/>
  <c r="DE57" i="288"/>
  <c r="DE52" i="288"/>
  <c r="DE46" i="288"/>
  <c r="DE126" i="280"/>
  <c r="DE33" i="288"/>
  <c r="DF190" i="280"/>
  <c r="DD3" i="285"/>
  <c r="DD3" i="314"/>
  <c r="DD3" i="286"/>
  <c r="DD3" i="282"/>
  <c r="DD3" i="265"/>
  <c r="DD3" i="278"/>
  <c r="DD3" i="289"/>
  <c r="DD3" i="273"/>
  <c r="DD3" i="304"/>
  <c r="DD3" i="275"/>
  <c r="DD47" i="273"/>
  <c r="DF20" i="275"/>
  <c r="DG17" i="275"/>
  <c r="DG200" i="280"/>
  <c r="DG109" i="278"/>
  <c r="DG37" i="314"/>
  <c r="DG76" i="314"/>
  <c r="DG85" i="282"/>
  <c r="DG74" i="282"/>
  <c r="DG15" i="275"/>
  <c r="DG188" i="273"/>
  <c r="DG190" i="280"/>
  <c r="BE18" i="285"/>
  <c r="BE21" i="285"/>
  <c r="BD75" i="265"/>
  <c r="DF125" i="280"/>
  <c r="DE64" i="282"/>
  <c r="DE11" i="282"/>
  <c r="DE230" i="280"/>
  <c r="DE212" i="280"/>
  <c r="DE191" i="280"/>
  <c r="DE17" i="314"/>
  <c r="DE47" i="314"/>
  <c r="DE54" i="314"/>
  <c r="DE40" i="286"/>
  <c r="DE155" i="273"/>
  <c r="DE156" i="273"/>
  <c r="DD20" i="285"/>
  <c r="DF87" i="280"/>
  <c r="DF64" i="282"/>
  <c r="DF126" i="280"/>
  <c r="DF11" i="282"/>
  <c r="DF230" i="280"/>
  <c r="DF191" i="280"/>
  <c r="DF212" i="280"/>
  <c r="DF54" i="314"/>
  <c r="DF17" i="314"/>
  <c r="DF47" i="314"/>
  <c r="DF40" i="286"/>
  <c r="DF155" i="273"/>
  <c r="DF156" i="273"/>
  <c r="DH190" i="280"/>
  <c r="DH188" i="273"/>
  <c r="DH200" i="280"/>
  <c r="DH109" i="278"/>
  <c r="DH76" i="314"/>
  <c r="DH37" i="314"/>
  <c r="DH85" i="282"/>
  <c r="DH74" i="282"/>
  <c r="DH15" i="275"/>
  <c r="DG20" i="275"/>
  <c r="DH17" i="275"/>
  <c r="DH20" i="275"/>
  <c r="DI17" i="275"/>
  <c r="DI184" i="273"/>
  <c r="DI185" i="273"/>
  <c r="DE87" i="280"/>
  <c r="DH28" i="314"/>
  <c r="DH187" i="273"/>
  <c r="DH189" i="273"/>
  <c r="DH100" i="278"/>
  <c r="DH105" i="278"/>
  <c r="DH10" i="286"/>
  <c r="BF18" i="285"/>
  <c r="BF21" i="285"/>
  <c r="BE75" i="265"/>
  <c r="DD79" i="288"/>
  <c r="DD74" i="288"/>
  <c r="DI2" i="285"/>
  <c r="DI2" i="280"/>
  <c r="DI2" i="314"/>
  <c r="DI2" i="282"/>
  <c r="DI2" i="286"/>
  <c r="DI101" i="288"/>
  <c r="DI2" i="288"/>
  <c r="DI33" i="311"/>
  <c r="DI2" i="289"/>
  <c r="DI2" i="275"/>
  <c r="DI2" i="278"/>
  <c r="DI2" i="273"/>
  <c r="DH4" i="285"/>
  <c r="DH4" i="280"/>
  <c r="DH4" i="314"/>
  <c r="DH4" i="286"/>
  <c r="DH4" i="282"/>
  <c r="DH4" i="288"/>
  <c r="DH4" i="265"/>
  <c r="DH4" i="304"/>
  <c r="DH4" i="278"/>
  <c r="DH4" i="273"/>
  <c r="DH4" i="289"/>
  <c r="DH4" i="275"/>
  <c r="DF96" i="280"/>
  <c r="DF86" i="280"/>
  <c r="DF76" i="280"/>
  <c r="DF41" i="314"/>
  <c r="DF85" i="314"/>
  <c r="DF69" i="288"/>
  <c r="DF119" i="288"/>
  <c r="DF114" i="288"/>
  <c r="DF115" i="288"/>
  <c r="DF123" i="288"/>
  <c r="DF46" i="288"/>
  <c r="DF143" i="273"/>
  <c r="DE144" i="273"/>
  <c r="DF52" i="288"/>
  <c r="DF33" i="288"/>
  <c r="DF57" i="288"/>
  <c r="DG125" i="280"/>
  <c r="DH35" i="273"/>
  <c r="DI36" i="273"/>
  <c r="DI38" i="273"/>
  <c r="DI39" i="273"/>
  <c r="DE3" i="285"/>
  <c r="DE3" i="314"/>
  <c r="DE3" i="282"/>
  <c r="DE3" i="286"/>
  <c r="DE3" i="265"/>
  <c r="DE3" i="289"/>
  <c r="DE47" i="273"/>
  <c r="DE3" i="273"/>
  <c r="DE3" i="278"/>
  <c r="DE3" i="275"/>
  <c r="DE3" i="304"/>
  <c r="DE20" i="285"/>
  <c r="BA81" i="278"/>
  <c r="BA35" i="265"/>
  <c r="DG87" i="280"/>
  <c r="DE79" i="288"/>
  <c r="DE74" i="288"/>
  <c r="DJ184" i="273"/>
  <c r="DJ2" i="285"/>
  <c r="DJ2" i="280"/>
  <c r="DJ2" i="314"/>
  <c r="DJ2" i="286"/>
  <c r="DJ101" i="288"/>
  <c r="DJ2" i="282"/>
  <c r="DJ2" i="288"/>
  <c r="DJ2" i="278"/>
  <c r="DJ2" i="289"/>
  <c r="DJ33" i="311"/>
  <c r="DJ2" i="273"/>
  <c r="DJ2" i="275"/>
  <c r="DH125" i="280"/>
  <c r="DG96" i="280"/>
  <c r="DG86" i="280"/>
  <c r="DG76" i="280"/>
  <c r="DG41" i="314"/>
  <c r="DG85" i="314"/>
  <c r="DG114" i="288"/>
  <c r="DG115" i="288"/>
  <c r="DG123" i="288"/>
  <c r="DG143" i="273"/>
  <c r="DF144" i="273"/>
  <c r="DG119" i="288"/>
  <c r="DG69" i="288"/>
  <c r="DG46" i="288"/>
  <c r="DG33" i="288"/>
  <c r="DG126" i="280"/>
  <c r="DG57" i="288"/>
  <c r="DG52" i="288"/>
  <c r="BG18" i="285"/>
  <c r="BG21" i="285"/>
  <c r="BF75" i="265"/>
  <c r="DI35" i="273"/>
  <c r="DJ36" i="273"/>
  <c r="DJ38" i="273"/>
  <c r="DJ39" i="273"/>
  <c r="DJ185" i="273"/>
  <c r="DI10" i="286"/>
  <c r="DI28" i="314"/>
  <c r="DI187" i="273"/>
  <c r="DI189" i="273"/>
  <c r="DI105" i="278"/>
  <c r="DI100" i="278"/>
  <c r="DI4" i="285"/>
  <c r="DI4" i="280"/>
  <c r="DI4" i="314"/>
  <c r="DI4" i="286"/>
  <c r="DI4" i="282"/>
  <c r="DI4" i="288"/>
  <c r="DI4" i="265"/>
  <c r="DI4" i="289"/>
  <c r="DI4" i="275"/>
  <c r="DI4" i="304"/>
  <c r="DI4" i="273"/>
  <c r="DI4" i="278"/>
  <c r="DF20" i="285"/>
  <c r="DG11" i="282"/>
  <c r="DG64" i="282"/>
  <c r="DG212" i="280"/>
  <c r="DG230" i="280"/>
  <c r="DG191" i="280"/>
  <c r="DG47" i="314"/>
  <c r="DG54" i="314"/>
  <c r="DG17" i="314"/>
  <c r="DG40" i="286"/>
  <c r="DG155" i="273"/>
  <c r="DG156" i="273"/>
  <c r="DF3" i="285"/>
  <c r="DF3" i="314"/>
  <c r="DF3" i="286"/>
  <c r="DF3" i="282"/>
  <c r="DF3" i="265"/>
  <c r="DF3" i="275"/>
  <c r="DF3" i="304"/>
  <c r="DF3" i="273"/>
  <c r="DF3" i="278"/>
  <c r="DF3" i="289"/>
  <c r="DF47" i="273"/>
  <c r="DI190" i="280"/>
  <c r="DI188" i="273"/>
  <c r="DH31" i="289"/>
  <c r="BA88" i="265"/>
  <c r="DH87" i="280"/>
  <c r="DG20" i="285"/>
  <c r="DJ10" i="286"/>
  <c r="DJ190" i="280"/>
  <c r="DJ188" i="273"/>
  <c r="BH18" i="285"/>
  <c r="BH21" i="285"/>
  <c r="BG75" i="265"/>
  <c r="DF79" i="288"/>
  <c r="DF74" i="288"/>
  <c r="DH96" i="280"/>
  <c r="DH76" i="280"/>
  <c r="DH86" i="280"/>
  <c r="DH85" i="314"/>
  <c r="DH41" i="314"/>
  <c r="DH119" i="288"/>
  <c r="DH114" i="288"/>
  <c r="DH115" i="288"/>
  <c r="DH123" i="288"/>
  <c r="DH69" i="288"/>
  <c r="DH143" i="273"/>
  <c r="DG144" i="273"/>
  <c r="DH33" i="288"/>
  <c r="DH126" i="280"/>
  <c r="DH57" i="288"/>
  <c r="DH52" i="288"/>
  <c r="DH46" i="288"/>
  <c r="DH11" i="282"/>
  <c r="DH64" i="282"/>
  <c r="DH191" i="280"/>
  <c r="DH230" i="280"/>
  <c r="DH212" i="280"/>
  <c r="DH17" i="314"/>
  <c r="DH47" i="314"/>
  <c r="DH54" i="314"/>
  <c r="DH40" i="286"/>
  <c r="DH155" i="273"/>
  <c r="DH156" i="273"/>
  <c r="DI200" i="280"/>
  <c r="DI109" i="278"/>
  <c r="DI76" i="314"/>
  <c r="DI37" i="314"/>
  <c r="DI74" i="282"/>
  <c r="DI85" i="282"/>
  <c r="DI15" i="275"/>
  <c r="DI20" i="275"/>
  <c r="DJ17" i="275"/>
  <c r="DJ35" i="273"/>
  <c r="DK36" i="273"/>
  <c r="DK38" i="273"/>
  <c r="DK39" i="273"/>
  <c r="DG3" i="285"/>
  <c r="DG3" i="314"/>
  <c r="DG3" i="286"/>
  <c r="DG3" i="282"/>
  <c r="DG3" i="265"/>
  <c r="DG3" i="289"/>
  <c r="DG3" i="304"/>
  <c r="DG3" i="275"/>
  <c r="DG47" i="273"/>
  <c r="DG3" i="273"/>
  <c r="DG3" i="278"/>
  <c r="DI125" i="280"/>
  <c r="DJ4" i="285"/>
  <c r="DJ4" i="280"/>
  <c r="DJ4" i="314"/>
  <c r="DJ4" i="286"/>
  <c r="DJ4" i="282"/>
  <c r="DJ4" i="288"/>
  <c r="DJ4" i="265"/>
  <c r="DJ4" i="275"/>
  <c r="DJ4" i="273"/>
  <c r="DJ4" i="304"/>
  <c r="DJ4" i="278"/>
  <c r="DJ4" i="289"/>
  <c r="DK2" i="285"/>
  <c r="DK184" i="273"/>
  <c r="DK2" i="280"/>
  <c r="DK2" i="314"/>
  <c r="DK2" i="286"/>
  <c r="DK101" i="288"/>
  <c r="DK2" i="282"/>
  <c r="DK2" i="288"/>
  <c r="DK2" i="289"/>
  <c r="DK2" i="278"/>
  <c r="DK2" i="273"/>
  <c r="DK33" i="311"/>
  <c r="DK2" i="275"/>
  <c r="DJ28" i="314"/>
  <c r="DJ187" i="273"/>
  <c r="DJ189" i="273"/>
  <c r="DJ100" i="278"/>
  <c r="DJ105" i="278"/>
  <c r="DK10" i="286"/>
  <c r="DH20" i="285"/>
  <c r="DJ125" i="280"/>
  <c r="DH3" i="285"/>
  <c r="DH3" i="314"/>
  <c r="DH3" i="286"/>
  <c r="DH3" i="282"/>
  <c r="DH3" i="265"/>
  <c r="DH47" i="273"/>
  <c r="DH3" i="273"/>
  <c r="DH3" i="278"/>
  <c r="DH3" i="289"/>
  <c r="DH3" i="304"/>
  <c r="DH3" i="275"/>
  <c r="DK4" i="285"/>
  <c r="DK4" i="280"/>
  <c r="DK4" i="314"/>
  <c r="DK4" i="286"/>
  <c r="DK4" i="282"/>
  <c r="DK4" i="288"/>
  <c r="DK4" i="265"/>
  <c r="DK4" i="275"/>
  <c r="DK4" i="289"/>
  <c r="DK4" i="304"/>
  <c r="DK4" i="273"/>
  <c r="DK4" i="278"/>
  <c r="DK185" i="273"/>
  <c r="DI64" i="282"/>
  <c r="DI11" i="282"/>
  <c r="DI126" i="280"/>
  <c r="DI212" i="280"/>
  <c r="DI230" i="280"/>
  <c r="DI191" i="280"/>
  <c r="DI17" i="314"/>
  <c r="DI47" i="314"/>
  <c r="DI40" i="286"/>
  <c r="DI54" i="314"/>
  <c r="DI155" i="273"/>
  <c r="DI156" i="273"/>
  <c r="DI76" i="280"/>
  <c r="DI96" i="280"/>
  <c r="DI86" i="280"/>
  <c r="DI85" i="314"/>
  <c r="DI41" i="314"/>
  <c r="DI114" i="288"/>
  <c r="DI115" i="288"/>
  <c r="DI123" i="288"/>
  <c r="DI143" i="273"/>
  <c r="DH144" i="273"/>
  <c r="DI69" i="288"/>
  <c r="DI119" i="288"/>
  <c r="DI57" i="288"/>
  <c r="DI52" i="288"/>
  <c r="DI46" i="288"/>
  <c r="DI33" i="288"/>
  <c r="DI87" i="280"/>
  <c r="DG79" i="288"/>
  <c r="DG74" i="288"/>
  <c r="DK35" i="273"/>
  <c r="DL36" i="273"/>
  <c r="DL38" i="273"/>
  <c r="DL39" i="273"/>
  <c r="DJ200" i="280"/>
  <c r="DJ109" i="278"/>
  <c r="DJ76" i="314"/>
  <c r="DJ85" i="282"/>
  <c r="DJ37" i="314"/>
  <c r="DJ31" i="289"/>
  <c r="DJ74" i="282"/>
  <c r="DJ15" i="275"/>
  <c r="DJ20" i="275"/>
  <c r="DK17" i="275"/>
  <c r="DL2" i="285"/>
  <c r="DL184" i="273"/>
  <c r="DL2" i="280"/>
  <c r="DL2" i="314"/>
  <c r="DL2" i="286"/>
  <c r="DL101" i="288"/>
  <c r="DL2" i="282"/>
  <c r="DL2" i="288"/>
  <c r="DL2" i="273"/>
  <c r="DL33" i="311"/>
  <c r="DL2" i="278"/>
  <c r="DL2" i="289"/>
  <c r="DL2" i="275"/>
  <c r="BI18" i="285"/>
  <c r="BI21" i="285"/>
  <c r="BH75" i="265"/>
  <c r="BB81" i="278"/>
  <c r="BB35" i="265"/>
  <c r="DJ96" i="280"/>
  <c r="DJ86" i="280"/>
  <c r="DJ76" i="280"/>
  <c r="DJ85" i="314"/>
  <c r="DJ41" i="314"/>
  <c r="DJ69" i="288"/>
  <c r="DJ114" i="288"/>
  <c r="DJ115" i="288"/>
  <c r="DJ123" i="288"/>
  <c r="DJ119" i="288"/>
  <c r="DJ143" i="273"/>
  <c r="DI144" i="273"/>
  <c r="DJ52" i="288"/>
  <c r="DJ46" i="288"/>
  <c r="DJ33" i="288"/>
  <c r="DJ126" i="280"/>
  <c r="DJ57" i="288"/>
  <c r="DH79" i="288"/>
  <c r="DH74" i="288"/>
  <c r="DI20" i="285"/>
  <c r="DK200" i="280"/>
  <c r="DK109" i="278"/>
  <c r="DK37" i="314"/>
  <c r="DK76" i="314"/>
  <c r="DK85" i="282"/>
  <c r="DK74" i="282"/>
  <c r="DK15" i="275"/>
  <c r="DK20" i="275"/>
  <c r="DL17" i="275"/>
  <c r="DI3" i="285"/>
  <c r="DI3" i="314"/>
  <c r="DI3" i="282"/>
  <c r="DI3" i="286"/>
  <c r="DI3" i="265"/>
  <c r="DI3" i="304"/>
  <c r="DI3" i="289"/>
  <c r="DI3" i="275"/>
  <c r="DI47" i="273"/>
  <c r="DI3" i="273"/>
  <c r="DI3" i="278"/>
  <c r="DL185" i="273"/>
  <c r="DL4" i="285"/>
  <c r="DL4" i="280"/>
  <c r="DL4" i="314"/>
  <c r="DL4" i="286"/>
  <c r="DL4" i="282"/>
  <c r="DL4" i="288"/>
  <c r="DL4" i="265"/>
  <c r="DL4" i="289"/>
  <c r="DL4" i="275"/>
  <c r="DL4" i="278"/>
  <c r="DL4" i="273"/>
  <c r="DL4" i="304"/>
  <c r="DK190" i="280"/>
  <c r="DK188" i="273"/>
  <c r="DL10" i="286"/>
  <c r="BI75" i="265"/>
  <c r="BJ18" i="285"/>
  <c r="BJ21" i="285"/>
  <c r="DL35" i="273"/>
  <c r="DM36" i="273"/>
  <c r="DM38" i="273"/>
  <c r="DM39" i="273"/>
  <c r="DK28" i="314"/>
  <c r="DK187" i="273"/>
  <c r="DK189" i="273"/>
  <c r="DK100" i="278"/>
  <c r="DK105" i="278"/>
  <c r="DJ11" i="282"/>
  <c r="DJ64" i="282"/>
  <c r="DJ191" i="280"/>
  <c r="DJ212" i="280"/>
  <c r="DJ230" i="280"/>
  <c r="DJ54" i="314"/>
  <c r="DJ47" i="314"/>
  <c r="DJ17" i="314"/>
  <c r="DJ40" i="286"/>
  <c r="DJ155" i="273"/>
  <c r="DJ156" i="273"/>
  <c r="DM2" i="285"/>
  <c r="DM184" i="273"/>
  <c r="DM185" i="273"/>
  <c r="DM2" i="280"/>
  <c r="DM2" i="314"/>
  <c r="DM101" i="288"/>
  <c r="DM2" i="282"/>
  <c r="DM2" i="286"/>
  <c r="DM2" i="288"/>
  <c r="DM2" i="278"/>
  <c r="DM2" i="273"/>
  <c r="DM33" i="311"/>
  <c r="DM2" i="275"/>
  <c r="DM2" i="289"/>
  <c r="DK125" i="280"/>
  <c r="BB88" i="265"/>
  <c r="DJ87" i="280"/>
  <c r="DM188" i="273"/>
  <c r="DM190" i="280"/>
  <c r="DK64" i="282"/>
  <c r="DK11" i="282"/>
  <c r="DK126" i="280"/>
  <c r="DK212" i="280"/>
  <c r="DK230" i="280"/>
  <c r="DK191" i="280"/>
  <c r="DK17" i="314"/>
  <c r="DK47" i="314"/>
  <c r="DK54" i="314"/>
  <c r="DK40" i="286"/>
  <c r="DK155" i="273"/>
  <c r="DK156" i="273"/>
  <c r="DN2" i="285"/>
  <c r="DN184" i="273"/>
  <c r="DN2" i="280"/>
  <c r="DN2" i="314"/>
  <c r="DN2" i="286"/>
  <c r="DN101" i="288"/>
  <c r="DN2" i="282"/>
  <c r="DN2" i="288"/>
  <c r="DN2" i="275"/>
  <c r="DN2" i="273"/>
  <c r="DN2" i="289"/>
  <c r="DN33" i="311"/>
  <c r="DN2" i="278"/>
  <c r="DL190" i="280"/>
  <c r="DL188" i="273"/>
  <c r="DL28" i="314"/>
  <c r="DL187" i="273"/>
  <c r="DL189" i="273"/>
  <c r="DL105" i="278"/>
  <c r="DL100" i="278"/>
  <c r="DI79" i="288"/>
  <c r="DI74" i="288"/>
  <c r="DK96" i="280"/>
  <c r="DK86" i="280"/>
  <c r="DK76" i="280"/>
  <c r="DK85" i="314"/>
  <c r="DK41" i="314"/>
  <c r="DK114" i="288"/>
  <c r="DK115" i="288"/>
  <c r="DK123" i="288"/>
  <c r="DK143" i="273"/>
  <c r="DJ144" i="273"/>
  <c r="DK119" i="288"/>
  <c r="DK69" i="288"/>
  <c r="DK52" i="288"/>
  <c r="DK33" i="288"/>
  <c r="DK57" i="288"/>
  <c r="DK46" i="288"/>
  <c r="DJ3" i="285"/>
  <c r="DJ3" i="286"/>
  <c r="DJ3" i="314"/>
  <c r="DJ3" i="282"/>
  <c r="DJ3" i="265"/>
  <c r="DJ3" i="304"/>
  <c r="DJ3" i="278"/>
  <c r="DJ47" i="273"/>
  <c r="DJ3" i="273"/>
  <c r="DJ3" i="289"/>
  <c r="DJ3" i="275"/>
  <c r="Q82" i="277"/>
  <c r="DM35" i="273"/>
  <c r="DN36" i="273"/>
  <c r="DN38" i="273"/>
  <c r="DN39" i="273"/>
  <c r="DM4" i="285"/>
  <c r="DM4" i="280"/>
  <c r="DM4" i="314"/>
  <c r="DM4" i="286"/>
  <c r="DM4" i="282"/>
  <c r="DM4" i="288"/>
  <c r="DM4" i="265"/>
  <c r="DM4" i="289"/>
  <c r="DM4" i="273"/>
  <c r="DM4" i="304"/>
  <c r="DM4" i="275"/>
  <c r="DM4" i="278"/>
  <c r="DL200" i="280"/>
  <c r="DL109" i="278"/>
  <c r="DL76" i="314"/>
  <c r="DL37" i="314"/>
  <c r="DL85" i="282"/>
  <c r="DL31" i="289"/>
  <c r="DL74" i="282"/>
  <c r="DL15" i="275"/>
  <c r="DL20" i="275"/>
  <c r="DM17" i="275"/>
  <c r="DJ20" i="285"/>
  <c r="BK18" i="285"/>
  <c r="BK21" i="285"/>
  <c r="BJ75" i="265"/>
  <c r="DM200" i="280"/>
  <c r="DM109" i="278"/>
  <c r="DM37" i="314"/>
  <c r="DM76" i="314"/>
  <c r="DM74" i="282"/>
  <c r="DM85" i="282"/>
  <c r="DM15" i="275"/>
  <c r="DM20" i="275"/>
  <c r="DN17" i="275"/>
  <c r="DM10" i="286"/>
  <c r="DL125" i="280"/>
  <c r="DL64" i="282"/>
  <c r="DL11" i="282"/>
  <c r="DL126" i="280"/>
  <c r="DL230" i="280"/>
  <c r="DL212" i="280"/>
  <c r="DL191" i="280"/>
  <c r="DL17" i="314"/>
  <c r="DL47" i="314"/>
  <c r="DL54" i="314"/>
  <c r="DL40" i="286"/>
  <c r="DL155" i="273"/>
  <c r="DL156" i="273"/>
  <c r="DK87" i="280"/>
  <c r="DL96" i="280"/>
  <c r="DL86" i="280"/>
  <c r="DL76" i="280"/>
  <c r="DL85" i="314"/>
  <c r="DL41" i="314"/>
  <c r="DL143" i="273"/>
  <c r="DK144" i="273"/>
  <c r="DL119" i="288"/>
  <c r="DL69" i="288"/>
  <c r="DL114" i="288"/>
  <c r="DL115" i="288"/>
  <c r="DL123" i="288"/>
  <c r="DL33" i="288"/>
  <c r="DL57" i="288"/>
  <c r="DL52" i="288"/>
  <c r="DL46" i="288"/>
  <c r="DN28" i="314"/>
  <c r="DN187" i="273"/>
  <c r="DN100" i="278"/>
  <c r="DN105" i="278"/>
  <c r="DM125" i="280"/>
  <c r="DN35" i="273"/>
  <c r="DO36" i="273"/>
  <c r="DO38" i="273"/>
  <c r="DO39" i="273"/>
  <c r="DK3" i="285"/>
  <c r="DK3" i="314"/>
  <c r="DK3" i="286"/>
  <c r="DK3" i="282"/>
  <c r="DK3" i="265"/>
  <c r="DK3" i="273"/>
  <c r="DK3" i="278"/>
  <c r="DK3" i="289"/>
  <c r="DK3" i="304"/>
  <c r="DK3" i="275"/>
  <c r="DK47" i="273"/>
  <c r="DM28" i="314"/>
  <c r="DM187" i="273"/>
  <c r="DM189" i="273"/>
  <c r="DM100" i="278"/>
  <c r="DM105" i="278"/>
  <c r="DJ79" i="288"/>
  <c r="DJ74" i="288"/>
  <c r="BL18" i="285"/>
  <c r="BL21" i="285"/>
  <c r="BK75" i="265"/>
  <c r="DN185" i="273"/>
  <c r="DO2" i="285"/>
  <c r="DO184" i="273"/>
  <c r="DO185" i="273"/>
  <c r="DO2" i="280"/>
  <c r="DO2" i="314"/>
  <c r="DO2" i="286"/>
  <c r="DO101" i="288"/>
  <c r="DO2" i="282"/>
  <c r="DO2" i="288"/>
  <c r="DO2" i="289"/>
  <c r="DO33" i="311"/>
  <c r="DO2" i="273"/>
  <c r="DO2" i="278"/>
  <c r="DO2" i="275"/>
  <c r="DN4" i="285"/>
  <c r="DN4" i="280"/>
  <c r="DN4" i="314"/>
  <c r="DN4" i="286"/>
  <c r="DN4" i="282"/>
  <c r="DN4" i="265"/>
  <c r="DN4" i="288"/>
  <c r="DN4" i="275"/>
  <c r="DN4" i="289"/>
  <c r="DN4" i="278"/>
  <c r="DN4" i="273"/>
  <c r="DN4" i="304"/>
  <c r="DN10" i="286"/>
  <c r="DK20" i="285"/>
  <c r="BC81" i="278"/>
  <c r="BC35" i="265"/>
  <c r="DO200" i="280"/>
  <c r="DO109" i="278"/>
  <c r="DO37" i="314"/>
  <c r="DO76" i="314"/>
  <c r="DO85" i="282"/>
  <c r="DO74" i="282"/>
  <c r="DO15" i="275"/>
  <c r="DO190" i="280"/>
  <c r="DO188" i="273"/>
  <c r="DM87" i="280"/>
  <c r="DM64" i="282"/>
  <c r="DM11" i="282"/>
  <c r="DM126" i="280"/>
  <c r="DM230" i="280"/>
  <c r="DM212" i="280"/>
  <c r="DM191" i="280"/>
  <c r="DM17" i="314"/>
  <c r="DM47" i="314"/>
  <c r="DM54" i="314"/>
  <c r="DM40" i="286"/>
  <c r="DM155" i="273"/>
  <c r="DM156" i="273"/>
  <c r="DL20" i="285"/>
  <c r="DO35" i="273"/>
  <c r="DP36" i="273"/>
  <c r="DP38" i="273"/>
  <c r="DP39" i="273"/>
  <c r="DN200" i="280"/>
  <c r="DN109" i="278"/>
  <c r="DN37" i="314"/>
  <c r="DN76" i="314"/>
  <c r="DN31" i="289"/>
  <c r="DN74" i="282"/>
  <c r="DN85" i="282"/>
  <c r="DN15" i="275"/>
  <c r="DN20" i="275"/>
  <c r="DO17" i="275"/>
  <c r="DN125" i="280"/>
  <c r="DL3" i="285"/>
  <c r="DL3" i="314"/>
  <c r="DL3" i="286"/>
  <c r="DL3" i="282"/>
  <c r="DL3" i="265"/>
  <c r="DL3" i="275"/>
  <c r="DL3" i="273"/>
  <c r="DL47" i="273"/>
  <c r="DL3" i="278"/>
  <c r="DL3" i="304"/>
  <c r="DL3" i="289"/>
  <c r="DK79" i="288"/>
  <c r="DK74" i="288"/>
  <c r="BM18" i="285"/>
  <c r="BM21" i="285"/>
  <c r="BL75" i="265"/>
  <c r="DN189" i="273"/>
  <c r="DM96" i="280"/>
  <c r="DM86" i="280"/>
  <c r="DM76" i="280"/>
  <c r="DM85" i="314"/>
  <c r="DM41" i="314"/>
  <c r="DM69" i="288"/>
  <c r="DM119" i="288"/>
  <c r="DM114" i="288"/>
  <c r="DM115" i="288"/>
  <c r="DM123" i="288"/>
  <c r="DM143" i="273"/>
  <c r="DL144" i="273"/>
  <c r="DM57" i="288"/>
  <c r="DM52" i="288"/>
  <c r="DM46" i="288"/>
  <c r="DM33" i="288"/>
  <c r="DP184" i="273"/>
  <c r="DP185" i="273"/>
  <c r="DO10" i="286"/>
  <c r="DO4" i="285"/>
  <c r="DO4" i="280"/>
  <c r="DO4" i="314"/>
  <c r="DO4" i="286"/>
  <c r="DO4" i="282"/>
  <c r="DO4" i="265"/>
  <c r="DO4" i="288"/>
  <c r="DO4" i="273"/>
  <c r="DO4" i="304"/>
  <c r="DO4" i="275"/>
  <c r="DO4" i="289"/>
  <c r="DO4" i="278"/>
  <c r="DL87" i="280"/>
  <c r="DN190" i="280"/>
  <c r="DN188" i="273"/>
  <c r="DP2" i="285"/>
  <c r="DP2" i="280"/>
  <c r="DP2" i="314"/>
  <c r="DP2" i="286"/>
  <c r="DP101" i="288"/>
  <c r="DP2" i="282"/>
  <c r="DP2" i="288"/>
  <c r="DP2" i="273"/>
  <c r="DP2" i="278"/>
  <c r="DP33" i="311"/>
  <c r="DP2" i="289"/>
  <c r="DP2" i="275"/>
  <c r="BC88" i="265"/>
  <c r="DN87" i="280"/>
  <c r="DO20" i="275"/>
  <c r="DP17" i="275"/>
  <c r="DN64" i="282"/>
  <c r="DN126" i="280"/>
  <c r="DN11" i="282"/>
  <c r="DN230" i="280"/>
  <c r="DN191" i="280"/>
  <c r="DN212" i="280"/>
  <c r="DN54" i="314"/>
  <c r="DN17" i="314"/>
  <c r="DN47" i="314"/>
  <c r="DN40" i="286"/>
  <c r="DN155" i="273"/>
  <c r="DN156" i="273"/>
  <c r="DN96" i="280"/>
  <c r="DN86" i="280"/>
  <c r="DN76" i="280"/>
  <c r="DN41" i="314"/>
  <c r="DN85" i="314"/>
  <c r="DN69" i="288"/>
  <c r="DN119" i="288"/>
  <c r="DN143" i="273"/>
  <c r="DM144" i="273"/>
  <c r="DN114" i="288"/>
  <c r="DN115" i="288"/>
  <c r="DN123" i="288"/>
  <c r="DN46" i="288"/>
  <c r="DN52" i="288"/>
  <c r="DN33" i="288"/>
  <c r="DN57" i="288"/>
  <c r="DO28" i="314"/>
  <c r="DO187" i="273"/>
  <c r="DO189" i="273"/>
  <c r="DO100" i="278"/>
  <c r="DO105" i="278"/>
  <c r="DP10" i="286"/>
  <c r="DP28" i="314"/>
  <c r="DP187" i="273"/>
  <c r="DP189" i="273"/>
  <c r="DP100" i="278"/>
  <c r="DP105" i="278"/>
  <c r="DQ2" i="285"/>
  <c r="DQ184" i="273"/>
  <c r="DQ185" i="273"/>
  <c r="DQ2" i="280"/>
  <c r="DQ2" i="314"/>
  <c r="DQ2" i="282"/>
  <c r="DQ2" i="286"/>
  <c r="DQ101" i="288"/>
  <c r="DQ2" i="288"/>
  <c r="DQ33" i="311"/>
  <c r="DQ2" i="278"/>
  <c r="DQ2" i="275"/>
  <c r="DQ2" i="273"/>
  <c r="DQ2" i="289"/>
  <c r="DL79" i="288"/>
  <c r="DL74" i="288"/>
  <c r="DM20" i="285"/>
  <c r="DP4" i="285"/>
  <c r="DP4" i="280"/>
  <c r="DP4" i="314"/>
  <c r="DP4" i="286"/>
  <c r="DP4" i="282"/>
  <c r="DP4" i="288"/>
  <c r="DP4" i="265"/>
  <c r="DP4" i="304"/>
  <c r="DP4" i="289"/>
  <c r="DP4" i="275"/>
  <c r="DP4" i="278"/>
  <c r="DP4" i="273"/>
  <c r="DP35" i="273"/>
  <c r="DQ36" i="273"/>
  <c r="DQ38" i="273"/>
  <c r="DQ39" i="273"/>
  <c r="DP188" i="273"/>
  <c r="DP190" i="280"/>
  <c r="DO125" i="280"/>
  <c r="BN18" i="285"/>
  <c r="BN21" i="285"/>
  <c r="BM75" i="265"/>
  <c r="DM3" i="285"/>
  <c r="DM3" i="314"/>
  <c r="DM3" i="286"/>
  <c r="DM3" i="282"/>
  <c r="DM3" i="265"/>
  <c r="DM3" i="275"/>
  <c r="DM3" i="304"/>
  <c r="DM3" i="278"/>
  <c r="DM3" i="273"/>
  <c r="DM3" i="289"/>
  <c r="DM47" i="273"/>
  <c r="DQ188" i="273"/>
  <c r="DQ190" i="280"/>
  <c r="DO96" i="280"/>
  <c r="DO86" i="280"/>
  <c r="DO76" i="280"/>
  <c r="DO41" i="314"/>
  <c r="DO85" i="314"/>
  <c r="DO114" i="288"/>
  <c r="DO115" i="288"/>
  <c r="DO123" i="288"/>
  <c r="DO143" i="273"/>
  <c r="DN144" i="273"/>
  <c r="DO119" i="288"/>
  <c r="DO69" i="288"/>
  <c r="DO46" i="288"/>
  <c r="DO33" i="288"/>
  <c r="DO126" i="280"/>
  <c r="DO57" i="288"/>
  <c r="DO52" i="288"/>
  <c r="DO64" i="282"/>
  <c r="DO11" i="282"/>
  <c r="DO212" i="280"/>
  <c r="DO191" i="280"/>
  <c r="DO230" i="280"/>
  <c r="DO17" i="314"/>
  <c r="DO47" i="314"/>
  <c r="DO54" i="314"/>
  <c r="DO40" i="286"/>
  <c r="DO155" i="273"/>
  <c r="DO156" i="273"/>
  <c r="DN3" i="285"/>
  <c r="DN3" i="314"/>
  <c r="DN3" i="286"/>
  <c r="DN3" i="282"/>
  <c r="DN3" i="265"/>
  <c r="DN3" i="275"/>
  <c r="DN3" i="304"/>
  <c r="DN3" i="289"/>
  <c r="DN3" i="273"/>
  <c r="DN47" i="273"/>
  <c r="DN3" i="278"/>
  <c r="DQ4" i="285"/>
  <c r="DQ4" i="314"/>
  <c r="DQ4" i="286"/>
  <c r="DQ4" i="280"/>
  <c r="DQ4" i="282"/>
  <c r="DQ4" i="288"/>
  <c r="DQ4" i="265"/>
  <c r="DQ4" i="289"/>
  <c r="DQ4" i="304"/>
  <c r="DQ4" i="275"/>
  <c r="DQ4" i="278"/>
  <c r="DQ4" i="273"/>
  <c r="DM79" i="288"/>
  <c r="DM74" i="288"/>
  <c r="DP200" i="280"/>
  <c r="DP109" i="278"/>
  <c r="DP76" i="314"/>
  <c r="DP37" i="314"/>
  <c r="DP31" i="289"/>
  <c r="DP85" i="282"/>
  <c r="DP74" i="282"/>
  <c r="DP15" i="275"/>
  <c r="DP20" i="275"/>
  <c r="DQ17" i="275"/>
  <c r="DN20" i="285"/>
  <c r="DP125" i="280"/>
  <c r="DR184" i="273"/>
  <c r="DR185" i="273"/>
  <c r="DR2" i="285"/>
  <c r="DR2" i="280"/>
  <c r="DR2" i="314"/>
  <c r="DR2" i="286"/>
  <c r="DR101" i="288"/>
  <c r="DR2" i="282"/>
  <c r="DR2" i="288"/>
  <c r="DR2" i="289"/>
  <c r="DR2" i="278"/>
  <c r="DR2" i="275"/>
  <c r="DR33" i="311"/>
  <c r="DR2" i="273"/>
  <c r="BO18" i="285"/>
  <c r="BO21" i="285"/>
  <c r="BN75" i="265"/>
  <c r="DQ35" i="273"/>
  <c r="DR36" i="273"/>
  <c r="DR38" i="273"/>
  <c r="DR39" i="273"/>
  <c r="DO87" i="280"/>
  <c r="DQ10" i="286"/>
  <c r="BD81" i="278"/>
  <c r="BD35" i="265"/>
  <c r="DR190" i="280"/>
  <c r="DR188" i="273"/>
  <c r="DQ200" i="280"/>
  <c r="DQ109" i="278"/>
  <c r="DQ76" i="314"/>
  <c r="DQ37" i="314"/>
  <c r="DQ74" i="282"/>
  <c r="DQ85" i="282"/>
  <c r="DQ15" i="275"/>
  <c r="DQ20" i="275"/>
  <c r="DR17" i="275"/>
  <c r="DR35" i="273"/>
  <c r="DS36" i="273"/>
  <c r="DS38" i="273"/>
  <c r="DS39" i="273"/>
  <c r="DR10" i="286"/>
  <c r="DP87" i="280"/>
  <c r="DP96" i="280"/>
  <c r="DP76" i="280"/>
  <c r="DP86" i="280"/>
  <c r="DP85" i="314"/>
  <c r="DP41" i="314"/>
  <c r="DP119" i="288"/>
  <c r="DP114" i="288"/>
  <c r="DP115" i="288"/>
  <c r="DP123" i="288"/>
  <c r="DP69" i="288"/>
  <c r="DP143" i="273"/>
  <c r="DO144" i="273"/>
  <c r="DP33" i="288"/>
  <c r="DP126" i="280"/>
  <c r="DP57" i="288"/>
  <c r="DP52" i="288"/>
  <c r="DP46" i="288"/>
  <c r="DO3" i="285"/>
  <c r="DO3" i="314"/>
  <c r="DO3" i="286"/>
  <c r="DO3" i="282"/>
  <c r="DO3" i="265"/>
  <c r="DO3" i="273"/>
  <c r="DO3" i="289"/>
  <c r="DO3" i="304"/>
  <c r="DO3" i="275"/>
  <c r="DO3" i="278"/>
  <c r="DO47" i="273"/>
  <c r="DP11" i="282"/>
  <c r="DP64" i="282"/>
  <c r="DP212" i="280"/>
  <c r="DP191" i="280"/>
  <c r="DP230" i="280"/>
  <c r="DP17" i="314"/>
  <c r="DP47" i="314"/>
  <c r="DP54" i="314"/>
  <c r="DP40" i="286"/>
  <c r="DP155" i="273"/>
  <c r="DP156" i="273"/>
  <c r="DO20" i="285"/>
  <c r="DQ28" i="314"/>
  <c r="DQ187" i="273"/>
  <c r="DQ189" i="273"/>
  <c r="DQ100" i="278"/>
  <c r="DQ105" i="278"/>
  <c r="DS2" i="285"/>
  <c r="DS184" i="273"/>
  <c r="DS2" i="280"/>
  <c r="DS2" i="314"/>
  <c r="DS2" i="286"/>
  <c r="DS101" i="288"/>
  <c r="DS2" i="282"/>
  <c r="DS2" i="288"/>
  <c r="DS33" i="311"/>
  <c r="DS2" i="289"/>
  <c r="DS2" i="275"/>
  <c r="DS2" i="278"/>
  <c r="DS2" i="273"/>
  <c r="BP18" i="285"/>
  <c r="BP21" i="285"/>
  <c r="BO75" i="265"/>
  <c r="DR4" i="285"/>
  <c r="DR4" i="280"/>
  <c r="DR4" i="314"/>
  <c r="DR4" i="286"/>
  <c r="DR4" i="282"/>
  <c r="DR4" i="288"/>
  <c r="DR4" i="265"/>
  <c r="DR4" i="304"/>
  <c r="DR4" i="273"/>
  <c r="DR4" i="289"/>
  <c r="DR4" i="275"/>
  <c r="DR4" i="278"/>
  <c r="DQ125" i="280"/>
  <c r="DN79" i="288"/>
  <c r="DN74" i="288"/>
  <c r="BD88" i="265"/>
  <c r="DQ155" i="273"/>
  <c r="DQ156" i="273"/>
  <c r="DQ64" i="282"/>
  <c r="DQ11" i="282"/>
  <c r="DQ126" i="280"/>
  <c r="DQ212" i="280"/>
  <c r="DQ230" i="280"/>
  <c r="DQ191" i="280"/>
  <c r="DQ17" i="314"/>
  <c r="DQ47" i="314"/>
  <c r="DQ40" i="286"/>
  <c r="DQ54" i="314"/>
  <c r="BP75" i="265"/>
  <c r="BQ18" i="285"/>
  <c r="BQ21" i="285"/>
  <c r="DS4" i="285"/>
  <c r="DS4" i="280"/>
  <c r="DS4" i="314"/>
  <c r="DS4" i="286"/>
  <c r="DS4" i="282"/>
  <c r="DS4" i="288"/>
  <c r="DS4" i="265"/>
  <c r="DS4" i="289"/>
  <c r="DS4" i="273"/>
  <c r="DS4" i="275"/>
  <c r="DS4" i="278"/>
  <c r="DS4" i="304"/>
  <c r="DQ96" i="280"/>
  <c r="DQ86" i="280"/>
  <c r="DQ76" i="280"/>
  <c r="DQ85" i="314"/>
  <c r="DQ41" i="314"/>
  <c r="DQ114" i="288"/>
  <c r="DQ115" i="288"/>
  <c r="DQ123" i="288"/>
  <c r="DQ143" i="273"/>
  <c r="DP144" i="273"/>
  <c r="DQ69" i="288"/>
  <c r="DQ119" i="288"/>
  <c r="DQ57" i="288"/>
  <c r="DQ52" i="288"/>
  <c r="DQ46" i="288"/>
  <c r="DQ33" i="288"/>
  <c r="DO79" i="288"/>
  <c r="DO74" i="288"/>
  <c r="DP3" i="285"/>
  <c r="DP3" i="314"/>
  <c r="DP3" i="286"/>
  <c r="DP3" i="282"/>
  <c r="DP3" i="265"/>
  <c r="DP3" i="289"/>
  <c r="DP3" i="278"/>
  <c r="DP3" i="273"/>
  <c r="DP47" i="273"/>
  <c r="DP3" i="275"/>
  <c r="DP3" i="304"/>
  <c r="DR200" i="280"/>
  <c r="DR109" i="278"/>
  <c r="DR76" i="314"/>
  <c r="DR31" i="289"/>
  <c r="DR37" i="314"/>
  <c r="DR85" i="282"/>
  <c r="DR74" i="282"/>
  <c r="DR15" i="275"/>
  <c r="DR20" i="275"/>
  <c r="DS17" i="275"/>
  <c r="DS10" i="286"/>
  <c r="DR125" i="280"/>
  <c r="DS35" i="273"/>
  <c r="DT36" i="273"/>
  <c r="DT38" i="273"/>
  <c r="DT39" i="273"/>
  <c r="DS185" i="273"/>
  <c r="DP20" i="285"/>
  <c r="DT2" i="285"/>
  <c r="DT184" i="273"/>
  <c r="DT2" i="280"/>
  <c r="DT2" i="314"/>
  <c r="DT2" i="286"/>
  <c r="DT101" i="288"/>
  <c r="DT2" i="282"/>
  <c r="DT2" i="288"/>
  <c r="DT33" i="311"/>
  <c r="DT2" i="278"/>
  <c r="DT2" i="275"/>
  <c r="DT2" i="289"/>
  <c r="DT2" i="273"/>
  <c r="DR28" i="314"/>
  <c r="DR187" i="273"/>
  <c r="DR189" i="273"/>
  <c r="DR105" i="278"/>
  <c r="DR100" i="278"/>
  <c r="DS109" i="278"/>
  <c r="DS200" i="280"/>
  <c r="DS76" i="314"/>
  <c r="DS37" i="314"/>
  <c r="DS85" i="282"/>
  <c r="DS74" i="282"/>
  <c r="DS15" i="275"/>
  <c r="DS20" i="275"/>
  <c r="DT17" i="275"/>
  <c r="DT200" i="280"/>
  <c r="DT109" i="278"/>
  <c r="DT76" i="314"/>
  <c r="DT37" i="314"/>
  <c r="DT31" i="289"/>
  <c r="DT85" i="282"/>
  <c r="DT74" i="282"/>
  <c r="DT15" i="275"/>
  <c r="DT20" i="275"/>
  <c r="DU17" i="275"/>
  <c r="DR96" i="280"/>
  <c r="DR86" i="280"/>
  <c r="DR76" i="280"/>
  <c r="DR85" i="314"/>
  <c r="DR41" i="314"/>
  <c r="DR69" i="288"/>
  <c r="DR114" i="288"/>
  <c r="DR115" i="288"/>
  <c r="DR123" i="288"/>
  <c r="DR119" i="288"/>
  <c r="DR143" i="273"/>
  <c r="DQ144" i="273"/>
  <c r="DR52" i="288"/>
  <c r="DR46" i="288"/>
  <c r="DR33" i="288"/>
  <c r="DR126" i="280"/>
  <c r="DR57" i="288"/>
  <c r="DR11" i="282"/>
  <c r="DR64" i="282"/>
  <c r="DR212" i="280"/>
  <c r="DR191" i="280"/>
  <c r="DR230" i="280"/>
  <c r="DR17" i="314"/>
  <c r="DR54" i="314"/>
  <c r="DR47" i="314"/>
  <c r="DR40" i="286"/>
  <c r="DR155" i="273"/>
  <c r="DT4" i="285"/>
  <c r="DT4" i="280"/>
  <c r="DT4" i="314"/>
  <c r="DT4" i="286"/>
  <c r="DT4" i="282"/>
  <c r="DT4" i="288"/>
  <c r="DT4" i="265"/>
  <c r="DT4" i="273"/>
  <c r="DT4" i="289"/>
  <c r="DT4" i="275"/>
  <c r="DT4" i="278"/>
  <c r="DT4" i="304"/>
  <c r="DQ20" i="285"/>
  <c r="DS28" i="314"/>
  <c r="DS187" i="273"/>
  <c r="DS189" i="273"/>
  <c r="DS105" i="278"/>
  <c r="DS100" i="278"/>
  <c r="DS125" i="280"/>
  <c r="DQ3" i="285"/>
  <c r="DQ3" i="314"/>
  <c r="DQ3" i="282"/>
  <c r="DQ3" i="286"/>
  <c r="DQ3" i="265"/>
  <c r="DQ47" i="273"/>
  <c r="DQ3" i="275"/>
  <c r="DQ3" i="273"/>
  <c r="DQ3" i="278"/>
  <c r="DQ3" i="304"/>
  <c r="DQ3" i="289"/>
  <c r="DT35" i="273"/>
  <c r="DU36" i="273"/>
  <c r="DU38" i="273"/>
  <c r="DU39" i="273"/>
  <c r="DP79" i="288"/>
  <c r="DP74" i="288"/>
  <c r="DT10" i="286"/>
  <c r="DU2" i="285"/>
  <c r="DU184" i="273"/>
  <c r="DU2" i="280"/>
  <c r="DU2" i="314"/>
  <c r="DU101" i="288"/>
  <c r="DU2" i="286"/>
  <c r="DU2" i="282"/>
  <c r="DU2" i="288"/>
  <c r="DU33" i="311"/>
  <c r="DU2" i="273"/>
  <c r="DU2" i="275"/>
  <c r="DU2" i="289"/>
  <c r="DU2" i="278"/>
  <c r="DT28" i="314"/>
  <c r="DT187" i="273"/>
  <c r="DS188" i="273"/>
  <c r="DT189" i="273"/>
  <c r="DT105" i="278"/>
  <c r="DT100" i="278"/>
  <c r="BR18" i="285"/>
  <c r="BR21" i="285"/>
  <c r="BQ75" i="265"/>
  <c r="DU185" i="273"/>
  <c r="DT185" i="273"/>
  <c r="DS190" i="280"/>
  <c r="DQ87" i="280"/>
  <c r="DR156" i="273"/>
  <c r="BE81" i="278"/>
  <c r="BE35" i="265"/>
  <c r="DS96" i="280"/>
  <c r="DS86" i="280"/>
  <c r="DS76" i="280"/>
  <c r="DS85" i="314"/>
  <c r="DS41" i="314"/>
  <c r="DS114" i="288"/>
  <c r="DS115" i="288"/>
  <c r="DS123" i="288"/>
  <c r="DS143" i="273"/>
  <c r="DR144" i="273"/>
  <c r="DS119" i="288"/>
  <c r="DS69" i="288"/>
  <c r="DS52" i="288"/>
  <c r="DS33" i="288"/>
  <c r="DS126" i="280"/>
  <c r="DS57" i="288"/>
  <c r="DS46" i="288"/>
  <c r="R82" i="277"/>
  <c r="DU35" i="273"/>
  <c r="DV36" i="273"/>
  <c r="DV38" i="273"/>
  <c r="DV39" i="273"/>
  <c r="DR87" i="280"/>
  <c r="DS11" i="282"/>
  <c r="DS64" i="282"/>
  <c r="DS212" i="280"/>
  <c r="DS230" i="280"/>
  <c r="DS191" i="280"/>
  <c r="DS47" i="314"/>
  <c r="DS17" i="314"/>
  <c r="DS54" i="314"/>
  <c r="DS40" i="286"/>
  <c r="DS155" i="273"/>
  <c r="DS156" i="273"/>
  <c r="DU10" i="286"/>
  <c r="DT190" i="280"/>
  <c r="DT188" i="273"/>
  <c r="BS18" i="285"/>
  <c r="BS21" i="285"/>
  <c r="BR75" i="265"/>
  <c r="DV2" i="285"/>
  <c r="DV184" i="273"/>
  <c r="DV2" i="280"/>
  <c r="DV2" i="314"/>
  <c r="DV2" i="286"/>
  <c r="DV101" i="288"/>
  <c r="DV2" i="282"/>
  <c r="DV2" i="288"/>
  <c r="DV2" i="278"/>
  <c r="DV33" i="311"/>
  <c r="DV2" i="275"/>
  <c r="DV2" i="289"/>
  <c r="DV2" i="273"/>
  <c r="DU4" i="285"/>
  <c r="DU4" i="280"/>
  <c r="DU4" i="314"/>
  <c r="DU4" i="286"/>
  <c r="DU4" i="282"/>
  <c r="DU4" i="288"/>
  <c r="DU4" i="265"/>
  <c r="DU4" i="289"/>
  <c r="DU4" i="275"/>
  <c r="DU4" i="304"/>
  <c r="DU4" i="273"/>
  <c r="DU4" i="278"/>
  <c r="DQ79" i="288"/>
  <c r="DQ74" i="288"/>
  <c r="DU190" i="280"/>
  <c r="DU188" i="273"/>
  <c r="DR20" i="285"/>
  <c r="DU200" i="280"/>
  <c r="DU109" i="278"/>
  <c r="DU76" i="314"/>
  <c r="DU37" i="314"/>
  <c r="DU85" i="282"/>
  <c r="DU74" i="282"/>
  <c r="DU15" i="275"/>
  <c r="DU20" i="275"/>
  <c r="DV17" i="275"/>
  <c r="DT125" i="280"/>
  <c r="DR3" i="285"/>
  <c r="DR3" i="314"/>
  <c r="DR3" i="286"/>
  <c r="DR3" i="282"/>
  <c r="DR3" i="265"/>
  <c r="DR3" i="289"/>
  <c r="DR3" i="273"/>
  <c r="DR3" i="278"/>
  <c r="DR3" i="275"/>
  <c r="DR3" i="304"/>
  <c r="DR47" i="273"/>
  <c r="DU28" i="314"/>
  <c r="DU187" i="273"/>
  <c r="DU189" i="273"/>
  <c r="DU105" i="278"/>
  <c r="DU100" i="278"/>
  <c r="BE88" i="265"/>
  <c r="DT87" i="280"/>
  <c r="DT96" i="280"/>
  <c r="DT86" i="280"/>
  <c r="DT76" i="280"/>
  <c r="DT85" i="314"/>
  <c r="DT41" i="314"/>
  <c r="DT143" i="273"/>
  <c r="DS144" i="273"/>
  <c r="DT119" i="288"/>
  <c r="DT69" i="288"/>
  <c r="DT114" i="288"/>
  <c r="DT115" i="288"/>
  <c r="DT123" i="288"/>
  <c r="DT33" i="288"/>
  <c r="DT126" i="280"/>
  <c r="DT57" i="288"/>
  <c r="DT52" i="288"/>
  <c r="DT46" i="288"/>
  <c r="DV10" i="286"/>
  <c r="DU125" i="280"/>
  <c r="DV4" i="285"/>
  <c r="DV4" i="280"/>
  <c r="DV4" i="314"/>
  <c r="DV4" i="286"/>
  <c r="DV4" i="282"/>
  <c r="DV4" i="265"/>
  <c r="DV4" i="288"/>
  <c r="DV4" i="289"/>
  <c r="DV4" i="278"/>
  <c r="DV4" i="304"/>
  <c r="DV4" i="273"/>
  <c r="DV4" i="275"/>
  <c r="DS87" i="280"/>
  <c r="DR79" i="288"/>
  <c r="DR74" i="288"/>
  <c r="BS75" i="265"/>
  <c r="BT18" i="285"/>
  <c r="BT21" i="285"/>
  <c r="DT64" i="282"/>
  <c r="DT11" i="282"/>
  <c r="DT212" i="280"/>
  <c r="DT230" i="280"/>
  <c r="DT191" i="280"/>
  <c r="DT47" i="314"/>
  <c r="DT17" i="314"/>
  <c r="DT54" i="314"/>
  <c r="DT40" i="286"/>
  <c r="DT155" i="273"/>
  <c r="DT156" i="273"/>
  <c r="DV35" i="273"/>
  <c r="DW36" i="273"/>
  <c r="DW38" i="273"/>
  <c r="DW39" i="273"/>
  <c r="DS20" i="285"/>
  <c r="DW2" i="285"/>
  <c r="DW184" i="273"/>
  <c r="DW2" i="280"/>
  <c r="DW2" i="314"/>
  <c r="DW2" i="286"/>
  <c r="DW101" i="288"/>
  <c r="DW2" i="282"/>
  <c r="DW2" i="288"/>
  <c r="DW33" i="311"/>
  <c r="DW2" i="275"/>
  <c r="DW2" i="289"/>
  <c r="DW2" i="278"/>
  <c r="DW2" i="273"/>
  <c r="DV185" i="273"/>
  <c r="DS3" i="285"/>
  <c r="DS3" i="314"/>
  <c r="DS3" i="286"/>
  <c r="DS3" i="282"/>
  <c r="DS3" i="265"/>
  <c r="DS3" i="289"/>
  <c r="DS3" i="278"/>
  <c r="DS3" i="304"/>
  <c r="DS3" i="273"/>
  <c r="DS3" i="275"/>
  <c r="DS47" i="273"/>
  <c r="DV28" i="314"/>
  <c r="DV187" i="273"/>
  <c r="DV189" i="273"/>
  <c r="DV105" i="278"/>
  <c r="DV100" i="278"/>
  <c r="DU87" i="280"/>
  <c r="DW200" i="280"/>
  <c r="DW109" i="278"/>
  <c r="DW37" i="314"/>
  <c r="DW76" i="314"/>
  <c r="DW85" i="282"/>
  <c r="DW74" i="282"/>
  <c r="DW15" i="275"/>
  <c r="DV15" i="275"/>
  <c r="DV20" i="275"/>
  <c r="DW17" i="275"/>
  <c r="DW20" i="275"/>
  <c r="DX17" i="275"/>
  <c r="DX184" i="273"/>
  <c r="DX185" i="273"/>
  <c r="DW10" i="286"/>
  <c r="DW185" i="273"/>
  <c r="BU18" i="285"/>
  <c r="BU21" i="285"/>
  <c r="BT75" i="265"/>
  <c r="DW4" i="285"/>
  <c r="DW4" i="280"/>
  <c r="DW4" i="314"/>
  <c r="DW4" i="286"/>
  <c r="DW4" i="282"/>
  <c r="DW4" i="265"/>
  <c r="DW4" i="288"/>
  <c r="DW4" i="289"/>
  <c r="DW4" i="273"/>
  <c r="DW4" i="278"/>
  <c r="DW4" i="304"/>
  <c r="DW4" i="275"/>
  <c r="DS79" i="288"/>
  <c r="DS74" i="288"/>
  <c r="DT20" i="285"/>
  <c r="DT3" i="285"/>
  <c r="DT3" i="314"/>
  <c r="DT3" i="286"/>
  <c r="DT3" i="282"/>
  <c r="DT3" i="265"/>
  <c r="DT47" i="273"/>
  <c r="DT3" i="278"/>
  <c r="DT3" i="273"/>
  <c r="DT3" i="304"/>
  <c r="DT3" i="289"/>
  <c r="DT3" i="275"/>
  <c r="DW35" i="273"/>
  <c r="DX36" i="273"/>
  <c r="DX38" i="273"/>
  <c r="DX39" i="273"/>
  <c r="DX2" i="285"/>
  <c r="DX2" i="280"/>
  <c r="DX2" i="314"/>
  <c r="DX2" i="286"/>
  <c r="DX101" i="288"/>
  <c r="DX2" i="282"/>
  <c r="DX2" i="288"/>
  <c r="DX2" i="278"/>
  <c r="DX33" i="311"/>
  <c r="DX2" i="275"/>
  <c r="DX2" i="289"/>
  <c r="DX2" i="273"/>
  <c r="DU96" i="280"/>
  <c r="DU86" i="280"/>
  <c r="DU76" i="280"/>
  <c r="DU85" i="314"/>
  <c r="DU41" i="314"/>
  <c r="DU69" i="288"/>
  <c r="DU119" i="288"/>
  <c r="DU114" i="288"/>
  <c r="DU115" i="288"/>
  <c r="DU123" i="288"/>
  <c r="DU143" i="273"/>
  <c r="DT144" i="273"/>
  <c r="DU57" i="288"/>
  <c r="DU52" i="288"/>
  <c r="DU46" i="288"/>
  <c r="DU126" i="280"/>
  <c r="DU33" i="288"/>
  <c r="DV188" i="273"/>
  <c r="DV190" i="280"/>
  <c r="DU64" i="282"/>
  <c r="DU11" i="282"/>
  <c r="DU212" i="280"/>
  <c r="DU230" i="280"/>
  <c r="DU191" i="280"/>
  <c r="DU17" i="314"/>
  <c r="DU47" i="314"/>
  <c r="DU54" i="314"/>
  <c r="DU40" i="286"/>
  <c r="DU155" i="273"/>
  <c r="DU156" i="273"/>
  <c r="DV125" i="280"/>
  <c r="DV200" i="280"/>
  <c r="DV109" i="278"/>
  <c r="DV37" i="314"/>
  <c r="DV76" i="314"/>
  <c r="DV31" i="289"/>
  <c r="DV85" i="282"/>
  <c r="DV74" i="282"/>
  <c r="BF81" i="278"/>
  <c r="BF35" i="265"/>
  <c r="DY2" i="285"/>
  <c r="DY184" i="273"/>
  <c r="DY2" i="280"/>
  <c r="DY2" i="314"/>
  <c r="DY2" i="282"/>
  <c r="DY2" i="286"/>
  <c r="DY101" i="288"/>
  <c r="DY2" i="288"/>
  <c r="DY33" i="311"/>
  <c r="DY2" i="289"/>
  <c r="DY2" i="278"/>
  <c r="DY2" i="273"/>
  <c r="DY2" i="275"/>
  <c r="DT79" i="288"/>
  <c r="DT74" i="288"/>
  <c r="DU3" i="285"/>
  <c r="DU3" i="314"/>
  <c r="DU3" i="286"/>
  <c r="DU3" i="282"/>
  <c r="DU3" i="265"/>
  <c r="DU3" i="289"/>
  <c r="DU3" i="278"/>
  <c r="DU3" i="273"/>
  <c r="DU3" i="304"/>
  <c r="DU3" i="275"/>
  <c r="DU47" i="273"/>
  <c r="DW188" i="273"/>
  <c r="DW190" i="280"/>
  <c r="DX190" i="280"/>
  <c r="DX188" i="273"/>
  <c r="DW28" i="314"/>
  <c r="DW187" i="273"/>
  <c r="DW189" i="273"/>
  <c r="DW105" i="278"/>
  <c r="DW100" i="278"/>
  <c r="DX35" i="273"/>
  <c r="DY36" i="273"/>
  <c r="DY38" i="273"/>
  <c r="DY39" i="273"/>
  <c r="DU20" i="285"/>
  <c r="DX4" i="285"/>
  <c r="DX4" i="280"/>
  <c r="DX4" i="314"/>
  <c r="DX4" i="286"/>
  <c r="DX4" i="282"/>
  <c r="DX4" i="288"/>
  <c r="DX4" i="265"/>
  <c r="DX4" i="273"/>
  <c r="DX4" i="289"/>
  <c r="DX4" i="278"/>
  <c r="DX4" i="275"/>
  <c r="DX4" i="304"/>
  <c r="DX200" i="280"/>
  <c r="DX109" i="278"/>
  <c r="DX76" i="314"/>
  <c r="DX37" i="314"/>
  <c r="DX85" i="282"/>
  <c r="DX74" i="282"/>
  <c r="DX15" i="275"/>
  <c r="DX20" i="275"/>
  <c r="DY17" i="275"/>
  <c r="DV96" i="280"/>
  <c r="DV86" i="280"/>
  <c r="DV76" i="280"/>
  <c r="DV41" i="314"/>
  <c r="DV85" i="314"/>
  <c r="DV69" i="288"/>
  <c r="DV119" i="288"/>
  <c r="DV143" i="273"/>
  <c r="DU144" i="273"/>
  <c r="DV114" i="288"/>
  <c r="DV115" i="288"/>
  <c r="DV123" i="288"/>
  <c r="DV46" i="288"/>
  <c r="DV52" i="288"/>
  <c r="DV33" i="288"/>
  <c r="DV126" i="280"/>
  <c r="DV57" i="288"/>
  <c r="DW125" i="280"/>
  <c r="DX28" i="314"/>
  <c r="DX187" i="273"/>
  <c r="DX105" i="278"/>
  <c r="DX100" i="278"/>
  <c r="BU75" i="265"/>
  <c r="BV18" i="285"/>
  <c r="BV21" i="285"/>
  <c r="DV64" i="282"/>
  <c r="DV11" i="282"/>
  <c r="DV212" i="280"/>
  <c r="DV230" i="280"/>
  <c r="DV191" i="280"/>
  <c r="DV54" i="314"/>
  <c r="DV17" i="314"/>
  <c r="DV47" i="314"/>
  <c r="DV40" i="286"/>
  <c r="DV155" i="273"/>
  <c r="DV156" i="273"/>
  <c r="DX10" i="286"/>
  <c r="BF88" i="265"/>
  <c r="DW87" i="280"/>
  <c r="DY28" i="314"/>
  <c r="DY187" i="273"/>
  <c r="DY105" i="278"/>
  <c r="DY100" i="278"/>
  <c r="DY200" i="280"/>
  <c r="DY109" i="278"/>
  <c r="DY76" i="314"/>
  <c r="DY37" i="314"/>
  <c r="DY74" i="282"/>
  <c r="DY85" i="282"/>
  <c r="DY15" i="275"/>
  <c r="DY20" i="275"/>
  <c r="DZ17" i="275"/>
  <c r="DV20" i="285"/>
  <c r="DW96" i="280"/>
  <c r="DW86" i="280"/>
  <c r="DW76" i="280"/>
  <c r="DW41" i="314"/>
  <c r="DW85" i="314"/>
  <c r="DW114" i="288"/>
  <c r="DW115" i="288"/>
  <c r="DW123" i="288"/>
  <c r="DW143" i="273"/>
  <c r="DV144" i="273"/>
  <c r="DW119" i="288"/>
  <c r="DW69" i="288"/>
  <c r="DW46" i="288"/>
  <c r="DW33" i="288"/>
  <c r="DW126" i="280"/>
  <c r="DW57" i="288"/>
  <c r="DW52" i="288"/>
  <c r="DX31" i="289"/>
  <c r="DW11" i="282"/>
  <c r="DW64" i="282"/>
  <c r="DW212" i="280"/>
  <c r="DW230" i="280"/>
  <c r="DW191" i="280"/>
  <c r="DW47" i="314"/>
  <c r="DW54" i="314"/>
  <c r="DW17" i="314"/>
  <c r="DW40" i="286"/>
  <c r="DW155" i="273"/>
  <c r="DW156" i="273"/>
  <c r="DZ184" i="273"/>
  <c r="DZ2" i="285"/>
  <c r="DZ2" i="280"/>
  <c r="DZ2" i="314"/>
  <c r="DZ2" i="286"/>
  <c r="DZ101" i="288"/>
  <c r="DZ2" i="282"/>
  <c r="DZ2" i="288"/>
  <c r="DZ33" i="311"/>
  <c r="DZ2" i="275"/>
  <c r="DZ2" i="289"/>
  <c r="DZ2" i="273"/>
  <c r="DZ2" i="278"/>
  <c r="DY4" i="285"/>
  <c r="DY4" i="280"/>
  <c r="DY4" i="286"/>
  <c r="DY4" i="314"/>
  <c r="DY4" i="282"/>
  <c r="DY4" i="288"/>
  <c r="DY4" i="265"/>
  <c r="DY4" i="278"/>
  <c r="DY4" i="273"/>
  <c r="DY4" i="304"/>
  <c r="DY4" i="289"/>
  <c r="DY4" i="275"/>
  <c r="DY185" i="273"/>
  <c r="DX125" i="280"/>
  <c r="DV87" i="280"/>
  <c r="DY35" i="273"/>
  <c r="DZ36" i="273"/>
  <c r="DZ38" i="273"/>
  <c r="DZ39" i="273"/>
  <c r="DU79" i="288"/>
  <c r="DU74" i="288"/>
  <c r="BW18" i="285"/>
  <c r="BW21" i="285"/>
  <c r="BV75" i="265"/>
  <c r="DX189" i="273"/>
  <c r="DV3" i="285"/>
  <c r="DV3" i="314"/>
  <c r="DV3" i="286"/>
  <c r="DV3" i="282"/>
  <c r="DV3" i="265"/>
  <c r="DV3" i="275"/>
  <c r="DV3" i="278"/>
  <c r="DV3" i="304"/>
  <c r="DV3" i="289"/>
  <c r="DV47" i="273"/>
  <c r="DV3" i="273"/>
  <c r="DY10" i="286"/>
  <c r="DZ200" i="280"/>
  <c r="DZ109" i="278"/>
  <c r="DZ76" i="314"/>
  <c r="DZ37" i="314"/>
  <c r="DZ31" i="289"/>
  <c r="DZ85" i="282"/>
  <c r="DZ74" i="282"/>
  <c r="DZ15" i="275"/>
  <c r="DZ20" i="275"/>
  <c r="EA17" i="275"/>
  <c r="DX87" i="280"/>
  <c r="DX64" i="282"/>
  <c r="DX11" i="282"/>
  <c r="DX126" i="280"/>
  <c r="DX212" i="280"/>
  <c r="DX191" i="280"/>
  <c r="DX230" i="280"/>
  <c r="DX47" i="314"/>
  <c r="DX54" i="314"/>
  <c r="DX17" i="314"/>
  <c r="DX40" i="286"/>
  <c r="DX155" i="273"/>
  <c r="DX156" i="273"/>
  <c r="DY190" i="280"/>
  <c r="DY188" i="273"/>
  <c r="DX96" i="280"/>
  <c r="DX86" i="280"/>
  <c r="DX76" i="280"/>
  <c r="DX85" i="314"/>
  <c r="DX41" i="314"/>
  <c r="DX119" i="288"/>
  <c r="DX114" i="288"/>
  <c r="DX115" i="288"/>
  <c r="DX123" i="288"/>
  <c r="DX69" i="288"/>
  <c r="DX143" i="273"/>
  <c r="DW144" i="273"/>
  <c r="DX33" i="288"/>
  <c r="DX57" i="288"/>
  <c r="DX52" i="288"/>
  <c r="DX46" i="288"/>
  <c r="DY125" i="280"/>
  <c r="DZ185" i="273"/>
  <c r="DZ4" i="285"/>
  <c r="DZ4" i="280"/>
  <c r="DZ4" i="314"/>
  <c r="DZ4" i="286"/>
  <c r="DZ4" i="282"/>
  <c r="DZ4" i="288"/>
  <c r="DZ4" i="265"/>
  <c r="DZ4" i="273"/>
  <c r="DZ4" i="275"/>
  <c r="DZ4" i="304"/>
  <c r="DZ4" i="278"/>
  <c r="DZ4" i="289"/>
  <c r="DZ35" i="273"/>
  <c r="EA36" i="273"/>
  <c r="EA38" i="273"/>
  <c r="EA39" i="273"/>
  <c r="DY189" i="273"/>
  <c r="DW3" i="285"/>
  <c r="DW3" i="314"/>
  <c r="DW3" i="286"/>
  <c r="DW3" i="282"/>
  <c r="DW3" i="265"/>
  <c r="DW3" i="304"/>
  <c r="DW3" i="278"/>
  <c r="DW3" i="275"/>
  <c r="DW3" i="289"/>
  <c r="DW47" i="273"/>
  <c r="DW3" i="273"/>
  <c r="BX18" i="285"/>
  <c r="BX21" i="285"/>
  <c r="BW75" i="265"/>
  <c r="DV79" i="288"/>
  <c r="DV74" i="288"/>
  <c r="EA2" i="285"/>
  <c r="EA184" i="273"/>
  <c r="EA185" i="273"/>
  <c r="EA2" i="280"/>
  <c r="EA2" i="314"/>
  <c r="EA2" i="286"/>
  <c r="EA101" i="288"/>
  <c r="EA2" i="282"/>
  <c r="EA2" i="288"/>
  <c r="EA2" i="289"/>
  <c r="EA2" i="275"/>
  <c r="EA2" i="273"/>
  <c r="EA2" i="278"/>
  <c r="EA33" i="311"/>
  <c r="DW20" i="285"/>
  <c r="DZ10" i="286"/>
  <c r="DZ28" i="314"/>
  <c r="DZ187" i="273"/>
  <c r="DZ189" i="273"/>
  <c r="DZ105" i="278"/>
  <c r="DZ100" i="278"/>
  <c r="BG81" i="278"/>
  <c r="BG35" i="265"/>
  <c r="EA190" i="280"/>
  <c r="EA188" i="273"/>
  <c r="DY87" i="280"/>
  <c r="DX20" i="285"/>
  <c r="DZ190" i="280"/>
  <c r="DZ188" i="273"/>
  <c r="DW79" i="288"/>
  <c r="DW74" i="288"/>
  <c r="EB2" i="285"/>
  <c r="EB184" i="273"/>
  <c r="EB2" i="280"/>
  <c r="EB2" i="314"/>
  <c r="EB2" i="286"/>
  <c r="EB101" i="288"/>
  <c r="EB2" i="282"/>
  <c r="EB2" i="288"/>
  <c r="EB2" i="273"/>
  <c r="EB2" i="278"/>
  <c r="EB33" i="311"/>
  <c r="EB2" i="289"/>
  <c r="EB2" i="275"/>
  <c r="EA4" i="285"/>
  <c r="EA4" i="280"/>
  <c r="EA4" i="314"/>
  <c r="EA4" i="286"/>
  <c r="EA4" i="282"/>
  <c r="EA4" i="288"/>
  <c r="EA4" i="265"/>
  <c r="EA4" i="289"/>
  <c r="EA4" i="273"/>
  <c r="EA4" i="275"/>
  <c r="EA4" i="278"/>
  <c r="EA4" i="304"/>
  <c r="DZ125" i="280"/>
  <c r="EA10" i="286"/>
  <c r="BY18" i="285"/>
  <c r="BY21" i="285"/>
  <c r="BX75" i="265"/>
  <c r="DY64" i="282"/>
  <c r="DY11" i="282"/>
  <c r="DY126" i="280"/>
  <c r="DY212" i="280"/>
  <c r="DY230" i="280"/>
  <c r="DY191" i="280"/>
  <c r="DY17" i="314"/>
  <c r="DY47" i="314"/>
  <c r="DY54" i="314"/>
  <c r="DY40" i="286"/>
  <c r="DY155" i="273"/>
  <c r="DY156" i="273"/>
  <c r="DY96" i="280"/>
  <c r="DY86" i="280"/>
  <c r="DY76" i="280"/>
  <c r="DY85" i="314"/>
  <c r="DY41" i="314"/>
  <c r="DY114" i="288"/>
  <c r="DY115" i="288"/>
  <c r="DY123" i="288"/>
  <c r="DY143" i="273"/>
  <c r="DX144" i="273"/>
  <c r="DY69" i="288"/>
  <c r="DY119" i="288"/>
  <c r="DY57" i="288"/>
  <c r="DY52" i="288"/>
  <c r="DY46" i="288"/>
  <c r="DY33" i="288"/>
  <c r="DX3" i="285"/>
  <c r="DX3" i="314"/>
  <c r="DX3" i="286"/>
  <c r="DX3" i="282"/>
  <c r="DX3" i="265"/>
  <c r="DX3" i="289"/>
  <c r="DX3" i="304"/>
  <c r="DX3" i="278"/>
  <c r="DX3" i="275"/>
  <c r="DX47" i="273"/>
  <c r="DX3" i="273"/>
  <c r="EA35" i="273"/>
  <c r="EB36" i="273"/>
  <c r="EB38" i="273"/>
  <c r="EB39" i="273"/>
  <c r="EB185" i="273"/>
  <c r="EA28" i="314"/>
  <c r="EA187" i="273"/>
  <c r="EA189" i="273"/>
  <c r="EA105" i="278"/>
  <c r="EA100" i="278"/>
  <c r="BG88" i="265"/>
  <c r="EB200" i="280"/>
  <c r="EB109" i="278"/>
  <c r="EB76" i="314"/>
  <c r="EB37" i="314"/>
  <c r="EB85" i="282"/>
  <c r="EB74" i="282"/>
  <c r="EB15" i="275"/>
  <c r="EA15" i="275"/>
  <c r="EA20" i="275"/>
  <c r="EB17" i="275"/>
  <c r="EB20" i="275"/>
  <c r="EC17" i="275"/>
  <c r="DZ87" i="280"/>
  <c r="EB4" i="285"/>
  <c r="EB4" i="280"/>
  <c r="EB4" i="314"/>
  <c r="EB4" i="286"/>
  <c r="EB4" i="282"/>
  <c r="EB4" i="288"/>
  <c r="EB4" i="265"/>
  <c r="EB4" i="289"/>
  <c r="EB4" i="304"/>
  <c r="EB4" i="278"/>
  <c r="EB4" i="273"/>
  <c r="EB4" i="275"/>
  <c r="DY20" i="285"/>
  <c r="EB190" i="280"/>
  <c r="EB188" i="273"/>
  <c r="EB35" i="273"/>
  <c r="EC36" i="273"/>
  <c r="EC38" i="273"/>
  <c r="EC39" i="273"/>
  <c r="DZ11" i="282"/>
  <c r="DZ126" i="280"/>
  <c r="DZ64" i="282"/>
  <c r="DZ212" i="280"/>
  <c r="DZ191" i="280"/>
  <c r="DZ230" i="280"/>
  <c r="DZ54" i="314"/>
  <c r="DZ17" i="314"/>
  <c r="DZ47" i="314"/>
  <c r="DZ40" i="286"/>
  <c r="DZ155" i="273"/>
  <c r="DZ156" i="273"/>
  <c r="EA125" i="280"/>
  <c r="DX79" i="288"/>
  <c r="DX74" i="288"/>
  <c r="EA200" i="280"/>
  <c r="EA109" i="278"/>
  <c r="EA76" i="314"/>
  <c r="EA37" i="314"/>
  <c r="EA85" i="282"/>
  <c r="EA74" i="282"/>
  <c r="EB10" i="286"/>
  <c r="EC2" i="285"/>
  <c r="EC184" i="273"/>
  <c r="EC185" i="273"/>
  <c r="EC2" i="280"/>
  <c r="EC2" i="314"/>
  <c r="EC2" i="286"/>
  <c r="EC101" i="288"/>
  <c r="EC2" i="282"/>
  <c r="EC2" i="288"/>
  <c r="EC33" i="311"/>
  <c r="EC2" i="275"/>
  <c r="EC2" i="278"/>
  <c r="EC2" i="273"/>
  <c r="EC2" i="289"/>
  <c r="BY75" i="265"/>
  <c r="BZ18" i="285"/>
  <c r="BZ21" i="285"/>
  <c r="DY3" i="285"/>
  <c r="DY3" i="314"/>
  <c r="DY3" i="282"/>
  <c r="DY3" i="286"/>
  <c r="DY3" i="265"/>
  <c r="DY3" i="304"/>
  <c r="DY3" i="278"/>
  <c r="DY3" i="273"/>
  <c r="DY3" i="289"/>
  <c r="DY3" i="275"/>
  <c r="DY47" i="273"/>
  <c r="DZ96" i="280"/>
  <c r="DZ86" i="280"/>
  <c r="DZ76" i="280"/>
  <c r="DZ85" i="314"/>
  <c r="DZ41" i="314"/>
  <c r="DZ69" i="288"/>
  <c r="DZ114" i="288"/>
  <c r="DZ115" i="288"/>
  <c r="DZ123" i="288"/>
  <c r="DZ119" i="288"/>
  <c r="DZ143" i="273"/>
  <c r="DY144" i="273"/>
  <c r="DZ52" i="288"/>
  <c r="DZ46" i="288"/>
  <c r="DZ33" i="288"/>
  <c r="DZ57" i="288"/>
  <c r="EC200" i="280"/>
  <c r="EC109" i="278"/>
  <c r="EC76" i="314"/>
  <c r="EC37" i="314"/>
  <c r="EC74" i="282"/>
  <c r="EC85" i="282"/>
  <c r="EC15" i="275"/>
  <c r="EC20" i="275"/>
  <c r="ED17" i="275"/>
  <c r="EC188" i="273"/>
  <c r="EC190" i="280"/>
  <c r="DZ20" i="285"/>
  <c r="EA87" i="280"/>
  <c r="DY79" i="288"/>
  <c r="DY74" i="288"/>
  <c r="EB125" i="280"/>
  <c r="DZ3" i="285"/>
  <c r="DZ3" i="314"/>
  <c r="DZ3" i="286"/>
  <c r="DZ3" i="282"/>
  <c r="DZ3" i="265"/>
  <c r="DZ47" i="273"/>
  <c r="DZ3" i="273"/>
  <c r="DZ3" i="289"/>
  <c r="DZ3" i="304"/>
  <c r="DZ3" i="278"/>
  <c r="DZ3" i="275"/>
  <c r="EC10" i="286"/>
  <c r="EB28" i="314"/>
  <c r="EB187" i="273"/>
  <c r="EB189" i="273"/>
  <c r="EB100" i="278"/>
  <c r="EB105" i="278"/>
  <c r="EC4" i="285"/>
  <c r="EC4" i="280"/>
  <c r="EC4" i="314"/>
  <c r="EC4" i="286"/>
  <c r="EC4" i="282"/>
  <c r="EC4" i="288"/>
  <c r="EC4" i="265"/>
  <c r="EC4" i="275"/>
  <c r="EC4" i="289"/>
  <c r="EC4" i="304"/>
  <c r="EC4" i="273"/>
  <c r="EC4" i="278"/>
  <c r="EC28" i="314"/>
  <c r="EC187" i="273"/>
  <c r="EC189" i="273"/>
  <c r="EC100" i="278"/>
  <c r="EC105" i="278"/>
  <c r="S82" i="277"/>
  <c r="EA96" i="280"/>
  <c r="EA86" i="280"/>
  <c r="EA76" i="280"/>
  <c r="EA85" i="314"/>
  <c r="EA41" i="314"/>
  <c r="EA114" i="288"/>
  <c r="EA115" i="288"/>
  <c r="EA123" i="288"/>
  <c r="EA143" i="273"/>
  <c r="DZ144" i="273"/>
  <c r="EA119" i="288"/>
  <c r="EA69" i="288"/>
  <c r="EA52" i="288"/>
  <c r="EA33" i="288"/>
  <c r="EA126" i="280"/>
  <c r="EA57" i="288"/>
  <c r="EA46" i="288"/>
  <c r="BZ75" i="265"/>
  <c r="CA18" i="285"/>
  <c r="CA21" i="285"/>
  <c r="ED2" i="285"/>
  <c r="ED184" i="273"/>
  <c r="ED2" i="280"/>
  <c r="ED2" i="314"/>
  <c r="ED2" i="286"/>
  <c r="ED101" i="288"/>
  <c r="ED2" i="282"/>
  <c r="ED2" i="288"/>
  <c r="ED33" i="311"/>
  <c r="ED2" i="273"/>
  <c r="ED2" i="278"/>
  <c r="ED2" i="275"/>
  <c r="ED2" i="289"/>
  <c r="EA11" i="282"/>
  <c r="EA64" i="282"/>
  <c r="EA212" i="280"/>
  <c r="EA230" i="280"/>
  <c r="EA191" i="280"/>
  <c r="EA47" i="314"/>
  <c r="EA54" i="314"/>
  <c r="EA17" i="314"/>
  <c r="EA40" i="286"/>
  <c r="EA155" i="273"/>
  <c r="EA156" i="273"/>
  <c r="EB31" i="289"/>
  <c r="EC35" i="273"/>
  <c r="ED36" i="273"/>
  <c r="ED38" i="273"/>
  <c r="ED39" i="273"/>
  <c r="BH81" i="278"/>
  <c r="BH35" i="265"/>
  <c r="ED200" i="280"/>
  <c r="ED109" i="278"/>
  <c r="ED76" i="314"/>
  <c r="ED37" i="314"/>
  <c r="ED74" i="282"/>
  <c r="ED85" i="282"/>
  <c r="ED15" i="275"/>
  <c r="ED20" i="275"/>
  <c r="EE17" i="275"/>
  <c r="EB96" i="280"/>
  <c r="EB86" i="280"/>
  <c r="EB76" i="280"/>
  <c r="EB85" i="314"/>
  <c r="EB41" i="314"/>
  <c r="EB143" i="273"/>
  <c r="EA144" i="273"/>
  <c r="EB119" i="288"/>
  <c r="EB69" i="288"/>
  <c r="EB114" i="288"/>
  <c r="EB115" i="288"/>
  <c r="EB123" i="288"/>
  <c r="EB33" i="288"/>
  <c r="EB126" i="280"/>
  <c r="EB57" i="288"/>
  <c r="EB52" i="288"/>
  <c r="EB46" i="288"/>
  <c r="ED4" i="285"/>
  <c r="ED4" i="280"/>
  <c r="ED4" i="314"/>
  <c r="ED4" i="286"/>
  <c r="ED4" i="282"/>
  <c r="ED4" i="265"/>
  <c r="ED4" i="288"/>
  <c r="ED4" i="278"/>
  <c r="ED4" i="273"/>
  <c r="ED4" i="304"/>
  <c r="ED4" i="275"/>
  <c r="ED4" i="289"/>
  <c r="ED35" i="273"/>
  <c r="EE36" i="273"/>
  <c r="EE38" i="273"/>
  <c r="EE39" i="273"/>
  <c r="EA3" i="285"/>
  <c r="EA3" i="314"/>
  <c r="EA3" i="286"/>
  <c r="EA3" i="282"/>
  <c r="EA3" i="265"/>
  <c r="EA3" i="289"/>
  <c r="EA3" i="273"/>
  <c r="EA3" i="278"/>
  <c r="EA3" i="304"/>
  <c r="EA3" i="275"/>
  <c r="EA47" i="273"/>
  <c r="EA20" i="285"/>
  <c r="EB64" i="282"/>
  <c r="EB11" i="282"/>
  <c r="EB212" i="280"/>
  <c r="EB230" i="280"/>
  <c r="EB191" i="280"/>
  <c r="EB47" i="314"/>
  <c r="EB54" i="314"/>
  <c r="EB40" i="286"/>
  <c r="EB17" i="314"/>
  <c r="EB155" i="273"/>
  <c r="EB156" i="273"/>
  <c r="EE2" i="285"/>
  <c r="EE184" i="273"/>
  <c r="EE2" i="280"/>
  <c r="EE2" i="314"/>
  <c r="EE2" i="286"/>
  <c r="EE101" i="288"/>
  <c r="EE2" i="282"/>
  <c r="EE2" i="288"/>
  <c r="EE33" i="311"/>
  <c r="EE2" i="273"/>
  <c r="EE2" i="278"/>
  <c r="EE2" i="289"/>
  <c r="EE2" i="275"/>
  <c r="DZ79" i="288"/>
  <c r="DZ74" i="288"/>
  <c r="EB87" i="280"/>
  <c r="CB18" i="285"/>
  <c r="CB21" i="285"/>
  <c r="CA75" i="265"/>
  <c r="ED10" i="286"/>
  <c r="EE185" i="273"/>
  <c r="ED185" i="273"/>
  <c r="EC125" i="280"/>
  <c r="ED28" i="314"/>
  <c r="ED187" i="273"/>
  <c r="ED189" i="273"/>
  <c r="ED105" i="278"/>
  <c r="ED100" i="278"/>
  <c r="BH88" i="265"/>
  <c r="EC87" i="280"/>
  <c r="ED125" i="280"/>
  <c r="EF2" i="285"/>
  <c r="EF184" i="273"/>
  <c r="EF2" i="280"/>
  <c r="EF2" i="314"/>
  <c r="EF2" i="286"/>
  <c r="EF101" i="288"/>
  <c r="EF2" i="282"/>
  <c r="EF2" i="288"/>
  <c r="EF2" i="278"/>
  <c r="EF2" i="273"/>
  <c r="EF33" i="311"/>
  <c r="EF2" i="289"/>
  <c r="EF2" i="275"/>
  <c r="EE4" i="285"/>
  <c r="EE4" i="280"/>
  <c r="EE4" i="314"/>
  <c r="EE4" i="286"/>
  <c r="EE4" i="282"/>
  <c r="EE4" i="265"/>
  <c r="EE4" i="288"/>
  <c r="EE4" i="273"/>
  <c r="EE4" i="278"/>
  <c r="EE4" i="275"/>
  <c r="EE4" i="304"/>
  <c r="EE4" i="289"/>
  <c r="EC96" i="280"/>
  <c r="EC86" i="280"/>
  <c r="EC76" i="280"/>
  <c r="EC85" i="314"/>
  <c r="EC41" i="314"/>
  <c r="EC69" i="288"/>
  <c r="EC119" i="288"/>
  <c r="EC114" i="288"/>
  <c r="EC115" i="288"/>
  <c r="EC123" i="288"/>
  <c r="EC143" i="273"/>
  <c r="EB144" i="273"/>
  <c r="EC57" i="288"/>
  <c r="EC52" i="288"/>
  <c r="EC46" i="288"/>
  <c r="EC126" i="280"/>
  <c r="EC33" i="288"/>
  <c r="EE190" i="280"/>
  <c r="EE188" i="273"/>
  <c r="EB3" i="285"/>
  <c r="EB3" i="314"/>
  <c r="EB3" i="286"/>
  <c r="EB3" i="282"/>
  <c r="EB3" i="265"/>
  <c r="EB3" i="304"/>
  <c r="EB3" i="278"/>
  <c r="EB3" i="273"/>
  <c r="EB3" i="289"/>
  <c r="EB3" i="275"/>
  <c r="EB47" i="273"/>
  <c r="EE35" i="273"/>
  <c r="EF36" i="273"/>
  <c r="EF38" i="273"/>
  <c r="EF39" i="273"/>
  <c r="EC64" i="282"/>
  <c r="EC11" i="282"/>
  <c r="EC212" i="280"/>
  <c r="EC230" i="280"/>
  <c r="EC191" i="280"/>
  <c r="EC17" i="314"/>
  <c r="EC47" i="314"/>
  <c r="EC54" i="314"/>
  <c r="EC40" i="286"/>
  <c r="EC155" i="273"/>
  <c r="EC156" i="273"/>
  <c r="EB20" i="285"/>
  <c r="EE28" i="314"/>
  <c r="EE187" i="273"/>
  <c r="ED188" i="273"/>
  <c r="EE189" i="273"/>
  <c r="EE105" i="278"/>
  <c r="EE100" i="278"/>
  <c r="CC18" i="285"/>
  <c r="CC21" i="285"/>
  <c r="CB75" i="265"/>
  <c r="ED31" i="289"/>
  <c r="EA79" i="288"/>
  <c r="EA74" i="288"/>
  <c r="EE200" i="280"/>
  <c r="EE109" i="278"/>
  <c r="EE76" i="314"/>
  <c r="EE37" i="314"/>
  <c r="EE85" i="282"/>
  <c r="EE74" i="282"/>
  <c r="EE15" i="275"/>
  <c r="EE20" i="275"/>
  <c r="EF17" i="275"/>
  <c r="ED190" i="280"/>
  <c r="EE10" i="286"/>
  <c r="EF28" i="314"/>
  <c r="EF187" i="273"/>
  <c r="EF189" i="273"/>
  <c r="EF105" i="278"/>
  <c r="EF100" i="278"/>
  <c r="EE125" i="280"/>
  <c r="EF35" i="273"/>
  <c r="EG36" i="273"/>
  <c r="EG38" i="273"/>
  <c r="EG39" i="273"/>
  <c r="EC3" i="285"/>
  <c r="EC3" i="314"/>
  <c r="EC3" i="286"/>
  <c r="EC3" i="282"/>
  <c r="EC3" i="265"/>
  <c r="EC3" i="304"/>
  <c r="EC3" i="289"/>
  <c r="EC47" i="273"/>
  <c r="EC3" i="275"/>
  <c r="EC3" i="273"/>
  <c r="EC3" i="278"/>
  <c r="EB79" i="288"/>
  <c r="EB74" i="288"/>
  <c r="CD18" i="285"/>
  <c r="CD21" i="285"/>
  <c r="CC75" i="265"/>
  <c r="EC20" i="285"/>
  <c r="ED87" i="280"/>
  <c r="EF10" i="286"/>
  <c r="EF4" i="285"/>
  <c r="EF4" i="280"/>
  <c r="EF4" i="314"/>
  <c r="EF4" i="286"/>
  <c r="EF4" i="282"/>
  <c r="EF4" i="288"/>
  <c r="EF4" i="265"/>
  <c r="EF4" i="304"/>
  <c r="EF4" i="289"/>
  <c r="EF4" i="273"/>
  <c r="EF4" i="275"/>
  <c r="EF4" i="278"/>
  <c r="ED64" i="282"/>
  <c r="ED126" i="280"/>
  <c r="ED11" i="282"/>
  <c r="ED212" i="280"/>
  <c r="ED230" i="280"/>
  <c r="ED191" i="280"/>
  <c r="ED54" i="314"/>
  <c r="ED17" i="314"/>
  <c r="ED47" i="314"/>
  <c r="ED40" i="286"/>
  <c r="ED155" i="273"/>
  <c r="ED156" i="273"/>
  <c r="ED86" i="280"/>
  <c r="ED76" i="280"/>
  <c r="ED96" i="280"/>
  <c r="ED41" i="314"/>
  <c r="ED85" i="314"/>
  <c r="ED69" i="288"/>
  <c r="ED119" i="288"/>
  <c r="ED143" i="273"/>
  <c r="EC144" i="273"/>
  <c r="ED114" i="288"/>
  <c r="ED115" i="288"/>
  <c r="ED123" i="288"/>
  <c r="ED46" i="288"/>
  <c r="ED52" i="288"/>
  <c r="ED33" i="288"/>
  <c r="ED57" i="288"/>
  <c r="EG184" i="273"/>
  <c r="EG185" i="273"/>
  <c r="EF185" i="273"/>
  <c r="EG2" i="285"/>
  <c r="EG2" i="280"/>
  <c r="EG2" i="314"/>
  <c r="EG2" i="282"/>
  <c r="EG2" i="286"/>
  <c r="EG101" i="288"/>
  <c r="EG2" i="288"/>
  <c r="EG2" i="275"/>
  <c r="EG33" i="311"/>
  <c r="EG2" i="289"/>
  <c r="EG2" i="273"/>
  <c r="EG2" i="278"/>
  <c r="BI81" i="278"/>
  <c r="BI35" i="265"/>
  <c r="EG35" i="273"/>
  <c r="EH36" i="273"/>
  <c r="EH38" i="273"/>
  <c r="EH39" i="273"/>
  <c r="EH184" i="273"/>
  <c r="EH2" i="285"/>
  <c r="EH2" i="280"/>
  <c r="EH2" i="314"/>
  <c r="EH2" i="286"/>
  <c r="EH101" i="288"/>
  <c r="EH2" i="282"/>
  <c r="EH2" i="288"/>
  <c r="EH2" i="273"/>
  <c r="EH2" i="275"/>
  <c r="EH2" i="278"/>
  <c r="EH2" i="289"/>
  <c r="EH33" i="311"/>
  <c r="EF200" i="280"/>
  <c r="EF109" i="278"/>
  <c r="EF76" i="314"/>
  <c r="EF37" i="314"/>
  <c r="EF85" i="282"/>
  <c r="EF31" i="289"/>
  <c r="EF74" i="282"/>
  <c r="EF15" i="275"/>
  <c r="EF20" i="275"/>
  <c r="EG17" i="275"/>
  <c r="ED3" i="285"/>
  <c r="ED3" i="314"/>
  <c r="ED3" i="286"/>
  <c r="ED3" i="282"/>
  <c r="ED3" i="265"/>
  <c r="ED3" i="273"/>
  <c r="ED3" i="289"/>
  <c r="ED3" i="278"/>
  <c r="ED3" i="275"/>
  <c r="ED3" i="304"/>
  <c r="ED47" i="273"/>
  <c r="EG4" i="285"/>
  <c r="EG4" i="280"/>
  <c r="EG4" i="286"/>
  <c r="EG4" i="314"/>
  <c r="EG4" i="282"/>
  <c r="EG4" i="288"/>
  <c r="EG4" i="265"/>
  <c r="EG4" i="273"/>
  <c r="EG4" i="278"/>
  <c r="EG4" i="289"/>
  <c r="EG4" i="304"/>
  <c r="EG4" i="275"/>
  <c r="EG188" i="273"/>
  <c r="EG190" i="280"/>
  <c r="EF125" i="280"/>
  <c r="EE11" i="282"/>
  <c r="EE64" i="282"/>
  <c r="EE126" i="280"/>
  <c r="EE212" i="280"/>
  <c r="EE191" i="280"/>
  <c r="EE230" i="280"/>
  <c r="EE47" i="314"/>
  <c r="EE54" i="314"/>
  <c r="EE40" i="286"/>
  <c r="EE17" i="314"/>
  <c r="EE155" i="273"/>
  <c r="EE156" i="273"/>
  <c r="EE87" i="280"/>
  <c r="EE86" i="280"/>
  <c r="EE76" i="280"/>
  <c r="EE96" i="280"/>
  <c r="EE41" i="314"/>
  <c r="EE85" i="314"/>
  <c r="EE114" i="288"/>
  <c r="EE115" i="288"/>
  <c r="EE123" i="288"/>
  <c r="EE143" i="273"/>
  <c r="ED144" i="273"/>
  <c r="EE119" i="288"/>
  <c r="EE69" i="288"/>
  <c r="EE46" i="288"/>
  <c r="EE33" i="288"/>
  <c r="EE57" i="288"/>
  <c r="EE52" i="288"/>
  <c r="CE18" i="285"/>
  <c r="CE21" i="285"/>
  <c r="CD75" i="265"/>
  <c r="ED20" i="285"/>
  <c r="EG10" i="286"/>
  <c r="EH185" i="273"/>
  <c r="EF188" i="273"/>
  <c r="EF190" i="280"/>
  <c r="EC79" i="288"/>
  <c r="EC74" i="288"/>
  <c r="EG200" i="280"/>
  <c r="EG109" i="278"/>
  <c r="EG76" i="314"/>
  <c r="EG37" i="314"/>
  <c r="EG74" i="282"/>
  <c r="EG85" i="282"/>
  <c r="EG15" i="275"/>
  <c r="EG20" i="275"/>
  <c r="EH17" i="275"/>
  <c r="BI88" i="265"/>
  <c r="EG125" i="280"/>
  <c r="EE20" i="285"/>
  <c r="EH28" i="314"/>
  <c r="EH187" i="273"/>
  <c r="EH100" i="278"/>
  <c r="EH105" i="278"/>
  <c r="EF64" i="282"/>
  <c r="EF11" i="282"/>
  <c r="EF126" i="280"/>
  <c r="EF212" i="280"/>
  <c r="EF191" i="280"/>
  <c r="EF230" i="280"/>
  <c r="EF17" i="314"/>
  <c r="EF47" i="314"/>
  <c r="EF54" i="314"/>
  <c r="EF40" i="286"/>
  <c r="EF155" i="273"/>
  <c r="EF156" i="273"/>
  <c r="EH4" i="285"/>
  <c r="EH4" i="280"/>
  <c r="EH4" i="314"/>
  <c r="EH4" i="286"/>
  <c r="EH4" i="282"/>
  <c r="EH4" i="288"/>
  <c r="EH4" i="265"/>
  <c r="EH4" i="289"/>
  <c r="EH4" i="278"/>
  <c r="EH4" i="275"/>
  <c r="EH4" i="273"/>
  <c r="EH4" i="304"/>
  <c r="EH190" i="280"/>
  <c r="EH188" i="273"/>
  <c r="EF96" i="280"/>
  <c r="EF86" i="280"/>
  <c r="EF76" i="280"/>
  <c r="EF85" i="314"/>
  <c r="EF41" i="314"/>
  <c r="EF119" i="288"/>
  <c r="EF114" i="288"/>
  <c r="EF115" i="288"/>
  <c r="EF123" i="288"/>
  <c r="EF69" i="288"/>
  <c r="EF143" i="273"/>
  <c r="EE144" i="273"/>
  <c r="EF33" i="288"/>
  <c r="EF57" i="288"/>
  <c r="EF52" i="288"/>
  <c r="EF46" i="288"/>
  <c r="EH35" i="273"/>
  <c r="EI36" i="273"/>
  <c r="EI38" i="273"/>
  <c r="EI39" i="273"/>
  <c r="EE3" i="285"/>
  <c r="EE3" i="314"/>
  <c r="EE3" i="286"/>
  <c r="EE3" i="282"/>
  <c r="EE3" i="265"/>
  <c r="EE3" i="304"/>
  <c r="EE3" i="273"/>
  <c r="EE47" i="273"/>
  <c r="EE3" i="275"/>
  <c r="EE3" i="278"/>
  <c r="EE3" i="289"/>
  <c r="EG28" i="314"/>
  <c r="EG187" i="273"/>
  <c r="EG189" i="273"/>
  <c r="EG105" i="278"/>
  <c r="EG100" i="278"/>
  <c r="EH200" i="280"/>
  <c r="EH109" i="278"/>
  <c r="EH76" i="314"/>
  <c r="EH37" i="314"/>
  <c r="EH85" i="282"/>
  <c r="EH31" i="289"/>
  <c r="EH74" i="282"/>
  <c r="EH15" i="275"/>
  <c r="EH20" i="275"/>
  <c r="EI17" i="275"/>
  <c r="EI2" i="285"/>
  <c r="EI184" i="273"/>
  <c r="EI185" i="273"/>
  <c r="EI2" i="280"/>
  <c r="EI2" i="314"/>
  <c r="EI2" i="286"/>
  <c r="EI101" i="288"/>
  <c r="EI2" i="282"/>
  <c r="EI2" i="288"/>
  <c r="EI2" i="289"/>
  <c r="EI2" i="275"/>
  <c r="EI33" i="311"/>
  <c r="EI2" i="273"/>
  <c r="EI2" i="278"/>
  <c r="EH10" i="286"/>
  <c r="CF18" i="285"/>
  <c r="CF21" i="285"/>
  <c r="CE75" i="265"/>
  <c r="ED79" i="288"/>
  <c r="ED74" i="288"/>
  <c r="EG96" i="280"/>
  <c r="EG76" i="280"/>
  <c r="EG86" i="280"/>
  <c r="EG85" i="314"/>
  <c r="EG41" i="314"/>
  <c r="EG114" i="288"/>
  <c r="EG115" i="288"/>
  <c r="EG123" i="288"/>
  <c r="EG143" i="273"/>
  <c r="EF144" i="273"/>
  <c r="EG69" i="288"/>
  <c r="EG119" i="288"/>
  <c r="EG57" i="288"/>
  <c r="EG52" i="288"/>
  <c r="EG46" i="288"/>
  <c r="EG126" i="280"/>
  <c r="EG33" i="288"/>
  <c r="EI200" i="280"/>
  <c r="EI109" i="278"/>
  <c r="EI76" i="314"/>
  <c r="EI37" i="314"/>
  <c r="EI85" i="282"/>
  <c r="EI74" i="282"/>
  <c r="EI15" i="275"/>
  <c r="EI20" i="275"/>
  <c r="EJ17" i="275"/>
  <c r="EI190" i="280"/>
  <c r="EI188" i="273"/>
  <c r="EG87" i="280"/>
  <c r="EI28" i="314"/>
  <c r="EI187" i="273"/>
  <c r="EI100" i="278"/>
  <c r="EI105" i="278"/>
  <c r="EF87" i="280"/>
  <c r="EE79" i="288"/>
  <c r="EE74" i="288"/>
  <c r="EF3" i="285"/>
  <c r="EF3" i="314"/>
  <c r="EF3" i="286"/>
  <c r="EF3" i="282"/>
  <c r="EF3" i="265"/>
  <c r="EF47" i="273"/>
  <c r="EF3" i="273"/>
  <c r="EF3" i="289"/>
  <c r="EF3" i="278"/>
  <c r="EF3" i="304"/>
  <c r="EF3" i="275"/>
  <c r="EJ2" i="285"/>
  <c r="EJ184" i="273"/>
  <c r="EJ2" i="280"/>
  <c r="EJ2" i="314"/>
  <c r="EJ2" i="286"/>
  <c r="EJ101" i="288"/>
  <c r="EJ2" i="282"/>
  <c r="EJ2" i="288"/>
  <c r="EJ33" i="311"/>
  <c r="EJ2" i="273"/>
  <c r="EJ2" i="278"/>
  <c r="EJ2" i="289"/>
  <c r="EJ2" i="275"/>
  <c r="EG64" i="282"/>
  <c r="EG11" i="282"/>
  <c r="EG212" i="280"/>
  <c r="EG230" i="280"/>
  <c r="EG191" i="280"/>
  <c r="EG17" i="314"/>
  <c r="EG47" i="314"/>
  <c r="EG54" i="314"/>
  <c r="EG40" i="286"/>
  <c r="EG155" i="273"/>
  <c r="EG156" i="273"/>
  <c r="EF20" i="285"/>
  <c r="EI10" i="286"/>
  <c r="EH125" i="280"/>
  <c r="EI4" i="285"/>
  <c r="EI4" i="280"/>
  <c r="EI4" i="314"/>
  <c r="EI4" i="286"/>
  <c r="EI4" i="282"/>
  <c r="EI4" i="288"/>
  <c r="EI4" i="265"/>
  <c r="EI4" i="304"/>
  <c r="EI4" i="273"/>
  <c r="EI4" i="278"/>
  <c r="EI4" i="275"/>
  <c r="EI4" i="289"/>
  <c r="CG18" i="285"/>
  <c r="CG21" i="285"/>
  <c r="CF75" i="265"/>
  <c r="EJ185" i="273"/>
  <c r="EH189" i="273"/>
  <c r="EI35" i="273"/>
  <c r="EJ36" i="273"/>
  <c r="EJ38" i="273"/>
  <c r="EJ39" i="273"/>
  <c r="BJ81" i="278"/>
  <c r="BJ35" i="265"/>
  <c r="EJ200" i="280"/>
  <c r="EJ109" i="278"/>
  <c r="EJ76" i="314"/>
  <c r="EJ37" i="314"/>
  <c r="EJ85" i="282"/>
  <c r="EJ74" i="282"/>
  <c r="EJ15" i="275"/>
  <c r="EJ20" i="275"/>
  <c r="EK17" i="275"/>
  <c r="EG3" i="285"/>
  <c r="EG3" i="314"/>
  <c r="EG3" i="282"/>
  <c r="EG3" i="286"/>
  <c r="EG3" i="265"/>
  <c r="EG3" i="289"/>
  <c r="EG3" i="275"/>
  <c r="EG47" i="273"/>
  <c r="EG3" i="304"/>
  <c r="EG3" i="273"/>
  <c r="EG3" i="278"/>
  <c r="EF79" i="288"/>
  <c r="EF74" i="288"/>
  <c r="EH64" i="282"/>
  <c r="EH11" i="282"/>
  <c r="EH126" i="280"/>
  <c r="EH212" i="280"/>
  <c r="EH191" i="280"/>
  <c r="EH230" i="280"/>
  <c r="EH54" i="314"/>
  <c r="EH47" i="314"/>
  <c r="EH17" i="314"/>
  <c r="EH40" i="286"/>
  <c r="EH155" i="273"/>
  <c r="EH156" i="273"/>
  <c r="EG20" i="285"/>
  <c r="EI189" i="273"/>
  <c r="EJ4" i="285"/>
  <c r="EJ4" i="280"/>
  <c r="EJ4" i="314"/>
  <c r="EJ4" i="286"/>
  <c r="EJ4" i="282"/>
  <c r="EJ4" i="288"/>
  <c r="EJ4" i="265"/>
  <c r="EJ4" i="289"/>
  <c r="EJ4" i="278"/>
  <c r="EJ4" i="273"/>
  <c r="EJ4" i="275"/>
  <c r="EJ4" i="304"/>
  <c r="EJ35" i="273"/>
  <c r="EK36" i="273"/>
  <c r="EK38" i="273"/>
  <c r="EK39" i="273"/>
  <c r="EH86" i="280"/>
  <c r="EH76" i="280"/>
  <c r="EH96" i="280"/>
  <c r="EH85" i="314"/>
  <c r="EH41" i="314"/>
  <c r="EH69" i="288"/>
  <c r="EH114" i="288"/>
  <c r="EH115" i="288"/>
  <c r="EH123" i="288"/>
  <c r="EH119" i="288"/>
  <c r="EH143" i="273"/>
  <c r="EG144" i="273"/>
  <c r="EH52" i="288"/>
  <c r="EH46" i="288"/>
  <c r="EH33" i="288"/>
  <c r="EH57" i="288"/>
  <c r="EJ188" i="273"/>
  <c r="EJ190" i="280"/>
  <c r="EH87" i="280"/>
  <c r="EI125" i="280"/>
  <c r="EJ10" i="286"/>
  <c r="CH18" i="285"/>
  <c r="CH21" i="285"/>
  <c r="CG75" i="265"/>
  <c r="EK2" i="285"/>
  <c r="EK184" i="273"/>
  <c r="EK185" i="273"/>
  <c r="EK2" i="280"/>
  <c r="EK2" i="314"/>
  <c r="EK2" i="286"/>
  <c r="EK101" i="288"/>
  <c r="EK2" i="282"/>
  <c r="EK2" i="288"/>
  <c r="EK2" i="278"/>
  <c r="EK2" i="289"/>
  <c r="EK2" i="273"/>
  <c r="EK33" i="311"/>
  <c r="EK2" i="275"/>
  <c r="EJ28" i="314"/>
  <c r="EJ187" i="273"/>
  <c r="EJ189" i="273"/>
  <c r="EJ105" i="278"/>
  <c r="EJ100" i="278"/>
  <c r="BJ88" i="265"/>
  <c r="EK188" i="273"/>
  <c r="EK190" i="280"/>
  <c r="EI87" i="280"/>
  <c r="EK28" i="314"/>
  <c r="EK187" i="273"/>
  <c r="EK189" i="273"/>
  <c r="EK105" i="278"/>
  <c r="EK100" i="278"/>
  <c r="EJ31" i="289"/>
  <c r="EH3" i="285"/>
  <c r="EH3" i="286"/>
  <c r="EH3" i="314"/>
  <c r="EH3" i="282"/>
  <c r="EH3" i="265"/>
  <c r="EH3" i="304"/>
  <c r="EH3" i="289"/>
  <c r="EH3" i="278"/>
  <c r="EH3" i="275"/>
  <c r="EH47" i="273"/>
  <c r="EH3" i="273"/>
  <c r="EI11" i="282"/>
  <c r="EI64" i="282"/>
  <c r="EI126" i="280"/>
  <c r="EI212" i="280"/>
  <c r="EI230" i="280"/>
  <c r="EI191" i="280"/>
  <c r="EI17" i="314"/>
  <c r="EI47" i="314"/>
  <c r="EI54" i="314"/>
  <c r="EI40" i="286"/>
  <c r="EI155" i="273"/>
  <c r="EI156" i="273"/>
  <c r="EK35" i="273"/>
  <c r="EL36" i="273"/>
  <c r="EL38" i="273"/>
  <c r="EL39" i="273"/>
  <c r="EL2" i="285"/>
  <c r="EL184" i="273"/>
  <c r="EL2" i="280"/>
  <c r="EL2" i="314"/>
  <c r="EL2" i="286"/>
  <c r="EL101" i="288"/>
  <c r="EL2" i="282"/>
  <c r="EL2" i="288"/>
  <c r="EL2" i="273"/>
  <c r="EL2" i="278"/>
  <c r="EL33" i="311"/>
  <c r="EL2" i="275"/>
  <c r="EL2" i="289"/>
  <c r="EK200" i="280"/>
  <c r="EK109" i="278"/>
  <c r="EK37" i="314"/>
  <c r="EK76" i="314"/>
  <c r="EK85" i="282"/>
  <c r="EK74" i="282"/>
  <c r="EK15" i="275"/>
  <c r="EK20" i="275"/>
  <c r="EL17" i="275"/>
  <c r="EG79" i="288"/>
  <c r="EG74" i="288"/>
  <c r="EH20" i="285"/>
  <c r="EI86" i="280"/>
  <c r="EI76" i="280"/>
  <c r="EI96" i="280"/>
  <c r="EI85" i="314"/>
  <c r="EI41" i="314"/>
  <c r="EI114" i="288"/>
  <c r="EI115" i="288"/>
  <c r="EI123" i="288"/>
  <c r="EI143" i="273"/>
  <c r="EH144" i="273"/>
  <c r="EI119" i="288"/>
  <c r="EI69" i="288"/>
  <c r="EI52" i="288"/>
  <c r="EI33" i="288"/>
  <c r="EI57" i="288"/>
  <c r="EI46" i="288"/>
  <c r="EK10" i="286"/>
  <c r="CI18" i="285"/>
  <c r="CI21" i="285"/>
  <c r="CH75" i="265"/>
  <c r="EK4" i="285"/>
  <c r="EK4" i="280"/>
  <c r="EK4" i="314"/>
  <c r="EK4" i="286"/>
  <c r="EK4" i="282"/>
  <c r="EK4" i="288"/>
  <c r="EK4" i="265"/>
  <c r="EK4" i="275"/>
  <c r="EK4" i="289"/>
  <c r="EK4" i="273"/>
  <c r="EK4" i="304"/>
  <c r="EK4" i="278"/>
  <c r="EL185" i="273"/>
  <c r="EJ125" i="280"/>
  <c r="T82" i="277"/>
  <c r="EK125" i="280"/>
  <c r="EJ86" i="280"/>
  <c r="EJ76" i="280"/>
  <c r="EJ96" i="280"/>
  <c r="EJ85" i="314"/>
  <c r="EJ41" i="314"/>
  <c r="EJ143" i="273"/>
  <c r="EI144" i="273"/>
  <c r="EJ119" i="288"/>
  <c r="EJ69" i="288"/>
  <c r="EJ114" i="288"/>
  <c r="EJ115" i="288"/>
  <c r="EJ123" i="288"/>
  <c r="EJ33" i="288"/>
  <c r="EJ126" i="280"/>
  <c r="EJ57" i="288"/>
  <c r="EJ52" i="288"/>
  <c r="EJ46" i="288"/>
  <c r="EL35" i="273"/>
  <c r="EM36" i="273"/>
  <c r="EM38" i="273"/>
  <c r="EM39" i="273"/>
  <c r="EI3" i="285"/>
  <c r="EI3" i="314"/>
  <c r="EI3" i="286"/>
  <c r="EI3" i="282"/>
  <c r="EI3" i="265"/>
  <c r="EI3" i="289"/>
  <c r="EI47" i="273"/>
  <c r="EI3" i="275"/>
  <c r="EI3" i="304"/>
  <c r="EI3" i="273"/>
  <c r="EI3" i="278"/>
  <c r="EJ87" i="280"/>
  <c r="CI75" i="265"/>
  <c r="CJ18" i="285"/>
  <c r="CJ21" i="285"/>
  <c r="EI20" i="285"/>
  <c r="EJ11" i="282"/>
  <c r="EJ64" i="282"/>
  <c r="EJ212" i="280"/>
  <c r="EJ230" i="280"/>
  <c r="EJ191" i="280"/>
  <c r="EJ17" i="314"/>
  <c r="EJ47" i="314"/>
  <c r="EJ54" i="314"/>
  <c r="EJ40" i="286"/>
  <c r="EJ155" i="273"/>
  <c r="EJ156" i="273"/>
  <c r="EL4" i="285"/>
  <c r="EL4" i="280"/>
  <c r="EL4" i="314"/>
  <c r="EL4" i="286"/>
  <c r="EL4" i="282"/>
  <c r="EL4" i="265"/>
  <c r="EL4" i="288"/>
  <c r="EL4" i="278"/>
  <c r="EL4" i="304"/>
  <c r="EL4" i="273"/>
  <c r="EL4" i="275"/>
  <c r="EL4" i="289"/>
  <c r="EL200" i="280"/>
  <c r="EL109" i="278"/>
  <c r="EL37" i="314"/>
  <c r="EL76" i="314"/>
  <c r="EL85" i="282"/>
  <c r="EL74" i="282"/>
  <c r="EL15" i="275"/>
  <c r="EL20" i="275"/>
  <c r="EM17" i="275"/>
  <c r="EM2" i="285"/>
  <c r="EM184" i="273"/>
  <c r="EM2" i="280"/>
  <c r="EM2" i="314"/>
  <c r="EM2" i="286"/>
  <c r="EM101" i="288"/>
  <c r="EM2" i="282"/>
  <c r="EM2" i="288"/>
  <c r="EM2" i="275"/>
  <c r="EM2" i="278"/>
  <c r="EM2" i="273"/>
  <c r="EM33" i="311"/>
  <c r="EM2" i="289"/>
  <c r="EL10" i="286"/>
  <c r="EL28" i="314"/>
  <c r="EL187" i="273"/>
  <c r="EL189" i="273"/>
  <c r="EL105" i="278"/>
  <c r="EL100" i="278"/>
  <c r="EL188" i="273"/>
  <c r="EL190" i="280"/>
  <c r="EH79" i="288"/>
  <c r="EH74" i="288"/>
  <c r="BK81" i="278"/>
  <c r="BK35" i="265"/>
  <c r="EK64" i="282"/>
  <c r="EK11" i="282"/>
  <c r="EK126" i="280"/>
  <c r="EK212" i="280"/>
  <c r="EK230" i="280"/>
  <c r="EK191" i="280"/>
  <c r="EK47" i="314"/>
  <c r="EK17" i="314"/>
  <c r="EK54" i="314"/>
  <c r="EK40" i="286"/>
  <c r="EK155" i="273"/>
  <c r="EK156" i="273"/>
  <c r="EL125" i="280"/>
  <c r="EM35" i="273"/>
  <c r="EN36" i="273"/>
  <c r="EN38" i="273"/>
  <c r="EN39" i="273"/>
  <c r="EM28" i="314"/>
  <c r="EM187" i="273"/>
  <c r="EM189" i="273"/>
  <c r="EM100" i="278"/>
  <c r="EM105" i="278"/>
  <c r="EI79" i="288"/>
  <c r="EI74" i="288"/>
  <c r="EK87" i="280"/>
  <c r="EJ3" i="285"/>
  <c r="EJ3" i="314"/>
  <c r="EJ3" i="286"/>
  <c r="EJ3" i="282"/>
  <c r="EJ3" i="265"/>
  <c r="EJ3" i="273"/>
  <c r="EJ3" i="278"/>
  <c r="EJ3" i="289"/>
  <c r="EJ3" i="275"/>
  <c r="EJ47" i="273"/>
  <c r="EJ3" i="304"/>
  <c r="EL31" i="289"/>
  <c r="EN2" i="285"/>
  <c r="EN184" i="273"/>
  <c r="EN2" i="280"/>
  <c r="EN2" i="314"/>
  <c r="EN2" i="286"/>
  <c r="EN101" i="288"/>
  <c r="EN2" i="282"/>
  <c r="EN2" i="288"/>
  <c r="EN2" i="275"/>
  <c r="EN2" i="289"/>
  <c r="EN33" i="311"/>
  <c r="EN2" i="273"/>
  <c r="EN2" i="278"/>
  <c r="EM10" i="286"/>
  <c r="EJ20" i="285"/>
  <c r="EK96" i="280"/>
  <c r="EK86" i="280"/>
  <c r="EK76" i="280"/>
  <c r="EK85" i="314"/>
  <c r="EK41" i="314"/>
  <c r="EK69" i="288"/>
  <c r="EK119" i="288"/>
  <c r="EK114" i="288"/>
  <c r="EK115" i="288"/>
  <c r="EK123" i="288"/>
  <c r="EK143" i="273"/>
  <c r="EJ144" i="273"/>
  <c r="EK57" i="288"/>
  <c r="EK52" i="288"/>
  <c r="EK46" i="288"/>
  <c r="EK33" i="288"/>
  <c r="EN185" i="273"/>
  <c r="CJ75" i="265"/>
  <c r="CK18" i="285"/>
  <c r="CK21" i="285"/>
  <c r="EM185" i="273"/>
  <c r="EM4" i="285"/>
  <c r="EM4" i="280"/>
  <c r="EM4" i="314"/>
  <c r="EM4" i="286"/>
  <c r="EM4" i="282"/>
  <c r="EM4" i="265"/>
  <c r="EM4" i="288"/>
  <c r="EM4" i="289"/>
  <c r="EM4" i="275"/>
  <c r="EM4" i="304"/>
  <c r="EM4" i="278"/>
  <c r="EM4" i="273"/>
  <c r="BK88" i="265"/>
  <c r="EM200" i="280"/>
  <c r="EM109" i="278"/>
  <c r="EM37" i="314"/>
  <c r="EM76" i="314"/>
  <c r="EM85" i="282"/>
  <c r="EM74" i="282"/>
  <c r="EM15" i="275"/>
  <c r="EM20" i="275"/>
  <c r="EN17" i="275"/>
  <c r="CL18" i="285"/>
  <c r="CL21" i="285"/>
  <c r="CK75" i="265"/>
  <c r="EN200" i="280"/>
  <c r="EN109" i="278"/>
  <c r="EN76" i="314"/>
  <c r="EN37" i="314"/>
  <c r="EN85" i="282"/>
  <c r="EN74" i="282"/>
  <c r="EN15" i="275"/>
  <c r="EN20" i="275"/>
  <c r="EO17" i="275"/>
  <c r="EK20" i="285"/>
  <c r="EN10" i="286"/>
  <c r="EN4" i="285"/>
  <c r="EN4" i="280"/>
  <c r="EN4" i="314"/>
  <c r="EN4" i="286"/>
  <c r="EN4" i="282"/>
  <c r="EN4" i="288"/>
  <c r="EN4" i="265"/>
  <c r="EN4" i="275"/>
  <c r="EN4" i="289"/>
  <c r="EN4" i="304"/>
  <c r="EN4" i="273"/>
  <c r="EN4" i="278"/>
  <c r="EM125" i="280"/>
  <c r="EO2" i="285"/>
  <c r="EO184" i="273"/>
  <c r="EO2" i="280"/>
  <c r="EO2" i="314"/>
  <c r="EO2" i="282"/>
  <c r="EO2" i="286"/>
  <c r="EO101" i="288"/>
  <c r="EO2" i="288"/>
  <c r="EO2" i="278"/>
  <c r="EO2" i="273"/>
  <c r="EO33" i="311"/>
  <c r="EO2" i="289"/>
  <c r="EO2" i="275"/>
  <c r="EO185" i="273"/>
  <c r="EL87" i="280"/>
  <c r="EL64" i="282"/>
  <c r="EL126" i="280"/>
  <c r="EL11" i="282"/>
  <c r="EL212" i="280"/>
  <c r="EL230" i="280"/>
  <c r="EL191" i="280"/>
  <c r="EL54" i="314"/>
  <c r="EL17" i="314"/>
  <c r="EL47" i="314"/>
  <c r="EL40" i="286"/>
  <c r="EL155" i="273"/>
  <c r="EL156" i="273"/>
  <c r="EN190" i="280"/>
  <c r="EN188" i="273"/>
  <c r="EM188" i="273"/>
  <c r="EM190" i="280"/>
  <c r="EL86" i="280"/>
  <c r="EL76" i="280"/>
  <c r="EL96" i="280"/>
  <c r="EL41" i="314"/>
  <c r="EL85" i="314"/>
  <c r="EL69" i="288"/>
  <c r="EL119" i="288"/>
  <c r="EL143" i="273"/>
  <c r="EK144" i="273"/>
  <c r="EL114" i="288"/>
  <c r="EL115" i="288"/>
  <c r="EL123" i="288"/>
  <c r="EL46" i="288"/>
  <c r="EL52" i="288"/>
  <c r="EL33" i="288"/>
  <c r="EL57" i="288"/>
  <c r="EK3" i="285"/>
  <c r="EK3" i="314"/>
  <c r="EK3" i="282"/>
  <c r="EK3" i="286"/>
  <c r="EK3" i="265"/>
  <c r="EK3" i="278"/>
  <c r="EK3" i="273"/>
  <c r="EK3" i="304"/>
  <c r="EK3" i="289"/>
  <c r="EK47" i="273"/>
  <c r="EK3" i="275"/>
  <c r="EJ79" i="288"/>
  <c r="EJ74" i="288"/>
  <c r="EN35" i="273"/>
  <c r="EO36" i="273"/>
  <c r="EO38" i="273"/>
  <c r="EO39" i="273"/>
  <c r="EM155" i="273"/>
  <c r="EM156" i="273"/>
  <c r="EO4" i="285"/>
  <c r="EO4" i="280"/>
  <c r="EO4" i="314"/>
  <c r="EO4" i="286"/>
  <c r="EO4" i="282"/>
  <c r="EO4" i="288"/>
  <c r="EO4" i="265"/>
  <c r="EO4" i="273"/>
  <c r="EO4" i="278"/>
  <c r="EO4" i="289"/>
  <c r="EO4" i="275"/>
  <c r="EO4" i="304"/>
  <c r="EM11" i="282"/>
  <c r="EM64" i="282"/>
  <c r="EM126" i="280"/>
  <c r="EM212" i="280"/>
  <c r="EM191" i="280"/>
  <c r="EM230" i="280"/>
  <c r="EM47" i="314"/>
  <c r="EM54" i="314"/>
  <c r="EM17" i="314"/>
  <c r="EM40" i="286"/>
  <c r="EL20" i="285"/>
  <c r="EO10" i="286"/>
  <c r="EM86" i="280"/>
  <c r="EM76" i="280"/>
  <c r="EM96" i="280"/>
  <c r="EM41" i="314"/>
  <c r="EM85" i="314"/>
  <c r="EM114" i="288"/>
  <c r="EM115" i="288"/>
  <c r="EM123" i="288"/>
  <c r="EM143" i="273"/>
  <c r="EL144" i="273"/>
  <c r="EM119" i="288"/>
  <c r="EM69" i="288"/>
  <c r="EM46" i="288"/>
  <c r="EM33" i="288"/>
  <c r="EM57" i="288"/>
  <c r="EM52" i="288"/>
  <c r="EN125" i="280"/>
  <c r="EM87" i="280"/>
  <c r="EK79" i="288"/>
  <c r="EK74" i="288"/>
  <c r="EN28" i="314"/>
  <c r="EN187" i="273"/>
  <c r="EN189" i="273"/>
  <c r="EN100" i="278"/>
  <c r="EN105" i="278"/>
  <c r="EO190" i="280"/>
  <c r="EO188" i="273"/>
  <c r="EO35" i="273"/>
  <c r="EP36" i="273"/>
  <c r="EP38" i="273"/>
  <c r="EP39" i="273"/>
  <c r="EO28" i="314"/>
  <c r="EO187" i="273"/>
  <c r="EO189" i="273"/>
  <c r="EO105" i="278"/>
  <c r="EO100" i="278"/>
  <c r="EP184" i="273"/>
  <c r="EP2" i="285"/>
  <c r="EP2" i="280"/>
  <c r="EP2" i="314"/>
  <c r="EP2" i="286"/>
  <c r="EP101" i="288"/>
  <c r="EP2" i="282"/>
  <c r="EP2" i="288"/>
  <c r="EP2" i="273"/>
  <c r="EP2" i="289"/>
  <c r="EP2" i="278"/>
  <c r="EP2" i="275"/>
  <c r="EP33" i="311"/>
  <c r="EL3" i="285"/>
  <c r="EL3" i="314"/>
  <c r="EL3" i="286"/>
  <c r="EL3" i="282"/>
  <c r="EL3" i="265"/>
  <c r="EL3" i="289"/>
  <c r="EL3" i="275"/>
  <c r="EL47" i="273"/>
  <c r="EL3" i="273"/>
  <c r="EL3" i="278"/>
  <c r="EL3" i="304"/>
  <c r="EN31" i="289"/>
  <c r="CM18" i="285"/>
  <c r="CM21" i="285"/>
  <c r="CL75" i="265"/>
  <c r="BL81" i="278"/>
  <c r="BL35" i="265"/>
  <c r="EN11" i="282"/>
  <c r="EN64" i="282"/>
  <c r="EN126" i="280"/>
  <c r="EN212" i="280"/>
  <c r="EN191" i="280"/>
  <c r="EN230" i="280"/>
  <c r="EN47" i="314"/>
  <c r="EN54" i="314"/>
  <c r="EN17" i="314"/>
  <c r="EN40" i="286"/>
  <c r="EN155" i="273"/>
  <c r="EP4" i="285"/>
  <c r="EP4" i="280"/>
  <c r="EP4" i="314"/>
  <c r="EP4" i="286"/>
  <c r="EP4" i="282"/>
  <c r="EP4" i="288"/>
  <c r="EP4" i="265"/>
  <c r="EP4" i="273"/>
  <c r="EP4" i="278"/>
  <c r="EP4" i="289"/>
  <c r="EP4" i="275"/>
  <c r="EP4" i="304"/>
  <c r="EQ184" i="273"/>
  <c r="EQ185" i="273"/>
  <c r="CN18" i="285"/>
  <c r="CN21" i="285"/>
  <c r="CM75" i="265"/>
  <c r="EL79" i="288"/>
  <c r="EL74" i="288"/>
  <c r="EM20" i="285"/>
  <c r="EM3" i="285"/>
  <c r="EM3" i="314"/>
  <c r="EM3" i="286"/>
  <c r="EM3" i="282"/>
  <c r="EM3" i="265"/>
  <c r="EM3" i="278"/>
  <c r="EM3" i="289"/>
  <c r="EM3" i="273"/>
  <c r="EM47" i="273"/>
  <c r="EM3" i="275"/>
  <c r="EM3" i="304"/>
  <c r="EP35" i="273"/>
  <c r="EQ36" i="273"/>
  <c r="EQ38" i="273"/>
  <c r="EQ39" i="273"/>
  <c r="EN87" i="280"/>
  <c r="EO200" i="280"/>
  <c r="EO109" i="278"/>
  <c r="EO76" i="314"/>
  <c r="EO37" i="314"/>
  <c r="EO74" i="282"/>
  <c r="EO85" i="282"/>
  <c r="EO15" i="275"/>
  <c r="EO20" i="275"/>
  <c r="EP17" i="275"/>
  <c r="EP185" i="273"/>
  <c r="EO125" i="280"/>
  <c r="EP10" i="286"/>
  <c r="EQ2" i="285"/>
  <c r="EQ2" i="280"/>
  <c r="EQ2" i="314"/>
  <c r="EQ2" i="286"/>
  <c r="EQ101" i="288"/>
  <c r="EQ2" i="282"/>
  <c r="EQ2" i="288"/>
  <c r="EQ2" i="275"/>
  <c r="EQ2" i="289"/>
  <c r="EQ2" i="278"/>
  <c r="EQ2" i="273"/>
  <c r="EQ33" i="311"/>
  <c r="EN96" i="280"/>
  <c r="EN76" i="280"/>
  <c r="EN86" i="280"/>
  <c r="EN85" i="314"/>
  <c r="EN41" i="314"/>
  <c r="EN119" i="288"/>
  <c r="EN114" i="288"/>
  <c r="EN115" i="288"/>
  <c r="EN123" i="288"/>
  <c r="EN69" i="288"/>
  <c r="EN143" i="273"/>
  <c r="EM144" i="273"/>
  <c r="EN33" i="288"/>
  <c r="EN57" i="288"/>
  <c r="EN52" i="288"/>
  <c r="EN46" i="288"/>
  <c r="EN156" i="273"/>
  <c r="BL88" i="265"/>
  <c r="EQ4" i="285"/>
  <c r="EQ4" i="280"/>
  <c r="EQ4" i="314"/>
  <c r="EQ4" i="286"/>
  <c r="EQ4" i="282"/>
  <c r="EQ4" i="288"/>
  <c r="EQ4" i="265"/>
  <c r="EQ4" i="304"/>
  <c r="EQ4" i="273"/>
  <c r="EQ4" i="278"/>
  <c r="EQ4" i="275"/>
  <c r="EQ4" i="289"/>
  <c r="EQ200" i="280"/>
  <c r="EQ109" i="278"/>
  <c r="EQ37" i="314"/>
  <c r="EQ76" i="314"/>
  <c r="EQ85" i="282"/>
  <c r="EQ74" i="282"/>
  <c r="EQ15" i="275"/>
  <c r="EN20" i="285"/>
  <c r="EQ190" i="280"/>
  <c r="EQ188" i="273"/>
  <c r="EP190" i="280"/>
  <c r="EP188" i="273"/>
  <c r="EO96" i="280"/>
  <c r="EO76" i="280"/>
  <c r="EO86" i="280"/>
  <c r="EO85" i="314"/>
  <c r="EO41" i="314"/>
  <c r="EO114" i="288"/>
  <c r="EO115" i="288"/>
  <c r="EO123" i="288"/>
  <c r="EO143" i="273"/>
  <c r="EN144" i="273"/>
  <c r="EO69" i="288"/>
  <c r="EO119" i="288"/>
  <c r="EO57" i="288"/>
  <c r="EO52" i="288"/>
  <c r="EO46" i="288"/>
  <c r="EO126" i="280"/>
  <c r="EO33" i="288"/>
  <c r="EP28" i="314"/>
  <c r="EP187" i="273"/>
  <c r="EP189" i="273"/>
  <c r="EP100" i="278"/>
  <c r="EP105" i="278"/>
  <c r="EO155" i="273"/>
  <c r="EO156" i="273"/>
  <c r="EM79" i="288"/>
  <c r="EM74" i="288"/>
  <c r="EQ10" i="286"/>
  <c r="EP125" i="280"/>
  <c r="EO64" i="282"/>
  <c r="EO11" i="282"/>
  <c r="EO212" i="280"/>
  <c r="EO230" i="280"/>
  <c r="EO191" i="280"/>
  <c r="EO17" i="314"/>
  <c r="EO47" i="314"/>
  <c r="EO40" i="286"/>
  <c r="EO54" i="314"/>
  <c r="EN3" i="285"/>
  <c r="EN3" i="314"/>
  <c r="EN3" i="286"/>
  <c r="EN3" i="282"/>
  <c r="EN3" i="265"/>
  <c r="EN47" i="273"/>
  <c r="EN3" i="304"/>
  <c r="EN3" i="273"/>
  <c r="EN3" i="275"/>
  <c r="EN3" i="289"/>
  <c r="EN3" i="278"/>
  <c r="EQ35" i="273"/>
  <c r="ER36" i="273"/>
  <c r="ER38" i="273"/>
  <c r="ER39" i="273"/>
  <c r="EP200" i="280"/>
  <c r="EP109" i="278"/>
  <c r="EP76" i="314"/>
  <c r="EP37" i="314"/>
  <c r="EP85" i="282"/>
  <c r="EP31" i="289"/>
  <c r="EP74" i="282"/>
  <c r="EP15" i="275"/>
  <c r="EP20" i="275"/>
  <c r="EQ17" i="275"/>
  <c r="ER2" i="285"/>
  <c r="ER184" i="273"/>
  <c r="ER2" i="280"/>
  <c r="ER2" i="314"/>
  <c r="ER2" i="286"/>
  <c r="ER101" i="288"/>
  <c r="ER2" i="282"/>
  <c r="ER2" i="288"/>
  <c r="ER2" i="289"/>
  <c r="ER2" i="275"/>
  <c r="ER33" i="311"/>
  <c r="ER2" i="273"/>
  <c r="ER2" i="278"/>
  <c r="CO18" i="285"/>
  <c r="CO21" i="285"/>
  <c r="CN75" i="265"/>
  <c r="EP64" i="282"/>
  <c r="EP11" i="282"/>
  <c r="EP126" i="280"/>
  <c r="EP212" i="280"/>
  <c r="EP191" i="280"/>
  <c r="EP230" i="280"/>
  <c r="EP54" i="314"/>
  <c r="EP17" i="314"/>
  <c r="EP47" i="314"/>
  <c r="EP40" i="286"/>
  <c r="EP155" i="273"/>
  <c r="EO3" i="285"/>
  <c r="EO3" i="314"/>
  <c r="EO3" i="282"/>
  <c r="EO3" i="286"/>
  <c r="EO3" i="265"/>
  <c r="EO3" i="289"/>
  <c r="EO47" i="273"/>
  <c r="EO3" i="275"/>
  <c r="EO3" i="278"/>
  <c r="EO3" i="304"/>
  <c r="EO3" i="273"/>
  <c r="EQ28" i="314"/>
  <c r="EQ187" i="273"/>
  <c r="EQ189" i="273"/>
  <c r="EQ105" i="278"/>
  <c r="EQ100" i="278"/>
  <c r="EN79" i="288"/>
  <c r="EN74" i="288"/>
  <c r="EQ125" i="280"/>
  <c r="ER185" i="273"/>
  <c r="EP156" i="273"/>
  <c r="EO20" i="285"/>
  <c r="ER28" i="314"/>
  <c r="ER187" i="273"/>
  <c r="ER105" i="278"/>
  <c r="ER100" i="278"/>
  <c r="ER4" i="285"/>
  <c r="ER4" i="280"/>
  <c r="ER4" i="314"/>
  <c r="ER4" i="286"/>
  <c r="ER4" i="282"/>
  <c r="ER4" i="288"/>
  <c r="ER4" i="265"/>
  <c r="ER4" i="278"/>
  <c r="ER4" i="289"/>
  <c r="ER4" i="273"/>
  <c r="ER4" i="275"/>
  <c r="ER4" i="304"/>
  <c r="CP18" i="285"/>
  <c r="CP21" i="285"/>
  <c r="CO75" i="265"/>
  <c r="EO87" i="280"/>
  <c r="EP96" i="280"/>
  <c r="EP86" i="280"/>
  <c r="EP76" i="280"/>
  <c r="EP85" i="314"/>
  <c r="EP41" i="314"/>
  <c r="EP69" i="288"/>
  <c r="EP114" i="288"/>
  <c r="EP115" i="288"/>
  <c r="EP123" i="288"/>
  <c r="EP119" i="288"/>
  <c r="EP143" i="273"/>
  <c r="EO144" i="273"/>
  <c r="EP52" i="288"/>
  <c r="EP46" i="288"/>
  <c r="EP33" i="288"/>
  <c r="EP57" i="288"/>
  <c r="ES2" i="285"/>
  <c r="ES184" i="273"/>
  <c r="ES2" i="280"/>
  <c r="ES2" i="314"/>
  <c r="ES101" i="288"/>
  <c r="ES2" i="282"/>
  <c r="ES2" i="286"/>
  <c r="ES2" i="288"/>
  <c r="ES2" i="289"/>
  <c r="ES2" i="275"/>
  <c r="ES33" i="311"/>
  <c r="ES2" i="273"/>
  <c r="ES2" i="278"/>
  <c r="ER35" i="273"/>
  <c r="ES36" i="273"/>
  <c r="ES38" i="273"/>
  <c r="ES39" i="273"/>
  <c r="ER10" i="286"/>
  <c r="EQ20" i="275"/>
  <c r="ER17" i="275"/>
  <c r="BM81" i="278"/>
  <c r="BM35" i="265"/>
  <c r="EQ86" i="280"/>
  <c r="EQ76" i="280"/>
  <c r="EQ96" i="280"/>
  <c r="EQ85" i="314"/>
  <c r="EQ41" i="314"/>
  <c r="EQ114" i="288"/>
  <c r="EQ115" i="288"/>
  <c r="EQ123" i="288"/>
  <c r="EQ143" i="273"/>
  <c r="EP144" i="273"/>
  <c r="EQ119" i="288"/>
  <c r="EQ69" i="288"/>
  <c r="EQ52" i="288"/>
  <c r="EQ33" i="288"/>
  <c r="EQ126" i="280"/>
  <c r="EQ57" i="288"/>
  <c r="EQ46" i="288"/>
  <c r="EQ64" i="282"/>
  <c r="EQ11" i="282"/>
  <c r="EQ212" i="280"/>
  <c r="EQ230" i="280"/>
  <c r="EQ191" i="280"/>
  <c r="EQ47" i="314"/>
  <c r="EQ54" i="314"/>
  <c r="EQ40" i="286"/>
  <c r="EQ17" i="314"/>
  <c r="EQ155" i="273"/>
  <c r="EQ87" i="280"/>
  <c r="ET2" i="285"/>
  <c r="ET184" i="273"/>
  <c r="ET2" i="280"/>
  <c r="ET2" i="314"/>
  <c r="ET2" i="286"/>
  <c r="ET101" i="288"/>
  <c r="ET2" i="282"/>
  <c r="ET2" i="288"/>
  <c r="ET2" i="278"/>
  <c r="ET33" i="311"/>
  <c r="ET2" i="289"/>
  <c r="ET2" i="275"/>
  <c r="ET2" i="273"/>
  <c r="EP20" i="285"/>
  <c r="EP3" i="285"/>
  <c r="EP3" i="286"/>
  <c r="EP3" i="314"/>
  <c r="EP3" i="282"/>
  <c r="EP3" i="265"/>
  <c r="EP3" i="289"/>
  <c r="EP47" i="273"/>
  <c r="EP3" i="273"/>
  <c r="EP3" i="275"/>
  <c r="EP3" i="278"/>
  <c r="EP3" i="304"/>
  <c r="ET185" i="273"/>
  <c r="EQ156" i="273"/>
  <c r="ER200" i="280"/>
  <c r="ER109" i="278"/>
  <c r="ER76" i="314"/>
  <c r="ER37" i="314"/>
  <c r="ER85" i="282"/>
  <c r="ER31" i="289"/>
  <c r="ER74" i="282"/>
  <c r="ER15" i="275"/>
  <c r="ER20" i="275"/>
  <c r="ES17" i="275"/>
  <c r="ES185" i="273"/>
  <c r="ER190" i="280"/>
  <c r="ER188" i="273"/>
  <c r="EP87" i="280"/>
  <c r="ES10" i="286"/>
  <c r="ER125" i="280"/>
  <c r="ES4" i="285"/>
  <c r="ES4" i="280"/>
  <c r="ES4" i="314"/>
  <c r="ES4" i="286"/>
  <c r="ES4" i="282"/>
  <c r="ES4" i="288"/>
  <c r="ES4" i="265"/>
  <c r="ES4" i="289"/>
  <c r="ES4" i="275"/>
  <c r="ES4" i="278"/>
  <c r="ES4" i="273"/>
  <c r="ES4" i="304"/>
  <c r="ES35" i="273"/>
  <c r="ET36" i="273"/>
  <c r="ET38" i="273"/>
  <c r="ET39" i="273"/>
  <c r="EO79" i="288"/>
  <c r="EO74" i="288"/>
  <c r="CQ18" i="285"/>
  <c r="CQ21" i="285"/>
  <c r="CP75" i="265"/>
  <c r="ER189" i="273"/>
  <c r="U82" i="277"/>
  <c r="BM88" i="265"/>
  <c r="ES28" i="314"/>
  <c r="ES105" i="278"/>
  <c r="ES187" i="273"/>
  <c r="ES189" i="273"/>
  <c r="ES100" i="278"/>
  <c r="ER86" i="280"/>
  <c r="ER76" i="280"/>
  <c r="ER96" i="280"/>
  <c r="ER85" i="314"/>
  <c r="ER41" i="314"/>
  <c r="ER143" i="273"/>
  <c r="EQ144" i="273"/>
  <c r="ER119" i="288"/>
  <c r="ER69" i="288"/>
  <c r="ER114" i="288"/>
  <c r="ER115" i="288"/>
  <c r="ER123" i="288"/>
  <c r="ER33" i="288"/>
  <c r="ER126" i="280"/>
  <c r="ER57" i="288"/>
  <c r="ER52" i="288"/>
  <c r="ER46" i="288"/>
  <c r="ET4" i="285"/>
  <c r="ET4" i="280"/>
  <c r="ET4" i="314"/>
  <c r="ET4" i="286"/>
  <c r="ET4" i="282"/>
  <c r="ET4" i="265"/>
  <c r="ET4" i="288"/>
  <c r="ET4" i="304"/>
  <c r="ET4" i="275"/>
  <c r="ET4" i="273"/>
  <c r="ET4" i="289"/>
  <c r="ET4" i="278"/>
  <c r="ES200" i="280"/>
  <c r="ES109" i="278"/>
  <c r="ES37" i="314"/>
  <c r="ES76" i="314"/>
  <c r="ES85" i="282"/>
  <c r="ES74" i="282"/>
  <c r="ES15" i="275"/>
  <c r="ES20" i="275"/>
  <c r="ET17" i="275"/>
  <c r="ER11" i="282"/>
  <c r="ER64" i="282"/>
  <c r="ER212" i="280"/>
  <c r="ER230" i="280"/>
  <c r="ER191" i="280"/>
  <c r="ER17" i="314"/>
  <c r="ER47" i="314"/>
  <c r="ER54" i="314"/>
  <c r="ER40" i="286"/>
  <c r="ER155" i="273"/>
  <c r="ER156" i="273"/>
  <c r="ES190" i="280"/>
  <c r="ES188" i="273"/>
  <c r="ET10" i="286"/>
  <c r="ES125" i="280"/>
  <c r="EU2" i="285"/>
  <c r="EU184" i="273"/>
  <c r="EU2" i="280"/>
  <c r="EU2" i="314"/>
  <c r="ET31" i="289"/>
  <c r="EU2" i="286"/>
  <c r="EU101" i="288"/>
  <c r="EU2" i="282"/>
  <c r="EU2" i="288"/>
  <c r="EU2" i="278"/>
  <c r="EU2" i="273"/>
  <c r="EU33" i="311"/>
  <c r="EU2" i="275"/>
  <c r="EU2" i="289"/>
  <c r="EU185" i="273"/>
  <c r="ET200" i="280"/>
  <c r="ET109" i="278"/>
  <c r="ET37" i="314"/>
  <c r="ET76" i="314"/>
  <c r="ET85" i="282"/>
  <c r="ET74" i="282"/>
  <c r="ET15" i="275"/>
  <c r="EP79" i="288"/>
  <c r="EP74" i="288"/>
  <c r="EQ3" i="285"/>
  <c r="EQ3" i="314"/>
  <c r="EQ3" i="286"/>
  <c r="EQ3" i="282"/>
  <c r="EQ3" i="265"/>
  <c r="EQ3" i="289"/>
  <c r="EQ47" i="273"/>
  <c r="EQ3" i="275"/>
  <c r="EQ3" i="278"/>
  <c r="EQ3" i="273"/>
  <c r="EQ3" i="304"/>
  <c r="ET190" i="280"/>
  <c r="ET188" i="273"/>
  <c r="CR18" i="285"/>
  <c r="CR21" i="285"/>
  <c r="CQ75" i="265"/>
  <c r="ET35" i="273"/>
  <c r="EU36" i="273"/>
  <c r="EU38" i="273"/>
  <c r="EU39" i="273"/>
  <c r="EQ20" i="285"/>
  <c r="EU35" i="273"/>
  <c r="EV36" i="273"/>
  <c r="EV38" i="273"/>
  <c r="EV39" i="273"/>
  <c r="EU200" i="280"/>
  <c r="EU109" i="278"/>
  <c r="EU37" i="314"/>
  <c r="EU76" i="314"/>
  <c r="EU85" i="282"/>
  <c r="EU74" i="282"/>
  <c r="EU15" i="275"/>
  <c r="EV2" i="285"/>
  <c r="EV184" i="273"/>
  <c r="EV2" i="280"/>
  <c r="EV2" i="314"/>
  <c r="EV2" i="286"/>
  <c r="EV101" i="288"/>
  <c r="EV2" i="282"/>
  <c r="EV2" i="288"/>
  <c r="EV2" i="275"/>
  <c r="EV2" i="289"/>
  <c r="EV33" i="311"/>
  <c r="EV2" i="273"/>
  <c r="EV2" i="278"/>
  <c r="ES64" i="282"/>
  <c r="ES11" i="282"/>
  <c r="ES126" i="280"/>
  <c r="ES212" i="280"/>
  <c r="ES230" i="280"/>
  <c r="ES191" i="280"/>
  <c r="ES17" i="314"/>
  <c r="ES47" i="314"/>
  <c r="ES54" i="314"/>
  <c r="ES40" i="286"/>
  <c r="ES155" i="273"/>
  <c r="ES156" i="273"/>
  <c r="ET28" i="314"/>
  <c r="ET187" i="273"/>
  <c r="ET189" i="273"/>
  <c r="ET100" i="278"/>
  <c r="ET105" i="278"/>
  <c r="EU190" i="280"/>
  <c r="EU188" i="273"/>
  <c r="EQ79" i="288"/>
  <c r="EQ74" i="288"/>
  <c r="ER20" i="285"/>
  <c r="EU10" i="286"/>
  <c r="EU4" i="285"/>
  <c r="EU4" i="280"/>
  <c r="EU4" i="314"/>
  <c r="EU4" i="286"/>
  <c r="EU4" i="282"/>
  <c r="EU4" i="265"/>
  <c r="EU4" i="288"/>
  <c r="EU4" i="304"/>
  <c r="EU4" i="289"/>
  <c r="EU4" i="273"/>
  <c r="EU4" i="278"/>
  <c r="EU4" i="275"/>
  <c r="EU28" i="314"/>
  <c r="EU187" i="273"/>
  <c r="EU105" i="278"/>
  <c r="EU100" i="278"/>
  <c r="EV185" i="273"/>
  <c r="ET125" i="280"/>
  <c r="ES96" i="280"/>
  <c r="ES86" i="280"/>
  <c r="ES76" i="280"/>
  <c r="ES85" i="314"/>
  <c r="ES41" i="314"/>
  <c r="ES69" i="288"/>
  <c r="ES119" i="288"/>
  <c r="ES114" i="288"/>
  <c r="ES115" i="288"/>
  <c r="ES123" i="288"/>
  <c r="ES143" i="273"/>
  <c r="ER144" i="273"/>
  <c r="ES57" i="288"/>
  <c r="ES52" i="288"/>
  <c r="ES46" i="288"/>
  <c r="ES33" i="288"/>
  <c r="CS18" i="285"/>
  <c r="CS21" i="285"/>
  <c r="CR75" i="265"/>
  <c r="ER87" i="280"/>
  <c r="ET20" i="275"/>
  <c r="EU17" i="275"/>
  <c r="ER3" i="285"/>
  <c r="ER3" i="314"/>
  <c r="ER3" i="286"/>
  <c r="ER3" i="282"/>
  <c r="ER3" i="265"/>
  <c r="ER3" i="278"/>
  <c r="ER3" i="289"/>
  <c r="ER47" i="273"/>
  <c r="ER3" i="275"/>
  <c r="ER3" i="304"/>
  <c r="ER3" i="273"/>
  <c r="BN81" i="278"/>
  <c r="BN35" i="265"/>
  <c r="EV200" i="280"/>
  <c r="EV109" i="278"/>
  <c r="EV76" i="314"/>
  <c r="EV37" i="314"/>
  <c r="EV85" i="282"/>
  <c r="EV74" i="282"/>
  <c r="EV15" i="275"/>
  <c r="ET87" i="280"/>
  <c r="EU125" i="280"/>
  <c r="CS75" i="265"/>
  <c r="CT18" i="285"/>
  <c r="CT21" i="285"/>
  <c r="EU189" i="273"/>
  <c r="EU20" i="275"/>
  <c r="EV17" i="275"/>
  <c r="ER79" i="288"/>
  <c r="ER74" i="288"/>
  <c r="EW2" i="285"/>
  <c r="EW184" i="273"/>
  <c r="EW2" i="280"/>
  <c r="EW2" i="314"/>
  <c r="EW2" i="282"/>
  <c r="EW2" i="286"/>
  <c r="EW101" i="288"/>
  <c r="EW2" i="288"/>
  <c r="EW2" i="289"/>
  <c r="EW2" i="278"/>
  <c r="EW2" i="275"/>
  <c r="EW2" i="273"/>
  <c r="EW33" i="311"/>
  <c r="ES20" i="285"/>
  <c r="EV35" i="273"/>
  <c r="EW36" i="273"/>
  <c r="EW38" i="273"/>
  <c r="EW39" i="273"/>
  <c r="EV28" i="314"/>
  <c r="EV187" i="273"/>
  <c r="EV100" i="278"/>
  <c r="EV105" i="278"/>
  <c r="ET64" i="282"/>
  <c r="ET11" i="282"/>
  <c r="ET126" i="280"/>
  <c r="ET212" i="280"/>
  <c r="ET230" i="280"/>
  <c r="ET191" i="280"/>
  <c r="ET54" i="314"/>
  <c r="ET47" i="314"/>
  <c r="ET17" i="314"/>
  <c r="ET40" i="286"/>
  <c r="ET155" i="273"/>
  <c r="ET156" i="273"/>
  <c r="ES3" i="285"/>
  <c r="ES3" i="314"/>
  <c r="ES3" i="286"/>
  <c r="ES3" i="282"/>
  <c r="ES3" i="265"/>
  <c r="ES47" i="273"/>
  <c r="ES3" i="275"/>
  <c r="ES3" i="278"/>
  <c r="ES3" i="273"/>
  <c r="ES3" i="304"/>
  <c r="ES3" i="289"/>
  <c r="EV188" i="273"/>
  <c r="EV190" i="280"/>
  <c r="EV10" i="286"/>
  <c r="EV4" i="285"/>
  <c r="EV4" i="280"/>
  <c r="EV4" i="314"/>
  <c r="EV4" i="286"/>
  <c r="EV4" i="282"/>
  <c r="EV4" i="288"/>
  <c r="EV4" i="265"/>
  <c r="EV4" i="289"/>
  <c r="EV4" i="304"/>
  <c r="EV4" i="278"/>
  <c r="EV4" i="273"/>
  <c r="EV4" i="275"/>
  <c r="ES87" i="280"/>
  <c r="EW185" i="273"/>
  <c r="ET86" i="280"/>
  <c r="ET76" i="280"/>
  <c r="ET96" i="280"/>
  <c r="ET41" i="314"/>
  <c r="ET85" i="314"/>
  <c r="ET69" i="288"/>
  <c r="ET119" i="288"/>
  <c r="ET143" i="273"/>
  <c r="ES144" i="273"/>
  <c r="ET114" i="288"/>
  <c r="ET115" i="288"/>
  <c r="ET123" i="288"/>
  <c r="ET46" i="288"/>
  <c r="ET52" i="288"/>
  <c r="ET33" i="288"/>
  <c r="ET57" i="288"/>
  <c r="BN88" i="265"/>
  <c r="EU86" i="280"/>
  <c r="EU76" i="280"/>
  <c r="EU96" i="280"/>
  <c r="EU41" i="314"/>
  <c r="EU85" i="314"/>
  <c r="EU114" i="288"/>
  <c r="EU115" i="288"/>
  <c r="EU123" i="288"/>
  <c r="EU143" i="273"/>
  <c r="ET144" i="273"/>
  <c r="EU119" i="288"/>
  <c r="EU69" i="288"/>
  <c r="EU46" i="288"/>
  <c r="EU33" i="288"/>
  <c r="EU126" i="280"/>
  <c r="EU57" i="288"/>
  <c r="EU52" i="288"/>
  <c r="EU87" i="280"/>
  <c r="EV125" i="280"/>
  <c r="EW35" i="273"/>
  <c r="EX36" i="273"/>
  <c r="EX38" i="273"/>
  <c r="EX39" i="273"/>
  <c r="EX2" i="285"/>
  <c r="EX2" i="280"/>
  <c r="EX2" i="314"/>
  <c r="EX2" i="286"/>
  <c r="EX101" i="288"/>
  <c r="EX2" i="282"/>
  <c r="EX2" i="288"/>
  <c r="EX184" i="273"/>
  <c r="EX2" i="273"/>
  <c r="EX33" i="311"/>
  <c r="EX2" i="278"/>
  <c r="EX2" i="289"/>
  <c r="EX2" i="275"/>
  <c r="EV20" i="275"/>
  <c r="EW17" i="275"/>
  <c r="CU18" i="285"/>
  <c r="CU21" i="285"/>
  <c r="CT75" i="265"/>
  <c r="ET20" i="285"/>
  <c r="EW10" i="286"/>
  <c r="ES79" i="288"/>
  <c r="ES74" i="288"/>
  <c r="EW200" i="280"/>
  <c r="EW109" i="278"/>
  <c r="EW76" i="314"/>
  <c r="EW37" i="314"/>
  <c r="EW74" i="282"/>
  <c r="EW85" i="282"/>
  <c r="EW15" i="275"/>
  <c r="EW20" i="275"/>
  <c r="EX17" i="275"/>
  <c r="EW28" i="314"/>
  <c r="EW187" i="273"/>
  <c r="EW100" i="278"/>
  <c r="EW105" i="278"/>
  <c r="EW4" i="285"/>
  <c r="EW4" i="280"/>
  <c r="EW4" i="314"/>
  <c r="EW4" i="286"/>
  <c r="EW4" i="282"/>
  <c r="EW4" i="288"/>
  <c r="EW4" i="265"/>
  <c r="EW4" i="273"/>
  <c r="EW4" i="304"/>
  <c r="EW4" i="278"/>
  <c r="EW4" i="275"/>
  <c r="EW4" i="289"/>
  <c r="ET3" i="285"/>
  <c r="ET3" i="314"/>
  <c r="ET3" i="286"/>
  <c r="ET3" i="282"/>
  <c r="ET3" i="265"/>
  <c r="ET3" i="278"/>
  <c r="ET3" i="289"/>
  <c r="ET3" i="275"/>
  <c r="ET47" i="273"/>
  <c r="ET3" i="304"/>
  <c r="ET3" i="273"/>
  <c r="EW188" i="273"/>
  <c r="EW190" i="280"/>
  <c r="H185" i="273"/>
  <c r="EU11" i="282"/>
  <c r="EU64" i="282"/>
  <c r="EU212" i="280"/>
  <c r="EU191" i="280"/>
  <c r="EU230" i="280"/>
  <c r="EU17" i="314"/>
  <c r="EU47" i="314"/>
  <c r="EU54" i="314"/>
  <c r="EU40" i="286"/>
  <c r="EU155" i="273"/>
  <c r="EU156" i="273"/>
  <c r="EV189" i="273"/>
  <c r="EV31" i="289"/>
  <c r="EV87" i="280"/>
  <c r="EX200" i="280"/>
  <c r="EX109" i="278"/>
  <c r="EX76" i="314"/>
  <c r="EX37" i="314"/>
  <c r="EX85" i="282"/>
  <c r="EX74" i="282"/>
  <c r="EX15" i="275"/>
  <c r="EX20" i="275"/>
  <c r="EY17" i="275"/>
  <c r="H190" i="280"/>
  <c r="H188" i="273"/>
  <c r="EW189" i="273"/>
  <c r="H189" i="273"/>
  <c r="EY2" i="285"/>
  <c r="EY2" i="280"/>
  <c r="EY2" i="314"/>
  <c r="EY2" i="286"/>
  <c r="EY101" i="288"/>
  <c r="EY2" i="282"/>
  <c r="EY2" i="288"/>
  <c r="EY184" i="273"/>
  <c r="EY33" i="311"/>
  <c r="EY2" i="278"/>
  <c r="EY2" i="273"/>
  <c r="EY2" i="289"/>
  <c r="EY2" i="275"/>
  <c r="EX4" i="285"/>
  <c r="EX4" i="280"/>
  <c r="EX4" i="314"/>
  <c r="EX4" i="286"/>
  <c r="EX4" i="282"/>
  <c r="EX4" i="288"/>
  <c r="EX4" i="265"/>
  <c r="EX4" i="278"/>
  <c r="EX4" i="304"/>
  <c r="EX4" i="273"/>
  <c r="EX4" i="275"/>
  <c r="EX4" i="289"/>
  <c r="ET79" i="288"/>
  <c r="ET74" i="288"/>
  <c r="CV18" i="285"/>
  <c r="CV21" i="285"/>
  <c r="CU75" i="265"/>
  <c r="EX35" i="273"/>
  <c r="EY36" i="273"/>
  <c r="EY38" i="273"/>
  <c r="EY39" i="273"/>
  <c r="EU3" i="285"/>
  <c r="EU3" i="314"/>
  <c r="EU3" i="286"/>
  <c r="EU3" i="282"/>
  <c r="EU3" i="265"/>
  <c r="EU3" i="273"/>
  <c r="EU3" i="304"/>
  <c r="EU3" i="289"/>
  <c r="EU3" i="275"/>
  <c r="EU3" i="278"/>
  <c r="EU47" i="273"/>
  <c r="EX28" i="314"/>
  <c r="EX187" i="273"/>
  <c r="EX100" i="278"/>
  <c r="EX105" i="278"/>
  <c r="EX10" i="286"/>
  <c r="EV11" i="282"/>
  <c r="EV64" i="282"/>
  <c r="EV126" i="280"/>
  <c r="EV212" i="280"/>
  <c r="EV191" i="280"/>
  <c r="EV230" i="280"/>
  <c r="EV17" i="314"/>
  <c r="EV47" i="314"/>
  <c r="EV54" i="314"/>
  <c r="EV40" i="286"/>
  <c r="EV155" i="273"/>
  <c r="EV156" i="273"/>
  <c r="EW125" i="280"/>
  <c r="EU20" i="285"/>
  <c r="EV96" i="280"/>
  <c r="EV76" i="280"/>
  <c r="EV86" i="280"/>
  <c r="EV85" i="314"/>
  <c r="EV41" i="314"/>
  <c r="EV119" i="288"/>
  <c r="EV114" i="288"/>
  <c r="EV115" i="288"/>
  <c r="EV123" i="288"/>
  <c r="EV69" i="288"/>
  <c r="EV143" i="273"/>
  <c r="EU144" i="273"/>
  <c r="EV33" i="288"/>
  <c r="EV57" i="288"/>
  <c r="EV52" i="288"/>
  <c r="EV46" i="288"/>
  <c r="BO81" i="278"/>
  <c r="BO35" i="265"/>
  <c r="EW87" i="280"/>
  <c r="EW96" i="280"/>
  <c r="EW86" i="280"/>
  <c r="EW76" i="280"/>
  <c r="EW85" i="314"/>
  <c r="EW41" i="314"/>
  <c r="EW114" i="288"/>
  <c r="EW115" i="288"/>
  <c r="EW123" i="288"/>
  <c r="EW143" i="273"/>
  <c r="EV144" i="273"/>
  <c r="EW69" i="288"/>
  <c r="EW119" i="288"/>
  <c r="EW57" i="288"/>
  <c r="EW52" i="288"/>
  <c r="EW46" i="288"/>
  <c r="EW126" i="280"/>
  <c r="EW33" i="288"/>
  <c r="EZ2" i="285"/>
  <c r="EZ2" i="280"/>
  <c r="EZ2" i="314"/>
  <c r="EZ2" i="286"/>
  <c r="EZ101" i="288"/>
  <c r="EZ2" i="282"/>
  <c r="EZ2" i="288"/>
  <c r="EZ184" i="273"/>
  <c r="EZ2" i="273"/>
  <c r="EZ2" i="278"/>
  <c r="EZ33" i="311"/>
  <c r="EZ2" i="289"/>
  <c r="EZ2" i="275"/>
  <c r="CW18" i="285"/>
  <c r="CW21" i="285"/>
  <c r="CV75" i="265"/>
  <c r="EV3" i="285"/>
  <c r="EV3" i="314"/>
  <c r="EV3" i="286"/>
  <c r="EV3" i="282"/>
  <c r="EV3" i="265"/>
  <c r="EV3" i="304"/>
  <c r="EV3" i="289"/>
  <c r="EV3" i="278"/>
  <c r="EV47" i="273"/>
  <c r="EV3" i="273"/>
  <c r="EV3" i="275"/>
  <c r="EV20" i="285"/>
  <c r="EX31" i="289"/>
  <c r="EY28" i="314"/>
  <c r="EY187" i="273"/>
  <c r="EY105" i="278"/>
  <c r="EY100" i="278"/>
  <c r="EU79" i="288"/>
  <c r="EU74" i="288"/>
  <c r="EY109" i="278"/>
  <c r="EY200" i="280"/>
  <c r="EY76" i="314"/>
  <c r="EY37" i="314"/>
  <c r="EY85" i="282"/>
  <c r="EY74" i="282"/>
  <c r="EY15" i="275"/>
  <c r="EY20" i="275"/>
  <c r="EZ17" i="275"/>
  <c r="EX125" i="280"/>
  <c r="EY35" i="273"/>
  <c r="EZ36" i="273"/>
  <c r="EZ38" i="273"/>
  <c r="EZ39" i="273"/>
  <c r="EY4" i="285"/>
  <c r="EY4" i="280"/>
  <c r="EY4" i="314"/>
  <c r="EY4" i="286"/>
  <c r="EY4" i="282"/>
  <c r="EY4" i="288"/>
  <c r="EY4" i="265"/>
  <c r="EY4" i="289"/>
  <c r="EY4" i="304"/>
  <c r="EY4" i="273"/>
  <c r="EY4" i="278"/>
  <c r="EY4" i="275"/>
  <c r="EW64" i="282"/>
  <c r="EW11" i="282"/>
  <c r="EW212" i="280"/>
  <c r="EW230" i="280"/>
  <c r="EW191" i="280"/>
  <c r="EW17" i="314"/>
  <c r="EW47" i="314"/>
  <c r="EW40" i="286"/>
  <c r="EW54" i="314"/>
  <c r="EW155" i="273"/>
  <c r="EW156" i="273"/>
  <c r="EY10" i="286"/>
  <c r="BO88" i="265"/>
  <c r="EZ10" i="286"/>
  <c r="EX87" i="280"/>
  <c r="EW3" i="285"/>
  <c r="EW3" i="314"/>
  <c r="EW3" i="286"/>
  <c r="EW3" i="282"/>
  <c r="EW3" i="265"/>
  <c r="EW47" i="273"/>
  <c r="EW3" i="275"/>
  <c r="EW3" i="304"/>
  <c r="EW3" i="273"/>
  <c r="EW3" i="289"/>
  <c r="EW3" i="278"/>
  <c r="EX64" i="282"/>
  <c r="EX11" i="282"/>
  <c r="EX126" i="280"/>
  <c r="EX212" i="280"/>
  <c r="EX191" i="280"/>
  <c r="EX230" i="280"/>
  <c r="EX17" i="314"/>
  <c r="EX54" i="314"/>
  <c r="EX47" i="314"/>
  <c r="EX40" i="286"/>
  <c r="EX155" i="273"/>
  <c r="EX156" i="273"/>
  <c r="EZ4" i="285"/>
  <c r="EZ4" i="280"/>
  <c r="EZ4" i="314"/>
  <c r="EZ4" i="286"/>
  <c r="EZ4" i="282"/>
  <c r="EZ4" i="288"/>
  <c r="EZ4" i="265"/>
  <c r="EZ4" i="275"/>
  <c r="EZ4" i="289"/>
  <c r="EZ4" i="304"/>
  <c r="EZ4" i="278"/>
  <c r="EZ4" i="273"/>
  <c r="FA2" i="285"/>
  <c r="FA2" i="280"/>
  <c r="FA2" i="314"/>
  <c r="FA101" i="288"/>
  <c r="FA2" i="286"/>
  <c r="FA2" i="282"/>
  <c r="FA2" i="288"/>
  <c r="FA184" i="273"/>
  <c r="FA2" i="278"/>
  <c r="FA2" i="273"/>
  <c r="FA2" i="289"/>
  <c r="FA33" i="311"/>
  <c r="FA2" i="275"/>
  <c r="EY125" i="280"/>
  <c r="EV79" i="288"/>
  <c r="EV74" i="288"/>
  <c r="CX18" i="285"/>
  <c r="CX21" i="285"/>
  <c r="CW75" i="265"/>
  <c r="EZ35" i="273"/>
  <c r="FA36" i="273"/>
  <c r="FA38" i="273"/>
  <c r="FA39" i="273"/>
  <c r="EX96" i="280"/>
  <c r="EX86" i="280"/>
  <c r="EX76" i="280"/>
  <c r="EX85" i="314"/>
  <c r="EX41" i="314"/>
  <c r="EX69" i="288"/>
  <c r="EX114" i="288"/>
  <c r="EX115" i="288"/>
  <c r="EX123" i="288"/>
  <c r="EX119" i="288"/>
  <c r="EX143" i="273"/>
  <c r="EW144" i="273"/>
  <c r="EX52" i="288"/>
  <c r="EX46" i="288"/>
  <c r="EX33" i="288"/>
  <c r="EX57" i="288"/>
  <c r="EZ28" i="314"/>
  <c r="EZ187" i="273"/>
  <c r="EZ100" i="278"/>
  <c r="EZ105" i="278"/>
  <c r="EW20" i="285"/>
  <c r="EY87" i="280"/>
  <c r="FA4" i="285"/>
  <c r="FA4" i="280"/>
  <c r="FA4" i="314"/>
  <c r="FA4" i="286"/>
  <c r="FA4" i="282"/>
  <c r="FA4" i="288"/>
  <c r="FA4" i="265"/>
  <c r="FA4" i="304"/>
  <c r="FA4" i="273"/>
  <c r="FA4" i="289"/>
  <c r="FA4" i="275"/>
  <c r="FA4" i="278"/>
  <c r="FB2" i="285"/>
  <c r="FB2" i="280"/>
  <c r="FB2" i="314"/>
  <c r="FB2" i="286"/>
  <c r="FB101" i="288"/>
  <c r="FB2" i="282"/>
  <c r="FB2" i="288"/>
  <c r="FB184" i="273"/>
  <c r="FB2" i="275"/>
  <c r="FB33" i="311"/>
  <c r="FB2" i="278"/>
  <c r="FB2" i="289"/>
  <c r="FB2" i="273"/>
  <c r="EY96" i="280"/>
  <c r="EY86" i="280"/>
  <c r="EY76" i="280"/>
  <c r="EY85" i="314"/>
  <c r="EY41" i="314"/>
  <c r="EY114" i="288"/>
  <c r="EY115" i="288"/>
  <c r="EY123" i="288"/>
  <c r="EY143" i="273"/>
  <c r="EX144" i="273"/>
  <c r="EY119" i="288"/>
  <c r="EY69" i="288"/>
  <c r="EY52" i="288"/>
  <c r="EY33" i="288"/>
  <c r="EY126" i="280"/>
  <c r="EY57" i="288"/>
  <c r="EY46" i="288"/>
  <c r="EW79" i="288"/>
  <c r="EW74" i="288"/>
  <c r="EX20" i="285"/>
  <c r="CX75" i="265"/>
  <c r="CY18" i="285"/>
  <c r="CY21" i="285"/>
  <c r="EZ200" i="280"/>
  <c r="EZ109" i="278"/>
  <c r="EZ76" i="314"/>
  <c r="EZ37" i="314"/>
  <c r="EZ31" i="289"/>
  <c r="EZ85" i="282"/>
  <c r="EZ74" i="282"/>
  <c r="EZ15" i="275"/>
  <c r="EZ20" i="275"/>
  <c r="FA17" i="275"/>
  <c r="EZ125" i="280"/>
  <c r="FA35" i="273"/>
  <c r="FB36" i="273"/>
  <c r="FB38" i="273"/>
  <c r="FB39" i="273"/>
  <c r="EY64" i="282"/>
  <c r="EY11" i="282"/>
  <c r="EY212" i="280"/>
  <c r="EY230" i="280"/>
  <c r="EY191" i="280"/>
  <c r="EY47" i="314"/>
  <c r="EY54" i="314"/>
  <c r="EY17" i="314"/>
  <c r="EY40" i="286"/>
  <c r="EY155" i="273"/>
  <c r="EY156" i="273"/>
  <c r="EX3" i="285"/>
  <c r="EX3" i="314"/>
  <c r="EX3" i="286"/>
  <c r="EX3" i="282"/>
  <c r="EX3" i="265"/>
  <c r="EX3" i="278"/>
  <c r="EX3" i="304"/>
  <c r="EX3" i="289"/>
  <c r="EX47" i="273"/>
  <c r="EX3" i="273"/>
  <c r="EX3" i="275"/>
  <c r="FA10" i="286"/>
  <c r="BP81" i="278"/>
  <c r="BP35" i="265"/>
  <c r="EZ155" i="273"/>
  <c r="EZ156" i="273"/>
  <c r="FB200" i="280"/>
  <c r="FB109" i="278"/>
  <c r="FB37" i="314"/>
  <c r="FB76" i="314"/>
  <c r="FB85" i="282"/>
  <c r="FB74" i="282"/>
  <c r="FB15" i="275"/>
  <c r="EZ87" i="280"/>
  <c r="FB10" i="286"/>
  <c r="EY3" i="285"/>
  <c r="EY3" i="314"/>
  <c r="EY3" i="286"/>
  <c r="EY3" i="282"/>
  <c r="EY3" i="265"/>
  <c r="EY3" i="289"/>
  <c r="EY3" i="278"/>
  <c r="EY3" i="275"/>
  <c r="EY3" i="273"/>
  <c r="EY47" i="273"/>
  <c r="EY3" i="304"/>
  <c r="FA200" i="280"/>
  <c r="FA109" i="278"/>
  <c r="FA76" i="314"/>
  <c r="FA37" i="314"/>
  <c r="FA74" i="282"/>
  <c r="FA85" i="282"/>
  <c r="FA15" i="275"/>
  <c r="FA20" i="275"/>
  <c r="FB17" i="275"/>
  <c r="CY75" i="265"/>
  <c r="CZ18" i="285"/>
  <c r="CZ21" i="285"/>
  <c r="FC2" i="285"/>
  <c r="FC2" i="280"/>
  <c r="FC2" i="314"/>
  <c r="FC2" i="286"/>
  <c r="FC101" i="288"/>
  <c r="FC2" i="282"/>
  <c r="FC2" i="288"/>
  <c r="FC184" i="273"/>
  <c r="FC2" i="278"/>
  <c r="FC2" i="289"/>
  <c r="FC33" i="311"/>
  <c r="FC2" i="273"/>
  <c r="FC2" i="275"/>
  <c r="EX79" i="288"/>
  <c r="EX74" i="288"/>
  <c r="FA28" i="314"/>
  <c r="FA187" i="273"/>
  <c r="FA100" i="278"/>
  <c r="FA105" i="278"/>
  <c r="EY20" i="285"/>
  <c r="FB4" i="285"/>
  <c r="FB4" i="280"/>
  <c r="FB4" i="314"/>
  <c r="FB4" i="286"/>
  <c r="FB4" i="282"/>
  <c r="FB4" i="265"/>
  <c r="FB4" i="288"/>
  <c r="FB4" i="275"/>
  <c r="FB4" i="289"/>
  <c r="FB4" i="304"/>
  <c r="FB4" i="278"/>
  <c r="FB4" i="273"/>
  <c r="FB35" i="273"/>
  <c r="FC36" i="273"/>
  <c r="FC38" i="273"/>
  <c r="FC39" i="273"/>
  <c r="EZ64" i="282"/>
  <c r="EZ11" i="282"/>
  <c r="EZ126" i="280"/>
  <c r="EZ212" i="280"/>
  <c r="EZ230" i="280"/>
  <c r="EZ191" i="280"/>
  <c r="EZ47" i="314"/>
  <c r="EZ54" i="314"/>
  <c r="EZ17" i="314"/>
  <c r="EZ40" i="286"/>
  <c r="FA125" i="280"/>
  <c r="EZ86" i="280"/>
  <c r="EZ76" i="280"/>
  <c r="EZ85" i="314"/>
  <c r="EZ41" i="314"/>
  <c r="EZ96" i="280"/>
  <c r="EZ143" i="273"/>
  <c r="EY144" i="273"/>
  <c r="EZ119" i="288"/>
  <c r="EZ69" i="288"/>
  <c r="EZ114" i="288"/>
  <c r="EZ115" i="288"/>
  <c r="EZ123" i="288"/>
  <c r="EZ33" i="288"/>
  <c r="EZ57" i="288"/>
  <c r="EZ52" i="288"/>
  <c r="EZ46" i="288"/>
  <c r="BP88" i="265"/>
  <c r="EY79" i="288"/>
  <c r="EY74" i="288"/>
  <c r="FA96" i="280"/>
  <c r="FA86" i="280"/>
  <c r="FA76" i="280"/>
  <c r="FA85" i="314"/>
  <c r="FA41" i="314"/>
  <c r="FA69" i="288"/>
  <c r="FA119" i="288"/>
  <c r="FA114" i="288"/>
  <c r="FA115" i="288"/>
  <c r="FA123" i="288"/>
  <c r="FA143" i="273"/>
  <c r="EZ144" i="273"/>
  <c r="FA57" i="288"/>
  <c r="FA52" i="288"/>
  <c r="FA46" i="288"/>
  <c r="FA126" i="280"/>
  <c r="FA33" i="288"/>
  <c r="FA87" i="280"/>
  <c r="FC28" i="314"/>
  <c r="FC187" i="273"/>
  <c r="FC100" i="278"/>
  <c r="FC105" i="278"/>
  <c r="FB31" i="289"/>
  <c r="FA11" i="282"/>
  <c r="FA64" i="282"/>
  <c r="FA212" i="280"/>
  <c r="FA230" i="280"/>
  <c r="FA191" i="280"/>
  <c r="FA17" i="314"/>
  <c r="FA47" i="314"/>
  <c r="FA54" i="314"/>
  <c r="FA40" i="286"/>
  <c r="FA155" i="273"/>
  <c r="EZ20" i="285"/>
  <c r="FC4" i="285"/>
  <c r="FC4" i="280"/>
  <c r="FC4" i="314"/>
  <c r="FC4" i="286"/>
  <c r="FC4" i="282"/>
  <c r="FC4" i="265"/>
  <c r="FC4" i="288"/>
  <c r="FC4" i="275"/>
  <c r="FC4" i="289"/>
  <c r="FC4" i="304"/>
  <c r="FC4" i="273"/>
  <c r="FC4" i="278"/>
  <c r="FB125" i="280"/>
  <c r="FC200" i="280"/>
  <c r="FC109" i="278"/>
  <c r="FC37" i="314"/>
  <c r="FC76" i="314"/>
  <c r="FC85" i="282"/>
  <c r="FC74" i="282"/>
  <c r="FC15" i="275"/>
  <c r="FC35" i="273"/>
  <c r="FD36" i="273"/>
  <c r="FD38" i="273"/>
  <c r="FD39" i="273"/>
  <c r="FB28" i="314"/>
  <c r="FB187" i="273"/>
  <c r="FB100" i="278"/>
  <c r="FB105" i="278"/>
  <c r="FC10" i="286"/>
  <c r="FB20" i="275"/>
  <c r="FC17" i="275"/>
  <c r="FD2" i="285"/>
  <c r="FD2" i="280"/>
  <c r="FD2" i="314"/>
  <c r="FD2" i="286"/>
  <c r="FD101" i="288"/>
  <c r="FD2" i="282"/>
  <c r="FD2" i="288"/>
  <c r="FD184" i="273"/>
  <c r="FD33" i="311"/>
  <c r="FD2" i="278"/>
  <c r="FD2" i="289"/>
  <c r="FD2" i="275"/>
  <c r="FD2" i="273"/>
  <c r="FA156" i="273"/>
  <c r="DA18" i="285"/>
  <c r="DA21" i="285"/>
  <c r="CZ75" i="265"/>
  <c r="EZ3" i="285"/>
  <c r="EZ3" i="314"/>
  <c r="EZ3" i="286"/>
  <c r="EZ3" i="282"/>
  <c r="EZ3" i="265"/>
  <c r="EZ3" i="275"/>
  <c r="EZ3" i="273"/>
  <c r="EZ3" i="304"/>
  <c r="EZ3" i="278"/>
  <c r="EZ47" i="273"/>
  <c r="EZ3" i="289"/>
  <c r="FB86" i="280"/>
  <c r="FB76" i="280"/>
  <c r="FB96" i="280"/>
  <c r="FB41" i="314"/>
  <c r="FB85" i="314"/>
  <c r="FB69" i="288"/>
  <c r="FB119" i="288"/>
  <c r="FB143" i="273"/>
  <c r="FA144" i="273"/>
  <c r="FB114" i="288"/>
  <c r="FB115" i="288"/>
  <c r="FB123" i="288"/>
  <c r="FB46" i="288"/>
  <c r="FB52" i="288"/>
  <c r="FB33" i="288"/>
  <c r="FB126" i="280"/>
  <c r="FB57" i="288"/>
  <c r="FB64" i="282"/>
  <c r="FB11" i="282"/>
  <c r="FB212" i="280"/>
  <c r="FB230" i="280"/>
  <c r="FB191" i="280"/>
  <c r="FB54" i="314"/>
  <c r="FB17" i="314"/>
  <c r="FB47" i="314"/>
  <c r="FB40" i="286"/>
  <c r="FB155" i="273"/>
  <c r="FB156" i="273"/>
  <c r="FC20" i="275"/>
  <c r="FD17" i="275"/>
  <c r="FE2" i="285"/>
  <c r="FE2" i="280"/>
  <c r="FE2" i="314"/>
  <c r="FE2" i="282"/>
  <c r="FE2" i="286"/>
  <c r="FE101" i="288"/>
  <c r="FE2" i="288"/>
  <c r="FE184" i="273"/>
  <c r="FE2" i="278"/>
  <c r="FE33" i="311"/>
  <c r="FE2" i="273"/>
  <c r="FE2" i="289"/>
  <c r="FE2" i="275"/>
  <c r="DB18" i="285"/>
  <c r="DB21" i="285"/>
  <c r="DA75" i="265"/>
  <c r="EZ79" i="288"/>
  <c r="EZ74" i="288"/>
  <c r="FD35" i="273"/>
  <c r="FE36" i="273"/>
  <c r="FE38" i="273"/>
  <c r="FE39" i="273"/>
  <c r="FB87" i="280"/>
  <c r="FD10" i="286"/>
  <c r="FD4" i="285"/>
  <c r="FD4" i="280"/>
  <c r="FD4" i="314"/>
  <c r="FD4" i="286"/>
  <c r="FD4" i="282"/>
  <c r="FD4" i="288"/>
  <c r="FD4" i="265"/>
  <c r="FD4" i="304"/>
  <c r="FD4" i="289"/>
  <c r="FD4" i="278"/>
  <c r="FD4" i="275"/>
  <c r="FD4" i="273"/>
  <c r="FD28" i="314"/>
  <c r="FD187" i="273"/>
  <c r="FD105" i="278"/>
  <c r="FD100" i="278"/>
  <c r="FC125" i="280"/>
  <c r="FD200" i="280"/>
  <c r="FD109" i="278"/>
  <c r="FD76" i="314"/>
  <c r="FD37" i="314"/>
  <c r="FD31" i="289"/>
  <c r="FD85" i="282"/>
  <c r="FD74" i="282"/>
  <c r="FD15" i="275"/>
  <c r="FD20" i="275"/>
  <c r="FE17" i="275"/>
  <c r="FA3" i="285"/>
  <c r="FA3" i="314"/>
  <c r="FA3" i="286"/>
  <c r="FA3" i="282"/>
  <c r="FA3" i="265"/>
  <c r="FA3" i="304"/>
  <c r="FA3" i="278"/>
  <c r="FA3" i="273"/>
  <c r="FA3" i="289"/>
  <c r="FA3" i="275"/>
  <c r="FA47" i="273"/>
  <c r="FA20" i="285"/>
  <c r="BQ81" i="278"/>
  <c r="BQ35" i="265"/>
  <c r="FC87" i="280"/>
  <c r="FE10" i="286"/>
  <c r="FC11" i="282"/>
  <c r="FC64" i="282"/>
  <c r="FC126" i="280"/>
  <c r="FC212" i="280"/>
  <c r="FC230" i="280"/>
  <c r="FC191" i="280"/>
  <c r="FC47" i="314"/>
  <c r="FC54" i="314"/>
  <c r="FC17" i="314"/>
  <c r="FC40" i="286"/>
  <c r="FC155" i="273"/>
  <c r="FC156" i="273"/>
  <c r="FD125" i="280"/>
  <c r="FE200" i="280"/>
  <c r="FE109" i="278"/>
  <c r="FE76" i="314"/>
  <c r="FE37" i="314"/>
  <c r="FE74" i="282"/>
  <c r="FE85" i="282"/>
  <c r="FE15" i="275"/>
  <c r="FE20" i="275"/>
  <c r="FF17" i="275"/>
  <c r="FE28" i="314"/>
  <c r="FE187" i="273"/>
  <c r="FE100" i="278"/>
  <c r="FE105" i="278"/>
  <c r="FE35" i="273"/>
  <c r="FF36" i="273"/>
  <c r="FF38" i="273"/>
  <c r="FF39" i="273"/>
  <c r="FF2" i="285"/>
  <c r="FF2" i="280"/>
  <c r="FF2" i="314"/>
  <c r="FF2" i="286"/>
  <c r="FF101" i="288"/>
  <c r="FF2" i="282"/>
  <c r="FF2" i="288"/>
  <c r="FF184" i="273"/>
  <c r="FF2" i="289"/>
  <c r="FF2" i="273"/>
  <c r="FF2" i="275"/>
  <c r="FF33" i="311"/>
  <c r="FF2" i="278"/>
  <c r="DC18" i="285"/>
  <c r="DC21" i="285"/>
  <c r="DB75" i="265"/>
  <c r="FE4" i="285"/>
  <c r="FE4" i="280"/>
  <c r="FE4" i="314"/>
  <c r="FE4" i="286"/>
  <c r="FE4" i="282"/>
  <c r="FE4" i="288"/>
  <c r="FE4" i="265"/>
  <c r="FE4" i="275"/>
  <c r="FE4" i="273"/>
  <c r="FE4" i="304"/>
  <c r="FE4" i="278"/>
  <c r="FE4" i="289"/>
  <c r="FC86" i="280"/>
  <c r="FC76" i="280"/>
  <c r="FC96" i="280"/>
  <c r="FC41" i="314"/>
  <c r="FC85" i="314"/>
  <c r="FC114" i="288"/>
  <c r="FC115" i="288"/>
  <c r="FC123" i="288"/>
  <c r="FC143" i="273"/>
  <c r="FB144" i="273"/>
  <c r="FC119" i="288"/>
  <c r="FC69" i="288"/>
  <c r="FC46" i="288"/>
  <c r="FC33" i="288"/>
  <c r="FC57" i="288"/>
  <c r="FC52" i="288"/>
  <c r="FB3" i="285"/>
  <c r="FB3" i="314"/>
  <c r="FB3" i="286"/>
  <c r="FB3" i="282"/>
  <c r="FB3" i="265"/>
  <c r="FB3" i="278"/>
  <c r="FB3" i="304"/>
  <c r="FB3" i="275"/>
  <c r="FB3" i="289"/>
  <c r="FB3" i="273"/>
  <c r="FB47" i="273"/>
  <c r="FA79" i="288"/>
  <c r="FA74" i="288"/>
  <c r="FB20" i="285"/>
  <c r="V82" i="277"/>
  <c r="BQ88" i="265"/>
  <c r="FF200" i="280"/>
  <c r="FF109" i="278"/>
  <c r="FF76" i="314"/>
  <c r="FF31" i="289"/>
  <c r="FF85" i="282"/>
  <c r="FF37" i="314"/>
  <c r="FF74" i="282"/>
  <c r="FF15" i="275"/>
  <c r="FF20" i="275"/>
  <c r="FG17" i="275"/>
  <c r="FF28" i="314"/>
  <c r="FF187" i="273"/>
  <c r="FF105" i="278"/>
  <c r="FF100" i="278"/>
  <c r="FE125" i="280"/>
  <c r="FF4" i="285"/>
  <c r="FF4" i="280"/>
  <c r="FF4" i="314"/>
  <c r="FF4" i="286"/>
  <c r="FF4" i="282"/>
  <c r="FF4" i="288"/>
  <c r="FF4" i="265"/>
  <c r="FF4" i="304"/>
  <c r="FF4" i="273"/>
  <c r="FF4" i="278"/>
  <c r="FF4" i="275"/>
  <c r="FF4" i="289"/>
  <c r="FB79" i="288"/>
  <c r="FB74" i="288"/>
  <c r="DC75" i="265"/>
  <c r="DD18" i="285"/>
  <c r="DD21" i="285"/>
  <c r="FG2" i="285"/>
  <c r="FG2" i="280"/>
  <c r="FG2" i="314"/>
  <c r="FG2" i="286"/>
  <c r="FG101" i="288"/>
  <c r="FG2" i="282"/>
  <c r="FG2" i="288"/>
  <c r="FG184" i="273"/>
  <c r="FG33" i="311"/>
  <c r="FG2" i="289"/>
  <c r="FG2" i="275"/>
  <c r="FG2" i="278"/>
  <c r="FG2" i="273"/>
  <c r="FD11" i="282"/>
  <c r="FD64" i="282"/>
  <c r="FD126" i="280"/>
  <c r="FD212" i="280"/>
  <c r="FD191" i="280"/>
  <c r="FD230" i="280"/>
  <c r="FD17" i="314"/>
  <c r="FD47" i="314"/>
  <c r="FD54" i="314"/>
  <c r="FD40" i="286"/>
  <c r="FD155" i="273"/>
  <c r="FD156" i="273"/>
  <c r="FC20" i="285"/>
  <c r="FD87" i="280"/>
  <c r="FF35" i="273"/>
  <c r="FG36" i="273"/>
  <c r="FG38" i="273"/>
  <c r="FG39" i="273"/>
  <c r="FC3" i="285"/>
  <c r="FC3" i="314"/>
  <c r="FC3" i="286"/>
  <c r="FC3" i="282"/>
  <c r="FC3" i="265"/>
  <c r="FC3" i="273"/>
  <c r="FC3" i="304"/>
  <c r="FC3" i="289"/>
  <c r="FC47" i="273"/>
  <c r="FC3" i="278"/>
  <c r="FC3" i="275"/>
  <c r="FD96" i="280"/>
  <c r="FD86" i="280"/>
  <c r="FD76" i="280"/>
  <c r="FD85" i="314"/>
  <c r="FD41" i="314"/>
  <c r="FD119" i="288"/>
  <c r="FD114" i="288"/>
  <c r="FD115" i="288"/>
  <c r="FD123" i="288"/>
  <c r="FD69" i="288"/>
  <c r="FD143" i="273"/>
  <c r="FC144" i="273"/>
  <c r="FD33" i="288"/>
  <c r="FD57" i="288"/>
  <c r="FD52" i="288"/>
  <c r="FD46" i="288"/>
  <c r="FF10" i="286"/>
  <c r="FD3" i="285"/>
  <c r="FD3" i="314"/>
  <c r="FD3" i="286"/>
  <c r="FD3" i="282"/>
  <c r="FD3" i="265"/>
  <c r="FD47" i="273"/>
  <c r="FD3" i="273"/>
  <c r="FD3" i="278"/>
  <c r="FD3" i="304"/>
  <c r="FD3" i="275"/>
  <c r="FD3" i="289"/>
  <c r="FG10" i="286"/>
  <c r="FH2" i="285"/>
  <c r="FH2" i="280"/>
  <c r="FH2" i="314"/>
  <c r="FH2" i="286"/>
  <c r="FH101" i="288"/>
  <c r="FH2" i="282"/>
  <c r="FH2" i="288"/>
  <c r="FH2" i="275"/>
  <c r="FH2" i="289"/>
  <c r="FH184" i="273"/>
  <c r="FH2" i="278"/>
  <c r="FH2" i="273"/>
  <c r="FH33" i="311"/>
  <c r="FG4" i="285"/>
  <c r="FG4" i="280"/>
  <c r="FG4" i="314"/>
  <c r="FG4" i="286"/>
  <c r="FG4" i="282"/>
  <c r="FG4" i="288"/>
  <c r="FG4" i="265"/>
  <c r="FG4" i="275"/>
  <c r="FG4" i="289"/>
  <c r="FG4" i="304"/>
  <c r="FG4" i="278"/>
  <c r="FG4" i="273"/>
  <c r="FE87" i="280"/>
  <c r="FD20" i="285"/>
  <c r="FE64" i="282"/>
  <c r="FE11" i="282"/>
  <c r="FE126" i="280"/>
  <c r="FE212" i="280"/>
  <c r="FE230" i="280"/>
  <c r="FE191" i="280"/>
  <c r="FE17" i="314"/>
  <c r="FE47" i="314"/>
  <c r="FE54" i="314"/>
  <c r="FE40" i="286"/>
  <c r="FE155" i="273"/>
  <c r="FE156" i="273"/>
  <c r="DE18" i="285"/>
  <c r="DE21" i="285"/>
  <c r="DD75" i="265"/>
  <c r="FG28" i="314"/>
  <c r="FG187" i="273"/>
  <c r="FG105" i="278"/>
  <c r="FG100" i="278"/>
  <c r="FE96" i="280"/>
  <c r="FE86" i="280"/>
  <c r="FE76" i="280"/>
  <c r="FE85" i="314"/>
  <c r="FE41" i="314"/>
  <c r="FE114" i="288"/>
  <c r="FE115" i="288"/>
  <c r="FE123" i="288"/>
  <c r="FE143" i="273"/>
  <c r="FD144" i="273"/>
  <c r="FE69" i="288"/>
  <c r="FE119" i="288"/>
  <c r="FE57" i="288"/>
  <c r="FE52" i="288"/>
  <c r="FE46" i="288"/>
  <c r="FE33" i="288"/>
  <c r="FC79" i="288"/>
  <c r="FC74" i="288"/>
  <c r="FG35" i="273"/>
  <c r="FH36" i="273"/>
  <c r="FH38" i="273"/>
  <c r="FH39" i="273"/>
  <c r="FF125" i="280"/>
  <c r="BR81" i="278"/>
  <c r="BR35" i="265"/>
  <c r="FF64" i="282"/>
  <c r="FF11" i="282"/>
  <c r="FF126" i="280"/>
  <c r="FF212" i="280"/>
  <c r="FF191" i="280"/>
  <c r="FF230" i="280"/>
  <c r="FF54" i="314"/>
  <c r="FF17" i="314"/>
  <c r="FF47" i="314"/>
  <c r="FF40" i="286"/>
  <c r="FF155" i="273"/>
  <c r="FF156" i="273"/>
  <c r="FG200" i="280"/>
  <c r="FG109" i="278"/>
  <c r="FG76" i="314"/>
  <c r="FG37" i="314"/>
  <c r="FG85" i="282"/>
  <c r="FG74" i="282"/>
  <c r="FG15" i="275"/>
  <c r="FG20" i="275"/>
  <c r="FH17" i="275"/>
  <c r="FF87" i="280"/>
  <c r="FE20" i="285"/>
  <c r="FF96" i="280"/>
  <c r="FF86" i="280"/>
  <c r="FF76" i="280"/>
  <c r="FF85" i="314"/>
  <c r="FF41" i="314"/>
  <c r="FF69" i="288"/>
  <c r="FF114" i="288"/>
  <c r="FF115" i="288"/>
  <c r="FF123" i="288"/>
  <c r="FF119" i="288"/>
  <c r="FF143" i="273"/>
  <c r="FE144" i="273"/>
  <c r="FF52" i="288"/>
  <c r="FF46" i="288"/>
  <c r="FF33" i="288"/>
  <c r="FF57" i="288"/>
  <c r="FH10" i="286"/>
  <c r="FH4" i="285"/>
  <c r="FH4" i="280"/>
  <c r="FH4" i="314"/>
  <c r="FH4" i="286"/>
  <c r="FH4" i="282"/>
  <c r="FH4" i="288"/>
  <c r="FH4" i="265"/>
  <c r="FH4" i="273"/>
  <c r="FH4" i="289"/>
  <c r="FH4" i="275"/>
  <c r="FH4" i="304"/>
  <c r="FH4" i="278"/>
  <c r="FI2" i="285"/>
  <c r="FI2" i="280"/>
  <c r="FI2" i="314"/>
  <c r="FI2" i="286"/>
  <c r="FI101" i="288"/>
  <c r="FI2" i="282"/>
  <c r="FI2" i="288"/>
  <c r="FI184" i="273"/>
  <c r="FI33" i="311"/>
  <c r="FI2" i="278"/>
  <c r="FI2" i="273"/>
  <c r="FI2" i="275"/>
  <c r="FI2" i="289"/>
  <c r="FD79" i="288"/>
  <c r="FD74" i="288"/>
  <c r="DE75" i="265"/>
  <c r="DF18" i="285"/>
  <c r="DF21" i="285"/>
  <c r="FG125" i="280"/>
  <c r="FE3" i="285"/>
  <c r="FE3" i="314"/>
  <c r="FE3" i="286"/>
  <c r="FE3" i="282"/>
  <c r="FE3" i="265"/>
  <c r="FE3" i="278"/>
  <c r="FE3" i="273"/>
  <c r="FE3" i="289"/>
  <c r="FE47" i="273"/>
  <c r="FE3" i="275"/>
  <c r="FE3" i="304"/>
  <c r="FH35" i="273"/>
  <c r="FI36" i="273"/>
  <c r="FI38" i="273"/>
  <c r="FI39" i="273"/>
  <c r="BR88" i="265"/>
  <c r="FH28" i="314"/>
  <c r="FH187" i="273"/>
  <c r="FH105" i="278"/>
  <c r="FH100" i="278"/>
  <c r="FG64" i="282"/>
  <c r="FG11" i="282"/>
  <c r="FG126" i="280"/>
  <c r="FG212" i="280"/>
  <c r="FG230" i="280"/>
  <c r="FG191" i="280"/>
  <c r="FG17" i="314"/>
  <c r="FG47" i="314"/>
  <c r="FG54" i="314"/>
  <c r="FG40" i="286"/>
  <c r="FG155" i="273"/>
  <c r="FG156" i="273"/>
  <c r="FH200" i="280"/>
  <c r="FH109" i="278"/>
  <c r="FH76" i="314"/>
  <c r="FH37" i="314"/>
  <c r="FH31" i="289"/>
  <c r="FH85" i="282"/>
  <c r="FH74" i="282"/>
  <c r="FH15" i="275"/>
  <c r="FH20" i="275"/>
  <c r="FI17" i="275"/>
  <c r="DG18" i="285"/>
  <c r="DG21" i="285"/>
  <c r="DF75" i="265"/>
  <c r="FI35" i="273"/>
  <c r="FJ36" i="273"/>
  <c r="FJ38" i="273"/>
  <c r="FJ39" i="273"/>
  <c r="FF3" i="285"/>
  <c r="FF3" i="314"/>
  <c r="FF3" i="286"/>
  <c r="FF3" i="282"/>
  <c r="FF3" i="265"/>
  <c r="FF3" i="273"/>
  <c r="FF3" i="278"/>
  <c r="FF3" i="304"/>
  <c r="FF3" i="289"/>
  <c r="FF3" i="275"/>
  <c r="FF47" i="273"/>
  <c r="FI4" i="285"/>
  <c r="FI4" i="280"/>
  <c r="FI4" i="314"/>
  <c r="FI4" i="286"/>
  <c r="FI4" i="282"/>
  <c r="FI4" i="288"/>
  <c r="FI4" i="265"/>
  <c r="FI4" i="289"/>
  <c r="FI4" i="304"/>
  <c r="FI4" i="278"/>
  <c r="FI4" i="275"/>
  <c r="FI4" i="273"/>
  <c r="FH125" i="280"/>
  <c r="FI200" i="280"/>
  <c r="FI109" i="278"/>
  <c r="FI76" i="314"/>
  <c r="FI37" i="314"/>
  <c r="FI85" i="282"/>
  <c r="FI74" i="282"/>
  <c r="FI15" i="275"/>
  <c r="FI20" i="275"/>
  <c r="FJ17" i="275"/>
  <c r="FG96" i="280"/>
  <c r="FG86" i="280"/>
  <c r="FG76" i="280"/>
  <c r="FG85" i="314"/>
  <c r="FG41" i="314"/>
  <c r="FG114" i="288"/>
  <c r="FG115" i="288"/>
  <c r="FG123" i="288"/>
  <c r="FG143" i="273"/>
  <c r="FF144" i="273"/>
  <c r="FG119" i="288"/>
  <c r="FG69" i="288"/>
  <c r="FG52" i="288"/>
  <c r="FG33" i="288"/>
  <c r="FG57" i="288"/>
  <c r="FG46" i="288"/>
  <c r="FF20" i="285"/>
  <c r="FI10" i="286"/>
  <c r="FJ2" i="285"/>
  <c r="FJ2" i="280"/>
  <c r="FJ2" i="314"/>
  <c r="FJ2" i="286"/>
  <c r="FJ101" i="288"/>
  <c r="FJ2" i="282"/>
  <c r="FJ2" i="288"/>
  <c r="FJ184" i="273"/>
  <c r="FJ33" i="311"/>
  <c r="FJ2" i="275"/>
  <c r="FJ2" i="278"/>
  <c r="FJ2" i="273"/>
  <c r="FJ2" i="289"/>
  <c r="FE79" i="288"/>
  <c r="FE74" i="288"/>
  <c r="FJ10" i="286"/>
  <c r="FJ4" i="285"/>
  <c r="FJ4" i="280"/>
  <c r="FJ4" i="314"/>
  <c r="FJ4" i="286"/>
  <c r="FJ4" i="282"/>
  <c r="FJ4" i="265"/>
  <c r="FJ4" i="288"/>
  <c r="FJ4" i="275"/>
  <c r="FJ4" i="304"/>
  <c r="FJ4" i="278"/>
  <c r="FJ4" i="273"/>
  <c r="FJ4" i="289"/>
  <c r="FH64" i="282"/>
  <c r="FH11" i="282"/>
  <c r="FH126" i="280"/>
  <c r="FH212" i="280"/>
  <c r="FH230" i="280"/>
  <c r="FH191" i="280"/>
  <c r="FH17" i="314"/>
  <c r="FH47" i="314"/>
  <c r="FH54" i="314"/>
  <c r="FH40" i="286"/>
  <c r="FH155" i="273"/>
  <c r="FH156" i="273"/>
  <c r="FJ35" i="273"/>
  <c r="FK36" i="273"/>
  <c r="FK38" i="273"/>
  <c r="FK39" i="273"/>
  <c r="DG75" i="265"/>
  <c r="DH18" i="285"/>
  <c r="DH21" i="285"/>
  <c r="FF79" i="288"/>
  <c r="FF74" i="288"/>
  <c r="FG87" i="280"/>
  <c r="FG3" i="285"/>
  <c r="FG3" i="314"/>
  <c r="FG3" i="286"/>
  <c r="FG3" i="282"/>
  <c r="FG3" i="265"/>
  <c r="FG3" i="289"/>
  <c r="FG3" i="275"/>
  <c r="FG3" i="304"/>
  <c r="FG3" i="278"/>
  <c r="FG47" i="273"/>
  <c r="FG3" i="273"/>
  <c r="FJ200" i="280"/>
  <c r="FJ109" i="278"/>
  <c r="FJ76" i="314"/>
  <c r="FJ37" i="314"/>
  <c r="FJ85" i="282"/>
  <c r="FJ74" i="282"/>
  <c r="FJ15" i="275"/>
  <c r="FJ20" i="275"/>
  <c r="FK17" i="275"/>
  <c r="FJ28" i="314"/>
  <c r="FJ187" i="273"/>
  <c r="FJ105" i="278"/>
  <c r="FJ100" i="278"/>
  <c r="FI125" i="280"/>
  <c r="FG20" i="285"/>
  <c r="FH96" i="280"/>
  <c r="FH86" i="280"/>
  <c r="FH76" i="280"/>
  <c r="FH85" i="314"/>
  <c r="FH41" i="314"/>
  <c r="FH143" i="273"/>
  <c r="FG144" i="273"/>
  <c r="FH119" i="288"/>
  <c r="FH69" i="288"/>
  <c r="FH114" i="288"/>
  <c r="FH115" i="288"/>
  <c r="FH123" i="288"/>
  <c r="FH33" i="288"/>
  <c r="FH57" i="288"/>
  <c r="FH52" i="288"/>
  <c r="FH46" i="288"/>
  <c r="FK2" i="285"/>
  <c r="FK2" i="280"/>
  <c r="FK2" i="314"/>
  <c r="FK2" i="286"/>
  <c r="FK101" i="288"/>
  <c r="FK2" i="282"/>
  <c r="FK2" i="288"/>
  <c r="FK184" i="273"/>
  <c r="FK33" i="311"/>
  <c r="FK2" i="278"/>
  <c r="FK2" i="273"/>
  <c r="FK2" i="289"/>
  <c r="FK2" i="275"/>
  <c r="FI28" i="314"/>
  <c r="FI187" i="273"/>
  <c r="FI105" i="278"/>
  <c r="FI100" i="278"/>
  <c r="BS81" i="278"/>
  <c r="BS35" i="265"/>
  <c r="FI96" i="280"/>
  <c r="FI86" i="280"/>
  <c r="FI76" i="280"/>
  <c r="FI85" i="314"/>
  <c r="FI41" i="314"/>
  <c r="FI69" i="288"/>
  <c r="FI119" i="288"/>
  <c r="FI114" i="288"/>
  <c r="FI115" i="288"/>
  <c r="FI123" i="288"/>
  <c r="FI143" i="273"/>
  <c r="FH144" i="273"/>
  <c r="FI57" i="288"/>
  <c r="FI52" i="288"/>
  <c r="FI46" i="288"/>
  <c r="FI126" i="280"/>
  <c r="FI33" i="288"/>
  <c r="FI64" i="282"/>
  <c r="FI11" i="282"/>
  <c r="FI212" i="280"/>
  <c r="FI230" i="280"/>
  <c r="FI191" i="280"/>
  <c r="FI17" i="314"/>
  <c r="FI47" i="314"/>
  <c r="FI54" i="314"/>
  <c r="FI40" i="286"/>
  <c r="FI155" i="273"/>
  <c r="FI156" i="273"/>
  <c r="FH87" i="280"/>
  <c r="FG79" i="288"/>
  <c r="FG74" i="288"/>
  <c r="FK28" i="314"/>
  <c r="FK187" i="273"/>
  <c r="FK105" i="278"/>
  <c r="FK100" i="278"/>
  <c r="FH3" i="285"/>
  <c r="FH3" i="314"/>
  <c r="FH3" i="286"/>
  <c r="FH3" i="282"/>
  <c r="FH3" i="265"/>
  <c r="FH3" i="289"/>
  <c r="FH47" i="273"/>
  <c r="FH3" i="275"/>
  <c r="FH3" i="278"/>
  <c r="FH3" i="273"/>
  <c r="FH3" i="304"/>
  <c r="DI18" i="285"/>
  <c r="DI21" i="285"/>
  <c r="DH75" i="265"/>
  <c r="FI87" i="280"/>
  <c r="FH20" i="285"/>
  <c r="FJ31" i="289"/>
  <c r="FK10" i="286"/>
  <c r="FK35" i="273"/>
  <c r="FL36" i="273"/>
  <c r="FL38" i="273"/>
  <c r="FL39" i="273"/>
  <c r="FK4" i="285"/>
  <c r="FK4" i="280"/>
  <c r="FK4" i="314"/>
  <c r="FK4" i="286"/>
  <c r="FK4" i="282"/>
  <c r="FK4" i="265"/>
  <c r="FK4" i="288"/>
  <c r="FK4" i="304"/>
  <c r="FK4" i="273"/>
  <c r="FK4" i="278"/>
  <c r="FK4" i="289"/>
  <c r="FK4" i="275"/>
  <c r="FL2" i="285"/>
  <c r="FL2" i="280"/>
  <c r="FL2" i="314"/>
  <c r="FL2" i="286"/>
  <c r="FL101" i="288"/>
  <c r="FL2" i="282"/>
  <c r="FL2" i="288"/>
  <c r="FL184" i="273"/>
  <c r="FL2" i="273"/>
  <c r="FL2" i="278"/>
  <c r="FL2" i="275"/>
  <c r="FL33" i="311"/>
  <c r="FL2" i="289"/>
  <c r="FJ125" i="280"/>
  <c r="BS88" i="265"/>
  <c r="FJ87" i="280"/>
  <c r="FH79" i="288"/>
  <c r="FH74" i="288"/>
  <c r="FI20" i="285"/>
  <c r="FI3" i="285"/>
  <c r="FI3" i="314"/>
  <c r="FI3" i="286"/>
  <c r="FI3" i="282"/>
  <c r="FI3" i="265"/>
  <c r="FI3" i="304"/>
  <c r="FI3" i="289"/>
  <c r="FI3" i="275"/>
  <c r="FI47" i="273"/>
  <c r="FI3" i="273"/>
  <c r="FI3" i="278"/>
  <c r="FL35" i="273"/>
  <c r="FM36" i="273"/>
  <c r="FM38" i="273"/>
  <c r="FM39" i="273"/>
  <c r="FK125" i="280"/>
  <c r="DI75" i="265"/>
  <c r="DJ18" i="285"/>
  <c r="DJ21" i="285"/>
  <c r="FL200" i="280"/>
  <c r="FL109" i="278"/>
  <c r="FL76" i="314"/>
  <c r="FL37" i="314"/>
  <c r="FL85" i="282"/>
  <c r="FL74" i="282"/>
  <c r="FL15" i="275"/>
  <c r="FL10" i="286"/>
  <c r="FK200" i="280"/>
  <c r="FK109" i="278"/>
  <c r="FK76" i="314"/>
  <c r="FK37" i="314"/>
  <c r="FK85" i="282"/>
  <c r="FK74" i="282"/>
  <c r="FK15" i="275"/>
  <c r="FK20" i="275"/>
  <c r="FL17" i="275"/>
  <c r="FJ126" i="280"/>
  <c r="FJ11" i="282"/>
  <c r="FJ64" i="282"/>
  <c r="FJ212" i="280"/>
  <c r="FJ230" i="280"/>
  <c r="FJ191" i="280"/>
  <c r="FJ17" i="314"/>
  <c r="FJ54" i="314"/>
  <c r="FJ47" i="314"/>
  <c r="FJ40" i="286"/>
  <c r="FJ155" i="273"/>
  <c r="FJ156" i="273"/>
  <c r="FM2" i="285"/>
  <c r="FM2" i="280"/>
  <c r="FM2" i="314"/>
  <c r="FM2" i="282"/>
  <c r="FM2" i="286"/>
  <c r="FM101" i="288"/>
  <c r="FM2" i="288"/>
  <c r="FM184" i="273"/>
  <c r="FM2" i="278"/>
  <c r="FM2" i="273"/>
  <c r="FM2" i="275"/>
  <c r="FM33" i="311"/>
  <c r="FM2" i="289"/>
  <c r="FJ86" i="280"/>
  <c r="FJ76" i="280"/>
  <c r="FJ96" i="280"/>
  <c r="FJ41" i="314"/>
  <c r="FJ85" i="314"/>
  <c r="FJ69" i="288"/>
  <c r="FJ119" i="288"/>
  <c r="FJ143" i="273"/>
  <c r="FI144" i="273"/>
  <c r="FJ114" i="288"/>
  <c r="FJ115" i="288"/>
  <c r="FJ123" i="288"/>
  <c r="FJ46" i="288"/>
  <c r="FJ52" i="288"/>
  <c r="FJ33" i="288"/>
  <c r="FJ57" i="288"/>
  <c r="FL4" i="285"/>
  <c r="FL4" i="280"/>
  <c r="FL4" i="314"/>
  <c r="FL4" i="286"/>
  <c r="FL4" i="282"/>
  <c r="FL4" i="288"/>
  <c r="FL4" i="265"/>
  <c r="FL4" i="304"/>
  <c r="FL4" i="275"/>
  <c r="FL4" i="273"/>
  <c r="FL4" i="278"/>
  <c r="FL4" i="289"/>
  <c r="FL28" i="314"/>
  <c r="FL187" i="273"/>
  <c r="FL100" i="278"/>
  <c r="FL105" i="278"/>
  <c r="FJ3" i="285"/>
  <c r="FJ3" i="314"/>
  <c r="FJ3" i="286"/>
  <c r="FJ3" i="282"/>
  <c r="FJ3" i="265"/>
  <c r="FJ3" i="273"/>
  <c r="FJ47" i="273"/>
  <c r="FJ3" i="278"/>
  <c r="FJ3" i="275"/>
  <c r="FJ3" i="304"/>
  <c r="FJ3" i="289"/>
  <c r="FM28" i="314"/>
  <c r="FM187" i="273"/>
  <c r="FM105" i="278"/>
  <c r="FM100" i="278"/>
  <c r="FJ20" i="285"/>
  <c r="FM10" i="286"/>
  <c r="FL31" i="289"/>
  <c r="DK18" i="285"/>
  <c r="DK21" i="285"/>
  <c r="DJ75" i="265"/>
  <c r="FI79" i="288"/>
  <c r="FI74" i="288"/>
  <c r="FK86" i="280"/>
  <c r="FK76" i="280"/>
  <c r="FK96" i="280"/>
  <c r="FK41" i="314"/>
  <c r="FK85" i="314"/>
  <c r="FK114" i="288"/>
  <c r="FK115" i="288"/>
  <c r="FK123" i="288"/>
  <c r="FK143" i="273"/>
  <c r="FJ144" i="273"/>
  <c r="FK119" i="288"/>
  <c r="FK69" i="288"/>
  <c r="FK46" i="288"/>
  <c r="FK33" i="288"/>
  <c r="FK126" i="280"/>
  <c r="FK57" i="288"/>
  <c r="FK52" i="288"/>
  <c r="FK11" i="282"/>
  <c r="FK64" i="282"/>
  <c r="FK212" i="280"/>
  <c r="FK191" i="280"/>
  <c r="FK230" i="280"/>
  <c r="FK47" i="314"/>
  <c r="FK17" i="314"/>
  <c r="FK54" i="314"/>
  <c r="FK40" i="286"/>
  <c r="FK155" i="273"/>
  <c r="FK156" i="273"/>
  <c r="FK87" i="280"/>
  <c r="FL20" i="275"/>
  <c r="FM17" i="275"/>
  <c r="FM35" i="273"/>
  <c r="FN36" i="273"/>
  <c r="FN38" i="273"/>
  <c r="FN39" i="273"/>
  <c r="FN2" i="285"/>
  <c r="FN2" i="280"/>
  <c r="FN2" i="314"/>
  <c r="FN2" i="286"/>
  <c r="FN101" i="288"/>
  <c r="FN2" i="282"/>
  <c r="FN2" i="288"/>
  <c r="FN184" i="273"/>
  <c r="FN2" i="273"/>
  <c r="FN2" i="278"/>
  <c r="FN2" i="275"/>
  <c r="FN2" i="289"/>
  <c r="FN33" i="311"/>
  <c r="FM4" i="285"/>
  <c r="FM4" i="280"/>
  <c r="FM4" i="314"/>
  <c r="FM4" i="286"/>
  <c r="FM4" i="282"/>
  <c r="FM4" i="288"/>
  <c r="FM4" i="265"/>
  <c r="FM4" i="273"/>
  <c r="FM4" i="304"/>
  <c r="FM4" i="278"/>
  <c r="FM4" i="289"/>
  <c r="FM4" i="275"/>
  <c r="FL125" i="280"/>
  <c r="BT81" i="278"/>
  <c r="BT35" i="265"/>
  <c r="FL87" i="280"/>
  <c r="FN4" i="285"/>
  <c r="FN4" i="280"/>
  <c r="FN4" i="314"/>
  <c r="FN4" i="286"/>
  <c r="FN4" i="282"/>
  <c r="FN4" i="288"/>
  <c r="FN4" i="265"/>
  <c r="FN4" i="289"/>
  <c r="FN4" i="275"/>
  <c r="FN4" i="273"/>
  <c r="FN4" i="278"/>
  <c r="FN4" i="304"/>
  <c r="FL11" i="282"/>
  <c r="FL64" i="282"/>
  <c r="FL126" i="280"/>
  <c r="FL212" i="280"/>
  <c r="FL191" i="280"/>
  <c r="FL230" i="280"/>
  <c r="FL47" i="314"/>
  <c r="FL54" i="314"/>
  <c r="FL17" i="314"/>
  <c r="FL40" i="286"/>
  <c r="FL155" i="273"/>
  <c r="FL156" i="273"/>
  <c r="FM125" i="280"/>
  <c r="FO2" i="285"/>
  <c r="FO2" i="280"/>
  <c r="FO2" i="314"/>
  <c r="FO2" i="286"/>
  <c r="FO101" i="288"/>
  <c r="FO2" i="282"/>
  <c r="FO2" i="288"/>
  <c r="FO184" i="273"/>
  <c r="FO2" i="289"/>
  <c r="FO33" i="311"/>
  <c r="FO2" i="278"/>
  <c r="FO2" i="273"/>
  <c r="FO2" i="275"/>
  <c r="FN35" i="273"/>
  <c r="FO36" i="273"/>
  <c r="FO38" i="273"/>
  <c r="FO39" i="273"/>
  <c r="FJ79" i="288"/>
  <c r="FJ74" i="288"/>
  <c r="DL18" i="285"/>
  <c r="DL21" i="285"/>
  <c r="DK75" i="265"/>
  <c r="FK3" i="285"/>
  <c r="FK3" i="314"/>
  <c r="FK3" i="286"/>
  <c r="FK3" i="282"/>
  <c r="FK3" i="265"/>
  <c r="FK47" i="273"/>
  <c r="FK3" i="275"/>
  <c r="FK3" i="304"/>
  <c r="FK3" i="278"/>
  <c r="FK3" i="273"/>
  <c r="FK3" i="289"/>
  <c r="FN10" i="286"/>
  <c r="FM200" i="280"/>
  <c r="FM109" i="278"/>
  <c r="FM76" i="314"/>
  <c r="FM37" i="314"/>
  <c r="FM74" i="282"/>
  <c r="FM85" i="282"/>
  <c r="FM15" i="275"/>
  <c r="FM20" i="275"/>
  <c r="FN17" i="275"/>
  <c r="FL96" i="280"/>
  <c r="FL86" i="280"/>
  <c r="FL76" i="280"/>
  <c r="FL85" i="314"/>
  <c r="FL41" i="314"/>
  <c r="FL119" i="288"/>
  <c r="FL114" i="288"/>
  <c r="FL115" i="288"/>
  <c r="FL123" i="288"/>
  <c r="FL69" i="288"/>
  <c r="FL143" i="273"/>
  <c r="FK144" i="273"/>
  <c r="FL33" i="288"/>
  <c r="FL57" i="288"/>
  <c r="FL52" i="288"/>
  <c r="FL46" i="288"/>
  <c r="FK20" i="285"/>
  <c r="BT88" i="265"/>
  <c r="FM155" i="273"/>
  <c r="FM156" i="273"/>
  <c r="FN125" i="280"/>
  <c r="FK79" i="288"/>
  <c r="FK74" i="288"/>
  <c r="FO4" i="285"/>
  <c r="FO4" i="280"/>
  <c r="FO4" i="314"/>
  <c r="FO4" i="286"/>
  <c r="FO4" i="282"/>
  <c r="FO4" i="288"/>
  <c r="FO4" i="265"/>
  <c r="FO4" i="304"/>
  <c r="FO4" i="275"/>
  <c r="FO4" i="273"/>
  <c r="FO4" i="289"/>
  <c r="FO4" i="278"/>
  <c r="FO35" i="273"/>
  <c r="FP36" i="273"/>
  <c r="FP38" i="273"/>
  <c r="FP39" i="273"/>
  <c r="FM64" i="282"/>
  <c r="FM11" i="282"/>
  <c r="FM126" i="280"/>
  <c r="FM212" i="280"/>
  <c r="FM230" i="280"/>
  <c r="FM191" i="280"/>
  <c r="FM17" i="314"/>
  <c r="FM47" i="314"/>
  <c r="FM54" i="314"/>
  <c r="FM40" i="286"/>
  <c r="FL3" i="285"/>
  <c r="FL3" i="314"/>
  <c r="FL3" i="286"/>
  <c r="FL3" i="282"/>
  <c r="FL3" i="265"/>
  <c r="FL3" i="304"/>
  <c r="FL3" i="289"/>
  <c r="FL3" i="275"/>
  <c r="FL47" i="273"/>
  <c r="FL3" i="278"/>
  <c r="FL3" i="273"/>
  <c r="FO200" i="280"/>
  <c r="FO109" i="278"/>
  <c r="FO76" i="314"/>
  <c r="FO37" i="314"/>
  <c r="FO85" i="282"/>
  <c r="FO74" i="282"/>
  <c r="FO15" i="275"/>
  <c r="DL75" i="265"/>
  <c r="DM18" i="285"/>
  <c r="DM21" i="285"/>
  <c r="FO10" i="286"/>
  <c r="FM87" i="280"/>
  <c r="FN200" i="280"/>
  <c r="FN109" i="278"/>
  <c r="FN85" i="282"/>
  <c r="FN31" i="289"/>
  <c r="FN76" i="314"/>
  <c r="FN37" i="314"/>
  <c r="FN74" i="282"/>
  <c r="FN15" i="275"/>
  <c r="FN20" i="275"/>
  <c r="FO17" i="275"/>
  <c r="FP2" i="285"/>
  <c r="FP2" i="280"/>
  <c r="FP2" i="314"/>
  <c r="FP2" i="286"/>
  <c r="FP101" i="288"/>
  <c r="FP2" i="282"/>
  <c r="FP2" i="288"/>
  <c r="FP33" i="311"/>
  <c r="FP2" i="289"/>
  <c r="FP2" i="278"/>
  <c r="FP184" i="273"/>
  <c r="FP2" i="273"/>
  <c r="FP2" i="275"/>
  <c r="FL20" i="285"/>
  <c r="FN28" i="314"/>
  <c r="FN187" i="273"/>
  <c r="FN105" i="278"/>
  <c r="FN100" i="278"/>
  <c r="FM96" i="280"/>
  <c r="FM76" i="280"/>
  <c r="FM86" i="280"/>
  <c r="FM85" i="314"/>
  <c r="FM41" i="314"/>
  <c r="FM114" i="288"/>
  <c r="FM115" i="288"/>
  <c r="FM123" i="288"/>
  <c r="FM143" i="273"/>
  <c r="FL144" i="273"/>
  <c r="FM69" i="288"/>
  <c r="FM119" i="288"/>
  <c r="FM57" i="288"/>
  <c r="FM52" i="288"/>
  <c r="FM46" i="288"/>
  <c r="FM33" i="288"/>
  <c r="FN11" i="282"/>
  <c r="FN64" i="282"/>
  <c r="FN126" i="280"/>
  <c r="FN212" i="280"/>
  <c r="FN191" i="280"/>
  <c r="FN230" i="280"/>
  <c r="FN54" i="314"/>
  <c r="FN17" i="314"/>
  <c r="FN47" i="314"/>
  <c r="FN40" i="286"/>
  <c r="FN155" i="273"/>
  <c r="FN156" i="273"/>
  <c r="FL79" i="288"/>
  <c r="FL74" i="288"/>
  <c r="FO125" i="280"/>
  <c r="FP35" i="273"/>
  <c r="FQ36" i="273"/>
  <c r="FQ38" i="273"/>
  <c r="FQ39" i="273"/>
  <c r="FO28" i="314"/>
  <c r="FO187" i="273"/>
  <c r="FO105" i="278"/>
  <c r="FO100" i="278"/>
  <c r="FP28" i="314"/>
  <c r="FP187" i="273"/>
  <c r="FP100" i="278"/>
  <c r="FP105" i="278"/>
  <c r="FN96" i="280"/>
  <c r="FN86" i="280"/>
  <c r="FN76" i="280"/>
  <c r="FN85" i="314"/>
  <c r="FN41" i="314"/>
  <c r="FN69" i="288"/>
  <c r="FN114" i="288"/>
  <c r="FN115" i="288"/>
  <c r="FN123" i="288"/>
  <c r="FN119" i="288"/>
  <c r="FN143" i="273"/>
  <c r="FM144" i="273"/>
  <c r="FN52" i="288"/>
  <c r="FN46" i="288"/>
  <c r="FN33" i="288"/>
  <c r="FN57" i="288"/>
  <c r="FM3" i="285"/>
  <c r="FM3" i="314"/>
  <c r="FM3" i="286"/>
  <c r="FM3" i="282"/>
  <c r="FM3" i="265"/>
  <c r="FM3" i="275"/>
  <c r="FM47" i="273"/>
  <c r="FM3" i="278"/>
  <c r="FM3" i="273"/>
  <c r="FM3" i="304"/>
  <c r="FM3" i="289"/>
  <c r="FP109" i="278"/>
  <c r="FP200" i="280"/>
  <c r="FP76" i="314"/>
  <c r="FP37" i="314"/>
  <c r="FP85" i="282"/>
  <c r="FP74" i="282"/>
  <c r="FP15" i="275"/>
  <c r="FQ2" i="285"/>
  <c r="FQ2" i="280"/>
  <c r="FQ2" i="314"/>
  <c r="FQ2" i="286"/>
  <c r="FQ101" i="288"/>
  <c r="FQ2" i="282"/>
  <c r="FQ2" i="288"/>
  <c r="FQ184" i="273"/>
  <c r="FQ2" i="278"/>
  <c r="FQ2" i="273"/>
  <c r="FQ2" i="289"/>
  <c r="FQ33" i="311"/>
  <c r="FQ2" i="275"/>
  <c r="FP10" i="286"/>
  <c r="DN18" i="285"/>
  <c r="DN21" i="285"/>
  <c r="DM75" i="265"/>
  <c r="FM20" i="285"/>
  <c r="FP4" i="285"/>
  <c r="FP4" i="280"/>
  <c r="FP4" i="314"/>
  <c r="FP4" i="286"/>
  <c r="FP4" i="282"/>
  <c r="FP4" i="288"/>
  <c r="FP4" i="265"/>
  <c r="FP4" i="278"/>
  <c r="FP4" i="304"/>
  <c r="FP4" i="273"/>
  <c r="FP4" i="289"/>
  <c r="FP4" i="275"/>
  <c r="FN87" i="280"/>
  <c r="FO20" i="275"/>
  <c r="FP17" i="275"/>
  <c r="BU81" i="278"/>
  <c r="BU35" i="265"/>
  <c r="FO64" i="282"/>
  <c r="FO11" i="282"/>
  <c r="FO126" i="280"/>
  <c r="FO212" i="280"/>
  <c r="FO230" i="280"/>
  <c r="FO191" i="280"/>
  <c r="FO47" i="314"/>
  <c r="FO54" i="314"/>
  <c r="FO17" i="314"/>
  <c r="FO40" i="286"/>
  <c r="FO155" i="273"/>
  <c r="FQ200" i="280"/>
  <c r="FQ109" i="278"/>
  <c r="FQ37" i="314"/>
  <c r="FQ76" i="314"/>
  <c r="FQ85" i="282"/>
  <c r="FQ74" i="282"/>
  <c r="FQ15" i="275"/>
  <c r="FQ35" i="273"/>
  <c r="FR36" i="273"/>
  <c r="FR38" i="273"/>
  <c r="FR39" i="273"/>
  <c r="FQ28" i="314"/>
  <c r="FQ187" i="273"/>
  <c r="FQ105" i="278"/>
  <c r="FQ100" i="278"/>
  <c r="FO96" i="280"/>
  <c r="FO86" i="280"/>
  <c r="FO76" i="280"/>
  <c r="FO85" i="314"/>
  <c r="FO41" i="314"/>
  <c r="FO114" i="288"/>
  <c r="FO115" i="288"/>
  <c r="FO123" i="288"/>
  <c r="FO143" i="273"/>
  <c r="FN144" i="273"/>
  <c r="FO119" i="288"/>
  <c r="FO69" i="288"/>
  <c r="FO52" i="288"/>
  <c r="FO33" i="288"/>
  <c r="FO57" i="288"/>
  <c r="FO46" i="288"/>
  <c r="FO156" i="273"/>
  <c r="FO87" i="280"/>
  <c r="FP31" i="289"/>
  <c r="FQ10" i="286"/>
  <c r="FM79" i="288"/>
  <c r="FM74" i="288"/>
  <c r="FN3" i="285"/>
  <c r="FN3" i="286"/>
  <c r="FN3" i="314"/>
  <c r="FN3" i="282"/>
  <c r="FN3" i="265"/>
  <c r="FN3" i="304"/>
  <c r="FN3" i="289"/>
  <c r="FN47" i="273"/>
  <c r="FN3" i="275"/>
  <c r="FN3" i="278"/>
  <c r="FN3" i="273"/>
  <c r="FP20" i="275"/>
  <c r="FQ17" i="275"/>
  <c r="FP125" i="280"/>
  <c r="FR2" i="285"/>
  <c r="FR2" i="280"/>
  <c r="FR2" i="314"/>
  <c r="FR2" i="286"/>
  <c r="FR101" i="288"/>
  <c r="FR2" i="282"/>
  <c r="FR2" i="288"/>
  <c r="FR184" i="273"/>
  <c r="FR33" i="311"/>
  <c r="FR2" i="289"/>
  <c r="FR2" i="275"/>
  <c r="FR2" i="273"/>
  <c r="FR2" i="278"/>
  <c r="DO18" i="285"/>
  <c r="DO21" i="285"/>
  <c r="DN75" i="265"/>
  <c r="W82" i="277"/>
  <c r="FQ4" i="285"/>
  <c r="FQ4" i="280"/>
  <c r="FQ4" i="314"/>
  <c r="FQ4" i="286"/>
  <c r="FQ4" i="282"/>
  <c r="FQ4" i="288"/>
  <c r="FQ4" i="265"/>
  <c r="FQ4" i="273"/>
  <c r="FQ4" i="278"/>
  <c r="FQ4" i="289"/>
  <c r="FQ4" i="275"/>
  <c r="FQ4" i="304"/>
  <c r="FN20" i="285"/>
  <c r="BU88" i="265"/>
  <c r="FR200" i="280"/>
  <c r="FR109" i="278"/>
  <c r="FR37" i="314"/>
  <c r="FR76" i="314"/>
  <c r="FR85" i="282"/>
  <c r="FR74" i="282"/>
  <c r="FR15" i="275"/>
  <c r="FP87" i="280"/>
  <c r="FR28" i="314"/>
  <c r="FR187" i="273"/>
  <c r="FR105" i="278"/>
  <c r="FR100" i="278"/>
  <c r="FR35" i="273"/>
  <c r="FS36" i="273"/>
  <c r="FS38" i="273"/>
  <c r="FS39" i="273"/>
  <c r="FN79" i="288"/>
  <c r="FN74" i="288"/>
  <c r="FO20" i="285"/>
  <c r="FQ125" i="280"/>
  <c r="DP18" i="285"/>
  <c r="DP21" i="285"/>
  <c r="DO75" i="265"/>
  <c r="FS2" i="285"/>
  <c r="FS2" i="280"/>
  <c r="FS2" i="314"/>
  <c r="FS2" i="286"/>
  <c r="FS101" i="288"/>
  <c r="FS2" i="282"/>
  <c r="FS2" i="288"/>
  <c r="FS184" i="273"/>
  <c r="FS33" i="311"/>
  <c r="FS2" i="289"/>
  <c r="FS2" i="273"/>
  <c r="FS2" i="278"/>
  <c r="FS2" i="275"/>
  <c r="FR4" i="285"/>
  <c r="FR4" i="280"/>
  <c r="FR4" i="314"/>
  <c r="FR4" i="286"/>
  <c r="FR4" i="282"/>
  <c r="FR4" i="265"/>
  <c r="FR4" i="288"/>
  <c r="FR4" i="278"/>
  <c r="FR4" i="273"/>
  <c r="FR4" i="275"/>
  <c r="FR4" i="304"/>
  <c r="FR4" i="289"/>
  <c r="FQ20" i="275"/>
  <c r="FR17" i="275"/>
  <c r="FP64" i="282"/>
  <c r="FP11" i="282"/>
  <c r="FP126" i="280"/>
  <c r="FP212" i="280"/>
  <c r="FP230" i="280"/>
  <c r="FP191" i="280"/>
  <c r="FP47" i="314"/>
  <c r="FP54" i="314"/>
  <c r="FP17" i="314"/>
  <c r="FP40" i="286"/>
  <c r="FP155" i="273"/>
  <c r="FP156" i="273"/>
  <c r="FR10" i="286"/>
  <c r="FP96" i="280"/>
  <c r="FP86" i="280"/>
  <c r="FP76" i="280"/>
  <c r="FP85" i="314"/>
  <c r="FP41" i="314"/>
  <c r="FP143" i="273"/>
  <c r="FO144" i="273"/>
  <c r="FP119" i="288"/>
  <c r="FP69" i="288"/>
  <c r="FP114" i="288"/>
  <c r="FP115" i="288"/>
  <c r="FP123" i="288"/>
  <c r="FP33" i="288"/>
  <c r="FP57" i="288"/>
  <c r="FP52" i="288"/>
  <c r="FP46" i="288"/>
  <c r="FO3" i="285"/>
  <c r="FO3" i="314"/>
  <c r="FO3" i="286"/>
  <c r="FO3" i="282"/>
  <c r="FO3" i="265"/>
  <c r="FO3" i="278"/>
  <c r="FO47" i="273"/>
  <c r="FO3" i="273"/>
  <c r="FO3" i="275"/>
  <c r="FO3" i="304"/>
  <c r="FO3" i="289"/>
  <c r="FP3" i="285"/>
  <c r="FP3" i="314"/>
  <c r="FP3" i="286"/>
  <c r="FP3" i="282"/>
  <c r="FP3" i="265"/>
  <c r="FP3" i="289"/>
  <c r="FP3" i="275"/>
  <c r="FP47" i="273"/>
  <c r="FP3" i="278"/>
  <c r="FP3" i="273"/>
  <c r="FP3" i="304"/>
  <c r="FS200" i="280"/>
  <c r="FS109" i="278"/>
  <c r="FS37" i="314"/>
  <c r="FS76" i="314"/>
  <c r="FS85" i="282"/>
  <c r="FS74" i="282"/>
  <c r="FS15" i="275"/>
  <c r="FR31" i="289"/>
  <c r="FR125" i="280"/>
  <c r="FQ64" i="282"/>
  <c r="FQ11" i="282"/>
  <c r="FQ126" i="280"/>
  <c r="FQ212" i="280"/>
  <c r="FQ230" i="280"/>
  <c r="FQ191" i="280"/>
  <c r="FQ17" i="314"/>
  <c r="FQ47" i="314"/>
  <c r="FQ54" i="314"/>
  <c r="FQ40" i="286"/>
  <c r="FQ155" i="273"/>
  <c r="FQ156" i="273"/>
  <c r="FP20" i="285"/>
  <c r="FR20" i="275"/>
  <c r="FS17" i="275"/>
  <c r="FS4" i="285"/>
  <c r="FS4" i="280"/>
  <c r="FS4" i="314"/>
  <c r="FS4" i="286"/>
  <c r="FS4" i="282"/>
  <c r="FS4" i="265"/>
  <c r="FS4" i="288"/>
  <c r="FS4" i="304"/>
  <c r="FS4" i="275"/>
  <c r="FS4" i="289"/>
  <c r="FS4" i="278"/>
  <c r="FS4" i="273"/>
  <c r="FO79" i="288"/>
  <c r="FO74" i="288"/>
  <c r="FQ96" i="280"/>
  <c r="FQ86" i="280"/>
  <c r="FQ76" i="280"/>
  <c r="FQ85" i="314"/>
  <c r="FQ41" i="314"/>
  <c r="FQ69" i="288"/>
  <c r="FQ119" i="288"/>
  <c r="FQ114" i="288"/>
  <c r="FQ115" i="288"/>
  <c r="FQ123" i="288"/>
  <c r="FQ143" i="273"/>
  <c r="FP144" i="273"/>
  <c r="FQ57" i="288"/>
  <c r="FQ52" i="288"/>
  <c r="FQ46" i="288"/>
  <c r="FQ33" i="288"/>
  <c r="FS35" i="273"/>
  <c r="FT36" i="273"/>
  <c r="FT38" i="273"/>
  <c r="FT39" i="273"/>
  <c r="FQ87" i="280"/>
  <c r="DQ18" i="285"/>
  <c r="DQ21" i="285"/>
  <c r="DP75" i="265"/>
  <c r="FT2" i="285"/>
  <c r="FT2" i="280"/>
  <c r="FT2" i="314"/>
  <c r="FT2" i="286"/>
  <c r="FT101" i="288"/>
  <c r="FT2" i="282"/>
  <c r="FT2" i="288"/>
  <c r="FT184" i="273"/>
  <c r="FT2" i="275"/>
  <c r="FT33" i="311"/>
  <c r="FT2" i="289"/>
  <c r="FT2" i="273"/>
  <c r="FT2" i="278"/>
  <c r="FS10" i="286"/>
  <c r="FS28" i="314"/>
  <c r="FS187" i="273"/>
  <c r="FS100" i="278"/>
  <c r="FS105" i="278"/>
  <c r="BV81" i="278"/>
  <c r="BV35" i="265"/>
  <c r="DR18" i="285"/>
  <c r="DR21" i="285"/>
  <c r="DQ75" i="265"/>
  <c r="FR64" i="282"/>
  <c r="FR126" i="280"/>
  <c r="FR11" i="282"/>
  <c r="FR212" i="280"/>
  <c r="FR230" i="280"/>
  <c r="FR191" i="280"/>
  <c r="FR54" i="314"/>
  <c r="FR17" i="314"/>
  <c r="FR47" i="314"/>
  <c r="FR40" i="286"/>
  <c r="FR155" i="273"/>
  <c r="FR156" i="273"/>
  <c r="FQ20" i="285"/>
  <c r="FT28" i="314"/>
  <c r="FT187" i="273"/>
  <c r="FT100" i="278"/>
  <c r="FT105" i="278"/>
  <c r="FS125" i="280"/>
  <c r="FT4" i="285"/>
  <c r="FT4" i="280"/>
  <c r="FT4" i="314"/>
  <c r="FT4" i="286"/>
  <c r="FT4" i="282"/>
  <c r="FT4" i="288"/>
  <c r="FT4" i="265"/>
  <c r="FT4" i="289"/>
  <c r="FT4" i="275"/>
  <c r="FT4" i="278"/>
  <c r="FT4" i="273"/>
  <c r="FT4" i="304"/>
  <c r="FT200" i="280"/>
  <c r="FT109" i="278"/>
  <c r="FT76" i="314"/>
  <c r="FT37" i="314"/>
  <c r="FT85" i="282"/>
  <c r="FT74" i="282"/>
  <c r="FT15" i="275"/>
  <c r="FT35" i="273"/>
  <c r="FU36" i="273"/>
  <c r="FU38" i="273"/>
  <c r="FU39" i="273"/>
  <c r="FQ3" i="285"/>
  <c r="FQ3" i="314"/>
  <c r="FQ3" i="286"/>
  <c r="FQ3" i="282"/>
  <c r="FQ3" i="265"/>
  <c r="FQ3" i="289"/>
  <c r="FQ3" i="275"/>
  <c r="FQ3" i="304"/>
  <c r="FQ47" i="273"/>
  <c r="FQ3" i="273"/>
  <c r="FQ3" i="278"/>
  <c r="FR96" i="280"/>
  <c r="FR86" i="280"/>
  <c r="FR76" i="280"/>
  <c r="FR41" i="314"/>
  <c r="FR85" i="314"/>
  <c r="FR69" i="288"/>
  <c r="FR119" i="288"/>
  <c r="FR143" i="273"/>
  <c r="FQ144" i="273"/>
  <c r="FR114" i="288"/>
  <c r="FR115" i="288"/>
  <c r="FR123" i="288"/>
  <c r="FR46" i="288"/>
  <c r="FR52" i="288"/>
  <c r="FR33" i="288"/>
  <c r="FR57" i="288"/>
  <c r="FR87" i="280"/>
  <c r="FS20" i="275"/>
  <c r="FT17" i="275"/>
  <c r="FT10" i="286"/>
  <c r="FU2" i="285"/>
  <c r="FU2" i="280"/>
  <c r="FU2" i="314"/>
  <c r="FU2" i="282"/>
  <c r="FU2" i="286"/>
  <c r="FU101" i="288"/>
  <c r="FU2" i="288"/>
  <c r="FU184" i="273"/>
  <c r="FU33" i="311"/>
  <c r="FU2" i="278"/>
  <c r="FU2" i="273"/>
  <c r="FU2" i="275"/>
  <c r="FU2" i="289"/>
  <c r="FP79" i="288"/>
  <c r="FP74" i="288"/>
  <c r="BV88" i="265"/>
  <c r="FU200" i="280"/>
  <c r="FU109" i="278"/>
  <c r="FU76" i="314"/>
  <c r="FU37" i="314"/>
  <c r="FU74" i="282"/>
  <c r="FU85" i="282"/>
  <c r="FU15" i="275"/>
  <c r="FS87" i="280"/>
  <c r="FR3" i="285"/>
  <c r="FR3" i="314"/>
  <c r="FR3" i="286"/>
  <c r="FR3" i="282"/>
  <c r="FR3" i="265"/>
  <c r="FR47" i="273"/>
  <c r="FR3" i="304"/>
  <c r="FR3" i="273"/>
  <c r="FR3" i="278"/>
  <c r="FR3" i="289"/>
  <c r="FR3" i="275"/>
  <c r="FT20" i="275"/>
  <c r="FU17" i="275"/>
  <c r="FS86" i="280"/>
  <c r="FS76" i="280"/>
  <c r="FS96" i="280"/>
  <c r="FS41" i="314"/>
  <c r="FS85" i="314"/>
  <c r="FS114" i="288"/>
  <c r="FS115" i="288"/>
  <c r="FS123" i="288"/>
  <c r="FS143" i="273"/>
  <c r="FR144" i="273"/>
  <c r="FS119" i="288"/>
  <c r="FS69" i="288"/>
  <c r="FS46" i="288"/>
  <c r="FS33" i="288"/>
  <c r="FS126" i="280"/>
  <c r="FS57" i="288"/>
  <c r="FS52" i="288"/>
  <c r="DR75" i="265"/>
  <c r="DS18" i="285"/>
  <c r="DS21" i="285"/>
  <c r="FU10" i="286"/>
  <c r="FV2" i="285"/>
  <c r="FV2" i="280"/>
  <c r="FV2" i="314"/>
  <c r="FV2" i="286"/>
  <c r="FV101" i="288"/>
  <c r="FV2" i="282"/>
  <c r="FV2" i="288"/>
  <c r="FV184" i="273"/>
  <c r="FV33" i="311"/>
  <c r="FV2" i="273"/>
  <c r="FV2" i="289"/>
  <c r="FV2" i="278"/>
  <c r="FV2" i="275"/>
  <c r="FU28" i="314"/>
  <c r="FU187" i="273"/>
  <c r="FU105" i="278"/>
  <c r="FU100" i="278"/>
  <c r="FS11" i="282"/>
  <c r="FS64" i="282"/>
  <c r="FS212" i="280"/>
  <c r="FS230" i="280"/>
  <c r="FS191" i="280"/>
  <c r="FS47" i="314"/>
  <c r="FS54" i="314"/>
  <c r="FS17" i="314"/>
  <c r="FS40" i="286"/>
  <c r="FS155" i="273"/>
  <c r="FS156" i="273"/>
  <c r="FR20" i="285"/>
  <c r="FQ79" i="288"/>
  <c r="FQ74" i="288"/>
  <c r="FT125" i="280"/>
  <c r="FU4" i="285"/>
  <c r="FU4" i="280"/>
  <c r="FU4" i="314"/>
  <c r="FU4" i="286"/>
  <c r="FU4" i="282"/>
  <c r="FU4" i="288"/>
  <c r="FU4" i="265"/>
  <c r="FU4" i="304"/>
  <c r="FU4" i="273"/>
  <c r="FU4" i="278"/>
  <c r="FU4" i="275"/>
  <c r="FU4" i="289"/>
  <c r="FT31" i="289"/>
  <c r="FU35" i="273"/>
  <c r="FV36" i="273"/>
  <c r="FV38" i="273"/>
  <c r="FV39" i="273"/>
  <c r="FT87" i="280"/>
  <c r="FU125" i="280"/>
  <c r="FV10" i="286"/>
  <c r="DT18" i="285"/>
  <c r="DT21" i="285"/>
  <c r="DS75" i="265"/>
  <c r="FR79" i="288"/>
  <c r="FR74" i="288"/>
  <c r="FS20" i="285"/>
  <c r="FT11" i="282"/>
  <c r="FT64" i="282"/>
  <c r="FT126" i="280"/>
  <c r="FT212" i="280"/>
  <c r="FT191" i="280"/>
  <c r="FT230" i="280"/>
  <c r="FT17" i="314"/>
  <c r="FT47" i="314"/>
  <c r="FT54" i="314"/>
  <c r="FT40" i="286"/>
  <c r="FT155" i="273"/>
  <c r="FT156" i="273"/>
  <c r="FW2" i="285"/>
  <c r="FW2" i="280"/>
  <c r="FW2" i="314"/>
  <c r="FW2" i="286"/>
  <c r="FW101" i="288"/>
  <c r="FW2" i="282"/>
  <c r="FW2" i="288"/>
  <c r="FW184" i="273"/>
  <c r="FW33" i="311"/>
  <c r="FW2" i="275"/>
  <c r="FW2" i="278"/>
  <c r="FW2" i="289"/>
  <c r="FW2" i="273"/>
  <c r="FV28" i="314"/>
  <c r="FV187" i="273"/>
  <c r="FV105" i="278"/>
  <c r="FV100" i="278"/>
  <c r="FV4" i="285"/>
  <c r="FV4" i="280"/>
  <c r="FV4" i="314"/>
  <c r="FV4" i="286"/>
  <c r="FV4" i="282"/>
  <c r="FV4" i="288"/>
  <c r="FV4" i="265"/>
  <c r="FV4" i="278"/>
  <c r="FV4" i="304"/>
  <c r="FV4" i="273"/>
  <c r="FV4" i="289"/>
  <c r="FV4" i="275"/>
  <c r="FV35" i="273"/>
  <c r="FW36" i="273"/>
  <c r="FW38" i="273"/>
  <c r="FW39" i="273"/>
  <c r="FT96" i="280"/>
  <c r="FT76" i="280"/>
  <c r="FT86" i="280"/>
  <c r="FT85" i="314"/>
  <c r="FT41" i="314"/>
  <c r="FT119" i="288"/>
  <c r="FT114" i="288"/>
  <c r="FT115" i="288"/>
  <c r="FT123" i="288"/>
  <c r="FT69" i="288"/>
  <c r="FT143" i="273"/>
  <c r="FS144" i="273"/>
  <c r="FT33" i="288"/>
  <c r="FT57" i="288"/>
  <c r="FT52" i="288"/>
  <c r="FT46" i="288"/>
  <c r="FS3" i="285"/>
  <c r="FS3" i="314"/>
  <c r="FS3" i="286"/>
  <c r="FS3" i="282"/>
  <c r="FS3" i="265"/>
  <c r="FS3" i="289"/>
  <c r="FS47" i="273"/>
  <c r="FS3" i="304"/>
  <c r="FS3" i="275"/>
  <c r="FS3" i="273"/>
  <c r="FS3" i="278"/>
  <c r="FU20" i="275"/>
  <c r="FV17" i="275"/>
  <c r="BW81" i="278"/>
  <c r="BW35" i="265"/>
  <c r="FV200" i="280"/>
  <c r="FV109" i="278"/>
  <c r="FV76" i="314"/>
  <c r="FV85" i="282"/>
  <c r="FV37" i="314"/>
  <c r="FV31" i="289"/>
  <c r="FV74" i="282"/>
  <c r="FV15" i="275"/>
  <c r="FV20" i="275"/>
  <c r="FW17" i="275"/>
  <c r="FW35" i="273"/>
  <c r="FX36" i="273"/>
  <c r="FX38" i="273"/>
  <c r="FX39" i="273"/>
  <c r="DT75" i="265"/>
  <c r="DU18" i="285"/>
  <c r="DU21" i="285"/>
  <c r="FU87" i="280"/>
  <c r="FW10" i="286"/>
  <c r="FT20" i="285"/>
  <c r="FU64" i="282"/>
  <c r="FU11" i="282"/>
  <c r="FU126" i="280"/>
  <c r="FU212" i="280"/>
  <c r="FU230" i="280"/>
  <c r="FU191" i="280"/>
  <c r="FU17" i="314"/>
  <c r="FU47" i="314"/>
  <c r="FU40" i="286"/>
  <c r="FU54" i="314"/>
  <c r="FU155" i="273"/>
  <c r="FU156" i="273"/>
  <c r="FU96" i="280"/>
  <c r="FU76" i="280"/>
  <c r="FU86" i="280"/>
  <c r="FU85" i="314"/>
  <c r="FU41" i="314"/>
  <c r="FU114" i="288"/>
  <c r="FU115" i="288"/>
  <c r="FU123" i="288"/>
  <c r="FU143" i="273"/>
  <c r="FT144" i="273"/>
  <c r="FU69" i="288"/>
  <c r="FU119" i="288"/>
  <c r="FU57" i="288"/>
  <c r="FU52" i="288"/>
  <c r="FU46" i="288"/>
  <c r="FU33" i="288"/>
  <c r="FT3" i="285"/>
  <c r="FT3" i="314"/>
  <c r="FT3" i="286"/>
  <c r="FT3" i="282"/>
  <c r="FT3" i="265"/>
  <c r="FT3" i="278"/>
  <c r="FT3" i="289"/>
  <c r="FT47" i="273"/>
  <c r="FT3" i="275"/>
  <c r="FT3" i="273"/>
  <c r="FT3" i="304"/>
  <c r="FW200" i="280"/>
  <c r="FW109" i="278"/>
  <c r="FW37" i="314"/>
  <c r="FW76" i="314"/>
  <c r="FW85" i="282"/>
  <c r="FW74" i="282"/>
  <c r="FW15" i="275"/>
  <c r="FW20" i="275"/>
  <c r="FX17" i="275"/>
  <c r="FS79" i="288"/>
  <c r="FS74" i="288"/>
  <c r="FX2" i="285"/>
  <c r="FX2" i="280"/>
  <c r="FX2" i="314"/>
  <c r="FX2" i="286"/>
  <c r="FX101" i="288"/>
  <c r="FX2" i="282"/>
  <c r="FX2" i="288"/>
  <c r="FX184" i="273"/>
  <c r="FX33" i="311"/>
  <c r="FX2" i="278"/>
  <c r="FX2" i="275"/>
  <c r="FX2" i="289"/>
  <c r="FX2" i="273"/>
  <c r="FW4" i="285"/>
  <c r="FW4" i="280"/>
  <c r="FW4" i="314"/>
  <c r="FW4" i="286"/>
  <c r="FW4" i="282"/>
  <c r="FW4" i="288"/>
  <c r="FW4" i="265"/>
  <c r="FW4" i="304"/>
  <c r="FW4" i="275"/>
  <c r="FW4" i="273"/>
  <c r="FW4" i="289"/>
  <c r="FW4" i="278"/>
  <c r="FV125" i="280"/>
  <c r="BW88" i="265"/>
  <c r="FX109" i="278"/>
  <c r="FX200" i="280"/>
  <c r="FX76" i="314"/>
  <c r="FX37" i="314"/>
  <c r="FX85" i="282"/>
  <c r="FX74" i="282"/>
  <c r="FX15" i="275"/>
  <c r="FX20" i="275"/>
  <c r="FY17" i="275"/>
  <c r="FT79" i="288"/>
  <c r="FT74" i="288"/>
  <c r="FX35" i="273"/>
  <c r="FY36" i="273"/>
  <c r="FY38" i="273"/>
  <c r="FY39" i="273"/>
  <c r="FU3" i="285"/>
  <c r="FU3" i="314"/>
  <c r="FU3" i="286"/>
  <c r="FU3" i="282"/>
  <c r="FU3" i="265"/>
  <c r="FU3" i="275"/>
  <c r="FU3" i="304"/>
  <c r="FU3" i="278"/>
  <c r="FU3" i="273"/>
  <c r="FU3" i="289"/>
  <c r="FU47" i="273"/>
  <c r="FX10" i="286"/>
  <c r="FX4" i="285"/>
  <c r="FX4" i="280"/>
  <c r="FX4" i="314"/>
  <c r="FX4" i="286"/>
  <c r="FX4" i="282"/>
  <c r="FX4" i="288"/>
  <c r="FX4" i="265"/>
  <c r="FX4" i="273"/>
  <c r="FX4" i="304"/>
  <c r="FX4" i="289"/>
  <c r="FX4" i="275"/>
  <c r="FX4" i="278"/>
  <c r="FY2" i="285"/>
  <c r="FY2" i="280"/>
  <c r="FY2" i="314"/>
  <c r="FY101" i="288"/>
  <c r="FY2" i="282"/>
  <c r="FY2" i="286"/>
  <c r="FY2" i="288"/>
  <c r="FY184" i="273"/>
  <c r="FY33" i="311"/>
  <c r="FY2" i="273"/>
  <c r="FY2" i="275"/>
  <c r="FY2" i="278"/>
  <c r="FY2" i="289"/>
  <c r="FX28" i="314"/>
  <c r="FX187" i="273"/>
  <c r="FX100" i="278"/>
  <c r="FX105" i="278"/>
  <c r="FV96" i="280"/>
  <c r="FV86" i="280"/>
  <c r="FV76" i="280"/>
  <c r="FV85" i="314"/>
  <c r="FV41" i="314"/>
  <c r="FV69" i="288"/>
  <c r="FV114" i="288"/>
  <c r="FV115" i="288"/>
  <c r="FV123" i="288"/>
  <c r="FV119" i="288"/>
  <c r="FV143" i="273"/>
  <c r="FU144" i="273"/>
  <c r="FV52" i="288"/>
  <c r="FV46" i="288"/>
  <c r="FV33" i="288"/>
  <c r="FV126" i="280"/>
  <c r="FV57" i="288"/>
  <c r="FU20" i="285"/>
  <c r="FV11" i="282"/>
  <c r="FV64" i="282"/>
  <c r="FV212" i="280"/>
  <c r="FV191" i="280"/>
  <c r="FV230" i="280"/>
  <c r="FV54" i="314"/>
  <c r="FV17" i="314"/>
  <c r="FV47" i="314"/>
  <c r="FV40" i="286"/>
  <c r="FV155" i="273"/>
  <c r="FV156" i="273"/>
  <c r="FW125" i="280"/>
  <c r="DU75" i="265"/>
  <c r="DV18" i="285"/>
  <c r="DV21" i="285"/>
  <c r="FW28" i="314"/>
  <c r="FW187" i="273"/>
  <c r="FW105" i="278"/>
  <c r="FW100" i="278"/>
  <c r="FW96" i="280"/>
  <c r="FW86" i="280"/>
  <c r="FW76" i="280"/>
  <c r="FW85" i="314"/>
  <c r="FW41" i="314"/>
  <c r="FW114" i="288"/>
  <c r="FW115" i="288"/>
  <c r="FW123" i="288"/>
  <c r="FW143" i="273"/>
  <c r="FV144" i="273"/>
  <c r="FW119" i="288"/>
  <c r="FW69" i="288"/>
  <c r="FW52" i="288"/>
  <c r="FW33" i="288"/>
  <c r="FW126" i="280"/>
  <c r="FW57" i="288"/>
  <c r="FW46" i="288"/>
  <c r="FW87" i="280"/>
  <c r="FZ2" i="285"/>
  <c r="FZ2" i="280"/>
  <c r="FZ2" i="314"/>
  <c r="FZ2" i="286"/>
  <c r="FZ101" i="288"/>
  <c r="FZ2" i="282"/>
  <c r="FZ2" i="288"/>
  <c r="FZ184" i="273"/>
  <c r="FZ2" i="273"/>
  <c r="FZ2" i="275"/>
  <c r="FZ33" i="311"/>
  <c r="FZ2" i="289"/>
  <c r="FZ2" i="278"/>
  <c r="FY35" i="273"/>
  <c r="FZ36" i="273"/>
  <c r="FZ38" i="273"/>
  <c r="FZ39" i="273"/>
  <c r="FX31" i="289"/>
  <c r="DW18" i="285"/>
  <c r="DW21" i="285"/>
  <c r="DV75" i="265"/>
  <c r="FY4" i="285"/>
  <c r="FY4" i="280"/>
  <c r="FY4" i="314"/>
  <c r="FY4" i="286"/>
  <c r="FY4" i="282"/>
  <c r="FY4" i="288"/>
  <c r="FY4" i="265"/>
  <c r="FY4" i="289"/>
  <c r="FY4" i="304"/>
  <c r="FY4" i="273"/>
  <c r="FY4" i="278"/>
  <c r="FY4" i="275"/>
  <c r="FY200" i="280"/>
  <c r="FY109" i="278"/>
  <c r="FY37" i="314"/>
  <c r="FY76" i="314"/>
  <c r="FY85" i="282"/>
  <c r="FY74" i="282"/>
  <c r="FY15" i="275"/>
  <c r="FY20" i="275"/>
  <c r="FZ17" i="275"/>
  <c r="FX125" i="280"/>
  <c r="FY10" i="286"/>
  <c r="FV3" i="285"/>
  <c r="FV3" i="286"/>
  <c r="FV3" i="314"/>
  <c r="FV3" i="282"/>
  <c r="FV3" i="265"/>
  <c r="FV3" i="304"/>
  <c r="FV3" i="273"/>
  <c r="FV3" i="278"/>
  <c r="FV3" i="289"/>
  <c r="FV47" i="273"/>
  <c r="FV3" i="275"/>
  <c r="FW64" i="282"/>
  <c r="FW11" i="282"/>
  <c r="FW212" i="280"/>
  <c r="FW230" i="280"/>
  <c r="FW191" i="280"/>
  <c r="FW47" i="314"/>
  <c r="FW17" i="314"/>
  <c r="FW54" i="314"/>
  <c r="FW40" i="286"/>
  <c r="FW155" i="273"/>
  <c r="FW156" i="273"/>
  <c r="FU79" i="288"/>
  <c r="FU74" i="288"/>
  <c r="FV87" i="280"/>
  <c r="FV20" i="285"/>
  <c r="FY28" i="314"/>
  <c r="FY187" i="273"/>
  <c r="FY100" i="278"/>
  <c r="FY105" i="278"/>
  <c r="BX81" i="278"/>
  <c r="BX35" i="265"/>
  <c r="FX64" i="282"/>
  <c r="FX11" i="282"/>
  <c r="FX126" i="280"/>
  <c r="FX212" i="280"/>
  <c r="FX230" i="280"/>
  <c r="FX191" i="280"/>
  <c r="FX47" i="314"/>
  <c r="FX17" i="314"/>
  <c r="FX54" i="314"/>
  <c r="FX40" i="286"/>
  <c r="FX155" i="273"/>
  <c r="FX156" i="273"/>
  <c r="DW75" i="265"/>
  <c r="DX18" i="285"/>
  <c r="DX21" i="285"/>
  <c r="FX96" i="280"/>
  <c r="FX86" i="280"/>
  <c r="FX76" i="280"/>
  <c r="FX85" i="314"/>
  <c r="FX41" i="314"/>
  <c r="FX143" i="273"/>
  <c r="FW144" i="273"/>
  <c r="FX119" i="288"/>
  <c r="FX69" i="288"/>
  <c r="FX114" i="288"/>
  <c r="FX115" i="288"/>
  <c r="FX123" i="288"/>
  <c r="FX33" i="288"/>
  <c r="FX57" i="288"/>
  <c r="FX52" i="288"/>
  <c r="FX46" i="288"/>
  <c r="FZ4" i="285"/>
  <c r="FZ4" i="280"/>
  <c r="FZ4" i="314"/>
  <c r="FZ4" i="286"/>
  <c r="FZ4" i="282"/>
  <c r="FZ4" i="265"/>
  <c r="FZ4" i="288"/>
  <c r="FZ4" i="278"/>
  <c r="FZ4" i="304"/>
  <c r="FZ4" i="273"/>
  <c r="FZ4" i="289"/>
  <c r="FZ4" i="275"/>
  <c r="FZ35" i="273"/>
  <c r="GA36" i="273"/>
  <c r="GA38" i="273"/>
  <c r="GA39" i="273"/>
  <c r="FW20" i="285"/>
  <c r="FZ28" i="314"/>
  <c r="FZ187" i="273"/>
  <c r="FZ105" i="278"/>
  <c r="FZ100" i="278"/>
  <c r="FX87" i="280"/>
  <c r="FZ200" i="280"/>
  <c r="FZ109" i="278"/>
  <c r="FZ37" i="314"/>
  <c r="FZ76" i="314"/>
  <c r="FZ85" i="282"/>
  <c r="FZ31" i="289"/>
  <c r="FZ74" i="282"/>
  <c r="FZ15" i="275"/>
  <c r="FZ20" i="275"/>
  <c r="GA17" i="275"/>
  <c r="FY125" i="280"/>
  <c r="FV79" i="288"/>
  <c r="FV74" i="288"/>
  <c r="FW3" i="285"/>
  <c r="FW3" i="314"/>
  <c r="FW3" i="286"/>
  <c r="FW3" i="282"/>
  <c r="FW3" i="265"/>
  <c r="FW3" i="304"/>
  <c r="FW3" i="278"/>
  <c r="FW3" i="273"/>
  <c r="FW3" i="289"/>
  <c r="FW47" i="273"/>
  <c r="FW3" i="275"/>
  <c r="GA2" i="285"/>
  <c r="GA2" i="280"/>
  <c r="GA2" i="314"/>
  <c r="GA2" i="286"/>
  <c r="GA101" i="288"/>
  <c r="GA2" i="282"/>
  <c r="GA2" i="288"/>
  <c r="GA184" i="273"/>
  <c r="GA2" i="275"/>
  <c r="GA2" i="289"/>
  <c r="GA33" i="311"/>
  <c r="GA2" i="273"/>
  <c r="GA2" i="278"/>
  <c r="FZ10" i="286"/>
  <c r="BX88" i="265"/>
  <c r="FY87" i="280"/>
  <c r="GA200" i="280"/>
  <c r="GA109" i="278"/>
  <c r="GA37" i="314"/>
  <c r="GA76" i="314"/>
  <c r="GA85" i="282"/>
  <c r="GA74" i="282"/>
  <c r="GA15" i="275"/>
  <c r="GA20" i="275"/>
  <c r="GB17" i="275"/>
  <c r="GA28" i="314"/>
  <c r="GA187" i="273"/>
  <c r="GA100" i="278"/>
  <c r="GA105" i="278"/>
  <c r="FY96" i="280"/>
  <c r="FY86" i="280"/>
  <c r="FY76" i="280"/>
  <c r="FY85" i="314"/>
  <c r="FY41" i="314"/>
  <c r="FY69" i="288"/>
  <c r="FY119" i="288"/>
  <c r="FY114" i="288"/>
  <c r="FY115" i="288"/>
  <c r="FY123" i="288"/>
  <c r="FY143" i="273"/>
  <c r="FX144" i="273"/>
  <c r="FY57" i="288"/>
  <c r="FY52" i="288"/>
  <c r="FY46" i="288"/>
  <c r="FY126" i="280"/>
  <c r="FY33" i="288"/>
  <c r="DY18" i="285"/>
  <c r="DY21" i="285"/>
  <c r="DX75" i="265"/>
  <c r="GA10" i="286"/>
  <c r="GA4" i="285"/>
  <c r="GA4" i="280"/>
  <c r="GA4" i="314"/>
  <c r="GA4" i="286"/>
  <c r="GA4" i="282"/>
  <c r="GA4" i="265"/>
  <c r="GA4" i="288"/>
  <c r="GA4" i="289"/>
  <c r="GA4" i="278"/>
  <c r="GA4" i="273"/>
  <c r="GA4" i="275"/>
  <c r="GA4" i="304"/>
  <c r="FY64" i="282"/>
  <c r="FY11" i="282"/>
  <c r="FY212" i="280"/>
  <c r="FY230" i="280"/>
  <c r="FY191" i="280"/>
  <c r="FY47" i="314"/>
  <c r="FY17" i="314"/>
  <c r="FY54" i="314"/>
  <c r="FY40" i="286"/>
  <c r="FY155" i="273"/>
  <c r="FY156" i="273"/>
  <c r="FZ125" i="280"/>
  <c r="GB2" i="285"/>
  <c r="GB2" i="280"/>
  <c r="GB2" i="314"/>
  <c r="GB2" i="286"/>
  <c r="GB101" i="288"/>
  <c r="GB2" i="282"/>
  <c r="GB2" i="288"/>
  <c r="GB184" i="273"/>
  <c r="GB2" i="289"/>
  <c r="GB2" i="275"/>
  <c r="GB2" i="278"/>
  <c r="GB33" i="311"/>
  <c r="GB2" i="273"/>
  <c r="FX20" i="285"/>
  <c r="FW79" i="288"/>
  <c r="FW74" i="288"/>
  <c r="FX3" i="285"/>
  <c r="FX3" i="314"/>
  <c r="FX3" i="286"/>
  <c r="FX3" i="282"/>
  <c r="FX3" i="265"/>
  <c r="FX3" i="273"/>
  <c r="FX3" i="304"/>
  <c r="FX3" i="278"/>
  <c r="FX3" i="275"/>
  <c r="FX3" i="289"/>
  <c r="FX47" i="273"/>
  <c r="GA35" i="273"/>
  <c r="GB36" i="273"/>
  <c r="GB38" i="273"/>
  <c r="GB39" i="273"/>
  <c r="GB200" i="280"/>
  <c r="GB109" i="278"/>
  <c r="GB76" i="314"/>
  <c r="GB37" i="314"/>
  <c r="GB85" i="282"/>
  <c r="GB74" i="282"/>
  <c r="GB15" i="275"/>
  <c r="GB20" i="275"/>
  <c r="GC17" i="275"/>
  <c r="GB4" i="285"/>
  <c r="GB4" i="280"/>
  <c r="GB4" i="314"/>
  <c r="GB4" i="286"/>
  <c r="GB4" i="282"/>
  <c r="GB4" i="288"/>
  <c r="GB4" i="265"/>
  <c r="GB4" i="275"/>
  <c r="GB4" i="304"/>
  <c r="GB4" i="278"/>
  <c r="GB4" i="273"/>
  <c r="GB4" i="289"/>
  <c r="FX79" i="288"/>
  <c r="FX74" i="288"/>
  <c r="GC2" i="285"/>
  <c r="GC2" i="280"/>
  <c r="GC2" i="314"/>
  <c r="GC2" i="282"/>
  <c r="GC2" i="286"/>
  <c r="GC101" i="288"/>
  <c r="GC2" i="288"/>
  <c r="GC184" i="273"/>
  <c r="GC2" i="289"/>
  <c r="GC2" i="275"/>
  <c r="GC33" i="311"/>
  <c r="GC2" i="273"/>
  <c r="GC2" i="278"/>
  <c r="FY20" i="285"/>
  <c r="FZ87" i="280"/>
  <c r="FZ64" i="282"/>
  <c r="FZ126" i="280"/>
  <c r="FZ11" i="282"/>
  <c r="FZ212" i="280"/>
  <c r="FZ230" i="280"/>
  <c r="FZ191" i="280"/>
  <c r="FZ54" i="314"/>
  <c r="FZ17" i="314"/>
  <c r="FZ47" i="314"/>
  <c r="FZ40" i="286"/>
  <c r="FZ155" i="273"/>
  <c r="FZ156" i="273"/>
  <c r="DZ18" i="285"/>
  <c r="DZ21" i="285"/>
  <c r="DY75" i="265"/>
  <c r="GB35" i="273"/>
  <c r="GC36" i="273"/>
  <c r="GC38" i="273"/>
  <c r="GC39" i="273"/>
  <c r="FY3" i="285"/>
  <c r="FY3" i="314"/>
  <c r="FY3" i="286"/>
  <c r="FY3" i="282"/>
  <c r="FY3" i="265"/>
  <c r="FY3" i="278"/>
  <c r="FY3" i="289"/>
  <c r="FY3" i="273"/>
  <c r="FY3" i="304"/>
  <c r="FY3" i="275"/>
  <c r="FY47" i="273"/>
  <c r="GA125" i="280"/>
  <c r="GB10" i="286"/>
  <c r="GB28" i="314"/>
  <c r="GB187" i="273"/>
  <c r="GB100" i="278"/>
  <c r="GB105" i="278"/>
  <c r="FZ96" i="280"/>
  <c r="FZ86" i="280"/>
  <c r="FZ76" i="280"/>
  <c r="FZ41" i="314"/>
  <c r="FZ85" i="314"/>
  <c r="FZ69" i="288"/>
  <c r="FZ119" i="288"/>
  <c r="FZ143" i="273"/>
  <c r="FY144" i="273"/>
  <c r="FZ114" i="288"/>
  <c r="FZ115" i="288"/>
  <c r="FZ123" i="288"/>
  <c r="FZ46" i="288"/>
  <c r="FZ52" i="288"/>
  <c r="FZ33" i="288"/>
  <c r="FZ57" i="288"/>
  <c r="BY81" i="278"/>
  <c r="BY35" i="265"/>
  <c r="GA87" i="280"/>
  <c r="GC35" i="273"/>
  <c r="GD36" i="273"/>
  <c r="GD38" i="273"/>
  <c r="GD39" i="273"/>
  <c r="GD2" i="285"/>
  <c r="GD2" i="280"/>
  <c r="GD2" i="314"/>
  <c r="GD2" i="286"/>
  <c r="GD101" i="288"/>
  <c r="GD2" i="282"/>
  <c r="GD2" i="288"/>
  <c r="GD184" i="273"/>
  <c r="GD2" i="273"/>
  <c r="GD2" i="278"/>
  <c r="GD2" i="275"/>
  <c r="GD2" i="289"/>
  <c r="GD33" i="311"/>
  <c r="GC28" i="314"/>
  <c r="GC187" i="273"/>
  <c r="GC100" i="278"/>
  <c r="GC105" i="278"/>
  <c r="GA96" i="280"/>
  <c r="GA86" i="280"/>
  <c r="GA76" i="280"/>
  <c r="GA41" i="314"/>
  <c r="GA85" i="314"/>
  <c r="GA114" i="288"/>
  <c r="GA115" i="288"/>
  <c r="GA123" i="288"/>
  <c r="GA143" i="273"/>
  <c r="FZ144" i="273"/>
  <c r="GA119" i="288"/>
  <c r="GA69" i="288"/>
  <c r="GA46" i="288"/>
  <c r="GA33" i="288"/>
  <c r="GA126" i="280"/>
  <c r="GA52" i="288"/>
  <c r="GA57" i="288"/>
  <c r="GC4" i="285"/>
  <c r="GC4" i="314"/>
  <c r="GC4" i="280"/>
  <c r="GC4" i="286"/>
  <c r="GC4" i="282"/>
  <c r="GC4" i="288"/>
  <c r="GC4" i="265"/>
  <c r="GC4" i="289"/>
  <c r="GC4" i="304"/>
  <c r="GC4" i="275"/>
  <c r="GC4" i="273"/>
  <c r="GC4" i="278"/>
  <c r="FZ3" i="285"/>
  <c r="FZ3" i="314"/>
  <c r="FZ3" i="286"/>
  <c r="FZ3" i="282"/>
  <c r="FZ3" i="265"/>
  <c r="FZ47" i="273"/>
  <c r="FZ3" i="275"/>
  <c r="FZ3" i="273"/>
  <c r="FZ3" i="278"/>
  <c r="FZ3" i="304"/>
  <c r="FZ3" i="289"/>
  <c r="GB125" i="280"/>
  <c r="EA18" i="285"/>
  <c r="EA21" i="285"/>
  <c r="DZ75" i="265"/>
  <c r="GA64" i="282"/>
  <c r="GA11" i="282"/>
  <c r="GA212" i="280"/>
  <c r="GA191" i="280"/>
  <c r="GA230" i="280"/>
  <c r="GA47" i="314"/>
  <c r="GA54" i="314"/>
  <c r="GA17" i="314"/>
  <c r="GA40" i="286"/>
  <c r="GA155" i="273"/>
  <c r="GA156" i="273"/>
  <c r="GC10" i="286"/>
  <c r="GB31" i="289"/>
  <c r="GC200" i="280"/>
  <c r="GC109" i="278"/>
  <c r="GC76" i="314"/>
  <c r="GC37" i="314"/>
  <c r="GC74" i="282"/>
  <c r="GC85" i="282"/>
  <c r="GC15" i="275"/>
  <c r="GC20" i="275"/>
  <c r="GD17" i="275"/>
  <c r="FY79" i="288"/>
  <c r="FY74" i="288"/>
  <c r="FZ20" i="285"/>
  <c r="X82" i="277"/>
  <c r="BY88" i="265"/>
  <c r="GB87" i="280"/>
  <c r="GA3" i="285"/>
  <c r="GA3" i="314"/>
  <c r="GA3" i="286"/>
  <c r="GA3" i="282"/>
  <c r="GA3" i="265"/>
  <c r="GA3" i="304"/>
  <c r="GA3" i="289"/>
  <c r="GA47" i="273"/>
  <c r="GA3" i="275"/>
  <c r="GA3" i="273"/>
  <c r="GA3" i="278"/>
  <c r="EB18" i="285"/>
  <c r="EB21" i="285"/>
  <c r="EA75" i="265"/>
  <c r="GE2" i="285"/>
  <c r="GE2" i="280"/>
  <c r="GE2" i="314"/>
  <c r="GE2" i="286"/>
  <c r="GE101" i="288"/>
  <c r="GE2" i="282"/>
  <c r="GE2" i="288"/>
  <c r="GE184" i="273"/>
  <c r="GE2" i="278"/>
  <c r="GE2" i="273"/>
  <c r="GE33" i="311"/>
  <c r="GE2" i="275"/>
  <c r="GE2" i="289"/>
  <c r="GB76" i="280"/>
  <c r="GB96" i="280"/>
  <c r="GB86" i="280"/>
  <c r="GB85" i="314"/>
  <c r="GB41" i="314"/>
  <c r="GB119" i="288"/>
  <c r="GB114" i="288"/>
  <c r="GB115" i="288"/>
  <c r="GB123" i="288"/>
  <c r="GB69" i="288"/>
  <c r="GB143" i="273"/>
  <c r="GA144" i="273"/>
  <c r="GB33" i="288"/>
  <c r="GB126" i="280"/>
  <c r="GB57" i="288"/>
  <c r="GB52" i="288"/>
  <c r="GB46" i="288"/>
  <c r="GD35" i="273"/>
  <c r="GE36" i="273"/>
  <c r="GE38" i="273"/>
  <c r="GE39" i="273"/>
  <c r="GA20" i="285"/>
  <c r="GB11" i="282"/>
  <c r="GB64" i="282"/>
  <c r="GB212" i="280"/>
  <c r="GB191" i="280"/>
  <c r="GB230" i="280"/>
  <c r="GB47" i="314"/>
  <c r="GB54" i="314"/>
  <c r="GB17" i="314"/>
  <c r="GB40" i="286"/>
  <c r="GB155" i="273"/>
  <c r="GB156" i="273"/>
  <c r="GD200" i="280"/>
  <c r="GD109" i="278"/>
  <c r="GD76" i="314"/>
  <c r="GD37" i="314"/>
  <c r="GD85" i="282"/>
  <c r="GD74" i="282"/>
  <c r="GD15" i="275"/>
  <c r="GD20" i="275"/>
  <c r="GE17" i="275"/>
  <c r="GD4" i="285"/>
  <c r="GD4" i="280"/>
  <c r="GD4" i="314"/>
  <c r="GD4" i="286"/>
  <c r="GD4" i="282"/>
  <c r="GD4" i="288"/>
  <c r="GD4" i="265"/>
  <c r="GD4" i="304"/>
  <c r="GD4" i="275"/>
  <c r="GD4" i="278"/>
  <c r="GD4" i="273"/>
  <c r="GD4" i="289"/>
  <c r="GD10" i="286"/>
  <c r="GC125" i="280"/>
  <c r="GD28" i="314"/>
  <c r="GD187" i="273"/>
  <c r="GD100" i="278"/>
  <c r="GD105" i="278"/>
  <c r="FZ79" i="288"/>
  <c r="FZ74" i="288"/>
  <c r="GC87" i="280"/>
  <c r="GE200" i="280"/>
  <c r="GE109" i="278"/>
  <c r="GE76" i="314"/>
  <c r="GE37" i="314"/>
  <c r="GE85" i="282"/>
  <c r="GE74" i="282"/>
  <c r="GE15" i="275"/>
  <c r="GE20" i="275"/>
  <c r="GF17" i="275"/>
  <c r="GB20" i="285"/>
  <c r="GF2" i="285"/>
  <c r="GF2" i="280"/>
  <c r="GF2" i="314"/>
  <c r="GF2" i="286"/>
  <c r="GF101" i="288"/>
  <c r="GF2" i="282"/>
  <c r="GF2" i="288"/>
  <c r="GF184" i="273"/>
  <c r="GF2" i="278"/>
  <c r="GF2" i="275"/>
  <c r="GF2" i="289"/>
  <c r="GF33" i="311"/>
  <c r="GF2" i="273"/>
  <c r="GB3" i="285"/>
  <c r="GB3" i="314"/>
  <c r="GB3" i="286"/>
  <c r="GB3" i="282"/>
  <c r="GB3" i="265"/>
  <c r="GB3" i="278"/>
  <c r="GB3" i="275"/>
  <c r="GB3" i="304"/>
  <c r="GB3" i="289"/>
  <c r="GB3" i="273"/>
  <c r="GB47" i="273"/>
  <c r="GE4" i="285"/>
  <c r="GE4" i="280"/>
  <c r="GE4" i="314"/>
  <c r="GE4" i="286"/>
  <c r="GE4" i="282"/>
  <c r="GE4" i="288"/>
  <c r="GE4" i="265"/>
  <c r="GE4" i="304"/>
  <c r="GE4" i="273"/>
  <c r="GE4" i="278"/>
  <c r="GE4" i="275"/>
  <c r="GE4" i="289"/>
  <c r="GE10" i="286"/>
  <c r="GD125" i="280"/>
  <c r="GD31" i="289"/>
  <c r="GA79" i="288"/>
  <c r="GA74" i="288"/>
  <c r="GC64" i="282"/>
  <c r="GC11" i="282"/>
  <c r="GC126" i="280"/>
  <c r="GC212" i="280"/>
  <c r="GC230" i="280"/>
  <c r="GC191" i="280"/>
  <c r="GC17" i="314"/>
  <c r="GC47" i="314"/>
  <c r="GC40" i="286"/>
  <c r="GC54" i="314"/>
  <c r="GC155" i="273"/>
  <c r="GC156" i="273"/>
  <c r="GC96" i="280"/>
  <c r="GC86" i="280"/>
  <c r="GC76" i="280"/>
  <c r="GC85" i="314"/>
  <c r="GC41" i="314"/>
  <c r="GC114" i="288"/>
  <c r="GC115" i="288"/>
  <c r="GC123" i="288"/>
  <c r="GC143" i="273"/>
  <c r="GB144" i="273"/>
  <c r="GC69" i="288"/>
  <c r="GC119" i="288"/>
  <c r="GC57" i="288"/>
  <c r="GC52" i="288"/>
  <c r="GC46" i="288"/>
  <c r="GC33" i="288"/>
  <c r="GE28" i="314"/>
  <c r="GE187" i="273"/>
  <c r="GE105" i="278"/>
  <c r="GE100" i="278"/>
  <c r="GE35" i="273"/>
  <c r="GF36" i="273"/>
  <c r="GF38" i="273"/>
  <c r="GF39" i="273"/>
  <c r="EC18" i="285"/>
  <c r="EC21" i="285"/>
  <c r="EB75" i="265"/>
  <c r="BZ81" i="278"/>
  <c r="BZ35" i="265"/>
  <c r="GF4" i="285"/>
  <c r="GF4" i="280"/>
  <c r="GF4" i="314"/>
  <c r="GF4" i="286"/>
  <c r="GF4" i="282"/>
  <c r="GF4" i="288"/>
  <c r="GF4" i="265"/>
  <c r="GF4" i="289"/>
  <c r="GF4" i="275"/>
  <c r="GF4" i="278"/>
  <c r="GF4" i="273"/>
  <c r="GF4" i="304"/>
  <c r="GG2" i="285"/>
  <c r="GG2" i="280"/>
  <c r="GG2" i="314"/>
  <c r="GG101" i="288"/>
  <c r="GG2" i="286"/>
  <c r="GG2" i="282"/>
  <c r="GG2" i="288"/>
  <c r="GG184" i="273"/>
  <c r="GG2" i="278"/>
  <c r="GG2" i="273"/>
  <c r="GG2" i="275"/>
  <c r="GG2" i="289"/>
  <c r="GG33" i="311"/>
  <c r="GD11" i="282"/>
  <c r="GD64" i="282"/>
  <c r="GD126" i="280"/>
  <c r="GD212" i="280"/>
  <c r="GD191" i="280"/>
  <c r="GD230" i="280"/>
  <c r="GD54" i="314"/>
  <c r="GD17" i="314"/>
  <c r="GD47" i="314"/>
  <c r="GD40" i="286"/>
  <c r="GD155" i="273"/>
  <c r="GD156" i="273"/>
  <c r="GF200" i="280"/>
  <c r="GF109" i="278"/>
  <c r="GF76" i="314"/>
  <c r="GF37" i="314"/>
  <c r="GF31" i="289"/>
  <c r="GF85" i="282"/>
  <c r="GF74" i="282"/>
  <c r="GF15" i="275"/>
  <c r="GF20" i="275"/>
  <c r="GG17" i="275"/>
  <c r="GF35" i="273"/>
  <c r="GG36" i="273"/>
  <c r="GG38" i="273"/>
  <c r="GG39" i="273"/>
  <c r="GC20" i="285"/>
  <c r="GD87" i="280"/>
  <c r="GD96" i="280"/>
  <c r="GD86" i="280"/>
  <c r="GD76" i="280"/>
  <c r="GD85" i="314"/>
  <c r="GD41" i="314"/>
  <c r="GD69" i="288"/>
  <c r="GD114" i="288"/>
  <c r="GD115" i="288"/>
  <c r="GD123" i="288"/>
  <c r="GD119" i="288"/>
  <c r="GD143" i="273"/>
  <c r="GC144" i="273"/>
  <c r="GD52" i="288"/>
  <c r="GD46" i="288"/>
  <c r="GD33" i="288"/>
  <c r="GD57" i="288"/>
  <c r="GF10" i="286"/>
  <c r="GF28" i="314"/>
  <c r="GF187" i="273"/>
  <c r="GF105" i="278"/>
  <c r="GF100" i="278"/>
  <c r="EC75" i="265"/>
  <c r="ED18" i="285"/>
  <c r="ED21" i="285"/>
  <c r="GC3" i="285"/>
  <c r="GC3" i="314"/>
  <c r="GC3" i="286"/>
  <c r="GC3" i="282"/>
  <c r="GC3" i="265"/>
  <c r="GC3" i="289"/>
  <c r="GC3" i="275"/>
  <c r="GC47" i="273"/>
  <c r="GC3" i="278"/>
  <c r="GC3" i="304"/>
  <c r="GC3" i="273"/>
  <c r="GB79" i="288"/>
  <c r="GB74" i="288"/>
  <c r="GE125" i="280"/>
  <c r="BZ88" i="265"/>
  <c r="GE87" i="280"/>
  <c r="GC79" i="288"/>
  <c r="GC74" i="288"/>
  <c r="GG35" i="273"/>
  <c r="GH36" i="273"/>
  <c r="GH38" i="273"/>
  <c r="GH39" i="273"/>
  <c r="GH121" i="273"/>
  <c r="GH122" i="273"/>
  <c r="GH125" i="273"/>
  <c r="GH2" i="285"/>
  <c r="GH2" i="280"/>
  <c r="GH2" i="314"/>
  <c r="GH2" i="286"/>
  <c r="GH101" i="288"/>
  <c r="GH2" i="282"/>
  <c r="GH2" i="288"/>
  <c r="GH184" i="273"/>
  <c r="GH2" i="273"/>
  <c r="GH2" i="278"/>
  <c r="GH2" i="289"/>
  <c r="GH2" i="275"/>
  <c r="GH33" i="311"/>
  <c r="GD20" i="285"/>
  <c r="GG10" i="286"/>
  <c r="GF125" i="280"/>
  <c r="EE18" i="285"/>
  <c r="EE21" i="285"/>
  <c r="ED75" i="265"/>
  <c r="GG200" i="280"/>
  <c r="GG109" i="278"/>
  <c r="GG76" i="314"/>
  <c r="GG37" i="314"/>
  <c r="GG74" i="282"/>
  <c r="GG85" i="282"/>
  <c r="GG15" i="275"/>
  <c r="GG20" i="275"/>
  <c r="GH17" i="275"/>
  <c r="GG28" i="314"/>
  <c r="GG187" i="273"/>
  <c r="GG105" i="278"/>
  <c r="GG100" i="278"/>
  <c r="GE11" i="282"/>
  <c r="GE64" i="282"/>
  <c r="GE126" i="280"/>
  <c r="GE212" i="280"/>
  <c r="GE230" i="280"/>
  <c r="GE191" i="280"/>
  <c r="GE47" i="314"/>
  <c r="GE54" i="314"/>
  <c r="GE17" i="314"/>
  <c r="GE40" i="286"/>
  <c r="GE155" i="273"/>
  <c r="GE156" i="273"/>
  <c r="GD3" i="285"/>
  <c r="GD3" i="314"/>
  <c r="GD3" i="286"/>
  <c r="GD3" i="282"/>
  <c r="GD3" i="265"/>
  <c r="GD3" i="273"/>
  <c r="GD3" i="289"/>
  <c r="GD3" i="278"/>
  <c r="GD3" i="304"/>
  <c r="GD3" i="275"/>
  <c r="GD47" i="273"/>
  <c r="GG4" i="285"/>
  <c r="GG4" i="280"/>
  <c r="GG4" i="314"/>
  <c r="GG4" i="286"/>
  <c r="GG4" i="282"/>
  <c r="GG4" i="288"/>
  <c r="GG4" i="265"/>
  <c r="GG4" i="273"/>
  <c r="GG4" i="275"/>
  <c r="GG4" i="278"/>
  <c r="GG4" i="289"/>
  <c r="GG4" i="304"/>
  <c r="GE96" i="280"/>
  <c r="GE86" i="280"/>
  <c r="GE76" i="280"/>
  <c r="GE85" i="314"/>
  <c r="GE41" i="314"/>
  <c r="GE114" i="288"/>
  <c r="GE115" i="288"/>
  <c r="GE123" i="288"/>
  <c r="GE143" i="273"/>
  <c r="GD144" i="273"/>
  <c r="GE119" i="288"/>
  <c r="GE69" i="288"/>
  <c r="GE52" i="288"/>
  <c r="GE33" i="288"/>
  <c r="GE46" i="288"/>
  <c r="GE57" i="288"/>
  <c r="GF87" i="280"/>
  <c r="GD79" i="288"/>
  <c r="GD74" i="288"/>
  <c r="GH4" i="285"/>
  <c r="GH4" i="280"/>
  <c r="GH4" i="314"/>
  <c r="GH4" i="286"/>
  <c r="GH4" i="282"/>
  <c r="GH4" i="265"/>
  <c r="GH4" i="288"/>
  <c r="GH4" i="289"/>
  <c r="GH4" i="278"/>
  <c r="GH4" i="273"/>
  <c r="GH4" i="304"/>
  <c r="GH4" i="275"/>
  <c r="GF64" i="282"/>
  <c r="GF11" i="282"/>
  <c r="GF126" i="280"/>
  <c r="GF212" i="280"/>
  <c r="GF230" i="280"/>
  <c r="GF191" i="280"/>
  <c r="GF17" i="314"/>
  <c r="GF47" i="314"/>
  <c r="GF54" i="314"/>
  <c r="GF40" i="286"/>
  <c r="GF155" i="273"/>
  <c r="GF156" i="273"/>
  <c r="GG125" i="280"/>
  <c r="GH10" i="286"/>
  <c r="GH28" i="314"/>
  <c r="GH187" i="273"/>
  <c r="GH105" i="278"/>
  <c r="GH100" i="278"/>
  <c r="GI121" i="273"/>
  <c r="GI122" i="273"/>
  <c r="GI125" i="273"/>
  <c r="GI2" i="285"/>
  <c r="GI2" i="280"/>
  <c r="GI2" i="314"/>
  <c r="GI2" i="286"/>
  <c r="GI101" i="288"/>
  <c r="GI2" i="282"/>
  <c r="GI2" i="288"/>
  <c r="GI184" i="273"/>
  <c r="GI33" i="311"/>
  <c r="GI2" i="278"/>
  <c r="GI2" i="275"/>
  <c r="GI2" i="289"/>
  <c r="GI2" i="273"/>
  <c r="GH200" i="280"/>
  <c r="GH109" i="278"/>
  <c r="GH37" i="314"/>
  <c r="GH76" i="314"/>
  <c r="GH85" i="282"/>
  <c r="GH31" i="289"/>
  <c r="GH74" i="282"/>
  <c r="GH15" i="275"/>
  <c r="GH20" i="275"/>
  <c r="GI17" i="275"/>
  <c r="GE20" i="285"/>
  <c r="GF96" i="280"/>
  <c r="GF86" i="280"/>
  <c r="GF76" i="280"/>
  <c r="GF85" i="314"/>
  <c r="GF41" i="314"/>
  <c r="GF143" i="273"/>
  <c r="GE144" i="273"/>
  <c r="GF119" i="288"/>
  <c r="GF69" i="288"/>
  <c r="GF114" i="288"/>
  <c r="GF115" i="288"/>
  <c r="GF123" i="288"/>
  <c r="GF33" i="288"/>
  <c r="GF46" i="288"/>
  <c r="GF57" i="288"/>
  <c r="GF52" i="288"/>
  <c r="EF18" i="285"/>
  <c r="EF21" i="285"/>
  <c r="EE75" i="265"/>
  <c r="GH35" i="273"/>
  <c r="GI36" i="273"/>
  <c r="GI38" i="273"/>
  <c r="GI39" i="273"/>
  <c r="GE3" i="285"/>
  <c r="GE3" i="314"/>
  <c r="GE3" i="286"/>
  <c r="GE3" i="282"/>
  <c r="GE3" i="265"/>
  <c r="GE3" i="273"/>
  <c r="GE3" i="289"/>
  <c r="GE47" i="273"/>
  <c r="GE3" i="304"/>
  <c r="GE3" i="275"/>
  <c r="GE3" i="278"/>
  <c r="CA81" i="278"/>
  <c r="CA35" i="265"/>
  <c r="GG87" i="280"/>
  <c r="EG18" i="285"/>
  <c r="EG21" i="285"/>
  <c r="EF75" i="265"/>
  <c r="GG96" i="280"/>
  <c r="GG86" i="280"/>
  <c r="GG76" i="280"/>
  <c r="GG85" i="314"/>
  <c r="GG41" i="314"/>
  <c r="GG69" i="288"/>
  <c r="GG119" i="288"/>
  <c r="GG114" i="288"/>
  <c r="GG115" i="288"/>
  <c r="GG123" i="288"/>
  <c r="GG143" i="273"/>
  <c r="GF144" i="273"/>
  <c r="GG57" i="288"/>
  <c r="GG52" i="288"/>
  <c r="GG46" i="288"/>
  <c r="GG126" i="280"/>
  <c r="GG33" i="288"/>
  <c r="GI124" i="273"/>
  <c r="GI28" i="314"/>
  <c r="GI187" i="273"/>
  <c r="GI105" i="278"/>
  <c r="GI100" i="278"/>
  <c r="GI35" i="273"/>
  <c r="GJ36" i="273"/>
  <c r="GJ38" i="273"/>
  <c r="GJ39" i="273"/>
  <c r="GH125" i="280"/>
  <c r="GG64" i="282"/>
  <c r="GG11" i="282"/>
  <c r="GG212" i="280"/>
  <c r="GG230" i="280"/>
  <c r="GG191" i="280"/>
  <c r="GG17" i="314"/>
  <c r="GG47" i="314"/>
  <c r="GG54" i="314"/>
  <c r="GG40" i="286"/>
  <c r="GG155" i="273"/>
  <c r="GG156" i="273"/>
  <c r="GI4" i="285"/>
  <c r="GI4" i="280"/>
  <c r="GI4" i="314"/>
  <c r="GI4" i="286"/>
  <c r="GI4" i="282"/>
  <c r="GI4" i="265"/>
  <c r="GI4" i="288"/>
  <c r="GI4" i="273"/>
  <c r="GI4" i="278"/>
  <c r="GI4" i="289"/>
  <c r="GI4" i="304"/>
  <c r="GI4" i="275"/>
  <c r="GI10" i="286"/>
  <c r="AA88" i="277"/>
  <c r="AN75" i="277"/>
  <c r="GJ2" i="285"/>
  <c r="GJ2" i="280"/>
  <c r="GJ2" i="314"/>
  <c r="GJ102" i="273"/>
  <c r="GJ103" i="273"/>
  <c r="GJ2" i="286"/>
  <c r="GJ101" i="288"/>
  <c r="GJ2" i="282"/>
  <c r="GJ2" i="288"/>
  <c r="GJ184" i="273"/>
  <c r="GJ148" i="273"/>
  <c r="GJ149" i="273"/>
  <c r="GJ2" i="289"/>
  <c r="GJ33" i="311"/>
  <c r="GJ2" i="273"/>
  <c r="GJ121" i="273"/>
  <c r="GJ122" i="273"/>
  <c r="GJ2" i="278"/>
  <c r="GJ135" i="273"/>
  <c r="GJ136" i="273"/>
  <c r="GJ2" i="275"/>
  <c r="GF20" i="285"/>
  <c r="GE79" i="288"/>
  <c r="GE74" i="288"/>
  <c r="GF3" i="285"/>
  <c r="GF3" i="314"/>
  <c r="GF3" i="286"/>
  <c r="GF3" i="282"/>
  <c r="GF3" i="265"/>
  <c r="GF3" i="289"/>
  <c r="GF3" i="273"/>
  <c r="GF47" i="273"/>
  <c r="GF3" i="278"/>
  <c r="GF3" i="275"/>
  <c r="GF3" i="304"/>
  <c r="CA88" i="265"/>
  <c r="GJ200" i="280"/>
  <c r="GJ76" i="314"/>
  <c r="GJ37" i="314"/>
  <c r="GJ85" i="282"/>
  <c r="GJ74" i="282"/>
  <c r="GJ29" i="282"/>
  <c r="GJ109" i="278"/>
  <c r="GJ22" i="289"/>
  <c r="GJ91" i="273"/>
  <c r="GJ87" i="273"/>
  <c r="GJ15" i="275"/>
  <c r="H83" i="273"/>
  <c r="GH87" i="280"/>
  <c r="GJ139" i="273"/>
  <c r="H136" i="273"/>
  <c r="H139" i="273"/>
  <c r="GH64" i="282"/>
  <c r="GH126" i="280"/>
  <c r="GH11" i="282"/>
  <c r="GH212" i="280"/>
  <c r="GH230" i="280"/>
  <c r="GH191" i="280"/>
  <c r="GH54" i="314"/>
  <c r="GH17" i="314"/>
  <c r="GH47" i="314"/>
  <c r="GH40" i="286"/>
  <c r="GH155" i="273"/>
  <c r="GH156" i="273"/>
  <c r="GJ4" i="285"/>
  <c r="GJ4" i="280"/>
  <c r="GJ4" i="314"/>
  <c r="GJ4" i="286"/>
  <c r="GJ4" i="282"/>
  <c r="GJ4" i="288"/>
  <c r="GJ4" i="265"/>
  <c r="GJ4" i="289"/>
  <c r="GJ4" i="275"/>
  <c r="GJ4" i="278"/>
  <c r="GJ4" i="273"/>
  <c r="GJ4" i="304"/>
  <c r="GH96" i="280"/>
  <c r="GH86" i="280"/>
  <c r="GH76" i="280"/>
  <c r="GH41" i="314"/>
  <c r="GH85" i="314"/>
  <c r="GH69" i="288"/>
  <c r="GH119" i="288"/>
  <c r="GH143" i="273"/>
  <c r="GG144" i="273"/>
  <c r="GH114" i="288"/>
  <c r="GH115" i="288"/>
  <c r="GH123" i="288"/>
  <c r="GH57" i="288"/>
  <c r="GH52" i="288"/>
  <c r="GH46" i="288"/>
  <c r="GH33" i="288"/>
  <c r="GJ35" i="273"/>
  <c r="H30" i="273"/>
  <c r="H78" i="273"/>
  <c r="GF79" i="288"/>
  <c r="GF74" i="288"/>
  <c r="K50" i="273"/>
  <c r="L50" i="273"/>
  <c r="M50" i="273"/>
  <c r="O50" i="273"/>
  <c r="N50" i="273"/>
  <c r="Q50" i="273"/>
  <c r="P50" i="273"/>
  <c r="R50" i="273"/>
  <c r="U50" i="273"/>
  <c r="S50" i="273"/>
  <c r="T50" i="273"/>
  <c r="V50" i="273"/>
  <c r="X50" i="273"/>
  <c r="Y50" i="273"/>
  <c r="W50" i="273"/>
  <c r="Z50" i="273"/>
  <c r="AC50" i="273"/>
  <c r="AA50" i="273"/>
  <c r="AB50" i="273"/>
  <c r="AD50" i="273"/>
  <c r="AE50" i="273"/>
  <c r="AH50" i="273"/>
  <c r="AF50" i="273"/>
  <c r="AG50" i="273"/>
  <c r="AI50" i="273"/>
  <c r="AK50" i="273"/>
  <c r="AJ50" i="273"/>
  <c r="AL50" i="273"/>
  <c r="AM50" i="273"/>
  <c r="AN50" i="273"/>
  <c r="AQ50" i="273"/>
  <c r="AP50" i="273"/>
  <c r="AO50" i="273"/>
  <c r="AS50" i="273"/>
  <c r="AR50" i="273"/>
  <c r="AU50" i="273"/>
  <c r="AT50" i="273"/>
  <c r="AY50" i="273"/>
  <c r="AV50" i="273"/>
  <c r="AW50" i="273"/>
  <c r="AX50" i="273"/>
  <c r="AZ50" i="273"/>
  <c r="BA50" i="273"/>
  <c r="BB50" i="273"/>
  <c r="H112" i="273"/>
  <c r="H57" i="273"/>
  <c r="GJ32" i="289"/>
  <c r="H149" i="273"/>
  <c r="H32" i="289"/>
  <c r="GJ125" i="273"/>
  <c r="H122" i="273"/>
  <c r="H125" i="273"/>
  <c r="GI126" i="273"/>
  <c r="EH18" i="285"/>
  <c r="EH21" i="285"/>
  <c r="EG75" i="265"/>
  <c r="J88" i="277"/>
  <c r="J81" i="277"/>
  <c r="L88" i="277"/>
  <c r="K88" i="277"/>
  <c r="GJ100" i="278"/>
  <c r="N81" i="265"/>
  <c r="K81" i="277"/>
  <c r="M88" i="277"/>
  <c r="N88" i="277"/>
  <c r="O88" i="277"/>
  <c r="P88" i="277"/>
  <c r="J75" i="277"/>
  <c r="Q88" i="277"/>
  <c r="K75" i="277"/>
  <c r="L75" i="277"/>
  <c r="M75" i="277"/>
  <c r="N75" i="277"/>
  <c r="R88" i="277"/>
  <c r="O75" i="277"/>
  <c r="P75" i="277"/>
  <c r="S88" i="277"/>
  <c r="Q75" i="277"/>
  <c r="R75" i="277"/>
  <c r="S75" i="277"/>
  <c r="T88" i="277"/>
  <c r="T75" i="277"/>
  <c r="U75" i="277"/>
  <c r="V75" i="277"/>
  <c r="U88" i="277"/>
  <c r="W75" i="277"/>
  <c r="X75" i="277"/>
  <c r="Y75" i="277"/>
  <c r="V88" i="277"/>
  <c r="Z75" i="277"/>
  <c r="AA75" i="277"/>
  <c r="AB75" i="277"/>
  <c r="W88" i="277"/>
  <c r="AC75" i="277"/>
  <c r="AD75" i="277"/>
  <c r="AE75" i="277"/>
  <c r="X88" i="277"/>
  <c r="AF75" i="277"/>
  <c r="AG75" i="277"/>
  <c r="AH75" i="277"/>
  <c r="Y88" i="277"/>
  <c r="AI75" i="277"/>
  <c r="AJ75" i="277"/>
  <c r="AK75" i="277"/>
  <c r="Z88" i="277"/>
  <c r="AL75" i="277"/>
  <c r="AM75" i="277"/>
  <c r="AO75" i="277"/>
  <c r="GG20" i="285"/>
  <c r="GG3" i="285"/>
  <c r="GG3" i="314"/>
  <c r="GG3" i="286"/>
  <c r="GG3" i="282"/>
  <c r="GG3" i="265"/>
  <c r="GG3" i="273"/>
  <c r="GG47" i="273"/>
  <c r="GG3" i="289"/>
  <c r="GG3" i="304"/>
  <c r="GG3" i="275"/>
  <c r="GG3" i="278"/>
  <c r="GJ10" i="286"/>
  <c r="GJ21" i="282"/>
  <c r="GJ111" i="273"/>
  <c r="GJ107" i="273"/>
  <c r="H103" i="273"/>
  <c r="GJ224" i="280"/>
  <c r="GJ23" i="289"/>
  <c r="GJ77" i="273"/>
  <c r="H74" i="273"/>
  <c r="GI200" i="280"/>
  <c r="GI109" i="278"/>
  <c r="GI37" i="314"/>
  <c r="GI76" i="314"/>
  <c r="GI85" i="282"/>
  <c r="GI29" i="282"/>
  <c r="GI74" i="282"/>
  <c r="GI15" i="275"/>
  <c r="GI20" i="275"/>
  <c r="GJ17" i="275"/>
  <c r="GI125" i="280"/>
  <c r="H107" i="273"/>
  <c r="H21" i="282"/>
  <c r="H10" i="286"/>
  <c r="H111" i="273"/>
  <c r="GH20" i="285"/>
  <c r="BA3" i="277"/>
  <c r="AR3" i="277"/>
  <c r="AJ3" i="277"/>
  <c r="AB3" i="277"/>
  <c r="T3" i="277"/>
  <c r="M3" i="277"/>
  <c r="H35" i="273"/>
  <c r="H163" i="273"/>
  <c r="GG79" i="288"/>
  <c r="GG74" i="288"/>
  <c r="GJ124" i="273"/>
  <c r="GJ126" i="273"/>
  <c r="GJ187" i="273"/>
  <c r="GJ105" i="278"/>
  <c r="H92" i="273"/>
  <c r="AZ3" i="277"/>
  <c r="AS3" i="277"/>
  <c r="AK3" i="277"/>
  <c r="AA3" i="277"/>
  <c r="S3" i="277"/>
  <c r="L3" i="277"/>
  <c r="H37" i="314"/>
  <c r="H200" i="280"/>
  <c r="H76" i="314"/>
  <c r="H84" i="278"/>
  <c r="H22" i="289"/>
  <c r="H15" i="275"/>
  <c r="H85" i="282"/>
  <c r="H87" i="273"/>
  <c r="H74" i="282"/>
  <c r="H91" i="273"/>
  <c r="H109" i="278"/>
  <c r="H29" i="282"/>
  <c r="H49" i="280"/>
  <c r="H77" i="273"/>
  <c r="H54" i="273"/>
  <c r="AX3" i="277"/>
  <c r="AO3" i="277"/>
  <c r="AI3" i="277"/>
  <c r="AC3" i="277"/>
  <c r="U3" i="277"/>
  <c r="K3" i="277"/>
  <c r="GI11" i="282"/>
  <c r="GI64" i="282"/>
  <c r="GI126" i="280"/>
  <c r="GI212" i="280"/>
  <c r="GI230" i="280"/>
  <c r="GI191" i="280"/>
  <c r="GI17" i="314"/>
  <c r="GI47" i="314"/>
  <c r="GI54" i="314"/>
  <c r="GI40" i="286"/>
  <c r="GI155" i="273"/>
  <c r="GI156" i="273"/>
  <c r="GJ20" i="275"/>
  <c r="AW3" i="277"/>
  <c r="AP3" i="277"/>
  <c r="AG3" i="277"/>
  <c r="Z3" i="277"/>
  <c r="R3" i="277"/>
  <c r="AV3" i="277"/>
  <c r="AQ3" i="277"/>
  <c r="AF3" i="277"/>
  <c r="W3" i="277"/>
  <c r="P3" i="277"/>
  <c r="J11" i="277"/>
  <c r="CB81" i="278"/>
  <c r="CB35" i="265"/>
  <c r="CC81" i="278"/>
  <c r="CC35" i="265"/>
  <c r="CD81" i="278"/>
  <c r="CD35" i="265"/>
  <c r="CE81" i="278"/>
  <c r="CE35" i="265"/>
  <c r="CF81" i="278"/>
  <c r="CF35" i="265"/>
  <c r="CG81" i="278"/>
  <c r="CG35" i="265"/>
  <c r="CH81" i="278"/>
  <c r="CH35" i="265"/>
  <c r="CI81" i="278"/>
  <c r="CI35" i="265"/>
  <c r="CJ81" i="278"/>
  <c r="CJ35" i="265"/>
  <c r="CK81" i="278"/>
  <c r="CK35" i="265"/>
  <c r="CL81" i="278"/>
  <c r="CL35" i="265"/>
  <c r="CM81" i="278"/>
  <c r="CM35" i="265"/>
  <c r="CN81" i="278"/>
  <c r="CN35" i="265"/>
  <c r="CO81" i="278"/>
  <c r="CO35" i="265"/>
  <c r="CP81" i="278"/>
  <c r="CP35" i="265"/>
  <c r="CQ81" i="278"/>
  <c r="CQ35" i="265"/>
  <c r="CR81" i="278"/>
  <c r="CR35" i="265"/>
  <c r="CS81" i="278"/>
  <c r="CS35" i="265"/>
  <c r="CT81" i="278"/>
  <c r="CT35" i="265"/>
  <c r="CU81" i="278"/>
  <c r="CU35" i="265"/>
  <c r="CV81" i="278"/>
  <c r="CV35" i="265"/>
  <c r="CW81" i="278"/>
  <c r="CW35" i="265"/>
  <c r="CX81" i="278"/>
  <c r="CX35" i="265"/>
  <c r="CY81" i="278"/>
  <c r="CY35" i="265"/>
  <c r="CZ81" i="278"/>
  <c r="CZ35" i="265"/>
  <c r="DA81" i="278"/>
  <c r="DA35" i="265"/>
  <c r="DB81" i="278"/>
  <c r="DB35" i="265"/>
  <c r="DC81" i="278"/>
  <c r="DC35" i="265"/>
  <c r="DD81" i="278"/>
  <c r="DD35" i="265"/>
  <c r="DE81" i="278"/>
  <c r="DE35" i="265"/>
  <c r="DF81" i="278"/>
  <c r="DF35" i="265"/>
  <c r="DG81" i="278"/>
  <c r="DG35" i="265"/>
  <c r="DH81" i="278"/>
  <c r="DH35" i="265"/>
  <c r="DI81" i="278"/>
  <c r="DI35" i="265"/>
  <c r="DJ81" i="278"/>
  <c r="DJ35" i="265"/>
  <c r="DK81" i="278"/>
  <c r="DK35" i="265"/>
  <c r="DL81" i="278"/>
  <c r="DL35" i="265"/>
  <c r="DM81" i="278"/>
  <c r="DM35" i="265"/>
  <c r="DN81" i="278"/>
  <c r="DN35" i="265"/>
  <c r="DO81" i="278"/>
  <c r="DO35" i="265"/>
  <c r="DP81" i="278"/>
  <c r="DP35" i="265"/>
  <c r="DQ81" i="278"/>
  <c r="DQ35" i="265"/>
  <c r="DR81" i="278"/>
  <c r="DR35" i="265"/>
  <c r="DS81" i="278"/>
  <c r="DS35" i="265"/>
  <c r="DT81" i="278"/>
  <c r="DT35" i="265"/>
  <c r="DU81" i="278"/>
  <c r="DU35" i="265"/>
  <c r="DV81" i="278"/>
  <c r="DV35" i="265"/>
  <c r="DW81" i="278"/>
  <c r="DW35" i="265"/>
  <c r="DX81" i="278"/>
  <c r="DX35" i="265"/>
  <c r="DY81" i="278"/>
  <c r="DY35" i="265"/>
  <c r="DZ81" i="278"/>
  <c r="DZ35" i="265"/>
  <c r="EA81" i="278"/>
  <c r="EA35" i="265"/>
  <c r="EB81" i="278"/>
  <c r="EB35" i="265"/>
  <c r="EC81" i="278"/>
  <c r="EC35" i="265"/>
  <c r="ED81" i="278"/>
  <c r="ED35" i="265"/>
  <c r="EE81" i="278"/>
  <c r="EE35" i="265"/>
  <c r="EF81" i="278"/>
  <c r="EF35" i="265"/>
  <c r="EG81" i="278"/>
  <c r="EG35" i="265"/>
  <c r="EH81" i="278"/>
  <c r="EH35" i="265"/>
  <c r="EI81" i="278"/>
  <c r="EI35" i="265"/>
  <c r="EJ81" i="278"/>
  <c r="EJ35" i="265"/>
  <c r="EK81" i="278"/>
  <c r="EK35" i="265"/>
  <c r="EL81" i="278"/>
  <c r="EL35" i="265"/>
  <c r="EM81" i="278"/>
  <c r="EM35" i="265"/>
  <c r="EN81" i="278"/>
  <c r="EN35" i="265"/>
  <c r="EO81" i="278"/>
  <c r="EO35" i="265"/>
  <c r="EP81" i="278"/>
  <c r="EP35" i="265"/>
  <c r="EQ81" i="278"/>
  <c r="EQ35" i="265"/>
  <c r="ER81" i="278"/>
  <c r="ER35" i="265"/>
  <c r="ES81" i="278"/>
  <c r="ES35" i="265"/>
  <c r="ET81" i="278"/>
  <c r="ET35" i="265"/>
  <c r="EU81" i="278"/>
  <c r="EU35" i="265"/>
  <c r="EV81" i="278"/>
  <c r="EV35" i="265"/>
  <c r="EW81" i="278"/>
  <c r="EW35" i="265"/>
  <c r="EX81" i="278"/>
  <c r="EX35" i="265"/>
  <c r="EY81" i="278"/>
  <c r="EY35" i="265"/>
  <c r="EZ81" i="278"/>
  <c r="EZ35" i="265"/>
  <c r="FA81" i="278"/>
  <c r="FA35" i="265"/>
  <c r="FB81" i="278"/>
  <c r="FB35" i="265"/>
  <c r="FC81" i="278"/>
  <c r="FC35" i="265"/>
  <c r="FD81" i="278"/>
  <c r="FD35" i="265"/>
  <c r="FE81" i="278"/>
  <c r="FE35" i="265"/>
  <c r="FF81" i="278"/>
  <c r="FF35" i="265"/>
  <c r="FG81" i="278"/>
  <c r="FG35" i="265"/>
  <c r="FH81" i="278"/>
  <c r="FH35" i="265"/>
  <c r="FI81" i="278"/>
  <c r="FI35" i="265"/>
  <c r="FJ81" i="278"/>
  <c r="FJ35" i="265"/>
  <c r="FK81" i="278"/>
  <c r="FK35" i="265"/>
  <c r="FL81" i="278"/>
  <c r="FL35" i="265"/>
  <c r="FM81" i="278"/>
  <c r="FM35" i="265"/>
  <c r="FN81" i="278"/>
  <c r="FN35" i="265"/>
  <c r="FO81" i="278"/>
  <c r="FO35" i="265"/>
  <c r="FP81" i="278"/>
  <c r="FP35" i="265"/>
  <c r="FQ81" i="278"/>
  <c r="FQ35" i="265"/>
  <c r="FR81" i="278"/>
  <c r="FR35" i="265"/>
  <c r="FS81" i="278"/>
  <c r="FS35" i="265"/>
  <c r="FT81" i="278"/>
  <c r="FT35" i="265"/>
  <c r="FU81" i="278"/>
  <c r="FU35" i="265"/>
  <c r="FV81" i="278"/>
  <c r="FV35" i="265"/>
  <c r="FW81" i="278"/>
  <c r="FW35" i="265"/>
  <c r="FX81" i="278"/>
  <c r="FX35" i="265"/>
  <c r="FY81" i="278"/>
  <c r="FY35" i="265"/>
  <c r="FZ81" i="278"/>
  <c r="FZ35" i="265"/>
  <c r="GA81" i="278"/>
  <c r="GA35" i="265"/>
  <c r="GB81" i="278"/>
  <c r="GB35" i="265"/>
  <c r="GC81" i="278"/>
  <c r="GC35" i="265"/>
  <c r="GD81" i="278"/>
  <c r="GD35" i="265"/>
  <c r="GE81" i="278"/>
  <c r="GE35" i="265"/>
  <c r="GF81" i="278"/>
  <c r="GF35" i="265"/>
  <c r="GG81" i="278"/>
  <c r="GG35" i="265"/>
  <c r="GH81" i="278"/>
  <c r="GH35" i="265"/>
  <c r="GI81" i="278"/>
  <c r="GI35" i="265"/>
  <c r="GJ81" i="278"/>
  <c r="GJ35" i="265"/>
  <c r="J35" i="277"/>
  <c r="O33" i="277"/>
  <c r="T47" i="265"/>
  <c r="U47" i="265"/>
  <c r="O47" i="277"/>
  <c r="K11" i="277"/>
  <c r="N39" i="277"/>
  <c r="O9" i="277"/>
  <c r="N10" i="277"/>
  <c r="O10" i="277"/>
  <c r="O39" i="277"/>
  <c r="N9" i="277"/>
  <c r="V84" i="306"/>
  <c r="V85" i="306"/>
  <c r="V41" i="265"/>
  <c r="W84" i="306"/>
  <c r="W85" i="306"/>
  <c r="W41" i="265"/>
  <c r="P41" i="277"/>
  <c r="T45" i="265"/>
  <c r="U45" i="265"/>
  <c r="O45" i="277"/>
  <c r="N11" i="277"/>
  <c r="M10" i="277"/>
  <c r="O11" i="277"/>
  <c r="O44" i="277"/>
  <c r="P14" i="277"/>
  <c r="J9" i="277"/>
  <c r="K9" i="277"/>
  <c r="V363" i="307"/>
  <c r="V364" i="307"/>
  <c r="V40" i="265"/>
  <c r="W363" i="307"/>
  <c r="W364" i="307"/>
  <c r="W40" i="265"/>
  <c r="P40" i="277"/>
  <c r="T84" i="306"/>
  <c r="T85" i="306"/>
  <c r="T41" i="265"/>
  <c r="U84" i="306"/>
  <c r="U85" i="306"/>
  <c r="U41" i="265"/>
  <c r="O41" i="277"/>
  <c r="Q44" i="277"/>
  <c r="X84" i="306"/>
  <c r="X85" i="306"/>
  <c r="X41" i="265"/>
  <c r="Y84" i="306"/>
  <c r="Y85" i="306"/>
  <c r="Y41" i="265"/>
  <c r="Q41" i="277"/>
  <c r="N14" i="277"/>
  <c r="R9" i="277"/>
  <c r="X47" i="265"/>
  <c r="Y47" i="265"/>
  <c r="Q47" i="277"/>
  <c r="Q14" i="277"/>
  <c r="V45" i="265"/>
  <c r="W45" i="265"/>
  <c r="P45" i="277"/>
  <c r="X363" i="307"/>
  <c r="X364" i="307"/>
  <c r="X40" i="265"/>
  <c r="Y363" i="307"/>
  <c r="Y364" i="307"/>
  <c r="Y40" i="265"/>
  <c r="Q40" i="277"/>
  <c r="Q33" i="277"/>
  <c r="X90" i="306"/>
  <c r="X91" i="306"/>
  <c r="X42" i="265"/>
  <c r="Y90" i="306"/>
  <c r="Y91" i="306"/>
  <c r="Y42" i="265"/>
  <c r="Q42" i="277"/>
  <c r="T90" i="306"/>
  <c r="T91" i="306"/>
  <c r="T42" i="265"/>
  <c r="U90" i="306"/>
  <c r="U91" i="306"/>
  <c r="U42" i="265"/>
  <c r="O42" i="277"/>
  <c r="P33" i="277"/>
  <c r="X45" i="265"/>
  <c r="Y45" i="265"/>
  <c r="Q45" i="277"/>
  <c r="Q9" i="277"/>
  <c r="S39" i="277"/>
  <c r="R11" i="277"/>
  <c r="R45" i="277"/>
  <c r="S9" i="277"/>
  <c r="P9" i="277"/>
  <c r="V47" i="265"/>
  <c r="W47" i="265"/>
  <c r="P47" i="277"/>
  <c r="V90" i="306"/>
  <c r="V91" i="306"/>
  <c r="V42" i="265"/>
  <c r="W90" i="306"/>
  <c r="W91" i="306"/>
  <c r="W42" i="265"/>
  <c r="P42" i="277"/>
  <c r="Q10" i="277"/>
  <c r="S42" i="277"/>
  <c r="S33" i="277"/>
  <c r="P44" i="277"/>
  <c r="R41" i="277"/>
  <c r="R10" i="277"/>
  <c r="S41" i="277"/>
  <c r="R47" i="277"/>
  <c r="P10" i="277"/>
  <c r="S44" i="277"/>
  <c r="S47" i="277"/>
  <c r="Q39" i="277"/>
  <c r="P11" i="277"/>
  <c r="R39" i="277"/>
  <c r="R42" i="277"/>
  <c r="T33" i="277"/>
  <c r="U41" i="277"/>
  <c r="R44" i="277"/>
  <c r="T47" i="277"/>
  <c r="T41" i="277"/>
  <c r="W10" i="277"/>
  <c r="T45" i="277"/>
  <c r="T11" i="277"/>
  <c r="S45" i="277"/>
  <c r="T40" i="277"/>
  <c r="R33" i="277"/>
  <c r="T44" i="277"/>
  <c r="S10" i="277"/>
  <c r="S40" i="277"/>
  <c r="S14" i="277"/>
  <c r="U44" i="277"/>
  <c r="T9" i="277"/>
  <c r="S11" i="277"/>
  <c r="U40" i="277"/>
  <c r="U9" i="277"/>
  <c r="U47" i="277"/>
  <c r="T39" i="277"/>
  <c r="U10" i="277"/>
  <c r="T10" i="277"/>
  <c r="U42" i="277"/>
  <c r="U39" i="277"/>
  <c r="U11" i="277"/>
  <c r="T42" i="277"/>
  <c r="U45" i="277"/>
  <c r="U33" i="277"/>
  <c r="W33" i="277"/>
  <c r="V11" i="277"/>
  <c r="K34" i="277"/>
  <c r="V47" i="277"/>
  <c r="V9" i="277"/>
  <c r="W40" i="277"/>
  <c r="W9" i="277"/>
  <c r="W42" i="277"/>
  <c r="V44" i="277"/>
  <c r="V45" i="277"/>
  <c r="W45" i="277"/>
  <c r="W41" i="277"/>
  <c r="V33" i="277"/>
  <c r="V41" i="277"/>
  <c r="W39" i="277"/>
  <c r="V42" i="277"/>
  <c r="W47" i="277"/>
  <c r="V10" i="277"/>
  <c r="V39" i="277"/>
  <c r="X33" i="277"/>
  <c r="X44" i="277"/>
  <c r="X40" i="277"/>
  <c r="X14" i="277"/>
  <c r="W11" i="277"/>
  <c r="X39" i="277"/>
  <c r="AA40" i="277"/>
  <c r="Y14" i="277"/>
  <c r="X45" i="277"/>
  <c r="M9" i="277"/>
  <c r="W44" i="277"/>
  <c r="X9" i="277"/>
  <c r="X41" i="277"/>
  <c r="Z44" i="277"/>
  <c r="X47" i="277"/>
  <c r="Z9" i="277"/>
  <c r="X42" i="277"/>
  <c r="X11" i="277"/>
  <c r="Z11" i="277"/>
  <c r="X10" i="277"/>
  <c r="Z10" i="277"/>
  <c r="Z33" i="277"/>
  <c r="Y45" i="277"/>
  <c r="Z14" i="277"/>
  <c r="Y41" i="277"/>
  <c r="Y11" i="277"/>
  <c r="Y47" i="277"/>
  <c r="Y40" i="277"/>
  <c r="Y44" i="277"/>
  <c r="Y33" i="277"/>
  <c r="Z41" i="277"/>
  <c r="Y39" i="277"/>
  <c r="Z40" i="277"/>
  <c r="Y10" i="277"/>
  <c r="AA42" i="277"/>
  <c r="Z39" i="277"/>
  <c r="AA39" i="277"/>
  <c r="Y42" i="277"/>
  <c r="Z42" i="277"/>
  <c r="Z47" i="277"/>
  <c r="AA9" i="277"/>
  <c r="AA44" i="277"/>
  <c r="Y9" i="277"/>
  <c r="AD39" i="277"/>
  <c r="AB10" i="277"/>
  <c r="AA41" i="277"/>
  <c r="AA11" i="277"/>
  <c r="AB11" i="277"/>
  <c r="AA47" i="277"/>
  <c r="AC33" i="277"/>
  <c r="AA33" i="277"/>
  <c r="AA45" i="277"/>
  <c r="Z45" i="277"/>
  <c r="AD45" i="277"/>
  <c r="AA10" i="277"/>
  <c r="AC14" i="277"/>
  <c r="AD9" i="277"/>
  <c r="AC45" i="277"/>
  <c r="AC41" i="277"/>
  <c r="AC11" i="277"/>
  <c r="AD47" i="277"/>
  <c r="AD41" i="277"/>
  <c r="AB42" i="277"/>
  <c r="AB40" i="277"/>
  <c r="AB41" i="277"/>
  <c r="AC40" i="277"/>
  <c r="AD40" i="277"/>
  <c r="AB33" i="277"/>
  <c r="AC10" i="277"/>
  <c r="AC44" i="277"/>
  <c r="M11" i="277"/>
  <c r="AB47" i="277"/>
  <c r="AB9" i="277"/>
  <c r="AC9" i="277"/>
  <c r="AB45" i="277"/>
  <c r="AB44" i="277"/>
  <c r="AB39" i="277"/>
  <c r="AC42" i="277"/>
  <c r="AC47" i="277"/>
  <c r="AD11" i="277"/>
  <c r="AD42" i="277"/>
  <c r="AC39" i="277"/>
  <c r="AE11" i="277"/>
  <c r="AD10" i="277"/>
  <c r="AF40" i="277"/>
  <c r="AD33" i="277"/>
  <c r="AF47" i="277"/>
  <c r="AF11" i="277"/>
  <c r="AF33" i="277"/>
  <c r="AD44" i="277"/>
  <c r="AD14" i="277"/>
  <c r="AH10" i="277"/>
  <c r="AE40" i="277"/>
  <c r="AE44" i="277"/>
  <c r="AE39" i="277"/>
  <c r="AF42" i="277"/>
  <c r="AE47" i="277"/>
  <c r="AI42" i="277"/>
  <c r="AE10" i="277"/>
  <c r="AE33" i="277"/>
  <c r="AG39" i="277"/>
  <c r="AF44" i="277"/>
  <c r="AI45" i="277"/>
  <c r="AF41" i="277"/>
  <c r="AE9" i="277"/>
  <c r="AF45" i="277"/>
  <c r="AE41" i="277"/>
  <c r="AF9" i="277"/>
  <c r="AG33" i="277"/>
  <c r="AF39" i="277"/>
  <c r="AF10" i="277"/>
  <c r="AI44" i="277"/>
  <c r="AE42" i="277"/>
  <c r="AG45" i="277"/>
  <c r="AH40" i="277"/>
  <c r="AE45" i="277"/>
  <c r="AI9" i="277"/>
  <c r="AG10" i="277"/>
  <c r="AI33" i="277"/>
  <c r="AH42" i="277"/>
  <c r="AI41" i="277"/>
  <c r="AG40" i="277"/>
  <c r="AH33" i="277"/>
  <c r="AE14" i="277"/>
  <c r="AH47" i="277"/>
  <c r="AG41" i="277"/>
  <c r="AI11" i="277"/>
  <c r="AJ41" i="277"/>
  <c r="AG47" i="277"/>
  <c r="AG42" i="277"/>
  <c r="AG9" i="277"/>
  <c r="AH39" i="277"/>
  <c r="AI10" i="277"/>
  <c r="AH44" i="277"/>
  <c r="AJ45" i="277"/>
  <c r="AI47" i="277"/>
  <c r="AI39" i="277"/>
  <c r="AG11" i="277"/>
  <c r="AH11" i="277"/>
  <c r="AJ10" i="277"/>
  <c r="AJ39" i="277"/>
  <c r="AG44" i="277"/>
  <c r="AJ11" i="277"/>
  <c r="AJ40" i="277"/>
  <c r="AJ9" i="277"/>
  <c r="AI40" i="277"/>
  <c r="AH41" i="277"/>
  <c r="AH9" i="277"/>
  <c r="AH12" i="277"/>
  <c r="AJ14" i="277"/>
  <c r="AK47" i="277"/>
  <c r="AK40" i="277"/>
  <c r="AL10" i="277"/>
  <c r="AJ33" i="277"/>
  <c r="AK33" i="277"/>
  <c r="AK44" i="277"/>
  <c r="AL9" i="277"/>
  <c r="AK14" i="277"/>
  <c r="AK42" i="277"/>
  <c r="AJ47" i="277"/>
  <c r="AJ42" i="277"/>
  <c r="AJ44" i="277"/>
  <c r="AH45" i="277"/>
  <c r="AL39" i="277"/>
  <c r="AL42" i="277"/>
  <c r="AK45" i="277"/>
  <c r="AK10" i="277"/>
  <c r="AK41" i="277"/>
  <c r="AL40" i="277"/>
  <c r="AK9" i="277"/>
  <c r="AL14" i="277"/>
  <c r="AL33" i="277"/>
  <c r="AN41" i="277"/>
  <c r="Q11" i="277"/>
  <c r="AK11" i="277"/>
  <c r="AL44" i="277"/>
  <c r="AO44" i="277"/>
  <c r="AL47" i="277"/>
  <c r="AL45" i="277"/>
  <c r="AM39" i="277"/>
  <c r="AM41" i="277"/>
  <c r="AN45" i="277"/>
  <c r="AM9" i="277"/>
  <c r="AM45" i="277"/>
  <c r="AL11" i="277"/>
  <c r="AK39" i="277"/>
  <c r="AN47" i="277"/>
  <c r="AN39" i="277"/>
  <c r="AN9" i="277"/>
  <c r="AM11" i="277"/>
  <c r="AM14" i="277"/>
  <c r="AL41" i="277"/>
  <c r="AN14" i="277"/>
  <c r="AM40" i="277"/>
  <c r="AM44" i="277"/>
  <c r="AM33" i="277"/>
  <c r="AM42" i="277"/>
  <c r="AM47" i="277"/>
  <c r="AN11" i="277"/>
  <c r="AN40" i="277"/>
  <c r="AM10" i="277"/>
  <c r="AN33" i="277"/>
  <c r="AN10" i="277"/>
  <c r="AN42" i="277"/>
  <c r="AO9" i="277"/>
  <c r="AO33" i="277"/>
  <c r="AO41" i="277"/>
  <c r="AO39" i="277"/>
  <c r="AP42" i="277"/>
  <c r="AN44" i="277"/>
  <c r="AO47" i="277"/>
  <c r="AP41" i="277"/>
  <c r="AO10" i="277"/>
  <c r="AR10" i="277"/>
  <c r="AO14" i="277"/>
  <c r="AO40" i="277"/>
  <c r="AR11" i="277"/>
  <c r="AR47" i="277"/>
  <c r="AO45" i="277"/>
  <c r="AP33" i="277"/>
  <c r="AP39" i="277"/>
  <c r="AR44" i="277"/>
  <c r="AP11" i="277"/>
  <c r="AP10" i="277"/>
  <c r="AO11" i="277"/>
  <c r="AQ45" i="277"/>
  <c r="AP45" i="277"/>
  <c r="AP44" i="277"/>
  <c r="AS39" i="277"/>
  <c r="AP47" i="277"/>
  <c r="AQ40" i="277"/>
  <c r="AP40" i="277"/>
  <c r="AR45" i="277"/>
  <c r="AS47" i="277"/>
  <c r="AR42" i="277"/>
  <c r="AQ41" i="277"/>
  <c r="AQ42" i="277"/>
  <c r="AR41" i="277"/>
  <c r="AR9" i="277"/>
  <c r="AQ14" i="277"/>
  <c r="AQ11" i="277"/>
  <c r="AR14" i="277"/>
  <c r="AR33" i="277"/>
  <c r="AP9" i="277"/>
  <c r="AQ10" i="277"/>
  <c r="AS42" i="277"/>
  <c r="AU39" i="277"/>
  <c r="AS45" i="277"/>
  <c r="AR40" i="277"/>
  <c r="AQ33" i="277"/>
  <c r="AQ39" i="277"/>
  <c r="AQ44" i="277"/>
  <c r="AQ9" i="277"/>
  <c r="AO42" i="277"/>
  <c r="AT44" i="277"/>
  <c r="AT10" i="277"/>
  <c r="AS11" i="277"/>
  <c r="AS33" i="277"/>
  <c r="AT40" i="277"/>
  <c r="AS40" i="277"/>
  <c r="AS10" i="277"/>
  <c r="AS44" i="277"/>
  <c r="AS41" i="277"/>
  <c r="AQ47" i="277"/>
  <c r="AT47" i="277"/>
  <c r="AR39" i="277"/>
  <c r="AT41" i="277"/>
  <c r="AU14" i="277"/>
  <c r="AU41" i="277"/>
  <c r="AV44" i="277"/>
  <c r="AU40" i="277"/>
  <c r="AT45" i="277"/>
  <c r="AV11" i="277"/>
  <c r="AU11" i="277"/>
  <c r="AT14" i="277"/>
  <c r="AT39" i="277"/>
  <c r="AT33" i="277"/>
  <c r="AV41" i="277"/>
  <c r="AS14" i="277"/>
  <c r="AT9" i="277"/>
  <c r="AT42" i="277"/>
  <c r="AT11" i="277"/>
  <c r="AV42" i="277"/>
  <c r="AU33" i="277"/>
  <c r="AV39" i="277"/>
  <c r="AV9" i="277"/>
  <c r="AV10" i="277"/>
  <c r="AU10" i="277"/>
  <c r="AV40" i="277"/>
  <c r="AU44" i="277"/>
  <c r="AV33" i="277"/>
  <c r="AU9" i="277"/>
  <c r="AU47" i="277"/>
  <c r="AV47" i="277"/>
  <c r="AV45" i="277"/>
  <c r="AU42" i="277"/>
  <c r="AU45" i="277"/>
  <c r="AX11" i="277"/>
  <c r="AX40" i="277"/>
  <c r="AW41" i="277"/>
  <c r="AW11" i="277"/>
  <c r="AX41" i="277"/>
  <c r="AX47" i="277"/>
  <c r="AX9" i="277"/>
  <c r="AW40" i="277"/>
  <c r="AX42" i="277"/>
  <c r="AX10" i="277"/>
  <c r="AW42" i="277"/>
  <c r="AW47" i="277"/>
  <c r="AW45" i="277"/>
  <c r="AW39" i="277"/>
  <c r="AX45" i="277"/>
  <c r="AX44" i="277"/>
  <c r="AX39" i="277"/>
  <c r="AW9" i="277"/>
  <c r="AW14" i="277"/>
  <c r="AW44" i="277"/>
  <c r="AX33" i="277"/>
  <c r="AW33" i="277"/>
  <c r="AW10" i="277"/>
  <c r="AZ39" i="277"/>
  <c r="AY42" i="277"/>
  <c r="AY33" i="277"/>
  <c r="AZ9" i="277"/>
  <c r="AZ41" i="277"/>
  <c r="AY41" i="277"/>
  <c r="AY44" i="277"/>
  <c r="AZ47" i="277"/>
  <c r="AY9" i="277"/>
  <c r="AZ44" i="277"/>
  <c r="AY14" i="277"/>
  <c r="AZ14" i="277"/>
  <c r="AY10" i="277"/>
  <c r="AY39" i="277"/>
  <c r="AZ42" i="277"/>
  <c r="AY11" i="277"/>
  <c r="AY40" i="277"/>
  <c r="BB39" i="277"/>
  <c r="AZ33" i="277"/>
  <c r="AZ40" i="277"/>
  <c r="AY47" i="277"/>
  <c r="AY45" i="277"/>
  <c r="M33" i="277"/>
  <c r="BB33" i="277"/>
  <c r="BA39" i="277"/>
  <c r="BB9" i="277"/>
  <c r="BB47" i="277"/>
  <c r="BA33" i="277"/>
  <c r="BA41" i="277"/>
  <c r="BA9" i="277"/>
  <c r="BB45" i="277"/>
  <c r="AZ10" i="277"/>
  <c r="L39" i="277"/>
  <c r="BA45" i="277"/>
  <c r="BB41" i="277"/>
  <c r="BA40" i="277"/>
  <c r="AZ45" i="277"/>
  <c r="BA14" i="277"/>
  <c r="BB42" i="277"/>
  <c r="L10" i="277"/>
  <c r="BB10" i="277"/>
  <c r="BB44" i="277"/>
  <c r="BB40" i="277"/>
  <c r="BA44" i="277"/>
  <c r="BA11" i="277"/>
  <c r="BB11" i="277"/>
  <c r="BA42" i="277"/>
  <c r="BA47" i="277"/>
  <c r="BA10" i="277"/>
  <c r="R40" i="277"/>
  <c r="K33" i="277"/>
  <c r="P39" i="277"/>
  <c r="J10" i="277"/>
  <c r="N33" i="277"/>
  <c r="K10" i="277"/>
  <c r="L14" i="277"/>
  <c r="M14" i="277"/>
  <c r="L33" i="277"/>
  <c r="V40" i="277"/>
  <c r="K39" i="277"/>
  <c r="M39" i="277"/>
  <c r="J39" i="277"/>
  <c r="T363" i="307"/>
  <c r="T364" i="307"/>
  <c r="T40" i="265"/>
  <c r="U363" i="307"/>
  <c r="U364" i="307"/>
  <c r="U40" i="265"/>
  <c r="O40" i="277"/>
  <c r="J33" i="277"/>
  <c r="J32" i="277"/>
  <c r="W14" i="277"/>
  <c r="R14" i="277"/>
  <c r="K14" i="277"/>
  <c r="V14" i="277"/>
  <c r="O14" i="277"/>
  <c r="U14" i="277"/>
  <c r="T14" i="277"/>
  <c r="GI12" i="285"/>
  <c r="GI13" i="285"/>
  <c r="GI14" i="285"/>
  <c r="GI14" i="265"/>
  <c r="GJ12" i="285"/>
  <c r="GJ13" i="285"/>
  <c r="GJ14" i="285"/>
  <c r="GJ14" i="265"/>
  <c r="J14" i="277"/>
  <c r="AA14" i="277"/>
  <c r="AB14" i="277"/>
  <c r="AF14" i="277"/>
  <c r="AG14" i="277"/>
  <c r="AH14" i="277"/>
  <c r="N44" i="277"/>
  <c r="AP14" i="277"/>
  <c r="AS9" i="277"/>
  <c r="AV14" i="277"/>
  <c r="AX14" i="277"/>
  <c r="AZ11" i="277"/>
  <c r="BB14" i="277"/>
  <c r="GJ125" i="280"/>
  <c r="AY3" i="277"/>
  <c r="AN3" i="277"/>
  <c r="AH3" i="277"/>
  <c r="Y3" i="277"/>
  <c r="Q3" i="277"/>
  <c r="H86" i="273"/>
  <c r="H55" i="273"/>
  <c r="GI29" i="285"/>
  <c r="GI96" i="280"/>
  <c r="GI86" i="280"/>
  <c r="GI76" i="280"/>
  <c r="GI41" i="314"/>
  <c r="GI85" i="314"/>
  <c r="GI114" i="288"/>
  <c r="GI115" i="288"/>
  <c r="GI123" i="288"/>
  <c r="GI143" i="273"/>
  <c r="GH144" i="273"/>
  <c r="GI119" i="288"/>
  <c r="GI69" i="288"/>
  <c r="GI57" i="288"/>
  <c r="GI52" i="288"/>
  <c r="GI46" i="288"/>
  <c r="GI33" i="288"/>
  <c r="GJ24" i="289"/>
  <c r="GJ31" i="289"/>
  <c r="GH3" i="285"/>
  <c r="GH3" i="314"/>
  <c r="GH3" i="286"/>
  <c r="GH3" i="282"/>
  <c r="GH3" i="265"/>
  <c r="GH3" i="273"/>
  <c r="GH3" i="275"/>
  <c r="GH3" i="278"/>
  <c r="GH47" i="273"/>
  <c r="GH3" i="289"/>
  <c r="GH3" i="304"/>
  <c r="EH75" i="265"/>
  <c r="AP75" i="277"/>
  <c r="EI18" i="285"/>
  <c r="EI21" i="285"/>
  <c r="AT3" i="277"/>
  <c r="AM3" i="277"/>
  <c r="AE3" i="277"/>
  <c r="X3" i="277"/>
  <c r="N3" i="277"/>
  <c r="BB3" i="277"/>
  <c r="AU3" i="277"/>
  <c r="AL3" i="277"/>
  <c r="AD3" i="277"/>
  <c r="V3" i="277"/>
  <c r="O3" i="277"/>
  <c r="AJ12" i="277"/>
  <c r="AP12" i="277"/>
  <c r="AC12" i="277"/>
  <c r="Y12" i="277"/>
  <c r="AK12" i="277"/>
  <c r="AE12" i="277"/>
  <c r="AY12" i="277"/>
  <c r="Z12" i="277"/>
  <c r="T12" i="277"/>
  <c r="H126" i="273"/>
  <c r="H12" i="285"/>
  <c r="GI20" i="285"/>
  <c r="GJ87" i="280"/>
  <c r="GH79" i="288"/>
  <c r="GH74" i="288"/>
  <c r="BB12" i="277"/>
  <c r="AB12" i="277"/>
  <c r="AD12" i="277"/>
  <c r="AA12" i="277"/>
  <c r="O12" i="277"/>
  <c r="GJ64" i="282"/>
  <c r="GJ11" i="282"/>
  <c r="GJ126" i="280"/>
  <c r="GJ218" i="280"/>
  <c r="GJ212" i="280"/>
  <c r="GJ191" i="280"/>
  <c r="GJ225" i="280"/>
  <c r="GJ230" i="280"/>
  <c r="GJ47" i="314"/>
  <c r="GJ54" i="314"/>
  <c r="GJ40" i="286"/>
  <c r="GJ155" i="273"/>
  <c r="GJ156" i="273"/>
  <c r="Q12" i="277"/>
  <c r="H33" i="277"/>
  <c r="AX12" i="277"/>
  <c r="AT12" i="277"/>
  <c r="J12" i="277"/>
  <c r="K12" i="277"/>
  <c r="AR12" i="277"/>
  <c r="AM12" i="277"/>
  <c r="R12" i="277"/>
  <c r="H187" i="273"/>
  <c r="H28" i="314"/>
  <c r="H106" i="273"/>
  <c r="H138" i="273"/>
  <c r="H124" i="273"/>
  <c r="H105" i="278"/>
  <c r="H100" i="278"/>
  <c r="H56" i="273"/>
  <c r="GJ29" i="285"/>
  <c r="GJ96" i="280"/>
  <c r="GJ86" i="280"/>
  <c r="GJ76" i="280"/>
  <c r="GJ85" i="314"/>
  <c r="GJ41" i="314"/>
  <c r="GJ119" i="288"/>
  <c r="GJ114" i="288"/>
  <c r="GJ115" i="288"/>
  <c r="GJ123" i="288"/>
  <c r="GJ69" i="288"/>
  <c r="GJ143" i="273"/>
  <c r="GI144" i="273"/>
  <c r="GJ33" i="288"/>
  <c r="GJ52" i="288"/>
  <c r="GJ57" i="288"/>
  <c r="GJ46" i="288"/>
  <c r="H140" i="273"/>
  <c r="AS12" i="277"/>
  <c r="H39" i="277"/>
  <c r="BA12" i="277"/>
  <c r="AV12" i="277"/>
  <c r="AI12" i="277"/>
  <c r="P12" i="277"/>
  <c r="H88" i="273"/>
  <c r="H58" i="278"/>
  <c r="H10" i="277"/>
  <c r="AQ12" i="277"/>
  <c r="AO12" i="277"/>
  <c r="AN12" i="277"/>
  <c r="AL12" i="277"/>
  <c r="AF12" i="277"/>
  <c r="X12" i="277"/>
  <c r="W12" i="277"/>
  <c r="S12" i="277"/>
  <c r="GJ3" i="285"/>
  <c r="GJ3" i="314"/>
  <c r="GJ3" i="286"/>
  <c r="GJ3" i="282"/>
  <c r="GJ3" i="265"/>
  <c r="GJ3" i="275"/>
  <c r="GJ3" i="273"/>
  <c r="GJ3" i="278"/>
  <c r="GJ47" i="273"/>
  <c r="GJ3" i="289"/>
  <c r="GJ3" i="304"/>
  <c r="AZ12" i="277"/>
  <c r="AU12" i="277"/>
  <c r="AG12" i="277"/>
  <c r="U12" i="277"/>
  <c r="EJ18" i="285"/>
  <c r="EJ21" i="285"/>
  <c r="EI75" i="265"/>
  <c r="GI87" i="280"/>
  <c r="GI3" i="285"/>
  <c r="GI3" i="314"/>
  <c r="GI3" i="286"/>
  <c r="GI3" i="282"/>
  <c r="GI3" i="265"/>
  <c r="GI3" i="278"/>
  <c r="GI3" i="273"/>
  <c r="GI3" i="289"/>
  <c r="GI47" i="273"/>
  <c r="GI3" i="275"/>
  <c r="GI3" i="304"/>
  <c r="AW12" i="277"/>
  <c r="M12" i="277"/>
  <c r="V12" i="277"/>
  <c r="N12" i="277"/>
  <c r="CB88" i="265"/>
  <c r="GI79" i="288"/>
  <c r="GI74" i="288"/>
  <c r="H144" i="273"/>
  <c r="GJ84" i="314"/>
  <c r="GJ20" i="285"/>
  <c r="H13" i="285"/>
  <c r="H20" i="285"/>
  <c r="H11" i="282"/>
  <c r="H64" i="282"/>
  <c r="H126" i="280"/>
  <c r="H230" i="280"/>
  <c r="H218" i="280"/>
  <c r="H191" i="280"/>
  <c r="H225" i="280"/>
  <c r="H212" i="280"/>
  <c r="H47" i="314"/>
  <c r="H17" i="314"/>
  <c r="H54" i="314"/>
  <c r="H159" i="273"/>
  <c r="H30" i="278"/>
  <c r="H17" i="278"/>
  <c r="H155" i="273"/>
  <c r="H164" i="273"/>
  <c r="H42" i="278"/>
  <c r="H40" i="286"/>
  <c r="H11" i="278"/>
  <c r="F88" i="280"/>
  <c r="F91" i="280"/>
  <c r="H18" i="278"/>
  <c r="H23" i="278"/>
  <c r="H52" i="288"/>
  <c r="H143" i="273"/>
  <c r="H85" i="314"/>
  <c r="H41" i="314"/>
  <c r="H114" i="288"/>
  <c r="H24" i="314"/>
  <c r="H46" i="288"/>
  <c r="H57" i="288"/>
  <c r="H69" i="288"/>
  <c r="H119" i="288"/>
  <c r="H41" i="280"/>
  <c r="H33" i="288"/>
  <c r="H96" i="280"/>
  <c r="H46" i="280"/>
  <c r="H12" i="280"/>
  <c r="H86" i="280"/>
  <c r="H82" i="280"/>
  <c r="H29" i="285"/>
  <c r="H76" i="280"/>
  <c r="EJ75" i="265"/>
  <c r="EK18" i="285"/>
  <c r="EK21" i="285"/>
  <c r="H43" i="278"/>
  <c r="L11" i="277"/>
  <c r="H11" i="277"/>
  <c r="H44" i="278"/>
  <c r="H11" i="265"/>
  <c r="H34" i="269"/>
  <c r="K34" i="269"/>
  <c r="H24" i="278"/>
  <c r="H29" i="278"/>
  <c r="H79" i="288"/>
  <c r="H74" i="288"/>
  <c r="H78" i="278"/>
  <c r="H74" i="278"/>
  <c r="H87" i="278"/>
  <c r="EK75" i="265"/>
  <c r="EL18" i="285"/>
  <c r="EL21" i="285"/>
  <c r="AI14" i="277"/>
  <c r="H14" i="277"/>
  <c r="H14" i="285"/>
  <c r="H14" i="265"/>
  <c r="H37" i="269"/>
  <c r="K37" i="269"/>
  <c r="L37" i="269"/>
  <c r="J37" i="269"/>
  <c r="H31" i="278"/>
  <c r="EL75" i="265"/>
  <c r="AQ75" i="277"/>
  <c r="EM18" i="285"/>
  <c r="EM21" i="285"/>
  <c r="L34" i="269"/>
  <c r="J34" i="269"/>
  <c r="Y82" i="277"/>
  <c r="CC88" i="265"/>
  <c r="L9" i="277"/>
  <c r="H35" i="278"/>
  <c r="H66" i="278"/>
  <c r="EN18" i="285"/>
  <c r="EN21" i="285"/>
  <c r="EM75" i="265"/>
  <c r="H51" i="278"/>
  <c r="H9" i="265"/>
  <c r="H32" i="269"/>
  <c r="K32" i="269"/>
  <c r="H33" i="278"/>
  <c r="H55" i="278"/>
  <c r="EO18" i="285"/>
  <c r="EO21" i="285"/>
  <c r="EN75" i="265"/>
  <c r="J32" i="269"/>
  <c r="L32" i="269"/>
  <c r="L12" i="277"/>
  <c r="H12" i="277"/>
  <c r="H9" i="277"/>
  <c r="H12" i="265"/>
  <c r="EP18" i="285"/>
  <c r="EP21" i="285"/>
  <c r="EO75" i="265"/>
  <c r="H35" i="269"/>
  <c r="K35" i="269"/>
  <c r="H43" i="282"/>
  <c r="CD88" i="265"/>
  <c r="AB88" i="277"/>
  <c r="J35" i="269"/>
  <c r="L35" i="269"/>
  <c r="EQ18" i="285"/>
  <c r="EQ21" i="285"/>
  <c r="EP75" i="265"/>
  <c r="AR75" i="277"/>
  <c r="ER18" i="285"/>
  <c r="ER21" i="285"/>
  <c r="EQ75" i="265"/>
  <c r="ES18" i="285"/>
  <c r="ES21" i="285"/>
  <c r="ER75" i="265"/>
  <c r="CE88" i="265"/>
  <c r="ET18" i="285"/>
  <c r="ET21" i="285"/>
  <c r="ES75" i="265"/>
  <c r="EU18" i="285"/>
  <c r="EU21" i="285"/>
  <c r="ET75" i="265"/>
  <c r="AS75" i="277"/>
  <c r="EV18" i="285"/>
  <c r="EV21" i="285"/>
  <c r="EU75" i="265"/>
  <c r="CF88" i="265"/>
  <c r="EW18" i="285"/>
  <c r="EW21" i="285"/>
  <c r="EV75" i="265"/>
  <c r="EX18" i="285"/>
  <c r="EX21" i="285"/>
  <c r="EW75" i="265"/>
  <c r="EY18" i="285"/>
  <c r="EY21" i="285"/>
  <c r="EX75" i="265"/>
  <c r="AT75" i="277"/>
  <c r="Z82" i="277"/>
  <c r="CG88" i="265"/>
  <c r="EZ18" i="285"/>
  <c r="EZ21" i="285"/>
  <c r="EY75" i="265"/>
  <c r="EZ75" i="265"/>
  <c r="FA18" i="285"/>
  <c r="FA21" i="285"/>
  <c r="FA75" i="265"/>
  <c r="FB18" i="285"/>
  <c r="FB21" i="285"/>
  <c r="CH88" i="265"/>
  <c r="AC88" i="277"/>
  <c r="FC18" i="285"/>
  <c r="FC21" i="285"/>
  <c r="FB75" i="265"/>
  <c r="AU75" i="277"/>
  <c r="FD18" i="285"/>
  <c r="FD21" i="285"/>
  <c r="FC75" i="265"/>
  <c r="FE18" i="285"/>
  <c r="FE21" i="285"/>
  <c r="FD75" i="265"/>
  <c r="CI88" i="265"/>
  <c r="FF18" i="285"/>
  <c r="FF21" i="285"/>
  <c r="FE75" i="265"/>
  <c r="FF75" i="265"/>
  <c r="AV75" i="277"/>
  <c r="FG18" i="285"/>
  <c r="FG21" i="285"/>
  <c r="FH18" i="285"/>
  <c r="FH21" i="285"/>
  <c r="FG75" i="265"/>
  <c r="CJ88" i="265"/>
  <c r="FI18" i="285"/>
  <c r="FI21" i="285"/>
  <c r="FH75" i="265"/>
  <c r="FJ18" i="285"/>
  <c r="FJ21" i="285"/>
  <c r="FI75" i="265"/>
  <c r="FJ75" i="265"/>
  <c r="AW75" i="277"/>
  <c r="FK18" i="285"/>
  <c r="FK21" i="285"/>
  <c r="AA82" i="277"/>
  <c r="CK88" i="265"/>
  <c r="FL18" i="285"/>
  <c r="FL21" i="285"/>
  <c r="FK75" i="265"/>
  <c r="FM18" i="285"/>
  <c r="FM21" i="285"/>
  <c r="FL75" i="265"/>
  <c r="FN18" i="285"/>
  <c r="FN21" i="285"/>
  <c r="FM75" i="265"/>
  <c r="CL88" i="265"/>
  <c r="AD88" i="277"/>
  <c r="FO18" i="285"/>
  <c r="FO21" i="285"/>
  <c r="FN75" i="265"/>
  <c r="AX75" i="277"/>
  <c r="FP18" i="285"/>
  <c r="FP21" i="285"/>
  <c r="FO75" i="265"/>
  <c r="FQ18" i="285"/>
  <c r="FQ21" i="285"/>
  <c r="FP75" i="265"/>
  <c r="CM88" i="265"/>
  <c r="FR18" i="285"/>
  <c r="FR21" i="285"/>
  <c r="FQ75" i="265"/>
  <c r="FS18" i="285"/>
  <c r="FS21" i="285"/>
  <c r="FR75" i="265"/>
  <c r="AY75" i="277"/>
  <c r="R45" i="265"/>
  <c r="FS75" i="265"/>
  <c r="FT18" i="285"/>
  <c r="FT21" i="285"/>
  <c r="CN88" i="265"/>
  <c r="FU18" i="285"/>
  <c r="FU21" i="285"/>
  <c r="FT75" i="265"/>
  <c r="FV18" i="285"/>
  <c r="FV21" i="285"/>
  <c r="FU75" i="265"/>
  <c r="FW18" i="285"/>
  <c r="FW21" i="285"/>
  <c r="FV75" i="265"/>
  <c r="AZ75" i="277"/>
  <c r="S45" i="265"/>
  <c r="AB82" i="277"/>
  <c r="CO88" i="265"/>
  <c r="FX18" i="285"/>
  <c r="FX21" i="285"/>
  <c r="FW75" i="265"/>
  <c r="FY18" i="285"/>
  <c r="FY21" i="285"/>
  <c r="FX75" i="265"/>
  <c r="FZ18" i="285"/>
  <c r="FZ21" i="285"/>
  <c r="FY75" i="265"/>
  <c r="CP88" i="265"/>
  <c r="AE88" i="277"/>
  <c r="FZ75" i="265"/>
  <c r="BA75" i="277"/>
  <c r="GA18" i="285"/>
  <c r="GA21" i="285"/>
  <c r="GA75" i="265"/>
  <c r="GB18" i="285"/>
  <c r="GB21" i="285"/>
  <c r="GC18" i="285"/>
  <c r="GC21" i="285"/>
  <c r="GB75" i="265"/>
  <c r="CQ88" i="265"/>
  <c r="GC75" i="265"/>
  <c r="GD18" i="285"/>
  <c r="GD21" i="285"/>
  <c r="GE18" i="285"/>
  <c r="GE21" i="285"/>
  <c r="GD75" i="265"/>
  <c r="BB75" i="277"/>
  <c r="GF18" i="285"/>
  <c r="GF21" i="285"/>
  <c r="GE75" i="265"/>
  <c r="CR88" i="265"/>
  <c r="GG18" i="285"/>
  <c r="GG21" i="285"/>
  <c r="GF75" i="265"/>
  <c r="GH18" i="285"/>
  <c r="GH21" i="285"/>
  <c r="GG75" i="265"/>
  <c r="GH75" i="265"/>
  <c r="GI18" i="285"/>
  <c r="GI21" i="285"/>
  <c r="AC82" i="277"/>
  <c r="CS88" i="265"/>
  <c r="GJ18" i="285"/>
  <c r="GJ21" i="285"/>
  <c r="GJ75" i="265"/>
  <c r="GI75" i="265"/>
  <c r="CT88" i="265"/>
  <c r="AF88" i="277"/>
  <c r="CU88" i="265"/>
  <c r="N45" i="277"/>
  <c r="CV88" i="265"/>
  <c r="AD82" i="277"/>
  <c r="CW88" i="265"/>
  <c r="CX88" i="265"/>
  <c r="AG88" i="277"/>
  <c r="CY88" i="265"/>
  <c r="CZ88" i="265"/>
  <c r="AE82" i="277"/>
  <c r="DA88" i="265"/>
  <c r="DB88" i="265"/>
  <c r="AH88" i="277"/>
  <c r="DC88" i="265"/>
  <c r="DD88" i="265"/>
  <c r="AF82" i="277"/>
  <c r="DE88" i="265"/>
  <c r="DF88" i="265"/>
  <c r="AI88" i="277"/>
  <c r="DG88" i="265"/>
  <c r="DH88" i="265"/>
  <c r="AG82" i="277"/>
  <c r="DI88" i="265"/>
  <c r="DJ88" i="265"/>
  <c r="AJ88" i="277"/>
  <c r="DK88" i="265"/>
  <c r="DL88" i="265"/>
  <c r="AH82" i="277"/>
  <c r="DM88" i="265"/>
  <c r="DN88" i="265"/>
  <c r="AK88" i="277"/>
  <c r="DO88" i="265"/>
  <c r="DP88" i="265"/>
  <c r="AI82" i="277"/>
  <c r="DQ88" i="265"/>
  <c r="DR88" i="265"/>
  <c r="AL88" i="277"/>
  <c r="DS88" i="265"/>
  <c r="DT88" i="265"/>
  <c r="AJ82" i="277"/>
  <c r="DU88" i="265"/>
  <c r="DV88" i="265"/>
  <c r="AM88" i="277"/>
  <c r="DW88" i="265"/>
  <c r="DX88" i="265"/>
  <c r="AK82" i="277"/>
  <c r="DY88" i="265"/>
  <c r="DZ88" i="265"/>
  <c r="AN88" i="277"/>
  <c r="EA88" i="265"/>
  <c r="EB88" i="265"/>
  <c r="AL82" i="277"/>
  <c r="EC88" i="265"/>
  <c r="ED88" i="265"/>
  <c r="AO88" i="277"/>
  <c r="EE88" i="265"/>
  <c r="EF88" i="265"/>
  <c r="AM82" i="277"/>
  <c r="EG88" i="265"/>
  <c r="EH88" i="265"/>
  <c r="AP88" i="277"/>
  <c r="EI88" i="265"/>
  <c r="EJ88" i="265"/>
  <c r="R363" i="307"/>
  <c r="R384" i="307"/>
  <c r="R272" i="307"/>
  <c r="R271" i="307"/>
  <c r="R47" i="265"/>
  <c r="R364" i="307"/>
  <c r="R34" i="285"/>
  <c r="R374" i="307"/>
  <c r="R35" i="285"/>
  <c r="R40" i="265"/>
  <c r="AN82" i="277"/>
  <c r="EK88" i="265"/>
  <c r="R379" i="307"/>
  <c r="R142" i="280"/>
  <c r="R180" i="280"/>
  <c r="EL88" i="265"/>
  <c r="AQ88" i="277"/>
  <c r="EM88" i="265"/>
  <c r="EN88" i="265"/>
  <c r="AO82" i="277"/>
  <c r="EO88" i="265"/>
  <c r="EP88" i="265"/>
  <c r="AR88" i="277"/>
  <c r="S384" i="307"/>
  <c r="EQ88" i="265"/>
  <c r="S363" i="307"/>
  <c r="S364" i="307"/>
  <c r="S272" i="307"/>
  <c r="S47" i="265"/>
  <c r="S34" i="285"/>
  <c r="S271" i="307"/>
  <c r="S40" i="265"/>
  <c r="S374" i="307"/>
  <c r="S35" i="285"/>
  <c r="ER88" i="265"/>
  <c r="S379" i="307"/>
  <c r="S180" i="280"/>
  <c r="S142" i="280"/>
  <c r="AP82" i="277"/>
  <c r="ES88" i="265"/>
  <c r="ET88" i="265"/>
  <c r="AS88" i="277"/>
  <c r="EU88" i="265"/>
  <c r="EV88" i="265"/>
  <c r="T384" i="307"/>
  <c r="AQ82" i="277"/>
  <c r="EW88" i="265"/>
  <c r="T271" i="307"/>
  <c r="T272" i="307"/>
  <c r="T34" i="285"/>
  <c r="T374" i="307"/>
  <c r="T35" i="285"/>
  <c r="EX88" i="265"/>
  <c r="AT88" i="277"/>
  <c r="T379" i="307"/>
  <c r="T142" i="280"/>
  <c r="T180" i="280"/>
  <c r="EY88" i="265"/>
  <c r="EZ88" i="265"/>
  <c r="AR82" i="277"/>
  <c r="FA88" i="265"/>
  <c r="FB88" i="265"/>
  <c r="AU88" i="277"/>
  <c r="FC88" i="265"/>
  <c r="U384" i="307"/>
  <c r="U271" i="307"/>
  <c r="U272" i="307"/>
  <c r="U34" i="285"/>
  <c r="FD88" i="265"/>
  <c r="U374" i="307"/>
  <c r="U35" i="285"/>
  <c r="U379" i="307"/>
  <c r="U142" i="280"/>
  <c r="U180" i="280"/>
  <c r="AS82" i="277"/>
  <c r="FE88" i="265"/>
  <c r="FF88" i="265"/>
  <c r="AV88" i="277"/>
  <c r="FG88" i="265"/>
  <c r="FH88" i="265"/>
  <c r="AT82" i="277"/>
  <c r="FI88" i="265"/>
  <c r="V384" i="307"/>
  <c r="FJ88" i="265"/>
  <c r="AW88" i="277"/>
  <c r="V34" i="285"/>
  <c r="V271" i="307"/>
  <c r="V272" i="307"/>
  <c r="V374" i="307"/>
  <c r="V35" i="285"/>
  <c r="FK88" i="265"/>
  <c r="V379" i="307"/>
  <c r="V180" i="280"/>
  <c r="V142" i="280"/>
  <c r="FL88" i="265"/>
  <c r="AU82" i="277"/>
  <c r="FM88" i="265"/>
  <c r="FN88" i="265"/>
  <c r="AX88" i="277"/>
  <c r="FO88" i="265"/>
  <c r="FP88" i="265"/>
  <c r="W384" i="307"/>
  <c r="W272" i="307"/>
  <c r="W34" i="285"/>
  <c r="W271" i="307"/>
  <c r="AV82" i="277"/>
  <c r="FQ88" i="265"/>
  <c r="W374" i="307"/>
  <c r="W35" i="285"/>
  <c r="W379" i="307"/>
  <c r="FR88" i="265"/>
  <c r="AY88" i="277"/>
  <c r="W142" i="280"/>
  <c r="W180" i="280"/>
  <c r="FS88" i="265"/>
  <c r="FT88" i="265"/>
  <c r="AW82" i="277"/>
  <c r="FU88" i="265"/>
  <c r="FV88" i="265"/>
  <c r="AZ88" i="277"/>
  <c r="X384" i="307"/>
  <c r="X34" i="285"/>
  <c r="X272" i="307"/>
  <c r="FW88" i="265"/>
  <c r="X374" i="307"/>
  <c r="X35" i="285"/>
  <c r="X271" i="307"/>
  <c r="FX88" i="265"/>
  <c r="X379" i="307"/>
  <c r="X142" i="280"/>
  <c r="X180" i="280"/>
  <c r="AX82" i="277"/>
  <c r="FY88" i="265"/>
  <c r="FZ88" i="265"/>
  <c r="BA88" i="277"/>
  <c r="GA88" i="265"/>
  <c r="GB88" i="265"/>
  <c r="Y384" i="307"/>
  <c r="AY82" i="277"/>
  <c r="GC88" i="265"/>
  <c r="Y271" i="307"/>
  <c r="N47" i="277"/>
  <c r="Y34" i="285"/>
  <c r="Y272" i="307"/>
  <c r="Y374" i="307"/>
  <c r="GD88" i="265"/>
  <c r="BB88" i="277"/>
  <c r="Y35" i="285"/>
  <c r="N40" i="277"/>
  <c r="Y379" i="307"/>
  <c r="GE88" i="265"/>
  <c r="Y180" i="280"/>
  <c r="Y142" i="280"/>
  <c r="GF88" i="265"/>
  <c r="AZ82" i="277"/>
  <c r="GG88" i="265"/>
  <c r="GH88" i="265"/>
  <c r="GI88" i="265"/>
  <c r="H80" i="278"/>
  <c r="H88" i="278"/>
  <c r="H81" i="278"/>
  <c r="H35" i="265"/>
  <c r="H58" i="269"/>
  <c r="K58" i="269"/>
  <c r="GJ88" i="265"/>
  <c r="M32" i="277"/>
  <c r="K32" i="277"/>
  <c r="N32" i="277"/>
  <c r="L32" i="277"/>
  <c r="O32" i="277"/>
  <c r="P32" i="277"/>
  <c r="Q32" i="277"/>
  <c r="R32" i="277"/>
  <c r="S32" i="277"/>
  <c r="T32" i="277"/>
  <c r="U32" i="277"/>
  <c r="V32" i="277"/>
  <c r="W32" i="277"/>
  <c r="X32" i="277"/>
  <c r="Y32" i="277"/>
  <c r="Z32" i="277"/>
  <c r="AA32" i="277"/>
  <c r="AB32" i="277"/>
  <c r="AC32" i="277"/>
  <c r="AD32" i="277"/>
  <c r="AE32" i="277"/>
  <c r="AF32" i="277"/>
  <c r="AG32" i="277"/>
  <c r="AH32" i="277"/>
  <c r="AI32" i="277"/>
  <c r="AJ32" i="277"/>
  <c r="AK32" i="277"/>
  <c r="AL32" i="277"/>
  <c r="AM32" i="277"/>
  <c r="AN32" i="277"/>
  <c r="AO32" i="277"/>
  <c r="AP32" i="277"/>
  <c r="AQ32" i="277"/>
  <c r="AR32" i="277"/>
  <c r="AS32" i="277"/>
  <c r="AT32" i="277"/>
  <c r="AU32" i="277"/>
  <c r="AV32" i="277"/>
  <c r="AW32" i="277"/>
  <c r="AX32" i="277"/>
  <c r="AY32" i="277"/>
  <c r="AZ32" i="277"/>
  <c r="BA32" i="277"/>
  <c r="J58" i="269"/>
  <c r="L58" i="269"/>
  <c r="M35" i="277"/>
  <c r="K35" i="277"/>
  <c r="N35" i="277"/>
  <c r="L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H35" i="277"/>
  <c r="BA82" i="277"/>
  <c r="BB82" i="277"/>
  <c r="BB32" i="277"/>
  <c r="H32" i="277"/>
  <c r="H59" i="278"/>
  <c r="H61" i="278"/>
  <c r="H32" i="265"/>
  <c r="H55" i="269"/>
  <c r="K55" i="269"/>
  <c r="H63" i="278"/>
  <c r="H67" i="278"/>
  <c r="L55" i="269"/>
  <c r="J55" i="269"/>
  <c r="L34" i="277"/>
  <c r="S90" i="306"/>
  <c r="S91" i="306"/>
  <c r="S42" i="265"/>
  <c r="R90" i="306"/>
  <c r="R91" i="306"/>
  <c r="R42" i="265"/>
  <c r="N42" i="277"/>
  <c r="R84" i="306"/>
  <c r="S84" i="306"/>
  <c r="R85" i="306"/>
  <c r="R41" i="265"/>
  <c r="S85" i="306"/>
  <c r="S41" i="265"/>
  <c r="N41" i="277"/>
  <c r="O81" i="265"/>
  <c r="L81" i="277"/>
  <c r="P112" i="278"/>
  <c r="J45" i="288"/>
  <c r="J34" i="277"/>
  <c r="GJ219" i="280"/>
  <c r="GJ223" i="280"/>
  <c r="GJ226" i="280"/>
  <c r="GJ228" i="280"/>
  <c r="J368" i="307"/>
  <c r="K368" i="307"/>
  <c r="L368" i="307"/>
  <c r="M368" i="307"/>
  <c r="N368" i="307"/>
  <c r="O368" i="307"/>
  <c r="P368" i="307"/>
  <c r="Q368" i="307"/>
  <c r="R368" i="307"/>
  <c r="S368" i="307"/>
  <c r="T368" i="307"/>
  <c r="U368" i="307"/>
  <c r="V368" i="307"/>
  <c r="W368" i="307"/>
  <c r="X368" i="307"/>
  <c r="Y368" i="307"/>
  <c r="Z368" i="307"/>
  <c r="AA368" i="307"/>
  <c r="AB368" i="307"/>
  <c r="AC368" i="307"/>
  <c r="AD368" i="307"/>
  <c r="AE368" i="307"/>
  <c r="AF368" i="307"/>
  <c r="AG368" i="307"/>
  <c r="AH368" i="307"/>
  <c r="AI368" i="307"/>
  <c r="AJ368" i="307"/>
  <c r="AK368" i="307"/>
  <c r="AL368" i="307"/>
  <c r="AM368" i="307"/>
  <c r="AN368" i="307"/>
  <c r="AO368" i="307"/>
  <c r="AP368" i="307"/>
  <c r="AQ368" i="307"/>
  <c r="AR368" i="307"/>
  <c r="AS368" i="307"/>
  <c r="AT368" i="307"/>
  <c r="AU368" i="307"/>
  <c r="AV368" i="307"/>
  <c r="AW368" i="307"/>
  <c r="AX368" i="307"/>
  <c r="AY368" i="307"/>
  <c r="AZ368" i="307"/>
  <c r="BA368" i="307"/>
  <c r="BB368" i="307"/>
  <c r="BC368" i="307"/>
  <c r="BD368" i="307"/>
  <c r="BE368" i="307"/>
  <c r="J369" i="307"/>
  <c r="J44" i="265"/>
  <c r="K369" i="307"/>
  <c r="K44" i="265"/>
  <c r="J15" i="286"/>
  <c r="J17" i="286"/>
  <c r="K14" i="286"/>
  <c r="K9" i="286"/>
  <c r="K11" i="286"/>
  <c r="K12" i="286"/>
  <c r="K65" i="265"/>
  <c r="K13" i="288"/>
  <c r="L369" i="307"/>
  <c r="L44" i="265"/>
  <c r="K15" i="286"/>
  <c r="K16" i="286"/>
  <c r="K17" i="286"/>
  <c r="L14" i="286"/>
  <c r="L9" i="286"/>
  <c r="L11" i="286"/>
  <c r="L12" i="286"/>
  <c r="L65" i="265"/>
  <c r="L13" i="288"/>
  <c r="M369" i="307"/>
  <c r="M44" i="265"/>
  <c r="L15" i="286"/>
  <c r="L16" i="286"/>
  <c r="L17" i="286"/>
  <c r="M14" i="286"/>
  <c r="M9" i="286"/>
  <c r="M11" i="286"/>
  <c r="M12" i="286"/>
  <c r="M65" i="265"/>
  <c r="M13" i="288"/>
  <c r="N369" i="307"/>
  <c r="N44" i="265"/>
  <c r="M15" i="286"/>
  <c r="M16" i="286"/>
  <c r="M17" i="286"/>
  <c r="N14" i="286"/>
  <c r="N9" i="286"/>
  <c r="N11" i="286"/>
  <c r="N12" i="286"/>
  <c r="N65" i="265"/>
  <c r="N13" i="288"/>
  <c r="O369" i="307"/>
  <c r="O44" i="265"/>
  <c r="N15" i="286"/>
  <c r="N16" i="286"/>
  <c r="N17" i="286"/>
  <c r="O14" i="286"/>
  <c r="O9" i="286"/>
  <c r="O11" i="286"/>
  <c r="O12" i="286"/>
  <c r="O65" i="265"/>
  <c r="O13" i="288"/>
  <c r="P369" i="307"/>
  <c r="P44" i="265"/>
  <c r="O15" i="286"/>
  <c r="O16" i="286"/>
  <c r="O17" i="286"/>
  <c r="P14" i="286"/>
  <c r="P9" i="286"/>
  <c r="P11" i="286"/>
  <c r="P12" i="286"/>
  <c r="P65" i="265"/>
  <c r="P13" i="288"/>
  <c r="Q369" i="307"/>
  <c r="Q44" i="265"/>
  <c r="P15" i="286"/>
  <c r="P16" i="286"/>
  <c r="P17" i="286"/>
  <c r="Q14" i="286"/>
  <c r="Q9" i="286"/>
  <c r="Q11" i="286"/>
  <c r="Q12" i="286"/>
  <c r="Q65" i="265"/>
  <c r="Q13" i="288"/>
  <c r="Q15" i="286"/>
  <c r="Q16" i="286"/>
  <c r="Q17" i="286"/>
  <c r="R14" i="286"/>
  <c r="R9" i="286"/>
  <c r="R11" i="286"/>
  <c r="R12" i="286"/>
  <c r="R65" i="265"/>
  <c r="R13" i="288"/>
  <c r="R16" i="286"/>
  <c r="R17" i="286"/>
  <c r="S14" i="286"/>
  <c r="S9" i="286"/>
  <c r="S11" i="286"/>
  <c r="S12" i="286"/>
  <c r="S65" i="265"/>
  <c r="S13" i="288"/>
  <c r="S16" i="286"/>
  <c r="S17" i="286"/>
  <c r="T14" i="286"/>
  <c r="T9" i="286"/>
  <c r="T11" i="286"/>
  <c r="T12" i="286"/>
  <c r="T65" i="265"/>
  <c r="T13" i="288"/>
  <c r="T16" i="286"/>
  <c r="T17" i="286"/>
  <c r="U14" i="286"/>
  <c r="U9" i="286"/>
  <c r="U11" i="286"/>
  <c r="U12" i="286"/>
  <c r="U65" i="265"/>
  <c r="U13" i="288"/>
  <c r="U16" i="286"/>
  <c r="U17" i="286"/>
  <c r="V14" i="286"/>
  <c r="V9" i="286"/>
  <c r="V11" i="286"/>
  <c r="V12" i="286"/>
  <c r="V65" i="265"/>
  <c r="V13" i="288"/>
  <c r="V16" i="286"/>
  <c r="V17" i="286"/>
  <c r="W14" i="286"/>
  <c r="W9" i="286"/>
  <c r="W11" i="286"/>
  <c r="W12" i="286"/>
  <c r="W65" i="265"/>
  <c r="W13" i="288"/>
  <c r="W16" i="286"/>
  <c r="W17" i="286"/>
  <c r="X14" i="286"/>
  <c r="X9" i="286"/>
  <c r="X11" i="286"/>
  <c r="X12" i="286"/>
  <c r="X65" i="265"/>
  <c r="X13" i="288"/>
  <c r="X16" i="286"/>
  <c r="X17" i="286"/>
  <c r="Y14" i="286"/>
  <c r="Y9" i="286"/>
  <c r="Y11" i="286"/>
  <c r="Y12" i="286"/>
  <c r="Y65" i="265"/>
  <c r="Y13" i="288"/>
  <c r="Y16" i="286"/>
  <c r="Y17" i="286"/>
  <c r="Z14" i="286"/>
  <c r="Z9" i="286"/>
  <c r="Z11" i="286"/>
  <c r="Z12" i="286"/>
  <c r="Z65" i="265"/>
  <c r="Z13" i="288"/>
  <c r="Z16" i="286"/>
  <c r="Z17" i="286"/>
  <c r="AA14" i="286"/>
  <c r="AA9" i="286"/>
  <c r="AA11" i="286"/>
  <c r="AA12" i="286"/>
  <c r="AA65" i="265"/>
  <c r="AA13" i="288"/>
  <c r="AA16" i="286"/>
  <c r="AA17" i="286"/>
  <c r="AB14" i="286"/>
  <c r="AB9" i="286"/>
  <c r="AB11" i="286"/>
  <c r="AB12" i="286"/>
  <c r="AB65" i="265"/>
  <c r="AB13" i="288"/>
  <c r="AB16" i="286"/>
  <c r="AB17" i="286"/>
  <c r="AC14" i="286"/>
  <c r="AC9" i="286"/>
  <c r="AC11" i="286"/>
  <c r="AC12" i="286"/>
  <c r="AC65" i="265"/>
  <c r="AC13" i="288"/>
  <c r="AC16" i="286"/>
  <c r="AC17" i="286"/>
  <c r="AD14" i="286"/>
  <c r="AD9" i="286"/>
  <c r="AD11" i="286"/>
  <c r="AD12" i="286"/>
  <c r="AD65" i="265"/>
  <c r="AD13" i="288"/>
  <c r="AD16" i="286"/>
  <c r="AD17" i="286"/>
  <c r="AE14" i="286"/>
  <c r="AE9" i="286"/>
  <c r="AE11" i="286"/>
  <c r="AE12" i="286"/>
  <c r="AE65" i="265"/>
  <c r="AE13" i="288"/>
  <c r="AE16" i="286"/>
  <c r="AE17" i="286"/>
  <c r="AF14" i="286"/>
  <c r="AF9" i="286"/>
  <c r="AF11" i="286"/>
  <c r="AF12" i="286"/>
  <c r="AF65" i="265"/>
  <c r="AF13" i="288"/>
  <c r="AF16" i="286"/>
  <c r="AF17" i="286"/>
  <c r="AG14" i="286"/>
  <c r="AG9" i="286"/>
  <c r="AG11" i="286"/>
  <c r="AG12" i="286"/>
  <c r="AG65" i="265"/>
  <c r="AG13" i="288"/>
  <c r="AG16" i="286"/>
  <c r="AG17" i="286"/>
  <c r="AH14" i="286"/>
  <c r="AH9" i="286"/>
  <c r="AH11" i="286"/>
  <c r="AH12" i="286"/>
  <c r="AH65" i="265"/>
  <c r="AH13" i="288"/>
  <c r="AH16" i="286"/>
  <c r="AH17" i="286"/>
  <c r="AI14" i="286"/>
  <c r="AI9" i="286"/>
  <c r="AI11" i="286"/>
  <c r="AI12" i="286"/>
  <c r="AI65" i="265"/>
  <c r="AI13" i="288"/>
  <c r="AI16" i="286"/>
  <c r="AI17" i="286"/>
  <c r="AJ14" i="286"/>
  <c r="AJ9" i="286"/>
  <c r="AJ11" i="286"/>
  <c r="AJ12" i="286"/>
  <c r="AJ65" i="265"/>
  <c r="AJ13" i="288"/>
  <c r="AJ16" i="286"/>
  <c r="AJ17" i="286"/>
  <c r="AK14" i="286"/>
  <c r="AK9" i="286"/>
  <c r="AK11" i="286"/>
  <c r="AK12" i="286"/>
  <c r="AK65" i="265"/>
  <c r="AK13" i="288"/>
  <c r="AK16" i="286"/>
  <c r="AK17" i="286"/>
  <c r="AL14" i="286"/>
  <c r="AL9" i="286"/>
  <c r="AL11" i="286"/>
  <c r="AL12" i="286"/>
  <c r="AL65" i="265"/>
  <c r="AL13" i="288"/>
  <c r="AL16" i="286"/>
  <c r="AL17" i="286"/>
  <c r="AM14" i="286"/>
  <c r="AM9" i="286"/>
  <c r="AM11" i="286"/>
  <c r="AM12" i="286"/>
  <c r="AM65" i="265"/>
  <c r="AM13" i="288"/>
  <c r="AM16" i="286"/>
  <c r="AM17" i="286"/>
  <c r="AN14" i="286"/>
  <c r="AN9" i="286"/>
  <c r="AN11" i="286"/>
  <c r="AN12" i="286"/>
  <c r="AN65" i="265"/>
  <c r="AN13" i="288"/>
  <c r="AN16" i="286"/>
  <c r="AN17" i="286"/>
  <c r="AO14" i="286"/>
  <c r="AO9" i="286"/>
  <c r="AO11" i="286"/>
  <c r="AO12" i="286"/>
  <c r="AO65" i="265"/>
  <c r="AO13" i="288"/>
  <c r="AO16" i="286"/>
  <c r="AO17" i="286"/>
  <c r="AP14" i="286"/>
  <c r="AP9" i="286"/>
  <c r="AP11" i="286"/>
  <c r="AP12" i="286"/>
  <c r="AP65" i="265"/>
  <c r="AP13" i="288"/>
  <c r="AP16" i="286"/>
  <c r="AP17" i="286"/>
  <c r="AQ14" i="286"/>
  <c r="AQ9" i="286"/>
  <c r="AQ11" i="286"/>
  <c r="AQ12" i="286"/>
  <c r="AQ65" i="265"/>
  <c r="AQ13" i="288"/>
  <c r="AQ16" i="286"/>
  <c r="AQ17" i="286"/>
  <c r="AR14" i="286"/>
  <c r="AR9" i="286"/>
  <c r="AR11" i="286"/>
  <c r="AR12" i="286"/>
  <c r="AR65" i="265"/>
  <c r="AR13" i="288"/>
  <c r="AR16" i="286"/>
  <c r="AR17" i="286"/>
  <c r="AS14" i="286"/>
  <c r="AS9" i="286"/>
  <c r="AS11" i="286"/>
  <c r="AS12" i="286"/>
  <c r="AS65" i="265"/>
  <c r="AS13" i="288"/>
  <c r="AS16" i="286"/>
  <c r="AS17" i="286"/>
  <c r="AT14" i="286"/>
  <c r="AT9" i="286"/>
  <c r="AT11" i="286"/>
  <c r="AT12" i="286"/>
  <c r="AT65" i="265"/>
  <c r="AT13" i="288"/>
  <c r="AT16" i="286"/>
  <c r="AT17" i="286"/>
  <c r="AU14" i="286"/>
  <c r="AU9" i="286"/>
  <c r="AU11" i="286"/>
  <c r="AU12" i="286"/>
  <c r="AU65" i="265"/>
  <c r="AU13" i="288"/>
  <c r="AU16" i="286"/>
  <c r="AU17" i="286"/>
  <c r="AV14" i="286"/>
  <c r="AV9" i="286"/>
  <c r="AV11" i="286"/>
  <c r="AV12" i="286"/>
  <c r="AV65" i="265"/>
  <c r="AV13" i="288"/>
  <c r="AV16" i="286"/>
  <c r="AV17" i="286"/>
  <c r="AW14" i="286"/>
  <c r="AW9" i="286"/>
  <c r="AW11" i="286"/>
  <c r="AW12" i="286"/>
  <c r="AW65" i="265"/>
  <c r="AW13" i="288"/>
  <c r="AW16" i="286"/>
  <c r="AW17" i="286"/>
  <c r="AX14" i="286"/>
  <c r="AX9" i="286"/>
  <c r="AX11" i="286"/>
  <c r="AX12" i="286"/>
  <c r="AX65" i="265"/>
  <c r="AX13" i="288"/>
  <c r="AX16" i="286"/>
  <c r="AX17" i="286"/>
  <c r="AY14" i="286"/>
  <c r="AY9" i="286"/>
  <c r="AY11" i="286"/>
  <c r="AY12" i="286"/>
  <c r="AY65" i="265"/>
  <c r="AY13" i="288"/>
  <c r="AY16" i="286"/>
  <c r="AY17" i="286"/>
  <c r="AZ14" i="286"/>
  <c r="AZ9" i="286"/>
  <c r="AZ11" i="286"/>
  <c r="AZ12" i="286"/>
  <c r="AZ65" i="265"/>
  <c r="AZ13" i="288"/>
  <c r="AZ16" i="286"/>
  <c r="AZ17" i="286"/>
  <c r="BA14" i="286"/>
  <c r="BA9" i="286"/>
  <c r="BA11" i="286"/>
  <c r="BA12" i="286"/>
  <c r="BA65" i="265"/>
  <c r="BA13" i="288"/>
  <c r="BA16" i="286"/>
  <c r="BA17" i="286"/>
  <c r="BB14" i="286"/>
  <c r="BB9" i="286"/>
  <c r="BB11" i="286"/>
  <c r="BB12" i="286"/>
  <c r="BB65" i="265"/>
  <c r="BB13" i="288"/>
  <c r="BB16" i="286"/>
  <c r="BB17" i="286"/>
  <c r="BC14" i="286"/>
  <c r="BC9" i="286"/>
  <c r="BC11" i="286"/>
  <c r="BC12" i="286"/>
  <c r="BC65" i="265"/>
  <c r="BC13" i="288"/>
  <c r="BC16" i="286"/>
  <c r="BC17" i="286"/>
  <c r="BD14" i="286"/>
  <c r="BD9" i="286"/>
  <c r="BD11" i="286"/>
  <c r="BD12" i="286"/>
  <c r="BD65" i="265"/>
  <c r="BD13" i="288"/>
  <c r="BD16" i="286"/>
  <c r="BD17" i="286"/>
  <c r="BE14" i="286"/>
  <c r="BE9" i="286"/>
  <c r="BE11" i="286"/>
  <c r="BE12" i="286"/>
  <c r="BE65" i="265"/>
  <c r="BE13" i="288"/>
  <c r="BE16" i="286"/>
  <c r="BE17" i="286"/>
  <c r="BF14" i="286"/>
  <c r="BF9" i="286"/>
  <c r="BF11" i="286"/>
  <c r="BF12" i="286"/>
  <c r="BF65" i="265"/>
  <c r="BF13" i="288"/>
  <c r="BF16" i="286"/>
  <c r="BF17" i="286"/>
  <c r="BG14" i="286"/>
  <c r="BG9" i="286"/>
  <c r="BG11" i="286"/>
  <c r="BG12" i="286"/>
  <c r="BG65" i="265"/>
  <c r="BG13" i="288"/>
  <c r="BG16" i="286"/>
  <c r="BG17" i="286"/>
  <c r="BH14" i="286"/>
  <c r="BH9" i="286"/>
  <c r="BH11" i="286"/>
  <c r="BH12" i="286"/>
  <c r="BH65" i="265"/>
  <c r="BH13" i="288"/>
  <c r="BH16" i="286"/>
  <c r="BH17" i="286"/>
  <c r="BI14" i="286"/>
  <c r="BI9" i="286"/>
  <c r="BI11" i="286"/>
  <c r="BI12" i="286"/>
  <c r="BI65" i="265"/>
  <c r="BI13" i="288"/>
  <c r="BI16" i="286"/>
  <c r="BI17" i="286"/>
  <c r="BJ14" i="286"/>
  <c r="BJ9" i="286"/>
  <c r="BJ11" i="286"/>
  <c r="BJ12" i="286"/>
  <c r="BJ65" i="265"/>
  <c r="BJ13" i="288"/>
  <c r="BJ16" i="286"/>
  <c r="BJ17" i="286"/>
  <c r="BK14" i="286"/>
  <c r="BK9" i="286"/>
  <c r="BK11" i="286"/>
  <c r="BK12" i="286"/>
  <c r="BK65" i="265"/>
  <c r="BK13" i="288"/>
  <c r="BK16" i="286"/>
  <c r="BK17" i="286"/>
  <c r="BL14" i="286"/>
  <c r="BL9" i="286"/>
  <c r="BL11" i="286"/>
  <c r="BL12" i="286"/>
  <c r="BL65" i="265"/>
  <c r="BL13" i="288"/>
  <c r="BL16" i="286"/>
  <c r="BL17" i="286"/>
  <c r="BM14" i="286"/>
  <c r="BM9" i="286"/>
  <c r="BM11" i="286"/>
  <c r="BM12" i="286"/>
  <c r="BM65" i="265"/>
  <c r="BM13" i="288"/>
  <c r="BM16" i="286"/>
  <c r="BM17" i="286"/>
  <c r="BN14" i="286"/>
  <c r="BN9" i="286"/>
  <c r="BN11" i="286"/>
  <c r="BN12" i="286"/>
  <c r="BN65" i="265"/>
  <c r="BN13" i="288"/>
  <c r="BN16" i="286"/>
  <c r="BN17" i="286"/>
  <c r="BO14" i="286"/>
  <c r="BO9" i="286"/>
  <c r="BO11" i="286"/>
  <c r="BO12" i="286"/>
  <c r="BO65" i="265"/>
  <c r="BO13" i="288"/>
  <c r="BO16" i="286"/>
  <c r="BO17" i="286"/>
  <c r="BP14" i="286"/>
  <c r="BP9" i="286"/>
  <c r="BP11" i="286"/>
  <c r="BP12" i="286"/>
  <c r="BP65" i="265"/>
  <c r="BP13" i="288"/>
  <c r="BP16" i="286"/>
  <c r="BP17" i="286"/>
  <c r="BQ14" i="286"/>
  <c r="BQ9" i="286"/>
  <c r="BQ11" i="286"/>
  <c r="BQ12" i="286"/>
  <c r="BQ65" i="265"/>
  <c r="BQ13" i="288"/>
  <c r="BQ16" i="286"/>
  <c r="BQ17" i="286"/>
  <c r="BR14" i="286"/>
  <c r="BR9" i="286"/>
  <c r="BR11" i="286"/>
  <c r="BR12" i="286"/>
  <c r="BR65" i="265"/>
  <c r="BR13" i="288"/>
  <c r="BR16" i="286"/>
  <c r="BR17" i="286"/>
  <c r="BS14" i="286"/>
  <c r="BS9" i="286"/>
  <c r="BS11" i="286"/>
  <c r="BS12" i="286"/>
  <c r="BS65" i="265"/>
  <c r="BS13" i="288"/>
  <c r="BS16" i="286"/>
  <c r="BS17" i="286"/>
  <c r="BT14" i="286"/>
  <c r="BT9" i="286"/>
  <c r="BT11" i="286"/>
  <c r="BT12" i="286"/>
  <c r="BT65" i="265"/>
  <c r="BT13" i="288"/>
  <c r="BT16" i="286"/>
  <c r="BT17" i="286"/>
  <c r="BU14" i="286"/>
  <c r="BU9" i="286"/>
  <c r="BU11" i="286"/>
  <c r="BU12" i="286"/>
  <c r="BU65" i="265"/>
  <c r="BU13" i="288"/>
  <c r="BU16" i="286"/>
  <c r="BU17" i="286"/>
  <c r="BV14" i="286"/>
  <c r="BV9" i="286"/>
  <c r="BV11" i="286"/>
  <c r="BV12" i="286"/>
  <c r="BV65" i="265"/>
  <c r="BV13" i="288"/>
  <c r="BV16" i="286"/>
  <c r="BV17" i="286"/>
  <c r="BW14" i="286"/>
  <c r="BW9" i="286"/>
  <c r="BW11" i="286"/>
  <c r="BW12" i="286"/>
  <c r="BW65" i="265"/>
  <c r="BW13" i="288"/>
  <c r="BW16" i="286"/>
  <c r="BW17" i="286"/>
  <c r="BX14" i="286"/>
  <c r="BX9" i="286"/>
  <c r="BX11" i="286"/>
  <c r="BX12" i="286"/>
  <c r="BX65" i="265"/>
  <c r="BX13" i="288"/>
  <c r="BX16" i="286"/>
  <c r="BX17" i="286"/>
  <c r="BY14" i="286"/>
  <c r="BY9" i="286"/>
  <c r="BY11" i="286"/>
  <c r="BY12" i="286"/>
  <c r="BY65" i="265"/>
  <c r="BY13" i="288"/>
  <c r="BY16" i="286"/>
  <c r="BY17" i="286"/>
  <c r="BZ14" i="286"/>
  <c r="BZ9" i="286"/>
  <c r="BZ11" i="286"/>
  <c r="BZ12" i="286"/>
  <c r="BZ65" i="265"/>
  <c r="BZ13" i="288"/>
  <c r="BZ16" i="286"/>
  <c r="BZ17" i="286"/>
  <c r="CA14" i="286"/>
  <c r="CA9" i="286"/>
  <c r="CA11" i="286"/>
  <c r="CA12" i="286"/>
  <c r="CA65" i="265"/>
  <c r="CA13" i="288"/>
  <c r="CA16" i="286"/>
  <c r="CA17" i="286"/>
  <c r="CB14" i="286"/>
  <c r="CB9" i="286"/>
  <c r="CB11" i="286"/>
  <c r="CB12" i="286"/>
  <c r="CB65" i="265"/>
  <c r="CB13" i="288"/>
  <c r="CB16" i="286"/>
  <c r="CB17" i="286"/>
  <c r="CC14" i="286"/>
  <c r="CC9" i="286"/>
  <c r="CC11" i="286"/>
  <c r="CC12" i="286"/>
  <c r="CC65" i="265"/>
  <c r="CC13" i="288"/>
  <c r="CC16" i="286"/>
  <c r="CC17" i="286"/>
  <c r="CD14" i="286"/>
  <c r="CD9" i="286"/>
  <c r="CD11" i="286"/>
  <c r="CD12" i="286"/>
  <c r="CD65" i="265"/>
  <c r="CD13" i="288"/>
  <c r="CD16" i="286"/>
  <c r="CD17" i="286"/>
  <c r="CE14" i="286"/>
  <c r="CE9" i="286"/>
  <c r="CE11" i="286"/>
  <c r="CE12" i="286"/>
  <c r="CE65" i="265"/>
  <c r="CE13" i="288"/>
  <c r="CE16" i="286"/>
  <c r="CE17" i="286"/>
  <c r="CF14" i="286"/>
  <c r="CF9" i="286"/>
  <c r="CF11" i="286"/>
  <c r="CF12" i="286"/>
  <c r="CF65" i="265"/>
  <c r="CF13" i="288"/>
  <c r="CF16" i="286"/>
  <c r="CF17" i="286"/>
  <c r="CG14" i="286"/>
  <c r="CG9" i="286"/>
  <c r="CG11" i="286"/>
  <c r="CG12" i="286"/>
  <c r="CG65" i="265"/>
  <c r="CG13" i="288"/>
  <c r="CG16" i="286"/>
  <c r="CG17" i="286"/>
  <c r="CH14" i="286"/>
  <c r="CH9" i="286"/>
  <c r="CH11" i="286"/>
  <c r="CH12" i="286"/>
  <c r="CH65" i="265"/>
  <c r="CH13" i="288"/>
  <c r="CH16" i="286"/>
  <c r="CH17" i="286"/>
  <c r="CI14" i="286"/>
  <c r="CI9" i="286"/>
  <c r="CI11" i="286"/>
  <c r="CI12" i="286"/>
  <c r="CI65" i="265"/>
  <c r="CI13" i="288"/>
  <c r="CI16" i="286"/>
  <c r="CI17" i="286"/>
  <c r="CJ14" i="286"/>
  <c r="CJ9" i="286"/>
  <c r="CJ11" i="286"/>
  <c r="CJ12" i="286"/>
  <c r="CJ65" i="265"/>
  <c r="CJ13" i="288"/>
  <c r="CJ16" i="286"/>
  <c r="CJ17" i="286"/>
  <c r="CK14" i="286"/>
  <c r="CK9" i="286"/>
  <c r="CK11" i="286"/>
  <c r="CK12" i="286"/>
  <c r="CK65" i="265"/>
  <c r="CK13" i="288"/>
  <c r="CK16" i="286"/>
  <c r="CK17" i="286"/>
  <c r="CL14" i="286"/>
  <c r="CL9" i="286"/>
  <c r="CL11" i="286"/>
  <c r="CL12" i="286"/>
  <c r="CL65" i="265"/>
  <c r="CL13" i="288"/>
  <c r="CL16" i="286"/>
  <c r="CL17" i="286"/>
  <c r="CM14" i="286"/>
  <c r="CM9" i="286"/>
  <c r="CM11" i="286"/>
  <c r="CM12" i="286"/>
  <c r="CM65" i="265"/>
  <c r="CM13" i="288"/>
  <c r="CM16" i="286"/>
  <c r="CM17" i="286"/>
  <c r="CN14" i="286"/>
  <c r="CN9" i="286"/>
  <c r="CN11" i="286"/>
  <c r="CN12" i="286"/>
  <c r="CN65" i="265"/>
  <c r="CN13" i="288"/>
  <c r="CN16" i="286"/>
  <c r="CN17" i="286"/>
  <c r="CO14" i="286"/>
  <c r="CO9" i="286"/>
  <c r="CO11" i="286"/>
  <c r="CO12" i="286"/>
  <c r="CO65" i="265"/>
  <c r="CO13" i="288"/>
  <c r="CO16" i="286"/>
  <c r="CO17" i="286"/>
  <c r="CP14" i="286"/>
  <c r="CP9" i="286"/>
  <c r="CP11" i="286"/>
  <c r="CP12" i="286"/>
  <c r="CP65" i="265"/>
  <c r="CP13" i="288"/>
  <c r="CP16" i="286"/>
  <c r="CP17" i="286"/>
  <c r="CQ14" i="286"/>
  <c r="CQ9" i="286"/>
  <c r="CQ11" i="286"/>
  <c r="CQ12" i="286"/>
  <c r="CQ65" i="265"/>
  <c r="CQ13" i="288"/>
  <c r="CQ16" i="286"/>
  <c r="CQ17" i="286"/>
  <c r="CR14" i="286"/>
  <c r="CR9" i="286"/>
  <c r="CR11" i="286"/>
  <c r="CR12" i="286"/>
  <c r="CR65" i="265"/>
  <c r="CR13" i="288"/>
  <c r="CR16" i="286"/>
  <c r="CR17" i="286"/>
  <c r="CS14" i="286"/>
  <c r="CS9" i="286"/>
  <c r="CS11" i="286"/>
  <c r="CS12" i="286"/>
  <c r="CS65" i="265"/>
  <c r="CS13" i="288"/>
  <c r="CS16" i="286"/>
  <c r="CS17" i="286"/>
  <c r="CT14" i="286"/>
  <c r="CT9" i="286"/>
  <c r="CT11" i="286"/>
  <c r="CT12" i="286"/>
  <c r="CT65" i="265"/>
  <c r="CT13" i="288"/>
  <c r="CT16" i="286"/>
  <c r="CT17" i="286"/>
  <c r="CU14" i="286"/>
  <c r="CU9" i="286"/>
  <c r="CU11" i="286"/>
  <c r="CU12" i="286"/>
  <c r="CU65" i="265"/>
  <c r="CU13" i="288"/>
  <c r="CU16" i="286"/>
  <c r="CU17" i="286"/>
  <c r="CV14" i="286"/>
  <c r="CV9" i="286"/>
  <c r="CV11" i="286"/>
  <c r="CV12" i="286"/>
  <c r="CV65" i="265"/>
  <c r="CV13" i="288"/>
  <c r="CV16" i="286"/>
  <c r="CV17" i="286"/>
  <c r="CW14" i="286"/>
  <c r="CW9" i="286"/>
  <c r="CW11" i="286"/>
  <c r="CW12" i="286"/>
  <c r="CW65" i="265"/>
  <c r="CW13" i="288"/>
  <c r="CW16" i="286"/>
  <c r="CW17" i="286"/>
  <c r="CX14" i="286"/>
  <c r="CX9" i="286"/>
  <c r="CX11" i="286"/>
  <c r="CX12" i="286"/>
  <c r="CX65" i="265"/>
  <c r="CX13" i="288"/>
  <c r="CX16" i="286"/>
  <c r="CX17" i="286"/>
  <c r="CY14" i="286"/>
  <c r="CY9" i="286"/>
  <c r="CY11" i="286"/>
  <c r="CY12" i="286"/>
  <c r="CY65" i="265"/>
  <c r="CY13" i="288"/>
  <c r="CY16" i="286"/>
  <c r="CY17" i="286"/>
  <c r="CZ14" i="286"/>
  <c r="CZ9" i="286"/>
  <c r="CZ11" i="286"/>
  <c r="CZ12" i="286"/>
  <c r="CZ65" i="265"/>
  <c r="CZ13" i="288"/>
  <c r="CZ16" i="286"/>
  <c r="CZ17" i="286"/>
  <c r="DA14" i="286"/>
  <c r="DA9" i="286"/>
  <c r="DA11" i="286"/>
  <c r="DA12" i="286"/>
  <c r="DA65" i="265"/>
  <c r="DA13" i="288"/>
  <c r="DA16" i="286"/>
  <c r="DA17" i="286"/>
  <c r="DB14" i="286"/>
  <c r="DB9" i="286"/>
  <c r="DB11" i="286"/>
  <c r="DB12" i="286"/>
  <c r="DB65" i="265"/>
  <c r="DB13" i="288"/>
  <c r="DB16" i="286"/>
  <c r="DB17" i="286"/>
  <c r="DC14" i="286"/>
  <c r="DC9" i="286"/>
  <c r="DC11" i="286"/>
  <c r="DC12" i="286"/>
  <c r="DC65" i="265"/>
  <c r="DC13" i="288"/>
  <c r="DC16" i="286"/>
  <c r="DC17" i="286"/>
  <c r="DD14" i="286"/>
  <c r="DD9" i="286"/>
  <c r="DD11" i="286"/>
  <c r="DD12" i="286"/>
  <c r="DD65" i="265"/>
  <c r="DD13" i="288"/>
  <c r="DD16" i="286"/>
  <c r="DD17" i="286"/>
  <c r="DE14" i="286"/>
  <c r="DE9" i="286"/>
  <c r="DE11" i="286"/>
  <c r="DE12" i="286"/>
  <c r="DE65" i="265"/>
  <c r="DE13" i="288"/>
  <c r="DE16" i="286"/>
  <c r="DE17" i="286"/>
  <c r="DF14" i="286"/>
  <c r="DF9" i="286"/>
  <c r="DF11" i="286"/>
  <c r="DF12" i="286"/>
  <c r="DF65" i="265"/>
  <c r="DF13" i="288"/>
  <c r="DF16" i="286"/>
  <c r="DF17" i="286"/>
  <c r="DG14" i="286"/>
  <c r="DG9" i="286"/>
  <c r="DG11" i="286"/>
  <c r="DG12" i="286"/>
  <c r="DG65" i="265"/>
  <c r="DG13" i="288"/>
  <c r="DG16" i="286"/>
  <c r="DG17" i="286"/>
  <c r="DH14" i="286"/>
  <c r="DH9" i="286"/>
  <c r="DH11" i="286"/>
  <c r="DH12" i="286"/>
  <c r="DH65" i="265"/>
  <c r="DH13" i="288"/>
  <c r="DH16" i="286"/>
  <c r="DH17" i="286"/>
  <c r="DI14" i="286"/>
  <c r="DI9" i="286"/>
  <c r="DI11" i="286"/>
  <c r="DI12" i="286"/>
  <c r="DI65" i="265"/>
  <c r="DI13" i="288"/>
  <c r="DI16" i="286"/>
  <c r="DI17" i="286"/>
  <c r="DJ14" i="286"/>
  <c r="DJ9" i="286"/>
  <c r="DJ11" i="286"/>
  <c r="DJ12" i="286"/>
  <c r="DJ65" i="265"/>
  <c r="DJ13" i="288"/>
  <c r="DJ16" i="286"/>
  <c r="DJ17" i="286"/>
  <c r="DK14" i="286"/>
  <c r="DK9" i="286"/>
  <c r="DK11" i="286"/>
  <c r="DK12" i="286"/>
  <c r="DK65" i="265"/>
  <c r="DK13" i="288"/>
  <c r="DK16" i="286"/>
  <c r="DK17" i="286"/>
  <c r="DL14" i="286"/>
  <c r="DL9" i="286"/>
  <c r="DL11" i="286"/>
  <c r="DL12" i="286"/>
  <c r="DL65" i="265"/>
  <c r="DL13" i="288"/>
  <c r="DL16" i="286"/>
  <c r="DL17" i="286"/>
  <c r="DM14" i="286"/>
  <c r="DM9" i="286"/>
  <c r="DM11" i="286"/>
  <c r="DM12" i="286"/>
  <c r="DM65" i="265"/>
  <c r="DM13" i="288"/>
  <c r="DM16" i="286"/>
  <c r="DM17" i="286"/>
  <c r="DN14" i="286"/>
  <c r="DN9" i="286"/>
  <c r="DN11" i="286"/>
  <c r="DN12" i="286"/>
  <c r="DN65" i="265"/>
  <c r="DN13" i="288"/>
  <c r="DN16" i="286"/>
  <c r="DN17" i="286"/>
  <c r="DO14" i="286"/>
  <c r="DO9" i="286"/>
  <c r="DO11" i="286"/>
  <c r="DO12" i="286"/>
  <c r="DO65" i="265"/>
  <c r="DO13" i="288"/>
  <c r="DO16" i="286"/>
  <c r="DO17" i="286"/>
  <c r="DP14" i="286"/>
  <c r="DP9" i="286"/>
  <c r="DP11" i="286"/>
  <c r="DP12" i="286"/>
  <c r="DP65" i="265"/>
  <c r="DP13" i="288"/>
  <c r="DP16" i="286"/>
  <c r="DP17" i="286"/>
  <c r="DQ14" i="286"/>
  <c r="DQ9" i="286"/>
  <c r="DQ11" i="286"/>
  <c r="DQ12" i="286"/>
  <c r="DQ65" i="265"/>
  <c r="DQ13" i="288"/>
  <c r="DQ16" i="286"/>
  <c r="DQ17" i="286"/>
  <c r="DR14" i="286"/>
  <c r="DR9" i="286"/>
  <c r="DR11" i="286"/>
  <c r="DR12" i="286"/>
  <c r="DR65" i="265"/>
  <c r="DR13" i="288"/>
  <c r="DR16" i="286"/>
  <c r="DR17" i="286"/>
  <c r="DS14" i="286"/>
  <c r="DS9" i="286"/>
  <c r="DS11" i="286"/>
  <c r="DS12" i="286"/>
  <c r="DS65" i="265"/>
  <c r="DS13" i="288"/>
  <c r="DS16" i="286"/>
  <c r="DS17" i="286"/>
  <c r="DT14" i="286"/>
  <c r="DT9" i="286"/>
  <c r="DT11" i="286"/>
  <c r="DT12" i="286"/>
  <c r="DT65" i="265"/>
  <c r="DT13" i="288"/>
  <c r="DT16" i="286"/>
  <c r="DT17" i="286"/>
  <c r="DU14" i="286"/>
  <c r="DU9" i="286"/>
  <c r="DU11" i="286"/>
  <c r="DU12" i="286"/>
  <c r="DU65" i="265"/>
  <c r="DU13" i="288"/>
  <c r="DU16" i="286"/>
  <c r="DU17" i="286"/>
  <c r="DV14" i="286"/>
  <c r="DV9" i="286"/>
  <c r="DV11" i="286"/>
  <c r="DV12" i="286"/>
  <c r="DV65" i="265"/>
  <c r="DV13" i="288"/>
  <c r="DV16" i="286"/>
  <c r="DV17" i="286"/>
  <c r="DW14" i="286"/>
  <c r="DW9" i="286"/>
  <c r="DW11" i="286"/>
  <c r="DW12" i="286"/>
  <c r="DW65" i="265"/>
  <c r="DW13" i="288"/>
  <c r="DW16" i="286"/>
  <c r="DW17" i="286"/>
  <c r="DX14" i="286"/>
  <c r="DX9" i="286"/>
  <c r="DX11" i="286"/>
  <c r="DX12" i="286"/>
  <c r="DX65" i="265"/>
  <c r="DX13" i="288"/>
  <c r="DX16" i="286"/>
  <c r="DX17" i="286"/>
  <c r="DY14" i="286"/>
  <c r="DY9" i="286"/>
  <c r="DY11" i="286"/>
  <c r="DY12" i="286"/>
  <c r="DY65" i="265"/>
  <c r="DY13" i="288"/>
  <c r="DY16" i="286"/>
  <c r="DY17" i="286"/>
  <c r="DZ14" i="286"/>
  <c r="DZ9" i="286"/>
  <c r="DZ11" i="286"/>
  <c r="DZ12" i="286"/>
  <c r="DZ65" i="265"/>
  <c r="DZ13" i="288"/>
  <c r="DZ16" i="286"/>
  <c r="DZ17" i="286"/>
  <c r="EA14" i="286"/>
  <c r="EA9" i="286"/>
  <c r="EA11" i="286"/>
  <c r="EA12" i="286"/>
  <c r="EA65" i="265"/>
  <c r="EA13" i="288"/>
  <c r="EA16" i="286"/>
  <c r="EA17" i="286"/>
  <c r="EB14" i="286"/>
  <c r="EB9" i="286"/>
  <c r="EB11" i="286"/>
  <c r="EB12" i="286"/>
  <c r="EB65" i="265"/>
  <c r="EB13" i="288"/>
  <c r="EB16" i="286"/>
  <c r="EB17" i="286"/>
  <c r="EC14" i="286"/>
  <c r="EC9" i="286"/>
  <c r="EC11" i="286"/>
  <c r="EC12" i="286"/>
  <c r="EC65" i="265"/>
  <c r="EC13" i="288"/>
  <c r="EC16" i="286"/>
  <c r="EC17" i="286"/>
  <c r="ED14" i="286"/>
  <c r="ED9" i="286"/>
  <c r="ED11" i="286"/>
  <c r="ED12" i="286"/>
  <c r="ED65" i="265"/>
  <c r="ED13" i="288"/>
  <c r="ED16" i="286"/>
  <c r="ED17" i="286"/>
  <c r="EE14" i="286"/>
  <c r="EE9" i="286"/>
  <c r="EE11" i="286"/>
  <c r="EE12" i="286"/>
  <c r="EE65" i="265"/>
  <c r="EE13" i="288"/>
  <c r="EE16" i="286"/>
  <c r="EE17" i="286"/>
  <c r="EF14" i="286"/>
  <c r="EF9" i="286"/>
  <c r="EF11" i="286"/>
  <c r="EF12" i="286"/>
  <c r="EF65" i="265"/>
  <c r="EF13" i="288"/>
  <c r="EF16" i="286"/>
  <c r="EF17" i="286"/>
  <c r="EG14" i="286"/>
  <c r="EG9" i="286"/>
  <c r="EG11" i="286"/>
  <c r="EG12" i="286"/>
  <c r="EG65" i="265"/>
  <c r="EG13" i="288"/>
  <c r="EG16" i="286"/>
  <c r="EG17" i="286"/>
  <c r="EH14" i="286"/>
  <c r="EH9" i="286"/>
  <c r="EH11" i="286"/>
  <c r="EH12" i="286"/>
  <c r="EH65" i="265"/>
  <c r="EH13" i="288"/>
  <c r="EH16" i="286"/>
  <c r="EH17" i="286"/>
  <c r="EI14" i="286"/>
  <c r="EI9" i="286"/>
  <c r="EI11" i="286"/>
  <c r="EI12" i="286"/>
  <c r="EI65" i="265"/>
  <c r="EI13" i="288"/>
  <c r="EI16" i="286"/>
  <c r="EI17" i="286"/>
  <c r="EJ14" i="286"/>
  <c r="EJ9" i="286"/>
  <c r="EJ11" i="286"/>
  <c r="EJ12" i="286"/>
  <c r="EJ65" i="265"/>
  <c r="EJ13" i="288"/>
  <c r="EJ16" i="286"/>
  <c r="EJ17" i="286"/>
  <c r="EK14" i="286"/>
  <c r="EK9" i="286"/>
  <c r="EK11" i="286"/>
  <c r="EK12" i="286"/>
  <c r="EK65" i="265"/>
  <c r="EK13" i="288"/>
  <c r="EK16" i="286"/>
  <c r="EK17" i="286"/>
  <c r="EL14" i="286"/>
  <c r="EL9" i="286"/>
  <c r="EL11" i="286"/>
  <c r="EL12" i="286"/>
  <c r="EL65" i="265"/>
  <c r="EL13" i="288"/>
  <c r="EL16" i="286"/>
  <c r="EL17" i="286"/>
  <c r="EM14" i="286"/>
  <c r="EM9" i="286"/>
  <c r="EM11" i="286"/>
  <c r="EM12" i="286"/>
  <c r="EM65" i="265"/>
  <c r="EM13" i="288"/>
  <c r="EM16" i="286"/>
  <c r="EM17" i="286"/>
  <c r="EN14" i="286"/>
  <c r="EN9" i="286"/>
  <c r="EN11" i="286"/>
  <c r="EN12" i="286"/>
  <c r="EN65" i="265"/>
  <c r="EN13" i="288"/>
  <c r="EN16" i="286"/>
  <c r="EN17" i="286"/>
  <c r="EO14" i="286"/>
  <c r="EO9" i="286"/>
  <c r="EO11" i="286"/>
  <c r="EO12" i="286"/>
  <c r="EO65" i="265"/>
  <c r="EO13" i="288"/>
  <c r="EO16" i="286"/>
  <c r="EO17" i="286"/>
  <c r="EP14" i="286"/>
  <c r="EP9" i="286"/>
  <c r="EP11" i="286"/>
  <c r="EP12" i="286"/>
  <c r="EP65" i="265"/>
  <c r="EP13" i="288"/>
  <c r="EP16" i="286"/>
  <c r="EP17" i="286"/>
  <c r="EQ14" i="286"/>
  <c r="EQ9" i="286"/>
  <c r="EQ11" i="286"/>
  <c r="EQ12" i="286"/>
  <c r="EQ65" i="265"/>
  <c r="EQ13" i="288"/>
  <c r="EQ16" i="286"/>
  <c r="EQ17" i="286"/>
  <c r="ER14" i="286"/>
  <c r="ER9" i="286"/>
  <c r="ER11" i="286"/>
  <c r="ER12" i="286"/>
  <c r="ER65" i="265"/>
  <c r="ER13" i="288"/>
  <c r="ER16" i="286"/>
  <c r="ER17" i="286"/>
  <c r="ES14" i="286"/>
  <c r="ES9" i="286"/>
  <c r="ES11" i="286"/>
  <c r="ES12" i="286"/>
  <c r="ES65" i="265"/>
  <c r="ES13" i="288"/>
  <c r="ES16" i="286"/>
  <c r="ES17" i="286"/>
  <c r="ET14" i="286"/>
  <c r="ET9" i="286"/>
  <c r="ET11" i="286"/>
  <c r="ET12" i="286"/>
  <c r="ET65" i="265"/>
  <c r="ET13" i="288"/>
  <c r="ET16" i="286"/>
  <c r="ET17" i="286"/>
  <c r="EU14" i="286"/>
  <c r="EU9" i="286"/>
  <c r="EU11" i="286"/>
  <c r="EU12" i="286"/>
  <c r="EU65" i="265"/>
  <c r="EU13" i="288"/>
  <c r="EU16" i="286"/>
  <c r="EU17" i="286"/>
  <c r="EV14" i="286"/>
  <c r="EV9" i="286"/>
  <c r="EV11" i="286"/>
  <c r="EV12" i="286"/>
  <c r="EV65" i="265"/>
  <c r="EV13" i="288"/>
  <c r="EV16" i="286"/>
  <c r="EV17" i="286"/>
  <c r="EW14" i="286"/>
  <c r="EW9" i="286"/>
  <c r="EW11" i="286"/>
  <c r="EW12" i="286"/>
  <c r="EW65" i="265"/>
  <c r="EW13" i="288"/>
  <c r="EW16" i="286"/>
  <c r="EW17" i="286"/>
  <c r="EX14" i="286"/>
  <c r="EX9" i="286"/>
  <c r="EX11" i="286"/>
  <c r="EX12" i="286"/>
  <c r="EX65" i="265"/>
  <c r="EX13" i="288"/>
  <c r="EX16" i="286"/>
  <c r="EX17" i="286"/>
  <c r="EY14" i="286"/>
  <c r="EY9" i="286"/>
  <c r="EY11" i="286"/>
  <c r="EY12" i="286"/>
  <c r="EY65" i="265"/>
  <c r="EY13" i="288"/>
  <c r="EY16" i="286"/>
  <c r="EY17" i="286"/>
  <c r="EZ14" i="286"/>
  <c r="EZ9" i="286"/>
  <c r="EZ11" i="286"/>
  <c r="EZ12" i="286"/>
  <c r="EZ65" i="265"/>
  <c r="EZ13" i="288"/>
  <c r="EZ16" i="286"/>
  <c r="EZ17" i="286"/>
  <c r="FA14" i="286"/>
  <c r="FA9" i="286"/>
  <c r="FA11" i="286"/>
  <c r="FA12" i="286"/>
  <c r="FA65" i="265"/>
  <c r="FA13" i="288"/>
  <c r="FA16" i="286"/>
  <c r="FA17" i="286"/>
  <c r="FB14" i="286"/>
  <c r="FB9" i="286"/>
  <c r="FB11" i="286"/>
  <c r="FB12" i="286"/>
  <c r="FB65" i="265"/>
  <c r="FB13" i="288"/>
  <c r="FB16" i="286"/>
  <c r="FB17" i="286"/>
  <c r="FC14" i="286"/>
  <c r="FC9" i="286"/>
  <c r="FC11" i="286"/>
  <c r="FC12" i="286"/>
  <c r="FC65" i="265"/>
  <c r="FC13" i="288"/>
  <c r="FC16" i="286"/>
  <c r="FC17" i="286"/>
  <c r="FD14" i="286"/>
  <c r="FD9" i="286"/>
  <c r="FD11" i="286"/>
  <c r="FD12" i="286"/>
  <c r="FD65" i="265"/>
  <c r="FD13" i="288"/>
  <c r="FD16" i="286"/>
  <c r="FD17" i="286"/>
  <c r="FE14" i="286"/>
  <c r="FE9" i="286"/>
  <c r="FE11" i="286"/>
  <c r="FE12" i="286"/>
  <c r="FE65" i="265"/>
  <c r="FE13" i="288"/>
  <c r="FE16" i="286"/>
  <c r="FE17" i="286"/>
  <c r="FF14" i="286"/>
  <c r="FF9" i="286"/>
  <c r="FF11" i="286"/>
  <c r="FF12" i="286"/>
  <c r="FF65" i="265"/>
  <c r="FF13" i="288"/>
  <c r="FF16" i="286"/>
  <c r="FF17" i="286"/>
  <c r="FG14" i="286"/>
  <c r="FG9" i="286"/>
  <c r="FG11" i="286"/>
  <c r="FG12" i="286"/>
  <c r="FG65" i="265"/>
  <c r="FG13" i="288"/>
  <c r="FG16" i="286"/>
  <c r="FG17" i="286"/>
  <c r="FH14" i="286"/>
  <c r="FH9" i="286"/>
  <c r="FH11" i="286"/>
  <c r="FH12" i="286"/>
  <c r="FH65" i="265"/>
  <c r="FH13" i="288"/>
  <c r="FH16" i="286"/>
  <c r="FH17" i="286"/>
  <c r="FI14" i="286"/>
  <c r="FI9" i="286"/>
  <c r="FI11" i="286"/>
  <c r="FI12" i="286"/>
  <c r="FI65" i="265"/>
  <c r="FI13" i="288"/>
  <c r="FI16" i="286"/>
  <c r="FI17" i="286"/>
  <c r="FJ14" i="286"/>
  <c r="FJ9" i="286"/>
  <c r="FJ11" i="286"/>
  <c r="FJ12" i="286"/>
  <c r="FJ65" i="265"/>
  <c r="FJ13" i="288"/>
  <c r="FJ16" i="286"/>
  <c r="FJ17" i="286"/>
  <c r="FK14" i="286"/>
  <c r="FK9" i="286"/>
  <c r="FK11" i="286"/>
  <c r="FK12" i="286"/>
  <c r="FK65" i="265"/>
  <c r="FK13" i="288"/>
  <c r="FK16" i="286"/>
  <c r="FK17" i="286"/>
  <c r="FL14" i="286"/>
  <c r="FL9" i="286"/>
  <c r="FL11" i="286"/>
  <c r="FL12" i="286"/>
  <c r="FL65" i="265"/>
  <c r="FL13" i="288"/>
  <c r="FL16" i="286"/>
  <c r="FL17" i="286"/>
  <c r="FM14" i="286"/>
  <c r="FM9" i="286"/>
  <c r="FM11" i="286"/>
  <c r="FM12" i="286"/>
  <c r="FM65" i="265"/>
  <c r="FM13" i="288"/>
  <c r="FM16" i="286"/>
  <c r="FM17" i="286"/>
  <c r="FN14" i="286"/>
  <c r="FN9" i="286"/>
  <c r="FN11" i="286"/>
  <c r="FN12" i="286"/>
  <c r="FN65" i="265"/>
  <c r="FN13" i="288"/>
  <c r="FN16" i="286"/>
  <c r="FN17" i="286"/>
  <c r="FO14" i="286"/>
  <c r="FO9" i="286"/>
  <c r="FO11" i="286"/>
  <c r="FO12" i="286"/>
  <c r="FO65" i="265"/>
  <c r="FO13" i="288"/>
  <c r="FO16" i="286"/>
  <c r="FO17" i="286"/>
  <c r="FP14" i="286"/>
  <c r="FP9" i="286"/>
  <c r="FP11" i="286"/>
  <c r="FP12" i="286"/>
  <c r="FP65" i="265"/>
  <c r="FP13" i="288"/>
  <c r="FP16" i="286"/>
  <c r="FP17" i="286"/>
  <c r="FQ14" i="286"/>
  <c r="FQ9" i="286"/>
  <c r="FQ11" i="286"/>
  <c r="FQ12" i="286"/>
  <c r="FQ65" i="265"/>
  <c r="FQ13" i="288"/>
  <c r="FQ16" i="286"/>
  <c r="FQ17" i="286"/>
  <c r="FR14" i="286"/>
  <c r="FR9" i="286"/>
  <c r="FR11" i="286"/>
  <c r="FR12" i="286"/>
  <c r="FR65" i="265"/>
  <c r="FR13" i="288"/>
  <c r="FR16" i="286"/>
  <c r="FR17" i="286"/>
  <c r="FS14" i="286"/>
  <c r="FS9" i="286"/>
  <c r="FS11" i="286"/>
  <c r="FS12" i="286"/>
  <c r="FS65" i="265"/>
  <c r="FS13" i="288"/>
  <c r="FS16" i="286"/>
  <c r="FS17" i="286"/>
  <c r="FT14" i="286"/>
  <c r="FT9" i="286"/>
  <c r="FT11" i="286"/>
  <c r="FT12" i="286"/>
  <c r="FT65" i="265"/>
  <c r="FT13" i="288"/>
  <c r="FT16" i="286"/>
  <c r="FT17" i="286"/>
  <c r="FU14" i="286"/>
  <c r="FU9" i="286"/>
  <c r="FU11" i="286"/>
  <c r="FU12" i="286"/>
  <c r="FU65" i="265"/>
  <c r="FU13" i="288"/>
  <c r="FU16" i="286"/>
  <c r="FU17" i="286"/>
  <c r="FV14" i="286"/>
  <c r="FV9" i="286"/>
  <c r="FV11" i="286"/>
  <c r="FV12" i="286"/>
  <c r="FV65" i="265"/>
  <c r="FV13" i="288"/>
  <c r="FV16" i="286"/>
  <c r="FV17" i="286"/>
  <c r="FW14" i="286"/>
  <c r="FW9" i="286"/>
  <c r="FW11" i="286"/>
  <c r="FW12" i="286"/>
  <c r="FW65" i="265"/>
  <c r="FW13" i="288"/>
  <c r="FW16" i="286"/>
  <c r="FW17" i="286"/>
  <c r="FX14" i="286"/>
  <c r="FX9" i="286"/>
  <c r="FX11" i="286"/>
  <c r="FX12" i="286"/>
  <c r="FX65" i="265"/>
  <c r="FX13" i="288"/>
  <c r="FX16" i="286"/>
  <c r="FX17" i="286"/>
  <c r="FY14" i="286"/>
  <c r="FY9" i="286"/>
  <c r="FY11" i="286"/>
  <c r="FY12" i="286"/>
  <c r="FY65" i="265"/>
  <c r="FY13" i="288"/>
  <c r="FY16" i="286"/>
  <c r="FY17" i="286"/>
  <c r="FZ14" i="286"/>
  <c r="FZ9" i="286"/>
  <c r="FZ11" i="286"/>
  <c r="FZ12" i="286"/>
  <c r="FZ65" i="265"/>
  <c r="FZ13" i="288"/>
  <c r="FZ16" i="286"/>
  <c r="FZ17" i="286"/>
  <c r="GA14" i="286"/>
  <c r="GA9" i="286"/>
  <c r="GA11" i="286"/>
  <c r="GA12" i="286"/>
  <c r="GA65" i="265"/>
  <c r="GA13" i="288"/>
  <c r="GA16" i="286"/>
  <c r="GA17" i="286"/>
  <c r="GB14" i="286"/>
  <c r="GB9" i="286"/>
  <c r="GB11" i="286"/>
  <c r="GB12" i="286"/>
  <c r="GB65" i="265"/>
  <c r="GB13" i="288"/>
  <c r="GB16" i="286"/>
  <c r="GB17" i="286"/>
  <c r="GC14" i="286"/>
  <c r="GC9" i="286"/>
  <c r="GC11" i="286"/>
  <c r="GC12" i="286"/>
  <c r="GC65" i="265"/>
  <c r="GC13" i="288"/>
  <c r="GC16" i="286"/>
  <c r="GC17" i="286"/>
  <c r="GD14" i="286"/>
  <c r="GD9" i="286"/>
  <c r="GD11" i="286"/>
  <c r="GD12" i="286"/>
  <c r="GD65" i="265"/>
  <c r="GD13" i="288"/>
  <c r="GD16" i="286"/>
  <c r="GD17" i="286"/>
  <c r="GE14" i="286"/>
  <c r="GE9" i="286"/>
  <c r="GE11" i="286"/>
  <c r="GE12" i="286"/>
  <c r="GE65" i="265"/>
  <c r="GE13" i="288"/>
  <c r="GE16" i="286"/>
  <c r="GE17" i="286"/>
  <c r="GF14" i="286"/>
  <c r="GF9" i="286"/>
  <c r="GF11" i="286"/>
  <c r="GF12" i="286"/>
  <c r="GF65" i="265"/>
  <c r="GF13" i="288"/>
  <c r="GF16" i="286"/>
  <c r="GF17" i="286"/>
  <c r="GG14" i="286"/>
  <c r="GG9" i="286"/>
  <c r="GG11" i="286"/>
  <c r="GG12" i="286"/>
  <c r="GG65" i="265"/>
  <c r="GG13" i="288"/>
  <c r="GG16" i="286"/>
  <c r="GG17" i="286"/>
  <c r="GH14" i="286"/>
  <c r="GH9" i="286"/>
  <c r="GH11" i="286"/>
  <c r="GH12" i="286"/>
  <c r="GH65" i="265"/>
  <c r="GH13" i="288"/>
  <c r="GH16" i="286"/>
  <c r="GH17" i="286"/>
  <c r="GI14" i="286"/>
  <c r="GI9" i="286"/>
  <c r="GI11" i="286"/>
  <c r="GI12" i="286"/>
  <c r="GI65" i="265"/>
  <c r="GI13" i="288"/>
  <c r="GI16" i="286"/>
  <c r="GI17" i="286"/>
  <c r="GJ14" i="286"/>
  <c r="GJ9" i="286"/>
  <c r="GJ11" i="286"/>
  <c r="GJ12" i="286"/>
  <c r="GJ65" i="265"/>
  <c r="GJ13" i="288"/>
  <c r="J47" i="288"/>
  <c r="J56" i="288"/>
  <c r="J23" i="314"/>
  <c r="J32" i="288"/>
  <c r="J16" i="314"/>
  <c r="J118" i="288"/>
  <c r="P34" i="288"/>
  <c r="P36" i="288"/>
  <c r="AY34" i="288"/>
  <c r="AY36" i="288"/>
  <c r="AZ34" i="288"/>
  <c r="AZ36" i="288"/>
  <c r="BA34" i="288"/>
  <c r="BA36" i="288"/>
  <c r="BB34" i="288"/>
  <c r="BB36" i="288"/>
  <c r="BC34" i="288"/>
  <c r="BC36" i="288"/>
  <c r="BD34" i="288"/>
  <c r="BD36" i="288"/>
  <c r="BE34" i="288"/>
  <c r="BE36" i="288"/>
  <c r="BF34" i="288"/>
  <c r="BF36" i="288"/>
  <c r="BG34" i="288"/>
  <c r="BG36" i="288"/>
  <c r="BH34" i="288"/>
  <c r="BH36" i="288"/>
  <c r="BI34" i="288"/>
  <c r="BI36" i="288"/>
  <c r="BJ34" i="288"/>
  <c r="BJ36" i="288"/>
  <c r="BK34" i="288"/>
  <c r="BK36" i="288"/>
  <c r="BL34" i="288"/>
  <c r="BL36" i="288"/>
  <c r="BM34" i="288"/>
  <c r="BM36" i="288"/>
  <c r="BN34" i="288"/>
  <c r="BN36" i="288"/>
  <c r="BO34" i="288"/>
  <c r="BO36" i="288"/>
  <c r="BP34" i="288"/>
  <c r="BP36" i="288"/>
  <c r="BQ34" i="288"/>
  <c r="BQ36" i="288"/>
  <c r="BR34" i="288"/>
  <c r="BR36" i="288"/>
  <c r="BS34" i="288"/>
  <c r="BS36" i="288"/>
  <c r="BT34" i="288"/>
  <c r="BT36" i="288"/>
  <c r="BU34" i="288"/>
  <c r="BU36" i="288"/>
  <c r="BV34" i="288"/>
  <c r="BV36" i="288"/>
  <c r="BW34" i="288"/>
  <c r="BW36" i="288"/>
  <c r="BX34" i="288"/>
  <c r="BX36" i="288"/>
  <c r="BY34" i="288"/>
  <c r="BY36" i="288"/>
  <c r="BZ34" i="288"/>
  <c r="BZ36" i="288"/>
  <c r="CA34" i="288"/>
  <c r="CA36" i="288"/>
  <c r="CB34" i="288"/>
  <c r="CB36" i="288"/>
  <c r="CC34" i="288"/>
  <c r="CC36" i="288"/>
  <c r="CD34" i="288"/>
  <c r="CD36" i="288"/>
  <c r="CE34" i="288"/>
  <c r="CE36" i="288"/>
  <c r="CF34" i="288"/>
  <c r="CF36" i="288"/>
  <c r="CG34" i="288"/>
  <c r="CG36" i="288"/>
  <c r="CH34" i="288"/>
  <c r="CH36" i="288"/>
  <c r="CI34" i="288"/>
  <c r="CI36" i="288"/>
  <c r="CJ34" i="288"/>
  <c r="CJ36" i="288"/>
  <c r="CK34" i="288"/>
  <c r="CK36" i="288"/>
  <c r="CL34" i="288"/>
  <c r="CL36" i="288"/>
  <c r="CM34" i="288"/>
  <c r="CM36" i="288"/>
  <c r="CN34" i="288"/>
  <c r="CN36" i="288"/>
  <c r="CO34" i="288"/>
  <c r="CO36" i="288"/>
  <c r="CP34" i="288"/>
  <c r="CP36" i="288"/>
  <c r="CQ34" i="288"/>
  <c r="CQ36" i="288"/>
  <c r="CR34" i="288"/>
  <c r="CR36" i="288"/>
  <c r="CS34" i="288"/>
  <c r="CS36" i="288"/>
  <c r="CT34" i="288"/>
  <c r="CT36" i="288"/>
  <c r="CU34" i="288"/>
  <c r="CU36" i="288"/>
  <c r="CV34" i="288"/>
  <c r="CV36" i="288"/>
  <c r="CW34" i="288"/>
  <c r="CW36" i="288"/>
  <c r="CX34" i="288"/>
  <c r="CX36" i="288"/>
  <c r="CY34" i="288"/>
  <c r="CY36" i="288"/>
  <c r="CZ34" i="288"/>
  <c r="CZ36" i="288"/>
  <c r="DA34" i="288"/>
  <c r="DA36" i="288"/>
  <c r="DB34" i="288"/>
  <c r="DB36" i="288"/>
  <c r="DC34" i="288"/>
  <c r="DC36" i="288"/>
  <c r="DD34" i="288"/>
  <c r="DD36" i="288"/>
  <c r="DE34" i="288"/>
  <c r="DE36" i="288"/>
  <c r="DF34" i="288"/>
  <c r="DF36" i="288"/>
  <c r="DG34" i="288"/>
  <c r="DG36" i="288"/>
  <c r="DH34" i="288"/>
  <c r="DH36" i="288"/>
  <c r="DI34" i="288"/>
  <c r="DI36" i="288"/>
  <c r="DJ34" i="288"/>
  <c r="DJ36" i="288"/>
  <c r="DK34" i="288"/>
  <c r="DK36" i="288"/>
  <c r="DL34" i="288"/>
  <c r="DL36" i="288"/>
  <c r="DM34" i="288"/>
  <c r="DM36" i="288"/>
  <c r="DN34" i="288"/>
  <c r="DN36" i="288"/>
  <c r="DO34" i="288"/>
  <c r="DO36" i="288"/>
  <c r="DP34" i="288"/>
  <c r="DP36" i="288"/>
  <c r="DQ34" i="288"/>
  <c r="DQ36" i="288"/>
  <c r="DR34" i="288"/>
  <c r="DR36" i="288"/>
  <c r="DS34" i="288"/>
  <c r="DS36" i="288"/>
  <c r="DT34" i="288"/>
  <c r="DT36" i="288"/>
  <c r="DU34" i="288"/>
  <c r="DU36" i="288"/>
  <c r="DV34" i="288"/>
  <c r="DV36" i="288"/>
  <c r="DW34" i="288"/>
  <c r="DW36" i="288"/>
  <c r="DX34" i="288"/>
  <c r="DX36" i="288"/>
  <c r="DY34" i="288"/>
  <c r="DY36" i="288"/>
  <c r="DZ34" i="288"/>
  <c r="DZ36" i="288"/>
  <c r="EA34" i="288"/>
  <c r="EA36" i="288"/>
  <c r="EB34" i="288"/>
  <c r="EB36" i="288"/>
  <c r="EC34" i="288"/>
  <c r="EC36" i="288"/>
  <c r="ED34" i="288"/>
  <c r="ED36" i="288"/>
  <c r="EE34" i="288"/>
  <c r="EE36" i="288"/>
  <c r="EF34" i="288"/>
  <c r="EF36" i="288"/>
  <c r="EG34" i="288"/>
  <c r="EG36" i="288"/>
  <c r="EH34" i="288"/>
  <c r="EH36" i="288"/>
  <c r="EI34" i="288"/>
  <c r="EI36" i="288"/>
  <c r="EJ34" i="288"/>
  <c r="EJ36" i="288"/>
  <c r="EK34" i="288"/>
  <c r="EK36" i="288"/>
  <c r="EL34" i="288"/>
  <c r="EL36" i="288"/>
  <c r="EM34" i="288"/>
  <c r="EM36" i="288"/>
  <c r="EN34" i="288"/>
  <c r="EN36" i="288"/>
  <c r="EO34" i="288"/>
  <c r="EO36" i="288"/>
  <c r="EP34" i="288"/>
  <c r="EP36" i="288"/>
  <c r="EQ34" i="288"/>
  <c r="EQ36" i="288"/>
  <c r="ER34" i="288"/>
  <c r="ER36" i="288"/>
  <c r="ES34" i="288"/>
  <c r="ES36" i="288"/>
  <c r="ET34" i="288"/>
  <c r="ET36" i="288"/>
  <c r="EU34" i="288"/>
  <c r="EU36" i="288"/>
  <c r="EV34" i="288"/>
  <c r="EV36" i="288"/>
  <c r="EW34" i="288"/>
  <c r="EW36" i="288"/>
  <c r="EX34" i="288"/>
  <c r="EX36" i="288"/>
  <c r="EY34" i="288"/>
  <c r="EY36" i="288"/>
  <c r="EZ34" i="288"/>
  <c r="EZ36" i="288"/>
  <c r="FA34" i="288"/>
  <c r="FA36" i="288"/>
  <c r="FB34" i="288"/>
  <c r="FB36" i="288"/>
  <c r="FC34" i="288"/>
  <c r="FC36" i="288"/>
  <c r="FD34" i="288"/>
  <c r="FD36" i="288"/>
  <c r="FE34" i="288"/>
  <c r="FE36" i="288"/>
  <c r="FF34" i="288"/>
  <c r="FF36" i="288"/>
  <c r="FG34" i="288"/>
  <c r="FG36" i="288"/>
  <c r="FH34" i="288"/>
  <c r="FH36" i="288"/>
  <c r="FI34" i="288"/>
  <c r="FI36" i="288"/>
  <c r="FJ34" i="288"/>
  <c r="FJ36" i="288"/>
  <c r="FK34" i="288"/>
  <c r="FK36" i="288"/>
  <c r="FL34" i="288"/>
  <c r="FL36" i="288"/>
  <c r="FM34" i="288"/>
  <c r="FM36" i="288"/>
  <c r="FN34" i="288"/>
  <c r="FN36" i="288"/>
  <c r="FO34" i="288"/>
  <c r="FO36" i="288"/>
  <c r="FP34" i="288"/>
  <c r="FP36" i="288"/>
  <c r="FQ34" i="288"/>
  <c r="FQ36" i="288"/>
  <c r="FR34" i="288"/>
  <c r="FR36" i="288"/>
  <c r="FS34" i="288"/>
  <c r="FS36" i="288"/>
  <c r="FT34" i="288"/>
  <c r="FT36" i="288"/>
  <c r="FU34" i="288"/>
  <c r="FU36" i="288"/>
  <c r="FV34" i="288"/>
  <c r="FV36" i="288"/>
  <c r="FW34" i="288"/>
  <c r="FW36" i="288"/>
  <c r="FX34" i="288"/>
  <c r="FX36" i="288"/>
  <c r="FY34" i="288"/>
  <c r="FY36" i="288"/>
  <c r="FZ34" i="288"/>
  <c r="FZ36" i="288"/>
  <c r="GA34" i="288"/>
  <c r="GA36" i="288"/>
  <c r="GB34" i="288"/>
  <c r="GB36" i="288"/>
  <c r="GC34" i="288"/>
  <c r="GC36" i="288"/>
  <c r="GD34" i="288"/>
  <c r="GD36" i="288"/>
  <c r="GE34" i="288"/>
  <c r="GE36" i="288"/>
  <c r="GF34" i="288"/>
  <c r="GF36" i="288"/>
  <c r="GG34" i="288"/>
  <c r="GG36" i="288"/>
  <c r="GH34" i="288"/>
  <c r="GH36" i="288"/>
  <c r="GI34" i="288"/>
  <c r="GI36" i="288"/>
  <c r="GJ34" i="288"/>
  <c r="GJ36" i="288"/>
  <c r="P58" i="288"/>
  <c r="P60" i="288"/>
  <c r="AY58" i="288"/>
  <c r="AY60" i="288"/>
  <c r="AZ58" i="288"/>
  <c r="AZ60" i="288"/>
  <c r="BA58" i="288"/>
  <c r="BA60" i="288"/>
  <c r="BB58" i="288"/>
  <c r="BB60" i="288"/>
  <c r="BC58" i="288"/>
  <c r="BC60" i="288"/>
  <c r="BD58" i="288"/>
  <c r="BD60" i="288"/>
  <c r="BE58" i="288"/>
  <c r="BE60" i="288"/>
  <c r="BF58" i="288"/>
  <c r="BF60" i="288"/>
  <c r="BG58" i="288"/>
  <c r="BG60" i="288"/>
  <c r="BH58" i="288"/>
  <c r="BH60" i="288"/>
  <c r="BI58" i="288"/>
  <c r="BI60" i="288"/>
  <c r="BJ58" i="288"/>
  <c r="BJ60" i="288"/>
  <c r="BK58" i="288"/>
  <c r="BK60" i="288"/>
  <c r="BL58" i="288"/>
  <c r="BL60" i="288"/>
  <c r="BM58" i="288"/>
  <c r="BM60" i="288"/>
  <c r="BN58" i="288"/>
  <c r="BN60" i="288"/>
  <c r="BO58" i="288"/>
  <c r="BO60" i="288"/>
  <c r="BP58" i="288"/>
  <c r="BP60" i="288"/>
  <c r="BQ58" i="288"/>
  <c r="BQ60" i="288"/>
  <c r="BR58" i="288"/>
  <c r="BR60" i="288"/>
  <c r="BS58" i="288"/>
  <c r="BS60" i="288"/>
  <c r="BT58" i="288"/>
  <c r="BT60" i="288"/>
  <c r="BU58" i="288"/>
  <c r="BU60" i="288"/>
  <c r="BV58" i="288"/>
  <c r="BV60" i="288"/>
  <c r="BW58" i="288"/>
  <c r="BW60" i="288"/>
  <c r="BX58" i="288"/>
  <c r="BX60" i="288"/>
  <c r="BY58" i="288"/>
  <c r="BY60" i="288"/>
  <c r="BZ58" i="288"/>
  <c r="BZ60" i="288"/>
  <c r="CA58" i="288"/>
  <c r="CA60" i="288"/>
  <c r="CB58" i="288"/>
  <c r="CB60" i="288"/>
  <c r="CC58" i="288"/>
  <c r="CC60" i="288"/>
  <c r="CD58" i="288"/>
  <c r="CD60" i="288"/>
  <c r="CE58" i="288"/>
  <c r="CE60" i="288"/>
  <c r="CF58" i="288"/>
  <c r="CF60" i="288"/>
  <c r="CG58" i="288"/>
  <c r="CG60" i="288"/>
  <c r="CH58" i="288"/>
  <c r="CH60" i="288"/>
  <c r="CI58" i="288"/>
  <c r="CI60" i="288"/>
  <c r="CJ58" i="288"/>
  <c r="CJ60" i="288"/>
  <c r="CK58" i="288"/>
  <c r="CK60" i="288"/>
  <c r="CL58" i="288"/>
  <c r="CL60" i="288"/>
  <c r="CM58" i="288"/>
  <c r="CM60" i="288"/>
  <c r="CN58" i="288"/>
  <c r="CN60" i="288"/>
  <c r="CO58" i="288"/>
  <c r="CO60" i="288"/>
  <c r="CP58" i="288"/>
  <c r="CP60" i="288"/>
  <c r="CQ58" i="288"/>
  <c r="CQ60" i="288"/>
  <c r="CR58" i="288"/>
  <c r="CR60" i="288"/>
  <c r="CS58" i="288"/>
  <c r="CS60" i="288"/>
  <c r="CT58" i="288"/>
  <c r="CT60" i="288"/>
  <c r="CU58" i="288"/>
  <c r="CU60" i="288"/>
  <c r="CV58" i="288"/>
  <c r="CV60" i="288"/>
  <c r="CW58" i="288"/>
  <c r="CW60" i="288"/>
  <c r="CX58" i="288"/>
  <c r="CX60" i="288"/>
  <c r="CY58" i="288"/>
  <c r="CY60" i="288"/>
  <c r="CZ58" i="288"/>
  <c r="CZ60" i="288"/>
  <c r="DA58" i="288"/>
  <c r="DA60" i="288"/>
  <c r="DB58" i="288"/>
  <c r="DB60" i="288"/>
  <c r="DC58" i="288"/>
  <c r="DC60" i="288"/>
  <c r="DD58" i="288"/>
  <c r="DD60" i="288"/>
  <c r="DE58" i="288"/>
  <c r="DE60" i="288"/>
  <c r="DF58" i="288"/>
  <c r="DF60" i="288"/>
  <c r="DG58" i="288"/>
  <c r="DG60" i="288"/>
  <c r="DH58" i="288"/>
  <c r="DH60" i="288"/>
  <c r="DI58" i="288"/>
  <c r="DI60" i="288"/>
  <c r="DJ58" i="288"/>
  <c r="DJ60" i="288"/>
  <c r="DK58" i="288"/>
  <c r="DK60" i="288"/>
  <c r="DL58" i="288"/>
  <c r="DL60" i="288"/>
  <c r="DM58" i="288"/>
  <c r="DM60" i="288"/>
  <c r="DN58" i="288"/>
  <c r="DN60" i="288"/>
  <c r="DO58" i="288"/>
  <c r="DO60" i="288"/>
  <c r="DP58" i="288"/>
  <c r="DP60" i="288"/>
  <c r="DQ58" i="288"/>
  <c r="DQ60" i="288"/>
  <c r="DR58" i="288"/>
  <c r="DR60" i="288"/>
  <c r="DS58" i="288"/>
  <c r="DS60" i="288"/>
  <c r="DT58" i="288"/>
  <c r="DT60" i="288"/>
  <c r="DU58" i="288"/>
  <c r="DU60" i="288"/>
  <c r="DV58" i="288"/>
  <c r="DV60" i="288"/>
  <c r="DW58" i="288"/>
  <c r="DW60" i="288"/>
  <c r="DX58" i="288"/>
  <c r="DX60" i="288"/>
  <c r="DY58" i="288"/>
  <c r="DY60" i="288"/>
  <c r="DZ58" i="288"/>
  <c r="DZ60" i="288"/>
  <c r="EA58" i="288"/>
  <c r="EA60" i="288"/>
  <c r="EB58" i="288"/>
  <c r="EB60" i="288"/>
  <c r="EC58" i="288"/>
  <c r="EC60" i="288"/>
  <c r="ED58" i="288"/>
  <c r="ED60" i="288"/>
  <c r="EE58" i="288"/>
  <c r="EE60" i="288"/>
  <c r="EF58" i="288"/>
  <c r="EF60" i="288"/>
  <c r="EG58" i="288"/>
  <c r="EG60" i="288"/>
  <c r="EH58" i="288"/>
  <c r="EH60" i="288"/>
  <c r="EI58" i="288"/>
  <c r="EI60" i="288"/>
  <c r="EJ58" i="288"/>
  <c r="EJ60" i="288"/>
  <c r="EK58" i="288"/>
  <c r="EK60" i="288"/>
  <c r="EL58" i="288"/>
  <c r="EL60" i="288"/>
  <c r="EM58" i="288"/>
  <c r="EM60" i="288"/>
  <c r="EN58" i="288"/>
  <c r="EN60" i="288"/>
  <c r="EO58" i="288"/>
  <c r="EO60" i="288"/>
  <c r="EP58" i="288"/>
  <c r="EP60" i="288"/>
  <c r="EQ58" i="288"/>
  <c r="EQ60" i="288"/>
  <c r="ER58" i="288"/>
  <c r="ER60" i="288"/>
  <c r="ES58" i="288"/>
  <c r="ES60" i="288"/>
  <c r="ET58" i="288"/>
  <c r="ET60" i="288"/>
  <c r="EU58" i="288"/>
  <c r="EU60" i="288"/>
  <c r="EV58" i="288"/>
  <c r="EV60" i="288"/>
  <c r="EW58" i="288"/>
  <c r="EW60" i="288"/>
  <c r="EX58" i="288"/>
  <c r="EX60" i="288"/>
  <c r="EY58" i="288"/>
  <c r="EY60" i="288"/>
  <c r="EZ58" i="288"/>
  <c r="EZ60" i="288"/>
  <c r="FA58" i="288"/>
  <c r="FA60" i="288"/>
  <c r="FB58" i="288"/>
  <c r="FB60" i="288"/>
  <c r="FC58" i="288"/>
  <c r="FC60" i="288"/>
  <c r="FD58" i="288"/>
  <c r="FD60" i="288"/>
  <c r="FE58" i="288"/>
  <c r="FE60" i="288"/>
  <c r="FF58" i="288"/>
  <c r="FF60" i="288"/>
  <c r="FG58" i="288"/>
  <c r="FG60" i="288"/>
  <c r="FH58" i="288"/>
  <c r="FH60" i="288"/>
  <c r="FI58" i="288"/>
  <c r="FI60" i="288"/>
  <c r="FJ58" i="288"/>
  <c r="FJ60" i="288"/>
  <c r="FK58" i="288"/>
  <c r="FK60" i="288"/>
  <c r="FL58" i="288"/>
  <c r="FL60" i="288"/>
  <c r="FM58" i="288"/>
  <c r="FM60" i="288"/>
  <c r="FN58" i="288"/>
  <c r="FN60" i="288"/>
  <c r="FO58" i="288"/>
  <c r="FO60" i="288"/>
  <c r="FP58" i="288"/>
  <c r="FP60" i="288"/>
  <c r="FQ58" i="288"/>
  <c r="FQ60" i="288"/>
  <c r="FR58" i="288"/>
  <c r="FR60" i="288"/>
  <c r="FS58" i="288"/>
  <c r="FS60" i="288"/>
  <c r="FT58" i="288"/>
  <c r="FT60" i="288"/>
  <c r="FU58" i="288"/>
  <c r="FU60" i="288"/>
  <c r="FV58" i="288"/>
  <c r="FV60" i="288"/>
  <c r="FW58" i="288"/>
  <c r="FW60" i="288"/>
  <c r="FX58" i="288"/>
  <c r="FX60" i="288"/>
  <c r="FY58" i="288"/>
  <c r="FY60" i="288"/>
  <c r="FZ58" i="288"/>
  <c r="FZ60" i="288"/>
  <c r="GA58" i="288"/>
  <c r="GA60" i="288"/>
  <c r="GB58" i="288"/>
  <c r="GB60" i="288"/>
  <c r="GC58" i="288"/>
  <c r="GC60" i="288"/>
  <c r="GD58" i="288"/>
  <c r="GD60" i="288"/>
  <c r="GE58" i="288"/>
  <c r="GE60" i="288"/>
  <c r="GF58" i="288"/>
  <c r="GF60" i="288"/>
  <c r="GG58" i="288"/>
  <c r="GG60" i="288"/>
  <c r="GH58" i="288"/>
  <c r="GH60" i="288"/>
  <c r="GI58" i="288"/>
  <c r="GI60" i="288"/>
  <c r="GJ58" i="288"/>
  <c r="GJ60" i="288"/>
  <c r="P33" i="282"/>
  <c r="P92" i="265"/>
  <c r="Q31" i="288"/>
  <c r="R31" i="288"/>
  <c r="S31" i="288"/>
  <c r="T31" i="288"/>
  <c r="U31" i="288"/>
  <c r="V31" i="288"/>
  <c r="W31" i="288"/>
  <c r="X31" i="288"/>
  <c r="Y31" i="288"/>
  <c r="Z31" i="288"/>
  <c r="AA31" i="288"/>
  <c r="AB31" i="288"/>
  <c r="AC31" i="288"/>
  <c r="AD31" i="288"/>
  <c r="AE31" i="288"/>
  <c r="AF31" i="288"/>
  <c r="AG31" i="288"/>
  <c r="AH31" i="288"/>
  <c r="AI31" i="288"/>
  <c r="AJ31" i="288"/>
  <c r="AK31" i="288"/>
  <c r="AL31" i="288"/>
  <c r="AM31" i="288"/>
  <c r="AN31" i="288"/>
  <c r="AO31" i="288"/>
  <c r="AP31" i="288"/>
  <c r="AQ31" i="288"/>
  <c r="AR31" i="288"/>
  <c r="AS31" i="288"/>
  <c r="AT31" i="288"/>
  <c r="AU31" i="288"/>
  <c r="AV31" i="288"/>
  <c r="AW31" i="288"/>
  <c r="AX31" i="288"/>
  <c r="P10" i="280"/>
  <c r="P13" i="280"/>
  <c r="P51" i="288"/>
  <c r="Q51" i="288"/>
  <c r="Q53" i="288"/>
  <c r="Q55" i="288"/>
  <c r="R51" i="288"/>
  <c r="R53" i="288"/>
  <c r="R55" i="288"/>
  <c r="S51" i="288"/>
  <c r="S53" i="288"/>
  <c r="S55" i="288"/>
  <c r="T51" i="288"/>
  <c r="T53" i="288"/>
  <c r="T55" i="288"/>
  <c r="U51" i="288"/>
  <c r="U53" i="288"/>
  <c r="U55" i="288"/>
  <c r="V51" i="288"/>
  <c r="V53" i="288"/>
  <c r="V55" i="288"/>
  <c r="W51" i="288"/>
  <c r="W53" i="288"/>
  <c r="W55" i="288"/>
  <c r="X51" i="288"/>
  <c r="X53" i="288"/>
  <c r="X55" i="288"/>
  <c r="Y51" i="288"/>
  <c r="Y53" i="288"/>
  <c r="Y55" i="288"/>
  <c r="Z51" i="288"/>
  <c r="Z53" i="288"/>
  <c r="Z55" i="288"/>
  <c r="AA51" i="288"/>
  <c r="AA53" i="288"/>
  <c r="AA55" i="288"/>
  <c r="AB51" i="288"/>
  <c r="AB53" i="288"/>
  <c r="AB55" i="288"/>
  <c r="AC51" i="288"/>
  <c r="AC53" i="288"/>
  <c r="AC55" i="288"/>
  <c r="AD51" i="288"/>
  <c r="AD53" i="288"/>
  <c r="AD55" i="288"/>
  <c r="AE51" i="288"/>
  <c r="AE53" i="288"/>
  <c r="AE55" i="288"/>
  <c r="AF51" i="288"/>
  <c r="AF53" i="288"/>
  <c r="AF55" i="288"/>
  <c r="AG51" i="288"/>
  <c r="AG53" i="288"/>
  <c r="AG55" i="288"/>
  <c r="AH51" i="288"/>
  <c r="AH53" i="288"/>
  <c r="AH55" i="288"/>
  <c r="AI51" i="288"/>
  <c r="AI53" i="288"/>
  <c r="AI55" i="288"/>
  <c r="AJ51" i="288"/>
  <c r="AJ53" i="288"/>
  <c r="AJ55" i="288"/>
  <c r="AK51" i="288"/>
  <c r="AK53" i="288"/>
  <c r="AK55" i="288"/>
  <c r="AL51" i="288"/>
  <c r="AL53" i="288"/>
  <c r="AL55" i="288"/>
  <c r="AM51" i="288"/>
  <c r="AM53" i="288"/>
  <c r="AM55" i="288"/>
  <c r="AN51" i="288"/>
  <c r="AN53" i="288"/>
  <c r="AN55" i="288"/>
  <c r="AO51" i="288"/>
  <c r="AO53" i="288"/>
  <c r="AO55" i="288"/>
  <c r="AP51" i="288"/>
  <c r="AP53" i="288"/>
  <c r="AP55" i="288"/>
  <c r="AQ51" i="288"/>
  <c r="AQ53" i="288"/>
  <c r="AQ55" i="288"/>
  <c r="AR51" i="288"/>
  <c r="AR53" i="288"/>
  <c r="AR55" i="288"/>
  <c r="AS51" i="288"/>
  <c r="AS53" i="288"/>
  <c r="AS55" i="288"/>
  <c r="AT51" i="288"/>
  <c r="AT53" i="288"/>
  <c r="AT55" i="288"/>
  <c r="AU51" i="288"/>
  <c r="AU53" i="288"/>
  <c r="AU55" i="288"/>
  <c r="AV51" i="288"/>
  <c r="AV53" i="288"/>
  <c r="AV55" i="288"/>
  <c r="AW51" i="288"/>
  <c r="AW53" i="288"/>
  <c r="AW55" i="288"/>
  <c r="AX51" i="288"/>
  <c r="AX53" i="288"/>
  <c r="AX55" i="288"/>
  <c r="Q73" i="288"/>
  <c r="R73" i="288"/>
  <c r="S73" i="288"/>
  <c r="T73" i="288"/>
  <c r="U73" i="288"/>
  <c r="V73" i="288"/>
  <c r="W73" i="288"/>
  <c r="X73" i="288"/>
  <c r="Y73" i="288"/>
  <c r="Z73" i="288"/>
  <c r="AA73" i="288"/>
  <c r="AB73" i="288"/>
  <c r="AC73" i="288"/>
  <c r="AD73" i="288"/>
  <c r="AE73" i="288"/>
  <c r="AF73" i="288"/>
  <c r="AG73" i="288"/>
  <c r="AH73" i="288"/>
  <c r="AI73" i="288"/>
  <c r="AJ73" i="288"/>
  <c r="AK73" i="288"/>
  <c r="AL73" i="288"/>
  <c r="AM73" i="288"/>
  <c r="AN73" i="288"/>
  <c r="AO73" i="288"/>
  <c r="AP73" i="288"/>
  <c r="AQ73" i="288"/>
  <c r="AR73" i="288"/>
  <c r="AS73" i="288"/>
  <c r="AT73" i="288"/>
  <c r="AU73" i="288"/>
  <c r="AV73" i="288"/>
  <c r="AW73" i="288"/>
  <c r="AX73" i="288"/>
  <c r="AY10" i="280"/>
  <c r="AY13" i="280"/>
  <c r="AY73" i="288"/>
  <c r="AZ10" i="280"/>
  <c r="AZ13" i="280"/>
  <c r="AZ73" i="288"/>
  <c r="BA10" i="280"/>
  <c r="BA13" i="280"/>
  <c r="BA73" i="288"/>
  <c r="BB10" i="280"/>
  <c r="BB13" i="280"/>
  <c r="BB73" i="288"/>
  <c r="BC10" i="280"/>
  <c r="BC13" i="280"/>
  <c r="BC73" i="288"/>
  <c r="BD10" i="280"/>
  <c r="BD13" i="280"/>
  <c r="BD73" i="288"/>
  <c r="BE10" i="280"/>
  <c r="BE13" i="280"/>
  <c r="BE73" i="288"/>
  <c r="BF10" i="280"/>
  <c r="BF13" i="280"/>
  <c r="BF73" i="288"/>
  <c r="BG10" i="280"/>
  <c r="BG13" i="280"/>
  <c r="BG73" i="288"/>
  <c r="BH10" i="280"/>
  <c r="BH13" i="280"/>
  <c r="BH73" i="288"/>
  <c r="BI10" i="280"/>
  <c r="BI13" i="280"/>
  <c r="BI73" i="288"/>
  <c r="BJ10" i="280"/>
  <c r="BJ13" i="280"/>
  <c r="BJ73" i="288"/>
  <c r="BK10" i="280"/>
  <c r="BK13" i="280"/>
  <c r="BK73" i="288"/>
  <c r="BL10" i="280"/>
  <c r="BL13" i="280"/>
  <c r="BL73" i="288"/>
  <c r="BM10" i="280"/>
  <c r="BM13" i="280"/>
  <c r="BM73" i="288"/>
  <c r="BN10" i="280"/>
  <c r="BN13" i="280"/>
  <c r="BN73" i="288"/>
  <c r="BO10" i="280"/>
  <c r="BO13" i="280"/>
  <c r="BO73" i="288"/>
  <c r="BP10" i="280"/>
  <c r="BP13" i="280"/>
  <c r="BP73" i="288"/>
  <c r="BQ10" i="280"/>
  <c r="BQ13" i="280"/>
  <c r="BQ73" i="288"/>
  <c r="BR10" i="280"/>
  <c r="BR13" i="280"/>
  <c r="BR73" i="288"/>
  <c r="BS10" i="280"/>
  <c r="BS13" i="280"/>
  <c r="BS73" i="288"/>
  <c r="BT10" i="280"/>
  <c r="BT13" i="280"/>
  <c r="BT73" i="288"/>
  <c r="BU10" i="280"/>
  <c r="BU13" i="280"/>
  <c r="BU73" i="288"/>
  <c r="BV10" i="280"/>
  <c r="BV13" i="280"/>
  <c r="BV73" i="288"/>
  <c r="BW10" i="280"/>
  <c r="BW13" i="280"/>
  <c r="BW73" i="288"/>
  <c r="BX10" i="280"/>
  <c r="BX13" i="280"/>
  <c r="BX73" i="288"/>
  <c r="BY10" i="280"/>
  <c r="BY13" i="280"/>
  <c r="BY73" i="288"/>
  <c r="BZ10" i="280"/>
  <c r="BZ13" i="280"/>
  <c r="BZ73" i="288"/>
  <c r="CA10" i="280"/>
  <c r="CA13" i="280"/>
  <c r="CA73" i="288"/>
  <c r="CB10" i="280"/>
  <c r="CB13" i="280"/>
  <c r="CB73" i="288"/>
  <c r="CC10" i="280"/>
  <c r="CC13" i="280"/>
  <c r="CC73" i="288"/>
  <c r="CD10" i="280"/>
  <c r="CD13" i="280"/>
  <c r="CD73" i="288"/>
  <c r="CE10" i="280"/>
  <c r="CE13" i="280"/>
  <c r="CE73" i="288"/>
  <c r="CF10" i="280"/>
  <c r="CF13" i="280"/>
  <c r="CF73" i="288"/>
  <c r="CG10" i="280"/>
  <c r="CG13" i="280"/>
  <c r="CG73" i="288"/>
  <c r="CH10" i="280"/>
  <c r="CH13" i="280"/>
  <c r="CH73" i="288"/>
  <c r="CI10" i="280"/>
  <c r="CI13" i="280"/>
  <c r="CI73" i="288"/>
  <c r="CJ10" i="280"/>
  <c r="CJ13" i="280"/>
  <c r="CJ73" i="288"/>
  <c r="CK10" i="280"/>
  <c r="CK13" i="280"/>
  <c r="CK73" i="288"/>
  <c r="CL10" i="280"/>
  <c r="CL13" i="280"/>
  <c r="CL73" i="288"/>
  <c r="CM10" i="280"/>
  <c r="CM13" i="280"/>
  <c r="CM73" i="288"/>
  <c r="CN10" i="280"/>
  <c r="CN13" i="280"/>
  <c r="CN73" i="288"/>
  <c r="CO10" i="280"/>
  <c r="CO13" i="280"/>
  <c r="CO73" i="288"/>
  <c r="CP10" i="280"/>
  <c r="CP13" i="280"/>
  <c r="CP73" i="288"/>
  <c r="CQ10" i="280"/>
  <c r="CQ13" i="280"/>
  <c r="CQ73" i="288"/>
  <c r="CR10" i="280"/>
  <c r="CR13" i="280"/>
  <c r="CR73" i="288"/>
  <c r="CS10" i="280"/>
  <c r="CS13" i="280"/>
  <c r="CS73" i="288"/>
  <c r="CT10" i="280"/>
  <c r="CT13" i="280"/>
  <c r="CT73" i="288"/>
  <c r="CU10" i="280"/>
  <c r="CU13" i="280"/>
  <c r="CU73" i="288"/>
  <c r="CV10" i="280"/>
  <c r="CV13" i="280"/>
  <c r="CV73" i="288"/>
  <c r="CW10" i="280"/>
  <c r="CW13" i="280"/>
  <c r="CW73" i="288"/>
  <c r="CX10" i="280"/>
  <c r="CX13" i="280"/>
  <c r="CX73" i="288"/>
  <c r="CY10" i="280"/>
  <c r="CY13" i="280"/>
  <c r="CY73" i="288"/>
  <c r="CZ10" i="280"/>
  <c r="CZ13" i="280"/>
  <c r="CZ73" i="288"/>
  <c r="DA10" i="280"/>
  <c r="DA13" i="280"/>
  <c r="DA73" i="288"/>
  <c r="DB10" i="280"/>
  <c r="DB13" i="280"/>
  <c r="DB73" i="288"/>
  <c r="DC10" i="280"/>
  <c r="DC13" i="280"/>
  <c r="DC73" i="288"/>
  <c r="DD10" i="280"/>
  <c r="DD13" i="280"/>
  <c r="DD73" i="288"/>
  <c r="DE10" i="280"/>
  <c r="DE13" i="280"/>
  <c r="DE73" i="288"/>
  <c r="DF10" i="280"/>
  <c r="DF13" i="280"/>
  <c r="DF73" i="288"/>
  <c r="DG10" i="280"/>
  <c r="DG13" i="280"/>
  <c r="DG73" i="288"/>
  <c r="DH10" i="280"/>
  <c r="DH13" i="280"/>
  <c r="DH73" i="288"/>
  <c r="DI10" i="280"/>
  <c r="DI13" i="280"/>
  <c r="DI73" i="288"/>
  <c r="DJ10" i="280"/>
  <c r="DJ13" i="280"/>
  <c r="DJ73" i="288"/>
  <c r="DK10" i="280"/>
  <c r="DK13" i="280"/>
  <c r="DK73" i="288"/>
  <c r="DL10" i="280"/>
  <c r="DL13" i="280"/>
  <c r="DL73" i="288"/>
  <c r="DM10" i="280"/>
  <c r="DM13" i="280"/>
  <c r="DM73" i="288"/>
  <c r="DN10" i="280"/>
  <c r="DN13" i="280"/>
  <c r="DN73" i="288"/>
  <c r="DO10" i="280"/>
  <c r="DO13" i="280"/>
  <c r="DO73" i="288"/>
  <c r="DP10" i="280"/>
  <c r="DP13" i="280"/>
  <c r="DP73" i="288"/>
  <c r="DQ10" i="280"/>
  <c r="DQ13" i="280"/>
  <c r="DQ73" i="288"/>
  <c r="DR10" i="280"/>
  <c r="DR13" i="280"/>
  <c r="DR73" i="288"/>
  <c r="DS10" i="280"/>
  <c r="DS13" i="280"/>
  <c r="DS73" i="288"/>
  <c r="DT10" i="280"/>
  <c r="DT13" i="280"/>
  <c r="DT73" i="288"/>
  <c r="DU10" i="280"/>
  <c r="DU13" i="280"/>
  <c r="DU73" i="288"/>
  <c r="DV10" i="280"/>
  <c r="DV13" i="280"/>
  <c r="DV73" i="288"/>
  <c r="DW10" i="280"/>
  <c r="DW13" i="280"/>
  <c r="DW73" i="288"/>
  <c r="DX10" i="280"/>
  <c r="DX13" i="280"/>
  <c r="DX73" i="288"/>
  <c r="DY10" i="280"/>
  <c r="DY13" i="280"/>
  <c r="DY73" i="288"/>
  <c r="DZ10" i="280"/>
  <c r="DZ13" i="280"/>
  <c r="DZ73" i="288"/>
  <c r="EA10" i="280"/>
  <c r="EA13" i="280"/>
  <c r="EA73" i="288"/>
  <c r="EB10" i="280"/>
  <c r="EB13" i="280"/>
  <c r="EB73" i="288"/>
  <c r="EC10" i="280"/>
  <c r="EC13" i="280"/>
  <c r="EC73" i="288"/>
  <c r="ED10" i="280"/>
  <c r="ED13" i="280"/>
  <c r="ED73" i="288"/>
  <c r="EE10" i="280"/>
  <c r="EE13" i="280"/>
  <c r="EE73" i="288"/>
  <c r="EF10" i="280"/>
  <c r="EF13" i="280"/>
  <c r="EF73" i="288"/>
  <c r="EG10" i="280"/>
  <c r="EG13" i="280"/>
  <c r="EG73" i="288"/>
  <c r="EH10" i="280"/>
  <c r="EH13" i="280"/>
  <c r="EH73" i="288"/>
  <c r="EI10" i="280"/>
  <c r="EI13" i="280"/>
  <c r="EI73" i="288"/>
  <c r="EJ10" i="280"/>
  <c r="EJ13" i="280"/>
  <c r="EJ73" i="288"/>
  <c r="EK10" i="280"/>
  <c r="EK13" i="280"/>
  <c r="EK73" i="288"/>
  <c r="EL10" i="280"/>
  <c r="EL13" i="280"/>
  <c r="EL73" i="288"/>
  <c r="EM10" i="280"/>
  <c r="EM13" i="280"/>
  <c r="EM73" i="288"/>
  <c r="EN10" i="280"/>
  <c r="EN13" i="280"/>
  <c r="EN73" i="288"/>
  <c r="EO10" i="280"/>
  <c r="EO13" i="280"/>
  <c r="EO73" i="288"/>
  <c r="EP10" i="280"/>
  <c r="EP13" i="280"/>
  <c r="EP73" i="288"/>
  <c r="EQ10" i="280"/>
  <c r="EQ13" i="280"/>
  <c r="EQ73" i="288"/>
  <c r="ER10" i="280"/>
  <c r="ER13" i="280"/>
  <c r="ER73" i="288"/>
  <c r="ES10" i="280"/>
  <c r="ES13" i="280"/>
  <c r="ES73" i="288"/>
  <c r="ET10" i="280"/>
  <c r="ET13" i="280"/>
  <c r="ET73" i="288"/>
  <c r="EU10" i="280"/>
  <c r="EU13" i="280"/>
  <c r="EU73" i="288"/>
  <c r="EV10" i="280"/>
  <c r="EV13" i="280"/>
  <c r="EV73" i="288"/>
  <c r="EW10" i="280"/>
  <c r="EW13" i="280"/>
  <c r="EW73" i="288"/>
  <c r="EX10" i="280"/>
  <c r="EX13" i="280"/>
  <c r="EX73" i="288"/>
  <c r="EY10" i="280"/>
  <c r="EY13" i="280"/>
  <c r="EY73" i="288"/>
  <c r="EZ10" i="280"/>
  <c r="EZ13" i="280"/>
  <c r="EZ73" i="288"/>
  <c r="FA10" i="280"/>
  <c r="FA13" i="280"/>
  <c r="FA73" i="288"/>
  <c r="FB10" i="280"/>
  <c r="FB13" i="280"/>
  <c r="FB73" i="288"/>
  <c r="FC10" i="280"/>
  <c r="FC13" i="280"/>
  <c r="FC73" i="288"/>
  <c r="FD10" i="280"/>
  <c r="FD13" i="280"/>
  <c r="FD73" i="288"/>
  <c r="FE10" i="280"/>
  <c r="FE13" i="280"/>
  <c r="FE73" i="288"/>
  <c r="FF10" i="280"/>
  <c r="FF13" i="280"/>
  <c r="FF73" i="288"/>
  <c r="FG10" i="280"/>
  <c r="FG13" i="280"/>
  <c r="FG73" i="288"/>
  <c r="FH10" i="280"/>
  <c r="FH13" i="280"/>
  <c r="FH73" i="288"/>
  <c r="FI10" i="280"/>
  <c r="FI13" i="280"/>
  <c r="FI73" i="288"/>
  <c r="FJ10" i="280"/>
  <c r="FJ13" i="280"/>
  <c r="FJ73" i="288"/>
  <c r="FK10" i="280"/>
  <c r="FK13" i="280"/>
  <c r="FK73" i="288"/>
  <c r="FL10" i="280"/>
  <c r="FL13" i="280"/>
  <c r="FL73" i="288"/>
  <c r="FM10" i="280"/>
  <c r="FM13" i="280"/>
  <c r="FM73" i="288"/>
  <c r="FN10" i="280"/>
  <c r="FN13" i="280"/>
  <c r="FN73" i="288"/>
  <c r="FO10" i="280"/>
  <c r="FO13" i="280"/>
  <c r="FO73" i="288"/>
  <c r="FP10" i="280"/>
  <c r="FP13" i="280"/>
  <c r="FP73" i="288"/>
  <c r="FQ10" i="280"/>
  <c r="FQ13" i="280"/>
  <c r="FQ73" i="288"/>
  <c r="FR10" i="280"/>
  <c r="FR13" i="280"/>
  <c r="FR73" i="288"/>
  <c r="FS10" i="280"/>
  <c r="FS13" i="280"/>
  <c r="FS73" i="288"/>
  <c r="FT10" i="280"/>
  <c r="FT13" i="280"/>
  <c r="FT73" i="288"/>
  <c r="FU10" i="280"/>
  <c r="FU13" i="280"/>
  <c r="FU73" i="288"/>
  <c r="FV10" i="280"/>
  <c r="FV13" i="280"/>
  <c r="FV73" i="288"/>
  <c r="FW10" i="280"/>
  <c r="FW13" i="280"/>
  <c r="FW73" i="288"/>
  <c r="FX10" i="280"/>
  <c r="FX13" i="280"/>
  <c r="FX73" i="288"/>
  <c r="FY10" i="280"/>
  <c r="FY13" i="280"/>
  <c r="FY73" i="288"/>
  <c r="FZ10" i="280"/>
  <c r="FZ13" i="280"/>
  <c r="FZ73" i="288"/>
  <c r="GA10" i="280"/>
  <c r="GA13" i="280"/>
  <c r="GA73" i="288"/>
  <c r="GB10" i="280"/>
  <c r="GB13" i="280"/>
  <c r="GB73" i="288"/>
  <c r="GC10" i="280"/>
  <c r="GC13" i="280"/>
  <c r="GC73" i="288"/>
  <c r="GD10" i="280"/>
  <c r="GD13" i="280"/>
  <c r="GD73" i="288"/>
  <c r="GE10" i="280"/>
  <c r="GE13" i="280"/>
  <c r="GE73" i="288"/>
  <c r="GF10" i="280"/>
  <c r="GF13" i="280"/>
  <c r="GF73" i="288"/>
  <c r="GG10" i="280"/>
  <c r="GG13" i="280"/>
  <c r="GG73" i="288"/>
  <c r="GH10" i="280"/>
  <c r="GH13" i="280"/>
  <c r="GH73" i="288"/>
  <c r="GI10" i="280"/>
  <c r="GI13" i="280"/>
  <c r="GI73" i="288"/>
  <c r="GJ10" i="280"/>
  <c r="GJ13" i="280"/>
  <c r="GJ73" i="288"/>
  <c r="F67" i="280"/>
  <c r="H369" i="307"/>
  <c r="H44" i="265"/>
  <c r="H67" i="269"/>
  <c r="K67" i="269"/>
  <c r="J67" i="269"/>
  <c r="H12" i="286"/>
  <c r="H65" i="265"/>
  <c r="H88" i="269"/>
  <c r="K88" i="269"/>
  <c r="J88" i="269"/>
  <c r="K93" i="265"/>
  <c r="J93" i="277"/>
  <c r="M93" i="265"/>
  <c r="K93" i="277"/>
  <c r="O93" i="265"/>
  <c r="L93" i="277"/>
  <c r="Q93" i="265"/>
  <c r="M93" i="277"/>
  <c r="S93" i="265"/>
  <c r="N93" i="277"/>
  <c r="U93" i="265"/>
  <c r="O93" i="277"/>
  <c r="W93" i="265"/>
  <c r="P93" i="277"/>
  <c r="Y93" i="265"/>
  <c r="Q93" i="277"/>
  <c r="AA93" i="265"/>
  <c r="R93" i="277"/>
  <c r="AC93" i="265"/>
  <c r="S93" i="277"/>
  <c r="AE93" i="265"/>
  <c r="T93" i="277"/>
  <c r="AG93" i="265"/>
  <c r="U93" i="277"/>
  <c r="AI93" i="265"/>
  <c r="V93" i="277"/>
  <c r="AK93" i="265"/>
  <c r="W93" i="277"/>
  <c r="AM93" i="265"/>
  <c r="X93" i="277"/>
  <c r="AO93" i="265"/>
  <c r="Y93" i="277"/>
  <c r="AQ93" i="265"/>
  <c r="Z93" i="277"/>
  <c r="AS93" i="265"/>
  <c r="AA93" i="277"/>
  <c r="AU93" i="265"/>
  <c r="AB93" i="277"/>
  <c r="AW93" i="265"/>
  <c r="AC93" i="277"/>
  <c r="AY93" i="265"/>
  <c r="AD93" i="277"/>
  <c r="BA93" i="265"/>
  <c r="AE93" i="277"/>
  <c r="BC93" i="265"/>
  <c r="AF93" i="277"/>
  <c r="BE93" i="265"/>
  <c r="AG93" i="277"/>
  <c r="BG93" i="265"/>
  <c r="AH93" i="277"/>
  <c r="BI93" i="265"/>
  <c r="AI93" i="277"/>
  <c r="BK93" i="265"/>
  <c r="AJ93" i="277"/>
  <c r="BM93" i="265"/>
  <c r="AK93" i="277"/>
  <c r="BO93" i="265"/>
  <c r="AL93" i="277"/>
  <c r="BQ93" i="265"/>
  <c r="AM93" i="277"/>
  <c r="BS93" i="265"/>
  <c r="AN93" i="277"/>
  <c r="BU93" i="265"/>
  <c r="AO93" i="277"/>
  <c r="BW93" i="265"/>
  <c r="AP93" i="277"/>
  <c r="BY93" i="265"/>
  <c r="AQ93" i="277"/>
  <c r="CA93" i="265"/>
  <c r="AR93" i="277"/>
  <c r="CC93" i="265"/>
  <c r="AS93" i="277"/>
  <c r="CE93" i="265"/>
  <c r="AT93" i="277"/>
  <c r="CG93" i="265"/>
  <c r="AU93" i="277"/>
  <c r="CI93" i="265"/>
  <c r="AV93" i="277"/>
  <c r="CK93" i="265"/>
  <c r="AW93" i="277"/>
  <c r="CM93" i="265"/>
  <c r="AX93" i="277"/>
  <c r="CO93" i="265"/>
  <c r="AY93" i="277"/>
  <c r="CQ93" i="265"/>
  <c r="AZ93" i="277"/>
  <c r="CS93" i="265"/>
  <c r="BA93" i="277"/>
  <c r="CU93" i="265"/>
  <c r="BB93" i="277"/>
  <c r="J9" i="310"/>
  <c r="K9" i="310"/>
  <c r="L9" i="310"/>
  <c r="M9" i="310"/>
  <c r="N9" i="310"/>
  <c r="O9" i="310"/>
  <c r="P9" i="310"/>
  <c r="Q9" i="310"/>
  <c r="R9" i="310"/>
  <c r="S9" i="310"/>
  <c r="T9" i="310"/>
  <c r="U9" i="310"/>
  <c r="V9" i="310"/>
  <c r="W9" i="310"/>
  <c r="X9" i="310"/>
  <c r="Y9" i="310"/>
  <c r="Z9" i="310"/>
  <c r="AA9" i="310"/>
  <c r="AB9" i="310"/>
  <c r="AC9" i="310"/>
  <c r="AD9" i="310"/>
  <c r="AE9" i="310"/>
  <c r="AF9" i="310"/>
  <c r="AG9" i="310"/>
  <c r="AH9" i="310"/>
  <c r="AI9" i="310"/>
  <c r="AJ9" i="310"/>
  <c r="AK9" i="310"/>
  <c r="AL9" i="310"/>
  <c r="AM9" i="310"/>
  <c r="AN9" i="310"/>
  <c r="AO9" i="310"/>
  <c r="AP9" i="310"/>
  <c r="AQ9" i="310"/>
  <c r="AR9" i="310"/>
  <c r="AS9" i="310"/>
  <c r="AT9" i="310"/>
  <c r="AU9" i="310"/>
  <c r="AV9" i="310"/>
  <c r="AW9" i="310"/>
  <c r="AX9" i="310"/>
  <c r="AY9" i="310"/>
  <c r="AZ9" i="310"/>
  <c r="BA9" i="310"/>
  <c r="BB9" i="310"/>
  <c r="BC9" i="310"/>
  <c r="BD9" i="310"/>
  <c r="BE9" i="310"/>
  <c r="J20" i="277"/>
  <c r="K20" i="277"/>
  <c r="L20" i="277"/>
  <c r="AH20" i="277"/>
  <c r="AI20" i="277"/>
  <c r="AJ20" i="277"/>
  <c r="AK20" i="277"/>
  <c r="AL20" i="277"/>
  <c r="AM20" i="277"/>
  <c r="AN20" i="277"/>
  <c r="AO20" i="277"/>
  <c r="AP20" i="277"/>
  <c r="AQ20" i="277"/>
  <c r="AR20" i="277"/>
  <c r="AS20" i="277"/>
  <c r="AT20" i="277"/>
  <c r="AU20" i="277"/>
  <c r="AV20" i="277"/>
  <c r="AW20" i="277"/>
  <c r="AX20" i="277"/>
  <c r="AY20" i="277"/>
  <c r="AZ20" i="277"/>
  <c r="BA20" i="277"/>
  <c r="BB20" i="277"/>
  <c r="GJ164" i="280"/>
  <c r="J93" i="265"/>
  <c r="L93" i="265"/>
  <c r="N93" i="265"/>
  <c r="P93" i="265"/>
  <c r="R93" i="265"/>
  <c r="T93" i="265"/>
  <c r="V93" i="265"/>
  <c r="X93" i="265"/>
  <c r="Z93" i="265"/>
  <c r="AB93" i="265"/>
  <c r="AD93" i="265"/>
  <c r="AF93" i="265"/>
  <c r="AH93" i="265"/>
  <c r="AJ93" i="265"/>
  <c r="AL93" i="265"/>
  <c r="AN93" i="265"/>
  <c r="AP93" i="265"/>
  <c r="AR93" i="265"/>
  <c r="AT93" i="265"/>
  <c r="AV93" i="265"/>
  <c r="AX93" i="265"/>
  <c r="AZ93" i="265"/>
  <c r="BB93" i="265"/>
  <c r="BD93" i="265"/>
  <c r="BF93" i="265"/>
  <c r="BH93" i="265"/>
  <c r="BJ93" i="265"/>
  <c r="BL93" i="265"/>
  <c r="BN93" i="265"/>
  <c r="BP93" i="265"/>
  <c r="BR93" i="265"/>
  <c r="BT93" i="265"/>
  <c r="BV93" i="265"/>
  <c r="BX93" i="265"/>
  <c r="BZ93" i="265"/>
  <c r="CB93" i="265"/>
  <c r="CD93" i="265"/>
  <c r="CF93" i="265"/>
  <c r="CH93" i="265"/>
  <c r="CJ93" i="265"/>
  <c r="CL93" i="265"/>
  <c r="CN93" i="265"/>
  <c r="CP93" i="265"/>
  <c r="CR93" i="265"/>
  <c r="CT93" i="265"/>
  <c r="CV93" i="265"/>
  <c r="CW93" i="265"/>
  <c r="CX93" i="265"/>
  <c r="CY93" i="265"/>
  <c r="CZ93" i="265"/>
  <c r="DA93" i="265"/>
  <c r="DB93" i="265"/>
  <c r="DC93" i="265"/>
  <c r="DD93" i="265"/>
  <c r="DE93" i="265"/>
  <c r="DF93" i="265"/>
  <c r="DG93" i="265"/>
  <c r="DH93" i="265"/>
  <c r="DI93" i="265"/>
  <c r="DJ93" i="265"/>
  <c r="DK93" i="265"/>
  <c r="DL93" i="265"/>
  <c r="DM93" i="265"/>
  <c r="DN93" i="265"/>
  <c r="DO93" i="265"/>
  <c r="DP93" i="265"/>
  <c r="DQ93" i="265"/>
  <c r="DR93" i="265"/>
  <c r="DS93" i="265"/>
  <c r="DT93" i="265"/>
  <c r="DU93" i="265"/>
  <c r="DV93" i="265"/>
  <c r="DW93" i="265"/>
  <c r="DX93" i="265"/>
  <c r="DY93" i="265"/>
  <c r="DZ93" i="265"/>
  <c r="EA93" i="265"/>
  <c r="EB93" i="265"/>
  <c r="EC93" i="265"/>
  <c r="ED93" i="265"/>
  <c r="EE93" i="265"/>
  <c r="EF93" i="265"/>
  <c r="EG93" i="265"/>
  <c r="EH93" i="265"/>
  <c r="EI93" i="265"/>
  <c r="EJ93" i="265"/>
  <c r="EK93" i="265"/>
  <c r="EL93" i="265"/>
  <c r="EM93" i="265"/>
  <c r="EN93" i="265"/>
  <c r="EO93" i="265"/>
  <c r="EP93" i="265"/>
  <c r="EQ93" i="265"/>
  <c r="ER93" i="265"/>
  <c r="ES93" i="265"/>
  <c r="ET93" i="265"/>
  <c r="EU93" i="265"/>
  <c r="EV93" i="265"/>
  <c r="EW93" i="265"/>
  <c r="EX93" i="265"/>
  <c r="EY93" i="265"/>
  <c r="EZ93" i="265"/>
  <c r="FA93" i="265"/>
  <c r="FB93" i="265"/>
  <c r="FC93" i="265"/>
  <c r="FD93" i="265"/>
  <c r="FE93" i="265"/>
  <c r="FF93" i="265"/>
  <c r="FG93" i="265"/>
  <c r="FH93" i="265"/>
  <c r="FI93" i="265"/>
  <c r="FJ93" i="265"/>
  <c r="FK93" i="265"/>
  <c r="FL93" i="265"/>
  <c r="FM93" i="265"/>
  <c r="FN93" i="265"/>
  <c r="FO93" i="265"/>
  <c r="FP93" i="265"/>
  <c r="FQ93" i="265"/>
  <c r="FR93" i="265"/>
  <c r="FS93" i="265"/>
  <c r="FT93" i="265"/>
  <c r="FU93" i="265"/>
  <c r="FV93" i="265"/>
  <c r="FW93" i="265"/>
  <c r="FX93" i="265"/>
  <c r="FY93" i="265"/>
  <c r="FZ93" i="265"/>
  <c r="GA93" i="265"/>
  <c r="GB93" i="265"/>
  <c r="GC93" i="265"/>
  <c r="GD93" i="265"/>
  <c r="GE93" i="265"/>
  <c r="GF93" i="265"/>
  <c r="GG93" i="265"/>
  <c r="GH93" i="265"/>
  <c r="GI93" i="265"/>
  <c r="GJ16" i="286"/>
  <c r="GJ17" i="286"/>
  <c r="GJ93" i="265"/>
  <c r="J44" i="277"/>
  <c r="J65" i="277"/>
  <c r="K44" i="277"/>
  <c r="K65" i="277"/>
  <c r="L44" i="277"/>
  <c r="L65" i="277"/>
  <c r="M44" i="277"/>
  <c r="M65" i="277"/>
  <c r="N65" i="277"/>
  <c r="O65" i="277"/>
  <c r="P65" i="277"/>
  <c r="Q65" i="277"/>
  <c r="R65" i="277"/>
  <c r="S65" i="277"/>
  <c r="T65" i="277"/>
  <c r="U65" i="277"/>
  <c r="V65" i="277"/>
  <c r="W65" i="277"/>
  <c r="X65" i="277"/>
  <c r="Y65" i="277"/>
  <c r="Z65" i="277"/>
  <c r="AA65" i="277"/>
  <c r="AB65" i="277"/>
  <c r="AC65" i="277"/>
  <c r="AD65" i="277"/>
  <c r="AE65" i="277"/>
  <c r="AF65" i="277"/>
  <c r="AG65" i="277"/>
  <c r="AH65" i="277"/>
  <c r="AI65" i="277"/>
  <c r="AJ65" i="277"/>
  <c r="AK65" i="277"/>
  <c r="AL65" i="277"/>
  <c r="AM65" i="277"/>
  <c r="AN65" i="277"/>
  <c r="AO65" i="277"/>
  <c r="AP65" i="277"/>
  <c r="AQ65" i="277"/>
  <c r="AR65" i="277"/>
  <c r="AS65" i="277"/>
  <c r="AT65" i="277"/>
  <c r="AU65" i="277"/>
  <c r="AV65" i="277"/>
  <c r="AW65" i="277"/>
  <c r="AX65" i="277"/>
  <c r="AY65" i="277"/>
  <c r="AZ65" i="277"/>
  <c r="BA65" i="277"/>
  <c r="BB65" i="277"/>
  <c r="K10" i="280"/>
  <c r="K13" i="280"/>
  <c r="K73" i="288"/>
  <c r="L10" i="280"/>
  <c r="L13" i="280"/>
  <c r="L73" i="288"/>
  <c r="M10" i="280"/>
  <c r="M13" i="280"/>
  <c r="M73" i="288"/>
  <c r="N10" i="280"/>
  <c r="N13" i="280"/>
  <c r="N73" i="288"/>
  <c r="O10" i="280"/>
  <c r="O13" i="280"/>
  <c r="O73" i="288"/>
  <c r="P73" i="288"/>
  <c r="BE51" i="288"/>
  <c r="BF51" i="288"/>
  <c r="BF53" i="288"/>
  <c r="BF55" i="288"/>
  <c r="BD51" i="288"/>
  <c r="BE53" i="288"/>
  <c r="BE55" i="288"/>
  <c r="BC51" i="288"/>
  <c r="BD53" i="288"/>
  <c r="BD55" i="288"/>
  <c r="BB51" i="288"/>
  <c r="BC53" i="288"/>
  <c r="BC55" i="288"/>
  <c r="BA51" i="288"/>
  <c r="BB53" i="288"/>
  <c r="BB55" i="288"/>
  <c r="AZ51" i="288"/>
  <c r="BA53" i="288"/>
  <c r="BA55" i="288"/>
  <c r="AY51" i="288"/>
  <c r="AZ53" i="288"/>
  <c r="AZ55" i="288"/>
  <c r="AY53" i="288"/>
  <c r="AY55" i="288"/>
  <c r="M51" i="288"/>
  <c r="N51" i="288"/>
  <c r="N53" i="288"/>
  <c r="N55" i="288"/>
  <c r="L51" i="288"/>
  <c r="M53" i="288"/>
  <c r="M55" i="288"/>
  <c r="K51" i="288"/>
  <c r="L53" i="288"/>
  <c r="L55" i="288"/>
  <c r="J10" i="280"/>
  <c r="J13" i="280"/>
  <c r="J51" i="288"/>
  <c r="K53" i="288"/>
  <c r="K55" i="288"/>
  <c r="J53" i="288"/>
  <c r="J55" i="288"/>
  <c r="H65" i="277"/>
  <c r="L88" i="269"/>
  <c r="H11" i="286"/>
  <c r="H16" i="286"/>
  <c r="H13" i="288"/>
  <c r="H47" i="280"/>
  <c r="H53" i="280"/>
  <c r="H80" i="280"/>
  <c r="H13" i="280"/>
  <c r="H31" i="288"/>
  <c r="H44" i="280"/>
  <c r="H51" i="288"/>
  <c r="H73" i="288"/>
  <c r="GI51" i="288"/>
  <c r="GJ51" i="288"/>
  <c r="GJ53" i="288"/>
  <c r="GJ55" i="288"/>
  <c r="GJ31" i="288"/>
  <c r="H44" i="277"/>
  <c r="GI31" i="288"/>
  <c r="GH51" i="288"/>
  <c r="GI53" i="288"/>
  <c r="GI55" i="288"/>
  <c r="GH31" i="288"/>
  <c r="GG51" i="288"/>
  <c r="GH53" i="288"/>
  <c r="GH55" i="288"/>
  <c r="GG31" i="288"/>
  <c r="GF51" i="288"/>
  <c r="GG53" i="288"/>
  <c r="GG55" i="288"/>
  <c r="GE51" i="288"/>
  <c r="GF53" i="288"/>
  <c r="GF55" i="288"/>
  <c r="GF31" i="288"/>
  <c r="GD51" i="288"/>
  <c r="GE53" i="288"/>
  <c r="GE55" i="288"/>
  <c r="GE31" i="288"/>
  <c r="GC51" i="288"/>
  <c r="GD53" i="288"/>
  <c r="GD55" i="288"/>
  <c r="GD31" i="288"/>
  <c r="GC31" i="288"/>
  <c r="GB51" i="288"/>
  <c r="GC53" i="288"/>
  <c r="GC55" i="288"/>
  <c r="GA51" i="288"/>
  <c r="GB53" i="288"/>
  <c r="GB55" i="288"/>
  <c r="GB31" i="288"/>
  <c r="FZ51" i="288"/>
  <c r="GA53" i="288"/>
  <c r="GA55" i="288"/>
  <c r="GA31" i="288"/>
  <c r="FY51" i="288"/>
  <c r="FZ53" i="288"/>
  <c r="FZ55" i="288"/>
  <c r="FZ31" i="288"/>
  <c r="FY31" i="288"/>
  <c r="FX51" i="288"/>
  <c r="FY53" i="288"/>
  <c r="FY55" i="288"/>
  <c r="FW51" i="288"/>
  <c r="FX53" i="288"/>
  <c r="FX55" i="288"/>
  <c r="FX31" i="288"/>
  <c r="FV51" i="288"/>
  <c r="FW53" i="288"/>
  <c r="FW55" i="288"/>
  <c r="FW31" i="288"/>
  <c r="FU51" i="288"/>
  <c r="FV53" i="288"/>
  <c r="FV55" i="288"/>
  <c r="FV31" i="288"/>
  <c r="FU31" i="288"/>
  <c r="FT51" i="288"/>
  <c r="FU53" i="288"/>
  <c r="FU55" i="288"/>
  <c r="FS51" i="288"/>
  <c r="FT53" i="288"/>
  <c r="FT55" i="288"/>
  <c r="FT31" i="288"/>
  <c r="FR51" i="288"/>
  <c r="FS53" i="288"/>
  <c r="FS55" i="288"/>
  <c r="FS31" i="288"/>
  <c r="FQ51" i="288"/>
  <c r="FR53" i="288"/>
  <c r="FR55" i="288"/>
  <c r="FR31" i="288"/>
  <c r="FQ31" i="288"/>
  <c r="FP51" i="288"/>
  <c r="FQ53" i="288"/>
  <c r="FQ55" i="288"/>
  <c r="FO51" i="288"/>
  <c r="FP53" i="288"/>
  <c r="FP55" i="288"/>
  <c r="FP31" i="288"/>
  <c r="FN51" i="288"/>
  <c r="FO53" i="288"/>
  <c r="FO55" i="288"/>
  <c r="FO31" i="288"/>
  <c r="FM51" i="288"/>
  <c r="FN53" i="288"/>
  <c r="FN55" i="288"/>
  <c r="FN31" i="288"/>
  <c r="FM31" i="288"/>
  <c r="FL51" i="288"/>
  <c r="FM53" i="288"/>
  <c r="FM55" i="288"/>
  <c r="FK51" i="288"/>
  <c r="FL53" i="288"/>
  <c r="FL55" i="288"/>
  <c r="FL31" i="288"/>
  <c r="FJ51" i="288"/>
  <c r="FK53" i="288"/>
  <c r="FK55" i="288"/>
  <c r="FK31" i="288"/>
  <c r="FI51" i="288"/>
  <c r="FJ53" i="288"/>
  <c r="FJ55" i="288"/>
  <c r="FJ31" i="288"/>
  <c r="FI31" i="288"/>
  <c r="FH51" i="288"/>
  <c r="FI53" i="288"/>
  <c r="FI55" i="288"/>
  <c r="FG51" i="288"/>
  <c r="FH53" i="288"/>
  <c r="FH55" i="288"/>
  <c r="FH31" i="288"/>
  <c r="FF51" i="288"/>
  <c r="FG53" i="288"/>
  <c r="FG55" i="288"/>
  <c r="FG31" i="288"/>
  <c r="FE51" i="288"/>
  <c r="FF53" i="288"/>
  <c r="FF55" i="288"/>
  <c r="FF31" i="288"/>
  <c r="FE31" i="288"/>
  <c r="FD51" i="288"/>
  <c r="FE53" i="288"/>
  <c r="FE55" i="288"/>
  <c r="FC51" i="288"/>
  <c r="FD53" i="288"/>
  <c r="FD55" i="288"/>
  <c r="FD31" i="288"/>
  <c r="FB51" i="288"/>
  <c r="FC53" i="288"/>
  <c r="FC55" i="288"/>
  <c r="FC31" i="288"/>
  <c r="FA51" i="288"/>
  <c r="FB53" i="288"/>
  <c r="FB55" i="288"/>
  <c r="FB31" i="288"/>
  <c r="FA31" i="288"/>
  <c r="EZ51" i="288"/>
  <c r="FA53" i="288"/>
  <c r="FA55" i="288"/>
  <c r="EY51" i="288"/>
  <c r="EZ53" i="288"/>
  <c r="EZ55" i="288"/>
  <c r="EZ31" i="288"/>
  <c r="EX51" i="288"/>
  <c r="EY53" i="288"/>
  <c r="EY55" i="288"/>
  <c r="EY31" i="288"/>
  <c r="EW51" i="288"/>
  <c r="EX53" i="288"/>
  <c r="EX55" i="288"/>
  <c r="EX31" i="288"/>
  <c r="EW31" i="288"/>
  <c r="EV51" i="288"/>
  <c r="EW53" i="288"/>
  <c r="EW55" i="288"/>
  <c r="EU51" i="288"/>
  <c r="EV53" i="288"/>
  <c r="EV55" i="288"/>
  <c r="EV31" i="288"/>
  <c r="ET51" i="288"/>
  <c r="EU53" i="288"/>
  <c r="EU55" i="288"/>
  <c r="EU31" i="288"/>
  <c r="ES51" i="288"/>
  <c r="ET53" i="288"/>
  <c r="ET55" i="288"/>
  <c r="ET31" i="288"/>
  <c r="ES31" i="288"/>
  <c r="ER51" i="288"/>
  <c r="ES53" i="288"/>
  <c r="ES55" i="288"/>
  <c r="EQ51" i="288"/>
  <c r="ER53" i="288"/>
  <c r="ER55" i="288"/>
  <c r="ER31" i="288"/>
  <c r="EP51" i="288"/>
  <c r="EQ53" i="288"/>
  <c r="EQ55" i="288"/>
  <c r="EQ31" i="288"/>
  <c r="EO51" i="288"/>
  <c r="EP53" i="288"/>
  <c r="EP55" i="288"/>
  <c r="EP31" i="288"/>
  <c r="EO31" i="288"/>
  <c r="EN51" i="288"/>
  <c r="EO53" i="288"/>
  <c r="EO55" i="288"/>
  <c r="EM51" i="288"/>
  <c r="EN53" i="288"/>
  <c r="EN55" i="288"/>
  <c r="EN31" i="288"/>
  <c r="EL51" i="288"/>
  <c r="EM53" i="288"/>
  <c r="EM55" i="288"/>
  <c r="EM31" i="288"/>
  <c r="EK51" i="288"/>
  <c r="EL53" i="288"/>
  <c r="EL55" i="288"/>
  <c r="EL31" i="288"/>
  <c r="EK31" i="288"/>
  <c r="EJ51" i="288"/>
  <c r="EK53" i="288"/>
  <c r="EK55" i="288"/>
  <c r="EI51" i="288"/>
  <c r="EJ53" i="288"/>
  <c r="EJ55" i="288"/>
  <c r="EJ31" i="288"/>
  <c r="EH51" i="288"/>
  <c r="EI53" i="288"/>
  <c r="EI55" i="288"/>
  <c r="EI31" i="288"/>
  <c r="EG51" i="288"/>
  <c r="EH53" i="288"/>
  <c r="EH55" i="288"/>
  <c r="EH31" i="288"/>
  <c r="EG31" i="288"/>
  <c r="EF51" i="288"/>
  <c r="EG53" i="288"/>
  <c r="EG55" i="288"/>
  <c r="EE51" i="288"/>
  <c r="EF53" i="288"/>
  <c r="EF55" i="288"/>
  <c r="EF31" i="288"/>
  <c r="ED51" i="288"/>
  <c r="EE53" i="288"/>
  <c r="EE55" i="288"/>
  <c r="EE31" i="288"/>
  <c r="EC51" i="288"/>
  <c r="ED53" i="288"/>
  <c r="ED55" i="288"/>
  <c r="ED31" i="288"/>
  <c r="EC31" i="288"/>
  <c r="EB51" i="288"/>
  <c r="EC53" i="288"/>
  <c r="EC55" i="288"/>
  <c r="EA51" i="288"/>
  <c r="EB53" i="288"/>
  <c r="EB55" i="288"/>
  <c r="EB31" i="288"/>
  <c r="DZ51" i="288"/>
  <c r="EA53" i="288"/>
  <c r="EA55" i="288"/>
  <c r="EA31" i="288"/>
  <c r="DY51" i="288"/>
  <c r="DZ53" i="288"/>
  <c r="DZ55" i="288"/>
  <c r="DZ31" i="288"/>
  <c r="DY31" i="288"/>
  <c r="DX51" i="288"/>
  <c r="DY53" i="288"/>
  <c r="DY55" i="288"/>
  <c r="DW51" i="288"/>
  <c r="DX53" i="288"/>
  <c r="DX55" i="288"/>
  <c r="DX31" i="288"/>
  <c r="DV51" i="288"/>
  <c r="DW53" i="288"/>
  <c r="DW55" i="288"/>
  <c r="DW31" i="288"/>
  <c r="DU51" i="288"/>
  <c r="DV53" i="288"/>
  <c r="DV55" i="288"/>
  <c r="DV31" i="288"/>
  <c r="DU31" i="288"/>
  <c r="DT51" i="288"/>
  <c r="DU53" i="288"/>
  <c r="DU55" i="288"/>
  <c r="DS51" i="288"/>
  <c r="DT53" i="288"/>
  <c r="DT55" i="288"/>
  <c r="DT31" i="288"/>
  <c r="DR51" i="288"/>
  <c r="DS53" i="288"/>
  <c r="DS55" i="288"/>
  <c r="DS31" i="288"/>
  <c r="DQ51" i="288"/>
  <c r="DR53" i="288"/>
  <c r="DR55" i="288"/>
  <c r="DR31" i="288"/>
  <c r="DQ31" i="288"/>
  <c r="DP51" i="288"/>
  <c r="DQ53" i="288"/>
  <c r="DQ55" i="288"/>
  <c r="DO51" i="288"/>
  <c r="DP53" i="288"/>
  <c r="DP55" i="288"/>
  <c r="DP31" i="288"/>
  <c r="DN51" i="288"/>
  <c r="DO53" i="288"/>
  <c r="DO55" i="288"/>
  <c r="DO31" i="288"/>
  <c r="DM51" i="288"/>
  <c r="DN53" i="288"/>
  <c r="DN55" i="288"/>
  <c r="DN31" i="288"/>
  <c r="DM31" i="288"/>
  <c r="DL51" i="288"/>
  <c r="DM53" i="288"/>
  <c r="DM55" i="288"/>
  <c r="DK51" i="288"/>
  <c r="DL53" i="288"/>
  <c r="DL55" i="288"/>
  <c r="DL31" i="288"/>
  <c r="DJ51" i="288"/>
  <c r="DK53" i="288"/>
  <c r="DK55" i="288"/>
  <c r="DK31" i="288"/>
  <c r="DI51" i="288"/>
  <c r="DJ53" i="288"/>
  <c r="DJ55" i="288"/>
  <c r="DJ31" i="288"/>
  <c r="DI31" i="288"/>
  <c r="DH51" i="288"/>
  <c r="DI53" i="288"/>
  <c r="DI55" i="288"/>
  <c r="DG51" i="288"/>
  <c r="DH53" i="288"/>
  <c r="DH55" i="288"/>
  <c r="DH31" i="288"/>
  <c r="DF51" i="288"/>
  <c r="DG53" i="288"/>
  <c r="DG55" i="288"/>
  <c r="DG31" i="288"/>
  <c r="DE51" i="288"/>
  <c r="DF53" i="288"/>
  <c r="DF55" i="288"/>
  <c r="DF31" i="288"/>
  <c r="DE31" i="288"/>
  <c r="DD51" i="288"/>
  <c r="DE53" i="288"/>
  <c r="DE55" i="288"/>
  <c r="DC51" i="288"/>
  <c r="DD53" i="288"/>
  <c r="DD55" i="288"/>
  <c r="DD31" i="288"/>
  <c r="DB51" i="288"/>
  <c r="DC53" i="288"/>
  <c r="DC55" i="288"/>
  <c r="DC31" i="288"/>
  <c r="DA51" i="288"/>
  <c r="DB53" i="288"/>
  <c r="DB55" i="288"/>
  <c r="DB31" i="288"/>
  <c r="DA31" i="288"/>
  <c r="CZ51" i="288"/>
  <c r="DA53" i="288"/>
  <c r="DA55" i="288"/>
  <c r="L67" i="269"/>
  <c r="CY51" i="288"/>
  <c r="CZ53" i="288"/>
  <c r="CZ55" i="288"/>
  <c r="CZ31" i="288"/>
  <c r="H15" i="286"/>
  <c r="CX51" i="288"/>
  <c r="CY53" i="288"/>
  <c r="CY55" i="288"/>
  <c r="CY31" i="288"/>
  <c r="CW51" i="288"/>
  <c r="CX53" i="288"/>
  <c r="CX55" i="288"/>
  <c r="CX31" i="288"/>
  <c r="H90" i="307"/>
  <c r="H9" i="310"/>
  <c r="H140" i="307"/>
  <c r="H107" i="307"/>
  <c r="H287" i="307"/>
  <c r="H94" i="307"/>
  <c r="H296" i="307"/>
  <c r="H368" i="307"/>
  <c r="H141" i="307"/>
  <c r="H151" i="307"/>
  <c r="H108" i="307"/>
  <c r="H114" i="307"/>
  <c r="CW31" i="288"/>
  <c r="CV51" i="288"/>
  <c r="CW53" i="288"/>
  <c r="CW55" i="288"/>
  <c r="F91" i="307"/>
  <c r="BE94" i="307"/>
  <c r="BE96" i="307"/>
  <c r="CU51" i="288"/>
  <c r="CV53" i="288"/>
  <c r="CV55" i="288"/>
  <c r="CV31" i="288"/>
  <c r="CT51" i="288"/>
  <c r="CU53" i="288"/>
  <c r="CU55" i="288"/>
  <c r="CU31" i="288"/>
  <c r="CS51" i="288"/>
  <c r="CT53" i="288"/>
  <c r="CT55" i="288"/>
  <c r="CT31" i="288"/>
  <c r="CS31" i="288"/>
  <c r="CR51" i="288"/>
  <c r="CS53" i="288"/>
  <c r="CS55" i="288"/>
  <c r="CQ51" i="288"/>
  <c r="CR53" i="288"/>
  <c r="CR55" i="288"/>
  <c r="CR31" i="288"/>
  <c r="CP51" i="288"/>
  <c r="CQ53" i="288"/>
  <c r="CQ55" i="288"/>
  <c r="CQ31" i="288"/>
  <c r="CO51" i="288"/>
  <c r="CP53" i="288"/>
  <c r="CP55" i="288"/>
  <c r="CP31" i="288"/>
  <c r="CO31" i="288"/>
  <c r="CN51" i="288"/>
  <c r="CO53" i="288"/>
  <c r="CO55" i="288"/>
  <c r="CM51" i="288"/>
  <c r="CN53" i="288"/>
  <c r="CN55" i="288"/>
  <c r="CN31" i="288"/>
  <c r="CL51" i="288"/>
  <c r="CM53" i="288"/>
  <c r="CM55" i="288"/>
  <c r="CM31" i="288"/>
  <c r="CK51" i="288"/>
  <c r="CL53" i="288"/>
  <c r="CL55" i="288"/>
  <c r="CL31" i="288"/>
  <c r="CK31" i="288"/>
  <c r="CJ51" i="288"/>
  <c r="CK53" i="288"/>
  <c r="CK55" i="288"/>
  <c r="CI51" i="288"/>
  <c r="CJ53" i="288"/>
  <c r="CJ55" i="288"/>
  <c r="CJ31" i="288"/>
  <c r="CH51" i="288"/>
  <c r="CI53" i="288"/>
  <c r="CI55" i="288"/>
  <c r="CI31" i="288"/>
  <c r="CG51" i="288"/>
  <c r="CH53" i="288"/>
  <c r="CH55" i="288"/>
  <c r="CH31" i="288"/>
  <c r="CG31" i="288"/>
  <c r="CF51" i="288"/>
  <c r="CG53" i="288"/>
  <c r="CG55" i="288"/>
  <c r="CE51" i="288"/>
  <c r="CF53" i="288"/>
  <c r="CF55" i="288"/>
  <c r="CF31" i="288"/>
  <c r="CD51" i="288"/>
  <c r="CE53" i="288"/>
  <c r="CE55" i="288"/>
  <c r="CE31" i="288"/>
  <c r="CC51" i="288"/>
  <c r="CD53" i="288"/>
  <c r="CD55" i="288"/>
  <c r="CD31" i="288"/>
  <c r="CC31" i="288"/>
  <c r="CB51" i="288"/>
  <c r="CC53" i="288"/>
  <c r="CC55" i="288"/>
  <c r="CA51" i="288"/>
  <c r="CB53" i="288"/>
  <c r="CB55" i="288"/>
  <c r="CB31" i="288"/>
  <c r="BZ51" i="288"/>
  <c r="CA53" i="288"/>
  <c r="CA55" i="288"/>
  <c r="CA31" i="288"/>
  <c r="BY51" i="288"/>
  <c r="BZ53" i="288"/>
  <c r="BZ55" i="288"/>
  <c r="BZ31" i="288"/>
  <c r="BY31" i="288"/>
  <c r="BX51" i="288"/>
  <c r="BY53" i="288"/>
  <c r="BY55" i="288"/>
  <c r="BW51" i="288"/>
  <c r="BX53" i="288"/>
  <c r="BX55" i="288"/>
  <c r="BX31" i="288"/>
  <c r="BV51" i="288"/>
  <c r="BW53" i="288"/>
  <c r="BW55" i="288"/>
  <c r="BW31" i="288"/>
  <c r="BU51" i="288"/>
  <c r="BV53" i="288"/>
  <c r="BV55" i="288"/>
  <c r="BV31" i="288"/>
  <c r="BU31" i="288"/>
  <c r="BT51" i="288"/>
  <c r="BU53" i="288"/>
  <c r="BU55" i="288"/>
  <c r="BS51" i="288"/>
  <c r="BT53" i="288"/>
  <c r="BT55" i="288"/>
  <c r="BT31" i="288"/>
  <c r="BR51" i="288"/>
  <c r="BS53" i="288"/>
  <c r="BS55" i="288"/>
  <c r="BS31" i="288"/>
  <c r="BQ51" i="288"/>
  <c r="BR53" i="288"/>
  <c r="BR55" i="288"/>
  <c r="BR31" i="288"/>
  <c r="BQ31" i="288"/>
  <c r="BP51" i="288"/>
  <c r="BQ53" i="288"/>
  <c r="BQ55" i="288"/>
  <c r="BO51" i="288"/>
  <c r="BP53" i="288"/>
  <c r="BP55" i="288"/>
  <c r="BP31" i="288"/>
  <c r="BN51" i="288"/>
  <c r="BO53" i="288"/>
  <c r="BO55" i="288"/>
  <c r="BO31" i="288"/>
  <c r="BM51" i="288"/>
  <c r="BN53" i="288"/>
  <c r="BN55" i="288"/>
  <c r="BN31" i="288"/>
  <c r="BM31" i="288"/>
  <c r="BL51" i="288"/>
  <c r="BM53" i="288"/>
  <c r="BM55" i="288"/>
  <c r="BK51" i="288"/>
  <c r="BL53" i="288"/>
  <c r="BL55" i="288"/>
  <c r="BL31" i="288"/>
  <c r="BJ51" i="288"/>
  <c r="BK53" i="288"/>
  <c r="BK55" i="288"/>
  <c r="BK31" i="288"/>
  <c r="BI51" i="288"/>
  <c r="BJ53" i="288"/>
  <c r="BJ55" i="288"/>
  <c r="BJ31" i="288"/>
  <c r="BI31" i="288"/>
  <c r="BH51" i="288"/>
  <c r="BI53" i="288"/>
  <c r="BI55" i="288"/>
  <c r="BG51" i="288"/>
  <c r="BH53" i="288"/>
  <c r="BH55" i="288"/>
  <c r="BH31" i="288"/>
  <c r="BF31" i="288"/>
  <c r="BG53" i="288"/>
  <c r="BG55" i="288"/>
  <c r="BG31" i="288"/>
  <c r="BE31" i="288"/>
  <c r="BD31" i="288"/>
  <c r="BC31" i="288"/>
  <c r="BB31" i="288"/>
  <c r="BA31" i="288"/>
  <c r="AZ31" i="288"/>
  <c r="AY31" i="288"/>
  <c r="N31" i="288"/>
  <c r="N44" i="280"/>
  <c r="K31" i="288"/>
  <c r="K44" i="280"/>
  <c r="M31" i="288"/>
  <c r="M44" i="280"/>
  <c r="J31" i="288"/>
  <c r="J44" i="280"/>
  <c r="L31" i="288"/>
  <c r="L44" i="280"/>
  <c r="J73" i="288"/>
  <c r="P31" i="288"/>
  <c r="O51" i="288"/>
  <c r="P53" i="288"/>
  <c r="P55" i="288"/>
  <c r="O31" i="288"/>
  <c r="O53" i="288"/>
  <c r="O55" i="288"/>
  <c r="O44" i="280"/>
  <c r="F59" i="280"/>
  <c r="F60" i="280"/>
  <c r="F63" i="280"/>
  <c r="H47" i="311"/>
  <c r="H73" i="307"/>
  <c r="H139" i="307"/>
  <c r="H106" i="307"/>
  <c r="H295" i="307"/>
  <c r="H51" i="311"/>
  <c r="H10" i="280"/>
  <c r="H89" i="307"/>
  <c r="GJ44" i="280"/>
  <c r="GI44" i="280"/>
  <c r="GH44" i="280"/>
  <c r="GG44" i="280"/>
  <c r="GF44" i="280"/>
  <c r="GE44" i="280"/>
  <c r="GD44" i="280"/>
  <c r="GC44" i="280"/>
  <c r="GB44" i="280"/>
  <c r="GA44" i="280"/>
  <c r="FZ44" i="280"/>
  <c r="FY44" i="280"/>
  <c r="FX44" i="280"/>
  <c r="FW44" i="280"/>
  <c r="FV44" i="280"/>
  <c r="FU44" i="280"/>
  <c r="FT44" i="280"/>
  <c r="FS44" i="280"/>
  <c r="FR44" i="280"/>
  <c r="FQ44" i="280"/>
  <c r="FP44" i="280"/>
  <c r="FO44" i="280"/>
  <c r="FN44" i="280"/>
  <c r="FM44" i="280"/>
  <c r="FL44" i="280"/>
  <c r="FK44" i="280"/>
  <c r="FJ44" i="280"/>
  <c r="FI44" i="280"/>
  <c r="FH44" i="280"/>
  <c r="FG44" i="280"/>
  <c r="FF44" i="280"/>
  <c r="FE44" i="280"/>
  <c r="FD44" i="280"/>
  <c r="FC44" i="280"/>
  <c r="FB44" i="280"/>
  <c r="FA44" i="280"/>
  <c r="EZ44" i="280"/>
  <c r="EY44" i="280"/>
  <c r="EX44" i="280"/>
  <c r="EW44" i="280"/>
  <c r="EV44" i="280"/>
  <c r="EU44" i="280"/>
  <c r="ET44" i="280"/>
  <c r="ES44" i="280"/>
  <c r="ER44" i="280"/>
  <c r="EQ44" i="280"/>
  <c r="EP44" i="280"/>
  <c r="EO44" i="280"/>
  <c r="EN44" i="280"/>
  <c r="EM44" i="280"/>
  <c r="EL44" i="280"/>
  <c r="EK44" i="280"/>
  <c r="EJ44" i="280"/>
  <c r="EI44" i="280"/>
  <c r="EH44" i="280"/>
  <c r="EG44" i="280"/>
  <c r="EF44" i="280"/>
  <c r="EE44" i="280"/>
  <c r="ED44" i="280"/>
  <c r="EC44" i="280"/>
  <c r="EB44" i="280"/>
  <c r="EA44" i="280"/>
  <c r="DZ44" i="280"/>
  <c r="DY44" i="280"/>
  <c r="DX44" i="280"/>
  <c r="DW44" i="280"/>
  <c r="DV44" i="280"/>
  <c r="DU44" i="280"/>
  <c r="DT44" i="280"/>
  <c r="DS44" i="280"/>
  <c r="DR44" i="280"/>
  <c r="DQ44" i="280"/>
  <c r="DP44" i="280"/>
  <c r="DO44" i="280"/>
  <c r="DN44" i="280"/>
  <c r="DM44" i="280"/>
  <c r="DL44" i="280"/>
  <c r="DK44" i="280"/>
  <c r="DJ44" i="280"/>
  <c r="DI44" i="280"/>
  <c r="DH44" i="280"/>
  <c r="DG44" i="280"/>
  <c r="DF44" i="280"/>
  <c r="DE44" i="280"/>
  <c r="DD44" i="280"/>
  <c r="DC44" i="280"/>
  <c r="DB44" i="280"/>
  <c r="DA44" i="280"/>
  <c r="CZ44" i="280"/>
  <c r="CY44" i="280"/>
  <c r="CX44" i="280"/>
  <c r="CW44" i="280"/>
  <c r="CV44" i="280"/>
  <c r="CU44" i="280"/>
  <c r="CT44" i="280"/>
  <c r="CS44" i="280"/>
  <c r="CR44" i="280"/>
  <c r="CQ44" i="280"/>
  <c r="CP44" i="280"/>
  <c r="CO44" i="280"/>
  <c r="CN44" i="280"/>
  <c r="CM44" i="280"/>
  <c r="CL44" i="280"/>
  <c r="CK44" i="280"/>
  <c r="CJ44" i="280"/>
  <c r="CI44" i="280"/>
  <c r="CH44" i="280"/>
  <c r="CG44" i="280"/>
  <c r="CF44" i="280"/>
  <c r="CE44" i="280"/>
  <c r="CD44" i="280"/>
  <c r="CC44" i="280"/>
  <c r="CB44" i="280"/>
  <c r="CA44" i="280"/>
  <c r="BZ44" i="280"/>
  <c r="BY44" i="280"/>
  <c r="BX44" i="280"/>
  <c r="BW44" i="280"/>
  <c r="BV44" i="280"/>
  <c r="BU44" i="280"/>
  <c r="BT44" i="280"/>
  <c r="BS44" i="280"/>
  <c r="BR44" i="280"/>
  <c r="BQ44" i="280"/>
  <c r="BP44" i="280"/>
  <c r="BO44" i="280"/>
  <c r="BN44" i="280"/>
  <c r="BM44" i="280"/>
  <c r="BL44" i="280"/>
  <c r="BK44" i="280"/>
  <c r="BJ44" i="280"/>
  <c r="BI44" i="280"/>
  <c r="BH44" i="280"/>
  <c r="BG44" i="280"/>
  <c r="BF44" i="280"/>
  <c r="BE44" i="280"/>
  <c r="BD44" i="280"/>
  <c r="BC44" i="280"/>
  <c r="BB44" i="280"/>
  <c r="BA44" i="280"/>
  <c r="AZ44" i="280"/>
  <c r="AY44" i="280"/>
  <c r="P44" i="280"/>
  <c r="J21" i="304"/>
  <c r="K21" i="304"/>
  <c r="L21" i="304"/>
  <c r="M21" i="304"/>
  <c r="N21" i="304"/>
  <c r="O21" i="304"/>
  <c r="P21" i="304"/>
  <c r="Q21" i="304"/>
  <c r="R21" i="304"/>
  <c r="S21" i="304"/>
  <c r="T21" i="304"/>
  <c r="U21" i="304"/>
  <c r="V21" i="304"/>
  <c r="W21" i="304"/>
  <c r="X21" i="304"/>
  <c r="Y21" i="304"/>
  <c r="Z21" i="304"/>
  <c r="AA21" i="304"/>
  <c r="AB21" i="304"/>
  <c r="AC21" i="304"/>
  <c r="AD21" i="304"/>
  <c r="AE21" i="304"/>
  <c r="AF21" i="304"/>
  <c r="AG21" i="304"/>
  <c r="AH21" i="304"/>
  <c r="AI21" i="304"/>
  <c r="AJ21" i="304"/>
  <c r="AK21" i="304"/>
  <c r="AL21" i="304"/>
  <c r="AM21" i="304"/>
  <c r="AN21" i="304"/>
  <c r="AO21" i="304"/>
  <c r="AP21" i="304"/>
  <c r="AQ21" i="304"/>
  <c r="AR21" i="304"/>
  <c r="AS21" i="304"/>
  <c r="AT21" i="304"/>
  <c r="AU21" i="304"/>
  <c r="AV21" i="304"/>
  <c r="AW21" i="304"/>
  <c r="AX21" i="304"/>
  <c r="AY21" i="304"/>
  <c r="AZ21" i="304"/>
  <c r="BA21" i="304"/>
  <c r="BB21" i="304"/>
  <c r="BC21" i="304"/>
  <c r="BD21" i="304"/>
  <c r="BE21" i="304"/>
  <c r="BF21" i="304"/>
  <c r="BG21" i="304"/>
  <c r="BH21" i="304"/>
  <c r="BI21" i="304"/>
  <c r="BJ21" i="304"/>
  <c r="BK21" i="304"/>
  <c r="BL21" i="304"/>
  <c r="BM21" i="304"/>
  <c r="BN21" i="304"/>
  <c r="BO21" i="304"/>
  <c r="BP21" i="304"/>
  <c r="BQ21" i="304"/>
  <c r="BR21" i="304"/>
  <c r="BS21" i="304"/>
  <c r="BT21" i="304"/>
  <c r="BU21" i="304"/>
  <c r="BV21" i="304"/>
  <c r="BW21" i="304"/>
  <c r="BX21" i="304"/>
  <c r="BY21" i="304"/>
  <c r="BZ21" i="304"/>
  <c r="CA21" i="304"/>
  <c r="CB21" i="304"/>
  <c r="CC21" i="304"/>
  <c r="CD21" i="304"/>
  <c r="CE21" i="304"/>
  <c r="CF21" i="304"/>
  <c r="CG21" i="304"/>
  <c r="CH21" i="304"/>
  <c r="CI21" i="304"/>
  <c r="CJ21" i="304"/>
  <c r="CK21" i="304"/>
  <c r="CL21" i="304"/>
  <c r="CM21" i="304"/>
  <c r="CN21" i="304"/>
  <c r="CO21" i="304"/>
  <c r="CP21" i="304"/>
  <c r="CQ21" i="304"/>
  <c r="CR21" i="304"/>
  <c r="CS21" i="304"/>
  <c r="CT21" i="304"/>
  <c r="CU21" i="304"/>
  <c r="CV21" i="304"/>
  <c r="CW21" i="304"/>
  <c r="CX21" i="304"/>
  <c r="CY21" i="304"/>
  <c r="CZ21" i="304"/>
  <c r="DA21" i="304"/>
  <c r="DB21" i="304"/>
  <c r="DC21" i="304"/>
  <c r="DD21" i="304"/>
  <c r="DE21" i="304"/>
  <c r="DF21" i="304"/>
  <c r="DG21" i="304"/>
  <c r="DH21" i="304"/>
  <c r="DI21" i="304"/>
  <c r="DJ21" i="304"/>
  <c r="DK21" i="304"/>
  <c r="DL21" i="304"/>
  <c r="DM21" i="304"/>
  <c r="DN21" i="304"/>
  <c r="DO21" i="304"/>
  <c r="DP21" i="304"/>
  <c r="DQ21" i="304"/>
  <c r="DR21" i="304"/>
  <c r="DS21" i="304"/>
  <c r="DT21" i="304"/>
  <c r="DU21" i="304"/>
  <c r="DV21" i="304"/>
  <c r="DW21" i="304"/>
  <c r="DX21" i="304"/>
  <c r="DY21" i="304"/>
  <c r="DZ21" i="304"/>
  <c r="EA21" i="304"/>
  <c r="EB21" i="304"/>
  <c r="EC21" i="304"/>
  <c r="ED21" i="304"/>
  <c r="EE21" i="304"/>
  <c r="EF21" i="304"/>
  <c r="EG21" i="304"/>
  <c r="EH21" i="304"/>
  <c r="EI21" i="304"/>
  <c r="EJ21" i="304"/>
  <c r="EK21" i="304"/>
  <c r="EL21" i="304"/>
  <c r="EM21" i="304"/>
  <c r="EN21" i="304"/>
  <c r="EO21" i="304"/>
  <c r="EP21" i="304"/>
  <c r="EQ21" i="304"/>
  <c r="ER21" i="304"/>
  <c r="ES21" i="304"/>
  <c r="ET21" i="304"/>
  <c r="EU21" i="304"/>
  <c r="EV21" i="304"/>
  <c r="EW21" i="304"/>
  <c r="EX21" i="304"/>
  <c r="EY21" i="304"/>
  <c r="EZ21" i="304"/>
  <c r="FA21" i="304"/>
  <c r="FB21" i="304"/>
  <c r="FC21" i="304"/>
  <c r="FD21" i="304"/>
  <c r="FE21" i="304"/>
  <c r="FF21" i="304"/>
  <c r="FG21" i="304"/>
  <c r="FH21" i="304"/>
  <c r="FI21" i="304"/>
  <c r="FJ21" i="304"/>
  <c r="FK21" i="304"/>
  <c r="FL21" i="304"/>
  <c r="FM21" i="304"/>
  <c r="FN21" i="304"/>
  <c r="FO21" i="304"/>
  <c r="FP21" i="304"/>
  <c r="FQ21" i="304"/>
  <c r="FR21" i="304"/>
  <c r="FS21" i="304"/>
  <c r="FT21" i="304"/>
  <c r="FU21" i="304"/>
  <c r="FV21" i="304"/>
  <c r="FW21" i="304"/>
  <c r="FX21" i="304"/>
  <c r="FY21" i="304"/>
  <c r="FZ21" i="304"/>
  <c r="GA21" i="304"/>
  <c r="GB21" i="304"/>
  <c r="GC21" i="304"/>
  <c r="GD21" i="304"/>
  <c r="GE21" i="304"/>
  <c r="GF21" i="304"/>
  <c r="GG21" i="304"/>
  <c r="GH21" i="304"/>
  <c r="GI21" i="304"/>
  <c r="GJ21" i="304"/>
  <c r="K22" i="304"/>
  <c r="L22" i="304"/>
  <c r="M22" i="304"/>
  <c r="N22" i="304"/>
  <c r="O22" i="304"/>
  <c r="P22" i="304"/>
  <c r="Q22" i="304"/>
  <c r="R22" i="304"/>
  <c r="S22" i="304"/>
  <c r="T22" i="304"/>
  <c r="U22" i="304"/>
  <c r="V22" i="304"/>
  <c r="W22" i="304"/>
  <c r="X22" i="304"/>
  <c r="Y22" i="304"/>
  <c r="Z22" i="304"/>
  <c r="AA22" i="304"/>
  <c r="AB22" i="304"/>
  <c r="AC22" i="304"/>
  <c r="AD22" i="304"/>
  <c r="AE22" i="304"/>
  <c r="AF22" i="304"/>
  <c r="AG22" i="304"/>
  <c r="AH22" i="304"/>
  <c r="AI22" i="304"/>
  <c r="AJ22" i="304"/>
  <c r="AK22" i="304"/>
  <c r="AL22" i="304"/>
  <c r="AM22" i="304"/>
  <c r="AN22" i="304"/>
  <c r="AO22" i="304"/>
  <c r="AP22" i="304"/>
  <c r="AQ22" i="304"/>
  <c r="AR22" i="304"/>
  <c r="AS22" i="304"/>
  <c r="AT22" i="304"/>
  <c r="AU22" i="304"/>
  <c r="AV22" i="304"/>
  <c r="AW22" i="304"/>
  <c r="AX22" i="304"/>
  <c r="AY22" i="304"/>
  <c r="AZ22" i="304"/>
  <c r="BA22" i="304"/>
  <c r="BB22" i="304"/>
  <c r="BC22" i="304"/>
  <c r="BD22" i="304"/>
  <c r="BE22" i="304"/>
  <c r="BF22" i="304"/>
  <c r="BG22" i="304"/>
  <c r="BH22" i="304"/>
  <c r="BI22" i="304"/>
  <c r="BJ22" i="304"/>
  <c r="BK22" i="304"/>
  <c r="BL22" i="304"/>
  <c r="BM22" i="304"/>
  <c r="BN22" i="304"/>
  <c r="BO22" i="304"/>
  <c r="BP22" i="304"/>
  <c r="BQ22" i="304"/>
  <c r="BR22" i="304"/>
  <c r="BS22" i="304"/>
  <c r="BT22" i="304"/>
  <c r="BU22" i="304"/>
  <c r="BV22" i="304"/>
  <c r="BW22" i="304"/>
  <c r="BX22" i="304"/>
  <c r="BY22" i="304"/>
  <c r="BZ22" i="304"/>
  <c r="CA22" i="304"/>
  <c r="CB22" i="304"/>
  <c r="CC22" i="304"/>
  <c r="CD22" i="304"/>
  <c r="CE22" i="304"/>
  <c r="CF22" i="304"/>
  <c r="CG22" i="304"/>
  <c r="CH22" i="304"/>
  <c r="CI22" i="304"/>
  <c r="CJ22" i="304"/>
  <c r="CK22" i="304"/>
  <c r="CL22" i="304"/>
  <c r="CM22" i="304"/>
  <c r="CN22" i="304"/>
  <c r="CO22" i="304"/>
  <c r="CP22" i="304"/>
  <c r="CQ22" i="304"/>
  <c r="CR22" i="304"/>
  <c r="CS22" i="304"/>
  <c r="CT22" i="304"/>
  <c r="CU22" i="304"/>
  <c r="CV22" i="304"/>
  <c r="CW22" i="304"/>
  <c r="CX22" i="304"/>
  <c r="CY22" i="304"/>
  <c r="CZ22" i="304"/>
  <c r="DA22" i="304"/>
  <c r="DB22" i="304"/>
  <c r="DC22" i="304"/>
  <c r="DD22" i="304"/>
  <c r="DE22" i="304"/>
  <c r="DF22" i="304"/>
  <c r="DG22" i="304"/>
  <c r="DH22" i="304"/>
  <c r="DI22" i="304"/>
  <c r="DJ22" i="304"/>
  <c r="DK22" i="304"/>
  <c r="DL22" i="304"/>
  <c r="DM22" i="304"/>
  <c r="DN22" i="304"/>
  <c r="DO22" i="304"/>
  <c r="DP22" i="304"/>
  <c r="DQ22" i="304"/>
  <c r="DR22" i="304"/>
  <c r="DS22" i="304"/>
  <c r="DT22" i="304"/>
  <c r="DU22" i="304"/>
  <c r="DV22" i="304"/>
  <c r="DW22" i="304"/>
  <c r="DX22" i="304"/>
  <c r="DY22" i="304"/>
  <c r="DZ22" i="304"/>
  <c r="EA22" i="304"/>
  <c r="EB22" i="304"/>
  <c r="EC22" i="304"/>
  <c r="ED22" i="304"/>
  <c r="EE22" i="304"/>
  <c r="EF22" i="304"/>
  <c r="EG22" i="304"/>
  <c r="EH22" i="304"/>
  <c r="EI22" i="304"/>
  <c r="EJ22" i="304"/>
  <c r="EK22" i="304"/>
  <c r="EL22" i="304"/>
  <c r="EM22" i="304"/>
  <c r="EN22" i="304"/>
  <c r="EO22" i="304"/>
  <c r="EP22" i="304"/>
  <c r="EQ22" i="304"/>
  <c r="ER22" i="304"/>
  <c r="ES22" i="304"/>
  <c r="ET22" i="304"/>
  <c r="EU22" i="304"/>
  <c r="EV22" i="304"/>
  <c r="EW22" i="304"/>
  <c r="EX22" i="304"/>
  <c r="EY22" i="304"/>
  <c r="EZ22" i="304"/>
  <c r="FA22" i="304"/>
  <c r="FB22" i="304"/>
  <c r="FC22" i="304"/>
  <c r="FD22" i="304"/>
  <c r="FE22" i="304"/>
  <c r="FF22" i="304"/>
  <c r="FG22" i="304"/>
  <c r="FH22" i="304"/>
  <c r="FI22" i="304"/>
  <c r="FJ22" i="304"/>
  <c r="FK22" i="304"/>
  <c r="FL22" i="304"/>
  <c r="FM22" i="304"/>
  <c r="FN22" i="304"/>
  <c r="FO22" i="304"/>
  <c r="FP22" i="304"/>
  <c r="FQ22" i="304"/>
  <c r="FR22" i="304"/>
  <c r="FS22" i="304"/>
  <c r="FT22" i="304"/>
  <c r="FU22" i="304"/>
  <c r="FV22" i="304"/>
  <c r="FW22" i="304"/>
  <c r="FX22" i="304"/>
  <c r="FY22" i="304"/>
  <c r="FZ22" i="304"/>
  <c r="GA22" i="304"/>
  <c r="GB22" i="304"/>
  <c r="GC22" i="304"/>
  <c r="GD22" i="304"/>
  <c r="GE22" i="304"/>
  <c r="GF22" i="304"/>
  <c r="GG22" i="304"/>
  <c r="GH22" i="304"/>
  <c r="GI22" i="304"/>
  <c r="GJ22" i="304"/>
  <c r="J23" i="304"/>
  <c r="K23" i="304"/>
  <c r="L23" i="304"/>
  <c r="M23" i="304"/>
  <c r="N23" i="304"/>
  <c r="O23" i="304"/>
  <c r="P23" i="304"/>
  <c r="Q23" i="304"/>
  <c r="R23" i="304"/>
  <c r="S23" i="304"/>
  <c r="T23" i="304"/>
  <c r="U23" i="304"/>
  <c r="V23" i="304"/>
  <c r="W23" i="304"/>
  <c r="X23" i="304"/>
  <c r="Y23" i="304"/>
  <c r="Z23" i="304"/>
  <c r="AA23" i="304"/>
  <c r="AB23" i="304"/>
  <c r="AC23" i="304"/>
  <c r="AD23" i="304"/>
  <c r="AE23" i="304"/>
  <c r="AF23" i="304"/>
  <c r="AG23" i="304"/>
  <c r="AH23" i="304"/>
  <c r="AI23" i="304"/>
  <c r="AJ23" i="304"/>
  <c r="AK23" i="304"/>
  <c r="AL23" i="304"/>
  <c r="AM23" i="304"/>
  <c r="AN23" i="304"/>
  <c r="AO23" i="304"/>
  <c r="AP23" i="304"/>
  <c r="AQ23" i="304"/>
  <c r="AR23" i="304"/>
  <c r="AS23" i="304"/>
  <c r="AT23" i="304"/>
  <c r="AU23" i="304"/>
  <c r="AV23" i="304"/>
  <c r="AW23" i="304"/>
  <c r="AX23" i="304"/>
  <c r="AY23" i="304"/>
  <c r="AZ23" i="304"/>
  <c r="BA23" i="304"/>
  <c r="BB23" i="304"/>
  <c r="BC23" i="304"/>
  <c r="BD23" i="304"/>
  <c r="BE23" i="304"/>
  <c r="BF23" i="304"/>
  <c r="BG23" i="304"/>
  <c r="BH23" i="304"/>
  <c r="BI23" i="304"/>
  <c r="BJ23" i="304"/>
  <c r="BK23" i="304"/>
  <c r="BL23" i="304"/>
  <c r="BM23" i="304"/>
  <c r="BN23" i="304"/>
  <c r="BO23" i="304"/>
  <c r="BP23" i="304"/>
  <c r="BQ23" i="304"/>
  <c r="BR23" i="304"/>
  <c r="BS23" i="304"/>
  <c r="BT23" i="304"/>
  <c r="BU23" i="304"/>
  <c r="BV23" i="304"/>
  <c r="BW23" i="304"/>
  <c r="BX23" i="304"/>
  <c r="BY23" i="304"/>
  <c r="BZ23" i="304"/>
  <c r="CA23" i="304"/>
  <c r="CB23" i="304"/>
  <c r="CC23" i="304"/>
  <c r="CD23" i="304"/>
  <c r="CE23" i="304"/>
  <c r="CF23" i="304"/>
  <c r="CG23" i="304"/>
  <c r="CH23" i="304"/>
  <c r="CI23" i="304"/>
  <c r="CJ23" i="304"/>
  <c r="CK23" i="304"/>
  <c r="CL23" i="304"/>
  <c r="CM23" i="304"/>
  <c r="CN23" i="304"/>
  <c r="CO23" i="304"/>
  <c r="CP23" i="304"/>
  <c r="CQ23" i="304"/>
  <c r="CR23" i="304"/>
  <c r="CS23" i="304"/>
  <c r="CT23" i="304"/>
  <c r="CU23" i="304"/>
  <c r="CV23" i="304"/>
  <c r="CW23" i="304"/>
  <c r="CX23" i="304"/>
  <c r="CY23" i="304"/>
  <c r="CZ23" i="304"/>
  <c r="DA23" i="304"/>
  <c r="DB23" i="304"/>
  <c r="DC23" i="304"/>
  <c r="DD23" i="304"/>
  <c r="DE23" i="304"/>
  <c r="DF23" i="304"/>
  <c r="DG23" i="304"/>
  <c r="DH23" i="304"/>
  <c r="DI23" i="304"/>
  <c r="DJ23" i="304"/>
  <c r="DK23" i="304"/>
  <c r="DL23" i="304"/>
  <c r="DM23" i="304"/>
  <c r="DN23" i="304"/>
  <c r="DO23" i="304"/>
  <c r="DP23" i="304"/>
  <c r="DQ23" i="304"/>
  <c r="DR23" i="304"/>
  <c r="DS23" i="304"/>
  <c r="DT23" i="304"/>
  <c r="DU23" i="304"/>
  <c r="DV23" i="304"/>
  <c r="DW23" i="304"/>
  <c r="DX23" i="304"/>
  <c r="DY23" i="304"/>
  <c r="DZ23" i="304"/>
  <c r="EA23" i="304"/>
  <c r="EB23" i="304"/>
  <c r="EC23" i="304"/>
  <c r="ED23" i="304"/>
  <c r="EE23" i="304"/>
  <c r="EF23" i="304"/>
  <c r="EG23" i="304"/>
  <c r="EH23" i="304"/>
  <c r="EI23" i="304"/>
  <c r="EJ23" i="304"/>
  <c r="EK23" i="304"/>
  <c r="EL23" i="304"/>
  <c r="EM23" i="304"/>
  <c r="EN23" i="304"/>
  <c r="EO23" i="304"/>
  <c r="EP23" i="304"/>
  <c r="EQ23" i="304"/>
  <c r="ER23" i="304"/>
  <c r="ES23" i="304"/>
  <c r="ET23" i="304"/>
  <c r="EU23" i="304"/>
  <c r="EV23" i="304"/>
  <c r="EW23" i="304"/>
  <c r="EX23" i="304"/>
  <c r="EY23" i="304"/>
  <c r="EZ23" i="304"/>
  <c r="FA23" i="304"/>
  <c r="FB23" i="304"/>
  <c r="FC23" i="304"/>
  <c r="FD23" i="304"/>
  <c r="FE23" i="304"/>
  <c r="FF23" i="304"/>
  <c r="FG23" i="304"/>
  <c r="FH23" i="304"/>
  <c r="FI23" i="304"/>
  <c r="FJ23" i="304"/>
  <c r="FK23" i="304"/>
  <c r="FL23" i="304"/>
  <c r="FM23" i="304"/>
  <c r="FN23" i="304"/>
  <c r="FO23" i="304"/>
  <c r="FP23" i="304"/>
  <c r="FQ23" i="304"/>
  <c r="FR23" i="304"/>
  <c r="FS23" i="304"/>
  <c r="FT23" i="304"/>
  <c r="FU23" i="304"/>
  <c r="FV23" i="304"/>
  <c r="FW23" i="304"/>
  <c r="FX23" i="304"/>
  <c r="FY23" i="304"/>
  <c r="FZ23" i="304"/>
  <c r="GA23" i="304"/>
  <c r="GB23" i="304"/>
  <c r="GC23" i="304"/>
  <c r="GD23" i="304"/>
  <c r="GE23" i="304"/>
  <c r="GF23" i="304"/>
  <c r="GG23" i="304"/>
  <c r="GH23" i="304"/>
  <c r="GI23" i="304"/>
  <c r="GJ23" i="304"/>
  <c r="J20" i="304"/>
  <c r="J22" i="304"/>
  <c r="J24" i="304"/>
  <c r="K20" i="304"/>
  <c r="K24" i="304"/>
  <c r="L20" i="304"/>
  <c r="L24" i="304"/>
  <c r="M20" i="304"/>
  <c r="M24" i="304"/>
  <c r="N20" i="304"/>
  <c r="N24" i="304"/>
  <c r="O20" i="304"/>
  <c r="O24" i="304"/>
  <c r="P20" i="304"/>
  <c r="P24" i="304"/>
  <c r="Q20" i="304"/>
  <c r="Q24" i="304"/>
  <c r="R20" i="304"/>
  <c r="R24" i="304"/>
  <c r="S20" i="304"/>
  <c r="S24" i="304"/>
  <c r="T20" i="304"/>
  <c r="T24" i="304"/>
  <c r="U20" i="304"/>
  <c r="U24" i="304"/>
  <c r="V20" i="304"/>
  <c r="V24" i="304"/>
  <c r="W20" i="304"/>
  <c r="W24" i="304"/>
  <c r="X20" i="304"/>
  <c r="X24" i="304"/>
  <c r="Y20" i="304"/>
  <c r="Y24" i="304"/>
  <c r="Z20" i="304"/>
  <c r="Z24" i="304"/>
  <c r="AA20" i="304"/>
  <c r="AA24" i="304"/>
  <c r="AB20" i="304"/>
  <c r="AB24" i="304"/>
  <c r="AC20" i="304"/>
  <c r="AC24" i="304"/>
  <c r="AD20" i="304"/>
  <c r="AD24" i="304"/>
  <c r="AE20" i="304"/>
  <c r="AE24" i="304"/>
  <c r="AF20" i="304"/>
  <c r="AF24" i="304"/>
  <c r="AG20" i="304"/>
  <c r="AG24" i="304"/>
  <c r="AH20" i="304"/>
  <c r="AH24" i="304"/>
  <c r="AI20" i="304"/>
  <c r="AI24" i="304"/>
  <c r="AJ20" i="304"/>
  <c r="AJ24" i="304"/>
  <c r="AK20" i="304"/>
  <c r="AK24" i="304"/>
  <c r="AL20" i="304"/>
  <c r="AL24" i="304"/>
  <c r="AM20" i="304"/>
  <c r="AM24" i="304"/>
  <c r="AN20" i="304"/>
  <c r="AN24" i="304"/>
  <c r="AO20" i="304"/>
  <c r="AO24" i="304"/>
  <c r="AP20" i="304"/>
  <c r="AP24" i="304"/>
  <c r="AQ20" i="304"/>
  <c r="AQ24" i="304"/>
  <c r="AR20" i="304"/>
  <c r="AR24" i="304"/>
  <c r="AS20" i="304"/>
  <c r="AS24" i="304"/>
  <c r="AT20" i="304"/>
  <c r="AT24" i="304"/>
  <c r="AU20" i="304"/>
  <c r="AU24" i="304"/>
  <c r="AV20" i="304"/>
  <c r="AV24" i="304"/>
  <c r="AW20" i="304"/>
  <c r="AW24" i="304"/>
  <c r="AX20" i="304"/>
  <c r="AX24" i="304"/>
  <c r="AY20" i="304"/>
  <c r="AY24" i="304"/>
  <c r="AZ20" i="304"/>
  <c r="AZ24" i="304"/>
  <c r="BA20" i="304"/>
  <c r="BA24" i="304"/>
  <c r="BB20" i="304"/>
  <c r="BB24" i="304"/>
  <c r="BC20" i="304"/>
  <c r="BC24" i="304"/>
  <c r="BD20" i="304"/>
  <c r="BD24" i="304"/>
  <c r="BE20" i="304"/>
  <c r="BE24" i="304"/>
  <c r="BF20" i="304"/>
  <c r="BF24" i="304"/>
  <c r="BG20" i="304"/>
  <c r="BG24" i="304"/>
  <c r="BH20" i="304"/>
  <c r="BH24" i="304"/>
  <c r="BI20" i="304"/>
  <c r="BI24" i="304"/>
  <c r="BJ20" i="304"/>
  <c r="BJ24" i="304"/>
  <c r="BK20" i="304"/>
  <c r="BK24" i="304"/>
  <c r="BL20" i="304"/>
  <c r="BL24" i="304"/>
  <c r="BM20" i="304"/>
  <c r="BM24" i="304"/>
  <c r="BN20" i="304"/>
  <c r="BN24" i="304"/>
  <c r="BO20" i="304"/>
  <c r="BO24" i="304"/>
  <c r="BP20" i="304"/>
  <c r="BP24" i="304"/>
  <c r="BQ20" i="304"/>
  <c r="BQ24" i="304"/>
  <c r="BR20" i="304"/>
  <c r="BR24" i="304"/>
  <c r="BS20" i="304"/>
  <c r="BS24" i="304"/>
  <c r="BT20" i="304"/>
  <c r="BT24" i="304"/>
  <c r="BU20" i="304"/>
  <c r="BU24" i="304"/>
  <c r="BV20" i="304"/>
  <c r="BV24" i="304"/>
  <c r="BW20" i="304"/>
  <c r="BW24" i="304"/>
  <c r="BX20" i="304"/>
  <c r="BX24" i="304"/>
  <c r="BY20" i="304"/>
  <c r="BY24" i="304"/>
  <c r="BZ20" i="304"/>
  <c r="BZ24" i="304"/>
  <c r="CA20" i="304"/>
  <c r="CA24" i="304"/>
  <c r="CB20" i="304"/>
  <c r="CB24" i="304"/>
  <c r="CC20" i="304"/>
  <c r="CC24" i="304"/>
  <c r="CD20" i="304"/>
  <c r="CD24" i="304"/>
  <c r="CE20" i="304"/>
  <c r="CE24" i="304"/>
  <c r="CF20" i="304"/>
  <c r="CF24" i="304"/>
  <c r="CG20" i="304"/>
  <c r="CG24" i="304"/>
  <c r="CH20" i="304"/>
  <c r="CH24" i="304"/>
  <c r="CI20" i="304"/>
  <c r="CI24" i="304"/>
  <c r="CJ20" i="304"/>
  <c r="CJ24" i="304"/>
  <c r="CK20" i="304"/>
  <c r="CK24" i="304"/>
  <c r="CL20" i="304"/>
  <c r="CL24" i="304"/>
  <c r="CM20" i="304"/>
  <c r="CM24" i="304"/>
  <c r="CN20" i="304"/>
  <c r="CN24" i="304"/>
  <c r="CO20" i="304"/>
  <c r="CO24" i="304"/>
  <c r="CP20" i="304"/>
  <c r="CP24" i="304"/>
  <c r="CQ20" i="304"/>
  <c r="CQ24" i="304"/>
  <c r="CR20" i="304"/>
  <c r="CR24" i="304"/>
  <c r="CS20" i="304"/>
  <c r="CS24" i="304"/>
  <c r="CT20" i="304"/>
  <c r="CT24" i="304"/>
  <c r="CU20" i="304"/>
  <c r="CU24" i="304"/>
  <c r="CV20" i="304"/>
  <c r="CV24" i="304"/>
  <c r="CW20" i="304"/>
  <c r="CW24" i="304"/>
  <c r="CX20" i="304"/>
  <c r="CX24" i="304"/>
  <c r="CY20" i="304"/>
  <c r="CY24" i="304"/>
  <c r="CZ20" i="304"/>
  <c r="CZ24" i="304"/>
  <c r="DA20" i="304"/>
  <c r="DA24" i="304"/>
  <c r="DB20" i="304"/>
  <c r="DB24" i="304"/>
  <c r="DC20" i="304"/>
  <c r="DC24" i="304"/>
  <c r="DD20" i="304"/>
  <c r="DD24" i="304"/>
  <c r="DE20" i="304"/>
  <c r="DE24" i="304"/>
  <c r="DF20" i="304"/>
  <c r="DF24" i="304"/>
  <c r="DG20" i="304"/>
  <c r="DG24" i="304"/>
  <c r="DH20" i="304"/>
  <c r="DH24" i="304"/>
  <c r="DI20" i="304"/>
  <c r="DI24" i="304"/>
  <c r="DJ20" i="304"/>
  <c r="DJ24" i="304"/>
  <c r="DK20" i="304"/>
  <c r="DK24" i="304"/>
  <c r="DL20" i="304"/>
  <c r="DL24" i="304"/>
  <c r="DM20" i="304"/>
  <c r="DM24" i="304"/>
  <c r="DN20" i="304"/>
  <c r="DN24" i="304"/>
  <c r="DO20" i="304"/>
  <c r="DO24" i="304"/>
  <c r="DP20" i="304"/>
  <c r="DP24" i="304"/>
  <c r="DQ20" i="304"/>
  <c r="DQ24" i="304"/>
  <c r="DR20" i="304"/>
  <c r="DR24" i="304"/>
  <c r="DS20" i="304"/>
  <c r="DS24" i="304"/>
  <c r="DT20" i="304"/>
  <c r="DT24" i="304"/>
  <c r="DU20" i="304"/>
  <c r="DU24" i="304"/>
  <c r="DV20" i="304"/>
  <c r="DV24" i="304"/>
  <c r="DW20" i="304"/>
  <c r="DW24" i="304"/>
  <c r="DX20" i="304"/>
  <c r="DX24" i="304"/>
  <c r="DY20" i="304"/>
  <c r="DY24" i="304"/>
  <c r="DZ20" i="304"/>
  <c r="DZ24" i="304"/>
  <c r="EA20" i="304"/>
  <c r="EA24" i="304"/>
  <c r="EB20" i="304"/>
  <c r="EB24" i="304"/>
  <c r="EC20" i="304"/>
  <c r="EC24" i="304"/>
  <c r="ED20" i="304"/>
  <c r="ED24" i="304"/>
  <c r="EE20" i="304"/>
  <c r="EE24" i="304"/>
  <c r="EF20" i="304"/>
  <c r="EF24" i="304"/>
  <c r="EG20" i="304"/>
  <c r="EG24" i="304"/>
  <c r="EH20" i="304"/>
  <c r="EH24" i="304"/>
  <c r="EI20" i="304"/>
  <c r="EI24" i="304"/>
  <c r="EJ20" i="304"/>
  <c r="EJ24" i="304"/>
  <c r="EK20" i="304"/>
  <c r="EK24" i="304"/>
  <c r="EL20" i="304"/>
  <c r="EL24" i="304"/>
  <c r="EM20" i="304"/>
  <c r="EM24" i="304"/>
  <c r="EN20" i="304"/>
  <c r="EN24" i="304"/>
  <c r="EO20" i="304"/>
  <c r="EO24" i="304"/>
  <c r="EP20" i="304"/>
  <c r="EP24" i="304"/>
  <c r="EQ20" i="304"/>
  <c r="EQ24" i="304"/>
  <c r="ER20" i="304"/>
  <c r="ER24" i="304"/>
  <c r="ES20" i="304"/>
  <c r="ES24" i="304"/>
  <c r="ET20" i="304"/>
  <c r="ET24" i="304"/>
  <c r="EU20" i="304"/>
  <c r="EU24" i="304"/>
  <c r="EV20" i="304"/>
  <c r="EV24" i="304"/>
  <c r="EW20" i="304"/>
  <c r="EW24" i="304"/>
  <c r="EX20" i="304"/>
  <c r="EX24" i="304"/>
  <c r="EY20" i="304"/>
  <c r="EY24" i="304"/>
  <c r="EZ20" i="304"/>
  <c r="EZ24" i="304"/>
  <c r="FA20" i="304"/>
  <c r="FA24" i="304"/>
  <c r="FB20" i="304"/>
  <c r="FB24" i="304"/>
  <c r="FC20" i="304"/>
  <c r="FC24" i="304"/>
  <c r="FD20" i="304"/>
  <c r="FD24" i="304"/>
  <c r="FE20" i="304"/>
  <c r="FE24" i="304"/>
  <c r="FF20" i="304"/>
  <c r="FF24" i="304"/>
  <c r="FG20" i="304"/>
  <c r="FG24" i="304"/>
  <c r="FH20" i="304"/>
  <c r="FH24" i="304"/>
  <c r="FI20" i="304"/>
  <c r="FI24" i="304"/>
  <c r="FJ20" i="304"/>
  <c r="FJ24" i="304"/>
  <c r="FK20" i="304"/>
  <c r="FK24" i="304"/>
  <c r="FL20" i="304"/>
  <c r="FL24" i="304"/>
  <c r="FM20" i="304"/>
  <c r="FM24" i="304"/>
  <c r="FN20" i="304"/>
  <c r="FN24" i="304"/>
  <c r="FO20" i="304"/>
  <c r="FO24" i="304"/>
  <c r="FP20" i="304"/>
  <c r="FP24" i="304"/>
  <c r="FQ20" i="304"/>
  <c r="FQ24" i="304"/>
  <c r="FR20" i="304"/>
  <c r="FR24" i="304"/>
  <c r="FS20" i="304"/>
  <c r="FS24" i="304"/>
  <c r="FT20" i="304"/>
  <c r="FT24" i="304"/>
  <c r="FU20" i="304"/>
  <c r="FU24" i="304"/>
  <c r="FV20" i="304"/>
  <c r="FV24" i="304"/>
  <c r="FW20" i="304"/>
  <c r="FW24" i="304"/>
  <c r="FX20" i="304"/>
  <c r="FX24" i="304"/>
  <c r="FY20" i="304"/>
  <c r="FY24" i="304"/>
  <c r="FZ20" i="304"/>
  <c r="FZ24" i="304"/>
  <c r="GA20" i="304"/>
  <c r="GA24" i="304"/>
  <c r="GB20" i="304"/>
  <c r="GB24" i="304"/>
  <c r="GC20" i="304"/>
  <c r="GC24" i="304"/>
  <c r="GD20" i="304"/>
  <c r="GD24" i="304"/>
  <c r="GE20" i="304"/>
  <c r="GE24" i="304"/>
  <c r="GF20" i="304"/>
  <c r="GF24" i="304"/>
  <c r="GG20" i="304"/>
  <c r="GG24" i="304"/>
  <c r="GH20" i="304"/>
  <c r="GH24" i="304"/>
  <c r="GI20" i="304"/>
  <c r="GI24" i="304"/>
  <c r="GJ20" i="304"/>
  <c r="GJ24" i="304"/>
  <c r="GK36" i="304"/>
  <c r="GL36" i="304"/>
  <c r="GM36" i="304"/>
  <c r="GN36" i="304"/>
  <c r="GO36" i="304"/>
  <c r="GP36" i="304"/>
  <c r="GQ36" i="304"/>
  <c r="GR36" i="304"/>
  <c r="GS36" i="304"/>
  <c r="GT36" i="304"/>
  <c r="GU36" i="304"/>
  <c r="GV36" i="304"/>
  <c r="GW36" i="304"/>
  <c r="GX36" i="304"/>
  <c r="GY36" i="304"/>
  <c r="GZ36" i="304"/>
  <c r="HA36" i="304"/>
  <c r="HB36" i="304"/>
  <c r="HC36" i="304"/>
  <c r="HD36" i="304"/>
  <c r="HE36" i="304"/>
  <c r="HF36" i="304"/>
  <c r="HG36" i="304"/>
  <c r="HH36" i="304"/>
  <c r="HI36" i="304"/>
  <c r="HJ36" i="304"/>
  <c r="HK36" i="304"/>
  <c r="HL36" i="304"/>
  <c r="HM36" i="304"/>
  <c r="HN36" i="304"/>
  <c r="HO36" i="304"/>
  <c r="HP36" i="304"/>
  <c r="HQ36" i="304"/>
  <c r="HR36" i="304"/>
  <c r="HS36" i="304"/>
  <c r="HT36" i="304"/>
  <c r="HU36" i="304"/>
  <c r="HV36" i="304"/>
  <c r="HW36" i="304"/>
  <c r="HX36" i="304"/>
  <c r="HY36" i="304"/>
  <c r="HZ36" i="304"/>
  <c r="IA36" i="304"/>
  <c r="IB36" i="304"/>
  <c r="IC36" i="304"/>
  <c r="ID36" i="304"/>
  <c r="IE36" i="304"/>
  <c r="IF36" i="304"/>
  <c r="IG36" i="304"/>
  <c r="IH36" i="304"/>
  <c r="II36" i="304"/>
  <c r="IJ36" i="304"/>
  <c r="IK36" i="304"/>
  <c r="IL36" i="304"/>
  <c r="IM36" i="304"/>
  <c r="IN36" i="304"/>
  <c r="IO36" i="304"/>
  <c r="IP36" i="304"/>
  <c r="IQ36" i="304"/>
  <c r="IR36" i="304"/>
  <c r="IS36" i="304"/>
  <c r="IT36" i="304"/>
  <c r="IU36" i="304"/>
  <c r="IV36" i="304"/>
  <c r="IW36" i="304"/>
  <c r="IX36" i="304"/>
  <c r="IY36" i="304"/>
  <c r="IZ36" i="304"/>
  <c r="JA36" i="304"/>
  <c r="JB36" i="304"/>
  <c r="JC36" i="304"/>
  <c r="JD36" i="304"/>
  <c r="JE36" i="304"/>
  <c r="JF36" i="304"/>
  <c r="JG36" i="304"/>
  <c r="JH36" i="304"/>
  <c r="JI36" i="304"/>
  <c r="JJ36" i="304"/>
  <c r="JK36" i="304"/>
  <c r="JL36" i="304"/>
  <c r="JM36" i="304"/>
  <c r="JN36" i="304"/>
  <c r="JO36" i="304"/>
  <c r="JP36" i="304"/>
  <c r="JQ36" i="304"/>
  <c r="JR36" i="304"/>
  <c r="JS36" i="304"/>
  <c r="JT36" i="304"/>
  <c r="JU36" i="304"/>
  <c r="JV36" i="304"/>
  <c r="JW36" i="304"/>
  <c r="JX36" i="304"/>
  <c r="JY36" i="304"/>
  <c r="JZ36" i="304"/>
  <c r="KA36" i="304"/>
  <c r="KB36" i="304"/>
  <c r="KC36" i="304"/>
  <c r="KD36" i="304"/>
  <c r="KE36" i="304"/>
  <c r="KF36" i="304"/>
  <c r="KG36" i="304"/>
  <c r="KH36" i="304"/>
  <c r="KI36" i="304"/>
  <c r="KJ36" i="304"/>
  <c r="KK36" i="304"/>
  <c r="KL36" i="304"/>
  <c r="KM36" i="304"/>
  <c r="KN36" i="304"/>
  <c r="KO36" i="304"/>
  <c r="KP36" i="304"/>
  <c r="KQ36" i="304"/>
  <c r="KR36" i="304"/>
  <c r="KS36" i="304"/>
  <c r="KT36" i="304"/>
  <c r="KU36" i="304"/>
  <c r="KV36" i="304"/>
  <c r="KW36" i="304"/>
  <c r="KX36" i="304"/>
  <c r="KY36" i="304"/>
  <c r="KZ36" i="304"/>
  <c r="LA36" i="304"/>
  <c r="LB36" i="304"/>
  <c r="LC36" i="304"/>
  <c r="LD36" i="304"/>
  <c r="LE36" i="304"/>
  <c r="LF36" i="304"/>
  <c r="LG36" i="304"/>
  <c r="LH36" i="304"/>
  <c r="LI36" i="304"/>
  <c r="LJ36" i="304"/>
  <c r="LK36" i="304"/>
  <c r="LL36" i="304"/>
  <c r="LM36" i="304"/>
  <c r="LN36" i="304"/>
  <c r="LO36" i="304"/>
  <c r="LP36" i="304"/>
  <c r="LQ36" i="304"/>
  <c r="LR36" i="304"/>
  <c r="LS36" i="304"/>
  <c r="LT36" i="304"/>
  <c r="LU36" i="304"/>
  <c r="LV36" i="304"/>
  <c r="LW36" i="304"/>
  <c r="LX36" i="304"/>
  <c r="LY36" i="304"/>
  <c r="LZ36" i="304"/>
  <c r="MA36" i="304"/>
  <c r="MB36" i="304"/>
  <c r="MC36" i="304"/>
  <c r="MD36" i="304"/>
  <c r="ME36" i="304"/>
  <c r="MF36" i="304"/>
  <c r="MG36" i="304"/>
  <c r="MH36" i="304"/>
  <c r="MI36" i="304"/>
  <c r="MJ36" i="304"/>
  <c r="MK36" i="304"/>
  <c r="ML36" i="304"/>
  <c r="MM36" i="304"/>
  <c r="MN36" i="304"/>
  <c r="MO36" i="304"/>
  <c r="MP36" i="304"/>
  <c r="MQ36" i="304"/>
  <c r="MR36" i="304"/>
  <c r="MS36" i="304"/>
  <c r="MT36" i="304"/>
  <c r="MU36" i="304"/>
  <c r="MV36" i="304"/>
  <c r="MW36" i="304"/>
  <c r="MX36" i="304"/>
  <c r="MY36" i="304"/>
  <c r="MZ36" i="304"/>
  <c r="NA36" i="304"/>
  <c r="NB36" i="304"/>
  <c r="NC36" i="304"/>
  <c r="ND36" i="304"/>
  <c r="NE36" i="304"/>
  <c r="NF36" i="304"/>
  <c r="NG36" i="304"/>
  <c r="NH36" i="304"/>
  <c r="NI36" i="304"/>
  <c r="NJ36" i="304"/>
  <c r="NK36" i="304"/>
  <c r="NL36" i="304"/>
  <c r="NM36" i="304"/>
  <c r="NN36" i="304"/>
  <c r="NO36" i="304"/>
  <c r="NP36" i="304"/>
  <c r="NQ36" i="304"/>
  <c r="NR36" i="304"/>
  <c r="NS36" i="304"/>
  <c r="NT36" i="304"/>
  <c r="NU36" i="304"/>
  <c r="NV36" i="304"/>
  <c r="NW36" i="304"/>
  <c r="NX36" i="304"/>
  <c r="NY36" i="304"/>
  <c r="NZ36" i="304"/>
  <c r="OA36" i="304"/>
  <c r="OB36" i="304"/>
  <c r="OC36" i="304"/>
  <c r="OD36" i="304"/>
  <c r="OE36" i="304"/>
  <c r="OF36" i="304"/>
  <c r="OG36" i="304"/>
  <c r="OH36" i="304"/>
  <c r="OI36" i="304"/>
  <c r="OJ36" i="304"/>
  <c r="OK36" i="304"/>
  <c r="OL36" i="304"/>
  <c r="OM36" i="304"/>
  <c r="ON36" i="304"/>
  <c r="OO36" i="304"/>
  <c r="OP36" i="304"/>
  <c r="OQ36" i="304"/>
  <c r="OR36" i="304"/>
  <c r="OS36" i="304"/>
  <c r="OT36" i="304"/>
  <c r="OU36" i="304"/>
  <c r="OV36" i="304"/>
  <c r="OW36" i="304"/>
  <c r="OX36" i="304"/>
  <c r="OY36" i="304"/>
  <c r="OZ36" i="304"/>
  <c r="PA36" i="304"/>
  <c r="PB36" i="304"/>
  <c r="PC36" i="304"/>
  <c r="PD36" i="304"/>
  <c r="PE36" i="304"/>
  <c r="PF36" i="304"/>
  <c r="PG36" i="304"/>
  <c r="PH36" i="304"/>
  <c r="PI36" i="304"/>
  <c r="PJ36" i="304"/>
  <c r="PK36" i="304"/>
  <c r="PL36" i="304"/>
  <c r="PM36" i="304"/>
  <c r="PN36" i="304"/>
  <c r="PO36" i="304"/>
  <c r="PP36" i="304"/>
  <c r="PQ36" i="304"/>
  <c r="PR36" i="304"/>
  <c r="PS36" i="304"/>
  <c r="PT36" i="304"/>
  <c r="PU36" i="304"/>
  <c r="PV36" i="304"/>
  <c r="PW36" i="304"/>
  <c r="PX36" i="304"/>
  <c r="PY36" i="304"/>
  <c r="PZ36" i="304"/>
  <c r="QA36" i="304"/>
  <c r="QB36" i="304"/>
  <c r="QC36" i="304"/>
  <c r="QD36" i="304"/>
  <c r="QE36" i="304"/>
  <c r="QF36" i="304"/>
  <c r="QG36" i="304"/>
  <c r="QH36" i="304"/>
  <c r="QI36" i="304"/>
  <c r="QJ36" i="304"/>
  <c r="QK36" i="304"/>
  <c r="QL36" i="304"/>
  <c r="QM36" i="304"/>
  <c r="QN36" i="304"/>
  <c r="QO36" i="304"/>
  <c r="QP36" i="304"/>
  <c r="QQ36" i="304"/>
  <c r="QR36" i="304"/>
  <c r="QS36" i="304"/>
  <c r="QT36" i="304"/>
  <c r="QU36" i="304"/>
  <c r="QV36" i="304"/>
  <c r="QW36" i="304"/>
  <c r="QX36" i="304"/>
  <c r="QY36" i="304"/>
  <c r="QZ36" i="304"/>
  <c r="RA36" i="304"/>
  <c r="RB36" i="304"/>
  <c r="RC36" i="304"/>
  <c r="RD36" i="304"/>
  <c r="RE36" i="304"/>
  <c r="RF36" i="304"/>
  <c r="RG36" i="304"/>
  <c r="RH36" i="304"/>
  <c r="RI36" i="304"/>
  <c r="RJ36" i="304"/>
  <c r="RK36" i="304"/>
  <c r="RL36" i="304"/>
  <c r="RM36" i="304"/>
  <c r="RN36" i="304"/>
  <c r="RO36" i="304"/>
  <c r="RP36" i="304"/>
  <c r="RQ36" i="304"/>
  <c r="RR36" i="304"/>
  <c r="RS36" i="304"/>
  <c r="RT36" i="304"/>
  <c r="RU36" i="304"/>
  <c r="RV36" i="304"/>
  <c r="RW36" i="304"/>
  <c r="RX36" i="304"/>
  <c r="RY36" i="304"/>
  <c r="RZ36" i="304"/>
  <c r="SA36" i="304"/>
  <c r="SB36" i="304"/>
  <c r="SC36" i="304"/>
  <c r="SD36" i="304"/>
  <c r="SE36" i="304"/>
  <c r="SF36" i="304"/>
  <c r="SG36" i="304"/>
  <c r="SH36" i="304"/>
  <c r="SI36" i="304"/>
  <c r="SJ36" i="304"/>
  <c r="SK36" i="304"/>
  <c r="SL36" i="304"/>
  <c r="SM36" i="304"/>
  <c r="SN36" i="304"/>
  <c r="SO36" i="304"/>
  <c r="SP36" i="304"/>
  <c r="SQ36" i="304"/>
  <c r="SR36" i="304"/>
  <c r="SS36" i="304"/>
  <c r="ST36" i="304"/>
  <c r="SU36" i="304"/>
  <c r="SV36" i="304"/>
  <c r="SW36" i="304"/>
  <c r="SX36" i="304"/>
  <c r="SY36" i="304"/>
  <c r="SZ36" i="304"/>
  <c r="TA36" i="304"/>
  <c r="TB36" i="304"/>
  <c r="TC36" i="304"/>
  <c r="TD36" i="304"/>
  <c r="TE36" i="304"/>
  <c r="TF36" i="304"/>
  <c r="TG36" i="304"/>
  <c r="TH36" i="304"/>
  <c r="TI36" i="304"/>
  <c r="TJ36" i="304"/>
  <c r="TK36" i="304"/>
  <c r="TL36" i="304"/>
  <c r="TM36" i="304"/>
  <c r="TN36" i="304"/>
  <c r="TO36" i="304"/>
  <c r="TP36" i="304"/>
  <c r="TQ36" i="304"/>
  <c r="TR36" i="304"/>
  <c r="TS36" i="304"/>
  <c r="TT36" i="304"/>
  <c r="TU36" i="304"/>
  <c r="TV36" i="304"/>
  <c r="TW36" i="304"/>
  <c r="TX36" i="304"/>
  <c r="TY36" i="304"/>
  <c r="TZ36" i="304"/>
  <c r="UA36" i="304"/>
  <c r="UB36" i="304"/>
  <c r="UC36" i="304"/>
  <c r="UD36" i="304"/>
  <c r="UE36" i="304"/>
  <c r="UF36" i="304"/>
  <c r="UG36" i="304"/>
  <c r="UH36" i="304"/>
  <c r="UI36" i="304"/>
  <c r="UJ36" i="304"/>
  <c r="UK36" i="304"/>
  <c r="UL36" i="304"/>
  <c r="UM36" i="304"/>
  <c r="UN36" i="304"/>
  <c r="UO36" i="304"/>
  <c r="UP36" i="304"/>
  <c r="UQ36" i="304"/>
  <c r="UR36" i="304"/>
  <c r="US36" i="304"/>
  <c r="UT36" i="304"/>
  <c r="UU36" i="304"/>
  <c r="UV36" i="304"/>
  <c r="UW36" i="304"/>
  <c r="UX36" i="304"/>
  <c r="UY36" i="304"/>
  <c r="UZ36" i="304"/>
  <c r="VA36" i="304"/>
  <c r="VB36" i="304"/>
  <c r="VC36" i="304"/>
  <c r="VD36" i="304"/>
  <c r="VE36" i="304"/>
  <c r="VF36" i="304"/>
  <c r="VG36" i="304"/>
  <c r="VH36" i="304"/>
  <c r="VI36" i="304"/>
  <c r="VJ36" i="304"/>
  <c r="VK36" i="304"/>
  <c r="VL36" i="304"/>
  <c r="VM36" i="304"/>
  <c r="VN36" i="304"/>
  <c r="VO36" i="304"/>
  <c r="VP36" i="304"/>
  <c r="VQ36" i="304"/>
  <c r="VR36" i="304"/>
  <c r="VS36" i="304"/>
  <c r="VT36" i="304"/>
  <c r="VU36" i="304"/>
  <c r="VV36" i="304"/>
  <c r="VW36" i="304"/>
  <c r="VX36" i="304"/>
  <c r="VY36" i="304"/>
  <c r="VZ36" i="304"/>
  <c r="WA36" i="304"/>
  <c r="WB36" i="304"/>
  <c r="WC36" i="304"/>
  <c r="WD36" i="304"/>
  <c r="WE36" i="304"/>
  <c r="WF36" i="304"/>
  <c r="WG36" i="304"/>
  <c r="WH36" i="304"/>
  <c r="WI36" i="304"/>
  <c r="WJ36" i="304"/>
  <c r="WK36" i="304"/>
  <c r="WL36" i="304"/>
  <c r="WM36" i="304"/>
  <c r="WN36" i="304"/>
  <c r="WO36" i="304"/>
  <c r="WP36" i="304"/>
  <c r="WQ36" i="304"/>
  <c r="WR36" i="304"/>
  <c r="WS36" i="304"/>
  <c r="WT36" i="304"/>
  <c r="WU36" i="304"/>
  <c r="WV36" i="304"/>
  <c r="WW36" i="304"/>
  <c r="WX36" i="304"/>
  <c r="WY36" i="304"/>
  <c r="WZ36" i="304"/>
  <c r="XA36" i="304"/>
  <c r="XB36" i="304"/>
  <c r="XC36" i="304"/>
  <c r="XD36" i="304"/>
  <c r="XE36" i="304"/>
  <c r="XF36" i="304"/>
  <c r="XG36" i="304"/>
  <c r="XH36" i="304"/>
  <c r="XI36" i="304"/>
  <c r="XJ36" i="304"/>
  <c r="XK36" i="304"/>
  <c r="XL36" i="304"/>
  <c r="XM36" i="304"/>
  <c r="XN36" i="304"/>
  <c r="XO36" i="304"/>
  <c r="XP36" i="304"/>
  <c r="XQ36" i="304"/>
  <c r="XR36" i="304"/>
  <c r="XS36" i="304"/>
  <c r="XT36" i="304"/>
  <c r="XU36" i="304"/>
  <c r="XV36" i="304"/>
  <c r="XW36" i="304"/>
  <c r="XX36" i="304"/>
  <c r="XY36" i="304"/>
  <c r="XZ36" i="304"/>
  <c r="YA36" i="304"/>
  <c r="YB36" i="304"/>
  <c r="YC36" i="304"/>
  <c r="YD36" i="304"/>
  <c r="YE36" i="304"/>
  <c r="YF36" i="304"/>
  <c r="YG36" i="304"/>
  <c r="YH36" i="304"/>
  <c r="YI36" i="304"/>
  <c r="YJ36" i="304"/>
  <c r="YK36" i="304"/>
  <c r="YL36" i="304"/>
  <c r="YM36" i="304"/>
  <c r="YN36" i="304"/>
  <c r="YO36" i="304"/>
  <c r="YP36" i="304"/>
  <c r="YQ36" i="304"/>
  <c r="YR36" i="304"/>
  <c r="YS36" i="304"/>
  <c r="YT36" i="304"/>
  <c r="YU36" i="304"/>
  <c r="YV36" i="304"/>
  <c r="YW36" i="304"/>
  <c r="YX36" i="304"/>
  <c r="YY36" i="304"/>
  <c r="YZ36" i="304"/>
  <c r="ZA36" i="304"/>
  <c r="ZB36" i="304"/>
  <c r="ZC36" i="304"/>
  <c r="ZD36" i="304"/>
  <c r="ZE36" i="304"/>
  <c r="ZF36" i="304"/>
  <c r="ZG36" i="304"/>
  <c r="ZH36" i="304"/>
  <c r="ZI36" i="304"/>
  <c r="ZJ36" i="304"/>
  <c r="ZK36" i="304"/>
  <c r="ZL36" i="304"/>
  <c r="ZM36" i="304"/>
  <c r="ZN36" i="304"/>
  <c r="ZO36" i="304"/>
  <c r="ZP36" i="304"/>
  <c r="ZQ36" i="304"/>
  <c r="ZR36" i="304"/>
  <c r="ZS36" i="304"/>
  <c r="ZT36" i="304"/>
  <c r="ZU36" i="304"/>
  <c r="ZV36" i="304"/>
  <c r="ZW36" i="304"/>
  <c r="ZX36" i="304"/>
  <c r="ZY36" i="304"/>
  <c r="ZZ36" i="304"/>
  <c r="AAA36" i="304"/>
  <c r="AAB36" i="304"/>
  <c r="AAC36" i="304"/>
  <c r="AAD36" i="304"/>
  <c r="AAE36" i="304"/>
  <c r="AAF36" i="304"/>
  <c r="AAG36" i="304"/>
  <c r="AAH36" i="304"/>
  <c r="AAI36" i="304"/>
  <c r="AAJ36" i="304"/>
  <c r="AAK36" i="304"/>
  <c r="AAL36" i="304"/>
  <c r="AAM36" i="304"/>
  <c r="AAN36" i="304"/>
  <c r="AAO36" i="304"/>
  <c r="AAP36" i="304"/>
  <c r="AAQ36" i="304"/>
  <c r="AAR36" i="304"/>
  <c r="AAS36" i="304"/>
  <c r="AAT36" i="304"/>
  <c r="AAU36" i="304"/>
  <c r="AAV36" i="304"/>
  <c r="AAW36" i="304"/>
  <c r="AAX36" i="304"/>
  <c r="AAY36" i="304"/>
  <c r="AAZ36" i="304"/>
  <c r="ABA36" i="304"/>
  <c r="ABB36" i="304"/>
  <c r="ABC36" i="304"/>
  <c r="ABD36" i="304"/>
  <c r="ABE36" i="304"/>
  <c r="ABF36" i="304"/>
  <c r="ABG36" i="304"/>
  <c r="ABH36" i="304"/>
  <c r="ABI36" i="304"/>
  <c r="ABJ36" i="304"/>
  <c r="ABK36" i="304"/>
  <c r="ABL36" i="304"/>
  <c r="ABM36" i="304"/>
  <c r="ABN36" i="304"/>
  <c r="ABO36" i="304"/>
  <c r="ABP36" i="304"/>
  <c r="ABQ36" i="304"/>
  <c r="ABR36" i="304"/>
  <c r="ABS36" i="304"/>
  <c r="ABT36" i="304"/>
  <c r="ABU36" i="304"/>
  <c r="ABV36" i="304"/>
  <c r="ABW36" i="304"/>
  <c r="ABX36" i="304"/>
  <c r="ABY36" i="304"/>
  <c r="ABZ36" i="304"/>
  <c r="ACA36" i="304"/>
  <c r="ACB36" i="304"/>
  <c r="ACC36" i="304"/>
  <c r="ACD36" i="304"/>
  <c r="ACE36" i="304"/>
  <c r="ACF36" i="304"/>
  <c r="ACG36" i="304"/>
  <c r="ACH36" i="304"/>
  <c r="ACI36" i="304"/>
  <c r="ACJ36" i="304"/>
  <c r="ACK36" i="304"/>
  <c r="ACL36" i="304"/>
  <c r="ACM36" i="304"/>
  <c r="ACN36" i="304"/>
  <c r="ACO36" i="304"/>
  <c r="ACP36" i="304"/>
  <c r="ACQ36" i="304"/>
  <c r="ACR36" i="304"/>
  <c r="ACS36" i="304"/>
  <c r="ACT36" i="304"/>
  <c r="ACU36" i="304"/>
  <c r="ACV36" i="304"/>
  <c r="ACW36" i="304"/>
  <c r="ACX36" i="304"/>
  <c r="ACY36" i="304"/>
  <c r="ACZ36" i="304"/>
  <c r="ADA36" i="304"/>
  <c r="ADB36" i="304"/>
  <c r="ADC36" i="304"/>
  <c r="ADD36" i="304"/>
  <c r="ADE36" i="304"/>
  <c r="ADF36" i="304"/>
  <c r="ADG36" i="304"/>
  <c r="ADH36" i="304"/>
  <c r="ADI36" i="304"/>
  <c r="ADJ36" i="304"/>
  <c r="ADK36" i="304"/>
  <c r="ADL36" i="304"/>
  <c r="ADM36" i="304"/>
  <c r="ADN36" i="304"/>
  <c r="ADO36" i="304"/>
  <c r="ADP36" i="304"/>
  <c r="ADQ36" i="304"/>
  <c r="ADR36" i="304"/>
  <c r="ADS36" i="304"/>
  <c r="ADT36" i="304"/>
  <c r="ADU36" i="304"/>
  <c r="ADV36" i="304"/>
  <c r="ADW36" i="304"/>
  <c r="ADX36" i="304"/>
  <c r="ADY36" i="304"/>
  <c r="ADZ36" i="304"/>
  <c r="AEA36" i="304"/>
  <c r="AEB36" i="304"/>
  <c r="AEC36" i="304"/>
  <c r="AED36" i="304"/>
  <c r="AEE36" i="304"/>
  <c r="AEF36" i="304"/>
  <c r="AEG36" i="304"/>
  <c r="AEH36" i="304"/>
  <c r="AEI36" i="304"/>
  <c r="AEJ36" i="304"/>
  <c r="AEK36" i="304"/>
  <c r="AEL36" i="304"/>
  <c r="AEM36" i="304"/>
  <c r="AEN36" i="304"/>
  <c r="AEO36" i="304"/>
  <c r="AEP36" i="304"/>
  <c r="AEQ36" i="304"/>
  <c r="AER36" i="304"/>
  <c r="AES36" i="304"/>
  <c r="AET36" i="304"/>
  <c r="AEU36" i="304"/>
  <c r="AEV36" i="304"/>
  <c r="AEW36" i="304"/>
  <c r="AEX36" i="304"/>
  <c r="AEY36" i="304"/>
  <c r="AEZ36" i="304"/>
  <c r="AFA36" i="304"/>
  <c r="AFB36" i="304"/>
  <c r="AFC36" i="304"/>
  <c r="AFD36" i="304"/>
  <c r="AFE36" i="304"/>
  <c r="AFF36" i="304"/>
  <c r="AFG36" i="304"/>
  <c r="AFH36" i="304"/>
  <c r="AFI36" i="304"/>
  <c r="AFJ36" i="304"/>
  <c r="AFK36" i="304"/>
  <c r="AFL36" i="304"/>
  <c r="AFM36" i="304"/>
  <c r="AFN36" i="304"/>
  <c r="AFO36" i="304"/>
  <c r="AFP36" i="304"/>
  <c r="AFQ36" i="304"/>
  <c r="AFR36" i="304"/>
  <c r="AFS36" i="304"/>
  <c r="AFT36" i="304"/>
  <c r="AFU36" i="304"/>
  <c r="AFV36" i="304"/>
  <c r="AFW36" i="304"/>
  <c r="AFX36" i="304"/>
  <c r="AFY36" i="304"/>
  <c r="AFZ36" i="304"/>
  <c r="AGA36" i="304"/>
  <c r="AGB36" i="304"/>
  <c r="AGC36" i="304"/>
  <c r="AGD36" i="304"/>
  <c r="AGE36" i="304"/>
  <c r="AGF36" i="304"/>
  <c r="AGG36" i="304"/>
  <c r="AGH36" i="304"/>
  <c r="AGI36" i="304"/>
  <c r="AGJ36" i="304"/>
  <c r="AGK36" i="304"/>
  <c r="AGL36" i="304"/>
  <c r="AGM36" i="304"/>
  <c r="AGN36" i="304"/>
  <c r="AGO36" i="304"/>
  <c r="AGP36" i="304"/>
  <c r="AGQ36" i="304"/>
  <c r="AGR36" i="304"/>
  <c r="AGS36" i="304"/>
  <c r="AGT36" i="304"/>
  <c r="AGU36" i="304"/>
  <c r="AGV36" i="304"/>
  <c r="AGW36" i="304"/>
  <c r="AGX36" i="304"/>
  <c r="AGY36" i="304"/>
  <c r="AGZ36" i="304"/>
  <c r="AHA36" i="304"/>
  <c r="AHB36" i="304"/>
  <c r="AHC36" i="304"/>
  <c r="AHD36" i="304"/>
  <c r="AHE36" i="304"/>
  <c r="AHF36" i="304"/>
  <c r="AHG36" i="304"/>
  <c r="AHH36" i="304"/>
  <c r="AHI36" i="304"/>
  <c r="AHJ36" i="304"/>
  <c r="AHK36" i="304"/>
  <c r="AHL36" i="304"/>
  <c r="AHM36" i="304"/>
  <c r="AHN36" i="304"/>
  <c r="AHO36" i="304"/>
  <c r="AHP36" i="304"/>
  <c r="AHQ36" i="304"/>
  <c r="AHR36" i="304"/>
  <c r="AHS36" i="304"/>
  <c r="AHT36" i="304"/>
  <c r="AHU36" i="304"/>
  <c r="AHV36" i="304"/>
  <c r="AHW36" i="304"/>
  <c r="AHX36" i="304"/>
  <c r="AHY36" i="304"/>
  <c r="AHZ36" i="304"/>
  <c r="AIA36" i="304"/>
  <c r="AIB36" i="304"/>
  <c r="AIC36" i="304"/>
  <c r="AID36" i="304"/>
  <c r="AIE36" i="304"/>
  <c r="AIF36" i="304"/>
  <c r="AIG36" i="304"/>
  <c r="AIH36" i="304"/>
  <c r="AII36" i="304"/>
  <c r="AIJ36" i="304"/>
  <c r="AIK36" i="304"/>
  <c r="AIL36" i="304"/>
  <c r="AIM36" i="304"/>
  <c r="AIN36" i="304"/>
  <c r="AIO36" i="304"/>
  <c r="AIP36" i="304"/>
  <c r="AIQ36" i="304"/>
  <c r="AIR36" i="304"/>
  <c r="AIS36" i="304"/>
  <c r="AIT36" i="304"/>
  <c r="AIU36" i="304"/>
  <c r="AIV36" i="304"/>
  <c r="AIW36" i="304"/>
  <c r="AIX36" i="304"/>
  <c r="AIY36" i="304"/>
  <c r="AIZ36" i="304"/>
  <c r="AJA36" i="304"/>
  <c r="AJB36" i="304"/>
  <c r="AJC36" i="304"/>
  <c r="AJD36" i="304"/>
  <c r="AJE36" i="304"/>
  <c r="AJF36" i="304"/>
  <c r="AJG36" i="304"/>
  <c r="AJH36" i="304"/>
  <c r="AJI36" i="304"/>
  <c r="AJJ36" i="304"/>
  <c r="AJK36" i="304"/>
  <c r="AJL36" i="304"/>
  <c r="AJM36" i="304"/>
  <c r="AJN36" i="304"/>
  <c r="AJO36" i="304"/>
  <c r="AJP36" i="304"/>
  <c r="AJQ36" i="304"/>
  <c r="AJR36" i="304"/>
  <c r="AJS36" i="304"/>
  <c r="AJT36" i="304"/>
  <c r="AJU36" i="304"/>
  <c r="AJV36" i="304"/>
  <c r="AJW36" i="304"/>
  <c r="AJX36" i="304"/>
  <c r="AJY36" i="304"/>
  <c r="AJZ36" i="304"/>
  <c r="AKA36" i="304"/>
  <c r="AKB36" i="304"/>
  <c r="AKC36" i="304"/>
  <c r="AKD36" i="304"/>
  <c r="AKE36" i="304"/>
  <c r="AKF36" i="304"/>
  <c r="AKG36" i="304"/>
  <c r="AKH36" i="304"/>
  <c r="AKI36" i="304"/>
  <c r="AKJ36" i="304"/>
  <c r="AKK36" i="304"/>
  <c r="AKL36" i="304"/>
  <c r="AKM36" i="304"/>
  <c r="AKN36" i="304"/>
  <c r="AKO36" i="304"/>
  <c r="AKP36" i="304"/>
  <c r="AKQ36" i="304"/>
  <c r="AKR36" i="304"/>
  <c r="AKS36" i="304"/>
  <c r="AKT36" i="304"/>
  <c r="AKU36" i="304"/>
  <c r="AKV36" i="304"/>
  <c r="AKW36" i="304"/>
  <c r="AKX36" i="304"/>
  <c r="AKY36" i="304"/>
  <c r="AKZ36" i="304"/>
  <c r="ALA36" i="304"/>
  <c r="ALB36" i="304"/>
  <c r="ALC36" i="304"/>
  <c r="ALD36" i="304"/>
  <c r="ALE36" i="304"/>
  <c r="ALF36" i="304"/>
  <c r="ALG36" i="304"/>
  <c r="ALH36" i="304"/>
  <c r="ALI36" i="304"/>
  <c r="ALJ36" i="304"/>
  <c r="ALK36" i="304"/>
  <c r="ALL36" i="304"/>
  <c r="ALM36" i="304"/>
  <c r="ALN36" i="304"/>
  <c r="ALO36" i="304"/>
  <c r="ALP36" i="304"/>
  <c r="ALQ36" i="304"/>
  <c r="ALR36" i="304"/>
  <c r="ALS36" i="304"/>
  <c r="ALT36" i="304"/>
  <c r="ALU36" i="304"/>
  <c r="ALV36" i="304"/>
  <c r="ALW36" i="304"/>
  <c r="ALX36" i="304"/>
  <c r="ALY36" i="304"/>
  <c r="ALZ36" i="304"/>
  <c r="AMA36" i="304"/>
  <c r="AMB36" i="304"/>
  <c r="AMC36" i="304"/>
  <c r="AMD36" i="304"/>
  <c r="AME36" i="304"/>
  <c r="AMF36" i="304"/>
  <c r="AMG36" i="304"/>
  <c r="AMH36" i="304"/>
  <c r="AMI36" i="304"/>
  <c r="AMJ36" i="304"/>
  <c r="AMK36" i="304"/>
  <c r="AML36" i="304"/>
  <c r="AMM36" i="304"/>
  <c r="AMN36" i="304"/>
  <c r="AMO36" i="304"/>
  <c r="AMP36" i="304"/>
  <c r="AMQ36" i="304"/>
  <c r="AMR36" i="304"/>
  <c r="AMS36" i="304"/>
  <c r="AMT36" i="304"/>
  <c r="AMU36" i="304"/>
  <c r="AMV36" i="304"/>
  <c r="AMW36" i="304"/>
  <c r="AMX36" i="304"/>
  <c r="AMY36" i="304"/>
  <c r="AMZ36" i="304"/>
  <c r="ANA36" i="304"/>
  <c r="ANB36" i="304"/>
  <c r="ANC36" i="304"/>
  <c r="AND36" i="304"/>
  <c r="ANE36" i="304"/>
  <c r="ANF36" i="304"/>
  <c r="ANG36" i="304"/>
  <c r="ANH36" i="304"/>
  <c r="ANI36" i="304"/>
  <c r="ANJ36" i="304"/>
  <c r="ANK36" i="304"/>
  <c r="ANL36" i="304"/>
  <c r="ANM36" i="304"/>
  <c r="ANN36" i="304"/>
  <c r="ANO36" i="304"/>
  <c r="ANP36" i="304"/>
  <c r="ANQ36" i="304"/>
  <c r="ANR36" i="304"/>
  <c r="ANS36" i="304"/>
  <c r="ANT36" i="304"/>
  <c r="ANU36" i="304"/>
  <c r="ANV36" i="304"/>
  <c r="ANW36" i="304"/>
  <c r="ANX36" i="304"/>
  <c r="ANY36" i="304"/>
  <c r="ANZ36" i="304"/>
  <c r="AOA36" i="304"/>
  <c r="AOB36" i="304"/>
  <c r="AOC36" i="304"/>
  <c r="AOD36" i="304"/>
  <c r="AOE36" i="304"/>
  <c r="AOF36" i="304"/>
  <c r="AOG36" i="304"/>
  <c r="AOH36" i="304"/>
  <c r="AOI36" i="304"/>
  <c r="AOJ36" i="304"/>
  <c r="AOK36" i="304"/>
  <c r="AOL36" i="304"/>
  <c r="AOM36" i="304"/>
  <c r="AON36" i="304"/>
  <c r="AOO36" i="304"/>
  <c r="AOP36" i="304"/>
  <c r="AOQ36" i="304"/>
  <c r="AOR36" i="304"/>
  <c r="AOS36" i="304"/>
  <c r="AOT36" i="304"/>
  <c r="AOU36" i="304"/>
  <c r="AOV36" i="304"/>
  <c r="AOW36" i="304"/>
  <c r="AOX36" i="304"/>
  <c r="AOY36" i="304"/>
  <c r="AOZ36" i="304"/>
  <c r="APA36" i="304"/>
  <c r="APB36" i="304"/>
  <c r="APC36" i="304"/>
  <c r="APD36" i="304"/>
  <c r="APE36" i="304"/>
  <c r="APF36" i="304"/>
  <c r="APG36" i="304"/>
  <c r="APH36" i="304"/>
  <c r="API36" i="304"/>
  <c r="APJ36" i="304"/>
  <c r="APK36" i="304"/>
  <c r="APL36" i="304"/>
  <c r="APM36" i="304"/>
  <c r="APN36" i="304"/>
  <c r="APO36" i="304"/>
  <c r="APP36" i="304"/>
  <c r="APQ36" i="304"/>
  <c r="APR36" i="304"/>
  <c r="APS36" i="304"/>
  <c r="APT36" i="304"/>
  <c r="APU36" i="304"/>
  <c r="APV36" i="304"/>
  <c r="APW36" i="304"/>
  <c r="APX36" i="304"/>
  <c r="APY36" i="304"/>
  <c r="APZ36" i="304"/>
  <c r="AQA36" i="304"/>
  <c r="AQB36" i="304"/>
  <c r="AQC36" i="304"/>
  <c r="AQD36" i="304"/>
  <c r="AQE36" i="304"/>
  <c r="AQF36" i="304"/>
  <c r="AQG36" i="304"/>
  <c r="AQH36" i="304"/>
  <c r="AQI36" i="304"/>
  <c r="AQJ36" i="304"/>
  <c r="AQK36" i="304"/>
  <c r="AQL36" i="304"/>
  <c r="AQM36" i="304"/>
  <c r="AQN36" i="304"/>
  <c r="AQO36" i="304"/>
  <c r="AQP36" i="304"/>
  <c r="AQQ36" i="304"/>
  <c r="AQR36" i="304"/>
  <c r="AQS36" i="304"/>
  <c r="AQT36" i="304"/>
  <c r="AQU36" i="304"/>
  <c r="AQV36" i="304"/>
  <c r="AQW36" i="304"/>
  <c r="AQX36" i="304"/>
  <c r="AQY36" i="304"/>
  <c r="AQZ36" i="304"/>
  <c r="ARA36" i="304"/>
  <c r="ARB36" i="304"/>
  <c r="ARC36" i="304"/>
  <c r="ARD36" i="304"/>
  <c r="ARE36" i="304"/>
  <c r="ARF36" i="304"/>
  <c r="ARG36" i="304"/>
  <c r="ARH36" i="304"/>
  <c r="ARI36" i="304"/>
  <c r="ARJ36" i="304"/>
  <c r="ARK36" i="304"/>
  <c r="ARL36" i="304"/>
  <c r="ARM36" i="304"/>
  <c r="ARN36" i="304"/>
  <c r="ARO36" i="304"/>
  <c r="ARP36" i="304"/>
  <c r="ARQ36" i="304"/>
  <c r="ARR36" i="304"/>
  <c r="ARS36" i="304"/>
  <c r="ART36" i="304"/>
  <c r="ARU36" i="304"/>
  <c r="ARV36" i="304"/>
  <c r="ARW36" i="304"/>
  <c r="ARX36" i="304"/>
  <c r="ARY36" i="304"/>
  <c r="ARZ36" i="304"/>
  <c r="ASA36" i="304"/>
  <c r="ASB36" i="304"/>
  <c r="ASC36" i="304"/>
  <c r="ASD36" i="304"/>
  <c r="ASE36" i="304"/>
  <c r="ASF36" i="304"/>
  <c r="ASG36" i="304"/>
  <c r="ASH36" i="304"/>
  <c r="ASI36" i="304"/>
  <c r="ASJ36" i="304"/>
  <c r="ASK36" i="304"/>
  <c r="ASL36" i="304"/>
  <c r="ASM36" i="304"/>
  <c r="ASN36" i="304"/>
  <c r="ASO36" i="304"/>
  <c r="ASP36" i="304"/>
  <c r="ASQ36" i="304"/>
  <c r="ASR36" i="304"/>
  <c r="ASS36" i="304"/>
  <c r="AST36" i="304"/>
  <c r="ASU36" i="304"/>
  <c r="ASV36" i="304"/>
  <c r="ASW36" i="304"/>
  <c r="ASX36" i="304"/>
  <c r="ASY36" i="304"/>
  <c r="ASZ36" i="304"/>
  <c r="ATA36" i="304"/>
  <c r="ATB36" i="304"/>
  <c r="ATC36" i="304"/>
  <c r="ATD36" i="304"/>
  <c r="ATE36" i="304"/>
  <c r="ATF36" i="304"/>
  <c r="ATG36" i="304"/>
  <c r="ATH36" i="304"/>
  <c r="ATI36" i="304"/>
  <c r="ATJ36" i="304"/>
  <c r="ATK36" i="304"/>
  <c r="ATL36" i="304"/>
  <c r="ATM36" i="304"/>
  <c r="ATN36" i="304"/>
  <c r="ATO36" i="304"/>
  <c r="ATP36" i="304"/>
  <c r="ATQ36" i="304"/>
  <c r="ATR36" i="304"/>
  <c r="ATS36" i="304"/>
  <c r="ATT36" i="304"/>
  <c r="ATU36" i="304"/>
  <c r="ATV36" i="304"/>
  <c r="ATW36" i="304"/>
  <c r="ATX36" i="304"/>
  <c r="ATY36" i="304"/>
  <c r="ATZ36" i="304"/>
  <c r="AUA36" i="304"/>
  <c r="AUB36" i="304"/>
  <c r="AUC36" i="304"/>
  <c r="AUD36" i="304"/>
  <c r="AUE36" i="304"/>
  <c r="AUF36" i="304"/>
  <c r="AUG36" i="304"/>
  <c r="AUH36" i="304"/>
  <c r="AUI36" i="304"/>
  <c r="AUJ36" i="304"/>
  <c r="AUK36" i="304"/>
  <c r="AUL36" i="304"/>
  <c r="AUM36" i="304"/>
  <c r="AUN36" i="304"/>
  <c r="AUO36" i="304"/>
  <c r="AUP36" i="304"/>
  <c r="AUQ36" i="304"/>
  <c r="AUR36" i="304"/>
  <c r="AUS36" i="304"/>
  <c r="AUT36" i="304"/>
  <c r="AUU36" i="304"/>
  <c r="AUV36" i="304"/>
  <c r="AUW36" i="304"/>
  <c r="AUX36" i="304"/>
  <c r="AUY36" i="304"/>
  <c r="AUZ36" i="304"/>
  <c r="AVA36" i="304"/>
  <c r="AVB36" i="304"/>
  <c r="AVC36" i="304"/>
  <c r="AVD36" i="304"/>
  <c r="AVE36" i="304"/>
  <c r="AVF36" i="304"/>
  <c r="AVG36" i="304"/>
  <c r="AVH36" i="304"/>
  <c r="AVI36" i="304"/>
  <c r="AVJ36" i="304"/>
  <c r="AVK36" i="304"/>
  <c r="AVL36" i="304"/>
  <c r="AVM36" i="304"/>
  <c r="AVN36" i="304"/>
  <c r="AVO36" i="304"/>
  <c r="AVP36" i="304"/>
  <c r="AVQ36" i="304"/>
  <c r="AVR36" i="304"/>
  <c r="AVS36" i="304"/>
  <c r="AVT36" i="304"/>
  <c r="AVU36" i="304"/>
  <c r="AVV36" i="304"/>
  <c r="AVW36" i="304"/>
  <c r="AVX36" i="304"/>
  <c r="AVY36" i="304"/>
  <c r="AVZ36" i="304"/>
  <c r="AWA36" i="304"/>
  <c r="AWB36" i="304"/>
  <c r="AWC36" i="304"/>
  <c r="AWD36" i="304"/>
  <c r="AWE36" i="304"/>
  <c r="AWF36" i="304"/>
  <c r="AWG36" i="304"/>
  <c r="AWH36" i="304"/>
  <c r="AWI36" i="304"/>
  <c r="AWJ36" i="304"/>
  <c r="AWK36" i="304"/>
  <c r="AWL36" i="304"/>
  <c r="AWM36" i="304"/>
  <c r="AWN36" i="304"/>
  <c r="AWO36" i="304"/>
  <c r="AWP36" i="304"/>
  <c r="AWQ36" i="304"/>
  <c r="AWR36" i="304"/>
  <c r="AWS36" i="304"/>
  <c r="AWT36" i="304"/>
  <c r="AWU36" i="304"/>
  <c r="AWV36" i="304"/>
  <c r="AWW36" i="304"/>
  <c r="AWX36" i="304"/>
  <c r="AWY36" i="304"/>
  <c r="AWZ36" i="304"/>
  <c r="AXA36" i="304"/>
  <c r="AXB36" i="304"/>
  <c r="AXC36" i="304"/>
  <c r="AXD36" i="304"/>
  <c r="AXE36" i="304"/>
  <c r="AXF36" i="304"/>
  <c r="AXG36" i="304"/>
  <c r="AXH36" i="304"/>
  <c r="AXI36" i="304"/>
  <c r="AXJ36" i="304"/>
  <c r="AXK36" i="304"/>
  <c r="AXL36" i="304"/>
  <c r="AXM36" i="304"/>
  <c r="AXN36" i="304"/>
  <c r="AXO36" i="304"/>
  <c r="AXP36" i="304"/>
  <c r="AXQ36" i="304"/>
  <c r="AXR36" i="304"/>
  <c r="AXS36" i="304"/>
  <c r="AXT36" i="304"/>
  <c r="AXU36" i="304"/>
  <c r="AXV36" i="304"/>
  <c r="AXW36" i="304"/>
  <c r="AXX36" i="304"/>
  <c r="AXY36" i="304"/>
  <c r="AXZ36" i="304"/>
  <c r="AYA36" i="304"/>
  <c r="AYB36" i="304"/>
  <c r="AYC36" i="304"/>
  <c r="AYD36" i="304"/>
  <c r="AYE36" i="304"/>
  <c r="AYF36" i="304"/>
  <c r="AYG36" i="304"/>
  <c r="AYH36" i="304"/>
  <c r="AYI36" i="304"/>
  <c r="AYJ36" i="304"/>
  <c r="AYK36" i="304"/>
  <c r="AYL36" i="304"/>
  <c r="AYM36" i="304"/>
  <c r="AYN36" i="304"/>
  <c r="AYO36" i="304"/>
  <c r="AYP36" i="304"/>
  <c r="AYQ36" i="304"/>
  <c r="AYR36" i="304"/>
  <c r="AYS36" i="304"/>
  <c r="AYT36" i="304"/>
  <c r="AYU36" i="304"/>
  <c r="AYV36" i="304"/>
  <c r="AYW36" i="304"/>
  <c r="AYX36" i="304"/>
  <c r="AYY36" i="304"/>
  <c r="AYZ36" i="304"/>
  <c r="AZA36" i="304"/>
  <c r="AZB36" i="304"/>
  <c r="AZC36" i="304"/>
  <c r="AZD36" i="304"/>
  <c r="AZE36" i="304"/>
  <c r="AZF36" i="304"/>
  <c r="AZG36" i="304"/>
  <c r="AZH36" i="304"/>
  <c r="AZI36" i="304"/>
  <c r="AZJ36" i="304"/>
  <c r="AZK36" i="304"/>
  <c r="AZL36" i="304"/>
  <c r="AZM36" i="304"/>
  <c r="AZN36" i="304"/>
  <c r="AZO36" i="304"/>
  <c r="AZP36" i="304"/>
  <c r="AZQ36" i="304"/>
  <c r="AZR36" i="304"/>
  <c r="AZS36" i="304"/>
  <c r="AZT36" i="304"/>
  <c r="AZU36" i="304"/>
  <c r="AZV36" i="304"/>
  <c r="AZW36" i="304"/>
  <c r="AZX36" i="304"/>
  <c r="AZY36" i="304"/>
  <c r="AZZ36" i="304"/>
  <c r="BAA36" i="304"/>
  <c r="BAB36" i="304"/>
  <c r="BAC36" i="304"/>
  <c r="BAD36" i="304"/>
  <c r="BAE36" i="304"/>
  <c r="BAF36" i="304"/>
  <c r="BAG36" i="304"/>
  <c r="BAH36" i="304"/>
  <c r="BAI36" i="304"/>
  <c r="BAJ36" i="304"/>
  <c r="BAK36" i="304"/>
  <c r="BAL36" i="304"/>
  <c r="BAM36" i="304"/>
  <c r="BAN36" i="304"/>
  <c r="BAO36" i="304"/>
  <c r="BAP36" i="304"/>
  <c r="BAQ36" i="304"/>
  <c r="BAR36" i="304"/>
  <c r="BAS36" i="304"/>
  <c r="BAT36" i="304"/>
  <c r="BAU36" i="304"/>
  <c r="BAV36" i="304"/>
  <c r="BAW36" i="304"/>
  <c r="BAX36" i="304"/>
  <c r="BAY36" i="304"/>
  <c r="BAZ36" i="304"/>
  <c r="BBA36" i="304"/>
  <c r="BBB36" i="304"/>
  <c r="BBC36" i="304"/>
  <c r="BBD36" i="304"/>
  <c r="BBE36" i="304"/>
  <c r="BBF36" i="304"/>
  <c r="BBG36" i="304"/>
  <c r="BBH36" i="304"/>
  <c r="BBI36" i="304"/>
  <c r="BBJ36" i="304"/>
  <c r="BBK36" i="304"/>
  <c r="BBL36" i="304"/>
  <c r="BBM36" i="304"/>
  <c r="BBN36" i="304"/>
  <c r="BBO36" i="304"/>
  <c r="BBP36" i="304"/>
  <c r="BBQ36" i="304"/>
  <c r="BBR36" i="304"/>
  <c r="BBS36" i="304"/>
  <c r="BBT36" i="304"/>
  <c r="BBU36" i="304"/>
  <c r="BBV36" i="304"/>
  <c r="BBW36" i="304"/>
  <c r="BBX36" i="304"/>
  <c r="BBY36" i="304"/>
  <c r="BBZ36" i="304"/>
  <c r="BCA36" i="304"/>
  <c r="BCB36" i="304"/>
  <c r="BCC36" i="304"/>
  <c r="BCD36" i="304"/>
  <c r="BCE36" i="304"/>
  <c r="BCF36" i="304"/>
  <c r="BCG36" i="304"/>
  <c r="BCH36" i="304"/>
  <c r="BCI36" i="304"/>
  <c r="BCJ36" i="304"/>
  <c r="BCK36" i="304"/>
  <c r="BCL36" i="304"/>
  <c r="BCM36" i="304"/>
  <c r="BCN36" i="304"/>
  <c r="BCO36" i="304"/>
  <c r="BCP36" i="304"/>
  <c r="BCQ36" i="304"/>
  <c r="BCR36" i="304"/>
  <c r="BCS36" i="304"/>
  <c r="BCT36" i="304"/>
  <c r="BCU36" i="304"/>
  <c r="BCV36" i="304"/>
  <c r="BCW36" i="304"/>
  <c r="BCX36" i="304"/>
  <c r="BCY36" i="304"/>
  <c r="BCZ36" i="304"/>
  <c r="BDA36" i="304"/>
  <c r="BDB36" i="304"/>
  <c r="BDC36" i="304"/>
  <c r="BDD36" i="304"/>
  <c r="BDE36" i="304"/>
  <c r="BDF36" i="304"/>
  <c r="BDG36" i="304"/>
  <c r="BDH36" i="304"/>
  <c r="BDI36" i="304"/>
  <c r="BDJ36" i="304"/>
  <c r="BDK36" i="304"/>
  <c r="BDL36" i="304"/>
  <c r="BDM36" i="304"/>
  <c r="BDN36" i="304"/>
  <c r="BDO36" i="304"/>
  <c r="BDP36" i="304"/>
  <c r="BDQ36" i="304"/>
  <c r="BDR36" i="304"/>
  <c r="BDS36" i="304"/>
  <c r="BDT36" i="304"/>
  <c r="BDU36" i="304"/>
  <c r="BDV36" i="304"/>
  <c r="BDW36" i="304"/>
  <c r="BDX36" i="304"/>
  <c r="BDY36" i="304"/>
  <c r="BDZ36" i="304"/>
  <c r="BEA36" i="304"/>
  <c r="BEB36" i="304"/>
  <c r="BEC36" i="304"/>
  <c r="BED36" i="304"/>
  <c r="BEE36" i="304"/>
  <c r="BEF36" i="304"/>
  <c r="BEG36" i="304"/>
  <c r="BEH36" i="304"/>
  <c r="BEI36" i="304"/>
  <c r="BEJ36" i="304"/>
  <c r="BEK36" i="304"/>
  <c r="BEL36" i="304"/>
  <c r="BEM36" i="304"/>
  <c r="BEN36" i="304"/>
  <c r="BEO36" i="304"/>
  <c r="BEP36" i="304"/>
  <c r="BEQ36" i="304"/>
  <c r="BER36" i="304"/>
  <c r="BES36" i="304"/>
  <c r="BET36" i="304"/>
  <c r="BEU36" i="304"/>
  <c r="BEV36" i="304"/>
  <c r="BEW36" i="304"/>
  <c r="BEX36" i="304"/>
  <c r="BEY36" i="304"/>
  <c r="BEZ36" i="304"/>
  <c r="BFA36" i="304"/>
  <c r="BFB36" i="304"/>
  <c r="BFC36" i="304"/>
  <c r="BFD36" i="304"/>
  <c r="BFE36" i="304"/>
  <c r="BFF36" i="304"/>
  <c r="BFG36" i="304"/>
  <c r="BFH36" i="304"/>
  <c r="BFI36" i="304"/>
  <c r="BFJ36" i="304"/>
  <c r="BFK36" i="304"/>
  <c r="BFL36" i="304"/>
  <c r="BFM36" i="304"/>
  <c r="BFN36" i="304"/>
  <c r="BFO36" i="304"/>
  <c r="BFP36" i="304"/>
  <c r="BFQ36" i="304"/>
  <c r="BFR36" i="304"/>
  <c r="BFS36" i="304"/>
  <c r="BFT36" i="304"/>
  <c r="BFU36" i="304"/>
  <c r="BFV36" i="304"/>
  <c r="BFW36" i="304"/>
  <c r="BFX36" i="304"/>
  <c r="BFY36" i="304"/>
  <c r="BFZ36" i="304"/>
  <c r="BGA36" i="304"/>
  <c r="BGB36" i="304"/>
  <c r="BGC36" i="304"/>
  <c r="BGD36" i="304"/>
  <c r="BGE36" i="304"/>
  <c r="BGF36" i="304"/>
  <c r="BGG36" i="304"/>
  <c r="BGH36" i="304"/>
  <c r="BGI36" i="304"/>
  <c r="BGJ36" i="304"/>
  <c r="BGK36" i="304"/>
  <c r="BGL36" i="304"/>
  <c r="BGM36" i="304"/>
  <c r="BGN36" i="304"/>
  <c r="BGO36" i="304"/>
  <c r="BGP36" i="304"/>
  <c r="BGQ36" i="304"/>
  <c r="BGR36" i="304"/>
  <c r="BGS36" i="304"/>
  <c r="BGT36" i="304"/>
  <c r="BGU36" i="304"/>
  <c r="BGV36" i="304"/>
  <c r="BGW36" i="304"/>
  <c r="BGX36" i="304"/>
  <c r="BGY36" i="304"/>
  <c r="BGZ36" i="304"/>
  <c r="BHA36" i="304"/>
  <c r="BHB36" i="304"/>
  <c r="BHC36" i="304"/>
  <c r="BHD36" i="304"/>
  <c r="BHE36" i="304"/>
  <c r="BHF36" i="304"/>
  <c r="BHG36" i="304"/>
  <c r="BHH36" i="304"/>
  <c r="BHI36" i="304"/>
  <c r="BHJ36" i="304"/>
  <c r="BHK36" i="304"/>
  <c r="BHL36" i="304"/>
  <c r="BHM36" i="304"/>
  <c r="BHN36" i="304"/>
  <c r="BHO36" i="304"/>
  <c r="BHP36" i="304"/>
  <c r="BHQ36" i="304"/>
  <c r="BHR36" i="304"/>
  <c r="BHS36" i="304"/>
  <c r="BHT36" i="304"/>
  <c r="BHU36" i="304"/>
  <c r="BHV36" i="304"/>
  <c r="BHW36" i="304"/>
  <c r="BHX36" i="304"/>
  <c r="BHY36" i="304"/>
  <c r="BHZ36" i="304"/>
  <c r="BIA36" i="304"/>
  <c r="BIB36" i="304"/>
  <c r="BIC36" i="304"/>
  <c r="BID36" i="304"/>
  <c r="BIE36" i="304"/>
  <c r="BIF36" i="304"/>
  <c r="BIG36" i="304"/>
  <c r="BIH36" i="304"/>
  <c r="BII36" i="304"/>
  <c r="BIJ36" i="304"/>
  <c r="BIK36" i="304"/>
  <c r="BIL36" i="304"/>
  <c r="BIM36" i="304"/>
  <c r="BIN36" i="304"/>
  <c r="BIO36" i="304"/>
  <c r="BIP36" i="304"/>
  <c r="BIQ36" i="304"/>
  <c r="BIR36" i="304"/>
  <c r="BIS36" i="304"/>
  <c r="BIT36" i="304"/>
  <c r="BIU36" i="304"/>
  <c r="BIV36" i="304"/>
  <c r="BIW36" i="304"/>
  <c r="BIX36" i="304"/>
  <c r="BIY36" i="304"/>
  <c r="BIZ36" i="304"/>
  <c r="BJA36" i="304"/>
  <c r="BJB36" i="304"/>
  <c r="BJC36" i="304"/>
  <c r="BJD36" i="304"/>
  <c r="BJE36" i="304"/>
  <c r="BJF36" i="304"/>
  <c r="BJG36" i="304"/>
  <c r="BJH36" i="304"/>
  <c r="BJI36" i="304"/>
  <c r="BJJ36" i="304"/>
  <c r="BJK36" i="304"/>
  <c r="BJL36" i="304"/>
  <c r="BJM36" i="304"/>
  <c r="BJN36" i="304"/>
  <c r="BJO36" i="304"/>
  <c r="BJP36" i="304"/>
  <c r="BJQ36" i="304"/>
  <c r="BJR36" i="304"/>
  <c r="BJS36" i="304"/>
  <c r="BJT36" i="304"/>
  <c r="BJU36" i="304"/>
  <c r="BJV36" i="304"/>
  <c r="BJW36" i="304"/>
  <c r="BJX36" i="304"/>
  <c r="BJY36" i="304"/>
  <c r="BJZ36" i="304"/>
  <c r="BKA36" i="304"/>
  <c r="BKB36" i="304"/>
  <c r="BKC36" i="304"/>
  <c r="BKD36" i="304"/>
  <c r="BKE36" i="304"/>
  <c r="BKF36" i="304"/>
  <c r="BKG36" i="304"/>
  <c r="BKH36" i="304"/>
  <c r="BKI36" i="304"/>
  <c r="BKJ36" i="304"/>
  <c r="BKK36" i="304"/>
  <c r="BKL36" i="304"/>
  <c r="BKM36" i="304"/>
  <c r="BKN36" i="304"/>
  <c r="BKO36" i="304"/>
  <c r="BKP36" i="304"/>
  <c r="BKQ36" i="304"/>
  <c r="BKR36" i="304"/>
  <c r="BKS36" i="304"/>
  <c r="BKT36" i="304"/>
  <c r="BKU36" i="304"/>
  <c r="BKV36" i="304"/>
  <c r="BKW36" i="304"/>
  <c r="BKX36" i="304"/>
  <c r="BKY36" i="304"/>
  <c r="BKZ36" i="304"/>
  <c r="BLA36" i="304"/>
  <c r="BLB36" i="304"/>
  <c r="BLC36" i="304"/>
  <c r="BLD36" i="304"/>
  <c r="BLE36" i="304"/>
  <c r="BLF36" i="304"/>
  <c r="BLG36" i="304"/>
  <c r="BLH36" i="304"/>
  <c r="BLI36" i="304"/>
  <c r="BLJ36" i="304"/>
  <c r="BLK36" i="304"/>
  <c r="BLL36" i="304"/>
  <c r="BLM36" i="304"/>
  <c r="BLN36" i="304"/>
  <c r="BLO36" i="304"/>
  <c r="BLP36" i="304"/>
  <c r="BLQ36" i="304"/>
  <c r="BLR36" i="304"/>
  <c r="BLS36" i="304"/>
  <c r="BLT36" i="304"/>
  <c r="BLU36" i="304"/>
  <c r="BLV36" i="304"/>
  <c r="BLW36" i="304"/>
  <c r="BLX36" i="304"/>
  <c r="BLY36" i="304"/>
  <c r="BLZ36" i="304"/>
  <c r="BMA36" i="304"/>
  <c r="BMB36" i="304"/>
  <c r="BMC36" i="304"/>
  <c r="BMD36" i="304"/>
  <c r="BME36" i="304"/>
  <c r="BMF36" i="304"/>
  <c r="BMG36" i="304"/>
  <c r="BMH36" i="304"/>
  <c r="BMI36" i="304"/>
  <c r="BMJ36" i="304"/>
  <c r="BMK36" i="304"/>
  <c r="BML36" i="304"/>
  <c r="BMM36" i="304"/>
  <c r="BMN36" i="304"/>
  <c r="BMO36" i="304"/>
  <c r="BMP36" i="304"/>
  <c r="BMQ36" i="304"/>
  <c r="BMR36" i="304"/>
  <c r="BMS36" i="304"/>
  <c r="BMT36" i="304"/>
  <c r="BMU36" i="304"/>
  <c r="BMV36" i="304"/>
  <c r="BMW36" i="304"/>
  <c r="BMX36" i="304"/>
  <c r="BMY36" i="304"/>
  <c r="BMZ36" i="304"/>
  <c r="BNA36" i="304"/>
  <c r="BNB36" i="304"/>
  <c r="BNC36" i="304"/>
  <c r="BND36" i="304"/>
  <c r="BNE36" i="304"/>
  <c r="BNF36" i="304"/>
  <c r="BNG36" i="304"/>
  <c r="BNH36" i="304"/>
  <c r="BNI36" i="304"/>
  <c r="BNJ36" i="304"/>
  <c r="BNK36" i="304"/>
  <c r="BNL36" i="304"/>
  <c r="BNM36" i="304"/>
  <c r="BNN36" i="304"/>
  <c r="BNO36" i="304"/>
  <c r="BNP36" i="304"/>
  <c r="BNQ36" i="304"/>
  <c r="BNR36" i="304"/>
  <c r="BNS36" i="304"/>
  <c r="BNT36" i="304"/>
  <c r="BNU36" i="304"/>
  <c r="BNV36" i="304"/>
  <c r="BNW36" i="304"/>
  <c r="BNX36" i="304"/>
  <c r="BNY36" i="304"/>
  <c r="BNZ36" i="304"/>
  <c r="BOA36" i="304"/>
  <c r="BOB36" i="304"/>
  <c r="BOC36" i="304"/>
  <c r="BOD36" i="304"/>
  <c r="BOE36" i="304"/>
  <c r="BOF36" i="304"/>
  <c r="BOG36" i="304"/>
  <c r="BOH36" i="304"/>
  <c r="BOI36" i="304"/>
  <c r="BOJ36" i="304"/>
  <c r="BOK36" i="304"/>
  <c r="BOL36" i="304"/>
  <c r="BOM36" i="304"/>
  <c r="BON36" i="304"/>
  <c r="BOO36" i="304"/>
  <c r="BOP36" i="304"/>
  <c r="BOQ36" i="304"/>
  <c r="BOR36" i="304"/>
  <c r="BOS36" i="304"/>
  <c r="BOT36" i="304"/>
  <c r="BOU36" i="304"/>
  <c r="BOV36" i="304"/>
  <c r="BOW36" i="304"/>
  <c r="BOX36" i="304"/>
  <c r="BOY36" i="304"/>
  <c r="BOZ36" i="304"/>
  <c r="BPA36" i="304"/>
  <c r="BPB36" i="304"/>
  <c r="BPC36" i="304"/>
  <c r="BPD36" i="304"/>
  <c r="BPE36" i="304"/>
  <c r="BPF36" i="304"/>
  <c r="BPG36" i="304"/>
  <c r="BPH36" i="304"/>
  <c r="BPI36" i="304"/>
  <c r="BPJ36" i="304"/>
  <c r="BPK36" i="304"/>
  <c r="BPL36" i="304"/>
  <c r="BPM36" i="304"/>
  <c r="BPN36" i="304"/>
  <c r="BPO36" i="304"/>
  <c r="BPP36" i="304"/>
  <c r="BPQ36" i="304"/>
  <c r="BPR36" i="304"/>
  <c r="BPS36" i="304"/>
  <c r="BPT36" i="304"/>
  <c r="BPU36" i="304"/>
  <c r="BPV36" i="304"/>
  <c r="BPW36" i="304"/>
  <c r="BPX36" i="304"/>
  <c r="BPY36" i="304"/>
  <c r="BPZ36" i="304"/>
  <c r="BQA36" i="304"/>
  <c r="BQB36" i="304"/>
  <c r="BQC36" i="304"/>
  <c r="BQD36" i="304"/>
  <c r="BQE36" i="304"/>
  <c r="BQF36" i="304"/>
  <c r="BQG36" i="304"/>
  <c r="BQH36" i="304"/>
  <c r="BQI36" i="304"/>
  <c r="BQJ36" i="304"/>
  <c r="BQK36" i="304"/>
  <c r="BQL36" i="304"/>
  <c r="BQM36" i="304"/>
  <c r="BQN36" i="304"/>
  <c r="BQO36" i="304"/>
  <c r="BQP36" i="304"/>
  <c r="BQQ36" i="304"/>
  <c r="BQR36" i="304"/>
  <c r="BQS36" i="304"/>
  <c r="BQT36" i="304"/>
  <c r="BQU36" i="304"/>
  <c r="BQV36" i="304"/>
  <c r="BQW36" i="304"/>
  <c r="BQX36" i="304"/>
  <c r="BQY36" i="304"/>
  <c r="BQZ36" i="304"/>
  <c r="BRA36" i="304"/>
  <c r="BRB36" i="304"/>
  <c r="BRC36" i="304"/>
  <c r="BRD36" i="304"/>
  <c r="BRE36" i="304"/>
  <c r="BRF36" i="304"/>
  <c r="BRG36" i="304"/>
  <c r="BRH36" i="304"/>
  <c r="BRI36" i="304"/>
  <c r="BRJ36" i="304"/>
  <c r="BRK36" i="304"/>
  <c r="BRL36" i="304"/>
  <c r="BRM36" i="304"/>
  <c r="BRN36" i="304"/>
  <c r="BRO36" i="304"/>
  <c r="BRP36" i="304"/>
  <c r="BRQ36" i="304"/>
  <c r="BRR36" i="304"/>
  <c r="BRS36" i="304"/>
  <c r="BRT36" i="304"/>
  <c r="BRU36" i="304"/>
  <c r="BRV36" i="304"/>
  <c r="BRW36" i="304"/>
  <c r="BRX36" i="304"/>
  <c r="BRY36" i="304"/>
  <c r="BRZ36" i="304"/>
  <c r="BSA36" i="304"/>
  <c r="BSB36" i="304"/>
  <c r="BSC36" i="304"/>
  <c r="BSD36" i="304"/>
  <c r="BSE36" i="304"/>
  <c r="BSF36" i="304"/>
  <c r="BSG36" i="304"/>
  <c r="BSH36" i="304"/>
  <c r="BSI36" i="304"/>
  <c r="BSJ36" i="304"/>
  <c r="BSK36" i="304"/>
  <c r="BSL36" i="304"/>
  <c r="BSM36" i="304"/>
  <c r="BSN36" i="304"/>
  <c r="BSO36" i="304"/>
  <c r="BSP36" i="304"/>
  <c r="BSQ36" i="304"/>
  <c r="BSR36" i="304"/>
  <c r="BSS36" i="304"/>
  <c r="BST36" i="304"/>
  <c r="BSU36" i="304"/>
  <c r="BSV36" i="304"/>
  <c r="BSW36" i="304"/>
  <c r="BSX36" i="304"/>
  <c r="BSY36" i="304"/>
  <c r="BSZ36" i="304"/>
  <c r="BTA36" i="304"/>
  <c r="BTB36" i="304"/>
  <c r="BTC36" i="304"/>
  <c r="BTD36" i="304"/>
  <c r="BTE36" i="304"/>
  <c r="BTF36" i="304"/>
  <c r="BTG36" i="304"/>
  <c r="BTH36" i="304"/>
  <c r="BTI36" i="304"/>
  <c r="BTJ36" i="304"/>
  <c r="BTK36" i="304"/>
  <c r="BTL36" i="304"/>
  <c r="BTM36" i="304"/>
  <c r="BTN36" i="304"/>
  <c r="BTO36" i="304"/>
  <c r="BTP36" i="304"/>
  <c r="BTQ36" i="304"/>
  <c r="BTR36" i="304"/>
  <c r="BTS36" i="304"/>
  <c r="BTT36" i="304"/>
  <c r="BTU36" i="304"/>
  <c r="BTV36" i="304"/>
  <c r="BTW36" i="304"/>
  <c r="BTX36" i="304"/>
  <c r="BTY36" i="304"/>
  <c r="BTZ36" i="304"/>
  <c r="BUA36" i="304"/>
  <c r="BUB36" i="304"/>
  <c r="BUC36" i="304"/>
  <c r="BUD36" i="304"/>
  <c r="BUE36" i="304"/>
  <c r="BUF36" i="304"/>
  <c r="BUG36" i="304"/>
  <c r="BUH36" i="304"/>
  <c r="BUI36" i="304"/>
  <c r="BUJ36" i="304"/>
  <c r="BUK36" i="304"/>
  <c r="BUL36" i="304"/>
  <c r="BUM36" i="304"/>
  <c r="BUN36" i="304"/>
  <c r="BUO36" i="304"/>
  <c r="BUP36" i="304"/>
  <c r="BUQ36" i="304"/>
  <c r="BUR36" i="304"/>
  <c r="BUS36" i="304"/>
  <c r="BUT36" i="304"/>
  <c r="BUU36" i="304"/>
  <c r="BUV36" i="304"/>
  <c r="BUW36" i="304"/>
  <c r="BUX36" i="304"/>
  <c r="BUY36" i="304"/>
  <c r="BUZ36" i="304"/>
  <c r="BVA36" i="304"/>
  <c r="BVB36" i="304"/>
  <c r="BVC36" i="304"/>
  <c r="BVD36" i="304"/>
  <c r="BVE36" i="304"/>
  <c r="BVF36" i="304"/>
  <c r="BVG36" i="304"/>
  <c r="BVH36" i="304"/>
  <c r="BVI36" i="304"/>
  <c r="BVJ36" i="304"/>
  <c r="BVK36" i="304"/>
  <c r="BVL36" i="304"/>
  <c r="BVM36" i="304"/>
  <c r="BVN36" i="304"/>
  <c r="BVO36" i="304"/>
  <c r="BVP36" i="304"/>
  <c r="BVQ36" i="304"/>
  <c r="BVR36" i="304"/>
  <c r="BVS36" i="304"/>
  <c r="BVT36" i="304"/>
  <c r="BVU36" i="304"/>
  <c r="BVV36" i="304"/>
  <c r="BVW36" i="304"/>
  <c r="BVX36" i="304"/>
  <c r="BVY36" i="304"/>
  <c r="BVZ36" i="304"/>
  <c r="BWA36" i="304"/>
  <c r="BWB36" i="304"/>
  <c r="BWC36" i="304"/>
  <c r="BWD36" i="304"/>
  <c r="BWE36" i="304"/>
  <c r="BWF36" i="304"/>
  <c r="BWG36" i="304"/>
  <c r="BWH36" i="304"/>
  <c r="BWI36" i="304"/>
  <c r="BWJ36" i="304"/>
  <c r="BWK36" i="304"/>
  <c r="BWL36" i="304"/>
  <c r="BWM36" i="304"/>
  <c r="BWN36" i="304"/>
  <c r="BWO36" i="304"/>
  <c r="BWP36" i="304"/>
  <c r="BWQ36" i="304"/>
  <c r="BWR36" i="304"/>
  <c r="BWS36" i="304"/>
  <c r="BWT36" i="304"/>
  <c r="BWU36" i="304"/>
  <c r="BWV36" i="304"/>
  <c r="BWW36" i="304"/>
  <c r="BWX36" i="304"/>
  <c r="BWY36" i="304"/>
  <c r="BWZ36" i="304"/>
  <c r="BXA36" i="304"/>
  <c r="BXB36" i="304"/>
  <c r="BXC36" i="304"/>
  <c r="BXD36" i="304"/>
  <c r="BXE36" i="304"/>
  <c r="BXF36" i="304"/>
  <c r="BXG36" i="304"/>
  <c r="BXH36" i="304"/>
  <c r="BXI36" i="304"/>
  <c r="BXJ36" i="304"/>
  <c r="BXK36" i="304"/>
  <c r="BXL36" i="304"/>
  <c r="BXM36" i="304"/>
  <c r="BXN36" i="304"/>
  <c r="BXO36" i="304"/>
  <c r="BXP36" i="304"/>
  <c r="BXQ36" i="304"/>
  <c r="BXR36" i="304"/>
  <c r="BXS36" i="304"/>
  <c r="BXT36" i="304"/>
  <c r="BXU36" i="304"/>
  <c r="BXV36" i="304"/>
  <c r="BXW36" i="304"/>
  <c r="BXX36" i="304"/>
  <c r="BXY36" i="304"/>
  <c r="BXZ36" i="304"/>
  <c r="BYA36" i="304"/>
  <c r="BYB36" i="304"/>
  <c r="BYC36" i="304"/>
  <c r="BYD36" i="304"/>
  <c r="BYE36" i="304"/>
  <c r="BYF36" i="304"/>
  <c r="BYG36" i="304"/>
  <c r="BYH36" i="304"/>
  <c r="BYI36" i="304"/>
  <c r="BYJ36" i="304"/>
  <c r="BYK36" i="304"/>
  <c r="BYL36" i="304"/>
  <c r="BYM36" i="304"/>
  <c r="BYN36" i="304"/>
  <c r="BYO36" i="304"/>
  <c r="BYP36" i="304"/>
  <c r="BYQ36" i="304"/>
  <c r="BYR36" i="304"/>
  <c r="BYS36" i="304"/>
  <c r="BYT36" i="304"/>
  <c r="BYU36" i="304"/>
  <c r="BYV36" i="304"/>
  <c r="BYW36" i="304"/>
  <c r="BYX36" i="304"/>
  <c r="BYY36" i="304"/>
  <c r="BYZ36" i="304"/>
  <c r="BZA36" i="304"/>
  <c r="BZB36" i="304"/>
  <c r="BZC36" i="304"/>
  <c r="BZD36" i="304"/>
  <c r="BZE36" i="304"/>
  <c r="BZF36" i="304"/>
  <c r="BZG36" i="304"/>
  <c r="BZH36" i="304"/>
  <c r="BZI36" i="304"/>
  <c r="BZJ36" i="304"/>
  <c r="BZK36" i="304"/>
  <c r="BZL36" i="304"/>
  <c r="BZM36" i="304"/>
  <c r="BZN36" i="304"/>
  <c r="BZO36" i="304"/>
  <c r="BZP36" i="304"/>
  <c r="BZQ36" i="304"/>
  <c r="BZR36" i="304"/>
  <c r="BZS36" i="304"/>
  <c r="BZT36" i="304"/>
  <c r="BZU36" i="304"/>
  <c r="BZV36" i="304"/>
  <c r="BZW36" i="304"/>
  <c r="BZX36" i="304"/>
  <c r="BZY36" i="304"/>
  <c r="BZZ36" i="304"/>
  <c r="CAA36" i="304"/>
  <c r="CAB36" i="304"/>
  <c r="CAC36" i="304"/>
  <c r="CAD36" i="304"/>
  <c r="CAE36" i="304"/>
  <c r="CAF36" i="304"/>
  <c r="CAG36" i="304"/>
  <c r="CAH36" i="304"/>
  <c r="CAI36" i="304"/>
  <c r="CAJ36" i="304"/>
  <c r="CAK36" i="304"/>
  <c r="CAL36" i="304"/>
  <c r="CAM36" i="304"/>
  <c r="CAN36" i="304"/>
  <c r="CAO36" i="304"/>
  <c r="CAP36" i="304"/>
  <c r="CAQ36" i="304"/>
  <c r="CAR36" i="304"/>
  <c r="CAS36" i="304"/>
  <c r="CAT36" i="304"/>
  <c r="CAU36" i="304"/>
  <c r="CAV36" i="304"/>
  <c r="CAW36" i="304"/>
  <c r="CAX36" i="304"/>
  <c r="CAY36" i="304"/>
  <c r="CAZ36" i="304"/>
  <c r="CBA36" i="304"/>
  <c r="CBB36" i="304"/>
  <c r="CBC36" i="304"/>
  <c r="CBD36" i="304"/>
  <c r="CBE36" i="304"/>
  <c r="CBF36" i="304"/>
  <c r="CBG36" i="304"/>
  <c r="CBH36" i="304"/>
  <c r="CBI36" i="304"/>
  <c r="CBJ36" i="304"/>
  <c r="CBK36" i="304"/>
  <c r="CBL36" i="304"/>
  <c r="CBM36" i="304"/>
  <c r="CBN36" i="304"/>
  <c r="CBO36" i="304"/>
  <c r="CBP36" i="304"/>
  <c r="CBQ36" i="304"/>
  <c r="CBR36" i="304"/>
  <c r="CBS36" i="304"/>
  <c r="CBT36" i="304"/>
  <c r="CBU36" i="304"/>
  <c r="CBV36" i="304"/>
  <c r="CBW36" i="304"/>
  <c r="CBX36" i="304"/>
  <c r="CBY36" i="304"/>
  <c r="CBZ36" i="304"/>
  <c r="CCA36" i="304"/>
  <c r="CCB36" i="304"/>
  <c r="CCC36" i="304"/>
  <c r="CCD36" i="304"/>
  <c r="CCE36" i="304"/>
  <c r="CCF36" i="304"/>
  <c r="CCG36" i="304"/>
  <c r="CCH36" i="304"/>
  <c r="CCI36" i="304"/>
  <c r="CCJ36" i="304"/>
  <c r="CCK36" i="304"/>
  <c r="CCL36" i="304"/>
  <c r="CCM36" i="304"/>
  <c r="CCN36" i="304"/>
  <c r="CCO36" i="304"/>
  <c r="CCP36" i="304"/>
  <c r="CCQ36" i="304"/>
  <c r="CCR36" i="304"/>
  <c r="CCS36" i="304"/>
  <c r="CCT36" i="304"/>
  <c r="CCU36" i="304"/>
  <c r="CCV36" i="304"/>
  <c r="CCW36" i="304"/>
  <c r="CCX36" i="304"/>
  <c r="CCY36" i="304"/>
  <c r="CCZ36" i="304"/>
  <c r="CDA36" i="304"/>
  <c r="CDB36" i="304"/>
  <c r="CDC36" i="304"/>
  <c r="CDD36" i="304"/>
  <c r="CDE36" i="304"/>
  <c r="CDF36" i="304"/>
  <c r="CDG36" i="304"/>
  <c r="CDH36" i="304"/>
  <c r="CDI36" i="304"/>
  <c r="CDJ36" i="304"/>
  <c r="CDK36" i="304"/>
  <c r="CDL36" i="304"/>
  <c r="CDM36" i="304"/>
  <c r="CDN36" i="304"/>
  <c r="CDO36" i="304"/>
  <c r="CDP36" i="304"/>
  <c r="CDQ36" i="304"/>
  <c r="CDR36" i="304"/>
  <c r="CDS36" i="304"/>
  <c r="CDT36" i="304"/>
  <c r="CDU36" i="304"/>
  <c r="CDV36" i="304"/>
  <c r="CDW36" i="304"/>
  <c r="CDX36" i="304"/>
  <c r="CDY36" i="304"/>
  <c r="CDZ36" i="304"/>
  <c r="CEA36" i="304"/>
  <c r="CEB36" i="304"/>
  <c r="CEC36" i="304"/>
  <c r="CED36" i="304"/>
  <c r="CEE36" i="304"/>
  <c r="CEF36" i="304"/>
  <c r="CEG36" i="304"/>
  <c r="CEH36" i="304"/>
  <c r="CEI36" i="304"/>
  <c r="CEJ36" i="304"/>
  <c r="CEK36" i="304"/>
  <c r="CEL36" i="304"/>
  <c r="CEM36" i="304"/>
  <c r="CEN36" i="304"/>
  <c r="CEO36" i="304"/>
  <c r="CEP36" i="304"/>
  <c r="CEQ36" i="304"/>
  <c r="CER36" i="304"/>
  <c r="CES36" i="304"/>
  <c r="CET36" i="304"/>
  <c r="CEU36" i="304"/>
  <c r="CEV36" i="304"/>
  <c r="CEW36" i="304"/>
  <c r="CEX36" i="304"/>
  <c r="CEY36" i="304"/>
  <c r="CEZ36" i="304"/>
  <c r="CFA36" i="304"/>
  <c r="CFB36" i="304"/>
  <c r="CFC36" i="304"/>
  <c r="CFD36" i="304"/>
  <c r="CFE36" i="304"/>
  <c r="CFF36" i="304"/>
  <c r="CFG36" i="304"/>
  <c r="CFH36" i="304"/>
  <c r="CFI36" i="304"/>
  <c r="CFJ36" i="304"/>
  <c r="CFK36" i="304"/>
  <c r="CFL36" i="304"/>
  <c r="CFM36" i="304"/>
  <c r="CFN36" i="304"/>
  <c r="CFO36" i="304"/>
  <c r="CFP36" i="304"/>
  <c r="CFQ36" i="304"/>
  <c r="CFR36" i="304"/>
  <c r="CFS36" i="304"/>
  <c r="CFT36" i="304"/>
  <c r="CFU36" i="304"/>
  <c r="CFV36" i="304"/>
  <c r="CFW36" i="304"/>
  <c r="CFX36" i="304"/>
  <c r="CFY36" i="304"/>
  <c r="CFZ36" i="304"/>
  <c r="CGA36" i="304"/>
  <c r="CGB36" i="304"/>
  <c r="CGC36" i="304"/>
  <c r="CGD36" i="304"/>
  <c r="CGE36" i="304"/>
  <c r="CGF36" i="304"/>
  <c r="CGG36" i="304"/>
  <c r="CGH36" i="304"/>
  <c r="CGI36" i="304"/>
  <c r="CGJ36" i="304"/>
  <c r="CGK36" i="304"/>
  <c r="CGL36" i="304"/>
  <c r="CGM36" i="304"/>
  <c r="CGN36" i="304"/>
  <c r="CGO36" i="304"/>
  <c r="CGP36" i="304"/>
  <c r="CGQ36" i="304"/>
  <c r="CGR36" i="304"/>
  <c r="CGS36" i="304"/>
  <c r="CGT36" i="304"/>
  <c r="CGU36" i="304"/>
  <c r="CGV36" i="304"/>
  <c r="CGW36" i="304"/>
  <c r="CGX36" i="304"/>
  <c r="CGY36" i="304"/>
  <c r="CGZ36" i="304"/>
  <c r="CHA36" i="304"/>
  <c r="CHB36" i="304"/>
  <c r="CHC36" i="304"/>
  <c r="CHD36" i="304"/>
  <c r="CHE36" i="304"/>
  <c r="CHF36" i="304"/>
  <c r="CHG36" i="304"/>
  <c r="CHH36" i="304"/>
  <c r="CHI36" i="304"/>
  <c r="CHJ36" i="304"/>
  <c r="CHK36" i="304"/>
  <c r="CHL36" i="304"/>
  <c r="CHM36" i="304"/>
  <c r="CHN36" i="304"/>
  <c r="CHO36" i="304"/>
  <c r="CHP36" i="304"/>
  <c r="CHQ36" i="304"/>
  <c r="CHR36" i="304"/>
  <c r="CHS36" i="304"/>
  <c r="CHT36" i="304"/>
  <c r="CHU36" i="304"/>
  <c r="CHV36" i="304"/>
  <c r="CHW36" i="304"/>
  <c r="CHX36" i="304"/>
  <c r="CHY36" i="304"/>
  <c r="CHZ36" i="304"/>
  <c r="CIA36" i="304"/>
  <c r="CIB36" i="304"/>
  <c r="CIC36" i="304"/>
  <c r="CID36" i="304"/>
  <c r="CIE36" i="304"/>
  <c r="CIF36" i="304"/>
  <c r="CIG36" i="304"/>
  <c r="CIH36" i="304"/>
  <c r="CII36" i="304"/>
  <c r="CIJ36" i="304"/>
  <c r="CIK36" i="304"/>
  <c r="CIL36" i="304"/>
  <c r="CIM36" i="304"/>
  <c r="CIN36" i="304"/>
  <c r="CIO36" i="304"/>
  <c r="CIP36" i="304"/>
  <c r="CIQ36" i="304"/>
  <c r="CIR36" i="304"/>
  <c r="CIS36" i="304"/>
  <c r="CIT36" i="304"/>
  <c r="CIU36" i="304"/>
  <c r="CIV36" i="304"/>
  <c r="CIW36" i="304"/>
  <c r="CIX36" i="304"/>
  <c r="CIY36" i="304"/>
  <c r="CIZ36" i="304"/>
  <c r="CJA36" i="304"/>
  <c r="CJB36" i="304"/>
  <c r="CJC36" i="304"/>
  <c r="CJD36" i="304"/>
  <c r="CJE36" i="304"/>
  <c r="CJF36" i="304"/>
  <c r="CJG36" i="304"/>
  <c r="CJH36" i="304"/>
  <c r="CJI36" i="304"/>
  <c r="CJJ36" i="304"/>
  <c r="CJK36" i="304"/>
  <c r="CJL36" i="304"/>
  <c r="CJM36" i="304"/>
  <c r="CJN36" i="304"/>
  <c r="CJO36" i="304"/>
  <c r="CJP36" i="304"/>
  <c r="CJQ36" i="304"/>
  <c r="CJR36" i="304"/>
  <c r="CJS36" i="304"/>
  <c r="CJT36" i="304"/>
  <c r="CJU36" i="304"/>
  <c r="CJV36" i="304"/>
  <c r="CJW36" i="304"/>
  <c r="CJX36" i="304"/>
  <c r="CJY36" i="304"/>
  <c r="CJZ36" i="304"/>
  <c r="CKA36" i="304"/>
  <c r="CKB36" i="304"/>
  <c r="CKC36" i="304"/>
  <c r="CKD36" i="304"/>
  <c r="CKE36" i="304"/>
  <c r="CKF36" i="304"/>
  <c r="CKG36" i="304"/>
  <c r="CKH36" i="304"/>
  <c r="CKI36" i="304"/>
  <c r="CKJ36" i="304"/>
  <c r="CKK36" i="304"/>
  <c r="CKL36" i="304"/>
  <c r="CKM36" i="304"/>
  <c r="CKN36" i="304"/>
  <c r="CKO36" i="304"/>
  <c r="CKP36" i="304"/>
  <c r="CKQ36" i="304"/>
  <c r="CKR36" i="304"/>
  <c r="CKS36" i="304"/>
  <c r="CKT36" i="304"/>
  <c r="CKU36" i="304"/>
  <c r="CKV36" i="304"/>
  <c r="CKW36" i="304"/>
  <c r="CKX36" i="304"/>
  <c r="CKY36" i="304"/>
  <c r="CKZ36" i="304"/>
  <c r="CLA36" i="304"/>
  <c r="CLB36" i="304"/>
  <c r="CLC36" i="304"/>
  <c r="CLD36" i="304"/>
  <c r="CLE36" i="304"/>
  <c r="CLF36" i="304"/>
  <c r="CLG36" i="304"/>
  <c r="CLH36" i="304"/>
  <c r="CLI36" i="304"/>
  <c r="CLJ36" i="304"/>
  <c r="CLK36" i="304"/>
  <c r="CLL36" i="304"/>
  <c r="CLM36" i="304"/>
  <c r="CLN36" i="304"/>
  <c r="CLO36" i="304"/>
  <c r="CLP36" i="304"/>
  <c r="CLQ36" i="304"/>
  <c r="CLR36" i="304"/>
  <c r="CLS36" i="304"/>
  <c r="CLT36" i="304"/>
  <c r="CLU36" i="304"/>
  <c r="CLV36" i="304"/>
  <c r="CLW36" i="304"/>
  <c r="CLX36" i="304"/>
  <c r="CLY36" i="304"/>
  <c r="CLZ36" i="304"/>
  <c r="CMA36" i="304"/>
  <c r="CMB36" i="304"/>
  <c r="CMC36" i="304"/>
  <c r="CMD36" i="304"/>
  <c r="CME36" i="304"/>
  <c r="CMF36" i="304"/>
  <c r="CMG36" i="304"/>
  <c r="CMH36" i="304"/>
  <c r="CMI36" i="304"/>
  <c r="CMJ36" i="304"/>
  <c r="CMK36" i="304"/>
  <c r="CML36" i="304"/>
  <c r="CMM36" i="304"/>
  <c r="CMN36" i="304"/>
  <c r="CMO36" i="304"/>
  <c r="CMP36" i="304"/>
  <c r="CMQ36" i="304"/>
  <c r="CMR36" i="304"/>
  <c r="CMS36" i="304"/>
  <c r="CMT36" i="304"/>
  <c r="CMU36" i="304"/>
  <c r="CMV36" i="304"/>
  <c r="CMW36" i="304"/>
  <c r="CMX36" i="304"/>
  <c r="CMY36" i="304"/>
  <c r="CMZ36" i="304"/>
  <c r="CNA36" i="304"/>
  <c r="CNB36" i="304"/>
  <c r="CNC36" i="304"/>
  <c r="CND36" i="304"/>
  <c r="CNE36" i="304"/>
  <c r="CNF36" i="304"/>
  <c r="CNG36" i="304"/>
  <c r="CNH36" i="304"/>
  <c r="CNI36" i="304"/>
  <c r="CNJ36" i="304"/>
  <c r="CNK36" i="304"/>
  <c r="CNL36" i="304"/>
  <c r="CNM36" i="304"/>
  <c r="CNN36" i="304"/>
  <c r="CNO36" i="304"/>
  <c r="CNP36" i="304"/>
  <c r="CNQ36" i="304"/>
  <c r="CNR36" i="304"/>
  <c r="CNS36" i="304"/>
  <c r="CNT36" i="304"/>
  <c r="CNU36" i="304"/>
  <c r="CNV36" i="304"/>
  <c r="CNW36" i="304"/>
  <c r="CNX36" i="304"/>
  <c r="CNY36" i="304"/>
  <c r="CNZ36" i="304"/>
  <c r="COA36" i="304"/>
  <c r="COB36" i="304"/>
  <c r="COC36" i="304"/>
  <c r="COD36" i="304"/>
  <c r="COE36" i="304"/>
  <c r="COF36" i="304"/>
  <c r="COG36" i="304"/>
  <c r="COH36" i="304"/>
  <c r="COI36" i="304"/>
  <c r="COJ36" i="304"/>
  <c r="COK36" i="304"/>
  <c r="COL36" i="304"/>
  <c r="COM36" i="304"/>
  <c r="CON36" i="304"/>
  <c r="COO36" i="304"/>
  <c r="COP36" i="304"/>
  <c r="COQ36" i="304"/>
  <c r="COR36" i="304"/>
  <c r="COS36" i="304"/>
  <c r="COT36" i="304"/>
  <c r="COU36" i="304"/>
  <c r="COV36" i="304"/>
  <c r="COW36" i="304"/>
  <c r="COX36" i="304"/>
  <c r="COY36" i="304"/>
  <c r="COZ36" i="304"/>
  <c r="CPA36" i="304"/>
  <c r="CPB36" i="304"/>
  <c r="CPC36" i="304"/>
  <c r="CPD36" i="304"/>
  <c r="CPE36" i="304"/>
  <c r="CPF36" i="304"/>
  <c r="CPG36" i="304"/>
  <c r="CPH36" i="304"/>
  <c r="CPI36" i="304"/>
  <c r="CPJ36" i="304"/>
  <c r="CPK36" i="304"/>
  <c r="CPL36" i="304"/>
  <c r="CPM36" i="304"/>
  <c r="CPN36" i="304"/>
  <c r="CPO36" i="304"/>
  <c r="CPP36" i="304"/>
  <c r="CPQ36" i="304"/>
  <c r="CPR36" i="304"/>
  <c r="CPS36" i="304"/>
  <c r="CPT36" i="304"/>
  <c r="CPU36" i="304"/>
  <c r="CPV36" i="304"/>
  <c r="CPW36" i="304"/>
  <c r="CPX36" i="304"/>
  <c r="CPY36" i="304"/>
  <c r="CPZ36" i="304"/>
  <c r="CQA36" i="304"/>
  <c r="CQB36" i="304"/>
  <c r="CQC36" i="304"/>
  <c r="CQD36" i="304"/>
  <c r="CQE36" i="304"/>
  <c r="CQF36" i="304"/>
  <c r="CQG36" i="304"/>
  <c r="CQH36" i="304"/>
  <c r="CQI36" i="304"/>
  <c r="CQJ36" i="304"/>
  <c r="CQK36" i="304"/>
  <c r="CQL36" i="304"/>
  <c r="CQM36" i="304"/>
  <c r="CQN36" i="304"/>
  <c r="CQO36" i="304"/>
  <c r="CQP36" i="304"/>
  <c r="CQQ36" i="304"/>
  <c r="CQR36" i="304"/>
  <c r="CQS36" i="304"/>
  <c r="CQT36" i="304"/>
  <c r="CQU36" i="304"/>
  <c r="CQV36" i="304"/>
  <c r="CQW36" i="304"/>
  <c r="CQX36" i="304"/>
  <c r="CQY36" i="304"/>
  <c r="CQZ36" i="304"/>
  <c r="CRA36" i="304"/>
  <c r="CRB36" i="304"/>
  <c r="CRC36" i="304"/>
  <c r="CRD36" i="304"/>
  <c r="CRE36" i="304"/>
  <c r="CRF36" i="304"/>
  <c r="CRG36" i="304"/>
  <c r="CRH36" i="304"/>
  <c r="CRI36" i="304"/>
  <c r="CRJ36" i="304"/>
  <c r="CRK36" i="304"/>
  <c r="CRL36" i="304"/>
  <c r="CRM36" i="304"/>
  <c r="CRN36" i="304"/>
  <c r="CRO36" i="304"/>
  <c r="CRP36" i="304"/>
  <c r="CRQ36" i="304"/>
  <c r="CRR36" i="304"/>
  <c r="CRS36" i="304"/>
  <c r="CRT36" i="304"/>
  <c r="CRU36" i="304"/>
  <c r="CRV36" i="304"/>
  <c r="CRW36" i="304"/>
  <c r="CRX36" i="304"/>
  <c r="CRY36" i="304"/>
  <c r="CRZ36" i="304"/>
  <c r="CSA36" i="304"/>
  <c r="CSB36" i="304"/>
  <c r="CSC36" i="304"/>
  <c r="CSD36" i="304"/>
  <c r="CSE36" i="304"/>
  <c r="CSF36" i="304"/>
  <c r="CSG36" i="304"/>
  <c r="CSH36" i="304"/>
  <c r="CSI36" i="304"/>
  <c r="CSJ36" i="304"/>
  <c r="CSK36" i="304"/>
  <c r="CSL36" i="304"/>
  <c r="CSM36" i="304"/>
  <c r="CSN36" i="304"/>
  <c r="CSO36" i="304"/>
  <c r="CSP36" i="304"/>
  <c r="CSQ36" i="304"/>
  <c r="CSR36" i="304"/>
  <c r="CSS36" i="304"/>
  <c r="CST36" i="304"/>
  <c r="CSU36" i="304"/>
  <c r="CSV36" i="304"/>
  <c r="CSW36" i="304"/>
  <c r="CSX36" i="304"/>
  <c r="CSY36" i="304"/>
  <c r="CSZ36" i="304"/>
  <c r="CTA36" i="304"/>
  <c r="CTB36" i="304"/>
  <c r="CTC36" i="304"/>
  <c r="CTD36" i="304"/>
  <c r="CTE36" i="304"/>
  <c r="CTF36" i="304"/>
  <c r="CTG36" i="304"/>
  <c r="CTH36" i="304"/>
  <c r="CTI36" i="304"/>
  <c r="CTJ36" i="304"/>
  <c r="CTK36" i="304"/>
  <c r="CTL36" i="304"/>
  <c r="CTM36" i="304"/>
  <c r="CTN36" i="304"/>
  <c r="CTO36" i="304"/>
  <c r="CTP36" i="304"/>
  <c r="CTQ36" i="304"/>
  <c r="CTR36" i="304"/>
  <c r="CTS36" i="304"/>
  <c r="CTT36" i="304"/>
  <c r="CTU36" i="304"/>
  <c r="CTV36" i="304"/>
  <c r="CTW36" i="304"/>
  <c r="CTX36" i="304"/>
  <c r="CTY36" i="304"/>
  <c r="CTZ36" i="304"/>
  <c r="CUA36" i="304"/>
  <c r="CUB36" i="304"/>
  <c r="CUC36" i="304"/>
  <c r="CUD36" i="304"/>
  <c r="CUE36" i="304"/>
  <c r="CUF36" i="304"/>
  <c r="CUG36" i="304"/>
  <c r="CUH36" i="304"/>
  <c r="CUI36" i="304"/>
  <c r="CUJ36" i="304"/>
  <c r="CUK36" i="304"/>
  <c r="CUL36" i="304"/>
  <c r="CUM36" i="304"/>
  <c r="CUN36" i="304"/>
  <c r="CUO36" i="304"/>
  <c r="CUP36" i="304"/>
  <c r="CUQ36" i="304"/>
  <c r="CUR36" i="304"/>
  <c r="CUS36" i="304"/>
  <c r="CUT36" i="304"/>
  <c r="CUU36" i="304"/>
  <c r="CUV36" i="304"/>
  <c r="CUW36" i="304"/>
  <c r="CUX36" i="304"/>
  <c r="CUY36" i="304"/>
  <c r="CUZ36" i="304"/>
  <c r="CVA36" i="304"/>
  <c r="CVB36" i="304"/>
  <c r="CVC36" i="304"/>
  <c r="CVD36" i="304"/>
  <c r="CVE36" i="304"/>
  <c r="CVF36" i="304"/>
  <c r="CVG36" i="304"/>
  <c r="CVH36" i="304"/>
  <c r="CVI36" i="304"/>
  <c r="CVJ36" i="304"/>
  <c r="CVK36" i="304"/>
  <c r="CVL36" i="304"/>
  <c r="CVM36" i="304"/>
  <c r="CVN36" i="304"/>
  <c r="CVO36" i="304"/>
  <c r="CVP36" i="304"/>
  <c r="CVQ36" i="304"/>
  <c r="CVR36" i="304"/>
  <c r="CVS36" i="304"/>
  <c r="CVT36" i="304"/>
  <c r="CVU36" i="304"/>
  <c r="CVV36" i="304"/>
  <c r="CVW36" i="304"/>
  <c r="CVX36" i="304"/>
  <c r="CVY36" i="304"/>
  <c r="CVZ36" i="304"/>
  <c r="CWA36" i="304"/>
  <c r="CWB36" i="304"/>
  <c r="CWC36" i="304"/>
  <c r="CWD36" i="304"/>
  <c r="CWE36" i="304"/>
  <c r="CWF36" i="304"/>
  <c r="CWG36" i="304"/>
  <c r="CWH36" i="304"/>
  <c r="CWI36" i="304"/>
  <c r="CWJ36" i="304"/>
  <c r="CWK36" i="304"/>
  <c r="CWL36" i="304"/>
  <c r="CWM36" i="304"/>
  <c r="CWN36" i="304"/>
  <c r="CWO36" i="304"/>
  <c r="CWP36" i="304"/>
  <c r="CWQ36" i="304"/>
  <c r="CWR36" i="304"/>
  <c r="CWS36" i="304"/>
  <c r="CWT36" i="304"/>
  <c r="CWU36" i="304"/>
  <c r="CWV36" i="304"/>
  <c r="CWW36" i="304"/>
  <c r="CWX36" i="304"/>
  <c r="CWY36" i="304"/>
  <c r="CWZ36" i="304"/>
  <c r="CXA36" i="304"/>
  <c r="CXB36" i="304"/>
  <c r="CXC36" i="304"/>
  <c r="CXD36" i="304"/>
  <c r="CXE36" i="304"/>
  <c r="CXF36" i="304"/>
  <c r="CXG36" i="304"/>
  <c r="CXH36" i="304"/>
  <c r="CXI36" i="304"/>
  <c r="CXJ36" i="304"/>
  <c r="CXK36" i="304"/>
  <c r="CXL36" i="304"/>
  <c r="CXM36" i="304"/>
  <c r="CXN36" i="304"/>
  <c r="CXO36" i="304"/>
  <c r="CXP36" i="304"/>
  <c r="CXQ36" i="304"/>
  <c r="CXR36" i="304"/>
  <c r="CXS36" i="304"/>
  <c r="CXT36" i="304"/>
  <c r="CXU36" i="304"/>
  <c r="CXV36" i="304"/>
  <c r="CXW36" i="304"/>
  <c r="CXX36" i="304"/>
  <c r="CXY36" i="304"/>
  <c r="CXZ36" i="304"/>
  <c r="CYA36" i="304"/>
  <c r="CYB36" i="304"/>
  <c r="CYC36" i="304"/>
  <c r="CYD36" i="304"/>
  <c r="CYE36" i="304"/>
  <c r="CYF36" i="304"/>
  <c r="CYG36" i="304"/>
  <c r="CYH36" i="304"/>
  <c r="CYI36" i="304"/>
  <c r="CYJ36" i="304"/>
  <c r="CYK36" i="304"/>
  <c r="CYL36" i="304"/>
  <c r="CYM36" i="304"/>
  <c r="CYN36" i="304"/>
  <c r="CYO36" i="304"/>
  <c r="CYP36" i="304"/>
  <c r="CYQ36" i="304"/>
  <c r="CYR36" i="304"/>
  <c r="CYS36" i="304"/>
  <c r="CYT36" i="304"/>
  <c r="CYU36" i="304"/>
  <c r="CYV36" i="304"/>
  <c r="CYW36" i="304"/>
  <c r="CYX36" i="304"/>
  <c r="CYY36" i="304"/>
  <c r="CYZ36" i="304"/>
  <c r="CZA36" i="304"/>
  <c r="CZB36" i="304"/>
  <c r="CZC36" i="304"/>
  <c r="CZD36" i="304"/>
  <c r="CZE36" i="304"/>
  <c r="CZF36" i="304"/>
  <c r="CZG36" i="304"/>
  <c r="CZH36" i="304"/>
  <c r="CZI36" i="304"/>
  <c r="CZJ36" i="304"/>
  <c r="CZK36" i="304"/>
  <c r="CZL36" i="304"/>
  <c r="CZM36" i="304"/>
  <c r="CZN36" i="304"/>
  <c r="CZO36" i="304"/>
  <c r="CZP36" i="304"/>
  <c r="CZQ36" i="304"/>
  <c r="CZR36" i="304"/>
  <c r="CZS36" i="304"/>
  <c r="CZT36" i="304"/>
  <c r="CZU36" i="304"/>
  <c r="CZV36" i="304"/>
  <c r="CZW36" i="304"/>
  <c r="CZX36" i="304"/>
  <c r="CZY36" i="304"/>
  <c r="CZZ36" i="304"/>
  <c r="DAA36" i="304"/>
  <c r="DAB36" i="304"/>
  <c r="DAC36" i="304"/>
  <c r="DAD36" i="304"/>
  <c r="DAE36" i="304"/>
  <c r="DAF36" i="304"/>
  <c r="DAG36" i="304"/>
  <c r="DAH36" i="304"/>
  <c r="DAI36" i="304"/>
  <c r="DAJ36" i="304"/>
  <c r="DAK36" i="304"/>
  <c r="DAL36" i="304"/>
  <c r="DAM36" i="304"/>
  <c r="DAN36" i="304"/>
  <c r="DAO36" i="304"/>
  <c r="DAP36" i="304"/>
  <c r="DAQ36" i="304"/>
  <c r="DAR36" i="304"/>
  <c r="DAS36" i="304"/>
  <c r="DAT36" i="304"/>
  <c r="DAU36" i="304"/>
  <c r="DAV36" i="304"/>
  <c r="DAW36" i="304"/>
  <c r="DAX36" i="304"/>
  <c r="DAY36" i="304"/>
  <c r="DAZ36" i="304"/>
  <c r="DBA36" i="304"/>
  <c r="DBB36" i="304"/>
  <c r="DBC36" i="304"/>
  <c r="DBD36" i="304"/>
  <c r="DBE36" i="304"/>
  <c r="DBF36" i="304"/>
  <c r="DBG36" i="304"/>
  <c r="DBH36" i="304"/>
  <c r="DBI36" i="304"/>
  <c r="DBJ36" i="304"/>
  <c r="DBK36" i="304"/>
  <c r="DBL36" i="304"/>
  <c r="DBM36" i="304"/>
  <c r="DBN36" i="304"/>
  <c r="DBO36" i="304"/>
  <c r="DBP36" i="304"/>
  <c r="DBQ36" i="304"/>
  <c r="DBR36" i="304"/>
  <c r="DBS36" i="304"/>
  <c r="DBT36" i="304"/>
  <c r="DBU36" i="304"/>
  <c r="DBV36" i="304"/>
  <c r="DBW36" i="304"/>
  <c r="DBX36" i="304"/>
  <c r="DBY36" i="304"/>
  <c r="DBZ36" i="304"/>
  <c r="DCA36" i="304"/>
  <c r="DCB36" i="304"/>
  <c r="DCC36" i="304"/>
  <c r="DCD36" i="304"/>
  <c r="DCE36" i="304"/>
  <c r="DCF36" i="304"/>
  <c r="DCG36" i="304"/>
  <c r="DCH36" i="304"/>
  <c r="DCI36" i="304"/>
  <c r="DCJ36" i="304"/>
  <c r="DCK36" i="304"/>
  <c r="DCL36" i="304"/>
  <c r="DCM36" i="304"/>
  <c r="DCN36" i="304"/>
  <c r="DCO36" i="304"/>
  <c r="DCP36" i="304"/>
  <c r="DCQ36" i="304"/>
  <c r="DCR36" i="304"/>
  <c r="DCS36" i="304"/>
  <c r="DCT36" i="304"/>
  <c r="DCU36" i="304"/>
  <c r="DCV36" i="304"/>
  <c r="DCW36" i="304"/>
  <c r="DCX36" i="304"/>
  <c r="DCY36" i="304"/>
  <c r="DCZ36" i="304"/>
  <c r="DDA36" i="304"/>
  <c r="DDB36" i="304"/>
  <c r="DDC36" i="304"/>
  <c r="DDD36" i="304"/>
  <c r="DDE36" i="304"/>
  <c r="DDF36" i="304"/>
  <c r="DDG36" i="304"/>
  <c r="DDH36" i="304"/>
  <c r="DDI36" i="304"/>
  <c r="DDJ36" i="304"/>
  <c r="DDK36" i="304"/>
  <c r="DDL36" i="304"/>
  <c r="DDM36" i="304"/>
  <c r="DDN36" i="304"/>
  <c r="DDO36" i="304"/>
  <c r="DDP36" i="304"/>
  <c r="DDQ36" i="304"/>
  <c r="DDR36" i="304"/>
  <c r="DDS36" i="304"/>
  <c r="DDT36" i="304"/>
  <c r="DDU36" i="304"/>
  <c r="DDV36" i="304"/>
  <c r="DDW36" i="304"/>
  <c r="DDX36" i="304"/>
  <c r="DDY36" i="304"/>
  <c r="DDZ36" i="304"/>
  <c r="DEA36" i="304"/>
  <c r="DEB36" i="304"/>
  <c r="DEC36" i="304"/>
  <c r="DED36" i="304"/>
  <c r="DEE36" i="304"/>
  <c r="DEF36" i="304"/>
  <c r="DEG36" i="304"/>
  <c r="DEH36" i="304"/>
  <c r="DEI36" i="304"/>
  <c r="DEJ36" i="304"/>
  <c r="DEK36" i="304"/>
  <c r="DEL36" i="304"/>
  <c r="DEM36" i="304"/>
  <c r="DEN36" i="304"/>
  <c r="DEO36" i="304"/>
  <c r="DEP36" i="304"/>
  <c r="DEQ36" i="304"/>
  <c r="DER36" i="304"/>
  <c r="DES36" i="304"/>
  <c r="DET36" i="304"/>
  <c r="DEU36" i="304"/>
  <c r="DEV36" i="304"/>
  <c r="DEW36" i="304"/>
  <c r="DEX36" i="304"/>
  <c r="DEY36" i="304"/>
  <c r="DEZ36" i="304"/>
  <c r="DFA36" i="304"/>
  <c r="DFB36" i="304"/>
  <c r="DFC36" i="304"/>
  <c r="DFD36" i="304"/>
  <c r="DFE36" i="304"/>
  <c r="DFF36" i="304"/>
  <c r="DFG36" i="304"/>
  <c r="DFH36" i="304"/>
  <c r="DFI36" i="304"/>
  <c r="DFJ36" i="304"/>
  <c r="DFK36" i="304"/>
  <c r="DFL36" i="304"/>
  <c r="DFM36" i="304"/>
  <c r="DFN36" i="304"/>
  <c r="DFO36" i="304"/>
  <c r="DFP36" i="304"/>
  <c r="DFQ36" i="304"/>
  <c r="DFR36" i="304"/>
  <c r="DFS36" i="304"/>
  <c r="DFT36" i="304"/>
  <c r="DFU36" i="304"/>
  <c r="DFV36" i="304"/>
  <c r="DFW36" i="304"/>
  <c r="DFX36" i="304"/>
  <c r="DFY36" i="304"/>
  <c r="DFZ36" i="304"/>
  <c r="DGA36" i="304"/>
  <c r="DGB36" i="304"/>
  <c r="DGC36" i="304"/>
  <c r="DGD36" i="304"/>
  <c r="DGE36" i="304"/>
  <c r="DGF36" i="304"/>
  <c r="DGG36" i="304"/>
  <c r="DGH36" i="304"/>
  <c r="DGI36" i="304"/>
  <c r="DGJ36" i="304"/>
  <c r="DGK36" i="304"/>
  <c r="DGL36" i="304"/>
  <c r="DGM36" i="304"/>
  <c r="DGN36" i="304"/>
  <c r="DGO36" i="304"/>
  <c r="DGP36" i="304"/>
  <c r="DGQ36" i="304"/>
  <c r="DGR36" i="304"/>
  <c r="DGS36" i="304"/>
  <c r="DGT36" i="304"/>
  <c r="DGU36" i="304"/>
  <c r="DGV36" i="304"/>
  <c r="DGW36" i="304"/>
  <c r="DGX36" i="304"/>
  <c r="DGY36" i="304"/>
  <c r="DGZ36" i="304"/>
  <c r="DHA36" i="304"/>
  <c r="DHB36" i="304"/>
  <c r="DHC36" i="304"/>
  <c r="DHD36" i="304"/>
  <c r="DHE36" i="304"/>
  <c r="DHF36" i="304"/>
  <c r="DHG36" i="304"/>
  <c r="DHH36" i="304"/>
  <c r="DHI36" i="304"/>
  <c r="DHJ36" i="304"/>
  <c r="DHK36" i="304"/>
  <c r="DHL36" i="304"/>
  <c r="DHM36" i="304"/>
  <c r="DHN36" i="304"/>
  <c r="DHO36" i="304"/>
  <c r="DHP36" i="304"/>
  <c r="DHQ36" i="304"/>
  <c r="DHR36" i="304"/>
  <c r="DHS36" i="304"/>
  <c r="DHT36" i="304"/>
  <c r="DHU36" i="304"/>
  <c r="DHV36" i="304"/>
  <c r="DHW36" i="304"/>
  <c r="DHX36" i="304"/>
  <c r="DHY36" i="304"/>
  <c r="DHZ36" i="304"/>
  <c r="DIA36" i="304"/>
  <c r="DIB36" i="304"/>
  <c r="DIC36" i="304"/>
  <c r="DID36" i="304"/>
  <c r="DIE36" i="304"/>
  <c r="DIF36" i="304"/>
  <c r="DIG36" i="304"/>
  <c r="DIH36" i="304"/>
  <c r="DII36" i="304"/>
  <c r="DIJ36" i="304"/>
  <c r="DIK36" i="304"/>
  <c r="DIL36" i="304"/>
  <c r="DIM36" i="304"/>
  <c r="DIN36" i="304"/>
  <c r="DIO36" i="304"/>
  <c r="DIP36" i="304"/>
  <c r="DIQ36" i="304"/>
  <c r="DIR36" i="304"/>
  <c r="DIS36" i="304"/>
  <c r="DIT36" i="304"/>
  <c r="DIU36" i="304"/>
  <c r="DIV36" i="304"/>
  <c r="DIW36" i="304"/>
  <c r="DIX36" i="304"/>
  <c r="DIY36" i="304"/>
  <c r="DIZ36" i="304"/>
  <c r="DJA36" i="304"/>
  <c r="DJB36" i="304"/>
  <c r="DJC36" i="304"/>
  <c r="DJD36" i="304"/>
  <c r="DJE36" i="304"/>
  <c r="DJF36" i="304"/>
  <c r="DJG36" i="304"/>
  <c r="DJH36" i="304"/>
  <c r="DJI36" i="304"/>
  <c r="DJJ36" i="304"/>
  <c r="DJK36" i="304"/>
  <c r="DJL36" i="304"/>
  <c r="DJM36" i="304"/>
  <c r="DJN36" i="304"/>
  <c r="DJO36" i="304"/>
  <c r="DJP36" i="304"/>
  <c r="DJQ36" i="304"/>
  <c r="DJR36" i="304"/>
  <c r="DJS36" i="304"/>
  <c r="DJT36" i="304"/>
  <c r="DJU36" i="304"/>
  <c r="DJV36" i="304"/>
  <c r="DJW36" i="304"/>
  <c r="DJX36" i="304"/>
  <c r="DJY36" i="304"/>
  <c r="DJZ36" i="304"/>
  <c r="DKA36" i="304"/>
  <c r="DKB36" i="304"/>
  <c r="DKC36" i="304"/>
  <c r="DKD36" i="304"/>
  <c r="DKE36" i="304"/>
  <c r="DKF36" i="304"/>
  <c r="DKG36" i="304"/>
  <c r="DKH36" i="304"/>
  <c r="DKI36" i="304"/>
  <c r="DKJ36" i="304"/>
  <c r="DKK36" i="304"/>
  <c r="DKL36" i="304"/>
  <c r="DKM36" i="304"/>
  <c r="DKN36" i="304"/>
  <c r="DKO36" i="304"/>
  <c r="DKP36" i="304"/>
  <c r="DKQ36" i="304"/>
  <c r="DKR36" i="304"/>
  <c r="DKS36" i="304"/>
  <c r="DKT36" i="304"/>
  <c r="DKU36" i="304"/>
  <c r="DKV36" i="304"/>
  <c r="DKW36" i="304"/>
  <c r="DKX36" i="304"/>
  <c r="DKY36" i="304"/>
  <c r="DKZ36" i="304"/>
  <c r="DLA36" i="304"/>
  <c r="DLB36" i="304"/>
  <c r="DLC36" i="304"/>
  <c r="DLD36" i="304"/>
  <c r="DLE36" i="304"/>
  <c r="DLF36" i="304"/>
  <c r="DLG36" i="304"/>
  <c r="DLH36" i="304"/>
  <c r="DLI36" i="304"/>
  <c r="DLJ36" i="304"/>
  <c r="DLK36" i="304"/>
  <c r="DLL36" i="304"/>
  <c r="DLM36" i="304"/>
  <c r="DLN36" i="304"/>
  <c r="DLO36" i="304"/>
  <c r="DLP36" i="304"/>
  <c r="DLQ36" i="304"/>
  <c r="DLR36" i="304"/>
  <c r="DLS36" i="304"/>
  <c r="DLT36" i="304"/>
  <c r="DLU36" i="304"/>
  <c r="DLV36" i="304"/>
  <c r="DLW36" i="304"/>
  <c r="DLX36" i="304"/>
  <c r="DLY36" i="304"/>
  <c r="DLZ36" i="304"/>
  <c r="DMA36" i="304"/>
  <c r="DMB36" i="304"/>
  <c r="DMC36" i="304"/>
  <c r="DMD36" i="304"/>
  <c r="DME36" i="304"/>
  <c r="DMF36" i="304"/>
  <c r="DMG36" i="304"/>
  <c r="DMH36" i="304"/>
  <c r="DMI36" i="304"/>
  <c r="DMJ36" i="304"/>
  <c r="DMK36" i="304"/>
  <c r="DML36" i="304"/>
  <c r="DMM36" i="304"/>
  <c r="DMN36" i="304"/>
  <c r="DMO36" i="304"/>
  <c r="DMP36" i="304"/>
  <c r="DMQ36" i="304"/>
  <c r="DMR36" i="304"/>
  <c r="DMS36" i="304"/>
  <c r="DMT36" i="304"/>
  <c r="DMU36" i="304"/>
  <c r="DMV36" i="304"/>
  <c r="DMW36" i="304"/>
  <c r="DMX36" i="304"/>
  <c r="DMY36" i="304"/>
  <c r="DMZ36" i="304"/>
  <c r="DNA36" i="304"/>
  <c r="DNB36" i="304"/>
  <c r="DNC36" i="304"/>
  <c r="DND36" i="304"/>
  <c r="DNE36" i="304"/>
  <c r="DNF36" i="304"/>
  <c r="DNG36" i="304"/>
  <c r="DNH36" i="304"/>
  <c r="DNI36" i="304"/>
  <c r="DNJ36" i="304"/>
  <c r="DNK36" i="304"/>
  <c r="DNL36" i="304"/>
  <c r="DNM36" i="304"/>
  <c r="DNN36" i="304"/>
  <c r="DNO36" i="304"/>
  <c r="DNP36" i="304"/>
  <c r="DNQ36" i="304"/>
  <c r="DNR36" i="304"/>
  <c r="DNS36" i="304"/>
  <c r="DNT36" i="304"/>
  <c r="DNU36" i="304"/>
  <c r="DNV36" i="304"/>
  <c r="DNW36" i="304"/>
  <c r="DNX36" i="304"/>
  <c r="DNY36" i="304"/>
  <c r="DNZ36" i="304"/>
  <c r="DOA36" i="304"/>
  <c r="DOB36" i="304"/>
  <c r="DOC36" i="304"/>
  <c r="DOD36" i="304"/>
  <c r="DOE36" i="304"/>
  <c r="DOF36" i="304"/>
  <c r="DOG36" i="304"/>
  <c r="DOH36" i="304"/>
  <c r="DOI36" i="304"/>
  <c r="DOJ36" i="304"/>
  <c r="DOK36" i="304"/>
  <c r="DOL36" i="304"/>
  <c r="DOM36" i="304"/>
  <c r="DON36" i="304"/>
  <c r="DOO36" i="304"/>
  <c r="DOP36" i="304"/>
  <c r="DOQ36" i="304"/>
  <c r="DOR36" i="304"/>
  <c r="DOS36" i="304"/>
  <c r="DOT36" i="304"/>
  <c r="DOU36" i="304"/>
  <c r="DOV36" i="304"/>
  <c r="DOW36" i="304"/>
  <c r="DOX36" i="304"/>
  <c r="DOY36" i="304"/>
  <c r="DOZ36" i="304"/>
  <c r="DPA36" i="304"/>
  <c r="DPB36" i="304"/>
  <c r="DPC36" i="304"/>
  <c r="DPD36" i="304"/>
  <c r="DPE36" i="304"/>
  <c r="DPF36" i="304"/>
  <c r="DPG36" i="304"/>
  <c r="DPH36" i="304"/>
  <c r="DPI36" i="304"/>
  <c r="DPJ36" i="304"/>
  <c r="DPK36" i="304"/>
  <c r="DPL36" i="304"/>
  <c r="DPM36" i="304"/>
  <c r="DPN36" i="304"/>
  <c r="DPO36" i="304"/>
  <c r="DPP36" i="304"/>
  <c r="DPQ36" i="304"/>
  <c r="DPR36" i="304"/>
  <c r="DPS36" i="304"/>
  <c r="DPT36" i="304"/>
  <c r="DPU36" i="304"/>
  <c r="DPV36" i="304"/>
  <c r="DPW36" i="304"/>
  <c r="DPX36" i="304"/>
  <c r="DPY36" i="304"/>
  <c r="DPZ36" i="304"/>
  <c r="DQA36" i="304"/>
  <c r="DQB36" i="304"/>
  <c r="DQC36" i="304"/>
  <c r="DQD36" i="304"/>
  <c r="DQE36" i="304"/>
  <c r="DQF36" i="304"/>
  <c r="DQG36" i="304"/>
  <c r="DQH36" i="304"/>
  <c r="DQI36" i="304"/>
  <c r="DQJ36" i="304"/>
  <c r="DQK36" i="304"/>
  <c r="DQL36" i="304"/>
  <c r="DQM36" i="304"/>
  <c r="DQN36" i="304"/>
  <c r="DQO36" i="304"/>
  <c r="DQP36" i="304"/>
  <c r="DQQ36" i="304"/>
  <c r="DQR36" i="304"/>
  <c r="DQS36" i="304"/>
  <c r="DQT36" i="304"/>
  <c r="DQU36" i="304"/>
  <c r="DQV36" i="304"/>
  <c r="DQW36" i="304"/>
  <c r="DQX36" i="304"/>
  <c r="DQY36" i="304"/>
  <c r="DQZ36" i="304"/>
  <c r="DRA36" i="304"/>
  <c r="DRB36" i="304"/>
  <c r="DRC36" i="304"/>
  <c r="DRD36" i="304"/>
  <c r="DRE36" i="304"/>
  <c r="DRF36" i="304"/>
  <c r="DRG36" i="304"/>
  <c r="DRH36" i="304"/>
  <c r="DRI36" i="304"/>
  <c r="DRJ36" i="304"/>
  <c r="DRK36" i="304"/>
  <c r="DRL36" i="304"/>
  <c r="DRM36" i="304"/>
  <c r="DRN36" i="304"/>
  <c r="DRO36" i="304"/>
  <c r="DRP36" i="304"/>
  <c r="DRQ36" i="304"/>
  <c r="DRR36" i="304"/>
  <c r="DRS36" i="304"/>
  <c r="DRT36" i="304"/>
  <c r="DRU36" i="304"/>
  <c r="DRV36" i="304"/>
  <c r="DRW36" i="304"/>
  <c r="DRX36" i="304"/>
  <c r="DRY36" i="304"/>
  <c r="DRZ36" i="304"/>
  <c r="DSA36" i="304"/>
  <c r="DSB36" i="304"/>
  <c r="DSC36" i="304"/>
  <c r="DSD36" i="304"/>
  <c r="DSE36" i="304"/>
  <c r="DSF36" i="304"/>
  <c r="DSG36" i="304"/>
  <c r="DSH36" i="304"/>
  <c r="DSI36" i="304"/>
  <c r="DSJ36" i="304"/>
  <c r="DSK36" i="304"/>
  <c r="DSL36" i="304"/>
  <c r="DSM36" i="304"/>
  <c r="DSN36" i="304"/>
  <c r="DSO36" i="304"/>
  <c r="DSP36" i="304"/>
  <c r="DSQ36" i="304"/>
  <c r="DSR36" i="304"/>
  <c r="DSS36" i="304"/>
  <c r="DST36" i="304"/>
  <c r="DSU36" i="304"/>
  <c r="DSV36" i="304"/>
  <c r="DSW36" i="304"/>
  <c r="DSX36" i="304"/>
  <c r="DSY36" i="304"/>
  <c r="DSZ36" i="304"/>
  <c r="DTA36" i="304"/>
  <c r="DTB36" i="304"/>
  <c r="DTC36" i="304"/>
  <c r="DTD36" i="304"/>
  <c r="DTE36" i="304"/>
  <c r="DTF36" i="304"/>
  <c r="DTG36" i="304"/>
  <c r="DTH36" i="304"/>
  <c r="DTI36" i="304"/>
  <c r="DTJ36" i="304"/>
  <c r="DTK36" i="304"/>
  <c r="DTL36" i="304"/>
  <c r="DTM36" i="304"/>
  <c r="DTN36" i="304"/>
  <c r="DTO36" i="304"/>
  <c r="DTP36" i="304"/>
  <c r="DTQ36" i="304"/>
  <c r="DTR36" i="304"/>
  <c r="DTS36" i="304"/>
  <c r="DTT36" i="304"/>
  <c r="DTU36" i="304"/>
  <c r="DTV36" i="304"/>
  <c r="DTW36" i="304"/>
  <c r="DTX36" i="304"/>
  <c r="DTY36" i="304"/>
  <c r="DTZ36" i="304"/>
  <c r="DUA36" i="304"/>
  <c r="DUB36" i="304"/>
  <c r="DUC36" i="304"/>
  <c r="DUD36" i="304"/>
  <c r="DUE36" i="304"/>
  <c r="DUF36" i="304"/>
  <c r="DUG36" i="304"/>
  <c r="DUH36" i="304"/>
  <c r="DUI36" i="304"/>
  <c r="DUJ36" i="304"/>
  <c r="DUK36" i="304"/>
  <c r="DUL36" i="304"/>
  <c r="DUM36" i="304"/>
  <c r="DUN36" i="304"/>
  <c r="DUO36" i="304"/>
  <c r="DUP36" i="304"/>
  <c r="DUQ36" i="304"/>
  <c r="DUR36" i="304"/>
  <c r="DUS36" i="304"/>
  <c r="DUT36" i="304"/>
  <c r="DUU36" i="304"/>
  <c r="DUV36" i="304"/>
  <c r="DUW36" i="304"/>
  <c r="DUX36" i="304"/>
  <c r="DUY36" i="304"/>
  <c r="DUZ36" i="304"/>
  <c r="DVA36" i="304"/>
  <c r="DVB36" i="304"/>
  <c r="DVC36" i="304"/>
  <c r="DVD36" i="304"/>
  <c r="DVE36" i="304"/>
  <c r="DVF36" i="304"/>
  <c r="DVG36" i="304"/>
  <c r="DVH36" i="304"/>
  <c r="DVI36" i="304"/>
  <c r="DVJ36" i="304"/>
  <c r="DVK36" i="304"/>
  <c r="DVL36" i="304"/>
  <c r="DVM36" i="304"/>
  <c r="DVN36" i="304"/>
  <c r="DVO36" i="304"/>
  <c r="DVP36" i="304"/>
  <c r="DVQ36" i="304"/>
  <c r="DVR36" i="304"/>
  <c r="DVS36" i="304"/>
  <c r="DVT36" i="304"/>
  <c r="DVU36" i="304"/>
  <c r="DVV36" i="304"/>
  <c r="DVW36" i="304"/>
  <c r="DVX36" i="304"/>
  <c r="DVY36" i="304"/>
  <c r="DVZ36" i="304"/>
  <c r="DWA36" i="304"/>
  <c r="DWB36" i="304"/>
  <c r="DWC36" i="304"/>
  <c r="DWD36" i="304"/>
  <c r="DWE36" i="304"/>
  <c r="DWF36" i="304"/>
  <c r="DWG36" i="304"/>
  <c r="DWH36" i="304"/>
  <c r="DWI36" i="304"/>
  <c r="DWJ36" i="304"/>
  <c r="DWK36" i="304"/>
  <c r="DWL36" i="304"/>
  <c r="DWM36" i="304"/>
  <c r="DWN36" i="304"/>
  <c r="DWO36" i="304"/>
  <c r="DWP36" i="304"/>
  <c r="DWQ36" i="304"/>
  <c r="DWR36" i="304"/>
  <c r="DWS36" i="304"/>
  <c r="DWT36" i="304"/>
  <c r="DWU36" i="304"/>
  <c r="DWV36" i="304"/>
  <c r="DWW36" i="304"/>
  <c r="DWX36" i="304"/>
  <c r="DWY36" i="304"/>
  <c r="DWZ36" i="304"/>
  <c r="DXA36" i="304"/>
  <c r="DXB36" i="304"/>
  <c r="DXC36" i="304"/>
  <c r="DXD36" i="304"/>
  <c r="DXE36" i="304"/>
  <c r="DXF36" i="304"/>
  <c r="DXG36" i="304"/>
  <c r="DXH36" i="304"/>
  <c r="DXI36" i="304"/>
  <c r="DXJ36" i="304"/>
  <c r="DXK36" i="304"/>
  <c r="DXL36" i="304"/>
  <c r="DXM36" i="304"/>
  <c r="DXN36" i="304"/>
  <c r="DXO36" i="304"/>
  <c r="DXP36" i="304"/>
  <c r="DXQ36" i="304"/>
  <c r="DXR36" i="304"/>
  <c r="DXS36" i="304"/>
  <c r="DXT36" i="304"/>
  <c r="DXU36" i="304"/>
  <c r="DXV36" i="304"/>
  <c r="DXW36" i="304"/>
  <c r="DXX36" i="304"/>
  <c r="DXY36" i="304"/>
  <c r="DXZ36" i="304"/>
  <c r="DYA36" i="304"/>
  <c r="DYB36" i="304"/>
  <c r="DYC36" i="304"/>
  <c r="DYD36" i="304"/>
  <c r="DYE36" i="304"/>
  <c r="DYF36" i="304"/>
  <c r="DYG36" i="304"/>
  <c r="DYH36" i="304"/>
  <c r="DYI36" i="304"/>
  <c r="DYJ36" i="304"/>
  <c r="DYK36" i="304"/>
  <c r="DYL36" i="304"/>
  <c r="DYM36" i="304"/>
  <c r="DYN36" i="304"/>
  <c r="DYO36" i="304"/>
  <c r="DYP36" i="304"/>
  <c r="DYQ36" i="304"/>
  <c r="DYR36" i="304"/>
  <c r="DYS36" i="304"/>
  <c r="DYT36" i="304"/>
  <c r="DYU36" i="304"/>
  <c r="DYV36" i="304"/>
  <c r="DYW36" i="304"/>
  <c r="DYX36" i="304"/>
  <c r="DYY36" i="304"/>
  <c r="DYZ36" i="304"/>
  <c r="DZA36" i="304"/>
  <c r="DZB36" i="304"/>
  <c r="DZC36" i="304"/>
  <c r="DZD36" i="304"/>
  <c r="DZE36" i="304"/>
  <c r="DZF36" i="304"/>
  <c r="DZG36" i="304"/>
  <c r="DZH36" i="304"/>
  <c r="DZI36" i="304"/>
  <c r="DZJ36" i="304"/>
  <c r="DZK36" i="304"/>
  <c r="DZL36" i="304"/>
  <c r="DZM36" i="304"/>
  <c r="DZN36" i="304"/>
  <c r="DZO36" i="304"/>
  <c r="DZP36" i="304"/>
  <c r="DZQ36" i="304"/>
  <c r="DZR36" i="304"/>
  <c r="DZS36" i="304"/>
  <c r="DZT36" i="304"/>
  <c r="DZU36" i="304"/>
  <c r="DZV36" i="304"/>
  <c r="DZW36" i="304"/>
  <c r="DZX36" i="304"/>
  <c r="DZY36" i="304"/>
  <c r="DZZ36" i="304"/>
  <c r="EAA36" i="304"/>
  <c r="EAB36" i="304"/>
  <c r="EAC36" i="304"/>
  <c r="EAD36" i="304"/>
  <c r="EAE36" i="304"/>
  <c r="EAF36" i="304"/>
  <c r="EAG36" i="304"/>
  <c r="EAH36" i="304"/>
  <c r="EAI36" i="304"/>
  <c r="EAJ36" i="304"/>
  <c r="EAK36" i="304"/>
  <c r="EAL36" i="304"/>
  <c r="EAM36" i="304"/>
  <c r="EAN36" i="304"/>
  <c r="EAO36" i="304"/>
  <c r="EAP36" i="304"/>
  <c r="EAQ36" i="304"/>
  <c r="EAR36" i="304"/>
  <c r="EAS36" i="304"/>
  <c r="EAT36" i="304"/>
  <c r="EAU36" i="304"/>
  <c r="EAV36" i="304"/>
  <c r="EAW36" i="304"/>
  <c r="EAX36" i="304"/>
  <c r="EAY36" i="304"/>
  <c r="EAZ36" i="304"/>
  <c r="EBA36" i="304"/>
  <c r="EBB36" i="304"/>
  <c r="EBC36" i="304"/>
  <c r="EBD36" i="304"/>
  <c r="EBE36" i="304"/>
  <c r="EBF36" i="304"/>
  <c r="EBG36" i="304"/>
  <c r="EBH36" i="304"/>
  <c r="EBI36" i="304"/>
  <c r="EBJ36" i="304"/>
  <c r="EBK36" i="304"/>
  <c r="EBL36" i="304"/>
  <c r="EBM36" i="304"/>
  <c r="EBN36" i="304"/>
  <c r="EBO36" i="304"/>
  <c r="EBP36" i="304"/>
  <c r="EBQ36" i="304"/>
  <c r="EBR36" i="304"/>
  <c r="EBS36" i="304"/>
  <c r="EBT36" i="304"/>
  <c r="EBU36" i="304"/>
  <c r="EBV36" i="304"/>
  <c r="EBW36" i="304"/>
  <c r="EBX36" i="304"/>
  <c r="EBY36" i="304"/>
  <c r="EBZ36" i="304"/>
  <c r="ECA36" i="304"/>
  <c r="ECB36" i="304"/>
  <c r="ECC36" i="304"/>
  <c r="ECD36" i="304"/>
  <c r="ECE36" i="304"/>
  <c r="ECF36" i="304"/>
  <c r="ECG36" i="304"/>
  <c r="ECH36" i="304"/>
  <c r="ECI36" i="304"/>
  <c r="ECJ36" i="304"/>
  <c r="ECK36" i="304"/>
  <c r="ECL36" i="304"/>
  <c r="ECM36" i="304"/>
  <c r="ECN36" i="304"/>
  <c r="ECO36" i="304"/>
  <c r="ECP36" i="304"/>
  <c r="ECQ36" i="304"/>
  <c r="ECR36" i="304"/>
  <c r="ECS36" i="304"/>
  <c r="ECT36" i="304"/>
  <c r="ECU36" i="304"/>
  <c r="ECV36" i="304"/>
  <c r="ECW36" i="304"/>
  <c r="ECX36" i="304"/>
  <c r="ECY36" i="304"/>
  <c r="ECZ36" i="304"/>
  <c r="EDA36" i="304"/>
  <c r="EDB36" i="304"/>
  <c r="EDC36" i="304"/>
  <c r="EDD36" i="304"/>
  <c r="EDE36" i="304"/>
  <c r="EDF36" i="304"/>
  <c r="EDG36" i="304"/>
  <c r="EDH36" i="304"/>
  <c r="EDI36" i="304"/>
  <c r="EDJ36" i="304"/>
  <c r="EDK36" i="304"/>
  <c r="EDL36" i="304"/>
  <c r="EDM36" i="304"/>
  <c r="EDN36" i="304"/>
  <c r="EDO36" i="304"/>
  <c r="EDP36" i="304"/>
  <c r="EDQ36" i="304"/>
  <c r="EDR36" i="304"/>
  <c r="EDS36" i="304"/>
  <c r="EDT36" i="304"/>
  <c r="EDU36" i="304"/>
  <c r="EDV36" i="304"/>
  <c r="EDW36" i="304"/>
  <c r="EDX36" i="304"/>
  <c r="EDY36" i="304"/>
  <c r="EDZ36" i="304"/>
  <c r="EEA36" i="304"/>
  <c r="EEB36" i="304"/>
  <c r="EEC36" i="304"/>
  <c r="EED36" i="304"/>
  <c r="EEE36" i="304"/>
  <c r="EEF36" i="304"/>
  <c r="EEG36" i="304"/>
  <c r="EEH36" i="304"/>
  <c r="EEI36" i="304"/>
  <c r="EEJ36" i="304"/>
  <c r="EEK36" i="304"/>
  <c r="EEL36" i="304"/>
  <c r="EEM36" i="304"/>
  <c r="EEN36" i="304"/>
  <c r="EEO36" i="304"/>
  <c r="EEP36" i="304"/>
  <c r="EEQ36" i="304"/>
  <c r="EER36" i="304"/>
  <c r="EES36" i="304"/>
  <c r="EET36" i="304"/>
  <c r="EEU36" i="304"/>
  <c r="EEV36" i="304"/>
  <c r="EEW36" i="304"/>
  <c r="EEX36" i="304"/>
  <c r="EEY36" i="304"/>
  <c r="EEZ36" i="304"/>
  <c r="EFA36" i="304"/>
  <c r="EFB36" i="304"/>
  <c r="EFC36" i="304"/>
  <c r="EFD36" i="304"/>
  <c r="EFE36" i="304"/>
  <c r="EFF36" i="304"/>
  <c r="EFG36" i="304"/>
  <c r="EFH36" i="304"/>
  <c r="EFI36" i="304"/>
  <c r="EFJ36" i="304"/>
  <c r="EFK36" i="304"/>
  <c r="EFL36" i="304"/>
  <c r="EFM36" i="304"/>
  <c r="EFN36" i="304"/>
  <c r="EFO36" i="304"/>
  <c r="EFP36" i="304"/>
  <c r="EFQ36" i="304"/>
  <c r="EFR36" i="304"/>
  <c r="EFS36" i="304"/>
  <c r="EFT36" i="304"/>
  <c r="EFU36" i="304"/>
  <c r="EFV36" i="304"/>
  <c r="EFW36" i="304"/>
  <c r="EFX36" i="304"/>
  <c r="EFY36" i="304"/>
  <c r="EFZ36" i="304"/>
  <c r="EGA36" i="304"/>
  <c r="EGB36" i="304"/>
  <c r="EGC36" i="304"/>
  <c r="EGD36" i="304"/>
  <c r="EGE36" i="304"/>
  <c r="EGF36" i="304"/>
  <c r="EGG36" i="304"/>
  <c r="EGH36" i="304"/>
  <c r="EGI36" i="304"/>
  <c r="EGJ36" i="304"/>
  <c r="EGK36" i="304"/>
  <c r="EGL36" i="304"/>
  <c r="EGM36" i="304"/>
  <c r="EGN36" i="304"/>
  <c r="EGO36" i="304"/>
  <c r="EGP36" i="304"/>
  <c r="EGQ36" i="304"/>
  <c r="EGR36" i="304"/>
  <c r="EGS36" i="304"/>
  <c r="EGT36" i="304"/>
  <c r="EGU36" i="304"/>
  <c r="EGV36" i="304"/>
  <c r="EGW36" i="304"/>
  <c r="EGX36" i="304"/>
  <c r="EGY36" i="304"/>
  <c r="EGZ36" i="304"/>
  <c r="EHA36" i="304"/>
  <c r="EHB36" i="304"/>
  <c r="EHC36" i="304"/>
  <c r="EHD36" i="304"/>
  <c r="EHE36" i="304"/>
  <c r="EHF36" i="304"/>
  <c r="EHG36" i="304"/>
  <c r="EHH36" i="304"/>
  <c r="EHI36" i="304"/>
  <c r="EHJ36" i="304"/>
  <c r="EHK36" i="304"/>
  <c r="EHL36" i="304"/>
  <c r="EHM36" i="304"/>
  <c r="EHN36" i="304"/>
  <c r="EHO36" i="304"/>
  <c r="EHP36" i="304"/>
  <c r="EHQ36" i="304"/>
  <c r="EHR36" i="304"/>
  <c r="EHS36" i="304"/>
  <c r="EHT36" i="304"/>
  <c r="EHU36" i="304"/>
  <c r="EHV36" i="304"/>
  <c r="EHW36" i="304"/>
  <c r="EHX36" i="304"/>
  <c r="EHY36" i="304"/>
  <c r="EHZ36" i="304"/>
  <c r="EIA36" i="304"/>
  <c r="EIB36" i="304"/>
  <c r="EIC36" i="304"/>
  <c r="EID36" i="304"/>
  <c r="EIE36" i="304"/>
  <c r="EIF36" i="304"/>
  <c r="EIG36" i="304"/>
  <c r="EIH36" i="304"/>
  <c r="EII36" i="304"/>
  <c r="EIJ36" i="304"/>
  <c r="EIK36" i="304"/>
  <c r="EIL36" i="304"/>
  <c r="EIM36" i="304"/>
  <c r="EIN36" i="304"/>
  <c r="EIO36" i="304"/>
  <c r="EIP36" i="304"/>
  <c r="EIQ36" i="304"/>
  <c r="EIR36" i="304"/>
  <c r="EIS36" i="304"/>
  <c r="EIT36" i="304"/>
  <c r="EIU36" i="304"/>
  <c r="EIV36" i="304"/>
  <c r="EIW36" i="304"/>
  <c r="EIX36" i="304"/>
  <c r="EIY36" i="304"/>
  <c r="EIZ36" i="304"/>
  <c r="EJA36" i="304"/>
  <c r="EJB36" i="304"/>
  <c r="EJC36" i="304"/>
  <c r="EJD36" i="304"/>
  <c r="EJE36" i="304"/>
  <c r="EJF36" i="304"/>
  <c r="EJG36" i="304"/>
  <c r="EJH36" i="304"/>
  <c r="EJI36" i="304"/>
  <c r="EJJ36" i="304"/>
  <c r="EJK36" i="304"/>
  <c r="EJL36" i="304"/>
  <c r="EJM36" i="304"/>
  <c r="EJN36" i="304"/>
  <c r="EJO36" i="304"/>
  <c r="EJP36" i="304"/>
  <c r="EJQ36" i="304"/>
  <c r="EJR36" i="304"/>
  <c r="EJS36" i="304"/>
  <c r="EJT36" i="304"/>
  <c r="EJU36" i="304"/>
  <c r="EJV36" i="304"/>
  <c r="EJW36" i="304"/>
  <c r="EJX36" i="304"/>
  <c r="EJY36" i="304"/>
  <c r="EJZ36" i="304"/>
  <c r="EKA36" i="304"/>
  <c r="EKB36" i="304"/>
  <c r="EKC36" i="304"/>
  <c r="EKD36" i="304"/>
  <c r="EKE36" i="304"/>
  <c r="EKF36" i="304"/>
  <c r="EKG36" i="304"/>
  <c r="EKH36" i="304"/>
  <c r="EKI36" i="304"/>
  <c r="EKJ36" i="304"/>
  <c r="EKK36" i="304"/>
  <c r="EKL36" i="304"/>
  <c r="EKM36" i="304"/>
  <c r="EKN36" i="304"/>
  <c r="EKO36" i="304"/>
  <c r="EKP36" i="304"/>
  <c r="EKQ36" i="304"/>
  <c r="EKR36" i="304"/>
  <c r="EKS36" i="304"/>
  <c r="EKT36" i="304"/>
  <c r="EKU36" i="304"/>
  <c r="EKV36" i="304"/>
  <c r="EKW36" i="304"/>
  <c r="EKX36" i="304"/>
  <c r="EKY36" i="304"/>
  <c r="EKZ36" i="304"/>
  <c r="ELA36" i="304"/>
  <c r="ELB36" i="304"/>
  <c r="ELC36" i="304"/>
  <c r="ELD36" i="304"/>
  <c r="ELE36" i="304"/>
  <c r="ELF36" i="304"/>
  <c r="ELG36" i="304"/>
  <c r="ELH36" i="304"/>
  <c r="ELI36" i="304"/>
  <c r="ELJ36" i="304"/>
  <c r="ELK36" i="304"/>
  <c r="ELL36" i="304"/>
  <c r="ELM36" i="304"/>
  <c r="ELN36" i="304"/>
  <c r="ELO36" i="304"/>
  <c r="ELP36" i="304"/>
  <c r="ELQ36" i="304"/>
  <c r="ELR36" i="304"/>
  <c r="ELS36" i="304"/>
  <c r="ELT36" i="304"/>
  <c r="ELU36" i="304"/>
  <c r="ELV36" i="304"/>
  <c r="ELW36" i="304"/>
  <c r="ELX36" i="304"/>
  <c r="ELY36" i="304"/>
  <c r="ELZ36" i="304"/>
  <c r="EMA36" i="304"/>
  <c r="EMB36" i="304"/>
  <c r="EMC36" i="304"/>
  <c r="EMD36" i="304"/>
  <c r="EME36" i="304"/>
  <c r="EMF36" i="304"/>
  <c r="EMG36" i="304"/>
  <c r="EMH36" i="304"/>
  <c r="EMI36" i="304"/>
  <c r="EMJ36" i="304"/>
  <c r="EMK36" i="304"/>
  <c r="EML36" i="304"/>
  <c r="EMM36" i="304"/>
  <c r="EMN36" i="304"/>
  <c r="EMO36" i="304"/>
  <c r="EMP36" i="304"/>
  <c r="EMQ36" i="304"/>
  <c r="EMR36" i="304"/>
  <c r="EMS36" i="304"/>
  <c r="EMT36" i="304"/>
  <c r="EMU36" i="304"/>
  <c r="EMV36" i="304"/>
  <c r="EMW36" i="304"/>
  <c r="EMX36" i="304"/>
  <c r="EMY36" i="304"/>
  <c r="EMZ36" i="304"/>
  <c r="ENA36" i="304"/>
  <c r="ENB36" i="304"/>
  <c r="ENC36" i="304"/>
  <c r="END36" i="304"/>
  <c r="ENE36" i="304"/>
  <c r="ENF36" i="304"/>
  <c r="ENG36" i="304"/>
  <c r="ENH36" i="304"/>
  <c r="ENI36" i="304"/>
  <c r="ENJ36" i="304"/>
  <c r="ENK36" i="304"/>
  <c r="ENL36" i="304"/>
  <c r="ENM36" i="304"/>
  <c r="ENN36" i="304"/>
  <c r="ENO36" i="304"/>
  <c r="ENP36" i="304"/>
  <c r="ENQ36" i="304"/>
  <c r="ENR36" i="304"/>
  <c r="ENS36" i="304"/>
  <c r="ENT36" i="304"/>
  <c r="ENU36" i="304"/>
  <c r="ENV36" i="304"/>
  <c r="ENW36" i="304"/>
  <c r="ENX36" i="304"/>
  <c r="ENY36" i="304"/>
  <c r="ENZ36" i="304"/>
  <c r="EOA36" i="304"/>
  <c r="EOB36" i="304"/>
  <c r="EOC36" i="304"/>
  <c r="EOD36" i="304"/>
  <c r="EOE36" i="304"/>
  <c r="EOF36" i="304"/>
  <c r="EOG36" i="304"/>
  <c r="EOH36" i="304"/>
  <c r="EOI36" i="304"/>
  <c r="EOJ36" i="304"/>
  <c r="EOK36" i="304"/>
  <c r="EOL36" i="304"/>
  <c r="EOM36" i="304"/>
  <c r="EON36" i="304"/>
  <c r="EOO36" i="304"/>
  <c r="EOP36" i="304"/>
  <c r="EOQ36" i="304"/>
  <c r="EOR36" i="304"/>
  <c r="EOS36" i="304"/>
  <c r="EOT36" i="304"/>
  <c r="EOU36" i="304"/>
  <c r="EOV36" i="304"/>
  <c r="EOW36" i="304"/>
  <c r="EOX36" i="304"/>
  <c r="EOY36" i="304"/>
  <c r="EOZ36" i="304"/>
  <c r="EPA36" i="304"/>
  <c r="EPB36" i="304"/>
  <c r="EPC36" i="304"/>
  <c r="EPD36" i="304"/>
  <c r="EPE36" i="304"/>
  <c r="EPF36" i="304"/>
  <c r="EPG36" i="304"/>
  <c r="EPH36" i="304"/>
  <c r="EPI36" i="304"/>
  <c r="EPJ36" i="304"/>
  <c r="EPK36" i="304"/>
  <c r="EPL36" i="304"/>
  <c r="EPM36" i="304"/>
  <c r="EPN36" i="304"/>
  <c r="EPO36" i="304"/>
  <c r="EPP36" i="304"/>
  <c r="EPQ36" i="304"/>
  <c r="EPR36" i="304"/>
  <c r="EPS36" i="304"/>
  <c r="EPT36" i="304"/>
  <c r="EPU36" i="304"/>
  <c r="EPV36" i="304"/>
  <c r="EPW36" i="304"/>
  <c r="EPX36" i="304"/>
  <c r="EPY36" i="304"/>
  <c r="EPZ36" i="304"/>
  <c r="EQA36" i="304"/>
  <c r="EQB36" i="304"/>
  <c r="EQC36" i="304"/>
  <c r="EQD36" i="304"/>
  <c r="EQE36" i="304"/>
  <c r="EQF36" i="304"/>
  <c r="EQG36" i="304"/>
  <c r="EQH36" i="304"/>
  <c r="EQI36" i="304"/>
  <c r="EQJ36" i="304"/>
  <c r="EQK36" i="304"/>
  <c r="EQL36" i="304"/>
  <c r="EQM36" i="304"/>
  <c r="EQN36" i="304"/>
  <c r="EQO36" i="304"/>
  <c r="EQP36" i="304"/>
  <c r="EQQ36" i="304"/>
  <c r="EQR36" i="304"/>
  <c r="EQS36" i="304"/>
  <c r="EQT36" i="304"/>
  <c r="EQU36" i="304"/>
  <c r="EQV36" i="304"/>
  <c r="EQW36" i="304"/>
  <c r="EQX36" i="304"/>
  <c r="EQY36" i="304"/>
  <c r="EQZ36" i="304"/>
  <c r="ERA36" i="304"/>
  <c r="ERB36" i="304"/>
  <c r="ERC36" i="304"/>
  <c r="ERD36" i="304"/>
  <c r="ERE36" i="304"/>
  <c r="ERF36" i="304"/>
  <c r="ERG36" i="304"/>
  <c r="ERH36" i="304"/>
  <c r="ERI36" i="304"/>
  <c r="ERJ36" i="304"/>
  <c r="ERK36" i="304"/>
  <c r="ERL36" i="304"/>
  <c r="ERM36" i="304"/>
  <c r="ERN36" i="304"/>
  <c r="ERO36" i="304"/>
  <c r="ERP36" i="304"/>
  <c r="ERQ36" i="304"/>
  <c r="ERR36" i="304"/>
  <c r="ERS36" i="304"/>
  <c r="ERT36" i="304"/>
  <c r="ERU36" i="304"/>
  <c r="ERV36" i="304"/>
  <c r="ERW36" i="304"/>
  <c r="ERX36" i="304"/>
  <c r="ERY36" i="304"/>
  <c r="ERZ36" i="304"/>
  <c r="ESA36" i="304"/>
  <c r="ESB36" i="304"/>
  <c r="ESC36" i="304"/>
  <c r="ESD36" i="304"/>
  <c r="ESE36" i="304"/>
  <c r="ESF36" i="304"/>
  <c r="ESG36" i="304"/>
  <c r="ESH36" i="304"/>
  <c r="ESI36" i="304"/>
  <c r="ESJ36" i="304"/>
  <c r="ESK36" i="304"/>
  <c r="ESL36" i="304"/>
  <c r="ESM36" i="304"/>
  <c r="ESN36" i="304"/>
  <c r="ESO36" i="304"/>
  <c r="ESP36" i="304"/>
  <c r="ESQ36" i="304"/>
  <c r="ESR36" i="304"/>
  <c r="ESS36" i="304"/>
  <c r="EST36" i="304"/>
  <c r="ESU36" i="304"/>
  <c r="ESV36" i="304"/>
  <c r="ESW36" i="304"/>
  <c r="ESX36" i="304"/>
  <c r="ESY36" i="304"/>
  <c r="ESZ36" i="304"/>
  <c r="ETA36" i="304"/>
  <c r="ETB36" i="304"/>
  <c r="ETC36" i="304"/>
  <c r="ETD36" i="304"/>
  <c r="ETE36" i="304"/>
  <c r="ETF36" i="304"/>
  <c r="ETG36" i="304"/>
  <c r="ETH36" i="304"/>
  <c r="ETI36" i="304"/>
  <c r="ETJ36" i="304"/>
  <c r="ETK36" i="304"/>
  <c r="ETL36" i="304"/>
  <c r="ETM36" i="304"/>
  <c r="ETN36" i="304"/>
  <c r="ETO36" i="304"/>
  <c r="ETP36" i="304"/>
  <c r="ETQ36" i="304"/>
  <c r="ETR36" i="304"/>
  <c r="ETS36" i="304"/>
  <c r="ETT36" i="304"/>
  <c r="ETU36" i="304"/>
  <c r="ETV36" i="304"/>
  <c r="ETW36" i="304"/>
  <c r="ETX36" i="304"/>
  <c r="ETY36" i="304"/>
  <c r="ETZ36" i="304"/>
  <c r="EUA36" i="304"/>
  <c r="EUB36" i="304"/>
  <c r="EUC36" i="304"/>
  <c r="EUD36" i="304"/>
  <c r="EUE36" i="304"/>
  <c r="EUF36" i="304"/>
  <c r="EUG36" i="304"/>
  <c r="EUH36" i="304"/>
  <c r="EUI36" i="304"/>
  <c r="EUJ36" i="304"/>
  <c r="EUK36" i="304"/>
  <c r="EUL36" i="304"/>
  <c r="EUM36" i="304"/>
  <c r="EUN36" i="304"/>
  <c r="EUO36" i="304"/>
  <c r="EUP36" i="304"/>
  <c r="EUQ36" i="304"/>
  <c r="EUR36" i="304"/>
  <c r="EUS36" i="304"/>
  <c r="EUT36" i="304"/>
  <c r="EUU36" i="304"/>
  <c r="EUV36" i="304"/>
  <c r="EUW36" i="304"/>
  <c r="EUX36" i="304"/>
  <c r="EUY36" i="304"/>
  <c r="EUZ36" i="304"/>
  <c r="EVA36" i="304"/>
  <c r="EVB36" i="304"/>
  <c r="EVC36" i="304"/>
  <c r="EVD36" i="304"/>
  <c r="EVE36" i="304"/>
  <c r="EVF36" i="304"/>
  <c r="EVG36" i="304"/>
  <c r="EVH36" i="304"/>
  <c r="EVI36" i="304"/>
  <c r="EVJ36" i="304"/>
  <c r="EVK36" i="304"/>
  <c r="EVL36" i="304"/>
  <c r="EVM36" i="304"/>
  <c r="EVN36" i="304"/>
  <c r="EVO36" i="304"/>
  <c r="EVP36" i="304"/>
  <c r="EVQ36" i="304"/>
  <c r="EVR36" i="304"/>
  <c r="EVS36" i="304"/>
  <c r="EVT36" i="304"/>
  <c r="EVU36" i="304"/>
  <c r="EVV36" i="304"/>
  <c r="EVW36" i="304"/>
  <c r="EVX36" i="304"/>
  <c r="EVY36" i="304"/>
  <c r="EVZ36" i="304"/>
  <c r="EWA36" i="304"/>
  <c r="EWB36" i="304"/>
  <c r="EWC36" i="304"/>
  <c r="EWD36" i="304"/>
  <c r="EWE36" i="304"/>
  <c r="EWF36" i="304"/>
  <c r="EWG36" i="304"/>
  <c r="EWH36" i="304"/>
  <c r="EWI36" i="304"/>
  <c r="EWJ36" i="304"/>
  <c r="EWK36" i="304"/>
  <c r="EWL36" i="304"/>
  <c r="EWM36" i="304"/>
  <c r="EWN36" i="304"/>
  <c r="EWO36" i="304"/>
  <c r="EWP36" i="304"/>
  <c r="EWQ36" i="304"/>
  <c r="EWR36" i="304"/>
  <c r="EWS36" i="304"/>
  <c r="EWT36" i="304"/>
  <c r="EWU36" i="304"/>
  <c r="EWV36" i="304"/>
  <c r="EWW36" i="304"/>
  <c r="EWX36" i="304"/>
  <c r="EWY36" i="304"/>
  <c r="EWZ36" i="304"/>
  <c r="EXA36" i="304"/>
  <c r="EXB36" i="304"/>
  <c r="EXC36" i="304"/>
  <c r="EXD36" i="304"/>
  <c r="EXE36" i="304"/>
  <c r="EXF36" i="304"/>
  <c r="EXG36" i="304"/>
  <c r="EXH36" i="304"/>
  <c r="EXI36" i="304"/>
  <c r="EXJ36" i="304"/>
  <c r="EXK36" i="304"/>
  <c r="EXL36" i="304"/>
  <c r="EXM36" i="304"/>
  <c r="EXN36" i="304"/>
  <c r="EXO36" i="304"/>
  <c r="EXP36" i="304"/>
  <c r="EXQ36" i="304"/>
  <c r="EXR36" i="304"/>
  <c r="EXS36" i="304"/>
  <c r="EXT36" i="304"/>
  <c r="EXU36" i="304"/>
  <c r="EXV36" i="304"/>
  <c r="EXW36" i="304"/>
  <c r="EXX36" i="304"/>
  <c r="EXY36" i="304"/>
  <c r="EXZ36" i="304"/>
  <c r="EYA36" i="304"/>
  <c r="EYB36" i="304"/>
  <c r="EYC36" i="304"/>
  <c r="EYD36" i="304"/>
  <c r="EYE36" i="304"/>
  <c r="EYF36" i="304"/>
  <c r="EYG36" i="304"/>
  <c r="EYH36" i="304"/>
  <c r="EYI36" i="304"/>
  <c r="EYJ36" i="304"/>
  <c r="EYK36" i="304"/>
  <c r="EYL36" i="304"/>
  <c r="EYM36" i="304"/>
  <c r="EYN36" i="304"/>
  <c r="EYO36" i="304"/>
  <c r="EYP36" i="304"/>
  <c r="EYQ36" i="304"/>
  <c r="EYR36" i="304"/>
  <c r="EYS36" i="304"/>
  <c r="EYT36" i="304"/>
  <c r="EYU36" i="304"/>
  <c r="EYV36" i="304"/>
  <c r="EYW36" i="304"/>
  <c r="EYX36" i="304"/>
  <c r="EYY36" i="304"/>
  <c r="EYZ36" i="304"/>
  <c r="EZA36" i="304"/>
  <c r="EZB36" i="304"/>
  <c r="EZC36" i="304"/>
  <c r="EZD36" i="304"/>
  <c r="EZE36" i="304"/>
  <c r="EZF36" i="304"/>
  <c r="EZG36" i="304"/>
  <c r="EZH36" i="304"/>
  <c r="EZI36" i="304"/>
  <c r="EZJ36" i="304"/>
  <c r="EZK36" i="304"/>
  <c r="EZL36" i="304"/>
  <c r="EZM36" i="304"/>
  <c r="EZN36" i="304"/>
  <c r="EZO36" i="304"/>
  <c r="EZP36" i="304"/>
  <c r="EZQ36" i="304"/>
  <c r="EZR36" i="304"/>
  <c r="EZS36" i="304"/>
  <c r="EZT36" i="304"/>
  <c r="EZU36" i="304"/>
  <c r="EZV36" i="304"/>
  <c r="EZW36" i="304"/>
  <c r="EZX36" i="304"/>
  <c r="EZY36" i="304"/>
  <c r="EZZ36" i="304"/>
  <c r="FAA36" i="304"/>
  <c r="FAB36" i="304"/>
  <c r="FAC36" i="304"/>
  <c r="FAD36" i="304"/>
  <c r="FAE36" i="304"/>
  <c r="FAF36" i="304"/>
  <c r="FAG36" i="304"/>
  <c r="FAH36" i="304"/>
  <c r="FAI36" i="304"/>
  <c r="FAJ36" i="304"/>
  <c r="FAK36" i="304"/>
  <c r="FAL36" i="304"/>
  <c r="FAM36" i="304"/>
  <c r="FAN36" i="304"/>
  <c r="FAO36" i="304"/>
  <c r="FAP36" i="304"/>
  <c r="FAQ36" i="304"/>
  <c r="FAR36" i="304"/>
  <c r="FAS36" i="304"/>
  <c r="FAT36" i="304"/>
  <c r="FAU36" i="304"/>
  <c r="FAV36" i="304"/>
  <c r="FAW36" i="304"/>
  <c r="FAX36" i="304"/>
  <c r="FAY36" i="304"/>
  <c r="FAZ36" i="304"/>
  <c r="FBA36" i="304"/>
  <c r="FBB36" i="304"/>
  <c r="FBC36" i="304"/>
  <c r="FBD36" i="304"/>
  <c r="FBE36" i="304"/>
  <c r="FBF36" i="304"/>
  <c r="FBG36" i="304"/>
  <c r="FBH36" i="304"/>
  <c r="FBI36" i="304"/>
  <c r="FBJ36" i="304"/>
  <c r="FBK36" i="304"/>
  <c r="FBL36" i="304"/>
  <c r="FBM36" i="304"/>
  <c r="FBN36" i="304"/>
  <c r="FBO36" i="304"/>
  <c r="FBP36" i="304"/>
  <c r="FBQ36" i="304"/>
  <c r="FBR36" i="304"/>
  <c r="FBS36" i="304"/>
  <c r="FBT36" i="304"/>
  <c r="FBU36" i="304"/>
  <c r="FBV36" i="304"/>
  <c r="FBW36" i="304"/>
  <c r="FBX36" i="304"/>
  <c r="FBY36" i="304"/>
  <c r="FBZ36" i="304"/>
  <c r="FCA36" i="304"/>
  <c r="FCB36" i="304"/>
  <c r="FCC36" i="304"/>
  <c r="FCD36" i="304"/>
  <c r="FCE36" i="304"/>
  <c r="FCF36" i="304"/>
  <c r="FCG36" i="304"/>
  <c r="FCH36" i="304"/>
  <c r="FCI36" i="304"/>
  <c r="FCJ36" i="304"/>
  <c r="FCK36" i="304"/>
  <c r="FCL36" i="304"/>
  <c r="FCM36" i="304"/>
  <c r="FCN36" i="304"/>
  <c r="FCO36" i="304"/>
  <c r="FCP36" i="304"/>
  <c r="FCQ36" i="304"/>
  <c r="FCR36" i="304"/>
  <c r="FCS36" i="304"/>
  <c r="FCT36" i="304"/>
  <c r="FCU36" i="304"/>
  <c r="FCV36" i="304"/>
  <c r="FCW36" i="304"/>
  <c r="FCX36" i="304"/>
  <c r="FCY36" i="304"/>
  <c r="FCZ36" i="304"/>
  <c r="FDA36" i="304"/>
  <c r="FDB36" i="304"/>
  <c r="FDC36" i="304"/>
  <c r="FDD36" i="304"/>
  <c r="FDE36" i="304"/>
  <c r="FDF36" i="304"/>
  <c r="FDG36" i="304"/>
  <c r="FDH36" i="304"/>
  <c r="FDI36" i="304"/>
  <c r="FDJ36" i="304"/>
  <c r="FDK36" i="304"/>
  <c r="FDL36" i="304"/>
  <c r="FDM36" i="304"/>
  <c r="FDN36" i="304"/>
  <c r="FDO36" i="304"/>
  <c r="FDP36" i="304"/>
  <c r="FDQ36" i="304"/>
  <c r="FDR36" i="304"/>
  <c r="FDS36" i="304"/>
  <c r="FDT36" i="304"/>
  <c r="FDU36" i="304"/>
  <c r="FDV36" i="304"/>
  <c r="FDW36" i="304"/>
  <c r="FDX36" i="304"/>
  <c r="FDY36" i="304"/>
  <c r="FDZ36" i="304"/>
  <c r="FEA36" i="304"/>
  <c r="FEB36" i="304"/>
  <c r="FEC36" i="304"/>
  <c r="FED36" i="304"/>
  <c r="FEE36" i="304"/>
  <c r="FEF36" i="304"/>
  <c r="FEG36" i="304"/>
  <c r="FEH36" i="304"/>
  <c r="FEI36" i="304"/>
  <c r="FEJ36" i="304"/>
  <c r="FEK36" i="304"/>
  <c r="FEL36" i="304"/>
  <c r="FEM36" i="304"/>
  <c r="FEN36" i="304"/>
  <c r="FEO36" i="304"/>
  <c r="FEP36" i="304"/>
  <c r="FEQ36" i="304"/>
  <c r="FER36" i="304"/>
  <c r="FES36" i="304"/>
  <c r="FET36" i="304"/>
  <c r="FEU36" i="304"/>
  <c r="FEV36" i="304"/>
  <c r="FEW36" i="304"/>
  <c r="FEX36" i="304"/>
  <c r="FEY36" i="304"/>
  <c r="FEZ36" i="304"/>
  <c r="FFA36" i="304"/>
  <c r="FFB36" i="304"/>
  <c r="FFC36" i="304"/>
  <c r="FFD36" i="304"/>
  <c r="FFE36" i="304"/>
  <c r="FFF36" i="304"/>
  <c r="FFG36" i="304"/>
  <c r="FFH36" i="304"/>
  <c r="FFI36" i="304"/>
  <c r="FFJ36" i="304"/>
  <c r="FFK36" i="304"/>
  <c r="FFL36" i="304"/>
  <c r="FFM36" i="304"/>
  <c r="FFN36" i="304"/>
  <c r="FFO36" i="304"/>
  <c r="FFP36" i="304"/>
  <c r="FFQ36" i="304"/>
  <c r="FFR36" i="304"/>
  <c r="FFS36" i="304"/>
  <c r="FFT36" i="304"/>
  <c r="FFU36" i="304"/>
  <c r="FFV36" i="304"/>
  <c r="FFW36" i="304"/>
  <c r="FFX36" i="304"/>
  <c r="FFY36" i="304"/>
  <c r="FFZ36" i="304"/>
  <c r="FGA36" i="304"/>
  <c r="FGB36" i="304"/>
  <c r="FGC36" i="304"/>
  <c r="FGD36" i="304"/>
  <c r="FGE36" i="304"/>
  <c r="FGF36" i="304"/>
  <c r="FGG36" i="304"/>
  <c r="FGH36" i="304"/>
  <c r="FGI36" i="304"/>
  <c r="FGJ36" i="304"/>
  <c r="FGK36" i="304"/>
  <c r="FGL36" i="304"/>
  <c r="FGM36" i="304"/>
  <c r="FGN36" i="304"/>
  <c r="FGO36" i="304"/>
  <c r="FGP36" i="304"/>
  <c r="FGQ36" i="304"/>
  <c r="FGR36" i="304"/>
  <c r="FGS36" i="304"/>
  <c r="FGT36" i="304"/>
  <c r="FGU36" i="304"/>
  <c r="FGV36" i="304"/>
  <c r="FGW36" i="304"/>
  <c r="FGX36" i="304"/>
  <c r="FGY36" i="304"/>
  <c r="FGZ36" i="304"/>
  <c r="FHA36" i="304"/>
  <c r="FHB36" i="304"/>
  <c r="FHC36" i="304"/>
  <c r="FHD36" i="304"/>
  <c r="FHE36" i="304"/>
  <c r="FHF36" i="304"/>
  <c r="FHG36" i="304"/>
  <c r="FHH36" i="304"/>
  <c r="FHI36" i="304"/>
  <c r="FHJ36" i="304"/>
  <c r="FHK36" i="304"/>
  <c r="FHL36" i="304"/>
  <c r="FHM36" i="304"/>
  <c r="FHN36" i="304"/>
  <c r="FHO36" i="304"/>
  <c r="FHP36" i="304"/>
  <c r="FHQ36" i="304"/>
  <c r="FHR36" i="304"/>
  <c r="FHS36" i="304"/>
  <c r="FHT36" i="304"/>
  <c r="FHU36" i="304"/>
  <c r="FHV36" i="304"/>
  <c r="FHW36" i="304"/>
  <c r="FHX36" i="304"/>
  <c r="FHY36" i="304"/>
  <c r="FHZ36" i="304"/>
  <c r="FIA36" i="304"/>
  <c r="FIB36" i="304"/>
  <c r="FIC36" i="304"/>
  <c r="FID36" i="304"/>
  <c r="FIE36" i="304"/>
  <c r="FIF36" i="304"/>
  <c r="FIG36" i="304"/>
  <c r="FIH36" i="304"/>
  <c r="FII36" i="304"/>
  <c r="FIJ36" i="304"/>
  <c r="FIK36" i="304"/>
  <c r="FIL36" i="304"/>
  <c r="FIM36" i="304"/>
  <c r="FIN36" i="304"/>
  <c r="FIO36" i="304"/>
  <c r="FIP36" i="304"/>
  <c r="FIQ36" i="304"/>
  <c r="FIR36" i="304"/>
  <c r="FIS36" i="304"/>
  <c r="FIT36" i="304"/>
  <c r="FIU36" i="304"/>
  <c r="FIV36" i="304"/>
  <c r="FIW36" i="304"/>
  <c r="FIX36" i="304"/>
  <c r="FIY36" i="304"/>
  <c r="FIZ36" i="304"/>
  <c r="FJA36" i="304"/>
  <c r="FJB36" i="304"/>
  <c r="FJC36" i="304"/>
  <c r="FJD36" i="304"/>
  <c r="FJE36" i="304"/>
  <c r="FJF36" i="304"/>
  <c r="FJG36" i="304"/>
  <c r="FJH36" i="304"/>
  <c r="FJI36" i="304"/>
  <c r="FJJ36" i="304"/>
  <c r="FJK36" i="304"/>
  <c r="FJL36" i="304"/>
  <c r="FJM36" i="304"/>
  <c r="FJN36" i="304"/>
  <c r="FJO36" i="304"/>
  <c r="FJP36" i="304"/>
  <c r="FJQ36" i="304"/>
  <c r="FJR36" i="304"/>
  <c r="FJS36" i="304"/>
  <c r="FJT36" i="304"/>
  <c r="FJU36" i="304"/>
  <c r="FJV36" i="304"/>
  <c r="FJW36" i="304"/>
  <c r="FJX36" i="304"/>
  <c r="FJY36" i="304"/>
  <c r="FJZ36" i="304"/>
  <c r="FKA36" i="304"/>
  <c r="FKB36" i="304"/>
  <c r="FKC36" i="304"/>
  <c r="FKD36" i="304"/>
  <c r="FKE36" i="304"/>
  <c r="FKF36" i="304"/>
  <c r="FKG36" i="304"/>
  <c r="FKH36" i="304"/>
  <c r="FKI36" i="304"/>
  <c r="FKJ36" i="304"/>
  <c r="FKK36" i="304"/>
  <c r="FKL36" i="304"/>
  <c r="FKM36" i="304"/>
  <c r="FKN36" i="304"/>
  <c r="FKO36" i="304"/>
  <c r="FKP36" i="304"/>
  <c r="FKQ36" i="304"/>
  <c r="FKR36" i="304"/>
  <c r="FKS36" i="304"/>
  <c r="FKT36" i="304"/>
  <c r="FKU36" i="304"/>
  <c r="FKV36" i="304"/>
  <c r="FKW36" i="304"/>
  <c r="FKX36" i="304"/>
  <c r="FKY36" i="304"/>
  <c r="FKZ36" i="304"/>
  <c r="FLA36" i="304"/>
  <c r="FLB36" i="304"/>
  <c r="FLC36" i="304"/>
  <c r="FLD36" i="304"/>
  <c r="FLE36" i="304"/>
  <c r="FLF36" i="304"/>
  <c r="FLG36" i="304"/>
  <c r="FLH36" i="304"/>
  <c r="FLI36" i="304"/>
  <c r="FLJ36" i="304"/>
  <c r="FLK36" i="304"/>
  <c r="FLL36" i="304"/>
  <c r="FLM36" i="304"/>
  <c r="FLN36" i="304"/>
  <c r="FLO36" i="304"/>
  <c r="FLP36" i="304"/>
  <c r="FLQ36" i="304"/>
  <c r="FLR36" i="304"/>
  <c r="FLS36" i="304"/>
  <c r="FLT36" i="304"/>
  <c r="FLU36" i="304"/>
  <c r="FLV36" i="304"/>
  <c r="FLW36" i="304"/>
  <c r="FLX36" i="304"/>
  <c r="FLY36" i="304"/>
  <c r="FLZ36" i="304"/>
  <c r="FMA36" i="304"/>
  <c r="FMB36" i="304"/>
  <c r="FMC36" i="304"/>
  <c r="FMD36" i="304"/>
  <c r="FME36" i="304"/>
  <c r="FMF36" i="304"/>
  <c r="FMG36" i="304"/>
  <c r="FMH36" i="304"/>
  <c r="FMI36" i="304"/>
  <c r="FMJ36" i="304"/>
  <c r="FMK36" i="304"/>
  <c r="FML36" i="304"/>
  <c r="FMM36" i="304"/>
  <c r="FMN36" i="304"/>
  <c r="FMO36" i="304"/>
  <c r="FMP36" i="304"/>
  <c r="FMQ36" i="304"/>
  <c r="FMR36" i="304"/>
  <c r="FMS36" i="304"/>
  <c r="FMT36" i="304"/>
  <c r="FMU36" i="304"/>
  <c r="FMV36" i="304"/>
  <c r="FMW36" i="304"/>
  <c r="FMX36" i="304"/>
  <c r="FMY36" i="304"/>
  <c r="FMZ36" i="304"/>
  <c r="FNA36" i="304"/>
  <c r="FNB36" i="304"/>
  <c r="FNC36" i="304"/>
  <c r="FND36" i="304"/>
  <c r="FNE36" i="304"/>
  <c r="FNF36" i="304"/>
  <c r="FNG36" i="304"/>
  <c r="FNH36" i="304"/>
  <c r="FNI36" i="304"/>
  <c r="FNJ36" i="304"/>
  <c r="FNK36" i="304"/>
  <c r="FNL36" i="304"/>
  <c r="FNM36" i="304"/>
  <c r="FNN36" i="304"/>
  <c r="FNO36" i="304"/>
  <c r="FNP36" i="304"/>
  <c r="FNQ36" i="304"/>
  <c r="FNR36" i="304"/>
  <c r="FNS36" i="304"/>
  <c r="FNT36" i="304"/>
  <c r="FNU36" i="304"/>
  <c r="FNV36" i="304"/>
  <c r="FNW36" i="304"/>
  <c r="FNX36" i="304"/>
  <c r="FNY36" i="304"/>
  <c r="FNZ36" i="304"/>
  <c r="FOA36" i="304"/>
  <c r="FOB36" i="304"/>
  <c r="FOC36" i="304"/>
  <c r="FOD36" i="304"/>
  <c r="FOE36" i="304"/>
  <c r="FOF36" i="304"/>
  <c r="FOG36" i="304"/>
  <c r="FOH36" i="304"/>
  <c r="FOI36" i="304"/>
  <c r="FOJ36" i="304"/>
  <c r="FOK36" i="304"/>
  <c r="FOL36" i="304"/>
  <c r="FOM36" i="304"/>
  <c r="FON36" i="304"/>
  <c r="FOO36" i="304"/>
  <c r="FOP36" i="304"/>
  <c r="FOQ36" i="304"/>
  <c r="FOR36" i="304"/>
  <c r="FOS36" i="304"/>
  <c r="FOT36" i="304"/>
  <c r="FOU36" i="304"/>
  <c r="FOV36" i="304"/>
  <c r="FOW36" i="304"/>
  <c r="FOX36" i="304"/>
  <c r="FOY36" i="304"/>
  <c r="FOZ36" i="304"/>
  <c r="FPA36" i="304"/>
  <c r="FPB36" i="304"/>
  <c r="FPC36" i="304"/>
  <c r="FPD36" i="304"/>
  <c r="FPE36" i="304"/>
  <c r="FPF36" i="304"/>
  <c r="FPG36" i="304"/>
  <c r="FPH36" i="304"/>
  <c r="FPI36" i="304"/>
  <c r="FPJ36" i="304"/>
  <c r="FPK36" i="304"/>
  <c r="FPL36" i="304"/>
  <c r="FPM36" i="304"/>
  <c r="FPN36" i="304"/>
  <c r="FPO36" i="304"/>
  <c r="FPP36" i="304"/>
  <c r="FPQ36" i="304"/>
  <c r="FPR36" i="304"/>
  <c r="FPS36" i="304"/>
  <c r="FPT36" i="304"/>
  <c r="FPU36" i="304"/>
  <c r="FPV36" i="304"/>
  <c r="FPW36" i="304"/>
  <c r="FPX36" i="304"/>
  <c r="FPY36" i="304"/>
  <c r="FPZ36" i="304"/>
  <c r="FQA36" i="304"/>
  <c r="FQB36" i="304"/>
  <c r="FQC36" i="304"/>
  <c r="FQD36" i="304"/>
  <c r="FQE36" i="304"/>
  <c r="FQF36" i="304"/>
  <c r="FQG36" i="304"/>
  <c r="FQH36" i="304"/>
  <c r="FQI36" i="304"/>
  <c r="FQJ36" i="304"/>
  <c r="FQK36" i="304"/>
  <c r="FQL36" i="304"/>
  <c r="FQM36" i="304"/>
  <c r="FQN36" i="304"/>
  <c r="FQO36" i="304"/>
  <c r="FQP36" i="304"/>
  <c r="FQQ36" i="304"/>
  <c r="FQR36" i="304"/>
  <c r="FQS36" i="304"/>
  <c r="FQT36" i="304"/>
  <c r="FQU36" i="304"/>
  <c r="FQV36" i="304"/>
  <c r="FQW36" i="304"/>
  <c r="FQX36" i="304"/>
  <c r="FQY36" i="304"/>
  <c r="FQZ36" i="304"/>
  <c r="FRA36" i="304"/>
  <c r="FRB36" i="304"/>
  <c r="FRC36" i="304"/>
  <c r="FRD36" i="304"/>
  <c r="FRE36" i="304"/>
  <c r="FRF36" i="304"/>
  <c r="FRG36" i="304"/>
  <c r="FRH36" i="304"/>
  <c r="FRI36" i="304"/>
  <c r="FRJ36" i="304"/>
  <c r="FRK36" i="304"/>
  <c r="FRL36" i="304"/>
  <c r="FRM36" i="304"/>
  <c r="FRN36" i="304"/>
  <c r="FRO36" i="304"/>
  <c r="FRP36" i="304"/>
  <c r="FRQ36" i="304"/>
  <c r="FRR36" i="304"/>
  <c r="FRS36" i="304"/>
  <c r="FRT36" i="304"/>
  <c r="FRU36" i="304"/>
  <c r="FRV36" i="304"/>
  <c r="FRW36" i="304"/>
  <c r="FRX36" i="304"/>
  <c r="FRY36" i="304"/>
  <c r="FRZ36" i="304"/>
  <c r="FSA36" i="304"/>
  <c r="FSB36" i="304"/>
  <c r="FSC36" i="304"/>
  <c r="FSD36" i="304"/>
  <c r="FSE36" i="304"/>
  <c r="FSF36" i="304"/>
  <c r="FSG36" i="304"/>
  <c r="FSH36" i="304"/>
  <c r="FSI36" i="304"/>
  <c r="FSJ36" i="304"/>
  <c r="FSK36" i="304"/>
  <c r="FSL36" i="304"/>
  <c r="FSM36" i="304"/>
  <c r="FSN36" i="304"/>
  <c r="FSO36" i="304"/>
  <c r="FSP36" i="304"/>
  <c r="FSQ36" i="304"/>
  <c r="FSR36" i="304"/>
  <c r="FSS36" i="304"/>
  <c r="FST36" i="304"/>
  <c r="FSU36" i="304"/>
  <c r="FSV36" i="304"/>
  <c r="FSW36" i="304"/>
  <c r="FSX36" i="304"/>
  <c r="FSY36" i="304"/>
  <c r="FSZ36" i="304"/>
  <c r="FTA36" i="304"/>
  <c r="FTB36" i="304"/>
  <c r="FTC36" i="304"/>
  <c r="FTD36" i="304"/>
  <c r="FTE36" i="304"/>
  <c r="FTF36" i="304"/>
  <c r="FTG36" i="304"/>
  <c r="FTH36" i="304"/>
  <c r="FTI36" i="304"/>
  <c r="FTJ36" i="304"/>
  <c r="FTK36" i="304"/>
  <c r="FTL36" i="304"/>
  <c r="FTM36" i="304"/>
  <c r="FTN36" i="304"/>
  <c r="FTO36" i="304"/>
  <c r="FTP36" i="304"/>
  <c r="FTQ36" i="304"/>
  <c r="FTR36" i="304"/>
  <c r="FTS36" i="304"/>
  <c r="FTT36" i="304"/>
  <c r="FTU36" i="304"/>
  <c r="FTV36" i="304"/>
  <c r="FTW36" i="304"/>
  <c r="FTX36" i="304"/>
  <c r="FTY36" i="304"/>
  <c r="FTZ36" i="304"/>
  <c r="FUA36" i="304"/>
  <c r="FUB36" i="304"/>
  <c r="FUC36" i="304"/>
  <c r="FUD36" i="304"/>
  <c r="FUE36" i="304"/>
  <c r="FUF36" i="304"/>
  <c r="FUG36" i="304"/>
  <c r="FUH36" i="304"/>
  <c r="FUI36" i="304"/>
  <c r="FUJ36" i="304"/>
  <c r="FUK36" i="304"/>
  <c r="FUL36" i="304"/>
  <c r="FUM36" i="304"/>
  <c r="FUN36" i="304"/>
  <c r="FUO36" i="304"/>
  <c r="FUP36" i="304"/>
  <c r="FUQ36" i="304"/>
  <c r="FUR36" i="304"/>
  <c r="FUS36" i="304"/>
  <c r="FUT36" i="304"/>
  <c r="FUU36" i="304"/>
  <c r="FUV36" i="304"/>
  <c r="FUW36" i="304"/>
  <c r="FUX36" i="304"/>
  <c r="FUY36" i="304"/>
  <c r="FUZ36" i="304"/>
  <c r="FVA36" i="304"/>
  <c r="FVB36" i="304"/>
  <c r="FVC36" i="304"/>
  <c r="FVD36" i="304"/>
  <c r="FVE36" i="304"/>
  <c r="FVF36" i="304"/>
  <c r="FVG36" i="304"/>
  <c r="FVH36" i="304"/>
  <c r="FVI36" i="304"/>
  <c r="FVJ36" i="304"/>
  <c r="FVK36" i="304"/>
  <c r="FVL36" i="304"/>
  <c r="FVM36" i="304"/>
  <c r="FVN36" i="304"/>
  <c r="FVO36" i="304"/>
  <c r="FVP36" i="304"/>
  <c r="FVQ36" i="304"/>
  <c r="FVR36" i="304"/>
  <c r="FVS36" i="304"/>
  <c r="FVT36" i="304"/>
  <c r="FVU36" i="304"/>
  <c r="FVV36" i="304"/>
  <c r="FVW36" i="304"/>
  <c r="FVX36" i="304"/>
  <c r="FVY36" i="304"/>
  <c r="FVZ36" i="304"/>
  <c r="FWA36" i="304"/>
  <c r="FWB36" i="304"/>
  <c r="FWC36" i="304"/>
  <c r="FWD36" i="304"/>
  <c r="FWE36" i="304"/>
  <c r="FWF36" i="304"/>
  <c r="FWG36" i="304"/>
  <c r="FWH36" i="304"/>
  <c r="FWI36" i="304"/>
  <c r="FWJ36" i="304"/>
  <c r="FWK36" i="304"/>
  <c r="FWL36" i="304"/>
  <c r="FWM36" i="304"/>
  <c r="FWN36" i="304"/>
  <c r="FWO36" i="304"/>
  <c r="FWP36" i="304"/>
  <c r="FWQ36" i="304"/>
  <c r="FWR36" i="304"/>
  <c r="FWS36" i="304"/>
  <c r="FWT36" i="304"/>
  <c r="FWU36" i="304"/>
  <c r="FWV36" i="304"/>
  <c r="FWW36" i="304"/>
  <c r="FWX36" i="304"/>
  <c r="FWY36" i="304"/>
  <c r="FWZ36" i="304"/>
  <c r="FXA36" i="304"/>
  <c r="FXB36" i="304"/>
  <c r="FXC36" i="304"/>
  <c r="FXD36" i="304"/>
  <c r="FXE36" i="304"/>
  <c r="FXF36" i="304"/>
  <c r="FXG36" i="304"/>
  <c r="FXH36" i="304"/>
  <c r="FXI36" i="304"/>
  <c r="FXJ36" i="304"/>
  <c r="FXK36" i="304"/>
  <c r="FXL36" i="304"/>
  <c r="FXM36" i="304"/>
  <c r="FXN36" i="304"/>
  <c r="FXO36" i="304"/>
  <c r="FXP36" i="304"/>
  <c r="FXQ36" i="304"/>
  <c r="FXR36" i="304"/>
  <c r="FXS36" i="304"/>
  <c r="FXT36" i="304"/>
  <c r="FXU36" i="304"/>
  <c r="FXV36" i="304"/>
  <c r="FXW36" i="304"/>
  <c r="FXX36" i="304"/>
  <c r="FXY36" i="304"/>
  <c r="FXZ36" i="304"/>
  <c r="FYA36" i="304"/>
  <c r="FYB36" i="304"/>
  <c r="FYC36" i="304"/>
  <c r="FYD36" i="304"/>
  <c r="FYE36" i="304"/>
  <c r="FYF36" i="304"/>
  <c r="FYG36" i="304"/>
  <c r="FYH36" i="304"/>
  <c r="FYI36" i="304"/>
  <c r="FYJ36" i="304"/>
  <c r="FYK36" i="304"/>
  <c r="FYL36" i="304"/>
  <c r="FYM36" i="304"/>
  <c r="FYN36" i="304"/>
  <c r="FYO36" i="304"/>
  <c r="FYP36" i="304"/>
  <c r="FYQ36" i="304"/>
  <c r="FYR36" i="304"/>
  <c r="FYS36" i="304"/>
  <c r="FYT36" i="304"/>
  <c r="FYU36" i="304"/>
  <c r="FYV36" i="304"/>
  <c r="FYW36" i="304"/>
  <c r="FYX36" i="304"/>
  <c r="FYY36" i="304"/>
  <c r="FYZ36" i="304"/>
  <c r="FZA36" i="304"/>
  <c r="FZB36" i="304"/>
  <c r="FZC36" i="304"/>
  <c r="FZD36" i="304"/>
  <c r="FZE36" i="304"/>
  <c r="FZF36" i="304"/>
  <c r="FZG36" i="304"/>
  <c r="FZH36" i="304"/>
  <c r="FZI36" i="304"/>
  <c r="FZJ36" i="304"/>
  <c r="FZK36" i="304"/>
  <c r="FZL36" i="304"/>
  <c r="FZM36" i="304"/>
  <c r="FZN36" i="304"/>
  <c r="FZO36" i="304"/>
  <c r="FZP36" i="304"/>
  <c r="FZQ36" i="304"/>
  <c r="FZR36" i="304"/>
  <c r="FZS36" i="304"/>
  <c r="FZT36" i="304"/>
  <c r="FZU36" i="304"/>
  <c r="FZV36" i="304"/>
  <c r="FZW36" i="304"/>
  <c r="FZX36" i="304"/>
  <c r="FZY36" i="304"/>
  <c r="FZZ36" i="304"/>
  <c r="GAA36" i="304"/>
  <c r="GAB36" i="304"/>
  <c r="GAC36" i="304"/>
  <c r="GAD36" i="304"/>
  <c r="GAE36" i="304"/>
  <c r="GAF36" i="304"/>
  <c r="GAG36" i="304"/>
  <c r="GAH36" i="304"/>
  <c r="GAI36" i="304"/>
  <c r="GAJ36" i="304"/>
  <c r="GAK36" i="304"/>
  <c r="GAL36" i="304"/>
  <c r="GAM36" i="304"/>
  <c r="GAN36" i="304"/>
  <c r="GAO36" i="304"/>
  <c r="GAP36" i="304"/>
  <c r="GAQ36" i="304"/>
  <c r="GAR36" i="304"/>
  <c r="GAS36" i="304"/>
  <c r="GAT36" i="304"/>
  <c r="GAU36" i="304"/>
  <c r="GAV36" i="304"/>
  <c r="GAW36" i="304"/>
  <c r="GAX36" i="304"/>
  <c r="GAY36" i="304"/>
  <c r="GAZ36" i="304"/>
  <c r="GBA36" i="304"/>
  <c r="GBB36" i="304"/>
  <c r="GBC36" i="304"/>
  <c r="GBD36" i="304"/>
  <c r="GBE36" i="304"/>
  <c r="GBF36" i="304"/>
  <c r="GBG36" i="304"/>
  <c r="GBH36" i="304"/>
  <c r="GBI36" i="304"/>
  <c r="GBJ36" i="304"/>
  <c r="GBK36" i="304"/>
  <c r="GBL36" i="304"/>
  <c r="GBM36" i="304"/>
  <c r="GBN36" i="304"/>
  <c r="GBO36" i="304"/>
  <c r="GBP36" i="304"/>
  <c r="GBQ36" i="304"/>
  <c r="GBR36" i="304"/>
  <c r="GBS36" i="304"/>
  <c r="GBT36" i="304"/>
  <c r="GBU36" i="304"/>
  <c r="GBV36" i="304"/>
  <c r="GBW36" i="304"/>
  <c r="GBX36" i="304"/>
  <c r="GBY36" i="304"/>
  <c r="GBZ36" i="304"/>
  <c r="GCA36" i="304"/>
  <c r="GCB36" i="304"/>
  <c r="GCC36" i="304"/>
  <c r="GCD36" i="304"/>
  <c r="GCE36" i="304"/>
  <c r="GCF36" i="304"/>
  <c r="GCG36" i="304"/>
  <c r="GCH36" i="304"/>
  <c r="GCI36" i="304"/>
  <c r="GCJ36" i="304"/>
  <c r="GCK36" i="304"/>
  <c r="GCL36" i="304"/>
  <c r="GCM36" i="304"/>
  <c r="GCN36" i="304"/>
  <c r="GCO36" i="304"/>
  <c r="GCP36" i="304"/>
  <c r="GCQ36" i="304"/>
  <c r="GCR36" i="304"/>
  <c r="GCS36" i="304"/>
  <c r="GCT36" i="304"/>
  <c r="GCU36" i="304"/>
  <c r="GCV36" i="304"/>
  <c r="GCW36" i="304"/>
  <c r="GCX36" i="304"/>
  <c r="GCY36" i="304"/>
  <c r="GCZ36" i="304"/>
  <c r="GDA36" i="304"/>
  <c r="GDB36" i="304"/>
  <c r="GDC36" i="304"/>
  <c r="GDD36" i="304"/>
  <c r="GDE36" i="304"/>
  <c r="GDF36" i="304"/>
  <c r="GDG36" i="304"/>
  <c r="GDH36" i="304"/>
  <c r="GDI36" i="304"/>
  <c r="GDJ36" i="304"/>
  <c r="GDK36" i="304"/>
  <c r="GDL36" i="304"/>
  <c r="GDM36" i="304"/>
  <c r="GDN36" i="304"/>
  <c r="GDO36" i="304"/>
  <c r="GDP36" i="304"/>
  <c r="GDQ36" i="304"/>
  <c r="GDR36" i="304"/>
  <c r="GDS36" i="304"/>
  <c r="GDT36" i="304"/>
  <c r="GDU36" i="304"/>
  <c r="GDV36" i="304"/>
  <c r="GDW36" i="304"/>
  <c r="GDX36" i="304"/>
  <c r="GDY36" i="304"/>
  <c r="GDZ36" i="304"/>
  <c r="GEA36" i="304"/>
  <c r="GEB36" i="304"/>
  <c r="GEC36" i="304"/>
  <c r="GED36" i="304"/>
  <c r="GEE36" i="304"/>
  <c r="GEF36" i="304"/>
  <c r="GEG36" i="304"/>
  <c r="GEH36" i="304"/>
  <c r="GEI36" i="304"/>
  <c r="GEJ36" i="304"/>
  <c r="GEK36" i="304"/>
  <c r="GEL36" i="304"/>
  <c r="GEM36" i="304"/>
  <c r="GEN36" i="304"/>
  <c r="GEO36" i="304"/>
  <c r="GEP36" i="304"/>
  <c r="GEQ36" i="304"/>
  <c r="GER36" i="304"/>
  <c r="GES36" i="304"/>
  <c r="GET36" i="304"/>
  <c r="GEU36" i="304"/>
  <c r="GEV36" i="304"/>
  <c r="GEW36" i="304"/>
  <c r="GEX36" i="304"/>
  <c r="GEY36" i="304"/>
  <c r="GEZ36" i="304"/>
  <c r="GFA36" i="304"/>
  <c r="GFB36" i="304"/>
  <c r="GFC36" i="304"/>
  <c r="GFD36" i="304"/>
  <c r="GFE36" i="304"/>
  <c r="GFF36" i="304"/>
  <c r="GFG36" i="304"/>
  <c r="GFH36" i="304"/>
  <c r="GFI36" i="304"/>
  <c r="GFJ36" i="304"/>
  <c r="GFK36" i="304"/>
  <c r="GFL36" i="304"/>
  <c r="GFM36" i="304"/>
  <c r="GFN36" i="304"/>
  <c r="GFO36" i="304"/>
  <c r="GFP36" i="304"/>
  <c r="GFQ36" i="304"/>
  <c r="GFR36" i="304"/>
  <c r="GFS36" i="304"/>
  <c r="GFT36" i="304"/>
  <c r="GFU36" i="304"/>
  <c r="GFV36" i="304"/>
  <c r="GFW36" i="304"/>
  <c r="GFX36" i="304"/>
  <c r="GFY36" i="304"/>
  <c r="GFZ36" i="304"/>
  <c r="GGA36" i="304"/>
  <c r="GGB36" i="304"/>
  <c r="GGC36" i="304"/>
  <c r="GGD36" i="304"/>
  <c r="GGE36" i="304"/>
  <c r="GGF36" i="304"/>
  <c r="GGG36" i="304"/>
  <c r="GGH36" i="304"/>
  <c r="GGI36" i="304"/>
  <c r="GGJ36" i="304"/>
  <c r="GGK36" i="304"/>
  <c r="GGL36" i="304"/>
  <c r="GGM36" i="304"/>
  <c r="GGN36" i="304"/>
  <c r="GGO36" i="304"/>
  <c r="GGP36" i="304"/>
  <c r="GGQ36" i="304"/>
  <c r="GGR36" i="304"/>
  <c r="GGS36" i="304"/>
  <c r="GGT36" i="304"/>
  <c r="GGU36" i="304"/>
  <c r="GGV36" i="304"/>
  <c r="GGW36" i="304"/>
  <c r="GGX36" i="304"/>
  <c r="GGY36" i="304"/>
  <c r="GGZ36" i="304"/>
  <c r="GHA36" i="304"/>
  <c r="GHB36" i="304"/>
  <c r="GHC36" i="304"/>
  <c r="GHD36" i="304"/>
  <c r="GHE36" i="304"/>
  <c r="GHF36" i="304"/>
  <c r="GHG36" i="304"/>
  <c r="GHH36" i="304"/>
  <c r="GHI36" i="304"/>
  <c r="GHJ36" i="304"/>
  <c r="GHK36" i="304"/>
  <c r="GHL36" i="304"/>
  <c r="GHM36" i="304"/>
  <c r="GHN36" i="304"/>
  <c r="GHO36" i="304"/>
  <c r="GHP36" i="304"/>
  <c r="GHQ36" i="304"/>
  <c r="GHR36" i="304"/>
  <c r="GHS36" i="304"/>
  <c r="GHT36" i="304"/>
  <c r="GHU36" i="304"/>
  <c r="GHV36" i="304"/>
  <c r="GHW36" i="304"/>
  <c r="GHX36" i="304"/>
  <c r="GHY36" i="304"/>
  <c r="GHZ36" i="304"/>
  <c r="GIA36" i="304"/>
  <c r="GIB36" i="304"/>
  <c r="GIC36" i="304"/>
  <c r="GID36" i="304"/>
  <c r="GIE36" i="304"/>
  <c r="GIF36" i="304"/>
  <c r="GIG36" i="304"/>
  <c r="GIH36" i="304"/>
  <c r="GII36" i="304"/>
  <c r="GIJ36" i="304"/>
  <c r="GIK36" i="304"/>
  <c r="GIL36" i="304"/>
  <c r="GIM36" i="304"/>
  <c r="GIN36" i="304"/>
  <c r="GIO36" i="304"/>
  <c r="GIP36" i="304"/>
  <c r="GIQ36" i="304"/>
  <c r="GIR36" i="304"/>
  <c r="GIS36" i="304"/>
  <c r="GIT36" i="304"/>
  <c r="GIU36" i="304"/>
  <c r="GIV36" i="304"/>
  <c r="GIW36" i="304"/>
  <c r="GIX36" i="304"/>
  <c r="GIY36" i="304"/>
  <c r="GIZ36" i="304"/>
  <c r="GJA36" i="304"/>
  <c r="GJB36" i="304"/>
  <c r="GJC36" i="304"/>
  <c r="GJD36" i="304"/>
  <c r="GJE36" i="304"/>
  <c r="GJF36" i="304"/>
  <c r="GJG36" i="304"/>
  <c r="GJH36" i="304"/>
  <c r="GJI36" i="304"/>
  <c r="GJJ36" i="304"/>
  <c r="GJK36" i="304"/>
  <c r="GJL36" i="304"/>
  <c r="GJM36" i="304"/>
  <c r="GJN36" i="304"/>
  <c r="GJO36" i="304"/>
  <c r="GJP36" i="304"/>
  <c r="GJQ36" i="304"/>
  <c r="GJR36" i="304"/>
  <c r="GJS36" i="304"/>
  <c r="GJT36" i="304"/>
  <c r="GJU36" i="304"/>
  <c r="GJV36" i="304"/>
  <c r="GJW36" i="304"/>
  <c r="GJX36" i="304"/>
  <c r="GJY36" i="304"/>
  <c r="GJZ36" i="304"/>
  <c r="GKA36" i="304"/>
  <c r="GKB36" i="304"/>
  <c r="GKC36" i="304"/>
  <c r="GKD36" i="304"/>
  <c r="GKE36" i="304"/>
  <c r="GKF36" i="304"/>
  <c r="GKG36" i="304"/>
  <c r="GKH36" i="304"/>
  <c r="GKI36" i="304"/>
  <c r="GKJ36" i="304"/>
  <c r="GKK36" i="304"/>
  <c r="GKL36" i="304"/>
  <c r="GKM36" i="304"/>
  <c r="GKN36" i="304"/>
  <c r="GKO36" i="304"/>
  <c r="GKP36" i="304"/>
  <c r="GKQ36" i="304"/>
  <c r="GKR36" i="304"/>
  <c r="GKS36" i="304"/>
  <c r="GKT36" i="304"/>
  <c r="GKU36" i="304"/>
  <c r="GKV36" i="304"/>
  <c r="GKW36" i="304"/>
  <c r="GKX36" i="304"/>
  <c r="GKY36" i="304"/>
  <c r="GKZ36" i="304"/>
  <c r="GLA36" i="304"/>
  <c r="GLB36" i="304"/>
  <c r="GLC36" i="304"/>
  <c r="GLD36" i="304"/>
  <c r="GLE36" i="304"/>
  <c r="GLF36" i="304"/>
  <c r="GLG36" i="304"/>
  <c r="GLH36" i="304"/>
  <c r="GLI36" i="304"/>
  <c r="GLJ36" i="304"/>
  <c r="GLK36" i="304"/>
  <c r="GLL36" i="304"/>
  <c r="GLM36" i="304"/>
  <c r="GLN36" i="304"/>
  <c r="GLO36" i="304"/>
  <c r="GLP36" i="304"/>
  <c r="GLQ36" i="304"/>
  <c r="GLR36" i="304"/>
  <c r="GLS36" i="304"/>
  <c r="GLT36" i="304"/>
  <c r="GLU36" i="304"/>
  <c r="GLV36" i="304"/>
  <c r="GLW36" i="304"/>
  <c r="GLX36" i="304"/>
  <c r="GLY36" i="304"/>
  <c r="GLZ36" i="304"/>
  <c r="GMA36" i="304"/>
  <c r="GMB36" i="304"/>
  <c r="GMC36" i="304"/>
  <c r="GMD36" i="304"/>
  <c r="GME36" i="304"/>
  <c r="GMF36" i="304"/>
  <c r="GMG36" i="304"/>
  <c r="GMH36" i="304"/>
  <c r="GMI36" i="304"/>
  <c r="GMJ36" i="304"/>
  <c r="GMK36" i="304"/>
  <c r="GML36" i="304"/>
  <c r="GMM36" i="304"/>
  <c r="GMN36" i="304"/>
  <c r="GMO36" i="304"/>
  <c r="GMP36" i="304"/>
  <c r="GMQ36" i="304"/>
  <c r="GMR36" i="304"/>
  <c r="GMS36" i="304"/>
  <c r="GMT36" i="304"/>
  <c r="GMU36" i="304"/>
  <c r="GMV36" i="304"/>
  <c r="GMW36" i="304"/>
  <c r="GMX36" i="304"/>
  <c r="GMY36" i="304"/>
  <c r="GMZ36" i="304"/>
  <c r="GNA36" i="304"/>
  <c r="GNB36" i="304"/>
  <c r="GNC36" i="304"/>
  <c r="GND36" i="304"/>
  <c r="GNE36" i="304"/>
  <c r="GNF36" i="304"/>
  <c r="GNG36" i="304"/>
  <c r="GNH36" i="304"/>
  <c r="GNI36" i="304"/>
  <c r="GNJ36" i="304"/>
  <c r="GNK36" i="304"/>
  <c r="GNL36" i="304"/>
  <c r="GNM36" i="304"/>
  <c r="GNN36" i="304"/>
  <c r="GNO36" i="304"/>
  <c r="GNP36" i="304"/>
  <c r="GNQ36" i="304"/>
  <c r="GNR36" i="304"/>
  <c r="GNS36" i="304"/>
  <c r="GNT36" i="304"/>
  <c r="GNU36" i="304"/>
  <c r="GNV36" i="304"/>
  <c r="GNW36" i="304"/>
  <c r="GNX36" i="304"/>
  <c r="GNY36" i="304"/>
  <c r="GNZ36" i="304"/>
  <c r="GOA36" i="304"/>
  <c r="GOB36" i="304"/>
  <c r="GOC36" i="304"/>
  <c r="GOD36" i="304"/>
  <c r="GOE36" i="304"/>
  <c r="GOF36" i="304"/>
  <c r="GOG36" i="304"/>
  <c r="GOH36" i="304"/>
  <c r="GOI36" i="304"/>
  <c r="GOJ36" i="304"/>
  <c r="GOK36" i="304"/>
  <c r="GOL36" i="304"/>
  <c r="GOM36" i="304"/>
  <c r="GON36" i="304"/>
  <c r="GOO36" i="304"/>
  <c r="GOP36" i="304"/>
  <c r="GOQ36" i="304"/>
  <c r="GOR36" i="304"/>
  <c r="GOS36" i="304"/>
  <c r="GOT36" i="304"/>
  <c r="GOU36" i="304"/>
  <c r="GOV36" i="304"/>
  <c r="GOW36" i="304"/>
  <c r="GOX36" i="304"/>
  <c r="GOY36" i="304"/>
  <c r="GOZ36" i="304"/>
  <c r="GPA36" i="304"/>
  <c r="GPB36" i="304"/>
  <c r="GPC36" i="304"/>
  <c r="GPD36" i="304"/>
  <c r="GPE36" i="304"/>
  <c r="GPF36" i="304"/>
  <c r="GPG36" i="304"/>
  <c r="GPH36" i="304"/>
  <c r="GPI36" i="304"/>
  <c r="GPJ36" i="304"/>
  <c r="GPK36" i="304"/>
  <c r="GPL36" i="304"/>
  <c r="GPM36" i="304"/>
  <c r="GPN36" i="304"/>
  <c r="GPO36" i="304"/>
  <c r="GPP36" i="304"/>
  <c r="GPQ36" i="304"/>
  <c r="GPR36" i="304"/>
  <c r="GPS36" i="304"/>
  <c r="GPT36" i="304"/>
  <c r="GPU36" i="304"/>
  <c r="GPV36" i="304"/>
  <c r="GPW36" i="304"/>
  <c r="GPX36" i="304"/>
  <c r="GPY36" i="304"/>
  <c r="GPZ36" i="304"/>
  <c r="GQA36" i="304"/>
  <c r="GQB36" i="304"/>
  <c r="GQC36" i="304"/>
  <c r="GQD36" i="304"/>
  <c r="GQE36" i="304"/>
  <c r="GQF36" i="304"/>
  <c r="GQG36" i="304"/>
  <c r="GQH36" i="304"/>
  <c r="GQI36" i="304"/>
  <c r="GQJ36" i="304"/>
  <c r="GQK36" i="304"/>
  <c r="GQL36" i="304"/>
  <c r="GQM36" i="304"/>
  <c r="GQN36" i="304"/>
  <c r="GQO36" i="304"/>
  <c r="GQP36" i="304"/>
  <c r="GQQ36" i="304"/>
  <c r="GQR36" i="304"/>
  <c r="GQS36" i="304"/>
  <c r="GQT36" i="304"/>
  <c r="GQU36" i="304"/>
  <c r="GQV36" i="304"/>
  <c r="GQW36" i="304"/>
  <c r="GQX36" i="304"/>
  <c r="GQY36" i="304"/>
  <c r="GQZ36" i="304"/>
  <c r="GRA36" i="304"/>
  <c r="GRB36" i="304"/>
  <c r="GRC36" i="304"/>
  <c r="GRD36" i="304"/>
  <c r="GRE36" i="304"/>
  <c r="GRF36" i="304"/>
  <c r="GRG36" i="304"/>
  <c r="GRH36" i="304"/>
  <c r="GRI36" i="304"/>
  <c r="GRJ36" i="304"/>
  <c r="GRK36" i="304"/>
  <c r="GRL36" i="304"/>
  <c r="GRM36" i="304"/>
  <c r="GRN36" i="304"/>
  <c r="GRO36" i="304"/>
  <c r="GRP36" i="304"/>
  <c r="GRQ36" i="304"/>
  <c r="GRR36" i="304"/>
  <c r="GRS36" i="304"/>
  <c r="GRT36" i="304"/>
  <c r="GRU36" i="304"/>
  <c r="GRV36" i="304"/>
  <c r="GRW36" i="304"/>
  <c r="GRX36" i="304"/>
  <c r="GRY36" i="304"/>
  <c r="GRZ36" i="304"/>
  <c r="GSA36" i="304"/>
  <c r="GSB36" i="304"/>
  <c r="GSC36" i="304"/>
  <c r="GSD36" i="304"/>
  <c r="GSE36" i="304"/>
  <c r="GSF36" i="304"/>
  <c r="GSG36" i="304"/>
  <c r="GSH36" i="304"/>
  <c r="GSI36" i="304"/>
  <c r="GSJ36" i="304"/>
  <c r="GSK36" i="304"/>
  <c r="GSL36" i="304"/>
  <c r="GSM36" i="304"/>
  <c r="GSN36" i="304"/>
  <c r="GSO36" i="304"/>
  <c r="GSP36" i="304"/>
  <c r="GSQ36" i="304"/>
  <c r="GSR36" i="304"/>
  <c r="GSS36" i="304"/>
  <c r="GST36" i="304"/>
  <c r="GSU36" i="304"/>
  <c r="GSV36" i="304"/>
  <c r="GSW36" i="304"/>
  <c r="GSX36" i="304"/>
  <c r="GSY36" i="304"/>
  <c r="GSZ36" i="304"/>
  <c r="GTA36" i="304"/>
  <c r="GTB36" i="304"/>
  <c r="GTC36" i="304"/>
  <c r="GTD36" i="304"/>
  <c r="GTE36" i="304"/>
  <c r="GTF36" i="304"/>
  <c r="GTG36" i="304"/>
  <c r="GTH36" i="304"/>
  <c r="GTI36" i="304"/>
  <c r="GTJ36" i="304"/>
  <c r="GTK36" i="304"/>
  <c r="GTL36" i="304"/>
  <c r="GTM36" i="304"/>
  <c r="GTN36" i="304"/>
  <c r="GTO36" i="304"/>
  <c r="GTP36" i="304"/>
  <c r="GTQ36" i="304"/>
  <c r="GTR36" i="304"/>
  <c r="GTS36" i="304"/>
  <c r="GTT36" i="304"/>
  <c r="GTU36" i="304"/>
  <c r="GTV36" i="304"/>
  <c r="GTW36" i="304"/>
  <c r="GTX36" i="304"/>
  <c r="GTY36" i="304"/>
  <c r="GTZ36" i="304"/>
  <c r="GUA36" i="304"/>
  <c r="GUB36" i="304"/>
  <c r="GUC36" i="304"/>
  <c r="GUD36" i="304"/>
  <c r="GUE36" i="304"/>
  <c r="GUF36" i="304"/>
  <c r="GUG36" i="304"/>
  <c r="GUH36" i="304"/>
  <c r="GUI36" i="304"/>
  <c r="GUJ36" i="304"/>
  <c r="GUK36" i="304"/>
  <c r="GUL36" i="304"/>
  <c r="GUM36" i="304"/>
  <c r="GUN36" i="304"/>
  <c r="GUO36" i="304"/>
  <c r="GUP36" i="304"/>
  <c r="GUQ36" i="304"/>
  <c r="GUR36" i="304"/>
  <c r="GUS36" i="304"/>
  <c r="GUT36" i="304"/>
  <c r="GUU36" i="304"/>
  <c r="GUV36" i="304"/>
  <c r="GUW36" i="304"/>
  <c r="GUX36" i="304"/>
  <c r="GUY36" i="304"/>
  <c r="GUZ36" i="304"/>
  <c r="GVA36" i="304"/>
  <c r="GVB36" i="304"/>
  <c r="GVC36" i="304"/>
  <c r="GVD36" i="304"/>
  <c r="GVE36" i="304"/>
  <c r="GVF36" i="304"/>
  <c r="GVG36" i="304"/>
  <c r="GVH36" i="304"/>
  <c r="GVI36" i="304"/>
  <c r="GVJ36" i="304"/>
  <c r="GVK36" i="304"/>
  <c r="GVL36" i="304"/>
  <c r="GVM36" i="304"/>
  <c r="GVN36" i="304"/>
  <c r="GVO36" i="304"/>
  <c r="GVP36" i="304"/>
  <c r="GVQ36" i="304"/>
  <c r="GVR36" i="304"/>
  <c r="GVS36" i="304"/>
  <c r="GVT36" i="304"/>
  <c r="GVU36" i="304"/>
  <c r="GVV36" i="304"/>
  <c r="GVW36" i="304"/>
  <c r="GVX36" i="304"/>
  <c r="GVY36" i="304"/>
  <c r="GVZ36" i="304"/>
  <c r="GWA36" i="304"/>
  <c r="GWB36" i="304"/>
  <c r="GWC36" i="304"/>
  <c r="GWD36" i="304"/>
  <c r="GWE36" i="304"/>
  <c r="GWF36" i="304"/>
  <c r="GWG36" i="304"/>
  <c r="GWH36" i="304"/>
  <c r="GWI36" i="304"/>
  <c r="GWJ36" i="304"/>
  <c r="GWK36" i="304"/>
  <c r="GWL36" i="304"/>
  <c r="GWM36" i="304"/>
  <c r="GWN36" i="304"/>
  <c r="GWO36" i="304"/>
  <c r="GWP36" i="304"/>
  <c r="GWQ36" i="304"/>
  <c r="GWR36" i="304"/>
  <c r="GWS36" i="304"/>
  <c r="GWT36" i="304"/>
  <c r="GWU36" i="304"/>
  <c r="GWV36" i="304"/>
  <c r="GWW36" i="304"/>
  <c r="GWX36" i="304"/>
  <c r="GWY36" i="304"/>
  <c r="GWZ36" i="304"/>
  <c r="GXA36" i="304"/>
  <c r="GXB36" i="304"/>
  <c r="GXC36" i="304"/>
  <c r="GXD36" i="304"/>
  <c r="GXE36" i="304"/>
  <c r="GXF36" i="304"/>
  <c r="GXG36" i="304"/>
  <c r="GXH36" i="304"/>
  <c r="GXI36" i="304"/>
  <c r="GXJ36" i="304"/>
  <c r="GXK36" i="304"/>
  <c r="GXL36" i="304"/>
  <c r="GXM36" i="304"/>
  <c r="GXN36" i="304"/>
  <c r="GXO36" i="304"/>
  <c r="GXP36" i="304"/>
  <c r="GXQ36" i="304"/>
  <c r="GXR36" i="304"/>
  <c r="GXS36" i="304"/>
  <c r="GXT36" i="304"/>
  <c r="GXU36" i="304"/>
  <c r="GXV36" i="304"/>
  <c r="GXW36" i="304"/>
  <c r="GXX36" i="304"/>
  <c r="GXY36" i="304"/>
  <c r="GXZ36" i="304"/>
  <c r="GYA36" i="304"/>
  <c r="GYB36" i="304"/>
  <c r="GYC36" i="304"/>
  <c r="GYD36" i="304"/>
  <c r="GYE36" i="304"/>
  <c r="GYF36" i="304"/>
  <c r="GYG36" i="304"/>
  <c r="GYH36" i="304"/>
  <c r="GYI36" i="304"/>
  <c r="GYJ36" i="304"/>
  <c r="GYK36" i="304"/>
  <c r="GYL36" i="304"/>
  <c r="GYM36" i="304"/>
  <c r="GYN36" i="304"/>
  <c r="GYO36" i="304"/>
  <c r="GYP36" i="304"/>
  <c r="GYQ36" i="304"/>
  <c r="GYR36" i="304"/>
  <c r="GYS36" i="304"/>
  <c r="GYT36" i="304"/>
  <c r="GYU36" i="304"/>
  <c r="GYV36" i="304"/>
  <c r="GYW36" i="304"/>
  <c r="GYX36" i="304"/>
  <c r="GYY36" i="304"/>
  <c r="GYZ36" i="304"/>
  <c r="GZA36" i="304"/>
  <c r="GZB36" i="304"/>
  <c r="GZC36" i="304"/>
  <c r="GZD36" i="304"/>
  <c r="GZE36" i="304"/>
  <c r="GZF36" i="304"/>
  <c r="GZG36" i="304"/>
  <c r="GZH36" i="304"/>
  <c r="GZI36" i="304"/>
  <c r="GZJ36" i="304"/>
  <c r="GZK36" i="304"/>
  <c r="GZL36" i="304"/>
  <c r="GZM36" i="304"/>
  <c r="GZN36" i="304"/>
  <c r="GZO36" i="304"/>
  <c r="GZP36" i="304"/>
  <c r="GZQ36" i="304"/>
  <c r="GZR36" i="304"/>
  <c r="GZS36" i="304"/>
  <c r="GZT36" i="304"/>
  <c r="GZU36" i="304"/>
  <c r="GZV36" i="304"/>
  <c r="GZW36" i="304"/>
  <c r="GZX36" i="304"/>
  <c r="GZY36" i="304"/>
  <c r="GZZ36" i="304"/>
  <c r="HAA36" i="304"/>
  <c r="HAB36" i="304"/>
  <c r="HAC36" i="304"/>
  <c r="HAD36" i="304"/>
  <c r="HAE36" i="304"/>
  <c r="HAF36" i="304"/>
  <c r="HAG36" i="304"/>
  <c r="HAH36" i="304"/>
  <c r="HAI36" i="304"/>
  <c r="HAJ36" i="304"/>
  <c r="HAK36" i="304"/>
  <c r="HAL36" i="304"/>
  <c r="HAM36" i="304"/>
  <c r="HAN36" i="304"/>
  <c r="HAO36" i="304"/>
  <c r="HAP36" i="304"/>
  <c r="HAQ36" i="304"/>
  <c r="HAR36" i="304"/>
  <c r="HAS36" i="304"/>
  <c r="HAT36" i="304"/>
  <c r="HAU36" i="304"/>
  <c r="HAV36" i="304"/>
  <c r="HAW36" i="304"/>
  <c r="HAX36" i="304"/>
  <c r="HAY36" i="304"/>
  <c r="HAZ36" i="304"/>
  <c r="HBA36" i="304"/>
  <c r="HBB36" i="304"/>
  <c r="HBC36" i="304"/>
  <c r="HBD36" i="304"/>
  <c r="HBE36" i="304"/>
  <c r="HBF36" i="304"/>
  <c r="HBG36" i="304"/>
  <c r="HBH36" i="304"/>
  <c r="HBI36" i="304"/>
  <c r="HBJ36" i="304"/>
  <c r="HBK36" i="304"/>
  <c r="HBL36" i="304"/>
  <c r="HBM36" i="304"/>
  <c r="HBN36" i="304"/>
  <c r="HBO36" i="304"/>
  <c r="HBP36" i="304"/>
  <c r="HBQ36" i="304"/>
  <c r="HBR36" i="304"/>
  <c r="HBS36" i="304"/>
  <c r="HBT36" i="304"/>
  <c r="HBU36" i="304"/>
  <c r="HBV36" i="304"/>
  <c r="HBW36" i="304"/>
  <c r="HBX36" i="304"/>
  <c r="HBY36" i="304"/>
  <c r="HBZ36" i="304"/>
  <c r="HCA36" i="304"/>
  <c r="HCB36" i="304"/>
  <c r="HCC36" i="304"/>
  <c r="HCD36" i="304"/>
  <c r="HCE36" i="304"/>
  <c r="HCF36" i="304"/>
  <c r="HCG36" i="304"/>
  <c r="HCH36" i="304"/>
  <c r="HCI36" i="304"/>
  <c r="HCJ36" i="304"/>
  <c r="HCK36" i="304"/>
  <c r="HCL36" i="304"/>
  <c r="HCM36" i="304"/>
  <c r="HCN36" i="304"/>
  <c r="HCO36" i="304"/>
  <c r="HCP36" i="304"/>
  <c r="HCQ36" i="304"/>
  <c r="HCR36" i="304"/>
  <c r="HCS36" i="304"/>
  <c r="HCT36" i="304"/>
  <c r="HCU36" i="304"/>
  <c r="HCV36" i="304"/>
  <c r="HCW36" i="304"/>
  <c r="HCX36" i="304"/>
  <c r="HCY36" i="304"/>
  <c r="HCZ36" i="304"/>
  <c r="HDA36" i="304"/>
  <c r="HDB36" i="304"/>
  <c r="HDC36" i="304"/>
  <c r="HDD36" i="304"/>
  <c r="HDE36" i="304"/>
  <c r="HDF36" i="304"/>
  <c r="HDG36" i="304"/>
  <c r="HDH36" i="304"/>
  <c r="HDI36" i="304"/>
  <c r="HDJ36" i="304"/>
  <c r="HDK36" i="304"/>
  <c r="HDL36" i="304"/>
  <c r="HDM36" i="304"/>
  <c r="HDN36" i="304"/>
  <c r="HDO36" i="304"/>
  <c r="HDP36" i="304"/>
  <c r="HDQ36" i="304"/>
  <c r="HDR36" i="304"/>
  <c r="HDS36" i="304"/>
  <c r="HDT36" i="304"/>
  <c r="HDU36" i="304"/>
  <c r="HDV36" i="304"/>
  <c r="HDW36" i="304"/>
  <c r="HDX36" i="304"/>
  <c r="HDY36" i="304"/>
  <c r="HDZ36" i="304"/>
  <c r="HEA36" i="304"/>
  <c r="HEB36" i="304"/>
  <c r="HEC36" i="304"/>
  <c r="HED36" i="304"/>
  <c r="HEE36" i="304"/>
  <c r="HEF36" i="304"/>
  <c r="HEG36" i="304"/>
  <c r="HEH36" i="304"/>
  <c r="HEI36" i="304"/>
  <c r="HEJ36" i="304"/>
  <c r="HEK36" i="304"/>
  <c r="HEL36" i="304"/>
  <c r="HEM36" i="304"/>
  <c r="HEN36" i="304"/>
  <c r="HEO36" i="304"/>
  <c r="HEP36" i="304"/>
  <c r="HEQ36" i="304"/>
  <c r="HER36" i="304"/>
  <c r="HES36" i="304"/>
  <c r="HET36" i="304"/>
  <c r="HEU36" i="304"/>
  <c r="HEV36" i="304"/>
  <c r="HEW36" i="304"/>
  <c r="HEX36" i="304"/>
  <c r="HEY36" i="304"/>
  <c r="HEZ36" i="304"/>
  <c r="HFA36" i="304"/>
  <c r="HFB36" i="304"/>
  <c r="HFC36" i="304"/>
  <c r="HFD36" i="304"/>
  <c r="HFE36" i="304"/>
  <c r="HFF36" i="304"/>
  <c r="HFG36" i="304"/>
  <c r="HFH36" i="304"/>
  <c r="HFI36" i="304"/>
  <c r="HFJ36" i="304"/>
  <c r="HFK36" i="304"/>
  <c r="HFL36" i="304"/>
  <c r="HFM36" i="304"/>
  <c r="HFN36" i="304"/>
  <c r="HFO36" i="304"/>
  <c r="HFP36" i="304"/>
  <c r="HFQ36" i="304"/>
  <c r="HFR36" i="304"/>
  <c r="HFS36" i="304"/>
  <c r="HFT36" i="304"/>
  <c r="HFU36" i="304"/>
  <c r="HFV36" i="304"/>
  <c r="HFW36" i="304"/>
  <c r="HFX36" i="304"/>
  <c r="HFY36" i="304"/>
  <c r="HFZ36" i="304"/>
  <c r="HGA36" i="304"/>
  <c r="HGB36" i="304"/>
  <c r="HGC36" i="304"/>
  <c r="HGD36" i="304"/>
  <c r="HGE36" i="304"/>
  <c r="HGF36" i="304"/>
  <c r="HGG36" i="304"/>
  <c r="HGH36" i="304"/>
  <c r="HGI36" i="304"/>
  <c r="HGJ36" i="304"/>
  <c r="HGK36" i="304"/>
  <c r="HGL36" i="304"/>
  <c r="HGM36" i="304"/>
  <c r="HGN36" i="304"/>
  <c r="HGO36" i="304"/>
  <c r="HGP36" i="304"/>
  <c r="HGQ36" i="304"/>
  <c r="HGR36" i="304"/>
  <c r="HGS36" i="304"/>
  <c r="HGT36" i="304"/>
  <c r="HGU36" i="304"/>
  <c r="HGV36" i="304"/>
  <c r="HGW36" i="304"/>
  <c r="HGX36" i="304"/>
  <c r="HGY36" i="304"/>
  <c r="HGZ36" i="304"/>
  <c r="HHA36" i="304"/>
  <c r="HHB36" i="304"/>
  <c r="HHC36" i="304"/>
  <c r="HHD36" i="304"/>
  <c r="HHE36" i="304"/>
  <c r="HHF36" i="304"/>
  <c r="HHG36" i="304"/>
  <c r="HHH36" i="304"/>
  <c r="HHI36" i="304"/>
  <c r="HHJ36" i="304"/>
  <c r="HHK36" i="304"/>
  <c r="HHL36" i="304"/>
  <c r="HHM36" i="304"/>
  <c r="HHN36" i="304"/>
  <c r="HHO36" i="304"/>
  <c r="HHP36" i="304"/>
  <c r="HHQ36" i="304"/>
  <c r="HHR36" i="304"/>
  <c r="HHS36" i="304"/>
  <c r="HHT36" i="304"/>
  <c r="HHU36" i="304"/>
  <c r="HHV36" i="304"/>
  <c r="HHW36" i="304"/>
  <c r="HHX36" i="304"/>
  <c r="HHY36" i="304"/>
  <c r="HHZ36" i="304"/>
  <c r="HIA36" i="304"/>
  <c r="HIB36" i="304"/>
  <c r="HIC36" i="304"/>
  <c r="HID36" i="304"/>
  <c r="HIE36" i="304"/>
  <c r="HIF36" i="304"/>
  <c r="HIG36" i="304"/>
  <c r="HIH36" i="304"/>
  <c r="HII36" i="304"/>
  <c r="HIJ36" i="304"/>
  <c r="HIK36" i="304"/>
  <c r="HIL36" i="304"/>
  <c r="HIM36" i="304"/>
  <c r="HIN36" i="304"/>
  <c r="HIO36" i="304"/>
  <c r="HIP36" i="304"/>
  <c r="HIQ36" i="304"/>
  <c r="HIR36" i="304"/>
  <c r="HIS36" i="304"/>
  <c r="HIT36" i="304"/>
  <c r="HIU36" i="304"/>
  <c r="HIV36" i="304"/>
  <c r="HIW36" i="304"/>
  <c r="HIX36" i="304"/>
  <c r="HIY36" i="304"/>
  <c r="HIZ36" i="304"/>
  <c r="HJA36" i="304"/>
  <c r="HJB36" i="304"/>
  <c r="HJC36" i="304"/>
  <c r="HJD36" i="304"/>
  <c r="HJE36" i="304"/>
  <c r="HJF36" i="304"/>
  <c r="HJG36" i="304"/>
  <c r="HJH36" i="304"/>
  <c r="HJI36" i="304"/>
  <c r="HJJ36" i="304"/>
  <c r="HJK36" i="304"/>
  <c r="HJL36" i="304"/>
  <c r="HJM36" i="304"/>
  <c r="HJN36" i="304"/>
  <c r="HJO36" i="304"/>
  <c r="HJP36" i="304"/>
  <c r="HJQ36" i="304"/>
  <c r="HJR36" i="304"/>
  <c r="HJS36" i="304"/>
  <c r="HJT36" i="304"/>
  <c r="HJU36" i="304"/>
  <c r="HJV36" i="304"/>
  <c r="HJW36" i="304"/>
  <c r="HJX36" i="304"/>
  <c r="HJY36" i="304"/>
  <c r="HJZ36" i="304"/>
  <c r="HKA36" i="304"/>
  <c r="HKB36" i="304"/>
  <c r="HKC36" i="304"/>
  <c r="HKD36" i="304"/>
  <c r="HKE36" i="304"/>
  <c r="HKF36" i="304"/>
  <c r="HKG36" i="304"/>
  <c r="HKH36" i="304"/>
  <c r="HKI36" i="304"/>
  <c r="HKJ36" i="304"/>
  <c r="HKK36" i="304"/>
  <c r="HKL36" i="304"/>
  <c r="HKM36" i="304"/>
  <c r="HKN36" i="304"/>
  <c r="HKO36" i="304"/>
  <c r="HKP36" i="304"/>
  <c r="HKQ36" i="304"/>
  <c r="HKR36" i="304"/>
  <c r="HKS36" i="304"/>
  <c r="HKT36" i="304"/>
  <c r="HKU36" i="304"/>
  <c r="HKV36" i="304"/>
  <c r="HKW36" i="304"/>
  <c r="HKX36" i="304"/>
  <c r="HKY36" i="304"/>
  <c r="HKZ36" i="304"/>
  <c r="HLA36" i="304"/>
  <c r="HLB36" i="304"/>
  <c r="HLC36" i="304"/>
  <c r="HLD36" i="304"/>
  <c r="HLE36" i="304"/>
  <c r="HLF36" i="304"/>
  <c r="HLG36" i="304"/>
  <c r="HLH36" i="304"/>
  <c r="HLI36" i="304"/>
  <c r="HLJ36" i="304"/>
  <c r="HLK36" i="304"/>
  <c r="HLL36" i="304"/>
  <c r="HLM36" i="304"/>
  <c r="HLN36" i="304"/>
  <c r="HLO36" i="304"/>
  <c r="HLP36" i="304"/>
  <c r="HLQ36" i="304"/>
  <c r="HLR36" i="304"/>
  <c r="HLS36" i="304"/>
  <c r="HLT36" i="304"/>
  <c r="HLU36" i="304"/>
  <c r="HLV36" i="304"/>
  <c r="HLW36" i="304"/>
  <c r="HLX36" i="304"/>
  <c r="HLY36" i="304"/>
  <c r="HLZ36" i="304"/>
  <c r="HMA36" i="304"/>
  <c r="HMB36" i="304"/>
  <c r="HMC36" i="304"/>
  <c r="HMD36" i="304"/>
  <c r="HME36" i="304"/>
  <c r="HMF36" i="304"/>
  <c r="HMG36" i="304"/>
  <c r="HMH36" i="304"/>
  <c r="HMI36" i="304"/>
  <c r="HMJ36" i="304"/>
  <c r="HMK36" i="304"/>
  <c r="HML36" i="304"/>
  <c r="HMM36" i="304"/>
  <c r="HMN36" i="304"/>
  <c r="HMO36" i="304"/>
  <c r="HMP36" i="304"/>
  <c r="HMQ36" i="304"/>
  <c r="HMR36" i="304"/>
  <c r="HMS36" i="304"/>
  <c r="HMT36" i="304"/>
  <c r="HMU36" i="304"/>
  <c r="HMV36" i="304"/>
  <c r="HMW36" i="304"/>
  <c r="HMX36" i="304"/>
  <c r="HMY36" i="304"/>
  <c r="HMZ36" i="304"/>
  <c r="HNA36" i="304"/>
  <c r="HNB36" i="304"/>
  <c r="HNC36" i="304"/>
  <c r="HND36" i="304"/>
  <c r="HNE36" i="304"/>
  <c r="HNF36" i="304"/>
  <c r="HNG36" i="304"/>
  <c r="HNH36" i="304"/>
  <c r="HNI36" i="304"/>
  <c r="HNJ36" i="304"/>
  <c r="HNK36" i="304"/>
  <c r="HNL36" i="304"/>
  <c r="HNM36" i="304"/>
  <c r="HNN36" i="304"/>
  <c r="HNO36" i="304"/>
  <c r="HNP36" i="304"/>
  <c r="HNQ36" i="304"/>
  <c r="HNR36" i="304"/>
  <c r="HNS36" i="304"/>
  <c r="HNT36" i="304"/>
  <c r="HNU36" i="304"/>
  <c r="HNV36" i="304"/>
  <c r="HNW36" i="304"/>
  <c r="HNX36" i="304"/>
  <c r="HNY36" i="304"/>
  <c r="HNZ36" i="304"/>
  <c r="HOA36" i="304"/>
  <c r="HOB36" i="304"/>
  <c r="HOC36" i="304"/>
  <c r="HOD36" i="304"/>
  <c r="HOE36" i="304"/>
  <c r="HOF36" i="304"/>
  <c r="HOG36" i="304"/>
  <c r="HOH36" i="304"/>
  <c r="HOI36" i="304"/>
  <c r="HOJ36" i="304"/>
  <c r="HOK36" i="304"/>
  <c r="HOL36" i="304"/>
  <c r="HOM36" i="304"/>
  <c r="HON36" i="304"/>
  <c r="HOO36" i="304"/>
  <c r="HOP36" i="304"/>
  <c r="HOQ36" i="304"/>
  <c r="HOR36" i="304"/>
  <c r="HOS36" i="304"/>
  <c r="HOT36" i="304"/>
  <c r="HOU36" i="304"/>
  <c r="HOV36" i="304"/>
  <c r="HOW36" i="304"/>
  <c r="HOX36" i="304"/>
  <c r="HOY36" i="304"/>
  <c r="HOZ36" i="304"/>
  <c r="HPA36" i="304"/>
  <c r="HPB36" i="304"/>
  <c r="HPC36" i="304"/>
  <c r="HPD36" i="304"/>
  <c r="HPE36" i="304"/>
  <c r="HPF36" i="304"/>
  <c r="HPG36" i="304"/>
  <c r="HPH36" i="304"/>
  <c r="HPI36" i="304"/>
  <c r="HPJ36" i="304"/>
  <c r="HPK36" i="304"/>
  <c r="HPL36" i="304"/>
  <c r="HPM36" i="304"/>
  <c r="HPN36" i="304"/>
  <c r="HPO36" i="304"/>
  <c r="HPP36" i="304"/>
  <c r="HPQ36" i="304"/>
  <c r="HPR36" i="304"/>
  <c r="HPS36" i="304"/>
  <c r="HPT36" i="304"/>
  <c r="HPU36" i="304"/>
  <c r="HPV36" i="304"/>
  <c r="HPW36" i="304"/>
  <c r="HPX36" i="304"/>
  <c r="HPY36" i="304"/>
  <c r="HPZ36" i="304"/>
  <c r="HQA36" i="304"/>
  <c r="HQB36" i="304"/>
  <c r="HQC36" i="304"/>
  <c r="HQD36" i="304"/>
  <c r="HQE36" i="304"/>
  <c r="HQF36" i="304"/>
  <c r="HQG36" i="304"/>
  <c r="HQH36" i="304"/>
  <c r="HQI36" i="304"/>
  <c r="HQJ36" i="304"/>
  <c r="HQK36" i="304"/>
  <c r="HQL36" i="304"/>
  <c r="HQM36" i="304"/>
  <c r="HQN36" i="304"/>
  <c r="HQO36" i="304"/>
  <c r="HQP36" i="304"/>
  <c r="HQQ36" i="304"/>
  <c r="HQR36" i="304"/>
  <c r="HQS36" i="304"/>
  <c r="HQT36" i="304"/>
  <c r="HQU36" i="304"/>
  <c r="HQV36" i="304"/>
  <c r="HQW36" i="304"/>
  <c r="HQX36" i="304"/>
  <c r="HQY36" i="304"/>
  <c r="HQZ36" i="304"/>
  <c r="HRA36" i="304"/>
  <c r="HRB36" i="304"/>
  <c r="HRC36" i="304"/>
  <c r="HRD36" i="304"/>
  <c r="HRE36" i="304"/>
  <c r="HRF36" i="304"/>
  <c r="HRG36" i="304"/>
  <c r="HRH36" i="304"/>
  <c r="HRI36" i="304"/>
  <c r="HRJ36" i="304"/>
  <c r="HRK36" i="304"/>
  <c r="HRL36" i="304"/>
  <c r="HRM36" i="304"/>
  <c r="HRN36" i="304"/>
  <c r="HRO36" i="304"/>
  <c r="HRP36" i="304"/>
  <c r="HRQ36" i="304"/>
  <c r="HRR36" i="304"/>
  <c r="HRS36" i="304"/>
  <c r="HRT36" i="304"/>
  <c r="HRU36" i="304"/>
  <c r="HRV36" i="304"/>
  <c r="HRW36" i="304"/>
  <c r="HRX36" i="304"/>
  <c r="HRY36" i="304"/>
  <c r="HRZ36" i="304"/>
  <c r="HSA36" i="304"/>
  <c r="HSB36" i="304"/>
  <c r="HSC36" i="304"/>
  <c r="HSD36" i="304"/>
  <c r="HSE36" i="304"/>
  <c r="HSF36" i="304"/>
  <c r="HSG36" i="304"/>
  <c r="HSH36" i="304"/>
  <c r="HSI36" i="304"/>
  <c r="HSJ36" i="304"/>
  <c r="HSK36" i="304"/>
  <c r="HSL36" i="304"/>
  <c r="HSM36" i="304"/>
  <c r="HSN36" i="304"/>
  <c r="HSO36" i="304"/>
  <c r="HSP36" i="304"/>
  <c r="HSQ36" i="304"/>
  <c r="HSR36" i="304"/>
  <c r="HSS36" i="304"/>
  <c r="HST36" i="304"/>
  <c r="HSU36" i="304"/>
  <c r="HSV36" i="304"/>
  <c r="HSW36" i="304"/>
  <c r="HSX36" i="304"/>
  <c r="HSY36" i="304"/>
  <c r="HSZ36" i="304"/>
  <c r="HTA36" i="304"/>
  <c r="HTB36" i="304"/>
  <c r="HTC36" i="304"/>
  <c r="HTD36" i="304"/>
  <c r="HTE36" i="304"/>
  <c r="HTF36" i="304"/>
  <c r="HTG36" i="304"/>
  <c r="HTH36" i="304"/>
  <c r="HTI36" i="304"/>
  <c r="HTJ36" i="304"/>
  <c r="HTK36" i="304"/>
  <c r="HTL36" i="304"/>
  <c r="HTM36" i="304"/>
  <c r="HTN36" i="304"/>
  <c r="HTO36" i="304"/>
  <c r="HTP36" i="304"/>
  <c r="HTQ36" i="304"/>
  <c r="HTR36" i="304"/>
  <c r="HTS36" i="304"/>
  <c r="HTT36" i="304"/>
  <c r="HTU36" i="304"/>
  <c r="HTV36" i="304"/>
  <c r="HTW36" i="304"/>
  <c r="HTX36" i="304"/>
  <c r="HTY36" i="304"/>
  <c r="HTZ36" i="304"/>
  <c r="HUA36" i="304"/>
  <c r="HUB36" i="304"/>
  <c r="HUC36" i="304"/>
  <c r="HUD36" i="304"/>
  <c r="HUE36" i="304"/>
  <c r="HUF36" i="304"/>
  <c r="HUG36" i="304"/>
  <c r="HUH36" i="304"/>
  <c r="HUI36" i="304"/>
  <c r="HUJ36" i="304"/>
  <c r="HUK36" i="304"/>
  <c r="HUL36" i="304"/>
  <c r="HUM36" i="304"/>
  <c r="HUN36" i="304"/>
  <c r="HUO36" i="304"/>
  <c r="HUP36" i="304"/>
  <c r="HUQ36" i="304"/>
  <c r="HUR36" i="304"/>
  <c r="HUS36" i="304"/>
  <c r="HUT36" i="304"/>
  <c r="HUU36" i="304"/>
  <c r="HUV36" i="304"/>
  <c r="HUW36" i="304"/>
  <c r="HUX36" i="304"/>
  <c r="HUY36" i="304"/>
  <c r="HUZ36" i="304"/>
  <c r="HVA36" i="304"/>
  <c r="HVB36" i="304"/>
  <c r="HVC36" i="304"/>
  <c r="HVD36" i="304"/>
  <c r="HVE36" i="304"/>
  <c r="HVF36" i="304"/>
  <c r="HVG36" i="304"/>
  <c r="HVH36" i="304"/>
  <c r="HVI36" i="304"/>
  <c r="HVJ36" i="304"/>
  <c r="HVK36" i="304"/>
  <c r="HVL36" i="304"/>
  <c r="HVM36" i="304"/>
  <c r="HVN36" i="304"/>
  <c r="HVO36" i="304"/>
  <c r="HVP36" i="304"/>
  <c r="HVQ36" i="304"/>
  <c r="HVR36" i="304"/>
  <c r="HVS36" i="304"/>
  <c r="HVT36" i="304"/>
  <c r="HVU36" i="304"/>
  <c r="HVV36" i="304"/>
  <c r="HVW36" i="304"/>
  <c r="HVX36" i="304"/>
  <c r="HVY36" i="304"/>
  <c r="HVZ36" i="304"/>
  <c r="HWA36" i="304"/>
  <c r="HWB36" i="304"/>
  <c r="HWC36" i="304"/>
  <c r="HWD36" i="304"/>
  <c r="HWE36" i="304"/>
  <c r="HWF36" i="304"/>
  <c r="HWG36" i="304"/>
  <c r="HWH36" i="304"/>
  <c r="HWI36" i="304"/>
  <c r="HWJ36" i="304"/>
  <c r="HWK36" i="304"/>
  <c r="HWL36" i="304"/>
  <c r="HWM36" i="304"/>
  <c r="HWN36" i="304"/>
  <c r="HWO36" i="304"/>
  <c r="HWP36" i="304"/>
  <c r="HWQ36" i="304"/>
  <c r="HWR36" i="304"/>
  <c r="HWS36" i="304"/>
  <c r="HWT36" i="304"/>
  <c r="HWU36" i="304"/>
  <c r="HWV36" i="304"/>
  <c r="HWW36" i="304"/>
  <c r="HWX36" i="304"/>
  <c r="HWY36" i="304"/>
  <c r="HWZ36" i="304"/>
  <c r="HXA36" i="304"/>
  <c r="HXB36" i="304"/>
  <c r="HXC36" i="304"/>
  <c r="HXD36" i="304"/>
  <c r="HXE36" i="304"/>
  <c r="HXF36" i="304"/>
  <c r="HXG36" i="304"/>
  <c r="HXH36" i="304"/>
  <c r="HXI36" i="304"/>
  <c r="HXJ36" i="304"/>
  <c r="HXK36" i="304"/>
  <c r="HXL36" i="304"/>
  <c r="HXM36" i="304"/>
  <c r="HXN36" i="304"/>
  <c r="HXO36" i="304"/>
  <c r="HXP36" i="304"/>
  <c r="HXQ36" i="304"/>
  <c r="HXR36" i="304"/>
  <c r="HXS36" i="304"/>
  <c r="HXT36" i="304"/>
  <c r="HXU36" i="304"/>
  <c r="HXV36" i="304"/>
  <c r="HXW36" i="304"/>
  <c r="HXX36" i="304"/>
  <c r="HXY36" i="304"/>
  <c r="HXZ36" i="304"/>
  <c r="HYA36" i="304"/>
  <c r="HYB36" i="304"/>
  <c r="HYC36" i="304"/>
  <c r="HYD36" i="304"/>
  <c r="HYE36" i="304"/>
  <c r="HYF36" i="304"/>
  <c r="HYG36" i="304"/>
  <c r="HYH36" i="304"/>
  <c r="HYI36" i="304"/>
  <c r="HYJ36" i="304"/>
  <c r="HYK36" i="304"/>
  <c r="HYL36" i="304"/>
  <c r="HYM36" i="304"/>
  <c r="HYN36" i="304"/>
  <c r="HYO36" i="304"/>
  <c r="HYP36" i="304"/>
  <c r="HYQ36" i="304"/>
  <c r="HYR36" i="304"/>
  <c r="HYS36" i="304"/>
  <c r="HYT36" i="304"/>
  <c r="HYU36" i="304"/>
  <c r="HYV36" i="304"/>
  <c r="HYW36" i="304"/>
  <c r="HYX36" i="304"/>
  <c r="HYY36" i="304"/>
  <c r="HYZ36" i="304"/>
  <c r="HZA36" i="304"/>
  <c r="HZB36" i="304"/>
  <c r="HZC36" i="304"/>
  <c r="HZD36" i="304"/>
  <c r="HZE36" i="304"/>
  <c r="HZF36" i="304"/>
  <c r="HZG36" i="304"/>
  <c r="HZH36" i="304"/>
  <c r="HZI36" i="304"/>
  <c r="HZJ36" i="304"/>
  <c r="HZK36" i="304"/>
  <c r="HZL36" i="304"/>
  <c r="HZM36" i="304"/>
  <c r="HZN36" i="304"/>
  <c r="HZO36" i="304"/>
  <c r="HZP36" i="304"/>
  <c r="HZQ36" i="304"/>
  <c r="HZR36" i="304"/>
  <c r="HZS36" i="304"/>
  <c r="HZT36" i="304"/>
  <c r="HZU36" i="304"/>
  <c r="HZV36" i="304"/>
  <c r="HZW36" i="304"/>
  <c r="HZX36" i="304"/>
  <c r="HZY36" i="304"/>
  <c r="HZZ36" i="304"/>
  <c r="IAA36" i="304"/>
  <c r="IAB36" i="304"/>
  <c r="IAC36" i="304"/>
  <c r="IAD36" i="304"/>
  <c r="IAE36" i="304"/>
  <c r="IAF36" i="304"/>
  <c r="IAG36" i="304"/>
  <c r="IAH36" i="304"/>
  <c r="IAI36" i="304"/>
  <c r="IAJ36" i="304"/>
  <c r="IAK36" i="304"/>
  <c r="IAL36" i="304"/>
  <c r="IAM36" i="304"/>
  <c r="IAN36" i="304"/>
  <c r="IAO36" i="304"/>
  <c r="IAP36" i="304"/>
  <c r="IAQ36" i="304"/>
  <c r="IAR36" i="304"/>
  <c r="IAS36" i="304"/>
  <c r="IAT36" i="304"/>
  <c r="IAU36" i="304"/>
  <c r="IAV36" i="304"/>
  <c r="IAW36" i="304"/>
  <c r="IAX36" i="304"/>
  <c r="IAY36" i="304"/>
  <c r="IAZ36" i="304"/>
  <c r="IBA36" i="304"/>
  <c r="IBB36" i="304"/>
  <c r="IBC36" i="304"/>
  <c r="IBD36" i="304"/>
  <c r="IBE36" i="304"/>
  <c r="IBF36" i="304"/>
  <c r="IBG36" i="304"/>
  <c r="IBH36" i="304"/>
  <c r="IBI36" i="304"/>
  <c r="IBJ36" i="304"/>
  <c r="IBK36" i="304"/>
  <c r="IBL36" i="304"/>
  <c r="IBM36" i="304"/>
  <c r="IBN36" i="304"/>
  <c r="IBO36" i="304"/>
  <c r="IBP36" i="304"/>
  <c r="IBQ36" i="304"/>
  <c r="IBR36" i="304"/>
  <c r="IBS36" i="304"/>
  <c r="IBT36" i="304"/>
  <c r="IBU36" i="304"/>
  <c r="IBV36" i="304"/>
  <c r="IBW36" i="304"/>
  <c r="IBX36" i="304"/>
  <c r="IBY36" i="304"/>
  <c r="IBZ36" i="304"/>
  <c r="ICA36" i="304"/>
  <c r="ICB36" i="304"/>
  <c r="ICC36" i="304"/>
  <c r="ICD36" i="304"/>
  <c r="ICE36" i="304"/>
  <c r="ICF36" i="304"/>
  <c r="ICG36" i="304"/>
  <c r="ICH36" i="304"/>
  <c r="ICI36" i="304"/>
  <c r="ICJ36" i="304"/>
  <c r="ICK36" i="304"/>
  <c r="ICL36" i="304"/>
  <c r="ICM36" i="304"/>
  <c r="ICN36" i="304"/>
  <c r="ICO36" i="304"/>
  <c r="ICP36" i="304"/>
  <c r="ICQ36" i="304"/>
  <c r="ICR36" i="304"/>
  <c r="ICS36" i="304"/>
  <c r="ICT36" i="304"/>
  <c r="ICU36" i="304"/>
  <c r="ICV36" i="304"/>
  <c r="ICW36" i="304"/>
  <c r="ICX36" i="304"/>
  <c r="ICY36" i="304"/>
  <c r="ICZ36" i="304"/>
  <c r="IDA36" i="304"/>
  <c r="IDB36" i="304"/>
  <c r="IDC36" i="304"/>
  <c r="IDD36" i="304"/>
  <c r="IDE36" i="304"/>
  <c r="IDF36" i="304"/>
  <c r="IDG36" i="304"/>
  <c r="IDH36" i="304"/>
  <c r="IDI36" i="304"/>
  <c r="IDJ36" i="304"/>
  <c r="IDK36" i="304"/>
  <c r="IDL36" i="304"/>
  <c r="IDM36" i="304"/>
  <c r="IDN36" i="304"/>
  <c r="IDO36" i="304"/>
  <c r="IDP36" i="304"/>
  <c r="IDQ36" i="304"/>
  <c r="IDR36" i="304"/>
  <c r="IDS36" i="304"/>
  <c r="IDT36" i="304"/>
  <c r="IDU36" i="304"/>
  <c r="IDV36" i="304"/>
  <c r="IDW36" i="304"/>
  <c r="IDX36" i="304"/>
  <c r="IDY36" i="304"/>
  <c r="IDZ36" i="304"/>
  <c r="IEA36" i="304"/>
  <c r="IEB36" i="304"/>
  <c r="IEC36" i="304"/>
  <c r="IED36" i="304"/>
  <c r="IEE36" i="304"/>
  <c r="IEF36" i="304"/>
  <c r="IEG36" i="304"/>
  <c r="IEH36" i="304"/>
  <c r="IEI36" i="304"/>
  <c r="IEJ36" i="304"/>
  <c r="IEK36" i="304"/>
  <c r="IEL36" i="304"/>
  <c r="IEM36" i="304"/>
  <c r="IEN36" i="304"/>
  <c r="IEO36" i="304"/>
  <c r="IEP36" i="304"/>
  <c r="IEQ36" i="304"/>
  <c r="IER36" i="304"/>
  <c r="IES36" i="304"/>
  <c r="IET36" i="304"/>
  <c r="IEU36" i="304"/>
  <c r="IEV36" i="304"/>
  <c r="IEW36" i="304"/>
  <c r="IEX36" i="304"/>
  <c r="IEY36" i="304"/>
  <c r="IEZ36" i="304"/>
  <c r="IFA36" i="304"/>
  <c r="IFB36" i="304"/>
  <c r="IFC36" i="304"/>
  <c r="IFD36" i="304"/>
  <c r="IFE36" i="304"/>
  <c r="IFF36" i="304"/>
  <c r="IFG36" i="304"/>
  <c r="IFH36" i="304"/>
  <c r="IFI36" i="304"/>
  <c r="IFJ36" i="304"/>
  <c r="IFK36" i="304"/>
  <c r="IFL36" i="304"/>
  <c r="IFM36" i="304"/>
  <c r="IFN36" i="304"/>
  <c r="IFO36" i="304"/>
  <c r="IFP36" i="304"/>
  <c r="IFQ36" i="304"/>
  <c r="IFR36" i="304"/>
  <c r="IFS36" i="304"/>
  <c r="IFT36" i="304"/>
  <c r="IFU36" i="304"/>
  <c r="IFV36" i="304"/>
  <c r="IFW36" i="304"/>
  <c r="IFX36" i="304"/>
  <c r="IFY36" i="304"/>
  <c r="IFZ36" i="304"/>
  <c r="IGA36" i="304"/>
  <c r="IGB36" i="304"/>
  <c r="IGC36" i="304"/>
  <c r="IGD36" i="304"/>
  <c r="IGE36" i="304"/>
  <c r="IGF36" i="304"/>
  <c r="IGG36" i="304"/>
  <c r="IGH36" i="304"/>
  <c r="IGI36" i="304"/>
  <c r="IGJ36" i="304"/>
  <c r="IGK36" i="304"/>
  <c r="IGL36" i="304"/>
  <c r="IGM36" i="304"/>
  <c r="IGN36" i="304"/>
  <c r="IGO36" i="304"/>
  <c r="IGP36" i="304"/>
  <c r="IGQ36" i="304"/>
  <c r="IGR36" i="304"/>
  <c r="IGS36" i="304"/>
  <c r="IGT36" i="304"/>
  <c r="IGU36" i="304"/>
  <c r="IGV36" i="304"/>
  <c r="IGW36" i="304"/>
  <c r="IGX36" i="304"/>
  <c r="IGY36" i="304"/>
  <c r="IGZ36" i="304"/>
  <c r="IHA36" i="304"/>
  <c r="IHB36" i="304"/>
  <c r="IHC36" i="304"/>
  <c r="IHD36" i="304"/>
  <c r="IHE36" i="304"/>
  <c r="IHF36" i="304"/>
  <c r="IHG36" i="304"/>
  <c r="IHH36" i="304"/>
  <c r="IHI36" i="304"/>
  <c r="IHJ36" i="304"/>
  <c r="IHK36" i="304"/>
  <c r="IHL36" i="304"/>
  <c r="IHM36" i="304"/>
  <c r="IHN36" i="304"/>
  <c r="IHO36" i="304"/>
  <c r="IHP36" i="304"/>
  <c r="IHQ36" i="304"/>
  <c r="IHR36" i="304"/>
  <c r="IHS36" i="304"/>
  <c r="IHT36" i="304"/>
  <c r="IHU36" i="304"/>
  <c r="IHV36" i="304"/>
  <c r="IHW36" i="304"/>
  <c r="IHX36" i="304"/>
  <c r="IHY36" i="304"/>
  <c r="IHZ36" i="304"/>
  <c r="IIA36" i="304"/>
  <c r="IIB36" i="304"/>
  <c r="IIC36" i="304"/>
  <c r="IID36" i="304"/>
  <c r="IIE36" i="304"/>
  <c r="IIF36" i="304"/>
  <c r="IIG36" i="304"/>
  <c r="IIH36" i="304"/>
  <c r="III36" i="304"/>
  <c r="IIJ36" i="304"/>
  <c r="IIK36" i="304"/>
  <c r="IIL36" i="304"/>
  <c r="IIM36" i="304"/>
  <c r="IIN36" i="304"/>
  <c r="IIO36" i="304"/>
  <c r="IIP36" i="304"/>
  <c r="IIQ36" i="304"/>
  <c r="IIR36" i="304"/>
  <c r="IIS36" i="304"/>
  <c r="IIT36" i="304"/>
  <c r="IIU36" i="304"/>
  <c r="IIV36" i="304"/>
  <c r="IIW36" i="304"/>
  <c r="IIX36" i="304"/>
  <c r="IIY36" i="304"/>
  <c r="IIZ36" i="304"/>
  <c r="IJA36" i="304"/>
  <c r="IJB36" i="304"/>
  <c r="IJC36" i="304"/>
  <c r="IJD36" i="304"/>
  <c r="IJE36" i="304"/>
  <c r="IJF36" i="304"/>
  <c r="IJG36" i="304"/>
  <c r="IJH36" i="304"/>
  <c r="IJI36" i="304"/>
  <c r="IJJ36" i="304"/>
  <c r="IJK36" i="304"/>
  <c r="IJL36" i="304"/>
  <c r="IJM36" i="304"/>
  <c r="IJN36" i="304"/>
  <c r="IJO36" i="304"/>
  <c r="IJP36" i="304"/>
  <c r="IJQ36" i="304"/>
  <c r="IJR36" i="304"/>
  <c r="IJS36" i="304"/>
  <c r="IJT36" i="304"/>
  <c r="IJU36" i="304"/>
  <c r="IJV36" i="304"/>
  <c r="IJW36" i="304"/>
  <c r="IJX36" i="304"/>
  <c r="IJY36" i="304"/>
  <c r="IJZ36" i="304"/>
  <c r="IKA36" i="304"/>
  <c r="IKB36" i="304"/>
  <c r="IKC36" i="304"/>
  <c r="IKD36" i="304"/>
  <c r="IKE36" i="304"/>
  <c r="IKF36" i="304"/>
  <c r="IKG36" i="304"/>
  <c r="IKH36" i="304"/>
  <c r="IKI36" i="304"/>
  <c r="IKJ36" i="304"/>
  <c r="IKK36" i="304"/>
  <c r="IKL36" i="304"/>
  <c r="IKM36" i="304"/>
  <c r="IKN36" i="304"/>
  <c r="IKO36" i="304"/>
  <c r="IKP36" i="304"/>
  <c r="IKQ36" i="304"/>
  <c r="IKR36" i="304"/>
  <c r="IKS36" i="304"/>
  <c r="IKT36" i="304"/>
  <c r="IKU36" i="304"/>
  <c r="IKV36" i="304"/>
  <c r="IKW36" i="304"/>
  <c r="IKX36" i="304"/>
  <c r="IKY36" i="304"/>
  <c r="IKZ36" i="304"/>
  <c r="ILA36" i="304"/>
  <c r="ILB36" i="304"/>
  <c r="ILC36" i="304"/>
  <c r="ILD36" i="304"/>
  <c r="ILE36" i="304"/>
  <c r="ILF36" i="304"/>
  <c r="ILG36" i="304"/>
  <c r="ILH36" i="304"/>
  <c r="ILI36" i="304"/>
  <c r="ILJ36" i="304"/>
  <c r="ILK36" i="304"/>
  <c r="ILL36" i="304"/>
  <c r="ILM36" i="304"/>
  <c r="ILN36" i="304"/>
  <c r="ILO36" i="304"/>
  <c r="ILP36" i="304"/>
  <c r="ILQ36" i="304"/>
  <c r="ILR36" i="304"/>
  <c r="ILS36" i="304"/>
  <c r="ILT36" i="304"/>
  <c r="ILU36" i="304"/>
  <c r="ILV36" i="304"/>
  <c r="ILW36" i="304"/>
  <c r="ILX36" i="304"/>
  <c r="ILY36" i="304"/>
  <c r="ILZ36" i="304"/>
  <c r="IMA36" i="304"/>
  <c r="IMB36" i="304"/>
  <c r="IMC36" i="304"/>
  <c r="IMD36" i="304"/>
  <c r="IME36" i="304"/>
  <c r="IMF36" i="304"/>
  <c r="IMG36" i="304"/>
  <c r="IMH36" i="304"/>
  <c r="IMI36" i="304"/>
  <c r="IMJ36" i="304"/>
  <c r="IMK36" i="304"/>
  <c r="IML36" i="304"/>
  <c r="IMM36" i="304"/>
  <c r="IMN36" i="304"/>
  <c r="IMO36" i="304"/>
  <c r="IMP36" i="304"/>
  <c r="IMQ36" i="304"/>
  <c r="IMR36" i="304"/>
  <c r="IMS36" i="304"/>
  <c r="IMT36" i="304"/>
  <c r="IMU36" i="304"/>
  <c r="IMV36" i="304"/>
  <c r="IMW36" i="304"/>
  <c r="IMX36" i="304"/>
  <c r="IMY36" i="304"/>
  <c r="IMZ36" i="304"/>
  <c r="INA36" i="304"/>
  <c r="INB36" i="304"/>
  <c r="INC36" i="304"/>
  <c r="IND36" i="304"/>
  <c r="INE36" i="304"/>
  <c r="INF36" i="304"/>
  <c r="ING36" i="304"/>
  <c r="INH36" i="304"/>
  <c r="INI36" i="304"/>
  <c r="INJ36" i="304"/>
  <c r="INK36" i="304"/>
  <c r="INL36" i="304"/>
  <c r="INM36" i="304"/>
  <c r="INN36" i="304"/>
  <c r="INO36" i="304"/>
  <c r="INP36" i="304"/>
  <c r="INQ36" i="304"/>
  <c r="INR36" i="304"/>
  <c r="INS36" i="304"/>
  <c r="INT36" i="304"/>
  <c r="INU36" i="304"/>
  <c r="INV36" i="304"/>
  <c r="INW36" i="304"/>
  <c r="INX36" i="304"/>
  <c r="INY36" i="304"/>
  <c r="INZ36" i="304"/>
  <c r="IOA36" i="304"/>
  <c r="IOB36" i="304"/>
  <c r="IOC36" i="304"/>
  <c r="IOD36" i="304"/>
  <c r="IOE36" i="304"/>
  <c r="IOF36" i="304"/>
  <c r="IOG36" i="304"/>
  <c r="IOH36" i="304"/>
  <c r="IOI36" i="304"/>
  <c r="IOJ36" i="304"/>
  <c r="IOK36" i="304"/>
  <c r="IOL36" i="304"/>
  <c r="IOM36" i="304"/>
  <c r="ION36" i="304"/>
  <c r="IOO36" i="304"/>
  <c r="IOP36" i="304"/>
  <c r="IOQ36" i="304"/>
  <c r="IOR36" i="304"/>
  <c r="IOS36" i="304"/>
  <c r="IOT36" i="304"/>
  <c r="IOU36" i="304"/>
  <c r="IOV36" i="304"/>
  <c r="IOW36" i="304"/>
  <c r="IOX36" i="304"/>
  <c r="IOY36" i="304"/>
  <c r="IOZ36" i="304"/>
  <c r="IPA36" i="304"/>
  <c r="IPB36" i="304"/>
  <c r="IPC36" i="304"/>
  <c r="IPD36" i="304"/>
  <c r="IPE36" i="304"/>
  <c r="IPF36" i="304"/>
  <c r="IPG36" i="304"/>
  <c r="IPH36" i="304"/>
  <c r="IPI36" i="304"/>
  <c r="IPJ36" i="304"/>
  <c r="IPK36" i="304"/>
  <c r="IPL36" i="304"/>
  <c r="IPM36" i="304"/>
  <c r="IPN36" i="304"/>
  <c r="IPO36" i="304"/>
  <c r="IPP36" i="304"/>
  <c r="IPQ36" i="304"/>
  <c r="IPR36" i="304"/>
  <c r="IPS36" i="304"/>
  <c r="IPT36" i="304"/>
  <c r="IPU36" i="304"/>
  <c r="IPV36" i="304"/>
  <c r="IPW36" i="304"/>
  <c r="IPX36" i="304"/>
  <c r="IPY36" i="304"/>
  <c r="IPZ36" i="304"/>
  <c r="IQA36" i="304"/>
  <c r="IQB36" i="304"/>
  <c r="IQC36" i="304"/>
  <c r="IQD36" i="304"/>
  <c r="IQE36" i="304"/>
  <c r="IQF36" i="304"/>
  <c r="IQG36" i="304"/>
  <c r="IQH36" i="304"/>
  <c r="IQI36" i="304"/>
  <c r="IQJ36" i="304"/>
  <c r="IQK36" i="304"/>
  <c r="IQL36" i="304"/>
  <c r="IQM36" i="304"/>
  <c r="IQN36" i="304"/>
  <c r="IQO36" i="304"/>
  <c r="IQP36" i="304"/>
  <c r="IQQ36" i="304"/>
  <c r="IQR36" i="304"/>
  <c r="IQS36" i="304"/>
  <c r="IQT36" i="304"/>
  <c r="IQU36" i="304"/>
  <c r="IQV36" i="304"/>
  <c r="IQW36" i="304"/>
  <c r="IQX36" i="304"/>
  <c r="IQY36" i="304"/>
  <c r="IQZ36" i="304"/>
  <c r="IRA36" i="304"/>
  <c r="IRB36" i="304"/>
  <c r="IRC36" i="304"/>
  <c r="IRD36" i="304"/>
  <c r="IRE36" i="304"/>
  <c r="IRF36" i="304"/>
  <c r="IRG36" i="304"/>
  <c r="IRH36" i="304"/>
  <c r="IRI36" i="304"/>
  <c r="IRJ36" i="304"/>
  <c r="IRK36" i="304"/>
  <c r="IRL36" i="304"/>
  <c r="IRM36" i="304"/>
  <c r="IRN36" i="304"/>
  <c r="IRO36" i="304"/>
  <c r="IRP36" i="304"/>
  <c r="IRQ36" i="304"/>
  <c r="IRR36" i="304"/>
  <c r="IRS36" i="304"/>
  <c r="IRT36" i="304"/>
  <c r="IRU36" i="304"/>
  <c r="IRV36" i="304"/>
  <c r="IRW36" i="304"/>
  <c r="IRX36" i="304"/>
  <c r="IRY36" i="304"/>
  <c r="IRZ36" i="304"/>
  <c r="ISA36" i="304"/>
  <c r="ISB36" i="304"/>
  <c r="ISC36" i="304"/>
  <c r="ISD36" i="304"/>
  <c r="ISE36" i="304"/>
  <c r="ISF36" i="304"/>
  <c r="ISG36" i="304"/>
  <c r="ISH36" i="304"/>
  <c r="ISI36" i="304"/>
  <c r="ISJ36" i="304"/>
  <c r="ISK36" i="304"/>
  <c r="ISL36" i="304"/>
  <c r="ISM36" i="304"/>
  <c r="ISN36" i="304"/>
  <c r="ISO36" i="304"/>
  <c r="ISP36" i="304"/>
  <c r="ISQ36" i="304"/>
  <c r="ISR36" i="304"/>
  <c r="ISS36" i="304"/>
  <c r="IST36" i="304"/>
  <c r="ISU36" i="304"/>
  <c r="ISV36" i="304"/>
  <c r="ISW36" i="304"/>
  <c r="ISX36" i="304"/>
  <c r="ISY36" i="304"/>
  <c r="ISZ36" i="304"/>
  <c r="ITA36" i="304"/>
  <c r="ITB36" i="304"/>
  <c r="ITC36" i="304"/>
  <c r="ITD36" i="304"/>
  <c r="ITE36" i="304"/>
  <c r="ITF36" i="304"/>
  <c r="ITG36" i="304"/>
  <c r="ITH36" i="304"/>
  <c r="ITI36" i="304"/>
  <c r="ITJ36" i="304"/>
  <c r="ITK36" i="304"/>
  <c r="ITL36" i="304"/>
  <c r="ITM36" i="304"/>
  <c r="ITN36" i="304"/>
  <c r="ITO36" i="304"/>
  <c r="ITP36" i="304"/>
  <c r="ITQ36" i="304"/>
  <c r="ITR36" i="304"/>
  <c r="ITS36" i="304"/>
  <c r="ITT36" i="304"/>
  <c r="ITU36" i="304"/>
  <c r="ITV36" i="304"/>
  <c r="ITW36" i="304"/>
  <c r="ITX36" i="304"/>
  <c r="ITY36" i="304"/>
  <c r="ITZ36" i="304"/>
  <c r="IUA36" i="304"/>
  <c r="IUB36" i="304"/>
  <c r="IUC36" i="304"/>
  <c r="IUD36" i="304"/>
  <c r="IUE36" i="304"/>
  <c r="IUF36" i="304"/>
  <c r="IUG36" i="304"/>
  <c r="IUH36" i="304"/>
  <c r="IUI36" i="304"/>
  <c r="IUJ36" i="304"/>
  <c r="IUK36" i="304"/>
  <c r="IUL36" i="304"/>
  <c r="IUM36" i="304"/>
  <c r="IUN36" i="304"/>
  <c r="IUO36" i="304"/>
  <c r="IUP36" i="304"/>
  <c r="IUQ36" i="304"/>
  <c r="IUR36" i="304"/>
  <c r="IUS36" i="304"/>
  <c r="IUT36" i="304"/>
  <c r="IUU36" i="304"/>
  <c r="IUV36" i="304"/>
  <c r="IUW36" i="304"/>
  <c r="IUX36" i="304"/>
  <c r="IUY36" i="304"/>
  <c r="IUZ36" i="304"/>
  <c r="IVA36" i="304"/>
  <c r="IVB36" i="304"/>
  <c r="IVC36" i="304"/>
  <c r="IVD36" i="304"/>
  <c r="IVE36" i="304"/>
  <c r="IVF36" i="304"/>
  <c r="IVG36" i="304"/>
  <c r="IVH36" i="304"/>
  <c r="IVI36" i="304"/>
  <c r="IVJ36" i="304"/>
  <c r="IVK36" i="304"/>
  <c r="IVL36" i="304"/>
  <c r="IVM36" i="304"/>
  <c r="IVN36" i="304"/>
  <c r="IVO36" i="304"/>
  <c r="IVP36" i="304"/>
  <c r="IVQ36" i="304"/>
  <c r="IVR36" i="304"/>
  <c r="IVS36" i="304"/>
  <c r="IVT36" i="304"/>
  <c r="IVU36" i="304"/>
  <c r="IVV36" i="304"/>
  <c r="IVW36" i="304"/>
  <c r="IVX36" i="304"/>
  <c r="IVY36" i="304"/>
  <c r="IVZ36" i="304"/>
  <c r="IWA36" i="304"/>
  <c r="IWB36" i="304"/>
  <c r="IWC36" i="304"/>
  <c r="IWD36" i="304"/>
  <c r="IWE36" i="304"/>
  <c r="IWF36" i="304"/>
  <c r="IWG36" i="304"/>
  <c r="IWH36" i="304"/>
  <c r="IWI36" i="304"/>
  <c r="IWJ36" i="304"/>
  <c r="IWK36" i="304"/>
  <c r="IWL36" i="304"/>
  <c r="IWM36" i="304"/>
  <c r="IWN36" i="304"/>
  <c r="IWO36" i="304"/>
  <c r="IWP36" i="304"/>
  <c r="IWQ36" i="304"/>
  <c r="IWR36" i="304"/>
  <c r="IWS36" i="304"/>
  <c r="IWT36" i="304"/>
  <c r="IWU36" i="304"/>
  <c r="IWV36" i="304"/>
  <c r="IWW36" i="304"/>
  <c r="IWX36" i="304"/>
  <c r="IWY36" i="304"/>
  <c r="IWZ36" i="304"/>
  <c r="IXA36" i="304"/>
  <c r="IXB36" i="304"/>
  <c r="IXC36" i="304"/>
  <c r="IXD36" i="304"/>
  <c r="IXE36" i="304"/>
  <c r="IXF36" i="304"/>
  <c r="IXG36" i="304"/>
  <c r="IXH36" i="304"/>
  <c r="IXI36" i="304"/>
  <c r="IXJ36" i="304"/>
  <c r="IXK36" i="304"/>
  <c r="IXL36" i="304"/>
  <c r="IXM36" i="304"/>
  <c r="IXN36" i="304"/>
  <c r="IXO36" i="304"/>
  <c r="IXP36" i="304"/>
  <c r="IXQ36" i="304"/>
  <c r="IXR36" i="304"/>
  <c r="IXS36" i="304"/>
  <c r="IXT36" i="304"/>
  <c r="IXU36" i="304"/>
  <c r="IXV36" i="304"/>
  <c r="IXW36" i="304"/>
  <c r="IXX36" i="304"/>
  <c r="IXY36" i="304"/>
  <c r="IXZ36" i="304"/>
  <c r="IYA36" i="304"/>
  <c r="IYB36" i="304"/>
  <c r="IYC36" i="304"/>
  <c r="IYD36" i="304"/>
  <c r="IYE36" i="304"/>
  <c r="IYF36" i="304"/>
  <c r="IYG36" i="304"/>
  <c r="IYH36" i="304"/>
  <c r="IYI36" i="304"/>
  <c r="IYJ36" i="304"/>
  <c r="IYK36" i="304"/>
  <c r="IYL36" i="304"/>
  <c r="IYM36" i="304"/>
  <c r="IYN36" i="304"/>
  <c r="IYO36" i="304"/>
  <c r="IYP36" i="304"/>
  <c r="IYQ36" i="304"/>
  <c r="IYR36" i="304"/>
  <c r="IYS36" i="304"/>
  <c r="IYT36" i="304"/>
  <c r="IYU36" i="304"/>
  <c r="IYV36" i="304"/>
  <c r="IYW36" i="304"/>
  <c r="IYX36" i="304"/>
  <c r="IYY36" i="304"/>
  <c r="IYZ36" i="304"/>
  <c r="IZA36" i="304"/>
  <c r="IZB36" i="304"/>
  <c r="IZC36" i="304"/>
  <c r="IZD36" i="304"/>
  <c r="IZE36" i="304"/>
  <c r="IZF36" i="304"/>
  <c r="IZG36" i="304"/>
  <c r="IZH36" i="304"/>
  <c r="IZI36" i="304"/>
  <c r="IZJ36" i="304"/>
  <c r="IZK36" i="304"/>
  <c r="IZL36" i="304"/>
  <c r="IZM36" i="304"/>
  <c r="IZN36" i="304"/>
  <c r="IZO36" i="304"/>
  <c r="IZP36" i="304"/>
  <c r="IZQ36" i="304"/>
  <c r="IZR36" i="304"/>
  <c r="IZS36" i="304"/>
  <c r="IZT36" i="304"/>
  <c r="IZU36" i="304"/>
  <c r="IZV36" i="304"/>
  <c r="IZW36" i="304"/>
  <c r="IZX36" i="304"/>
  <c r="IZY36" i="304"/>
  <c r="IZZ36" i="304"/>
  <c r="JAA36" i="304"/>
  <c r="JAB36" i="304"/>
  <c r="JAC36" i="304"/>
  <c r="JAD36" i="304"/>
  <c r="JAE36" i="304"/>
  <c r="JAF36" i="304"/>
  <c r="JAG36" i="304"/>
  <c r="JAH36" i="304"/>
  <c r="JAI36" i="304"/>
  <c r="JAJ36" i="304"/>
  <c r="JAK36" i="304"/>
  <c r="JAL36" i="304"/>
  <c r="JAM36" i="304"/>
  <c r="JAN36" i="304"/>
  <c r="JAO36" i="304"/>
  <c r="JAP36" i="304"/>
  <c r="JAQ36" i="304"/>
  <c r="JAR36" i="304"/>
  <c r="JAS36" i="304"/>
  <c r="JAT36" i="304"/>
  <c r="JAU36" i="304"/>
  <c r="JAV36" i="304"/>
  <c r="JAW36" i="304"/>
  <c r="JAX36" i="304"/>
  <c r="JAY36" i="304"/>
  <c r="JAZ36" i="304"/>
  <c r="JBA36" i="304"/>
  <c r="JBB36" i="304"/>
  <c r="JBC36" i="304"/>
  <c r="JBD36" i="304"/>
  <c r="JBE36" i="304"/>
  <c r="JBF36" i="304"/>
  <c r="JBG36" i="304"/>
  <c r="JBH36" i="304"/>
  <c r="JBI36" i="304"/>
  <c r="JBJ36" i="304"/>
  <c r="JBK36" i="304"/>
  <c r="JBL36" i="304"/>
  <c r="JBM36" i="304"/>
  <c r="JBN36" i="304"/>
  <c r="JBO36" i="304"/>
  <c r="JBP36" i="304"/>
  <c r="JBQ36" i="304"/>
  <c r="JBR36" i="304"/>
  <c r="JBS36" i="304"/>
  <c r="JBT36" i="304"/>
  <c r="JBU36" i="304"/>
  <c r="JBV36" i="304"/>
  <c r="JBW36" i="304"/>
  <c r="JBX36" i="304"/>
  <c r="JBY36" i="304"/>
  <c r="JBZ36" i="304"/>
  <c r="JCA36" i="304"/>
  <c r="JCB36" i="304"/>
  <c r="JCC36" i="304"/>
  <c r="JCD36" i="304"/>
  <c r="JCE36" i="304"/>
  <c r="JCF36" i="304"/>
  <c r="JCG36" i="304"/>
  <c r="JCH36" i="304"/>
  <c r="JCI36" i="304"/>
  <c r="JCJ36" i="304"/>
  <c r="JCK36" i="304"/>
  <c r="JCL36" i="304"/>
  <c r="JCM36" i="304"/>
  <c r="JCN36" i="304"/>
  <c r="JCO36" i="304"/>
  <c r="JCP36" i="304"/>
  <c r="JCQ36" i="304"/>
  <c r="JCR36" i="304"/>
  <c r="JCS36" i="304"/>
  <c r="JCT36" i="304"/>
  <c r="JCU36" i="304"/>
  <c r="JCV36" i="304"/>
  <c r="JCW36" i="304"/>
  <c r="JCX36" i="304"/>
  <c r="JCY36" i="304"/>
  <c r="JCZ36" i="304"/>
  <c r="JDA36" i="304"/>
  <c r="JDB36" i="304"/>
  <c r="JDC36" i="304"/>
  <c r="JDD36" i="304"/>
  <c r="JDE36" i="304"/>
  <c r="JDF36" i="304"/>
  <c r="JDG36" i="304"/>
  <c r="JDH36" i="304"/>
  <c r="JDI36" i="304"/>
  <c r="JDJ36" i="304"/>
  <c r="JDK36" i="304"/>
  <c r="JDL36" i="304"/>
  <c r="JDM36" i="304"/>
  <c r="JDN36" i="304"/>
  <c r="JDO36" i="304"/>
  <c r="JDP36" i="304"/>
  <c r="JDQ36" i="304"/>
  <c r="JDR36" i="304"/>
  <c r="JDS36" i="304"/>
  <c r="JDT36" i="304"/>
  <c r="JDU36" i="304"/>
  <c r="JDV36" i="304"/>
  <c r="JDW36" i="304"/>
  <c r="JDX36" i="304"/>
  <c r="JDY36" i="304"/>
  <c r="JDZ36" i="304"/>
  <c r="JEA36" i="304"/>
  <c r="JEB36" i="304"/>
  <c r="JEC36" i="304"/>
  <c r="JED36" i="304"/>
  <c r="JEE36" i="304"/>
  <c r="JEF36" i="304"/>
  <c r="JEG36" i="304"/>
  <c r="JEH36" i="304"/>
  <c r="JEI36" i="304"/>
  <c r="JEJ36" i="304"/>
  <c r="JEK36" i="304"/>
  <c r="JEL36" i="304"/>
  <c r="JEM36" i="304"/>
  <c r="JEN36" i="304"/>
  <c r="JEO36" i="304"/>
  <c r="JEP36" i="304"/>
  <c r="JEQ36" i="304"/>
  <c r="JER36" i="304"/>
  <c r="JES36" i="304"/>
  <c r="JET36" i="304"/>
  <c r="JEU36" i="304"/>
  <c r="JEV36" i="304"/>
  <c r="JEW36" i="304"/>
  <c r="JEX36" i="304"/>
  <c r="JEY36" i="304"/>
  <c r="JEZ36" i="304"/>
  <c r="JFA36" i="304"/>
  <c r="JFB36" i="304"/>
  <c r="JFC36" i="304"/>
  <c r="JFD36" i="304"/>
  <c r="JFE36" i="304"/>
  <c r="JFF36" i="304"/>
  <c r="JFG36" i="304"/>
  <c r="JFH36" i="304"/>
  <c r="JFI36" i="304"/>
  <c r="JFJ36" i="304"/>
  <c r="JFK36" i="304"/>
  <c r="JFL36" i="304"/>
  <c r="JFM36" i="304"/>
  <c r="JFN36" i="304"/>
  <c r="JFO36" i="304"/>
  <c r="JFP36" i="304"/>
  <c r="JFQ36" i="304"/>
  <c r="JFR36" i="304"/>
  <c r="JFS36" i="304"/>
  <c r="JFT36" i="304"/>
  <c r="JFU36" i="304"/>
  <c r="JFV36" i="304"/>
  <c r="JFW36" i="304"/>
  <c r="JFX36" i="304"/>
  <c r="JFY36" i="304"/>
  <c r="JFZ36" i="304"/>
  <c r="JGA36" i="304"/>
  <c r="JGB36" i="304"/>
  <c r="JGC36" i="304"/>
  <c r="JGD36" i="304"/>
  <c r="JGE36" i="304"/>
  <c r="JGF36" i="304"/>
  <c r="JGG36" i="304"/>
  <c r="JGH36" i="304"/>
  <c r="JGI36" i="304"/>
  <c r="JGJ36" i="304"/>
  <c r="JGK36" i="304"/>
  <c r="JGL36" i="304"/>
  <c r="JGM36" i="304"/>
  <c r="JGN36" i="304"/>
  <c r="JGO36" i="304"/>
  <c r="JGP36" i="304"/>
  <c r="JGQ36" i="304"/>
  <c r="JGR36" i="304"/>
  <c r="JGS36" i="304"/>
  <c r="JGT36" i="304"/>
  <c r="JGU36" i="304"/>
  <c r="JGV36" i="304"/>
  <c r="JGW36" i="304"/>
  <c r="JGX36" i="304"/>
  <c r="JGY36" i="304"/>
  <c r="JGZ36" i="304"/>
  <c r="JHA36" i="304"/>
  <c r="JHB36" i="304"/>
  <c r="JHC36" i="304"/>
  <c r="JHD36" i="304"/>
  <c r="JHE36" i="304"/>
  <c r="JHF36" i="304"/>
  <c r="JHG36" i="304"/>
  <c r="JHH36" i="304"/>
  <c r="JHI36" i="304"/>
  <c r="JHJ36" i="304"/>
  <c r="JHK36" i="304"/>
  <c r="JHL36" i="304"/>
  <c r="JHM36" i="304"/>
  <c r="JHN36" i="304"/>
  <c r="JHO36" i="304"/>
  <c r="JHP36" i="304"/>
  <c r="JHQ36" i="304"/>
  <c r="JHR36" i="304"/>
  <c r="JHS36" i="304"/>
  <c r="JHT36" i="304"/>
  <c r="JHU36" i="304"/>
  <c r="JHV36" i="304"/>
  <c r="JHW36" i="304"/>
  <c r="JHX36" i="304"/>
  <c r="JHY36" i="304"/>
  <c r="JHZ36" i="304"/>
  <c r="JIA36" i="304"/>
  <c r="JIB36" i="304"/>
  <c r="JIC36" i="304"/>
  <c r="JID36" i="304"/>
  <c r="JIE36" i="304"/>
  <c r="JIF36" i="304"/>
  <c r="JIG36" i="304"/>
  <c r="JIH36" i="304"/>
  <c r="JII36" i="304"/>
  <c r="JIJ36" i="304"/>
  <c r="JIK36" i="304"/>
  <c r="JIL36" i="304"/>
  <c r="JIM36" i="304"/>
  <c r="JIN36" i="304"/>
  <c r="JIO36" i="304"/>
  <c r="JIP36" i="304"/>
  <c r="JIQ36" i="304"/>
  <c r="JIR36" i="304"/>
  <c r="JIS36" i="304"/>
  <c r="JIT36" i="304"/>
  <c r="JIU36" i="304"/>
  <c r="JIV36" i="304"/>
  <c r="JIW36" i="304"/>
  <c r="JIX36" i="304"/>
  <c r="JIY36" i="304"/>
  <c r="JIZ36" i="304"/>
  <c r="JJA36" i="304"/>
  <c r="JJB36" i="304"/>
  <c r="JJC36" i="304"/>
  <c r="JJD36" i="304"/>
  <c r="JJE36" i="304"/>
  <c r="JJF36" i="304"/>
  <c r="JJG36" i="304"/>
  <c r="JJH36" i="304"/>
  <c r="JJI36" i="304"/>
  <c r="JJJ36" i="304"/>
  <c r="JJK36" i="304"/>
  <c r="JJL36" i="304"/>
  <c r="JJM36" i="304"/>
  <c r="JJN36" i="304"/>
  <c r="JJO36" i="304"/>
  <c r="JJP36" i="304"/>
  <c r="JJQ36" i="304"/>
  <c r="JJR36" i="304"/>
  <c r="JJS36" i="304"/>
  <c r="JJT36" i="304"/>
  <c r="JJU36" i="304"/>
  <c r="JJV36" i="304"/>
  <c r="JJW36" i="304"/>
  <c r="JJX36" i="304"/>
  <c r="JJY36" i="304"/>
  <c r="JJZ36" i="304"/>
  <c r="JKA36" i="304"/>
  <c r="JKB36" i="304"/>
  <c r="JKC36" i="304"/>
  <c r="JKD36" i="304"/>
  <c r="JKE36" i="304"/>
  <c r="JKF36" i="304"/>
  <c r="JKG36" i="304"/>
  <c r="JKH36" i="304"/>
  <c r="JKI36" i="304"/>
  <c r="JKJ36" i="304"/>
  <c r="JKK36" i="304"/>
  <c r="JKL36" i="304"/>
  <c r="JKM36" i="304"/>
  <c r="JKN36" i="304"/>
  <c r="JKO36" i="304"/>
  <c r="JKP36" i="304"/>
  <c r="JKQ36" i="304"/>
  <c r="JKR36" i="304"/>
  <c r="JKS36" i="304"/>
  <c r="JKT36" i="304"/>
  <c r="JKU36" i="304"/>
  <c r="JKV36" i="304"/>
  <c r="JKW36" i="304"/>
  <c r="JKX36" i="304"/>
  <c r="JKY36" i="304"/>
  <c r="JKZ36" i="304"/>
  <c r="JLA36" i="304"/>
  <c r="JLB36" i="304"/>
  <c r="JLC36" i="304"/>
  <c r="JLD36" i="304"/>
  <c r="JLE36" i="304"/>
  <c r="JLF36" i="304"/>
  <c r="JLG36" i="304"/>
  <c r="JLH36" i="304"/>
  <c r="JLI36" i="304"/>
  <c r="JLJ36" i="304"/>
  <c r="JLK36" i="304"/>
  <c r="JLL36" i="304"/>
  <c r="JLM36" i="304"/>
  <c r="JLN36" i="304"/>
  <c r="JLO36" i="304"/>
  <c r="JLP36" i="304"/>
  <c r="JLQ36" i="304"/>
  <c r="JLR36" i="304"/>
  <c r="JLS36" i="304"/>
  <c r="JLT36" i="304"/>
  <c r="JLU36" i="304"/>
  <c r="JLV36" i="304"/>
  <c r="JLW36" i="304"/>
  <c r="JLX36" i="304"/>
  <c r="JLY36" i="304"/>
  <c r="JLZ36" i="304"/>
  <c r="JMA36" i="304"/>
  <c r="JMB36" i="304"/>
  <c r="JMC36" i="304"/>
  <c r="JMD36" i="304"/>
  <c r="JME36" i="304"/>
  <c r="JMF36" i="304"/>
  <c r="JMG36" i="304"/>
  <c r="JMH36" i="304"/>
  <c r="JMI36" i="304"/>
  <c r="JMJ36" i="304"/>
  <c r="JMK36" i="304"/>
  <c r="JML36" i="304"/>
  <c r="JMM36" i="304"/>
  <c r="JMN36" i="304"/>
  <c r="JMO36" i="304"/>
  <c r="JMP36" i="304"/>
  <c r="JMQ36" i="304"/>
  <c r="JMR36" i="304"/>
  <c r="JMS36" i="304"/>
  <c r="JMT36" i="304"/>
  <c r="JMU36" i="304"/>
  <c r="JMV36" i="304"/>
  <c r="JMW36" i="304"/>
  <c r="JMX36" i="304"/>
  <c r="JMY36" i="304"/>
  <c r="JMZ36" i="304"/>
  <c r="JNA36" i="304"/>
  <c r="JNB36" i="304"/>
  <c r="JNC36" i="304"/>
  <c r="JND36" i="304"/>
  <c r="JNE36" i="304"/>
  <c r="JNF36" i="304"/>
  <c r="JNG36" i="304"/>
  <c r="JNH36" i="304"/>
  <c r="JNI36" i="304"/>
  <c r="JNJ36" i="304"/>
  <c r="JNK36" i="304"/>
  <c r="JNL36" i="304"/>
  <c r="JNM36" i="304"/>
  <c r="JNN36" i="304"/>
  <c r="JNO36" i="304"/>
  <c r="JNP36" i="304"/>
  <c r="JNQ36" i="304"/>
  <c r="JNR36" i="304"/>
  <c r="JNS36" i="304"/>
  <c r="JNT36" i="304"/>
  <c r="JNU36" i="304"/>
  <c r="JNV36" i="304"/>
  <c r="JNW36" i="304"/>
  <c r="JNX36" i="304"/>
  <c r="JNY36" i="304"/>
  <c r="JNZ36" i="304"/>
  <c r="JOA36" i="304"/>
  <c r="JOB36" i="304"/>
  <c r="JOC36" i="304"/>
  <c r="JOD36" i="304"/>
  <c r="JOE36" i="304"/>
  <c r="JOF36" i="304"/>
  <c r="JOG36" i="304"/>
  <c r="JOH36" i="304"/>
  <c r="JOI36" i="304"/>
  <c r="JOJ36" i="304"/>
  <c r="JOK36" i="304"/>
  <c r="JOL36" i="304"/>
  <c r="JOM36" i="304"/>
  <c r="JON36" i="304"/>
  <c r="JOO36" i="304"/>
  <c r="JOP36" i="304"/>
  <c r="JOQ36" i="304"/>
  <c r="JOR36" i="304"/>
  <c r="JOS36" i="304"/>
  <c r="JOT36" i="304"/>
  <c r="JOU36" i="304"/>
  <c r="JOV36" i="304"/>
  <c r="JOW36" i="304"/>
  <c r="JOX36" i="304"/>
  <c r="JOY36" i="304"/>
  <c r="JOZ36" i="304"/>
  <c r="JPA36" i="304"/>
  <c r="JPB36" i="304"/>
  <c r="JPC36" i="304"/>
  <c r="JPD36" i="304"/>
  <c r="JPE36" i="304"/>
  <c r="JPF36" i="304"/>
  <c r="JPG36" i="304"/>
  <c r="JPH36" i="304"/>
  <c r="JPI36" i="304"/>
  <c r="JPJ36" i="304"/>
  <c r="JPK36" i="304"/>
  <c r="JPL36" i="304"/>
  <c r="JPM36" i="304"/>
  <c r="JPN36" i="304"/>
  <c r="JPO36" i="304"/>
  <c r="JPP36" i="304"/>
  <c r="JPQ36" i="304"/>
  <c r="JPR36" i="304"/>
  <c r="JPS36" i="304"/>
  <c r="JPT36" i="304"/>
  <c r="JPU36" i="304"/>
  <c r="JPV36" i="304"/>
  <c r="JPW36" i="304"/>
  <c r="JPX36" i="304"/>
  <c r="JPY36" i="304"/>
  <c r="JPZ36" i="304"/>
  <c r="JQA36" i="304"/>
  <c r="JQB36" i="304"/>
  <c r="JQC36" i="304"/>
  <c r="JQD36" i="304"/>
  <c r="JQE36" i="304"/>
  <c r="JQF36" i="304"/>
  <c r="JQG36" i="304"/>
  <c r="JQH36" i="304"/>
  <c r="JQI36" i="304"/>
  <c r="JQJ36" i="304"/>
  <c r="JQK36" i="304"/>
  <c r="JQL36" i="304"/>
  <c r="JQM36" i="304"/>
  <c r="JQN36" i="304"/>
  <c r="JQO36" i="304"/>
  <c r="JQP36" i="304"/>
  <c r="JQQ36" i="304"/>
  <c r="JQR36" i="304"/>
  <c r="JQS36" i="304"/>
  <c r="JQT36" i="304"/>
  <c r="JQU36" i="304"/>
  <c r="JQV36" i="304"/>
  <c r="JQW36" i="304"/>
  <c r="JQX36" i="304"/>
  <c r="JQY36" i="304"/>
  <c r="JQZ36" i="304"/>
  <c r="JRA36" i="304"/>
  <c r="JRB36" i="304"/>
  <c r="JRC36" i="304"/>
  <c r="JRD36" i="304"/>
  <c r="JRE36" i="304"/>
  <c r="JRF36" i="304"/>
  <c r="JRG36" i="304"/>
  <c r="JRH36" i="304"/>
  <c r="JRI36" i="304"/>
  <c r="JRJ36" i="304"/>
  <c r="JRK36" i="304"/>
  <c r="JRL36" i="304"/>
  <c r="JRM36" i="304"/>
  <c r="JRN36" i="304"/>
  <c r="JRO36" i="304"/>
  <c r="JRP36" i="304"/>
  <c r="JRQ36" i="304"/>
  <c r="JRR36" i="304"/>
  <c r="JRS36" i="304"/>
  <c r="JRT36" i="304"/>
  <c r="JRU36" i="304"/>
  <c r="JRV36" i="304"/>
  <c r="JRW36" i="304"/>
  <c r="JRX36" i="304"/>
  <c r="JRY36" i="304"/>
  <c r="JRZ36" i="304"/>
  <c r="JSA36" i="304"/>
  <c r="JSB36" i="304"/>
  <c r="JSC36" i="304"/>
  <c r="JSD36" i="304"/>
  <c r="JSE36" i="304"/>
  <c r="JSF36" i="304"/>
  <c r="JSG36" i="304"/>
  <c r="JSH36" i="304"/>
  <c r="JSI36" i="304"/>
  <c r="JSJ36" i="304"/>
  <c r="JSK36" i="304"/>
  <c r="JSL36" i="304"/>
  <c r="JSM36" i="304"/>
  <c r="JSN36" i="304"/>
  <c r="JSO36" i="304"/>
  <c r="JSP36" i="304"/>
  <c r="JSQ36" i="304"/>
  <c r="JSR36" i="304"/>
  <c r="JSS36" i="304"/>
  <c r="JST36" i="304"/>
  <c r="JSU36" i="304"/>
  <c r="JSV36" i="304"/>
  <c r="JSW36" i="304"/>
  <c r="JSX36" i="304"/>
  <c r="JSY36" i="304"/>
  <c r="JSZ36" i="304"/>
  <c r="JTA36" i="304"/>
  <c r="JTB36" i="304"/>
  <c r="JTC36" i="304"/>
  <c r="JTD36" i="304"/>
  <c r="JTE36" i="304"/>
  <c r="JTF36" i="304"/>
  <c r="JTG36" i="304"/>
  <c r="JTH36" i="304"/>
  <c r="JTI36" i="304"/>
  <c r="JTJ36" i="304"/>
  <c r="JTK36" i="304"/>
  <c r="JTL36" i="304"/>
  <c r="JTM36" i="304"/>
  <c r="JTN36" i="304"/>
  <c r="JTO36" i="304"/>
  <c r="JTP36" i="304"/>
  <c r="JTQ36" i="304"/>
  <c r="JTR36" i="304"/>
  <c r="JTS36" i="304"/>
  <c r="JTT36" i="304"/>
  <c r="JTU36" i="304"/>
  <c r="JTV36" i="304"/>
  <c r="JTW36" i="304"/>
  <c r="JTX36" i="304"/>
  <c r="JTY36" i="304"/>
  <c r="JTZ36" i="304"/>
  <c r="JUA36" i="304"/>
  <c r="JUB36" i="304"/>
  <c r="JUC36" i="304"/>
  <c r="JUD36" i="304"/>
  <c r="JUE36" i="304"/>
  <c r="JUF36" i="304"/>
  <c r="JUG36" i="304"/>
  <c r="JUH36" i="304"/>
  <c r="JUI36" i="304"/>
  <c r="JUJ36" i="304"/>
  <c r="JUK36" i="304"/>
  <c r="JUL36" i="304"/>
  <c r="JUM36" i="304"/>
  <c r="JUN36" i="304"/>
  <c r="JUO36" i="304"/>
  <c r="JUP36" i="304"/>
  <c r="JUQ36" i="304"/>
  <c r="JUR36" i="304"/>
  <c r="JUS36" i="304"/>
  <c r="JUT36" i="304"/>
  <c r="JUU36" i="304"/>
  <c r="JUV36" i="304"/>
  <c r="JUW36" i="304"/>
  <c r="JUX36" i="304"/>
  <c r="JUY36" i="304"/>
  <c r="JUZ36" i="304"/>
  <c r="JVA36" i="304"/>
  <c r="JVB36" i="304"/>
  <c r="JVC36" i="304"/>
  <c r="JVD36" i="304"/>
  <c r="JVE36" i="304"/>
  <c r="JVF36" i="304"/>
  <c r="JVG36" i="304"/>
  <c r="JVH36" i="304"/>
  <c r="JVI36" i="304"/>
  <c r="JVJ36" i="304"/>
  <c r="JVK36" i="304"/>
  <c r="JVL36" i="304"/>
  <c r="JVM36" i="304"/>
  <c r="JVN36" i="304"/>
  <c r="JVO36" i="304"/>
  <c r="JVP36" i="304"/>
  <c r="JVQ36" i="304"/>
  <c r="JVR36" i="304"/>
  <c r="JVS36" i="304"/>
  <c r="JVT36" i="304"/>
  <c r="JVU36" i="304"/>
  <c r="JVV36" i="304"/>
  <c r="JVW36" i="304"/>
  <c r="JVX36" i="304"/>
  <c r="JVY36" i="304"/>
  <c r="JVZ36" i="304"/>
  <c r="JWA36" i="304"/>
  <c r="JWB36" i="304"/>
  <c r="JWC36" i="304"/>
  <c r="JWD36" i="304"/>
  <c r="JWE36" i="304"/>
  <c r="JWF36" i="304"/>
  <c r="JWG36" i="304"/>
  <c r="JWH36" i="304"/>
  <c r="JWI36" i="304"/>
  <c r="JWJ36" i="304"/>
  <c r="JWK36" i="304"/>
  <c r="JWL36" i="304"/>
  <c r="JWM36" i="304"/>
  <c r="JWN36" i="304"/>
  <c r="JWO36" i="304"/>
  <c r="JWP36" i="304"/>
  <c r="JWQ36" i="304"/>
  <c r="JWR36" i="304"/>
  <c r="JWS36" i="304"/>
  <c r="JWT36" i="304"/>
  <c r="JWU36" i="304"/>
  <c r="JWV36" i="304"/>
  <c r="JWW36" i="304"/>
  <c r="JWX36" i="304"/>
  <c r="JWY36" i="304"/>
  <c r="JWZ36" i="304"/>
  <c r="JXA36" i="304"/>
  <c r="JXB36" i="304"/>
  <c r="JXC36" i="304"/>
  <c r="JXD36" i="304"/>
  <c r="JXE36" i="304"/>
  <c r="JXF36" i="304"/>
  <c r="JXG36" i="304"/>
  <c r="JXH36" i="304"/>
  <c r="JXI36" i="304"/>
  <c r="JXJ36" i="304"/>
  <c r="JXK36" i="304"/>
  <c r="JXL36" i="304"/>
  <c r="JXM36" i="304"/>
  <c r="JXN36" i="304"/>
  <c r="JXO36" i="304"/>
  <c r="JXP36" i="304"/>
  <c r="JXQ36" i="304"/>
  <c r="JXR36" i="304"/>
  <c r="JXS36" i="304"/>
  <c r="JXT36" i="304"/>
  <c r="JXU36" i="304"/>
  <c r="JXV36" i="304"/>
  <c r="JXW36" i="304"/>
  <c r="JXX36" i="304"/>
  <c r="JXY36" i="304"/>
  <c r="JXZ36" i="304"/>
  <c r="JYA36" i="304"/>
  <c r="JYB36" i="304"/>
  <c r="JYC36" i="304"/>
  <c r="JYD36" i="304"/>
  <c r="JYE36" i="304"/>
  <c r="JYF36" i="304"/>
  <c r="JYG36" i="304"/>
  <c r="JYH36" i="304"/>
  <c r="JYI36" i="304"/>
  <c r="JYJ36" i="304"/>
  <c r="JYK36" i="304"/>
  <c r="JYL36" i="304"/>
  <c r="JYM36" i="304"/>
  <c r="JYN36" i="304"/>
  <c r="JYO36" i="304"/>
  <c r="JYP36" i="304"/>
  <c r="JYQ36" i="304"/>
  <c r="JYR36" i="304"/>
  <c r="JYS36" i="304"/>
  <c r="JYT36" i="304"/>
  <c r="JYU36" i="304"/>
  <c r="JYV36" i="304"/>
  <c r="JYW36" i="304"/>
  <c r="JYX36" i="304"/>
  <c r="JYY36" i="304"/>
  <c r="JYZ36" i="304"/>
  <c r="JZA36" i="304"/>
  <c r="JZB36" i="304"/>
  <c r="JZC36" i="304"/>
  <c r="JZD36" i="304"/>
  <c r="JZE36" i="304"/>
  <c r="JZF36" i="304"/>
  <c r="JZG36" i="304"/>
  <c r="JZH36" i="304"/>
  <c r="JZI36" i="304"/>
  <c r="JZJ36" i="304"/>
  <c r="JZK36" i="304"/>
  <c r="JZL36" i="304"/>
  <c r="JZM36" i="304"/>
  <c r="JZN36" i="304"/>
  <c r="JZO36" i="304"/>
  <c r="JZP36" i="304"/>
  <c r="JZQ36" i="304"/>
  <c r="JZR36" i="304"/>
  <c r="JZS36" i="304"/>
  <c r="JZT36" i="304"/>
  <c r="JZU36" i="304"/>
  <c r="JZV36" i="304"/>
  <c r="JZW36" i="304"/>
  <c r="JZX36" i="304"/>
  <c r="JZY36" i="304"/>
  <c r="JZZ36" i="304"/>
  <c r="KAA36" i="304"/>
  <c r="KAB36" i="304"/>
  <c r="KAC36" i="304"/>
  <c r="KAD36" i="304"/>
  <c r="KAE36" i="304"/>
  <c r="KAF36" i="304"/>
  <c r="KAG36" i="304"/>
  <c r="KAH36" i="304"/>
  <c r="KAI36" i="304"/>
  <c r="KAJ36" i="304"/>
  <c r="KAK36" i="304"/>
  <c r="KAL36" i="304"/>
  <c r="KAM36" i="304"/>
  <c r="KAN36" i="304"/>
  <c r="KAO36" i="304"/>
  <c r="KAP36" i="304"/>
  <c r="KAQ36" i="304"/>
  <c r="KAR36" i="304"/>
  <c r="KAS36" i="304"/>
  <c r="KAT36" i="304"/>
  <c r="KAU36" i="304"/>
  <c r="KAV36" i="304"/>
  <c r="KAW36" i="304"/>
  <c r="KAX36" i="304"/>
  <c r="KAY36" i="304"/>
  <c r="KAZ36" i="304"/>
  <c r="KBA36" i="304"/>
  <c r="KBB36" i="304"/>
  <c r="KBC36" i="304"/>
  <c r="KBD36" i="304"/>
  <c r="KBE36" i="304"/>
  <c r="KBF36" i="304"/>
  <c r="KBG36" i="304"/>
  <c r="KBH36" i="304"/>
  <c r="KBI36" i="304"/>
  <c r="KBJ36" i="304"/>
  <c r="KBK36" i="304"/>
  <c r="KBL36" i="304"/>
  <c r="KBM36" i="304"/>
  <c r="KBN36" i="304"/>
  <c r="KBO36" i="304"/>
  <c r="KBP36" i="304"/>
  <c r="KBQ36" i="304"/>
  <c r="KBR36" i="304"/>
  <c r="KBS36" i="304"/>
  <c r="KBT36" i="304"/>
  <c r="KBU36" i="304"/>
  <c r="KBV36" i="304"/>
  <c r="KBW36" i="304"/>
  <c r="KBX36" i="304"/>
  <c r="KBY36" i="304"/>
  <c r="KBZ36" i="304"/>
  <c r="KCA36" i="304"/>
  <c r="KCB36" i="304"/>
  <c r="KCC36" i="304"/>
  <c r="KCD36" i="304"/>
  <c r="KCE36" i="304"/>
  <c r="KCF36" i="304"/>
  <c r="KCG36" i="304"/>
  <c r="KCH36" i="304"/>
  <c r="KCI36" i="304"/>
  <c r="KCJ36" i="304"/>
  <c r="KCK36" i="304"/>
  <c r="KCL36" i="304"/>
  <c r="KCM36" i="304"/>
  <c r="KCN36" i="304"/>
  <c r="KCO36" i="304"/>
  <c r="KCP36" i="304"/>
  <c r="KCQ36" i="304"/>
  <c r="KCR36" i="304"/>
  <c r="KCS36" i="304"/>
  <c r="KCT36" i="304"/>
  <c r="KCU36" i="304"/>
  <c r="KCV36" i="304"/>
  <c r="KCW36" i="304"/>
  <c r="KCX36" i="304"/>
  <c r="KCY36" i="304"/>
  <c r="KCZ36" i="304"/>
  <c r="KDA36" i="304"/>
  <c r="KDB36" i="304"/>
  <c r="KDC36" i="304"/>
  <c r="KDD36" i="304"/>
  <c r="KDE36" i="304"/>
  <c r="KDF36" i="304"/>
  <c r="KDG36" i="304"/>
  <c r="KDH36" i="304"/>
  <c r="KDI36" i="304"/>
  <c r="KDJ36" i="304"/>
  <c r="KDK36" i="304"/>
  <c r="KDL36" i="304"/>
  <c r="KDM36" i="304"/>
  <c r="KDN36" i="304"/>
  <c r="KDO36" i="304"/>
  <c r="KDP36" i="304"/>
  <c r="KDQ36" i="304"/>
  <c r="KDR36" i="304"/>
  <c r="KDS36" i="304"/>
  <c r="KDT36" i="304"/>
  <c r="KDU36" i="304"/>
  <c r="KDV36" i="304"/>
  <c r="KDW36" i="304"/>
  <c r="KDX36" i="304"/>
  <c r="KDY36" i="304"/>
  <c r="KDZ36" i="304"/>
  <c r="KEA36" i="304"/>
  <c r="KEB36" i="304"/>
  <c r="KEC36" i="304"/>
  <c r="KED36" i="304"/>
  <c r="KEE36" i="304"/>
  <c r="KEF36" i="304"/>
  <c r="KEG36" i="304"/>
  <c r="KEH36" i="304"/>
  <c r="KEI36" i="304"/>
  <c r="KEJ36" i="304"/>
  <c r="KEK36" i="304"/>
  <c r="KEL36" i="304"/>
  <c r="KEM36" i="304"/>
  <c r="KEN36" i="304"/>
  <c r="KEO36" i="304"/>
  <c r="KEP36" i="304"/>
  <c r="KEQ36" i="304"/>
  <c r="KER36" i="304"/>
  <c r="KES36" i="304"/>
  <c r="KET36" i="304"/>
  <c r="KEU36" i="304"/>
  <c r="KEV36" i="304"/>
  <c r="KEW36" i="304"/>
  <c r="KEX36" i="304"/>
  <c r="KEY36" i="304"/>
  <c r="KEZ36" i="304"/>
  <c r="KFA36" i="304"/>
  <c r="KFB36" i="304"/>
  <c r="KFC36" i="304"/>
  <c r="KFD36" i="304"/>
  <c r="KFE36" i="304"/>
  <c r="KFF36" i="304"/>
  <c r="KFG36" i="304"/>
  <c r="KFH36" i="304"/>
  <c r="KFI36" i="304"/>
  <c r="KFJ36" i="304"/>
  <c r="KFK36" i="304"/>
  <c r="KFL36" i="304"/>
  <c r="KFM36" i="304"/>
  <c r="KFN36" i="304"/>
  <c r="KFO36" i="304"/>
  <c r="KFP36" i="304"/>
  <c r="KFQ36" i="304"/>
  <c r="KFR36" i="304"/>
  <c r="KFS36" i="304"/>
  <c r="KFT36" i="304"/>
  <c r="KFU36" i="304"/>
  <c r="KFV36" i="304"/>
  <c r="KFW36" i="304"/>
  <c r="KFX36" i="304"/>
  <c r="KFY36" i="304"/>
  <c r="KFZ36" i="304"/>
  <c r="KGA36" i="304"/>
  <c r="KGB36" i="304"/>
  <c r="KGC36" i="304"/>
  <c r="KGD36" i="304"/>
  <c r="KGE36" i="304"/>
  <c r="KGF36" i="304"/>
  <c r="KGG36" i="304"/>
  <c r="KGH36" i="304"/>
  <c r="KGI36" i="304"/>
  <c r="KGJ36" i="304"/>
  <c r="KGK36" i="304"/>
  <c r="KGL36" i="304"/>
  <c r="KGM36" i="304"/>
  <c r="KGN36" i="304"/>
  <c r="KGO36" i="304"/>
  <c r="KGP36" i="304"/>
  <c r="KGQ36" i="304"/>
  <c r="KGR36" i="304"/>
  <c r="KGS36" i="304"/>
  <c r="KGT36" i="304"/>
  <c r="KGU36" i="304"/>
  <c r="KGV36" i="304"/>
  <c r="KGW36" i="304"/>
  <c r="KGX36" i="304"/>
  <c r="KGY36" i="304"/>
  <c r="KGZ36" i="304"/>
  <c r="KHA36" i="304"/>
  <c r="KHB36" i="304"/>
  <c r="KHC36" i="304"/>
  <c r="KHD36" i="304"/>
  <c r="KHE36" i="304"/>
  <c r="KHF36" i="304"/>
  <c r="KHG36" i="304"/>
  <c r="KHH36" i="304"/>
  <c r="KHI36" i="304"/>
  <c r="KHJ36" i="304"/>
  <c r="KHK36" i="304"/>
  <c r="KHL36" i="304"/>
  <c r="KHM36" i="304"/>
  <c r="KHN36" i="304"/>
  <c r="KHO36" i="304"/>
  <c r="KHP36" i="304"/>
  <c r="KHQ36" i="304"/>
  <c r="KHR36" i="304"/>
  <c r="KHS36" i="304"/>
  <c r="KHT36" i="304"/>
  <c r="KHU36" i="304"/>
  <c r="KHV36" i="304"/>
  <c r="KHW36" i="304"/>
  <c r="KHX36" i="304"/>
  <c r="KHY36" i="304"/>
  <c r="KHZ36" i="304"/>
  <c r="KIA36" i="304"/>
  <c r="KIB36" i="304"/>
  <c r="KIC36" i="304"/>
  <c r="KID36" i="304"/>
  <c r="KIE36" i="304"/>
  <c r="KIF36" i="304"/>
  <c r="KIG36" i="304"/>
  <c r="KIH36" i="304"/>
  <c r="KII36" i="304"/>
  <c r="KIJ36" i="304"/>
  <c r="KIK36" i="304"/>
  <c r="KIL36" i="304"/>
  <c r="KIM36" i="304"/>
  <c r="KIN36" i="304"/>
  <c r="KIO36" i="304"/>
  <c r="KIP36" i="304"/>
  <c r="KIQ36" i="304"/>
  <c r="KIR36" i="304"/>
  <c r="KIS36" i="304"/>
  <c r="KIT36" i="304"/>
  <c r="KIU36" i="304"/>
  <c r="KIV36" i="304"/>
  <c r="KIW36" i="304"/>
  <c r="KIX36" i="304"/>
  <c r="KIY36" i="304"/>
  <c r="KIZ36" i="304"/>
  <c r="KJA36" i="304"/>
  <c r="KJB36" i="304"/>
  <c r="KJC36" i="304"/>
  <c r="KJD36" i="304"/>
  <c r="KJE36" i="304"/>
  <c r="KJF36" i="304"/>
  <c r="KJG36" i="304"/>
  <c r="KJH36" i="304"/>
  <c r="KJI36" i="304"/>
  <c r="KJJ36" i="304"/>
  <c r="KJK36" i="304"/>
  <c r="KJL36" i="304"/>
  <c r="KJM36" i="304"/>
  <c r="KJN36" i="304"/>
  <c r="KJO36" i="304"/>
  <c r="KJP36" i="304"/>
  <c r="KJQ36" i="304"/>
  <c r="KJR36" i="304"/>
  <c r="KJS36" i="304"/>
  <c r="KJT36" i="304"/>
  <c r="KJU36" i="304"/>
  <c r="KJV36" i="304"/>
  <c r="KJW36" i="304"/>
  <c r="KJX36" i="304"/>
  <c r="KJY36" i="304"/>
  <c r="KJZ36" i="304"/>
  <c r="KKA36" i="304"/>
  <c r="KKB36" i="304"/>
  <c r="KKC36" i="304"/>
  <c r="KKD36" i="304"/>
  <c r="KKE36" i="304"/>
  <c r="KKF36" i="304"/>
  <c r="KKG36" i="304"/>
  <c r="KKH36" i="304"/>
  <c r="KKI36" i="304"/>
  <c r="KKJ36" i="304"/>
  <c r="KKK36" i="304"/>
  <c r="KKL36" i="304"/>
  <c r="KKM36" i="304"/>
  <c r="KKN36" i="304"/>
  <c r="KKO36" i="304"/>
  <c r="KKP36" i="304"/>
  <c r="KKQ36" i="304"/>
  <c r="KKR36" i="304"/>
  <c r="KKS36" i="304"/>
  <c r="KKT36" i="304"/>
  <c r="KKU36" i="304"/>
  <c r="KKV36" i="304"/>
  <c r="KKW36" i="304"/>
  <c r="KKX36" i="304"/>
  <c r="KKY36" i="304"/>
  <c r="KKZ36" i="304"/>
  <c r="KLA36" i="304"/>
  <c r="KLB36" i="304"/>
  <c r="KLC36" i="304"/>
  <c r="KLD36" i="304"/>
  <c r="KLE36" i="304"/>
  <c r="KLF36" i="304"/>
  <c r="KLG36" i="304"/>
  <c r="KLH36" i="304"/>
  <c r="KLI36" i="304"/>
  <c r="KLJ36" i="304"/>
  <c r="KLK36" i="304"/>
  <c r="KLL36" i="304"/>
  <c r="KLM36" i="304"/>
  <c r="KLN36" i="304"/>
  <c r="KLO36" i="304"/>
  <c r="KLP36" i="304"/>
  <c r="KLQ36" i="304"/>
  <c r="KLR36" i="304"/>
  <c r="KLS36" i="304"/>
  <c r="KLT36" i="304"/>
  <c r="KLU36" i="304"/>
  <c r="KLV36" i="304"/>
  <c r="KLW36" i="304"/>
  <c r="KLX36" i="304"/>
  <c r="KLY36" i="304"/>
  <c r="KLZ36" i="304"/>
  <c r="KMA36" i="304"/>
  <c r="KMB36" i="304"/>
  <c r="KMC36" i="304"/>
  <c r="KMD36" i="304"/>
  <c r="KME36" i="304"/>
  <c r="KMF36" i="304"/>
  <c r="KMG36" i="304"/>
  <c r="KMH36" i="304"/>
  <c r="KMI36" i="304"/>
  <c r="KMJ36" i="304"/>
  <c r="KMK36" i="304"/>
  <c r="KML36" i="304"/>
  <c r="KMM36" i="304"/>
  <c r="KMN36" i="304"/>
  <c r="KMO36" i="304"/>
  <c r="KMP36" i="304"/>
  <c r="KMQ36" i="304"/>
  <c r="KMR36" i="304"/>
  <c r="KMS36" i="304"/>
  <c r="KMT36" i="304"/>
  <c r="KMU36" i="304"/>
  <c r="KMV36" i="304"/>
  <c r="KMW36" i="304"/>
  <c r="KMX36" i="304"/>
  <c r="KMY36" i="304"/>
  <c r="KMZ36" i="304"/>
  <c r="KNA36" i="304"/>
  <c r="KNB36" i="304"/>
  <c r="KNC36" i="304"/>
  <c r="KND36" i="304"/>
  <c r="KNE36" i="304"/>
  <c r="KNF36" i="304"/>
  <c r="KNG36" i="304"/>
  <c r="KNH36" i="304"/>
  <c r="KNI36" i="304"/>
  <c r="KNJ36" i="304"/>
  <c r="KNK36" i="304"/>
  <c r="KNL36" i="304"/>
  <c r="KNM36" i="304"/>
  <c r="KNN36" i="304"/>
  <c r="KNO36" i="304"/>
  <c r="KNP36" i="304"/>
  <c r="KNQ36" i="304"/>
  <c r="KNR36" i="304"/>
  <c r="KNS36" i="304"/>
  <c r="KNT36" i="304"/>
  <c r="KNU36" i="304"/>
  <c r="KNV36" i="304"/>
  <c r="KNW36" i="304"/>
  <c r="KNX36" i="304"/>
  <c r="KNY36" i="304"/>
  <c r="KNZ36" i="304"/>
  <c r="KOA36" i="304"/>
  <c r="KOB36" i="304"/>
  <c r="KOC36" i="304"/>
  <c r="KOD36" i="304"/>
  <c r="KOE36" i="304"/>
  <c r="KOF36" i="304"/>
  <c r="KOG36" i="304"/>
  <c r="KOH36" i="304"/>
  <c r="KOI36" i="304"/>
  <c r="KOJ36" i="304"/>
  <c r="KOK36" i="304"/>
  <c r="KOL36" i="304"/>
  <c r="KOM36" i="304"/>
  <c r="KON36" i="304"/>
  <c r="KOO36" i="304"/>
  <c r="KOP36" i="304"/>
  <c r="KOQ36" i="304"/>
  <c r="KOR36" i="304"/>
  <c r="KOS36" i="304"/>
  <c r="KOT36" i="304"/>
  <c r="KOU36" i="304"/>
  <c r="KOV36" i="304"/>
  <c r="KOW36" i="304"/>
  <c r="KOX36" i="304"/>
  <c r="KOY36" i="304"/>
  <c r="KOZ36" i="304"/>
  <c r="KPA36" i="304"/>
  <c r="KPB36" i="304"/>
  <c r="KPC36" i="304"/>
  <c r="KPD36" i="304"/>
  <c r="KPE36" i="304"/>
  <c r="KPF36" i="304"/>
  <c r="KPG36" i="304"/>
  <c r="KPH36" i="304"/>
  <c r="KPI36" i="304"/>
  <c r="KPJ36" i="304"/>
  <c r="KPK36" i="304"/>
  <c r="KPL36" i="304"/>
  <c r="KPM36" i="304"/>
  <c r="KPN36" i="304"/>
  <c r="KPO36" i="304"/>
  <c r="KPP36" i="304"/>
  <c r="KPQ36" i="304"/>
  <c r="KPR36" i="304"/>
  <c r="KPS36" i="304"/>
  <c r="KPT36" i="304"/>
  <c r="KPU36" i="304"/>
  <c r="KPV36" i="304"/>
  <c r="KPW36" i="304"/>
  <c r="KPX36" i="304"/>
  <c r="KPY36" i="304"/>
  <c r="KPZ36" i="304"/>
  <c r="KQA36" i="304"/>
  <c r="KQB36" i="304"/>
  <c r="KQC36" i="304"/>
  <c r="KQD36" i="304"/>
  <c r="KQE36" i="304"/>
  <c r="KQF36" i="304"/>
  <c r="KQG36" i="304"/>
  <c r="KQH36" i="304"/>
  <c r="KQI36" i="304"/>
  <c r="KQJ36" i="304"/>
  <c r="KQK36" i="304"/>
  <c r="KQL36" i="304"/>
  <c r="KQM36" i="304"/>
  <c r="KQN36" i="304"/>
  <c r="KQO36" i="304"/>
  <c r="KQP36" i="304"/>
  <c r="KQQ36" i="304"/>
  <c r="KQR36" i="304"/>
  <c r="KQS36" i="304"/>
  <c r="KQT36" i="304"/>
  <c r="KQU36" i="304"/>
  <c r="KQV36" i="304"/>
  <c r="KQW36" i="304"/>
  <c r="KQX36" i="304"/>
  <c r="KQY36" i="304"/>
  <c r="KQZ36" i="304"/>
  <c r="KRA36" i="304"/>
  <c r="KRB36" i="304"/>
  <c r="KRC36" i="304"/>
  <c r="KRD36" i="304"/>
  <c r="KRE36" i="304"/>
  <c r="KRF36" i="304"/>
  <c r="KRG36" i="304"/>
  <c r="KRH36" i="304"/>
  <c r="KRI36" i="304"/>
  <c r="KRJ36" i="304"/>
  <c r="KRK36" i="304"/>
  <c r="KRL36" i="304"/>
  <c r="KRM36" i="304"/>
  <c r="KRN36" i="304"/>
  <c r="KRO36" i="304"/>
  <c r="KRP36" i="304"/>
  <c r="KRQ36" i="304"/>
  <c r="KRR36" i="304"/>
  <c r="KRS36" i="304"/>
  <c r="KRT36" i="304"/>
  <c r="KRU36" i="304"/>
  <c r="KRV36" i="304"/>
  <c r="KRW36" i="304"/>
  <c r="KRX36" i="304"/>
  <c r="KRY36" i="304"/>
  <c r="KRZ36" i="304"/>
  <c r="KSA36" i="304"/>
  <c r="KSB36" i="304"/>
  <c r="KSC36" i="304"/>
  <c r="KSD36" i="304"/>
  <c r="KSE36" i="304"/>
  <c r="KSF36" i="304"/>
  <c r="KSG36" i="304"/>
  <c r="KSH36" i="304"/>
  <c r="KSI36" i="304"/>
  <c r="KSJ36" i="304"/>
  <c r="KSK36" i="304"/>
  <c r="KSL36" i="304"/>
  <c r="KSM36" i="304"/>
  <c r="KSN36" i="304"/>
  <c r="KSO36" i="304"/>
  <c r="KSP36" i="304"/>
  <c r="KSQ36" i="304"/>
  <c r="KSR36" i="304"/>
  <c r="KSS36" i="304"/>
  <c r="KST36" i="304"/>
  <c r="KSU36" i="304"/>
  <c r="KSV36" i="304"/>
  <c r="KSW36" i="304"/>
  <c r="KSX36" i="304"/>
  <c r="KSY36" i="304"/>
  <c r="KSZ36" i="304"/>
  <c r="KTA36" i="304"/>
  <c r="KTB36" i="304"/>
  <c r="KTC36" i="304"/>
  <c r="KTD36" i="304"/>
  <c r="KTE36" i="304"/>
  <c r="KTF36" i="304"/>
  <c r="KTG36" i="304"/>
  <c r="KTH36" i="304"/>
  <c r="KTI36" i="304"/>
  <c r="KTJ36" i="304"/>
  <c r="KTK36" i="304"/>
  <c r="KTL36" i="304"/>
  <c r="KTM36" i="304"/>
  <c r="KTN36" i="304"/>
  <c r="KTO36" i="304"/>
  <c r="KTP36" i="304"/>
  <c r="KTQ36" i="304"/>
  <c r="KTR36" i="304"/>
  <c r="KTS36" i="304"/>
  <c r="KTT36" i="304"/>
  <c r="KTU36" i="304"/>
  <c r="KTV36" i="304"/>
  <c r="KTW36" i="304"/>
  <c r="KTX36" i="304"/>
  <c r="KTY36" i="304"/>
  <c r="KTZ36" i="304"/>
  <c r="KUA36" i="304"/>
  <c r="KUB36" i="304"/>
  <c r="KUC36" i="304"/>
  <c r="KUD36" i="304"/>
  <c r="KUE36" i="304"/>
  <c r="KUF36" i="304"/>
  <c r="KUG36" i="304"/>
  <c r="KUH36" i="304"/>
  <c r="KUI36" i="304"/>
  <c r="KUJ36" i="304"/>
  <c r="KUK36" i="304"/>
  <c r="KUL36" i="304"/>
  <c r="KUM36" i="304"/>
  <c r="KUN36" i="304"/>
  <c r="KUO36" i="304"/>
  <c r="KUP36" i="304"/>
  <c r="KUQ36" i="304"/>
  <c r="KUR36" i="304"/>
  <c r="KUS36" i="304"/>
  <c r="KUT36" i="304"/>
  <c r="KUU36" i="304"/>
  <c r="KUV36" i="304"/>
  <c r="KUW36" i="304"/>
  <c r="KUX36" i="304"/>
  <c r="KUY36" i="304"/>
  <c r="KUZ36" i="304"/>
  <c r="KVA36" i="304"/>
  <c r="KVB36" i="304"/>
  <c r="KVC36" i="304"/>
  <c r="KVD36" i="304"/>
  <c r="KVE36" i="304"/>
  <c r="KVF36" i="304"/>
  <c r="KVG36" i="304"/>
  <c r="KVH36" i="304"/>
  <c r="KVI36" i="304"/>
  <c r="KVJ36" i="304"/>
  <c r="KVK36" i="304"/>
  <c r="KVL36" i="304"/>
  <c r="KVM36" i="304"/>
  <c r="KVN36" i="304"/>
  <c r="KVO36" i="304"/>
  <c r="KVP36" i="304"/>
  <c r="KVQ36" i="304"/>
  <c r="KVR36" i="304"/>
  <c r="KVS36" i="304"/>
  <c r="KVT36" i="304"/>
  <c r="KVU36" i="304"/>
  <c r="KVV36" i="304"/>
  <c r="KVW36" i="304"/>
  <c r="KVX36" i="304"/>
  <c r="KVY36" i="304"/>
  <c r="KVZ36" i="304"/>
  <c r="KWA36" i="304"/>
  <c r="KWB36" i="304"/>
  <c r="KWC36" i="304"/>
  <c r="KWD36" i="304"/>
  <c r="KWE36" i="304"/>
  <c r="KWF36" i="304"/>
  <c r="KWG36" i="304"/>
  <c r="KWH36" i="304"/>
  <c r="KWI36" i="304"/>
  <c r="KWJ36" i="304"/>
  <c r="KWK36" i="304"/>
  <c r="KWL36" i="304"/>
  <c r="KWM36" i="304"/>
  <c r="KWN36" i="304"/>
  <c r="KWO36" i="304"/>
  <c r="KWP36" i="304"/>
  <c r="KWQ36" i="304"/>
  <c r="KWR36" i="304"/>
  <c r="KWS36" i="304"/>
  <c r="KWT36" i="304"/>
  <c r="KWU36" i="304"/>
  <c r="KWV36" i="304"/>
  <c r="KWW36" i="304"/>
  <c r="KWX36" i="304"/>
  <c r="KWY36" i="304"/>
  <c r="KWZ36" i="304"/>
  <c r="KXA36" i="304"/>
  <c r="KXB36" i="304"/>
  <c r="KXC36" i="304"/>
  <c r="KXD36" i="304"/>
  <c r="KXE36" i="304"/>
  <c r="KXF36" i="304"/>
  <c r="KXG36" i="304"/>
  <c r="KXH36" i="304"/>
  <c r="KXI36" i="304"/>
  <c r="KXJ36" i="304"/>
  <c r="KXK36" i="304"/>
  <c r="KXL36" i="304"/>
  <c r="KXM36" i="304"/>
  <c r="KXN36" i="304"/>
  <c r="KXO36" i="304"/>
  <c r="KXP36" i="304"/>
  <c r="KXQ36" i="304"/>
  <c r="KXR36" i="304"/>
  <c r="KXS36" i="304"/>
  <c r="KXT36" i="304"/>
  <c r="KXU36" i="304"/>
  <c r="KXV36" i="304"/>
  <c r="KXW36" i="304"/>
  <c r="KXX36" i="304"/>
  <c r="KXY36" i="304"/>
  <c r="KXZ36" i="304"/>
  <c r="KYA36" i="304"/>
  <c r="KYB36" i="304"/>
  <c r="KYC36" i="304"/>
  <c r="KYD36" i="304"/>
  <c r="KYE36" i="304"/>
  <c r="KYF36" i="304"/>
  <c r="KYG36" i="304"/>
  <c r="KYH36" i="304"/>
  <c r="KYI36" i="304"/>
  <c r="KYJ36" i="304"/>
  <c r="KYK36" i="304"/>
  <c r="KYL36" i="304"/>
  <c r="KYM36" i="304"/>
  <c r="KYN36" i="304"/>
  <c r="KYO36" i="304"/>
  <c r="KYP36" i="304"/>
  <c r="KYQ36" i="304"/>
  <c r="KYR36" i="304"/>
  <c r="KYS36" i="304"/>
  <c r="KYT36" i="304"/>
  <c r="KYU36" i="304"/>
  <c r="KYV36" i="304"/>
  <c r="KYW36" i="304"/>
  <c r="KYX36" i="304"/>
  <c r="KYY36" i="304"/>
  <c r="KYZ36" i="304"/>
  <c r="KZA36" i="304"/>
  <c r="KZB36" i="304"/>
  <c r="KZC36" i="304"/>
  <c r="KZD36" i="304"/>
  <c r="KZE36" i="304"/>
  <c r="KZF36" i="304"/>
  <c r="KZG36" i="304"/>
  <c r="KZH36" i="304"/>
  <c r="KZI36" i="304"/>
  <c r="KZJ36" i="304"/>
  <c r="KZK36" i="304"/>
  <c r="KZL36" i="304"/>
  <c r="KZM36" i="304"/>
  <c r="KZN36" i="304"/>
  <c r="KZO36" i="304"/>
  <c r="KZP36" i="304"/>
  <c r="KZQ36" i="304"/>
  <c r="KZR36" i="304"/>
  <c r="KZS36" i="304"/>
  <c r="KZT36" i="304"/>
  <c r="KZU36" i="304"/>
  <c r="KZV36" i="304"/>
  <c r="KZW36" i="304"/>
  <c r="KZX36" i="304"/>
  <c r="KZY36" i="304"/>
  <c r="KZZ36" i="304"/>
  <c r="LAA36" i="304"/>
  <c r="LAB36" i="304"/>
  <c r="LAC36" i="304"/>
  <c r="LAD36" i="304"/>
  <c r="LAE36" i="304"/>
  <c r="LAF36" i="304"/>
  <c r="LAG36" i="304"/>
  <c r="LAH36" i="304"/>
  <c r="LAI36" i="304"/>
  <c r="LAJ36" i="304"/>
  <c r="LAK36" i="304"/>
  <c r="LAL36" i="304"/>
  <c r="LAM36" i="304"/>
  <c r="LAN36" i="304"/>
  <c r="LAO36" i="304"/>
  <c r="LAP36" i="304"/>
  <c r="LAQ36" i="304"/>
  <c r="LAR36" i="304"/>
  <c r="LAS36" i="304"/>
  <c r="LAT36" i="304"/>
  <c r="LAU36" i="304"/>
  <c r="LAV36" i="304"/>
  <c r="LAW36" i="304"/>
  <c r="LAX36" i="304"/>
  <c r="LAY36" i="304"/>
  <c r="LAZ36" i="304"/>
  <c r="LBA36" i="304"/>
  <c r="LBB36" i="304"/>
  <c r="LBC36" i="304"/>
  <c r="LBD36" i="304"/>
  <c r="LBE36" i="304"/>
  <c r="LBF36" i="304"/>
  <c r="LBG36" i="304"/>
  <c r="LBH36" i="304"/>
  <c r="LBI36" i="304"/>
  <c r="LBJ36" i="304"/>
  <c r="LBK36" i="304"/>
  <c r="LBL36" i="304"/>
  <c r="LBM36" i="304"/>
  <c r="LBN36" i="304"/>
  <c r="LBO36" i="304"/>
  <c r="LBP36" i="304"/>
  <c r="LBQ36" i="304"/>
  <c r="LBR36" i="304"/>
  <c r="LBS36" i="304"/>
  <c r="LBT36" i="304"/>
  <c r="LBU36" i="304"/>
  <c r="LBV36" i="304"/>
  <c r="LBW36" i="304"/>
  <c r="LBX36" i="304"/>
  <c r="LBY36" i="304"/>
  <c r="LBZ36" i="304"/>
  <c r="LCA36" i="304"/>
  <c r="LCB36" i="304"/>
  <c r="LCC36" i="304"/>
  <c r="LCD36" i="304"/>
  <c r="LCE36" i="304"/>
  <c r="LCF36" i="304"/>
  <c r="LCG36" i="304"/>
  <c r="LCH36" i="304"/>
  <c r="LCI36" i="304"/>
  <c r="LCJ36" i="304"/>
  <c r="LCK36" i="304"/>
  <c r="LCL36" i="304"/>
  <c r="LCM36" i="304"/>
  <c r="LCN36" i="304"/>
  <c r="LCO36" i="304"/>
  <c r="LCP36" i="304"/>
  <c r="LCQ36" i="304"/>
  <c r="LCR36" i="304"/>
  <c r="LCS36" i="304"/>
  <c r="LCT36" i="304"/>
  <c r="LCU36" i="304"/>
  <c r="LCV36" i="304"/>
  <c r="LCW36" i="304"/>
  <c r="LCX36" i="304"/>
  <c r="LCY36" i="304"/>
  <c r="LCZ36" i="304"/>
  <c r="LDA36" i="304"/>
  <c r="LDB36" i="304"/>
  <c r="LDC36" i="304"/>
  <c r="LDD36" i="304"/>
  <c r="LDE36" i="304"/>
  <c r="LDF36" i="304"/>
  <c r="LDG36" i="304"/>
  <c r="LDH36" i="304"/>
  <c r="LDI36" i="304"/>
  <c r="LDJ36" i="304"/>
  <c r="LDK36" i="304"/>
  <c r="LDL36" i="304"/>
  <c r="LDM36" i="304"/>
  <c r="LDN36" i="304"/>
  <c r="LDO36" i="304"/>
  <c r="LDP36" i="304"/>
  <c r="LDQ36" i="304"/>
  <c r="LDR36" i="304"/>
  <c r="LDS36" i="304"/>
  <c r="LDT36" i="304"/>
  <c r="LDU36" i="304"/>
  <c r="LDV36" i="304"/>
  <c r="LDW36" i="304"/>
  <c r="LDX36" i="304"/>
  <c r="LDY36" i="304"/>
  <c r="LDZ36" i="304"/>
  <c r="LEA36" i="304"/>
  <c r="LEB36" i="304"/>
  <c r="LEC36" i="304"/>
  <c r="LED36" i="304"/>
  <c r="LEE36" i="304"/>
  <c r="LEF36" i="304"/>
  <c r="LEG36" i="304"/>
  <c r="LEH36" i="304"/>
  <c r="LEI36" i="304"/>
  <c r="LEJ36" i="304"/>
  <c r="LEK36" i="304"/>
  <c r="LEL36" i="304"/>
  <c r="LEM36" i="304"/>
  <c r="LEN36" i="304"/>
  <c r="LEO36" i="304"/>
  <c r="LEP36" i="304"/>
  <c r="LEQ36" i="304"/>
  <c r="LER36" i="304"/>
  <c r="LES36" i="304"/>
  <c r="LET36" i="304"/>
  <c r="LEU36" i="304"/>
  <c r="LEV36" i="304"/>
  <c r="LEW36" i="304"/>
  <c r="LEX36" i="304"/>
  <c r="LEY36" i="304"/>
  <c r="LEZ36" i="304"/>
  <c r="LFA36" i="304"/>
  <c r="LFB36" i="304"/>
  <c r="LFC36" i="304"/>
  <c r="LFD36" i="304"/>
  <c r="LFE36" i="304"/>
  <c r="LFF36" i="304"/>
  <c r="LFG36" i="304"/>
  <c r="LFH36" i="304"/>
  <c r="LFI36" i="304"/>
  <c r="LFJ36" i="304"/>
  <c r="LFK36" i="304"/>
  <c r="LFL36" i="304"/>
  <c r="LFM36" i="304"/>
  <c r="LFN36" i="304"/>
  <c r="LFO36" i="304"/>
  <c r="LFP36" i="304"/>
  <c r="LFQ36" i="304"/>
  <c r="LFR36" i="304"/>
  <c r="LFS36" i="304"/>
  <c r="LFT36" i="304"/>
  <c r="LFU36" i="304"/>
  <c r="LFV36" i="304"/>
  <c r="LFW36" i="304"/>
  <c r="LFX36" i="304"/>
  <c r="LFY36" i="304"/>
  <c r="LFZ36" i="304"/>
  <c r="LGA36" i="304"/>
  <c r="LGB36" i="304"/>
  <c r="LGC36" i="304"/>
  <c r="LGD36" i="304"/>
  <c r="LGE36" i="304"/>
  <c r="LGF36" i="304"/>
  <c r="LGG36" i="304"/>
  <c r="LGH36" i="304"/>
  <c r="LGI36" i="304"/>
  <c r="LGJ36" i="304"/>
  <c r="LGK36" i="304"/>
  <c r="LGL36" i="304"/>
  <c r="LGM36" i="304"/>
  <c r="LGN36" i="304"/>
  <c r="LGO36" i="304"/>
  <c r="LGP36" i="304"/>
  <c r="LGQ36" i="304"/>
  <c r="LGR36" i="304"/>
  <c r="LGS36" i="304"/>
  <c r="LGT36" i="304"/>
  <c r="LGU36" i="304"/>
  <c r="LGV36" i="304"/>
  <c r="LGW36" i="304"/>
  <c r="LGX36" i="304"/>
  <c r="LGY36" i="304"/>
  <c r="LGZ36" i="304"/>
  <c r="LHA36" i="304"/>
  <c r="LHB36" i="304"/>
  <c r="LHC36" i="304"/>
  <c r="LHD36" i="304"/>
  <c r="LHE36" i="304"/>
  <c r="LHF36" i="304"/>
  <c r="LHG36" i="304"/>
  <c r="LHH36" i="304"/>
  <c r="LHI36" i="304"/>
  <c r="LHJ36" i="304"/>
  <c r="LHK36" i="304"/>
  <c r="LHL36" i="304"/>
  <c r="LHM36" i="304"/>
  <c r="LHN36" i="304"/>
  <c r="LHO36" i="304"/>
  <c r="LHP36" i="304"/>
  <c r="LHQ36" i="304"/>
  <c r="LHR36" i="304"/>
  <c r="LHS36" i="304"/>
  <c r="LHT36" i="304"/>
  <c r="LHU36" i="304"/>
  <c r="LHV36" i="304"/>
  <c r="LHW36" i="304"/>
  <c r="LHX36" i="304"/>
  <c r="LHY36" i="304"/>
  <c r="LHZ36" i="304"/>
  <c r="LIA36" i="304"/>
  <c r="LIB36" i="304"/>
  <c r="LIC36" i="304"/>
  <c r="LID36" i="304"/>
  <c r="LIE36" i="304"/>
  <c r="LIF36" i="304"/>
  <c r="LIG36" i="304"/>
  <c r="LIH36" i="304"/>
  <c r="LII36" i="304"/>
  <c r="LIJ36" i="304"/>
  <c r="LIK36" i="304"/>
  <c r="LIL36" i="304"/>
  <c r="LIM36" i="304"/>
  <c r="LIN36" i="304"/>
  <c r="LIO36" i="304"/>
  <c r="LIP36" i="304"/>
  <c r="LIQ36" i="304"/>
  <c r="LIR36" i="304"/>
  <c r="LIS36" i="304"/>
  <c r="LIT36" i="304"/>
  <c r="LIU36" i="304"/>
  <c r="LIV36" i="304"/>
  <c r="LIW36" i="304"/>
  <c r="LIX36" i="304"/>
  <c r="LIY36" i="304"/>
  <c r="LIZ36" i="304"/>
  <c r="LJA36" i="304"/>
  <c r="LJB36" i="304"/>
  <c r="LJC36" i="304"/>
  <c r="LJD36" i="304"/>
  <c r="LJE36" i="304"/>
  <c r="LJF36" i="304"/>
  <c r="LJG36" i="304"/>
  <c r="LJH36" i="304"/>
  <c r="LJI36" i="304"/>
  <c r="LJJ36" i="304"/>
  <c r="LJK36" i="304"/>
  <c r="LJL36" i="304"/>
  <c r="LJM36" i="304"/>
  <c r="LJN36" i="304"/>
  <c r="LJO36" i="304"/>
  <c r="LJP36" i="304"/>
  <c r="LJQ36" i="304"/>
  <c r="LJR36" i="304"/>
  <c r="LJS36" i="304"/>
  <c r="LJT36" i="304"/>
  <c r="LJU36" i="304"/>
  <c r="LJV36" i="304"/>
  <c r="LJW36" i="304"/>
  <c r="LJX36" i="304"/>
  <c r="LJY36" i="304"/>
  <c r="LJZ36" i="304"/>
  <c r="LKA36" i="304"/>
  <c r="LKB36" i="304"/>
  <c r="LKC36" i="304"/>
  <c r="LKD36" i="304"/>
  <c r="LKE36" i="304"/>
  <c r="LKF36" i="304"/>
  <c r="LKG36" i="304"/>
  <c r="LKH36" i="304"/>
  <c r="LKI36" i="304"/>
  <c r="LKJ36" i="304"/>
  <c r="LKK36" i="304"/>
  <c r="LKL36" i="304"/>
  <c r="LKM36" i="304"/>
  <c r="LKN36" i="304"/>
  <c r="LKO36" i="304"/>
  <c r="LKP36" i="304"/>
  <c r="LKQ36" i="304"/>
  <c r="LKR36" i="304"/>
  <c r="LKS36" i="304"/>
  <c r="LKT36" i="304"/>
  <c r="LKU36" i="304"/>
  <c r="LKV36" i="304"/>
  <c r="LKW36" i="304"/>
  <c r="LKX36" i="304"/>
  <c r="LKY36" i="304"/>
  <c r="LKZ36" i="304"/>
  <c r="LLA36" i="304"/>
  <c r="LLB36" i="304"/>
  <c r="LLC36" i="304"/>
  <c r="LLD36" i="304"/>
  <c r="LLE36" i="304"/>
  <c r="LLF36" i="304"/>
  <c r="LLG36" i="304"/>
  <c r="LLH36" i="304"/>
  <c r="LLI36" i="304"/>
  <c r="LLJ36" i="304"/>
  <c r="LLK36" i="304"/>
  <c r="LLL36" i="304"/>
  <c r="LLM36" i="304"/>
  <c r="LLN36" i="304"/>
  <c r="LLO36" i="304"/>
  <c r="LLP36" i="304"/>
  <c r="LLQ36" i="304"/>
  <c r="LLR36" i="304"/>
  <c r="LLS36" i="304"/>
  <c r="LLT36" i="304"/>
  <c r="LLU36" i="304"/>
  <c r="LLV36" i="304"/>
  <c r="LLW36" i="304"/>
  <c r="LLX36" i="304"/>
  <c r="LLY36" i="304"/>
  <c r="LLZ36" i="304"/>
  <c r="LMA36" i="304"/>
  <c r="LMB36" i="304"/>
  <c r="LMC36" i="304"/>
  <c r="LMD36" i="304"/>
  <c r="LME36" i="304"/>
  <c r="LMF36" i="304"/>
  <c r="LMG36" i="304"/>
  <c r="LMH36" i="304"/>
  <c r="LMI36" i="304"/>
  <c r="LMJ36" i="304"/>
  <c r="LMK36" i="304"/>
  <c r="LML36" i="304"/>
  <c r="LMM36" i="304"/>
  <c r="LMN36" i="304"/>
  <c r="LMO36" i="304"/>
  <c r="LMP36" i="304"/>
  <c r="LMQ36" i="304"/>
  <c r="LMR36" i="304"/>
  <c r="LMS36" i="304"/>
  <c r="LMT36" i="304"/>
  <c r="LMU36" i="304"/>
  <c r="LMV36" i="304"/>
  <c r="LMW36" i="304"/>
  <c r="LMX36" i="304"/>
  <c r="LMY36" i="304"/>
  <c r="LMZ36" i="304"/>
  <c r="LNA36" i="304"/>
  <c r="LNB36" i="304"/>
  <c r="LNC36" i="304"/>
  <c r="LND36" i="304"/>
  <c r="LNE36" i="304"/>
  <c r="LNF36" i="304"/>
  <c r="LNG36" i="304"/>
  <c r="LNH36" i="304"/>
  <c r="LNI36" i="304"/>
  <c r="LNJ36" i="304"/>
  <c r="LNK36" i="304"/>
  <c r="LNL36" i="304"/>
  <c r="LNM36" i="304"/>
  <c r="LNN36" i="304"/>
  <c r="LNO36" i="304"/>
  <c r="LNP36" i="304"/>
  <c r="LNQ36" i="304"/>
  <c r="LNR36" i="304"/>
  <c r="LNS36" i="304"/>
  <c r="LNT36" i="304"/>
  <c r="LNU36" i="304"/>
  <c r="LNV36" i="304"/>
  <c r="LNW36" i="304"/>
  <c r="LNX36" i="304"/>
  <c r="LNY36" i="304"/>
  <c r="LNZ36" i="304"/>
  <c r="LOA36" i="304"/>
  <c r="LOB36" i="304"/>
  <c r="LOC36" i="304"/>
  <c r="LOD36" i="304"/>
  <c r="LOE36" i="304"/>
  <c r="LOF36" i="304"/>
  <c r="LOG36" i="304"/>
  <c r="LOH36" i="304"/>
  <c r="LOI36" i="304"/>
  <c r="LOJ36" i="304"/>
  <c r="LOK36" i="304"/>
  <c r="LOL36" i="304"/>
  <c r="LOM36" i="304"/>
  <c r="LON36" i="304"/>
  <c r="LOO36" i="304"/>
  <c r="LOP36" i="304"/>
  <c r="LOQ36" i="304"/>
  <c r="LOR36" i="304"/>
  <c r="LOS36" i="304"/>
  <c r="LOT36" i="304"/>
  <c r="LOU36" i="304"/>
  <c r="LOV36" i="304"/>
  <c r="LOW36" i="304"/>
  <c r="LOX36" i="304"/>
  <c r="LOY36" i="304"/>
  <c r="LOZ36" i="304"/>
  <c r="LPA36" i="304"/>
  <c r="LPB36" i="304"/>
  <c r="LPC36" i="304"/>
  <c r="LPD36" i="304"/>
  <c r="LPE36" i="304"/>
  <c r="LPF36" i="304"/>
  <c r="LPG36" i="304"/>
  <c r="LPH36" i="304"/>
  <c r="LPI36" i="304"/>
  <c r="LPJ36" i="304"/>
  <c r="LPK36" i="304"/>
  <c r="LPL36" i="304"/>
  <c r="LPM36" i="304"/>
  <c r="LPN36" i="304"/>
  <c r="LPO36" i="304"/>
  <c r="LPP36" i="304"/>
  <c r="LPQ36" i="304"/>
  <c r="LPR36" i="304"/>
  <c r="LPS36" i="304"/>
  <c r="LPT36" i="304"/>
  <c r="LPU36" i="304"/>
  <c r="LPV36" i="304"/>
  <c r="LPW36" i="304"/>
  <c r="LPX36" i="304"/>
  <c r="LPY36" i="304"/>
  <c r="LPZ36" i="304"/>
  <c r="LQA36" i="304"/>
  <c r="LQB36" i="304"/>
  <c r="LQC36" i="304"/>
  <c r="LQD36" i="304"/>
  <c r="LQE36" i="304"/>
  <c r="LQF36" i="304"/>
  <c r="LQG36" i="304"/>
  <c r="LQH36" i="304"/>
  <c r="LQI36" i="304"/>
  <c r="LQJ36" i="304"/>
  <c r="LQK36" i="304"/>
  <c r="LQL36" i="304"/>
  <c r="LQM36" i="304"/>
  <c r="LQN36" i="304"/>
  <c r="LQO36" i="304"/>
  <c r="LQP36" i="304"/>
  <c r="LQQ36" i="304"/>
  <c r="LQR36" i="304"/>
  <c r="LQS36" i="304"/>
  <c r="LQT36" i="304"/>
  <c r="LQU36" i="304"/>
  <c r="LQV36" i="304"/>
  <c r="LQW36" i="304"/>
  <c r="LQX36" i="304"/>
  <c r="LQY36" i="304"/>
  <c r="LQZ36" i="304"/>
  <c r="LRA36" i="304"/>
  <c r="LRB36" i="304"/>
  <c r="LRC36" i="304"/>
  <c r="LRD36" i="304"/>
  <c r="LRE36" i="304"/>
  <c r="LRF36" i="304"/>
  <c r="LRG36" i="304"/>
  <c r="LRH36" i="304"/>
  <c r="LRI36" i="304"/>
  <c r="LRJ36" i="304"/>
  <c r="LRK36" i="304"/>
  <c r="LRL36" i="304"/>
  <c r="LRM36" i="304"/>
  <c r="LRN36" i="304"/>
  <c r="LRO36" i="304"/>
  <c r="LRP36" i="304"/>
  <c r="LRQ36" i="304"/>
  <c r="LRR36" i="304"/>
  <c r="LRS36" i="304"/>
  <c r="LRT36" i="304"/>
  <c r="LRU36" i="304"/>
  <c r="LRV36" i="304"/>
  <c r="LRW36" i="304"/>
  <c r="LRX36" i="304"/>
  <c r="LRY36" i="304"/>
  <c r="LRZ36" i="304"/>
  <c r="LSA36" i="304"/>
  <c r="LSB36" i="304"/>
  <c r="LSC36" i="304"/>
  <c r="LSD36" i="304"/>
  <c r="LSE36" i="304"/>
  <c r="LSF36" i="304"/>
  <c r="LSG36" i="304"/>
  <c r="LSH36" i="304"/>
  <c r="LSI36" i="304"/>
  <c r="LSJ36" i="304"/>
  <c r="LSK36" i="304"/>
  <c r="LSL36" i="304"/>
  <c r="LSM36" i="304"/>
  <c r="LSN36" i="304"/>
  <c r="LSO36" i="304"/>
  <c r="LSP36" i="304"/>
  <c r="LSQ36" i="304"/>
  <c r="LSR36" i="304"/>
  <c r="LSS36" i="304"/>
  <c r="LST36" i="304"/>
  <c r="LSU36" i="304"/>
  <c r="LSV36" i="304"/>
  <c r="LSW36" i="304"/>
  <c r="LSX36" i="304"/>
  <c r="LSY36" i="304"/>
  <c r="LSZ36" i="304"/>
  <c r="LTA36" i="304"/>
  <c r="LTB36" i="304"/>
  <c r="LTC36" i="304"/>
  <c r="LTD36" i="304"/>
  <c r="LTE36" i="304"/>
  <c r="LTF36" i="304"/>
  <c r="LTG36" i="304"/>
  <c r="LTH36" i="304"/>
  <c r="LTI36" i="304"/>
  <c r="LTJ36" i="304"/>
  <c r="LTK36" i="304"/>
  <c r="LTL36" i="304"/>
  <c r="LTM36" i="304"/>
  <c r="LTN36" i="304"/>
  <c r="LTO36" i="304"/>
  <c r="LTP36" i="304"/>
  <c r="LTQ36" i="304"/>
  <c r="LTR36" i="304"/>
  <c r="LTS36" i="304"/>
  <c r="LTT36" i="304"/>
  <c r="LTU36" i="304"/>
  <c r="LTV36" i="304"/>
  <c r="LTW36" i="304"/>
  <c r="LTX36" i="304"/>
  <c r="LTY36" i="304"/>
  <c r="LTZ36" i="304"/>
  <c r="LUA36" i="304"/>
  <c r="LUB36" i="304"/>
  <c r="LUC36" i="304"/>
  <c r="LUD36" i="304"/>
  <c r="LUE36" i="304"/>
  <c r="LUF36" i="304"/>
  <c r="LUG36" i="304"/>
  <c r="LUH36" i="304"/>
  <c r="LUI36" i="304"/>
  <c r="LUJ36" i="304"/>
  <c r="LUK36" i="304"/>
  <c r="LUL36" i="304"/>
  <c r="LUM36" i="304"/>
  <c r="LUN36" i="304"/>
  <c r="LUO36" i="304"/>
  <c r="LUP36" i="304"/>
  <c r="LUQ36" i="304"/>
  <c r="LUR36" i="304"/>
  <c r="LUS36" i="304"/>
  <c r="LUT36" i="304"/>
  <c r="LUU36" i="304"/>
  <c r="LUV36" i="304"/>
  <c r="LUW36" i="304"/>
  <c r="LUX36" i="304"/>
  <c r="LUY36" i="304"/>
  <c r="LUZ36" i="304"/>
  <c r="LVA36" i="304"/>
  <c r="LVB36" i="304"/>
  <c r="LVC36" i="304"/>
  <c r="LVD36" i="304"/>
  <c r="LVE36" i="304"/>
  <c r="LVF36" i="304"/>
  <c r="LVG36" i="304"/>
  <c r="LVH36" i="304"/>
  <c r="LVI36" i="304"/>
  <c r="LVJ36" i="304"/>
  <c r="LVK36" i="304"/>
  <c r="LVL36" i="304"/>
  <c r="LVM36" i="304"/>
  <c r="LVN36" i="304"/>
  <c r="LVO36" i="304"/>
  <c r="LVP36" i="304"/>
  <c r="LVQ36" i="304"/>
  <c r="LVR36" i="304"/>
  <c r="LVS36" i="304"/>
  <c r="LVT36" i="304"/>
  <c r="LVU36" i="304"/>
  <c r="LVV36" i="304"/>
  <c r="LVW36" i="304"/>
  <c r="LVX36" i="304"/>
  <c r="LVY36" i="304"/>
  <c r="LVZ36" i="304"/>
  <c r="LWA36" i="304"/>
  <c r="LWB36" i="304"/>
  <c r="LWC36" i="304"/>
  <c r="LWD36" i="304"/>
  <c r="LWE36" i="304"/>
  <c r="LWF36" i="304"/>
  <c r="LWG36" i="304"/>
  <c r="LWH36" i="304"/>
  <c r="LWI36" i="304"/>
  <c r="LWJ36" i="304"/>
  <c r="LWK36" i="304"/>
  <c r="LWL36" i="304"/>
  <c r="LWM36" i="304"/>
  <c r="LWN36" i="304"/>
  <c r="LWO36" i="304"/>
  <c r="LWP36" i="304"/>
  <c r="LWQ36" i="304"/>
  <c r="LWR36" i="304"/>
  <c r="LWS36" i="304"/>
  <c r="LWT36" i="304"/>
  <c r="LWU36" i="304"/>
  <c r="LWV36" i="304"/>
  <c r="LWW36" i="304"/>
  <c r="LWX36" i="304"/>
  <c r="LWY36" i="304"/>
  <c r="LWZ36" i="304"/>
  <c r="LXA36" i="304"/>
  <c r="LXB36" i="304"/>
  <c r="LXC36" i="304"/>
  <c r="LXD36" i="304"/>
  <c r="LXE36" i="304"/>
  <c r="LXF36" i="304"/>
  <c r="LXG36" i="304"/>
  <c r="LXH36" i="304"/>
  <c r="LXI36" i="304"/>
  <c r="LXJ36" i="304"/>
  <c r="LXK36" i="304"/>
  <c r="LXL36" i="304"/>
  <c r="LXM36" i="304"/>
  <c r="LXN36" i="304"/>
  <c r="LXO36" i="304"/>
  <c r="LXP36" i="304"/>
  <c r="LXQ36" i="304"/>
  <c r="LXR36" i="304"/>
  <c r="LXS36" i="304"/>
  <c r="LXT36" i="304"/>
  <c r="LXU36" i="304"/>
  <c r="LXV36" i="304"/>
  <c r="LXW36" i="304"/>
  <c r="LXX36" i="304"/>
  <c r="LXY36" i="304"/>
  <c r="LXZ36" i="304"/>
  <c r="LYA36" i="304"/>
  <c r="LYB36" i="304"/>
  <c r="LYC36" i="304"/>
  <c r="LYD36" i="304"/>
  <c r="LYE36" i="304"/>
  <c r="LYF36" i="304"/>
  <c r="LYG36" i="304"/>
  <c r="LYH36" i="304"/>
  <c r="LYI36" i="304"/>
  <c r="LYJ36" i="304"/>
  <c r="LYK36" i="304"/>
  <c r="LYL36" i="304"/>
  <c r="LYM36" i="304"/>
  <c r="LYN36" i="304"/>
  <c r="LYO36" i="304"/>
  <c r="LYP36" i="304"/>
  <c r="LYQ36" i="304"/>
  <c r="LYR36" i="304"/>
  <c r="LYS36" i="304"/>
  <c r="LYT36" i="304"/>
  <c r="LYU36" i="304"/>
  <c r="LYV36" i="304"/>
  <c r="LYW36" i="304"/>
  <c r="LYX36" i="304"/>
  <c r="LYY36" i="304"/>
  <c r="LYZ36" i="304"/>
  <c r="LZA36" i="304"/>
  <c r="LZB36" i="304"/>
  <c r="LZC36" i="304"/>
  <c r="LZD36" i="304"/>
  <c r="LZE36" i="304"/>
  <c r="LZF36" i="304"/>
  <c r="LZG36" i="304"/>
  <c r="LZH36" i="304"/>
  <c r="LZI36" i="304"/>
  <c r="LZJ36" i="304"/>
  <c r="LZK36" i="304"/>
  <c r="LZL36" i="304"/>
  <c r="LZM36" i="304"/>
  <c r="LZN36" i="304"/>
  <c r="LZO36" i="304"/>
  <c r="LZP36" i="304"/>
  <c r="LZQ36" i="304"/>
  <c r="LZR36" i="304"/>
  <c r="LZS36" i="304"/>
  <c r="LZT36" i="304"/>
  <c r="LZU36" i="304"/>
  <c r="LZV36" i="304"/>
  <c r="LZW36" i="304"/>
  <c r="LZX36" i="304"/>
  <c r="LZY36" i="304"/>
  <c r="LZZ36" i="304"/>
  <c r="MAA36" i="304"/>
  <c r="MAB36" i="304"/>
  <c r="MAC36" i="304"/>
  <c r="MAD36" i="304"/>
  <c r="MAE36" i="304"/>
  <c r="MAF36" i="304"/>
  <c r="MAG36" i="304"/>
  <c r="MAH36" i="304"/>
  <c r="MAI36" i="304"/>
  <c r="MAJ36" i="304"/>
  <c r="MAK36" i="304"/>
  <c r="MAL36" i="304"/>
  <c r="MAM36" i="304"/>
  <c r="MAN36" i="304"/>
  <c r="MAO36" i="304"/>
  <c r="MAP36" i="304"/>
  <c r="MAQ36" i="304"/>
  <c r="MAR36" i="304"/>
  <c r="MAS36" i="304"/>
  <c r="MAT36" i="304"/>
  <c r="MAU36" i="304"/>
  <c r="MAV36" i="304"/>
  <c r="MAW36" i="304"/>
  <c r="MAX36" i="304"/>
  <c r="MAY36" i="304"/>
  <c r="MAZ36" i="304"/>
  <c r="MBA36" i="304"/>
  <c r="MBB36" i="304"/>
  <c r="MBC36" i="304"/>
  <c r="MBD36" i="304"/>
  <c r="MBE36" i="304"/>
  <c r="MBF36" i="304"/>
  <c r="MBG36" i="304"/>
  <c r="MBH36" i="304"/>
  <c r="MBI36" i="304"/>
  <c r="MBJ36" i="304"/>
  <c r="MBK36" i="304"/>
  <c r="MBL36" i="304"/>
  <c r="MBM36" i="304"/>
  <c r="MBN36" i="304"/>
  <c r="MBO36" i="304"/>
  <c r="MBP36" i="304"/>
  <c r="MBQ36" i="304"/>
  <c r="MBR36" i="304"/>
  <c r="MBS36" i="304"/>
  <c r="MBT36" i="304"/>
  <c r="MBU36" i="304"/>
  <c r="MBV36" i="304"/>
  <c r="MBW36" i="304"/>
  <c r="MBX36" i="304"/>
  <c r="MBY36" i="304"/>
  <c r="MBZ36" i="304"/>
  <c r="MCA36" i="304"/>
  <c r="MCB36" i="304"/>
  <c r="MCC36" i="304"/>
  <c r="MCD36" i="304"/>
  <c r="MCE36" i="304"/>
  <c r="MCF36" i="304"/>
  <c r="MCG36" i="304"/>
  <c r="MCH36" i="304"/>
  <c r="MCI36" i="304"/>
  <c r="MCJ36" i="304"/>
  <c r="MCK36" i="304"/>
  <c r="MCL36" i="304"/>
  <c r="MCM36" i="304"/>
  <c r="MCN36" i="304"/>
  <c r="MCO36" i="304"/>
  <c r="MCP36" i="304"/>
  <c r="MCQ36" i="304"/>
  <c r="MCR36" i="304"/>
  <c r="MCS36" i="304"/>
  <c r="MCT36" i="304"/>
  <c r="MCU36" i="304"/>
  <c r="MCV36" i="304"/>
  <c r="MCW36" i="304"/>
  <c r="MCX36" i="304"/>
  <c r="MCY36" i="304"/>
  <c r="MCZ36" i="304"/>
  <c r="MDA36" i="304"/>
  <c r="MDB36" i="304"/>
  <c r="MDC36" i="304"/>
  <c r="MDD36" i="304"/>
  <c r="MDE36" i="304"/>
  <c r="MDF36" i="304"/>
  <c r="MDG36" i="304"/>
  <c r="MDH36" i="304"/>
  <c r="MDI36" i="304"/>
  <c r="MDJ36" i="304"/>
  <c r="MDK36" i="304"/>
  <c r="MDL36" i="304"/>
  <c r="MDM36" i="304"/>
  <c r="MDN36" i="304"/>
  <c r="MDO36" i="304"/>
  <c r="MDP36" i="304"/>
  <c r="MDQ36" i="304"/>
  <c r="MDR36" i="304"/>
  <c r="MDS36" i="304"/>
  <c r="MDT36" i="304"/>
  <c r="MDU36" i="304"/>
  <c r="MDV36" i="304"/>
  <c r="MDW36" i="304"/>
  <c r="MDX36" i="304"/>
  <c r="MDY36" i="304"/>
  <c r="MDZ36" i="304"/>
  <c r="MEA36" i="304"/>
  <c r="MEB36" i="304"/>
  <c r="MEC36" i="304"/>
  <c r="MED36" i="304"/>
  <c r="MEE36" i="304"/>
  <c r="MEF36" i="304"/>
  <c r="MEG36" i="304"/>
  <c r="MEH36" i="304"/>
  <c r="MEI36" i="304"/>
  <c r="MEJ36" i="304"/>
  <c r="MEK36" i="304"/>
  <c r="MEL36" i="304"/>
  <c r="MEM36" i="304"/>
  <c r="MEN36" i="304"/>
  <c r="MEO36" i="304"/>
  <c r="MEP36" i="304"/>
  <c r="MEQ36" i="304"/>
  <c r="MER36" i="304"/>
  <c r="MES36" i="304"/>
  <c r="MET36" i="304"/>
  <c r="MEU36" i="304"/>
  <c r="MEV36" i="304"/>
  <c r="MEW36" i="304"/>
  <c r="MEX36" i="304"/>
  <c r="MEY36" i="304"/>
  <c r="MEZ36" i="304"/>
  <c r="MFA36" i="304"/>
  <c r="MFB36" i="304"/>
  <c r="MFC36" i="304"/>
  <c r="MFD36" i="304"/>
  <c r="MFE36" i="304"/>
  <c r="MFF36" i="304"/>
  <c r="MFG36" i="304"/>
  <c r="MFH36" i="304"/>
  <c r="MFI36" i="304"/>
  <c r="MFJ36" i="304"/>
  <c r="MFK36" i="304"/>
  <c r="MFL36" i="304"/>
  <c r="MFM36" i="304"/>
  <c r="MFN36" i="304"/>
  <c r="MFO36" i="304"/>
  <c r="MFP36" i="304"/>
  <c r="MFQ36" i="304"/>
  <c r="MFR36" i="304"/>
  <c r="MFS36" i="304"/>
  <c r="MFT36" i="304"/>
  <c r="MFU36" i="304"/>
  <c r="MFV36" i="304"/>
  <c r="MFW36" i="304"/>
  <c r="MFX36" i="304"/>
  <c r="MFY36" i="304"/>
  <c r="MFZ36" i="304"/>
  <c r="MGA36" i="304"/>
  <c r="MGB36" i="304"/>
  <c r="MGC36" i="304"/>
  <c r="MGD36" i="304"/>
  <c r="MGE36" i="304"/>
  <c r="MGF36" i="304"/>
  <c r="MGG36" i="304"/>
  <c r="MGH36" i="304"/>
  <c r="MGI36" i="304"/>
  <c r="MGJ36" i="304"/>
  <c r="MGK36" i="304"/>
  <c r="MGL36" i="304"/>
  <c r="MGM36" i="304"/>
  <c r="MGN36" i="304"/>
  <c r="MGO36" i="304"/>
  <c r="MGP36" i="304"/>
  <c r="MGQ36" i="304"/>
  <c r="MGR36" i="304"/>
  <c r="MGS36" i="304"/>
  <c r="MGT36" i="304"/>
  <c r="MGU36" i="304"/>
  <c r="MGV36" i="304"/>
  <c r="MGW36" i="304"/>
  <c r="MGX36" i="304"/>
  <c r="MGY36" i="304"/>
  <c r="MGZ36" i="304"/>
  <c r="MHA36" i="304"/>
  <c r="MHB36" i="304"/>
  <c r="MHC36" i="304"/>
  <c r="MHD36" i="304"/>
  <c r="MHE36" i="304"/>
  <c r="MHF36" i="304"/>
  <c r="MHG36" i="304"/>
  <c r="MHH36" i="304"/>
  <c r="MHI36" i="304"/>
  <c r="MHJ36" i="304"/>
  <c r="MHK36" i="304"/>
  <c r="MHL36" i="304"/>
  <c r="MHM36" i="304"/>
  <c r="MHN36" i="304"/>
  <c r="MHO36" i="304"/>
  <c r="MHP36" i="304"/>
  <c r="MHQ36" i="304"/>
  <c r="MHR36" i="304"/>
  <c r="MHS36" i="304"/>
  <c r="MHT36" i="304"/>
  <c r="MHU36" i="304"/>
  <c r="MHV36" i="304"/>
  <c r="MHW36" i="304"/>
  <c r="MHX36" i="304"/>
  <c r="MHY36" i="304"/>
  <c r="MHZ36" i="304"/>
  <c r="MIA36" i="304"/>
  <c r="MIB36" i="304"/>
  <c r="MIC36" i="304"/>
  <c r="MID36" i="304"/>
  <c r="MIE36" i="304"/>
  <c r="MIF36" i="304"/>
  <c r="MIG36" i="304"/>
  <c r="MIH36" i="304"/>
  <c r="MII36" i="304"/>
  <c r="MIJ36" i="304"/>
  <c r="MIK36" i="304"/>
  <c r="MIL36" i="304"/>
  <c r="MIM36" i="304"/>
  <c r="MIN36" i="304"/>
  <c r="MIO36" i="304"/>
  <c r="MIP36" i="304"/>
  <c r="MIQ36" i="304"/>
  <c r="MIR36" i="304"/>
  <c r="MIS36" i="304"/>
  <c r="MIT36" i="304"/>
  <c r="MIU36" i="304"/>
  <c r="MIV36" i="304"/>
  <c r="MIW36" i="304"/>
  <c r="MIX36" i="304"/>
  <c r="MIY36" i="304"/>
  <c r="MIZ36" i="304"/>
  <c r="MJA36" i="304"/>
  <c r="MJB36" i="304"/>
  <c r="MJC36" i="304"/>
  <c r="MJD36" i="304"/>
  <c r="MJE36" i="304"/>
  <c r="MJF36" i="304"/>
  <c r="MJG36" i="304"/>
  <c r="MJH36" i="304"/>
  <c r="MJI36" i="304"/>
  <c r="MJJ36" i="304"/>
  <c r="MJK36" i="304"/>
  <c r="MJL36" i="304"/>
  <c r="MJM36" i="304"/>
  <c r="MJN36" i="304"/>
  <c r="MJO36" i="304"/>
  <c r="MJP36" i="304"/>
  <c r="MJQ36" i="304"/>
  <c r="MJR36" i="304"/>
  <c r="MJS36" i="304"/>
  <c r="MJT36" i="304"/>
  <c r="MJU36" i="304"/>
  <c r="MJV36" i="304"/>
  <c r="MJW36" i="304"/>
  <c r="MJX36" i="304"/>
  <c r="MJY36" i="304"/>
  <c r="MJZ36" i="304"/>
  <c r="MKA36" i="304"/>
  <c r="MKB36" i="304"/>
  <c r="MKC36" i="304"/>
  <c r="MKD36" i="304"/>
  <c r="MKE36" i="304"/>
  <c r="MKF36" i="304"/>
  <c r="MKG36" i="304"/>
  <c r="MKH36" i="304"/>
  <c r="MKI36" i="304"/>
  <c r="MKJ36" i="304"/>
  <c r="MKK36" i="304"/>
  <c r="MKL36" i="304"/>
  <c r="MKM36" i="304"/>
  <c r="MKN36" i="304"/>
  <c r="MKO36" i="304"/>
  <c r="MKP36" i="304"/>
  <c r="MKQ36" i="304"/>
  <c r="MKR36" i="304"/>
  <c r="MKS36" i="304"/>
  <c r="MKT36" i="304"/>
  <c r="MKU36" i="304"/>
  <c r="MKV36" i="304"/>
  <c r="MKW36" i="304"/>
  <c r="MKX36" i="304"/>
  <c r="MKY36" i="304"/>
  <c r="MKZ36" i="304"/>
  <c r="MLA36" i="304"/>
  <c r="MLB36" i="304"/>
  <c r="MLC36" i="304"/>
  <c r="MLD36" i="304"/>
  <c r="MLE36" i="304"/>
  <c r="MLF36" i="304"/>
  <c r="MLG36" i="304"/>
  <c r="MLH36" i="304"/>
  <c r="MLI36" i="304"/>
  <c r="MLJ36" i="304"/>
  <c r="MLK36" i="304"/>
  <c r="MLL36" i="304"/>
  <c r="MLM36" i="304"/>
  <c r="MLN36" i="304"/>
  <c r="MLO36" i="304"/>
  <c r="MLP36" i="304"/>
  <c r="MLQ36" i="304"/>
  <c r="MLR36" i="304"/>
  <c r="MLS36" i="304"/>
  <c r="MLT36" i="304"/>
  <c r="MLU36" i="304"/>
  <c r="MLV36" i="304"/>
  <c r="MLW36" i="304"/>
  <c r="MLX36" i="304"/>
  <c r="MLY36" i="304"/>
  <c r="MLZ36" i="304"/>
  <c r="MMA36" i="304"/>
  <c r="MMB36" i="304"/>
  <c r="MMC36" i="304"/>
  <c r="MMD36" i="304"/>
  <c r="MME36" i="304"/>
  <c r="MMF36" i="304"/>
  <c r="MMG36" i="304"/>
  <c r="MMH36" i="304"/>
  <c r="MMI36" i="304"/>
  <c r="MMJ36" i="304"/>
  <c r="MMK36" i="304"/>
  <c r="MML36" i="304"/>
  <c r="MMM36" i="304"/>
  <c r="MMN36" i="304"/>
  <c r="MMO36" i="304"/>
  <c r="MMP36" i="304"/>
  <c r="MMQ36" i="304"/>
  <c r="MMR36" i="304"/>
  <c r="MMS36" i="304"/>
  <c r="MMT36" i="304"/>
  <c r="MMU36" i="304"/>
  <c r="MMV36" i="304"/>
  <c r="MMW36" i="304"/>
  <c r="MMX36" i="304"/>
  <c r="MMY36" i="304"/>
  <c r="MMZ36" i="304"/>
  <c r="MNA36" i="304"/>
  <c r="MNB36" i="304"/>
  <c r="MNC36" i="304"/>
  <c r="MND36" i="304"/>
  <c r="MNE36" i="304"/>
  <c r="MNF36" i="304"/>
  <c r="MNG36" i="304"/>
  <c r="MNH36" i="304"/>
  <c r="MNI36" i="304"/>
  <c r="MNJ36" i="304"/>
  <c r="MNK36" i="304"/>
  <c r="MNL36" i="304"/>
  <c r="MNM36" i="304"/>
  <c r="MNN36" i="304"/>
  <c r="MNO36" i="304"/>
  <c r="MNP36" i="304"/>
  <c r="MNQ36" i="304"/>
  <c r="MNR36" i="304"/>
  <c r="MNS36" i="304"/>
  <c r="MNT36" i="304"/>
  <c r="MNU36" i="304"/>
  <c r="MNV36" i="304"/>
  <c r="MNW36" i="304"/>
  <c r="MNX36" i="304"/>
  <c r="MNY36" i="304"/>
  <c r="MNZ36" i="304"/>
  <c r="MOA36" i="304"/>
  <c r="MOB36" i="304"/>
  <c r="MOC36" i="304"/>
  <c r="MOD36" i="304"/>
  <c r="MOE36" i="304"/>
  <c r="MOF36" i="304"/>
  <c r="MOG36" i="304"/>
  <c r="MOH36" i="304"/>
  <c r="MOI36" i="304"/>
  <c r="MOJ36" i="304"/>
  <c r="MOK36" i="304"/>
  <c r="MOL36" i="304"/>
  <c r="MOM36" i="304"/>
  <c r="MON36" i="304"/>
  <c r="MOO36" i="304"/>
  <c r="MOP36" i="304"/>
  <c r="MOQ36" i="304"/>
  <c r="MOR36" i="304"/>
  <c r="MOS36" i="304"/>
  <c r="MOT36" i="304"/>
  <c r="MOU36" i="304"/>
  <c r="MOV36" i="304"/>
  <c r="MOW36" i="304"/>
  <c r="MOX36" i="304"/>
  <c r="MOY36" i="304"/>
  <c r="MOZ36" i="304"/>
  <c r="MPA36" i="304"/>
  <c r="MPB36" i="304"/>
  <c r="MPC36" i="304"/>
  <c r="MPD36" i="304"/>
  <c r="MPE36" i="304"/>
  <c r="MPF36" i="304"/>
  <c r="MPG36" i="304"/>
  <c r="MPH36" i="304"/>
  <c r="MPI36" i="304"/>
  <c r="MPJ36" i="304"/>
  <c r="MPK36" i="304"/>
  <c r="MPL36" i="304"/>
  <c r="MPM36" i="304"/>
  <c r="MPN36" i="304"/>
  <c r="MPO36" i="304"/>
  <c r="MPP36" i="304"/>
  <c r="MPQ36" i="304"/>
  <c r="MPR36" i="304"/>
  <c r="MPS36" i="304"/>
  <c r="MPT36" i="304"/>
  <c r="MPU36" i="304"/>
  <c r="MPV36" i="304"/>
  <c r="MPW36" i="304"/>
  <c r="MPX36" i="304"/>
  <c r="MPY36" i="304"/>
  <c r="MPZ36" i="304"/>
  <c r="MQA36" i="304"/>
  <c r="MQB36" i="304"/>
  <c r="MQC36" i="304"/>
  <c r="MQD36" i="304"/>
  <c r="MQE36" i="304"/>
  <c r="MQF36" i="304"/>
  <c r="MQG36" i="304"/>
  <c r="MQH36" i="304"/>
  <c r="MQI36" i="304"/>
  <c r="MQJ36" i="304"/>
  <c r="MQK36" i="304"/>
  <c r="MQL36" i="304"/>
  <c r="MQM36" i="304"/>
  <c r="MQN36" i="304"/>
  <c r="MQO36" i="304"/>
  <c r="MQP36" i="304"/>
  <c r="MQQ36" i="304"/>
  <c r="MQR36" i="304"/>
  <c r="MQS36" i="304"/>
  <c r="MQT36" i="304"/>
  <c r="MQU36" i="304"/>
  <c r="MQV36" i="304"/>
  <c r="MQW36" i="304"/>
  <c r="MQX36" i="304"/>
  <c r="MQY36" i="304"/>
  <c r="MQZ36" i="304"/>
  <c r="MRA36" i="304"/>
  <c r="MRB36" i="304"/>
  <c r="MRC36" i="304"/>
  <c r="MRD36" i="304"/>
  <c r="MRE36" i="304"/>
  <c r="MRF36" i="304"/>
  <c r="MRG36" i="304"/>
  <c r="MRH36" i="304"/>
  <c r="MRI36" i="304"/>
  <c r="MRJ36" i="304"/>
  <c r="MRK36" i="304"/>
  <c r="MRL36" i="304"/>
  <c r="MRM36" i="304"/>
  <c r="MRN36" i="304"/>
  <c r="MRO36" i="304"/>
  <c r="MRP36" i="304"/>
  <c r="MRQ36" i="304"/>
  <c r="MRR36" i="304"/>
  <c r="MRS36" i="304"/>
  <c r="MRT36" i="304"/>
  <c r="MRU36" i="304"/>
  <c r="MRV36" i="304"/>
  <c r="MRW36" i="304"/>
  <c r="MRX36" i="304"/>
  <c r="MRY36" i="304"/>
  <c r="MRZ36" i="304"/>
  <c r="MSA36" i="304"/>
  <c r="MSB36" i="304"/>
  <c r="MSC36" i="304"/>
  <c r="MSD36" i="304"/>
  <c r="MSE36" i="304"/>
  <c r="MSF36" i="304"/>
  <c r="MSG36" i="304"/>
  <c r="MSH36" i="304"/>
  <c r="MSI36" i="304"/>
  <c r="MSJ36" i="304"/>
  <c r="MSK36" i="304"/>
  <c r="MSL36" i="304"/>
  <c r="MSM36" i="304"/>
  <c r="MSN36" i="304"/>
  <c r="MSO36" i="304"/>
  <c r="MSP36" i="304"/>
  <c r="MSQ36" i="304"/>
  <c r="MSR36" i="304"/>
  <c r="MSS36" i="304"/>
  <c r="MST36" i="304"/>
  <c r="MSU36" i="304"/>
  <c r="MSV36" i="304"/>
  <c r="MSW36" i="304"/>
  <c r="MSX36" i="304"/>
  <c r="MSY36" i="304"/>
  <c r="MSZ36" i="304"/>
  <c r="MTA36" i="304"/>
  <c r="MTB36" i="304"/>
  <c r="MTC36" i="304"/>
  <c r="MTD36" i="304"/>
  <c r="MTE36" i="304"/>
  <c r="MTF36" i="304"/>
  <c r="MTG36" i="304"/>
  <c r="MTH36" i="304"/>
  <c r="MTI36" i="304"/>
  <c r="MTJ36" i="304"/>
  <c r="MTK36" i="304"/>
  <c r="MTL36" i="304"/>
  <c r="MTM36" i="304"/>
  <c r="MTN36" i="304"/>
  <c r="MTO36" i="304"/>
  <c r="MTP36" i="304"/>
  <c r="MTQ36" i="304"/>
  <c r="MTR36" i="304"/>
  <c r="MTS36" i="304"/>
  <c r="MTT36" i="304"/>
  <c r="MTU36" i="304"/>
  <c r="MTV36" i="304"/>
  <c r="MTW36" i="304"/>
  <c r="MTX36" i="304"/>
  <c r="MTY36" i="304"/>
  <c r="MTZ36" i="304"/>
  <c r="MUA36" i="304"/>
  <c r="MUB36" i="304"/>
  <c r="MUC36" i="304"/>
  <c r="MUD36" i="304"/>
  <c r="MUE36" i="304"/>
  <c r="MUF36" i="304"/>
  <c r="MUG36" i="304"/>
  <c r="MUH36" i="304"/>
  <c r="MUI36" i="304"/>
  <c r="MUJ36" i="304"/>
  <c r="MUK36" i="304"/>
  <c r="MUL36" i="304"/>
  <c r="MUM36" i="304"/>
  <c r="MUN36" i="304"/>
  <c r="MUO36" i="304"/>
  <c r="MUP36" i="304"/>
  <c r="MUQ36" i="304"/>
  <c r="MUR36" i="304"/>
  <c r="MUS36" i="304"/>
  <c r="MUT36" i="304"/>
  <c r="MUU36" i="304"/>
  <c r="MUV36" i="304"/>
  <c r="MUW36" i="304"/>
  <c r="MUX36" i="304"/>
  <c r="MUY36" i="304"/>
  <c r="MUZ36" i="304"/>
  <c r="MVA36" i="304"/>
  <c r="MVB36" i="304"/>
  <c r="MVC36" i="304"/>
  <c r="MVD36" i="304"/>
  <c r="MVE36" i="304"/>
  <c r="MVF36" i="304"/>
  <c r="MVG36" i="304"/>
  <c r="MVH36" i="304"/>
  <c r="MVI36" i="304"/>
  <c r="MVJ36" i="304"/>
  <c r="MVK36" i="304"/>
  <c r="MVL36" i="304"/>
  <c r="MVM36" i="304"/>
  <c r="MVN36" i="304"/>
  <c r="MVO36" i="304"/>
  <c r="MVP36" i="304"/>
  <c r="MVQ36" i="304"/>
  <c r="MVR36" i="304"/>
  <c r="MVS36" i="304"/>
  <c r="MVT36" i="304"/>
  <c r="MVU36" i="304"/>
  <c r="MVV36" i="304"/>
  <c r="MVW36" i="304"/>
  <c r="MVX36" i="304"/>
  <c r="MVY36" i="304"/>
  <c r="MVZ36" i="304"/>
  <c r="MWA36" i="304"/>
  <c r="MWB36" i="304"/>
  <c r="MWC36" i="304"/>
  <c r="MWD36" i="304"/>
  <c r="MWE36" i="304"/>
  <c r="MWF36" i="304"/>
  <c r="MWG36" i="304"/>
  <c r="MWH36" i="304"/>
  <c r="MWI36" i="304"/>
  <c r="MWJ36" i="304"/>
  <c r="MWK36" i="304"/>
  <c r="MWL36" i="304"/>
  <c r="MWM36" i="304"/>
  <c r="MWN36" i="304"/>
  <c r="MWO36" i="304"/>
  <c r="MWP36" i="304"/>
  <c r="MWQ36" i="304"/>
  <c r="MWR36" i="304"/>
  <c r="MWS36" i="304"/>
  <c r="MWT36" i="304"/>
  <c r="MWU36" i="304"/>
  <c r="MWV36" i="304"/>
  <c r="MWW36" i="304"/>
  <c r="MWX36" i="304"/>
  <c r="MWY36" i="304"/>
  <c r="MWZ36" i="304"/>
  <c r="MXA36" i="304"/>
  <c r="MXB36" i="304"/>
  <c r="MXC36" i="304"/>
  <c r="MXD36" i="304"/>
  <c r="MXE36" i="304"/>
  <c r="MXF36" i="304"/>
  <c r="MXG36" i="304"/>
  <c r="MXH36" i="304"/>
  <c r="MXI36" i="304"/>
  <c r="MXJ36" i="304"/>
  <c r="MXK36" i="304"/>
  <c r="MXL36" i="304"/>
  <c r="MXM36" i="304"/>
  <c r="MXN36" i="304"/>
  <c r="MXO36" i="304"/>
  <c r="MXP36" i="304"/>
  <c r="MXQ36" i="304"/>
  <c r="MXR36" i="304"/>
  <c r="MXS36" i="304"/>
  <c r="MXT36" i="304"/>
  <c r="MXU36" i="304"/>
  <c r="MXV36" i="304"/>
  <c r="MXW36" i="304"/>
  <c r="MXX36" i="304"/>
  <c r="MXY36" i="304"/>
  <c r="MXZ36" i="304"/>
  <c r="MYA36" i="304"/>
  <c r="MYB36" i="304"/>
  <c r="MYC36" i="304"/>
  <c r="MYD36" i="304"/>
  <c r="MYE36" i="304"/>
  <c r="MYF36" i="304"/>
  <c r="MYG36" i="304"/>
  <c r="MYH36" i="304"/>
  <c r="MYI36" i="304"/>
  <c r="MYJ36" i="304"/>
  <c r="MYK36" i="304"/>
  <c r="MYL36" i="304"/>
  <c r="MYM36" i="304"/>
  <c r="MYN36" i="304"/>
  <c r="MYO36" i="304"/>
  <c r="MYP36" i="304"/>
  <c r="MYQ36" i="304"/>
  <c r="MYR36" i="304"/>
  <c r="MYS36" i="304"/>
  <c r="MYT36" i="304"/>
  <c r="MYU36" i="304"/>
  <c r="MYV36" i="304"/>
  <c r="MYW36" i="304"/>
  <c r="MYX36" i="304"/>
  <c r="MYY36" i="304"/>
  <c r="MYZ36" i="304"/>
  <c r="MZA36" i="304"/>
  <c r="MZB36" i="304"/>
  <c r="MZC36" i="304"/>
  <c r="MZD36" i="304"/>
  <c r="MZE36" i="304"/>
  <c r="MZF36" i="304"/>
  <c r="MZG36" i="304"/>
  <c r="MZH36" i="304"/>
  <c r="MZI36" i="304"/>
  <c r="MZJ36" i="304"/>
  <c r="MZK36" i="304"/>
  <c r="MZL36" i="304"/>
  <c r="MZM36" i="304"/>
  <c r="MZN36" i="304"/>
  <c r="MZO36" i="304"/>
  <c r="MZP36" i="304"/>
  <c r="MZQ36" i="304"/>
  <c r="MZR36" i="304"/>
  <c r="MZS36" i="304"/>
  <c r="MZT36" i="304"/>
  <c r="MZU36" i="304"/>
  <c r="MZV36" i="304"/>
  <c r="MZW36" i="304"/>
  <c r="MZX36" i="304"/>
  <c r="MZY36" i="304"/>
  <c r="MZZ36" i="304"/>
  <c r="NAA36" i="304"/>
  <c r="NAB36" i="304"/>
  <c r="NAC36" i="304"/>
  <c r="NAD36" i="304"/>
  <c r="NAE36" i="304"/>
  <c r="NAF36" i="304"/>
  <c r="NAG36" i="304"/>
  <c r="NAH36" i="304"/>
  <c r="NAI36" i="304"/>
  <c r="NAJ36" i="304"/>
  <c r="NAK36" i="304"/>
  <c r="NAL36" i="304"/>
  <c r="NAM36" i="304"/>
  <c r="NAN36" i="304"/>
  <c r="NAO36" i="304"/>
  <c r="NAP36" i="304"/>
  <c r="NAQ36" i="304"/>
  <c r="NAR36" i="304"/>
  <c r="NAS36" i="304"/>
  <c r="NAT36" i="304"/>
  <c r="NAU36" i="304"/>
  <c r="NAV36" i="304"/>
  <c r="NAW36" i="304"/>
  <c r="NAX36" i="304"/>
  <c r="NAY36" i="304"/>
  <c r="NAZ36" i="304"/>
  <c r="NBA36" i="304"/>
  <c r="NBB36" i="304"/>
  <c r="NBC36" i="304"/>
  <c r="NBD36" i="304"/>
  <c r="NBE36" i="304"/>
  <c r="NBF36" i="304"/>
  <c r="NBG36" i="304"/>
  <c r="NBH36" i="304"/>
  <c r="NBI36" i="304"/>
  <c r="NBJ36" i="304"/>
  <c r="NBK36" i="304"/>
  <c r="NBL36" i="304"/>
  <c r="NBM36" i="304"/>
  <c r="NBN36" i="304"/>
  <c r="NBO36" i="304"/>
  <c r="NBP36" i="304"/>
  <c r="NBQ36" i="304"/>
  <c r="NBR36" i="304"/>
  <c r="NBS36" i="304"/>
  <c r="NBT36" i="304"/>
  <c r="NBU36" i="304"/>
  <c r="NBV36" i="304"/>
  <c r="NBW36" i="304"/>
  <c r="NBX36" i="304"/>
  <c r="NBY36" i="304"/>
  <c r="NBZ36" i="304"/>
  <c r="NCA36" i="304"/>
  <c r="NCB36" i="304"/>
  <c r="NCC36" i="304"/>
  <c r="NCD36" i="304"/>
  <c r="NCE36" i="304"/>
  <c r="NCF36" i="304"/>
  <c r="NCG36" i="304"/>
  <c r="NCH36" i="304"/>
  <c r="NCI36" i="304"/>
  <c r="NCJ36" i="304"/>
  <c r="NCK36" i="304"/>
  <c r="NCL36" i="304"/>
  <c r="NCM36" i="304"/>
  <c r="NCN36" i="304"/>
  <c r="NCO36" i="304"/>
  <c r="NCP36" i="304"/>
  <c r="NCQ36" i="304"/>
  <c r="NCR36" i="304"/>
  <c r="NCS36" i="304"/>
  <c r="NCT36" i="304"/>
  <c r="NCU36" i="304"/>
  <c r="NCV36" i="304"/>
  <c r="NCW36" i="304"/>
  <c r="NCX36" i="304"/>
  <c r="NCY36" i="304"/>
  <c r="NCZ36" i="304"/>
  <c r="NDA36" i="304"/>
  <c r="NDB36" i="304"/>
  <c r="NDC36" i="304"/>
  <c r="NDD36" i="304"/>
  <c r="NDE36" i="304"/>
  <c r="NDF36" i="304"/>
  <c r="NDG36" i="304"/>
  <c r="NDH36" i="304"/>
  <c r="NDI36" i="304"/>
  <c r="NDJ36" i="304"/>
  <c r="NDK36" i="304"/>
  <c r="NDL36" i="304"/>
  <c r="NDM36" i="304"/>
  <c r="NDN36" i="304"/>
  <c r="NDO36" i="304"/>
  <c r="NDP36" i="304"/>
  <c r="NDQ36" i="304"/>
  <c r="NDR36" i="304"/>
  <c r="NDS36" i="304"/>
  <c r="NDT36" i="304"/>
  <c r="NDU36" i="304"/>
  <c r="NDV36" i="304"/>
  <c r="NDW36" i="304"/>
  <c r="NDX36" i="304"/>
  <c r="NDY36" i="304"/>
  <c r="NDZ36" i="304"/>
  <c r="NEA36" i="304"/>
  <c r="NEB36" i="304"/>
  <c r="NEC36" i="304"/>
  <c r="NED36" i="304"/>
  <c r="NEE36" i="304"/>
  <c r="NEF36" i="304"/>
  <c r="NEG36" i="304"/>
  <c r="NEH36" i="304"/>
  <c r="NEI36" i="304"/>
  <c r="NEJ36" i="304"/>
  <c r="NEK36" i="304"/>
  <c r="NEL36" i="304"/>
  <c r="NEM36" i="304"/>
  <c r="NEN36" i="304"/>
  <c r="NEO36" i="304"/>
  <c r="NEP36" i="304"/>
  <c r="NEQ36" i="304"/>
  <c r="NER36" i="304"/>
  <c r="NES36" i="304"/>
  <c r="NET36" i="304"/>
  <c r="NEU36" i="304"/>
  <c r="NEV36" i="304"/>
  <c r="NEW36" i="304"/>
  <c r="NEX36" i="304"/>
  <c r="NEY36" i="304"/>
  <c r="NEZ36" i="304"/>
  <c r="NFA36" i="304"/>
  <c r="NFB36" i="304"/>
  <c r="NFC36" i="304"/>
  <c r="NFD36" i="304"/>
  <c r="NFE36" i="304"/>
  <c r="NFF36" i="304"/>
  <c r="NFG36" i="304"/>
  <c r="NFH36" i="304"/>
  <c r="NFI36" i="304"/>
  <c r="NFJ36" i="304"/>
  <c r="NFK36" i="304"/>
  <c r="NFL36" i="304"/>
  <c r="NFM36" i="304"/>
  <c r="NFN36" i="304"/>
  <c r="NFO36" i="304"/>
  <c r="NFP36" i="304"/>
  <c r="NFQ36" i="304"/>
  <c r="NFR36" i="304"/>
  <c r="NFS36" i="304"/>
  <c r="NFT36" i="304"/>
  <c r="NFU36" i="304"/>
  <c r="NFV36" i="304"/>
  <c r="NFW36" i="304"/>
  <c r="NFX36" i="304"/>
  <c r="NFY36" i="304"/>
  <c r="NFZ36" i="304"/>
  <c r="NGA36" i="304"/>
  <c r="NGB36" i="304"/>
  <c r="NGC36" i="304"/>
  <c r="NGD36" i="304"/>
  <c r="NGE36" i="304"/>
  <c r="NGF36" i="304"/>
  <c r="NGG36" i="304"/>
  <c r="NGH36" i="304"/>
  <c r="NGI36" i="304"/>
  <c r="NGJ36" i="304"/>
  <c r="NGK36" i="304"/>
  <c r="NGL36" i="304"/>
  <c r="NGM36" i="304"/>
  <c r="NGN36" i="304"/>
  <c r="NGO36" i="304"/>
  <c r="NGP36" i="304"/>
  <c r="NGQ36" i="304"/>
  <c r="NGR36" i="304"/>
  <c r="NGS36" i="304"/>
  <c r="NGT36" i="304"/>
  <c r="NGU36" i="304"/>
  <c r="NGV36" i="304"/>
  <c r="NGW36" i="304"/>
  <c r="NGX36" i="304"/>
  <c r="NGY36" i="304"/>
  <c r="NGZ36" i="304"/>
  <c r="NHA36" i="304"/>
  <c r="NHB36" i="304"/>
  <c r="NHC36" i="304"/>
  <c r="NHD36" i="304"/>
  <c r="NHE36" i="304"/>
  <c r="NHF36" i="304"/>
  <c r="NHG36" i="304"/>
  <c r="NHH36" i="304"/>
  <c r="NHI36" i="304"/>
  <c r="NHJ36" i="304"/>
  <c r="NHK36" i="304"/>
  <c r="NHL36" i="304"/>
  <c r="NHM36" i="304"/>
  <c r="NHN36" i="304"/>
  <c r="NHO36" i="304"/>
  <c r="NHP36" i="304"/>
  <c r="NHQ36" i="304"/>
  <c r="NHR36" i="304"/>
  <c r="NHS36" i="304"/>
  <c r="NHT36" i="304"/>
  <c r="NHU36" i="304"/>
  <c r="NHV36" i="304"/>
  <c r="NHW36" i="304"/>
  <c r="NHX36" i="304"/>
  <c r="NHY36" i="304"/>
  <c r="NHZ36" i="304"/>
  <c r="NIA36" i="304"/>
  <c r="NIB36" i="304"/>
  <c r="NIC36" i="304"/>
  <c r="NID36" i="304"/>
  <c r="NIE36" i="304"/>
  <c r="NIF36" i="304"/>
  <c r="NIG36" i="304"/>
  <c r="NIH36" i="304"/>
  <c r="NII36" i="304"/>
  <c r="NIJ36" i="304"/>
  <c r="NIK36" i="304"/>
  <c r="NIL36" i="304"/>
  <c r="NIM36" i="304"/>
  <c r="NIN36" i="304"/>
  <c r="NIO36" i="304"/>
  <c r="NIP36" i="304"/>
  <c r="NIQ36" i="304"/>
  <c r="NIR36" i="304"/>
  <c r="NIS36" i="304"/>
  <c r="NIT36" i="304"/>
  <c r="NIU36" i="304"/>
  <c r="NIV36" i="304"/>
  <c r="NIW36" i="304"/>
  <c r="NIX36" i="304"/>
  <c r="NIY36" i="304"/>
  <c r="NIZ36" i="304"/>
  <c r="NJA36" i="304"/>
  <c r="NJB36" i="304"/>
  <c r="NJC36" i="304"/>
  <c r="NJD36" i="304"/>
  <c r="NJE36" i="304"/>
  <c r="NJF36" i="304"/>
  <c r="NJG36" i="304"/>
  <c r="NJH36" i="304"/>
  <c r="NJI36" i="304"/>
  <c r="NJJ36" i="304"/>
  <c r="NJK36" i="304"/>
  <c r="NJL36" i="304"/>
  <c r="NJM36" i="304"/>
  <c r="NJN36" i="304"/>
  <c r="NJO36" i="304"/>
  <c r="NJP36" i="304"/>
  <c r="NJQ36" i="304"/>
  <c r="NJR36" i="304"/>
  <c r="NJS36" i="304"/>
  <c r="NJT36" i="304"/>
  <c r="NJU36" i="304"/>
  <c r="NJV36" i="304"/>
  <c r="NJW36" i="304"/>
  <c r="NJX36" i="304"/>
  <c r="NJY36" i="304"/>
  <c r="NJZ36" i="304"/>
  <c r="NKA36" i="304"/>
  <c r="NKB36" i="304"/>
  <c r="NKC36" i="304"/>
  <c r="NKD36" i="304"/>
  <c r="NKE36" i="304"/>
  <c r="NKF36" i="304"/>
  <c r="NKG36" i="304"/>
  <c r="NKH36" i="304"/>
  <c r="NKI36" i="304"/>
  <c r="NKJ36" i="304"/>
  <c r="NKK36" i="304"/>
  <c r="NKL36" i="304"/>
  <c r="NKM36" i="304"/>
  <c r="NKN36" i="304"/>
  <c r="NKO36" i="304"/>
  <c r="NKP36" i="304"/>
  <c r="NKQ36" i="304"/>
  <c r="NKR36" i="304"/>
  <c r="NKS36" i="304"/>
  <c r="NKT36" i="304"/>
  <c r="NKU36" i="304"/>
  <c r="NKV36" i="304"/>
  <c r="NKW36" i="304"/>
  <c r="NKX36" i="304"/>
  <c r="NKY36" i="304"/>
  <c r="NKZ36" i="304"/>
  <c r="NLA36" i="304"/>
  <c r="NLB36" i="304"/>
  <c r="NLC36" i="304"/>
  <c r="NLD36" i="304"/>
  <c r="NLE36" i="304"/>
  <c r="NLF36" i="304"/>
  <c r="NLG36" i="304"/>
  <c r="NLH36" i="304"/>
  <c r="NLI36" i="304"/>
  <c r="NLJ36" i="304"/>
  <c r="NLK36" i="304"/>
  <c r="NLL36" i="304"/>
  <c r="NLM36" i="304"/>
  <c r="NLN36" i="304"/>
  <c r="NLO36" i="304"/>
  <c r="NLP36" i="304"/>
  <c r="NLQ36" i="304"/>
  <c r="NLR36" i="304"/>
  <c r="NLS36" i="304"/>
  <c r="NLT36" i="304"/>
  <c r="NLU36" i="304"/>
  <c r="NLV36" i="304"/>
  <c r="NLW36" i="304"/>
  <c r="NLX36" i="304"/>
  <c r="NLY36" i="304"/>
  <c r="NLZ36" i="304"/>
  <c r="NMA36" i="304"/>
  <c r="NMB36" i="304"/>
  <c r="NMC36" i="304"/>
  <c r="NMD36" i="304"/>
  <c r="NME36" i="304"/>
  <c r="NMF36" i="304"/>
  <c r="NMG36" i="304"/>
  <c r="NMH36" i="304"/>
  <c r="NMI36" i="304"/>
  <c r="NMJ36" i="304"/>
  <c r="NMK36" i="304"/>
  <c r="NML36" i="304"/>
  <c r="NMM36" i="304"/>
  <c r="NMN36" i="304"/>
  <c r="NMO36" i="304"/>
  <c r="NMP36" i="304"/>
  <c r="NMQ36" i="304"/>
  <c r="NMR36" i="304"/>
  <c r="NMS36" i="304"/>
  <c r="NMT36" i="304"/>
  <c r="NMU36" i="304"/>
  <c r="NMV36" i="304"/>
  <c r="NMW36" i="304"/>
  <c r="NMX36" i="304"/>
  <c r="NMY36" i="304"/>
  <c r="NMZ36" i="304"/>
  <c r="NNA36" i="304"/>
  <c r="NNB36" i="304"/>
  <c r="NNC36" i="304"/>
  <c r="NND36" i="304"/>
  <c r="NNE36" i="304"/>
  <c r="NNF36" i="304"/>
  <c r="NNG36" i="304"/>
  <c r="NNH36" i="304"/>
  <c r="NNI36" i="304"/>
  <c r="NNJ36" i="304"/>
  <c r="NNK36" i="304"/>
  <c r="NNL36" i="304"/>
  <c r="NNM36" i="304"/>
  <c r="NNN36" i="304"/>
  <c r="NNO36" i="304"/>
  <c r="NNP36" i="304"/>
  <c r="NNQ36" i="304"/>
  <c r="NNR36" i="304"/>
  <c r="NNS36" i="304"/>
  <c r="NNT36" i="304"/>
  <c r="NNU36" i="304"/>
  <c r="NNV36" i="304"/>
  <c r="NNW36" i="304"/>
  <c r="NNX36" i="304"/>
  <c r="NNY36" i="304"/>
  <c r="NNZ36" i="304"/>
  <c r="NOA36" i="304"/>
  <c r="NOB36" i="304"/>
  <c r="NOC36" i="304"/>
  <c r="NOD36" i="304"/>
  <c r="NOE36" i="304"/>
  <c r="NOF36" i="304"/>
  <c r="NOG36" i="304"/>
  <c r="NOH36" i="304"/>
  <c r="NOI36" i="304"/>
  <c r="NOJ36" i="304"/>
  <c r="NOK36" i="304"/>
  <c r="NOL36" i="304"/>
  <c r="NOM36" i="304"/>
  <c r="NON36" i="304"/>
  <c r="NOO36" i="304"/>
  <c r="NOP36" i="304"/>
  <c r="NOQ36" i="304"/>
  <c r="NOR36" i="304"/>
  <c r="NOS36" i="304"/>
  <c r="NOT36" i="304"/>
  <c r="NOU36" i="304"/>
  <c r="NOV36" i="304"/>
  <c r="NOW36" i="304"/>
  <c r="NOX36" i="304"/>
  <c r="NOY36" i="304"/>
  <c r="NOZ36" i="304"/>
  <c r="NPA36" i="304"/>
  <c r="NPB36" i="304"/>
  <c r="NPC36" i="304"/>
  <c r="NPD36" i="304"/>
  <c r="NPE36" i="304"/>
  <c r="NPF36" i="304"/>
  <c r="NPG36" i="304"/>
  <c r="NPH36" i="304"/>
  <c r="NPI36" i="304"/>
  <c r="NPJ36" i="304"/>
  <c r="NPK36" i="304"/>
  <c r="NPL36" i="304"/>
  <c r="NPM36" i="304"/>
  <c r="NPN36" i="304"/>
  <c r="NPO36" i="304"/>
  <c r="NPP36" i="304"/>
  <c r="NPQ36" i="304"/>
  <c r="NPR36" i="304"/>
  <c r="NPS36" i="304"/>
  <c r="NPT36" i="304"/>
  <c r="NPU36" i="304"/>
  <c r="NPV36" i="304"/>
  <c r="NPW36" i="304"/>
  <c r="NPX36" i="304"/>
  <c r="NPY36" i="304"/>
  <c r="NPZ36" i="304"/>
  <c r="NQA36" i="304"/>
  <c r="NQB36" i="304"/>
  <c r="NQC36" i="304"/>
  <c r="NQD36" i="304"/>
  <c r="NQE36" i="304"/>
  <c r="NQF36" i="304"/>
  <c r="NQG36" i="304"/>
  <c r="NQH36" i="304"/>
  <c r="NQI36" i="304"/>
  <c r="NQJ36" i="304"/>
  <c r="NQK36" i="304"/>
  <c r="NQL36" i="304"/>
  <c r="NQM36" i="304"/>
  <c r="NQN36" i="304"/>
  <c r="NQO36" i="304"/>
  <c r="NQP36" i="304"/>
  <c r="NQQ36" i="304"/>
  <c r="NQR36" i="304"/>
  <c r="NQS36" i="304"/>
  <c r="NQT36" i="304"/>
  <c r="NQU36" i="304"/>
  <c r="NQV36" i="304"/>
  <c r="NQW36" i="304"/>
  <c r="NQX36" i="304"/>
  <c r="NQY36" i="304"/>
  <c r="NQZ36" i="304"/>
  <c r="NRA36" i="304"/>
  <c r="NRB36" i="304"/>
  <c r="NRC36" i="304"/>
  <c r="NRD36" i="304"/>
  <c r="NRE36" i="304"/>
  <c r="NRF36" i="304"/>
  <c r="NRG36" i="304"/>
  <c r="NRH36" i="304"/>
  <c r="NRI36" i="304"/>
  <c r="NRJ36" i="304"/>
  <c r="NRK36" i="304"/>
  <c r="NRL36" i="304"/>
  <c r="NRM36" i="304"/>
  <c r="NRN36" i="304"/>
  <c r="NRO36" i="304"/>
  <c r="NRP36" i="304"/>
  <c r="NRQ36" i="304"/>
  <c r="NRR36" i="304"/>
  <c r="NRS36" i="304"/>
  <c r="NRT36" i="304"/>
  <c r="NRU36" i="304"/>
  <c r="NRV36" i="304"/>
  <c r="NRW36" i="304"/>
  <c r="NRX36" i="304"/>
  <c r="NRY36" i="304"/>
  <c r="NRZ36" i="304"/>
  <c r="NSA36" i="304"/>
  <c r="NSB36" i="304"/>
  <c r="NSC36" i="304"/>
  <c r="NSD36" i="304"/>
  <c r="NSE36" i="304"/>
  <c r="NSF36" i="304"/>
  <c r="NSG36" i="304"/>
  <c r="NSH36" i="304"/>
  <c r="NSI36" i="304"/>
  <c r="NSJ36" i="304"/>
  <c r="NSK36" i="304"/>
  <c r="NSL36" i="304"/>
  <c r="NSM36" i="304"/>
  <c r="NSN36" i="304"/>
  <c r="NSO36" i="304"/>
  <c r="NSP36" i="304"/>
  <c r="NSQ36" i="304"/>
  <c r="NSR36" i="304"/>
  <c r="NSS36" i="304"/>
  <c r="NST36" i="304"/>
  <c r="NSU36" i="304"/>
  <c r="NSV36" i="304"/>
  <c r="NSW36" i="304"/>
  <c r="NSX36" i="304"/>
  <c r="NSY36" i="304"/>
  <c r="NSZ36" i="304"/>
  <c r="NTA36" i="304"/>
  <c r="NTB36" i="304"/>
  <c r="NTC36" i="304"/>
  <c r="NTD36" i="304"/>
  <c r="NTE36" i="304"/>
  <c r="NTF36" i="304"/>
  <c r="NTG36" i="304"/>
  <c r="NTH36" i="304"/>
  <c r="NTI36" i="304"/>
  <c r="NTJ36" i="304"/>
  <c r="NTK36" i="304"/>
  <c r="NTL36" i="304"/>
  <c r="NTM36" i="304"/>
  <c r="NTN36" i="304"/>
  <c r="NTO36" i="304"/>
  <c r="NTP36" i="304"/>
  <c r="NTQ36" i="304"/>
  <c r="NTR36" i="304"/>
  <c r="NTS36" i="304"/>
  <c r="NTT36" i="304"/>
  <c r="NTU36" i="304"/>
  <c r="NTV36" i="304"/>
  <c r="NTW36" i="304"/>
  <c r="NTX36" i="304"/>
  <c r="NTY36" i="304"/>
  <c r="NTZ36" i="304"/>
  <c r="NUA36" i="304"/>
  <c r="NUB36" i="304"/>
  <c r="NUC36" i="304"/>
  <c r="NUD36" i="304"/>
  <c r="NUE36" i="304"/>
  <c r="NUF36" i="304"/>
  <c r="NUG36" i="304"/>
  <c r="NUH36" i="304"/>
  <c r="NUI36" i="304"/>
  <c r="NUJ36" i="304"/>
  <c r="NUK36" i="304"/>
  <c r="NUL36" i="304"/>
  <c r="NUM36" i="304"/>
  <c r="NUN36" i="304"/>
  <c r="NUO36" i="304"/>
  <c r="NUP36" i="304"/>
  <c r="NUQ36" i="304"/>
  <c r="NUR36" i="304"/>
  <c r="NUS36" i="304"/>
  <c r="NUT36" i="304"/>
  <c r="NUU36" i="304"/>
  <c r="NUV36" i="304"/>
  <c r="NUW36" i="304"/>
  <c r="NUX36" i="304"/>
  <c r="NUY36" i="304"/>
  <c r="NUZ36" i="304"/>
  <c r="NVA36" i="304"/>
  <c r="NVB36" i="304"/>
  <c r="NVC36" i="304"/>
  <c r="NVD36" i="304"/>
  <c r="NVE36" i="304"/>
  <c r="NVF36" i="304"/>
  <c r="NVG36" i="304"/>
  <c r="NVH36" i="304"/>
  <c r="NVI36" i="304"/>
  <c r="NVJ36" i="304"/>
  <c r="NVK36" i="304"/>
  <c r="NVL36" i="304"/>
  <c r="NVM36" i="304"/>
  <c r="NVN36" i="304"/>
  <c r="NVO36" i="304"/>
  <c r="NVP36" i="304"/>
  <c r="NVQ36" i="304"/>
  <c r="NVR36" i="304"/>
  <c r="NVS36" i="304"/>
  <c r="NVT36" i="304"/>
  <c r="NVU36" i="304"/>
  <c r="NVV36" i="304"/>
  <c r="NVW36" i="304"/>
  <c r="NVX36" i="304"/>
  <c r="NVY36" i="304"/>
  <c r="NVZ36" i="304"/>
  <c r="NWA36" i="304"/>
  <c r="NWB36" i="304"/>
  <c r="NWC36" i="304"/>
  <c r="NWD36" i="304"/>
  <c r="NWE36" i="304"/>
  <c r="NWF36" i="304"/>
  <c r="NWG36" i="304"/>
  <c r="NWH36" i="304"/>
  <c r="NWI36" i="304"/>
  <c r="NWJ36" i="304"/>
  <c r="NWK36" i="304"/>
  <c r="NWL36" i="304"/>
  <c r="NWM36" i="304"/>
  <c r="NWN36" i="304"/>
  <c r="NWO36" i="304"/>
  <c r="NWP36" i="304"/>
  <c r="NWQ36" i="304"/>
  <c r="NWR36" i="304"/>
  <c r="NWS36" i="304"/>
  <c r="NWT36" i="304"/>
  <c r="NWU36" i="304"/>
  <c r="NWV36" i="304"/>
  <c r="NWW36" i="304"/>
  <c r="NWX36" i="304"/>
  <c r="NWY36" i="304"/>
  <c r="NWZ36" i="304"/>
  <c r="NXA36" i="304"/>
  <c r="NXB36" i="304"/>
  <c r="NXC36" i="304"/>
  <c r="NXD36" i="304"/>
  <c r="NXE36" i="304"/>
  <c r="NXF36" i="304"/>
  <c r="NXG36" i="304"/>
  <c r="NXH36" i="304"/>
  <c r="NXI36" i="304"/>
  <c r="NXJ36" i="304"/>
  <c r="NXK36" i="304"/>
  <c r="NXL36" i="304"/>
  <c r="NXM36" i="304"/>
  <c r="NXN36" i="304"/>
  <c r="NXO36" i="304"/>
  <c r="NXP36" i="304"/>
  <c r="NXQ36" i="304"/>
  <c r="NXR36" i="304"/>
  <c r="NXS36" i="304"/>
  <c r="NXT36" i="304"/>
  <c r="NXU36" i="304"/>
  <c r="NXV36" i="304"/>
  <c r="NXW36" i="304"/>
  <c r="NXX36" i="304"/>
  <c r="NXY36" i="304"/>
  <c r="NXZ36" i="304"/>
  <c r="NYA36" i="304"/>
  <c r="NYB36" i="304"/>
  <c r="NYC36" i="304"/>
  <c r="NYD36" i="304"/>
  <c r="NYE36" i="304"/>
  <c r="NYF36" i="304"/>
  <c r="NYG36" i="304"/>
  <c r="NYH36" i="304"/>
  <c r="NYI36" i="304"/>
  <c r="NYJ36" i="304"/>
  <c r="NYK36" i="304"/>
  <c r="NYL36" i="304"/>
  <c r="NYM36" i="304"/>
  <c r="NYN36" i="304"/>
  <c r="NYO36" i="304"/>
  <c r="NYP36" i="304"/>
  <c r="NYQ36" i="304"/>
  <c r="NYR36" i="304"/>
  <c r="NYS36" i="304"/>
  <c r="NYT36" i="304"/>
  <c r="NYU36" i="304"/>
  <c r="NYV36" i="304"/>
  <c r="NYW36" i="304"/>
  <c r="NYX36" i="304"/>
  <c r="NYY36" i="304"/>
  <c r="NYZ36" i="304"/>
  <c r="NZA36" i="304"/>
  <c r="NZB36" i="304"/>
  <c r="NZC36" i="304"/>
  <c r="NZD36" i="304"/>
  <c r="NZE36" i="304"/>
  <c r="NZF36" i="304"/>
  <c r="NZG36" i="304"/>
  <c r="NZH36" i="304"/>
  <c r="NZI36" i="304"/>
  <c r="NZJ36" i="304"/>
  <c r="NZK36" i="304"/>
  <c r="NZL36" i="304"/>
  <c r="NZM36" i="304"/>
  <c r="NZN36" i="304"/>
  <c r="NZO36" i="304"/>
  <c r="NZP36" i="304"/>
  <c r="NZQ36" i="304"/>
  <c r="NZR36" i="304"/>
  <c r="NZS36" i="304"/>
  <c r="NZT36" i="304"/>
  <c r="NZU36" i="304"/>
  <c r="NZV36" i="304"/>
  <c r="NZW36" i="304"/>
  <c r="NZX36" i="304"/>
  <c r="NZY36" i="304"/>
  <c r="NZZ36" i="304"/>
  <c r="OAA36" i="304"/>
  <c r="OAB36" i="304"/>
  <c r="OAC36" i="304"/>
  <c r="OAD36" i="304"/>
  <c r="OAE36" i="304"/>
  <c r="OAF36" i="304"/>
  <c r="OAG36" i="304"/>
  <c r="OAH36" i="304"/>
  <c r="OAI36" i="304"/>
  <c r="OAJ36" i="304"/>
  <c r="OAK36" i="304"/>
  <c r="OAL36" i="304"/>
  <c r="OAM36" i="304"/>
  <c r="OAN36" i="304"/>
  <c r="OAO36" i="304"/>
  <c r="OAP36" i="304"/>
  <c r="OAQ36" i="304"/>
  <c r="OAR36" i="304"/>
  <c r="OAS36" i="304"/>
  <c r="OAT36" i="304"/>
  <c r="OAU36" i="304"/>
  <c r="OAV36" i="304"/>
  <c r="OAW36" i="304"/>
  <c r="OAX36" i="304"/>
  <c r="OAY36" i="304"/>
  <c r="OAZ36" i="304"/>
  <c r="OBA36" i="304"/>
  <c r="OBB36" i="304"/>
  <c r="OBC36" i="304"/>
  <c r="OBD36" i="304"/>
  <c r="OBE36" i="304"/>
  <c r="OBF36" i="304"/>
  <c r="OBG36" i="304"/>
  <c r="OBH36" i="304"/>
  <c r="OBI36" i="304"/>
  <c r="OBJ36" i="304"/>
  <c r="OBK36" i="304"/>
  <c r="OBL36" i="304"/>
  <c r="OBM36" i="304"/>
  <c r="OBN36" i="304"/>
  <c r="OBO36" i="304"/>
  <c r="OBP36" i="304"/>
  <c r="OBQ36" i="304"/>
  <c r="OBR36" i="304"/>
  <c r="OBS36" i="304"/>
  <c r="OBT36" i="304"/>
  <c r="OBU36" i="304"/>
  <c r="OBV36" i="304"/>
  <c r="OBW36" i="304"/>
  <c r="OBX36" i="304"/>
  <c r="OBY36" i="304"/>
  <c r="OBZ36" i="304"/>
  <c r="OCA36" i="304"/>
  <c r="OCB36" i="304"/>
  <c r="OCC36" i="304"/>
  <c r="OCD36" i="304"/>
  <c r="OCE36" i="304"/>
  <c r="OCF36" i="304"/>
  <c r="OCG36" i="304"/>
  <c r="OCH36" i="304"/>
  <c r="OCI36" i="304"/>
  <c r="OCJ36" i="304"/>
  <c r="OCK36" i="304"/>
  <c r="OCL36" i="304"/>
  <c r="OCM36" i="304"/>
  <c r="OCN36" i="304"/>
  <c r="OCO36" i="304"/>
  <c r="OCP36" i="304"/>
  <c r="OCQ36" i="304"/>
  <c r="OCR36" i="304"/>
  <c r="OCS36" i="304"/>
  <c r="OCT36" i="304"/>
  <c r="OCU36" i="304"/>
  <c r="OCV36" i="304"/>
  <c r="OCW36" i="304"/>
  <c r="OCX36" i="304"/>
  <c r="OCY36" i="304"/>
  <c r="OCZ36" i="304"/>
  <c r="ODA36" i="304"/>
  <c r="ODB36" i="304"/>
  <c r="ODC36" i="304"/>
  <c r="ODD36" i="304"/>
  <c r="ODE36" i="304"/>
  <c r="ODF36" i="304"/>
  <c r="ODG36" i="304"/>
  <c r="ODH36" i="304"/>
  <c r="ODI36" i="304"/>
  <c r="ODJ36" i="304"/>
  <c r="ODK36" i="304"/>
  <c r="ODL36" i="304"/>
  <c r="ODM36" i="304"/>
  <c r="ODN36" i="304"/>
  <c r="ODO36" i="304"/>
  <c r="ODP36" i="304"/>
  <c r="ODQ36" i="304"/>
  <c r="ODR36" i="304"/>
  <c r="ODS36" i="304"/>
  <c r="ODT36" i="304"/>
  <c r="ODU36" i="304"/>
  <c r="ODV36" i="304"/>
  <c r="ODW36" i="304"/>
  <c r="ODX36" i="304"/>
  <c r="ODY36" i="304"/>
  <c r="ODZ36" i="304"/>
  <c r="OEA36" i="304"/>
  <c r="OEB36" i="304"/>
  <c r="OEC36" i="304"/>
  <c r="OED36" i="304"/>
  <c r="OEE36" i="304"/>
  <c r="OEF36" i="304"/>
  <c r="OEG36" i="304"/>
  <c r="OEH36" i="304"/>
  <c r="OEI36" i="304"/>
  <c r="OEJ36" i="304"/>
  <c r="OEK36" i="304"/>
  <c r="OEL36" i="304"/>
  <c r="OEM36" i="304"/>
  <c r="OEN36" i="304"/>
  <c r="OEO36" i="304"/>
  <c r="OEP36" i="304"/>
  <c r="OEQ36" i="304"/>
  <c r="OER36" i="304"/>
  <c r="OES36" i="304"/>
  <c r="OET36" i="304"/>
  <c r="OEU36" i="304"/>
  <c r="OEV36" i="304"/>
  <c r="OEW36" i="304"/>
  <c r="OEX36" i="304"/>
  <c r="OEY36" i="304"/>
  <c r="OEZ36" i="304"/>
  <c r="OFA36" i="304"/>
  <c r="OFB36" i="304"/>
  <c r="OFC36" i="304"/>
  <c r="OFD36" i="304"/>
  <c r="OFE36" i="304"/>
  <c r="OFF36" i="304"/>
  <c r="OFG36" i="304"/>
  <c r="OFH36" i="304"/>
  <c r="OFI36" i="304"/>
  <c r="OFJ36" i="304"/>
  <c r="OFK36" i="304"/>
  <c r="OFL36" i="304"/>
  <c r="OFM36" i="304"/>
  <c r="OFN36" i="304"/>
  <c r="OFO36" i="304"/>
  <c r="OFP36" i="304"/>
  <c r="OFQ36" i="304"/>
  <c r="OFR36" i="304"/>
  <c r="OFS36" i="304"/>
  <c r="OFT36" i="304"/>
  <c r="OFU36" i="304"/>
  <c r="OFV36" i="304"/>
  <c r="OFW36" i="304"/>
  <c r="OFX36" i="304"/>
  <c r="OFY36" i="304"/>
  <c r="OFZ36" i="304"/>
  <c r="OGA36" i="304"/>
  <c r="OGB36" i="304"/>
  <c r="OGC36" i="304"/>
  <c r="OGD36" i="304"/>
  <c r="OGE36" i="304"/>
  <c r="OGF36" i="304"/>
  <c r="OGG36" i="304"/>
  <c r="OGH36" i="304"/>
  <c r="OGI36" i="304"/>
  <c r="OGJ36" i="304"/>
  <c r="OGK36" i="304"/>
  <c r="OGL36" i="304"/>
  <c r="OGM36" i="304"/>
  <c r="OGN36" i="304"/>
  <c r="OGO36" i="304"/>
  <c r="OGP36" i="304"/>
  <c r="OGQ36" i="304"/>
  <c r="OGR36" i="304"/>
  <c r="OGS36" i="304"/>
  <c r="OGT36" i="304"/>
  <c r="OGU36" i="304"/>
  <c r="OGV36" i="304"/>
  <c r="OGW36" i="304"/>
  <c r="OGX36" i="304"/>
  <c r="OGY36" i="304"/>
  <c r="OGZ36" i="304"/>
  <c r="OHA36" i="304"/>
  <c r="OHB36" i="304"/>
  <c r="OHC36" i="304"/>
  <c r="OHD36" i="304"/>
  <c r="OHE36" i="304"/>
  <c r="OHF36" i="304"/>
  <c r="OHG36" i="304"/>
  <c r="OHH36" i="304"/>
  <c r="OHI36" i="304"/>
  <c r="OHJ36" i="304"/>
  <c r="OHK36" i="304"/>
  <c r="OHL36" i="304"/>
  <c r="OHM36" i="304"/>
  <c r="OHN36" i="304"/>
  <c r="OHO36" i="304"/>
  <c r="OHP36" i="304"/>
  <c r="OHQ36" i="304"/>
  <c r="OHR36" i="304"/>
  <c r="OHS36" i="304"/>
  <c r="OHT36" i="304"/>
  <c r="OHU36" i="304"/>
  <c r="OHV36" i="304"/>
  <c r="OHW36" i="304"/>
  <c r="OHX36" i="304"/>
  <c r="OHY36" i="304"/>
  <c r="OHZ36" i="304"/>
  <c r="OIA36" i="304"/>
  <c r="OIB36" i="304"/>
  <c r="OIC36" i="304"/>
  <c r="OID36" i="304"/>
  <c r="OIE36" i="304"/>
  <c r="OIF36" i="304"/>
  <c r="OIG36" i="304"/>
  <c r="OIH36" i="304"/>
  <c r="OII36" i="304"/>
  <c r="OIJ36" i="304"/>
  <c r="OIK36" i="304"/>
  <c r="OIL36" i="304"/>
  <c r="OIM36" i="304"/>
  <c r="OIN36" i="304"/>
  <c r="OIO36" i="304"/>
  <c r="OIP36" i="304"/>
  <c r="OIQ36" i="304"/>
  <c r="OIR36" i="304"/>
  <c r="OIS36" i="304"/>
  <c r="OIT36" i="304"/>
  <c r="OIU36" i="304"/>
  <c r="OIV36" i="304"/>
  <c r="OIW36" i="304"/>
  <c r="OIX36" i="304"/>
  <c r="OIY36" i="304"/>
  <c r="OIZ36" i="304"/>
  <c r="OJA36" i="304"/>
  <c r="OJB36" i="304"/>
  <c r="OJC36" i="304"/>
  <c r="OJD36" i="304"/>
  <c r="OJE36" i="304"/>
  <c r="OJF36" i="304"/>
  <c r="OJG36" i="304"/>
  <c r="OJH36" i="304"/>
  <c r="OJI36" i="304"/>
  <c r="OJJ36" i="304"/>
  <c r="OJK36" i="304"/>
  <c r="OJL36" i="304"/>
  <c r="OJM36" i="304"/>
  <c r="OJN36" i="304"/>
  <c r="OJO36" i="304"/>
  <c r="OJP36" i="304"/>
  <c r="OJQ36" i="304"/>
  <c r="OJR36" i="304"/>
  <c r="OJS36" i="304"/>
  <c r="OJT36" i="304"/>
  <c r="OJU36" i="304"/>
  <c r="OJV36" i="304"/>
  <c r="OJW36" i="304"/>
  <c r="OJX36" i="304"/>
  <c r="OJY36" i="304"/>
  <c r="OJZ36" i="304"/>
  <c r="OKA36" i="304"/>
  <c r="OKB36" i="304"/>
  <c r="OKC36" i="304"/>
  <c r="OKD36" i="304"/>
  <c r="OKE36" i="304"/>
  <c r="OKF36" i="304"/>
  <c r="OKG36" i="304"/>
  <c r="OKH36" i="304"/>
  <c r="OKI36" i="304"/>
  <c r="OKJ36" i="304"/>
  <c r="OKK36" i="304"/>
  <c r="OKL36" i="304"/>
  <c r="OKM36" i="304"/>
  <c r="OKN36" i="304"/>
  <c r="OKO36" i="304"/>
  <c r="OKP36" i="304"/>
  <c r="OKQ36" i="304"/>
  <c r="OKR36" i="304"/>
  <c r="OKS36" i="304"/>
  <c r="OKT36" i="304"/>
  <c r="OKU36" i="304"/>
  <c r="OKV36" i="304"/>
  <c r="OKW36" i="304"/>
  <c r="OKX36" i="304"/>
  <c r="OKY36" i="304"/>
  <c r="OKZ36" i="304"/>
  <c r="OLA36" i="304"/>
  <c r="OLB36" i="304"/>
  <c r="OLC36" i="304"/>
  <c r="OLD36" i="304"/>
  <c r="OLE36" i="304"/>
  <c r="OLF36" i="304"/>
  <c r="OLG36" i="304"/>
  <c r="OLH36" i="304"/>
  <c r="OLI36" i="304"/>
  <c r="OLJ36" i="304"/>
  <c r="OLK36" i="304"/>
  <c r="OLL36" i="304"/>
  <c r="OLM36" i="304"/>
  <c r="OLN36" i="304"/>
  <c r="OLO36" i="304"/>
  <c r="OLP36" i="304"/>
  <c r="OLQ36" i="304"/>
  <c r="OLR36" i="304"/>
  <c r="OLS36" i="304"/>
  <c r="OLT36" i="304"/>
  <c r="OLU36" i="304"/>
  <c r="OLV36" i="304"/>
  <c r="OLW36" i="304"/>
  <c r="OLX36" i="304"/>
  <c r="OLY36" i="304"/>
  <c r="OLZ36" i="304"/>
  <c r="OMA36" i="304"/>
  <c r="OMB36" i="304"/>
  <c r="OMC36" i="304"/>
  <c r="OMD36" i="304"/>
  <c r="OME36" i="304"/>
  <c r="OMF36" i="304"/>
  <c r="OMG36" i="304"/>
  <c r="OMH36" i="304"/>
  <c r="OMI36" i="304"/>
  <c r="OMJ36" i="304"/>
  <c r="OMK36" i="304"/>
  <c r="OML36" i="304"/>
  <c r="OMM36" i="304"/>
  <c r="OMN36" i="304"/>
  <c r="OMO36" i="304"/>
  <c r="OMP36" i="304"/>
  <c r="OMQ36" i="304"/>
  <c r="OMR36" i="304"/>
  <c r="OMS36" i="304"/>
  <c r="OMT36" i="304"/>
  <c r="OMU36" i="304"/>
  <c r="OMV36" i="304"/>
  <c r="OMW36" i="304"/>
  <c r="OMX36" i="304"/>
  <c r="OMY36" i="304"/>
  <c r="OMZ36" i="304"/>
  <c r="ONA36" i="304"/>
  <c r="ONB36" i="304"/>
  <c r="ONC36" i="304"/>
  <c r="OND36" i="304"/>
  <c r="ONE36" i="304"/>
  <c r="ONF36" i="304"/>
  <c r="ONG36" i="304"/>
  <c r="ONH36" i="304"/>
  <c r="ONI36" i="304"/>
  <c r="ONJ36" i="304"/>
  <c r="ONK36" i="304"/>
  <c r="ONL36" i="304"/>
  <c r="ONM36" i="304"/>
  <c r="ONN36" i="304"/>
  <c r="ONO36" i="304"/>
  <c r="ONP36" i="304"/>
  <c r="ONQ36" i="304"/>
  <c r="ONR36" i="304"/>
  <c r="ONS36" i="304"/>
  <c r="ONT36" i="304"/>
  <c r="ONU36" i="304"/>
  <c r="ONV36" i="304"/>
  <c r="ONW36" i="304"/>
  <c r="ONX36" i="304"/>
  <c r="ONY36" i="304"/>
  <c r="ONZ36" i="304"/>
  <c r="OOA36" i="304"/>
  <c r="OOB36" i="304"/>
  <c r="OOC36" i="304"/>
  <c r="OOD36" i="304"/>
  <c r="OOE36" i="304"/>
  <c r="OOF36" i="304"/>
  <c r="OOG36" i="304"/>
  <c r="OOH36" i="304"/>
  <c r="OOI36" i="304"/>
  <c r="OOJ36" i="304"/>
  <c r="OOK36" i="304"/>
  <c r="OOL36" i="304"/>
  <c r="OOM36" i="304"/>
  <c r="OON36" i="304"/>
  <c r="OOO36" i="304"/>
  <c r="OOP36" i="304"/>
  <c r="OOQ36" i="304"/>
  <c r="OOR36" i="304"/>
  <c r="OOS36" i="304"/>
  <c r="OOT36" i="304"/>
  <c r="OOU36" i="304"/>
  <c r="OOV36" i="304"/>
  <c r="OOW36" i="304"/>
  <c r="OOX36" i="304"/>
  <c r="OOY36" i="304"/>
  <c r="OOZ36" i="304"/>
  <c r="OPA36" i="304"/>
  <c r="OPB36" i="304"/>
  <c r="OPC36" i="304"/>
  <c r="OPD36" i="304"/>
  <c r="OPE36" i="304"/>
  <c r="OPF36" i="304"/>
  <c r="OPG36" i="304"/>
  <c r="OPH36" i="304"/>
  <c r="OPI36" i="304"/>
  <c r="OPJ36" i="304"/>
  <c r="OPK36" i="304"/>
  <c r="OPL36" i="304"/>
  <c r="OPM36" i="304"/>
  <c r="OPN36" i="304"/>
  <c r="OPO36" i="304"/>
  <c r="OPP36" i="304"/>
  <c r="OPQ36" i="304"/>
  <c r="OPR36" i="304"/>
  <c r="OPS36" i="304"/>
  <c r="OPT36" i="304"/>
  <c r="OPU36" i="304"/>
  <c r="OPV36" i="304"/>
  <c r="OPW36" i="304"/>
  <c r="OPX36" i="304"/>
  <c r="OPY36" i="304"/>
  <c r="OPZ36" i="304"/>
  <c r="OQA36" i="304"/>
  <c r="OQB36" i="304"/>
  <c r="OQC36" i="304"/>
  <c r="OQD36" i="304"/>
  <c r="OQE36" i="304"/>
  <c r="OQF36" i="304"/>
  <c r="OQG36" i="304"/>
  <c r="OQH36" i="304"/>
  <c r="OQI36" i="304"/>
  <c r="OQJ36" i="304"/>
  <c r="OQK36" i="304"/>
  <c r="OQL36" i="304"/>
  <c r="OQM36" i="304"/>
  <c r="OQN36" i="304"/>
  <c r="OQO36" i="304"/>
  <c r="OQP36" i="304"/>
  <c r="OQQ36" i="304"/>
  <c r="OQR36" i="304"/>
  <c r="OQS36" i="304"/>
  <c r="OQT36" i="304"/>
  <c r="OQU36" i="304"/>
  <c r="OQV36" i="304"/>
  <c r="OQW36" i="304"/>
  <c r="OQX36" i="304"/>
  <c r="OQY36" i="304"/>
  <c r="OQZ36" i="304"/>
  <c r="ORA36" i="304"/>
  <c r="ORB36" i="304"/>
  <c r="ORC36" i="304"/>
  <c r="ORD36" i="304"/>
  <c r="ORE36" i="304"/>
  <c r="ORF36" i="304"/>
  <c r="ORG36" i="304"/>
  <c r="ORH36" i="304"/>
  <c r="ORI36" i="304"/>
  <c r="ORJ36" i="304"/>
  <c r="ORK36" i="304"/>
  <c r="ORL36" i="304"/>
  <c r="ORM36" i="304"/>
  <c r="ORN36" i="304"/>
  <c r="ORO36" i="304"/>
  <c r="ORP36" i="304"/>
  <c r="ORQ36" i="304"/>
  <c r="ORR36" i="304"/>
  <c r="ORS36" i="304"/>
  <c r="ORT36" i="304"/>
  <c r="ORU36" i="304"/>
  <c r="ORV36" i="304"/>
  <c r="ORW36" i="304"/>
  <c r="ORX36" i="304"/>
  <c r="ORY36" i="304"/>
  <c r="ORZ36" i="304"/>
  <c r="OSA36" i="304"/>
  <c r="OSB36" i="304"/>
  <c r="OSC36" i="304"/>
  <c r="OSD36" i="304"/>
  <c r="OSE36" i="304"/>
  <c r="OSF36" i="304"/>
  <c r="OSG36" i="304"/>
  <c r="OSH36" i="304"/>
  <c r="OSI36" i="304"/>
  <c r="OSJ36" i="304"/>
  <c r="OSK36" i="304"/>
  <c r="OSL36" i="304"/>
  <c r="OSM36" i="304"/>
  <c r="OSN36" i="304"/>
  <c r="OSO36" i="304"/>
  <c r="OSP36" i="304"/>
  <c r="OSQ36" i="304"/>
  <c r="OSR36" i="304"/>
  <c r="OSS36" i="304"/>
  <c r="OST36" i="304"/>
  <c r="OSU36" i="304"/>
  <c r="OSV36" i="304"/>
  <c r="OSW36" i="304"/>
  <c r="OSX36" i="304"/>
  <c r="OSY36" i="304"/>
  <c r="OSZ36" i="304"/>
  <c r="OTA36" i="304"/>
  <c r="OTB36" i="304"/>
  <c r="OTC36" i="304"/>
  <c r="OTD36" i="304"/>
  <c r="OTE36" i="304"/>
  <c r="OTF36" i="304"/>
  <c r="OTG36" i="304"/>
  <c r="OTH36" i="304"/>
  <c r="OTI36" i="304"/>
  <c r="OTJ36" i="304"/>
  <c r="OTK36" i="304"/>
  <c r="OTL36" i="304"/>
  <c r="OTM36" i="304"/>
  <c r="OTN36" i="304"/>
  <c r="OTO36" i="304"/>
  <c r="OTP36" i="304"/>
  <c r="OTQ36" i="304"/>
  <c r="OTR36" i="304"/>
  <c r="OTS36" i="304"/>
  <c r="OTT36" i="304"/>
  <c r="OTU36" i="304"/>
  <c r="OTV36" i="304"/>
  <c r="OTW36" i="304"/>
  <c r="OTX36" i="304"/>
  <c r="OTY36" i="304"/>
  <c r="OTZ36" i="304"/>
  <c r="OUA36" i="304"/>
  <c r="OUB36" i="304"/>
  <c r="OUC36" i="304"/>
  <c r="OUD36" i="304"/>
  <c r="OUE36" i="304"/>
  <c r="OUF36" i="304"/>
  <c r="OUG36" i="304"/>
  <c r="OUH36" i="304"/>
  <c r="OUI36" i="304"/>
  <c r="OUJ36" i="304"/>
  <c r="OUK36" i="304"/>
  <c r="OUL36" i="304"/>
  <c r="OUM36" i="304"/>
  <c r="OUN36" i="304"/>
  <c r="OUO36" i="304"/>
  <c r="OUP36" i="304"/>
  <c r="OUQ36" i="304"/>
  <c r="OUR36" i="304"/>
  <c r="OUS36" i="304"/>
  <c r="OUT36" i="304"/>
  <c r="OUU36" i="304"/>
  <c r="OUV36" i="304"/>
  <c r="OUW36" i="304"/>
  <c r="OUX36" i="304"/>
  <c r="OUY36" i="304"/>
  <c r="OUZ36" i="304"/>
  <c r="OVA36" i="304"/>
  <c r="OVB36" i="304"/>
  <c r="OVC36" i="304"/>
  <c r="OVD36" i="304"/>
  <c r="OVE36" i="304"/>
  <c r="OVF36" i="304"/>
  <c r="OVG36" i="304"/>
  <c r="OVH36" i="304"/>
  <c r="OVI36" i="304"/>
  <c r="OVJ36" i="304"/>
  <c r="OVK36" i="304"/>
  <c r="OVL36" i="304"/>
  <c r="OVM36" i="304"/>
  <c r="OVN36" i="304"/>
  <c r="OVO36" i="304"/>
  <c r="OVP36" i="304"/>
  <c r="OVQ36" i="304"/>
  <c r="OVR36" i="304"/>
  <c r="OVS36" i="304"/>
  <c r="OVT36" i="304"/>
  <c r="OVU36" i="304"/>
  <c r="OVV36" i="304"/>
  <c r="OVW36" i="304"/>
  <c r="OVX36" i="304"/>
  <c r="OVY36" i="304"/>
  <c r="OVZ36" i="304"/>
  <c r="OWA36" i="304"/>
  <c r="OWB36" i="304"/>
  <c r="OWC36" i="304"/>
  <c r="OWD36" i="304"/>
  <c r="OWE36" i="304"/>
  <c r="OWF36" i="304"/>
  <c r="OWG36" i="304"/>
  <c r="OWH36" i="304"/>
  <c r="OWI36" i="304"/>
  <c r="OWJ36" i="304"/>
  <c r="OWK36" i="304"/>
  <c r="OWL36" i="304"/>
  <c r="OWM36" i="304"/>
  <c r="OWN36" i="304"/>
  <c r="OWO36" i="304"/>
  <c r="OWP36" i="304"/>
  <c r="OWQ36" i="304"/>
  <c r="OWR36" i="304"/>
  <c r="OWS36" i="304"/>
  <c r="OWT36" i="304"/>
  <c r="OWU36" i="304"/>
  <c r="OWV36" i="304"/>
  <c r="OWW36" i="304"/>
  <c r="OWX36" i="304"/>
  <c r="OWY36" i="304"/>
  <c r="OWZ36" i="304"/>
  <c r="OXA36" i="304"/>
  <c r="OXB36" i="304"/>
  <c r="OXC36" i="304"/>
  <c r="OXD36" i="304"/>
  <c r="OXE36" i="304"/>
  <c r="OXF36" i="304"/>
  <c r="OXG36" i="304"/>
  <c r="OXH36" i="304"/>
  <c r="OXI36" i="304"/>
  <c r="OXJ36" i="304"/>
  <c r="OXK36" i="304"/>
  <c r="OXL36" i="304"/>
  <c r="OXM36" i="304"/>
  <c r="OXN36" i="304"/>
  <c r="OXO36" i="304"/>
  <c r="OXP36" i="304"/>
  <c r="OXQ36" i="304"/>
  <c r="OXR36" i="304"/>
  <c r="OXS36" i="304"/>
  <c r="OXT36" i="304"/>
  <c r="OXU36" i="304"/>
  <c r="OXV36" i="304"/>
  <c r="OXW36" i="304"/>
  <c r="OXX36" i="304"/>
  <c r="OXY36" i="304"/>
  <c r="OXZ36" i="304"/>
  <c r="OYA36" i="304"/>
  <c r="OYB36" i="304"/>
  <c r="OYC36" i="304"/>
  <c r="OYD36" i="304"/>
  <c r="OYE36" i="304"/>
  <c r="OYF36" i="304"/>
  <c r="OYG36" i="304"/>
  <c r="OYH36" i="304"/>
  <c r="OYI36" i="304"/>
  <c r="OYJ36" i="304"/>
  <c r="OYK36" i="304"/>
  <c r="OYL36" i="304"/>
  <c r="OYM36" i="304"/>
  <c r="OYN36" i="304"/>
  <c r="OYO36" i="304"/>
  <c r="OYP36" i="304"/>
  <c r="OYQ36" i="304"/>
  <c r="OYR36" i="304"/>
  <c r="OYS36" i="304"/>
  <c r="OYT36" i="304"/>
  <c r="OYU36" i="304"/>
  <c r="OYV36" i="304"/>
  <c r="OYW36" i="304"/>
  <c r="OYX36" i="304"/>
  <c r="OYY36" i="304"/>
  <c r="OYZ36" i="304"/>
  <c r="OZA36" i="304"/>
  <c r="OZB36" i="304"/>
  <c r="OZC36" i="304"/>
  <c r="OZD36" i="304"/>
  <c r="OZE36" i="304"/>
  <c r="OZF36" i="304"/>
  <c r="OZG36" i="304"/>
  <c r="OZH36" i="304"/>
  <c r="OZI36" i="304"/>
  <c r="OZJ36" i="304"/>
  <c r="OZK36" i="304"/>
  <c r="OZL36" i="304"/>
  <c r="OZM36" i="304"/>
  <c r="OZN36" i="304"/>
  <c r="OZO36" i="304"/>
  <c r="OZP36" i="304"/>
  <c r="OZQ36" i="304"/>
  <c r="OZR36" i="304"/>
  <c r="OZS36" i="304"/>
  <c r="OZT36" i="304"/>
  <c r="OZU36" i="304"/>
  <c r="OZV36" i="304"/>
  <c r="OZW36" i="304"/>
  <c r="OZX36" i="304"/>
  <c r="OZY36" i="304"/>
  <c r="OZZ36" i="304"/>
  <c r="PAA36" i="304"/>
  <c r="PAB36" i="304"/>
  <c r="PAC36" i="304"/>
  <c r="PAD36" i="304"/>
  <c r="PAE36" i="304"/>
  <c r="PAF36" i="304"/>
  <c r="PAG36" i="304"/>
  <c r="PAH36" i="304"/>
  <c r="PAI36" i="304"/>
  <c r="PAJ36" i="304"/>
  <c r="PAK36" i="304"/>
  <c r="PAL36" i="304"/>
  <c r="PAM36" i="304"/>
  <c r="PAN36" i="304"/>
  <c r="PAO36" i="304"/>
  <c r="PAP36" i="304"/>
  <c r="PAQ36" i="304"/>
  <c r="PAR36" i="304"/>
  <c r="PAS36" i="304"/>
  <c r="PAT36" i="304"/>
  <c r="PAU36" i="304"/>
  <c r="PAV36" i="304"/>
  <c r="PAW36" i="304"/>
  <c r="PAX36" i="304"/>
  <c r="PAY36" i="304"/>
  <c r="PAZ36" i="304"/>
  <c r="PBA36" i="304"/>
  <c r="PBB36" i="304"/>
  <c r="PBC36" i="304"/>
  <c r="PBD36" i="304"/>
  <c r="PBE36" i="304"/>
  <c r="PBF36" i="304"/>
  <c r="PBG36" i="304"/>
  <c r="PBH36" i="304"/>
  <c r="PBI36" i="304"/>
  <c r="PBJ36" i="304"/>
  <c r="PBK36" i="304"/>
  <c r="PBL36" i="304"/>
  <c r="PBM36" i="304"/>
  <c r="PBN36" i="304"/>
  <c r="PBO36" i="304"/>
  <c r="PBP36" i="304"/>
  <c r="PBQ36" i="304"/>
  <c r="PBR36" i="304"/>
  <c r="PBS36" i="304"/>
  <c r="PBT36" i="304"/>
  <c r="PBU36" i="304"/>
  <c r="PBV36" i="304"/>
  <c r="PBW36" i="304"/>
  <c r="PBX36" i="304"/>
  <c r="PBY36" i="304"/>
  <c r="PBZ36" i="304"/>
  <c r="PCA36" i="304"/>
  <c r="PCB36" i="304"/>
  <c r="PCC36" i="304"/>
  <c r="PCD36" i="304"/>
  <c r="PCE36" i="304"/>
  <c r="PCF36" i="304"/>
  <c r="PCG36" i="304"/>
  <c r="PCH36" i="304"/>
  <c r="PCI36" i="304"/>
  <c r="PCJ36" i="304"/>
  <c r="PCK36" i="304"/>
  <c r="PCL36" i="304"/>
  <c r="PCM36" i="304"/>
  <c r="PCN36" i="304"/>
  <c r="PCO36" i="304"/>
  <c r="PCP36" i="304"/>
  <c r="PCQ36" i="304"/>
  <c r="PCR36" i="304"/>
  <c r="PCS36" i="304"/>
  <c r="PCT36" i="304"/>
  <c r="PCU36" i="304"/>
  <c r="PCV36" i="304"/>
  <c r="PCW36" i="304"/>
  <c r="PCX36" i="304"/>
  <c r="PCY36" i="304"/>
  <c r="PCZ36" i="304"/>
  <c r="PDA36" i="304"/>
  <c r="PDB36" i="304"/>
  <c r="PDC36" i="304"/>
  <c r="PDD36" i="304"/>
  <c r="PDE36" i="304"/>
  <c r="PDF36" i="304"/>
  <c r="PDG36" i="304"/>
  <c r="PDH36" i="304"/>
  <c r="PDI36" i="304"/>
  <c r="PDJ36" i="304"/>
  <c r="PDK36" i="304"/>
  <c r="PDL36" i="304"/>
  <c r="PDM36" i="304"/>
  <c r="PDN36" i="304"/>
  <c r="PDO36" i="304"/>
  <c r="PDP36" i="304"/>
  <c r="PDQ36" i="304"/>
  <c r="PDR36" i="304"/>
  <c r="PDS36" i="304"/>
  <c r="PDT36" i="304"/>
  <c r="PDU36" i="304"/>
  <c r="PDV36" i="304"/>
  <c r="PDW36" i="304"/>
  <c r="PDX36" i="304"/>
  <c r="PDY36" i="304"/>
  <c r="PDZ36" i="304"/>
  <c r="PEA36" i="304"/>
  <c r="PEB36" i="304"/>
  <c r="PEC36" i="304"/>
  <c r="PED36" i="304"/>
  <c r="PEE36" i="304"/>
  <c r="PEF36" i="304"/>
  <c r="PEG36" i="304"/>
  <c r="PEH36" i="304"/>
  <c r="PEI36" i="304"/>
  <c r="PEJ36" i="304"/>
  <c r="PEK36" i="304"/>
  <c r="PEL36" i="304"/>
  <c r="PEM36" i="304"/>
  <c r="PEN36" i="304"/>
  <c r="PEO36" i="304"/>
  <c r="PEP36" i="304"/>
  <c r="PEQ36" i="304"/>
  <c r="PER36" i="304"/>
  <c r="PES36" i="304"/>
  <c r="PET36" i="304"/>
  <c r="PEU36" i="304"/>
  <c r="PEV36" i="304"/>
  <c r="PEW36" i="304"/>
  <c r="PEX36" i="304"/>
  <c r="PEY36" i="304"/>
  <c r="PEZ36" i="304"/>
  <c r="PFA36" i="304"/>
  <c r="PFB36" i="304"/>
  <c r="PFC36" i="304"/>
  <c r="PFD36" i="304"/>
  <c r="PFE36" i="304"/>
  <c r="PFF36" i="304"/>
  <c r="PFG36" i="304"/>
  <c r="PFH36" i="304"/>
  <c r="PFI36" i="304"/>
  <c r="PFJ36" i="304"/>
  <c r="PFK36" i="304"/>
  <c r="PFL36" i="304"/>
  <c r="PFM36" i="304"/>
  <c r="PFN36" i="304"/>
  <c r="PFO36" i="304"/>
  <c r="PFP36" i="304"/>
  <c r="PFQ36" i="304"/>
  <c r="PFR36" i="304"/>
  <c r="PFS36" i="304"/>
  <c r="PFT36" i="304"/>
  <c r="PFU36" i="304"/>
  <c r="PFV36" i="304"/>
  <c r="PFW36" i="304"/>
  <c r="PFX36" i="304"/>
  <c r="PFY36" i="304"/>
  <c r="PFZ36" i="304"/>
  <c r="PGA36" i="304"/>
  <c r="PGB36" i="304"/>
  <c r="PGC36" i="304"/>
  <c r="PGD36" i="304"/>
  <c r="PGE36" i="304"/>
  <c r="PGF36" i="304"/>
  <c r="PGG36" i="304"/>
  <c r="PGH36" i="304"/>
  <c r="PGI36" i="304"/>
  <c r="PGJ36" i="304"/>
  <c r="PGK36" i="304"/>
  <c r="PGL36" i="304"/>
  <c r="PGM36" i="304"/>
  <c r="PGN36" i="304"/>
  <c r="PGO36" i="304"/>
  <c r="PGP36" i="304"/>
  <c r="PGQ36" i="304"/>
  <c r="PGR36" i="304"/>
  <c r="PGS36" i="304"/>
  <c r="PGT36" i="304"/>
  <c r="PGU36" i="304"/>
  <c r="PGV36" i="304"/>
  <c r="PGW36" i="304"/>
  <c r="PGX36" i="304"/>
  <c r="PGY36" i="304"/>
  <c r="PGZ36" i="304"/>
  <c r="PHA36" i="304"/>
  <c r="PHB36" i="304"/>
  <c r="PHC36" i="304"/>
  <c r="PHD36" i="304"/>
  <c r="PHE36" i="304"/>
  <c r="PHF36" i="304"/>
  <c r="PHG36" i="304"/>
  <c r="PHH36" i="304"/>
  <c r="PHI36" i="304"/>
  <c r="PHJ36" i="304"/>
  <c r="PHK36" i="304"/>
  <c r="PHL36" i="304"/>
  <c r="PHM36" i="304"/>
  <c r="PHN36" i="304"/>
  <c r="PHO36" i="304"/>
  <c r="PHP36" i="304"/>
  <c r="PHQ36" i="304"/>
  <c r="PHR36" i="304"/>
  <c r="PHS36" i="304"/>
  <c r="PHT36" i="304"/>
  <c r="PHU36" i="304"/>
  <c r="PHV36" i="304"/>
  <c r="PHW36" i="304"/>
  <c r="PHX36" i="304"/>
  <c r="PHY36" i="304"/>
  <c r="PHZ36" i="304"/>
  <c r="PIA36" i="304"/>
  <c r="PIB36" i="304"/>
  <c r="PIC36" i="304"/>
  <c r="PID36" i="304"/>
  <c r="PIE36" i="304"/>
  <c r="PIF36" i="304"/>
  <c r="PIG36" i="304"/>
  <c r="PIH36" i="304"/>
  <c r="PII36" i="304"/>
  <c r="PIJ36" i="304"/>
  <c r="PIK36" i="304"/>
  <c r="PIL36" i="304"/>
  <c r="PIM36" i="304"/>
  <c r="PIN36" i="304"/>
  <c r="PIO36" i="304"/>
  <c r="PIP36" i="304"/>
  <c r="PIQ36" i="304"/>
  <c r="PIR36" i="304"/>
  <c r="PIS36" i="304"/>
  <c r="PIT36" i="304"/>
  <c r="PIU36" i="304"/>
  <c r="PIV36" i="304"/>
  <c r="PIW36" i="304"/>
  <c r="PIX36" i="304"/>
  <c r="PIY36" i="304"/>
  <c r="PIZ36" i="304"/>
  <c r="PJA36" i="304"/>
  <c r="PJB36" i="304"/>
  <c r="PJC36" i="304"/>
  <c r="PJD36" i="304"/>
  <c r="PJE36" i="304"/>
  <c r="PJF36" i="304"/>
  <c r="PJG36" i="304"/>
  <c r="PJH36" i="304"/>
  <c r="PJI36" i="304"/>
  <c r="PJJ36" i="304"/>
  <c r="PJK36" i="304"/>
  <c r="PJL36" i="304"/>
  <c r="PJM36" i="304"/>
  <c r="PJN36" i="304"/>
  <c r="PJO36" i="304"/>
  <c r="PJP36" i="304"/>
  <c r="PJQ36" i="304"/>
  <c r="PJR36" i="304"/>
  <c r="PJS36" i="304"/>
  <c r="PJT36" i="304"/>
  <c r="PJU36" i="304"/>
  <c r="PJV36" i="304"/>
  <c r="PJW36" i="304"/>
  <c r="PJX36" i="304"/>
  <c r="PJY36" i="304"/>
  <c r="PJZ36" i="304"/>
  <c r="PKA36" i="304"/>
  <c r="PKB36" i="304"/>
  <c r="PKC36" i="304"/>
  <c r="PKD36" i="304"/>
  <c r="PKE36" i="304"/>
  <c r="PKF36" i="304"/>
  <c r="PKG36" i="304"/>
  <c r="PKH36" i="304"/>
  <c r="PKI36" i="304"/>
  <c r="PKJ36" i="304"/>
  <c r="PKK36" i="304"/>
  <c r="PKL36" i="304"/>
  <c r="PKM36" i="304"/>
  <c r="PKN36" i="304"/>
  <c r="PKO36" i="304"/>
  <c r="PKP36" i="304"/>
  <c r="PKQ36" i="304"/>
  <c r="PKR36" i="304"/>
  <c r="PKS36" i="304"/>
  <c r="PKT36" i="304"/>
  <c r="PKU36" i="304"/>
  <c r="PKV36" i="304"/>
  <c r="PKW36" i="304"/>
  <c r="PKX36" i="304"/>
  <c r="PKY36" i="304"/>
  <c r="PKZ36" i="304"/>
  <c r="PLA36" i="304"/>
  <c r="PLB36" i="304"/>
  <c r="PLC36" i="304"/>
  <c r="PLD36" i="304"/>
  <c r="PLE36" i="304"/>
  <c r="PLF36" i="304"/>
  <c r="PLG36" i="304"/>
  <c r="PLH36" i="304"/>
  <c r="PLI36" i="304"/>
  <c r="PLJ36" i="304"/>
  <c r="PLK36" i="304"/>
  <c r="PLL36" i="304"/>
  <c r="PLM36" i="304"/>
  <c r="PLN36" i="304"/>
  <c r="PLO36" i="304"/>
  <c r="PLP36" i="304"/>
  <c r="PLQ36" i="304"/>
  <c r="PLR36" i="304"/>
  <c r="PLS36" i="304"/>
  <c r="PLT36" i="304"/>
  <c r="PLU36" i="304"/>
  <c r="PLV36" i="304"/>
  <c r="PLW36" i="304"/>
  <c r="PLX36" i="304"/>
  <c r="PLY36" i="304"/>
  <c r="PLZ36" i="304"/>
  <c r="PMA36" i="304"/>
  <c r="PMB36" i="304"/>
  <c r="PMC36" i="304"/>
  <c r="PMD36" i="304"/>
  <c r="PME36" i="304"/>
  <c r="PMF36" i="304"/>
  <c r="PMG36" i="304"/>
  <c r="PMH36" i="304"/>
  <c r="PMI36" i="304"/>
  <c r="PMJ36" i="304"/>
  <c r="PMK36" i="304"/>
  <c r="PML36" i="304"/>
  <c r="PMM36" i="304"/>
  <c r="PMN36" i="304"/>
  <c r="PMO36" i="304"/>
  <c r="PMP36" i="304"/>
  <c r="PMQ36" i="304"/>
  <c r="PMR36" i="304"/>
  <c r="PMS36" i="304"/>
  <c r="PMT36" i="304"/>
  <c r="PMU36" i="304"/>
  <c r="PMV36" i="304"/>
  <c r="PMW36" i="304"/>
  <c r="PMX36" i="304"/>
  <c r="PMY36" i="304"/>
  <c r="PMZ36" i="304"/>
  <c r="PNA36" i="304"/>
  <c r="PNB36" i="304"/>
  <c r="PNC36" i="304"/>
  <c r="PND36" i="304"/>
  <c r="PNE36" i="304"/>
  <c r="PNF36" i="304"/>
  <c r="PNG36" i="304"/>
  <c r="PNH36" i="304"/>
  <c r="PNI36" i="304"/>
  <c r="PNJ36" i="304"/>
  <c r="PNK36" i="304"/>
  <c r="PNL36" i="304"/>
  <c r="PNM36" i="304"/>
  <c r="PNN36" i="304"/>
  <c r="PNO36" i="304"/>
  <c r="PNP36" i="304"/>
  <c r="PNQ36" i="304"/>
  <c r="PNR36" i="304"/>
  <c r="PNS36" i="304"/>
  <c r="PNT36" i="304"/>
  <c r="PNU36" i="304"/>
  <c r="PNV36" i="304"/>
  <c r="PNW36" i="304"/>
  <c r="PNX36" i="304"/>
  <c r="PNY36" i="304"/>
  <c r="PNZ36" i="304"/>
  <c r="POA36" i="304"/>
  <c r="POB36" i="304"/>
  <c r="POC36" i="304"/>
  <c r="POD36" i="304"/>
  <c r="POE36" i="304"/>
  <c r="POF36" i="304"/>
  <c r="POG36" i="304"/>
  <c r="POH36" i="304"/>
  <c r="POI36" i="304"/>
  <c r="POJ36" i="304"/>
  <c r="POK36" i="304"/>
  <c r="POL36" i="304"/>
  <c r="POM36" i="304"/>
  <c r="PON36" i="304"/>
  <c r="POO36" i="304"/>
  <c r="POP36" i="304"/>
  <c r="POQ36" i="304"/>
  <c r="POR36" i="304"/>
  <c r="POS36" i="304"/>
  <c r="POT36" i="304"/>
  <c r="POU36" i="304"/>
  <c r="POV36" i="304"/>
  <c r="POW36" i="304"/>
  <c r="POX36" i="304"/>
  <c r="POY36" i="304"/>
  <c r="POZ36" i="304"/>
  <c r="PPA36" i="304"/>
  <c r="PPB36" i="304"/>
  <c r="PPC36" i="304"/>
  <c r="PPD36" i="304"/>
  <c r="PPE36" i="304"/>
  <c r="PPF36" i="304"/>
  <c r="PPG36" i="304"/>
  <c r="PPH36" i="304"/>
  <c r="PPI36" i="304"/>
  <c r="PPJ36" i="304"/>
  <c r="PPK36" i="304"/>
  <c r="PPL36" i="304"/>
  <c r="PPM36" i="304"/>
  <c r="PPN36" i="304"/>
  <c r="PPO36" i="304"/>
  <c r="PPP36" i="304"/>
  <c r="PPQ36" i="304"/>
  <c r="PPR36" i="304"/>
  <c r="PPS36" i="304"/>
  <c r="PPT36" i="304"/>
  <c r="PPU36" i="304"/>
  <c r="PPV36" i="304"/>
  <c r="PPW36" i="304"/>
  <c r="PPX36" i="304"/>
  <c r="PPY36" i="304"/>
  <c r="PPZ36" i="304"/>
  <c r="PQA36" i="304"/>
  <c r="PQB36" i="304"/>
  <c r="PQC36" i="304"/>
  <c r="PQD36" i="304"/>
  <c r="PQE36" i="304"/>
  <c r="PQF36" i="304"/>
  <c r="PQG36" i="304"/>
  <c r="PQH36" i="304"/>
  <c r="PQI36" i="304"/>
  <c r="PQJ36" i="304"/>
  <c r="PQK36" i="304"/>
  <c r="PQL36" i="304"/>
  <c r="PQM36" i="304"/>
  <c r="PQN36" i="304"/>
  <c r="PQO36" i="304"/>
  <c r="PQP36" i="304"/>
  <c r="PQQ36" i="304"/>
  <c r="PQR36" i="304"/>
  <c r="PQS36" i="304"/>
  <c r="PQT36" i="304"/>
  <c r="PQU36" i="304"/>
  <c r="PQV36" i="304"/>
  <c r="PQW36" i="304"/>
  <c r="PQX36" i="304"/>
  <c r="PQY36" i="304"/>
  <c r="PQZ36" i="304"/>
  <c r="PRA36" i="304"/>
  <c r="PRB36" i="304"/>
  <c r="PRC36" i="304"/>
  <c r="PRD36" i="304"/>
  <c r="PRE36" i="304"/>
  <c r="PRF36" i="304"/>
  <c r="PRG36" i="304"/>
  <c r="PRH36" i="304"/>
  <c r="PRI36" i="304"/>
  <c r="PRJ36" i="304"/>
  <c r="PRK36" i="304"/>
  <c r="PRL36" i="304"/>
  <c r="PRM36" i="304"/>
  <c r="PRN36" i="304"/>
  <c r="PRO36" i="304"/>
  <c r="PRP36" i="304"/>
  <c r="PRQ36" i="304"/>
  <c r="PRR36" i="304"/>
  <c r="PRS36" i="304"/>
  <c r="PRT36" i="304"/>
  <c r="PRU36" i="304"/>
  <c r="PRV36" i="304"/>
  <c r="PRW36" i="304"/>
  <c r="PRX36" i="304"/>
  <c r="PRY36" i="304"/>
  <c r="PRZ36" i="304"/>
  <c r="PSA36" i="304"/>
  <c r="PSB36" i="304"/>
  <c r="PSC36" i="304"/>
  <c r="PSD36" i="304"/>
  <c r="PSE36" i="304"/>
  <c r="PSF36" i="304"/>
  <c r="PSG36" i="304"/>
  <c r="PSH36" i="304"/>
  <c r="PSI36" i="304"/>
  <c r="PSJ36" i="304"/>
  <c r="PSK36" i="304"/>
  <c r="PSL36" i="304"/>
  <c r="PSM36" i="304"/>
  <c r="PSN36" i="304"/>
  <c r="PSO36" i="304"/>
  <c r="PSP36" i="304"/>
  <c r="PSQ36" i="304"/>
  <c r="PSR36" i="304"/>
  <c r="PSS36" i="304"/>
  <c r="PST36" i="304"/>
  <c r="PSU36" i="304"/>
  <c r="PSV36" i="304"/>
  <c r="PSW36" i="304"/>
  <c r="PSX36" i="304"/>
  <c r="PSY36" i="304"/>
  <c r="PSZ36" i="304"/>
  <c r="PTA36" i="304"/>
  <c r="PTB36" i="304"/>
  <c r="PTC36" i="304"/>
  <c r="PTD36" i="304"/>
  <c r="PTE36" i="304"/>
  <c r="PTF36" i="304"/>
  <c r="PTG36" i="304"/>
  <c r="PTH36" i="304"/>
  <c r="PTI36" i="304"/>
  <c r="PTJ36" i="304"/>
  <c r="PTK36" i="304"/>
  <c r="PTL36" i="304"/>
  <c r="PTM36" i="304"/>
  <c r="PTN36" i="304"/>
  <c r="PTO36" i="304"/>
  <c r="PTP36" i="304"/>
  <c r="PTQ36" i="304"/>
  <c r="PTR36" i="304"/>
  <c r="PTS36" i="304"/>
  <c r="PTT36" i="304"/>
  <c r="PTU36" i="304"/>
  <c r="PTV36" i="304"/>
  <c r="PTW36" i="304"/>
  <c r="PTX36" i="304"/>
  <c r="PTY36" i="304"/>
  <c r="PTZ36" i="304"/>
  <c r="PUA36" i="304"/>
  <c r="PUB36" i="304"/>
  <c r="PUC36" i="304"/>
  <c r="PUD36" i="304"/>
  <c r="PUE36" i="304"/>
  <c r="PUF36" i="304"/>
  <c r="PUG36" i="304"/>
  <c r="PUH36" i="304"/>
  <c r="PUI36" i="304"/>
  <c r="PUJ36" i="304"/>
  <c r="PUK36" i="304"/>
  <c r="PUL36" i="304"/>
  <c r="PUM36" i="304"/>
  <c r="PUN36" i="304"/>
  <c r="PUO36" i="304"/>
  <c r="PUP36" i="304"/>
  <c r="PUQ36" i="304"/>
  <c r="PUR36" i="304"/>
  <c r="PUS36" i="304"/>
  <c r="PUT36" i="304"/>
  <c r="PUU36" i="304"/>
  <c r="PUV36" i="304"/>
  <c r="PUW36" i="304"/>
  <c r="PUX36" i="304"/>
  <c r="PUY36" i="304"/>
  <c r="PUZ36" i="304"/>
  <c r="PVA36" i="304"/>
  <c r="PVB36" i="304"/>
  <c r="PVC36" i="304"/>
  <c r="PVD36" i="304"/>
  <c r="PVE36" i="304"/>
  <c r="PVF36" i="304"/>
  <c r="PVG36" i="304"/>
  <c r="PVH36" i="304"/>
  <c r="PVI36" i="304"/>
  <c r="PVJ36" i="304"/>
  <c r="PVK36" i="304"/>
  <c r="PVL36" i="304"/>
  <c r="PVM36" i="304"/>
  <c r="PVN36" i="304"/>
  <c r="PVO36" i="304"/>
  <c r="PVP36" i="304"/>
  <c r="PVQ36" i="304"/>
  <c r="PVR36" i="304"/>
  <c r="PVS36" i="304"/>
  <c r="PVT36" i="304"/>
  <c r="PVU36" i="304"/>
  <c r="PVV36" i="304"/>
  <c r="PVW36" i="304"/>
  <c r="PVX36" i="304"/>
  <c r="PVY36" i="304"/>
  <c r="PVZ36" i="304"/>
  <c r="PWA36" i="304"/>
  <c r="PWB36" i="304"/>
  <c r="PWC36" i="304"/>
  <c r="PWD36" i="304"/>
  <c r="PWE36" i="304"/>
  <c r="PWF36" i="304"/>
  <c r="PWG36" i="304"/>
  <c r="PWH36" i="304"/>
  <c r="PWI36" i="304"/>
  <c r="PWJ36" i="304"/>
  <c r="PWK36" i="304"/>
  <c r="PWL36" i="304"/>
  <c r="PWM36" i="304"/>
  <c r="PWN36" i="304"/>
  <c r="PWO36" i="304"/>
  <c r="PWP36" i="304"/>
  <c r="PWQ36" i="304"/>
  <c r="PWR36" i="304"/>
  <c r="PWS36" i="304"/>
  <c r="PWT36" i="304"/>
  <c r="PWU36" i="304"/>
  <c r="PWV36" i="304"/>
  <c r="PWW36" i="304"/>
  <c r="PWX36" i="304"/>
  <c r="PWY36" i="304"/>
  <c r="PWZ36" i="304"/>
  <c r="PXA36" i="304"/>
  <c r="PXB36" i="304"/>
  <c r="PXC36" i="304"/>
  <c r="PXD36" i="304"/>
  <c r="PXE36" i="304"/>
  <c r="PXF36" i="304"/>
  <c r="PXG36" i="304"/>
  <c r="PXH36" i="304"/>
  <c r="PXI36" i="304"/>
  <c r="PXJ36" i="304"/>
  <c r="PXK36" i="304"/>
  <c r="PXL36" i="304"/>
  <c r="PXM36" i="304"/>
  <c r="PXN36" i="304"/>
  <c r="PXO36" i="304"/>
  <c r="PXP36" i="304"/>
  <c r="PXQ36" i="304"/>
  <c r="PXR36" i="304"/>
  <c r="PXS36" i="304"/>
  <c r="PXT36" i="304"/>
  <c r="PXU36" i="304"/>
  <c r="PXV36" i="304"/>
  <c r="PXW36" i="304"/>
  <c r="PXX36" i="304"/>
  <c r="PXY36" i="304"/>
  <c r="PXZ36" i="304"/>
  <c r="PYA36" i="304"/>
  <c r="PYB36" i="304"/>
  <c r="PYC36" i="304"/>
  <c r="PYD36" i="304"/>
  <c r="PYE36" i="304"/>
  <c r="PYF36" i="304"/>
  <c r="PYG36" i="304"/>
  <c r="PYH36" i="304"/>
  <c r="PYI36" i="304"/>
  <c r="PYJ36" i="304"/>
  <c r="PYK36" i="304"/>
  <c r="PYL36" i="304"/>
  <c r="PYM36" i="304"/>
  <c r="PYN36" i="304"/>
  <c r="PYO36" i="304"/>
  <c r="PYP36" i="304"/>
  <c r="PYQ36" i="304"/>
  <c r="PYR36" i="304"/>
  <c r="PYS36" i="304"/>
  <c r="PYT36" i="304"/>
  <c r="PYU36" i="304"/>
  <c r="PYV36" i="304"/>
  <c r="PYW36" i="304"/>
  <c r="PYX36" i="304"/>
  <c r="PYY36" i="304"/>
  <c r="PYZ36" i="304"/>
  <c r="PZA36" i="304"/>
  <c r="PZB36" i="304"/>
  <c r="PZC36" i="304"/>
  <c r="PZD36" i="304"/>
  <c r="PZE36" i="304"/>
  <c r="PZF36" i="304"/>
  <c r="PZG36" i="304"/>
  <c r="PZH36" i="304"/>
  <c r="PZI36" i="304"/>
  <c r="PZJ36" i="304"/>
  <c r="PZK36" i="304"/>
  <c r="PZL36" i="304"/>
  <c r="PZM36" i="304"/>
  <c r="PZN36" i="304"/>
  <c r="PZO36" i="304"/>
  <c r="PZP36" i="304"/>
  <c r="PZQ36" i="304"/>
  <c r="PZR36" i="304"/>
  <c r="PZS36" i="304"/>
  <c r="PZT36" i="304"/>
  <c r="PZU36" i="304"/>
  <c r="PZV36" i="304"/>
  <c r="PZW36" i="304"/>
  <c r="PZX36" i="304"/>
  <c r="PZY36" i="304"/>
  <c r="PZZ36" i="304"/>
  <c r="QAA36" i="304"/>
  <c r="QAB36" i="304"/>
  <c r="QAC36" i="304"/>
  <c r="QAD36" i="304"/>
  <c r="QAE36" i="304"/>
  <c r="QAF36" i="304"/>
  <c r="QAG36" i="304"/>
  <c r="QAH36" i="304"/>
  <c r="QAI36" i="304"/>
  <c r="QAJ36" i="304"/>
  <c r="QAK36" i="304"/>
  <c r="QAL36" i="304"/>
  <c r="QAM36" i="304"/>
  <c r="QAN36" i="304"/>
  <c r="QAO36" i="304"/>
  <c r="QAP36" i="304"/>
  <c r="QAQ36" i="304"/>
  <c r="QAR36" i="304"/>
  <c r="QAS36" i="304"/>
  <c r="QAT36" i="304"/>
  <c r="QAU36" i="304"/>
  <c r="QAV36" i="304"/>
  <c r="QAW36" i="304"/>
  <c r="QAX36" i="304"/>
  <c r="QAY36" i="304"/>
  <c r="QAZ36" i="304"/>
  <c r="QBA36" i="304"/>
  <c r="QBB36" i="304"/>
  <c r="QBC36" i="304"/>
  <c r="QBD36" i="304"/>
  <c r="QBE36" i="304"/>
  <c r="QBF36" i="304"/>
  <c r="QBG36" i="304"/>
  <c r="QBH36" i="304"/>
  <c r="QBI36" i="304"/>
  <c r="QBJ36" i="304"/>
  <c r="QBK36" i="304"/>
  <c r="QBL36" i="304"/>
  <c r="QBM36" i="304"/>
  <c r="QBN36" i="304"/>
  <c r="QBO36" i="304"/>
  <c r="QBP36" i="304"/>
  <c r="QBQ36" i="304"/>
  <c r="QBR36" i="304"/>
  <c r="QBS36" i="304"/>
  <c r="QBT36" i="304"/>
  <c r="QBU36" i="304"/>
  <c r="QBV36" i="304"/>
  <c r="QBW36" i="304"/>
  <c r="QBX36" i="304"/>
  <c r="QBY36" i="304"/>
  <c r="QBZ36" i="304"/>
  <c r="QCA36" i="304"/>
  <c r="QCB36" i="304"/>
  <c r="QCC36" i="304"/>
  <c r="QCD36" i="304"/>
  <c r="QCE36" i="304"/>
  <c r="QCF36" i="304"/>
  <c r="QCG36" i="304"/>
  <c r="QCH36" i="304"/>
  <c r="QCI36" i="304"/>
  <c r="QCJ36" i="304"/>
  <c r="QCK36" i="304"/>
  <c r="QCL36" i="304"/>
  <c r="QCM36" i="304"/>
  <c r="QCN36" i="304"/>
  <c r="QCO36" i="304"/>
  <c r="QCP36" i="304"/>
  <c r="QCQ36" i="304"/>
  <c r="QCR36" i="304"/>
  <c r="QCS36" i="304"/>
  <c r="QCT36" i="304"/>
  <c r="QCU36" i="304"/>
  <c r="QCV36" i="304"/>
  <c r="QCW36" i="304"/>
  <c r="QCX36" i="304"/>
  <c r="QCY36" i="304"/>
  <c r="QCZ36" i="304"/>
  <c r="QDA36" i="304"/>
  <c r="QDB36" i="304"/>
  <c r="QDC36" i="304"/>
  <c r="QDD36" i="304"/>
  <c r="QDE36" i="304"/>
  <c r="QDF36" i="304"/>
  <c r="QDG36" i="304"/>
  <c r="QDH36" i="304"/>
  <c r="QDI36" i="304"/>
  <c r="QDJ36" i="304"/>
  <c r="QDK36" i="304"/>
  <c r="QDL36" i="304"/>
  <c r="QDM36" i="304"/>
  <c r="QDN36" i="304"/>
  <c r="QDO36" i="304"/>
  <c r="QDP36" i="304"/>
  <c r="QDQ36" i="304"/>
  <c r="QDR36" i="304"/>
  <c r="QDS36" i="304"/>
  <c r="QDT36" i="304"/>
  <c r="QDU36" i="304"/>
  <c r="QDV36" i="304"/>
  <c r="QDW36" i="304"/>
  <c r="QDX36" i="304"/>
  <c r="QDY36" i="304"/>
  <c r="QDZ36" i="304"/>
  <c r="QEA36" i="304"/>
  <c r="QEB36" i="304"/>
  <c r="QEC36" i="304"/>
  <c r="QED36" i="304"/>
  <c r="QEE36" i="304"/>
  <c r="QEF36" i="304"/>
  <c r="QEG36" i="304"/>
  <c r="QEH36" i="304"/>
  <c r="QEI36" i="304"/>
  <c r="QEJ36" i="304"/>
  <c r="QEK36" i="304"/>
  <c r="QEL36" i="304"/>
  <c r="QEM36" i="304"/>
  <c r="QEN36" i="304"/>
  <c r="QEO36" i="304"/>
  <c r="QEP36" i="304"/>
  <c r="QEQ36" i="304"/>
  <c r="QER36" i="304"/>
  <c r="QES36" i="304"/>
  <c r="QET36" i="304"/>
  <c r="QEU36" i="304"/>
  <c r="QEV36" i="304"/>
  <c r="QEW36" i="304"/>
  <c r="QEX36" i="304"/>
  <c r="QEY36" i="304"/>
  <c r="QEZ36" i="304"/>
  <c r="QFA36" i="304"/>
  <c r="QFB36" i="304"/>
  <c r="QFC36" i="304"/>
  <c r="QFD36" i="304"/>
  <c r="QFE36" i="304"/>
  <c r="QFF36" i="304"/>
  <c r="QFG36" i="304"/>
  <c r="QFH36" i="304"/>
  <c r="QFI36" i="304"/>
  <c r="QFJ36" i="304"/>
  <c r="QFK36" i="304"/>
  <c r="QFL36" i="304"/>
  <c r="QFM36" i="304"/>
  <c r="QFN36" i="304"/>
  <c r="QFO36" i="304"/>
  <c r="QFP36" i="304"/>
  <c r="QFQ36" i="304"/>
  <c r="QFR36" i="304"/>
  <c r="QFS36" i="304"/>
  <c r="QFT36" i="304"/>
  <c r="QFU36" i="304"/>
  <c r="QFV36" i="304"/>
  <c r="QFW36" i="304"/>
  <c r="QFX36" i="304"/>
  <c r="QFY36" i="304"/>
  <c r="QFZ36" i="304"/>
  <c r="QGA36" i="304"/>
  <c r="QGB36" i="304"/>
  <c r="QGC36" i="304"/>
  <c r="QGD36" i="304"/>
  <c r="QGE36" i="304"/>
  <c r="QGF36" i="304"/>
  <c r="QGG36" i="304"/>
  <c r="QGH36" i="304"/>
  <c r="QGI36" i="304"/>
  <c r="QGJ36" i="304"/>
  <c r="QGK36" i="304"/>
  <c r="QGL36" i="304"/>
  <c r="QGM36" i="304"/>
  <c r="QGN36" i="304"/>
  <c r="QGO36" i="304"/>
  <c r="QGP36" i="304"/>
  <c r="QGQ36" i="304"/>
  <c r="QGR36" i="304"/>
  <c r="QGS36" i="304"/>
  <c r="QGT36" i="304"/>
  <c r="QGU36" i="304"/>
  <c r="QGV36" i="304"/>
  <c r="QGW36" i="304"/>
  <c r="QGX36" i="304"/>
  <c r="QGY36" i="304"/>
  <c r="QGZ36" i="304"/>
  <c r="QHA36" i="304"/>
  <c r="QHB36" i="304"/>
  <c r="QHC36" i="304"/>
  <c r="QHD36" i="304"/>
  <c r="QHE36" i="304"/>
  <c r="QHF36" i="304"/>
  <c r="QHG36" i="304"/>
  <c r="QHH36" i="304"/>
  <c r="QHI36" i="304"/>
  <c r="QHJ36" i="304"/>
  <c r="QHK36" i="304"/>
  <c r="QHL36" i="304"/>
  <c r="QHM36" i="304"/>
  <c r="QHN36" i="304"/>
  <c r="QHO36" i="304"/>
  <c r="QHP36" i="304"/>
  <c r="QHQ36" i="304"/>
  <c r="QHR36" i="304"/>
  <c r="QHS36" i="304"/>
  <c r="QHT36" i="304"/>
  <c r="QHU36" i="304"/>
  <c r="QHV36" i="304"/>
  <c r="QHW36" i="304"/>
  <c r="QHX36" i="304"/>
  <c r="QHY36" i="304"/>
  <c r="QHZ36" i="304"/>
  <c r="QIA36" i="304"/>
  <c r="QIB36" i="304"/>
  <c r="QIC36" i="304"/>
  <c r="QID36" i="304"/>
  <c r="QIE36" i="304"/>
  <c r="QIF36" i="304"/>
  <c r="QIG36" i="304"/>
  <c r="QIH36" i="304"/>
  <c r="QII36" i="304"/>
  <c r="QIJ36" i="304"/>
  <c r="QIK36" i="304"/>
  <c r="QIL36" i="304"/>
  <c r="QIM36" i="304"/>
  <c r="QIN36" i="304"/>
  <c r="QIO36" i="304"/>
  <c r="QIP36" i="304"/>
  <c r="QIQ36" i="304"/>
  <c r="QIR36" i="304"/>
  <c r="QIS36" i="304"/>
  <c r="QIT36" i="304"/>
  <c r="QIU36" i="304"/>
  <c r="QIV36" i="304"/>
  <c r="QIW36" i="304"/>
  <c r="QIX36" i="304"/>
  <c r="QIY36" i="304"/>
  <c r="QIZ36" i="304"/>
  <c r="QJA36" i="304"/>
  <c r="QJB36" i="304"/>
  <c r="QJC36" i="304"/>
  <c r="QJD36" i="304"/>
  <c r="QJE36" i="304"/>
  <c r="QJF36" i="304"/>
  <c r="QJG36" i="304"/>
  <c r="QJH36" i="304"/>
  <c r="QJI36" i="304"/>
  <c r="QJJ36" i="304"/>
  <c r="QJK36" i="304"/>
  <c r="QJL36" i="304"/>
  <c r="QJM36" i="304"/>
  <c r="QJN36" i="304"/>
  <c r="QJO36" i="304"/>
  <c r="QJP36" i="304"/>
  <c r="QJQ36" i="304"/>
  <c r="QJR36" i="304"/>
  <c r="QJS36" i="304"/>
  <c r="QJT36" i="304"/>
  <c r="QJU36" i="304"/>
  <c r="QJV36" i="304"/>
  <c r="QJW36" i="304"/>
  <c r="QJX36" i="304"/>
  <c r="QJY36" i="304"/>
  <c r="QJZ36" i="304"/>
  <c r="QKA36" i="304"/>
  <c r="QKB36" i="304"/>
  <c r="QKC36" i="304"/>
  <c r="QKD36" i="304"/>
  <c r="QKE36" i="304"/>
  <c r="QKF36" i="304"/>
  <c r="QKG36" i="304"/>
  <c r="QKH36" i="304"/>
  <c r="QKI36" i="304"/>
  <c r="QKJ36" i="304"/>
  <c r="QKK36" i="304"/>
  <c r="QKL36" i="304"/>
  <c r="QKM36" i="304"/>
  <c r="QKN36" i="304"/>
  <c r="QKO36" i="304"/>
  <c r="QKP36" i="304"/>
  <c r="QKQ36" i="304"/>
  <c r="QKR36" i="304"/>
  <c r="QKS36" i="304"/>
  <c r="QKT36" i="304"/>
  <c r="QKU36" i="304"/>
  <c r="QKV36" i="304"/>
  <c r="QKW36" i="304"/>
  <c r="QKX36" i="304"/>
  <c r="QKY36" i="304"/>
  <c r="QKZ36" i="304"/>
  <c r="QLA36" i="304"/>
  <c r="QLB36" i="304"/>
  <c r="QLC36" i="304"/>
  <c r="QLD36" i="304"/>
  <c r="QLE36" i="304"/>
  <c r="QLF36" i="304"/>
  <c r="QLG36" i="304"/>
  <c r="QLH36" i="304"/>
  <c r="QLI36" i="304"/>
  <c r="QLJ36" i="304"/>
  <c r="QLK36" i="304"/>
  <c r="QLL36" i="304"/>
  <c r="QLM36" i="304"/>
  <c r="QLN36" i="304"/>
  <c r="QLO36" i="304"/>
  <c r="QLP36" i="304"/>
  <c r="QLQ36" i="304"/>
  <c r="QLR36" i="304"/>
  <c r="QLS36" i="304"/>
  <c r="QLT36" i="304"/>
  <c r="QLU36" i="304"/>
  <c r="QLV36" i="304"/>
  <c r="QLW36" i="304"/>
  <c r="QLX36" i="304"/>
  <c r="QLY36" i="304"/>
  <c r="QLZ36" i="304"/>
  <c r="QMA36" i="304"/>
  <c r="QMB36" i="304"/>
  <c r="QMC36" i="304"/>
  <c r="QMD36" i="304"/>
  <c r="QME36" i="304"/>
  <c r="QMF36" i="304"/>
  <c r="QMG36" i="304"/>
  <c r="QMH36" i="304"/>
  <c r="QMI36" i="304"/>
  <c r="QMJ36" i="304"/>
  <c r="QMK36" i="304"/>
  <c r="QML36" i="304"/>
  <c r="QMM36" i="304"/>
  <c r="QMN36" i="304"/>
  <c r="QMO36" i="304"/>
  <c r="QMP36" i="304"/>
  <c r="QMQ36" i="304"/>
  <c r="QMR36" i="304"/>
  <c r="QMS36" i="304"/>
  <c r="QMT36" i="304"/>
  <c r="QMU36" i="304"/>
  <c r="QMV36" i="304"/>
  <c r="QMW36" i="304"/>
  <c r="QMX36" i="304"/>
  <c r="QMY36" i="304"/>
  <c r="QMZ36" i="304"/>
  <c r="QNA36" i="304"/>
  <c r="QNB36" i="304"/>
  <c r="QNC36" i="304"/>
  <c r="QND36" i="304"/>
  <c r="QNE36" i="304"/>
  <c r="QNF36" i="304"/>
  <c r="QNG36" i="304"/>
  <c r="QNH36" i="304"/>
  <c r="QNI36" i="304"/>
  <c r="QNJ36" i="304"/>
  <c r="QNK36" i="304"/>
  <c r="QNL36" i="304"/>
  <c r="QNM36" i="304"/>
  <c r="QNN36" i="304"/>
  <c r="QNO36" i="304"/>
  <c r="QNP36" i="304"/>
  <c r="QNQ36" i="304"/>
  <c r="QNR36" i="304"/>
  <c r="QNS36" i="304"/>
  <c r="QNT36" i="304"/>
  <c r="QNU36" i="304"/>
  <c r="QNV36" i="304"/>
  <c r="QNW36" i="304"/>
  <c r="QNX36" i="304"/>
  <c r="QNY36" i="304"/>
  <c r="QNZ36" i="304"/>
  <c r="QOA36" i="304"/>
  <c r="QOB36" i="304"/>
  <c r="QOC36" i="304"/>
  <c r="QOD36" i="304"/>
  <c r="QOE36" i="304"/>
  <c r="QOF36" i="304"/>
  <c r="QOG36" i="304"/>
  <c r="QOH36" i="304"/>
  <c r="QOI36" i="304"/>
  <c r="QOJ36" i="304"/>
  <c r="QOK36" i="304"/>
  <c r="QOL36" i="304"/>
  <c r="QOM36" i="304"/>
  <c r="QON36" i="304"/>
  <c r="QOO36" i="304"/>
  <c r="QOP36" i="304"/>
  <c r="QOQ36" i="304"/>
  <c r="QOR36" i="304"/>
  <c r="QOS36" i="304"/>
  <c r="QOT36" i="304"/>
  <c r="QOU36" i="304"/>
  <c r="QOV36" i="304"/>
  <c r="QOW36" i="304"/>
  <c r="QOX36" i="304"/>
  <c r="QOY36" i="304"/>
  <c r="QOZ36" i="304"/>
  <c r="QPA36" i="304"/>
  <c r="QPB36" i="304"/>
  <c r="QPC36" i="304"/>
  <c r="QPD36" i="304"/>
  <c r="QPE36" i="304"/>
  <c r="QPF36" i="304"/>
  <c r="QPG36" i="304"/>
  <c r="QPH36" i="304"/>
  <c r="QPI36" i="304"/>
  <c r="QPJ36" i="304"/>
  <c r="QPK36" i="304"/>
  <c r="QPL36" i="304"/>
  <c r="QPM36" i="304"/>
  <c r="QPN36" i="304"/>
  <c r="QPO36" i="304"/>
  <c r="QPP36" i="304"/>
  <c r="QPQ36" i="304"/>
  <c r="QPR36" i="304"/>
  <c r="QPS36" i="304"/>
  <c r="QPT36" i="304"/>
  <c r="QPU36" i="304"/>
  <c r="QPV36" i="304"/>
  <c r="QPW36" i="304"/>
  <c r="QPX36" i="304"/>
  <c r="QPY36" i="304"/>
  <c r="QPZ36" i="304"/>
  <c r="QQA36" i="304"/>
  <c r="QQB36" i="304"/>
  <c r="QQC36" i="304"/>
  <c r="QQD36" i="304"/>
  <c r="QQE36" i="304"/>
  <c r="QQF36" i="304"/>
  <c r="QQG36" i="304"/>
  <c r="QQH36" i="304"/>
  <c r="QQI36" i="304"/>
  <c r="QQJ36" i="304"/>
  <c r="QQK36" i="304"/>
  <c r="QQL36" i="304"/>
  <c r="QQM36" i="304"/>
  <c r="QQN36" i="304"/>
  <c r="QQO36" i="304"/>
  <c r="QQP36" i="304"/>
  <c r="QQQ36" i="304"/>
  <c r="QQR36" i="304"/>
  <c r="QQS36" i="304"/>
  <c r="QQT36" i="304"/>
  <c r="QQU36" i="304"/>
  <c r="QQV36" i="304"/>
  <c r="QQW36" i="304"/>
  <c r="QQX36" i="304"/>
  <c r="QQY36" i="304"/>
  <c r="QQZ36" i="304"/>
  <c r="QRA36" i="304"/>
  <c r="QRB36" i="304"/>
  <c r="QRC36" i="304"/>
  <c r="QRD36" i="304"/>
  <c r="QRE36" i="304"/>
  <c r="QRF36" i="304"/>
  <c r="QRG36" i="304"/>
  <c r="QRH36" i="304"/>
  <c r="QRI36" i="304"/>
  <c r="QRJ36" i="304"/>
  <c r="QRK36" i="304"/>
  <c r="QRL36" i="304"/>
  <c r="QRM36" i="304"/>
  <c r="QRN36" i="304"/>
  <c r="QRO36" i="304"/>
  <c r="QRP36" i="304"/>
  <c r="QRQ36" i="304"/>
  <c r="QRR36" i="304"/>
  <c r="QRS36" i="304"/>
  <c r="QRT36" i="304"/>
  <c r="QRU36" i="304"/>
  <c r="QRV36" i="304"/>
  <c r="QRW36" i="304"/>
  <c r="QRX36" i="304"/>
  <c r="QRY36" i="304"/>
  <c r="QRZ36" i="304"/>
  <c r="QSA36" i="304"/>
  <c r="QSB36" i="304"/>
  <c r="QSC36" i="304"/>
  <c r="QSD36" i="304"/>
  <c r="QSE36" i="304"/>
  <c r="QSF36" i="304"/>
  <c r="QSG36" i="304"/>
  <c r="QSH36" i="304"/>
  <c r="QSI36" i="304"/>
  <c r="QSJ36" i="304"/>
  <c r="QSK36" i="304"/>
  <c r="QSL36" i="304"/>
  <c r="QSM36" i="304"/>
  <c r="QSN36" i="304"/>
  <c r="QSO36" i="304"/>
  <c r="QSP36" i="304"/>
  <c r="QSQ36" i="304"/>
  <c r="QSR36" i="304"/>
  <c r="QSS36" i="304"/>
  <c r="QST36" i="304"/>
  <c r="QSU36" i="304"/>
  <c r="QSV36" i="304"/>
  <c r="QSW36" i="304"/>
  <c r="QSX36" i="304"/>
  <c r="QSY36" i="304"/>
  <c r="QSZ36" i="304"/>
  <c r="QTA36" i="304"/>
  <c r="QTB36" i="304"/>
  <c r="QTC36" i="304"/>
  <c r="QTD36" i="304"/>
  <c r="QTE36" i="304"/>
  <c r="QTF36" i="304"/>
  <c r="QTG36" i="304"/>
  <c r="QTH36" i="304"/>
  <c r="QTI36" i="304"/>
  <c r="QTJ36" i="304"/>
  <c r="QTK36" i="304"/>
  <c r="QTL36" i="304"/>
  <c r="QTM36" i="304"/>
  <c r="QTN36" i="304"/>
  <c r="QTO36" i="304"/>
  <c r="QTP36" i="304"/>
  <c r="QTQ36" i="304"/>
  <c r="QTR36" i="304"/>
  <c r="QTS36" i="304"/>
  <c r="QTT36" i="304"/>
  <c r="QTU36" i="304"/>
  <c r="QTV36" i="304"/>
  <c r="QTW36" i="304"/>
  <c r="QTX36" i="304"/>
  <c r="QTY36" i="304"/>
  <c r="QTZ36" i="304"/>
  <c r="QUA36" i="304"/>
  <c r="QUB36" i="304"/>
  <c r="QUC36" i="304"/>
  <c r="QUD36" i="304"/>
  <c r="QUE36" i="304"/>
  <c r="QUF36" i="304"/>
  <c r="QUG36" i="304"/>
  <c r="QUH36" i="304"/>
  <c r="QUI36" i="304"/>
  <c r="QUJ36" i="304"/>
  <c r="QUK36" i="304"/>
  <c r="QUL36" i="304"/>
  <c r="QUM36" i="304"/>
  <c r="QUN36" i="304"/>
  <c r="QUO36" i="304"/>
  <c r="QUP36" i="304"/>
  <c r="QUQ36" i="304"/>
  <c r="QUR36" i="304"/>
  <c r="QUS36" i="304"/>
  <c r="QUT36" i="304"/>
  <c r="QUU36" i="304"/>
  <c r="QUV36" i="304"/>
  <c r="QUW36" i="304"/>
  <c r="QUX36" i="304"/>
  <c r="QUY36" i="304"/>
  <c r="QUZ36" i="304"/>
  <c r="QVA36" i="304"/>
  <c r="QVB36" i="304"/>
  <c r="QVC36" i="304"/>
  <c r="QVD36" i="304"/>
  <c r="QVE36" i="304"/>
  <c r="QVF36" i="304"/>
  <c r="QVG36" i="304"/>
  <c r="QVH36" i="304"/>
  <c r="QVI36" i="304"/>
  <c r="QVJ36" i="304"/>
  <c r="QVK36" i="304"/>
  <c r="QVL36" i="304"/>
  <c r="QVM36" i="304"/>
  <c r="QVN36" i="304"/>
  <c r="QVO36" i="304"/>
  <c r="QVP36" i="304"/>
  <c r="QVQ36" i="304"/>
  <c r="QVR36" i="304"/>
  <c r="QVS36" i="304"/>
  <c r="QVT36" i="304"/>
  <c r="QVU36" i="304"/>
  <c r="QVV36" i="304"/>
  <c r="QVW36" i="304"/>
  <c r="QVX36" i="304"/>
  <c r="QVY36" i="304"/>
  <c r="QVZ36" i="304"/>
  <c r="QWA36" i="304"/>
  <c r="QWB36" i="304"/>
  <c r="QWC36" i="304"/>
  <c r="QWD36" i="304"/>
  <c r="QWE36" i="304"/>
  <c r="QWF36" i="304"/>
  <c r="QWG36" i="304"/>
  <c r="QWH36" i="304"/>
  <c r="QWI36" i="304"/>
  <c r="QWJ36" i="304"/>
  <c r="QWK36" i="304"/>
  <c r="QWL36" i="304"/>
  <c r="QWM36" i="304"/>
  <c r="QWN36" i="304"/>
  <c r="QWO36" i="304"/>
  <c r="QWP36" i="304"/>
  <c r="QWQ36" i="304"/>
  <c r="QWR36" i="304"/>
  <c r="QWS36" i="304"/>
  <c r="QWT36" i="304"/>
  <c r="QWU36" i="304"/>
  <c r="QWV36" i="304"/>
  <c r="QWW36" i="304"/>
  <c r="QWX36" i="304"/>
  <c r="QWY36" i="304"/>
  <c r="QWZ36" i="304"/>
  <c r="QXA36" i="304"/>
  <c r="QXB36" i="304"/>
  <c r="QXC36" i="304"/>
  <c r="QXD36" i="304"/>
  <c r="QXE36" i="304"/>
  <c r="QXF36" i="304"/>
  <c r="QXG36" i="304"/>
  <c r="QXH36" i="304"/>
  <c r="QXI36" i="304"/>
  <c r="QXJ36" i="304"/>
  <c r="QXK36" i="304"/>
  <c r="QXL36" i="304"/>
  <c r="QXM36" i="304"/>
  <c r="QXN36" i="304"/>
  <c r="QXO36" i="304"/>
  <c r="QXP36" i="304"/>
  <c r="QXQ36" i="304"/>
  <c r="QXR36" i="304"/>
  <c r="QXS36" i="304"/>
  <c r="QXT36" i="304"/>
  <c r="QXU36" i="304"/>
  <c r="QXV36" i="304"/>
  <c r="QXW36" i="304"/>
  <c r="QXX36" i="304"/>
  <c r="QXY36" i="304"/>
  <c r="QXZ36" i="304"/>
  <c r="QYA36" i="304"/>
  <c r="QYB36" i="304"/>
  <c r="QYC36" i="304"/>
  <c r="QYD36" i="304"/>
  <c r="QYE36" i="304"/>
  <c r="QYF36" i="304"/>
  <c r="QYG36" i="304"/>
  <c r="QYH36" i="304"/>
  <c r="QYI36" i="304"/>
  <c r="QYJ36" i="304"/>
  <c r="QYK36" i="304"/>
  <c r="QYL36" i="304"/>
  <c r="QYM36" i="304"/>
  <c r="QYN36" i="304"/>
  <c r="QYO36" i="304"/>
  <c r="QYP36" i="304"/>
  <c r="QYQ36" i="304"/>
  <c r="QYR36" i="304"/>
  <c r="QYS36" i="304"/>
  <c r="QYT36" i="304"/>
  <c r="QYU36" i="304"/>
  <c r="QYV36" i="304"/>
  <c r="QYW36" i="304"/>
  <c r="QYX36" i="304"/>
  <c r="QYY36" i="304"/>
  <c r="QYZ36" i="304"/>
  <c r="QZA36" i="304"/>
  <c r="QZB36" i="304"/>
  <c r="QZC36" i="304"/>
  <c r="QZD36" i="304"/>
  <c r="QZE36" i="304"/>
  <c r="QZF36" i="304"/>
  <c r="QZG36" i="304"/>
  <c r="QZH36" i="304"/>
  <c r="QZI36" i="304"/>
  <c r="QZJ36" i="304"/>
  <c r="QZK36" i="304"/>
  <c r="QZL36" i="304"/>
  <c r="QZM36" i="304"/>
  <c r="QZN36" i="304"/>
  <c r="QZO36" i="304"/>
  <c r="QZP36" i="304"/>
  <c r="QZQ36" i="304"/>
  <c r="QZR36" i="304"/>
  <c r="QZS36" i="304"/>
  <c r="QZT36" i="304"/>
  <c r="QZU36" i="304"/>
  <c r="QZV36" i="304"/>
  <c r="QZW36" i="304"/>
  <c r="QZX36" i="304"/>
  <c r="QZY36" i="304"/>
  <c r="QZZ36" i="304"/>
  <c r="RAA36" i="304"/>
  <c r="RAB36" i="304"/>
  <c r="RAC36" i="304"/>
  <c r="RAD36" i="304"/>
  <c r="RAE36" i="304"/>
  <c r="RAF36" i="304"/>
  <c r="RAG36" i="304"/>
  <c r="RAH36" i="304"/>
  <c r="RAI36" i="304"/>
  <c r="RAJ36" i="304"/>
  <c r="RAK36" i="304"/>
  <c r="RAL36" i="304"/>
  <c r="RAM36" i="304"/>
  <c r="RAN36" i="304"/>
  <c r="RAO36" i="304"/>
  <c r="RAP36" i="304"/>
  <c r="RAQ36" i="304"/>
  <c r="RAR36" i="304"/>
  <c r="RAS36" i="304"/>
  <c r="RAT36" i="304"/>
  <c r="RAU36" i="304"/>
  <c r="RAV36" i="304"/>
  <c r="RAW36" i="304"/>
  <c r="RAX36" i="304"/>
  <c r="RAY36" i="304"/>
  <c r="RAZ36" i="304"/>
  <c r="RBA36" i="304"/>
  <c r="RBB36" i="304"/>
  <c r="RBC36" i="304"/>
  <c r="RBD36" i="304"/>
  <c r="RBE36" i="304"/>
  <c r="RBF36" i="304"/>
  <c r="RBG36" i="304"/>
  <c r="RBH36" i="304"/>
  <c r="RBI36" i="304"/>
  <c r="RBJ36" i="304"/>
  <c r="RBK36" i="304"/>
  <c r="RBL36" i="304"/>
  <c r="RBM36" i="304"/>
  <c r="RBN36" i="304"/>
  <c r="RBO36" i="304"/>
  <c r="RBP36" i="304"/>
  <c r="RBQ36" i="304"/>
  <c r="RBR36" i="304"/>
  <c r="RBS36" i="304"/>
  <c r="RBT36" i="304"/>
  <c r="RBU36" i="304"/>
  <c r="RBV36" i="304"/>
  <c r="RBW36" i="304"/>
  <c r="RBX36" i="304"/>
  <c r="RBY36" i="304"/>
  <c r="RBZ36" i="304"/>
  <c r="RCA36" i="304"/>
  <c r="RCB36" i="304"/>
  <c r="RCC36" i="304"/>
  <c r="RCD36" i="304"/>
  <c r="RCE36" i="304"/>
  <c r="RCF36" i="304"/>
  <c r="RCG36" i="304"/>
  <c r="RCH36" i="304"/>
  <c r="RCI36" i="304"/>
  <c r="RCJ36" i="304"/>
  <c r="RCK36" i="304"/>
  <c r="RCL36" i="304"/>
  <c r="RCM36" i="304"/>
  <c r="RCN36" i="304"/>
  <c r="RCO36" i="304"/>
  <c r="RCP36" i="304"/>
  <c r="RCQ36" i="304"/>
  <c r="RCR36" i="304"/>
  <c r="RCS36" i="304"/>
  <c r="RCT36" i="304"/>
  <c r="RCU36" i="304"/>
  <c r="RCV36" i="304"/>
  <c r="RCW36" i="304"/>
  <c r="RCX36" i="304"/>
  <c r="RCY36" i="304"/>
  <c r="RCZ36" i="304"/>
  <c r="RDA36" i="304"/>
  <c r="RDB36" i="304"/>
  <c r="RDC36" i="304"/>
  <c r="RDD36" i="304"/>
  <c r="RDE36" i="304"/>
  <c r="RDF36" i="304"/>
  <c r="RDG36" i="304"/>
  <c r="RDH36" i="304"/>
  <c r="RDI36" i="304"/>
  <c r="RDJ36" i="304"/>
  <c r="RDK36" i="304"/>
  <c r="RDL36" i="304"/>
  <c r="RDM36" i="304"/>
  <c r="RDN36" i="304"/>
  <c r="RDO36" i="304"/>
  <c r="RDP36" i="304"/>
  <c r="RDQ36" i="304"/>
  <c r="RDR36" i="304"/>
  <c r="RDS36" i="304"/>
  <c r="RDT36" i="304"/>
  <c r="RDU36" i="304"/>
  <c r="RDV36" i="304"/>
  <c r="RDW36" i="304"/>
  <c r="RDX36" i="304"/>
  <c r="RDY36" i="304"/>
  <c r="RDZ36" i="304"/>
  <c r="REA36" i="304"/>
  <c r="REB36" i="304"/>
  <c r="REC36" i="304"/>
  <c r="RED36" i="304"/>
  <c r="REE36" i="304"/>
  <c r="REF36" i="304"/>
  <c r="REG36" i="304"/>
  <c r="REH36" i="304"/>
  <c r="REI36" i="304"/>
  <c r="REJ36" i="304"/>
  <c r="REK36" i="304"/>
  <c r="REL36" i="304"/>
  <c r="REM36" i="304"/>
  <c r="REN36" i="304"/>
  <c r="REO36" i="304"/>
  <c r="REP36" i="304"/>
  <c r="REQ36" i="304"/>
  <c r="RER36" i="304"/>
  <c r="RES36" i="304"/>
  <c r="RET36" i="304"/>
  <c r="REU36" i="304"/>
  <c r="REV36" i="304"/>
  <c r="REW36" i="304"/>
  <c r="REX36" i="304"/>
  <c r="REY36" i="304"/>
  <c r="REZ36" i="304"/>
  <c r="RFA36" i="304"/>
  <c r="RFB36" i="304"/>
  <c r="RFC36" i="304"/>
  <c r="RFD36" i="304"/>
  <c r="RFE36" i="304"/>
  <c r="RFF36" i="304"/>
  <c r="RFG36" i="304"/>
  <c r="RFH36" i="304"/>
  <c r="RFI36" i="304"/>
  <c r="RFJ36" i="304"/>
  <c r="RFK36" i="304"/>
  <c r="RFL36" i="304"/>
  <c r="RFM36" i="304"/>
  <c r="RFN36" i="304"/>
  <c r="RFO36" i="304"/>
  <c r="RFP36" i="304"/>
  <c r="RFQ36" i="304"/>
  <c r="RFR36" i="304"/>
  <c r="RFS36" i="304"/>
  <c r="RFT36" i="304"/>
  <c r="RFU36" i="304"/>
  <c r="RFV36" i="304"/>
  <c r="RFW36" i="304"/>
  <c r="RFX36" i="304"/>
  <c r="RFY36" i="304"/>
  <c r="RFZ36" i="304"/>
  <c r="RGA36" i="304"/>
  <c r="RGB36" i="304"/>
  <c r="RGC36" i="304"/>
  <c r="RGD36" i="304"/>
  <c r="RGE36" i="304"/>
  <c r="RGF36" i="304"/>
  <c r="RGG36" i="304"/>
  <c r="RGH36" i="304"/>
  <c r="RGI36" i="304"/>
  <c r="RGJ36" i="304"/>
  <c r="RGK36" i="304"/>
  <c r="RGL36" i="304"/>
  <c r="RGM36" i="304"/>
  <c r="RGN36" i="304"/>
  <c r="RGO36" i="304"/>
  <c r="RGP36" i="304"/>
  <c r="RGQ36" i="304"/>
  <c r="RGR36" i="304"/>
  <c r="RGS36" i="304"/>
  <c r="RGT36" i="304"/>
  <c r="RGU36" i="304"/>
  <c r="RGV36" i="304"/>
  <c r="RGW36" i="304"/>
  <c r="RGX36" i="304"/>
  <c r="RGY36" i="304"/>
  <c r="RGZ36" i="304"/>
  <c r="RHA36" i="304"/>
  <c r="RHB36" i="304"/>
  <c r="RHC36" i="304"/>
  <c r="RHD36" i="304"/>
  <c r="RHE36" i="304"/>
  <c r="RHF36" i="304"/>
  <c r="RHG36" i="304"/>
  <c r="RHH36" i="304"/>
  <c r="RHI36" i="304"/>
  <c r="RHJ36" i="304"/>
  <c r="RHK36" i="304"/>
  <c r="RHL36" i="304"/>
  <c r="RHM36" i="304"/>
  <c r="RHN36" i="304"/>
  <c r="RHO36" i="304"/>
  <c r="RHP36" i="304"/>
  <c r="RHQ36" i="304"/>
  <c r="RHR36" i="304"/>
  <c r="RHS36" i="304"/>
  <c r="RHT36" i="304"/>
  <c r="RHU36" i="304"/>
  <c r="RHV36" i="304"/>
  <c r="RHW36" i="304"/>
  <c r="RHX36" i="304"/>
  <c r="RHY36" i="304"/>
  <c r="RHZ36" i="304"/>
  <c r="RIA36" i="304"/>
  <c r="RIB36" i="304"/>
  <c r="RIC36" i="304"/>
  <c r="RID36" i="304"/>
  <c r="RIE36" i="304"/>
  <c r="RIF36" i="304"/>
  <c r="RIG36" i="304"/>
  <c r="RIH36" i="304"/>
  <c r="RII36" i="304"/>
  <c r="RIJ36" i="304"/>
  <c r="RIK36" i="304"/>
  <c r="RIL36" i="304"/>
  <c r="RIM36" i="304"/>
  <c r="RIN36" i="304"/>
  <c r="RIO36" i="304"/>
  <c r="RIP36" i="304"/>
  <c r="RIQ36" i="304"/>
  <c r="RIR36" i="304"/>
  <c r="RIS36" i="304"/>
  <c r="RIT36" i="304"/>
  <c r="RIU36" i="304"/>
  <c r="RIV36" i="304"/>
  <c r="RIW36" i="304"/>
  <c r="RIX36" i="304"/>
  <c r="RIY36" i="304"/>
  <c r="RIZ36" i="304"/>
  <c r="RJA36" i="304"/>
  <c r="RJB36" i="304"/>
  <c r="RJC36" i="304"/>
  <c r="RJD36" i="304"/>
  <c r="RJE36" i="304"/>
  <c r="RJF36" i="304"/>
  <c r="RJG36" i="304"/>
  <c r="RJH36" i="304"/>
  <c r="RJI36" i="304"/>
  <c r="RJJ36" i="304"/>
  <c r="RJK36" i="304"/>
  <c r="RJL36" i="304"/>
  <c r="RJM36" i="304"/>
  <c r="RJN36" i="304"/>
  <c r="RJO36" i="304"/>
  <c r="RJP36" i="304"/>
  <c r="RJQ36" i="304"/>
  <c r="RJR36" i="304"/>
  <c r="RJS36" i="304"/>
  <c r="RJT36" i="304"/>
  <c r="RJU36" i="304"/>
  <c r="RJV36" i="304"/>
  <c r="RJW36" i="304"/>
  <c r="RJX36" i="304"/>
  <c r="RJY36" i="304"/>
  <c r="RJZ36" i="304"/>
  <c r="RKA36" i="304"/>
  <c r="RKB36" i="304"/>
  <c r="RKC36" i="304"/>
  <c r="RKD36" i="304"/>
  <c r="RKE36" i="304"/>
  <c r="RKF36" i="304"/>
  <c r="RKG36" i="304"/>
  <c r="RKH36" i="304"/>
  <c r="RKI36" i="304"/>
  <c r="RKJ36" i="304"/>
  <c r="RKK36" i="304"/>
  <c r="RKL36" i="304"/>
  <c r="RKM36" i="304"/>
  <c r="RKN36" i="304"/>
  <c r="RKO36" i="304"/>
  <c r="RKP36" i="304"/>
  <c r="RKQ36" i="304"/>
  <c r="RKR36" i="304"/>
  <c r="RKS36" i="304"/>
  <c r="RKT36" i="304"/>
  <c r="RKU36" i="304"/>
  <c r="RKV36" i="304"/>
  <c r="RKW36" i="304"/>
  <c r="RKX36" i="304"/>
  <c r="RKY36" i="304"/>
  <c r="RKZ36" i="304"/>
  <c r="RLA36" i="304"/>
  <c r="RLB36" i="304"/>
  <c r="RLC36" i="304"/>
  <c r="RLD36" i="304"/>
  <c r="RLE36" i="304"/>
  <c r="RLF36" i="304"/>
  <c r="RLG36" i="304"/>
  <c r="RLH36" i="304"/>
  <c r="RLI36" i="304"/>
  <c r="RLJ36" i="304"/>
  <c r="RLK36" i="304"/>
  <c r="RLL36" i="304"/>
  <c r="RLM36" i="304"/>
  <c r="RLN36" i="304"/>
  <c r="RLO36" i="304"/>
  <c r="RLP36" i="304"/>
  <c r="RLQ36" i="304"/>
  <c r="RLR36" i="304"/>
  <c r="RLS36" i="304"/>
  <c r="RLT36" i="304"/>
  <c r="RLU36" i="304"/>
  <c r="RLV36" i="304"/>
  <c r="RLW36" i="304"/>
  <c r="RLX36" i="304"/>
  <c r="RLY36" i="304"/>
  <c r="RLZ36" i="304"/>
  <c r="RMA36" i="304"/>
  <c r="RMB36" i="304"/>
  <c r="RMC36" i="304"/>
  <c r="RMD36" i="304"/>
  <c r="RME36" i="304"/>
  <c r="RMF36" i="304"/>
  <c r="RMG36" i="304"/>
  <c r="RMH36" i="304"/>
  <c r="RMI36" i="304"/>
  <c r="RMJ36" i="304"/>
  <c r="RMK36" i="304"/>
  <c r="RML36" i="304"/>
  <c r="RMM36" i="304"/>
  <c r="RMN36" i="304"/>
  <c r="RMO36" i="304"/>
  <c r="RMP36" i="304"/>
  <c r="RMQ36" i="304"/>
  <c r="RMR36" i="304"/>
  <c r="RMS36" i="304"/>
  <c r="RMT36" i="304"/>
  <c r="RMU36" i="304"/>
  <c r="RMV36" i="304"/>
  <c r="RMW36" i="304"/>
  <c r="RMX36" i="304"/>
  <c r="RMY36" i="304"/>
  <c r="RMZ36" i="304"/>
  <c r="RNA36" i="304"/>
  <c r="RNB36" i="304"/>
  <c r="RNC36" i="304"/>
  <c r="RND36" i="304"/>
  <c r="RNE36" i="304"/>
  <c r="RNF36" i="304"/>
  <c r="RNG36" i="304"/>
  <c r="RNH36" i="304"/>
  <c r="RNI36" i="304"/>
  <c r="RNJ36" i="304"/>
  <c r="RNK36" i="304"/>
  <c r="RNL36" i="304"/>
  <c r="RNM36" i="304"/>
  <c r="RNN36" i="304"/>
  <c r="RNO36" i="304"/>
  <c r="RNP36" i="304"/>
  <c r="RNQ36" i="304"/>
  <c r="RNR36" i="304"/>
  <c r="RNS36" i="304"/>
  <c r="RNT36" i="304"/>
  <c r="RNU36" i="304"/>
  <c r="RNV36" i="304"/>
  <c r="RNW36" i="304"/>
  <c r="RNX36" i="304"/>
  <c r="RNY36" i="304"/>
  <c r="RNZ36" i="304"/>
  <c r="ROA36" i="304"/>
  <c r="ROB36" i="304"/>
  <c r="ROC36" i="304"/>
  <c r="ROD36" i="304"/>
  <c r="ROE36" i="304"/>
  <c r="ROF36" i="304"/>
  <c r="ROG36" i="304"/>
  <c r="ROH36" i="304"/>
  <c r="ROI36" i="304"/>
  <c r="ROJ36" i="304"/>
  <c r="ROK36" i="304"/>
  <c r="ROL36" i="304"/>
  <c r="ROM36" i="304"/>
  <c r="RON36" i="304"/>
  <c r="ROO36" i="304"/>
  <c r="ROP36" i="304"/>
  <c r="ROQ36" i="304"/>
  <c r="ROR36" i="304"/>
  <c r="ROS36" i="304"/>
  <c r="ROT36" i="304"/>
  <c r="ROU36" i="304"/>
  <c r="ROV36" i="304"/>
  <c r="ROW36" i="304"/>
  <c r="ROX36" i="304"/>
  <c r="ROY36" i="304"/>
  <c r="ROZ36" i="304"/>
  <c r="RPA36" i="304"/>
  <c r="RPB36" i="304"/>
  <c r="RPC36" i="304"/>
  <c r="RPD36" i="304"/>
  <c r="RPE36" i="304"/>
  <c r="RPF36" i="304"/>
  <c r="RPG36" i="304"/>
  <c r="RPH36" i="304"/>
  <c r="RPI36" i="304"/>
  <c r="RPJ36" i="304"/>
  <c r="RPK36" i="304"/>
  <c r="RPL36" i="304"/>
  <c r="RPM36" i="304"/>
  <c r="RPN36" i="304"/>
  <c r="RPO36" i="304"/>
  <c r="RPP36" i="304"/>
  <c r="RPQ36" i="304"/>
  <c r="RPR36" i="304"/>
  <c r="RPS36" i="304"/>
  <c r="RPT36" i="304"/>
  <c r="RPU36" i="304"/>
  <c r="RPV36" i="304"/>
  <c r="RPW36" i="304"/>
  <c r="RPX36" i="304"/>
  <c r="RPY36" i="304"/>
  <c r="RPZ36" i="304"/>
  <c r="RQA36" i="304"/>
  <c r="RQB36" i="304"/>
  <c r="RQC36" i="304"/>
  <c r="RQD36" i="304"/>
  <c r="RQE36" i="304"/>
  <c r="RQF36" i="304"/>
  <c r="RQG36" i="304"/>
  <c r="RQH36" i="304"/>
  <c r="RQI36" i="304"/>
  <c r="RQJ36" i="304"/>
  <c r="RQK36" i="304"/>
  <c r="RQL36" i="304"/>
  <c r="RQM36" i="304"/>
  <c r="RQN36" i="304"/>
  <c r="RQO36" i="304"/>
  <c r="RQP36" i="304"/>
  <c r="RQQ36" i="304"/>
  <c r="RQR36" i="304"/>
  <c r="RQS36" i="304"/>
  <c r="RQT36" i="304"/>
  <c r="RQU36" i="304"/>
  <c r="RQV36" i="304"/>
  <c r="RQW36" i="304"/>
  <c r="RQX36" i="304"/>
  <c r="RQY36" i="304"/>
  <c r="RQZ36" i="304"/>
  <c r="RRA36" i="304"/>
  <c r="RRB36" i="304"/>
  <c r="RRC36" i="304"/>
  <c r="RRD36" i="304"/>
  <c r="RRE36" i="304"/>
  <c r="RRF36" i="304"/>
  <c r="RRG36" i="304"/>
  <c r="RRH36" i="304"/>
  <c r="RRI36" i="304"/>
  <c r="RRJ36" i="304"/>
  <c r="RRK36" i="304"/>
  <c r="RRL36" i="304"/>
  <c r="RRM36" i="304"/>
  <c r="RRN36" i="304"/>
  <c r="RRO36" i="304"/>
  <c r="RRP36" i="304"/>
  <c r="RRQ36" i="304"/>
  <c r="RRR36" i="304"/>
  <c r="RRS36" i="304"/>
  <c r="RRT36" i="304"/>
  <c r="RRU36" i="304"/>
  <c r="RRV36" i="304"/>
  <c r="RRW36" i="304"/>
  <c r="RRX36" i="304"/>
  <c r="RRY36" i="304"/>
  <c r="RRZ36" i="304"/>
  <c r="RSA36" i="304"/>
  <c r="RSB36" i="304"/>
  <c r="RSC36" i="304"/>
  <c r="RSD36" i="304"/>
  <c r="RSE36" i="304"/>
  <c r="RSF36" i="304"/>
  <c r="RSG36" i="304"/>
  <c r="RSH36" i="304"/>
  <c r="RSI36" i="304"/>
  <c r="RSJ36" i="304"/>
  <c r="RSK36" i="304"/>
  <c r="RSL36" i="304"/>
  <c r="RSM36" i="304"/>
  <c r="RSN36" i="304"/>
  <c r="RSO36" i="304"/>
  <c r="RSP36" i="304"/>
  <c r="RSQ36" i="304"/>
  <c r="RSR36" i="304"/>
  <c r="RSS36" i="304"/>
  <c r="RST36" i="304"/>
  <c r="RSU36" i="304"/>
  <c r="RSV36" i="304"/>
  <c r="RSW36" i="304"/>
  <c r="RSX36" i="304"/>
  <c r="RSY36" i="304"/>
  <c r="RSZ36" i="304"/>
  <c r="RTA36" i="304"/>
  <c r="RTB36" i="304"/>
  <c r="RTC36" i="304"/>
  <c r="RTD36" i="304"/>
  <c r="RTE36" i="304"/>
  <c r="RTF36" i="304"/>
  <c r="RTG36" i="304"/>
  <c r="RTH36" i="304"/>
  <c r="RTI36" i="304"/>
  <c r="RTJ36" i="304"/>
  <c r="RTK36" i="304"/>
  <c r="RTL36" i="304"/>
  <c r="RTM36" i="304"/>
  <c r="RTN36" i="304"/>
  <c r="RTO36" i="304"/>
  <c r="RTP36" i="304"/>
  <c r="RTQ36" i="304"/>
  <c r="RTR36" i="304"/>
  <c r="RTS36" i="304"/>
  <c r="RTT36" i="304"/>
  <c r="RTU36" i="304"/>
  <c r="RTV36" i="304"/>
  <c r="RTW36" i="304"/>
  <c r="RTX36" i="304"/>
  <c r="RTY36" i="304"/>
  <c r="RTZ36" i="304"/>
  <c r="RUA36" i="304"/>
  <c r="RUB36" i="304"/>
  <c r="RUC36" i="304"/>
  <c r="RUD36" i="304"/>
  <c r="RUE36" i="304"/>
  <c r="RUF36" i="304"/>
  <c r="RUG36" i="304"/>
  <c r="RUH36" i="304"/>
  <c r="RUI36" i="304"/>
  <c r="RUJ36" i="304"/>
  <c r="RUK36" i="304"/>
  <c r="RUL36" i="304"/>
  <c r="RUM36" i="304"/>
  <c r="RUN36" i="304"/>
  <c r="RUO36" i="304"/>
  <c r="RUP36" i="304"/>
  <c r="RUQ36" i="304"/>
  <c r="RUR36" i="304"/>
  <c r="RUS36" i="304"/>
  <c r="RUT36" i="304"/>
  <c r="RUU36" i="304"/>
  <c r="RUV36" i="304"/>
  <c r="RUW36" i="304"/>
  <c r="RUX36" i="304"/>
  <c r="RUY36" i="304"/>
  <c r="RUZ36" i="304"/>
  <c r="RVA36" i="304"/>
  <c r="RVB36" i="304"/>
  <c r="RVC36" i="304"/>
  <c r="RVD36" i="304"/>
  <c r="RVE36" i="304"/>
  <c r="RVF36" i="304"/>
  <c r="RVG36" i="304"/>
  <c r="RVH36" i="304"/>
  <c r="RVI36" i="304"/>
  <c r="RVJ36" i="304"/>
  <c r="RVK36" i="304"/>
  <c r="RVL36" i="304"/>
  <c r="RVM36" i="304"/>
  <c r="RVN36" i="304"/>
  <c r="RVO36" i="304"/>
  <c r="RVP36" i="304"/>
  <c r="RVQ36" i="304"/>
  <c r="RVR36" i="304"/>
  <c r="RVS36" i="304"/>
  <c r="RVT36" i="304"/>
  <c r="RVU36" i="304"/>
  <c r="RVV36" i="304"/>
  <c r="RVW36" i="304"/>
  <c r="RVX36" i="304"/>
  <c r="RVY36" i="304"/>
  <c r="RVZ36" i="304"/>
  <c r="RWA36" i="304"/>
  <c r="RWB36" i="304"/>
  <c r="RWC36" i="304"/>
  <c r="RWD36" i="304"/>
  <c r="RWE36" i="304"/>
  <c r="RWF36" i="304"/>
  <c r="RWG36" i="304"/>
  <c r="RWH36" i="304"/>
  <c r="RWI36" i="304"/>
  <c r="RWJ36" i="304"/>
  <c r="RWK36" i="304"/>
  <c r="RWL36" i="304"/>
  <c r="RWM36" i="304"/>
  <c r="RWN36" i="304"/>
  <c r="RWO36" i="304"/>
  <c r="RWP36" i="304"/>
  <c r="RWQ36" i="304"/>
  <c r="RWR36" i="304"/>
  <c r="RWS36" i="304"/>
  <c r="RWT36" i="304"/>
  <c r="RWU36" i="304"/>
  <c r="RWV36" i="304"/>
  <c r="RWW36" i="304"/>
  <c r="RWX36" i="304"/>
  <c r="RWY36" i="304"/>
  <c r="RWZ36" i="304"/>
  <c r="RXA36" i="304"/>
  <c r="RXB36" i="304"/>
  <c r="RXC36" i="304"/>
  <c r="RXD36" i="304"/>
  <c r="RXE36" i="304"/>
  <c r="RXF36" i="304"/>
  <c r="RXG36" i="304"/>
  <c r="RXH36" i="304"/>
  <c r="RXI36" i="304"/>
  <c r="RXJ36" i="304"/>
  <c r="RXK36" i="304"/>
  <c r="RXL36" i="304"/>
  <c r="RXM36" i="304"/>
  <c r="RXN36" i="304"/>
  <c r="RXO36" i="304"/>
  <c r="RXP36" i="304"/>
  <c r="RXQ36" i="304"/>
  <c r="RXR36" i="304"/>
  <c r="RXS36" i="304"/>
  <c r="RXT36" i="304"/>
  <c r="RXU36" i="304"/>
  <c r="RXV36" i="304"/>
  <c r="RXW36" i="304"/>
  <c r="RXX36" i="304"/>
  <c r="RXY36" i="304"/>
  <c r="RXZ36" i="304"/>
  <c r="RYA36" i="304"/>
  <c r="RYB36" i="304"/>
  <c r="RYC36" i="304"/>
  <c r="RYD36" i="304"/>
  <c r="RYE36" i="304"/>
  <c r="RYF36" i="304"/>
  <c r="RYG36" i="304"/>
  <c r="RYH36" i="304"/>
  <c r="RYI36" i="304"/>
  <c r="RYJ36" i="304"/>
  <c r="RYK36" i="304"/>
  <c r="RYL36" i="304"/>
  <c r="RYM36" i="304"/>
  <c r="RYN36" i="304"/>
  <c r="RYO36" i="304"/>
  <c r="RYP36" i="304"/>
  <c r="RYQ36" i="304"/>
  <c r="RYR36" i="304"/>
  <c r="RYS36" i="304"/>
  <c r="RYT36" i="304"/>
  <c r="RYU36" i="304"/>
  <c r="RYV36" i="304"/>
  <c r="RYW36" i="304"/>
  <c r="RYX36" i="304"/>
  <c r="RYY36" i="304"/>
  <c r="RYZ36" i="304"/>
  <c r="RZA36" i="304"/>
  <c r="RZB36" i="304"/>
  <c r="RZC36" i="304"/>
  <c r="RZD36" i="304"/>
  <c r="RZE36" i="304"/>
  <c r="RZF36" i="304"/>
  <c r="RZG36" i="304"/>
  <c r="RZH36" i="304"/>
  <c r="RZI36" i="304"/>
  <c r="RZJ36" i="304"/>
  <c r="RZK36" i="304"/>
  <c r="RZL36" i="304"/>
  <c r="RZM36" i="304"/>
  <c r="RZN36" i="304"/>
  <c r="RZO36" i="304"/>
  <c r="RZP36" i="304"/>
  <c r="RZQ36" i="304"/>
  <c r="RZR36" i="304"/>
  <c r="RZS36" i="304"/>
  <c r="RZT36" i="304"/>
  <c r="RZU36" i="304"/>
  <c r="RZV36" i="304"/>
  <c r="RZW36" i="304"/>
  <c r="RZX36" i="304"/>
  <c r="RZY36" i="304"/>
  <c r="RZZ36" i="304"/>
  <c r="SAA36" i="304"/>
  <c r="SAB36" i="304"/>
  <c r="SAC36" i="304"/>
  <c r="SAD36" i="304"/>
  <c r="SAE36" i="304"/>
  <c r="SAF36" i="304"/>
  <c r="SAG36" i="304"/>
  <c r="SAH36" i="304"/>
  <c r="SAI36" i="304"/>
  <c r="SAJ36" i="304"/>
  <c r="SAK36" i="304"/>
  <c r="SAL36" i="304"/>
  <c r="SAM36" i="304"/>
  <c r="SAN36" i="304"/>
  <c r="SAO36" i="304"/>
  <c r="SAP36" i="304"/>
  <c r="SAQ36" i="304"/>
  <c r="SAR36" i="304"/>
  <c r="SAS36" i="304"/>
  <c r="SAT36" i="304"/>
  <c r="SAU36" i="304"/>
  <c r="SAV36" i="304"/>
  <c r="SAW36" i="304"/>
  <c r="SAX36" i="304"/>
  <c r="SAY36" i="304"/>
  <c r="SAZ36" i="304"/>
  <c r="SBA36" i="304"/>
  <c r="SBB36" i="304"/>
  <c r="SBC36" i="304"/>
  <c r="SBD36" i="304"/>
  <c r="SBE36" i="304"/>
  <c r="SBF36" i="304"/>
  <c r="SBG36" i="304"/>
  <c r="SBH36" i="304"/>
  <c r="SBI36" i="304"/>
  <c r="SBJ36" i="304"/>
  <c r="SBK36" i="304"/>
  <c r="SBL36" i="304"/>
  <c r="SBM36" i="304"/>
  <c r="SBN36" i="304"/>
  <c r="SBO36" i="304"/>
  <c r="SBP36" i="304"/>
  <c r="SBQ36" i="304"/>
  <c r="SBR36" i="304"/>
  <c r="SBS36" i="304"/>
  <c r="SBT36" i="304"/>
  <c r="SBU36" i="304"/>
  <c r="SBV36" i="304"/>
  <c r="SBW36" i="304"/>
  <c r="SBX36" i="304"/>
  <c r="SBY36" i="304"/>
  <c r="SBZ36" i="304"/>
  <c r="SCA36" i="304"/>
  <c r="SCB36" i="304"/>
  <c r="SCC36" i="304"/>
  <c r="SCD36" i="304"/>
  <c r="SCE36" i="304"/>
  <c r="SCF36" i="304"/>
  <c r="SCG36" i="304"/>
  <c r="SCH36" i="304"/>
  <c r="SCI36" i="304"/>
  <c r="SCJ36" i="304"/>
  <c r="SCK36" i="304"/>
  <c r="SCL36" i="304"/>
  <c r="SCM36" i="304"/>
  <c r="SCN36" i="304"/>
  <c r="SCO36" i="304"/>
  <c r="SCP36" i="304"/>
  <c r="SCQ36" i="304"/>
  <c r="SCR36" i="304"/>
  <c r="SCS36" i="304"/>
  <c r="SCT36" i="304"/>
  <c r="SCU36" i="304"/>
  <c r="SCV36" i="304"/>
  <c r="SCW36" i="304"/>
  <c r="SCX36" i="304"/>
  <c r="SCY36" i="304"/>
  <c r="SCZ36" i="304"/>
  <c r="SDA36" i="304"/>
  <c r="SDB36" i="304"/>
  <c r="SDC36" i="304"/>
  <c r="SDD36" i="304"/>
  <c r="SDE36" i="304"/>
  <c r="SDF36" i="304"/>
  <c r="SDG36" i="304"/>
  <c r="SDH36" i="304"/>
  <c r="SDI36" i="304"/>
  <c r="SDJ36" i="304"/>
  <c r="SDK36" i="304"/>
  <c r="SDL36" i="304"/>
  <c r="SDM36" i="304"/>
  <c r="SDN36" i="304"/>
  <c r="SDO36" i="304"/>
  <c r="SDP36" i="304"/>
  <c r="SDQ36" i="304"/>
  <c r="SDR36" i="304"/>
  <c r="SDS36" i="304"/>
  <c r="SDT36" i="304"/>
  <c r="SDU36" i="304"/>
  <c r="SDV36" i="304"/>
  <c r="SDW36" i="304"/>
  <c r="SDX36" i="304"/>
  <c r="SDY36" i="304"/>
  <c r="SDZ36" i="304"/>
  <c r="SEA36" i="304"/>
  <c r="SEB36" i="304"/>
  <c r="SEC36" i="304"/>
  <c r="SED36" i="304"/>
  <c r="SEE36" i="304"/>
  <c r="SEF36" i="304"/>
  <c r="SEG36" i="304"/>
  <c r="SEH36" i="304"/>
  <c r="SEI36" i="304"/>
  <c r="SEJ36" i="304"/>
  <c r="SEK36" i="304"/>
  <c r="SEL36" i="304"/>
  <c r="SEM36" i="304"/>
  <c r="SEN36" i="304"/>
  <c r="SEO36" i="304"/>
  <c r="SEP36" i="304"/>
  <c r="SEQ36" i="304"/>
  <c r="SER36" i="304"/>
  <c r="SES36" i="304"/>
  <c r="SET36" i="304"/>
  <c r="SEU36" i="304"/>
  <c r="SEV36" i="304"/>
  <c r="SEW36" i="304"/>
  <c r="SEX36" i="304"/>
  <c r="SEY36" i="304"/>
  <c r="SEZ36" i="304"/>
  <c r="SFA36" i="304"/>
  <c r="SFB36" i="304"/>
  <c r="SFC36" i="304"/>
  <c r="SFD36" i="304"/>
  <c r="SFE36" i="304"/>
  <c r="SFF36" i="304"/>
  <c r="SFG36" i="304"/>
  <c r="SFH36" i="304"/>
  <c r="SFI36" i="304"/>
  <c r="SFJ36" i="304"/>
  <c r="SFK36" i="304"/>
  <c r="SFL36" i="304"/>
  <c r="SFM36" i="304"/>
  <c r="SFN36" i="304"/>
  <c r="SFO36" i="304"/>
  <c r="SFP36" i="304"/>
  <c r="SFQ36" i="304"/>
  <c r="SFR36" i="304"/>
  <c r="SFS36" i="304"/>
  <c r="SFT36" i="304"/>
  <c r="SFU36" i="304"/>
  <c r="SFV36" i="304"/>
  <c r="SFW36" i="304"/>
  <c r="SFX36" i="304"/>
  <c r="SFY36" i="304"/>
  <c r="SFZ36" i="304"/>
  <c r="SGA36" i="304"/>
  <c r="SGB36" i="304"/>
  <c r="SGC36" i="304"/>
  <c r="SGD36" i="304"/>
  <c r="SGE36" i="304"/>
  <c r="SGF36" i="304"/>
  <c r="SGG36" i="304"/>
  <c r="SGH36" i="304"/>
  <c r="SGI36" i="304"/>
  <c r="SGJ36" i="304"/>
  <c r="SGK36" i="304"/>
  <c r="SGL36" i="304"/>
  <c r="SGM36" i="304"/>
  <c r="SGN36" i="304"/>
  <c r="SGO36" i="304"/>
  <c r="SGP36" i="304"/>
  <c r="SGQ36" i="304"/>
  <c r="SGR36" i="304"/>
  <c r="SGS36" i="304"/>
  <c r="SGT36" i="304"/>
  <c r="SGU36" i="304"/>
  <c r="SGV36" i="304"/>
  <c r="SGW36" i="304"/>
  <c r="SGX36" i="304"/>
  <c r="SGY36" i="304"/>
  <c r="SGZ36" i="304"/>
  <c r="SHA36" i="304"/>
  <c r="SHB36" i="304"/>
  <c r="SHC36" i="304"/>
  <c r="SHD36" i="304"/>
  <c r="SHE36" i="304"/>
  <c r="SHF36" i="304"/>
  <c r="SHG36" i="304"/>
  <c r="SHH36" i="304"/>
  <c r="SHI36" i="304"/>
  <c r="SHJ36" i="304"/>
  <c r="SHK36" i="304"/>
  <c r="SHL36" i="304"/>
  <c r="SHM36" i="304"/>
  <c r="SHN36" i="304"/>
  <c r="SHO36" i="304"/>
  <c r="SHP36" i="304"/>
  <c r="SHQ36" i="304"/>
  <c r="SHR36" i="304"/>
  <c r="SHS36" i="304"/>
  <c r="SHT36" i="304"/>
  <c r="SHU36" i="304"/>
  <c r="SHV36" i="304"/>
  <c r="SHW36" i="304"/>
  <c r="SHX36" i="304"/>
  <c r="SHY36" i="304"/>
  <c r="SHZ36" i="304"/>
  <c r="SIA36" i="304"/>
  <c r="SIB36" i="304"/>
  <c r="SIC36" i="304"/>
  <c r="SID36" i="304"/>
  <c r="SIE36" i="304"/>
  <c r="SIF36" i="304"/>
  <c r="SIG36" i="304"/>
  <c r="SIH36" i="304"/>
  <c r="SII36" i="304"/>
  <c r="SIJ36" i="304"/>
  <c r="SIK36" i="304"/>
  <c r="SIL36" i="304"/>
  <c r="SIM36" i="304"/>
  <c r="SIN36" i="304"/>
  <c r="SIO36" i="304"/>
  <c r="SIP36" i="304"/>
  <c r="SIQ36" i="304"/>
  <c r="SIR36" i="304"/>
  <c r="SIS36" i="304"/>
  <c r="SIT36" i="304"/>
  <c r="SIU36" i="304"/>
  <c r="SIV36" i="304"/>
  <c r="SIW36" i="304"/>
  <c r="SIX36" i="304"/>
  <c r="SIY36" i="304"/>
  <c r="SIZ36" i="304"/>
  <c r="SJA36" i="304"/>
  <c r="SJB36" i="304"/>
  <c r="SJC36" i="304"/>
  <c r="SJD36" i="304"/>
  <c r="SJE36" i="304"/>
  <c r="SJF36" i="304"/>
  <c r="SJG36" i="304"/>
  <c r="SJH36" i="304"/>
  <c r="SJI36" i="304"/>
  <c r="SJJ36" i="304"/>
  <c r="SJK36" i="304"/>
  <c r="SJL36" i="304"/>
  <c r="SJM36" i="304"/>
  <c r="SJN36" i="304"/>
  <c r="SJO36" i="304"/>
  <c r="SJP36" i="304"/>
  <c r="SJQ36" i="304"/>
  <c r="SJR36" i="304"/>
  <c r="SJS36" i="304"/>
  <c r="SJT36" i="304"/>
  <c r="SJU36" i="304"/>
  <c r="SJV36" i="304"/>
  <c r="SJW36" i="304"/>
  <c r="SJX36" i="304"/>
  <c r="SJY36" i="304"/>
  <c r="SJZ36" i="304"/>
  <c r="SKA36" i="304"/>
  <c r="SKB36" i="304"/>
  <c r="SKC36" i="304"/>
  <c r="SKD36" i="304"/>
  <c r="SKE36" i="304"/>
  <c r="SKF36" i="304"/>
  <c r="SKG36" i="304"/>
  <c r="SKH36" i="304"/>
  <c r="SKI36" i="304"/>
  <c r="SKJ36" i="304"/>
  <c r="SKK36" i="304"/>
  <c r="SKL36" i="304"/>
  <c r="SKM36" i="304"/>
  <c r="SKN36" i="304"/>
  <c r="SKO36" i="304"/>
  <c r="SKP36" i="304"/>
  <c r="SKQ36" i="304"/>
  <c r="SKR36" i="304"/>
  <c r="SKS36" i="304"/>
  <c r="SKT36" i="304"/>
  <c r="SKU36" i="304"/>
  <c r="SKV36" i="304"/>
  <c r="SKW36" i="304"/>
  <c r="SKX36" i="304"/>
  <c r="SKY36" i="304"/>
  <c r="SKZ36" i="304"/>
  <c r="SLA36" i="304"/>
  <c r="SLB36" i="304"/>
  <c r="SLC36" i="304"/>
  <c r="SLD36" i="304"/>
  <c r="SLE36" i="304"/>
  <c r="SLF36" i="304"/>
  <c r="SLG36" i="304"/>
  <c r="SLH36" i="304"/>
  <c r="SLI36" i="304"/>
  <c r="SLJ36" i="304"/>
  <c r="SLK36" i="304"/>
  <c r="SLL36" i="304"/>
  <c r="SLM36" i="304"/>
  <c r="SLN36" i="304"/>
  <c r="SLO36" i="304"/>
  <c r="SLP36" i="304"/>
  <c r="SLQ36" i="304"/>
  <c r="SLR36" i="304"/>
  <c r="SLS36" i="304"/>
  <c r="SLT36" i="304"/>
  <c r="SLU36" i="304"/>
  <c r="SLV36" i="304"/>
  <c r="SLW36" i="304"/>
  <c r="SLX36" i="304"/>
  <c r="SLY36" i="304"/>
  <c r="SLZ36" i="304"/>
  <c r="SMA36" i="304"/>
  <c r="SMB36" i="304"/>
  <c r="SMC36" i="304"/>
  <c r="SMD36" i="304"/>
  <c r="SME36" i="304"/>
  <c r="SMF36" i="304"/>
  <c r="SMG36" i="304"/>
  <c r="SMH36" i="304"/>
  <c r="SMI36" i="304"/>
  <c r="SMJ36" i="304"/>
  <c r="SMK36" i="304"/>
  <c r="SML36" i="304"/>
  <c r="SMM36" i="304"/>
  <c r="SMN36" i="304"/>
  <c r="SMO36" i="304"/>
  <c r="SMP36" i="304"/>
  <c r="SMQ36" i="304"/>
  <c r="SMR36" i="304"/>
  <c r="SMS36" i="304"/>
  <c r="SMT36" i="304"/>
  <c r="SMU36" i="304"/>
  <c r="SMV36" i="304"/>
  <c r="SMW36" i="304"/>
  <c r="SMX36" i="304"/>
  <c r="SMY36" i="304"/>
  <c r="SMZ36" i="304"/>
  <c r="SNA36" i="304"/>
  <c r="SNB36" i="304"/>
  <c r="SNC36" i="304"/>
  <c r="SND36" i="304"/>
  <c r="SNE36" i="304"/>
  <c r="SNF36" i="304"/>
  <c r="SNG36" i="304"/>
  <c r="SNH36" i="304"/>
  <c r="SNI36" i="304"/>
  <c r="SNJ36" i="304"/>
  <c r="SNK36" i="304"/>
  <c r="SNL36" i="304"/>
  <c r="SNM36" i="304"/>
  <c r="SNN36" i="304"/>
  <c r="SNO36" i="304"/>
  <c r="SNP36" i="304"/>
  <c r="SNQ36" i="304"/>
  <c r="SNR36" i="304"/>
  <c r="SNS36" i="304"/>
  <c r="SNT36" i="304"/>
  <c r="SNU36" i="304"/>
  <c r="SNV36" i="304"/>
  <c r="SNW36" i="304"/>
  <c r="SNX36" i="304"/>
  <c r="SNY36" i="304"/>
  <c r="SNZ36" i="304"/>
  <c r="SOA36" i="304"/>
  <c r="SOB36" i="304"/>
  <c r="SOC36" i="304"/>
  <c r="SOD36" i="304"/>
  <c r="SOE36" i="304"/>
  <c r="SOF36" i="304"/>
  <c r="SOG36" i="304"/>
  <c r="SOH36" i="304"/>
  <c r="SOI36" i="304"/>
  <c r="SOJ36" i="304"/>
  <c r="SOK36" i="304"/>
  <c r="SOL36" i="304"/>
  <c r="SOM36" i="304"/>
  <c r="SON36" i="304"/>
  <c r="SOO36" i="304"/>
  <c r="SOP36" i="304"/>
  <c r="SOQ36" i="304"/>
  <c r="SOR36" i="304"/>
  <c r="SOS36" i="304"/>
  <c r="SOT36" i="304"/>
  <c r="SOU36" i="304"/>
  <c r="SOV36" i="304"/>
  <c r="SOW36" i="304"/>
  <c r="SOX36" i="304"/>
  <c r="SOY36" i="304"/>
  <c r="SOZ36" i="304"/>
  <c r="SPA36" i="304"/>
  <c r="SPB36" i="304"/>
  <c r="SPC36" i="304"/>
  <c r="SPD36" i="304"/>
  <c r="SPE36" i="304"/>
  <c r="SPF36" i="304"/>
  <c r="SPG36" i="304"/>
  <c r="SPH36" i="304"/>
  <c r="SPI36" i="304"/>
  <c r="SPJ36" i="304"/>
  <c r="SPK36" i="304"/>
  <c r="SPL36" i="304"/>
  <c r="SPM36" i="304"/>
  <c r="SPN36" i="304"/>
  <c r="SPO36" i="304"/>
  <c r="SPP36" i="304"/>
  <c r="SPQ36" i="304"/>
  <c r="SPR36" i="304"/>
  <c r="SPS36" i="304"/>
  <c r="SPT36" i="304"/>
  <c r="SPU36" i="304"/>
  <c r="SPV36" i="304"/>
  <c r="SPW36" i="304"/>
  <c r="SPX36" i="304"/>
  <c r="SPY36" i="304"/>
  <c r="SPZ36" i="304"/>
  <c r="SQA36" i="304"/>
  <c r="SQB36" i="304"/>
  <c r="SQC36" i="304"/>
  <c r="SQD36" i="304"/>
  <c r="SQE36" i="304"/>
  <c r="SQF36" i="304"/>
  <c r="SQG36" i="304"/>
  <c r="SQH36" i="304"/>
  <c r="SQI36" i="304"/>
  <c r="SQJ36" i="304"/>
  <c r="SQK36" i="304"/>
  <c r="SQL36" i="304"/>
  <c r="SQM36" i="304"/>
  <c r="SQN36" i="304"/>
  <c r="SQO36" i="304"/>
  <c r="SQP36" i="304"/>
  <c r="SQQ36" i="304"/>
  <c r="SQR36" i="304"/>
  <c r="SQS36" i="304"/>
  <c r="SQT36" i="304"/>
  <c r="SQU36" i="304"/>
  <c r="SQV36" i="304"/>
  <c r="SQW36" i="304"/>
  <c r="SQX36" i="304"/>
  <c r="SQY36" i="304"/>
  <c r="SQZ36" i="304"/>
  <c r="SRA36" i="304"/>
  <c r="SRB36" i="304"/>
  <c r="SRC36" i="304"/>
  <c r="SRD36" i="304"/>
  <c r="SRE36" i="304"/>
  <c r="SRF36" i="304"/>
  <c r="SRG36" i="304"/>
  <c r="SRH36" i="304"/>
  <c r="SRI36" i="304"/>
  <c r="SRJ36" i="304"/>
  <c r="SRK36" i="304"/>
  <c r="SRL36" i="304"/>
  <c r="SRM36" i="304"/>
  <c r="SRN36" i="304"/>
  <c r="SRO36" i="304"/>
  <c r="SRP36" i="304"/>
  <c r="SRQ36" i="304"/>
  <c r="SRR36" i="304"/>
  <c r="SRS36" i="304"/>
  <c r="SRT36" i="304"/>
  <c r="SRU36" i="304"/>
  <c r="SRV36" i="304"/>
  <c r="SRW36" i="304"/>
  <c r="SRX36" i="304"/>
  <c r="SRY36" i="304"/>
  <c r="SRZ36" i="304"/>
  <c r="SSA36" i="304"/>
  <c r="SSB36" i="304"/>
  <c r="SSC36" i="304"/>
  <c r="SSD36" i="304"/>
  <c r="SSE36" i="304"/>
  <c r="SSF36" i="304"/>
  <c r="SSG36" i="304"/>
  <c r="SSH36" i="304"/>
  <c r="SSI36" i="304"/>
  <c r="SSJ36" i="304"/>
  <c r="SSK36" i="304"/>
  <c r="SSL36" i="304"/>
  <c r="SSM36" i="304"/>
  <c r="SSN36" i="304"/>
  <c r="SSO36" i="304"/>
  <c r="SSP36" i="304"/>
  <c r="SSQ36" i="304"/>
  <c r="SSR36" i="304"/>
  <c r="SSS36" i="304"/>
  <c r="SST36" i="304"/>
  <c r="SSU36" i="304"/>
  <c r="SSV36" i="304"/>
  <c r="SSW36" i="304"/>
  <c r="SSX36" i="304"/>
  <c r="SSY36" i="304"/>
  <c r="SSZ36" i="304"/>
  <c r="STA36" i="304"/>
  <c r="STB36" i="304"/>
  <c r="STC36" i="304"/>
  <c r="STD36" i="304"/>
  <c r="STE36" i="304"/>
  <c r="STF36" i="304"/>
  <c r="STG36" i="304"/>
  <c r="STH36" i="304"/>
  <c r="STI36" i="304"/>
  <c r="STJ36" i="304"/>
  <c r="STK36" i="304"/>
  <c r="STL36" i="304"/>
  <c r="STM36" i="304"/>
  <c r="STN36" i="304"/>
  <c r="STO36" i="304"/>
  <c r="STP36" i="304"/>
  <c r="STQ36" i="304"/>
  <c r="STR36" i="304"/>
  <c r="STS36" i="304"/>
  <c r="STT36" i="304"/>
  <c r="STU36" i="304"/>
  <c r="STV36" i="304"/>
  <c r="STW36" i="304"/>
  <c r="STX36" i="304"/>
  <c r="STY36" i="304"/>
  <c r="STZ36" i="304"/>
  <c r="SUA36" i="304"/>
  <c r="SUB36" i="304"/>
  <c r="SUC36" i="304"/>
  <c r="SUD36" i="304"/>
  <c r="SUE36" i="304"/>
  <c r="SUF36" i="304"/>
  <c r="SUG36" i="304"/>
  <c r="SUH36" i="304"/>
  <c r="SUI36" i="304"/>
  <c r="SUJ36" i="304"/>
  <c r="SUK36" i="304"/>
  <c r="SUL36" i="304"/>
  <c r="SUM36" i="304"/>
  <c r="SUN36" i="304"/>
  <c r="SUO36" i="304"/>
  <c r="SUP36" i="304"/>
  <c r="SUQ36" i="304"/>
  <c r="SUR36" i="304"/>
  <c r="SUS36" i="304"/>
  <c r="SUT36" i="304"/>
  <c r="SUU36" i="304"/>
  <c r="SUV36" i="304"/>
  <c r="SUW36" i="304"/>
  <c r="SUX36" i="304"/>
  <c r="SUY36" i="304"/>
  <c r="SUZ36" i="304"/>
  <c r="SVA36" i="304"/>
  <c r="SVB36" i="304"/>
  <c r="SVC36" i="304"/>
  <c r="SVD36" i="304"/>
  <c r="SVE36" i="304"/>
  <c r="SVF36" i="304"/>
  <c r="SVG36" i="304"/>
  <c r="SVH36" i="304"/>
  <c r="SVI36" i="304"/>
  <c r="SVJ36" i="304"/>
  <c r="SVK36" i="304"/>
  <c r="SVL36" i="304"/>
  <c r="SVM36" i="304"/>
  <c r="SVN36" i="304"/>
  <c r="SVO36" i="304"/>
  <c r="SVP36" i="304"/>
  <c r="SVQ36" i="304"/>
  <c r="SVR36" i="304"/>
  <c r="SVS36" i="304"/>
  <c r="SVT36" i="304"/>
  <c r="SVU36" i="304"/>
  <c r="SVV36" i="304"/>
  <c r="SVW36" i="304"/>
  <c r="SVX36" i="304"/>
  <c r="SVY36" i="304"/>
  <c r="SVZ36" i="304"/>
  <c r="SWA36" i="304"/>
  <c r="SWB36" i="304"/>
  <c r="SWC36" i="304"/>
  <c r="SWD36" i="304"/>
  <c r="SWE36" i="304"/>
  <c r="SWF36" i="304"/>
  <c r="SWG36" i="304"/>
  <c r="SWH36" i="304"/>
  <c r="SWI36" i="304"/>
  <c r="SWJ36" i="304"/>
  <c r="SWK36" i="304"/>
  <c r="SWL36" i="304"/>
  <c r="SWM36" i="304"/>
  <c r="SWN36" i="304"/>
  <c r="SWO36" i="304"/>
  <c r="SWP36" i="304"/>
  <c r="SWQ36" i="304"/>
  <c r="SWR36" i="304"/>
  <c r="SWS36" i="304"/>
  <c r="SWT36" i="304"/>
  <c r="SWU36" i="304"/>
  <c r="SWV36" i="304"/>
  <c r="SWW36" i="304"/>
  <c r="SWX36" i="304"/>
  <c r="SWY36" i="304"/>
  <c r="SWZ36" i="304"/>
  <c r="SXA36" i="304"/>
  <c r="SXB36" i="304"/>
  <c r="SXC36" i="304"/>
  <c r="SXD36" i="304"/>
  <c r="SXE36" i="304"/>
  <c r="SXF36" i="304"/>
  <c r="SXG36" i="304"/>
  <c r="SXH36" i="304"/>
  <c r="SXI36" i="304"/>
  <c r="SXJ36" i="304"/>
  <c r="SXK36" i="304"/>
  <c r="SXL36" i="304"/>
  <c r="SXM36" i="304"/>
  <c r="SXN36" i="304"/>
  <c r="SXO36" i="304"/>
  <c r="SXP36" i="304"/>
  <c r="SXQ36" i="304"/>
  <c r="SXR36" i="304"/>
  <c r="SXS36" i="304"/>
  <c r="SXT36" i="304"/>
  <c r="SXU36" i="304"/>
  <c r="SXV36" i="304"/>
  <c r="SXW36" i="304"/>
  <c r="SXX36" i="304"/>
  <c r="SXY36" i="304"/>
  <c r="SXZ36" i="304"/>
  <c r="SYA36" i="304"/>
  <c r="SYB36" i="304"/>
  <c r="SYC36" i="304"/>
  <c r="SYD36" i="304"/>
  <c r="SYE36" i="304"/>
  <c r="SYF36" i="304"/>
  <c r="SYG36" i="304"/>
  <c r="SYH36" i="304"/>
  <c r="SYI36" i="304"/>
  <c r="SYJ36" i="304"/>
  <c r="SYK36" i="304"/>
  <c r="SYL36" i="304"/>
  <c r="SYM36" i="304"/>
  <c r="SYN36" i="304"/>
  <c r="SYO36" i="304"/>
  <c r="SYP36" i="304"/>
  <c r="SYQ36" i="304"/>
  <c r="SYR36" i="304"/>
  <c r="SYS36" i="304"/>
  <c r="SYT36" i="304"/>
  <c r="SYU36" i="304"/>
  <c r="SYV36" i="304"/>
  <c r="SYW36" i="304"/>
  <c r="SYX36" i="304"/>
  <c r="SYY36" i="304"/>
  <c r="SYZ36" i="304"/>
  <c r="SZA36" i="304"/>
  <c r="SZB36" i="304"/>
  <c r="SZC36" i="304"/>
  <c r="SZD36" i="304"/>
  <c r="SZE36" i="304"/>
  <c r="SZF36" i="304"/>
  <c r="SZG36" i="304"/>
  <c r="SZH36" i="304"/>
  <c r="SZI36" i="304"/>
  <c r="SZJ36" i="304"/>
  <c r="SZK36" i="304"/>
  <c r="SZL36" i="304"/>
  <c r="SZM36" i="304"/>
  <c r="SZN36" i="304"/>
  <c r="SZO36" i="304"/>
  <c r="SZP36" i="304"/>
  <c r="SZQ36" i="304"/>
  <c r="SZR36" i="304"/>
  <c r="SZS36" i="304"/>
  <c r="SZT36" i="304"/>
  <c r="SZU36" i="304"/>
  <c r="SZV36" i="304"/>
  <c r="SZW36" i="304"/>
  <c r="SZX36" i="304"/>
  <c r="SZY36" i="304"/>
  <c r="SZZ36" i="304"/>
  <c r="TAA36" i="304"/>
  <c r="TAB36" i="304"/>
  <c r="TAC36" i="304"/>
  <c r="TAD36" i="304"/>
  <c r="TAE36" i="304"/>
  <c r="TAF36" i="304"/>
  <c r="TAG36" i="304"/>
  <c r="TAH36" i="304"/>
  <c r="TAI36" i="304"/>
  <c r="TAJ36" i="304"/>
  <c r="TAK36" i="304"/>
  <c r="TAL36" i="304"/>
  <c r="TAM36" i="304"/>
  <c r="TAN36" i="304"/>
  <c r="TAO36" i="304"/>
  <c r="TAP36" i="304"/>
  <c r="TAQ36" i="304"/>
  <c r="TAR36" i="304"/>
  <c r="TAS36" i="304"/>
  <c r="TAT36" i="304"/>
  <c r="TAU36" i="304"/>
  <c r="TAV36" i="304"/>
  <c r="TAW36" i="304"/>
  <c r="TAX36" i="304"/>
  <c r="TAY36" i="304"/>
  <c r="TAZ36" i="304"/>
  <c r="TBA36" i="304"/>
  <c r="TBB36" i="304"/>
  <c r="TBC36" i="304"/>
  <c r="TBD36" i="304"/>
  <c r="TBE36" i="304"/>
  <c r="TBF36" i="304"/>
  <c r="TBG36" i="304"/>
  <c r="TBH36" i="304"/>
  <c r="TBI36" i="304"/>
  <c r="TBJ36" i="304"/>
  <c r="TBK36" i="304"/>
  <c r="TBL36" i="304"/>
  <c r="TBM36" i="304"/>
  <c r="TBN36" i="304"/>
  <c r="TBO36" i="304"/>
  <c r="TBP36" i="304"/>
  <c r="TBQ36" i="304"/>
  <c r="TBR36" i="304"/>
  <c r="TBS36" i="304"/>
  <c r="TBT36" i="304"/>
  <c r="TBU36" i="304"/>
  <c r="TBV36" i="304"/>
  <c r="TBW36" i="304"/>
  <c r="TBX36" i="304"/>
  <c r="TBY36" i="304"/>
  <c r="TBZ36" i="304"/>
  <c r="TCA36" i="304"/>
  <c r="TCB36" i="304"/>
  <c r="TCC36" i="304"/>
  <c r="TCD36" i="304"/>
  <c r="TCE36" i="304"/>
  <c r="TCF36" i="304"/>
  <c r="TCG36" i="304"/>
  <c r="TCH36" i="304"/>
  <c r="TCI36" i="304"/>
  <c r="TCJ36" i="304"/>
  <c r="TCK36" i="304"/>
  <c r="TCL36" i="304"/>
  <c r="TCM36" i="304"/>
  <c r="TCN36" i="304"/>
  <c r="TCO36" i="304"/>
  <c r="TCP36" i="304"/>
  <c r="TCQ36" i="304"/>
  <c r="TCR36" i="304"/>
  <c r="TCS36" i="304"/>
  <c r="TCT36" i="304"/>
  <c r="TCU36" i="304"/>
  <c r="TCV36" i="304"/>
  <c r="TCW36" i="304"/>
  <c r="TCX36" i="304"/>
  <c r="TCY36" i="304"/>
  <c r="TCZ36" i="304"/>
  <c r="TDA36" i="304"/>
  <c r="TDB36" i="304"/>
  <c r="TDC36" i="304"/>
  <c r="TDD36" i="304"/>
  <c r="TDE36" i="304"/>
  <c r="TDF36" i="304"/>
  <c r="TDG36" i="304"/>
  <c r="TDH36" i="304"/>
  <c r="TDI36" i="304"/>
  <c r="TDJ36" i="304"/>
  <c r="TDK36" i="304"/>
  <c r="TDL36" i="304"/>
  <c r="TDM36" i="304"/>
  <c r="TDN36" i="304"/>
  <c r="TDO36" i="304"/>
  <c r="TDP36" i="304"/>
  <c r="TDQ36" i="304"/>
  <c r="TDR36" i="304"/>
  <c r="TDS36" i="304"/>
  <c r="TDT36" i="304"/>
  <c r="TDU36" i="304"/>
  <c r="TDV36" i="304"/>
  <c r="TDW36" i="304"/>
  <c r="TDX36" i="304"/>
  <c r="TDY36" i="304"/>
  <c r="TDZ36" i="304"/>
  <c r="TEA36" i="304"/>
  <c r="TEB36" i="304"/>
  <c r="TEC36" i="304"/>
  <c r="TED36" i="304"/>
  <c r="TEE36" i="304"/>
  <c r="TEF36" i="304"/>
  <c r="TEG36" i="304"/>
  <c r="TEH36" i="304"/>
  <c r="TEI36" i="304"/>
  <c r="TEJ36" i="304"/>
  <c r="TEK36" i="304"/>
  <c r="TEL36" i="304"/>
  <c r="TEM36" i="304"/>
  <c r="TEN36" i="304"/>
  <c r="TEO36" i="304"/>
  <c r="TEP36" i="304"/>
  <c r="TEQ36" i="304"/>
  <c r="TER36" i="304"/>
  <c r="TES36" i="304"/>
  <c r="TET36" i="304"/>
  <c r="TEU36" i="304"/>
  <c r="TEV36" i="304"/>
  <c r="TEW36" i="304"/>
  <c r="TEX36" i="304"/>
  <c r="TEY36" i="304"/>
  <c r="TEZ36" i="304"/>
  <c r="TFA36" i="304"/>
  <c r="TFB36" i="304"/>
  <c r="TFC36" i="304"/>
  <c r="TFD36" i="304"/>
  <c r="TFE36" i="304"/>
  <c r="TFF36" i="304"/>
  <c r="TFG36" i="304"/>
  <c r="TFH36" i="304"/>
  <c r="TFI36" i="304"/>
  <c r="TFJ36" i="304"/>
  <c r="TFK36" i="304"/>
  <c r="TFL36" i="304"/>
  <c r="TFM36" i="304"/>
  <c r="TFN36" i="304"/>
  <c r="TFO36" i="304"/>
  <c r="TFP36" i="304"/>
  <c r="TFQ36" i="304"/>
  <c r="TFR36" i="304"/>
  <c r="TFS36" i="304"/>
  <c r="TFT36" i="304"/>
  <c r="TFU36" i="304"/>
  <c r="TFV36" i="304"/>
  <c r="TFW36" i="304"/>
  <c r="TFX36" i="304"/>
  <c r="TFY36" i="304"/>
  <c r="TFZ36" i="304"/>
  <c r="TGA36" i="304"/>
  <c r="TGB36" i="304"/>
  <c r="TGC36" i="304"/>
  <c r="TGD36" i="304"/>
  <c r="TGE36" i="304"/>
  <c r="TGF36" i="304"/>
  <c r="TGG36" i="304"/>
  <c r="TGH36" i="304"/>
  <c r="TGI36" i="304"/>
  <c r="TGJ36" i="304"/>
  <c r="TGK36" i="304"/>
  <c r="TGL36" i="304"/>
  <c r="TGM36" i="304"/>
  <c r="TGN36" i="304"/>
  <c r="TGO36" i="304"/>
  <c r="TGP36" i="304"/>
  <c r="TGQ36" i="304"/>
  <c r="TGR36" i="304"/>
  <c r="TGS36" i="304"/>
  <c r="TGT36" i="304"/>
  <c r="TGU36" i="304"/>
  <c r="TGV36" i="304"/>
  <c r="TGW36" i="304"/>
  <c r="TGX36" i="304"/>
  <c r="TGY36" i="304"/>
  <c r="TGZ36" i="304"/>
  <c r="THA36" i="304"/>
  <c r="THB36" i="304"/>
  <c r="THC36" i="304"/>
  <c r="THD36" i="304"/>
  <c r="THE36" i="304"/>
  <c r="THF36" i="304"/>
  <c r="THG36" i="304"/>
  <c r="THH36" i="304"/>
  <c r="THI36" i="304"/>
  <c r="THJ36" i="304"/>
  <c r="THK36" i="304"/>
  <c r="THL36" i="304"/>
  <c r="THM36" i="304"/>
  <c r="THN36" i="304"/>
  <c r="THO36" i="304"/>
  <c r="THP36" i="304"/>
  <c r="THQ36" i="304"/>
  <c r="THR36" i="304"/>
  <c r="THS36" i="304"/>
  <c r="THT36" i="304"/>
  <c r="THU36" i="304"/>
  <c r="THV36" i="304"/>
  <c r="THW36" i="304"/>
  <c r="THX36" i="304"/>
  <c r="THY36" i="304"/>
  <c r="THZ36" i="304"/>
  <c r="TIA36" i="304"/>
  <c r="TIB36" i="304"/>
  <c r="TIC36" i="304"/>
  <c r="TID36" i="304"/>
  <c r="TIE36" i="304"/>
  <c r="TIF36" i="304"/>
  <c r="TIG36" i="304"/>
  <c r="TIH36" i="304"/>
  <c r="TII36" i="304"/>
  <c r="TIJ36" i="304"/>
  <c r="TIK36" i="304"/>
  <c r="TIL36" i="304"/>
  <c r="TIM36" i="304"/>
  <c r="TIN36" i="304"/>
  <c r="TIO36" i="304"/>
  <c r="TIP36" i="304"/>
  <c r="TIQ36" i="304"/>
  <c r="TIR36" i="304"/>
  <c r="TIS36" i="304"/>
  <c r="TIT36" i="304"/>
  <c r="TIU36" i="304"/>
  <c r="TIV36" i="304"/>
  <c r="TIW36" i="304"/>
  <c r="TIX36" i="304"/>
  <c r="TIY36" i="304"/>
  <c r="TIZ36" i="304"/>
  <c r="TJA36" i="304"/>
  <c r="TJB36" i="304"/>
  <c r="TJC36" i="304"/>
  <c r="TJD36" i="304"/>
  <c r="TJE36" i="304"/>
  <c r="TJF36" i="304"/>
  <c r="TJG36" i="304"/>
  <c r="TJH36" i="304"/>
  <c r="TJI36" i="304"/>
  <c r="TJJ36" i="304"/>
  <c r="TJK36" i="304"/>
  <c r="TJL36" i="304"/>
  <c r="TJM36" i="304"/>
  <c r="TJN36" i="304"/>
  <c r="TJO36" i="304"/>
  <c r="TJP36" i="304"/>
  <c r="TJQ36" i="304"/>
  <c r="TJR36" i="304"/>
  <c r="TJS36" i="304"/>
  <c r="TJT36" i="304"/>
  <c r="TJU36" i="304"/>
  <c r="TJV36" i="304"/>
  <c r="TJW36" i="304"/>
  <c r="TJX36" i="304"/>
  <c r="TJY36" i="304"/>
  <c r="TJZ36" i="304"/>
  <c r="TKA36" i="304"/>
  <c r="TKB36" i="304"/>
  <c r="TKC36" i="304"/>
  <c r="TKD36" i="304"/>
  <c r="TKE36" i="304"/>
  <c r="TKF36" i="304"/>
  <c r="TKG36" i="304"/>
  <c r="TKH36" i="304"/>
  <c r="TKI36" i="304"/>
  <c r="TKJ36" i="304"/>
  <c r="TKK36" i="304"/>
  <c r="TKL36" i="304"/>
  <c r="TKM36" i="304"/>
  <c r="TKN36" i="304"/>
  <c r="TKO36" i="304"/>
  <c r="TKP36" i="304"/>
  <c r="TKQ36" i="304"/>
  <c r="TKR36" i="304"/>
  <c r="TKS36" i="304"/>
  <c r="TKT36" i="304"/>
  <c r="TKU36" i="304"/>
  <c r="TKV36" i="304"/>
  <c r="TKW36" i="304"/>
  <c r="TKX36" i="304"/>
  <c r="TKY36" i="304"/>
  <c r="TKZ36" i="304"/>
  <c r="TLA36" i="304"/>
  <c r="TLB36" i="304"/>
  <c r="TLC36" i="304"/>
  <c r="TLD36" i="304"/>
  <c r="TLE36" i="304"/>
  <c r="TLF36" i="304"/>
  <c r="TLG36" i="304"/>
  <c r="TLH36" i="304"/>
  <c r="TLI36" i="304"/>
  <c r="TLJ36" i="304"/>
  <c r="TLK36" i="304"/>
  <c r="TLL36" i="304"/>
  <c r="TLM36" i="304"/>
  <c r="TLN36" i="304"/>
  <c r="TLO36" i="304"/>
  <c r="TLP36" i="304"/>
  <c r="TLQ36" i="304"/>
  <c r="TLR36" i="304"/>
  <c r="TLS36" i="304"/>
  <c r="TLT36" i="304"/>
  <c r="TLU36" i="304"/>
  <c r="TLV36" i="304"/>
  <c r="TLW36" i="304"/>
  <c r="TLX36" i="304"/>
  <c r="TLY36" i="304"/>
  <c r="TLZ36" i="304"/>
  <c r="TMA36" i="304"/>
  <c r="TMB36" i="304"/>
  <c r="TMC36" i="304"/>
  <c r="TMD36" i="304"/>
  <c r="TME36" i="304"/>
  <c r="TMF36" i="304"/>
  <c r="TMG36" i="304"/>
  <c r="TMH36" i="304"/>
  <c r="TMI36" i="304"/>
  <c r="TMJ36" i="304"/>
  <c r="TMK36" i="304"/>
  <c r="TML36" i="304"/>
  <c r="TMM36" i="304"/>
  <c r="TMN36" i="304"/>
  <c r="TMO36" i="304"/>
  <c r="TMP36" i="304"/>
  <c r="TMQ36" i="304"/>
  <c r="TMR36" i="304"/>
  <c r="TMS36" i="304"/>
  <c r="TMT36" i="304"/>
  <c r="TMU36" i="304"/>
  <c r="TMV36" i="304"/>
  <c r="TMW36" i="304"/>
  <c r="TMX36" i="304"/>
  <c r="TMY36" i="304"/>
  <c r="TMZ36" i="304"/>
  <c r="TNA36" i="304"/>
  <c r="TNB36" i="304"/>
  <c r="TNC36" i="304"/>
  <c r="TND36" i="304"/>
  <c r="TNE36" i="304"/>
  <c r="TNF36" i="304"/>
  <c r="TNG36" i="304"/>
  <c r="TNH36" i="304"/>
  <c r="TNI36" i="304"/>
  <c r="TNJ36" i="304"/>
  <c r="TNK36" i="304"/>
  <c r="TNL36" i="304"/>
  <c r="TNM36" i="304"/>
  <c r="TNN36" i="304"/>
  <c r="TNO36" i="304"/>
  <c r="TNP36" i="304"/>
  <c r="TNQ36" i="304"/>
  <c r="TNR36" i="304"/>
  <c r="TNS36" i="304"/>
  <c r="TNT36" i="304"/>
  <c r="TNU36" i="304"/>
  <c r="TNV36" i="304"/>
  <c r="TNW36" i="304"/>
  <c r="TNX36" i="304"/>
  <c r="TNY36" i="304"/>
  <c r="TNZ36" i="304"/>
  <c r="TOA36" i="304"/>
  <c r="TOB36" i="304"/>
  <c r="TOC36" i="304"/>
  <c r="TOD36" i="304"/>
  <c r="TOE36" i="304"/>
  <c r="TOF36" i="304"/>
  <c r="TOG36" i="304"/>
  <c r="TOH36" i="304"/>
  <c r="TOI36" i="304"/>
  <c r="TOJ36" i="304"/>
  <c r="TOK36" i="304"/>
  <c r="TOL36" i="304"/>
  <c r="TOM36" i="304"/>
  <c r="TON36" i="304"/>
  <c r="TOO36" i="304"/>
  <c r="TOP36" i="304"/>
  <c r="TOQ36" i="304"/>
  <c r="TOR36" i="304"/>
  <c r="TOS36" i="304"/>
  <c r="TOT36" i="304"/>
  <c r="TOU36" i="304"/>
  <c r="TOV36" i="304"/>
  <c r="TOW36" i="304"/>
  <c r="TOX36" i="304"/>
  <c r="TOY36" i="304"/>
  <c r="TOZ36" i="304"/>
  <c r="TPA36" i="304"/>
  <c r="TPB36" i="304"/>
  <c r="TPC36" i="304"/>
  <c r="TPD36" i="304"/>
  <c r="TPE36" i="304"/>
  <c r="TPF36" i="304"/>
  <c r="TPG36" i="304"/>
  <c r="TPH36" i="304"/>
  <c r="TPI36" i="304"/>
  <c r="TPJ36" i="304"/>
  <c r="TPK36" i="304"/>
  <c r="TPL36" i="304"/>
  <c r="TPM36" i="304"/>
  <c r="TPN36" i="304"/>
  <c r="TPO36" i="304"/>
  <c r="TPP36" i="304"/>
  <c r="TPQ36" i="304"/>
  <c r="TPR36" i="304"/>
  <c r="TPS36" i="304"/>
  <c r="TPT36" i="304"/>
  <c r="TPU36" i="304"/>
  <c r="TPV36" i="304"/>
  <c r="TPW36" i="304"/>
  <c r="TPX36" i="304"/>
  <c r="TPY36" i="304"/>
  <c r="TPZ36" i="304"/>
  <c r="TQA36" i="304"/>
  <c r="TQB36" i="304"/>
  <c r="TQC36" i="304"/>
  <c r="TQD36" i="304"/>
  <c r="TQE36" i="304"/>
  <c r="TQF36" i="304"/>
  <c r="TQG36" i="304"/>
  <c r="TQH36" i="304"/>
  <c r="TQI36" i="304"/>
  <c r="TQJ36" i="304"/>
  <c r="TQK36" i="304"/>
  <c r="TQL36" i="304"/>
  <c r="TQM36" i="304"/>
  <c r="TQN36" i="304"/>
  <c r="TQO36" i="304"/>
  <c r="TQP36" i="304"/>
  <c r="TQQ36" i="304"/>
  <c r="TQR36" i="304"/>
  <c r="TQS36" i="304"/>
  <c r="TQT36" i="304"/>
  <c r="TQU36" i="304"/>
  <c r="TQV36" i="304"/>
  <c r="TQW36" i="304"/>
  <c r="TQX36" i="304"/>
  <c r="TQY36" i="304"/>
  <c r="TQZ36" i="304"/>
  <c r="TRA36" i="304"/>
  <c r="TRB36" i="304"/>
  <c r="TRC36" i="304"/>
  <c r="TRD36" i="304"/>
  <c r="TRE36" i="304"/>
  <c r="TRF36" i="304"/>
  <c r="TRG36" i="304"/>
  <c r="TRH36" i="304"/>
  <c r="TRI36" i="304"/>
  <c r="TRJ36" i="304"/>
  <c r="TRK36" i="304"/>
  <c r="TRL36" i="304"/>
  <c r="TRM36" i="304"/>
  <c r="TRN36" i="304"/>
  <c r="TRO36" i="304"/>
  <c r="TRP36" i="304"/>
  <c r="TRQ36" i="304"/>
  <c r="TRR36" i="304"/>
  <c r="TRS36" i="304"/>
  <c r="TRT36" i="304"/>
  <c r="TRU36" i="304"/>
  <c r="TRV36" i="304"/>
  <c r="TRW36" i="304"/>
  <c r="TRX36" i="304"/>
  <c r="TRY36" i="304"/>
  <c r="TRZ36" i="304"/>
  <c r="TSA36" i="304"/>
  <c r="TSB36" i="304"/>
  <c r="TSC36" i="304"/>
  <c r="TSD36" i="304"/>
  <c r="TSE36" i="304"/>
  <c r="TSF36" i="304"/>
  <c r="TSG36" i="304"/>
  <c r="TSH36" i="304"/>
  <c r="TSI36" i="304"/>
  <c r="TSJ36" i="304"/>
  <c r="TSK36" i="304"/>
  <c r="TSL36" i="304"/>
  <c r="TSM36" i="304"/>
  <c r="TSN36" i="304"/>
  <c r="TSO36" i="304"/>
  <c r="TSP36" i="304"/>
  <c r="TSQ36" i="304"/>
  <c r="TSR36" i="304"/>
  <c r="TSS36" i="304"/>
  <c r="TST36" i="304"/>
  <c r="TSU36" i="304"/>
  <c r="TSV36" i="304"/>
  <c r="TSW36" i="304"/>
  <c r="TSX36" i="304"/>
  <c r="TSY36" i="304"/>
  <c r="TSZ36" i="304"/>
  <c r="TTA36" i="304"/>
  <c r="TTB36" i="304"/>
  <c r="TTC36" i="304"/>
  <c r="TTD36" i="304"/>
  <c r="TTE36" i="304"/>
  <c r="TTF36" i="304"/>
  <c r="TTG36" i="304"/>
  <c r="TTH36" i="304"/>
  <c r="TTI36" i="304"/>
  <c r="TTJ36" i="304"/>
  <c r="TTK36" i="304"/>
  <c r="TTL36" i="304"/>
  <c r="TTM36" i="304"/>
  <c r="TTN36" i="304"/>
  <c r="TTO36" i="304"/>
  <c r="TTP36" i="304"/>
  <c r="TTQ36" i="304"/>
  <c r="TTR36" i="304"/>
  <c r="TTS36" i="304"/>
  <c r="TTT36" i="304"/>
  <c r="TTU36" i="304"/>
  <c r="TTV36" i="304"/>
  <c r="TTW36" i="304"/>
  <c r="TTX36" i="304"/>
  <c r="TTY36" i="304"/>
  <c r="TTZ36" i="304"/>
  <c r="TUA36" i="304"/>
  <c r="TUB36" i="304"/>
  <c r="TUC36" i="304"/>
  <c r="TUD36" i="304"/>
  <c r="TUE36" i="304"/>
  <c r="TUF36" i="304"/>
  <c r="TUG36" i="304"/>
  <c r="TUH36" i="304"/>
  <c r="TUI36" i="304"/>
  <c r="TUJ36" i="304"/>
  <c r="TUK36" i="304"/>
  <c r="TUL36" i="304"/>
  <c r="TUM36" i="304"/>
  <c r="TUN36" i="304"/>
  <c r="TUO36" i="304"/>
  <c r="TUP36" i="304"/>
  <c r="TUQ36" i="304"/>
  <c r="TUR36" i="304"/>
  <c r="TUS36" i="304"/>
  <c r="TUT36" i="304"/>
  <c r="TUU36" i="304"/>
  <c r="TUV36" i="304"/>
  <c r="TUW36" i="304"/>
  <c r="TUX36" i="304"/>
  <c r="TUY36" i="304"/>
  <c r="TUZ36" i="304"/>
  <c r="TVA36" i="304"/>
  <c r="TVB36" i="304"/>
  <c r="TVC36" i="304"/>
  <c r="TVD36" i="304"/>
  <c r="TVE36" i="304"/>
  <c r="TVF36" i="304"/>
  <c r="TVG36" i="304"/>
  <c r="TVH36" i="304"/>
  <c r="TVI36" i="304"/>
  <c r="TVJ36" i="304"/>
  <c r="TVK36" i="304"/>
  <c r="TVL36" i="304"/>
  <c r="TVM36" i="304"/>
  <c r="TVN36" i="304"/>
  <c r="TVO36" i="304"/>
  <c r="TVP36" i="304"/>
  <c r="TVQ36" i="304"/>
  <c r="TVR36" i="304"/>
  <c r="TVS36" i="304"/>
  <c r="TVT36" i="304"/>
  <c r="TVU36" i="304"/>
  <c r="TVV36" i="304"/>
  <c r="TVW36" i="304"/>
  <c r="TVX36" i="304"/>
  <c r="TVY36" i="304"/>
  <c r="TVZ36" i="304"/>
  <c r="TWA36" i="304"/>
  <c r="TWB36" i="304"/>
  <c r="TWC36" i="304"/>
  <c r="TWD36" i="304"/>
  <c r="TWE36" i="304"/>
  <c r="TWF36" i="304"/>
  <c r="TWG36" i="304"/>
  <c r="TWH36" i="304"/>
  <c r="TWI36" i="304"/>
  <c r="TWJ36" i="304"/>
  <c r="TWK36" i="304"/>
  <c r="TWL36" i="304"/>
  <c r="TWM36" i="304"/>
  <c r="TWN36" i="304"/>
  <c r="TWO36" i="304"/>
  <c r="TWP36" i="304"/>
  <c r="TWQ36" i="304"/>
  <c r="TWR36" i="304"/>
  <c r="TWS36" i="304"/>
  <c r="TWT36" i="304"/>
  <c r="TWU36" i="304"/>
  <c r="TWV36" i="304"/>
  <c r="TWW36" i="304"/>
  <c r="TWX36" i="304"/>
  <c r="TWY36" i="304"/>
  <c r="TWZ36" i="304"/>
  <c r="TXA36" i="304"/>
  <c r="TXB36" i="304"/>
  <c r="TXC36" i="304"/>
  <c r="TXD36" i="304"/>
  <c r="TXE36" i="304"/>
  <c r="TXF36" i="304"/>
  <c r="TXG36" i="304"/>
  <c r="TXH36" i="304"/>
  <c r="TXI36" i="304"/>
  <c r="TXJ36" i="304"/>
  <c r="TXK36" i="304"/>
  <c r="TXL36" i="304"/>
  <c r="TXM36" i="304"/>
  <c r="TXN36" i="304"/>
  <c r="TXO36" i="304"/>
  <c r="TXP36" i="304"/>
  <c r="TXQ36" i="304"/>
  <c r="TXR36" i="304"/>
  <c r="TXS36" i="304"/>
  <c r="TXT36" i="304"/>
  <c r="TXU36" i="304"/>
  <c r="TXV36" i="304"/>
  <c r="TXW36" i="304"/>
  <c r="TXX36" i="304"/>
  <c r="TXY36" i="304"/>
  <c r="TXZ36" i="304"/>
  <c r="TYA36" i="304"/>
  <c r="TYB36" i="304"/>
  <c r="TYC36" i="304"/>
  <c r="TYD36" i="304"/>
  <c r="TYE36" i="304"/>
  <c r="TYF36" i="304"/>
  <c r="TYG36" i="304"/>
  <c r="TYH36" i="304"/>
  <c r="TYI36" i="304"/>
  <c r="TYJ36" i="304"/>
  <c r="TYK36" i="304"/>
  <c r="TYL36" i="304"/>
  <c r="TYM36" i="304"/>
  <c r="TYN36" i="304"/>
  <c r="TYO36" i="304"/>
  <c r="TYP36" i="304"/>
  <c r="TYQ36" i="304"/>
  <c r="TYR36" i="304"/>
  <c r="TYS36" i="304"/>
  <c r="TYT36" i="304"/>
  <c r="TYU36" i="304"/>
  <c r="TYV36" i="304"/>
  <c r="TYW36" i="304"/>
  <c r="TYX36" i="304"/>
  <c r="TYY36" i="304"/>
  <c r="TYZ36" i="304"/>
  <c r="TZA36" i="304"/>
  <c r="TZB36" i="304"/>
  <c r="TZC36" i="304"/>
  <c r="TZD36" i="304"/>
  <c r="TZE36" i="304"/>
  <c r="TZF36" i="304"/>
  <c r="TZG36" i="304"/>
  <c r="TZH36" i="304"/>
  <c r="TZI36" i="304"/>
  <c r="TZJ36" i="304"/>
  <c r="TZK36" i="304"/>
  <c r="TZL36" i="304"/>
  <c r="TZM36" i="304"/>
  <c r="TZN36" i="304"/>
  <c r="TZO36" i="304"/>
  <c r="TZP36" i="304"/>
  <c r="TZQ36" i="304"/>
  <c r="TZR36" i="304"/>
  <c r="TZS36" i="304"/>
  <c r="TZT36" i="304"/>
  <c r="TZU36" i="304"/>
  <c r="TZV36" i="304"/>
  <c r="TZW36" i="304"/>
  <c r="TZX36" i="304"/>
  <c r="TZY36" i="304"/>
  <c r="TZZ36" i="304"/>
  <c r="UAA36" i="304"/>
  <c r="UAB36" i="304"/>
  <c r="UAC36" i="304"/>
  <c r="UAD36" i="304"/>
  <c r="UAE36" i="304"/>
  <c r="UAF36" i="304"/>
  <c r="UAG36" i="304"/>
  <c r="UAH36" i="304"/>
  <c r="UAI36" i="304"/>
  <c r="UAJ36" i="304"/>
  <c r="UAK36" i="304"/>
  <c r="UAL36" i="304"/>
  <c r="UAM36" i="304"/>
  <c r="UAN36" i="304"/>
  <c r="UAO36" i="304"/>
  <c r="UAP36" i="304"/>
  <c r="UAQ36" i="304"/>
  <c r="UAR36" i="304"/>
  <c r="UAS36" i="304"/>
  <c r="UAT36" i="304"/>
  <c r="UAU36" i="304"/>
  <c r="UAV36" i="304"/>
  <c r="UAW36" i="304"/>
  <c r="UAX36" i="304"/>
  <c r="UAY36" i="304"/>
  <c r="UAZ36" i="304"/>
  <c r="UBA36" i="304"/>
  <c r="UBB36" i="304"/>
  <c r="UBC36" i="304"/>
  <c r="UBD36" i="304"/>
  <c r="UBE36" i="304"/>
  <c r="UBF36" i="304"/>
  <c r="UBG36" i="304"/>
  <c r="UBH36" i="304"/>
  <c r="UBI36" i="304"/>
  <c r="UBJ36" i="304"/>
  <c r="UBK36" i="304"/>
  <c r="UBL36" i="304"/>
  <c r="UBM36" i="304"/>
  <c r="UBN36" i="304"/>
  <c r="UBO36" i="304"/>
  <c r="UBP36" i="304"/>
  <c r="UBQ36" i="304"/>
  <c r="UBR36" i="304"/>
  <c r="UBS36" i="304"/>
  <c r="UBT36" i="304"/>
  <c r="UBU36" i="304"/>
  <c r="UBV36" i="304"/>
  <c r="UBW36" i="304"/>
  <c r="UBX36" i="304"/>
  <c r="UBY36" i="304"/>
  <c r="UBZ36" i="304"/>
  <c r="UCA36" i="304"/>
  <c r="UCB36" i="304"/>
  <c r="UCC36" i="304"/>
  <c r="UCD36" i="304"/>
  <c r="UCE36" i="304"/>
  <c r="UCF36" i="304"/>
  <c r="UCG36" i="304"/>
  <c r="UCH36" i="304"/>
  <c r="UCI36" i="304"/>
  <c r="UCJ36" i="304"/>
  <c r="UCK36" i="304"/>
  <c r="UCL36" i="304"/>
  <c r="UCM36" i="304"/>
  <c r="UCN36" i="304"/>
  <c r="UCO36" i="304"/>
  <c r="UCP36" i="304"/>
  <c r="UCQ36" i="304"/>
  <c r="UCR36" i="304"/>
  <c r="UCS36" i="304"/>
  <c r="UCT36" i="304"/>
  <c r="UCU36" i="304"/>
  <c r="UCV36" i="304"/>
  <c r="UCW36" i="304"/>
  <c r="UCX36" i="304"/>
  <c r="UCY36" i="304"/>
  <c r="UCZ36" i="304"/>
  <c r="UDA36" i="304"/>
  <c r="UDB36" i="304"/>
  <c r="UDC36" i="304"/>
  <c r="UDD36" i="304"/>
  <c r="UDE36" i="304"/>
  <c r="UDF36" i="304"/>
  <c r="UDG36" i="304"/>
  <c r="UDH36" i="304"/>
  <c r="UDI36" i="304"/>
  <c r="UDJ36" i="304"/>
  <c r="UDK36" i="304"/>
  <c r="UDL36" i="304"/>
  <c r="UDM36" i="304"/>
  <c r="UDN36" i="304"/>
  <c r="UDO36" i="304"/>
  <c r="UDP36" i="304"/>
  <c r="UDQ36" i="304"/>
  <c r="UDR36" i="304"/>
  <c r="UDS36" i="304"/>
  <c r="UDT36" i="304"/>
  <c r="UDU36" i="304"/>
  <c r="UDV36" i="304"/>
  <c r="UDW36" i="304"/>
  <c r="UDX36" i="304"/>
  <c r="UDY36" i="304"/>
  <c r="UDZ36" i="304"/>
  <c r="UEA36" i="304"/>
  <c r="UEB36" i="304"/>
  <c r="UEC36" i="304"/>
  <c r="UED36" i="304"/>
  <c r="UEE36" i="304"/>
  <c r="UEF36" i="304"/>
  <c r="UEG36" i="304"/>
  <c r="UEH36" i="304"/>
  <c r="UEI36" i="304"/>
  <c r="UEJ36" i="304"/>
  <c r="UEK36" i="304"/>
  <c r="UEL36" i="304"/>
  <c r="UEM36" i="304"/>
  <c r="UEN36" i="304"/>
  <c r="UEO36" i="304"/>
  <c r="UEP36" i="304"/>
  <c r="UEQ36" i="304"/>
  <c r="UER36" i="304"/>
  <c r="UES36" i="304"/>
  <c r="UET36" i="304"/>
  <c r="UEU36" i="304"/>
  <c r="UEV36" i="304"/>
  <c r="UEW36" i="304"/>
  <c r="UEX36" i="304"/>
  <c r="UEY36" i="304"/>
  <c r="UEZ36" i="304"/>
  <c r="UFA36" i="304"/>
  <c r="UFB36" i="304"/>
  <c r="UFC36" i="304"/>
  <c r="UFD36" i="304"/>
  <c r="UFE36" i="304"/>
  <c r="UFF36" i="304"/>
  <c r="UFG36" i="304"/>
  <c r="UFH36" i="304"/>
  <c r="UFI36" i="304"/>
  <c r="UFJ36" i="304"/>
  <c r="UFK36" i="304"/>
  <c r="UFL36" i="304"/>
  <c r="UFM36" i="304"/>
  <c r="UFN36" i="304"/>
  <c r="UFO36" i="304"/>
  <c r="UFP36" i="304"/>
  <c r="UFQ36" i="304"/>
  <c r="UFR36" i="304"/>
  <c r="UFS36" i="304"/>
  <c r="UFT36" i="304"/>
  <c r="UFU36" i="304"/>
  <c r="UFV36" i="304"/>
  <c r="UFW36" i="304"/>
  <c r="UFX36" i="304"/>
  <c r="UFY36" i="304"/>
  <c r="UFZ36" i="304"/>
  <c r="UGA36" i="304"/>
  <c r="UGB36" i="304"/>
  <c r="UGC36" i="304"/>
  <c r="UGD36" i="304"/>
  <c r="UGE36" i="304"/>
  <c r="UGF36" i="304"/>
  <c r="UGG36" i="304"/>
  <c r="UGH36" i="304"/>
  <c r="UGI36" i="304"/>
  <c r="UGJ36" i="304"/>
  <c r="UGK36" i="304"/>
  <c r="UGL36" i="304"/>
  <c r="UGM36" i="304"/>
  <c r="UGN36" i="304"/>
  <c r="UGO36" i="304"/>
  <c r="UGP36" i="304"/>
  <c r="UGQ36" i="304"/>
  <c r="UGR36" i="304"/>
  <c r="UGS36" i="304"/>
  <c r="UGT36" i="304"/>
  <c r="UGU36" i="304"/>
  <c r="UGV36" i="304"/>
  <c r="UGW36" i="304"/>
  <c r="UGX36" i="304"/>
  <c r="UGY36" i="304"/>
  <c r="UGZ36" i="304"/>
  <c r="UHA36" i="304"/>
  <c r="UHB36" i="304"/>
  <c r="UHC36" i="304"/>
  <c r="UHD36" i="304"/>
  <c r="UHE36" i="304"/>
  <c r="UHF36" i="304"/>
  <c r="UHG36" i="304"/>
  <c r="UHH36" i="304"/>
  <c r="UHI36" i="304"/>
  <c r="UHJ36" i="304"/>
  <c r="UHK36" i="304"/>
  <c r="UHL36" i="304"/>
  <c r="UHM36" i="304"/>
  <c r="UHN36" i="304"/>
  <c r="UHO36" i="304"/>
  <c r="UHP36" i="304"/>
  <c r="UHQ36" i="304"/>
  <c r="UHR36" i="304"/>
  <c r="UHS36" i="304"/>
  <c r="UHT36" i="304"/>
  <c r="UHU36" i="304"/>
  <c r="UHV36" i="304"/>
  <c r="UHW36" i="304"/>
  <c r="UHX36" i="304"/>
  <c r="UHY36" i="304"/>
  <c r="UHZ36" i="304"/>
  <c r="UIA36" i="304"/>
  <c r="UIB36" i="304"/>
  <c r="UIC36" i="304"/>
  <c r="UID36" i="304"/>
  <c r="UIE36" i="304"/>
  <c r="UIF36" i="304"/>
  <c r="UIG36" i="304"/>
  <c r="UIH36" i="304"/>
  <c r="UII36" i="304"/>
  <c r="UIJ36" i="304"/>
  <c r="UIK36" i="304"/>
  <c r="UIL36" i="304"/>
  <c r="UIM36" i="304"/>
  <c r="UIN36" i="304"/>
  <c r="UIO36" i="304"/>
  <c r="UIP36" i="304"/>
  <c r="UIQ36" i="304"/>
  <c r="UIR36" i="304"/>
  <c r="UIS36" i="304"/>
  <c r="UIT36" i="304"/>
  <c r="UIU36" i="304"/>
  <c r="UIV36" i="304"/>
  <c r="UIW36" i="304"/>
  <c r="UIX36" i="304"/>
  <c r="UIY36" i="304"/>
  <c r="UIZ36" i="304"/>
  <c r="UJA36" i="304"/>
  <c r="UJB36" i="304"/>
  <c r="UJC36" i="304"/>
  <c r="UJD36" i="304"/>
  <c r="UJE36" i="304"/>
  <c r="UJF36" i="304"/>
  <c r="UJG36" i="304"/>
  <c r="UJH36" i="304"/>
  <c r="UJI36" i="304"/>
  <c r="UJJ36" i="304"/>
  <c r="UJK36" i="304"/>
  <c r="UJL36" i="304"/>
  <c r="UJM36" i="304"/>
  <c r="UJN36" i="304"/>
  <c r="UJO36" i="304"/>
  <c r="UJP36" i="304"/>
  <c r="UJQ36" i="304"/>
  <c r="UJR36" i="304"/>
  <c r="UJS36" i="304"/>
  <c r="UJT36" i="304"/>
  <c r="UJU36" i="304"/>
  <c r="UJV36" i="304"/>
  <c r="UJW36" i="304"/>
  <c r="UJX36" i="304"/>
  <c r="UJY36" i="304"/>
  <c r="UJZ36" i="304"/>
  <c r="UKA36" i="304"/>
  <c r="UKB36" i="304"/>
  <c r="UKC36" i="304"/>
  <c r="UKD36" i="304"/>
  <c r="UKE36" i="304"/>
  <c r="UKF36" i="304"/>
  <c r="UKG36" i="304"/>
  <c r="UKH36" i="304"/>
  <c r="UKI36" i="304"/>
  <c r="UKJ36" i="304"/>
  <c r="UKK36" i="304"/>
  <c r="UKL36" i="304"/>
  <c r="UKM36" i="304"/>
  <c r="UKN36" i="304"/>
  <c r="UKO36" i="304"/>
  <c r="UKP36" i="304"/>
  <c r="UKQ36" i="304"/>
  <c r="UKR36" i="304"/>
  <c r="UKS36" i="304"/>
  <c r="UKT36" i="304"/>
  <c r="UKU36" i="304"/>
  <c r="UKV36" i="304"/>
  <c r="UKW36" i="304"/>
  <c r="UKX36" i="304"/>
  <c r="UKY36" i="304"/>
  <c r="UKZ36" i="304"/>
  <c r="ULA36" i="304"/>
  <c r="ULB36" i="304"/>
  <c r="ULC36" i="304"/>
  <c r="ULD36" i="304"/>
  <c r="ULE36" i="304"/>
  <c r="ULF36" i="304"/>
  <c r="ULG36" i="304"/>
  <c r="ULH36" i="304"/>
  <c r="ULI36" i="304"/>
  <c r="ULJ36" i="304"/>
  <c r="ULK36" i="304"/>
  <c r="ULL36" i="304"/>
  <c r="ULM36" i="304"/>
  <c r="ULN36" i="304"/>
  <c r="ULO36" i="304"/>
  <c r="ULP36" i="304"/>
  <c r="ULQ36" i="304"/>
  <c r="ULR36" i="304"/>
  <c r="ULS36" i="304"/>
  <c r="ULT36" i="304"/>
  <c r="ULU36" i="304"/>
  <c r="ULV36" i="304"/>
  <c r="ULW36" i="304"/>
  <c r="ULX36" i="304"/>
  <c r="ULY36" i="304"/>
  <c r="ULZ36" i="304"/>
  <c r="UMA36" i="304"/>
  <c r="UMB36" i="304"/>
  <c r="UMC36" i="304"/>
  <c r="UMD36" i="304"/>
  <c r="UME36" i="304"/>
  <c r="UMF36" i="304"/>
  <c r="UMG36" i="304"/>
  <c r="UMH36" i="304"/>
  <c r="UMI36" i="304"/>
  <c r="UMJ36" i="304"/>
  <c r="UMK36" i="304"/>
  <c r="UML36" i="304"/>
  <c r="UMM36" i="304"/>
  <c r="UMN36" i="304"/>
  <c r="UMO36" i="304"/>
  <c r="UMP36" i="304"/>
  <c r="UMQ36" i="304"/>
  <c r="UMR36" i="304"/>
  <c r="UMS36" i="304"/>
  <c r="UMT36" i="304"/>
  <c r="UMU36" i="304"/>
  <c r="UMV36" i="304"/>
  <c r="UMW36" i="304"/>
  <c r="UMX36" i="304"/>
  <c r="UMY36" i="304"/>
  <c r="UMZ36" i="304"/>
  <c r="UNA36" i="304"/>
  <c r="UNB36" i="304"/>
  <c r="UNC36" i="304"/>
  <c r="UND36" i="304"/>
  <c r="UNE36" i="304"/>
  <c r="UNF36" i="304"/>
  <c r="UNG36" i="304"/>
  <c r="UNH36" i="304"/>
  <c r="UNI36" i="304"/>
  <c r="UNJ36" i="304"/>
  <c r="UNK36" i="304"/>
  <c r="UNL36" i="304"/>
  <c r="UNM36" i="304"/>
  <c r="UNN36" i="304"/>
  <c r="UNO36" i="304"/>
  <c r="UNP36" i="304"/>
  <c r="UNQ36" i="304"/>
  <c r="UNR36" i="304"/>
  <c r="UNS36" i="304"/>
  <c r="UNT36" i="304"/>
  <c r="UNU36" i="304"/>
  <c r="UNV36" i="304"/>
  <c r="UNW36" i="304"/>
  <c r="UNX36" i="304"/>
  <c r="UNY36" i="304"/>
  <c r="UNZ36" i="304"/>
  <c r="UOA36" i="304"/>
  <c r="UOB36" i="304"/>
  <c r="UOC36" i="304"/>
  <c r="UOD36" i="304"/>
  <c r="UOE36" i="304"/>
  <c r="UOF36" i="304"/>
  <c r="UOG36" i="304"/>
  <c r="UOH36" i="304"/>
  <c r="UOI36" i="304"/>
  <c r="UOJ36" i="304"/>
  <c r="UOK36" i="304"/>
  <c r="UOL36" i="304"/>
  <c r="UOM36" i="304"/>
  <c r="UON36" i="304"/>
  <c r="UOO36" i="304"/>
  <c r="UOP36" i="304"/>
  <c r="UOQ36" i="304"/>
  <c r="UOR36" i="304"/>
  <c r="UOS36" i="304"/>
  <c r="UOT36" i="304"/>
  <c r="UOU36" i="304"/>
  <c r="UOV36" i="304"/>
  <c r="UOW36" i="304"/>
  <c r="UOX36" i="304"/>
  <c r="UOY36" i="304"/>
  <c r="UOZ36" i="304"/>
  <c r="UPA36" i="304"/>
  <c r="UPB36" i="304"/>
  <c r="UPC36" i="304"/>
  <c r="UPD36" i="304"/>
  <c r="UPE36" i="304"/>
  <c r="UPF36" i="304"/>
  <c r="UPG36" i="304"/>
  <c r="UPH36" i="304"/>
  <c r="UPI36" i="304"/>
  <c r="UPJ36" i="304"/>
  <c r="UPK36" i="304"/>
  <c r="UPL36" i="304"/>
  <c r="UPM36" i="304"/>
  <c r="UPN36" i="304"/>
  <c r="UPO36" i="304"/>
  <c r="UPP36" i="304"/>
  <c r="UPQ36" i="304"/>
  <c r="UPR36" i="304"/>
  <c r="UPS36" i="304"/>
  <c r="UPT36" i="304"/>
  <c r="UPU36" i="304"/>
  <c r="UPV36" i="304"/>
  <c r="UPW36" i="304"/>
  <c r="UPX36" i="304"/>
  <c r="UPY36" i="304"/>
  <c r="UPZ36" i="304"/>
  <c r="UQA36" i="304"/>
  <c r="UQB36" i="304"/>
  <c r="UQC36" i="304"/>
  <c r="UQD36" i="304"/>
  <c r="UQE36" i="304"/>
  <c r="UQF36" i="304"/>
  <c r="UQG36" i="304"/>
  <c r="UQH36" i="304"/>
  <c r="UQI36" i="304"/>
  <c r="UQJ36" i="304"/>
  <c r="UQK36" i="304"/>
  <c r="UQL36" i="304"/>
  <c r="UQM36" i="304"/>
  <c r="UQN36" i="304"/>
  <c r="UQO36" i="304"/>
  <c r="UQP36" i="304"/>
  <c r="UQQ36" i="304"/>
  <c r="UQR36" i="304"/>
  <c r="UQS36" i="304"/>
  <c r="UQT36" i="304"/>
  <c r="UQU36" i="304"/>
  <c r="UQV36" i="304"/>
  <c r="UQW36" i="304"/>
  <c r="UQX36" i="304"/>
  <c r="UQY36" i="304"/>
  <c r="UQZ36" i="304"/>
  <c r="URA36" i="304"/>
  <c r="URB36" i="304"/>
  <c r="URC36" i="304"/>
  <c r="URD36" i="304"/>
  <c r="URE36" i="304"/>
  <c r="URF36" i="304"/>
  <c r="URG36" i="304"/>
  <c r="URH36" i="304"/>
  <c r="URI36" i="304"/>
  <c r="URJ36" i="304"/>
  <c r="URK36" i="304"/>
  <c r="URL36" i="304"/>
  <c r="URM36" i="304"/>
  <c r="URN36" i="304"/>
  <c r="URO36" i="304"/>
  <c r="URP36" i="304"/>
  <c r="URQ36" i="304"/>
  <c r="URR36" i="304"/>
  <c r="URS36" i="304"/>
  <c r="URT36" i="304"/>
  <c r="URU36" i="304"/>
  <c r="URV36" i="304"/>
  <c r="URW36" i="304"/>
  <c r="URX36" i="304"/>
  <c r="URY36" i="304"/>
  <c r="URZ36" i="304"/>
  <c r="USA36" i="304"/>
  <c r="USB36" i="304"/>
  <c r="USC36" i="304"/>
  <c r="USD36" i="304"/>
  <c r="USE36" i="304"/>
  <c r="USF36" i="304"/>
  <c r="USG36" i="304"/>
  <c r="USH36" i="304"/>
  <c r="USI36" i="304"/>
  <c r="USJ36" i="304"/>
  <c r="USK36" i="304"/>
  <c r="USL36" i="304"/>
  <c r="USM36" i="304"/>
  <c r="USN36" i="304"/>
  <c r="USO36" i="304"/>
  <c r="USP36" i="304"/>
  <c r="USQ36" i="304"/>
  <c r="USR36" i="304"/>
  <c r="USS36" i="304"/>
  <c r="UST36" i="304"/>
  <c r="USU36" i="304"/>
  <c r="USV36" i="304"/>
  <c r="USW36" i="304"/>
  <c r="USX36" i="304"/>
  <c r="USY36" i="304"/>
  <c r="USZ36" i="304"/>
  <c r="UTA36" i="304"/>
  <c r="UTB36" i="304"/>
  <c r="UTC36" i="304"/>
  <c r="UTD36" i="304"/>
  <c r="UTE36" i="304"/>
  <c r="UTF36" i="304"/>
  <c r="UTG36" i="304"/>
  <c r="UTH36" i="304"/>
  <c r="UTI36" i="304"/>
  <c r="UTJ36" i="304"/>
  <c r="UTK36" i="304"/>
  <c r="UTL36" i="304"/>
  <c r="UTM36" i="304"/>
  <c r="UTN36" i="304"/>
  <c r="UTO36" i="304"/>
  <c r="UTP36" i="304"/>
  <c r="UTQ36" i="304"/>
  <c r="UTR36" i="304"/>
  <c r="UTS36" i="304"/>
  <c r="UTT36" i="304"/>
  <c r="UTU36" i="304"/>
  <c r="UTV36" i="304"/>
  <c r="UTW36" i="304"/>
  <c r="UTX36" i="304"/>
  <c r="UTY36" i="304"/>
  <c r="UTZ36" i="304"/>
  <c r="UUA36" i="304"/>
  <c r="UUB36" i="304"/>
  <c r="UUC36" i="304"/>
  <c r="UUD36" i="304"/>
  <c r="UUE36" i="304"/>
  <c r="UUF36" i="304"/>
  <c r="UUG36" i="304"/>
  <c r="UUH36" i="304"/>
  <c r="UUI36" i="304"/>
  <c r="UUJ36" i="304"/>
  <c r="UUK36" i="304"/>
  <c r="UUL36" i="304"/>
  <c r="UUM36" i="304"/>
  <c r="UUN36" i="304"/>
  <c r="UUO36" i="304"/>
  <c r="UUP36" i="304"/>
  <c r="UUQ36" i="304"/>
  <c r="UUR36" i="304"/>
  <c r="UUS36" i="304"/>
  <c r="UUT36" i="304"/>
  <c r="UUU36" i="304"/>
  <c r="UUV36" i="304"/>
  <c r="UUW36" i="304"/>
  <c r="UUX36" i="304"/>
  <c r="UUY36" i="304"/>
  <c r="UUZ36" i="304"/>
  <c r="UVA36" i="304"/>
  <c r="UVB36" i="304"/>
  <c r="UVC36" i="304"/>
  <c r="UVD36" i="304"/>
  <c r="UVE36" i="304"/>
  <c r="UVF36" i="304"/>
  <c r="UVG36" i="304"/>
  <c r="UVH36" i="304"/>
  <c r="UVI36" i="304"/>
  <c r="UVJ36" i="304"/>
  <c r="UVK36" i="304"/>
  <c r="UVL36" i="304"/>
  <c r="UVM36" i="304"/>
  <c r="UVN36" i="304"/>
  <c r="UVO36" i="304"/>
  <c r="UVP36" i="304"/>
  <c r="UVQ36" i="304"/>
  <c r="UVR36" i="304"/>
  <c r="UVS36" i="304"/>
  <c r="UVT36" i="304"/>
  <c r="UVU36" i="304"/>
  <c r="UVV36" i="304"/>
  <c r="UVW36" i="304"/>
  <c r="UVX36" i="304"/>
  <c r="UVY36" i="304"/>
  <c r="UVZ36" i="304"/>
  <c r="UWA36" i="304"/>
  <c r="UWB36" i="304"/>
  <c r="UWC36" i="304"/>
  <c r="UWD36" i="304"/>
  <c r="UWE36" i="304"/>
  <c r="UWF36" i="304"/>
  <c r="UWG36" i="304"/>
  <c r="UWH36" i="304"/>
  <c r="UWI36" i="304"/>
  <c r="UWJ36" i="304"/>
  <c r="UWK36" i="304"/>
  <c r="UWL36" i="304"/>
  <c r="UWM36" i="304"/>
  <c r="UWN36" i="304"/>
  <c r="UWO36" i="304"/>
  <c r="UWP36" i="304"/>
  <c r="UWQ36" i="304"/>
  <c r="UWR36" i="304"/>
  <c r="UWS36" i="304"/>
  <c r="UWT36" i="304"/>
  <c r="UWU36" i="304"/>
  <c r="UWV36" i="304"/>
  <c r="UWW36" i="304"/>
  <c r="UWX36" i="304"/>
  <c r="UWY36" i="304"/>
  <c r="UWZ36" i="304"/>
  <c r="UXA36" i="304"/>
  <c r="UXB36" i="304"/>
  <c r="UXC36" i="304"/>
  <c r="UXD36" i="304"/>
  <c r="UXE36" i="304"/>
  <c r="UXF36" i="304"/>
  <c r="UXG36" i="304"/>
  <c r="UXH36" i="304"/>
  <c r="UXI36" i="304"/>
  <c r="UXJ36" i="304"/>
  <c r="UXK36" i="304"/>
  <c r="UXL36" i="304"/>
  <c r="UXM36" i="304"/>
  <c r="UXN36" i="304"/>
  <c r="UXO36" i="304"/>
  <c r="UXP36" i="304"/>
  <c r="UXQ36" i="304"/>
  <c r="UXR36" i="304"/>
  <c r="UXS36" i="304"/>
  <c r="UXT36" i="304"/>
  <c r="UXU36" i="304"/>
  <c r="UXV36" i="304"/>
  <c r="UXW36" i="304"/>
  <c r="UXX36" i="304"/>
  <c r="UXY36" i="304"/>
  <c r="UXZ36" i="304"/>
  <c r="UYA36" i="304"/>
  <c r="UYB36" i="304"/>
  <c r="UYC36" i="304"/>
  <c r="UYD36" i="304"/>
  <c r="UYE36" i="304"/>
  <c r="UYF36" i="304"/>
  <c r="UYG36" i="304"/>
  <c r="UYH36" i="304"/>
  <c r="UYI36" i="304"/>
  <c r="UYJ36" i="304"/>
  <c r="UYK36" i="304"/>
  <c r="UYL36" i="304"/>
  <c r="UYM36" i="304"/>
  <c r="UYN36" i="304"/>
  <c r="UYO36" i="304"/>
  <c r="UYP36" i="304"/>
  <c r="UYQ36" i="304"/>
  <c r="UYR36" i="304"/>
  <c r="UYS36" i="304"/>
  <c r="UYT36" i="304"/>
  <c r="UYU36" i="304"/>
  <c r="UYV36" i="304"/>
  <c r="UYW36" i="304"/>
  <c r="UYX36" i="304"/>
  <c r="UYY36" i="304"/>
  <c r="UYZ36" i="304"/>
  <c r="UZA36" i="304"/>
  <c r="UZB36" i="304"/>
  <c r="UZC36" i="304"/>
  <c r="UZD36" i="304"/>
  <c r="UZE36" i="304"/>
  <c r="UZF36" i="304"/>
  <c r="UZG36" i="304"/>
  <c r="UZH36" i="304"/>
  <c r="UZI36" i="304"/>
  <c r="UZJ36" i="304"/>
  <c r="UZK36" i="304"/>
  <c r="UZL36" i="304"/>
  <c r="UZM36" i="304"/>
  <c r="UZN36" i="304"/>
  <c r="UZO36" i="304"/>
  <c r="UZP36" i="304"/>
  <c r="UZQ36" i="304"/>
  <c r="UZR36" i="304"/>
  <c r="UZS36" i="304"/>
  <c r="UZT36" i="304"/>
  <c r="UZU36" i="304"/>
  <c r="UZV36" i="304"/>
  <c r="UZW36" i="304"/>
  <c r="UZX36" i="304"/>
  <c r="UZY36" i="304"/>
  <c r="UZZ36" i="304"/>
  <c r="VAA36" i="304"/>
  <c r="VAB36" i="304"/>
  <c r="VAC36" i="304"/>
  <c r="VAD36" i="304"/>
  <c r="VAE36" i="304"/>
  <c r="VAF36" i="304"/>
  <c r="VAG36" i="304"/>
  <c r="VAH36" i="304"/>
  <c r="VAI36" i="304"/>
  <c r="VAJ36" i="304"/>
  <c r="VAK36" i="304"/>
  <c r="VAL36" i="304"/>
  <c r="VAM36" i="304"/>
  <c r="VAN36" i="304"/>
  <c r="VAO36" i="304"/>
  <c r="VAP36" i="304"/>
  <c r="VAQ36" i="304"/>
  <c r="VAR36" i="304"/>
  <c r="VAS36" i="304"/>
  <c r="VAT36" i="304"/>
  <c r="VAU36" i="304"/>
  <c r="VAV36" i="304"/>
  <c r="VAW36" i="304"/>
  <c r="VAX36" i="304"/>
  <c r="VAY36" i="304"/>
  <c r="VAZ36" i="304"/>
  <c r="VBA36" i="304"/>
  <c r="VBB36" i="304"/>
  <c r="VBC36" i="304"/>
  <c r="VBD36" i="304"/>
  <c r="VBE36" i="304"/>
  <c r="VBF36" i="304"/>
  <c r="VBG36" i="304"/>
  <c r="VBH36" i="304"/>
  <c r="VBI36" i="304"/>
  <c r="VBJ36" i="304"/>
  <c r="VBK36" i="304"/>
  <c r="VBL36" i="304"/>
  <c r="VBM36" i="304"/>
  <c r="VBN36" i="304"/>
  <c r="VBO36" i="304"/>
  <c r="VBP36" i="304"/>
  <c r="VBQ36" i="304"/>
  <c r="VBR36" i="304"/>
  <c r="VBS36" i="304"/>
  <c r="VBT36" i="304"/>
  <c r="VBU36" i="304"/>
  <c r="VBV36" i="304"/>
  <c r="VBW36" i="304"/>
  <c r="VBX36" i="304"/>
  <c r="VBY36" i="304"/>
  <c r="VBZ36" i="304"/>
  <c r="VCA36" i="304"/>
  <c r="VCB36" i="304"/>
  <c r="VCC36" i="304"/>
  <c r="VCD36" i="304"/>
  <c r="VCE36" i="304"/>
  <c r="VCF36" i="304"/>
  <c r="VCG36" i="304"/>
  <c r="VCH36" i="304"/>
  <c r="VCI36" i="304"/>
  <c r="VCJ36" i="304"/>
  <c r="VCK36" i="304"/>
  <c r="VCL36" i="304"/>
  <c r="VCM36" i="304"/>
  <c r="VCN36" i="304"/>
  <c r="VCO36" i="304"/>
  <c r="VCP36" i="304"/>
  <c r="VCQ36" i="304"/>
  <c r="VCR36" i="304"/>
  <c r="VCS36" i="304"/>
  <c r="VCT36" i="304"/>
  <c r="VCU36" i="304"/>
  <c r="VCV36" i="304"/>
  <c r="VCW36" i="304"/>
  <c r="VCX36" i="304"/>
  <c r="VCY36" i="304"/>
  <c r="VCZ36" i="304"/>
  <c r="VDA36" i="304"/>
  <c r="VDB36" i="304"/>
  <c r="VDC36" i="304"/>
  <c r="VDD36" i="304"/>
  <c r="VDE36" i="304"/>
  <c r="VDF36" i="304"/>
  <c r="VDG36" i="304"/>
  <c r="VDH36" i="304"/>
  <c r="VDI36" i="304"/>
  <c r="VDJ36" i="304"/>
  <c r="VDK36" i="304"/>
  <c r="VDL36" i="304"/>
  <c r="VDM36" i="304"/>
  <c r="VDN36" i="304"/>
  <c r="VDO36" i="304"/>
  <c r="VDP36" i="304"/>
  <c r="VDQ36" i="304"/>
  <c r="VDR36" i="304"/>
  <c r="VDS36" i="304"/>
  <c r="VDT36" i="304"/>
  <c r="VDU36" i="304"/>
  <c r="VDV36" i="304"/>
  <c r="VDW36" i="304"/>
  <c r="VDX36" i="304"/>
  <c r="VDY36" i="304"/>
  <c r="VDZ36" i="304"/>
  <c r="VEA36" i="304"/>
  <c r="VEB36" i="304"/>
  <c r="VEC36" i="304"/>
  <c r="VED36" i="304"/>
  <c r="VEE36" i="304"/>
  <c r="VEF36" i="304"/>
  <c r="VEG36" i="304"/>
  <c r="VEH36" i="304"/>
  <c r="VEI36" i="304"/>
  <c r="VEJ36" i="304"/>
  <c r="VEK36" i="304"/>
  <c r="VEL36" i="304"/>
  <c r="VEM36" i="304"/>
  <c r="VEN36" i="304"/>
  <c r="VEO36" i="304"/>
  <c r="VEP36" i="304"/>
  <c r="VEQ36" i="304"/>
  <c r="VER36" i="304"/>
  <c r="VES36" i="304"/>
  <c r="VET36" i="304"/>
  <c r="VEU36" i="304"/>
  <c r="VEV36" i="304"/>
  <c r="VEW36" i="304"/>
  <c r="VEX36" i="304"/>
  <c r="VEY36" i="304"/>
  <c r="VEZ36" i="304"/>
  <c r="VFA36" i="304"/>
  <c r="VFB36" i="304"/>
  <c r="VFC36" i="304"/>
  <c r="VFD36" i="304"/>
  <c r="VFE36" i="304"/>
  <c r="VFF36" i="304"/>
  <c r="VFG36" i="304"/>
  <c r="VFH36" i="304"/>
  <c r="VFI36" i="304"/>
  <c r="VFJ36" i="304"/>
  <c r="VFK36" i="304"/>
  <c r="VFL36" i="304"/>
  <c r="VFM36" i="304"/>
  <c r="VFN36" i="304"/>
  <c r="VFO36" i="304"/>
  <c r="VFP36" i="304"/>
  <c r="VFQ36" i="304"/>
  <c r="VFR36" i="304"/>
  <c r="VFS36" i="304"/>
  <c r="VFT36" i="304"/>
  <c r="VFU36" i="304"/>
  <c r="VFV36" i="304"/>
  <c r="VFW36" i="304"/>
  <c r="VFX36" i="304"/>
  <c r="VFY36" i="304"/>
  <c r="VFZ36" i="304"/>
  <c r="VGA36" i="304"/>
  <c r="VGB36" i="304"/>
  <c r="VGC36" i="304"/>
  <c r="VGD36" i="304"/>
  <c r="VGE36" i="304"/>
  <c r="VGF36" i="304"/>
  <c r="VGG36" i="304"/>
  <c r="VGH36" i="304"/>
  <c r="VGI36" i="304"/>
  <c r="VGJ36" i="304"/>
  <c r="VGK36" i="304"/>
  <c r="VGL36" i="304"/>
  <c r="VGM36" i="304"/>
  <c r="VGN36" i="304"/>
  <c r="VGO36" i="304"/>
  <c r="VGP36" i="304"/>
  <c r="VGQ36" i="304"/>
  <c r="VGR36" i="304"/>
  <c r="VGS36" i="304"/>
  <c r="VGT36" i="304"/>
  <c r="VGU36" i="304"/>
  <c r="VGV36" i="304"/>
  <c r="VGW36" i="304"/>
  <c r="VGX36" i="304"/>
  <c r="VGY36" i="304"/>
  <c r="VGZ36" i="304"/>
  <c r="VHA36" i="304"/>
  <c r="VHB36" i="304"/>
  <c r="VHC36" i="304"/>
  <c r="VHD36" i="304"/>
  <c r="VHE36" i="304"/>
  <c r="VHF36" i="304"/>
  <c r="VHG36" i="304"/>
  <c r="VHH36" i="304"/>
  <c r="VHI36" i="304"/>
  <c r="VHJ36" i="304"/>
  <c r="VHK36" i="304"/>
  <c r="VHL36" i="304"/>
  <c r="VHM36" i="304"/>
  <c r="VHN36" i="304"/>
  <c r="VHO36" i="304"/>
  <c r="VHP36" i="304"/>
  <c r="VHQ36" i="304"/>
  <c r="VHR36" i="304"/>
  <c r="VHS36" i="304"/>
  <c r="VHT36" i="304"/>
  <c r="VHU36" i="304"/>
  <c r="VHV36" i="304"/>
  <c r="VHW36" i="304"/>
  <c r="VHX36" i="304"/>
  <c r="VHY36" i="304"/>
  <c r="VHZ36" i="304"/>
  <c r="VIA36" i="304"/>
  <c r="VIB36" i="304"/>
  <c r="VIC36" i="304"/>
  <c r="VID36" i="304"/>
  <c r="VIE36" i="304"/>
  <c r="VIF36" i="304"/>
  <c r="VIG36" i="304"/>
  <c r="VIH36" i="304"/>
  <c r="VII36" i="304"/>
  <c r="VIJ36" i="304"/>
  <c r="VIK36" i="304"/>
  <c r="VIL36" i="304"/>
  <c r="VIM36" i="304"/>
  <c r="VIN36" i="304"/>
  <c r="VIO36" i="304"/>
  <c r="VIP36" i="304"/>
  <c r="VIQ36" i="304"/>
  <c r="VIR36" i="304"/>
  <c r="VIS36" i="304"/>
  <c r="VIT36" i="304"/>
  <c r="VIU36" i="304"/>
  <c r="VIV36" i="304"/>
  <c r="VIW36" i="304"/>
  <c r="VIX36" i="304"/>
  <c r="VIY36" i="304"/>
  <c r="VIZ36" i="304"/>
  <c r="VJA36" i="304"/>
  <c r="VJB36" i="304"/>
  <c r="VJC36" i="304"/>
  <c r="VJD36" i="304"/>
  <c r="VJE36" i="304"/>
  <c r="VJF36" i="304"/>
  <c r="VJG36" i="304"/>
  <c r="VJH36" i="304"/>
  <c r="VJI36" i="304"/>
  <c r="VJJ36" i="304"/>
  <c r="VJK36" i="304"/>
  <c r="VJL36" i="304"/>
  <c r="VJM36" i="304"/>
  <c r="VJN36" i="304"/>
  <c r="VJO36" i="304"/>
  <c r="VJP36" i="304"/>
  <c r="VJQ36" i="304"/>
  <c r="VJR36" i="304"/>
  <c r="VJS36" i="304"/>
  <c r="VJT36" i="304"/>
  <c r="VJU36" i="304"/>
  <c r="VJV36" i="304"/>
  <c r="VJW36" i="304"/>
  <c r="VJX36" i="304"/>
  <c r="VJY36" i="304"/>
  <c r="VJZ36" i="304"/>
  <c r="VKA36" i="304"/>
  <c r="VKB36" i="304"/>
  <c r="VKC36" i="304"/>
  <c r="VKD36" i="304"/>
  <c r="VKE36" i="304"/>
  <c r="VKF36" i="304"/>
  <c r="VKG36" i="304"/>
  <c r="VKH36" i="304"/>
  <c r="VKI36" i="304"/>
  <c r="VKJ36" i="304"/>
  <c r="VKK36" i="304"/>
  <c r="VKL36" i="304"/>
  <c r="VKM36" i="304"/>
  <c r="VKN36" i="304"/>
  <c r="VKO36" i="304"/>
  <c r="VKP36" i="304"/>
  <c r="VKQ36" i="304"/>
  <c r="VKR36" i="304"/>
  <c r="VKS36" i="304"/>
  <c r="VKT36" i="304"/>
  <c r="VKU36" i="304"/>
  <c r="VKV36" i="304"/>
  <c r="VKW36" i="304"/>
  <c r="VKX36" i="304"/>
  <c r="VKY36" i="304"/>
  <c r="VKZ36" i="304"/>
  <c r="VLA36" i="304"/>
  <c r="VLB36" i="304"/>
  <c r="VLC36" i="304"/>
  <c r="VLD36" i="304"/>
  <c r="VLE36" i="304"/>
  <c r="VLF36" i="304"/>
  <c r="VLG36" i="304"/>
  <c r="VLH36" i="304"/>
  <c r="VLI36" i="304"/>
  <c r="VLJ36" i="304"/>
  <c r="VLK36" i="304"/>
  <c r="VLL36" i="304"/>
  <c r="VLM36" i="304"/>
  <c r="VLN36" i="304"/>
  <c r="VLO36" i="304"/>
  <c r="VLP36" i="304"/>
  <c r="VLQ36" i="304"/>
  <c r="VLR36" i="304"/>
  <c r="VLS36" i="304"/>
  <c r="VLT36" i="304"/>
  <c r="VLU36" i="304"/>
  <c r="VLV36" i="304"/>
  <c r="VLW36" i="304"/>
  <c r="VLX36" i="304"/>
  <c r="VLY36" i="304"/>
  <c r="VLZ36" i="304"/>
  <c r="VMA36" i="304"/>
  <c r="VMB36" i="304"/>
  <c r="VMC36" i="304"/>
  <c r="VMD36" i="304"/>
  <c r="VME36" i="304"/>
  <c r="VMF36" i="304"/>
  <c r="VMG36" i="304"/>
  <c r="VMH36" i="304"/>
  <c r="VMI36" i="304"/>
  <c r="VMJ36" i="304"/>
  <c r="VMK36" i="304"/>
  <c r="VML36" i="304"/>
  <c r="VMM36" i="304"/>
  <c r="VMN36" i="304"/>
  <c r="VMO36" i="304"/>
  <c r="VMP36" i="304"/>
  <c r="VMQ36" i="304"/>
  <c r="VMR36" i="304"/>
  <c r="VMS36" i="304"/>
  <c r="VMT36" i="304"/>
  <c r="VMU36" i="304"/>
  <c r="VMV36" i="304"/>
  <c r="VMW36" i="304"/>
  <c r="VMX36" i="304"/>
  <c r="VMY36" i="304"/>
  <c r="VMZ36" i="304"/>
  <c r="VNA36" i="304"/>
  <c r="VNB36" i="304"/>
  <c r="VNC36" i="304"/>
  <c r="VND36" i="304"/>
  <c r="VNE36" i="304"/>
  <c r="VNF36" i="304"/>
  <c r="VNG36" i="304"/>
  <c r="VNH36" i="304"/>
  <c r="VNI36" i="304"/>
  <c r="VNJ36" i="304"/>
  <c r="VNK36" i="304"/>
  <c r="VNL36" i="304"/>
  <c r="VNM36" i="304"/>
  <c r="VNN36" i="304"/>
  <c r="VNO36" i="304"/>
  <c r="VNP36" i="304"/>
  <c r="VNQ36" i="304"/>
  <c r="VNR36" i="304"/>
  <c r="VNS36" i="304"/>
  <c r="VNT36" i="304"/>
  <c r="VNU36" i="304"/>
  <c r="VNV36" i="304"/>
  <c r="VNW36" i="304"/>
  <c r="VNX36" i="304"/>
  <c r="VNY36" i="304"/>
  <c r="VNZ36" i="304"/>
  <c r="VOA36" i="304"/>
  <c r="VOB36" i="304"/>
  <c r="VOC36" i="304"/>
  <c r="VOD36" i="304"/>
  <c r="VOE36" i="304"/>
  <c r="VOF36" i="304"/>
  <c r="VOG36" i="304"/>
  <c r="VOH36" i="304"/>
  <c r="VOI36" i="304"/>
  <c r="VOJ36" i="304"/>
  <c r="VOK36" i="304"/>
  <c r="VOL36" i="304"/>
  <c r="VOM36" i="304"/>
  <c r="VON36" i="304"/>
  <c r="VOO36" i="304"/>
  <c r="VOP36" i="304"/>
  <c r="VOQ36" i="304"/>
  <c r="VOR36" i="304"/>
  <c r="VOS36" i="304"/>
  <c r="VOT36" i="304"/>
  <c r="VOU36" i="304"/>
  <c r="VOV36" i="304"/>
  <c r="VOW36" i="304"/>
  <c r="VOX36" i="304"/>
  <c r="VOY36" i="304"/>
  <c r="VOZ36" i="304"/>
  <c r="VPA36" i="304"/>
  <c r="VPB36" i="304"/>
  <c r="VPC36" i="304"/>
  <c r="VPD36" i="304"/>
  <c r="VPE36" i="304"/>
  <c r="VPF36" i="304"/>
  <c r="VPG36" i="304"/>
  <c r="VPH36" i="304"/>
  <c r="VPI36" i="304"/>
  <c r="VPJ36" i="304"/>
  <c r="VPK36" i="304"/>
  <c r="VPL36" i="304"/>
  <c r="VPM36" i="304"/>
  <c r="VPN36" i="304"/>
  <c r="VPO36" i="304"/>
  <c r="VPP36" i="304"/>
  <c r="VPQ36" i="304"/>
  <c r="VPR36" i="304"/>
  <c r="VPS36" i="304"/>
  <c r="VPT36" i="304"/>
  <c r="VPU36" i="304"/>
  <c r="VPV36" i="304"/>
  <c r="VPW36" i="304"/>
  <c r="VPX36" i="304"/>
  <c r="VPY36" i="304"/>
  <c r="VPZ36" i="304"/>
  <c r="VQA36" i="304"/>
  <c r="VQB36" i="304"/>
  <c r="VQC36" i="304"/>
  <c r="VQD36" i="304"/>
  <c r="VQE36" i="304"/>
  <c r="VQF36" i="304"/>
  <c r="VQG36" i="304"/>
  <c r="VQH36" i="304"/>
  <c r="VQI36" i="304"/>
  <c r="VQJ36" i="304"/>
  <c r="VQK36" i="304"/>
  <c r="VQL36" i="304"/>
  <c r="VQM36" i="304"/>
  <c r="VQN36" i="304"/>
  <c r="VQO36" i="304"/>
  <c r="VQP36" i="304"/>
  <c r="VQQ36" i="304"/>
  <c r="VQR36" i="304"/>
  <c r="VQS36" i="304"/>
  <c r="VQT36" i="304"/>
  <c r="VQU36" i="304"/>
  <c r="VQV36" i="304"/>
  <c r="VQW36" i="304"/>
  <c r="VQX36" i="304"/>
  <c r="VQY36" i="304"/>
  <c r="VQZ36" i="304"/>
  <c r="VRA36" i="304"/>
  <c r="VRB36" i="304"/>
  <c r="VRC36" i="304"/>
  <c r="VRD36" i="304"/>
  <c r="VRE36" i="304"/>
  <c r="VRF36" i="304"/>
  <c r="VRG36" i="304"/>
  <c r="VRH36" i="304"/>
  <c r="VRI36" i="304"/>
  <c r="VRJ36" i="304"/>
  <c r="VRK36" i="304"/>
  <c r="VRL36" i="304"/>
  <c r="VRM36" i="304"/>
  <c r="VRN36" i="304"/>
  <c r="VRO36" i="304"/>
  <c r="VRP36" i="304"/>
  <c r="VRQ36" i="304"/>
  <c r="VRR36" i="304"/>
  <c r="VRS36" i="304"/>
  <c r="VRT36" i="304"/>
  <c r="VRU36" i="304"/>
  <c r="VRV36" i="304"/>
  <c r="VRW36" i="304"/>
  <c r="VRX36" i="304"/>
  <c r="VRY36" i="304"/>
  <c r="VRZ36" i="304"/>
  <c r="VSA36" i="304"/>
  <c r="VSB36" i="304"/>
  <c r="VSC36" i="304"/>
  <c r="VSD36" i="304"/>
  <c r="VSE36" i="304"/>
  <c r="VSF36" i="304"/>
  <c r="VSG36" i="304"/>
  <c r="VSH36" i="304"/>
  <c r="VSI36" i="304"/>
  <c r="VSJ36" i="304"/>
  <c r="VSK36" i="304"/>
  <c r="VSL36" i="304"/>
  <c r="VSM36" i="304"/>
  <c r="VSN36" i="304"/>
  <c r="VSO36" i="304"/>
  <c r="VSP36" i="304"/>
  <c r="VSQ36" i="304"/>
  <c r="VSR36" i="304"/>
  <c r="VSS36" i="304"/>
  <c r="VST36" i="304"/>
  <c r="VSU36" i="304"/>
  <c r="VSV36" i="304"/>
  <c r="VSW36" i="304"/>
  <c r="VSX36" i="304"/>
  <c r="VSY36" i="304"/>
  <c r="VSZ36" i="304"/>
  <c r="VTA36" i="304"/>
  <c r="VTB36" i="304"/>
  <c r="VTC36" i="304"/>
  <c r="VTD36" i="304"/>
  <c r="VTE36" i="304"/>
  <c r="VTF36" i="304"/>
  <c r="VTG36" i="304"/>
  <c r="VTH36" i="304"/>
  <c r="VTI36" i="304"/>
  <c r="VTJ36" i="304"/>
  <c r="VTK36" i="304"/>
  <c r="VTL36" i="304"/>
  <c r="VTM36" i="304"/>
  <c r="VTN36" i="304"/>
  <c r="VTO36" i="304"/>
  <c r="VTP36" i="304"/>
  <c r="VTQ36" i="304"/>
  <c r="VTR36" i="304"/>
  <c r="VTS36" i="304"/>
  <c r="VTT36" i="304"/>
  <c r="VTU36" i="304"/>
  <c r="VTV36" i="304"/>
  <c r="VTW36" i="304"/>
  <c r="VTX36" i="304"/>
  <c r="VTY36" i="304"/>
  <c r="VTZ36" i="304"/>
  <c r="VUA36" i="304"/>
  <c r="VUB36" i="304"/>
  <c r="VUC36" i="304"/>
  <c r="VUD36" i="304"/>
  <c r="VUE36" i="304"/>
  <c r="VUF36" i="304"/>
  <c r="VUG36" i="304"/>
  <c r="VUH36" i="304"/>
  <c r="VUI36" i="304"/>
  <c r="VUJ36" i="304"/>
  <c r="VUK36" i="304"/>
  <c r="VUL36" i="304"/>
  <c r="VUM36" i="304"/>
  <c r="VUN36" i="304"/>
  <c r="VUO36" i="304"/>
  <c r="VUP36" i="304"/>
  <c r="VUQ36" i="304"/>
  <c r="VUR36" i="304"/>
  <c r="VUS36" i="304"/>
  <c r="VUT36" i="304"/>
  <c r="VUU36" i="304"/>
  <c r="VUV36" i="304"/>
  <c r="VUW36" i="304"/>
  <c r="VUX36" i="304"/>
  <c r="VUY36" i="304"/>
  <c r="VUZ36" i="304"/>
  <c r="VVA36" i="304"/>
  <c r="VVB36" i="304"/>
  <c r="VVC36" i="304"/>
  <c r="VVD36" i="304"/>
  <c r="VVE36" i="304"/>
  <c r="VVF36" i="304"/>
  <c r="VVG36" i="304"/>
  <c r="VVH36" i="304"/>
  <c r="VVI36" i="304"/>
  <c r="VVJ36" i="304"/>
  <c r="VVK36" i="304"/>
  <c r="VVL36" i="304"/>
  <c r="VVM36" i="304"/>
  <c r="VVN36" i="304"/>
  <c r="VVO36" i="304"/>
  <c r="VVP36" i="304"/>
  <c r="VVQ36" i="304"/>
  <c r="VVR36" i="304"/>
  <c r="VVS36" i="304"/>
  <c r="VVT36" i="304"/>
  <c r="VVU36" i="304"/>
  <c r="VVV36" i="304"/>
  <c r="VVW36" i="304"/>
  <c r="VVX36" i="304"/>
  <c r="VVY36" i="304"/>
  <c r="VVZ36" i="304"/>
  <c r="VWA36" i="304"/>
  <c r="VWB36" i="304"/>
  <c r="VWC36" i="304"/>
  <c r="VWD36" i="304"/>
  <c r="VWE36" i="304"/>
  <c r="VWF36" i="304"/>
  <c r="VWG36" i="304"/>
  <c r="VWH36" i="304"/>
  <c r="VWI36" i="304"/>
  <c r="VWJ36" i="304"/>
  <c r="VWK36" i="304"/>
  <c r="VWL36" i="304"/>
  <c r="VWM36" i="304"/>
  <c r="VWN36" i="304"/>
  <c r="VWO36" i="304"/>
  <c r="VWP36" i="304"/>
  <c r="VWQ36" i="304"/>
  <c r="VWR36" i="304"/>
  <c r="VWS36" i="304"/>
  <c r="VWT36" i="304"/>
  <c r="VWU36" i="304"/>
  <c r="VWV36" i="304"/>
  <c r="VWW36" i="304"/>
  <c r="VWX36" i="304"/>
  <c r="VWY36" i="304"/>
  <c r="VWZ36" i="304"/>
  <c r="VXA36" i="304"/>
  <c r="VXB36" i="304"/>
  <c r="VXC36" i="304"/>
  <c r="VXD36" i="304"/>
  <c r="VXE36" i="304"/>
  <c r="VXF36" i="304"/>
  <c r="VXG36" i="304"/>
  <c r="VXH36" i="304"/>
  <c r="VXI36" i="304"/>
  <c r="VXJ36" i="304"/>
  <c r="VXK36" i="304"/>
  <c r="VXL36" i="304"/>
  <c r="VXM36" i="304"/>
  <c r="VXN36" i="304"/>
  <c r="VXO36" i="304"/>
  <c r="VXP36" i="304"/>
  <c r="VXQ36" i="304"/>
  <c r="VXR36" i="304"/>
  <c r="VXS36" i="304"/>
  <c r="VXT36" i="304"/>
  <c r="VXU36" i="304"/>
  <c r="VXV36" i="304"/>
  <c r="VXW36" i="304"/>
  <c r="VXX36" i="304"/>
  <c r="VXY36" i="304"/>
  <c r="VXZ36" i="304"/>
  <c r="VYA36" i="304"/>
  <c r="VYB36" i="304"/>
  <c r="VYC36" i="304"/>
  <c r="VYD36" i="304"/>
  <c r="VYE36" i="304"/>
  <c r="VYF36" i="304"/>
  <c r="VYG36" i="304"/>
  <c r="VYH36" i="304"/>
  <c r="VYI36" i="304"/>
  <c r="VYJ36" i="304"/>
  <c r="VYK36" i="304"/>
  <c r="VYL36" i="304"/>
  <c r="VYM36" i="304"/>
  <c r="VYN36" i="304"/>
  <c r="VYO36" i="304"/>
  <c r="VYP36" i="304"/>
  <c r="VYQ36" i="304"/>
  <c r="VYR36" i="304"/>
  <c r="VYS36" i="304"/>
  <c r="VYT36" i="304"/>
  <c r="VYU36" i="304"/>
  <c r="VYV36" i="304"/>
  <c r="VYW36" i="304"/>
  <c r="VYX36" i="304"/>
  <c r="VYY36" i="304"/>
  <c r="VYZ36" i="304"/>
  <c r="VZA36" i="304"/>
  <c r="VZB36" i="304"/>
  <c r="VZC36" i="304"/>
  <c r="VZD36" i="304"/>
  <c r="VZE36" i="304"/>
  <c r="VZF36" i="304"/>
  <c r="VZG36" i="304"/>
  <c r="VZH36" i="304"/>
  <c r="VZI36" i="304"/>
  <c r="VZJ36" i="304"/>
  <c r="VZK36" i="304"/>
  <c r="VZL36" i="304"/>
  <c r="VZM36" i="304"/>
  <c r="VZN36" i="304"/>
  <c r="VZO36" i="304"/>
  <c r="VZP36" i="304"/>
  <c r="VZQ36" i="304"/>
  <c r="VZR36" i="304"/>
  <c r="VZS36" i="304"/>
  <c r="VZT36" i="304"/>
  <c r="VZU36" i="304"/>
  <c r="VZV36" i="304"/>
  <c r="VZW36" i="304"/>
  <c r="VZX36" i="304"/>
  <c r="VZY36" i="304"/>
  <c r="VZZ36" i="304"/>
  <c r="WAA36" i="304"/>
  <c r="WAB36" i="304"/>
  <c r="WAC36" i="304"/>
  <c r="WAD36" i="304"/>
  <c r="WAE36" i="304"/>
  <c r="WAF36" i="304"/>
  <c r="WAG36" i="304"/>
  <c r="WAH36" i="304"/>
  <c r="WAI36" i="304"/>
  <c r="WAJ36" i="304"/>
  <c r="WAK36" i="304"/>
  <c r="WAL36" i="304"/>
  <c r="WAM36" i="304"/>
  <c r="WAN36" i="304"/>
  <c r="WAO36" i="304"/>
  <c r="WAP36" i="304"/>
  <c r="WAQ36" i="304"/>
  <c r="WAR36" i="304"/>
  <c r="WAS36" i="304"/>
  <c r="WAT36" i="304"/>
  <c r="WAU36" i="304"/>
  <c r="WAV36" i="304"/>
  <c r="WAW36" i="304"/>
  <c r="WAX36" i="304"/>
  <c r="WAY36" i="304"/>
  <c r="WAZ36" i="304"/>
  <c r="WBA36" i="304"/>
  <c r="WBB36" i="304"/>
  <c r="WBC36" i="304"/>
  <c r="WBD36" i="304"/>
  <c r="WBE36" i="304"/>
  <c r="WBF36" i="304"/>
  <c r="WBG36" i="304"/>
  <c r="WBH36" i="304"/>
  <c r="WBI36" i="304"/>
  <c r="WBJ36" i="304"/>
  <c r="WBK36" i="304"/>
  <c r="WBL36" i="304"/>
  <c r="WBM36" i="304"/>
  <c r="WBN36" i="304"/>
  <c r="WBO36" i="304"/>
  <c r="WBP36" i="304"/>
  <c r="WBQ36" i="304"/>
  <c r="WBR36" i="304"/>
  <c r="WBS36" i="304"/>
  <c r="WBT36" i="304"/>
  <c r="WBU36" i="304"/>
  <c r="WBV36" i="304"/>
  <c r="WBW36" i="304"/>
  <c r="WBX36" i="304"/>
  <c r="WBY36" i="304"/>
  <c r="WBZ36" i="304"/>
  <c r="WCA36" i="304"/>
  <c r="WCB36" i="304"/>
  <c r="WCC36" i="304"/>
  <c r="WCD36" i="304"/>
  <c r="WCE36" i="304"/>
  <c r="WCF36" i="304"/>
  <c r="WCG36" i="304"/>
  <c r="WCH36" i="304"/>
  <c r="WCI36" i="304"/>
  <c r="WCJ36" i="304"/>
  <c r="WCK36" i="304"/>
  <c r="WCL36" i="304"/>
  <c r="WCM36" i="304"/>
  <c r="WCN36" i="304"/>
  <c r="WCO36" i="304"/>
  <c r="WCP36" i="304"/>
  <c r="WCQ36" i="304"/>
  <c r="WCR36" i="304"/>
  <c r="WCS36" i="304"/>
  <c r="WCT36" i="304"/>
  <c r="WCU36" i="304"/>
  <c r="WCV36" i="304"/>
  <c r="WCW36" i="304"/>
  <c r="WCX36" i="304"/>
  <c r="WCY36" i="304"/>
  <c r="WCZ36" i="304"/>
  <c r="WDA36" i="304"/>
  <c r="WDB36" i="304"/>
  <c r="WDC36" i="304"/>
  <c r="WDD36" i="304"/>
  <c r="WDE36" i="304"/>
  <c r="WDF36" i="304"/>
  <c r="WDG36" i="304"/>
  <c r="WDH36" i="304"/>
  <c r="WDI36" i="304"/>
  <c r="WDJ36" i="304"/>
  <c r="WDK36" i="304"/>
  <c r="WDL36" i="304"/>
  <c r="WDM36" i="304"/>
  <c r="WDN36" i="304"/>
  <c r="WDO36" i="304"/>
  <c r="WDP36" i="304"/>
  <c r="WDQ36" i="304"/>
  <c r="WDR36" i="304"/>
  <c r="WDS36" i="304"/>
  <c r="WDT36" i="304"/>
  <c r="WDU36" i="304"/>
  <c r="WDV36" i="304"/>
  <c r="WDW36" i="304"/>
  <c r="WDX36" i="304"/>
  <c r="WDY36" i="304"/>
  <c r="WDZ36" i="304"/>
  <c r="WEA36" i="304"/>
  <c r="WEB36" i="304"/>
  <c r="WEC36" i="304"/>
  <c r="WED36" i="304"/>
  <c r="WEE36" i="304"/>
  <c r="WEF36" i="304"/>
  <c r="WEG36" i="304"/>
  <c r="WEH36" i="304"/>
  <c r="WEI36" i="304"/>
  <c r="WEJ36" i="304"/>
  <c r="WEK36" i="304"/>
  <c r="WEL36" i="304"/>
  <c r="WEM36" i="304"/>
  <c r="WEN36" i="304"/>
  <c r="WEO36" i="304"/>
  <c r="WEP36" i="304"/>
  <c r="WEQ36" i="304"/>
  <c r="WER36" i="304"/>
  <c r="WES36" i="304"/>
  <c r="WET36" i="304"/>
  <c r="WEU36" i="304"/>
  <c r="WEV36" i="304"/>
  <c r="WEW36" i="304"/>
  <c r="WEX36" i="304"/>
  <c r="WEY36" i="304"/>
  <c r="WEZ36" i="304"/>
  <c r="WFA36" i="304"/>
  <c r="WFB36" i="304"/>
  <c r="WFC36" i="304"/>
  <c r="WFD36" i="304"/>
  <c r="WFE36" i="304"/>
  <c r="WFF36" i="304"/>
  <c r="WFG36" i="304"/>
  <c r="WFH36" i="304"/>
  <c r="WFI36" i="304"/>
  <c r="WFJ36" i="304"/>
  <c r="WFK36" i="304"/>
  <c r="WFL36" i="304"/>
  <c r="WFM36" i="304"/>
  <c r="WFN36" i="304"/>
  <c r="WFO36" i="304"/>
  <c r="WFP36" i="304"/>
  <c r="WFQ36" i="304"/>
  <c r="WFR36" i="304"/>
  <c r="WFS36" i="304"/>
  <c r="WFT36" i="304"/>
  <c r="WFU36" i="304"/>
  <c r="WFV36" i="304"/>
  <c r="WFW36" i="304"/>
  <c r="WFX36" i="304"/>
  <c r="WFY36" i="304"/>
  <c r="WFZ36" i="304"/>
  <c r="WGA36" i="304"/>
  <c r="WGB36" i="304"/>
  <c r="WGC36" i="304"/>
  <c r="WGD36" i="304"/>
  <c r="WGE36" i="304"/>
  <c r="WGF36" i="304"/>
  <c r="WGG36" i="304"/>
  <c r="WGH36" i="304"/>
  <c r="WGI36" i="304"/>
  <c r="WGJ36" i="304"/>
  <c r="WGK36" i="304"/>
  <c r="WGL36" i="304"/>
  <c r="WGM36" i="304"/>
  <c r="WGN36" i="304"/>
  <c r="WGO36" i="304"/>
  <c r="WGP36" i="304"/>
  <c r="WGQ36" i="304"/>
  <c r="WGR36" i="304"/>
  <c r="WGS36" i="304"/>
  <c r="WGT36" i="304"/>
  <c r="WGU36" i="304"/>
  <c r="WGV36" i="304"/>
  <c r="WGW36" i="304"/>
  <c r="WGX36" i="304"/>
  <c r="WGY36" i="304"/>
  <c r="WGZ36" i="304"/>
  <c r="WHA36" i="304"/>
  <c r="WHB36" i="304"/>
  <c r="WHC36" i="304"/>
  <c r="WHD36" i="304"/>
  <c r="WHE36" i="304"/>
  <c r="WHF36" i="304"/>
  <c r="WHG36" i="304"/>
  <c r="WHH36" i="304"/>
  <c r="WHI36" i="304"/>
  <c r="WHJ36" i="304"/>
  <c r="WHK36" i="304"/>
  <c r="WHL36" i="304"/>
  <c r="WHM36" i="304"/>
  <c r="WHN36" i="304"/>
  <c r="WHO36" i="304"/>
  <c r="WHP36" i="304"/>
  <c r="WHQ36" i="304"/>
  <c r="WHR36" i="304"/>
  <c r="WHS36" i="304"/>
  <c r="WHT36" i="304"/>
  <c r="WHU36" i="304"/>
  <c r="WHV36" i="304"/>
  <c r="WHW36" i="304"/>
  <c r="WHX36" i="304"/>
  <c r="WHY36" i="304"/>
  <c r="WHZ36" i="304"/>
  <c r="WIA36" i="304"/>
  <c r="WIB36" i="304"/>
  <c r="WIC36" i="304"/>
  <c r="WID36" i="304"/>
  <c r="WIE36" i="304"/>
  <c r="WIF36" i="304"/>
  <c r="WIG36" i="304"/>
  <c r="WIH36" i="304"/>
  <c r="WII36" i="304"/>
  <c r="WIJ36" i="304"/>
  <c r="WIK36" i="304"/>
  <c r="WIL36" i="304"/>
  <c r="WIM36" i="304"/>
  <c r="WIN36" i="304"/>
  <c r="WIO36" i="304"/>
  <c r="WIP36" i="304"/>
  <c r="WIQ36" i="304"/>
  <c r="WIR36" i="304"/>
  <c r="WIS36" i="304"/>
  <c r="WIT36" i="304"/>
  <c r="WIU36" i="304"/>
  <c r="WIV36" i="304"/>
  <c r="WIW36" i="304"/>
  <c r="WIX36" i="304"/>
  <c r="WIY36" i="304"/>
  <c r="WIZ36" i="304"/>
  <c r="WJA36" i="304"/>
  <c r="WJB36" i="304"/>
  <c r="WJC36" i="304"/>
  <c r="WJD36" i="304"/>
  <c r="WJE36" i="304"/>
  <c r="WJF36" i="304"/>
  <c r="WJG36" i="304"/>
  <c r="WJH36" i="304"/>
  <c r="WJI36" i="304"/>
  <c r="WJJ36" i="304"/>
  <c r="WJK36" i="304"/>
  <c r="WJL36" i="304"/>
  <c r="WJM36" i="304"/>
  <c r="WJN36" i="304"/>
  <c r="WJO36" i="304"/>
  <c r="WJP36" i="304"/>
  <c r="WJQ36" i="304"/>
  <c r="WJR36" i="304"/>
  <c r="WJS36" i="304"/>
  <c r="WJT36" i="304"/>
  <c r="WJU36" i="304"/>
  <c r="WJV36" i="304"/>
  <c r="WJW36" i="304"/>
  <c r="WJX36" i="304"/>
  <c r="WJY36" i="304"/>
  <c r="WJZ36" i="304"/>
  <c r="WKA36" i="304"/>
  <c r="WKB36" i="304"/>
  <c r="WKC36" i="304"/>
  <c r="WKD36" i="304"/>
  <c r="WKE36" i="304"/>
  <c r="WKF36" i="304"/>
  <c r="WKG36" i="304"/>
  <c r="WKH36" i="304"/>
  <c r="WKI36" i="304"/>
  <c r="WKJ36" i="304"/>
  <c r="WKK36" i="304"/>
  <c r="WKL36" i="304"/>
  <c r="WKM36" i="304"/>
  <c r="WKN36" i="304"/>
  <c r="WKO36" i="304"/>
  <c r="WKP36" i="304"/>
  <c r="WKQ36" i="304"/>
  <c r="WKR36" i="304"/>
  <c r="WKS36" i="304"/>
  <c r="WKT36" i="304"/>
  <c r="WKU36" i="304"/>
  <c r="WKV36" i="304"/>
  <c r="WKW36" i="304"/>
  <c r="WKX36" i="304"/>
  <c r="WKY36" i="304"/>
  <c r="WKZ36" i="304"/>
  <c r="WLA36" i="304"/>
  <c r="WLB36" i="304"/>
  <c r="WLC36" i="304"/>
  <c r="WLD36" i="304"/>
  <c r="WLE36" i="304"/>
  <c r="WLF36" i="304"/>
  <c r="WLG36" i="304"/>
  <c r="WLH36" i="304"/>
  <c r="WLI36" i="304"/>
  <c r="WLJ36" i="304"/>
  <c r="WLK36" i="304"/>
  <c r="WLL36" i="304"/>
  <c r="WLM36" i="304"/>
  <c r="WLN36" i="304"/>
  <c r="WLO36" i="304"/>
  <c r="WLP36" i="304"/>
  <c r="WLQ36" i="304"/>
  <c r="WLR36" i="304"/>
  <c r="WLS36" i="304"/>
  <c r="WLT36" i="304"/>
  <c r="WLU36" i="304"/>
  <c r="WLV36" i="304"/>
  <c r="WLW36" i="304"/>
  <c r="WLX36" i="304"/>
  <c r="WLY36" i="304"/>
  <c r="WLZ36" i="304"/>
  <c r="WMA36" i="304"/>
  <c r="WMB36" i="304"/>
  <c r="WMC36" i="304"/>
  <c r="WMD36" i="304"/>
  <c r="WME36" i="304"/>
  <c r="WMF36" i="304"/>
  <c r="WMG36" i="304"/>
  <c r="WMH36" i="304"/>
  <c r="WMI36" i="304"/>
  <c r="WMJ36" i="304"/>
  <c r="WMK36" i="304"/>
  <c r="WML36" i="304"/>
  <c r="WMM36" i="304"/>
  <c r="WMN36" i="304"/>
  <c r="WMO36" i="304"/>
  <c r="WMP36" i="304"/>
  <c r="WMQ36" i="304"/>
  <c r="WMR36" i="304"/>
  <c r="WMS36" i="304"/>
  <c r="WMT36" i="304"/>
  <c r="WMU36" i="304"/>
  <c r="WMV36" i="304"/>
  <c r="WMW36" i="304"/>
  <c r="WMX36" i="304"/>
  <c r="WMY36" i="304"/>
  <c r="WMZ36" i="304"/>
  <c r="WNA36" i="304"/>
  <c r="WNB36" i="304"/>
  <c r="WNC36" i="304"/>
  <c r="WND36" i="304"/>
  <c r="WNE36" i="304"/>
  <c r="WNF36" i="304"/>
  <c r="WNG36" i="304"/>
  <c r="WNH36" i="304"/>
  <c r="WNI36" i="304"/>
  <c r="WNJ36" i="304"/>
  <c r="WNK36" i="304"/>
  <c r="WNL36" i="304"/>
  <c r="WNM36" i="304"/>
  <c r="WNN36" i="304"/>
  <c r="WNO36" i="304"/>
  <c r="WNP36" i="304"/>
  <c r="WNQ36" i="304"/>
  <c r="WNR36" i="304"/>
  <c r="WNS36" i="304"/>
  <c r="WNT36" i="304"/>
  <c r="WNU36" i="304"/>
  <c r="WNV36" i="304"/>
  <c r="WNW36" i="304"/>
  <c r="WNX36" i="304"/>
  <c r="WNY36" i="304"/>
  <c r="WNZ36" i="304"/>
  <c r="WOA36" i="304"/>
  <c r="WOB36" i="304"/>
  <c r="WOC36" i="304"/>
  <c r="WOD36" i="304"/>
  <c r="WOE36" i="304"/>
  <c r="WOF36" i="304"/>
  <c r="WOG36" i="304"/>
  <c r="WOH36" i="304"/>
  <c r="WOI36" i="304"/>
  <c r="WOJ36" i="304"/>
  <c r="WOK36" i="304"/>
  <c r="WOL36" i="304"/>
  <c r="WOM36" i="304"/>
  <c r="WON36" i="304"/>
  <c r="WOO36" i="304"/>
  <c r="WOP36" i="304"/>
  <c r="WOQ36" i="304"/>
  <c r="WOR36" i="304"/>
  <c r="WOS36" i="304"/>
  <c r="WOT36" i="304"/>
  <c r="WOU36" i="304"/>
  <c r="WOV36" i="304"/>
  <c r="WOW36" i="304"/>
  <c r="WOX36" i="304"/>
  <c r="WOY36" i="304"/>
  <c r="WOZ36" i="304"/>
  <c r="WPA36" i="304"/>
  <c r="WPB36" i="304"/>
  <c r="WPC36" i="304"/>
  <c r="WPD36" i="304"/>
  <c r="WPE36" i="304"/>
  <c r="WPF36" i="304"/>
  <c r="WPG36" i="304"/>
  <c r="WPH36" i="304"/>
  <c r="WPI36" i="304"/>
  <c r="WPJ36" i="304"/>
  <c r="WPK36" i="304"/>
  <c r="WPL36" i="304"/>
  <c r="WPM36" i="304"/>
  <c r="WPN36" i="304"/>
  <c r="WPO36" i="304"/>
  <c r="WPP36" i="304"/>
  <c r="WPQ36" i="304"/>
  <c r="WPR36" i="304"/>
  <c r="WPS36" i="304"/>
  <c r="WPT36" i="304"/>
  <c r="WPU36" i="304"/>
  <c r="WPV36" i="304"/>
  <c r="WPW36" i="304"/>
  <c r="WPX36" i="304"/>
  <c r="WPY36" i="304"/>
  <c r="WPZ36" i="304"/>
  <c r="WQA36" i="304"/>
  <c r="WQB36" i="304"/>
  <c r="WQC36" i="304"/>
  <c r="WQD36" i="304"/>
  <c r="WQE36" i="304"/>
  <c r="WQF36" i="304"/>
  <c r="WQG36" i="304"/>
  <c r="WQH36" i="304"/>
  <c r="WQI36" i="304"/>
  <c r="WQJ36" i="304"/>
  <c r="WQK36" i="304"/>
  <c r="WQL36" i="304"/>
  <c r="WQM36" i="304"/>
  <c r="WQN36" i="304"/>
  <c r="WQO36" i="304"/>
  <c r="WQP36" i="304"/>
  <c r="WQQ36" i="304"/>
  <c r="WQR36" i="304"/>
  <c r="WQS36" i="304"/>
  <c r="WQT36" i="304"/>
  <c r="WQU36" i="304"/>
  <c r="WQV36" i="304"/>
  <c r="WQW36" i="304"/>
  <c r="WQX36" i="304"/>
  <c r="WQY36" i="304"/>
  <c r="WQZ36" i="304"/>
  <c r="WRA36" i="304"/>
  <c r="WRB36" i="304"/>
  <c r="WRC36" i="304"/>
  <c r="WRD36" i="304"/>
  <c r="WRE36" i="304"/>
  <c r="WRF36" i="304"/>
  <c r="WRG36" i="304"/>
  <c r="WRH36" i="304"/>
  <c r="WRI36" i="304"/>
  <c r="WRJ36" i="304"/>
  <c r="WRK36" i="304"/>
  <c r="WRL36" i="304"/>
  <c r="WRM36" i="304"/>
  <c r="WRN36" i="304"/>
  <c r="WRO36" i="304"/>
  <c r="WRP36" i="304"/>
  <c r="WRQ36" i="304"/>
  <c r="WRR36" i="304"/>
  <c r="WRS36" i="304"/>
  <c r="WRT36" i="304"/>
  <c r="WRU36" i="304"/>
  <c r="WRV36" i="304"/>
  <c r="WRW36" i="304"/>
  <c r="WRX36" i="304"/>
  <c r="WRY36" i="304"/>
  <c r="WRZ36" i="304"/>
  <c r="WSA36" i="304"/>
  <c r="WSB36" i="304"/>
  <c r="WSC36" i="304"/>
  <c r="WSD36" i="304"/>
  <c r="WSE36" i="304"/>
  <c r="WSF36" i="304"/>
  <c r="WSG36" i="304"/>
  <c r="WSH36" i="304"/>
  <c r="WSI36" i="304"/>
  <c r="WSJ36" i="304"/>
  <c r="WSK36" i="304"/>
  <c r="WSL36" i="304"/>
  <c r="WSM36" i="304"/>
  <c r="WSN36" i="304"/>
  <c r="WSO36" i="304"/>
  <c r="WSP36" i="304"/>
  <c r="WSQ36" i="304"/>
  <c r="WSR36" i="304"/>
  <c r="WSS36" i="304"/>
  <c r="WST36" i="304"/>
  <c r="WSU36" i="304"/>
  <c r="WSV36" i="304"/>
  <c r="WSW36" i="304"/>
  <c r="WSX36" i="304"/>
  <c r="WSY36" i="304"/>
  <c r="WSZ36" i="304"/>
  <c r="WTA36" i="304"/>
  <c r="WTB36" i="304"/>
  <c r="WTC36" i="304"/>
  <c r="WTD36" i="304"/>
  <c r="WTE36" i="304"/>
  <c r="WTF36" i="304"/>
  <c r="WTG36" i="304"/>
  <c r="WTH36" i="304"/>
  <c r="WTI36" i="304"/>
  <c r="WTJ36" i="304"/>
  <c r="WTK36" i="304"/>
  <c r="WTL36" i="304"/>
  <c r="WTM36" i="304"/>
  <c r="WTN36" i="304"/>
  <c r="WTO36" i="304"/>
  <c r="WTP36" i="304"/>
  <c r="WTQ36" i="304"/>
  <c r="WTR36" i="304"/>
  <c r="WTS36" i="304"/>
  <c r="WTT36" i="304"/>
  <c r="WTU36" i="304"/>
  <c r="WTV36" i="304"/>
  <c r="WTW36" i="304"/>
  <c r="WTX36" i="304"/>
  <c r="WTY36" i="304"/>
  <c r="WTZ36" i="304"/>
  <c r="WUA36" i="304"/>
  <c r="WUB36" i="304"/>
  <c r="WUC36" i="304"/>
  <c r="WUD36" i="304"/>
  <c r="WUE36" i="304"/>
  <c r="WUF36" i="304"/>
  <c r="WUG36" i="304"/>
  <c r="WUH36" i="304"/>
  <c r="WUI36" i="304"/>
  <c r="WUJ36" i="304"/>
  <c r="WUK36" i="304"/>
  <c r="WUL36" i="304"/>
  <c r="WUM36" i="304"/>
  <c r="WUN36" i="304"/>
  <c r="WUO36" i="304"/>
  <c r="WUP36" i="304"/>
  <c r="WUQ36" i="304"/>
  <c r="WUR36" i="304"/>
  <c r="WUS36" i="304"/>
  <c r="WUT36" i="304"/>
  <c r="WUU36" i="304"/>
  <c r="WUV36" i="304"/>
  <c r="WUW36" i="304"/>
  <c r="WUX36" i="304"/>
  <c r="WUY36" i="304"/>
  <c r="WUZ36" i="304"/>
  <c r="WVA36" i="304"/>
  <c r="WVB36" i="304"/>
  <c r="WVC36" i="304"/>
  <c r="WVD36" i="304"/>
  <c r="WVE36" i="304"/>
  <c r="WVF36" i="304"/>
  <c r="WVG36" i="304"/>
  <c r="WVH36" i="304"/>
  <c r="WVI36" i="304"/>
  <c r="WVJ36" i="304"/>
  <c r="WVK36" i="304"/>
  <c r="WVL36" i="304"/>
  <c r="WVM36" i="304"/>
  <c r="WVN36" i="304"/>
  <c r="WVO36" i="304"/>
  <c r="WVP36" i="304"/>
  <c r="WVQ36" i="304"/>
  <c r="WVR36" i="304"/>
  <c r="WVS36" i="304"/>
  <c r="WVT36" i="304"/>
  <c r="WVU36" i="304"/>
  <c r="WVV36" i="304"/>
  <c r="WVW36" i="304"/>
  <c r="WVX36" i="304"/>
  <c r="WVY36" i="304"/>
  <c r="WVZ36" i="304"/>
  <c r="WWA36" i="304"/>
  <c r="WWB36" i="304"/>
  <c r="WWC36" i="304"/>
  <c r="WWD36" i="304"/>
  <c r="WWE36" i="304"/>
  <c r="WWF36" i="304"/>
  <c r="WWG36" i="304"/>
  <c r="WWH36" i="304"/>
  <c r="WWI36" i="304"/>
  <c r="WWJ36" i="304"/>
  <c r="WWK36" i="304"/>
  <c r="WWL36" i="304"/>
  <c r="WWM36" i="304"/>
  <c r="WWN36" i="304"/>
  <c r="WWO36" i="304"/>
  <c r="WWP36" i="304"/>
  <c r="WWQ36" i="304"/>
  <c r="WWR36" i="304"/>
  <c r="WWS36" i="304"/>
  <c r="WWT36" i="304"/>
  <c r="WWU36" i="304"/>
  <c r="WWV36" i="304"/>
  <c r="WWW36" i="304"/>
  <c r="WWX36" i="304"/>
  <c r="WWY36" i="304"/>
  <c r="WWZ36" i="304"/>
  <c r="WXA36" i="304"/>
  <c r="WXB36" i="304"/>
  <c r="WXC36" i="304"/>
  <c r="WXD36" i="304"/>
  <c r="WXE36" i="304"/>
  <c r="WXF36" i="304"/>
  <c r="WXG36" i="304"/>
  <c r="WXH36" i="304"/>
  <c r="WXI36" i="304"/>
  <c r="WXJ36" i="304"/>
  <c r="WXK36" i="304"/>
  <c r="WXL36" i="304"/>
  <c r="WXM36" i="304"/>
  <c r="WXN36" i="304"/>
  <c r="WXO36" i="304"/>
  <c r="WXP36" i="304"/>
  <c r="WXQ36" i="304"/>
  <c r="WXR36" i="304"/>
  <c r="WXS36" i="304"/>
  <c r="WXT36" i="304"/>
  <c r="WXU36" i="304"/>
  <c r="WXV36" i="304"/>
  <c r="WXW36" i="304"/>
  <c r="WXX36" i="304"/>
  <c r="WXY36" i="304"/>
  <c r="WXZ36" i="304"/>
  <c r="WYA36" i="304"/>
  <c r="WYB36" i="304"/>
  <c r="WYC36" i="304"/>
  <c r="WYD36" i="304"/>
  <c r="WYE36" i="304"/>
  <c r="WYF36" i="304"/>
  <c r="WYG36" i="304"/>
  <c r="WYH36" i="304"/>
  <c r="WYI36" i="304"/>
  <c r="WYJ36" i="304"/>
  <c r="WYK36" i="304"/>
  <c r="WYL36" i="304"/>
  <c r="WYM36" i="304"/>
  <c r="WYN36" i="304"/>
  <c r="WYO36" i="304"/>
  <c r="WYP36" i="304"/>
  <c r="WYQ36" i="304"/>
  <c r="WYR36" i="304"/>
  <c r="WYS36" i="304"/>
  <c r="WYT36" i="304"/>
  <c r="WYU36" i="304"/>
  <c r="WYV36" i="304"/>
  <c r="WYW36" i="304"/>
  <c r="WYX36" i="304"/>
  <c r="WYY36" i="304"/>
  <c r="WYZ36" i="304"/>
  <c r="WZA36" i="304"/>
  <c r="WZB36" i="304"/>
  <c r="WZC36" i="304"/>
  <c r="WZD36" i="304"/>
  <c r="WZE36" i="304"/>
  <c r="WZF36" i="304"/>
  <c r="WZG36" i="304"/>
  <c r="WZH36" i="304"/>
  <c r="WZI36" i="304"/>
  <c r="WZJ36" i="304"/>
  <c r="WZK36" i="304"/>
  <c r="WZL36" i="304"/>
  <c r="WZM36" i="304"/>
  <c r="WZN36" i="304"/>
  <c r="WZO36" i="304"/>
  <c r="WZP36" i="304"/>
  <c r="WZQ36" i="304"/>
  <c r="WZR36" i="304"/>
  <c r="WZS36" i="304"/>
  <c r="WZT36" i="304"/>
  <c r="WZU36" i="304"/>
  <c r="WZV36" i="304"/>
  <c r="WZW36" i="304"/>
  <c r="WZX36" i="304"/>
  <c r="WZY36" i="304"/>
  <c r="WZZ36" i="304"/>
  <c r="XAA36" i="304"/>
  <c r="XAB36" i="304"/>
  <c r="XAC36" i="304"/>
  <c r="XAD36" i="304"/>
  <c r="XAE36" i="304"/>
  <c r="XAF36" i="304"/>
  <c r="XAG36" i="304"/>
  <c r="XAH36" i="304"/>
  <c r="XAI36" i="304"/>
  <c r="XAJ36" i="304"/>
  <c r="XAK36" i="304"/>
  <c r="XAL36" i="304"/>
  <c r="XAM36" i="304"/>
  <c r="XAN36" i="304"/>
  <c r="XAO36" i="304"/>
  <c r="XAP36" i="304"/>
  <c r="XAQ36" i="304"/>
  <c r="XAR36" i="304"/>
  <c r="XAS36" i="304"/>
  <c r="XAT36" i="304"/>
  <c r="XAU36" i="304"/>
  <c r="XAV36" i="304"/>
  <c r="XAW36" i="304"/>
  <c r="XAX36" i="304"/>
  <c r="XAY36" i="304"/>
  <c r="XAZ36" i="304"/>
  <c r="XBA36" i="304"/>
  <c r="XBB36" i="304"/>
  <c r="XBC36" i="304"/>
  <c r="XBD36" i="304"/>
  <c r="XBE36" i="304"/>
  <c r="XBF36" i="304"/>
  <c r="XBG36" i="304"/>
  <c r="XBH36" i="304"/>
  <c r="XBI36" i="304"/>
  <c r="XBJ36" i="304"/>
  <c r="XBK36" i="304"/>
  <c r="XBL36" i="304"/>
  <c r="XBM36" i="304"/>
  <c r="XBN36" i="304"/>
  <c r="XBO36" i="304"/>
  <c r="XBP36" i="304"/>
  <c r="XBQ36" i="304"/>
  <c r="XBR36" i="304"/>
  <c r="XBS36" i="304"/>
  <c r="XBT36" i="304"/>
  <c r="XBU36" i="304"/>
  <c r="XBV36" i="304"/>
  <c r="XBW36" i="304"/>
  <c r="XBX36" i="304"/>
  <c r="XBY36" i="304"/>
  <c r="XBZ36" i="304"/>
  <c r="XCA36" i="304"/>
  <c r="XCB36" i="304"/>
  <c r="XCC36" i="304"/>
  <c r="XCD36" i="304"/>
  <c r="XCE36" i="304"/>
  <c r="XCF36" i="304"/>
  <c r="XCG36" i="304"/>
  <c r="XCH36" i="304"/>
  <c r="XCI36" i="304"/>
  <c r="XCJ36" i="304"/>
  <c r="XCK36" i="304"/>
  <c r="XCL36" i="304"/>
  <c r="XCM36" i="304"/>
  <c r="XCN36" i="304"/>
  <c r="XCO36" i="304"/>
  <c r="XCP36" i="304"/>
  <c r="XCQ36" i="304"/>
  <c r="XCR36" i="304"/>
  <c r="XCS36" i="304"/>
  <c r="XCT36" i="304"/>
  <c r="XCU36" i="304"/>
  <c r="XCV36" i="304"/>
  <c r="XCW36" i="304"/>
  <c r="XCX36" i="304"/>
  <c r="XCY36" i="304"/>
  <c r="XCZ36" i="304"/>
  <c r="XDA36" i="304"/>
  <c r="XDB36" i="304"/>
  <c r="XDC36" i="304"/>
  <c r="XDD36" i="304"/>
  <c r="XDE36" i="304"/>
  <c r="XDF36" i="304"/>
  <c r="XDG36" i="304"/>
  <c r="XDH36" i="304"/>
  <c r="XDI36" i="304"/>
  <c r="XDJ36" i="304"/>
  <c r="XDK36" i="304"/>
  <c r="XDL36" i="304"/>
  <c r="XDM36" i="304"/>
  <c r="XDN36" i="304"/>
  <c r="XDO36" i="304"/>
  <c r="XDP36" i="304"/>
  <c r="XDQ36" i="304"/>
  <c r="XDR36" i="304"/>
  <c r="XDS36" i="304"/>
  <c r="XDT36" i="304"/>
  <c r="XDU36" i="304"/>
  <c r="XDV36" i="304"/>
  <c r="XDW36" i="304"/>
  <c r="XDX36" i="304"/>
  <c r="XDY36" i="304"/>
  <c r="XDZ36" i="304"/>
  <c r="XEA36" i="304"/>
  <c r="XEB36" i="304"/>
  <c r="XEC36" i="304"/>
  <c r="XED36" i="304"/>
  <c r="XEE36" i="304"/>
  <c r="XEF36" i="304"/>
  <c r="XEG36" i="304"/>
  <c r="XEH36" i="304"/>
  <c r="XEI36" i="304"/>
  <c r="XEJ36" i="304"/>
  <c r="XEK36" i="304"/>
  <c r="XEL36" i="304"/>
  <c r="XEM36" i="304"/>
  <c r="XEN36" i="304"/>
  <c r="XEO36" i="304"/>
  <c r="XEP36" i="304"/>
  <c r="XEQ36" i="304"/>
  <c r="XER36" i="304"/>
  <c r="XES36" i="304"/>
  <c r="XET36" i="304"/>
  <c r="XEU36" i="304"/>
  <c r="XEV36" i="304"/>
  <c r="XEW36" i="304"/>
  <c r="XEX36" i="304"/>
  <c r="XEY36" i="304"/>
  <c r="XEZ36" i="304"/>
  <c r="XFA36" i="304"/>
  <c r="XFB36" i="304"/>
  <c r="XFC36" i="304"/>
  <c r="XFD36" i="304"/>
  <c r="F101" i="278"/>
  <c r="F63" i="306"/>
  <c r="J65" i="306"/>
  <c r="J83" i="306"/>
  <c r="K65" i="306"/>
  <c r="K83" i="306"/>
  <c r="L65" i="306"/>
  <c r="L83" i="306"/>
  <c r="M65" i="306"/>
  <c r="M83" i="306"/>
  <c r="N65" i="306"/>
  <c r="N83" i="306"/>
  <c r="O65" i="306"/>
  <c r="O83" i="306"/>
  <c r="P65" i="306"/>
  <c r="P83" i="306"/>
  <c r="Q65" i="306"/>
  <c r="Q83" i="306"/>
  <c r="R65" i="306"/>
  <c r="R83" i="306"/>
  <c r="S65" i="306"/>
  <c r="S83" i="306"/>
  <c r="T65" i="306"/>
  <c r="T83" i="306"/>
  <c r="U65" i="306"/>
  <c r="U83" i="306"/>
  <c r="V65" i="306"/>
  <c r="V83" i="306"/>
  <c r="W65" i="306"/>
  <c r="W83" i="306"/>
  <c r="X65" i="306"/>
  <c r="X83" i="306"/>
  <c r="Y65" i="306"/>
  <c r="Y83" i="306"/>
  <c r="Z65" i="306"/>
  <c r="Z83" i="306"/>
  <c r="AA65" i="306"/>
  <c r="AA83" i="306"/>
  <c r="AB65" i="306"/>
  <c r="AB83" i="306"/>
  <c r="AC65" i="306"/>
  <c r="AC83" i="306"/>
  <c r="AD65" i="306"/>
  <c r="AD83" i="306"/>
  <c r="AE65" i="306"/>
  <c r="AE83" i="306"/>
  <c r="AF65" i="306"/>
  <c r="AF83" i="306"/>
  <c r="AG65" i="306"/>
  <c r="AG83" i="306"/>
  <c r="AH65" i="306"/>
  <c r="AH83" i="306"/>
  <c r="AI65" i="306"/>
  <c r="AI83" i="306"/>
  <c r="AJ65" i="306"/>
  <c r="AJ83" i="306"/>
  <c r="AK65" i="306"/>
  <c r="AK83" i="306"/>
  <c r="AL65" i="306"/>
  <c r="AL83" i="306"/>
  <c r="AM65" i="306"/>
  <c r="AM83" i="306"/>
  <c r="AN65" i="306"/>
  <c r="AN83" i="306"/>
  <c r="AO65" i="306"/>
  <c r="AO83" i="306"/>
  <c r="AP65" i="306"/>
  <c r="AP83" i="306"/>
  <c r="AQ65" i="306"/>
  <c r="AQ83" i="306"/>
  <c r="AR65" i="306"/>
  <c r="AR83" i="306"/>
  <c r="AS65" i="306"/>
  <c r="AS83" i="306"/>
  <c r="AT65" i="306"/>
  <c r="AT83" i="306"/>
  <c r="AU65" i="306"/>
  <c r="AU83" i="306"/>
  <c r="AV65" i="306"/>
  <c r="AV83" i="306"/>
  <c r="AW65" i="306"/>
  <c r="AW83" i="306"/>
  <c r="AX65" i="306"/>
  <c r="AX83" i="306"/>
  <c r="AY65" i="306"/>
  <c r="AY83" i="306"/>
  <c r="AZ65" i="306"/>
  <c r="AZ83" i="306"/>
  <c r="BA65" i="306"/>
  <c r="BA83" i="306"/>
  <c r="BB65" i="306"/>
  <c r="BB83" i="306"/>
  <c r="BC65" i="306"/>
  <c r="BC83" i="306"/>
  <c r="BD65" i="306"/>
  <c r="BD83" i="306"/>
  <c r="BE65" i="306"/>
  <c r="BE83" i="306"/>
  <c r="J84" i="306"/>
  <c r="J85" i="306"/>
  <c r="J41" i="265"/>
  <c r="K84" i="306"/>
  <c r="K85" i="306"/>
  <c r="K41" i="265"/>
  <c r="L84" i="306"/>
  <c r="L85" i="306"/>
  <c r="L41" i="265"/>
  <c r="M84" i="306"/>
  <c r="M85" i="306"/>
  <c r="M41" i="265"/>
  <c r="N84" i="306"/>
  <c r="N85" i="306"/>
  <c r="N41" i="265"/>
  <c r="O84" i="306"/>
  <c r="O85" i="306"/>
  <c r="O41" i="265"/>
  <c r="P84" i="306"/>
  <c r="P85" i="306"/>
  <c r="P41" i="265"/>
  <c r="F108" i="278"/>
  <c r="P113" i="278"/>
  <c r="Q111" i="278"/>
  <c r="Q104" i="278"/>
  <c r="Q106" i="278"/>
  <c r="Q34" i="265"/>
  <c r="Q84" i="306"/>
  <c r="Q85" i="306"/>
  <c r="Q41" i="265"/>
  <c r="Q112" i="278"/>
  <c r="Q113" i="278"/>
  <c r="R111" i="278"/>
  <c r="R104" i="278"/>
  <c r="R106" i="278"/>
  <c r="R34" i="265"/>
  <c r="R112" i="278"/>
  <c r="R113" i="278"/>
  <c r="S111" i="278"/>
  <c r="S104" i="278"/>
  <c r="S106" i="278"/>
  <c r="S34" i="265"/>
  <c r="S112" i="278"/>
  <c r="S113" i="278"/>
  <c r="T111" i="278"/>
  <c r="T104" i="278"/>
  <c r="T106" i="278"/>
  <c r="T34" i="265"/>
  <c r="T112" i="278"/>
  <c r="T113" i="278"/>
  <c r="U111" i="278"/>
  <c r="U104" i="278"/>
  <c r="U106" i="278"/>
  <c r="U34" i="265"/>
  <c r="U112" i="278"/>
  <c r="U113" i="278"/>
  <c r="V111" i="278"/>
  <c r="V104" i="278"/>
  <c r="V106" i="278"/>
  <c r="V34" i="265"/>
  <c r="V112" i="278"/>
  <c r="V113" i="278"/>
  <c r="W111" i="278"/>
  <c r="W104" i="278"/>
  <c r="W106" i="278"/>
  <c r="W34" i="265"/>
  <c r="W112" i="278"/>
  <c r="W113" i="278"/>
  <c r="X111" i="278"/>
  <c r="X104" i="278"/>
  <c r="X106" i="278"/>
  <c r="X34" i="265"/>
  <c r="X112" i="278"/>
  <c r="X113" i="278"/>
  <c r="Y111" i="278"/>
  <c r="Y104" i="278"/>
  <c r="Y106" i="278"/>
  <c r="Y34" i="265"/>
  <c r="Y112" i="278"/>
  <c r="Y113" i="278"/>
  <c r="Z111" i="278"/>
  <c r="Z104" i="278"/>
  <c r="Z106" i="278"/>
  <c r="Z34" i="265"/>
  <c r="Z112" i="278"/>
  <c r="Z113" i="278"/>
  <c r="AA111" i="278"/>
  <c r="AA104" i="278"/>
  <c r="AA106" i="278"/>
  <c r="AA34" i="265"/>
  <c r="AA112" i="278"/>
  <c r="AA113" i="278"/>
  <c r="AB111" i="278"/>
  <c r="AB104" i="278"/>
  <c r="AB106" i="278"/>
  <c r="AB34" i="265"/>
  <c r="AB112" i="278"/>
  <c r="AB113" i="278"/>
  <c r="AC111" i="278"/>
  <c r="AC104" i="278"/>
  <c r="AC106" i="278"/>
  <c r="AC34" i="265"/>
  <c r="AC112" i="278"/>
  <c r="AC113" i="278"/>
  <c r="AD111" i="278"/>
  <c r="AD104" i="278"/>
  <c r="AD106" i="278"/>
  <c r="AD34" i="265"/>
  <c r="AD112" i="278"/>
  <c r="AD113" i="278"/>
  <c r="AE111" i="278"/>
  <c r="AE104" i="278"/>
  <c r="AE106" i="278"/>
  <c r="AE34" i="265"/>
  <c r="AE112" i="278"/>
  <c r="AE113" i="278"/>
  <c r="AF111" i="278"/>
  <c r="AF104" i="278"/>
  <c r="AF106" i="278"/>
  <c r="AF34" i="265"/>
  <c r="AF112" i="278"/>
  <c r="AF113" i="278"/>
  <c r="AG111" i="278"/>
  <c r="AG104" i="278"/>
  <c r="AG106" i="278"/>
  <c r="AG34" i="265"/>
  <c r="AG112" i="278"/>
  <c r="AG113" i="278"/>
  <c r="AH111" i="278"/>
  <c r="AH104" i="278"/>
  <c r="AH106" i="278"/>
  <c r="AH34" i="265"/>
  <c r="AH112" i="278"/>
  <c r="AH113" i="278"/>
  <c r="AI111" i="278"/>
  <c r="AI104" i="278"/>
  <c r="AI106" i="278"/>
  <c r="AI34" i="265"/>
  <c r="AI112" i="278"/>
  <c r="AI113" i="278"/>
  <c r="AJ111" i="278"/>
  <c r="AJ104" i="278"/>
  <c r="AJ106" i="278"/>
  <c r="AJ34" i="265"/>
  <c r="AJ112" i="278"/>
  <c r="AJ113" i="278"/>
  <c r="AK111" i="278"/>
  <c r="AK104" i="278"/>
  <c r="AK106" i="278"/>
  <c r="AK34" i="265"/>
  <c r="AK112" i="278"/>
  <c r="AK113" i="278"/>
  <c r="AL111" i="278"/>
  <c r="AL104" i="278"/>
  <c r="AL106" i="278"/>
  <c r="AL34" i="265"/>
  <c r="AL112" i="278"/>
  <c r="AL113" i="278"/>
  <c r="AM111" i="278"/>
  <c r="AM104" i="278"/>
  <c r="AM106" i="278"/>
  <c r="AM34" i="265"/>
  <c r="AM112" i="278"/>
  <c r="AM113" i="278"/>
  <c r="AN111" i="278"/>
  <c r="AN104" i="278"/>
  <c r="AN106" i="278"/>
  <c r="AN34" i="265"/>
  <c r="AN112" i="278"/>
  <c r="AN113" i="278"/>
  <c r="AO111" i="278"/>
  <c r="AO104" i="278"/>
  <c r="AO106" i="278"/>
  <c r="AO34" i="265"/>
  <c r="AO112" i="278"/>
  <c r="AO113" i="278"/>
  <c r="AP111" i="278"/>
  <c r="AP104" i="278"/>
  <c r="AP106" i="278"/>
  <c r="AP34" i="265"/>
  <c r="AP112" i="278"/>
  <c r="AP113" i="278"/>
  <c r="AQ111" i="278"/>
  <c r="AQ104" i="278"/>
  <c r="AQ106" i="278"/>
  <c r="AQ34" i="265"/>
  <c r="AQ112" i="278"/>
  <c r="AQ113" i="278"/>
  <c r="AR111" i="278"/>
  <c r="AR104" i="278"/>
  <c r="AR106" i="278"/>
  <c r="AR34" i="265"/>
  <c r="AR112" i="278"/>
  <c r="AR113" i="278"/>
  <c r="AS111" i="278"/>
  <c r="AS104" i="278"/>
  <c r="AS106" i="278"/>
  <c r="AS34" i="265"/>
  <c r="AS112" i="278"/>
  <c r="AS113" i="278"/>
  <c r="AT111" i="278"/>
  <c r="AT104" i="278"/>
  <c r="AT106" i="278"/>
  <c r="AT34" i="265"/>
  <c r="AT112" i="278"/>
  <c r="AT113" i="278"/>
  <c r="AU111" i="278"/>
  <c r="AU104" i="278"/>
  <c r="AU106" i="278"/>
  <c r="AU34" i="265"/>
  <c r="AU112" i="278"/>
  <c r="AU113" i="278"/>
  <c r="AV111" i="278"/>
  <c r="AV104" i="278"/>
  <c r="AV106" i="278"/>
  <c r="AV34" i="265"/>
  <c r="AV112" i="278"/>
  <c r="AV113" i="278"/>
  <c r="AW111" i="278"/>
  <c r="AW104" i="278"/>
  <c r="AW106" i="278"/>
  <c r="AW34" i="265"/>
  <c r="AW112" i="278"/>
  <c r="AW113" i="278"/>
  <c r="AX111" i="278"/>
  <c r="AX104" i="278"/>
  <c r="AX106" i="278"/>
  <c r="AX34" i="265"/>
  <c r="AX112" i="278"/>
  <c r="AX113" i="278"/>
  <c r="AY111" i="278"/>
  <c r="AY104" i="278"/>
  <c r="AY106" i="278"/>
  <c r="AY34" i="265"/>
  <c r="AY112" i="278"/>
  <c r="AY113" i="278"/>
  <c r="AZ111" i="278"/>
  <c r="AZ104" i="278"/>
  <c r="AZ106" i="278"/>
  <c r="AZ34" i="265"/>
  <c r="AZ112" i="278"/>
  <c r="AZ113" i="278"/>
  <c r="BA111" i="278"/>
  <c r="BA104" i="278"/>
  <c r="BA106" i="278"/>
  <c r="BA34" i="265"/>
  <c r="BA112" i="278"/>
  <c r="BA113" i="278"/>
  <c r="BB111" i="278"/>
  <c r="BB104" i="278"/>
  <c r="BB106" i="278"/>
  <c r="BB34" i="265"/>
  <c r="BB112" i="278"/>
  <c r="BB113" i="278"/>
  <c r="BC111" i="278"/>
  <c r="BC104" i="278"/>
  <c r="BC106" i="278"/>
  <c r="BC34" i="265"/>
  <c r="BC112" i="278"/>
  <c r="BC113" i="278"/>
  <c r="BD111" i="278"/>
  <c r="BD104" i="278"/>
  <c r="BD106" i="278"/>
  <c r="BD34" i="265"/>
  <c r="BD112" i="278"/>
  <c r="BD113" i="278"/>
  <c r="BE111" i="278"/>
  <c r="BE104" i="278"/>
  <c r="BE106" i="278"/>
  <c r="BE34" i="265"/>
  <c r="BE112" i="278"/>
  <c r="BE113" i="278"/>
  <c r="BF111" i="278"/>
  <c r="BF104" i="278"/>
  <c r="BF106" i="278"/>
  <c r="BF34" i="265"/>
  <c r="BF112" i="278"/>
  <c r="BF113" i="278"/>
  <c r="BG111" i="278"/>
  <c r="BG104" i="278"/>
  <c r="BG106" i="278"/>
  <c r="BG34" i="265"/>
  <c r="BG112" i="278"/>
  <c r="BG113" i="278"/>
  <c r="BH111" i="278"/>
  <c r="BH104" i="278"/>
  <c r="BH106" i="278"/>
  <c r="BH34" i="265"/>
  <c r="BH112" i="278"/>
  <c r="BH113" i="278"/>
  <c r="BI111" i="278"/>
  <c r="BI104" i="278"/>
  <c r="BI106" i="278"/>
  <c r="BI34" i="265"/>
  <c r="BI112" i="278"/>
  <c r="BI113" i="278"/>
  <c r="BJ111" i="278"/>
  <c r="BJ104" i="278"/>
  <c r="BJ106" i="278"/>
  <c r="BJ34" i="265"/>
  <c r="BJ112" i="278"/>
  <c r="BJ113" i="278"/>
  <c r="BK111" i="278"/>
  <c r="BK104" i="278"/>
  <c r="BK106" i="278"/>
  <c r="BK34" i="265"/>
  <c r="BK112" i="278"/>
  <c r="BK113" i="278"/>
  <c r="BL111" i="278"/>
  <c r="BL104" i="278"/>
  <c r="BL106" i="278"/>
  <c r="BL34" i="265"/>
  <c r="BL112" i="278"/>
  <c r="BL113" i="278"/>
  <c r="BM111" i="278"/>
  <c r="BM104" i="278"/>
  <c r="BM106" i="278"/>
  <c r="BM34" i="265"/>
  <c r="BM112" i="278"/>
  <c r="BM113" i="278"/>
  <c r="BN111" i="278"/>
  <c r="BN104" i="278"/>
  <c r="BN106" i="278"/>
  <c r="BN34" i="265"/>
  <c r="BN112" i="278"/>
  <c r="BN113" i="278"/>
  <c r="BO111" i="278"/>
  <c r="BO104" i="278"/>
  <c r="BO106" i="278"/>
  <c r="BO34" i="265"/>
  <c r="BO112" i="278"/>
  <c r="BO113" i="278"/>
  <c r="BP111" i="278"/>
  <c r="BP104" i="278"/>
  <c r="BP106" i="278"/>
  <c r="BP34" i="265"/>
  <c r="BP112" i="278"/>
  <c r="BP113" i="278"/>
  <c r="BQ111" i="278"/>
  <c r="BQ104" i="278"/>
  <c r="BQ106" i="278"/>
  <c r="BQ34" i="265"/>
  <c r="BQ112" i="278"/>
  <c r="BQ113" i="278"/>
  <c r="BR111" i="278"/>
  <c r="BR104" i="278"/>
  <c r="BR106" i="278"/>
  <c r="BR34" i="265"/>
  <c r="BR112" i="278"/>
  <c r="BR113" i="278"/>
  <c r="BS111" i="278"/>
  <c r="BS104" i="278"/>
  <c r="BS106" i="278"/>
  <c r="BS34" i="265"/>
  <c r="BS112" i="278"/>
  <c r="BS113" i="278"/>
  <c r="BT111" i="278"/>
  <c r="BT104" i="278"/>
  <c r="BT106" i="278"/>
  <c r="BT34" i="265"/>
  <c r="BT112" i="278"/>
  <c r="BT113" i="278"/>
  <c r="BU111" i="278"/>
  <c r="BU104" i="278"/>
  <c r="BU106" i="278"/>
  <c r="BU34" i="265"/>
  <c r="BU112" i="278"/>
  <c r="BU113" i="278"/>
  <c r="BV111" i="278"/>
  <c r="BV104" i="278"/>
  <c r="BV106" i="278"/>
  <c r="BV34" i="265"/>
  <c r="BV112" i="278"/>
  <c r="BV113" i="278"/>
  <c r="BW111" i="278"/>
  <c r="BW104" i="278"/>
  <c r="BW106" i="278"/>
  <c r="BW34" i="265"/>
  <c r="BW112" i="278"/>
  <c r="BW113" i="278"/>
  <c r="BX111" i="278"/>
  <c r="BX104" i="278"/>
  <c r="BX106" i="278"/>
  <c r="BX34" i="265"/>
  <c r="BX112" i="278"/>
  <c r="BX113" i="278"/>
  <c r="BY111" i="278"/>
  <c r="BY104" i="278"/>
  <c r="BY106" i="278"/>
  <c r="BY34" i="265"/>
  <c r="BY112" i="278"/>
  <c r="BY113" i="278"/>
  <c r="BZ111" i="278"/>
  <c r="BZ104" i="278"/>
  <c r="BZ106" i="278"/>
  <c r="BZ34" i="265"/>
  <c r="BZ112" i="278"/>
  <c r="BZ113" i="278"/>
  <c r="CA111" i="278"/>
  <c r="CA104" i="278"/>
  <c r="CA106" i="278"/>
  <c r="CA34" i="265"/>
  <c r="CA112" i="278"/>
  <c r="CA113" i="278"/>
  <c r="CB111" i="278"/>
  <c r="CB104" i="278"/>
  <c r="CB106" i="278"/>
  <c r="CB34" i="265"/>
  <c r="CB112" i="278"/>
  <c r="CB113" i="278"/>
  <c r="CC111" i="278"/>
  <c r="CC104" i="278"/>
  <c r="CC106" i="278"/>
  <c r="CC34" i="265"/>
  <c r="CC112" i="278"/>
  <c r="CC113" i="278"/>
  <c r="CD111" i="278"/>
  <c r="CD104" i="278"/>
  <c r="CD106" i="278"/>
  <c r="CD34" i="265"/>
  <c r="CD112" i="278"/>
  <c r="CD113" i="278"/>
  <c r="CE111" i="278"/>
  <c r="CE104" i="278"/>
  <c r="CE106" i="278"/>
  <c r="CE34" i="265"/>
  <c r="CE112" i="278"/>
  <c r="CE113" i="278"/>
  <c r="CF111" i="278"/>
  <c r="CF104" i="278"/>
  <c r="CF106" i="278"/>
  <c r="CF34" i="265"/>
  <c r="CF112" i="278"/>
  <c r="CF113" i="278"/>
  <c r="CG111" i="278"/>
  <c r="CG104" i="278"/>
  <c r="CG106" i="278"/>
  <c r="CG34" i="265"/>
  <c r="CG112" i="278"/>
  <c r="CG113" i="278"/>
  <c r="CH111" i="278"/>
  <c r="CH104" i="278"/>
  <c r="CH106" i="278"/>
  <c r="CH34" i="265"/>
  <c r="CH112" i="278"/>
  <c r="CH113" i="278"/>
  <c r="CI111" i="278"/>
  <c r="CI104" i="278"/>
  <c r="CI106" i="278"/>
  <c r="CI34" i="265"/>
  <c r="CI112" i="278"/>
  <c r="CI113" i="278"/>
  <c r="CJ111" i="278"/>
  <c r="CJ104" i="278"/>
  <c r="CJ106" i="278"/>
  <c r="CJ34" i="265"/>
  <c r="CJ112" i="278"/>
  <c r="CJ113" i="278"/>
  <c r="CK111" i="278"/>
  <c r="CK104" i="278"/>
  <c r="CK106" i="278"/>
  <c r="CK34" i="265"/>
  <c r="CK112" i="278"/>
  <c r="CK113" i="278"/>
  <c r="CL111" i="278"/>
  <c r="CL104" i="278"/>
  <c r="CL106" i="278"/>
  <c r="CL34" i="265"/>
  <c r="CL112" i="278"/>
  <c r="CL113" i="278"/>
  <c r="CM111" i="278"/>
  <c r="CM104" i="278"/>
  <c r="CM106" i="278"/>
  <c r="CM34" i="265"/>
  <c r="CM112" i="278"/>
  <c r="CM113" i="278"/>
  <c r="CN111" i="278"/>
  <c r="CN104" i="278"/>
  <c r="CN106" i="278"/>
  <c r="CN34" i="265"/>
  <c r="CN112" i="278"/>
  <c r="CN113" i="278"/>
  <c r="CO111" i="278"/>
  <c r="CO104" i="278"/>
  <c r="CO106" i="278"/>
  <c r="CO34" i="265"/>
  <c r="CO112" i="278"/>
  <c r="CO113" i="278"/>
  <c r="CP111" i="278"/>
  <c r="CP104" i="278"/>
  <c r="CP106" i="278"/>
  <c r="CP34" i="265"/>
  <c r="CP112" i="278"/>
  <c r="CP113" i="278"/>
  <c r="CQ111" i="278"/>
  <c r="CQ104" i="278"/>
  <c r="CQ106" i="278"/>
  <c r="CQ34" i="265"/>
  <c r="CQ112" i="278"/>
  <c r="CQ113" i="278"/>
  <c r="CR111" i="278"/>
  <c r="CR104" i="278"/>
  <c r="CR106" i="278"/>
  <c r="CR34" i="265"/>
  <c r="CR112" i="278"/>
  <c r="CR113" i="278"/>
  <c r="CS111" i="278"/>
  <c r="CS104" i="278"/>
  <c r="CS106" i="278"/>
  <c r="CS34" i="265"/>
  <c r="CS112" i="278"/>
  <c r="CS113" i="278"/>
  <c r="CT111" i="278"/>
  <c r="CT104" i="278"/>
  <c r="CT106" i="278"/>
  <c r="CT34" i="265"/>
  <c r="CT112" i="278"/>
  <c r="CT113" i="278"/>
  <c r="CU111" i="278"/>
  <c r="CU104" i="278"/>
  <c r="CU106" i="278"/>
  <c r="CU34" i="265"/>
  <c r="CU112" i="278"/>
  <c r="CU113" i="278"/>
  <c r="CV111" i="278"/>
  <c r="CV104" i="278"/>
  <c r="CV106" i="278"/>
  <c r="CV34" i="265"/>
  <c r="CV112" i="278"/>
  <c r="CV113" i="278"/>
  <c r="CW111" i="278"/>
  <c r="CW104" i="278"/>
  <c r="CW106" i="278"/>
  <c r="CW34" i="265"/>
  <c r="CW112" i="278"/>
  <c r="CW113" i="278"/>
  <c r="CX111" i="278"/>
  <c r="CX104" i="278"/>
  <c r="CX106" i="278"/>
  <c r="CX34" i="265"/>
  <c r="CX112" i="278"/>
  <c r="CX113" i="278"/>
  <c r="CY111" i="278"/>
  <c r="CY104" i="278"/>
  <c r="CY106" i="278"/>
  <c r="CY34" i="265"/>
  <c r="CY112" i="278"/>
  <c r="CY113" i="278"/>
  <c r="CZ111" i="278"/>
  <c r="CZ104" i="278"/>
  <c r="CZ106" i="278"/>
  <c r="CZ34" i="265"/>
  <c r="CZ112" i="278"/>
  <c r="CZ113" i="278"/>
  <c r="DA111" i="278"/>
  <c r="DA104" i="278"/>
  <c r="DA106" i="278"/>
  <c r="DA34" i="265"/>
  <c r="DA112" i="278"/>
  <c r="DA113" i="278"/>
  <c r="DB111" i="278"/>
  <c r="DB104" i="278"/>
  <c r="DB106" i="278"/>
  <c r="DB34" i="265"/>
  <c r="DB112" i="278"/>
  <c r="DB113" i="278"/>
  <c r="DC111" i="278"/>
  <c r="DC104" i="278"/>
  <c r="DC106" i="278"/>
  <c r="DC34" i="265"/>
  <c r="DC112" i="278"/>
  <c r="DC113" i="278"/>
  <c r="DD111" i="278"/>
  <c r="DD104" i="278"/>
  <c r="DD106" i="278"/>
  <c r="DD34" i="265"/>
  <c r="DD112" i="278"/>
  <c r="DD113" i="278"/>
  <c r="DE111" i="278"/>
  <c r="DE104" i="278"/>
  <c r="DE106" i="278"/>
  <c r="DE34" i="265"/>
  <c r="DE112" i="278"/>
  <c r="DE113" i="278"/>
  <c r="DF111" i="278"/>
  <c r="DF104" i="278"/>
  <c r="DF106" i="278"/>
  <c r="DF34" i="265"/>
  <c r="DF112" i="278"/>
  <c r="DF113" i="278"/>
  <c r="DG111" i="278"/>
  <c r="DG104" i="278"/>
  <c r="DG106" i="278"/>
  <c r="DG34" i="265"/>
  <c r="DG112" i="278"/>
  <c r="DG113" i="278"/>
  <c r="DH111" i="278"/>
  <c r="DH104" i="278"/>
  <c r="DH106" i="278"/>
  <c r="DH34" i="265"/>
  <c r="DH112" i="278"/>
  <c r="DH113" i="278"/>
  <c r="DI111" i="278"/>
  <c r="DI104" i="278"/>
  <c r="DI106" i="278"/>
  <c r="DI34" i="265"/>
  <c r="DI112" i="278"/>
  <c r="DI113" i="278"/>
  <c r="DJ111" i="278"/>
  <c r="DJ104" i="278"/>
  <c r="DJ106" i="278"/>
  <c r="DJ34" i="265"/>
  <c r="DJ112" i="278"/>
  <c r="DJ113" i="278"/>
  <c r="DK111" i="278"/>
  <c r="DK104" i="278"/>
  <c r="DK106" i="278"/>
  <c r="DK34" i="265"/>
  <c r="DK112" i="278"/>
  <c r="DK113" i="278"/>
  <c r="DL111" i="278"/>
  <c r="DL104" i="278"/>
  <c r="DL106" i="278"/>
  <c r="DL34" i="265"/>
  <c r="DL112" i="278"/>
  <c r="DL113" i="278"/>
  <c r="DM111" i="278"/>
  <c r="DM104" i="278"/>
  <c r="DM106" i="278"/>
  <c r="DM34" i="265"/>
  <c r="DM112" i="278"/>
  <c r="DM113" i="278"/>
  <c r="DN111" i="278"/>
  <c r="DN104" i="278"/>
  <c r="DN106" i="278"/>
  <c r="DN34" i="265"/>
  <c r="DN112" i="278"/>
  <c r="DN113" i="278"/>
  <c r="DO111" i="278"/>
  <c r="DO104" i="278"/>
  <c r="DO106" i="278"/>
  <c r="DO34" i="265"/>
  <c r="DO112" i="278"/>
  <c r="DO113" i="278"/>
  <c r="DP111" i="278"/>
  <c r="DP104" i="278"/>
  <c r="DP106" i="278"/>
  <c r="DP34" i="265"/>
  <c r="DP112" i="278"/>
  <c r="DP113" i="278"/>
  <c r="DQ111" i="278"/>
  <c r="DQ104" i="278"/>
  <c r="DQ106" i="278"/>
  <c r="DQ34" i="265"/>
  <c r="DQ112" i="278"/>
  <c r="DQ113" i="278"/>
  <c r="DR111" i="278"/>
  <c r="DR104" i="278"/>
  <c r="DR106" i="278"/>
  <c r="DR34" i="265"/>
  <c r="DR112" i="278"/>
  <c r="DR113" i="278"/>
  <c r="DS111" i="278"/>
  <c r="DS104" i="278"/>
  <c r="DS106" i="278"/>
  <c r="DS34" i="265"/>
  <c r="DS112" i="278"/>
  <c r="DS113" i="278"/>
  <c r="DT111" i="278"/>
  <c r="DT104" i="278"/>
  <c r="DT106" i="278"/>
  <c r="DT34" i="265"/>
  <c r="DT112" i="278"/>
  <c r="DT113" i="278"/>
  <c r="DU111" i="278"/>
  <c r="DU104" i="278"/>
  <c r="DU106" i="278"/>
  <c r="DU34" i="265"/>
  <c r="DU112" i="278"/>
  <c r="DU113" i="278"/>
  <c r="DV111" i="278"/>
  <c r="DV104" i="278"/>
  <c r="DV106" i="278"/>
  <c r="DV34" i="265"/>
  <c r="DV112" i="278"/>
  <c r="DV113" i="278"/>
  <c r="DW111" i="278"/>
  <c r="DW104" i="278"/>
  <c r="DW106" i="278"/>
  <c r="DW34" i="265"/>
  <c r="DW112" i="278"/>
  <c r="DW113" i="278"/>
  <c r="DX111" i="278"/>
  <c r="DX104" i="278"/>
  <c r="DX106" i="278"/>
  <c r="DX34" i="265"/>
  <c r="DX112" i="278"/>
  <c r="DX113" i="278"/>
  <c r="DY111" i="278"/>
  <c r="DY104" i="278"/>
  <c r="DY106" i="278"/>
  <c r="DY34" i="265"/>
  <c r="DY112" i="278"/>
  <c r="DY113" i="278"/>
  <c r="DZ111" i="278"/>
  <c r="DZ104" i="278"/>
  <c r="DZ106" i="278"/>
  <c r="DZ34" i="265"/>
  <c r="DZ112" i="278"/>
  <c r="DZ113" i="278"/>
  <c r="EA111" i="278"/>
  <c r="EA104" i="278"/>
  <c r="EA106" i="278"/>
  <c r="EA34" i="265"/>
  <c r="EA112" i="278"/>
  <c r="EA113" i="278"/>
  <c r="EB111" i="278"/>
  <c r="EB104" i="278"/>
  <c r="EB106" i="278"/>
  <c r="EB34" i="265"/>
  <c r="EB112" i="278"/>
  <c r="EB113" i="278"/>
  <c r="EC111" i="278"/>
  <c r="EC104" i="278"/>
  <c r="EC106" i="278"/>
  <c r="EC34" i="265"/>
  <c r="EC112" i="278"/>
  <c r="EC113" i="278"/>
  <c r="ED111" i="278"/>
  <c r="ED104" i="278"/>
  <c r="ED106" i="278"/>
  <c r="ED34" i="265"/>
  <c r="ED112" i="278"/>
  <c r="ED113" i="278"/>
  <c r="EE111" i="278"/>
  <c r="EE104" i="278"/>
  <c r="EE106" i="278"/>
  <c r="EE34" i="265"/>
  <c r="EE112" i="278"/>
  <c r="EE113" i="278"/>
  <c r="EF111" i="278"/>
  <c r="EF104" i="278"/>
  <c r="EF106" i="278"/>
  <c r="EF34" i="265"/>
  <c r="EF112" i="278"/>
  <c r="EF113" i="278"/>
  <c r="EG111" i="278"/>
  <c r="EG104" i="278"/>
  <c r="EG106" i="278"/>
  <c r="EG34" i="265"/>
  <c r="EG112" i="278"/>
  <c r="EG113" i="278"/>
  <c r="EH111" i="278"/>
  <c r="EH104" i="278"/>
  <c r="EH106" i="278"/>
  <c r="EH34" i="265"/>
  <c r="EH112" i="278"/>
  <c r="EH113" i="278"/>
  <c r="EI111" i="278"/>
  <c r="EI104" i="278"/>
  <c r="EI106" i="278"/>
  <c r="EI34" i="265"/>
  <c r="EI112" i="278"/>
  <c r="EI113" i="278"/>
  <c r="EJ111" i="278"/>
  <c r="EJ104" i="278"/>
  <c r="EJ106" i="278"/>
  <c r="EJ34" i="265"/>
  <c r="EJ112" i="278"/>
  <c r="EJ113" i="278"/>
  <c r="EK111" i="278"/>
  <c r="EK104" i="278"/>
  <c r="EK106" i="278"/>
  <c r="EK34" i="265"/>
  <c r="EK112" i="278"/>
  <c r="EK113" i="278"/>
  <c r="EL111" i="278"/>
  <c r="EL104" i="278"/>
  <c r="EL106" i="278"/>
  <c r="EL34" i="265"/>
  <c r="EL112" i="278"/>
  <c r="EL113" i="278"/>
  <c r="EM111" i="278"/>
  <c r="EM104" i="278"/>
  <c r="EM106" i="278"/>
  <c r="EM34" i="265"/>
  <c r="EM112" i="278"/>
  <c r="EM113" i="278"/>
  <c r="EN111" i="278"/>
  <c r="EN104" i="278"/>
  <c r="EN106" i="278"/>
  <c r="EN34" i="265"/>
  <c r="EN112" i="278"/>
  <c r="EN113" i="278"/>
  <c r="EO111" i="278"/>
  <c r="EO104" i="278"/>
  <c r="EO106" i="278"/>
  <c r="EO34" i="265"/>
  <c r="EO112" i="278"/>
  <c r="EO113" i="278"/>
  <c r="EP111" i="278"/>
  <c r="EP104" i="278"/>
  <c r="EP106" i="278"/>
  <c r="EP34" i="265"/>
  <c r="EP112" i="278"/>
  <c r="EP113" i="278"/>
  <c r="EQ111" i="278"/>
  <c r="EQ104" i="278"/>
  <c r="EQ106" i="278"/>
  <c r="EQ34" i="265"/>
  <c r="EQ112" i="278"/>
  <c r="EQ113" i="278"/>
  <c r="ER111" i="278"/>
  <c r="ER104" i="278"/>
  <c r="ER106" i="278"/>
  <c r="ER34" i="265"/>
  <c r="ER112" i="278"/>
  <c r="ER113" i="278"/>
  <c r="ES111" i="278"/>
  <c r="ES104" i="278"/>
  <c r="ES106" i="278"/>
  <c r="ES34" i="265"/>
  <c r="ES112" i="278"/>
  <c r="ES113" i="278"/>
  <c r="ET111" i="278"/>
  <c r="ET104" i="278"/>
  <c r="ET106" i="278"/>
  <c r="ET34" i="265"/>
  <c r="ET112" i="278"/>
  <c r="ET113" i="278"/>
  <c r="EU111" i="278"/>
  <c r="EU104" i="278"/>
  <c r="EU106" i="278"/>
  <c r="EU34" i="265"/>
  <c r="EU112" i="278"/>
  <c r="EU113" i="278"/>
  <c r="EV111" i="278"/>
  <c r="EV104" i="278"/>
  <c r="EV106" i="278"/>
  <c r="EV34" i="265"/>
  <c r="EV112" i="278"/>
  <c r="EV113" i="278"/>
  <c r="EW111" i="278"/>
  <c r="EW104" i="278"/>
  <c r="EW106" i="278"/>
  <c r="EW34" i="265"/>
  <c r="EW112" i="278"/>
  <c r="EW113" i="278"/>
  <c r="EX111" i="278"/>
  <c r="EX104" i="278"/>
  <c r="EX106" i="278"/>
  <c r="EX34" i="265"/>
  <c r="EX112" i="278"/>
  <c r="EX113" i="278"/>
  <c r="EY111" i="278"/>
  <c r="EY104" i="278"/>
  <c r="EY106" i="278"/>
  <c r="EY34" i="265"/>
  <c r="EY112" i="278"/>
  <c r="EY113" i="278"/>
  <c r="EZ111" i="278"/>
  <c r="EZ104" i="278"/>
  <c r="EZ106" i="278"/>
  <c r="EZ34" i="265"/>
  <c r="EZ112" i="278"/>
  <c r="EZ113" i="278"/>
  <c r="FA111" i="278"/>
  <c r="FA104" i="278"/>
  <c r="FA106" i="278"/>
  <c r="FA34" i="265"/>
  <c r="FA112" i="278"/>
  <c r="FA113" i="278"/>
  <c r="FB111" i="278"/>
  <c r="FB104" i="278"/>
  <c r="FB106" i="278"/>
  <c r="FB34" i="265"/>
  <c r="FB112" i="278"/>
  <c r="FB113" i="278"/>
  <c r="FC111" i="278"/>
  <c r="FC104" i="278"/>
  <c r="FC106" i="278"/>
  <c r="FC34" i="265"/>
  <c r="FC112" i="278"/>
  <c r="FC113" i="278"/>
  <c r="FD111" i="278"/>
  <c r="FD104" i="278"/>
  <c r="FD106" i="278"/>
  <c r="FD34" i="265"/>
  <c r="FD112" i="278"/>
  <c r="FD113" i="278"/>
  <c r="FE111" i="278"/>
  <c r="FE104" i="278"/>
  <c r="FE106" i="278"/>
  <c r="FE34" i="265"/>
  <c r="FE112" i="278"/>
  <c r="FE113" i="278"/>
  <c r="FF111" i="278"/>
  <c r="FF104" i="278"/>
  <c r="FF106" i="278"/>
  <c r="FF34" i="265"/>
  <c r="FF112" i="278"/>
  <c r="FF113" i="278"/>
  <c r="FG111" i="278"/>
  <c r="FG104" i="278"/>
  <c r="FG106" i="278"/>
  <c r="FG34" i="265"/>
  <c r="FG112" i="278"/>
  <c r="FG113" i="278"/>
  <c r="FH111" i="278"/>
  <c r="FH104" i="278"/>
  <c r="FH106" i="278"/>
  <c r="FH34" i="265"/>
  <c r="FH112" i="278"/>
  <c r="FH113" i="278"/>
  <c r="FI111" i="278"/>
  <c r="FI104" i="278"/>
  <c r="FI106" i="278"/>
  <c r="FI34" i="265"/>
  <c r="FI112" i="278"/>
  <c r="FI113" i="278"/>
  <c r="FJ111" i="278"/>
  <c r="FJ104" i="278"/>
  <c r="FJ106" i="278"/>
  <c r="FJ34" i="265"/>
  <c r="FJ112" i="278"/>
  <c r="FJ113" i="278"/>
  <c r="FK111" i="278"/>
  <c r="FK104" i="278"/>
  <c r="FK106" i="278"/>
  <c r="FK34" i="265"/>
  <c r="FK112" i="278"/>
  <c r="FK113" i="278"/>
  <c r="FL111" i="278"/>
  <c r="FL104" i="278"/>
  <c r="FL106" i="278"/>
  <c r="FL34" i="265"/>
  <c r="FL112" i="278"/>
  <c r="FL113" i="278"/>
  <c r="FM111" i="278"/>
  <c r="FM104" i="278"/>
  <c r="FM106" i="278"/>
  <c r="FM34" i="265"/>
  <c r="FM112" i="278"/>
  <c r="FM113" i="278"/>
  <c r="FN111" i="278"/>
  <c r="FN104" i="278"/>
  <c r="FN106" i="278"/>
  <c r="FN34" i="265"/>
  <c r="FN112" i="278"/>
  <c r="FN113" i="278"/>
  <c r="FO111" i="278"/>
  <c r="FO104" i="278"/>
  <c r="FO106" i="278"/>
  <c r="FO34" i="265"/>
  <c r="FO112" i="278"/>
  <c r="FO113" i="278"/>
  <c r="FP111" i="278"/>
  <c r="FP104" i="278"/>
  <c r="FP106" i="278"/>
  <c r="FP34" i="265"/>
  <c r="FP112" i="278"/>
  <c r="FP113" i="278"/>
  <c r="FQ111" i="278"/>
  <c r="FQ104" i="278"/>
  <c r="FQ106" i="278"/>
  <c r="FQ34" i="265"/>
  <c r="FQ112" i="278"/>
  <c r="FQ113" i="278"/>
  <c r="FR111" i="278"/>
  <c r="FR104" i="278"/>
  <c r="FR106" i="278"/>
  <c r="FR34" i="265"/>
  <c r="FR112" i="278"/>
  <c r="FR113" i="278"/>
  <c r="FS111" i="278"/>
  <c r="FS104" i="278"/>
  <c r="FS106" i="278"/>
  <c r="FS34" i="265"/>
  <c r="FS112" i="278"/>
  <c r="FS113" i="278"/>
  <c r="FT111" i="278"/>
  <c r="FT104" i="278"/>
  <c r="FT106" i="278"/>
  <c r="FT34" i="265"/>
  <c r="FT112" i="278"/>
  <c r="FT113" i="278"/>
  <c r="FU111" i="278"/>
  <c r="FU104" i="278"/>
  <c r="FU106" i="278"/>
  <c r="FU34" i="265"/>
  <c r="FU112" i="278"/>
  <c r="FU113" i="278"/>
  <c r="FV111" i="278"/>
  <c r="FV104" i="278"/>
  <c r="FV106" i="278"/>
  <c r="FV34" i="265"/>
  <c r="FV112" i="278"/>
  <c r="FV113" i="278"/>
  <c r="FW111" i="278"/>
  <c r="FW104" i="278"/>
  <c r="FW106" i="278"/>
  <c r="FW34" i="265"/>
  <c r="FW112" i="278"/>
  <c r="FW113" i="278"/>
  <c r="FX111" i="278"/>
  <c r="FX104" i="278"/>
  <c r="FX106" i="278"/>
  <c r="FX34" i="265"/>
  <c r="FX112" i="278"/>
  <c r="FX113" i="278"/>
  <c r="FY111" i="278"/>
  <c r="FY104" i="278"/>
  <c r="FY106" i="278"/>
  <c r="FY34" i="265"/>
  <c r="FY112" i="278"/>
  <c r="FY113" i="278"/>
  <c r="FZ111" i="278"/>
  <c r="FZ104" i="278"/>
  <c r="FZ106" i="278"/>
  <c r="FZ34" i="265"/>
  <c r="FZ112" i="278"/>
  <c r="FZ113" i="278"/>
  <c r="GA111" i="278"/>
  <c r="GA104" i="278"/>
  <c r="GA106" i="278"/>
  <c r="GA34" i="265"/>
  <c r="GA112" i="278"/>
  <c r="GA113" i="278"/>
  <c r="GB111" i="278"/>
  <c r="GB104" i="278"/>
  <c r="GB106" i="278"/>
  <c r="GB34" i="265"/>
  <c r="GB112" i="278"/>
  <c r="GB113" i="278"/>
  <c r="GC111" i="278"/>
  <c r="GC104" i="278"/>
  <c r="GC106" i="278"/>
  <c r="GC34" i="265"/>
  <c r="GC112" i="278"/>
  <c r="GC113" i="278"/>
  <c r="GD111" i="278"/>
  <c r="GD104" i="278"/>
  <c r="GD106" i="278"/>
  <c r="GD34" i="265"/>
  <c r="GD112" i="278"/>
  <c r="GD113" i="278"/>
  <c r="GE111" i="278"/>
  <c r="GE104" i="278"/>
  <c r="GE106" i="278"/>
  <c r="GE34" i="265"/>
  <c r="GE112" i="278"/>
  <c r="GE113" i="278"/>
  <c r="GF111" i="278"/>
  <c r="GF104" i="278"/>
  <c r="GF106" i="278"/>
  <c r="GF34" i="265"/>
  <c r="GF112" i="278"/>
  <c r="GF113" i="278"/>
  <c r="GG111" i="278"/>
  <c r="GG104" i="278"/>
  <c r="GG106" i="278"/>
  <c r="GG34" i="265"/>
  <c r="GG112" i="278"/>
  <c r="GG113" i="278"/>
  <c r="GH111" i="278"/>
  <c r="GH104" i="278"/>
  <c r="GH106" i="278"/>
  <c r="GH34" i="265"/>
  <c r="GH112" i="278"/>
  <c r="GH113" i="278"/>
  <c r="GI111" i="278"/>
  <c r="GI104" i="278"/>
  <c r="GI106" i="278"/>
  <c r="GI34" i="265"/>
  <c r="GI112" i="278"/>
  <c r="GI113" i="278"/>
  <c r="GJ111" i="278"/>
  <c r="GJ104" i="278"/>
  <c r="GJ106" i="278"/>
  <c r="GJ34" i="265"/>
  <c r="J66" i="307"/>
  <c r="K66" i="307"/>
  <c r="L66" i="307"/>
  <c r="M66" i="307"/>
  <c r="N66" i="307"/>
  <c r="O66" i="307"/>
  <c r="P66" i="307"/>
  <c r="Q66" i="307"/>
  <c r="R66" i="307"/>
  <c r="S66" i="307"/>
  <c r="T66" i="307"/>
  <c r="U66" i="307"/>
  <c r="V66" i="307"/>
  <c r="W66" i="307"/>
  <c r="X66" i="307"/>
  <c r="Y66" i="307"/>
  <c r="Z66" i="307"/>
  <c r="AA66" i="307"/>
  <c r="AB66" i="307"/>
  <c r="AC66" i="307"/>
  <c r="AD66" i="307"/>
  <c r="AE66" i="307"/>
  <c r="AF66" i="307"/>
  <c r="AG66" i="307"/>
  <c r="AH66" i="307"/>
  <c r="AI66" i="307"/>
  <c r="AJ66" i="307"/>
  <c r="AK66" i="307"/>
  <c r="AL66" i="307"/>
  <c r="AM66" i="307"/>
  <c r="AN66" i="307"/>
  <c r="AO66" i="307"/>
  <c r="AP66" i="307"/>
  <c r="AQ66" i="307"/>
  <c r="AR66" i="307"/>
  <c r="AS66" i="307"/>
  <c r="AT66" i="307"/>
  <c r="AU66" i="307"/>
  <c r="AV66" i="307"/>
  <c r="AW66" i="307"/>
  <c r="AX66" i="307"/>
  <c r="AY66" i="307"/>
  <c r="AZ66" i="307"/>
  <c r="BA66" i="307"/>
  <c r="BB66" i="307"/>
  <c r="BC66" i="307"/>
  <c r="BD66" i="307"/>
  <c r="BE66" i="307"/>
  <c r="M34" i="277"/>
  <c r="N34" i="277"/>
  <c r="O34" i="277"/>
  <c r="P34" i="277"/>
  <c r="Q34" i="277"/>
  <c r="R34" i="277"/>
  <c r="S34" i="277"/>
  <c r="T34" i="277"/>
  <c r="U34" i="277"/>
  <c r="V34" i="277"/>
  <c r="W34" i="277"/>
  <c r="X34" i="277"/>
  <c r="Y34" i="277"/>
  <c r="Z34" i="277"/>
  <c r="AA34" i="277"/>
  <c r="AB34" i="277"/>
  <c r="AC34" i="277"/>
  <c r="AD34" i="277"/>
  <c r="AE34" i="277"/>
  <c r="AF34" i="277"/>
  <c r="AG34" i="277"/>
  <c r="AH34" i="277"/>
  <c r="AI34" i="277"/>
  <c r="AJ34" i="277"/>
  <c r="AK34" i="277"/>
  <c r="AL34" i="277"/>
  <c r="AM34" i="277"/>
  <c r="AN34" i="277"/>
  <c r="AO34" i="277"/>
  <c r="AP34" i="277"/>
  <c r="AQ34" i="277"/>
  <c r="AR34" i="277"/>
  <c r="AS34" i="277"/>
  <c r="AT34" i="277"/>
  <c r="AU34" i="277"/>
  <c r="AV34" i="277"/>
  <c r="AW34" i="277"/>
  <c r="AX34" i="277"/>
  <c r="AY34" i="277"/>
  <c r="AZ34" i="277"/>
  <c r="BA34" i="277"/>
  <c r="BB34" i="277"/>
  <c r="J41" i="277"/>
  <c r="K41" i="277"/>
  <c r="L41" i="277"/>
  <c r="M41" i="277"/>
  <c r="P81" i="265"/>
  <c r="Q81" i="265"/>
  <c r="R81" i="265"/>
  <c r="S81" i="265"/>
  <c r="T81" i="265"/>
  <c r="U81" i="265"/>
  <c r="V81" i="265"/>
  <c r="W81" i="265"/>
  <c r="X81" i="265"/>
  <c r="Y81" i="265"/>
  <c r="Z81" i="265"/>
  <c r="AA81" i="265"/>
  <c r="AB81" i="265"/>
  <c r="AC81" i="265"/>
  <c r="AD81" i="265"/>
  <c r="AE81" i="265"/>
  <c r="AF81" i="265"/>
  <c r="AG81" i="265"/>
  <c r="AH81" i="265"/>
  <c r="AI81" i="265"/>
  <c r="AJ81" i="265"/>
  <c r="AK81" i="265"/>
  <c r="AL81" i="265"/>
  <c r="AM81" i="265"/>
  <c r="AN81" i="265"/>
  <c r="AO81" i="265"/>
  <c r="AP81" i="265"/>
  <c r="AQ81" i="265"/>
  <c r="AR81" i="265"/>
  <c r="AS81" i="265"/>
  <c r="AT81" i="265"/>
  <c r="AU81" i="265"/>
  <c r="AV81" i="265"/>
  <c r="AW81" i="265"/>
  <c r="AX81" i="265"/>
  <c r="AY81" i="265"/>
  <c r="AZ81" i="265"/>
  <c r="BA81" i="265"/>
  <c r="BB81" i="265"/>
  <c r="BC81" i="265"/>
  <c r="BD81" i="265"/>
  <c r="BE81" i="265"/>
  <c r="BF81" i="265"/>
  <c r="BG81" i="265"/>
  <c r="BH81" i="265"/>
  <c r="BI81" i="265"/>
  <c r="BJ81" i="265"/>
  <c r="BK81" i="265"/>
  <c r="BL81" i="265"/>
  <c r="BM81" i="265"/>
  <c r="BN81" i="265"/>
  <c r="BO81" i="265"/>
  <c r="BP81" i="265"/>
  <c r="BQ81" i="265"/>
  <c r="BR81" i="265"/>
  <c r="BS81" i="265"/>
  <c r="BT81" i="265"/>
  <c r="BU81" i="265"/>
  <c r="BV81" i="265"/>
  <c r="BW81" i="265"/>
  <c r="BX81" i="265"/>
  <c r="BY81" i="265"/>
  <c r="BZ81" i="265"/>
  <c r="CA81" i="265"/>
  <c r="CB81" i="265"/>
  <c r="CC81" i="265"/>
  <c r="CD81" i="265"/>
  <c r="CE81" i="265"/>
  <c r="CF81" i="265"/>
  <c r="CG81" i="265"/>
  <c r="CH81" i="265"/>
  <c r="CI81" i="265"/>
  <c r="CJ81" i="265"/>
  <c r="CK81" i="265"/>
  <c r="CL81" i="265"/>
  <c r="CM81" i="265"/>
  <c r="CN81" i="265"/>
  <c r="CO81" i="265"/>
  <c r="CP81" i="265"/>
  <c r="CQ81" i="265"/>
  <c r="CR81" i="265"/>
  <c r="CS81" i="265"/>
  <c r="CT81" i="265"/>
  <c r="CU81" i="265"/>
  <c r="CV81" i="265"/>
  <c r="CW81" i="265"/>
  <c r="CX81" i="265"/>
  <c r="CY81" i="265"/>
  <c r="CZ81" i="265"/>
  <c r="DA81" i="265"/>
  <c r="DB81" i="265"/>
  <c r="DC81" i="265"/>
  <c r="DD81" i="265"/>
  <c r="DE81" i="265"/>
  <c r="DF81" i="265"/>
  <c r="DG81" i="265"/>
  <c r="DH81" i="265"/>
  <c r="DI81" i="265"/>
  <c r="DJ81" i="265"/>
  <c r="DK81" i="265"/>
  <c r="DL81" i="265"/>
  <c r="DM81" i="265"/>
  <c r="DN81" i="265"/>
  <c r="DO81" i="265"/>
  <c r="DP81" i="265"/>
  <c r="DQ81" i="265"/>
  <c r="DR81" i="265"/>
  <c r="DS81" i="265"/>
  <c r="DT81" i="265"/>
  <c r="DU81" i="265"/>
  <c r="DV81" i="265"/>
  <c r="DW81" i="265"/>
  <c r="DX81" i="265"/>
  <c r="DY81" i="265"/>
  <c r="DZ81" i="265"/>
  <c r="EA81" i="265"/>
  <c r="EB81" i="265"/>
  <c r="EC81" i="265"/>
  <c r="ED81" i="265"/>
  <c r="EE81" i="265"/>
  <c r="EF81" i="265"/>
  <c r="EG81" i="265"/>
  <c r="EH81" i="265"/>
  <c r="EI81" i="265"/>
  <c r="EJ81" i="265"/>
  <c r="EK81" i="265"/>
  <c r="EL81" i="265"/>
  <c r="EM81" i="265"/>
  <c r="EN81" i="265"/>
  <c r="EO81" i="265"/>
  <c r="EP81" i="265"/>
  <c r="EQ81" i="265"/>
  <c r="ER81" i="265"/>
  <c r="ES81" i="265"/>
  <c r="ET81" i="265"/>
  <c r="EU81" i="265"/>
  <c r="EV81" i="265"/>
  <c r="EW81" i="265"/>
  <c r="EX81" i="265"/>
  <c r="EY81" i="265"/>
  <c r="EZ81" i="265"/>
  <c r="FA81" i="265"/>
  <c r="FB81" i="265"/>
  <c r="FC81" i="265"/>
  <c r="FD81" i="265"/>
  <c r="FE81" i="265"/>
  <c r="FF81" i="265"/>
  <c r="FG81" i="265"/>
  <c r="FH81" i="265"/>
  <c r="FI81" i="265"/>
  <c r="FJ81" i="265"/>
  <c r="FK81" i="265"/>
  <c r="FL81" i="265"/>
  <c r="FM81" i="265"/>
  <c r="FN81" i="265"/>
  <c r="FO81" i="265"/>
  <c r="FP81" i="265"/>
  <c r="FQ81" i="265"/>
  <c r="FR81" i="265"/>
  <c r="FS81" i="265"/>
  <c r="FT81" i="265"/>
  <c r="FU81" i="265"/>
  <c r="FV81" i="265"/>
  <c r="FW81" i="265"/>
  <c r="FX81" i="265"/>
  <c r="FY81" i="265"/>
  <c r="FZ81" i="265"/>
  <c r="GA81" i="265"/>
  <c r="GB81" i="265"/>
  <c r="GC81" i="265"/>
  <c r="GD81" i="265"/>
  <c r="GE81" i="265"/>
  <c r="GF81" i="265"/>
  <c r="GG81" i="265"/>
  <c r="GH81" i="265"/>
  <c r="GI81" i="265"/>
  <c r="GJ112" i="278"/>
  <c r="GJ113" i="278"/>
  <c r="GJ81" i="265"/>
  <c r="M81" i="277"/>
  <c r="N81" i="277"/>
  <c r="O81" i="277"/>
  <c r="P81" i="277"/>
  <c r="Q81" i="277"/>
  <c r="R81" i="277"/>
  <c r="S81" i="277"/>
  <c r="T81" i="277"/>
  <c r="U81" i="277"/>
  <c r="V81" i="277"/>
  <c r="W81" i="277"/>
  <c r="X81" i="277"/>
  <c r="Y81" i="277"/>
  <c r="Z81" i="277"/>
  <c r="AA81" i="277"/>
  <c r="AB81" i="277"/>
  <c r="AC81" i="277"/>
  <c r="AD81" i="277"/>
  <c r="AE81" i="277"/>
  <c r="AF81" i="277"/>
  <c r="AG81" i="277"/>
  <c r="AH81" i="277"/>
  <c r="AI81" i="277"/>
  <c r="AJ81" i="277"/>
  <c r="AK81" i="277"/>
  <c r="AL81" i="277"/>
  <c r="AM81" i="277"/>
  <c r="AN81" i="277"/>
  <c r="AO81" i="277"/>
  <c r="AP81" i="277"/>
  <c r="AQ81" i="277"/>
  <c r="AR81" i="277"/>
  <c r="AS81" i="277"/>
  <c r="AT81" i="277"/>
  <c r="AU81" i="277"/>
  <c r="AV81" i="277"/>
  <c r="AW81" i="277"/>
  <c r="AX81" i="277"/>
  <c r="AY81" i="277"/>
  <c r="AZ81" i="277"/>
  <c r="BA81" i="277"/>
  <c r="BB81" i="277"/>
  <c r="J32" i="310"/>
  <c r="K32" i="310"/>
  <c r="L32" i="310"/>
  <c r="M32" i="310"/>
  <c r="N32" i="310"/>
  <c r="O32" i="310"/>
  <c r="P32" i="310"/>
  <c r="Q32" i="310"/>
  <c r="R32" i="310"/>
  <c r="S32" i="310"/>
  <c r="T32" i="310"/>
  <c r="U32" i="310"/>
  <c r="V32" i="310"/>
  <c r="W32" i="310"/>
  <c r="X32" i="310"/>
  <c r="Y32" i="310"/>
  <c r="Z32" i="310"/>
  <c r="AA32" i="310"/>
  <c r="AB32" i="310"/>
  <c r="AC32" i="310"/>
  <c r="AD32" i="310"/>
  <c r="AE32" i="310"/>
  <c r="AF32" i="310"/>
  <c r="AG32" i="310"/>
  <c r="AH32" i="310"/>
  <c r="AI32" i="310"/>
  <c r="AJ32" i="310"/>
  <c r="AK32" i="310"/>
  <c r="AL32" i="310"/>
  <c r="AM32" i="310"/>
  <c r="AN32" i="310"/>
  <c r="AO32" i="310"/>
  <c r="AP32" i="310"/>
  <c r="AQ32" i="310"/>
  <c r="AR32" i="310"/>
  <c r="AS32" i="310"/>
  <c r="AT32" i="310"/>
  <c r="AU32" i="310"/>
  <c r="AV32" i="310"/>
  <c r="AW32" i="310"/>
  <c r="AX32" i="310"/>
  <c r="AY32" i="310"/>
  <c r="AZ32" i="310"/>
  <c r="BA32" i="310"/>
  <c r="BB32" i="310"/>
  <c r="BC32" i="310"/>
  <c r="BD32" i="310"/>
  <c r="BE32" i="310"/>
  <c r="H34" i="277"/>
  <c r="H106" i="278"/>
  <c r="H34" i="265"/>
  <c r="H57" i="269"/>
  <c r="K57" i="269"/>
  <c r="L57" i="269"/>
  <c r="H112" i="278"/>
  <c r="H85" i="306"/>
  <c r="H41" i="265"/>
  <c r="H64" i="269"/>
  <c r="K64" i="269"/>
  <c r="L64" i="269"/>
  <c r="H41" i="277"/>
  <c r="H84" i="306"/>
  <c r="H65" i="306"/>
  <c r="H32" i="310"/>
  <c r="H66" i="307"/>
  <c r="H83" i="306"/>
  <c r="J64" i="269"/>
  <c r="J57" i="269"/>
  <c r="J303" i="307"/>
  <c r="J305" i="307"/>
  <c r="K302" i="307"/>
  <c r="K318" i="307"/>
  <c r="K320" i="307"/>
  <c r="K324" i="307"/>
  <c r="K325" i="307"/>
  <c r="K342" i="307"/>
  <c r="K335" i="307"/>
  <c r="K337" i="307"/>
  <c r="K343" i="307"/>
  <c r="K344" i="307"/>
  <c r="K346" i="307"/>
  <c r="K348" i="307"/>
  <c r="K349" i="307"/>
  <c r="K350" i="307"/>
  <c r="K362" i="307"/>
  <c r="K303" i="307"/>
  <c r="K305" i="307"/>
  <c r="L302" i="307"/>
  <c r="L318" i="307"/>
  <c r="L320" i="307"/>
  <c r="L324" i="307"/>
  <c r="L325" i="307"/>
  <c r="L342" i="307"/>
  <c r="L335" i="307"/>
  <c r="L337" i="307"/>
  <c r="L343" i="307"/>
  <c r="L344" i="307"/>
  <c r="L346" i="307"/>
  <c r="L348" i="307"/>
  <c r="L349" i="307"/>
  <c r="L350" i="307"/>
  <c r="L362" i="307"/>
  <c r="L303" i="307"/>
  <c r="L305" i="307"/>
  <c r="M302" i="307"/>
  <c r="M318" i="307"/>
  <c r="M320" i="307"/>
  <c r="M324" i="307"/>
  <c r="M325" i="307"/>
  <c r="M342" i="307"/>
  <c r="M335" i="307"/>
  <c r="M337" i="307"/>
  <c r="M343" i="307"/>
  <c r="M344" i="307"/>
  <c r="M346" i="307"/>
  <c r="M348" i="307"/>
  <c r="M349" i="307"/>
  <c r="M350" i="307"/>
  <c r="M362" i="307"/>
  <c r="M303" i="307"/>
  <c r="M305" i="307"/>
  <c r="N302" i="307"/>
  <c r="N318" i="307"/>
  <c r="N320" i="307"/>
  <c r="N324" i="307"/>
  <c r="N325" i="307"/>
  <c r="N342" i="307"/>
  <c r="N335" i="307"/>
  <c r="N337" i="307"/>
  <c r="N343" i="307"/>
  <c r="N344" i="307"/>
  <c r="N346" i="307"/>
  <c r="N348" i="307"/>
  <c r="N349" i="307"/>
  <c r="N350" i="307"/>
  <c r="N362" i="307"/>
  <c r="N303" i="307"/>
  <c r="N305" i="307"/>
  <c r="O302" i="307"/>
  <c r="O318" i="307"/>
  <c r="O320" i="307"/>
  <c r="O324" i="307"/>
  <c r="O325" i="307"/>
  <c r="O342" i="307"/>
  <c r="O335" i="307"/>
  <c r="O337" i="307"/>
  <c r="O343" i="307"/>
  <c r="O344" i="307"/>
  <c r="O346" i="307"/>
  <c r="O348" i="307"/>
  <c r="O349" i="307"/>
  <c r="O350" i="307"/>
  <c r="O362" i="307"/>
  <c r="O303" i="307"/>
  <c r="O305" i="307"/>
  <c r="P302" i="307"/>
  <c r="P318" i="307"/>
  <c r="P320" i="307"/>
  <c r="P324" i="307"/>
  <c r="P325" i="307"/>
  <c r="P342" i="307"/>
  <c r="P335" i="307"/>
  <c r="P337" i="307"/>
  <c r="P343" i="307"/>
  <c r="P344" i="307"/>
  <c r="P346" i="307"/>
  <c r="P348" i="307"/>
  <c r="P349" i="307"/>
  <c r="P350" i="307"/>
  <c r="P362" i="307"/>
  <c r="P303" i="307"/>
  <c r="P305" i="307"/>
  <c r="Q302" i="307"/>
  <c r="Q318" i="307"/>
  <c r="Q320" i="307"/>
  <c r="Q324" i="307"/>
  <c r="Q325" i="307"/>
  <c r="Q342" i="307"/>
  <c r="Q335" i="307"/>
  <c r="Q337" i="307"/>
  <c r="Q343" i="307"/>
  <c r="Q344" i="307"/>
  <c r="Q346" i="307"/>
  <c r="Q348" i="307"/>
  <c r="Q349" i="307"/>
  <c r="Q350" i="307"/>
  <c r="Q362" i="307"/>
  <c r="Q303" i="307"/>
  <c r="Q305" i="307"/>
  <c r="R302" i="307"/>
  <c r="R318" i="307"/>
  <c r="R320" i="307"/>
  <c r="R324" i="307"/>
  <c r="R325" i="307"/>
  <c r="R342" i="307"/>
  <c r="R335" i="307"/>
  <c r="R337" i="307"/>
  <c r="R343" i="307"/>
  <c r="R344" i="307"/>
  <c r="R346" i="307"/>
  <c r="R348" i="307"/>
  <c r="R349" i="307"/>
  <c r="R350" i="307"/>
  <c r="R362" i="307"/>
  <c r="R303" i="307"/>
  <c r="R305" i="307"/>
  <c r="S302" i="307"/>
  <c r="S318" i="307"/>
  <c r="S320" i="307"/>
  <c r="S324" i="307"/>
  <c r="S325" i="307"/>
  <c r="S342" i="307"/>
  <c r="S335" i="307"/>
  <c r="S337" i="307"/>
  <c r="S343" i="307"/>
  <c r="S344" i="307"/>
  <c r="S346" i="307"/>
  <c r="S348" i="307"/>
  <c r="S349" i="307"/>
  <c r="S350" i="307"/>
  <c r="S362" i="307"/>
  <c r="S303" i="307"/>
  <c r="S305" i="307"/>
  <c r="T302" i="307"/>
  <c r="T318" i="307"/>
  <c r="T320" i="307"/>
  <c r="T324" i="307"/>
  <c r="T325" i="307"/>
  <c r="T342" i="307"/>
  <c r="T335" i="307"/>
  <c r="T337" i="307"/>
  <c r="T343" i="307"/>
  <c r="T344" i="307"/>
  <c r="T346" i="307"/>
  <c r="T348" i="307"/>
  <c r="T349" i="307"/>
  <c r="T350" i="307"/>
  <c r="T362" i="307"/>
  <c r="T303" i="307"/>
  <c r="T305" i="307"/>
  <c r="U302" i="307"/>
  <c r="U318" i="307"/>
  <c r="U320" i="307"/>
  <c r="U324" i="307"/>
  <c r="U325" i="307"/>
  <c r="U342" i="307"/>
  <c r="U335" i="307"/>
  <c r="U337" i="307"/>
  <c r="U343" i="307"/>
  <c r="U344" i="307"/>
  <c r="U346" i="307"/>
  <c r="U348" i="307"/>
  <c r="U349" i="307"/>
  <c r="U350" i="307"/>
  <c r="U362" i="307"/>
  <c r="U303" i="307"/>
  <c r="U305" i="307"/>
  <c r="V302" i="307"/>
  <c r="V318" i="307"/>
  <c r="V320" i="307"/>
  <c r="V324" i="307"/>
  <c r="V325" i="307"/>
  <c r="V342" i="307"/>
  <c r="V335" i="307"/>
  <c r="V337" i="307"/>
  <c r="V343" i="307"/>
  <c r="V344" i="307"/>
  <c r="V346" i="307"/>
  <c r="V348" i="307"/>
  <c r="V349" i="307"/>
  <c r="V350" i="307"/>
  <c r="V362" i="307"/>
  <c r="V303" i="307"/>
  <c r="V305" i="307"/>
  <c r="W302" i="307"/>
  <c r="W318" i="307"/>
  <c r="W320" i="307"/>
  <c r="W324" i="307"/>
  <c r="W325" i="307"/>
  <c r="W342" i="307"/>
  <c r="W335" i="307"/>
  <c r="W337" i="307"/>
  <c r="W343" i="307"/>
  <c r="W344" i="307"/>
  <c r="W346" i="307"/>
  <c r="W348" i="307"/>
  <c r="W349" i="307"/>
  <c r="W350" i="307"/>
  <c r="W362" i="307"/>
  <c r="W303" i="307"/>
  <c r="W305" i="307"/>
  <c r="X302" i="307"/>
  <c r="X318" i="307"/>
  <c r="X320" i="307"/>
  <c r="X324" i="307"/>
  <c r="X325" i="307"/>
  <c r="X342" i="307"/>
  <c r="X335" i="307"/>
  <c r="X337" i="307"/>
  <c r="X343" i="307"/>
  <c r="X344" i="307"/>
  <c r="X346" i="307"/>
  <c r="X348" i="307"/>
  <c r="X349" i="307"/>
  <c r="X350" i="307"/>
  <c r="X362" i="307"/>
  <c r="X303" i="307"/>
  <c r="X305" i="307"/>
  <c r="Y302" i="307"/>
  <c r="Y318" i="307"/>
  <c r="Y320" i="307"/>
  <c r="Y324" i="307"/>
  <c r="Y325" i="307"/>
  <c r="Y342" i="307"/>
  <c r="Y335" i="307"/>
  <c r="Y337" i="307"/>
  <c r="Y343" i="307"/>
  <c r="Y344" i="307"/>
  <c r="Y346" i="307"/>
  <c r="Y348" i="307"/>
  <c r="Y349" i="307"/>
  <c r="Y350" i="307"/>
  <c r="Y362" i="307"/>
  <c r="Y303" i="307"/>
  <c r="Y305" i="307"/>
  <c r="Z302" i="307"/>
  <c r="Z318" i="307"/>
  <c r="Z320" i="307"/>
  <c r="Z324" i="307"/>
  <c r="Z325" i="307"/>
  <c r="Z342" i="307"/>
  <c r="Z335" i="307"/>
  <c r="Z337" i="307"/>
  <c r="Z343" i="307"/>
  <c r="Z344" i="307"/>
  <c r="Z346" i="307"/>
  <c r="Z348" i="307"/>
  <c r="Z349" i="307"/>
  <c r="Z350" i="307"/>
  <c r="Z362" i="307"/>
  <c r="Z303" i="307"/>
  <c r="Z305" i="307"/>
  <c r="AA302" i="307"/>
  <c r="AA318" i="307"/>
  <c r="AA320" i="307"/>
  <c r="AA324" i="307"/>
  <c r="AA325" i="307"/>
  <c r="AA342" i="307"/>
  <c r="AA335" i="307"/>
  <c r="AA337" i="307"/>
  <c r="AA343" i="307"/>
  <c r="AA344" i="307"/>
  <c r="AA346" i="307"/>
  <c r="AA348" i="307"/>
  <c r="AA349" i="307"/>
  <c r="AA350" i="307"/>
  <c r="AA362" i="307"/>
  <c r="AA303" i="307"/>
  <c r="AA305" i="307"/>
  <c r="AB302" i="307"/>
  <c r="AB318" i="307"/>
  <c r="AB320" i="307"/>
  <c r="AB324" i="307"/>
  <c r="AB325" i="307"/>
  <c r="AB342" i="307"/>
  <c r="AB335" i="307"/>
  <c r="AB337" i="307"/>
  <c r="AB343" i="307"/>
  <c r="AB344" i="307"/>
  <c r="AB346" i="307"/>
  <c r="AB348" i="307"/>
  <c r="AB349" i="307"/>
  <c r="AB350" i="307"/>
  <c r="AB362" i="307"/>
  <c r="AB303" i="307"/>
  <c r="AB305" i="307"/>
  <c r="AC302" i="307"/>
  <c r="AC318" i="307"/>
  <c r="AC320" i="307"/>
  <c r="AC324" i="307"/>
  <c r="AC325" i="307"/>
  <c r="AC342" i="307"/>
  <c r="AC335" i="307"/>
  <c r="AC337" i="307"/>
  <c r="AC343" i="307"/>
  <c r="AC344" i="307"/>
  <c r="AC346" i="307"/>
  <c r="AC348" i="307"/>
  <c r="AC349" i="307"/>
  <c r="AC350" i="307"/>
  <c r="AC362" i="307"/>
  <c r="AC303" i="307"/>
  <c r="AC305" i="307"/>
  <c r="AD302" i="307"/>
  <c r="AD318" i="307"/>
  <c r="AD320" i="307"/>
  <c r="AD324" i="307"/>
  <c r="AD325" i="307"/>
  <c r="AD342" i="307"/>
  <c r="AD335" i="307"/>
  <c r="AD337" i="307"/>
  <c r="AD343" i="307"/>
  <c r="AD344" i="307"/>
  <c r="AD346" i="307"/>
  <c r="AD348" i="307"/>
  <c r="AD349" i="307"/>
  <c r="AD350" i="307"/>
  <c r="AD362" i="307"/>
  <c r="AD303" i="307"/>
  <c r="AD305" i="307"/>
  <c r="AE302" i="307"/>
  <c r="AE318" i="307"/>
  <c r="AE320" i="307"/>
  <c r="AE324" i="307"/>
  <c r="AE325" i="307"/>
  <c r="AE342" i="307"/>
  <c r="AE335" i="307"/>
  <c r="AE337" i="307"/>
  <c r="AE343" i="307"/>
  <c r="AE344" i="307"/>
  <c r="AE346" i="307"/>
  <c r="AE348" i="307"/>
  <c r="AE349" i="307"/>
  <c r="AE350" i="307"/>
  <c r="AE362" i="307"/>
  <c r="AE303" i="307"/>
  <c r="AE305" i="307"/>
  <c r="AF302" i="307"/>
  <c r="AF318" i="307"/>
  <c r="AF320" i="307"/>
  <c r="AF324" i="307"/>
  <c r="AF325" i="307"/>
  <c r="AF342" i="307"/>
  <c r="AF335" i="307"/>
  <c r="AF337" i="307"/>
  <c r="AF343" i="307"/>
  <c r="AF344" i="307"/>
  <c r="AF346" i="307"/>
  <c r="AF348" i="307"/>
  <c r="AF349" i="307"/>
  <c r="AF350" i="307"/>
  <c r="AF362" i="307"/>
  <c r="AF303" i="307"/>
  <c r="AF305" i="307"/>
  <c r="AG302" i="307"/>
  <c r="AG318" i="307"/>
  <c r="AG320" i="307"/>
  <c r="AG324" i="307"/>
  <c r="AG325" i="307"/>
  <c r="AG342" i="307"/>
  <c r="AG335" i="307"/>
  <c r="AG337" i="307"/>
  <c r="AG343" i="307"/>
  <c r="AG344" i="307"/>
  <c r="AG346" i="307"/>
  <c r="AG348" i="307"/>
  <c r="AG349" i="307"/>
  <c r="AG350" i="307"/>
  <c r="AG362" i="307"/>
  <c r="AG303" i="307"/>
  <c r="AG305" i="307"/>
  <c r="AH302" i="307"/>
  <c r="AH318" i="307"/>
  <c r="AH320" i="307"/>
  <c r="AH324" i="307"/>
  <c r="AH325" i="307"/>
  <c r="AH342" i="307"/>
  <c r="AH335" i="307"/>
  <c r="AH337" i="307"/>
  <c r="AH343" i="307"/>
  <c r="AH344" i="307"/>
  <c r="AH346" i="307"/>
  <c r="AH348" i="307"/>
  <c r="AH349" i="307"/>
  <c r="AH350" i="307"/>
  <c r="AH362" i="307"/>
  <c r="AH303" i="307"/>
  <c r="AH305" i="307"/>
  <c r="AI302" i="307"/>
  <c r="AI318" i="307"/>
  <c r="AI320" i="307"/>
  <c r="AI324" i="307"/>
  <c r="AI325" i="307"/>
  <c r="AI342" i="307"/>
  <c r="AI335" i="307"/>
  <c r="AI337" i="307"/>
  <c r="AI343" i="307"/>
  <c r="AI344" i="307"/>
  <c r="AI346" i="307"/>
  <c r="AI348" i="307"/>
  <c r="AI349" i="307"/>
  <c r="AI350" i="307"/>
  <c r="AI362" i="307"/>
  <c r="AI303" i="307"/>
  <c r="AI305" i="307"/>
  <c r="AJ302" i="307"/>
  <c r="AJ318" i="307"/>
  <c r="AJ320" i="307"/>
  <c r="AJ324" i="307"/>
  <c r="AJ325" i="307"/>
  <c r="AJ342" i="307"/>
  <c r="AJ335" i="307"/>
  <c r="AJ337" i="307"/>
  <c r="AJ343" i="307"/>
  <c r="AJ344" i="307"/>
  <c r="AJ346" i="307"/>
  <c r="AJ348" i="307"/>
  <c r="AJ349" i="307"/>
  <c r="AJ350" i="307"/>
  <c r="AJ362" i="307"/>
  <c r="AJ303" i="307"/>
  <c r="AJ305" i="307"/>
  <c r="AK302" i="307"/>
  <c r="AK318" i="307"/>
  <c r="AK320" i="307"/>
  <c r="AK324" i="307"/>
  <c r="AK325" i="307"/>
  <c r="AK342" i="307"/>
  <c r="AK335" i="307"/>
  <c r="AK337" i="307"/>
  <c r="AK343" i="307"/>
  <c r="AK344" i="307"/>
  <c r="AK346" i="307"/>
  <c r="AK348" i="307"/>
  <c r="AK349" i="307"/>
  <c r="AK350" i="307"/>
  <c r="AK362" i="307"/>
  <c r="AK303" i="307"/>
  <c r="AK305" i="307"/>
  <c r="AL302" i="307"/>
  <c r="AL318" i="307"/>
  <c r="AL320" i="307"/>
  <c r="AL324" i="307"/>
  <c r="AL325" i="307"/>
  <c r="AL342" i="307"/>
  <c r="AL335" i="307"/>
  <c r="AL337" i="307"/>
  <c r="AL343" i="307"/>
  <c r="AL344" i="307"/>
  <c r="AL346" i="307"/>
  <c r="AL348" i="307"/>
  <c r="AL349" i="307"/>
  <c r="AL350" i="307"/>
  <c r="AL362" i="307"/>
  <c r="AL303" i="307"/>
  <c r="AL305" i="307"/>
  <c r="AM302" i="307"/>
  <c r="AM318" i="307"/>
  <c r="AM320" i="307"/>
  <c r="AM324" i="307"/>
  <c r="AM325" i="307"/>
  <c r="AM342" i="307"/>
  <c r="AM335" i="307"/>
  <c r="AM337" i="307"/>
  <c r="AM343" i="307"/>
  <c r="AM344" i="307"/>
  <c r="AM346" i="307"/>
  <c r="AM348" i="307"/>
  <c r="AM349" i="307"/>
  <c r="AM350" i="307"/>
  <c r="AM362" i="307"/>
  <c r="AM303" i="307"/>
  <c r="AM305" i="307"/>
  <c r="AN302" i="307"/>
  <c r="AN318" i="307"/>
  <c r="AN320" i="307"/>
  <c r="AN324" i="307"/>
  <c r="AN325" i="307"/>
  <c r="AN342" i="307"/>
  <c r="AN335" i="307"/>
  <c r="AN337" i="307"/>
  <c r="AN343" i="307"/>
  <c r="AN344" i="307"/>
  <c r="AN346" i="307"/>
  <c r="AN348" i="307"/>
  <c r="AN349" i="307"/>
  <c r="AN350" i="307"/>
  <c r="AN362" i="307"/>
  <c r="AN303" i="307"/>
  <c r="AN305" i="307"/>
  <c r="AO302" i="307"/>
  <c r="AO318" i="307"/>
  <c r="AO320" i="307"/>
  <c r="AO324" i="307"/>
  <c r="AO325" i="307"/>
  <c r="AO342" i="307"/>
  <c r="AO335" i="307"/>
  <c r="AO337" i="307"/>
  <c r="AO343" i="307"/>
  <c r="AO344" i="307"/>
  <c r="AO346" i="307"/>
  <c r="AO348" i="307"/>
  <c r="AO349" i="307"/>
  <c r="AO350" i="307"/>
  <c r="AO362" i="307"/>
  <c r="AO303" i="307"/>
  <c r="AO305" i="307"/>
  <c r="AP302" i="307"/>
  <c r="AP318" i="307"/>
  <c r="AP320" i="307"/>
  <c r="AP324" i="307"/>
  <c r="AP325" i="307"/>
  <c r="AP342" i="307"/>
  <c r="AP335" i="307"/>
  <c r="AP337" i="307"/>
  <c r="AP343" i="307"/>
  <c r="AP344" i="307"/>
  <c r="AP346" i="307"/>
  <c r="AP348" i="307"/>
  <c r="AP349" i="307"/>
  <c r="AP350" i="307"/>
  <c r="AP362" i="307"/>
  <c r="AP303" i="307"/>
  <c r="AP305" i="307"/>
  <c r="AQ302" i="307"/>
  <c r="AQ318" i="307"/>
  <c r="AQ320" i="307"/>
  <c r="AQ324" i="307"/>
  <c r="AQ325" i="307"/>
  <c r="AQ342" i="307"/>
  <c r="AQ335" i="307"/>
  <c r="AQ337" i="307"/>
  <c r="AQ343" i="307"/>
  <c r="AQ344" i="307"/>
  <c r="AQ346" i="307"/>
  <c r="AQ348" i="307"/>
  <c r="AQ349" i="307"/>
  <c r="AQ350" i="307"/>
  <c r="AQ362" i="307"/>
  <c r="AQ303" i="307"/>
  <c r="AQ305" i="307"/>
  <c r="AR302" i="307"/>
  <c r="AR318" i="307"/>
  <c r="AR320" i="307"/>
  <c r="AR324" i="307"/>
  <c r="AR325" i="307"/>
  <c r="AR342" i="307"/>
  <c r="AR335" i="307"/>
  <c r="AR337" i="307"/>
  <c r="AR343" i="307"/>
  <c r="AR344" i="307"/>
  <c r="AR346" i="307"/>
  <c r="AR348" i="307"/>
  <c r="AR349" i="307"/>
  <c r="AR350" i="307"/>
  <c r="AR362" i="307"/>
  <c r="AR303" i="307"/>
  <c r="AR305" i="307"/>
  <c r="AS302" i="307"/>
  <c r="AS318" i="307"/>
  <c r="AS320" i="307"/>
  <c r="AS324" i="307"/>
  <c r="AS325" i="307"/>
  <c r="AS342" i="307"/>
  <c r="AS335" i="307"/>
  <c r="AS337" i="307"/>
  <c r="AS343" i="307"/>
  <c r="AS344" i="307"/>
  <c r="AS346" i="307"/>
  <c r="AS348" i="307"/>
  <c r="AS349" i="307"/>
  <c r="AS350" i="307"/>
  <c r="AS362" i="307"/>
  <c r="AS303" i="307"/>
  <c r="AS305" i="307"/>
  <c r="AT302" i="307"/>
  <c r="AT318" i="307"/>
  <c r="AT320" i="307"/>
  <c r="AT324" i="307"/>
  <c r="AT325" i="307"/>
  <c r="AT342" i="307"/>
  <c r="AT335" i="307"/>
  <c r="AT337" i="307"/>
  <c r="AT343" i="307"/>
  <c r="AT344" i="307"/>
  <c r="AT346" i="307"/>
  <c r="AT348" i="307"/>
  <c r="AT349" i="307"/>
  <c r="AT350" i="307"/>
  <c r="AT362" i="307"/>
  <c r="AT303" i="307"/>
  <c r="AT305" i="307"/>
  <c r="AU302" i="307"/>
  <c r="AU318" i="307"/>
  <c r="AU320" i="307"/>
  <c r="AU324" i="307"/>
  <c r="AU325" i="307"/>
  <c r="AU342" i="307"/>
  <c r="AU335" i="307"/>
  <c r="AU337" i="307"/>
  <c r="AU343" i="307"/>
  <c r="AU344" i="307"/>
  <c r="AU346" i="307"/>
  <c r="AU348" i="307"/>
  <c r="AU349" i="307"/>
  <c r="AU350" i="307"/>
  <c r="AU362" i="307"/>
  <c r="AU303" i="307"/>
  <c r="AU305" i="307"/>
  <c r="AV302" i="307"/>
  <c r="AV318" i="307"/>
  <c r="AV320" i="307"/>
  <c r="AV324" i="307"/>
  <c r="AV325" i="307"/>
  <c r="AV342" i="307"/>
  <c r="AV335" i="307"/>
  <c r="AV337" i="307"/>
  <c r="AV343" i="307"/>
  <c r="AV344" i="307"/>
  <c r="AV346" i="307"/>
  <c r="AV348" i="307"/>
  <c r="AV349" i="307"/>
  <c r="AV350" i="307"/>
  <c r="AV362" i="307"/>
  <c r="AV303" i="307"/>
  <c r="AV305" i="307"/>
  <c r="AW302" i="307"/>
  <c r="AW318" i="307"/>
  <c r="AW320" i="307"/>
  <c r="AW324" i="307"/>
  <c r="AW325" i="307"/>
  <c r="AW342" i="307"/>
  <c r="AW335" i="307"/>
  <c r="AW337" i="307"/>
  <c r="AW343" i="307"/>
  <c r="AW344" i="307"/>
  <c r="AW346" i="307"/>
  <c r="AW348" i="307"/>
  <c r="AW349" i="307"/>
  <c r="AW350" i="307"/>
  <c r="AW362" i="307"/>
  <c r="AW303" i="307"/>
  <c r="AW305" i="307"/>
  <c r="AX302" i="307"/>
  <c r="AX318" i="307"/>
  <c r="AX320" i="307"/>
  <c r="AX324" i="307"/>
  <c r="AX325" i="307"/>
  <c r="AX342" i="307"/>
  <c r="AX335" i="307"/>
  <c r="AX337" i="307"/>
  <c r="AX343" i="307"/>
  <c r="AX344" i="307"/>
  <c r="AX346" i="307"/>
  <c r="AX348" i="307"/>
  <c r="AX349" i="307"/>
  <c r="AX350" i="307"/>
  <c r="AX362" i="307"/>
  <c r="AX303" i="307"/>
  <c r="AX305" i="307"/>
  <c r="AY302" i="307"/>
  <c r="AY318" i="307"/>
  <c r="AY320" i="307"/>
  <c r="AY324" i="307"/>
  <c r="AY325" i="307"/>
  <c r="AY342" i="307"/>
  <c r="AY335" i="307"/>
  <c r="AY337" i="307"/>
  <c r="AY343" i="307"/>
  <c r="AY344" i="307"/>
  <c r="AY346" i="307"/>
  <c r="AY348" i="307"/>
  <c r="AY349" i="307"/>
  <c r="AY350" i="307"/>
  <c r="AY362" i="307"/>
  <c r="AY303" i="307"/>
  <c r="AY305" i="307"/>
  <c r="AZ302" i="307"/>
  <c r="AZ318" i="307"/>
  <c r="AZ320" i="307"/>
  <c r="AZ324" i="307"/>
  <c r="AZ325" i="307"/>
  <c r="AZ342" i="307"/>
  <c r="AZ335" i="307"/>
  <c r="AZ337" i="307"/>
  <c r="AZ343" i="307"/>
  <c r="AZ344" i="307"/>
  <c r="AZ346" i="307"/>
  <c r="AZ348" i="307"/>
  <c r="AZ349" i="307"/>
  <c r="AZ350" i="307"/>
  <c r="AZ362" i="307"/>
  <c r="AZ303" i="307"/>
  <c r="AZ305" i="307"/>
  <c r="BA302" i="307"/>
  <c r="BA318" i="307"/>
  <c r="BA320" i="307"/>
  <c r="BA324" i="307"/>
  <c r="BA325" i="307"/>
  <c r="BA342" i="307"/>
  <c r="BA335" i="307"/>
  <c r="BA337" i="307"/>
  <c r="BA343" i="307"/>
  <c r="BA344" i="307"/>
  <c r="BA346" i="307"/>
  <c r="BA348" i="307"/>
  <c r="BA349" i="307"/>
  <c r="BA350" i="307"/>
  <c r="BA362" i="307"/>
  <c r="BA303" i="307"/>
  <c r="BA305" i="307"/>
  <c r="BB302" i="307"/>
  <c r="BB318" i="307"/>
  <c r="BB320" i="307"/>
  <c r="BB324" i="307"/>
  <c r="BB325" i="307"/>
  <c r="BB342" i="307"/>
  <c r="BB335" i="307"/>
  <c r="BB337" i="307"/>
  <c r="BB343" i="307"/>
  <c r="BB344" i="307"/>
  <c r="BB346" i="307"/>
  <c r="BB348" i="307"/>
  <c r="BB349" i="307"/>
  <c r="BB350" i="307"/>
  <c r="BB362" i="307"/>
  <c r="BB303" i="307"/>
  <c r="BB305" i="307"/>
  <c r="BC302" i="307"/>
  <c r="BC318" i="307"/>
  <c r="BC320" i="307"/>
  <c r="BC324" i="307"/>
  <c r="BC325" i="307"/>
  <c r="BC342" i="307"/>
  <c r="BC335" i="307"/>
  <c r="BC337" i="307"/>
  <c r="BC343" i="307"/>
  <c r="BC344" i="307"/>
  <c r="BC346" i="307"/>
  <c r="BC348" i="307"/>
  <c r="BC349" i="307"/>
  <c r="BC350" i="307"/>
  <c r="BC362" i="307"/>
  <c r="BC303" i="307"/>
  <c r="BC305" i="307"/>
  <c r="BD302" i="307"/>
  <c r="BD318" i="307"/>
  <c r="BD320" i="307"/>
  <c r="BD324" i="307"/>
  <c r="BD325" i="307"/>
  <c r="BD342" i="307"/>
  <c r="BD335" i="307"/>
  <c r="BD337" i="307"/>
  <c r="BD343" i="307"/>
  <c r="BD344" i="307"/>
  <c r="BD346" i="307"/>
  <c r="BD348" i="307"/>
  <c r="BD349" i="307"/>
  <c r="BD350" i="307"/>
  <c r="BD362" i="307"/>
  <c r="BD303" i="307"/>
  <c r="BD305" i="307"/>
  <c r="BE302" i="307"/>
  <c r="BE318" i="307"/>
  <c r="BE320" i="307"/>
  <c r="BE324" i="307"/>
  <c r="BE325" i="307"/>
  <c r="BE342" i="307"/>
  <c r="BE335" i="307"/>
  <c r="BE337" i="307"/>
  <c r="BE343" i="307"/>
  <c r="BE344" i="307"/>
  <c r="BE346" i="307"/>
  <c r="BD162" i="307"/>
  <c r="BD163" i="307"/>
  <c r="BD165" i="307"/>
  <c r="BD166" i="307"/>
  <c r="BD167" i="307"/>
  <c r="BE161" i="307"/>
  <c r="BE217" i="307"/>
  <c r="BE220" i="307"/>
  <c r="BE225" i="307"/>
  <c r="BE228" i="307"/>
  <c r="BE231" i="307"/>
  <c r="BE232" i="307"/>
  <c r="BE348" i="307"/>
  <c r="BE189" i="307"/>
  <c r="BE191" i="307"/>
  <c r="BE194" i="307"/>
  <c r="BE195" i="307"/>
  <c r="BE349" i="307"/>
  <c r="BE350" i="307"/>
  <c r="BE362" i="307"/>
  <c r="J363" i="307"/>
  <c r="J364" i="307"/>
  <c r="J40" i="265"/>
  <c r="J89" i="306"/>
  <c r="K70" i="306"/>
  <c r="K89" i="306"/>
  <c r="L70" i="306"/>
  <c r="L89" i="306"/>
  <c r="M70" i="306"/>
  <c r="M89" i="306"/>
  <c r="N70" i="306"/>
  <c r="N89" i="306"/>
  <c r="O70" i="306"/>
  <c r="O89" i="306"/>
  <c r="P70" i="306"/>
  <c r="P89" i="306"/>
  <c r="Q70" i="306"/>
  <c r="Q89" i="306"/>
  <c r="R70" i="306"/>
  <c r="R89" i="306"/>
  <c r="S70" i="306"/>
  <c r="S89" i="306"/>
  <c r="T70" i="306"/>
  <c r="T89" i="306"/>
  <c r="U70" i="306"/>
  <c r="U89" i="306"/>
  <c r="V70" i="306"/>
  <c r="V89" i="306"/>
  <c r="W70" i="306"/>
  <c r="W89" i="306"/>
  <c r="X70" i="306"/>
  <c r="X89" i="306"/>
  <c r="Y70" i="306"/>
  <c r="Y89" i="306"/>
  <c r="Z70" i="306"/>
  <c r="Z89" i="306"/>
  <c r="AA70" i="306"/>
  <c r="AA89" i="306"/>
  <c r="AB70" i="306"/>
  <c r="AB89" i="306"/>
  <c r="AC70" i="306"/>
  <c r="AC89" i="306"/>
  <c r="AD70" i="306"/>
  <c r="AD89" i="306"/>
  <c r="AE70" i="306"/>
  <c r="AE89" i="306"/>
  <c r="AF70" i="306"/>
  <c r="AF89" i="306"/>
  <c r="AG70" i="306"/>
  <c r="AG89" i="306"/>
  <c r="AH70" i="306"/>
  <c r="AH89" i="306"/>
  <c r="AI70" i="306"/>
  <c r="AI89" i="306"/>
  <c r="AJ70" i="306"/>
  <c r="AJ89" i="306"/>
  <c r="AK70" i="306"/>
  <c r="AK89" i="306"/>
  <c r="AL70" i="306"/>
  <c r="AL89" i="306"/>
  <c r="AM70" i="306"/>
  <c r="AM89" i="306"/>
  <c r="AN70" i="306"/>
  <c r="AN89" i="306"/>
  <c r="AO70" i="306"/>
  <c r="AO89" i="306"/>
  <c r="AP70" i="306"/>
  <c r="AP89" i="306"/>
  <c r="AQ70" i="306"/>
  <c r="AQ89" i="306"/>
  <c r="AR70" i="306"/>
  <c r="AR89" i="306"/>
  <c r="AS70" i="306"/>
  <c r="AS89" i="306"/>
  <c r="AT70" i="306"/>
  <c r="AT89" i="306"/>
  <c r="AU70" i="306"/>
  <c r="AU89" i="306"/>
  <c r="AV70" i="306"/>
  <c r="AV89" i="306"/>
  <c r="AW70" i="306"/>
  <c r="AW89" i="306"/>
  <c r="AX70" i="306"/>
  <c r="AX89" i="306"/>
  <c r="AY70" i="306"/>
  <c r="AY89" i="306"/>
  <c r="AZ70" i="306"/>
  <c r="AZ89" i="306"/>
  <c r="BA70" i="306"/>
  <c r="BA89" i="306"/>
  <c r="BB70" i="306"/>
  <c r="BB89" i="306"/>
  <c r="BC70" i="306"/>
  <c r="BC89" i="306"/>
  <c r="BD70" i="306"/>
  <c r="BD89" i="306"/>
  <c r="BE70" i="306"/>
  <c r="BE89" i="306"/>
  <c r="J90" i="306"/>
  <c r="J91" i="306"/>
  <c r="J42" i="265"/>
  <c r="J268" i="307"/>
  <c r="K268" i="307"/>
  <c r="L268" i="307"/>
  <c r="M268" i="307"/>
  <c r="N268" i="307"/>
  <c r="O268" i="307"/>
  <c r="P268" i="307"/>
  <c r="Q268" i="307"/>
  <c r="R268" i="307"/>
  <c r="S268" i="307"/>
  <c r="T268" i="307"/>
  <c r="U268" i="307"/>
  <c r="V268" i="307"/>
  <c r="W268" i="307"/>
  <c r="X268" i="307"/>
  <c r="Y268" i="307"/>
  <c r="Z268" i="307"/>
  <c r="AA268" i="307"/>
  <c r="AB268" i="307"/>
  <c r="AC268" i="307"/>
  <c r="AD268" i="307"/>
  <c r="AE268" i="307"/>
  <c r="AF268" i="307"/>
  <c r="AG268" i="307"/>
  <c r="AH268" i="307"/>
  <c r="AI268" i="307"/>
  <c r="AJ268" i="307"/>
  <c r="AK268" i="307"/>
  <c r="AL268" i="307"/>
  <c r="AM268" i="307"/>
  <c r="AN268" i="307"/>
  <c r="AO268" i="307"/>
  <c r="AP268" i="307"/>
  <c r="AQ268" i="307"/>
  <c r="AR268" i="307"/>
  <c r="AS268" i="307"/>
  <c r="AT268" i="307"/>
  <c r="AU268" i="307"/>
  <c r="AV268" i="307"/>
  <c r="AW268" i="307"/>
  <c r="AX268" i="307"/>
  <c r="AY268" i="307"/>
  <c r="AZ268" i="307"/>
  <c r="BA268" i="307"/>
  <c r="BB268" i="307"/>
  <c r="BC268" i="307"/>
  <c r="BD268" i="307"/>
  <c r="BE254" i="307"/>
  <c r="BE255" i="307"/>
  <c r="BE197" i="307"/>
  <c r="BE198" i="307"/>
  <c r="BE199" i="307"/>
  <c r="BE246" i="307"/>
  <c r="BE234" i="307"/>
  <c r="BE235" i="307"/>
  <c r="BE236" i="307"/>
  <c r="BE248" i="307"/>
  <c r="BE249" i="307"/>
  <c r="BE256" i="307"/>
  <c r="BE258" i="307"/>
  <c r="BE268" i="307"/>
  <c r="J274" i="307"/>
  <c r="J194" i="280"/>
  <c r="J196" i="280"/>
  <c r="J197" i="280"/>
  <c r="J43" i="265"/>
  <c r="J264" i="307"/>
  <c r="K264" i="307"/>
  <c r="L264" i="307"/>
  <c r="M264" i="307"/>
  <c r="N264" i="307"/>
  <c r="O264" i="307"/>
  <c r="P264" i="307"/>
  <c r="Q264" i="307"/>
  <c r="R264" i="307"/>
  <c r="S264" i="307"/>
  <c r="T264" i="307"/>
  <c r="U264" i="307"/>
  <c r="V264" i="307"/>
  <c r="W264" i="307"/>
  <c r="X264" i="307"/>
  <c r="Y264" i="307"/>
  <c r="Z264" i="307"/>
  <c r="AA264" i="307"/>
  <c r="AB264" i="307"/>
  <c r="AC264" i="307"/>
  <c r="AD264" i="307"/>
  <c r="AE264" i="307"/>
  <c r="AF264" i="307"/>
  <c r="AG264" i="307"/>
  <c r="AH264" i="307"/>
  <c r="AI264" i="307"/>
  <c r="AJ264" i="307"/>
  <c r="AK264" i="307"/>
  <c r="AL264" i="307"/>
  <c r="AM264" i="307"/>
  <c r="AN264" i="307"/>
  <c r="AO264" i="307"/>
  <c r="AP264" i="307"/>
  <c r="AQ264" i="307"/>
  <c r="AR264" i="307"/>
  <c r="AS264" i="307"/>
  <c r="AT264" i="307"/>
  <c r="AU264" i="307"/>
  <c r="AV264" i="307"/>
  <c r="AW264" i="307"/>
  <c r="AX264" i="307"/>
  <c r="AY264" i="307"/>
  <c r="AZ264" i="307"/>
  <c r="BA264" i="307"/>
  <c r="BB264" i="307"/>
  <c r="BC264" i="307"/>
  <c r="BD264" i="307"/>
  <c r="BE264" i="307"/>
  <c r="J270" i="307"/>
  <c r="J45" i="265"/>
  <c r="J378" i="307"/>
  <c r="K378" i="307"/>
  <c r="L378" i="307"/>
  <c r="M378" i="307"/>
  <c r="N378" i="307"/>
  <c r="O378" i="307"/>
  <c r="P378" i="307"/>
  <c r="Q378" i="307"/>
  <c r="R378" i="307"/>
  <c r="S378" i="307"/>
  <c r="T378" i="307"/>
  <c r="U378" i="307"/>
  <c r="V378" i="307"/>
  <c r="W378" i="307"/>
  <c r="X378" i="307"/>
  <c r="Y378" i="307"/>
  <c r="Z378" i="307"/>
  <c r="AA378" i="307"/>
  <c r="AB378" i="307"/>
  <c r="AC378" i="307"/>
  <c r="AD378" i="307"/>
  <c r="AE378" i="307"/>
  <c r="AF378" i="307"/>
  <c r="AG378" i="307"/>
  <c r="AH378" i="307"/>
  <c r="AI378" i="307"/>
  <c r="AJ378" i="307"/>
  <c r="AK378" i="307"/>
  <c r="AL378" i="307"/>
  <c r="AM378" i="307"/>
  <c r="AN378" i="307"/>
  <c r="AO378" i="307"/>
  <c r="AP378" i="307"/>
  <c r="AQ378" i="307"/>
  <c r="AR378" i="307"/>
  <c r="AS378" i="307"/>
  <c r="AT378" i="307"/>
  <c r="AU378" i="307"/>
  <c r="AV378" i="307"/>
  <c r="AW378" i="307"/>
  <c r="AX378" i="307"/>
  <c r="AY378" i="307"/>
  <c r="AZ378" i="307"/>
  <c r="BA378" i="307"/>
  <c r="BB378" i="307"/>
  <c r="BC378" i="307"/>
  <c r="BD378" i="307"/>
  <c r="BE118" i="307"/>
  <c r="BE119" i="307"/>
  <c r="BE121" i="307"/>
  <c r="BE122" i="307"/>
  <c r="BE123" i="307"/>
  <c r="BE378" i="307"/>
  <c r="J379" i="307"/>
  <c r="J142" i="280"/>
  <c r="J144" i="280"/>
  <c r="J46" i="265"/>
  <c r="J47" i="265"/>
  <c r="J48" i="265"/>
  <c r="J52" i="265"/>
  <c r="J46" i="314"/>
  <c r="J48" i="314"/>
  <c r="J50" i="314"/>
  <c r="J51" i="314"/>
  <c r="J61" i="314"/>
  <c r="K131" i="280"/>
  <c r="K132" i="280"/>
  <c r="K133" i="280"/>
  <c r="K16" i="314"/>
  <c r="J18" i="314"/>
  <c r="J22" i="314"/>
  <c r="J25" i="314"/>
  <c r="J35" i="314"/>
  <c r="J38" i="314"/>
  <c r="J40" i="314"/>
  <c r="J42" i="314"/>
  <c r="J62" i="314"/>
  <c r="J63" i="314"/>
  <c r="J64" i="314"/>
  <c r="J54" i="265"/>
  <c r="J53" i="314"/>
  <c r="J55" i="314"/>
  <c r="J57" i="314"/>
  <c r="J59" i="314"/>
  <c r="J70" i="314"/>
  <c r="J67" i="314"/>
  <c r="J68" i="314"/>
  <c r="J71" i="314"/>
  <c r="J72" i="314"/>
  <c r="J55" i="265"/>
  <c r="J56" i="265"/>
  <c r="J59" i="265"/>
  <c r="J155" i="280"/>
  <c r="J156" i="280"/>
  <c r="J159" i="280"/>
  <c r="J160" i="280"/>
  <c r="J161" i="280"/>
  <c r="J61" i="265"/>
  <c r="J169" i="280"/>
  <c r="J170" i="280"/>
  <c r="J171" i="280"/>
  <c r="J174" i="280"/>
  <c r="J175" i="280"/>
  <c r="J176" i="280"/>
  <c r="J62" i="265"/>
  <c r="J63" i="265"/>
  <c r="J66" i="265"/>
  <c r="J31" i="286"/>
  <c r="F351" i="307"/>
  <c r="F353" i="307"/>
  <c r="F250" i="307"/>
  <c r="F354" i="307"/>
  <c r="F355" i="307"/>
  <c r="F26" i="285"/>
  <c r="J30" i="285"/>
  <c r="J31" i="285"/>
  <c r="J15" i="265"/>
  <c r="J16" i="265"/>
  <c r="J21" i="265"/>
  <c r="J10" i="282"/>
  <c r="J12" i="282"/>
  <c r="J13" i="282"/>
  <c r="J23" i="265"/>
  <c r="J24" i="265"/>
  <c r="J48" i="286"/>
  <c r="J49" i="286"/>
  <c r="J55" i="286"/>
  <c r="J52" i="286"/>
  <c r="J53" i="286"/>
  <c r="J56" i="286"/>
  <c r="J57" i="286"/>
  <c r="J32" i="286"/>
  <c r="J33" i="286"/>
  <c r="J80" i="265"/>
  <c r="J79" i="314"/>
  <c r="J80" i="314"/>
  <c r="J81" i="314"/>
  <c r="J83" i="265"/>
  <c r="J84" i="265"/>
  <c r="J34" i="285"/>
  <c r="K373" i="307"/>
  <c r="L373" i="307"/>
  <c r="M373" i="307"/>
  <c r="N373" i="307"/>
  <c r="O373" i="307"/>
  <c r="P373" i="307"/>
  <c r="Q373" i="307"/>
  <c r="R373" i="307"/>
  <c r="S373" i="307"/>
  <c r="T373" i="307"/>
  <c r="U373" i="307"/>
  <c r="V373" i="307"/>
  <c r="W373" i="307"/>
  <c r="X373" i="307"/>
  <c r="Y373" i="307"/>
  <c r="Z373" i="307"/>
  <c r="AA373" i="307"/>
  <c r="AB373" i="307"/>
  <c r="AC373" i="307"/>
  <c r="AD373" i="307"/>
  <c r="AE373" i="307"/>
  <c r="AF373" i="307"/>
  <c r="AG373" i="307"/>
  <c r="AH373" i="307"/>
  <c r="AI373" i="307"/>
  <c r="AJ373" i="307"/>
  <c r="AK373" i="307"/>
  <c r="AL373" i="307"/>
  <c r="AM373" i="307"/>
  <c r="AN373" i="307"/>
  <c r="AO373" i="307"/>
  <c r="AP373" i="307"/>
  <c r="AQ373" i="307"/>
  <c r="AR373" i="307"/>
  <c r="AS373" i="307"/>
  <c r="AT373" i="307"/>
  <c r="AU373" i="307"/>
  <c r="AV373" i="307"/>
  <c r="AW373" i="307"/>
  <c r="AX373" i="307"/>
  <c r="AY373" i="307"/>
  <c r="AZ373" i="307"/>
  <c r="BA373" i="307"/>
  <c r="BB373" i="307"/>
  <c r="BC373" i="307"/>
  <c r="BD373" i="307"/>
  <c r="BE373" i="307"/>
  <c r="J374" i="307"/>
  <c r="J35" i="285"/>
  <c r="J36" i="285"/>
  <c r="J37" i="285"/>
  <c r="J76" i="265"/>
  <c r="J77" i="265"/>
  <c r="J86" i="265"/>
  <c r="J100" i="265"/>
  <c r="J89" i="265"/>
  <c r="J203" i="280"/>
  <c r="K267" i="307"/>
  <c r="L267" i="307"/>
  <c r="M267" i="307"/>
  <c r="N267" i="307"/>
  <c r="O267" i="307"/>
  <c r="P267" i="307"/>
  <c r="Q267" i="307"/>
  <c r="R267" i="307"/>
  <c r="S267" i="307"/>
  <c r="T267" i="307"/>
  <c r="U267" i="307"/>
  <c r="V267" i="307"/>
  <c r="W267" i="307"/>
  <c r="X267" i="307"/>
  <c r="Y267" i="307"/>
  <c r="Z267" i="307"/>
  <c r="AA267" i="307"/>
  <c r="AB267" i="307"/>
  <c r="AC267" i="307"/>
  <c r="AD267" i="307"/>
  <c r="AE267" i="307"/>
  <c r="AF267" i="307"/>
  <c r="AG267" i="307"/>
  <c r="AH267" i="307"/>
  <c r="AI267" i="307"/>
  <c r="AJ267" i="307"/>
  <c r="AK267" i="307"/>
  <c r="AL267" i="307"/>
  <c r="AM267" i="307"/>
  <c r="AN267" i="307"/>
  <c r="AO267" i="307"/>
  <c r="AP267" i="307"/>
  <c r="AQ267" i="307"/>
  <c r="AR267" i="307"/>
  <c r="AS267" i="307"/>
  <c r="AT267" i="307"/>
  <c r="AU267" i="307"/>
  <c r="AV267" i="307"/>
  <c r="AW267" i="307"/>
  <c r="AX267" i="307"/>
  <c r="AY267" i="307"/>
  <c r="AZ267" i="307"/>
  <c r="BA267" i="307"/>
  <c r="BB267" i="307"/>
  <c r="BC267" i="307"/>
  <c r="BD267" i="307"/>
  <c r="BE267" i="307"/>
  <c r="J273" i="307"/>
  <c r="J204" i="280"/>
  <c r="J205" i="280"/>
  <c r="J206" i="280"/>
  <c r="J90" i="265"/>
  <c r="J180" i="280"/>
  <c r="J165" i="280"/>
  <c r="J166" i="280"/>
  <c r="J182" i="280"/>
  <c r="J183" i="280"/>
  <c r="J184" i="280"/>
  <c r="J91" i="265"/>
  <c r="J88" i="282"/>
  <c r="J90" i="282"/>
  <c r="J92" i="265"/>
  <c r="J23" i="286"/>
  <c r="J24" i="286"/>
  <c r="J25" i="286"/>
  <c r="J94" i="265"/>
  <c r="J95" i="265"/>
  <c r="J101" i="265"/>
  <c r="J102" i="265"/>
  <c r="K30" i="286"/>
  <c r="K37" i="282"/>
  <c r="K202" i="280"/>
  <c r="K229" i="280"/>
  <c r="K231" i="280"/>
  <c r="K38" i="282"/>
  <c r="K40" i="282"/>
  <c r="K45" i="282"/>
  <c r="K46" i="282"/>
  <c r="K48" i="282"/>
  <c r="K49" i="282"/>
  <c r="K58" i="282"/>
  <c r="K54" i="282"/>
  <c r="K56" i="282"/>
  <c r="K59" i="282"/>
  <c r="K60" i="282"/>
  <c r="K63" i="282"/>
  <c r="K65" i="282"/>
  <c r="K66" i="282"/>
  <c r="K36" i="265"/>
  <c r="K37" i="265"/>
  <c r="K363" i="307"/>
  <c r="K364" i="307"/>
  <c r="K40" i="265"/>
  <c r="K90" i="306"/>
  <c r="K91" i="306"/>
  <c r="K42" i="265"/>
  <c r="K274" i="307"/>
  <c r="K194" i="280"/>
  <c r="K189" i="280"/>
  <c r="K192" i="280"/>
  <c r="K195" i="280"/>
  <c r="K196" i="280"/>
  <c r="K197" i="280"/>
  <c r="K43" i="265"/>
  <c r="K270" i="307"/>
  <c r="K45" i="265"/>
  <c r="K379" i="307"/>
  <c r="K142" i="280"/>
  <c r="K139" i="280"/>
  <c r="K140" i="280"/>
  <c r="K143" i="280"/>
  <c r="K144" i="280"/>
  <c r="K46" i="265"/>
  <c r="K47" i="265"/>
  <c r="K48" i="265"/>
  <c r="K128" i="280"/>
  <c r="K50" i="265"/>
  <c r="K104" i="280"/>
  <c r="K51" i="265"/>
  <c r="K52" i="265"/>
  <c r="K45" i="314"/>
  <c r="K46" i="314"/>
  <c r="K48" i="314"/>
  <c r="K50" i="314"/>
  <c r="K51" i="314"/>
  <c r="K61" i="314"/>
  <c r="K35" i="314"/>
  <c r="K78" i="314"/>
  <c r="K36" i="314"/>
  <c r="K38" i="314"/>
  <c r="K40" i="314"/>
  <c r="K42" i="314"/>
  <c r="K62" i="314"/>
  <c r="K63" i="314"/>
  <c r="K64" i="314"/>
  <c r="K54" i="265"/>
  <c r="K53" i="314"/>
  <c r="K55" i="314"/>
  <c r="K57" i="314"/>
  <c r="K58" i="314"/>
  <c r="K59" i="314"/>
  <c r="K70" i="314"/>
  <c r="K67" i="314"/>
  <c r="K68" i="314"/>
  <c r="K71" i="314"/>
  <c r="K72" i="314"/>
  <c r="K55" i="265"/>
  <c r="K56" i="265"/>
  <c r="K232" i="280"/>
  <c r="K58" i="265"/>
  <c r="K59" i="265"/>
  <c r="K154" i="280"/>
  <c r="K155" i="280"/>
  <c r="K156" i="280"/>
  <c r="K159" i="280"/>
  <c r="K160" i="280"/>
  <c r="K161" i="280"/>
  <c r="K61" i="265"/>
  <c r="K179" i="280"/>
  <c r="K173" i="280"/>
  <c r="K169" i="280"/>
  <c r="K170" i="280"/>
  <c r="K171" i="280"/>
  <c r="K174" i="280"/>
  <c r="K175" i="280"/>
  <c r="K176" i="280"/>
  <c r="K62" i="265"/>
  <c r="K63" i="265"/>
  <c r="K66" i="265"/>
  <c r="K31" i="286"/>
  <c r="K22" i="286"/>
  <c r="K47" i="286"/>
  <c r="K30" i="285"/>
  <c r="K31" i="285"/>
  <c r="K15" i="265"/>
  <c r="K16" i="265"/>
  <c r="K18" i="265"/>
  <c r="K19" i="265"/>
  <c r="K21" i="265"/>
  <c r="K10" i="282"/>
  <c r="K12" i="282"/>
  <c r="K13" i="282"/>
  <c r="K23" i="265"/>
  <c r="K24" i="265"/>
  <c r="K48" i="286"/>
  <c r="K49" i="286"/>
  <c r="K55" i="286"/>
  <c r="K51" i="286"/>
  <c r="K52" i="286"/>
  <c r="K53" i="286"/>
  <c r="K56" i="286"/>
  <c r="K57" i="286"/>
  <c r="K32" i="286"/>
  <c r="K33" i="286"/>
  <c r="K80" i="265"/>
  <c r="K79" i="314"/>
  <c r="K80" i="314"/>
  <c r="K81" i="314"/>
  <c r="K83" i="265"/>
  <c r="K84" i="265"/>
  <c r="K33" i="285"/>
  <c r="K34" i="285"/>
  <c r="K374" i="307"/>
  <c r="K35" i="285"/>
  <c r="K36" i="285"/>
  <c r="K37" i="285"/>
  <c r="K76" i="265"/>
  <c r="K77" i="265"/>
  <c r="K86" i="265"/>
  <c r="K100" i="265"/>
  <c r="K89" i="265"/>
  <c r="K203" i="280"/>
  <c r="K273" i="307"/>
  <c r="K204" i="280"/>
  <c r="K205" i="280"/>
  <c r="K206" i="280"/>
  <c r="K90" i="265"/>
  <c r="K180" i="280"/>
  <c r="K181" i="280"/>
  <c r="K165" i="280"/>
  <c r="K166" i="280"/>
  <c r="K182" i="280"/>
  <c r="K183" i="280"/>
  <c r="K184" i="280"/>
  <c r="K91" i="265"/>
  <c r="K87" i="282"/>
  <c r="K88" i="282"/>
  <c r="K89" i="282"/>
  <c r="K90" i="282"/>
  <c r="K92" i="265"/>
  <c r="K23" i="286"/>
  <c r="K24" i="286"/>
  <c r="K25" i="286"/>
  <c r="K94" i="265"/>
  <c r="K95" i="265"/>
  <c r="K101" i="265"/>
  <c r="K102" i="265"/>
  <c r="L30" i="286"/>
  <c r="L37" i="282"/>
  <c r="L202" i="280"/>
  <c r="L229" i="280"/>
  <c r="L231" i="280"/>
  <c r="L38" i="282"/>
  <c r="L40" i="282"/>
  <c r="L45" i="282"/>
  <c r="L46" i="282"/>
  <c r="L48" i="282"/>
  <c r="L49" i="282"/>
  <c r="L58" i="282"/>
  <c r="L54" i="282"/>
  <c r="K51" i="282"/>
  <c r="K52" i="282"/>
  <c r="K77" i="282"/>
  <c r="K78" i="282"/>
  <c r="K79" i="282"/>
  <c r="L76" i="282"/>
  <c r="L55" i="282"/>
  <c r="L56" i="282"/>
  <c r="L59" i="282"/>
  <c r="L60" i="282"/>
  <c r="L63" i="282"/>
  <c r="L65" i="282"/>
  <c r="L66" i="282"/>
  <c r="L36" i="265"/>
  <c r="L37" i="265"/>
  <c r="L363" i="307"/>
  <c r="L364" i="307"/>
  <c r="L40" i="265"/>
  <c r="L90" i="306"/>
  <c r="L91" i="306"/>
  <c r="L42" i="265"/>
  <c r="L274" i="307"/>
  <c r="L194" i="280"/>
  <c r="L189" i="280"/>
  <c r="L192" i="280"/>
  <c r="L195" i="280"/>
  <c r="L196" i="280"/>
  <c r="L197" i="280"/>
  <c r="L43" i="265"/>
  <c r="L270" i="307"/>
  <c r="L45" i="265"/>
  <c r="L379" i="307"/>
  <c r="L142" i="280"/>
  <c r="L139" i="280"/>
  <c r="L140" i="280"/>
  <c r="L143" i="280"/>
  <c r="L144" i="280"/>
  <c r="L46" i="265"/>
  <c r="L47" i="265"/>
  <c r="L48" i="265"/>
  <c r="L128" i="280"/>
  <c r="L50" i="265"/>
  <c r="L104" i="280"/>
  <c r="L51" i="265"/>
  <c r="L52" i="265"/>
  <c r="L45" i="314"/>
  <c r="L46" i="314"/>
  <c r="L48" i="314"/>
  <c r="L50" i="314"/>
  <c r="L51" i="314"/>
  <c r="L61" i="314"/>
  <c r="L35" i="314"/>
  <c r="L78" i="314"/>
  <c r="L36" i="314"/>
  <c r="L38" i="314"/>
  <c r="L40" i="314"/>
  <c r="L42" i="314"/>
  <c r="L62" i="314"/>
  <c r="L63" i="314"/>
  <c r="L64" i="314"/>
  <c r="L54" i="265"/>
  <c r="L53" i="314"/>
  <c r="L55" i="314"/>
  <c r="L57" i="314"/>
  <c r="L58" i="314"/>
  <c r="L59" i="314"/>
  <c r="L70" i="314"/>
  <c r="L67" i="314"/>
  <c r="L68" i="314"/>
  <c r="L71" i="314"/>
  <c r="L72" i="314"/>
  <c r="L55" i="265"/>
  <c r="L56" i="265"/>
  <c r="L232" i="280"/>
  <c r="L58" i="265"/>
  <c r="L59" i="265"/>
  <c r="L154" i="280"/>
  <c r="L155" i="280"/>
  <c r="L156" i="280"/>
  <c r="L159" i="280"/>
  <c r="L160" i="280"/>
  <c r="L161" i="280"/>
  <c r="L61" i="265"/>
  <c r="L179" i="280"/>
  <c r="L173" i="280"/>
  <c r="L169" i="280"/>
  <c r="L170" i="280"/>
  <c r="L171" i="280"/>
  <c r="L174" i="280"/>
  <c r="L175" i="280"/>
  <c r="L176" i="280"/>
  <c r="L62" i="265"/>
  <c r="L63" i="265"/>
  <c r="L66" i="265"/>
  <c r="L31" i="286"/>
  <c r="L22" i="286"/>
  <c r="L47" i="286"/>
  <c r="L30" i="285"/>
  <c r="L31" i="285"/>
  <c r="L15" i="265"/>
  <c r="L16" i="265"/>
  <c r="L18" i="265"/>
  <c r="L19" i="265"/>
  <c r="L21" i="265"/>
  <c r="L10" i="282"/>
  <c r="L12" i="282"/>
  <c r="L13" i="282"/>
  <c r="L23" i="265"/>
  <c r="L24" i="265"/>
  <c r="L48" i="286"/>
  <c r="L49" i="286"/>
  <c r="L55" i="286"/>
  <c r="L51" i="286"/>
  <c r="L52" i="286"/>
  <c r="L53" i="286"/>
  <c r="L56" i="286"/>
  <c r="L57" i="286"/>
  <c r="L32" i="286"/>
  <c r="L33" i="286"/>
  <c r="L80" i="265"/>
  <c r="L79" i="314"/>
  <c r="L80" i="314"/>
  <c r="L81" i="314"/>
  <c r="L83" i="265"/>
  <c r="L84" i="265"/>
  <c r="L33" i="285"/>
  <c r="L34" i="285"/>
  <c r="L374" i="307"/>
  <c r="L35" i="285"/>
  <c r="L36" i="285"/>
  <c r="L37" i="285"/>
  <c r="L76" i="265"/>
  <c r="L77" i="265"/>
  <c r="L86" i="265"/>
  <c r="L100" i="265"/>
  <c r="L89" i="265"/>
  <c r="L203" i="280"/>
  <c r="L273" i="307"/>
  <c r="L204" i="280"/>
  <c r="L205" i="280"/>
  <c r="L206" i="280"/>
  <c r="L90" i="265"/>
  <c r="L180" i="280"/>
  <c r="L181" i="280"/>
  <c r="L165" i="280"/>
  <c r="L166" i="280"/>
  <c r="L182" i="280"/>
  <c r="L183" i="280"/>
  <c r="L184" i="280"/>
  <c r="L91" i="265"/>
  <c r="L87" i="282"/>
  <c r="L88" i="282"/>
  <c r="L89" i="282"/>
  <c r="L90" i="282"/>
  <c r="L92" i="265"/>
  <c r="L23" i="286"/>
  <c r="L24" i="286"/>
  <c r="L25" i="286"/>
  <c r="L94" i="265"/>
  <c r="L95" i="265"/>
  <c r="L101" i="265"/>
  <c r="L102" i="265"/>
  <c r="M30" i="286"/>
  <c r="M37" i="282"/>
  <c r="M202" i="280"/>
  <c r="M229" i="280"/>
  <c r="M231" i="280"/>
  <c r="M38" i="282"/>
  <c r="M40" i="282"/>
  <c r="M45" i="282"/>
  <c r="M46" i="282"/>
  <c r="M48" i="282"/>
  <c r="M49" i="282"/>
  <c r="M58" i="282"/>
  <c r="M54" i="282"/>
  <c r="L51" i="282"/>
  <c r="L52" i="282"/>
  <c r="L77" i="282"/>
  <c r="L78" i="282"/>
  <c r="L79" i="282"/>
  <c r="M76" i="282"/>
  <c r="M55" i="282"/>
  <c r="M56" i="282"/>
  <c r="M59" i="282"/>
  <c r="M60" i="282"/>
  <c r="M63" i="282"/>
  <c r="M65" i="282"/>
  <c r="M66" i="282"/>
  <c r="M36" i="265"/>
  <c r="M37" i="265"/>
  <c r="M363" i="307"/>
  <c r="M364" i="307"/>
  <c r="M40" i="265"/>
  <c r="M90" i="306"/>
  <c r="M91" i="306"/>
  <c r="M42" i="265"/>
  <c r="M274" i="307"/>
  <c r="M194" i="280"/>
  <c r="M189" i="280"/>
  <c r="M192" i="280"/>
  <c r="M195" i="280"/>
  <c r="M196" i="280"/>
  <c r="M197" i="280"/>
  <c r="M43" i="265"/>
  <c r="M270" i="307"/>
  <c r="M45" i="265"/>
  <c r="M379" i="307"/>
  <c r="M142" i="280"/>
  <c r="M139" i="280"/>
  <c r="M140" i="280"/>
  <c r="M143" i="280"/>
  <c r="M144" i="280"/>
  <c r="M46" i="265"/>
  <c r="M47" i="265"/>
  <c r="M48" i="265"/>
  <c r="M128" i="280"/>
  <c r="M50" i="265"/>
  <c r="M104" i="280"/>
  <c r="M51" i="265"/>
  <c r="M52" i="265"/>
  <c r="M45" i="314"/>
  <c r="M46" i="314"/>
  <c r="M48" i="314"/>
  <c r="M50" i="314"/>
  <c r="M51" i="314"/>
  <c r="M61" i="314"/>
  <c r="M35" i="314"/>
  <c r="M78" i="314"/>
  <c r="M36" i="314"/>
  <c r="M38" i="314"/>
  <c r="M40" i="314"/>
  <c r="M42" i="314"/>
  <c r="M62" i="314"/>
  <c r="M63" i="314"/>
  <c r="M64" i="314"/>
  <c r="M54" i="265"/>
  <c r="M53" i="314"/>
  <c r="M55" i="314"/>
  <c r="M57" i="314"/>
  <c r="M58" i="314"/>
  <c r="M59" i="314"/>
  <c r="M70" i="314"/>
  <c r="M67" i="314"/>
  <c r="M68" i="314"/>
  <c r="M71" i="314"/>
  <c r="M72" i="314"/>
  <c r="M55" i="265"/>
  <c r="M56" i="265"/>
  <c r="M232" i="280"/>
  <c r="M58" i="265"/>
  <c r="M59" i="265"/>
  <c r="M154" i="280"/>
  <c r="M155" i="280"/>
  <c r="M156" i="280"/>
  <c r="M159" i="280"/>
  <c r="M160" i="280"/>
  <c r="M161" i="280"/>
  <c r="M61" i="265"/>
  <c r="M179" i="280"/>
  <c r="M173" i="280"/>
  <c r="M169" i="280"/>
  <c r="M170" i="280"/>
  <c r="M171" i="280"/>
  <c r="M174" i="280"/>
  <c r="M175" i="280"/>
  <c r="M176" i="280"/>
  <c r="M62" i="265"/>
  <c r="M63" i="265"/>
  <c r="M66" i="265"/>
  <c r="M31" i="286"/>
  <c r="M22" i="286"/>
  <c r="M47" i="286"/>
  <c r="M30" i="285"/>
  <c r="M31" i="285"/>
  <c r="M15" i="265"/>
  <c r="M16" i="265"/>
  <c r="M18" i="265"/>
  <c r="M19" i="265"/>
  <c r="M21" i="265"/>
  <c r="M10" i="282"/>
  <c r="M12" i="282"/>
  <c r="M13" i="282"/>
  <c r="M23" i="265"/>
  <c r="M24" i="265"/>
  <c r="M48" i="286"/>
  <c r="M49" i="286"/>
  <c r="M55" i="286"/>
  <c r="M51" i="286"/>
  <c r="M52" i="286"/>
  <c r="M53" i="286"/>
  <c r="M56" i="286"/>
  <c r="M57" i="286"/>
  <c r="M32" i="286"/>
  <c r="M33" i="286"/>
  <c r="M80" i="265"/>
  <c r="M79" i="314"/>
  <c r="M80" i="314"/>
  <c r="M81" i="314"/>
  <c r="M83" i="265"/>
  <c r="M84" i="265"/>
  <c r="M33" i="285"/>
  <c r="M34" i="285"/>
  <c r="M374" i="307"/>
  <c r="M35" i="285"/>
  <c r="M36" i="285"/>
  <c r="M37" i="285"/>
  <c r="M76" i="265"/>
  <c r="M77" i="265"/>
  <c r="M86" i="265"/>
  <c r="M100" i="265"/>
  <c r="M89" i="265"/>
  <c r="M203" i="280"/>
  <c r="M273" i="307"/>
  <c r="M204" i="280"/>
  <c r="M205" i="280"/>
  <c r="M206" i="280"/>
  <c r="M90" i="265"/>
  <c r="M180" i="280"/>
  <c r="M181" i="280"/>
  <c r="M165" i="280"/>
  <c r="M166" i="280"/>
  <c r="M182" i="280"/>
  <c r="M183" i="280"/>
  <c r="M184" i="280"/>
  <c r="M91" i="265"/>
  <c r="M87" i="282"/>
  <c r="M88" i="282"/>
  <c r="M89" i="282"/>
  <c r="M90" i="282"/>
  <c r="M92" i="265"/>
  <c r="M23" i="286"/>
  <c r="M24" i="286"/>
  <c r="M25" i="286"/>
  <c r="M94" i="265"/>
  <c r="M95" i="265"/>
  <c r="M101" i="265"/>
  <c r="M102" i="265"/>
  <c r="N30" i="286"/>
  <c r="N37" i="282"/>
  <c r="N202" i="280"/>
  <c r="N229" i="280"/>
  <c r="N231" i="280"/>
  <c r="N38" i="282"/>
  <c r="N40" i="282"/>
  <c r="N45" i="282"/>
  <c r="N46" i="282"/>
  <c r="N48" i="282"/>
  <c r="N49" i="282"/>
  <c r="N58" i="282"/>
  <c r="N54" i="282"/>
  <c r="M51" i="282"/>
  <c r="M52" i="282"/>
  <c r="M77" i="282"/>
  <c r="M78" i="282"/>
  <c r="M79" i="282"/>
  <c r="N76" i="282"/>
  <c r="N55" i="282"/>
  <c r="N56" i="282"/>
  <c r="N59" i="282"/>
  <c r="N60" i="282"/>
  <c r="N63" i="282"/>
  <c r="N65" i="282"/>
  <c r="N66" i="282"/>
  <c r="N36" i="265"/>
  <c r="N37" i="265"/>
  <c r="N363" i="307"/>
  <c r="N364" i="307"/>
  <c r="N40" i="265"/>
  <c r="N90" i="306"/>
  <c r="N91" i="306"/>
  <c r="N42" i="265"/>
  <c r="N274" i="307"/>
  <c r="N194" i="280"/>
  <c r="N189" i="280"/>
  <c r="N192" i="280"/>
  <c r="N195" i="280"/>
  <c r="N196" i="280"/>
  <c r="N197" i="280"/>
  <c r="N43" i="265"/>
  <c r="N270" i="307"/>
  <c r="N45" i="265"/>
  <c r="N379" i="307"/>
  <c r="N142" i="280"/>
  <c r="N139" i="280"/>
  <c r="N140" i="280"/>
  <c r="N143" i="280"/>
  <c r="N144" i="280"/>
  <c r="N46" i="265"/>
  <c r="N47" i="265"/>
  <c r="N48" i="265"/>
  <c r="N128" i="280"/>
  <c r="N50" i="265"/>
  <c r="N104" i="280"/>
  <c r="N51" i="265"/>
  <c r="N52" i="265"/>
  <c r="N45" i="314"/>
  <c r="N46" i="314"/>
  <c r="N48" i="314"/>
  <c r="N50" i="314"/>
  <c r="N51" i="314"/>
  <c r="N61" i="314"/>
  <c r="N35" i="314"/>
  <c r="N78" i="314"/>
  <c r="N36" i="314"/>
  <c r="N38" i="314"/>
  <c r="N40" i="314"/>
  <c r="N42" i="314"/>
  <c r="N62" i="314"/>
  <c r="N63" i="314"/>
  <c r="N64" i="314"/>
  <c r="N54" i="265"/>
  <c r="N53" i="314"/>
  <c r="N55" i="314"/>
  <c r="N57" i="314"/>
  <c r="N58" i="314"/>
  <c r="N59" i="314"/>
  <c r="N70" i="314"/>
  <c r="N67" i="314"/>
  <c r="N68" i="314"/>
  <c r="N71" i="314"/>
  <c r="N72" i="314"/>
  <c r="N55" i="265"/>
  <c r="N56" i="265"/>
  <c r="N232" i="280"/>
  <c r="N58" i="265"/>
  <c r="N59" i="265"/>
  <c r="N154" i="280"/>
  <c r="N155" i="280"/>
  <c r="N156" i="280"/>
  <c r="N159" i="280"/>
  <c r="N160" i="280"/>
  <c r="N161" i="280"/>
  <c r="N61" i="265"/>
  <c r="N179" i="280"/>
  <c r="N173" i="280"/>
  <c r="N169" i="280"/>
  <c r="N170" i="280"/>
  <c r="N171" i="280"/>
  <c r="N174" i="280"/>
  <c r="N175" i="280"/>
  <c r="N176" i="280"/>
  <c r="N62" i="265"/>
  <c r="N63" i="265"/>
  <c r="N66" i="265"/>
  <c r="N31" i="286"/>
  <c r="N22" i="286"/>
  <c r="N47" i="286"/>
  <c r="N30" i="285"/>
  <c r="N31" i="285"/>
  <c r="N15" i="265"/>
  <c r="N16" i="265"/>
  <c r="N18" i="265"/>
  <c r="N19" i="265"/>
  <c r="N21" i="265"/>
  <c r="N10" i="282"/>
  <c r="N12" i="282"/>
  <c r="N13" i="282"/>
  <c r="N23" i="265"/>
  <c r="N24" i="265"/>
  <c r="N48" i="286"/>
  <c r="N49" i="286"/>
  <c r="N55" i="286"/>
  <c r="N51" i="286"/>
  <c r="N52" i="286"/>
  <c r="N53" i="286"/>
  <c r="N56" i="286"/>
  <c r="N57" i="286"/>
  <c r="N32" i="286"/>
  <c r="N33" i="286"/>
  <c r="N80" i="265"/>
  <c r="N79" i="314"/>
  <c r="N80" i="314"/>
  <c r="N81" i="314"/>
  <c r="N83" i="265"/>
  <c r="N84" i="265"/>
  <c r="N33" i="285"/>
  <c r="N34" i="285"/>
  <c r="N374" i="307"/>
  <c r="N35" i="285"/>
  <c r="N36" i="285"/>
  <c r="N37" i="285"/>
  <c r="N76" i="265"/>
  <c r="N77" i="265"/>
  <c r="N86" i="265"/>
  <c r="N100" i="265"/>
  <c r="N89" i="265"/>
  <c r="N203" i="280"/>
  <c r="N273" i="307"/>
  <c r="N204" i="280"/>
  <c r="N205" i="280"/>
  <c r="N206" i="280"/>
  <c r="N90" i="265"/>
  <c r="N180" i="280"/>
  <c r="N181" i="280"/>
  <c r="N165" i="280"/>
  <c r="N166" i="280"/>
  <c r="N182" i="280"/>
  <c r="N183" i="280"/>
  <c r="N184" i="280"/>
  <c r="N91" i="265"/>
  <c r="N87" i="282"/>
  <c r="N88" i="282"/>
  <c r="N89" i="282"/>
  <c r="N90" i="282"/>
  <c r="N92" i="265"/>
  <c r="N23" i="286"/>
  <c r="N24" i="286"/>
  <c r="N25" i="286"/>
  <c r="N94" i="265"/>
  <c r="N95" i="265"/>
  <c r="N101" i="265"/>
  <c r="N102" i="265"/>
  <c r="O30" i="286"/>
  <c r="O37" i="282"/>
  <c r="O202" i="280"/>
  <c r="O229" i="280"/>
  <c r="O231" i="280"/>
  <c r="O38" i="282"/>
  <c r="O40" i="282"/>
  <c r="O45" i="282"/>
  <c r="O46" i="282"/>
  <c r="O48" i="282"/>
  <c r="O49" i="282"/>
  <c r="O58" i="282"/>
  <c r="O54" i="282"/>
  <c r="N51" i="282"/>
  <c r="N52" i="282"/>
  <c r="N77" i="282"/>
  <c r="N78" i="282"/>
  <c r="N79" i="282"/>
  <c r="O76" i="282"/>
  <c r="O55" i="282"/>
  <c r="O56" i="282"/>
  <c r="O59" i="282"/>
  <c r="O60" i="282"/>
  <c r="O63" i="282"/>
  <c r="O65" i="282"/>
  <c r="O66" i="282"/>
  <c r="O36" i="265"/>
  <c r="O37" i="265"/>
  <c r="O363" i="307"/>
  <c r="O364" i="307"/>
  <c r="O40" i="265"/>
  <c r="O90" i="306"/>
  <c r="O91" i="306"/>
  <c r="O42" i="265"/>
  <c r="O274" i="307"/>
  <c r="O194" i="280"/>
  <c r="O189" i="280"/>
  <c r="O192" i="280"/>
  <c r="O195" i="280"/>
  <c r="O196" i="280"/>
  <c r="O197" i="280"/>
  <c r="O43" i="265"/>
  <c r="O270" i="307"/>
  <c r="O45" i="265"/>
  <c r="O379" i="307"/>
  <c r="O142" i="280"/>
  <c r="O139" i="280"/>
  <c r="O140" i="280"/>
  <c r="O143" i="280"/>
  <c r="O144" i="280"/>
  <c r="O46" i="265"/>
  <c r="O47" i="265"/>
  <c r="O48" i="265"/>
  <c r="O128" i="280"/>
  <c r="O50" i="265"/>
  <c r="O104" i="280"/>
  <c r="O51" i="265"/>
  <c r="O52" i="265"/>
  <c r="O45" i="314"/>
  <c r="O46" i="314"/>
  <c r="O48" i="314"/>
  <c r="O50" i="314"/>
  <c r="O51" i="314"/>
  <c r="O61" i="314"/>
  <c r="O35" i="314"/>
  <c r="O78" i="314"/>
  <c r="O36" i="314"/>
  <c r="O38" i="314"/>
  <c r="O40" i="314"/>
  <c r="O42" i="314"/>
  <c r="O62" i="314"/>
  <c r="O63" i="314"/>
  <c r="O64" i="314"/>
  <c r="O54" i="265"/>
  <c r="O53" i="314"/>
  <c r="O55" i="314"/>
  <c r="O57" i="314"/>
  <c r="O58" i="314"/>
  <c r="O59" i="314"/>
  <c r="O70" i="314"/>
  <c r="O67" i="314"/>
  <c r="O68" i="314"/>
  <c r="O71" i="314"/>
  <c r="O72" i="314"/>
  <c r="O55" i="265"/>
  <c r="O56" i="265"/>
  <c r="O232" i="280"/>
  <c r="O58" i="265"/>
  <c r="O59" i="265"/>
  <c r="O154" i="280"/>
  <c r="O155" i="280"/>
  <c r="O156" i="280"/>
  <c r="O159" i="280"/>
  <c r="O160" i="280"/>
  <c r="O161" i="280"/>
  <c r="O61" i="265"/>
  <c r="O179" i="280"/>
  <c r="O173" i="280"/>
  <c r="O169" i="280"/>
  <c r="O170" i="280"/>
  <c r="O171" i="280"/>
  <c r="O174" i="280"/>
  <c r="O175" i="280"/>
  <c r="O176" i="280"/>
  <c r="O62" i="265"/>
  <c r="O63" i="265"/>
  <c r="O66" i="265"/>
  <c r="O31" i="286"/>
  <c r="O22" i="286"/>
  <c r="O47" i="286"/>
  <c r="O30" i="285"/>
  <c r="O31" i="285"/>
  <c r="O15" i="265"/>
  <c r="O16" i="265"/>
  <c r="O18" i="265"/>
  <c r="O19" i="265"/>
  <c r="O21" i="265"/>
  <c r="O10" i="282"/>
  <c r="O12" i="282"/>
  <c r="O13" i="282"/>
  <c r="O23" i="265"/>
  <c r="O24" i="265"/>
  <c r="O48" i="286"/>
  <c r="O49" i="286"/>
  <c r="O55" i="286"/>
  <c r="O51" i="286"/>
  <c r="O52" i="286"/>
  <c r="O53" i="286"/>
  <c r="O56" i="286"/>
  <c r="O57" i="286"/>
  <c r="O32" i="286"/>
  <c r="O33" i="286"/>
  <c r="O80" i="265"/>
  <c r="O79" i="314"/>
  <c r="O80" i="314"/>
  <c r="O81" i="314"/>
  <c r="O83" i="265"/>
  <c r="O84" i="265"/>
  <c r="O33" i="285"/>
  <c r="O34" i="285"/>
  <c r="O374" i="307"/>
  <c r="O35" i="285"/>
  <c r="O36" i="285"/>
  <c r="O37" i="285"/>
  <c r="O76" i="265"/>
  <c r="O77" i="265"/>
  <c r="O86" i="265"/>
  <c r="O100" i="265"/>
  <c r="O89" i="265"/>
  <c r="O203" i="280"/>
  <c r="O273" i="307"/>
  <c r="O204" i="280"/>
  <c r="O205" i="280"/>
  <c r="O206" i="280"/>
  <c r="O90" i="265"/>
  <c r="O180" i="280"/>
  <c r="O181" i="280"/>
  <c r="O165" i="280"/>
  <c r="O166" i="280"/>
  <c r="O182" i="280"/>
  <c r="O183" i="280"/>
  <c r="O184" i="280"/>
  <c r="O91" i="265"/>
  <c r="O87" i="282"/>
  <c r="O88" i="282"/>
  <c r="O89" i="282"/>
  <c r="O90" i="282"/>
  <c r="O92" i="265"/>
  <c r="O23" i="286"/>
  <c r="O24" i="286"/>
  <c r="O25" i="286"/>
  <c r="O94" i="265"/>
  <c r="O95" i="265"/>
  <c r="O101" i="265"/>
  <c r="O102" i="265"/>
  <c r="P30" i="286"/>
  <c r="P37" i="282"/>
  <c r="P202" i="280"/>
  <c r="P229" i="280"/>
  <c r="P231" i="280"/>
  <c r="P38" i="282"/>
  <c r="P40" i="282"/>
  <c r="P45" i="282"/>
  <c r="P46" i="282"/>
  <c r="P48" i="282"/>
  <c r="P49" i="282"/>
  <c r="P58" i="282"/>
  <c r="P54" i="282"/>
  <c r="O51" i="282"/>
  <c r="O52" i="282"/>
  <c r="O77" i="282"/>
  <c r="O78" i="282"/>
  <c r="O79" i="282"/>
  <c r="P76" i="282"/>
  <c r="P55" i="282"/>
  <c r="P56" i="282"/>
  <c r="P59" i="282"/>
  <c r="P60" i="282"/>
  <c r="P63" i="282"/>
  <c r="P65" i="282"/>
  <c r="P66" i="282"/>
  <c r="P36" i="265"/>
  <c r="P37" i="265"/>
  <c r="P363" i="307"/>
  <c r="P364" i="307"/>
  <c r="P40" i="265"/>
  <c r="P90" i="306"/>
  <c r="P91" i="306"/>
  <c r="P42" i="265"/>
  <c r="P274" i="307"/>
  <c r="P194" i="280"/>
  <c r="P189" i="280"/>
  <c r="P192" i="280"/>
  <c r="P195" i="280"/>
  <c r="P196" i="280"/>
  <c r="P197" i="280"/>
  <c r="P43" i="265"/>
  <c r="P270" i="307"/>
  <c r="P45" i="265"/>
  <c r="P379" i="307"/>
  <c r="P142" i="280"/>
  <c r="P139" i="280"/>
  <c r="P140" i="280"/>
  <c r="P143" i="280"/>
  <c r="P144" i="280"/>
  <c r="P46" i="265"/>
  <c r="P47" i="265"/>
  <c r="P48" i="265"/>
  <c r="P128" i="280"/>
  <c r="P50" i="265"/>
  <c r="P104" i="280"/>
  <c r="P51" i="265"/>
  <c r="P52" i="265"/>
  <c r="P45" i="314"/>
  <c r="P46" i="314"/>
  <c r="P48" i="314"/>
  <c r="P50" i="314"/>
  <c r="P51" i="314"/>
  <c r="P61" i="314"/>
  <c r="P35" i="314"/>
  <c r="P78" i="314"/>
  <c r="P36" i="314"/>
  <c r="P38" i="314"/>
  <c r="P40" i="314"/>
  <c r="P42" i="314"/>
  <c r="P62" i="314"/>
  <c r="P63" i="314"/>
  <c r="P64" i="314"/>
  <c r="P54" i="265"/>
  <c r="P53" i="314"/>
  <c r="P55" i="314"/>
  <c r="P57" i="314"/>
  <c r="P58" i="314"/>
  <c r="P59" i="314"/>
  <c r="P70" i="314"/>
  <c r="P67" i="314"/>
  <c r="P68" i="314"/>
  <c r="P71" i="314"/>
  <c r="P72" i="314"/>
  <c r="P55" i="265"/>
  <c r="P56" i="265"/>
  <c r="P232" i="280"/>
  <c r="P58" i="265"/>
  <c r="P59" i="265"/>
  <c r="P154" i="280"/>
  <c r="P155" i="280"/>
  <c r="P156" i="280"/>
  <c r="P159" i="280"/>
  <c r="P160" i="280"/>
  <c r="P161" i="280"/>
  <c r="P61" i="265"/>
  <c r="P179" i="280"/>
  <c r="P173" i="280"/>
  <c r="P169" i="280"/>
  <c r="P170" i="280"/>
  <c r="P171" i="280"/>
  <c r="P174" i="280"/>
  <c r="P175" i="280"/>
  <c r="P176" i="280"/>
  <c r="P62" i="265"/>
  <c r="P63" i="265"/>
  <c r="P66" i="265"/>
  <c r="P31" i="286"/>
  <c r="P22" i="286"/>
  <c r="P47" i="286"/>
  <c r="P30" i="285"/>
  <c r="P31" i="285"/>
  <c r="P15" i="265"/>
  <c r="P16" i="265"/>
  <c r="P18" i="265"/>
  <c r="P19" i="265"/>
  <c r="P21" i="265"/>
  <c r="P10" i="282"/>
  <c r="P12" i="282"/>
  <c r="P13" i="282"/>
  <c r="P23" i="265"/>
  <c r="P24" i="265"/>
  <c r="P48" i="286"/>
  <c r="P49" i="286"/>
  <c r="P55" i="286"/>
  <c r="P51" i="286"/>
  <c r="P52" i="286"/>
  <c r="P53" i="286"/>
  <c r="P56" i="286"/>
  <c r="P57" i="286"/>
  <c r="P32" i="286"/>
  <c r="P33" i="286"/>
  <c r="P80" i="265"/>
  <c r="F75" i="314"/>
  <c r="P81" i="314"/>
  <c r="P83" i="265"/>
  <c r="P84" i="265"/>
  <c r="P33" i="285"/>
  <c r="P34" i="285"/>
  <c r="P374" i="307"/>
  <c r="P35" i="285"/>
  <c r="P36" i="285"/>
  <c r="P37" i="285"/>
  <c r="P76" i="265"/>
  <c r="P77" i="265"/>
  <c r="P86" i="265"/>
  <c r="P100" i="265"/>
  <c r="P89" i="265"/>
  <c r="P203" i="280"/>
  <c r="P273" i="307"/>
  <c r="P204" i="280"/>
  <c r="P205" i="280"/>
  <c r="P206" i="280"/>
  <c r="P90" i="265"/>
  <c r="P180" i="280"/>
  <c r="P181" i="280"/>
  <c r="P165" i="280"/>
  <c r="P166" i="280"/>
  <c r="P182" i="280"/>
  <c r="P183" i="280"/>
  <c r="P184" i="280"/>
  <c r="P91" i="265"/>
  <c r="P23" i="286"/>
  <c r="P24" i="286"/>
  <c r="P25" i="286"/>
  <c r="P94" i="265"/>
  <c r="P95" i="265"/>
  <c r="P101" i="265"/>
  <c r="P102" i="265"/>
  <c r="Q30" i="286"/>
  <c r="F24" i="282"/>
  <c r="F26" i="282"/>
  <c r="F28" i="282"/>
  <c r="P34" i="282"/>
  <c r="Q31" i="282"/>
  <c r="Q20" i="282"/>
  <c r="Q22" i="282"/>
  <c r="Q44" i="282"/>
  <c r="Q37" i="282"/>
  <c r="Q202" i="280"/>
  <c r="Q211" i="280"/>
  <c r="Q213" i="280"/>
  <c r="Q216" i="280"/>
  <c r="Q219" i="280"/>
  <c r="Q223" i="280"/>
  <c r="Q226" i="280"/>
  <c r="Q228" i="280"/>
  <c r="Q229" i="280"/>
  <c r="Q231" i="280"/>
  <c r="Q38" i="282"/>
  <c r="Q179" i="280"/>
  <c r="Q149" i="280"/>
  <c r="Q150" i="280"/>
  <c r="Q39" i="282"/>
  <c r="Q40" i="282"/>
  <c r="Q45" i="282"/>
  <c r="Q46" i="282"/>
  <c r="Q48" i="282"/>
  <c r="Q49" i="282"/>
  <c r="Q58" i="282"/>
  <c r="Q54" i="282"/>
  <c r="Q56" i="282"/>
  <c r="Q59" i="282"/>
  <c r="Q60" i="282"/>
  <c r="Q63" i="282"/>
  <c r="Q65" i="282"/>
  <c r="Q66" i="282"/>
  <c r="Q36" i="265"/>
  <c r="Q37" i="265"/>
  <c r="Q363" i="307"/>
  <c r="Q364" i="307"/>
  <c r="Q40" i="265"/>
  <c r="Q90" i="306"/>
  <c r="Q91" i="306"/>
  <c r="Q42" i="265"/>
  <c r="Q274" i="307"/>
  <c r="Q194" i="280"/>
  <c r="Q189" i="280"/>
  <c r="Q192" i="280"/>
  <c r="Q195" i="280"/>
  <c r="Q196" i="280"/>
  <c r="Q197" i="280"/>
  <c r="Q43" i="265"/>
  <c r="Q270" i="307"/>
  <c r="Q45" i="265"/>
  <c r="Q379" i="307"/>
  <c r="Q142" i="280"/>
  <c r="Q139" i="280"/>
  <c r="Q140" i="280"/>
  <c r="Q143" i="280"/>
  <c r="Q144" i="280"/>
  <c r="Q46" i="265"/>
  <c r="Q47" i="265"/>
  <c r="Q48" i="265"/>
  <c r="Q128" i="280"/>
  <c r="Q50" i="265"/>
  <c r="Q104" i="280"/>
  <c r="Q51" i="265"/>
  <c r="Q52" i="265"/>
  <c r="Q45" i="314"/>
  <c r="Q46" i="314"/>
  <c r="Q48" i="314"/>
  <c r="Q50" i="314"/>
  <c r="Q51" i="314"/>
  <c r="Q61" i="314"/>
  <c r="Q35" i="314"/>
  <c r="Q78" i="314"/>
  <c r="Q36" i="314"/>
  <c r="Q38" i="314"/>
  <c r="Q40" i="314"/>
  <c r="Q42" i="314"/>
  <c r="Q62" i="314"/>
  <c r="Q63" i="314"/>
  <c r="Q64" i="314"/>
  <c r="Q54" i="265"/>
  <c r="Q53" i="314"/>
  <c r="Q55" i="314"/>
  <c r="Q57" i="314"/>
  <c r="Q58" i="314"/>
  <c r="Q59" i="314"/>
  <c r="Q70" i="314"/>
  <c r="Q67" i="314"/>
  <c r="Q68" i="314"/>
  <c r="Q71" i="314"/>
  <c r="Q72" i="314"/>
  <c r="Q55" i="265"/>
  <c r="Q56" i="265"/>
  <c r="Q232" i="280"/>
  <c r="Q58" i="265"/>
  <c r="Q59" i="265"/>
  <c r="Q158" i="280"/>
  <c r="Q154" i="280"/>
  <c r="Q155" i="280"/>
  <c r="Q156" i="280"/>
  <c r="Q159" i="280"/>
  <c r="Q160" i="280"/>
  <c r="Q161" i="280"/>
  <c r="Q61" i="265"/>
  <c r="Q173" i="280"/>
  <c r="Q169" i="280"/>
  <c r="Q170" i="280"/>
  <c r="Q171" i="280"/>
  <c r="Q174" i="280"/>
  <c r="Q175" i="280"/>
  <c r="Q176" i="280"/>
  <c r="Q62" i="265"/>
  <c r="Q63" i="265"/>
  <c r="Q66" i="265"/>
  <c r="Q31" i="286"/>
  <c r="Q22" i="286"/>
  <c r="Q47" i="286"/>
  <c r="Q30" i="285"/>
  <c r="Q31" i="285"/>
  <c r="Q15" i="265"/>
  <c r="Q16" i="265"/>
  <c r="Q18" i="265"/>
  <c r="Q19" i="265"/>
  <c r="Q151" i="280"/>
  <c r="Q20" i="265"/>
  <c r="Q21" i="265"/>
  <c r="Q10" i="282"/>
  <c r="Q12" i="282"/>
  <c r="Q13" i="282"/>
  <c r="Q23" i="265"/>
  <c r="Q24" i="265"/>
  <c r="Q48" i="286"/>
  <c r="Q49" i="286"/>
  <c r="Q55" i="286"/>
  <c r="Q51" i="286"/>
  <c r="Q52" i="286"/>
  <c r="Q53" i="286"/>
  <c r="Q56" i="286"/>
  <c r="Q57" i="286"/>
  <c r="Q32" i="286"/>
  <c r="Q33" i="286"/>
  <c r="Q80" i="265"/>
  <c r="Q79" i="314"/>
  <c r="Q80" i="314"/>
  <c r="Q81" i="314"/>
  <c r="Q83" i="265"/>
  <c r="Q84" i="265"/>
  <c r="Q33" i="285"/>
  <c r="Q34" i="285"/>
  <c r="Q374" i="307"/>
  <c r="Q35" i="285"/>
  <c r="Q36" i="285"/>
  <c r="Q37" i="285"/>
  <c r="Q76" i="265"/>
  <c r="Q77" i="265"/>
  <c r="Q86" i="265"/>
  <c r="Q100" i="265"/>
  <c r="Q89" i="265"/>
  <c r="Q203" i="280"/>
  <c r="Q273" i="307"/>
  <c r="Q204" i="280"/>
  <c r="Q205" i="280"/>
  <c r="Q206" i="280"/>
  <c r="Q90" i="265"/>
  <c r="Q180" i="280"/>
  <c r="Q181" i="280"/>
  <c r="Q164" i="280"/>
  <c r="Q165" i="280"/>
  <c r="Q166" i="280"/>
  <c r="Q182" i="280"/>
  <c r="Q183" i="280"/>
  <c r="Q184" i="280"/>
  <c r="Q91" i="265"/>
  <c r="Q88" i="282"/>
  <c r="Q89" i="282"/>
  <c r="Q90" i="282"/>
  <c r="Q92" i="265"/>
  <c r="Q23" i="286"/>
  <c r="Q24" i="286"/>
  <c r="Q25" i="286"/>
  <c r="Q94" i="265"/>
  <c r="Q95" i="265"/>
  <c r="Q101" i="265"/>
  <c r="Q102" i="265"/>
  <c r="R30" i="286"/>
  <c r="Q33" i="282"/>
  <c r="Q34" i="282"/>
  <c r="R31" i="282"/>
  <c r="R20" i="282"/>
  <c r="R22" i="282"/>
  <c r="R44" i="282"/>
  <c r="R37" i="282"/>
  <c r="R202" i="280"/>
  <c r="R211" i="280"/>
  <c r="R213" i="280"/>
  <c r="R216" i="280"/>
  <c r="R219" i="280"/>
  <c r="R223" i="280"/>
  <c r="R226" i="280"/>
  <c r="R228" i="280"/>
  <c r="R229" i="280"/>
  <c r="R231" i="280"/>
  <c r="R38" i="282"/>
  <c r="R179" i="280"/>
  <c r="R149" i="280"/>
  <c r="R150" i="280"/>
  <c r="R39" i="282"/>
  <c r="R40" i="282"/>
  <c r="R45" i="282"/>
  <c r="R46" i="282"/>
  <c r="R48" i="282"/>
  <c r="R49" i="282"/>
  <c r="R58" i="282"/>
  <c r="R54" i="282"/>
  <c r="Q51" i="282"/>
  <c r="Q52" i="282"/>
  <c r="Q77" i="282"/>
  <c r="Q78" i="282"/>
  <c r="Q79" i="282"/>
  <c r="R76" i="282"/>
  <c r="R55" i="282"/>
  <c r="R56" i="282"/>
  <c r="R59" i="282"/>
  <c r="R60" i="282"/>
  <c r="R63" i="282"/>
  <c r="R65" i="282"/>
  <c r="R66" i="282"/>
  <c r="R36" i="265"/>
  <c r="R37" i="265"/>
  <c r="R189" i="280"/>
  <c r="R192" i="280"/>
  <c r="R195" i="280"/>
  <c r="R196" i="280"/>
  <c r="R197" i="280"/>
  <c r="R43" i="265"/>
  <c r="R139" i="280"/>
  <c r="R140" i="280"/>
  <c r="R143" i="280"/>
  <c r="R144" i="280"/>
  <c r="R46" i="265"/>
  <c r="R48" i="265"/>
  <c r="R128" i="280"/>
  <c r="R50" i="265"/>
  <c r="R104" i="280"/>
  <c r="R51" i="265"/>
  <c r="R52" i="265"/>
  <c r="R45" i="314"/>
  <c r="R46" i="314"/>
  <c r="R48" i="314"/>
  <c r="R50" i="314"/>
  <c r="R51" i="314"/>
  <c r="R61" i="314"/>
  <c r="R35" i="314"/>
  <c r="R78" i="314"/>
  <c r="R36" i="314"/>
  <c r="R38" i="314"/>
  <c r="R40" i="314"/>
  <c r="R42" i="314"/>
  <c r="R62" i="314"/>
  <c r="R63" i="314"/>
  <c r="R64" i="314"/>
  <c r="R54" i="265"/>
  <c r="R53" i="314"/>
  <c r="R55" i="314"/>
  <c r="R57" i="314"/>
  <c r="R58" i="314"/>
  <c r="R59" i="314"/>
  <c r="R70" i="314"/>
  <c r="R67" i="314"/>
  <c r="R68" i="314"/>
  <c r="R71" i="314"/>
  <c r="R72" i="314"/>
  <c r="R55" i="265"/>
  <c r="R56" i="265"/>
  <c r="R232" i="280"/>
  <c r="R58" i="265"/>
  <c r="R59" i="265"/>
  <c r="R158" i="280"/>
  <c r="R154" i="280"/>
  <c r="R155" i="280"/>
  <c r="R156" i="280"/>
  <c r="R159" i="280"/>
  <c r="R160" i="280"/>
  <c r="R161" i="280"/>
  <c r="R61" i="265"/>
  <c r="R173" i="280"/>
  <c r="R169" i="280"/>
  <c r="R170" i="280"/>
  <c r="R171" i="280"/>
  <c r="R174" i="280"/>
  <c r="R175" i="280"/>
  <c r="R176" i="280"/>
  <c r="R62" i="265"/>
  <c r="R63" i="265"/>
  <c r="R66" i="265"/>
  <c r="R31" i="286"/>
  <c r="R22" i="286"/>
  <c r="R47" i="286"/>
  <c r="R30" i="285"/>
  <c r="R31" i="285"/>
  <c r="R15" i="265"/>
  <c r="R16" i="265"/>
  <c r="R18" i="265"/>
  <c r="R19" i="265"/>
  <c r="R151" i="280"/>
  <c r="R20" i="265"/>
  <c r="R21" i="265"/>
  <c r="R10" i="282"/>
  <c r="R12" i="282"/>
  <c r="R13" i="282"/>
  <c r="R23" i="265"/>
  <c r="R24" i="265"/>
  <c r="R48" i="286"/>
  <c r="R49" i="286"/>
  <c r="R55" i="286"/>
  <c r="R51" i="286"/>
  <c r="R52" i="286"/>
  <c r="R53" i="286"/>
  <c r="R56" i="286"/>
  <c r="R57" i="286"/>
  <c r="R32" i="286"/>
  <c r="R33" i="286"/>
  <c r="R80" i="265"/>
  <c r="R79" i="314"/>
  <c r="R80" i="314"/>
  <c r="R81" i="314"/>
  <c r="R83" i="265"/>
  <c r="R84" i="265"/>
  <c r="R33" i="285"/>
  <c r="R36" i="285"/>
  <c r="R37" i="285"/>
  <c r="R76" i="265"/>
  <c r="R77" i="265"/>
  <c r="R86" i="265"/>
  <c r="R100" i="265"/>
  <c r="R89" i="265"/>
  <c r="R205" i="280"/>
  <c r="R206" i="280"/>
  <c r="R90" i="265"/>
  <c r="R181" i="280"/>
  <c r="R164" i="280"/>
  <c r="R165" i="280"/>
  <c r="R166" i="280"/>
  <c r="R182" i="280"/>
  <c r="R183" i="280"/>
  <c r="R184" i="280"/>
  <c r="R91" i="265"/>
  <c r="R87" i="282"/>
  <c r="R88" i="282"/>
  <c r="R89" i="282"/>
  <c r="R90" i="282"/>
  <c r="R92" i="265"/>
  <c r="R23" i="286"/>
  <c r="R24" i="286"/>
  <c r="R25" i="286"/>
  <c r="R94" i="265"/>
  <c r="R95" i="265"/>
  <c r="R101" i="265"/>
  <c r="R102" i="265"/>
  <c r="S30" i="286"/>
  <c r="R33" i="282"/>
  <c r="R34" i="282"/>
  <c r="S31" i="282"/>
  <c r="S20" i="282"/>
  <c r="S22" i="282"/>
  <c r="S44" i="282"/>
  <c r="S37" i="282"/>
  <c r="S202" i="280"/>
  <c r="S211" i="280"/>
  <c r="S213" i="280"/>
  <c r="S216" i="280"/>
  <c r="S219" i="280"/>
  <c r="S223" i="280"/>
  <c r="S226" i="280"/>
  <c r="S228" i="280"/>
  <c r="S229" i="280"/>
  <c r="S231" i="280"/>
  <c r="S38" i="282"/>
  <c r="S179" i="280"/>
  <c r="S149" i="280"/>
  <c r="S150" i="280"/>
  <c r="S39" i="282"/>
  <c r="S40" i="282"/>
  <c r="S45" i="282"/>
  <c r="S46" i="282"/>
  <c r="S48" i="282"/>
  <c r="S49" i="282"/>
  <c r="S58" i="282"/>
  <c r="S54" i="282"/>
  <c r="R51" i="282"/>
  <c r="R52" i="282"/>
  <c r="R77" i="282"/>
  <c r="R78" i="282"/>
  <c r="R79" i="282"/>
  <c r="S76" i="282"/>
  <c r="S55" i="282"/>
  <c r="S56" i="282"/>
  <c r="S59" i="282"/>
  <c r="S60" i="282"/>
  <c r="S63" i="282"/>
  <c r="S65" i="282"/>
  <c r="S66" i="282"/>
  <c r="S36" i="265"/>
  <c r="S37" i="265"/>
  <c r="S189" i="280"/>
  <c r="S192" i="280"/>
  <c r="S195" i="280"/>
  <c r="S196" i="280"/>
  <c r="S197" i="280"/>
  <c r="S43" i="265"/>
  <c r="S139" i="280"/>
  <c r="S140" i="280"/>
  <c r="S143" i="280"/>
  <c r="S144" i="280"/>
  <c r="S46" i="265"/>
  <c r="S48" i="265"/>
  <c r="S128" i="280"/>
  <c r="S50" i="265"/>
  <c r="S104" i="280"/>
  <c r="S51" i="265"/>
  <c r="S52" i="265"/>
  <c r="S45" i="314"/>
  <c r="S46" i="314"/>
  <c r="S48" i="314"/>
  <c r="S50" i="314"/>
  <c r="S51" i="314"/>
  <c r="S61" i="314"/>
  <c r="S35" i="314"/>
  <c r="S78" i="314"/>
  <c r="S36" i="314"/>
  <c r="S38" i="314"/>
  <c r="S40" i="314"/>
  <c r="S42" i="314"/>
  <c r="S62" i="314"/>
  <c r="S63" i="314"/>
  <c r="S64" i="314"/>
  <c r="S54" i="265"/>
  <c r="S53" i="314"/>
  <c r="S55" i="314"/>
  <c r="S57" i="314"/>
  <c r="S58" i="314"/>
  <c r="S59" i="314"/>
  <c r="S70" i="314"/>
  <c r="S67" i="314"/>
  <c r="S68" i="314"/>
  <c r="S71" i="314"/>
  <c r="S72" i="314"/>
  <c r="S55" i="265"/>
  <c r="S56" i="265"/>
  <c r="S232" i="280"/>
  <c r="S58" i="265"/>
  <c r="S59" i="265"/>
  <c r="S158" i="280"/>
  <c r="S154" i="280"/>
  <c r="S155" i="280"/>
  <c r="S156" i="280"/>
  <c r="S159" i="280"/>
  <c r="S160" i="280"/>
  <c r="S161" i="280"/>
  <c r="S61" i="265"/>
  <c r="S173" i="280"/>
  <c r="S169" i="280"/>
  <c r="S170" i="280"/>
  <c r="S171" i="280"/>
  <c r="S174" i="280"/>
  <c r="S175" i="280"/>
  <c r="S176" i="280"/>
  <c r="S62" i="265"/>
  <c r="S63" i="265"/>
  <c r="S66" i="265"/>
  <c r="S31" i="286"/>
  <c r="S22" i="286"/>
  <c r="S47" i="286"/>
  <c r="S30" i="285"/>
  <c r="S31" i="285"/>
  <c r="S15" i="265"/>
  <c r="S16" i="265"/>
  <c r="S18" i="265"/>
  <c r="S19" i="265"/>
  <c r="S151" i="280"/>
  <c r="S20" i="265"/>
  <c r="S21" i="265"/>
  <c r="S10" i="282"/>
  <c r="S12" i="282"/>
  <c r="S13" i="282"/>
  <c r="S23" i="265"/>
  <c r="S24" i="265"/>
  <c r="S48" i="286"/>
  <c r="S49" i="286"/>
  <c r="S55" i="286"/>
  <c r="S51" i="286"/>
  <c r="S52" i="286"/>
  <c r="S53" i="286"/>
  <c r="S56" i="286"/>
  <c r="S57" i="286"/>
  <c r="S32" i="286"/>
  <c r="S33" i="286"/>
  <c r="S80" i="265"/>
  <c r="S79" i="314"/>
  <c r="S80" i="314"/>
  <c r="S81" i="314"/>
  <c r="S83" i="265"/>
  <c r="S84" i="265"/>
  <c r="S33" i="285"/>
  <c r="S36" i="285"/>
  <c r="S37" i="285"/>
  <c r="S76" i="265"/>
  <c r="S77" i="265"/>
  <c r="S86" i="265"/>
  <c r="S100" i="265"/>
  <c r="S89" i="265"/>
  <c r="S205" i="280"/>
  <c r="S206" i="280"/>
  <c r="S90" i="265"/>
  <c r="S181" i="280"/>
  <c r="S164" i="280"/>
  <c r="S165" i="280"/>
  <c r="S166" i="280"/>
  <c r="S182" i="280"/>
  <c r="S183" i="280"/>
  <c r="S184" i="280"/>
  <c r="S91" i="265"/>
  <c r="S87" i="282"/>
  <c r="S88" i="282"/>
  <c r="S89" i="282"/>
  <c r="S90" i="282"/>
  <c r="S92" i="265"/>
  <c r="S23" i="286"/>
  <c r="S24" i="286"/>
  <c r="S25" i="286"/>
  <c r="S94" i="265"/>
  <c r="S95" i="265"/>
  <c r="S101" i="265"/>
  <c r="S102" i="265"/>
  <c r="T30" i="286"/>
  <c r="S33" i="282"/>
  <c r="S34" i="282"/>
  <c r="T31" i="282"/>
  <c r="T20" i="282"/>
  <c r="T22" i="282"/>
  <c r="T44" i="282"/>
  <c r="T37" i="282"/>
  <c r="T202" i="280"/>
  <c r="T211" i="280"/>
  <c r="T213" i="280"/>
  <c r="T216" i="280"/>
  <c r="T219" i="280"/>
  <c r="T223" i="280"/>
  <c r="T226" i="280"/>
  <c r="T228" i="280"/>
  <c r="T229" i="280"/>
  <c r="T231" i="280"/>
  <c r="T38" i="282"/>
  <c r="T179" i="280"/>
  <c r="T149" i="280"/>
  <c r="T150" i="280"/>
  <c r="T39" i="282"/>
  <c r="T40" i="282"/>
  <c r="T45" i="282"/>
  <c r="T46" i="282"/>
  <c r="T48" i="282"/>
  <c r="T49" i="282"/>
  <c r="T58" i="282"/>
  <c r="T54" i="282"/>
  <c r="S51" i="282"/>
  <c r="S52" i="282"/>
  <c r="S77" i="282"/>
  <c r="S78" i="282"/>
  <c r="S79" i="282"/>
  <c r="T76" i="282"/>
  <c r="T55" i="282"/>
  <c r="T56" i="282"/>
  <c r="T59" i="282"/>
  <c r="T60" i="282"/>
  <c r="T63" i="282"/>
  <c r="T65" i="282"/>
  <c r="T66" i="282"/>
  <c r="T36" i="265"/>
  <c r="T37" i="265"/>
  <c r="T189" i="280"/>
  <c r="T192" i="280"/>
  <c r="T195" i="280"/>
  <c r="T196" i="280"/>
  <c r="T197" i="280"/>
  <c r="T43" i="265"/>
  <c r="T139" i="280"/>
  <c r="T140" i="280"/>
  <c r="T143" i="280"/>
  <c r="T144" i="280"/>
  <c r="T46" i="265"/>
  <c r="T48" i="265"/>
  <c r="T128" i="280"/>
  <c r="T50" i="265"/>
  <c r="T104" i="280"/>
  <c r="T51" i="265"/>
  <c r="T52" i="265"/>
  <c r="T45" i="314"/>
  <c r="T46" i="314"/>
  <c r="T48" i="314"/>
  <c r="T50" i="314"/>
  <c r="T51" i="314"/>
  <c r="T61" i="314"/>
  <c r="T35" i="314"/>
  <c r="T78" i="314"/>
  <c r="T36" i="314"/>
  <c r="T38" i="314"/>
  <c r="T40" i="314"/>
  <c r="T42" i="314"/>
  <c r="T62" i="314"/>
  <c r="T63" i="314"/>
  <c r="T64" i="314"/>
  <c r="T54" i="265"/>
  <c r="T53" i="314"/>
  <c r="T55" i="314"/>
  <c r="T57" i="314"/>
  <c r="T58" i="314"/>
  <c r="T59" i="314"/>
  <c r="T70" i="314"/>
  <c r="T67" i="314"/>
  <c r="T68" i="314"/>
  <c r="T71" i="314"/>
  <c r="T72" i="314"/>
  <c r="T55" i="265"/>
  <c r="T56" i="265"/>
  <c r="T232" i="280"/>
  <c r="T58" i="265"/>
  <c r="T59" i="265"/>
  <c r="T158" i="280"/>
  <c r="T154" i="280"/>
  <c r="T155" i="280"/>
  <c r="T156" i="280"/>
  <c r="T159" i="280"/>
  <c r="T160" i="280"/>
  <c r="T161" i="280"/>
  <c r="T61" i="265"/>
  <c r="T173" i="280"/>
  <c r="T169" i="280"/>
  <c r="T170" i="280"/>
  <c r="T171" i="280"/>
  <c r="T174" i="280"/>
  <c r="T175" i="280"/>
  <c r="T176" i="280"/>
  <c r="T62" i="265"/>
  <c r="T63" i="265"/>
  <c r="T66" i="265"/>
  <c r="T31" i="286"/>
  <c r="T22" i="286"/>
  <c r="T47" i="286"/>
  <c r="T30" i="285"/>
  <c r="T31" i="285"/>
  <c r="T15" i="265"/>
  <c r="T16" i="265"/>
  <c r="T18" i="265"/>
  <c r="T19" i="265"/>
  <c r="T151" i="280"/>
  <c r="T20" i="265"/>
  <c r="T21" i="265"/>
  <c r="T10" i="282"/>
  <c r="T12" i="282"/>
  <c r="T13" i="282"/>
  <c r="T23" i="265"/>
  <c r="T24" i="265"/>
  <c r="T48" i="286"/>
  <c r="T49" i="286"/>
  <c r="T55" i="286"/>
  <c r="T51" i="286"/>
  <c r="T52" i="286"/>
  <c r="T53" i="286"/>
  <c r="T56" i="286"/>
  <c r="T57" i="286"/>
  <c r="T32" i="286"/>
  <c r="T33" i="286"/>
  <c r="T80" i="265"/>
  <c r="T79" i="314"/>
  <c r="T80" i="314"/>
  <c r="T81" i="314"/>
  <c r="T83" i="265"/>
  <c r="T84" i="265"/>
  <c r="T33" i="285"/>
  <c r="T36" i="285"/>
  <c r="T37" i="285"/>
  <c r="T76" i="265"/>
  <c r="T77" i="265"/>
  <c r="T86" i="265"/>
  <c r="T100" i="265"/>
  <c r="T89" i="265"/>
  <c r="T205" i="280"/>
  <c r="T206" i="280"/>
  <c r="T90" i="265"/>
  <c r="T181" i="280"/>
  <c r="T164" i="280"/>
  <c r="T165" i="280"/>
  <c r="T166" i="280"/>
  <c r="T182" i="280"/>
  <c r="T183" i="280"/>
  <c r="T184" i="280"/>
  <c r="T91" i="265"/>
  <c r="T87" i="282"/>
  <c r="T88" i="282"/>
  <c r="T89" i="282"/>
  <c r="T90" i="282"/>
  <c r="T92" i="265"/>
  <c r="T23" i="286"/>
  <c r="T24" i="286"/>
  <c r="T25" i="286"/>
  <c r="T94" i="265"/>
  <c r="T95" i="265"/>
  <c r="T101" i="265"/>
  <c r="T102" i="265"/>
  <c r="U30" i="286"/>
  <c r="T33" i="282"/>
  <c r="T34" i="282"/>
  <c r="U31" i="282"/>
  <c r="U20" i="282"/>
  <c r="U22" i="282"/>
  <c r="U44" i="282"/>
  <c r="U37" i="282"/>
  <c r="U202" i="280"/>
  <c r="U211" i="280"/>
  <c r="U213" i="280"/>
  <c r="U216" i="280"/>
  <c r="U219" i="280"/>
  <c r="U223" i="280"/>
  <c r="U226" i="280"/>
  <c r="U228" i="280"/>
  <c r="U229" i="280"/>
  <c r="U231" i="280"/>
  <c r="U38" i="282"/>
  <c r="U179" i="280"/>
  <c r="U149" i="280"/>
  <c r="U150" i="280"/>
  <c r="U39" i="282"/>
  <c r="U40" i="282"/>
  <c r="U45" i="282"/>
  <c r="U46" i="282"/>
  <c r="U48" i="282"/>
  <c r="U49" i="282"/>
  <c r="U58" i="282"/>
  <c r="U54" i="282"/>
  <c r="T51" i="282"/>
  <c r="T52" i="282"/>
  <c r="T77" i="282"/>
  <c r="T78" i="282"/>
  <c r="T79" i="282"/>
  <c r="U76" i="282"/>
  <c r="U55" i="282"/>
  <c r="U56" i="282"/>
  <c r="U59" i="282"/>
  <c r="U60" i="282"/>
  <c r="U63" i="282"/>
  <c r="U65" i="282"/>
  <c r="U66" i="282"/>
  <c r="U36" i="265"/>
  <c r="U37" i="265"/>
  <c r="U189" i="280"/>
  <c r="U192" i="280"/>
  <c r="U195" i="280"/>
  <c r="U196" i="280"/>
  <c r="U197" i="280"/>
  <c r="U43" i="265"/>
  <c r="U139" i="280"/>
  <c r="U140" i="280"/>
  <c r="U143" i="280"/>
  <c r="U144" i="280"/>
  <c r="U46" i="265"/>
  <c r="U48" i="265"/>
  <c r="U128" i="280"/>
  <c r="U50" i="265"/>
  <c r="U104" i="280"/>
  <c r="U51" i="265"/>
  <c r="U52" i="265"/>
  <c r="U45" i="314"/>
  <c r="U46" i="314"/>
  <c r="U48" i="314"/>
  <c r="U50" i="314"/>
  <c r="U51" i="314"/>
  <c r="U61" i="314"/>
  <c r="U35" i="314"/>
  <c r="U78" i="314"/>
  <c r="U36" i="314"/>
  <c r="U38" i="314"/>
  <c r="U40" i="314"/>
  <c r="U42" i="314"/>
  <c r="U62" i="314"/>
  <c r="U63" i="314"/>
  <c r="U64" i="314"/>
  <c r="U54" i="265"/>
  <c r="U53" i="314"/>
  <c r="U55" i="314"/>
  <c r="U57" i="314"/>
  <c r="U58" i="314"/>
  <c r="U59" i="314"/>
  <c r="U70" i="314"/>
  <c r="U67" i="314"/>
  <c r="U68" i="314"/>
  <c r="U71" i="314"/>
  <c r="U72" i="314"/>
  <c r="U55" i="265"/>
  <c r="U56" i="265"/>
  <c r="U232" i="280"/>
  <c r="U58" i="265"/>
  <c r="U59" i="265"/>
  <c r="U158" i="280"/>
  <c r="U154" i="280"/>
  <c r="U155" i="280"/>
  <c r="U156" i="280"/>
  <c r="U159" i="280"/>
  <c r="U160" i="280"/>
  <c r="U161" i="280"/>
  <c r="U61" i="265"/>
  <c r="U173" i="280"/>
  <c r="U169" i="280"/>
  <c r="U170" i="280"/>
  <c r="U171" i="280"/>
  <c r="U174" i="280"/>
  <c r="U175" i="280"/>
  <c r="U176" i="280"/>
  <c r="U62" i="265"/>
  <c r="U63" i="265"/>
  <c r="U66" i="265"/>
  <c r="U31" i="286"/>
  <c r="U22" i="286"/>
  <c r="U47" i="286"/>
  <c r="U30" i="285"/>
  <c r="U31" i="285"/>
  <c r="U15" i="265"/>
  <c r="U16" i="265"/>
  <c r="U18" i="265"/>
  <c r="U19" i="265"/>
  <c r="U151" i="280"/>
  <c r="U20" i="265"/>
  <c r="U21" i="265"/>
  <c r="U10" i="282"/>
  <c r="U12" i="282"/>
  <c r="U13" i="282"/>
  <c r="U23" i="265"/>
  <c r="U24" i="265"/>
  <c r="U48" i="286"/>
  <c r="U49" i="286"/>
  <c r="U55" i="286"/>
  <c r="U51" i="286"/>
  <c r="U52" i="286"/>
  <c r="U53" i="286"/>
  <c r="U56" i="286"/>
  <c r="U57" i="286"/>
  <c r="U32" i="286"/>
  <c r="U33" i="286"/>
  <c r="U80" i="265"/>
  <c r="U79" i="314"/>
  <c r="U80" i="314"/>
  <c r="U81" i="314"/>
  <c r="U83" i="265"/>
  <c r="U84" i="265"/>
  <c r="U33" i="285"/>
  <c r="U36" i="285"/>
  <c r="U37" i="285"/>
  <c r="U76" i="265"/>
  <c r="U77" i="265"/>
  <c r="U86" i="265"/>
  <c r="U100" i="265"/>
  <c r="U89" i="265"/>
  <c r="U205" i="280"/>
  <c r="U206" i="280"/>
  <c r="U90" i="265"/>
  <c r="U181" i="280"/>
  <c r="U164" i="280"/>
  <c r="U165" i="280"/>
  <c r="U166" i="280"/>
  <c r="U182" i="280"/>
  <c r="U183" i="280"/>
  <c r="U184" i="280"/>
  <c r="U91" i="265"/>
  <c r="U87" i="282"/>
  <c r="U88" i="282"/>
  <c r="U89" i="282"/>
  <c r="U90" i="282"/>
  <c r="U92" i="265"/>
  <c r="U23" i="286"/>
  <c r="U24" i="286"/>
  <c r="U25" i="286"/>
  <c r="U94" i="265"/>
  <c r="U95" i="265"/>
  <c r="U101" i="265"/>
  <c r="U102" i="265"/>
  <c r="V30" i="286"/>
  <c r="U33" i="282"/>
  <c r="U34" i="282"/>
  <c r="V31" i="282"/>
  <c r="V20" i="282"/>
  <c r="V22" i="282"/>
  <c r="V44" i="282"/>
  <c r="V37" i="282"/>
  <c r="V202" i="280"/>
  <c r="V211" i="280"/>
  <c r="V213" i="280"/>
  <c r="V216" i="280"/>
  <c r="V219" i="280"/>
  <c r="V223" i="280"/>
  <c r="V226" i="280"/>
  <c r="V228" i="280"/>
  <c r="V229" i="280"/>
  <c r="V231" i="280"/>
  <c r="V38" i="282"/>
  <c r="V179" i="280"/>
  <c r="V149" i="280"/>
  <c r="V150" i="280"/>
  <c r="V39" i="282"/>
  <c r="V40" i="282"/>
  <c r="V45" i="282"/>
  <c r="V46" i="282"/>
  <c r="V48" i="282"/>
  <c r="V49" i="282"/>
  <c r="V58" i="282"/>
  <c r="V54" i="282"/>
  <c r="U51" i="282"/>
  <c r="U52" i="282"/>
  <c r="U77" i="282"/>
  <c r="U78" i="282"/>
  <c r="U79" i="282"/>
  <c r="V76" i="282"/>
  <c r="V55" i="282"/>
  <c r="V56" i="282"/>
  <c r="V59" i="282"/>
  <c r="V60" i="282"/>
  <c r="V63" i="282"/>
  <c r="V65" i="282"/>
  <c r="V66" i="282"/>
  <c r="V36" i="265"/>
  <c r="V37" i="265"/>
  <c r="V189" i="280"/>
  <c r="V192" i="280"/>
  <c r="V195" i="280"/>
  <c r="V196" i="280"/>
  <c r="V197" i="280"/>
  <c r="V43" i="265"/>
  <c r="V139" i="280"/>
  <c r="V140" i="280"/>
  <c r="V143" i="280"/>
  <c r="V144" i="280"/>
  <c r="V46" i="265"/>
  <c r="V48" i="265"/>
  <c r="V128" i="280"/>
  <c r="V50" i="265"/>
  <c r="V104" i="280"/>
  <c r="V51" i="265"/>
  <c r="V52" i="265"/>
  <c r="V45" i="314"/>
  <c r="V46" i="314"/>
  <c r="V48" i="314"/>
  <c r="V50" i="314"/>
  <c r="V51" i="314"/>
  <c r="V61" i="314"/>
  <c r="V35" i="314"/>
  <c r="V78" i="314"/>
  <c r="V36" i="314"/>
  <c r="V38" i="314"/>
  <c r="V40" i="314"/>
  <c r="V42" i="314"/>
  <c r="V62" i="314"/>
  <c r="V63" i="314"/>
  <c r="V64" i="314"/>
  <c r="V54" i="265"/>
  <c r="V53" i="314"/>
  <c r="V55" i="314"/>
  <c r="V57" i="314"/>
  <c r="V58" i="314"/>
  <c r="V59" i="314"/>
  <c r="V70" i="314"/>
  <c r="V67" i="314"/>
  <c r="V68" i="314"/>
  <c r="V71" i="314"/>
  <c r="V72" i="314"/>
  <c r="V55" i="265"/>
  <c r="V56" i="265"/>
  <c r="V232" i="280"/>
  <c r="V58" i="265"/>
  <c r="V59" i="265"/>
  <c r="V158" i="280"/>
  <c r="V154" i="280"/>
  <c r="V155" i="280"/>
  <c r="V156" i="280"/>
  <c r="V159" i="280"/>
  <c r="V160" i="280"/>
  <c r="V161" i="280"/>
  <c r="V61" i="265"/>
  <c r="V173" i="280"/>
  <c r="V169" i="280"/>
  <c r="V170" i="280"/>
  <c r="V171" i="280"/>
  <c r="V174" i="280"/>
  <c r="V175" i="280"/>
  <c r="V176" i="280"/>
  <c r="V62" i="265"/>
  <c r="V63" i="265"/>
  <c r="V66" i="265"/>
  <c r="V31" i="286"/>
  <c r="V22" i="286"/>
  <c r="V47" i="286"/>
  <c r="V30" i="285"/>
  <c r="V31" i="285"/>
  <c r="V15" i="265"/>
  <c r="V16" i="265"/>
  <c r="V18" i="265"/>
  <c r="V19" i="265"/>
  <c r="V151" i="280"/>
  <c r="V20" i="265"/>
  <c r="V21" i="265"/>
  <c r="V10" i="282"/>
  <c r="V12" i="282"/>
  <c r="V13" i="282"/>
  <c r="V23" i="265"/>
  <c r="V24" i="265"/>
  <c r="V48" i="286"/>
  <c r="V49" i="286"/>
  <c r="V55" i="286"/>
  <c r="V51" i="286"/>
  <c r="V52" i="286"/>
  <c r="V53" i="286"/>
  <c r="V56" i="286"/>
  <c r="V57" i="286"/>
  <c r="V32" i="286"/>
  <c r="V33" i="286"/>
  <c r="V80" i="265"/>
  <c r="V79" i="314"/>
  <c r="V80" i="314"/>
  <c r="V81" i="314"/>
  <c r="V83" i="265"/>
  <c r="V84" i="265"/>
  <c r="V33" i="285"/>
  <c r="V36" i="285"/>
  <c r="V37" i="285"/>
  <c r="V76" i="265"/>
  <c r="V77" i="265"/>
  <c r="V86" i="265"/>
  <c r="V100" i="265"/>
  <c r="V89" i="265"/>
  <c r="V205" i="280"/>
  <c r="V206" i="280"/>
  <c r="V90" i="265"/>
  <c r="V181" i="280"/>
  <c r="V164" i="280"/>
  <c r="V165" i="280"/>
  <c r="V166" i="280"/>
  <c r="V182" i="280"/>
  <c r="V183" i="280"/>
  <c r="V184" i="280"/>
  <c r="V91" i="265"/>
  <c r="V87" i="282"/>
  <c r="V88" i="282"/>
  <c r="V89" i="282"/>
  <c r="V90" i="282"/>
  <c r="V92" i="265"/>
  <c r="V23" i="286"/>
  <c r="V24" i="286"/>
  <c r="V25" i="286"/>
  <c r="V94" i="265"/>
  <c r="V95" i="265"/>
  <c r="V101" i="265"/>
  <c r="V102" i="265"/>
  <c r="W30" i="286"/>
  <c r="V33" i="282"/>
  <c r="V34" i="282"/>
  <c r="W31" i="282"/>
  <c r="W20" i="282"/>
  <c r="W22" i="282"/>
  <c r="W44" i="282"/>
  <c r="W37" i="282"/>
  <c r="W202" i="280"/>
  <c r="W211" i="280"/>
  <c r="W213" i="280"/>
  <c r="W216" i="280"/>
  <c r="W219" i="280"/>
  <c r="W223" i="280"/>
  <c r="W226" i="280"/>
  <c r="W228" i="280"/>
  <c r="W229" i="280"/>
  <c r="W231" i="280"/>
  <c r="W38" i="282"/>
  <c r="W179" i="280"/>
  <c r="W149" i="280"/>
  <c r="W150" i="280"/>
  <c r="W39" i="282"/>
  <c r="W40" i="282"/>
  <c r="W45" i="282"/>
  <c r="W46" i="282"/>
  <c r="W48" i="282"/>
  <c r="W49" i="282"/>
  <c r="W58" i="282"/>
  <c r="W54" i="282"/>
  <c r="V51" i="282"/>
  <c r="V52" i="282"/>
  <c r="V77" i="282"/>
  <c r="V78" i="282"/>
  <c r="V79" i="282"/>
  <c r="W76" i="282"/>
  <c r="W55" i="282"/>
  <c r="W56" i="282"/>
  <c r="W59" i="282"/>
  <c r="W60" i="282"/>
  <c r="W63" i="282"/>
  <c r="W65" i="282"/>
  <c r="W66" i="282"/>
  <c r="W36" i="265"/>
  <c r="W37" i="265"/>
  <c r="W189" i="280"/>
  <c r="W192" i="280"/>
  <c r="W195" i="280"/>
  <c r="W196" i="280"/>
  <c r="W197" i="280"/>
  <c r="W43" i="265"/>
  <c r="W139" i="280"/>
  <c r="W140" i="280"/>
  <c r="W143" i="280"/>
  <c r="W144" i="280"/>
  <c r="W46" i="265"/>
  <c r="W48" i="265"/>
  <c r="W128" i="280"/>
  <c r="W50" i="265"/>
  <c r="W104" i="280"/>
  <c r="W51" i="265"/>
  <c r="W52" i="265"/>
  <c r="W45" i="314"/>
  <c r="W46" i="314"/>
  <c r="W48" i="314"/>
  <c r="W50" i="314"/>
  <c r="W51" i="314"/>
  <c r="W61" i="314"/>
  <c r="W35" i="314"/>
  <c r="W78" i="314"/>
  <c r="W36" i="314"/>
  <c r="W38" i="314"/>
  <c r="W40" i="314"/>
  <c r="W42" i="314"/>
  <c r="W62" i="314"/>
  <c r="W63" i="314"/>
  <c r="W64" i="314"/>
  <c r="W54" i="265"/>
  <c r="W53" i="314"/>
  <c r="W55" i="314"/>
  <c r="W57" i="314"/>
  <c r="W58" i="314"/>
  <c r="W59" i="314"/>
  <c r="W70" i="314"/>
  <c r="W67" i="314"/>
  <c r="W68" i="314"/>
  <c r="W71" i="314"/>
  <c r="W72" i="314"/>
  <c r="W55" i="265"/>
  <c r="W56" i="265"/>
  <c r="W232" i="280"/>
  <c r="W58" i="265"/>
  <c r="W59" i="265"/>
  <c r="W158" i="280"/>
  <c r="W154" i="280"/>
  <c r="W155" i="280"/>
  <c r="W156" i="280"/>
  <c r="W159" i="280"/>
  <c r="W160" i="280"/>
  <c r="W161" i="280"/>
  <c r="W61" i="265"/>
  <c r="W173" i="280"/>
  <c r="W169" i="280"/>
  <c r="W170" i="280"/>
  <c r="W171" i="280"/>
  <c r="W174" i="280"/>
  <c r="W175" i="280"/>
  <c r="W176" i="280"/>
  <c r="W62" i="265"/>
  <c r="W63" i="265"/>
  <c r="W66" i="265"/>
  <c r="W31" i="286"/>
  <c r="W22" i="286"/>
  <c r="W47" i="286"/>
  <c r="W30" i="285"/>
  <c r="W31" i="285"/>
  <c r="W15" i="265"/>
  <c r="W16" i="265"/>
  <c r="W18" i="265"/>
  <c r="W19" i="265"/>
  <c r="W151" i="280"/>
  <c r="W20" i="265"/>
  <c r="W21" i="265"/>
  <c r="W10" i="282"/>
  <c r="W12" i="282"/>
  <c r="W13" i="282"/>
  <c r="W23" i="265"/>
  <c r="W24" i="265"/>
  <c r="W48" i="286"/>
  <c r="W49" i="286"/>
  <c r="W55" i="286"/>
  <c r="W51" i="286"/>
  <c r="W52" i="286"/>
  <c r="W53" i="286"/>
  <c r="W56" i="286"/>
  <c r="W57" i="286"/>
  <c r="W32" i="286"/>
  <c r="W33" i="286"/>
  <c r="W80" i="265"/>
  <c r="W79" i="314"/>
  <c r="W80" i="314"/>
  <c r="W81" i="314"/>
  <c r="W83" i="265"/>
  <c r="W84" i="265"/>
  <c r="W33" i="285"/>
  <c r="W36" i="285"/>
  <c r="W37" i="285"/>
  <c r="W76" i="265"/>
  <c r="W77" i="265"/>
  <c r="W86" i="265"/>
  <c r="W100" i="265"/>
  <c r="W89" i="265"/>
  <c r="W205" i="280"/>
  <c r="W206" i="280"/>
  <c r="W90" i="265"/>
  <c r="W181" i="280"/>
  <c r="W164" i="280"/>
  <c r="W165" i="280"/>
  <c r="W166" i="280"/>
  <c r="W182" i="280"/>
  <c r="W183" i="280"/>
  <c r="W184" i="280"/>
  <c r="W91" i="265"/>
  <c r="W87" i="282"/>
  <c r="W88" i="282"/>
  <c r="W89" i="282"/>
  <c r="W90" i="282"/>
  <c r="W92" i="265"/>
  <c r="W23" i="286"/>
  <c r="W24" i="286"/>
  <c r="W25" i="286"/>
  <c r="W94" i="265"/>
  <c r="W95" i="265"/>
  <c r="W101" i="265"/>
  <c r="W102" i="265"/>
  <c r="X30" i="286"/>
  <c r="W33" i="282"/>
  <c r="W34" i="282"/>
  <c r="X31" i="282"/>
  <c r="X20" i="282"/>
  <c r="X22" i="282"/>
  <c r="X44" i="282"/>
  <c r="X37" i="282"/>
  <c r="X202" i="280"/>
  <c r="X211" i="280"/>
  <c r="X213" i="280"/>
  <c r="X216" i="280"/>
  <c r="X219" i="280"/>
  <c r="X223" i="280"/>
  <c r="X226" i="280"/>
  <c r="X228" i="280"/>
  <c r="X229" i="280"/>
  <c r="X231" i="280"/>
  <c r="X38" i="282"/>
  <c r="X179" i="280"/>
  <c r="X149" i="280"/>
  <c r="X150" i="280"/>
  <c r="X39" i="282"/>
  <c r="X40" i="282"/>
  <c r="X45" i="282"/>
  <c r="X46" i="282"/>
  <c r="X48" i="282"/>
  <c r="X49" i="282"/>
  <c r="X58" i="282"/>
  <c r="X54" i="282"/>
  <c r="W51" i="282"/>
  <c r="W52" i="282"/>
  <c r="W77" i="282"/>
  <c r="W78" i="282"/>
  <c r="W79" i="282"/>
  <c r="X76" i="282"/>
  <c r="X55" i="282"/>
  <c r="X56" i="282"/>
  <c r="X59" i="282"/>
  <c r="X60" i="282"/>
  <c r="X63" i="282"/>
  <c r="X65" i="282"/>
  <c r="X66" i="282"/>
  <c r="X36" i="265"/>
  <c r="X37" i="265"/>
  <c r="X189" i="280"/>
  <c r="X192" i="280"/>
  <c r="X195" i="280"/>
  <c r="X196" i="280"/>
  <c r="X197" i="280"/>
  <c r="X43" i="265"/>
  <c r="X139" i="280"/>
  <c r="X140" i="280"/>
  <c r="X143" i="280"/>
  <c r="X144" i="280"/>
  <c r="X46" i="265"/>
  <c r="X48" i="265"/>
  <c r="X128" i="280"/>
  <c r="X50" i="265"/>
  <c r="X104" i="280"/>
  <c r="X51" i="265"/>
  <c r="X52" i="265"/>
  <c r="X45" i="314"/>
  <c r="X46" i="314"/>
  <c r="X48" i="314"/>
  <c r="X50" i="314"/>
  <c r="X51" i="314"/>
  <c r="X61" i="314"/>
  <c r="X35" i="314"/>
  <c r="X78" i="314"/>
  <c r="X36" i="314"/>
  <c r="X38" i="314"/>
  <c r="X40" i="314"/>
  <c r="X42" i="314"/>
  <c r="X62" i="314"/>
  <c r="X63" i="314"/>
  <c r="X64" i="314"/>
  <c r="X54" i="265"/>
  <c r="X53" i="314"/>
  <c r="X55" i="314"/>
  <c r="X57" i="314"/>
  <c r="X58" i="314"/>
  <c r="X59" i="314"/>
  <c r="X70" i="314"/>
  <c r="X67" i="314"/>
  <c r="X68" i="314"/>
  <c r="X71" i="314"/>
  <c r="X72" i="314"/>
  <c r="X55" i="265"/>
  <c r="X56" i="265"/>
  <c r="X232" i="280"/>
  <c r="X58" i="265"/>
  <c r="X59" i="265"/>
  <c r="X158" i="280"/>
  <c r="X154" i="280"/>
  <c r="X155" i="280"/>
  <c r="X156" i="280"/>
  <c r="X159" i="280"/>
  <c r="X160" i="280"/>
  <c r="X161" i="280"/>
  <c r="X61" i="265"/>
  <c r="X173" i="280"/>
  <c r="X169" i="280"/>
  <c r="X170" i="280"/>
  <c r="X171" i="280"/>
  <c r="X174" i="280"/>
  <c r="X175" i="280"/>
  <c r="X176" i="280"/>
  <c r="X62" i="265"/>
  <c r="X63" i="265"/>
  <c r="X66" i="265"/>
  <c r="X31" i="286"/>
  <c r="X22" i="286"/>
  <c r="X47" i="286"/>
  <c r="X30" i="285"/>
  <c r="X31" i="285"/>
  <c r="X15" i="265"/>
  <c r="X16" i="265"/>
  <c r="X18" i="265"/>
  <c r="X19" i="265"/>
  <c r="X151" i="280"/>
  <c r="X20" i="265"/>
  <c r="X21" i="265"/>
  <c r="X10" i="282"/>
  <c r="X12" i="282"/>
  <c r="X13" i="282"/>
  <c r="X23" i="265"/>
  <c r="X24" i="265"/>
  <c r="X48" i="286"/>
  <c r="X49" i="286"/>
  <c r="X55" i="286"/>
  <c r="X51" i="286"/>
  <c r="X52" i="286"/>
  <c r="X53" i="286"/>
  <c r="X56" i="286"/>
  <c r="X57" i="286"/>
  <c r="X32" i="286"/>
  <c r="X33" i="286"/>
  <c r="X80" i="265"/>
  <c r="X79" i="314"/>
  <c r="X80" i="314"/>
  <c r="X81" i="314"/>
  <c r="X83" i="265"/>
  <c r="X84" i="265"/>
  <c r="X33" i="285"/>
  <c r="X36" i="285"/>
  <c r="X37" i="285"/>
  <c r="X76" i="265"/>
  <c r="X77" i="265"/>
  <c r="X86" i="265"/>
  <c r="X100" i="265"/>
  <c r="X89" i="265"/>
  <c r="X205" i="280"/>
  <c r="X206" i="280"/>
  <c r="X90" i="265"/>
  <c r="X181" i="280"/>
  <c r="X164" i="280"/>
  <c r="X165" i="280"/>
  <c r="X166" i="280"/>
  <c r="X182" i="280"/>
  <c r="X183" i="280"/>
  <c r="X184" i="280"/>
  <c r="X91" i="265"/>
  <c r="X87" i="282"/>
  <c r="X88" i="282"/>
  <c r="X89" i="282"/>
  <c r="X90" i="282"/>
  <c r="X92" i="265"/>
  <c r="X23" i="286"/>
  <c r="X24" i="286"/>
  <c r="X25" i="286"/>
  <c r="X94" i="265"/>
  <c r="X95" i="265"/>
  <c r="X101" i="265"/>
  <c r="X102" i="265"/>
  <c r="Y30" i="286"/>
  <c r="X33" i="282"/>
  <c r="X34" i="282"/>
  <c r="Y31" i="282"/>
  <c r="Y20" i="282"/>
  <c r="Y22" i="282"/>
  <c r="Y44" i="282"/>
  <c r="Y37" i="282"/>
  <c r="Y202" i="280"/>
  <c r="Y211" i="280"/>
  <c r="Y213" i="280"/>
  <c r="Y216" i="280"/>
  <c r="Y219" i="280"/>
  <c r="Y223" i="280"/>
  <c r="Y226" i="280"/>
  <c r="Y228" i="280"/>
  <c r="Y229" i="280"/>
  <c r="Y231" i="280"/>
  <c r="Y38" i="282"/>
  <c r="Y179" i="280"/>
  <c r="Y149" i="280"/>
  <c r="Y150" i="280"/>
  <c r="Y39" i="282"/>
  <c r="Y40" i="282"/>
  <c r="Y45" i="282"/>
  <c r="Y46" i="282"/>
  <c r="Y48" i="282"/>
  <c r="Y49" i="282"/>
  <c r="Y58" i="282"/>
  <c r="Y54" i="282"/>
  <c r="X51" i="282"/>
  <c r="X52" i="282"/>
  <c r="X77" i="282"/>
  <c r="X78" i="282"/>
  <c r="X79" i="282"/>
  <c r="Y76" i="282"/>
  <c r="Y55" i="282"/>
  <c r="Y56" i="282"/>
  <c r="Y59" i="282"/>
  <c r="Y60" i="282"/>
  <c r="Y63" i="282"/>
  <c r="Y65" i="282"/>
  <c r="Y66" i="282"/>
  <c r="Y36" i="265"/>
  <c r="Y37" i="265"/>
  <c r="Y189" i="280"/>
  <c r="Y192" i="280"/>
  <c r="Y195" i="280"/>
  <c r="Y196" i="280"/>
  <c r="Y197" i="280"/>
  <c r="Y43" i="265"/>
  <c r="Y139" i="280"/>
  <c r="Y140" i="280"/>
  <c r="Y143" i="280"/>
  <c r="Y144" i="280"/>
  <c r="Y46" i="265"/>
  <c r="Y48" i="265"/>
  <c r="Y128" i="280"/>
  <c r="Y50" i="265"/>
  <c r="Y104" i="280"/>
  <c r="Y51" i="265"/>
  <c r="Y52" i="265"/>
  <c r="Y45" i="314"/>
  <c r="Y46" i="314"/>
  <c r="Y48" i="314"/>
  <c r="Y50" i="314"/>
  <c r="Y51" i="314"/>
  <c r="Y61" i="314"/>
  <c r="Y35" i="314"/>
  <c r="Y78" i="314"/>
  <c r="Y36" i="314"/>
  <c r="Y38" i="314"/>
  <c r="Y40" i="314"/>
  <c r="Y42" i="314"/>
  <c r="Y62" i="314"/>
  <c r="Y63" i="314"/>
  <c r="Y64" i="314"/>
  <c r="Y54" i="265"/>
  <c r="Y53" i="314"/>
  <c r="Y55" i="314"/>
  <c r="Y57" i="314"/>
  <c r="Y58" i="314"/>
  <c r="Y59" i="314"/>
  <c r="Y70" i="314"/>
  <c r="Y67" i="314"/>
  <c r="Y68" i="314"/>
  <c r="Y71" i="314"/>
  <c r="Y72" i="314"/>
  <c r="Y55" i="265"/>
  <c r="Y56" i="265"/>
  <c r="Y232" i="280"/>
  <c r="Y58" i="265"/>
  <c r="Y59" i="265"/>
  <c r="Y158" i="280"/>
  <c r="Y154" i="280"/>
  <c r="Y155" i="280"/>
  <c r="Y156" i="280"/>
  <c r="Y159" i="280"/>
  <c r="Y160" i="280"/>
  <c r="Y161" i="280"/>
  <c r="Y61" i="265"/>
  <c r="Y173" i="280"/>
  <c r="Y169" i="280"/>
  <c r="Y170" i="280"/>
  <c r="Y171" i="280"/>
  <c r="Y174" i="280"/>
  <c r="Y175" i="280"/>
  <c r="Y176" i="280"/>
  <c r="Y62" i="265"/>
  <c r="Y63" i="265"/>
  <c r="Y66" i="265"/>
  <c r="Y31" i="286"/>
  <c r="Y22" i="286"/>
  <c r="Y47" i="286"/>
  <c r="Y30" i="285"/>
  <c r="Y31" i="285"/>
  <c r="Y15" i="265"/>
  <c r="Y16" i="265"/>
  <c r="Y18" i="265"/>
  <c r="Y19" i="265"/>
  <c r="Y151" i="280"/>
  <c r="Y20" i="265"/>
  <c r="Y21" i="265"/>
  <c r="Y10" i="282"/>
  <c r="Y12" i="282"/>
  <c r="Y13" i="282"/>
  <c r="Y23" i="265"/>
  <c r="Y24" i="265"/>
  <c r="Y48" i="286"/>
  <c r="Y49" i="286"/>
  <c r="Y55" i="286"/>
  <c r="Y51" i="286"/>
  <c r="Y52" i="286"/>
  <c r="Y53" i="286"/>
  <c r="Y56" i="286"/>
  <c r="Y57" i="286"/>
  <c r="Y32" i="286"/>
  <c r="Y33" i="286"/>
  <c r="Y80" i="265"/>
  <c r="Y79" i="314"/>
  <c r="Y80" i="314"/>
  <c r="Y81" i="314"/>
  <c r="Y83" i="265"/>
  <c r="Y84" i="265"/>
  <c r="Y33" i="285"/>
  <c r="Y36" i="285"/>
  <c r="Y37" i="285"/>
  <c r="Y76" i="265"/>
  <c r="Y77" i="265"/>
  <c r="Y86" i="265"/>
  <c r="Y100" i="265"/>
  <c r="Y89" i="265"/>
  <c r="Y205" i="280"/>
  <c r="Y206" i="280"/>
  <c r="Y90" i="265"/>
  <c r="Y181" i="280"/>
  <c r="Y164" i="280"/>
  <c r="Y165" i="280"/>
  <c r="Y166" i="280"/>
  <c r="Y182" i="280"/>
  <c r="Y183" i="280"/>
  <c r="Y184" i="280"/>
  <c r="Y91" i="265"/>
  <c r="Y87" i="282"/>
  <c r="Y88" i="282"/>
  <c r="Y89" i="282"/>
  <c r="Y90" i="282"/>
  <c r="Y92" i="265"/>
  <c r="Y23" i="286"/>
  <c r="Y24" i="286"/>
  <c r="Y25" i="286"/>
  <c r="Y94" i="265"/>
  <c r="Y95" i="265"/>
  <c r="Y101" i="265"/>
  <c r="Y102" i="265"/>
  <c r="Z30" i="286"/>
  <c r="Y33" i="282"/>
  <c r="Y34" i="282"/>
  <c r="Z31" i="282"/>
  <c r="Z20" i="282"/>
  <c r="Z22" i="282"/>
  <c r="Z44" i="282"/>
  <c r="Z37" i="282"/>
  <c r="Z202" i="280"/>
  <c r="Z211" i="280"/>
  <c r="Z213" i="280"/>
  <c r="Z216" i="280"/>
  <c r="Z219" i="280"/>
  <c r="Z223" i="280"/>
  <c r="Z226" i="280"/>
  <c r="Z228" i="280"/>
  <c r="Z229" i="280"/>
  <c r="Z231" i="280"/>
  <c r="Z38" i="282"/>
  <c r="Z179" i="280"/>
  <c r="Z149" i="280"/>
  <c r="Z150" i="280"/>
  <c r="Z39" i="282"/>
  <c r="Z40" i="282"/>
  <c r="Z45" i="282"/>
  <c r="Z46" i="282"/>
  <c r="Z48" i="282"/>
  <c r="Z49" i="282"/>
  <c r="Z58" i="282"/>
  <c r="Z54" i="282"/>
  <c r="Y51" i="282"/>
  <c r="Y52" i="282"/>
  <c r="Y77" i="282"/>
  <c r="Y78" i="282"/>
  <c r="Y79" i="282"/>
  <c r="Z76" i="282"/>
  <c r="Z55" i="282"/>
  <c r="Z56" i="282"/>
  <c r="Z59" i="282"/>
  <c r="Z60" i="282"/>
  <c r="Z63" i="282"/>
  <c r="Z65" i="282"/>
  <c r="Z66" i="282"/>
  <c r="Z36" i="265"/>
  <c r="Z37" i="265"/>
  <c r="Z189" i="280"/>
  <c r="Z192" i="280"/>
  <c r="Z195" i="280"/>
  <c r="Z196" i="280"/>
  <c r="Z197" i="280"/>
  <c r="Z43" i="265"/>
  <c r="Z139" i="280"/>
  <c r="Z140" i="280"/>
  <c r="Z143" i="280"/>
  <c r="Z144" i="280"/>
  <c r="Z46" i="265"/>
  <c r="Z48" i="265"/>
  <c r="Z128" i="280"/>
  <c r="Z50" i="265"/>
  <c r="Z104" i="280"/>
  <c r="Z51" i="265"/>
  <c r="Z52" i="265"/>
  <c r="Z45" i="314"/>
  <c r="Z46" i="314"/>
  <c r="Z48" i="314"/>
  <c r="Z50" i="314"/>
  <c r="Z51" i="314"/>
  <c r="Z61" i="314"/>
  <c r="Z35" i="314"/>
  <c r="Z78" i="314"/>
  <c r="Z36" i="314"/>
  <c r="Z38" i="314"/>
  <c r="Z40" i="314"/>
  <c r="Z42" i="314"/>
  <c r="Z62" i="314"/>
  <c r="Z63" i="314"/>
  <c r="Z64" i="314"/>
  <c r="Z54" i="265"/>
  <c r="Z53" i="314"/>
  <c r="Z55" i="314"/>
  <c r="Z57" i="314"/>
  <c r="Z58" i="314"/>
  <c r="Z59" i="314"/>
  <c r="Z70" i="314"/>
  <c r="Z67" i="314"/>
  <c r="Z68" i="314"/>
  <c r="Z71" i="314"/>
  <c r="Z72" i="314"/>
  <c r="Z55" i="265"/>
  <c r="Z56" i="265"/>
  <c r="Z232" i="280"/>
  <c r="Z58" i="265"/>
  <c r="Z59" i="265"/>
  <c r="Z158" i="280"/>
  <c r="Z154" i="280"/>
  <c r="Z155" i="280"/>
  <c r="Z156" i="280"/>
  <c r="Z159" i="280"/>
  <c r="Z160" i="280"/>
  <c r="Z161" i="280"/>
  <c r="Z61" i="265"/>
  <c r="Z173" i="280"/>
  <c r="Z169" i="280"/>
  <c r="Z170" i="280"/>
  <c r="Z171" i="280"/>
  <c r="Z174" i="280"/>
  <c r="Z175" i="280"/>
  <c r="Z176" i="280"/>
  <c r="Z62" i="265"/>
  <c r="Z63" i="265"/>
  <c r="Z66" i="265"/>
  <c r="Z31" i="286"/>
  <c r="Z22" i="286"/>
  <c r="Z47" i="286"/>
  <c r="Z30" i="285"/>
  <c r="Z31" i="285"/>
  <c r="Z15" i="265"/>
  <c r="Z16" i="265"/>
  <c r="Z18" i="265"/>
  <c r="Z19" i="265"/>
  <c r="Z151" i="280"/>
  <c r="Z20" i="265"/>
  <c r="Z21" i="265"/>
  <c r="Z10" i="282"/>
  <c r="Z12" i="282"/>
  <c r="Z13" i="282"/>
  <c r="Z23" i="265"/>
  <c r="Z24" i="265"/>
  <c r="Z48" i="286"/>
  <c r="Z49" i="286"/>
  <c r="Z55" i="286"/>
  <c r="Z51" i="286"/>
  <c r="Z52" i="286"/>
  <c r="Z53" i="286"/>
  <c r="Z56" i="286"/>
  <c r="Z57" i="286"/>
  <c r="Z32" i="286"/>
  <c r="Z33" i="286"/>
  <c r="Z80" i="265"/>
  <c r="Z79" i="314"/>
  <c r="Z80" i="314"/>
  <c r="Z81" i="314"/>
  <c r="Z83" i="265"/>
  <c r="Z84" i="265"/>
  <c r="Z33" i="285"/>
  <c r="Z36" i="285"/>
  <c r="Z37" i="285"/>
  <c r="Z76" i="265"/>
  <c r="Z77" i="265"/>
  <c r="Z86" i="265"/>
  <c r="Z100" i="265"/>
  <c r="Z89" i="265"/>
  <c r="Z205" i="280"/>
  <c r="Z206" i="280"/>
  <c r="Z90" i="265"/>
  <c r="Z181" i="280"/>
  <c r="Z164" i="280"/>
  <c r="Z165" i="280"/>
  <c r="Z166" i="280"/>
  <c r="Z182" i="280"/>
  <c r="Z183" i="280"/>
  <c r="Z184" i="280"/>
  <c r="Z91" i="265"/>
  <c r="Z87" i="282"/>
  <c r="Z88" i="282"/>
  <c r="Z89" i="282"/>
  <c r="Z90" i="282"/>
  <c r="Z92" i="265"/>
  <c r="Z23" i="286"/>
  <c r="Z24" i="286"/>
  <c r="Z25" i="286"/>
  <c r="Z94" i="265"/>
  <c r="Z95" i="265"/>
  <c r="Z101" i="265"/>
  <c r="Z102" i="265"/>
  <c r="AA30" i="286"/>
  <c r="Z33" i="282"/>
  <c r="Z34" i="282"/>
  <c r="AA31" i="282"/>
  <c r="AA20" i="282"/>
  <c r="AA22" i="282"/>
  <c r="AA44" i="282"/>
  <c r="AA37" i="282"/>
  <c r="AA202" i="280"/>
  <c r="AA211" i="280"/>
  <c r="AA213" i="280"/>
  <c r="AA216" i="280"/>
  <c r="AA219" i="280"/>
  <c r="AA223" i="280"/>
  <c r="AA226" i="280"/>
  <c r="AA228" i="280"/>
  <c r="AA229" i="280"/>
  <c r="AA231" i="280"/>
  <c r="AA38" i="282"/>
  <c r="AA179" i="280"/>
  <c r="AA149" i="280"/>
  <c r="AA150" i="280"/>
  <c r="AA39" i="282"/>
  <c r="AA40" i="282"/>
  <c r="AA45" i="282"/>
  <c r="AA46" i="282"/>
  <c r="AA48" i="282"/>
  <c r="AA49" i="282"/>
  <c r="AA58" i="282"/>
  <c r="AA54" i="282"/>
  <c r="Z51" i="282"/>
  <c r="Z52" i="282"/>
  <c r="Z77" i="282"/>
  <c r="Z78" i="282"/>
  <c r="Z79" i="282"/>
  <c r="AA76" i="282"/>
  <c r="AA55" i="282"/>
  <c r="AA56" i="282"/>
  <c r="AA59" i="282"/>
  <c r="AA60" i="282"/>
  <c r="AA63" i="282"/>
  <c r="AA65" i="282"/>
  <c r="AA66" i="282"/>
  <c r="AA36" i="265"/>
  <c r="AA37" i="265"/>
  <c r="AA189" i="280"/>
  <c r="AA192" i="280"/>
  <c r="AA195" i="280"/>
  <c r="AA196" i="280"/>
  <c r="AA197" i="280"/>
  <c r="AA43" i="265"/>
  <c r="AA139" i="280"/>
  <c r="AA140" i="280"/>
  <c r="AA143" i="280"/>
  <c r="AA144" i="280"/>
  <c r="AA46" i="265"/>
  <c r="AA48" i="265"/>
  <c r="AA128" i="280"/>
  <c r="AA50" i="265"/>
  <c r="AA104" i="280"/>
  <c r="AA51" i="265"/>
  <c r="AA52" i="265"/>
  <c r="AA45" i="314"/>
  <c r="AA46" i="314"/>
  <c r="AA48" i="314"/>
  <c r="AA50" i="314"/>
  <c r="AA51" i="314"/>
  <c r="AA61" i="314"/>
  <c r="AA35" i="314"/>
  <c r="AA78" i="314"/>
  <c r="AA36" i="314"/>
  <c r="AA38" i="314"/>
  <c r="AA40" i="314"/>
  <c r="AA42" i="314"/>
  <c r="AA62" i="314"/>
  <c r="AA63" i="314"/>
  <c r="AA64" i="314"/>
  <c r="AA54" i="265"/>
  <c r="AA53" i="314"/>
  <c r="AA55" i="314"/>
  <c r="AA57" i="314"/>
  <c r="AA58" i="314"/>
  <c r="AA59" i="314"/>
  <c r="AA70" i="314"/>
  <c r="AA67" i="314"/>
  <c r="AA68" i="314"/>
  <c r="AA71" i="314"/>
  <c r="AA72" i="314"/>
  <c r="AA55" i="265"/>
  <c r="AA56" i="265"/>
  <c r="AA232" i="280"/>
  <c r="AA58" i="265"/>
  <c r="AA59" i="265"/>
  <c r="AA158" i="280"/>
  <c r="AA154" i="280"/>
  <c r="AA155" i="280"/>
  <c r="AA156" i="280"/>
  <c r="AA159" i="280"/>
  <c r="AA160" i="280"/>
  <c r="AA161" i="280"/>
  <c r="AA61" i="265"/>
  <c r="AA173" i="280"/>
  <c r="AA169" i="280"/>
  <c r="AA170" i="280"/>
  <c r="AA171" i="280"/>
  <c r="AA174" i="280"/>
  <c r="AA175" i="280"/>
  <c r="AA176" i="280"/>
  <c r="AA62" i="265"/>
  <c r="AA63" i="265"/>
  <c r="AA66" i="265"/>
  <c r="AA31" i="286"/>
  <c r="AA22" i="286"/>
  <c r="AA47" i="286"/>
  <c r="AA30" i="285"/>
  <c r="AA31" i="285"/>
  <c r="AA15" i="265"/>
  <c r="AA16" i="265"/>
  <c r="AA18" i="265"/>
  <c r="AA19" i="265"/>
  <c r="AA151" i="280"/>
  <c r="AA20" i="265"/>
  <c r="AA21" i="265"/>
  <c r="AA10" i="282"/>
  <c r="AA12" i="282"/>
  <c r="AA13" i="282"/>
  <c r="AA23" i="265"/>
  <c r="AA24" i="265"/>
  <c r="AA48" i="286"/>
  <c r="AA49" i="286"/>
  <c r="AA55" i="286"/>
  <c r="AA51" i="286"/>
  <c r="AA52" i="286"/>
  <c r="AA53" i="286"/>
  <c r="AA56" i="286"/>
  <c r="AA57" i="286"/>
  <c r="AA32" i="286"/>
  <c r="AA33" i="286"/>
  <c r="AA80" i="265"/>
  <c r="AA79" i="314"/>
  <c r="AA80" i="314"/>
  <c r="AA81" i="314"/>
  <c r="AA83" i="265"/>
  <c r="AA84" i="265"/>
  <c r="AA33" i="285"/>
  <c r="AA36" i="285"/>
  <c r="AA37" i="285"/>
  <c r="AA76" i="265"/>
  <c r="AA77" i="265"/>
  <c r="AA86" i="265"/>
  <c r="AA100" i="265"/>
  <c r="AA89" i="265"/>
  <c r="AA205" i="280"/>
  <c r="AA206" i="280"/>
  <c r="AA90" i="265"/>
  <c r="AA181" i="280"/>
  <c r="AA164" i="280"/>
  <c r="AA165" i="280"/>
  <c r="AA166" i="280"/>
  <c r="AA182" i="280"/>
  <c r="AA183" i="280"/>
  <c r="AA184" i="280"/>
  <c r="AA91" i="265"/>
  <c r="AA87" i="282"/>
  <c r="AA88" i="282"/>
  <c r="AA89" i="282"/>
  <c r="AA90" i="282"/>
  <c r="AA92" i="265"/>
  <c r="AA23" i="286"/>
  <c r="AA24" i="286"/>
  <c r="AA25" i="286"/>
  <c r="AA94" i="265"/>
  <c r="AA95" i="265"/>
  <c r="AA101" i="265"/>
  <c r="AA102" i="265"/>
  <c r="AB30" i="286"/>
  <c r="AA33" i="282"/>
  <c r="AA34" i="282"/>
  <c r="AB31" i="282"/>
  <c r="AB20" i="282"/>
  <c r="AB22" i="282"/>
  <c r="AB44" i="282"/>
  <c r="AB37" i="282"/>
  <c r="AB202" i="280"/>
  <c r="AB211" i="280"/>
  <c r="AB213" i="280"/>
  <c r="AB216" i="280"/>
  <c r="AB219" i="280"/>
  <c r="AB223" i="280"/>
  <c r="AB226" i="280"/>
  <c r="AB228" i="280"/>
  <c r="AB229" i="280"/>
  <c r="AB231" i="280"/>
  <c r="AB38" i="282"/>
  <c r="AB179" i="280"/>
  <c r="AB149" i="280"/>
  <c r="AB150" i="280"/>
  <c r="AB39" i="282"/>
  <c r="AB40" i="282"/>
  <c r="AB45" i="282"/>
  <c r="AB46" i="282"/>
  <c r="AB48" i="282"/>
  <c r="AB49" i="282"/>
  <c r="AB58" i="282"/>
  <c r="AB54" i="282"/>
  <c r="AA51" i="282"/>
  <c r="AA52" i="282"/>
  <c r="AA77" i="282"/>
  <c r="AA78" i="282"/>
  <c r="AA79" i="282"/>
  <c r="AB76" i="282"/>
  <c r="AB55" i="282"/>
  <c r="AB56" i="282"/>
  <c r="AB59" i="282"/>
  <c r="AB60" i="282"/>
  <c r="AB63" i="282"/>
  <c r="AB65" i="282"/>
  <c r="AB66" i="282"/>
  <c r="AB36" i="265"/>
  <c r="AB37" i="265"/>
  <c r="AB189" i="280"/>
  <c r="AB192" i="280"/>
  <c r="AB195" i="280"/>
  <c r="AB196" i="280"/>
  <c r="AB197" i="280"/>
  <c r="AB43" i="265"/>
  <c r="AB139" i="280"/>
  <c r="AB140" i="280"/>
  <c r="AB143" i="280"/>
  <c r="AB144" i="280"/>
  <c r="AB46" i="265"/>
  <c r="AB48" i="265"/>
  <c r="AB128" i="280"/>
  <c r="AB50" i="265"/>
  <c r="AB104" i="280"/>
  <c r="AB51" i="265"/>
  <c r="AB52" i="265"/>
  <c r="AB45" i="314"/>
  <c r="AB46" i="314"/>
  <c r="AB48" i="314"/>
  <c r="AB50" i="314"/>
  <c r="AB51" i="314"/>
  <c r="AB61" i="314"/>
  <c r="AB35" i="314"/>
  <c r="AB78" i="314"/>
  <c r="AB36" i="314"/>
  <c r="AB38" i="314"/>
  <c r="AB40" i="314"/>
  <c r="AB42" i="314"/>
  <c r="AB62" i="314"/>
  <c r="AB63" i="314"/>
  <c r="AB64" i="314"/>
  <c r="AB54" i="265"/>
  <c r="AB53" i="314"/>
  <c r="AB55" i="314"/>
  <c r="AB57" i="314"/>
  <c r="AB58" i="314"/>
  <c r="AB59" i="314"/>
  <c r="AB70" i="314"/>
  <c r="AB67" i="314"/>
  <c r="AB68" i="314"/>
  <c r="AB71" i="314"/>
  <c r="AB72" i="314"/>
  <c r="AB55" i="265"/>
  <c r="AB56" i="265"/>
  <c r="AB232" i="280"/>
  <c r="AB58" i="265"/>
  <c r="AB59" i="265"/>
  <c r="AB158" i="280"/>
  <c r="AB154" i="280"/>
  <c r="AB155" i="280"/>
  <c r="AB156" i="280"/>
  <c r="AB159" i="280"/>
  <c r="AB160" i="280"/>
  <c r="AB161" i="280"/>
  <c r="AB61" i="265"/>
  <c r="AB173" i="280"/>
  <c r="AB169" i="280"/>
  <c r="AB170" i="280"/>
  <c r="AB171" i="280"/>
  <c r="AB174" i="280"/>
  <c r="AB175" i="280"/>
  <c r="AB176" i="280"/>
  <c r="AB62" i="265"/>
  <c r="AB63" i="265"/>
  <c r="AB66" i="265"/>
  <c r="AB31" i="286"/>
  <c r="AB22" i="286"/>
  <c r="AB47" i="286"/>
  <c r="AB30" i="285"/>
  <c r="AB31" i="285"/>
  <c r="AB15" i="265"/>
  <c r="AB16" i="265"/>
  <c r="AB18" i="265"/>
  <c r="AB19" i="265"/>
  <c r="AB151" i="280"/>
  <c r="AB20" i="265"/>
  <c r="AB21" i="265"/>
  <c r="AB10" i="282"/>
  <c r="AB12" i="282"/>
  <c r="AB13" i="282"/>
  <c r="AB23" i="265"/>
  <c r="AB24" i="265"/>
  <c r="AB48" i="286"/>
  <c r="AB49" i="286"/>
  <c r="AB55" i="286"/>
  <c r="AB51" i="286"/>
  <c r="AB52" i="286"/>
  <c r="AB53" i="286"/>
  <c r="AB56" i="286"/>
  <c r="AB57" i="286"/>
  <c r="AB32" i="286"/>
  <c r="AB33" i="286"/>
  <c r="AB80" i="265"/>
  <c r="AB79" i="314"/>
  <c r="AB80" i="314"/>
  <c r="AB81" i="314"/>
  <c r="AB83" i="265"/>
  <c r="AB84" i="265"/>
  <c r="AB33" i="285"/>
  <c r="AB36" i="285"/>
  <c r="AB37" i="285"/>
  <c r="AB76" i="265"/>
  <c r="AB77" i="265"/>
  <c r="AB86" i="265"/>
  <c r="AB100" i="265"/>
  <c r="AB89" i="265"/>
  <c r="AB205" i="280"/>
  <c r="AB206" i="280"/>
  <c r="AB90" i="265"/>
  <c r="AB181" i="280"/>
  <c r="AB164" i="280"/>
  <c r="AB165" i="280"/>
  <c r="AB166" i="280"/>
  <c r="AB182" i="280"/>
  <c r="AB183" i="280"/>
  <c r="AB184" i="280"/>
  <c r="AB91" i="265"/>
  <c r="AB87" i="282"/>
  <c r="AB88" i="282"/>
  <c r="AB89" i="282"/>
  <c r="AB90" i="282"/>
  <c r="AB92" i="265"/>
  <c r="AB23" i="286"/>
  <c r="AB24" i="286"/>
  <c r="AB25" i="286"/>
  <c r="AB94" i="265"/>
  <c r="AB95" i="265"/>
  <c r="AB101" i="265"/>
  <c r="AB102" i="265"/>
  <c r="AC30" i="286"/>
  <c r="AB33" i="282"/>
  <c r="AB34" i="282"/>
  <c r="AC31" i="282"/>
  <c r="AC20" i="282"/>
  <c r="AC22" i="282"/>
  <c r="AC44" i="282"/>
  <c r="AC37" i="282"/>
  <c r="AC202" i="280"/>
  <c r="AC211" i="280"/>
  <c r="AC213" i="280"/>
  <c r="AC216" i="280"/>
  <c r="AC219" i="280"/>
  <c r="AC223" i="280"/>
  <c r="AC226" i="280"/>
  <c r="AC228" i="280"/>
  <c r="AC229" i="280"/>
  <c r="AC231" i="280"/>
  <c r="AC38" i="282"/>
  <c r="AC179" i="280"/>
  <c r="AC149" i="280"/>
  <c r="AC150" i="280"/>
  <c r="AC39" i="282"/>
  <c r="AC40" i="282"/>
  <c r="AC45" i="282"/>
  <c r="AC46" i="282"/>
  <c r="AC48" i="282"/>
  <c r="AC49" i="282"/>
  <c r="AC58" i="282"/>
  <c r="AC54" i="282"/>
  <c r="AB51" i="282"/>
  <c r="AB52" i="282"/>
  <c r="AB77" i="282"/>
  <c r="AB78" i="282"/>
  <c r="AB79" i="282"/>
  <c r="AC76" i="282"/>
  <c r="AC55" i="282"/>
  <c r="AC56" i="282"/>
  <c r="AC59" i="282"/>
  <c r="AC60" i="282"/>
  <c r="AC63" i="282"/>
  <c r="AC65" i="282"/>
  <c r="AC66" i="282"/>
  <c r="AC36" i="265"/>
  <c r="AC37" i="265"/>
  <c r="AC189" i="280"/>
  <c r="AC192" i="280"/>
  <c r="AC195" i="280"/>
  <c r="AC196" i="280"/>
  <c r="AC197" i="280"/>
  <c r="AC43" i="265"/>
  <c r="AC139" i="280"/>
  <c r="AC140" i="280"/>
  <c r="AC143" i="280"/>
  <c r="AC144" i="280"/>
  <c r="AC46" i="265"/>
  <c r="AC48" i="265"/>
  <c r="AC128" i="280"/>
  <c r="AC50" i="265"/>
  <c r="AC104" i="280"/>
  <c r="AC51" i="265"/>
  <c r="AC52" i="265"/>
  <c r="AC45" i="314"/>
  <c r="AC46" i="314"/>
  <c r="AC48" i="314"/>
  <c r="AC50" i="314"/>
  <c r="AC51" i="314"/>
  <c r="AC61" i="314"/>
  <c r="AC35" i="314"/>
  <c r="AC78" i="314"/>
  <c r="AC36" i="314"/>
  <c r="AC38" i="314"/>
  <c r="AC40" i="314"/>
  <c r="AC42" i="314"/>
  <c r="AC62" i="314"/>
  <c r="AC63" i="314"/>
  <c r="AC64" i="314"/>
  <c r="AC54" i="265"/>
  <c r="AC53" i="314"/>
  <c r="AC55" i="314"/>
  <c r="AC57" i="314"/>
  <c r="AC58" i="314"/>
  <c r="AC59" i="314"/>
  <c r="AC70" i="314"/>
  <c r="AC67" i="314"/>
  <c r="AC68" i="314"/>
  <c r="AC71" i="314"/>
  <c r="AC72" i="314"/>
  <c r="AC55" i="265"/>
  <c r="AC56" i="265"/>
  <c r="AC232" i="280"/>
  <c r="AC58" i="265"/>
  <c r="AC59" i="265"/>
  <c r="AC158" i="280"/>
  <c r="AC154" i="280"/>
  <c r="AC155" i="280"/>
  <c r="AC156" i="280"/>
  <c r="AC159" i="280"/>
  <c r="AC160" i="280"/>
  <c r="AC161" i="280"/>
  <c r="AC61" i="265"/>
  <c r="AC173" i="280"/>
  <c r="AC169" i="280"/>
  <c r="AC170" i="280"/>
  <c r="AC171" i="280"/>
  <c r="AC174" i="280"/>
  <c r="AC175" i="280"/>
  <c r="AC176" i="280"/>
  <c r="AC62" i="265"/>
  <c r="AC63" i="265"/>
  <c r="AC66" i="265"/>
  <c r="AC31" i="286"/>
  <c r="AC22" i="286"/>
  <c r="AC47" i="286"/>
  <c r="AC30" i="285"/>
  <c r="AC31" i="285"/>
  <c r="AC15" i="265"/>
  <c r="AC16" i="265"/>
  <c r="AC18" i="265"/>
  <c r="AC19" i="265"/>
  <c r="AC151" i="280"/>
  <c r="AC20" i="265"/>
  <c r="AC21" i="265"/>
  <c r="AC10" i="282"/>
  <c r="AC12" i="282"/>
  <c r="AC13" i="282"/>
  <c r="AC23" i="265"/>
  <c r="AC24" i="265"/>
  <c r="AC48" i="286"/>
  <c r="AC49" i="286"/>
  <c r="AC55" i="286"/>
  <c r="AC51" i="286"/>
  <c r="AC52" i="286"/>
  <c r="AC53" i="286"/>
  <c r="AC56" i="286"/>
  <c r="AC57" i="286"/>
  <c r="AC32" i="286"/>
  <c r="AC33" i="286"/>
  <c r="AC80" i="265"/>
  <c r="AC79" i="314"/>
  <c r="AC80" i="314"/>
  <c r="AC81" i="314"/>
  <c r="AC83" i="265"/>
  <c r="AC84" i="265"/>
  <c r="AC33" i="285"/>
  <c r="AC36" i="285"/>
  <c r="AC37" i="285"/>
  <c r="AC76" i="265"/>
  <c r="AC77" i="265"/>
  <c r="AC86" i="265"/>
  <c r="AC100" i="265"/>
  <c r="AC89" i="265"/>
  <c r="AC205" i="280"/>
  <c r="AC206" i="280"/>
  <c r="AC90" i="265"/>
  <c r="AC181" i="280"/>
  <c r="AC164" i="280"/>
  <c r="AC165" i="280"/>
  <c r="AC166" i="280"/>
  <c r="AC182" i="280"/>
  <c r="AC183" i="280"/>
  <c r="AC184" i="280"/>
  <c r="AC91" i="265"/>
  <c r="AC87" i="282"/>
  <c r="AC88" i="282"/>
  <c r="AC89" i="282"/>
  <c r="AC90" i="282"/>
  <c r="AC92" i="265"/>
  <c r="AC23" i="286"/>
  <c r="AC24" i="286"/>
  <c r="AC25" i="286"/>
  <c r="AC94" i="265"/>
  <c r="AC95" i="265"/>
  <c r="AC101" i="265"/>
  <c r="AC102" i="265"/>
  <c r="AD30" i="286"/>
  <c r="AC33" i="282"/>
  <c r="AC34" i="282"/>
  <c r="AD31" i="282"/>
  <c r="AD20" i="282"/>
  <c r="AD22" i="282"/>
  <c r="AD44" i="282"/>
  <c r="AD37" i="282"/>
  <c r="AD202" i="280"/>
  <c r="AD211" i="280"/>
  <c r="AD213" i="280"/>
  <c r="AD216" i="280"/>
  <c r="AD219" i="280"/>
  <c r="AD223" i="280"/>
  <c r="AD226" i="280"/>
  <c r="AD228" i="280"/>
  <c r="AD229" i="280"/>
  <c r="AD231" i="280"/>
  <c r="AD38" i="282"/>
  <c r="AD179" i="280"/>
  <c r="AD149" i="280"/>
  <c r="AD150" i="280"/>
  <c r="AD39" i="282"/>
  <c r="AD40" i="282"/>
  <c r="AD45" i="282"/>
  <c r="AD46" i="282"/>
  <c r="AD48" i="282"/>
  <c r="AD49" i="282"/>
  <c r="AD58" i="282"/>
  <c r="AD54" i="282"/>
  <c r="AC51" i="282"/>
  <c r="AC52" i="282"/>
  <c r="AC77" i="282"/>
  <c r="AC78" i="282"/>
  <c r="AC79" i="282"/>
  <c r="AD76" i="282"/>
  <c r="AD55" i="282"/>
  <c r="AD56" i="282"/>
  <c r="AD59" i="282"/>
  <c r="AD60" i="282"/>
  <c r="AD63" i="282"/>
  <c r="AD65" i="282"/>
  <c r="AD66" i="282"/>
  <c r="AD36" i="265"/>
  <c r="AD37" i="265"/>
  <c r="AD189" i="280"/>
  <c r="AD192" i="280"/>
  <c r="AD195" i="280"/>
  <c r="AD196" i="280"/>
  <c r="AD197" i="280"/>
  <c r="AD43" i="265"/>
  <c r="AD139" i="280"/>
  <c r="AD140" i="280"/>
  <c r="AD143" i="280"/>
  <c r="AD144" i="280"/>
  <c r="AD46" i="265"/>
  <c r="AD48" i="265"/>
  <c r="AD128" i="280"/>
  <c r="AD50" i="265"/>
  <c r="AD104" i="280"/>
  <c r="AD51" i="265"/>
  <c r="AD52" i="265"/>
  <c r="AD45" i="314"/>
  <c r="AD46" i="314"/>
  <c r="AD48" i="314"/>
  <c r="AD50" i="314"/>
  <c r="AD51" i="314"/>
  <c r="AD61" i="314"/>
  <c r="AD35" i="314"/>
  <c r="AD78" i="314"/>
  <c r="AD36" i="314"/>
  <c r="AD38" i="314"/>
  <c r="AD40" i="314"/>
  <c r="AD42" i="314"/>
  <c r="AD62" i="314"/>
  <c r="AD63" i="314"/>
  <c r="AD64" i="314"/>
  <c r="AD54" i="265"/>
  <c r="AD53" i="314"/>
  <c r="AD55" i="314"/>
  <c r="AD57" i="314"/>
  <c r="AD58" i="314"/>
  <c r="AD59" i="314"/>
  <c r="AD70" i="314"/>
  <c r="AD67" i="314"/>
  <c r="AD68" i="314"/>
  <c r="AD71" i="314"/>
  <c r="AD72" i="314"/>
  <c r="AD55" i="265"/>
  <c r="AD56" i="265"/>
  <c r="AD232" i="280"/>
  <c r="AD58" i="265"/>
  <c r="AD59" i="265"/>
  <c r="AD158" i="280"/>
  <c r="AD154" i="280"/>
  <c r="AD155" i="280"/>
  <c r="AD156" i="280"/>
  <c r="AD159" i="280"/>
  <c r="AD160" i="280"/>
  <c r="AD161" i="280"/>
  <c r="AD61" i="265"/>
  <c r="AD173" i="280"/>
  <c r="AD169" i="280"/>
  <c r="AD170" i="280"/>
  <c r="AD171" i="280"/>
  <c r="AD174" i="280"/>
  <c r="AD175" i="280"/>
  <c r="AD176" i="280"/>
  <c r="AD62" i="265"/>
  <c r="AD63" i="265"/>
  <c r="AD66" i="265"/>
  <c r="AD31" i="286"/>
  <c r="AD22" i="286"/>
  <c r="AD47" i="286"/>
  <c r="AD30" i="285"/>
  <c r="AD31" i="285"/>
  <c r="AD15" i="265"/>
  <c r="AD16" i="265"/>
  <c r="AD18" i="265"/>
  <c r="AD19" i="265"/>
  <c r="AD151" i="280"/>
  <c r="AD20" i="265"/>
  <c r="AD21" i="265"/>
  <c r="AD10" i="282"/>
  <c r="AD12" i="282"/>
  <c r="AD13" i="282"/>
  <c r="AD23" i="265"/>
  <c r="AD24" i="265"/>
  <c r="AD48" i="286"/>
  <c r="AD49" i="286"/>
  <c r="AD55" i="286"/>
  <c r="AD51" i="286"/>
  <c r="AD52" i="286"/>
  <c r="AD53" i="286"/>
  <c r="AD56" i="286"/>
  <c r="AD57" i="286"/>
  <c r="AD32" i="286"/>
  <c r="AD33" i="286"/>
  <c r="AD80" i="265"/>
  <c r="AD79" i="314"/>
  <c r="AD80" i="314"/>
  <c r="AD81" i="314"/>
  <c r="AD83" i="265"/>
  <c r="AD84" i="265"/>
  <c r="AD33" i="285"/>
  <c r="AD36" i="285"/>
  <c r="AD37" i="285"/>
  <c r="AD76" i="265"/>
  <c r="AD77" i="265"/>
  <c r="AD86" i="265"/>
  <c r="AD100" i="265"/>
  <c r="AD89" i="265"/>
  <c r="AD205" i="280"/>
  <c r="AD206" i="280"/>
  <c r="AD90" i="265"/>
  <c r="AD181" i="280"/>
  <c r="AD164" i="280"/>
  <c r="AD165" i="280"/>
  <c r="AD166" i="280"/>
  <c r="AD182" i="280"/>
  <c r="AD183" i="280"/>
  <c r="AD184" i="280"/>
  <c r="AD91" i="265"/>
  <c r="AD87" i="282"/>
  <c r="AD88" i="282"/>
  <c r="AD89" i="282"/>
  <c r="AD90" i="282"/>
  <c r="AD92" i="265"/>
  <c r="AD23" i="286"/>
  <c r="AD24" i="286"/>
  <c r="AD25" i="286"/>
  <c r="AD94" i="265"/>
  <c r="AD95" i="265"/>
  <c r="AD101" i="265"/>
  <c r="AD102" i="265"/>
  <c r="AE30" i="286"/>
  <c r="AD33" i="282"/>
  <c r="AD34" i="282"/>
  <c r="AE31" i="282"/>
  <c r="AE20" i="282"/>
  <c r="AE22" i="282"/>
  <c r="AE44" i="282"/>
  <c r="AE37" i="282"/>
  <c r="AE202" i="280"/>
  <c r="AE211" i="280"/>
  <c r="AE213" i="280"/>
  <c r="AE216" i="280"/>
  <c r="AE219" i="280"/>
  <c r="AE223" i="280"/>
  <c r="AE226" i="280"/>
  <c r="AE228" i="280"/>
  <c r="AE229" i="280"/>
  <c r="AE231" i="280"/>
  <c r="AE38" i="282"/>
  <c r="AE179" i="280"/>
  <c r="AE149" i="280"/>
  <c r="AE150" i="280"/>
  <c r="AE39" i="282"/>
  <c r="AE40" i="282"/>
  <c r="AE45" i="282"/>
  <c r="AE46" i="282"/>
  <c r="AE48" i="282"/>
  <c r="AE49" i="282"/>
  <c r="AE58" i="282"/>
  <c r="AE54" i="282"/>
  <c r="AD51" i="282"/>
  <c r="AD52" i="282"/>
  <c r="AD77" i="282"/>
  <c r="AD78" i="282"/>
  <c r="AD79" i="282"/>
  <c r="AE76" i="282"/>
  <c r="AE55" i="282"/>
  <c r="AE56" i="282"/>
  <c r="AE59" i="282"/>
  <c r="AE60" i="282"/>
  <c r="AE63" i="282"/>
  <c r="AE65" i="282"/>
  <c r="AE66" i="282"/>
  <c r="AE36" i="265"/>
  <c r="AE37" i="265"/>
  <c r="AE189" i="280"/>
  <c r="AE192" i="280"/>
  <c r="AE195" i="280"/>
  <c r="AE196" i="280"/>
  <c r="AE197" i="280"/>
  <c r="AE43" i="265"/>
  <c r="AE139" i="280"/>
  <c r="AE140" i="280"/>
  <c r="AE143" i="280"/>
  <c r="AE144" i="280"/>
  <c r="AE46" i="265"/>
  <c r="AE48" i="265"/>
  <c r="AE128" i="280"/>
  <c r="AE50" i="265"/>
  <c r="AE104" i="280"/>
  <c r="AE51" i="265"/>
  <c r="AE52" i="265"/>
  <c r="AE45" i="314"/>
  <c r="AE46" i="314"/>
  <c r="AE48" i="314"/>
  <c r="AE50" i="314"/>
  <c r="AE51" i="314"/>
  <c r="AE61" i="314"/>
  <c r="AE35" i="314"/>
  <c r="AE78" i="314"/>
  <c r="AE36" i="314"/>
  <c r="AE38" i="314"/>
  <c r="AE40" i="314"/>
  <c r="AE42" i="314"/>
  <c r="AE62" i="314"/>
  <c r="AE63" i="314"/>
  <c r="AE64" i="314"/>
  <c r="AE54" i="265"/>
  <c r="AE53" i="314"/>
  <c r="AE55" i="314"/>
  <c r="AE57" i="314"/>
  <c r="AE58" i="314"/>
  <c r="AE59" i="314"/>
  <c r="AE70" i="314"/>
  <c r="AE67" i="314"/>
  <c r="AE68" i="314"/>
  <c r="AE71" i="314"/>
  <c r="AE72" i="314"/>
  <c r="AE55" i="265"/>
  <c r="AE56" i="265"/>
  <c r="AE232" i="280"/>
  <c r="AE58" i="265"/>
  <c r="AE59" i="265"/>
  <c r="AE158" i="280"/>
  <c r="AE154" i="280"/>
  <c r="AE155" i="280"/>
  <c r="AE156" i="280"/>
  <c r="AE159" i="280"/>
  <c r="AE160" i="280"/>
  <c r="AE161" i="280"/>
  <c r="AE61" i="265"/>
  <c r="AE173" i="280"/>
  <c r="AE169" i="280"/>
  <c r="AE170" i="280"/>
  <c r="AE171" i="280"/>
  <c r="AE174" i="280"/>
  <c r="AE175" i="280"/>
  <c r="AE176" i="280"/>
  <c r="AE62" i="265"/>
  <c r="AE63" i="265"/>
  <c r="AE66" i="265"/>
  <c r="AE31" i="286"/>
  <c r="AE22" i="286"/>
  <c r="AE47" i="286"/>
  <c r="AE30" i="285"/>
  <c r="AE31" i="285"/>
  <c r="AE15" i="265"/>
  <c r="AE16" i="265"/>
  <c r="AE18" i="265"/>
  <c r="AE19" i="265"/>
  <c r="AE151" i="280"/>
  <c r="AE20" i="265"/>
  <c r="AE21" i="265"/>
  <c r="AE10" i="282"/>
  <c r="AE12" i="282"/>
  <c r="AE13" i="282"/>
  <c r="AE23" i="265"/>
  <c r="AE24" i="265"/>
  <c r="AE48" i="286"/>
  <c r="AE49" i="286"/>
  <c r="AE55" i="286"/>
  <c r="AE51" i="286"/>
  <c r="AE52" i="286"/>
  <c r="AE53" i="286"/>
  <c r="AE56" i="286"/>
  <c r="AE57" i="286"/>
  <c r="AE32" i="286"/>
  <c r="AE33" i="286"/>
  <c r="AE80" i="265"/>
  <c r="AE79" i="314"/>
  <c r="AE80" i="314"/>
  <c r="AE81" i="314"/>
  <c r="AE83" i="265"/>
  <c r="AE84" i="265"/>
  <c r="AE33" i="285"/>
  <c r="AE36" i="285"/>
  <c r="AE37" i="285"/>
  <c r="AE76" i="265"/>
  <c r="AE77" i="265"/>
  <c r="AE86" i="265"/>
  <c r="AE100" i="265"/>
  <c r="AE89" i="265"/>
  <c r="AE205" i="280"/>
  <c r="AE206" i="280"/>
  <c r="AE90" i="265"/>
  <c r="AE181" i="280"/>
  <c r="AE164" i="280"/>
  <c r="AE165" i="280"/>
  <c r="AE166" i="280"/>
  <c r="AE182" i="280"/>
  <c r="AE183" i="280"/>
  <c r="AE184" i="280"/>
  <c r="AE91" i="265"/>
  <c r="AE87" i="282"/>
  <c r="AE88" i="282"/>
  <c r="AE89" i="282"/>
  <c r="AE90" i="282"/>
  <c r="AE92" i="265"/>
  <c r="AE23" i="286"/>
  <c r="AE24" i="286"/>
  <c r="AE25" i="286"/>
  <c r="AE94" i="265"/>
  <c r="AE95" i="265"/>
  <c r="AE101" i="265"/>
  <c r="AE102" i="265"/>
  <c r="AF30" i="286"/>
  <c r="AE33" i="282"/>
  <c r="AE34" i="282"/>
  <c r="AF31" i="282"/>
  <c r="AF20" i="282"/>
  <c r="AF22" i="282"/>
  <c r="AF44" i="282"/>
  <c r="AF37" i="282"/>
  <c r="AF202" i="280"/>
  <c r="AF211" i="280"/>
  <c r="AF213" i="280"/>
  <c r="AF216" i="280"/>
  <c r="AF219" i="280"/>
  <c r="AF223" i="280"/>
  <c r="AF226" i="280"/>
  <c r="AF228" i="280"/>
  <c r="AF229" i="280"/>
  <c r="AF231" i="280"/>
  <c r="AF38" i="282"/>
  <c r="AF179" i="280"/>
  <c r="AF149" i="280"/>
  <c r="AF150" i="280"/>
  <c r="AF39" i="282"/>
  <c r="AF40" i="282"/>
  <c r="AF45" i="282"/>
  <c r="AF46" i="282"/>
  <c r="AF48" i="282"/>
  <c r="AF49" i="282"/>
  <c r="AF58" i="282"/>
  <c r="AF54" i="282"/>
  <c r="AE51" i="282"/>
  <c r="AE52" i="282"/>
  <c r="AE77" i="282"/>
  <c r="AE78" i="282"/>
  <c r="AE79" i="282"/>
  <c r="AF76" i="282"/>
  <c r="AF55" i="282"/>
  <c r="AF56" i="282"/>
  <c r="AF59" i="282"/>
  <c r="AF60" i="282"/>
  <c r="AF63" i="282"/>
  <c r="AF65" i="282"/>
  <c r="AF66" i="282"/>
  <c r="AF36" i="265"/>
  <c r="AF37" i="265"/>
  <c r="AF189" i="280"/>
  <c r="AF192" i="280"/>
  <c r="AF195" i="280"/>
  <c r="AF196" i="280"/>
  <c r="AF197" i="280"/>
  <c r="AF43" i="265"/>
  <c r="AF139" i="280"/>
  <c r="AF140" i="280"/>
  <c r="AF143" i="280"/>
  <c r="AF144" i="280"/>
  <c r="AF46" i="265"/>
  <c r="AF48" i="265"/>
  <c r="AF128" i="280"/>
  <c r="AF50" i="265"/>
  <c r="AF104" i="280"/>
  <c r="AF51" i="265"/>
  <c r="AF52" i="265"/>
  <c r="AF45" i="314"/>
  <c r="AF46" i="314"/>
  <c r="AF48" i="314"/>
  <c r="AF50" i="314"/>
  <c r="AF51" i="314"/>
  <c r="AF61" i="314"/>
  <c r="AF35" i="314"/>
  <c r="AF78" i="314"/>
  <c r="AF36" i="314"/>
  <c r="AF38" i="314"/>
  <c r="AF40" i="314"/>
  <c r="AF42" i="314"/>
  <c r="AF62" i="314"/>
  <c r="AF63" i="314"/>
  <c r="AF64" i="314"/>
  <c r="AF54" i="265"/>
  <c r="AF53" i="314"/>
  <c r="AF55" i="314"/>
  <c r="AF57" i="314"/>
  <c r="AF58" i="314"/>
  <c r="AF59" i="314"/>
  <c r="AF70" i="314"/>
  <c r="AF67" i="314"/>
  <c r="AF68" i="314"/>
  <c r="AF71" i="314"/>
  <c r="AF72" i="314"/>
  <c r="AF55" i="265"/>
  <c r="AF56" i="265"/>
  <c r="AF232" i="280"/>
  <c r="AF58" i="265"/>
  <c r="AF59" i="265"/>
  <c r="AF158" i="280"/>
  <c r="AF154" i="280"/>
  <c r="AF155" i="280"/>
  <c r="AF156" i="280"/>
  <c r="AF159" i="280"/>
  <c r="AF160" i="280"/>
  <c r="AF161" i="280"/>
  <c r="AF61" i="265"/>
  <c r="AF173" i="280"/>
  <c r="AF169" i="280"/>
  <c r="AF170" i="280"/>
  <c r="AF171" i="280"/>
  <c r="AF174" i="280"/>
  <c r="AF175" i="280"/>
  <c r="AF176" i="280"/>
  <c r="AF62" i="265"/>
  <c r="AF63" i="265"/>
  <c r="AF66" i="265"/>
  <c r="AF31" i="286"/>
  <c r="AF22" i="286"/>
  <c r="AF47" i="286"/>
  <c r="AF30" i="285"/>
  <c r="AF31" i="285"/>
  <c r="AF15" i="265"/>
  <c r="AF16" i="265"/>
  <c r="AF18" i="265"/>
  <c r="AF19" i="265"/>
  <c r="AF151" i="280"/>
  <c r="AF20" i="265"/>
  <c r="AF21" i="265"/>
  <c r="AF10" i="282"/>
  <c r="AF12" i="282"/>
  <c r="AF13" i="282"/>
  <c r="AF23" i="265"/>
  <c r="AF24" i="265"/>
  <c r="AF48" i="286"/>
  <c r="AF49" i="286"/>
  <c r="AF55" i="286"/>
  <c r="AF51" i="286"/>
  <c r="AF52" i="286"/>
  <c r="AF53" i="286"/>
  <c r="AF56" i="286"/>
  <c r="AF57" i="286"/>
  <c r="AF32" i="286"/>
  <c r="AF33" i="286"/>
  <c r="AF80" i="265"/>
  <c r="AF79" i="314"/>
  <c r="AF80" i="314"/>
  <c r="AF81" i="314"/>
  <c r="AF83" i="265"/>
  <c r="AF84" i="265"/>
  <c r="AF33" i="285"/>
  <c r="AF36" i="285"/>
  <c r="AF37" i="285"/>
  <c r="AF76" i="265"/>
  <c r="AF77" i="265"/>
  <c r="AF86" i="265"/>
  <c r="AF100" i="265"/>
  <c r="AF89" i="265"/>
  <c r="AF205" i="280"/>
  <c r="AF206" i="280"/>
  <c r="AF90" i="265"/>
  <c r="AF181" i="280"/>
  <c r="AF164" i="280"/>
  <c r="AF165" i="280"/>
  <c r="AF166" i="280"/>
  <c r="AF182" i="280"/>
  <c r="AF183" i="280"/>
  <c r="AF184" i="280"/>
  <c r="AF91" i="265"/>
  <c r="AF87" i="282"/>
  <c r="AF88" i="282"/>
  <c r="AF89" i="282"/>
  <c r="AF90" i="282"/>
  <c r="AF92" i="265"/>
  <c r="AF23" i="286"/>
  <c r="AF24" i="286"/>
  <c r="AF25" i="286"/>
  <c r="AF94" i="265"/>
  <c r="AF95" i="265"/>
  <c r="AF101" i="265"/>
  <c r="AF102" i="265"/>
  <c r="AG30" i="286"/>
  <c r="AF33" i="282"/>
  <c r="AF34" i="282"/>
  <c r="AG31" i="282"/>
  <c r="AG20" i="282"/>
  <c r="AG22" i="282"/>
  <c r="AG44" i="282"/>
  <c r="AG37" i="282"/>
  <c r="AG202" i="280"/>
  <c r="AG211" i="280"/>
  <c r="AG213" i="280"/>
  <c r="AG216" i="280"/>
  <c r="AG219" i="280"/>
  <c r="AG223" i="280"/>
  <c r="AG226" i="280"/>
  <c r="AG228" i="280"/>
  <c r="AG229" i="280"/>
  <c r="AG231" i="280"/>
  <c r="AG38" i="282"/>
  <c r="AG179" i="280"/>
  <c r="AG149" i="280"/>
  <c r="AG150" i="280"/>
  <c r="AG39" i="282"/>
  <c r="AG40" i="282"/>
  <c r="AG45" i="282"/>
  <c r="AG46" i="282"/>
  <c r="AG48" i="282"/>
  <c r="AG49" i="282"/>
  <c r="AG58" i="282"/>
  <c r="AG54" i="282"/>
  <c r="AF51" i="282"/>
  <c r="AF52" i="282"/>
  <c r="AF77" i="282"/>
  <c r="AF78" i="282"/>
  <c r="AF79" i="282"/>
  <c r="AG76" i="282"/>
  <c r="AG55" i="282"/>
  <c r="AG56" i="282"/>
  <c r="AG59" i="282"/>
  <c r="AG60" i="282"/>
  <c r="AG63" i="282"/>
  <c r="AG65" i="282"/>
  <c r="AG66" i="282"/>
  <c r="AG36" i="265"/>
  <c r="AG37" i="265"/>
  <c r="AG189" i="280"/>
  <c r="AG192" i="280"/>
  <c r="AG195" i="280"/>
  <c r="AG196" i="280"/>
  <c r="AG197" i="280"/>
  <c r="AG43" i="265"/>
  <c r="AG139" i="280"/>
  <c r="AG140" i="280"/>
  <c r="AG143" i="280"/>
  <c r="AG144" i="280"/>
  <c r="AG46" i="265"/>
  <c r="AG48" i="265"/>
  <c r="AG128" i="280"/>
  <c r="AG50" i="265"/>
  <c r="AG104" i="280"/>
  <c r="AG51" i="265"/>
  <c r="AG52" i="265"/>
  <c r="AG45" i="314"/>
  <c r="AG46" i="314"/>
  <c r="AG48" i="314"/>
  <c r="AG50" i="314"/>
  <c r="AG51" i="314"/>
  <c r="AG61" i="314"/>
  <c r="AG35" i="314"/>
  <c r="AG78" i="314"/>
  <c r="AG36" i="314"/>
  <c r="AG38" i="314"/>
  <c r="AG40" i="314"/>
  <c r="AG42" i="314"/>
  <c r="AG62" i="314"/>
  <c r="AG63" i="314"/>
  <c r="AG64" i="314"/>
  <c r="AG54" i="265"/>
  <c r="AG53" i="314"/>
  <c r="AG55" i="314"/>
  <c r="AG57" i="314"/>
  <c r="AG58" i="314"/>
  <c r="AG59" i="314"/>
  <c r="AG70" i="314"/>
  <c r="AG67" i="314"/>
  <c r="AG68" i="314"/>
  <c r="AG71" i="314"/>
  <c r="AG72" i="314"/>
  <c r="AG55" i="265"/>
  <c r="AG56" i="265"/>
  <c r="AG232" i="280"/>
  <c r="AG58" i="265"/>
  <c r="AG59" i="265"/>
  <c r="AG158" i="280"/>
  <c r="AG154" i="280"/>
  <c r="AG155" i="280"/>
  <c r="AG156" i="280"/>
  <c r="AG159" i="280"/>
  <c r="AG160" i="280"/>
  <c r="AG161" i="280"/>
  <c r="AG61" i="265"/>
  <c r="AG173" i="280"/>
  <c r="AG169" i="280"/>
  <c r="AG170" i="280"/>
  <c r="AG171" i="280"/>
  <c r="AG174" i="280"/>
  <c r="AG175" i="280"/>
  <c r="AG176" i="280"/>
  <c r="AG62" i="265"/>
  <c r="AG63" i="265"/>
  <c r="AG66" i="265"/>
  <c r="AG31" i="286"/>
  <c r="AG22" i="286"/>
  <c r="AG47" i="286"/>
  <c r="AG30" i="285"/>
  <c r="AG31" i="285"/>
  <c r="AG15" i="265"/>
  <c r="AG16" i="265"/>
  <c r="AG18" i="265"/>
  <c r="AG19" i="265"/>
  <c r="AG151" i="280"/>
  <c r="AG20" i="265"/>
  <c r="AG21" i="265"/>
  <c r="AG10" i="282"/>
  <c r="AG12" i="282"/>
  <c r="AG13" i="282"/>
  <c r="AG23" i="265"/>
  <c r="AG24" i="265"/>
  <c r="AG48" i="286"/>
  <c r="AG49" i="286"/>
  <c r="AG55" i="286"/>
  <c r="AG51" i="286"/>
  <c r="AG52" i="286"/>
  <c r="AG53" i="286"/>
  <c r="AG56" i="286"/>
  <c r="AG57" i="286"/>
  <c r="AG32" i="286"/>
  <c r="AG33" i="286"/>
  <c r="AG80" i="265"/>
  <c r="AG79" i="314"/>
  <c r="AG80" i="314"/>
  <c r="AG81" i="314"/>
  <c r="AG83" i="265"/>
  <c r="AG84" i="265"/>
  <c r="AG33" i="285"/>
  <c r="AG36" i="285"/>
  <c r="AG37" i="285"/>
  <c r="AG76" i="265"/>
  <c r="AG77" i="265"/>
  <c r="AG86" i="265"/>
  <c r="AG100" i="265"/>
  <c r="AG89" i="265"/>
  <c r="AG205" i="280"/>
  <c r="AG206" i="280"/>
  <c r="AG90" i="265"/>
  <c r="AG181" i="280"/>
  <c r="AG164" i="280"/>
  <c r="AG165" i="280"/>
  <c r="AG166" i="280"/>
  <c r="AG182" i="280"/>
  <c r="AG183" i="280"/>
  <c r="AG184" i="280"/>
  <c r="AG91" i="265"/>
  <c r="AG87" i="282"/>
  <c r="AG88" i="282"/>
  <c r="AG89" i="282"/>
  <c r="AG90" i="282"/>
  <c r="AG92" i="265"/>
  <c r="AG23" i="286"/>
  <c r="AG24" i="286"/>
  <c r="AG25" i="286"/>
  <c r="AG94" i="265"/>
  <c r="AG95" i="265"/>
  <c r="AG101" i="265"/>
  <c r="AG102" i="265"/>
  <c r="AH30" i="286"/>
  <c r="AG33" i="282"/>
  <c r="AG34" i="282"/>
  <c r="AH31" i="282"/>
  <c r="AH20" i="282"/>
  <c r="AH22" i="282"/>
  <c r="AH44" i="282"/>
  <c r="AH37" i="282"/>
  <c r="AH202" i="280"/>
  <c r="AH211" i="280"/>
  <c r="AH213" i="280"/>
  <c r="AH216" i="280"/>
  <c r="AH219" i="280"/>
  <c r="AH223" i="280"/>
  <c r="AH226" i="280"/>
  <c r="AH228" i="280"/>
  <c r="AH229" i="280"/>
  <c r="AH231" i="280"/>
  <c r="AH38" i="282"/>
  <c r="AH179" i="280"/>
  <c r="AH149" i="280"/>
  <c r="AH150" i="280"/>
  <c r="AH39" i="282"/>
  <c r="AH40" i="282"/>
  <c r="AH45" i="282"/>
  <c r="AH46" i="282"/>
  <c r="AH48" i="282"/>
  <c r="AH49" i="282"/>
  <c r="AH58" i="282"/>
  <c r="AH54" i="282"/>
  <c r="AG51" i="282"/>
  <c r="AG52" i="282"/>
  <c r="AG77" i="282"/>
  <c r="AG78" i="282"/>
  <c r="AG79" i="282"/>
  <c r="AH76" i="282"/>
  <c r="AH55" i="282"/>
  <c r="AH56" i="282"/>
  <c r="AH59" i="282"/>
  <c r="AH60" i="282"/>
  <c r="AH63" i="282"/>
  <c r="AH65" i="282"/>
  <c r="AH66" i="282"/>
  <c r="AH36" i="265"/>
  <c r="AH37" i="265"/>
  <c r="AH189" i="280"/>
  <c r="AH192" i="280"/>
  <c r="AH195" i="280"/>
  <c r="AH196" i="280"/>
  <c r="AH197" i="280"/>
  <c r="AH43" i="265"/>
  <c r="AH139" i="280"/>
  <c r="AH140" i="280"/>
  <c r="AH143" i="280"/>
  <c r="AH144" i="280"/>
  <c r="AH46" i="265"/>
  <c r="AH48" i="265"/>
  <c r="AH128" i="280"/>
  <c r="AH50" i="265"/>
  <c r="AH104" i="280"/>
  <c r="AH51" i="265"/>
  <c r="AH52" i="265"/>
  <c r="AH45" i="314"/>
  <c r="AH46" i="314"/>
  <c r="AH48" i="314"/>
  <c r="AH50" i="314"/>
  <c r="AH51" i="314"/>
  <c r="AH61" i="314"/>
  <c r="AH35" i="314"/>
  <c r="AH78" i="314"/>
  <c r="AH36" i="314"/>
  <c r="AH38" i="314"/>
  <c r="AH40" i="314"/>
  <c r="AH42" i="314"/>
  <c r="AH62" i="314"/>
  <c r="AH63" i="314"/>
  <c r="AH64" i="314"/>
  <c r="AH54" i="265"/>
  <c r="AH53" i="314"/>
  <c r="AH55" i="314"/>
  <c r="AH57" i="314"/>
  <c r="AH58" i="314"/>
  <c r="AH59" i="314"/>
  <c r="AH70" i="314"/>
  <c r="AH67" i="314"/>
  <c r="AH68" i="314"/>
  <c r="AH71" i="314"/>
  <c r="AH72" i="314"/>
  <c r="AH55" i="265"/>
  <c r="AH56" i="265"/>
  <c r="AH232" i="280"/>
  <c r="AH58" i="265"/>
  <c r="AH59" i="265"/>
  <c r="AH158" i="280"/>
  <c r="AH154" i="280"/>
  <c r="AH155" i="280"/>
  <c r="AH156" i="280"/>
  <c r="AH159" i="280"/>
  <c r="AH160" i="280"/>
  <c r="AH161" i="280"/>
  <c r="AH61" i="265"/>
  <c r="AH173" i="280"/>
  <c r="AH169" i="280"/>
  <c r="AH170" i="280"/>
  <c r="AH171" i="280"/>
  <c r="AH174" i="280"/>
  <c r="AH175" i="280"/>
  <c r="AH176" i="280"/>
  <c r="AH62" i="265"/>
  <c r="AH63" i="265"/>
  <c r="AH66" i="265"/>
  <c r="AH31" i="286"/>
  <c r="AH22" i="286"/>
  <c r="AH47" i="286"/>
  <c r="AH30" i="285"/>
  <c r="AH31" i="285"/>
  <c r="AH15" i="265"/>
  <c r="AH16" i="265"/>
  <c r="AH18" i="265"/>
  <c r="AH19" i="265"/>
  <c r="AH151" i="280"/>
  <c r="AH20" i="265"/>
  <c r="AH21" i="265"/>
  <c r="AH10" i="282"/>
  <c r="AH12" i="282"/>
  <c r="AH13" i="282"/>
  <c r="AH23" i="265"/>
  <c r="AH24" i="265"/>
  <c r="AH48" i="286"/>
  <c r="AH49" i="286"/>
  <c r="AH55" i="286"/>
  <c r="AH51" i="286"/>
  <c r="AH52" i="286"/>
  <c r="AH53" i="286"/>
  <c r="AH56" i="286"/>
  <c r="AH57" i="286"/>
  <c r="AH32" i="286"/>
  <c r="AH33" i="286"/>
  <c r="AH80" i="265"/>
  <c r="AH79" i="314"/>
  <c r="AH80" i="314"/>
  <c r="AH81" i="314"/>
  <c r="AH83" i="265"/>
  <c r="AH84" i="265"/>
  <c r="AH33" i="285"/>
  <c r="AH36" i="285"/>
  <c r="AH37" i="285"/>
  <c r="AH76" i="265"/>
  <c r="AH77" i="265"/>
  <c r="AH86" i="265"/>
  <c r="AH100" i="265"/>
  <c r="AH89" i="265"/>
  <c r="AH205" i="280"/>
  <c r="AH206" i="280"/>
  <c r="AH90" i="265"/>
  <c r="AH181" i="280"/>
  <c r="AH164" i="280"/>
  <c r="AH165" i="280"/>
  <c r="AH166" i="280"/>
  <c r="AH182" i="280"/>
  <c r="AH183" i="280"/>
  <c r="AH184" i="280"/>
  <c r="AH91" i="265"/>
  <c r="AH87" i="282"/>
  <c r="AH88" i="282"/>
  <c r="AH89" i="282"/>
  <c r="AH90" i="282"/>
  <c r="AH92" i="265"/>
  <c r="AH23" i="286"/>
  <c r="AH24" i="286"/>
  <c r="AH25" i="286"/>
  <c r="AH94" i="265"/>
  <c r="AH95" i="265"/>
  <c r="AH101" i="265"/>
  <c r="AH102" i="265"/>
  <c r="AI30" i="286"/>
  <c r="AH33" i="282"/>
  <c r="AH34" i="282"/>
  <c r="AI31" i="282"/>
  <c r="AI20" i="282"/>
  <c r="AI22" i="282"/>
  <c r="AI44" i="282"/>
  <c r="AI37" i="282"/>
  <c r="AI202" i="280"/>
  <c r="AI211" i="280"/>
  <c r="AI213" i="280"/>
  <c r="AI216" i="280"/>
  <c r="AI219" i="280"/>
  <c r="AI223" i="280"/>
  <c r="AI226" i="280"/>
  <c r="AI228" i="280"/>
  <c r="AI229" i="280"/>
  <c r="AI231" i="280"/>
  <c r="AI38" i="282"/>
  <c r="AI179" i="280"/>
  <c r="AI149" i="280"/>
  <c r="AI150" i="280"/>
  <c r="AI39" i="282"/>
  <c r="AI40" i="282"/>
  <c r="AI45" i="282"/>
  <c r="AI46" i="282"/>
  <c r="AI48" i="282"/>
  <c r="AI49" i="282"/>
  <c r="AI58" i="282"/>
  <c r="AI54" i="282"/>
  <c r="AH51" i="282"/>
  <c r="AH52" i="282"/>
  <c r="AH77" i="282"/>
  <c r="AH78" i="282"/>
  <c r="AH79" i="282"/>
  <c r="AI76" i="282"/>
  <c r="AI55" i="282"/>
  <c r="AI56" i="282"/>
  <c r="AI59" i="282"/>
  <c r="AI60" i="282"/>
  <c r="AI63" i="282"/>
  <c r="AI65" i="282"/>
  <c r="AI66" i="282"/>
  <c r="AI36" i="265"/>
  <c r="AI37" i="265"/>
  <c r="AI189" i="280"/>
  <c r="AI192" i="280"/>
  <c r="AI195" i="280"/>
  <c r="AI196" i="280"/>
  <c r="AI197" i="280"/>
  <c r="AI43" i="265"/>
  <c r="AI139" i="280"/>
  <c r="AI140" i="280"/>
  <c r="AI143" i="280"/>
  <c r="AI144" i="280"/>
  <c r="AI46" i="265"/>
  <c r="AI48" i="265"/>
  <c r="AI128" i="280"/>
  <c r="AI50" i="265"/>
  <c r="AI104" i="280"/>
  <c r="AI51" i="265"/>
  <c r="AI52" i="265"/>
  <c r="AI45" i="314"/>
  <c r="AI46" i="314"/>
  <c r="AI48" i="314"/>
  <c r="AI50" i="314"/>
  <c r="AI51" i="314"/>
  <c r="AI61" i="314"/>
  <c r="AI35" i="314"/>
  <c r="AI78" i="314"/>
  <c r="AI36" i="314"/>
  <c r="AI38" i="314"/>
  <c r="AI40" i="314"/>
  <c r="AI42" i="314"/>
  <c r="AI62" i="314"/>
  <c r="AI63" i="314"/>
  <c r="AI64" i="314"/>
  <c r="AI54" i="265"/>
  <c r="AI53" i="314"/>
  <c r="AI55" i="314"/>
  <c r="AI57" i="314"/>
  <c r="AI58" i="314"/>
  <c r="AI59" i="314"/>
  <c r="AI70" i="314"/>
  <c r="AI67" i="314"/>
  <c r="AI68" i="314"/>
  <c r="AI71" i="314"/>
  <c r="AI72" i="314"/>
  <c r="AI55" i="265"/>
  <c r="AI56" i="265"/>
  <c r="AI232" i="280"/>
  <c r="AI58" i="265"/>
  <c r="AI59" i="265"/>
  <c r="AI158" i="280"/>
  <c r="AI154" i="280"/>
  <c r="AI155" i="280"/>
  <c r="AI156" i="280"/>
  <c r="AI159" i="280"/>
  <c r="AI160" i="280"/>
  <c r="AI161" i="280"/>
  <c r="AI61" i="265"/>
  <c r="AI173" i="280"/>
  <c r="AI169" i="280"/>
  <c r="AI170" i="280"/>
  <c r="AI171" i="280"/>
  <c r="AI174" i="280"/>
  <c r="AI175" i="280"/>
  <c r="AI176" i="280"/>
  <c r="AI62" i="265"/>
  <c r="AI63" i="265"/>
  <c r="AI66" i="265"/>
  <c r="AI31" i="286"/>
  <c r="AI22" i="286"/>
  <c r="AI47" i="286"/>
  <c r="AI30" i="285"/>
  <c r="AI31" i="285"/>
  <c r="AI15" i="265"/>
  <c r="AI16" i="265"/>
  <c r="AI18" i="265"/>
  <c r="AI19" i="265"/>
  <c r="AI151" i="280"/>
  <c r="AI20" i="265"/>
  <c r="AI21" i="265"/>
  <c r="AI10" i="282"/>
  <c r="AI12" i="282"/>
  <c r="AI13" i="282"/>
  <c r="AI23" i="265"/>
  <c r="AI24" i="265"/>
  <c r="AI48" i="286"/>
  <c r="AI49" i="286"/>
  <c r="AI55" i="286"/>
  <c r="AI51" i="286"/>
  <c r="AI52" i="286"/>
  <c r="AI53" i="286"/>
  <c r="AI56" i="286"/>
  <c r="AI57" i="286"/>
  <c r="AI32" i="286"/>
  <c r="AI33" i="286"/>
  <c r="AI80" i="265"/>
  <c r="AI79" i="314"/>
  <c r="AI80" i="314"/>
  <c r="AI81" i="314"/>
  <c r="AI83" i="265"/>
  <c r="AI84" i="265"/>
  <c r="AI33" i="285"/>
  <c r="AI36" i="285"/>
  <c r="AI37" i="285"/>
  <c r="AI76" i="265"/>
  <c r="AI77" i="265"/>
  <c r="AI86" i="265"/>
  <c r="AI100" i="265"/>
  <c r="AI89" i="265"/>
  <c r="AI205" i="280"/>
  <c r="AI206" i="280"/>
  <c r="AI90" i="265"/>
  <c r="AI181" i="280"/>
  <c r="AI164" i="280"/>
  <c r="AI165" i="280"/>
  <c r="AI166" i="280"/>
  <c r="AI182" i="280"/>
  <c r="AI183" i="280"/>
  <c r="AI184" i="280"/>
  <c r="AI91" i="265"/>
  <c r="AI87" i="282"/>
  <c r="AI88" i="282"/>
  <c r="AI89" i="282"/>
  <c r="AI90" i="282"/>
  <c r="AI92" i="265"/>
  <c r="AI23" i="286"/>
  <c r="AI24" i="286"/>
  <c r="AI25" i="286"/>
  <c r="AI94" i="265"/>
  <c r="AI95" i="265"/>
  <c r="AI101" i="265"/>
  <c r="AI102" i="265"/>
  <c r="AJ30" i="286"/>
  <c r="AI33" i="282"/>
  <c r="AI34" i="282"/>
  <c r="AJ31" i="282"/>
  <c r="AJ20" i="282"/>
  <c r="AJ22" i="282"/>
  <c r="AJ44" i="282"/>
  <c r="AJ37" i="282"/>
  <c r="AJ202" i="280"/>
  <c r="AJ211" i="280"/>
  <c r="AJ213" i="280"/>
  <c r="AJ216" i="280"/>
  <c r="AJ219" i="280"/>
  <c r="AJ223" i="280"/>
  <c r="AJ226" i="280"/>
  <c r="AJ228" i="280"/>
  <c r="AJ229" i="280"/>
  <c r="AJ231" i="280"/>
  <c r="AJ38" i="282"/>
  <c r="AJ179" i="280"/>
  <c r="AJ149" i="280"/>
  <c r="AJ150" i="280"/>
  <c r="AJ39" i="282"/>
  <c r="AJ40" i="282"/>
  <c r="AJ45" i="282"/>
  <c r="AJ46" i="282"/>
  <c r="AJ48" i="282"/>
  <c r="AJ49" i="282"/>
  <c r="AJ58" i="282"/>
  <c r="AJ54" i="282"/>
  <c r="AI51" i="282"/>
  <c r="AI52" i="282"/>
  <c r="AI77" i="282"/>
  <c r="AI78" i="282"/>
  <c r="AI79" i="282"/>
  <c r="AJ76" i="282"/>
  <c r="AJ55" i="282"/>
  <c r="AJ56" i="282"/>
  <c r="AJ59" i="282"/>
  <c r="AJ60" i="282"/>
  <c r="AJ63" i="282"/>
  <c r="AJ65" i="282"/>
  <c r="AJ66" i="282"/>
  <c r="AJ36" i="265"/>
  <c r="AJ37" i="265"/>
  <c r="AJ189" i="280"/>
  <c r="AJ192" i="280"/>
  <c r="AJ195" i="280"/>
  <c r="AJ196" i="280"/>
  <c r="AJ197" i="280"/>
  <c r="AJ43" i="265"/>
  <c r="AJ139" i="280"/>
  <c r="AJ140" i="280"/>
  <c r="AJ143" i="280"/>
  <c r="AJ144" i="280"/>
  <c r="AJ46" i="265"/>
  <c r="AJ48" i="265"/>
  <c r="AJ128" i="280"/>
  <c r="AJ50" i="265"/>
  <c r="AJ104" i="280"/>
  <c r="AJ51" i="265"/>
  <c r="AJ52" i="265"/>
  <c r="AJ45" i="314"/>
  <c r="AJ46" i="314"/>
  <c r="AJ48" i="314"/>
  <c r="AJ50" i="314"/>
  <c r="AJ51" i="314"/>
  <c r="AJ61" i="314"/>
  <c r="AJ35" i="314"/>
  <c r="AJ78" i="314"/>
  <c r="AJ36" i="314"/>
  <c r="AJ38" i="314"/>
  <c r="AJ40" i="314"/>
  <c r="AJ42" i="314"/>
  <c r="AJ62" i="314"/>
  <c r="AJ63" i="314"/>
  <c r="AJ64" i="314"/>
  <c r="AJ54" i="265"/>
  <c r="AJ53" i="314"/>
  <c r="AJ55" i="314"/>
  <c r="AJ57" i="314"/>
  <c r="AJ58" i="314"/>
  <c r="AJ59" i="314"/>
  <c r="AJ70" i="314"/>
  <c r="AJ67" i="314"/>
  <c r="AJ68" i="314"/>
  <c r="AJ71" i="314"/>
  <c r="AJ72" i="314"/>
  <c r="AJ55" i="265"/>
  <c r="AJ56" i="265"/>
  <c r="AJ232" i="280"/>
  <c r="AJ58" i="265"/>
  <c r="AJ59" i="265"/>
  <c r="AJ158" i="280"/>
  <c r="AJ154" i="280"/>
  <c r="AJ155" i="280"/>
  <c r="AJ156" i="280"/>
  <c r="AJ159" i="280"/>
  <c r="AJ160" i="280"/>
  <c r="AJ161" i="280"/>
  <c r="AJ61" i="265"/>
  <c r="AJ173" i="280"/>
  <c r="AJ169" i="280"/>
  <c r="AJ170" i="280"/>
  <c r="AJ171" i="280"/>
  <c r="AJ174" i="280"/>
  <c r="AJ175" i="280"/>
  <c r="AJ176" i="280"/>
  <c r="AJ62" i="265"/>
  <c r="AJ63" i="265"/>
  <c r="AJ66" i="265"/>
  <c r="AJ31" i="286"/>
  <c r="AJ22" i="286"/>
  <c r="AJ47" i="286"/>
  <c r="AJ30" i="285"/>
  <c r="AJ31" i="285"/>
  <c r="AJ15" i="265"/>
  <c r="AJ16" i="265"/>
  <c r="AJ18" i="265"/>
  <c r="AJ19" i="265"/>
  <c r="AJ151" i="280"/>
  <c r="AJ20" i="265"/>
  <c r="AJ21" i="265"/>
  <c r="AJ10" i="282"/>
  <c r="AJ12" i="282"/>
  <c r="AJ13" i="282"/>
  <c r="AJ23" i="265"/>
  <c r="AJ24" i="265"/>
  <c r="AJ48" i="286"/>
  <c r="AJ49" i="286"/>
  <c r="AJ55" i="286"/>
  <c r="AJ51" i="286"/>
  <c r="AJ52" i="286"/>
  <c r="AJ53" i="286"/>
  <c r="AJ56" i="286"/>
  <c r="AJ57" i="286"/>
  <c r="AJ32" i="286"/>
  <c r="AJ33" i="286"/>
  <c r="AJ80" i="265"/>
  <c r="AJ79" i="314"/>
  <c r="AJ80" i="314"/>
  <c r="AJ81" i="314"/>
  <c r="AJ83" i="265"/>
  <c r="AJ84" i="265"/>
  <c r="AJ33" i="285"/>
  <c r="AJ36" i="285"/>
  <c r="AJ37" i="285"/>
  <c r="AJ76" i="265"/>
  <c r="AJ77" i="265"/>
  <c r="AJ86" i="265"/>
  <c r="AJ100" i="265"/>
  <c r="AJ89" i="265"/>
  <c r="AJ205" i="280"/>
  <c r="AJ206" i="280"/>
  <c r="AJ90" i="265"/>
  <c r="AJ181" i="280"/>
  <c r="AJ164" i="280"/>
  <c r="AJ165" i="280"/>
  <c r="AJ166" i="280"/>
  <c r="AJ182" i="280"/>
  <c r="AJ183" i="280"/>
  <c r="AJ184" i="280"/>
  <c r="AJ91" i="265"/>
  <c r="AJ87" i="282"/>
  <c r="AJ88" i="282"/>
  <c r="AJ89" i="282"/>
  <c r="AJ90" i="282"/>
  <c r="AJ92" i="265"/>
  <c r="AJ23" i="286"/>
  <c r="AJ24" i="286"/>
  <c r="AJ25" i="286"/>
  <c r="AJ94" i="265"/>
  <c r="AJ95" i="265"/>
  <c r="AJ101" i="265"/>
  <c r="AJ102" i="265"/>
  <c r="AK30" i="286"/>
  <c r="AJ33" i="282"/>
  <c r="AJ34" i="282"/>
  <c r="AK31" i="282"/>
  <c r="AK20" i="282"/>
  <c r="AK22" i="282"/>
  <c r="AK44" i="282"/>
  <c r="AK37" i="282"/>
  <c r="AK202" i="280"/>
  <c r="AK211" i="280"/>
  <c r="AK213" i="280"/>
  <c r="AK216" i="280"/>
  <c r="AK219" i="280"/>
  <c r="AK223" i="280"/>
  <c r="AK226" i="280"/>
  <c r="AK228" i="280"/>
  <c r="AK229" i="280"/>
  <c r="AK231" i="280"/>
  <c r="AK38" i="282"/>
  <c r="AK179" i="280"/>
  <c r="AK149" i="280"/>
  <c r="AK150" i="280"/>
  <c r="AK39" i="282"/>
  <c r="AK40" i="282"/>
  <c r="AK45" i="282"/>
  <c r="AK46" i="282"/>
  <c r="AK48" i="282"/>
  <c r="AK49" i="282"/>
  <c r="AK58" i="282"/>
  <c r="AK54" i="282"/>
  <c r="AJ51" i="282"/>
  <c r="AJ52" i="282"/>
  <c r="AJ77" i="282"/>
  <c r="AJ78" i="282"/>
  <c r="AJ79" i="282"/>
  <c r="AK76" i="282"/>
  <c r="AK55" i="282"/>
  <c r="AK56" i="282"/>
  <c r="AK59" i="282"/>
  <c r="AK60" i="282"/>
  <c r="AK63" i="282"/>
  <c r="AK65" i="282"/>
  <c r="AK66" i="282"/>
  <c r="AK36" i="265"/>
  <c r="AK37" i="265"/>
  <c r="AK189" i="280"/>
  <c r="AK192" i="280"/>
  <c r="AK195" i="280"/>
  <c r="AK196" i="280"/>
  <c r="AK197" i="280"/>
  <c r="AK43" i="265"/>
  <c r="AK139" i="280"/>
  <c r="AK140" i="280"/>
  <c r="AK143" i="280"/>
  <c r="AK144" i="280"/>
  <c r="AK46" i="265"/>
  <c r="AK48" i="265"/>
  <c r="AK128" i="280"/>
  <c r="AK50" i="265"/>
  <c r="AK104" i="280"/>
  <c r="AK51" i="265"/>
  <c r="AK52" i="265"/>
  <c r="AK45" i="314"/>
  <c r="AK46" i="314"/>
  <c r="AK48" i="314"/>
  <c r="AK50" i="314"/>
  <c r="AK51" i="314"/>
  <c r="AK61" i="314"/>
  <c r="AK35" i="314"/>
  <c r="AK78" i="314"/>
  <c r="AK36" i="314"/>
  <c r="AK38" i="314"/>
  <c r="AK40" i="314"/>
  <c r="AK42" i="314"/>
  <c r="AK62" i="314"/>
  <c r="AK63" i="314"/>
  <c r="AK64" i="314"/>
  <c r="AK54" i="265"/>
  <c r="AK53" i="314"/>
  <c r="AK55" i="314"/>
  <c r="AK57" i="314"/>
  <c r="AK58" i="314"/>
  <c r="AK59" i="314"/>
  <c r="AK70" i="314"/>
  <c r="AK67" i="314"/>
  <c r="AK68" i="314"/>
  <c r="AK71" i="314"/>
  <c r="AK72" i="314"/>
  <c r="AK55" i="265"/>
  <c r="AK56" i="265"/>
  <c r="AK232" i="280"/>
  <c r="AK58" i="265"/>
  <c r="AK59" i="265"/>
  <c r="AK158" i="280"/>
  <c r="AK154" i="280"/>
  <c r="AK155" i="280"/>
  <c r="AK156" i="280"/>
  <c r="AK159" i="280"/>
  <c r="AK160" i="280"/>
  <c r="AK161" i="280"/>
  <c r="AK61" i="265"/>
  <c r="AK173" i="280"/>
  <c r="AK169" i="280"/>
  <c r="AK170" i="280"/>
  <c r="AK171" i="280"/>
  <c r="AK174" i="280"/>
  <c r="AK175" i="280"/>
  <c r="AK176" i="280"/>
  <c r="AK62" i="265"/>
  <c r="AK63" i="265"/>
  <c r="AK66" i="265"/>
  <c r="AK31" i="286"/>
  <c r="AK22" i="286"/>
  <c r="AK47" i="286"/>
  <c r="AK30" i="285"/>
  <c r="AK31" i="285"/>
  <c r="AK15" i="265"/>
  <c r="AK16" i="265"/>
  <c r="AK18" i="265"/>
  <c r="AK19" i="265"/>
  <c r="AK151" i="280"/>
  <c r="AK20" i="265"/>
  <c r="AK21" i="265"/>
  <c r="AK10" i="282"/>
  <c r="AK12" i="282"/>
  <c r="AK13" i="282"/>
  <c r="AK23" i="265"/>
  <c r="AK24" i="265"/>
  <c r="AK48" i="286"/>
  <c r="AK49" i="286"/>
  <c r="AK55" i="286"/>
  <c r="AK51" i="286"/>
  <c r="AK52" i="286"/>
  <c r="AK53" i="286"/>
  <c r="AK56" i="286"/>
  <c r="AK57" i="286"/>
  <c r="AK32" i="286"/>
  <c r="AK33" i="286"/>
  <c r="AK80" i="265"/>
  <c r="AK79" i="314"/>
  <c r="AK80" i="314"/>
  <c r="AK81" i="314"/>
  <c r="AK83" i="265"/>
  <c r="AK84" i="265"/>
  <c r="AK33" i="285"/>
  <c r="AK36" i="285"/>
  <c r="AK37" i="285"/>
  <c r="AK76" i="265"/>
  <c r="AK77" i="265"/>
  <c r="AK86" i="265"/>
  <c r="AK100" i="265"/>
  <c r="AK89" i="265"/>
  <c r="AK205" i="280"/>
  <c r="AK206" i="280"/>
  <c r="AK90" i="265"/>
  <c r="AK181" i="280"/>
  <c r="AK164" i="280"/>
  <c r="AK165" i="280"/>
  <c r="AK166" i="280"/>
  <c r="AK182" i="280"/>
  <c r="AK183" i="280"/>
  <c r="AK184" i="280"/>
  <c r="AK91" i="265"/>
  <c r="AK87" i="282"/>
  <c r="AK88" i="282"/>
  <c r="AK89" i="282"/>
  <c r="AK90" i="282"/>
  <c r="AK92" i="265"/>
  <c r="AK23" i="286"/>
  <c r="AK24" i="286"/>
  <c r="AK25" i="286"/>
  <c r="AK94" i="265"/>
  <c r="AK95" i="265"/>
  <c r="AK101" i="265"/>
  <c r="AK102" i="265"/>
  <c r="AL30" i="286"/>
  <c r="AK33" i="282"/>
  <c r="AK34" i="282"/>
  <c r="AL31" i="282"/>
  <c r="AL20" i="282"/>
  <c r="AL22" i="282"/>
  <c r="AL44" i="282"/>
  <c r="AL37" i="282"/>
  <c r="AL202" i="280"/>
  <c r="AL211" i="280"/>
  <c r="AL213" i="280"/>
  <c r="AL216" i="280"/>
  <c r="AL219" i="280"/>
  <c r="AL223" i="280"/>
  <c r="AL226" i="280"/>
  <c r="AL228" i="280"/>
  <c r="AL229" i="280"/>
  <c r="AL231" i="280"/>
  <c r="AL38" i="282"/>
  <c r="AL179" i="280"/>
  <c r="AL149" i="280"/>
  <c r="AL150" i="280"/>
  <c r="AL39" i="282"/>
  <c r="AL40" i="282"/>
  <c r="AL45" i="282"/>
  <c r="AL46" i="282"/>
  <c r="AL48" i="282"/>
  <c r="AL49" i="282"/>
  <c r="AL58" i="282"/>
  <c r="AL54" i="282"/>
  <c r="AK51" i="282"/>
  <c r="AK52" i="282"/>
  <c r="AK77" i="282"/>
  <c r="AK78" i="282"/>
  <c r="AK79" i="282"/>
  <c r="AL76" i="282"/>
  <c r="AL55" i="282"/>
  <c r="AL56" i="282"/>
  <c r="AL59" i="282"/>
  <c r="AL60" i="282"/>
  <c r="AL63" i="282"/>
  <c r="AL65" i="282"/>
  <c r="AL66" i="282"/>
  <c r="AL36" i="265"/>
  <c r="AL37" i="265"/>
  <c r="AL189" i="280"/>
  <c r="AL192" i="280"/>
  <c r="AL195" i="280"/>
  <c r="AL196" i="280"/>
  <c r="AL197" i="280"/>
  <c r="AL43" i="265"/>
  <c r="AL139" i="280"/>
  <c r="AL140" i="280"/>
  <c r="AL143" i="280"/>
  <c r="AL144" i="280"/>
  <c r="AL46" i="265"/>
  <c r="AL48" i="265"/>
  <c r="AL128" i="280"/>
  <c r="AL50" i="265"/>
  <c r="AL104" i="280"/>
  <c r="AL51" i="265"/>
  <c r="AL52" i="265"/>
  <c r="AL45" i="314"/>
  <c r="AL46" i="314"/>
  <c r="AL48" i="314"/>
  <c r="AL50" i="314"/>
  <c r="AL51" i="314"/>
  <c r="AL61" i="314"/>
  <c r="AL35" i="314"/>
  <c r="AL78" i="314"/>
  <c r="AL36" i="314"/>
  <c r="AL38" i="314"/>
  <c r="AL40" i="314"/>
  <c r="AL42" i="314"/>
  <c r="AL62" i="314"/>
  <c r="AL63" i="314"/>
  <c r="AL64" i="314"/>
  <c r="AL54" i="265"/>
  <c r="AL53" i="314"/>
  <c r="AL55" i="314"/>
  <c r="AL57" i="314"/>
  <c r="AL58" i="314"/>
  <c r="AL59" i="314"/>
  <c r="AL70" i="314"/>
  <c r="AL67" i="314"/>
  <c r="AL68" i="314"/>
  <c r="AL71" i="314"/>
  <c r="AL72" i="314"/>
  <c r="AL55" i="265"/>
  <c r="AL56" i="265"/>
  <c r="AL232" i="280"/>
  <c r="AL58" i="265"/>
  <c r="AL59" i="265"/>
  <c r="AL158" i="280"/>
  <c r="AL154" i="280"/>
  <c r="AL155" i="280"/>
  <c r="AL156" i="280"/>
  <c r="AL159" i="280"/>
  <c r="AL160" i="280"/>
  <c r="AL161" i="280"/>
  <c r="AL61" i="265"/>
  <c r="AL173" i="280"/>
  <c r="AL169" i="280"/>
  <c r="AL170" i="280"/>
  <c r="AL171" i="280"/>
  <c r="AL174" i="280"/>
  <c r="AL175" i="280"/>
  <c r="AL176" i="280"/>
  <c r="AL62" i="265"/>
  <c r="AL63" i="265"/>
  <c r="AL66" i="265"/>
  <c r="AL31" i="286"/>
  <c r="AL22" i="286"/>
  <c r="AL47" i="286"/>
  <c r="AL30" i="285"/>
  <c r="AL31" i="285"/>
  <c r="AL15" i="265"/>
  <c r="AL16" i="265"/>
  <c r="AL18" i="265"/>
  <c r="AL19" i="265"/>
  <c r="AL151" i="280"/>
  <c r="AL20" i="265"/>
  <c r="AL21" i="265"/>
  <c r="AL10" i="282"/>
  <c r="AL12" i="282"/>
  <c r="AL13" i="282"/>
  <c r="AL23" i="265"/>
  <c r="AL24" i="265"/>
  <c r="AL48" i="286"/>
  <c r="AL49" i="286"/>
  <c r="AL55" i="286"/>
  <c r="AL51" i="286"/>
  <c r="AL52" i="286"/>
  <c r="AL53" i="286"/>
  <c r="AL56" i="286"/>
  <c r="AL57" i="286"/>
  <c r="AL32" i="286"/>
  <c r="AL33" i="286"/>
  <c r="AL80" i="265"/>
  <c r="AL79" i="314"/>
  <c r="AL80" i="314"/>
  <c r="AL81" i="314"/>
  <c r="AL83" i="265"/>
  <c r="AL84" i="265"/>
  <c r="AL33" i="285"/>
  <c r="AL36" i="285"/>
  <c r="AL37" i="285"/>
  <c r="AL76" i="265"/>
  <c r="AL77" i="265"/>
  <c r="AL86" i="265"/>
  <c r="AL100" i="265"/>
  <c r="AL89" i="265"/>
  <c r="AL205" i="280"/>
  <c r="AL206" i="280"/>
  <c r="AL90" i="265"/>
  <c r="AL181" i="280"/>
  <c r="AL164" i="280"/>
  <c r="AL165" i="280"/>
  <c r="AL166" i="280"/>
  <c r="AL182" i="280"/>
  <c r="AL183" i="280"/>
  <c r="AL184" i="280"/>
  <c r="AL91" i="265"/>
  <c r="AL87" i="282"/>
  <c r="AL88" i="282"/>
  <c r="AL89" i="282"/>
  <c r="AL90" i="282"/>
  <c r="AL92" i="265"/>
  <c r="AL23" i="286"/>
  <c r="AL24" i="286"/>
  <c r="AL25" i="286"/>
  <c r="AL94" i="265"/>
  <c r="AL95" i="265"/>
  <c r="AL101" i="265"/>
  <c r="AL102" i="265"/>
  <c r="AM30" i="286"/>
  <c r="AL33" i="282"/>
  <c r="AL34" i="282"/>
  <c r="AM31" i="282"/>
  <c r="AM20" i="282"/>
  <c r="AM22" i="282"/>
  <c r="AM44" i="282"/>
  <c r="AM37" i="282"/>
  <c r="AM202" i="280"/>
  <c r="AM211" i="280"/>
  <c r="AM213" i="280"/>
  <c r="AM216" i="280"/>
  <c r="AM219" i="280"/>
  <c r="AM223" i="280"/>
  <c r="AM226" i="280"/>
  <c r="AM228" i="280"/>
  <c r="AM229" i="280"/>
  <c r="AM231" i="280"/>
  <c r="AM38" i="282"/>
  <c r="AM179" i="280"/>
  <c r="AM149" i="280"/>
  <c r="AM150" i="280"/>
  <c r="AM39" i="282"/>
  <c r="AM40" i="282"/>
  <c r="AM45" i="282"/>
  <c r="AM46" i="282"/>
  <c r="AM48" i="282"/>
  <c r="AM49" i="282"/>
  <c r="AM58" i="282"/>
  <c r="AM54" i="282"/>
  <c r="AL51" i="282"/>
  <c r="AL52" i="282"/>
  <c r="AL77" i="282"/>
  <c r="AL78" i="282"/>
  <c r="AL79" i="282"/>
  <c r="AM76" i="282"/>
  <c r="AM55" i="282"/>
  <c r="AM56" i="282"/>
  <c r="AM59" i="282"/>
  <c r="AM60" i="282"/>
  <c r="AM63" i="282"/>
  <c r="AM65" i="282"/>
  <c r="AM66" i="282"/>
  <c r="AM36" i="265"/>
  <c r="AM37" i="265"/>
  <c r="AM189" i="280"/>
  <c r="AM192" i="280"/>
  <c r="AM195" i="280"/>
  <c r="AM196" i="280"/>
  <c r="AM197" i="280"/>
  <c r="AM43" i="265"/>
  <c r="AM139" i="280"/>
  <c r="AM140" i="280"/>
  <c r="AM143" i="280"/>
  <c r="AM144" i="280"/>
  <c r="AM46" i="265"/>
  <c r="AM48" i="265"/>
  <c r="AM128" i="280"/>
  <c r="AM50" i="265"/>
  <c r="AM104" i="280"/>
  <c r="AM51" i="265"/>
  <c r="AM52" i="265"/>
  <c r="AM45" i="314"/>
  <c r="AM46" i="314"/>
  <c r="AM48" i="314"/>
  <c r="AM50" i="314"/>
  <c r="AM51" i="314"/>
  <c r="AM61" i="314"/>
  <c r="AM35" i="314"/>
  <c r="AM78" i="314"/>
  <c r="AM36" i="314"/>
  <c r="AM38" i="314"/>
  <c r="AM40" i="314"/>
  <c r="AM42" i="314"/>
  <c r="AM62" i="314"/>
  <c r="AM63" i="314"/>
  <c r="AM64" i="314"/>
  <c r="AM54" i="265"/>
  <c r="AM53" i="314"/>
  <c r="AM55" i="314"/>
  <c r="AM57" i="314"/>
  <c r="AM58" i="314"/>
  <c r="AM59" i="314"/>
  <c r="AM70" i="314"/>
  <c r="AM67" i="314"/>
  <c r="AM68" i="314"/>
  <c r="AM71" i="314"/>
  <c r="AM72" i="314"/>
  <c r="AM55" i="265"/>
  <c r="AM56" i="265"/>
  <c r="AM232" i="280"/>
  <c r="AM58" i="265"/>
  <c r="AM59" i="265"/>
  <c r="AM158" i="280"/>
  <c r="AM154" i="280"/>
  <c r="AM155" i="280"/>
  <c r="AM156" i="280"/>
  <c r="AM159" i="280"/>
  <c r="AM160" i="280"/>
  <c r="AM161" i="280"/>
  <c r="AM61" i="265"/>
  <c r="AM173" i="280"/>
  <c r="AM169" i="280"/>
  <c r="AM170" i="280"/>
  <c r="AM171" i="280"/>
  <c r="AM174" i="280"/>
  <c r="AM175" i="280"/>
  <c r="AM176" i="280"/>
  <c r="AM62" i="265"/>
  <c r="AM63" i="265"/>
  <c r="AM66" i="265"/>
  <c r="AM31" i="286"/>
  <c r="AM22" i="286"/>
  <c r="AM47" i="286"/>
  <c r="AM30" i="285"/>
  <c r="AM31" i="285"/>
  <c r="AM15" i="265"/>
  <c r="AM16" i="265"/>
  <c r="AM18" i="265"/>
  <c r="AM19" i="265"/>
  <c r="AM151" i="280"/>
  <c r="AM20" i="265"/>
  <c r="AM21" i="265"/>
  <c r="AM10" i="282"/>
  <c r="AM12" i="282"/>
  <c r="AM13" i="282"/>
  <c r="AM23" i="265"/>
  <c r="AM24" i="265"/>
  <c r="AM48" i="286"/>
  <c r="AM49" i="286"/>
  <c r="AM55" i="286"/>
  <c r="AM51" i="286"/>
  <c r="AM52" i="286"/>
  <c r="AM53" i="286"/>
  <c r="AM56" i="286"/>
  <c r="AM57" i="286"/>
  <c r="AM32" i="286"/>
  <c r="AM33" i="286"/>
  <c r="AM80" i="265"/>
  <c r="AM79" i="314"/>
  <c r="AM80" i="314"/>
  <c r="AM81" i="314"/>
  <c r="AM83" i="265"/>
  <c r="AM84" i="265"/>
  <c r="AM33" i="285"/>
  <c r="AM36" i="285"/>
  <c r="AM37" i="285"/>
  <c r="AM76" i="265"/>
  <c r="AM77" i="265"/>
  <c r="AM86" i="265"/>
  <c r="AM100" i="265"/>
  <c r="AM89" i="265"/>
  <c r="AM205" i="280"/>
  <c r="AM206" i="280"/>
  <c r="AM90" i="265"/>
  <c r="AM181" i="280"/>
  <c r="AM164" i="280"/>
  <c r="AM165" i="280"/>
  <c r="AM166" i="280"/>
  <c r="AM182" i="280"/>
  <c r="AM183" i="280"/>
  <c r="AM184" i="280"/>
  <c r="AM91" i="265"/>
  <c r="AM87" i="282"/>
  <c r="AM88" i="282"/>
  <c r="AM89" i="282"/>
  <c r="AM90" i="282"/>
  <c r="AM92" i="265"/>
  <c r="AM23" i="286"/>
  <c r="AM24" i="286"/>
  <c r="AM25" i="286"/>
  <c r="AM94" i="265"/>
  <c r="AM95" i="265"/>
  <c r="AM101" i="265"/>
  <c r="AM102" i="265"/>
  <c r="AN30" i="286"/>
  <c r="AM33" i="282"/>
  <c r="AM34" i="282"/>
  <c r="AN31" i="282"/>
  <c r="AN20" i="282"/>
  <c r="AN22" i="282"/>
  <c r="AN44" i="282"/>
  <c r="AN37" i="282"/>
  <c r="AN202" i="280"/>
  <c r="AN211" i="280"/>
  <c r="AN213" i="280"/>
  <c r="AN216" i="280"/>
  <c r="AN219" i="280"/>
  <c r="AN223" i="280"/>
  <c r="AN226" i="280"/>
  <c r="AN228" i="280"/>
  <c r="AN229" i="280"/>
  <c r="AN231" i="280"/>
  <c r="AN38" i="282"/>
  <c r="AN179" i="280"/>
  <c r="AN149" i="280"/>
  <c r="AN150" i="280"/>
  <c r="AN39" i="282"/>
  <c r="AN40" i="282"/>
  <c r="AN45" i="282"/>
  <c r="AN46" i="282"/>
  <c r="AN48" i="282"/>
  <c r="AN49" i="282"/>
  <c r="AN58" i="282"/>
  <c r="AN54" i="282"/>
  <c r="AM51" i="282"/>
  <c r="AM52" i="282"/>
  <c r="AM77" i="282"/>
  <c r="AM78" i="282"/>
  <c r="AM79" i="282"/>
  <c r="AN76" i="282"/>
  <c r="AN55" i="282"/>
  <c r="AN56" i="282"/>
  <c r="AN59" i="282"/>
  <c r="AN60" i="282"/>
  <c r="AN63" i="282"/>
  <c r="AN65" i="282"/>
  <c r="AN66" i="282"/>
  <c r="AN36" i="265"/>
  <c r="AN37" i="265"/>
  <c r="AN189" i="280"/>
  <c r="AN192" i="280"/>
  <c r="AN195" i="280"/>
  <c r="AN196" i="280"/>
  <c r="AN197" i="280"/>
  <c r="AN43" i="265"/>
  <c r="AN139" i="280"/>
  <c r="AN140" i="280"/>
  <c r="AN143" i="280"/>
  <c r="AN144" i="280"/>
  <c r="AN46" i="265"/>
  <c r="AN48" i="265"/>
  <c r="AN128" i="280"/>
  <c r="AN50" i="265"/>
  <c r="AN104" i="280"/>
  <c r="AN51" i="265"/>
  <c r="AN52" i="265"/>
  <c r="AN45" i="314"/>
  <c r="AN46" i="314"/>
  <c r="AN48" i="314"/>
  <c r="AN50" i="314"/>
  <c r="AN51" i="314"/>
  <c r="AN61" i="314"/>
  <c r="AN35" i="314"/>
  <c r="AN78" i="314"/>
  <c r="AN36" i="314"/>
  <c r="AN38" i="314"/>
  <c r="AN40" i="314"/>
  <c r="AN42" i="314"/>
  <c r="AN62" i="314"/>
  <c r="AN63" i="314"/>
  <c r="AN64" i="314"/>
  <c r="AN54" i="265"/>
  <c r="AN53" i="314"/>
  <c r="AN55" i="314"/>
  <c r="AN57" i="314"/>
  <c r="AN58" i="314"/>
  <c r="AN59" i="314"/>
  <c r="AN70" i="314"/>
  <c r="AN67" i="314"/>
  <c r="AN68" i="314"/>
  <c r="AN71" i="314"/>
  <c r="AN72" i="314"/>
  <c r="AN55" i="265"/>
  <c r="AN56" i="265"/>
  <c r="AN232" i="280"/>
  <c r="AN58" i="265"/>
  <c r="AN59" i="265"/>
  <c r="AN158" i="280"/>
  <c r="AN154" i="280"/>
  <c r="AN155" i="280"/>
  <c r="AN156" i="280"/>
  <c r="AN159" i="280"/>
  <c r="AN160" i="280"/>
  <c r="AN161" i="280"/>
  <c r="AN61" i="265"/>
  <c r="AN173" i="280"/>
  <c r="AN169" i="280"/>
  <c r="AN170" i="280"/>
  <c r="AN171" i="280"/>
  <c r="AN174" i="280"/>
  <c r="AN175" i="280"/>
  <c r="AN176" i="280"/>
  <c r="AN62" i="265"/>
  <c r="AN63" i="265"/>
  <c r="AN66" i="265"/>
  <c r="AN31" i="286"/>
  <c r="AN22" i="286"/>
  <c r="AN47" i="286"/>
  <c r="AN30" i="285"/>
  <c r="AN31" i="285"/>
  <c r="AN15" i="265"/>
  <c r="AN16" i="265"/>
  <c r="AN18" i="265"/>
  <c r="AN19" i="265"/>
  <c r="AN151" i="280"/>
  <c r="AN20" i="265"/>
  <c r="AN21" i="265"/>
  <c r="AN10" i="282"/>
  <c r="AN12" i="282"/>
  <c r="AN13" i="282"/>
  <c r="AN23" i="265"/>
  <c r="AN24" i="265"/>
  <c r="AN48" i="286"/>
  <c r="AN49" i="286"/>
  <c r="AN55" i="286"/>
  <c r="AN51" i="286"/>
  <c r="AN52" i="286"/>
  <c r="AN53" i="286"/>
  <c r="AN56" i="286"/>
  <c r="AN57" i="286"/>
  <c r="AN32" i="286"/>
  <c r="AN33" i="286"/>
  <c r="AN80" i="265"/>
  <c r="AN79" i="314"/>
  <c r="AN80" i="314"/>
  <c r="AN81" i="314"/>
  <c r="AN83" i="265"/>
  <c r="AN84" i="265"/>
  <c r="AN33" i="285"/>
  <c r="AN36" i="285"/>
  <c r="AN37" i="285"/>
  <c r="AN76" i="265"/>
  <c r="AN77" i="265"/>
  <c r="AN86" i="265"/>
  <c r="AN100" i="265"/>
  <c r="AN89" i="265"/>
  <c r="AN205" i="280"/>
  <c r="AN206" i="280"/>
  <c r="AN90" i="265"/>
  <c r="AN181" i="280"/>
  <c r="AN164" i="280"/>
  <c r="AN165" i="280"/>
  <c r="AN166" i="280"/>
  <c r="AN182" i="280"/>
  <c r="AN183" i="280"/>
  <c r="AN184" i="280"/>
  <c r="AN91" i="265"/>
  <c r="AN87" i="282"/>
  <c r="AN88" i="282"/>
  <c r="AN89" i="282"/>
  <c r="AN90" i="282"/>
  <c r="AN92" i="265"/>
  <c r="AN23" i="286"/>
  <c r="AN24" i="286"/>
  <c r="AN25" i="286"/>
  <c r="AN94" i="265"/>
  <c r="AN95" i="265"/>
  <c r="AN101" i="265"/>
  <c r="AN102" i="265"/>
  <c r="AO30" i="286"/>
  <c r="AN33" i="282"/>
  <c r="AN34" i="282"/>
  <c r="AO31" i="282"/>
  <c r="AO20" i="282"/>
  <c r="AO22" i="282"/>
  <c r="AO44" i="282"/>
  <c r="AO37" i="282"/>
  <c r="AO202" i="280"/>
  <c r="AO211" i="280"/>
  <c r="AO213" i="280"/>
  <c r="AO216" i="280"/>
  <c r="AO219" i="280"/>
  <c r="AO223" i="280"/>
  <c r="AO226" i="280"/>
  <c r="AO228" i="280"/>
  <c r="AO229" i="280"/>
  <c r="AO231" i="280"/>
  <c r="AO38" i="282"/>
  <c r="AO179" i="280"/>
  <c r="AO149" i="280"/>
  <c r="AO150" i="280"/>
  <c r="AO39" i="282"/>
  <c r="AO40" i="282"/>
  <c r="AO45" i="282"/>
  <c r="AO46" i="282"/>
  <c r="AO48" i="282"/>
  <c r="AO49" i="282"/>
  <c r="AO58" i="282"/>
  <c r="AO54" i="282"/>
  <c r="AN51" i="282"/>
  <c r="AN52" i="282"/>
  <c r="AN77" i="282"/>
  <c r="AN78" i="282"/>
  <c r="AN79" i="282"/>
  <c r="AO76" i="282"/>
  <c r="AO55" i="282"/>
  <c r="AO56" i="282"/>
  <c r="AO59" i="282"/>
  <c r="AO60" i="282"/>
  <c r="AO63" i="282"/>
  <c r="AO65" i="282"/>
  <c r="AO66" i="282"/>
  <c r="AO36" i="265"/>
  <c r="AO37" i="265"/>
  <c r="AO189" i="280"/>
  <c r="AO192" i="280"/>
  <c r="AO195" i="280"/>
  <c r="AO196" i="280"/>
  <c r="AO197" i="280"/>
  <c r="AO43" i="265"/>
  <c r="AO139" i="280"/>
  <c r="AO140" i="280"/>
  <c r="AO143" i="280"/>
  <c r="AO144" i="280"/>
  <c r="AO46" i="265"/>
  <c r="AO48" i="265"/>
  <c r="AO128" i="280"/>
  <c r="AO50" i="265"/>
  <c r="AO104" i="280"/>
  <c r="AO51" i="265"/>
  <c r="AO52" i="265"/>
  <c r="AO45" i="314"/>
  <c r="AO46" i="314"/>
  <c r="AO48" i="314"/>
  <c r="AO50" i="314"/>
  <c r="AO51" i="314"/>
  <c r="AO61" i="314"/>
  <c r="AO35" i="314"/>
  <c r="AO78" i="314"/>
  <c r="AO36" i="314"/>
  <c r="AO38" i="314"/>
  <c r="AO40" i="314"/>
  <c r="AO42" i="314"/>
  <c r="AO62" i="314"/>
  <c r="AO63" i="314"/>
  <c r="AO64" i="314"/>
  <c r="AO54" i="265"/>
  <c r="AO53" i="314"/>
  <c r="AO55" i="314"/>
  <c r="AO57" i="314"/>
  <c r="AO58" i="314"/>
  <c r="AO59" i="314"/>
  <c r="AO70" i="314"/>
  <c r="AO67" i="314"/>
  <c r="AO68" i="314"/>
  <c r="AO71" i="314"/>
  <c r="AO72" i="314"/>
  <c r="AO55" i="265"/>
  <c r="AO56" i="265"/>
  <c r="AO232" i="280"/>
  <c r="AO58" i="265"/>
  <c r="AO59" i="265"/>
  <c r="AO158" i="280"/>
  <c r="AO154" i="280"/>
  <c r="AO155" i="280"/>
  <c r="AO156" i="280"/>
  <c r="AO159" i="280"/>
  <c r="AO160" i="280"/>
  <c r="AO161" i="280"/>
  <c r="AO61" i="265"/>
  <c r="AO173" i="280"/>
  <c r="AO169" i="280"/>
  <c r="AO170" i="280"/>
  <c r="AO171" i="280"/>
  <c r="AO174" i="280"/>
  <c r="AO175" i="280"/>
  <c r="AO176" i="280"/>
  <c r="AO62" i="265"/>
  <c r="AO63" i="265"/>
  <c r="AO66" i="265"/>
  <c r="AO31" i="286"/>
  <c r="AO22" i="286"/>
  <c r="AO47" i="286"/>
  <c r="AO30" i="285"/>
  <c r="AO31" i="285"/>
  <c r="AO15" i="265"/>
  <c r="AO16" i="265"/>
  <c r="AO18" i="265"/>
  <c r="AO19" i="265"/>
  <c r="AO151" i="280"/>
  <c r="AO20" i="265"/>
  <c r="AO21" i="265"/>
  <c r="AO10" i="282"/>
  <c r="AO12" i="282"/>
  <c r="AO13" i="282"/>
  <c r="AO23" i="265"/>
  <c r="AO24" i="265"/>
  <c r="AO48" i="286"/>
  <c r="AO49" i="286"/>
  <c r="AO55" i="286"/>
  <c r="AO51" i="286"/>
  <c r="AO52" i="286"/>
  <c r="AO53" i="286"/>
  <c r="AO56" i="286"/>
  <c r="AO57" i="286"/>
  <c r="AO32" i="286"/>
  <c r="AO33" i="286"/>
  <c r="AO80" i="265"/>
  <c r="AO79" i="314"/>
  <c r="AO80" i="314"/>
  <c r="AO81" i="314"/>
  <c r="AO83" i="265"/>
  <c r="AO84" i="265"/>
  <c r="AO33" i="285"/>
  <c r="AO36" i="285"/>
  <c r="AO37" i="285"/>
  <c r="AO76" i="265"/>
  <c r="AO77" i="265"/>
  <c r="AO86" i="265"/>
  <c r="AO100" i="265"/>
  <c r="AO89" i="265"/>
  <c r="AO205" i="280"/>
  <c r="AO206" i="280"/>
  <c r="AO90" i="265"/>
  <c r="AO181" i="280"/>
  <c r="AO164" i="280"/>
  <c r="AO165" i="280"/>
  <c r="AO166" i="280"/>
  <c r="AO182" i="280"/>
  <c r="AO183" i="280"/>
  <c r="AO184" i="280"/>
  <c r="AO91" i="265"/>
  <c r="AO87" i="282"/>
  <c r="AO88" i="282"/>
  <c r="AO89" i="282"/>
  <c r="AO90" i="282"/>
  <c r="AO92" i="265"/>
  <c r="AO23" i="286"/>
  <c r="AO24" i="286"/>
  <c r="AO25" i="286"/>
  <c r="AO94" i="265"/>
  <c r="AO95" i="265"/>
  <c r="AO101" i="265"/>
  <c r="AO102" i="265"/>
  <c r="AP30" i="286"/>
  <c r="AO33" i="282"/>
  <c r="AO34" i="282"/>
  <c r="AP31" i="282"/>
  <c r="AP20" i="282"/>
  <c r="AP22" i="282"/>
  <c r="AP44" i="282"/>
  <c r="AP37" i="282"/>
  <c r="AP202" i="280"/>
  <c r="AP211" i="280"/>
  <c r="AP213" i="280"/>
  <c r="AP216" i="280"/>
  <c r="AP219" i="280"/>
  <c r="AP223" i="280"/>
  <c r="AP226" i="280"/>
  <c r="AP228" i="280"/>
  <c r="AP229" i="280"/>
  <c r="AP231" i="280"/>
  <c r="AP38" i="282"/>
  <c r="AP179" i="280"/>
  <c r="AP149" i="280"/>
  <c r="AP150" i="280"/>
  <c r="AP39" i="282"/>
  <c r="AP40" i="282"/>
  <c r="AP45" i="282"/>
  <c r="AP46" i="282"/>
  <c r="AP48" i="282"/>
  <c r="AP49" i="282"/>
  <c r="AP58" i="282"/>
  <c r="AP54" i="282"/>
  <c r="AO51" i="282"/>
  <c r="AO52" i="282"/>
  <c r="AO77" i="282"/>
  <c r="AO78" i="282"/>
  <c r="AO79" i="282"/>
  <c r="AP76" i="282"/>
  <c r="AP55" i="282"/>
  <c r="AP56" i="282"/>
  <c r="AP59" i="282"/>
  <c r="AP60" i="282"/>
  <c r="AP63" i="282"/>
  <c r="AP65" i="282"/>
  <c r="AP66" i="282"/>
  <c r="AP36" i="265"/>
  <c r="AP37" i="265"/>
  <c r="AP189" i="280"/>
  <c r="AP192" i="280"/>
  <c r="AP195" i="280"/>
  <c r="AP196" i="280"/>
  <c r="AP197" i="280"/>
  <c r="AP43" i="265"/>
  <c r="AP139" i="280"/>
  <c r="AP140" i="280"/>
  <c r="AP143" i="280"/>
  <c r="AP144" i="280"/>
  <c r="AP46" i="265"/>
  <c r="AP48" i="265"/>
  <c r="AP128" i="280"/>
  <c r="AP50" i="265"/>
  <c r="AP104" i="280"/>
  <c r="AP51" i="265"/>
  <c r="AP52" i="265"/>
  <c r="AP45" i="314"/>
  <c r="AP46" i="314"/>
  <c r="AP48" i="314"/>
  <c r="AP50" i="314"/>
  <c r="AP51" i="314"/>
  <c r="AP61" i="314"/>
  <c r="AP35" i="314"/>
  <c r="AP78" i="314"/>
  <c r="AP36" i="314"/>
  <c r="AP38" i="314"/>
  <c r="AP40" i="314"/>
  <c r="AP42" i="314"/>
  <c r="AP62" i="314"/>
  <c r="AP63" i="314"/>
  <c r="AP64" i="314"/>
  <c r="AP54" i="265"/>
  <c r="AP53" i="314"/>
  <c r="AP55" i="314"/>
  <c r="AP57" i="314"/>
  <c r="AP58" i="314"/>
  <c r="AP59" i="314"/>
  <c r="AP70" i="314"/>
  <c r="AP67" i="314"/>
  <c r="AP68" i="314"/>
  <c r="AP71" i="314"/>
  <c r="AP72" i="314"/>
  <c r="AP55" i="265"/>
  <c r="AP56" i="265"/>
  <c r="AP232" i="280"/>
  <c r="AP58" i="265"/>
  <c r="AP59" i="265"/>
  <c r="AP158" i="280"/>
  <c r="AP154" i="280"/>
  <c r="AP155" i="280"/>
  <c r="AP156" i="280"/>
  <c r="AP159" i="280"/>
  <c r="AP160" i="280"/>
  <c r="AP161" i="280"/>
  <c r="AP61" i="265"/>
  <c r="AP173" i="280"/>
  <c r="AP169" i="280"/>
  <c r="AP170" i="280"/>
  <c r="AP171" i="280"/>
  <c r="AP174" i="280"/>
  <c r="AP175" i="280"/>
  <c r="AP176" i="280"/>
  <c r="AP62" i="265"/>
  <c r="AP63" i="265"/>
  <c r="AP66" i="265"/>
  <c r="AP31" i="286"/>
  <c r="AP22" i="286"/>
  <c r="AP47" i="286"/>
  <c r="AP30" i="285"/>
  <c r="AP31" i="285"/>
  <c r="AP15" i="265"/>
  <c r="AP16" i="265"/>
  <c r="AP18" i="265"/>
  <c r="AP19" i="265"/>
  <c r="AP151" i="280"/>
  <c r="AP20" i="265"/>
  <c r="AP21" i="265"/>
  <c r="AP10" i="282"/>
  <c r="AP12" i="282"/>
  <c r="AP13" i="282"/>
  <c r="AP23" i="265"/>
  <c r="AP24" i="265"/>
  <c r="AP48" i="286"/>
  <c r="AP49" i="286"/>
  <c r="AP55" i="286"/>
  <c r="AP51" i="286"/>
  <c r="AP52" i="286"/>
  <c r="AP53" i="286"/>
  <c r="AP56" i="286"/>
  <c r="AP57" i="286"/>
  <c r="AP32" i="286"/>
  <c r="AP33" i="286"/>
  <c r="AP80" i="265"/>
  <c r="AP79" i="314"/>
  <c r="AP80" i="314"/>
  <c r="AP81" i="314"/>
  <c r="AP83" i="265"/>
  <c r="AP84" i="265"/>
  <c r="AP33" i="285"/>
  <c r="AP36" i="285"/>
  <c r="AP37" i="285"/>
  <c r="AP76" i="265"/>
  <c r="AP77" i="265"/>
  <c r="AP86" i="265"/>
  <c r="AP100" i="265"/>
  <c r="AP89" i="265"/>
  <c r="AP205" i="280"/>
  <c r="AP206" i="280"/>
  <c r="AP90" i="265"/>
  <c r="AP181" i="280"/>
  <c r="AP164" i="280"/>
  <c r="AP165" i="280"/>
  <c r="AP166" i="280"/>
  <c r="AP182" i="280"/>
  <c r="AP183" i="280"/>
  <c r="AP184" i="280"/>
  <c r="AP91" i="265"/>
  <c r="AP87" i="282"/>
  <c r="AP88" i="282"/>
  <c r="AP89" i="282"/>
  <c r="AP90" i="282"/>
  <c r="AP92" i="265"/>
  <c r="AP23" i="286"/>
  <c r="AP24" i="286"/>
  <c r="AP25" i="286"/>
  <c r="AP94" i="265"/>
  <c r="AP95" i="265"/>
  <c r="AP101" i="265"/>
  <c r="AP102" i="265"/>
  <c r="AQ30" i="286"/>
  <c r="AP33" i="282"/>
  <c r="AP34" i="282"/>
  <c r="AQ31" i="282"/>
  <c r="AQ20" i="282"/>
  <c r="AQ22" i="282"/>
  <c r="AQ44" i="282"/>
  <c r="AQ37" i="282"/>
  <c r="AQ202" i="280"/>
  <c r="AQ211" i="280"/>
  <c r="AQ213" i="280"/>
  <c r="AQ216" i="280"/>
  <c r="AQ219" i="280"/>
  <c r="AQ223" i="280"/>
  <c r="AQ226" i="280"/>
  <c r="AQ228" i="280"/>
  <c r="AQ229" i="280"/>
  <c r="AQ231" i="280"/>
  <c r="AQ38" i="282"/>
  <c r="AQ179" i="280"/>
  <c r="AQ149" i="280"/>
  <c r="AQ150" i="280"/>
  <c r="AQ39" i="282"/>
  <c r="AQ40" i="282"/>
  <c r="AQ45" i="282"/>
  <c r="AQ46" i="282"/>
  <c r="AQ48" i="282"/>
  <c r="AQ49" i="282"/>
  <c r="AQ58" i="282"/>
  <c r="AQ54" i="282"/>
  <c r="AP51" i="282"/>
  <c r="AP52" i="282"/>
  <c r="AP77" i="282"/>
  <c r="AP78" i="282"/>
  <c r="AP79" i="282"/>
  <c r="AQ76" i="282"/>
  <c r="AQ55" i="282"/>
  <c r="AQ56" i="282"/>
  <c r="AQ59" i="282"/>
  <c r="AQ60" i="282"/>
  <c r="AQ63" i="282"/>
  <c r="AQ65" i="282"/>
  <c r="AQ66" i="282"/>
  <c r="AQ36" i="265"/>
  <c r="AQ37" i="265"/>
  <c r="AQ189" i="280"/>
  <c r="AQ192" i="280"/>
  <c r="AQ195" i="280"/>
  <c r="AQ196" i="280"/>
  <c r="AQ197" i="280"/>
  <c r="AQ43" i="265"/>
  <c r="AQ139" i="280"/>
  <c r="AQ140" i="280"/>
  <c r="AQ143" i="280"/>
  <c r="AQ144" i="280"/>
  <c r="AQ46" i="265"/>
  <c r="AQ48" i="265"/>
  <c r="AQ128" i="280"/>
  <c r="AQ50" i="265"/>
  <c r="AQ104" i="280"/>
  <c r="AQ51" i="265"/>
  <c r="AQ52" i="265"/>
  <c r="AQ45" i="314"/>
  <c r="AQ46" i="314"/>
  <c r="AQ48" i="314"/>
  <c r="AQ50" i="314"/>
  <c r="AQ51" i="314"/>
  <c r="AQ61" i="314"/>
  <c r="AQ35" i="314"/>
  <c r="AQ78" i="314"/>
  <c r="AQ36" i="314"/>
  <c r="AQ38" i="314"/>
  <c r="AQ40" i="314"/>
  <c r="AQ42" i="314"/>
  <c r="AQ62" i="314"/>
  <c r="AQ63" i="314"/>
  <c r="AQ64" i="314"/>
  <c r="AQ54" i="265"/>
  <c r="AQ53" i="314"/>
  <c r="AQ55" i="314"/>
  <c r="AQ57" i="314"/>
  <c r="AQ58" i="314"/>
  <c r="AQ59" i="314"/>
  <c r="AQ70" i="314"/>
  <c r="AQ67" i="314"/>
  <c r="AQ68" i="314"/>
  <c r="AQ71" i="314"/>
  <c r="AQ72" i="314"/>
  <c r="AQ55" i="265"/>
  <c r="AQ56" i="265"/>
  <c r="AQ232" i="280"/>
  <c r="AQ58" i="265"/>
  <c r="AQ59" i="265"/>
  <c r="AQ158" i="280"/>
  <c r="AQ154" i="280"/>
  <c r="AQ155" i="280"/>
  <c r="AQ156" i="280"/>
  <c r="AQ159" i="280"/>
  <c r="AQ160" i="280"/>
  <c r="AQ161" i="280"/>
  <c r="AQ61" i="265"/>
  <c r="AQ173" i="280"/>
  <c r="AQ169" i="280"/>
  <c r="AQ170" i="280"/>
  <c r="AQ171" i="280"/>
  <c r="AQ174" i="280"/>
  <c r="AQ175" i="280"/>
  <c r="AQ176" i="280"/>
  <c r="AQ62" i="265"/>
  <c r="AQ63" i="265"/>
  <c r="AQ66" i="265"/>
  <c r="AQ31" i="286"/>
  <c r="AQ22" i="286"/>
  <c r="AQ47" i="286"/>
  <c r="AQ30" i="285"/>
  <c r="AQ31" i="285"/>
  <c r="AQ15" i="265"/>
  <c r="AQ16" i="265"/>
  <c r="AQ18" i="265"/>
  <c r="AQ19" i="265"/>
  <c r="AQ151" i="280"/>
  <c r="AQ20" i="265"/>
  <c r="AQ21" i="265"/>
  <c r="AQ10" i="282"/>
  <c r="AQ12" i="282"/>
  <c r="AQ13" i="282"/>
  <c r="AQ23" i="265"/>
  <c r="AQ24" i="265"/>
  <c r="AQ48" i="286"/>
  <c r="AQ49" i="286"/>
  <c r="AQ55" i="286"/>
  <c r="AQ51" i="286"/>
  <c r="AQ52" i="286"/>
  <c r="AQ53" i="286"/>
  <c r="AQ56" i="286"/>
  <c r="AQ57" i="286"/>
  <c r="AQ32" i="286"/>
  <c r="AQ33" i="286"/>
  <c r="AQ80" i="265"/>
  <c r="AQ79" i="314"/>
  <c r="AQ80" i="314"/>
  <c r="AQ81" i="314"/>
  <c r="AQ83" i="265"/>
  <c r="AQ84" i="265"/>
  <c r="AQ33" i="285"/>
  <c r="AQ36" i="285"/>
  <c r="AQ37" i="285"/>
  <c r="AQ76" i="265"/>
  <c r="AQ77" i="265"/>
  <c r="AQ86" i="265"/>
  <c r="AQ100" i="265"/>
  <c r="AQ89" i="265"/>
  <c r="AQ205" i="280"/>
  <c r="AQ206" i="280"/>
  <c r="AQ90" i="265"/>
  <c r="AQ181" i="280"/>
  <c r="AQ164" i="280"/>
  <c r="AQ165" i="280"/>
  <c r="AQ166" i="280"/>
  <c r="AQ182" i="280"/>
  <c r="AQ183" i="280"/>
  <c r="AQ184" i="280"/>
  <c r="AQ91" i="265"/>
  <c r="AQ87" i="282"/>
  <c r="AQ88" i="282"/>
  <c r="AQ89" i="282"/>
  <c r="AQ90" i="282"/>
  <c r="AQ92" i="265"/>
  <c r="AQ23" i="286"/>
  <c r="AQ24" i="286"/>
  <c r="AQ25" i="286"/>
  <c r="AQ94" i="265"/>
  <c r="AQ95" i="265"/>
  <c r="AQ101" i="265"/>
  <c r="AQ102" i="265"/>
  <c r="AR30" i="286"/>
  <c r="AQ33" i="282"/>
  <c r="AQ34" i="282"/>
  <c r="AR31" i="282"/>
  <c r="AR20" i="282"/>
  <c r="AR22" i="282"/>
  <c r="AR44" i="282"/>
  <c r="AR37" i="282"/>
  <c r="AR202" i="280"/>
  <c r="AR211" i="280"/>
  <c r="AR213" i="280"/>
  <c r="AR216" i="280"/>
  <c r="AR219" i="280"/>
  <c r="AR223" i="280"/>
  <c r="AR226" i="280"/>
  <c r="AR228" i="280"/>
  <c r="AR229" i="280"/>
  <c r="AR231" i="280"/>
  <c r="AR38" i="282"/>
  <c r="AR179" i="280"/>
  <c r="AR149" i="280"/>
  <c r="AR150" i="280"/>
  <c r="AR39" i="282"/>
  <c r="AR40" i="282"/>
  <c r="AR45" i="282"/>
  <c r="AR46" i="282"/>
  <c r="AR48" i="282"/>
  <c r="AR49" i="282"/>
  <c r="AR58" i="282"/>
  <c r="AR54" i="282"/>
  <c r="AQ51" i="282"/>
  <c r="AQ52" i="282"/>
  <c r="AQ77" i="282"/>
  <c r="AQ78" i="282"/>
  <c r="AQ79" i="282"/>
  <c r="AR76" i="282"/>
  <c r="AR55" i="282"/>
  <c r="AR56" i="282"/>
  <c r="AR59" i="282"/>
  <c r="AR60" i="282"/>
  <c r="AR63" i="282"/>
  <c r="AR65" i="282"/>
  <c r="AR66" i="282"/>
  <c r="AR36" i="265"/>
  <c r="AR37" i="265"/>
  <c r="AR189" i="280"/>
  <c r="AR192" i="280"/>
  <c r="AR195" i="280"/>
  <c r="AR196" i="280"/>
  <c r="AR197" i="280"/>
  <c r="AR43" i="265"/>
  <c r="AR139" i="280"/>
  <c r="AR140" i="280"/>
  <c r="AR143" i="280"/>
  <c r="AR144" i="280"/>
  <c r="AR46" i="265"/>
  <c r="AR48" i="265"/>
  <c r="AR128" i="280"/>
  <c r="AR50" i="265"/>
  <c r="AR104" i="280"/>
  <c r="AR51" i="265"/>
  <c r="AR52" i="265"/>
  <c r="AR45" i="314"/>
  <c r="AR46" i="314"/>
  <c r="AR48" i="314"/>
  <c r="AR50" i="314"/>
  <c r="AR51" i="314"/>
  <c r="AR61" i="314"/>
  <c r="AR35" i="314"/>
  <c r="AR78" i="314"/>
  <c r="AR36" i="314"/>
  <c r="AR38" i="314"/>
  <c r="AR40" i="314"/>
  <c r="AR42" i="314"/>
  <c r="AR62" i="314"/>
  <c r="AR63" i="314"/>
  <c r="AR64" i="314"/>
  <c r="AR54" i="265"/>
  <c r="AR53" i="314"/>
  <c r="AR55" i="314"/>
  <c r="AR57" i="314"/>
  <c r="AR58" i="314"/>
  <c r="AR59" i="314"/>
  <c r="AR70" i="314"/>
  <c r="AR67" i="314"/>
  <c r="AR68" i="314"/>
  <c r="AR71" i="314"/>
  <c r="AR72" i="314"/>
  <c r="AR55" i="265"/>
  <c r="AR56" i="265"/>
  <c r="AR232" i="280"/>
  <c r="AR58" i="265"/>
  <c r="AR59" i="265"/>
  <c r="AR158" i="280"/>
  <c r="AR154" i="280"/>
  <c r="AR155" i="280"/>
  <c r="AR156" i="280"/>
  <c r="AR159" i="280"/>
  <c r="AR160" i="280"/>
  <c r="AR161" i="280"/>
  <c r="AR61" i="265"/>
  <c r="AR173" i="280"/>
  <c r="AR169" i="280"/>
  <c r="AR170" i="280"/>
  <c r="AR171" i="280"/>
  <c r="AR174" i="280"/>
  <c r="AR175" i="280"/>
  <c r="AR176" i="280"/>
  <c r="AR62" i="265"/>
  <c r="AR63" i="265"/>
  <c r="AR66" i="265"/>
  <c r="AR31" i="286"/>
  <c r="AR22" i="286"/>
  <c r="AR47" i="286"/>
  <c r="AR30" i="285"/>
  <c r="AR31" i="285"/>
  <c r="AR15" i="265"/>
  <c r="AR16" i="265"/>
  <c r="AR18" i="265"/>
  <c r="AR19" i="265"/>
  <c r="AR151" i="280"/>
  <c r="AR20" i="265"/>
  <c r="AR21" i="265"/>
  <c r="AR10" i="282"/>
  <c r="AR12" i="282"/>
  <c r="AR13" i="282"/>
  <c r="AR23" i="265"/>
  <c r="AR24" i="265"/>
  <c r="AR48" i="286"/>
  <c r="AR49" i="286"/>
  <c r="AR55" i="286"/>
  <c r="AR51" i="286"/>
  <c r="AR52" i="286"/>
  <c r="AR53" i="286"/>
  <c r="AR56" i="286"/>
  <c r="AR57" i="286"/>
  <c r="AR32" i="286"/>
  <c r="AR33" i="286"/>
  <c r="AR80" i="265"/>
  <c r="AR79" i="314"/>
  <c r="AR80" i="314"/>
  <c r="AR81" i="314"/>
  <c r="AR83" i="265"/>
  <c r="AR84" i="265"/>
  <c r="AR33" i="285"/>
  <c r="AR36" i="285"/>
  <c r="AR37" i="285"/>
  <c r="AR76" i="265"/>
  <c r="AR77" i="265"/>
  <c r="AR86" i="265"/>
  <c r="AR100" i="265"/>
  <c r="AR89" i="265"/>
  <c r="AR205" i="280"/>
  <c r="AR206" i="280"/>
  <c r="AR90" i="265"/>
  <c r="AR181" i="280"/>
  <c r="AR164" i="280"/>
  <c r="AR165" i="280"/>
  <c r="AR166" i="280"/>
  <c r="AR182" i="280"/>
  <c r="AR183" i="280"/>
  <c r="AR184" i="280"/>
  <c r="AR91" i="265"/>
  <c r="AR87" i="282"/>
  <c r="AR88" i="282"/>
  <c r="AR89" i="282"/>
  <c r="AR90" i="282"/>
  <c r="AR92" i="265"/>
  <c r="AR23" i="286"/>
  <c r="AR24" i="286"/>
  <c r="AR25" i="286"/>
  <c r="AR94" i="265"/>
  <c r="AR95" i="265"/>
  <c r="AR101" i="265"/>
  <c r="AR102" i="265"/>
  <c r="AS30" i="286"/>
  <c r="AR33" i="282"/>
  <c r="AR34" i="282"/>
  <c r="AS31" i="282"/>
  <c r="AS20" i="282"/>
  <c r="AS22" i="282"/>
  <c r="AS44" i="282"/>
  <c r="AS37" i="282"/>
  <c r="AS202" i="280"/>
  <c r="AS211" i="280"/>
  <c r="AS213" i="280"/>
  <c r="AS216" i="280"/>
  <c r="AS219" i="280"/>
  <c r="AS223" i="280"/>
  <c r="AS226" i="280"/>
  <c r="AS228" i="280"/>
  <c r="AS229" i="280"/>
  <c r="AS231" i="280"/>
  <c r="AS38" i="282"/>
  <c r="AS179" i="280"/>
  <c r="AS149" i="280"/>
  <c r="AS150" i="280"/>
  <c r="AS39" i="282"/>
  <c r="AS40" i="282"/>
  <c r="AS45" i="282"/>
  <c r="AS46" i="282"/>
  <c r="AS48" i="282"/>
  <c r="AS49" i="282"/>
  <c r="AS58" i="282"/>
  <c r="AS54" i="282"/>
  <c r="AR51" i="282"/>
  <c r="AR52" i="282"/>
  <c r="AR77" i="282"/>
  <c r="AR78" i="282"/>
  <c r="AR79" i="282"/>
  <c r="AS76" i="282"/>
  <c r="AS55" i="282"/>
  <c r="AS56" i="282"/>
  <c r="AS59" i="282"/>
  <c r="AS60" i="282"/>
  <c r="AS63" i="282"/>
  <c r="AS65" i="282"/>
  <c r="AS66" i="282"/>
  <c r="AS36" i="265"/>
  <c r="AS37" i="265"/>
  <c r="AS189" i="280"/>
  <c r="AS192" i="280"/>
  <c r="AS195" i="280"/>
  <c r="AS196" i="280"/>
  <c r="AS197" i="280"/>
  <c r="AS43" i="265"/>
  <c r="AS139" i="280"/>
  <c r="AS140" i="280"/>
  <c r="AS143" i="280"/>
  <c r="AS144" i="280"/>
  <c r="AS46" i="265"/>
  <c r="AS48" i="265"/>
  <c r="AS128" i="280"/>
  <c r="AS50" i="265"/>
  <c r="AS104" i="280"/>
  <c r="AS51" i="265"/>
  <c r="AS52" i="265"/>
  <c r="AS45" i="314"/>
  <c r="AS46" i="314"/>
  <c r="AS48" i="314"/>
  <c r="AS50" i="314"/>
  <c r="AS51" i="314"/>
  <c r="AS61" i="314"/>
  <c r="AS35" i="314"/>
  <c r="AS78" i="314"/>
  <c r="AS36" i="314"/>
  <c r="AS38" i="314"/>
  <c r="AS40" i="314"/>
  <c r="AS42" i="314"/>
  <c r="AS62" i="314"/>
  <c r="AS63" i="314"/>
  <c r="AS64" i="314"/>
  <c r="AS54" i="265"/>
  <c r="AS53" i="314"/>
  <c r="AS55" i="314"/>
  <c r="AS57" i="314"/>
  <c r="AS58" i="314"/>
  <c r="AS59" i="314"/>
  <c r="AS70" i="314"/>
  <c r="AS67" i="314"/>
  <c r="AS68" i="314"/>
  <c r="AS71" i="314"/>
  <c r="AS72" i="314"/>
  <c r="AS55" i="265"/>
  <c r="AS56" i="265"/>
  <c r="AS232" i="280"/>
  <c r="AS58" i="265"/>
  <c r="AS59" i="265"/>
  <c r="AS158" i="280"/>
  <c r="AS154" i="280"/>
  <c r="AS155" i="280"/>
  <c r="AS156" i="280"/>
  <c r="AS159" i="280"/>
  <c r="AS160" i="280"/>
  <c r="AS161" i="280"/>
  <c r="AS61" i="265"/>
  <c r="AS173" i="280"/>
  <c r="AS169" i="280"/>
  <c r="AS170" i="280"/>
  <c r="AS171" i="280"/>
  <c r="AS174" i="280"/>
  <c r="AS175" i="280"/>
  <c r="AS176" i="280"/>
  <c r="AS62" i="265"/>
  <c r="AS63" i="265"/>
  <c r="AS66" i="265"/>
  <c r="AS31" i="286"/>
  <c r="AS22" i="286"/>
  <c r="AS47" i="286"/>
  <c r="AS30" i="285"/>
  <c r="AS31" i="285"/>
  <c r="AS15" i="265"/>
  <c r="AS16" i="265"/>
  <c r="AS18" i="265"/>
  <c r="AS19" i="265"/>
  <c r="AS151" i="280"/>
  <c r="AS20" i="265"/>
  <c r="AS21" i="265"/>
  <c r="AS10" i="282"/>
  <c r="AS12" i="282"/>
  <c r="AS13" i="282"/>
  <c r="AS23" i="265"/>
  <c r="AS24" i="265"/>
  <c r="AS48" i="286"/>
  <c r="AS49" i="286"/>
  <c r="AS55" i="286"/>
  <c r="AS51" i="286"/>
  <c r="AS52" i="286"/>
  <c r="AS53" i="286"/>
  <c r="AS56" i="286"/>
  <c r="AS57" i="286"/>
  <c r="AS32" i="286"/>
  <c r="AS33" i="286"/>
  <c r="AS80" i="265"/>
  <c r="AS79" i="314"/>
  <c r="AS80" i="314"/>
  <c r="AS81" i="314"/>
  <c r="AS83" i="265"/>
  <c r="AS84" i="265"/>
  <c r="AS33" i="285"/>
  <c r="AS36" i="285"/>
  <c r="AS37" i="285"/>
  <c r="AS76" i="265"/>
  <c r="AS77" i="265"/>
  <c r="AS86" i="265"/>
  <c r="AS100" i="265"/>
  <c r="AS89" i="265"/>
  <c r="AS205" i="280"/>
  <c r="AS206" i="280"/>
  <c r="AS90" i="265"/>
  <c r="AS181" i="280"/>
  <c r="AS164" i="280"/>
  <c r="AS165" i="280"/>
  <c r="AS166" i="280"/>
  <c r="AS182" i="280"/>
  <c r="AS183" i="280"/>
  <c r="AS184" i="280"/>
  <c r="AS91" i="265"/>
  <c r="AS87" i="282"/>
  <c r="AS88" i="282"/>
  <c r="AS89" i="282"/>
  <c r="AS90" i="282"/>
  <c r="AS92" i="265"/>
  <c r="AS23" i="286"/>
  <c r="AS24" i="286"/>
  <c r="AS25" i="286"/>
  <c r="AS94" i="265"/>
  <c r="AS95" i="265"/>
  <c r="AS101" i="265"/>
  <c r="AS102" i="265"/>
  <c r="AT30" i="286"/>
  <c r="AS33" i="282"/>
  <c r="AS34" i="282"/>
  <c r="AT31" i="282"/>
  <c r="AT20" i="282"/>
  <c r="AT22" i="282"/>
  <c r="AT44" i="282"/>
  <c r="AT37" i="282"/>
  <c r="AT202" i="280"/>
  <c r="AT211" i="280"/>
  <c r="AT213" i="280"/>
  <c r="AT216" i="280"/>
  <c r="AT219" i="280"/>
  <c r="AT223" i="280"/>
  <c r="AT226" i="280"/>
  <c r="AT228" i="280"/>
  <c r="AT229" i="280"/>
  <c r="AT231" i="280"/>
  <c r="AT38" i="282"/>
  <c r="AT179" i="280"/>
  <c r="AT149" i="280"/>
  <c r="AT150" i="280"/>
  <c r="AT39" i="282"/>
  <c r="AT40" i="282"/>
  <c r="AT45" i="282"/>
  <c r="AT46" i="282"/>
  <c r="AT48" i="282"/>
  <c r="AT49" i="282"/>
  <c r="AT58" i="282"/>
  <c r="AT54" i="282"/>
  <c r="AS51" i="282"/>
  <c r="AS52" i="282"/>
  <c r="AS77" i="282"/>
  <c r="AS78" i="282"/>
  <c r="AS79" i="282"/>
  <c r="AT76" i="282"/>
  <c r="AT55" i="282"/>
  <c r="AT56" i="282"/>
  <c r="AT59" i="282"/>
  <c r="AT60" i="282"/>
  <c r="AT63" i="282"/>
  <c r="AT65" i="282"/>
  <c r="AT66" i="282"/>
  <c r="AT36" i="265"/>
  <c r="AT37" i="265"/>
  <c r="AT189" i="280"/>
  <c r="AT192" i="280"/>
  <c r="AT195" i="280"/>
  <c r="AT196" i="280"/>
  <c r="AT197" i="280"/>
  <c r="AT43" i="265"/>
  <c r="AT139" i="280"/>
  <c r="AT140" i="280"/>
  <c r="AT143" i="280"/>
  <c r="AT144" i="280"/>
  <c r="AT46" i="265"/>
  <c r="AT48" i="265"/>
  <c r="AT128" i="280"/>
  <c r="AT50" i="265"/>
  <c r="AT104" i="280"/>
  <c r="AT51" i="265"/>
  <c r="AT52" i="265"/>
  <c r="AT45" i="314"/>
  <c r="AT46" i="314"/>
  <c r="AT48" i="314"/>
  <c r="AT50" i="314"/>
  <c r="AT51" i="314"/>
  <c r="AT61" i="314"/>
  <c r="AT35" i="314"/>
  <c r="AT78" i="314"/>
  <c r="AT36" i="314"/>
  <c r="AT38" i="314"/>
  <c r="AT40" i="314"/>
  <c r="AT42" i="314"/>
  <c r="AT62" i="314"/>
  <c r="AT63" i="314"/>
  <c r="AT64" i="314"/>
  <c r="AT54" i="265"/>
  <c r="AT53" i="314"/>
  <c r="AT55" i="314"/>
  <c r="AT57" i="314"/>
  <c r="AT58" i="314"/>
  <c r="AT59" i="314"/>
  <c r="AT70" i="314"/>
  <c r="AT67" i="314"/>
  <c r="AT68" i="314"/>
  <c r="AT71" i="314"/>
  <c r="AT72" i="314"/>
  <c r="AT55" i="265"/>
  <c r="AT56" i="265"/>
  <c r="AT232" i="280"/>
  <c r="AT58" i="265"/>
  <c r="AT59" i="265"/>
  <c r="AT158" i="280"/>
  <c r="AT154" i="280"/>
  <c r="AT155" i="280"/>
  <c r="AT156" i="280"/>
  <c r="AT159" i="280"/>
  <c r="AT160" i="280"/>
  <c r="AT161" i="280"/>
  <c r="AT61" i="265"/>
  <c r="AT173" i="280"/>
  <c r="AT169" i="280"/>
  <c r="AT170" i="280"/>
  <c r="AT171" i="280"/>
  <c r="AT174" i="280"/>
  <c r="AT175" i="280"/>
  <c r="AT176" i="280"/>
  <c r="AT62" i="265"/>
  <c r="AT63" i="265"/>
  <c r="AT66" i="265"/>
  <c r="AT31" i="286"/>
  <c r="AT22" i="286"/>
  <c r="AT47" i="286"/>
  <c r="AT30" i="285"/>
  <c r="AT31" i="285"/>
  <c r="AT15" i="265"/>
  <c r="AT16" i="265"/>
  <c r="AT18" i="265"/>
  <c r="AT19" i="265"/>
  <c r="AT151" i="280"/>
  <c r="AT20" i="265"/>
  <c r="AT21" i="265"/>
  <c r="AT10" i="282"/>
  <c r="AT12" i="282"/>
  <c r="AT13" i="282"/>
  <c r="AT23" i="265"/>
  <c r="AT24" i="265"/>
  <c r="AT48" i="286"/>
  <c r="AT49" i="286"/>
  <c r="AT55" i="286"/>
  <c r="AT51" i="286"/>
  <c r="AT52" i="286"/>
  <c r="AT53" i="286"/>
  <c r="AT56" i="286"/>
  <c r="AT57" i="286"/>
  <c r="AT32" i="286"/>
  <c r="AT33" i="286"/>
  <c r="AT80" i="265"/>
  <c r="AT79" i="314"/>
  <c r="AT80" i="314"/>
  <c r="AT81" i="314"/>
  <c r="AT83" i="265"/>
  <c r="AT84" i="265"/>
  <c r="AT33" i="285"/>
  <c r="AT36" i="285"/>
  <c r="AT37" i="285"/>
  <c r="AT76" i="265"/>
  <c r="AT77" i="265"/>
  <c r="AT86" i="265"/>
  <c r="AT100" i="265"/>
  <c r="AT89" i="265"/>
  <c r="AT205" i="280"/>
  <c r="AT206" i="280"/>
  <c r="AT90" i="265"/>
  <c r="AT181" i="280"/>
  <c r="AT164" i="280"/>
  <c r="AT165" i="280"/>
  <c r="AT166" i="280"/>
  <c r="AT182" i="280"/>
  <c r="AT183" i="280"/>
  <c r="AT184" i="280"/>
  <c r="AT91" i="265"/>
  <c r="AT87" i="282"/>
  <c r="AT88" i="282"/>
  <c r="AT89" i="282"/>
  <c r="AT90" i="282"/>
  <c r="AT92" i="265"/>
  <c r="AT23" i="286"/>
  <c r="AT24" i="286"/>
  <c r="AT25" i="286"/>
  <c r="AT94" i="265"/>
  <c r="AT95" i="265"/>
  <c r="AT101" i="265"/>
  <c r="AT102" i="265"/>
  <c r="AU30" i="286"/>
  <c r="AT33" i="282"/>
  <c r="AT34" i="282"/>
  <c r="AU31" i="282"/>
  <c r="AU20" i="282"/>
  <c r="AU22" i="282"/>
  <c r="AU44" i="282"/>
  <c r="AU37" i="282"/>
  <c r="AU202" i="280"/>
  <c r="AU211" i="280"/>
  <c r="AU213" i="280"/>
  <c r="AU216" i="280"/>
  <c r="AU219" i="280"/>
  <c r="AU223" i="280"/>
  <c r="AU226" i="280"/>
  <c r="AU228" i="280"/>
  <c r="AU229" i="280"/>
  <c r="AU231" i="280"/>
  <c r="AU38" i="282"/>
  <c r="AU179" i="280"/>
  <c r="AU149" i="280"/>
  <c r="AU150" i="280"/>
  <c r="AU39" i="282"/>
  <c r="AU40" i="282"/>
  <c r="AU45" i="282"/>
  <c r="AU46" i="282"/>
  <c r="AU48" i="282"/>
  <c r="AU49" i="282"/>
  <c r="AU58" i="282"/>
  <c r="AU54" i="282"/>
  <c r="AT51" i="282"/>
  <c r="AT52" i="282"/>
  <c r="AT77" i="282"/>
  <c r="AT78" i="282"/>
  <c r="AT79" i="282"/>
  <c r="AU76" i="282"/>
  <c r="AU55" i="282"/>
  <c r="AU56" i="282"/>
  <c r="AU59" i="282"/>
  <c r="AU60" i="282"/>
  <c r="AU63" i="282"/>
  <c r="AU65" i="282"/>
  <c r="AU66" i="282"/>
  <c r="AU36" i="265"/>
  <c r="AU37" i="265"/>
  <c r="AU189" i="280"/>
  <c r="AU192" i="280"/>
  <c r="AU195" i="280"/>
  <c r="AU196" i="280"/>
  <c r="AU197" i="280"/>
  <c r="AU43" i="265"/>
  <c r="AU139" i="280"/>
  <c r="AU140" i="280"/>
  <c r="AU143" i="280"/>
  <c r="AU144" i="280"/>
  <c r="AU46" i="265"/>
  <c r="AU48" i="265"/>
  <c r="AU128" i="280"/>
  <c r="AU50" i="265"/>
  <c r="AU104" i="280"/>
  <c r="AU51" i="265"/>
  <c r="AU52" i="265"/>
  <c r="AU45" i="314"/>
  <c r="AU46" i="314"/>
  <c r="AU48" i="314"/>
  <c r="AU50" i="314"/>
  <c r="AU51" i="314"/>
  <c r="AU61" i="314"/>
  <c r="AU35" i="314"/>
  <c r="AU78" i="314"/>
  <c r="AU36" i="314"/>
  <c r="AU38" i="314"/>
  <c r="AU40" i="314"/>
  <c r="AU42" i="314"/>
  <c r="AU62" i="314"/>
  <c r="AU63" i="314"/>
  <c r="AU64" i="314"/>
  <c r="AU54" i="265"/>
  <c r="AU53" i="314"/>
  <c r="AU55" i="314"/>
  <c r="AU57" i="314"/>
  <c r="AU58" i="314"/>
  <c r="AU59" i="314"/>
  <c r="AU70" i="314"/>
  <c r="AU67" i="314"/>
  <c r="AU68" i="314"/>
  <c r="AU71" i="314"/>
  <c r="AU72" i="314"/>
  <c r="AU55" i="265"/>
  <c r="AU56" i="265"/>
  <c r="AU232" i="280"/>
  <c r="AU58" i="265"/>
  <c r="AU59" i="265"/>
  <c r="AU158" i="280"/>
  <c r="AU154" i="280"/>
  <c r="AU155" i="280"/>
  <c r="AU156" i="280"/>
  <c r="AU159" i="280"/>
  <c r="AU160" i="280"/>
  <c r="AU161" i="280"/>
  <c r="AU61" i="265"/>
  <c r="AU173" i="280"/>
  <c r="AU169" i="280"/>
  <c r="AU170" i="280"/>
  <c r="AU171" i="280"/>
  <c r="AU174" i="280"/>
  <c r="AU175" i="280"/>
  <c r="AU176" i="280"/>
  <c r="AU62" i="265"/>
  <c r="AU63" i="265"/>
  <c r="AU66" i="265"/>
  <c r="AU31" i="286"/>
  <c r="AU22" i="286"/>
  <c r="AU47" i="286"/>
  <c r="AU30" i="285"/>
  <c r="AU31" i="285"/>
  <c r="AU15" i="265"/>
  <c r="AU16" i="265"/>
  <c r="AU18" i="265"/>
  <c r="AU19" i="265"/>
  <c r="AU151" i="280"/>
  <c r="AU20" i="265"/>
  <c r="AU21" i="265"/>
  <c r="AU10" i="282"/>
  <c r="AU12" i="282"/>
  <c r="AU13" i="282"/>
  <c r="AU23" i="265"/>
  <c r="AU24" i="265"/>
  <c r="AU48" i="286"/>
  <c r="AU49" i="286"/>
  <c r="AU55" i="286"/>
  <c r="AU51" i="286"/>
  <c r="AU52" i="286"/>
  <c r="AU53" i="286"/>
  <c r="AU56" i="286"/>
  <c r="AU57" i="286"/>
  <c r="AU32" i="286"/>
  <c r="AU33" i="286"/>
  <c r="AU80" i="265"/>
  <c r="AU79" i="314"/>
  <c r="AU80" i="314"/>
  <c r="AU81" i="314"/>
  <c r="AU83" i="265"/>
  <c r="AU84" i="265"/>
  <c r="AU33" i="285"/>
  <c r="AU36" i="285"/>
  <c r="AU37" i="285"/>
  <c r="AU76" i="265"/>
  <c r="AU77" i="265"/>
  <c r="AU86" i="265"/>
  <c r="AU100" i="265"/>
  <c r="AU89" i="265"/>
  <c r="AU205" i="280"/>
  <c r="AU206" i="280"/>
  <c r="AU90" i="265"/>
  <c r="AU181" i="280"/>
  <c r="AU164" i="280"/>
  <c r="AU165" i="280"/>
  <c r="AU166" i="280"/>
  <c r="AU182" i="280"/>
  <c r="AU183" i="280"/>
  <c r="AU184" i="280"/>
  <c r="AU91" i="265"/>
  <c r="AU87" i="282"/>
  <c r="AU88" i="282"/>
  <c r="AU89" i="282"/>
  <c r="AU90" i="282"/>
  <c r="AU92" i="265"/>
  <c r="AU23" i="286"/>
  <c r="AU24" i="286"/>
  <c r="AU25" i="286"/>
  <c r="AU94" i="265"/>
  <c r="AU95" i="265"/>
  <c r="AU101" i="265"/>
  <c r="AU102" i="265"/>
  <c r="AV30" i="286"/>
  <c r="AU33" i="282"/>
  <c r="AU34" i="282"/>
  <c r="AV31" i="282"/>
  <c r="AV20" i="282"/>
  <c r="AV22" i="282"/>
  <c r="AV44" i="282"/>
  <c r="AV37" i="282"/>
  <c r="AV202" i="280"/>
  <c r="AV211" i="280"/>
  <c r="AV213" i="280"/>
  <c r="AV216" i="280"/>
  <c r="AV219" i="280"/>
  <c r="AV223" i="280"/>
  <c r="AV226" i="280"/>
  <c r="AV228" i="280"/>
  <c r="AV229" i="280"/>
  <c r="AV231" i="280"/>
  <c r="AV38" i="282"/>
  <c r="AV179" i="280"/>
  <c r="AV149" i="280"/>
  <c r="AV150" i="280"/>
  <c r="AV39" i="282"/>
  <c r="AV40" i="282"/>
  <c r="AV45" i="282"/>
  <c r="AV46" i="282"/>
  <c r="AV48" i="282"/>
  <c r="AV49" i="282"/>
  <c r="AV58" i="282"/>
  <c r="AV54" i="282"/>
  <c r="AU51" i="282"/>
  <c r="AU52" i="282"/>
  <c r="AU77" i="282"/>
  <c r="AU78" i="282"/>
  <c r="AU79" i="282"/>
  <c r="AV76" i="282"/>
  <c r="AV55" i="282"/>
  <c r="AV56" i="282"/>
  <c r="AV59" i="282"/>
  <c r="AV60" i="282"/>
  <c r="AV63" i="282"/>
  <c r="AV65" i="282"/>
  <c r="AV66" i="282"/>
  <c r="AV36" i="265"/>
  <c r="AV37" i="265"/>
  <c r="AV189" i="280"/>
  <c r="AV192" i="280"/>
  <c r="AV195" i="280"/>
  <c r="AV196" i="280"/>
  <c r="AV197" i="280"/>
  <c r="AV43" i="265"/>
  <c r="AV139" i="280"/>
  <c r="AV140" i="280"/>
  <c r="AV143" i="280"/>
  <c r="AV144" i="280"/>
  <c r="AV46" i="265"/>
  <c r="AV48" i="265"/>
  <c r="AV128" i="280"/>
  <c r="AV50" i="265"/>
  <c r="AV104" i="280"/>
  <c r="AV51" i="265"/>
  <c r="AV52" i="265"/>
  <c r="AV45" i="314"/>
  <c r="AV46" i="314"/>
  <c r="AV48" i="314"/>
  <c r="AV50" i="314"/>
  <c r="AV51" i="314"/>
  <c r="AV61" i="314"/>
  <c r="AV35" i="314"/>
  <c r="AV78" i="314"/>
  <c r="AV36" i="314"/>
  <c r="AV38" i="314"/>
  <c r="AV40" i="314"/>
  <c r="AV42" i="314"/>
  <c r="AV62" i="314"/>
  <c r="AV63" i="314"/>
  <c r="AV64" i="314"/>
  <c r="AV54" i="265"/>
  <c r="AV53" i="314"/>
  <c r="AV55" i="314"/>
  <c r="AV57" i="314"/>
  <c r="AV58" i="314"/>
  <c r="AV59" i="314"/>
  <c r="AV70" i="314"/>
  <c r="AV67" i="314"/>
  <c r="AV68" i="314"/>
  <c r="AV71" i="314"/>
  <c r="AV72" i="314"/>
  <c r="AV55" i="265"/>
  <c r="AV56" i="265"/>
  <c r="AV232" i="280"/>
  <c r="AV58" i="265"/>
  <c r="AV59" i="265"/>
  <c r="AV158" i="280"/>
  <c r="AV154" i="280"/>
  <c r="AV155" i="280"/>
  <c r="AV156" i="280"/>
  <c r="AV159" i="280"/>
  <c r="AV160" i="280"/>
  <c r="AV161" i="280"/>
  <c r="AV61" i="265"/>
  <c r="AV173" i="280"/>
  <c r="AV169" i="280"/>
  <c r="AV170" i="280"/>
  <c r="AV171" i="280"/>
  <c r="AV174" i="280"/>
  <c r="AV175" i="280"/>
  <c r="AV176" i="280"/>
  <c r="AV62" i="265"/>
  <c r="AV63" i="265"/>
  <c r="AV66" i="265"/>
  <c r="AV31" i="286"/>
  <c r="AV22" i="286"/>
  <c r="AV47" i="286"/>
  <c r="AV30" i="285"/>
  <c r="AV31" i="285"/>
  <c r="AV15" i="265"/>
  <c r="AV16" i="265"/>
  <c r="AV18" i="265"/>
  <c r="AV19" i="265"/>
  <c r="AV151" i="280"/>
  <c r="AV20" i="265"/>
  <c r="AV21" i="265"/>
  <c r="AV10" i="282"/>
  <c r="AV12" i="282"/>
  <c r="AV13" i="282"/>
  <c r="AV23" i="265"/>
  <c r="AV24" i="265"/>
  <c r="AV48" i="286"/>
  <c r="AV49" i="286"/>
  <c r="AV55" i="286"/>
  <c r="AV51" i="286"/>
  <c r="AV52" i="286"/>
  <c r="AV53" i="286"/>
  <c r="AV56" i="286"/>
  <c r="AV57" i="286"/>
  <c r="AV32" i="286"/>
  <c r="AV33" i="286"/>
  <c r="AV80" i="265"/>
  <c r="AV79" i="314"/>
  <c r="AV80" i="314"/>
  <c r="AV81" i="314"/>
  <c r="AV83" i="265"/>
  <c r="AV84" i="265"/>
  <c r="AV33" i="285"/>
  <c r="AV36" i="285"/>
  <c r="AV37" i="285"/>
  <c r="AV76" i="265"/>
  <c r="AV77" i="265"/>
  <c r="AV86" i="265"/>
  <c r="AV100" i="265"/>
  <c r="AV89" i="265"/>
  <c r="AV205" i="280"/>
  <c r="AV206" i="280"/>
  <c r="AV90" i="265"/>
  <c r="AV181" i="280"/>
  <c r="AV164" i="280"/>
  <c r="AV165" i="280"/>
  <c r="AV166" i="280"/>
  <c r="AV182" i="280"/>
  <c r="AV183" i="280"/>
  <c r="AV184" i="280"/>
  <c r="AV91" i="265"/>
  <c r="AV87" i="282"/>
  <c r="AV88" i="282"/>
  <c r="AV89" i="282"/>
  <c r="AV90" i="282"/>
  <c r="AV92" i="265"/>
  <c r="AV23" i="286"/>
  <c r="AV24" i="286"/>
  <c r="AV25" i="286"/>
  <c r="AV94" i="265"/>
  <c r="AV95" i="265"/>
  <c r="AV101" i="265"/>
  <c r="AV102" i="265"/>
  <c r="AW30" i="286"/>
  <c r="AV33" i="282"/>
  <c r="AV34" i="282"/>
  <c r="AW31" i="282"/>
  <c r="AW20" i="282"/>
  <c r="AW22" i="282"/>
  <c r="AW44" i="282"/>
  <c r="AW37" i="282"/>
  <c r="AW202" i="280"/>
  <c r="AW211" i="280"/>
  <c r="AW213" i="280"/>
  <c r="AW216" i="280"/>
  <c r="AW219" i="280"/>
  <c r="AW223" i="280"/>
  <c r="AW226" i="280"/>
  <c r="AW228" i="280"/>
  <c r="AW229" i="280"/>
  <c r="AW231" i="280"/>
  <c r="AW38" i="282"/>
  <c r="AW179" i="280"/>
  <c r="AW149" i="280"/>
  <c r="AW150" i="280"/>
  <c r="AW39" i="282"/>
  <c r="AW40" i="282"/>
  <c r="AW45" i="282"/>
  <c r="AW46" i="282"/>
  <c r="AW48" i="282"/>
  <c r="AW49" i="282"/>
  <c r="AW58" i="282"/>
  <c r="AW54" i="282"/>
  <c r="AV51" i="282"/>
  <c r="AV52" i="282"/>
  <c r="AV77" i="282"/>
  <c r="AV78" i="282"/>
  <c r="AV79" i="282"/>
  <c r="AW76" i="282"/>
  <c r="AW55" i="282"/>
  <c r="AW56" i="282"/>
  <c r="AW59" i="282"/>
  <c r="AW60" i="282"/>
  <c r="AW63" i="282"/>
  <c r="AW65" i="282"/>
  <c r="AW66" i="282"/>
  <c r="AW36" i="265"/>
  <c r="AW37" i="265"/>
  <c r="AW189" i="280"/>
  <c r="AW192" i="280"/>
  <c r="AW195" i="280"/>
  <c r="AW196" i="280"/>
  <c r="AW197" i="280"/>
  <c r="AW43" i="265"/>
  <c r="AW139" i="280"/>
  <c r="AW140" i="280"/>
  <c r="AW143" i="280"/>
  <c r="AW144" i="280"/>
  <c r="AW46" i="265"/>
  <c r="AW48" i="265"/>
  <c r="AW128" i="280"/>
  <c r="AW50" i="265"/>
  <c r="AW104" i="280"/>
  <c r="AW51" i="265"/>
  <c r="AW52" i="265"/>
  <c r="AW45" i="314"/>
  <c r="AW46" i="314"/>
  <c r="AW48" i="314"/>
  <c r="AW50" i="314"/>
  <c r="AW51" i="314"/>
  <c r="AW61" i="314"/>
  <c r="AW35" i="314"/>
  <c r="AW78" i="314"/>
  <c r="AW36" i="314"/>
  <c r="AW38" i="314"/>
  <c r="AW40" i="314"/>
  <c r="AW42" i="314"/>
  <c r="AW62" i="314"/>
  <c r="AW63" i="314"/>
  <c r="AW64" i="314"/>
  <c r="AW54" i="265"/>
  <c r="AW53" i="314"/>
  <c r="AW55" i="314"/>
  <c r="AW57" i="314"/>
  <c r="AW58" i="314"/>
  <c r="AW59" i="314"/>
  <c r="AW70" i="314"/>
  <c r="AW67" i="314"/>
  <c r="AW68" i="314"/>
  <c r="AW71" i="314"/>
  <c r="AW72" i="314"/>
  <c r="AW55" i="265"/>
  <c r="AW56" i="265"/>
  <c r="AW232" i="280"/>
  <c r="AW58" i="265"/>
  <c r="AW59" i="265"/>
  <c r="AW158" i="280"/>
  <c r="AW154" i="280"/>
  <c r="AW155" i="280"/>
  <c r="AW156" i="280"/>
  <c r="AW159" i="280"/>
  <c r="AW160" i="280"/>
  <c r="AW161" i="280"/>
  <c r="AW61" i="265"/>
  <c r="AW173" i="280"/>
  <c r="AW169" i="280"/>
  <c r="AW170" i="280"/>
  <c r="AW171" i="280"/>
  <c r="AW174" i="280"/>
  <c r="AW175" i="280"/>
  <c r="AW176" i="280"/>
  <c r="AW62" i="265"/>
  <c r="AW63" i="265"/>
  <c r="AW66" i="265"/>
  <c r="AW31" i="286"/>
  <c r="AW22" i="286"/>
  <c r="AW47" i="286"/>
  <c r="AW30" i="285"/>
  <c r="AW31" i="285"/>
  <c r="AW15" i="265"/>
  <c r="AW16" i="265"/>
  <c r="AW18" i="265"/>
  <c r="AW19" i="265"/>
  <c r="AW151" i="280"/>
  <c r="AW20" i="265"/>
  <c r="AW21" i="265"/>
  <c r="AW10" i="282"/>
  <c r="AW12" i="282"/>
  <c r="AW13" i="282"/>
  <c r="AW23" i="265"/>
  <c r="AW24" i="265"/>
  <c r="AW48" i="286"/>
  <c r="AW49" i="286"/>
  <c r="AW55" i="286"/>
  <c r="AW51" i="286"/>
  <c r="AW52" i="286"/>
  <c r="AW53" i="286"/>
  <c r="AW56" i="286"/>
  <c r="AW57" i="286"/>
  <c r="AW32" i="286"/>
  <c r="AW33" i="286"/>
  <c r="AW80" i="265"/>
  <c r="AW79" i="314"/>
  <c r="AW80" i="314"/>
  <c r="AW81" i="314"/>
  <c r="AW83" i="265"/>
  <c r="AW84" i="265"/>
  <c r="AW33" i="285"/>
  <c r="AW36" i="285"/>
  <c r="AW37" i="285"/>
  <c r="AW76" i="265"/>
  <c r="AW77" i="265"/>
  <c r="AW86" i="265"/>
  <c r="AW100" i="265"/>
  <c r="AW89" i="265"/>
  <c r="AW205" i="280"/>
  <c r="AW206" i="280"/>
  <c r="AW90" i="265"/>
  <c r="AW181" i="280"/>
  <c r="AW164" i="280"/>
  <c r="AW165" i="280"/>
  <c r="AW166" i="280"/>
  <c r="AW182" i="280"/>
  <c r="AW183" i="280"/>
  <c r="AW184" i="280"/>
  <c r="AW91" i="265"/>
  <c r="AW87" i="282"/>
  <c r="AW88" i="282"/>
  <c r="AW89" i="282"/>
  <c r="AW90" i="282"/>
  <c r="AW92" i="265"/>
  <c r="AW23" i="286"/>
  <c r="AW24" i="286"/>
  <c r="AW25" i="286"/>
  <c r="AW94" i="265"/>
  <c r="AW95" i="265"/>
  <c r="AW101" i="265"/>
  <c r="AW102" i="265"/>
  <c r="AX30" i="286"/>
  <c r="AW33" i="282"/>
  <c r="AW34" i="282"/>
  <c r="AX31" i="282"/>
  <c r="AX20" i="282"/>
  <c r="AX22" i="282"/>
  <c r="AX44" i="282"/>
  <c r="AX37" i="282"/>
  <c r="AX202" i="280"/>
  <c r="AX211" i="280"/>
  <c r="AX213" i="280"/>
  <c r="AX216" i="280"/>
  <c r="AX219" i="280"/>
  <c r="AX223" i="280"/>
  <c r="AX226" i="280"/>
  <c r="AX228" i="280"/>
  <c r="AX229" i="280"/>
  <c r="AX231" i="280"/>
  <c r="AX38" i="282"/>
  <c r="AX179" i="280"/>
  <c r="AX149" i="280"/>
  <c r="AX150" i="280"/>
  <c r="AX39" i="282"/>
  <c r="AX40" i="282"/>
  <c r="AX45" i="282"/>
  <c r="AX46" i="282"/>
  <c r="AX48" i="282"/>
  <c r="AX49" i="282"/>
  <c r="AX58" i="282"/>
  <c r="AX54" i="282"/>
  <c r="AW51" i="282"/>
  <c r="AW52" i="282"/>
  <c r="AW77" i="282"/>
  <c r="AW78" i="282"/>
  <c r="AW79" i="282"/>
  <c r="AX76" i="282"/>
  <c r="AX55" i="282"/>
  <c r="AX56" i="282"/>
  <c r="AX59" i="282"/>
  <c r="AX60" i="282"/>
  <c r="AX63" i="282"/>
  <c r="AX65" i="282"/>
  <c r="AX66" i="282"/>
  <c r="AX36" i="265"/>
  <c r="AX37" i="265"/>
  <c r="AX189" i="280"/>
  <c r="AX192" i="280"/>
  <c r="AX195" i="280"/>
  <c r="AX196" i="280"/>
  <c r="AX197" i="280"/>
  <c r="AX43" i="265"/>
  <c r="AX139" i="280"/>
  <c r="AX140" i="280"/>
  <c r="AX143" i="280"/>
  <c r="AX144" i="280"/>
  <c r="AX46" i="265"/>
  <c r="AX48" i="265"/>
  <c r="AX128" i="280"/>
  <c r="AX50" i="265"/>
  <c r="AX104" i="280"/>
  <c r="AX51" i="265"/>
  <c r="AX52" i="265"/>
  <c r="AX45" i="314"/>
  <c r="AX46" i="314"/>
  <c r="AX48" i="314"/>
  <c r="AX50" i="314"/>
  <c r="AX51" i="314"/>
  <c r="AX61" i="314"/>
  <c r="AX35" i="314"/>
  <c r="AX78" i="314"/>
  <c r="AX36" i="314"/>
  <c r="AX38" i="314"/>
  <c r="AX40" i="314"/>
  <c r="AX42" i="314"/>
  <c r="AX62" i="314"/>
  <c r="AX63" i="314"/>
  <c r="AX64" i="314"/>
  <c r="AX54" i="265"/>
  <c r="AX53" i="314"/>
  <c r="AX55" i="314"/>
  <c r="AX57" i="314"/>
  <c r="AX58" i="314"/>
  <c r="AX59" i="314"/>
  <c r="AX70" i="314"/>
  <c r="AX67" i="314"/>
  <c r="AX68" i="314"/>
  <c r="AX71" i="314"/>
  <c r="AX72" i="314"/>
  <c r="AX55" i="265"/>
  <c r="AX56" i="265"/>
  <c r="AX232" i="280"/>
  <c r="AX58" i="265"/>
  <c r="AX59" i="265"/>
  <c r="AX158" i="280"/>
  <c r="AX154" i="280"/>
  <c r="AX155" i="280"/>
  <c r="AX156" i="280"/>
  <c r="AX159" i="280"/>
  <c r="AX160" i="280"/>
  <c r="AX161" i="280"/>
  <c r="AX61" i="265"/>
  <c r="AX173" i="280"/>
  <c r="AX169" i="280"/>
  <c r="AX170" i="280"/>
  <c r="AX171" i="280"/>
  <c r="AX174" i="280"/>
  <c r="AX175" i="280"/>
  <c r="AX176" i="280"/>
  <c r="AX62" i="265"/>
  <c r="AX63" i="265"/>
  <c r="AX66" i="265"/>
  <c r="AX31" i="286"/>
  <c r="AX22" i="286"/>
  <c r="AX47" i="286"/>
  <c r="AX30" i="285"/>
  <c r="AX31" i="285"/>
  <c r="AX15" i="265"/>
  <c r="AX16" i="265"/>
  <c r="AX18" i="265"/>
  <c r="AX19" i="265"/>
  <c r="AX151" i="280"/>
  <c r="AX20" i="265"/>
  <c r="AX21" i="265"/>
  <c r="AX10" i="282"/>
  <c r="AX12" i="282"/>
  <c r="AX13" i="282"/>
  <c r="AX23" i="265"/>
  <c r="AX24" i="265"/>
  <c r="AX48" i="286"/>
  <c r="AX49" i="286"/>
  <c r="AX55" i="286"/>
  <c r="AX51" i="286"/>
  <c r="AX52" i="286"/>
  <c r="AX53" i="286"/>
  <c r="AX56" i="286"/>
  <c r="AX57" i="286"/>
  <c r="AX32" i="286"/>
  <c r="AX33" i="286"/>
  <c r="AX80" i="265"/>
  <c r="AX79" i="314"/>
  <c r="AX80" i="314"/>
  <c r="AX81" i="314"/>
  <c r="AX83" i="265"/>
  <c r="AX84" i="265"/>
  <c r="AX33" i="285"/>
  <c r="AX36" i="285"/>
  <c r="AX37" i="285"/>
  <c r="AX76" i="265"/>
  <c r="AX77" i="265"/>
  <c r="AX86" i="265"/>
  <c r="AX100" i="265"/>
  <c r="AX89" i="265"/>
  <c r="AX205" i="280"/>
  <c r="AX206" i="280"/>
  <c r="AX90" i="265"/>
  <c r="AX181" i="280"/>
  <c r="AX164" i="280"/>
  <c r="AX165" i="280"/>
  <c r="AX166" i="280"/>
  <c r="AX182" i="280"/>
  <c r="AX183" i="280"/>
  <c r="AX184" i="280"/>
  <c r="AX91" i="265"/>
  <c r="AX87" i="282"/>
  <c r="AX88" i="282"/>
  <c r="AX89" i="282"/>
  <c r="AX90" i="282"/>
  <c r="AX92" i="265"/>
  <c r="AX23" i="286"/>
  <c r="AX24" i="286"/>
  <c r="AX25" i="286"/>
  <c r="AX94" i="265"/>
  <c r="AX95" i="265"/>
  <c r="AX101" i="265"/>
  <c r="AX102" i="265"/>
  <c r="AY30" i="286"/>
  <c r="AX33" i="282"/>
  <c r="AX34" i="282"/>
  <c r="AY31" i="282"/>
  <c r="AY20" i="282"/>
  <c r="AY22" i="282"/>
  <c r="AY44" i="282"/>
  <c r="AY37" i="282"/>
  <c r="AY202" i="280"/>
  <c r="AY211" i="280"/>
  <c r="AY213" i="280"/>
  <c r="AY216" i="280"/>
  <c r="AY219" i="280"/>
  <c r="AY223" i="280"/>
  <c r="AY226" i="280"/>
  <c r="AY228" i="280"/>
  <c r="AY229" i="280"/>
  <c r="AY231" i="280"/>
  <c r="AY38" i="282"/>
  <c r="AY179" i="280"/>
  <c r="AY149" i="280"/>
  <c r="AY150" i="280"/>
  <c r="AY39" i="282"/>
  <c r="AY40" i="282"/>
  <c r="AY45" i="282"/>
  <c r="AY46" i="282"/>
  <c r="AY48" i="282"/>
  <c r="AY49" i="282"/>
  <c r="AY58" i="282"/>
  <c r="AY54" i="282"/>
  <c r="AX51" i="282"/>
  <c r="AX52" i="282"/>
  <c r="AX77" i="282"/>
  <c r="AX78" i="282"/>
  <c r="AX79" i="282"/>
  <c r="AY76" i="282"/>
  <c r="AY55" i="282"/>
  <c r="AY56" i="282"/>
  <c r="AY59" i="282"/>
  <c r="AY60" i="282"/>
  <c r="AY63" i="282"/>
  <c r="AY65" i="282"/>
  <c r="AY66" i="282"/>
  <c r="AY36" i="265"/>
  <c r="AY37" i="265"/>
  <c r="AY189" i="280"/>
  <c r="AY192" i="280"/>
  <c r="AY195" i="280"/>
  <c r="AY196" i="280"/>
  <c r="AY197" i="280"/>
  <c r="AY43" i="265"/>
  <c r="AY139" i="280"/>
  <c r="AY140" i="280"/>
  <c r="AY143" i="280"/>
  <c r="AY144" i="280"/>
  <c r="AY46" i="265"/>
  <c r="AY48" i="265"/>
  <c r="AY128" i="280"/>
  <c r="AY50" i="265"/>
  <c r="AY104" i="280"/>
  <c r="AY51" i="265"/>
  <c r="AY52" i="265"/>
  <c r="AY45" i="314"/>
  <c r="AY46" i="314"/>
  <c r="AY48" i="314"/>
  <c r="AY50" i="314"/>
  <c r="AY51" i="314"/>
  <c r="AY61" i="314"/>
  <c r="AY35" i="314"/>
  <c r="AY78" i="314"/>
  <c r="AY36" i="314"/>
  <c r="AY38" i="314"/>
  <c r="AY40" i="314"/>
  <c r="AY42" i="314"/>
  <c r="AY62" i="314"/>
  <c r="AY63" i="314"/>
  <c r="AY64" i="314"/>
  <c r="AY54" i="265"/>
  <c r="AY53" i="314"/>
  <c r="AY55" i="314"/>
  <c r="AY57" i="314"/>
  <c r="AY58" i="314"/>
  <c r="AY59" i="314"/>
  <c r="AY70" i="314"/>
  <c r="AY67" i="314"/>
  <c r="AY68" i="314"/>
  <c r="AY71" i="314"/>
  <c r="AY72" i="314"/>
  <c r="AY55" i="265"/>
  <c r="AY56" i="265"/>
  <c r="AY232" i="280"/>
  <c r="AY58" i="265"/>
  <c r="AY59" i="265"/>
  <c r="AY158" i="280"/>
  <c r="AY154" i="280"/>
  <c r="AY155" i="280"/>
  <c r="AY156" i="280"/>
  <c r="AY159" i="280"/>
  <c r="AY160" i="280"/>
  <c r="AY161" i="280"/>
  <c r="AY61" i="265"/>
  <c r="AY173" i="280"/>
  <c r="AY169" i="280"/>
  <c r="AY170" i="280"/>
  <c r="AY171" i="280"/>
  <c r="AY174" i="280"/>
  <c r="AY175" i="280"/>
  <c r="AY176" i="280"/>
  <c r="AY62" i="265"/>
  <c r="AY63" i="265"/>
  <c r="AY66" i="265"/>
  <c r="AY31" i="286"/>
  <c r="AY22" i="286"/>
  <c r="AY47" i="286"/>
  <c r="AY30" i="285"/>
  <c r="AY31" i="285"/>
  <c r="AY15" i="265"/>
  <c r="AY16" i="265"/>
  <c r="AY18" i="265"/>
  <c r="AY19" i="265"/>
  <c r="AY151" i="280"/>
  <c r="AY20" i="265"/>
  <c r="AY21" i="265"/>
  <c r="AY10" i="282"/>
  <c r="AY12" i="282"/>
  <c r="AY13" i="282"/>
  <c r="AY23" i="265"/>
  <c r="AY24" i="265"/>
  <c r="AY48" i="286"/>
  <c r="AY49" i="286"/>
  <c r="AY55" i="286"/>
  <c r="AY51" i="286"/>
  <c r="AY52" i="286"/>
  <c r="AY53" i="286"/>
  <c r="AY56" i="286"/>
  <c r="AY57" i="286"/>
  <c r="AY32" i="286"/>
  <c r="AY33" i="286"/>
  <c r="AY80" i="265"/>
  <c r="AY79" i="314"/>
  <c r="AY80" i="314"/>
  <c r="AY81" i="314"/>
  <c r="AY83" i="265"/>
  <c r="AY84" i="265"/>
  <c r="AY33" i="285"/>
  <c r="AY36" i="285"/>
  <c r="AY37" i="285"/>
  <c r="AY76" i="265"/>
  <c r="AY77" i="265"/>
  <c r="AY86" i="265"/>
  <c r="AY100" i="265"/>
  <c r="AY89" i="265"/>
  <c r="AY205" i="280"/>
  <c r="AY206" i="280"/>
  <c r="AY90" i="265"/>
  <c r="AY181" i="280"/>
  <c r="AY164" i="280"/>
  <c r="AY165" i="280"/>
  <c r="AY166" i="280"/>
  <c r="AY182" i="280"/>
  <c r="AY183" i="280"/>
  <c r="AY184" i="280"/>
  <c r="AY91" i="265"/>
  <c r="AY87" i="282"/>
  <c r="AY88" i="282"/>
  <c r="AY89" i="282"/>
  <c r="AY90" i="282"/>
  <c r="AY92" i="265"/>
  <c r="AY23" i="286"/>
  <c r="AY24" i="286"/>
  <c r="AY25" i="286"/>
  <c r="AY94" i="265"/>
  <c r="AY95" i="265"/>
  <c r="AY101" i="265"/>
  <c r="AY102" i="265"/>
  <c r="AZ30" i="286"/>
  <c r="AY33" i="282"/>
  <c r="AY34" i="282"/>
  <c r="AZ31" i="282"/>
  <c r="AZ20" i="282"/>
  <c r="AZ22" i="282"/>
  <c r="AZ44" i="282"/>
  <c r="AZ37" i="282"/>
  <c r="AZ202" i="280"/>
  <c r="AZ211" i="280"/>
  <c r="AZ213" i="280"/>
  <c r="AZ216" i="280"/>
  <c r="AZ219" i="280"/>
  <c r="AZ223" i="280"/>
  <c r="AZ226" i="280"/>
  <c r="AZ228" i="280"/>
  <c r="AZ229" i="280"/>
  <c r="AZ231" i="280"/>
  <c r="AZ38" i="282"/>
  <c r="AZ179" i="280"/>
  <c r="AZ149" i="280"/>
  <c r="AZ150" i="280"/>
  <c r="AZ39" i="282"/>
  <c r="AZ40" i="282"/>
  <c r="AZ45" i="282"/>
  <c r="AZ46" i="282"/>
  <c r="AZ48" i="282"/>
  <c r="AZ49" i="282"/>
  <c r="AZ58" i="282"/>
  <c r="AZ54" i="282"/>
  <c r="AY51" i="282"/>
  <c r="AY52" i="282"/>
  <c r="AY77" i="282"/>
  <c r="AY78" i="282"/>
  <c r="AY79" i="282"/>
  <c r="AZ76" i="282"/>
  <c r="AZ55" i="282"/>
  <c r="AZ56" i="282"/>
  <c r="AZ59" i="282"/>
  <c r="AZ60" i="282"/>
  <c r="AZ63" i="282"/>
  <c r="AZ65" i="282"/>
  <c r="AZ66" i="282"/>
  <c r="AZ36" i="265"/>
  <c r="AZ37" i="265"/>
  <c r="AZ189" i="280"/>
  <c r="AZ192" i="280"/>
  <c r="AZ195" i="280"/>
  <c r="AZ196" i="280"/>
  <c r="AZ197" i="280"/>
  <c r="AZ43" i="265"/>
  <c r="AZ139" i="280"/>
  <c r="AZ140" i="280"/>
  <c r="AZ143" i="280"/>
  <c r="AZ144" i="280"/>
  <c r="AZ46" i="265"/>
  <c r="AZ48" i="265"/>
  <c r="AZ128" i="280"/>
  <c r="AZ50" i="265"/>
  <c r="AZ104" i="280"/>
  <c r="AZ51" i="265"/>
  <c r="AZ52" i="265"/>
  <c r="AZ45" i="314"/>
  <c r="AZ46" i="314"/>
  <c r="AZ48" i="314"/>
  <c r="AZ50" i="314"/>
  <c r="AZ51" i="314"/>
  <c r="AZ61" i="314"/>
  <c r="AZ35" i="314"/>
  <c r="AZ78" i="314"/>
  <c r="AZ36" i="314"/>
  <c r="AZ38" i="314"/>
  <c r="AZ40" i="314"/>
  <c r="AZ42" i="314"/>
  <c r="AZ62" i="314"/>
  <c r="AZ63" i="314"/>
  <c r="AZ64" i="314"/>
  <c r="AZ54" i="265"/>
  <c r="AZ53" i="314"/>
  <c r="AZ55" i="314"/>
  <c r="AZ57" i="314"/>
  <c r="AZ58" i="314"/>
  <c r="AZ59" i="314"/>
  <c r="AZ70" i="314"/>
  <c r="AZ67" i="314"/>
  <c r="AZ68" i="314"/>
  <c r="AZ71" i="314"/>
  <c r="AZ72" i="314"/>
  <c r="AZ55" i="265"/>
  <c r="AZ56" i="265"/>
  <c r="AZ232" i="280"/>
  <c r="AZ58" i="265"/>
  <c r="AZ59" i="265"/>
  <c r="AZ158" i="280"/>
  <c r="AZ154" i="280"/>
  <c r="AZ155" i="280"/>
  <c r="AZ156" i="280"/>
  <c r="AZ159" i="280"/>
  <c r="AZ160" i="280"/>
  <c r="AZ161" i="280"/>
  <c r="AZ61" i="265"/>
  <c r="AZ173" i="280"/>
  <c r="AZ169" i="280"/>
  <c r="AZ170" i="280"/>
  <c r="AZ171" i="280"/>
  <c r="AZ174" i="280"/>
  <c r="AZ175" i="280"/>
  <c r="AZ176" i="280"/>
  <c r="AZ62" i="265"/>
  <c r="AZ63" i="265"/>
  <c r="AZ66" i="265"/>
  <c r="AZ31" i="286"/>
  <c r="AZ22" i="286"/>
  <c r="AZ47" i="286"/>
  <c r="AZ30" i="285"/>
  <c r="AZ31" i="285"/>
  <c r="AZ15" i="265"/>
  <c r="AZ16" i="265"/>
  <c r="AZ18" i="265"/>
  <c r="AZ19" i="265"/>
  <c r="AZ151" i="280"/>
  <c r="AZ20" i="265"/>
  <c r="AZ21" i="265"/>
  <c r="AZ10" i="282"/>
  <c r="AZ12" i="282"/>
  <c r="AZ13" i="282"/>
  <c r="AZ23" i="265"/>
  <c r="AZ24" i="265"/>
  <c r="AZ48" i="286"/>
  <c r="AZ49" i="286"/>
  <c r="AZ55" i="286"/>
  <c r="AZ51" i="286"/>
  <c r="AZ52" i="286"/>
  <c r="AZ53" i="286"/>
  <c r="AZ56" i="286"/>
  <c r="AZ57" i="286"/>
  <c r="AZ32" i="286"/>
  <c r="AZ33" i="286"/>
  <c r="AZ80" i="265"/>
  <c r="AZ79" i="314"/>
  <c r="AZ80" i="314"/>
  <c r="AZ81" i="314"/>
  <c r="AZ83" i="265"/>
  <c r="AZ84" i="265"/>
  <c r="AZ33" i="285"/>
  <c r="AZ36" i="285"/>
  <c r="AZ37" i="285"/>
  <c r="AZ76" i="265"/>
  <c r="AZ77" i="265"/>
  <c r="AZ86" i="265"/>
  <c r="AZ100" i="265"/>
  <c r="AZ89" i="265"/>
  <c r="AZ205" i="280"/>
  <c r="AZ206" i="280"/>
  <c r="AZ90" i="265"/>
  <c r="AZ181" i="280"/>
  <c r="AZ164" i="280"/>
  <c r="AZ165" i="280"/>
  <c r="AZ166" i="280"/>
  <c r="AZ182" i="280"/>
  <c r="AZ183" i="280"/>
  <c r="AZ184" i="280"/>
  <c r="AZ91" i="265"/>
  <c r="AZ87" i="282"/>
  <c r="AZ88" i="282"/>
  <c r="AZ89" i="282"/>
  <c r="AZ90" i="282"/>
  <c r="AZ92" i="265"/>
  <c r="AZ23" i="286"/>
  <c r="AZ24" i="286"/>
  <c r="AZ25" i="286"/>
  <c r="AZ94" i="265"/>
  <c r="AZ95" i="265"/>
  <c r="AZ101" i="265"/>
  <c r="AZ102" i="265"/>
  <c r="BA30" i="286"/>
  <c r="AZ33" i="282"/>
  <c r="AZ34" i="282"/>
  <c r="BA31" i="282"/>
  <c r="BA20" i="282"/>
  <c r="BA22" i="282"/>
  <c r="BA44" i="282"/>
  <c r="BA37" i="282"/>
  <c r="BA202" i="280"/>
  <c r="BA211" i="280"/>
  <c r="BA213" i="280"/>
  <c r="BA216" i="280"/>
  <c r="BA219" i="280"/>
  <c r="BA223" i="280"/>
  <c r="BA226" i="280"/>
  <c r="BA228" i="280"/>
  <c r="BA229" i="280"/>
  <c r="BA231" i="280"/>
  <c r="BA38" i="282"/>
  <c r="BA179" i="280"/>
  <c r="BA149" i="280"/>
  <c r="BA150" i="280"/>
  <c r="BA39" i="282"/>
  <c r="BA40" i="282"/>
  <c r="BA45" i="282"/>
  <c r="BA46" i="282"/>
  <c r="BA48" i="282"/>
  <c r="BA49" i="282"/>
  <c r="BA58" i="282"/>
  <c r="BA54" i="282"/>
  <c r="AZ51" i="282"/>
  <c r="AZ52" i="282"/>
  <c r="AZ77" i="282"/>
  <c r="AZ78" i="282"/>
  <c r="AZ79" i="282"/>
  <c r="BA76" i="282"/>
  <c r="BA55" i="282"/>
  <c r="BA56" i="282"/>
  <c r="BA59" i="282"/>
  <c r="BA60" i="282"/>
  <c r="BA63" i="282"/>
  <c r="BA65" i="282"/>
  <c r="BA66" i="282"/>
  <c r="BA36" i="265"/>
  <c r="BA37" i="265"/>
  <c r="BA189" i="280"/>
  <c r="BA192" i="280"/>
  <c r="BA195" i="280"/>
  <c r="BA196" i="280"/>
  <c r="BA197" i="280"/>
  <c r="BA43" i="265"/>
  <c r="BA139" i="280"/>
  <c r="BA140" i="280"/>
  <c r="BA143" i="280"/>
  <c r="BA144" i="280"/>
  <c r="BA46" i="265"/>
  <c r="BA48" i="265"/>
  <c r="BA128" i="280"/>
  <c r="BA50" i="265"/>
  <c r="BA104" i="280"/>
  <c r="BA51" i="265"/>
  <c r="BA52" i="265"/>
  <c r="BA45" i="314"/>
  <c r="BA46" i="314"/>
  <c r="BA48" i="314"/>
  <c r="BA50" i="314"/>
  <c r="BA51" i="314"/>
  <c r="BA61" i="314"/>
  <c r="BA35" i="314"/>
  <c r="BA78" i="314"/>
  <c r="BA36" i="314"/>
  <c r="BA38" i="314"/>
  <c r="BA40" i="314"/>
  <c r="BA42" i="314"/>
  <c r="BA62" i="314"/>
  <c r="BA63" i="314"/>
  <c r="BA64" i="314"/>
  <c r="BA54" i="265"/>
  <c r="BA53" i="314"/>
  <c r="BA55" i="314"/>
  <c r="BA57" i="314"/>
  <c r="BA58" i="314"/>
  <c r="BA59" i="314"/>
  <c r="BA70" i="314"/>
  <c r="BA67" i="314"/>
  <c r="BA68" i="314"/>
  <c r="BA71" i="314"/>
  <c r="BA72" i="314"/>
  <c r="BA55" i="265"/>
  <c r="BA56" i="265"/>
  <c r="BA232" i="280"/>
  <c r="BA58" i="265"/>
  <c r="BA59" i="265"/>
  <c r="BA158" i="280"/>
  <c r="BA154" i="280"/>
  <c r="BA155" i="280"/>
  <c r="BA156" i="280"/>
  <c r="BA159" i="280"/>
  <c r="BA160" i="280"/>
  <c r="BA161" i="280"/>
  <c r="BA61" i="265"/>
  <c r="BA173" i="280"/>
  <c r="BA169" i="280"/>
  <c r="BA170" i="280"/>
  <c r="BA171" i="280"/>
  <c r="BA174" i="280"/>
  <c r="BA175" i="280"/>
  <c r="BA176" i="280"/>
  <c r="BA62" i="265"/>
  <c r="BA63" i="265"/>
  <c r="BA66" i="265"/>
  <c r="BA31" i="286"/>
  <c r="BA22" i="286"/>
  <c r="BA47" i="286"/>
  <c r="BA30" i="285"/>
  <c r="BA31" i="285"/>
  <c r="BA15" i="265"/>
  <c r="BA16" i="265"/>
  <c r="BA18" i="265"/>
  <c r="BA19" i="265"/>
  <c r="BA151" i="280"/>
  <c r="BA20" i="265"/>
  <c r="BA21" i="265"/>
  <c r="BA10" i="282"/>
  <c r="BA12" i="282"/>
  <c r="BA13" i="282"/>
  <c r="BA23" i="265"/>
  <c r="BA24" i="265"/>
  <c r="BA48" i="286"/>
  <c r="BA49" i="286"/>
  <c r="BA55" i="286"/>
  <c r="BA51" i="286"/>
  <c r="BA52" i="286"/>
  <c r="BA53" i="286"/>
  <c r="BA56" i="286"/>
  <c r="BA57" i="286"/>
  <c r="BA32" i="286"/>
  <c r="BA33" i="286"/>
  <c r="BA80" i="265"/>
  <c r="BA79" i="314"/>
  <c r="BA80" i="314"/>
  <c r="BA81" i="314"/>
  <c r="BA83" i="265"/>
  <c r="BA84" i="265"/>
  <c r="BA33" i="285"/>
  <c r="BA36" i="285"/>
  <c r="BA37" i="285"/>
  <c r="BA76" i="265"/>
  <c r="BA77" i="265"/>
  <c r="BA86" i="265"/>
  <c r="BA100" i="265"/>
  <c r="BA89" i="265"/>
  <c r="BA205" i="280"/>
  <c r="BA206" i="280"/>
  <c r="BA90" i="265"/>
  <c r="BA181" i="280"/>
  <c r="BA164" i="280"/>
  <c r="BA165" i="280"/>
  <c r="BA166" i="280"/>
  <c r="BA182" i="280"/>
  <c r="BA183" i="280"/>
  <c r="BA184" i="280"/>
  <c r="BA91" i="265"/>
  <c r="BA87" i="282"/>
  <c r="BA88" i="282"/>
  <c r="BA89" i="282"/>
  <c r="BA90" i="282"/>
  <c r="BA92" i="265"/>
  <c r="BA23" i="286"/>
  <c r="BA24" i="286"/>
  <c r="BA25" i="286"/>
  <c r="BA94" i="265"/>
  <c r="BA95" i="265"/>
  <c r="BA101" i="265"/>
  <c r="BA102" i="265"/>
  <c r="BB30" i="286"/>
  <c r="BA33" i="282"/>
  <c r="BA34" i="282"/>
  <c r="BB31" i="282"/>
  <c r="BB20" i="282"/>
  <c r="BB22" i="282"/>
  <c r="BB44" i="282"/>
  <c r="BB37" i="282"/>
  <c r="BB202" i="280"/>
  <c r="BB211" i="280"/>
  <c r="BB213" i="280"/>
  <c r="BB216" i="280"/>
  <c r="BB219" i="280"/>
  <c r="BB223" i="280"/>
  <c r="BB226" i="280"/>
  <c r="BB228" i="280"/>
  <c r="BB229" i="280"/>
  <c r="BB231" i="280"/>
  <c r="BB38" i="282"/>
  <c r="BB179" i="280"/>
  <c r="BB149" i="280"/>
  <c r="BB150" i="280"/>
  <c r="BB39" i="282"/>
  <c r="BB40" i="282"/>
  <c r="BB45" i="282"/>
  <c r="BB46" i="282"/>
  <c r="BB48" i="282"/>
  <c r="BB49" i="282"/>
  <c r="BB58" i="282"/>
  <c r="BB54" i="282"/>
  <c r="BA51" i="282"/>
  <c r="BA52" i="282"/>
  <c r="BA77" i="282"/>
  <c r="BA78" i="282"/>
  <c r="BA79" i="282"/>
  <c r="BB76" i="282"/>
  <c r="BB55" i="282"/>
  <c r="BB56" i="282"/>
  <c r="BB59" i="282"/>
  <c r="BB60" i="282"/>
  <c r="BB63" i="282"/>
  <c r="BB65" i="282"/>
  <c r="BB66" i="282"/>
  <c r="BB36" i="265"/>
  <c r="BB37" i="265"/>
  <c r="BB189" i="280"/>
  <c r="BB192" i="280"/>
  <c r="BB195" i="280"/>
  <c r="BB196" i="280"/>
  <c r="BB197" i="280"/>
  <c r="BB43" i="265"/>
  <c r="BB139" i="280"/>
  <c r="BB140" i="280"/>
  <c r="BB143" i="280"/>
  <c r="BB144" i="280"/>
  <c r="BB46" i="265"/>
  <c r="BB48" i="265"/>
  <c r="BB128" i="280"/>
  <c r="BB50" i="265"/>
  <c r="BB104" i="280"/>
  <c r="BB51" i="265"/>
  <c r="BB52" i="265"/>
  <c r="BB45" i="314"/>
  <c r="BB46" i="314"/>
  <c r="BB48" i="314"/>
  <c r="BB50" i="314"/>
  <c r="BB51" i="314"/>
  <c r="BB61" i="314"/>
  <c r="BB35" i="314"/>
  <c r="BB78" i="314"/>
  <c r="BB36" i="314"/>
  <c r="BB38" i="314"/>
  <c r="BB40" i="314"/>
  <c r="BB42" i="314"/>
  <c r="BB62" i="314"/>
  <c r="BB63" i="314"/>
  <c r="BB64" i="314"/>
  <c r="BB54" i="265"/>
  <c r="BB53" i="314"/>
  <c r="BB55" i="314"/>
  <c r="BB57" i="314"/>
  <c r="BB58" i="314"/>
  <c r="BB59" i="314"/>
  <c r="BB70" i="314"/>
  <c r="BB67" i="314"/>
  <c r="BB68" i="314"/>
  <c r="BB71" i="314"/>
  <c r="BB72" i="314"/>
  <c r="BB55" i="265"/>
  <c r="BB56" i="265"/>
  <c r="BB232" i="280"/>
  <c r="BB58" i="265"/>
  <c r="BB59" i="265"/>
  <c r="BB158" i="280"/>
  <c r="BB154" i="280"/>
  <c r="BB155" i="280"/>
  <c r="BB156" i="280"/>
  <c r="BB159" i="280"/>
  <c r="BB160" i="280"/>
  <c r="BB161" i="280"/>
  <c r="BB61" i="265"/>
  <c r="BB173" i="280"/>
  <c r="BB169" i="280"/>
  <c r="BB170" i="280"/>
  <c r="BB171" i="280"/>
  <c r="BB174" i="280"/>
  <c r="BB175" i="280"/>
  <c r="BB176" i="280"/>
  <c r="BB62" i="265"/>
  <c r="BB63" i="265"/>
  <c r="BB66" i="265"/>
  <c r="BB31" i="286"/>
  <c r="BB22" i="286"/>
  <c r="BB47" i="286"/>
  <c r="BB30" i="285"/>
  <c r="BB31" i="285"/>
  <c r="BB15" i="265"/>
  <c r="BB16" i="265"/>
  <c r="BB18" i="265"/>
  <c r="BB19" i="265"/>
  <c r="BB151" i="280"/>
  <c r="BB20" i="265"/>
  <c r="BB21" i="265"/>
  <c r="BB10" i="282"/>
  <c r="BB12" i="282"/>
  <c r="BB13" i="282"/>
  <c r="BB23" i="265"/>
  <c r="BB24" i="265"/>
  <c r="BB48" i="286"/>
  <c r="BB49" i="286"/>
  <c r="BB55" i="286"/>
  <c r="BB51" i="286"/>
  <c r="BB52" i="286"/>
  <c r="BB53" i="286"/>
  <c r="BB56" i="286"/>
  <c r="BB57" i="286"/>
  <c r="BB32" i="286"/>
  <c r="BB33" i="286"/>
  <c r="BB80" i="265"/>
  <c r="BB79" i="314"/>
  <c r="BB80" i="314"/>
  <c r="BB81" i="314"/>
  <c r="BB83" i="265"/>
  <c r="BB84" i="265"/>
  <c r="BB33" i="285"/>
  <c r="BB36" i="285"/>
  <c r="BB37" i="285"/>
  <c r="BB76" i="265"/>
  <c r="BB77" i="265"/>
  <c r="BB86" i="265"/>
  <c r="BB100" i="265"/>
  <c r="BB89" i="265"/>
  <c r="BB205" i="280"/>
  <c r="BB206" i="280"/>
  <c r="BB90" i="265"/>
  <c r="BB181" i="280"/>
  <c r="BB164" i="280"/>
  <c r="BB165" i="280"/>
  <c r="BB166" i="280"/>
  <c r="BB182" i="280"/>
  <c r="BB183" i="280"/>
  <c r="BB184" i="280"/>
  <c r="BB91" i="265"/>
  <c r="BB87" i="282"/>
  <c r="BB88" i="282"/>
  <c r="BB89" i="282"/>
  <c r="BB90" i="282"/>
  <c r="BB92" i="265"/>
  <c r="BB23" i="286"/>
  <c r="BB24" i="286"/>
  <c r="BB25" i="286"/>
  <c r="BB94" i="265"/>
  <c r="BB95" i="265"/>
  <c r="BB101" i="265"/>
  <c r="BB102" i="265"/>
  <c r="BC30" i="286"/>
  <c r="BB33" i="282"/>
  <c r="BB34" i="282"/>
  <c r="BC31" i="282"/>
  <c r="BC20" i="282"/>
  <c r="BC22" i="282"/>
  <c r="BC44" i="282"/>
  <c r="BC37" i="282"/>
  <c r="BC202" i="280"/>
  <c r="BC211" i="280"/>
  <c r="BC213" i="280"/>
  <c r="BC216" i="280"/>
  <c r="BC219" i="280"/>
  <c r="BC223" i="280"/>
  <c r="BC226" i="280"/>
  <c r="BC228" i="280"/>
  <c r="BC229" i="280"/>
  <c r="BC231" i="280"/>
  <c r="BC38" i="282"/>
  <c r="BC179" i="280"/>
  <c r="BC149" i="280"/>
  <c r="BC150" i="280"/>
  <c r="BC39" i="282"/>
  <c r="BC40" i="282"/>
  <c r="BC45" i="282"/>
  <c r="BC46" i="282"/>
  <c r="BC48" i="282"/>
  <c r="BC49" i="282"/>
  <c r="BC58" i="282"/>
  <c r="BC54" i="282"/>
  <c r="BB51" i="282"/>
  <c r="BB52" i="282"/>
  <c r="BB77" i="282"/>
  <c r="BB78" i="282"/>
  <c r="BB79" i="282"/>
  <c r="BC76" i="282"/>
  <c r="BC55" i="282"/>
  <c r="BC56" i="282"/>
  <c r="BC59" i="282"/>
  <c r="BC60" i="282"/>
  <c r="BC63" i="282"/>
  <c r="BC65" i="282"/>
  <c r="BC66" i="282"/>
  <c r="BC36" i="265"/>
  <c r="BC37" i="265"/>
  <c r="BC189" i="280"/>
  <c r="BC192" i="280"/>
  <c r="BC195" i="280"/>
  <c r="BC196" i="280"/>
  <c r="BC197" i="280"/>
  <c r="BC43" i="265"/>
  <c r="BC139" i="280"/>
  <c r="BC140" i="280"/>
  <c r="BC143" i="280"/>
  <c r="BC144" i="280"/>
  <c r="BC46" i="265"/>
  <c r="BC48" i="265"/>
  <c r="BC128" i="280"/>
  <c r="BC50" i="265"/>
  <c r="BC104" i="280"/>
  <c r="BC51" i="265"/>
  <c r="BC52" i="265"/>
  <c r="BC45" i="314"/>
  <c r="BC46" i="314"/>
  <c r="BC48" i="314"/>
  <c r="BC50" i="314"/>
  <c r="BC51" i="314"/>
  <c r="BC61" i="314"/>
  <c r="BC35" i="314"/>
  <c r="BC78" i="314"/>
  <c r="BC36" i="314"/>
  <c r="BC38" i="314"/>
  <c r="BC40" i="314"/>
  <c r="BC42" i="314"/>
  <c r="BC62" i="314"/>
  <c r="BC63" i="314"/>
  <c r="BC64" i="314"/>
  <c r="BC54" i="265"/>
  <c r="BC53" i="314"/>
  <c r="BC55" i="314"/>
  <c r="BC57" i="314"/>
  <c r="BC58" i="314"/>
  <c r="BC59" i="314"/>
  <c r="BC70" i="314"/>
  <c r="BC67" i="314"/>
  <c r="BC68" i="314"/>
  <c r="BC71" i="314"/>
  <c r="BC72" i="314"/>
  <c r="BC55" i="265"/>
  <c r="BC56" i="265"/>
  <c r="BC232" i="280"/>
  <c r="BC58" i="265"/>
  <c r="BC59" i="265"/>
  <c r="BC158" i="280"/>
  <c r="BC154" i="280"/>
  <c r="BC155" i="280"/>
  <c r="BC156" i="280"/>
  <c r="BC159" i="280"/>
  <c r="BC160" i="280"/>
  <c r="BC161" i="280"/>
  <c r="BC61" i="265"/>
  <c r="BC173" i="280"/>
  <c r="BC169" i="280"/>
  <c r="BC170" i="280"/>
  <c r="BC171" i="280"/>
  <c r="BC174" i="280"/>
  <c r="BC175" i="280"/>
  <c r="BC176" i="280"/>
  <c r="BC62" i="265"/>
  <c r="BC63" i="265"/>
  <c r="BC66" i="265"/>
  <c r="BC31" i="286"/>
  <c r="BC22" i="286"/>
  <c r="BC47" i="286"/>
  <c r="BC30" i="285"/>
  <c r="BC31" i="285"/>
  <c r="BC15" i="265"/>
  <c r="BC16" i="265"/>
  <c r="BC18" i="265"/>
  <c r="BC19" i="265"/>
  <c r="BC151" i="280"/>
  <c r="BC20" i="265"/>
  <c r="BC21" i="265"/>
  <c r="BC10" i="282"/>
  <c r="BC12" i="282"/>
  <c r="BC13" i="282"/>
  <c r="BC23" i="265"/>
  <c r="BC24" i="265"/>
  <c r="BC48" i="286"/>
  <c r="BC49" i="286"/>
  <c r="BC55" i="286"/>
  <c r="BC51" i="286"/>
  <c r="BC52" i="286"/>
  <c r="BC53" i="286"/>
  <c r="BC56" i="286"/>
  <c r="BC57" i="286"/>
  <c r="BC32" i="286"/>
  <c r="BC33" i="286"/>
  <c r="BC80" i="265"/>
  <c r="BC79" i="314"/>
  <c r="BC80" i="314"/>
  <c r="BC81" i="314"/>
  <c r="BC83" i="265"/>
  <c r="BC84" i="265"/>
  <c r="BC33" i="285"/>
  <c r="BC36" i="285"/>
  <c r="BC37" i="285"/>
  <c r="BC76" i="265"/>
  <c r="BC77" i="265"/>
  <c r="BC86" i="265"/>
  <c r="BC100" i="265"/>
  <c r="BC89" i="265"/>
  <c r="BC205" i="280"/>
  <c r="BC206" i="280"/>
  <c r="BC90" i="265"/>
  <c r="BC181" i="280"/>
  <c r="BC164" i="280"/>
  <c r="BC165" i="280"/>
  <c r="BC166" i="280"/>
  <c r="BC182" i="280"/>
  <c r="BC183" i="280"/>
  <c r="BC184" i="280"/>
  <c r="BC91" i="265"/>
  <c r="BC87" i="282"/>
  <c r="BC88" i="282"/>
  <c r="BC89" i="282"/>
  <c r="BC90" i="282"/>
  <c r="BC92" i="265"/>
  <c r="BC23" i="286"/>
  <c r="BC24" i="286"/>
  <c r="BC25" i="286"/>
  <c r="BC94" i="265"/>
  <c r="BC95" i="265"/>
  <c r="BC101" i="265"/>
  <c r="BC102" i="265"/>
  <c r="BD30" i="286"/>
  <c r="BC33" i="282"/>
  <c r="BC34" i="282"/>
  <c r="BD31" i="282"/>
  <c r="BD20" i="282"/>
  <c r="BD22" i="282"/>
  <c r="BD44" i="282"/>
  <c r="BD37" i="282"/>
  <c r="BD202" i="280"/>
  <c r="BD211" i="280"/>
  <c r="BD213" i="280"/>
  <c r="BD216" i="280"/>
  <c r="BD219" i="280"/>
  <c r="BD223" i="280"/>
  <c r="BD226" i="280"/>
  <c r="BD228" i="280"/>
  <c r="BD229" i="280"/>
  <c r="BD231" i="280"/>
  <c r="BD38" i="282"/>
  <c r="BD179" i="280"/>
  <c r="BD149" i="280"/>
  <c r="BD150" i="280"/>
  <c r="BD39" i="282"/>
  <c r="BD40" i="282"/>
  <c r="BD45" i="282"/>
  <c r="BD46" i="282"/>
  <c r="BD48" i="282"/>
  <c r="BD49" i="282"/>
  <c r="BD58" i="282"/>
  <c r="BD54" i="282"/>
  <c r="BC51" i="282"/>
  <c r="BC52" i="282"/>
  <c r="BC77" i="282"/>
  <c r="BC78" i="282"/>
  <c r="BC79" i="282"/>
  <c r="BD76" i="282"/>
  <c r="BD55" i="282"/>
  <c r="BD56" i="282"/>
  <c r="BD59" i="282"/>
  <c r="BD60" i="282"/>
  <c r="BD63" i="282"/>
  <c r="BD65" i="282"/>
  <c r="BD66" i="282"/>
  <c r="BD36" i="265"/>
  <c r="BD37" i="265"/>
  <c r="BD189" i="280"/>
  <c r="BD192" i="280"/>
  <c r="BD195" i="280"/>
  <c r="BD196" i="280"/>
  <c r="BD197" i="280"/>
  <c r="BD43" i="265"/>
  <c r="BD139" i="280"/>
  <c r="BD140" i="280"/>
  <c r="BD143" i="280"/>
  <c r="BD144" i="280"/>
  <c r="BD46" i="265"/>
  <c r="BD48" i="265"/>
  <c r="BD128" i="280"/>
  <c r="BD50" i="265"/>
  <c r="BD104" i="280"/>
  <c r="BD51" i="265"/>
  <c r="BD52" i="265"/>
  <c r="BD45" i="314"/>
  <c r="BD46" i="314"/>
  <c r="BD48" i="314"/>
  <c r="BD50" i="314"/>
  <c r="BD51" i="314"/>
  <c r="BD61" i="314"/>
  <c r="BD35" i="314"/>
  <c r="BD78" i="314"/>
  <c r="BD36" i="314"/>
  <c r="BD38" i="314"/>
  <c r="BD40" i="314"/>
  <c r="BD42" i="314"/>
  <c r="BD62" i="314"/>
  <c r="BD63" i="314"/>
  <c r="BD64" i="314"/>
  <c r="BD54" i="265"/>
  <c r="BD53" i="314"/>
  <c r="BD55" i="314"/>
  <c r="BD57" i="314"/>
  <c r="BD58" i="314"/>
  <c r="BD59" i="314"/>
  <c r="BD70" i="314"/>
  <c r="BD67" i="314"/>
  <c r="BD68" i="314"/>
  <c r="BD71" i="314"/>
  <c r="BD72" i="314"/>
  <c r="BD55" i="265"/>
  <c r="BD56" i="265"/>
  <c r="BD232" i="280"/>
  <c r="BD58" i="265"/>
  <c r="BD59" i="265"/>
  <c r="BD158" i="280"/>
  <c r="BD154" i="280"/>
  <c r="BD155" i="280"/>
  <c r="BD156" i="280"/>
  <c r="BD159" i="280"/>
  <c r="BD160" i="280"/>
  <c r="BD161" i="280"/>
  <c r="BD61" i="265"/>
  <c r="BD173" i="280"/>
  <c r="BD169" i="280"/>
  <c r="BD170" i="280"/>
  <c r="BD171" i="280"/>
  <c r="BD174" i="280"/>
  <c r="BD175" i="280"/>
  <c r="BD176" i="280"/>
  <c r="BD62" i="265"/>
  <c r="BD63" i="265"/>
  <c r="BD66" i="265"/>
  <c r="BD31" i="286"/>
  <c r="BD22" i="286"/>
  <c r="BD47" i="286"/>
  <c r="BD30" i="285"/>
  <c r="BD31" i="285"/>
  <c r="BD15" i="265"/>
  <c r="BD16" i="265"/>
  <c r="BD18" i="265"/>
  <c r="BD19" i="265"/>
  <c r="BD151" i="280"/>
  <c r="BD20" i="265"/>
  <c r="BD21" i="265"/>
  <c r="BD10" i="282"/>
  <c r="BD12" i="282"/>
  <c r="BD13" i="282"/>
  <c r="BD23" i="265"/>
  <c r="BD24" i="265"/>
  <c r="BD48" i="286"/>
  <c r="BD49" i="286"/>
  <c r="BD55" i="286"/>
  <c r="BD51" i="286"/>
  <c r="BD52" i="286"/>
  <c r="BD53" i="286"/>
  <c r="BD56" i="286"/>
  <c r="BD57" i="286"/>
  <c r="BD32" i="286"/>
  <c r="BD33" i="286"/>
  <c r="BD80" i="265"/>
  <c r="BD79" i="314"/>
  <c r="BD80" i="314"/>
  <c r="BD81" i="314"/>
  <c r="BD83" i="265"/>
  <c r="BD84" i="265"/>
  <c r="BD33" i="285"/>
  <c r="BD36" i="285"/>
  <c r="BD37" i="285"/>
  <c r="BD76" i="265"/>
  <c r="BD77" i="265"/>
  <c r="BD86" i="265"/>
  <c r="BD100" i="265"/>
  <c r="BD89" i="265"/>
  <c r="BD205" i="280"/>
  <c r="BD206" i="280"/>
  <c r="BD90" i="265"/>
  <c r="BD181" i="280"/>
  <c r="BD164" i="280"/>
  <c r="BD165" i="280"/>
  <c r="BD166" i="280"/>
  <c r="BD182" i="280"/>
  <c r="BD183" i="280"/>
  <c r="BD184" i="280"/>
  <c r="BD91" i="265"/>
  <c r="BD87" i="282"/>
  <c r="BD88" i="282"/>
  <c r="BD89" i="282"/>
  <c r="BD90" i="282"/>
  <c r="BD92" i="265"/>
  <c r="BD23" i="286"/>
  <c r="BD24" i="286"/>
  <c r="BD25" i="286"/>
  <c r="BD94" i="265"/>
  <c r="BD95" i="265"/>
  <c r="BD101" i="265"/>
  <c r="BD102" i="265"/>
  <c r="BE30" i="286"/>
  <c r="BD33" i="282"/>
  <c r="BD34" i="282"/>
  <c r="BE31" i="282"/>
  <c r="BE20" i="282"/>
  <c r="BE22" i="282"/>
  <c r="BE44" i="282"/>
  <c r="BE37" i="282"/>
  <c r="BE202" i="280"/>
  <c r="BE229" i="280"/>
  <c r="BE231" i="280"/>
  <c r="BE38" i="282"/>
  <c r="BE40" i="282"/>
  <c r="BE45" i="282"/>
  <c r="BE46" i="282"/>
  <c r="BE48" i="282"/>
  <c r="BE49" i="282"/>
  <c r="BE58" i="282"/>
  <c r="BE54" i="282"/>
  <c r="BD51" i="282"/>
  <c r="BD52" i="282"/>
  <c r="BD77" i="282"/>
  <c r="BD78" i="282"/>
  <c r="BD79" i="282"/>
  <c r="BE76" i="282"/>
  <c r="BE55" i="282"/>
  <c r="BE56" i="282"/>
  <c r="BE59" i="282"/>
  <c r="BE60" i="282"/>
  <c r="BE63" i="282"/>
  <c r="BE65" i="282"/>
  <c r="BE66" i="282"/>
  <c r="BE36" i="265"/>
  <c r="BE37" i="265"/>
  <c r="BE189" i="280"/>
  <c r="BE192" i="280"/>
  <c r="BE195" i="280"/>
  <c r="BE196" i="280"/>
  <c r="BE197" i="280"/>
  <c r="BE43" i="265"/>
  <c r="BE139" i="280"/>
  <c r="BE140" i="280"/>
  <c r="BE143" i="280"/>
  <c r="BE144" i="280"/>
  <c r="BE46" i="265"/>
  <c r="BE48" i="265"/>
  <c r="BE128" i="280"/>
  <c r="BE50" i="265"/>
  <c r="BE104" i="280"/>
  <c r="BE51" i="265"/>
  <c r="BE52" i="265"/>
  <c r="BE45" i="314"/>
  <c r="BE46" i="314"/>
  <c r="BE48" i="314"/>
  <c r="BE50" i="314"/>
  <c r="BE51" i="314"/>
  <c r="BE61" i="314"/>
  <c r="BE35" i="314"/>
  <c r="BE78" i="314"/>
  <c r="BE36" i="314"/>
  <c r="BE38" i="314"/>
  <c r="BE40" i="314"/>
  <c r="BE42" i="314"/>
  <c r="BE62" i="314"/>
  <c r="BE63" i="314"/>
  <c r="BE64" i="314"/>
  <c r="BE54" i="265"/>
  <c r="BE53" i="314"/>
  <c r="BE55" i="314"/>
  <c r="BE57" i="314"/>
  <c r="BE58" i="314"/>
  <c r="BE59" i="314"/>
  <c r="BE70" i="314"/>
  <c r="BE67" i="314"/>
  <c r="BE68" i="314"/>
  <c r="BE71" i="314"/>
  <c r="BE72" i="314"/>
  <c r="BE55" i="265"/>
  <c r="BE56" i="265"/>
  <c r="BE232" i="280"/>
  <c r="BE58" i="265"/>
  <c r="BE59" i="265"/>
  <c r="BE154" i="280"/>
  <c r="BE155" i="280"/>
  <c r="BE156" i="280"/>
  <c r="BE159" i="280"/>
  <c r="BE160" i="280"/>
  <c r="BE161" i="280"/>
  <c r="BE61" i="265"/>
  <c r="BE179" i="280"/>
  <c r="BE173" i="280"/>
  <c r="BE169" i="280"/>
  <c r="BE170" i="280"/>
  <c r="BE171" i="280"/>
  <c r="BE174" i="280"/>
  <c r="BE175" i="280"/>
  <c r="BE176" i="280"/>
  <c r="BE62" i="265"/>
  <c r="BE63" i="265"/>
  <c r="BE66" i="265"/>
  <c r="BE31" i="286"/>
  <c r="BE22" i="286"/>
  <c r="BE47" i="286"/>
  <c r="BE30" i="285"/>
  <c r="BE31" i="285"/>
  <c r="BE15" i="265"/>
  <c r="BE16" i="265"/>
  <c r="BE18" i="265"/>
  <c r="BE19" i="265"/>
  <c r="BE21" i="265"/>
  <c r="BE10" i="282"/>
  <c r="BE12" i="282"/>
  <c r="BE13" i="282"/>
  <c r="BE23" i="265"/>
  <c r="BE24" i="265"/>
  <c r="BE48" i="286"/>
  <c r="BE49" i="286"/>
  <c r="BE55" i="286"/>
  <c r="BE51" i="286"/>
  <c r="BE52" i="286"/>
  <c r="BE53" i="286"/>
  <c r="BE56" i="286"/>
  <c r="BE57" i="286"/>
  <c r="BE32" i="286"/>
  <c r="BE33" i="286"/>
  <c r="BE80" i="265"/>
  <c r="BE79" i="314"/>
  <c r="BE80" i="314"/>
  <c r="BE81" i="314"/>
  <c r="BE83" i="265"/>
  <c r="BE84" i="265"/>
  <c r="BE33" i="285"/>
  <c r="BE36" i="285"/>
  <c r="BE37" i="285"/>
  <c r="BE76" i="265"/>
  <c r="BE77" i="265"/>
  <c r="BE86" i="265"/>
  <c r="BE100" i="265"/>
  <c r="BE89" i="265"/>
  <c r="BE205" i="280"/>
  <c r="BE206" i="280"/>
  <c r="BE90" i="265"/>
  <c r="BE181" i="280"/>
  <c r="BE165" i="280"/>
  <c r="BE166" i="280"/>
  <c r="BE182" i="280"/>
  <c r="BE183" i="280"/>
  <c r="BE184" i="280"/>
  <c r="BE91" i="265"/>
  <c r="BE87" i="282"/>
  <c r="BE88" i="282"/>
  <c r="BE89" i="282"/>
  <c r="BE90" i="282"/>
  <c r="BE92" i="265"/>
  <c r="BE23" i="286"/>
  <c r="BE24" i="286"/>
  <c r="BE25" i="286"/>
  <c r="BE94" i="265"/>
  <c r="BE95" i="265"/>
  <c r="BE101" i="265"/>
  <c r="BE102" i="265"/>
  <c r="BF30" i="286"/>
  <c r="BE33" i="282"/>
  <c r="BE34" i="282"/>
  <c r="BF31" i="282"/>
  <c r="BF20" i="282"/>
  <c r="BF22" i="282"/>
  <c r="BF44" i="282"/>
  <c r="BF37" i="282"/>
  <c r="BF202" i="280"/>
  <c r="BF229" i="280"/>
  <c r="BF231" i="280"/>
  <c r="BF38" i="282"/>
  <c r="BF40" i="282"/>
  <c r="BF45" i="282"/>
  <c r="BF46" i="282"/>
  <c r="BF48" i="282"/>
  <c r="BF49" i="282"/>
  <c r="BF58" i="282"/>
  <c r="BF54" i="282"/>
  <c r="BE51" i="282"/>
  <c r="BE52" i="282"/>
  <c r="BE77" i="282"/>
  <c r="BE78" i="282"/>
  <c r="BE79" i="282"/>
  <c r="BF76" i="282"/>
  <c r="BF55" i="282"/>
  <c r="BF56" i="282"/>
  <c r="BF59" i="282"/>
  <c r="BF60" i="282"/>
  <c r="BF63" i="282"/>
  <c r="BF65" i="282"/>
  <c r="BF66" i="282"/>
  <c r="BF36" i="265"/>
  <c r="BF37" i="265"/>
  <c r="BF189" i="280"/>
  <c r="BF192" i="280"/>
  <c r="BF195" i="280"/>
  <c r="BF196" i="280"/>
  <c r="BF197" i="280"/>
  <c r="BF43" i="265"/>
  <c r="BF139" i="280"/>
  <c r="BF140" i="280"/>
  <c r="BF143" i="280"/>
  <c r="BF144" i="280"/>
  <c r="BF46" i="265"/>
  <c r="BF48" i="265"/>
  <c r="BF128" i="280"/>
  <c r="BF50" i="265"/>
  <c r="BF104" i="280"/>
  <c r="BF51" i="265"/>
  <c r="BF52" i="265"/>
  <c r="BF45" i="314"/>
  <c r="BF46" i="314"/>
  <c r="BF48" i="314"/>
  <c r="BF50" i="314"/>
  <c r="BF51" i="314"/>
  <c r="BF61" i="314"/>
  <c r="BF35" i="314"/>
  <c r="BF78" i="314"/>
  <c r="BF36" i="314"/>
  <c r="BF38" i="314"/>
  <c r="BF40" i="314"/>
  <c r="BF42" i="314"/>
  <c r="BF62" i="314"/>
  <c r="BF63" i="314"/>
  <c r="BF64" i="314"/>
  <c r="BF54" i="265"/>
  <c r="BF53" i="314"/>
  <c r="BF55" i="314"/>
  <c r="BF57" i="314"/>
  <c r="BF58" i="314"/>
  <c r="BF59" i="314"/>
  <c r="BF70" i="314"/>
  <c r="BF67" i="314"/>
  <c r="BF68" i="314"/>
  <c r="BF71" i="314"/>
  <c r="BF72" i="314"/>
  <c r="BF55" i="265"/>
  <c r="BF56" i="265"/>
  <c r="BF232" i="280"/>
  <c r="BF58" i="265"/>
  <c r="BF59" i="265"/>
  <c r="BF154" i="280"/>
  <c r="BF155" i="280"/>
  <c r="BF156" i="280"/>
  <c r="BF159" i="280"/>
  <c r="BF160" i="280"/>
  <c r="BF161" i="280"/>
  <c r="BF61" i="265"/>
  <c r="BF179" i="280"/>
  <c r="BF173" i="280"/>
  <c r="BF169" i="280"/>
  <c r="BF170" i="280"/>
  <c r="BF171" i="280"/>
  <c r="BF174" i="280"/>
  <c r="BF175" i="280"/>
  <c r="BF176" i="280"/>
  <c r="BF62" i="265"/>
  <c r="BF63" i="265"/>
  <c r="BF66" i="265"/>
  <c r="BF31" i="286"/>
  <c r="BF22" i="286"/>
  <c r="BF47" i="286"/>
  <c r="BF30" i="285"/>
  <c r="BF31" i="285"/>
  <c r="BF15" i="265"/>
  <c r="BF16" i="265"/>
  <c r="BF18" i="265"/>
  <c r="BF19" i="265"/>
  <c r="BF21" i="265"/>
  <c r="BF10" i="282"/>
  <c r="BF12" i="282"/>
  <c r="BF13" i="282"/>
  <c r="BF23" i="265"/>
  <c r="BF24" i="265"/>
  <c r="BF48" i="286"/>
  <c r="BF49" i="286"/>
  <c r="BF55" i="286"/>
  <c r="BF51" i="286"/>
  <c r="BF52" i="286"/>
  <c r="BF53" i="286"/>
  <c r="BF56" i="286"/>
  <c r="BF57" i="286"/>
  <c r="BF32" i="286"/>
  <c r="BF33" i="286"/>
  <c r="BF80" i="265"/>
  <c r="BF79" i="314"/>
  <c r="BF80" i="314"/>
  <c r="BF81" i="314"/>
  <c r="BF83" i="265"/>
  <c r="BF84" i="265"/>
  <c r="BF33" i="285"/>
  <c r="BF36" i="285"/>
  <c r="BF37" i="285"/>
  <c r="BF76" i="265"/>
  <c r="BF77" i="265"/>
  <c r="BF86" i="265"/>
  <c r="BF100" i="265"/>
  <c r="BF89" i="265"/>
  <c r="BF205" i="280"/>
  <c r="BF206" i="280"/>
  <c r="BF90" i="265"/>
  <c r="BF181" i="280"/>
  <c r="BF165" i="280"/>
  <c r="BF166" i="280"/>
  <c r="BF182" i="280"/>
  <c r="BF183" i="280"/>
  <c r="BF184" i="280"/>
  <c r="BF91" i="265"/>
  <c r="BF87" i="282"/>
  <c r="BF88" i="282"/>
  <c r="BF89" i="282"/>
  <c r="BF90" i="282"/>
  <c r="BF92" i="265"/>
  <c r="BF23" i="286"/>
  <c r="BF24" i="286"/>
  <c r="BF25" i="286"/>
  <c r="BF94" i="265"/>
  <c r="BF95" i="265"/>
  <c r="BF101" i="265"/>
  <c r="BF102" i="265"/>
  <c r="BG30" i="286"/>
  <c r="BF33" i="282"/>
  <c r="BF34" i="282"/>
  <c r="BG31" i="282"/>
  <c r="BG20" i="282"/>
  <c r="BG22" i="282"/>
  <c r="BG44" i="282"/>
  <c r="BG37" i="282"/>
  <c r="BG202" i="280"/>
  <c r="BG229" i="280"/>
  <c r="BG231" i="280"/>
  <c r="BG38" i="282"/>
  <c r="BG40" i="282"/>
  <c r="BG45" i="282"/>
  <c r="BG46" i="282"/>
  <c r="BG48" i="282"/>
  <c r="BG49" i="282"/>
  <c r="BG58" i="282"/>
  <c r="BG54" i="282"/>
  <c r="BF51" i="282"/>
  <c r="BF52" i="282"/>
  <c r="BF77" i="282"/>
  <c r="BF78" i="282"/>
  <c r="BF79" i="282"/>
  <c r="BG76" i="282"/>
  <c r="BG55" i="282"/>
  <c r="BG56" i="282"/>
  <c r="BG59" i="282"/>
  <c r="BG60" i="282"/>
  <c r="BG63" i="282"/>
  <c r="BG65" i="282"/>
  <c r="BG66" i="282"/>
  <c r="BG36" i="265"/>
  <c r="BG37" i="265"/>
  <c r="BG189" i="280"/>
  <c r="BG192" i="280"/>
  <c r="BG195" i="280"/>
  <c r="BG196" i="280"/>
  <c r="BG197" i="280"/>
  <c r="BG43" i="265"/>
  <c r="BG139" i="280"/>
  <c r="BG140" i="280"/>
  <c r="BG143" i="280"/>
  <c r="BG144" i="280"/>
  <c r="BG46" i="265"/>
  <c r="BG48" i="265"/>
  <c r="BG128" i="280"/>
  <c r="BG50" i="265"/>
  <c r="BG104" i="280"/>
  <c r="BG51" i="265"/>
  <c r="BG52" i="265"/>
  <c r="BG45" i="314"/>
  <c r="BG46" i="314"/>
  <c r="BG48" i="314"/>
  <c r="BG50" i="314"/>
  <c r="BG51" i="314"/>
  <c r="BG61" i="314"/>
  <c r="BG35" i="314"/>
  <c r="BG78" i="314"/>
  <c r="BG36" i="314"/>
  <c r="BG38" i="314"/>
  <c r="BG40" i="314"/>
  <c r="BG42" i="314"/>
  <c r="BG62" i="314"/>
  <c r="BG63" i="314"/>
  <c r="BG64" i="314"/>
  <c r="BG54" i="265"/>
  <c r="BG53" i="314"/>
  <c r="BG55" i="314"/>
  <c r="BG57" i="314"/>
  <c r="BG58" i="314"/>
  <c r="BG59" i="314"/>
  <c r="BG70" i="314"/>
  <c r="BG67" i="314"/>
  <c r="BG68" i="314"/>
  <c r="BG71" i="314"/>
  <c r="BG72" i="314"/>
  <c r="BG55" i="265"/>
  <c r="BG56" i="265"/>
  <c r="BG232" i="280"/>
  <c r="BG58" i="265"/>
  <c r="BG59" i="265"/>
  <c r="BG154" i="280"/>
  <c r="BG155" i="280"/>
  <c r="BG156" i="280"/>
  <c r="BG159" i="280"/>
  <c r="BG160" i="280"/>
  <c r="BG161" i="280"/>
  <c r="BG61" i="265"/>
  <c r="BG179" i="280"/>
  <c r="BG173" i="280"/>
  <c r="BG169" i="280"/>
  <c r="BG170" i="280"/>
  <c r="BG171" i="280"/>
  <c r="BG174" i="280"/>
  <c r="BG175" i="280"/>
  <c r="BG176" i="280"/>
  <c r="BG62" i="265"/>
  <c r="BG63" i="265"/>
  <c r="BG66" i="265"/>
  <c r="BG31" i="286"/>
  <c r="BG22" i="286"/>
  <c r="BG47" i="286"/>
  <c r="BG30" i="285"/>
  <c r="BG31" i="285"/>
  <c r="BG15" i="265"/>
  <c r="BG16" i="265"/>
  <c r="BG18" i="265"/>
  <c r="BG19" i="265"/>
  <c r="BG21" i="265"/>
  <c r="BG10" i="282"/>
  <c r="BG12" i="282"/>
  <c r="BG13" i="282"/>
  <c r="BG23" i="265"/>
  <c r="BG24" i="265"/>
  <c r="BG48" i="286"/>
  <c r="BG49" i="286"/>
  <c r="BG55" i="286"/>
  <c r="BG51" i="286"/>
  <c r="BG52" i="286"/>
  <c r="BG53" i="286"/>
  <c r="BG56" i="286"/>
  <c r="BG57" i="286"/>
  <c r="BG32" i="286"/>
  <c r="BG33" i="286"/>
  <c r="BG80" i="265"/>
  <c r="BG79" i="314"/>
  <c r="BG80" i="314"/>
  <c r="BG81" i="314"/>
  <c r="BG83" i="265"/>
  <c r="BG84" i="265"/>
  <c r="BG33" i="285"/>
  <c r="BG36" i="285"/>
  <c r="BG37" i="285"/>
  <c r="BG76" i="265"/>
  <c r="BG77" i="265"/>
  <c r="BG86" i="265"/>
  <c r="BG100" i="265"/>
  <c r="BG89" i="265"/>
  <c r="BG205" i="280"/>
  <c r="BG206" i="280"/>
  <c r="BG90" i="265"/>
  <c r="BG181" i="280"/>
  <c r="BG165" i="280"/>
  <c r="BG166" i="280"/>
  <c r="BG182" i="280"/>
  <c r="BG183" i="280"/>
  <c r="BG184" i="280"/>
  <c r="BG91" i="265"/>
  <c r="BG87" i="282"/>
  <c r="BG88" i="282"/>
  <c r="BG89" i="282"/>
  <c r="BG90" i="282"/>
  <c r="BG92" i="265"/>
  <c r="BG23" i="286"/>
  <c r="BG24" i="286"/>
  <c r="BG25" i="286"/>
  <c r="BG94" i="265"/>
  <c r="BG95" i="265"/>
  <c r="BG101" i="265"/>
  <c r="BG102" i="265"/>
  <c r="BH30" i="286"/>
  <c r="BG33" i="282"/>
  <c r="BG34" i="282"/>
  <c r="BH31" i="282"/>
  <c r="BH20" i="282"/>
  <c r="BH22" i="282"/>
  <c r="BH44" i="282"/>
  <c r="BH37" i="282"/>
  <c r="BH202" i="280"/>
  <c r="BH229" i="280"/>
  <c r="BH231" i="280"/>
  <c r="BH38" i="282"/>
  <c r="BH40" i="282"/>
  <c r="BH45" i="282"/>
  <c r="BH46" i="282"/>
  <c r="BH48" i="282"/>
  <c r="BH49" i="282"/>
  <c r="BH58" i="282"/>
  <c r="BH54" i="282"/>
  <c r="BG51" i="282"/>
  <c r="BG52" i="282"/>
  <c r="BG77" i="282"/>
  <c r="BG78" i="282"/>
  <c r="BG79" i="282"/>
  <c r="BH76" i="282"/>
  <c r="BH55" i="282"/>
  <c r="BH56" i="282"/>
  <c r="BH59" i="282"/>
  <c r="BH60" i="282"/>
  <c r="BH63" i="282"/>
  <c r="BH65" i="282"/>
  <c r="BH66" i="282"/>
  <c r="BH36" i="265"/>
  <c r="BH37" i="265"/>
  <c r="BH189" i="280"/>
  <c r="BH192" i="280"/>
  <c r="BH195" i="280"/>
  <c r="BH196" i="280"/>
  <c r="BH197" i="280"/>
  <c r="BH43" i="265"/>
  <c r="BH139" i="280"/>
  <c r="BH140" i="280"/>
  <c r="BH143" i="280"/>
  <c r="BH144" i="280"/>
  <c r="BH46" i="265"/>
  <c r="BH48" i="265"/>
  <c r="BH128" i="280"/>
  <c r="BH50" i="265"/>
  <c r="BH104" i="280"/>
  <c r="BH51" i="265"/>
  <c r="BH52" i="265"/>
  <c r="BH45" i="314"/>
  <c r="BH46" i="314"/>
  <c r="BH48" i="314"/>
  <c r="BH50" i="314"/>
  <c r="BH51" i="314"/>
  <c r="BH61" i="314"/>
  <c r="BH35" i="314"/>
  <c r="BH78" i="314"/>
  <c r="BH36" i="314"/>
  <c r="BH38" i="314"/>
  <c r="BH40" i="314"/>
  <c r="BH42" i="314"/>
  <c r="BH62" i="314"/>
  <c r="BH63" i="314"/>
  <c r="BH64" i="314"/>
  <c r="BH54" i="265"/>
  <c r="BH53" i="314"/>
  <c r="BH55" i="314"/>
  <c r="BH57" i="314"/>
  <c r="BH58" i="314"/>
  <c r="BH59" i="314"/>
  <c r="BH70" i="314"/>
  <c r="BH67" i="314"/>
  <c r="BH68" i="314"/>
  <c r="BH71" i="314"/>
  <c r="BH72" i="314"/>
  <c r="BH55" i="265"/>
  <c r="BH56" i="265"/>
  <c r="BH232" i="280"/>
  <c r="BH58" i="265"/>
  <c r="BH59" i="265"/>
  <c r="BH154" i="280"/>
  <c r="BH155" i="280"/>
  <c r="BH156" i="280"/>
  <c r="BH159" i="280"/>
  <c r="BH160" i="280"/>
  <c r="BH161" i="280"/>
  <c r="BH61" i="265"/>
  <c r="BH179" i="280"/>
  <c r="BH173" i="280"/>
  <c r="BH169" i="280"/>
  <c r="BH170" i="280"/>
  <c r="BH171" i="280"/>
  <c r="BH174" i="280"/>
  <c r="BH175" i="280"/>
  <c r="BH176" i="280"/>
  <c r="BH62" i="265"/>
  <c r="BH63" i="265"/>
  <c r="BH66" i="265"/>
  <c r="BH31" i="286"/>
  <c r="BH22" i="286"/>
  <c r="BH47" i="286"/>
  <c r="BH30" i="285"/>
  <c r="BH31" i="285"/>
  <c r="BH15" i="265"/>
  <c r="BH16" i="265"/>
  <c r="BH18" i="265"/>
  <c r="BH19" i="265"/>
  <c r="BH21" i="265"/>
  <c r="BH10" i="282"/>
  <c r="BH12" i="282"/>
  <c r="BH13" i="282"/>
  <c r="BH23" i="265"/>
  <c r="BH24" i="265"/>
  <c r="BH48" i="286"/>
  <c r="BH49" i="286"/>
  <c r="BH55" i="286"/>
  <c r="BH51" i="286"/>
  <c r="BH52" i="286"/>
  <c r="BH53" i="286"/>
  <c r="BH56" i="286"/>
  <c r="BH57" i="286"/>
  <c r="BH32" i="286"/>
  <c r="BH33" i="286"/>
  <c r="BH80" i="265"/>
  <c r="BH79" i="314"/>
  <c r="BH80" i="314"/>
  <c r="BH81" i="314"/>
  <c r="BH83" i="265"/>
  <c r="BH84" i="265"/>
  <c r="BH33" i="285"/>
  <c r="BH36" i="285"/>
  <c r="BH37" i="285"/>
  <c r="BH76" i="265"/>
  <c r="BH77" i="265"/>
  <c r="BH86" i="265"/>
  <c r="BH100" i="265"/>
  <c r="BH89" i="265"/>
  <c r="BH205" i="280"/>
  <c r="BH206" i="280"/>
  <c r="BH90" i="265"/>
  <c r="BH181" i="280"/>
  <c r="BH165" i="280"/>
  <c r="BH166" i="280"/>
  <c r="BH182" i="280"/>
  <c r="BH183" i="280"/>
  <c r="BH184" i="280"/>
  <c r="BH91" i="265"/>
  <c r="BH87" i="282"/>
  <c r="BH88" i="282"/>
  <c r="BH89" i="282"/>
  <c r="BH90" i="282"/>
  <c r="BH92" i="265"/>
  <c r="BH23" i="286"/>
  <c r="BH24" i="286"/>
  <c r="BH25" i="286"/>
  <c r="BH94" i="265"/>
  <c r="BH95" i="265"/>
  <c r="BH101" i="265"/>
  <c r="BH102" i="265"/>
  <c r="BI30" i="286"/>
  <c r="BH33" i="282"/>
  <c r="BH34" i="282"/>
  <c r="BI31" i="282"/>
  <c r="BI20" i="282"/>
  <c r="BI22" i="282"/>
  <c r="BI44" i="282"/>
  <c r="BI37" i="282"/>
  <c r="BI202" i="280"/>
  <c r="BI229" i="280"/>
  <c r="BI231" i="280"/>
  <c r="BI38" i="282"/>
  <c r="BI40" i="282"/>
  <c r="BI45" i="282"/>
  <c r="BI46" i="282"/>
  <c r="BI48" i="282"/>
  <c r="BI49" i="282"/>
  <c r="BI58" i="282"/>
  <c r="BI54" i="282"/>
  <c r="BH51" i="282"/>
  <c r="BH52" i="282"/>
  <c r="BH77" i="282"/>
  <c r="BH78" i="282"/>
  <c r="BH79" i="282"/>
  <c r="BI76" i="282"/>
  <c r="BI55" i="282"/>
  <c r="BI56" i="282"/>
  <c r="BI59" i="282"/>
  <c r="BI60" i="282"/>
  <c r="BI63" i="282"/>
  <c r="BI65" i="282"/>
  <c r="BI66" i="282"/>
  <c r="BI36" i="265"/>
  <c r="BI37" i="265"/>
  <c r="BI189" i="280"/>
  <c r="BI192" i="280"/>
  <c r="BI195" i="280"/>
  <c r="BI196" i="280"/>
  <c r="BI197" i="280"/>
  <c r="BI43" i="265"/>
  <c r="BI139" i="280"/>
  <c r="BI140" i="280"/>
  <c r="BI143" i="280"/>
  <c r="BI144" i="280"/>
  <c r="BI46" i="265"/>
  <c r="BI48" i="265"/>
  <c r="BI128" i="280"/>
  <c r="BI50" i="265"/>
  <c r="BI104" i="280"/>
  <c r="BI51" i="265"/>
  <c r="BI52" i="265"/>
  <c r="BI45" i="314"/>
  <c r="BI46" i="314"/>
  <c r="BI48" i="314"/>
  <c r="BI50" i="314"/>
  <c r="BI51" i="314"/>
  <c r="BI61" i="314"/>
  <c r="BI35" i="314"/>
  <c r="BI78" i="314"/>
  <c r="BI36" i="314"/>
  <c r="BI38" i="314"/>
  <c r="BI40" i="314"/>
  <c r="BI42" i="314"/>
  <c r="BI62" i="314"/>
  <c r="BI63" i="314"/>
  <c r="BI64" i="314"/>
  <c r="BI54" i="265"/>
  <c r="BI53" i="314"/>
  <c r="BI55" i="314"/>
  <c r="BI57" i="314"/>
  <c r="BI58" i="314"/>
  <c r="BI59" i="314"/>
  <c r="BI70" i="314"/>
  <c r="BI67" i="314"/>
  <c r="BI68" i="314"/>
  <c r="BI71" i="314"/>
  <c r="BI72" i="314"/>
  <c r="BI55" i="265"/>
  <c r="BI56" i="265"/>
  <c r="BI232" i="280"/>
  <c r="BI58" i="265"/>
  <c r="BI59" i="265"/>
  <c r="BI154" i="280"/>
  <c r="BI155" i="280"/>
  <c r="BI156" i="280"/>
  <c r="BI159" i="280"/>
  <c r="BI160" i="280"/>
  <c r="BI161" i="280"/>
  <c r="BI61" i="265"/>
  <c r="BI179" i="280"/>
  <c r="BI173" i="280"/>
  <c r="BI169" i="280"/>
  <c r="BI170" i="280"/>
  <c r="BI171" i="280"/>
  <c r="BI174" i="280"/>
  <c r="BI175" i="280"/>
  <c r="BI176" i="280"/>
  <c r="BI62" i="265"/>
  <c r="BI63" i="265"/>
  <c r="BI66" i="265"/>
  <c r="BI31" i="286"/>
  <c r="BI22" i="286"/>
  <c r="BI47" i="286"/>
  <c r="BI30" i="285"/>
  <c r="BI31" i="285"/>
  <c r="BI15" i="265"/>
  <c r="BI16" i="265"/>
  <c r="BI18" i="265"/>
  <c r="BI19" i="265"/>
  <c r="BI21" i="265"/>
  <c r="BI10" i="282"/>
  <c r="BI12" i="282"/>
  <c r="BI13" i="282"/>
  <c r="BI23" i="265"/>
  <c r="BI24" i="265"/>
  <c r="BI48" i="286"/>
  <c r="BI49" i="286"/>
  <c r="BI55" i="286"/>
  <c r="BI51" i="286"/>
  <c r="BI52" i="286"/>
  <c r="BI53" i="286"/>
  <c r="BI56" i="286"/>
  <c r="BI57" i="286"/>
  <c r="BI32" i="286"/>
  <c r="BI33" i="286"/>
  <c r="BI80" i="265"/>
  <c r="BI79" i="314"/>
  <c r="BI80" i="314"/>
  <c r="BI81" i="314"/>
  <c r="BI83" i="265"/>
  <c r="BI84" i="265"/>
  <c r="BI33" i="285"/>
  <c r="BI36" i="285"/>
  <c r="BI37" i="285"/>
  <c r="BI76" i="265"/>
  <c r="BI77" i="265"/>
  <c r="BI86" i="265"/>
  <c r="BI100" i="265"/>
  <c r="BI89" i="265"/>
  <c r="BI205" i="280"/>
  <c r="BI206" i="280"/>
  <c r="BI90" i="265"/>
  <c r="BI181" i="280"/>
  <c r="BI165" i="280"/>
  <c r="BI166" i="280"/>
  <c r="BI182" i="280"/>
  <c r="BI183" i="280"/>
  <c r="BI184" i="280"/>
  <c r="BI91" i="265"/>
  <c r="BI87" i="282"/>
  <c r="BI88" i="282"/>
  <c r="BI89" i="282"/>
  <c r="BI90" i="282"/>
  <c r="BI92" i="265"/>
  <c r="BI23" i="286"/>
  <c r="BI24" i="286"/>
  <c r="BI25" i="286"/>
  <c r="BI94" i="265"/>
  <c r="BI95" i="265"/>
  <c r="BI101" i="265"/>
  <c r="BI102" i="265"/>
  <c r="BJ30" i="286"/>
  <c r="BI33" i="282"/>
  <c r="BI34" i="282"/>
  <c r="BJ31" i="282"/>
  <c r="BJ20" i="282"/>
  <c r="BJ22" i="282"/>
  <c r="BJ44" i="282"/>
  <c r="BJ37" i="282"/>
  <c r="BJ202" i="280"/>
  <c r="BJ229" i="280"/>
  <c r="BJ231" i="280"/>
  <c r="BJ38" i="282"/>
  <c r="BJ40" i="282"/>
  <c r="BJ45" i="282"/>
  <c r="BJ46" i="282"/>
  <c r="BJ48" i="282"/>
  <c r="BJ49" i="282"/>
  <c r="BJ58" i="282"/>
  <c r="BJ54" i="282"/>
  <c r="BI51" i="282"/>
  <c r="BI52" i="282"/>
  <c r="BI77" i="282"/>
  <c r="BI78" i="282"/>
  <c r="BI79" i="282"/>
  <c r="BJ76" i="282"/>
  <c r="BJ55" i="282"/>
  <c r="BJ56" i="282"/>
  <c r="BJ59" i="282"/>
  <c r="BJ60" i="282"/>
  <c r="BJ63" i="282"/>
  <c r="BJ65" i="282"/>
  <c r="BJ66" i="282"/>
  <c r="BJ36" i="265"/>
  <c r="BJ37" i="265"/>
  <c r="BJ189" i="280"/>
  <c r="BJ192" i="280"/>
  <c r="BJ195" i="280"/>
  <c r="BJ196" i="280"/>
  <c r="BJ197" i="280"/>
  <c r="BJ43" i="265"/>
  <c r="BJ139" i="280"/>
  <c r="BJ140" i="280"/>
  <c r="BJ143" i="280"/>
  <c r="BJ144" i="280"/>
  <c r="BJ46" i="265"/>
  <c r="BJ48" i="265"/>
  <c r="BJ128" i="280"/>
  <c r="BJ50" i="265"/>
  <c r="BJ104" i="280"/>
  <c r="BJ51" i="265"/>
  <c r="BJ52" i="265"/>
  <c r="BJ45" i="314"/>
  <c r="BJ46" i="314"/>
  <c r="BJ48" i="314"/>
  <c r="BJ50" i="314"/>
  <c r="BJ51" i="314"/>
  <c r="BJ61" i="314"/>
  <c r="BJ35" i="314"/>
  <c r="BJ78" i="314"/>
  <c r="BJ36" i="314"/>
  <c r="BJ38" i="314"/>
  <c r="BJ40" i="314"/>
  <c r="BJ42" i="314"/>
  <c r="BJ62" i="314"/>
  <c r="BJ63" i="314"/>
  <c r="BJ64" i="314"/>
  <c r="BJ54" i="265"/>
  <c r="BJ53" i="314"/>
  <c r="BJ55" i="314"/>
  <c r="BJ57" i="314"/>
  <c r="BJ58" i="314"/>
  <c r="BJ59" i="314"/>
  <c r="BJ70" i="314"/>
  <c r="BJ67" i="314"/>
  <c r="BJ68" i="314"/>
  <c r="BJ71" i="314"/>
  <c r="BJ72" i="314"/>
  <c r="BJ55" i="265"/>
  <c r="BJ56" i="265"/>
  <c r="BJ232" i="280"/>
  <c r="BJ58" i="265"/>
  <c r="BJ59" i="265"/>
  <c r="BJ154" i="280"/>
  <c r="BJ155" i="280"/>
  <c r="BJ156" i="280"/>
  <c r="BJ159" i="280"/>
  <c r="BJ160" i="280"/>
  <c r="BJ161" i="280"/>
  <c r="BJ61" i="265"/>
  <c r="BJ179" i="280"/>
  <c r="BJ173" i="280"/>
  <c r="BJ169" i="280"/>
  <c r="BJ170" i="280"/>
  <c r="BJ171" i="280"/>
  <c r="BJ174" i="280"/>
  <c r="BJ175" i="280"/>
  <c r="BJ176" i="280"/>
  <c r="BJ62" i="265"/>
  <c r="BJ63" i="265"/>
  <c r="BJ66" i="265"/>
  <c r="BJ31" i="286"/>
  <c r="BJ22" i="286"/>
  <c r="BJ47" i="286"/>
  <c r="BJ30" i="285"/>
  <c r="BJ31" i="285"/>
  <c r="BJ15" i="265"/>
  <c r="BJ16" i="265"/>
  <c r="BJ18" i="265"/>
  <c r="BJ19" i="265"/>
  <c r="BJ21" i="265"/>
  <c r="BJ10" i="282"/>
  <c r="BJ12" i="282"/>
  <c r="BJ13" i="282"/>
  <c r="BJ23" i="265"/>
  <c r="BJ24" i="265"/>
  <c r="BJ48" i="286"/>
  <c r="BJ49" i="286"/>
  <c r="BJ55" i="286"/>
  <c r="BJ51" i="286"/>
  <c r="BJ52" i="286"/>
  <c r="BJ53" i="286"/>
  <c r="BJ56" i="286"/>
  <c r="BJ57" i="286"/>
  <c r="BJ32" i="286"/>
  <c r="BJ33" i="286"/>
  <c r="BJ80" i="265"/>
  <c r="BJ79" i="314"/>
  <c r="BJ80" i="314"/>
  <c r="BJ81" i="314"/>
  <c r="BJ83" i="265"/>
  <c r="BJ84" i="265"/>
  <c r="BJ33" i="285"/>
  <c r="BJ36" i="285"/>
  <c r="BJ37" i="285"/>
  <c r="BJ76" i="265"/>
  <c r="BJ77" i="265"/>
  <c r="BJ86" i="265"/>
  <c r="BJ100" i="265"/>
  <c r="BJ89" i="265"/>
  <c r="BJ205" i="280"/>
  <c r="BJ206" i="280"/>
  <c r="BJ90" i="265"/>
  <c r="BJ181" i="280"/>
  <c r="BJ165" i="280"/>
  <c r="BJ166" i="280"/>
  <c r="BJ182" i="280"/>
  <c r="BJ183" i="280"/>
  <c r="BJ184" i="280"/>
  <c r="BJ91" i="265"/>
  <c r="BJ87" i="282"/>
  <c r="BJ88" i="282"/>
  <c r="BJ89" i="282"/>
  <c r="BJ90" i="282"/>
  <c r="BJ92" i="265"/>
  <c r="BJ23" i="286"/>
  <c r="BJ24" i="286"/>
  <c r="BJ25" i="286"/>
  <c r="BJ94" i="265"/>
  <c r="BJ95" i="265"/>
  <c r="BJ101" i="265"/>
  <c r="BJ102" i="265"/>
  <c r="BK30" i="286"/>
  <c r="BJ33" i="282"/>
  <c r="BJ34" i="282"/>
  <c r="BK31" i="282"/>
  <c r="BK20" i="282"/>
  <c r="BK22" i="282"/>
  <c r="BK44" i="282"/>
  <c r="BK37" i="282"/>
  <c r="BK202" i="280"/>
  <c r="BK229" i="280"/>
  <c r="BK231" i="280"/>
  <c r="BK38" i="282"/>
  <c r="BK40" i="282"/>
  <c r="BK45" i="282"/>
  <c r="BK46" i="282"/>
  <c r="BK48" i="282"/>
  <c r="BK49" i="282"/>
  <c r="BK58" i="282"/>
  <c r="BK54" i="282"/>
  <c r="BJ51" i="282"/>
  <c r="BJ52" i="282"/>
  <c r="BJ77" i="282"/>
  <c r="BJ78" i="282"/>
  <c r="BJ79" i="282"/>
  <c r="BK76" i="282"/>
  <c r="BK55" i="282"/>
  <c r="BK56" i="282"/>
  <c r="BK59" i="282"/>
  <c r="BK60" i="282"/>
  <c r="BK63" i="282"/>
  <c r="BK65" i="282"/>
  <c r="BK66" i="282"/>
  <c r="BK36" i="265"/>
  <c r="BK37" i="265"/>
  <c r="BK189" i="280"/>
  <c r="BK192" i="280"/>
  <c r="BK195" i="280"/>
  <c r="BK196" i="280"/>
  <c r="BK197" i="280"/>
  <c r="BK43" i="265"/>
  <c r="BK139" i="280"/>
  <c r="BK140" i="280"/>
  <c r="BK143" i="280"/>
  <c r="BK144" i="280"/>
  <c r="BK46" i="265"/>
  <c r="BK48" i="265"/>
  <c r="BK128" i="280"/>
  <c r="BK50" i="265"/>
  <c r="BK104" i="280"/>
  <c r="BK51" i="265"/>
  <c r="BK52" i="265"/>
  <c r="BK45" i="314"/>
  <c r="BK46" i="314"/>
  <c r="BK48" i="314"/>
  <c r="BK50" i="314"/>
  <c r="BK51" i="314"/>
  <c r="BK61" i="314"/>
  <c r="BK35" i="314"/>
  <c r="BK78" i="314"/>
  <c r="BK36" i="314"/>
  <c r="BK38" i="314"/>
  <c r="BK40" i="314"/>
  <c r="BK42" i="314"/>
  <c r="BK62" i="314"/>
  <c r="BK63" i="314"/>
  <c r="BK64" i="314"/>
  <c r="BK54" i="265"/>
  <c r="BK53" i="314"/>
  <c r="BK55" i="314"/>
  <c r="BK57" i="314"/>
  <c r="BK58" i="314"/>
  <c r="BK59" i="314"/>
  <c r="BK70" i="314"/>
  <c r="BK67" i="314"/>
  <c r="BK68" i="314"/>
  <c r="BK71" i="314"/>
  <c r="BK72" i="314"/>
  <c r="BK55" i="265"/>
  <c r="BK56" i="265"/>
  <c r="BK232" i="280"/>
  <c r="BK58" i="265"/>
  <c r="BK59" i="265"/>
  <c r="BK154" i="280"/>
  <c r="BK155" i="280"/>
  <c r="BK156" i="280"/>
  <c r="BK159" i="280"/>
  <c r="BK160" i="280"/>
  <c r="BK161" i="280"/>
  <c r="BK61" i="265"/>
  <c r="BK179" i="280"/>
  <c r="BK173" i="280"/>
  <c r="BK169" i="280"/>
  <c r="BK170" i="280"/>
  <c r="BK171" i="280"/>
  <c r="BK174" i="280"/>
  <c r="BK175" i="280"/>
  <c r="BK176" i="280"/>
  <c r="BK62" i="265"/>
  <c r="BK63" i="265"/>
  <c r="BK66" i="265"/>
  <c r="BK31" i="286"/>
  <c r="BK22" i="286"/>
  <c r="BK47" i="286"/>
  <c r="BK30" i="285"/>
  <c r="BK31" i="285"/>
  <c r="BK15" i="265"/>
  <c r="BK16" i="265"/>
  <c r="BK18" i="265"/>
  <c r="BK19" i="265"/>
  <c r="BK21" i="265"/>
  <c r="BK10" i="282"/>
  <c r="BK12" i="282"/>
  <c r="BK13" i="282"/>
  <c r="BK23" i="265"/>
  <c r="BK24" i="265"/>
  <c r="BK48" i="286"/>
  <c r="BK49" i="286"/>
  <c r="BK55" i="286"/>
  <c r="BK51" i="286"/>
  <c r="BK52" i="286"/>
  <c r="BK53" i="286"/>
  <c r="BK56" i="286"/>
  <c r="BK57" i="286"/>
  <c r="BK32" i="286"/>
  <c r="BK33" i="286"/>
  <c r="BK80" i="265"/>
  <c r="BK79" i="314"/>
  <c r="BK80" i="314"/>
  <c r="BK81" i="314"/>
  <c r="BK83" i="265"/>
  <c r="BK84" i="265"/>
  <c r="BK33" i="285"/>
  <c r="BK36" i="285"/>
  <c r="BK37" i="285"/>
  <c r="BK76" i="265"/>
  <c r="BK77" i="265"/>
  <c r="BK86" i="265"/>
  <c r="BK100" i="265"/>
  <c r="BK89" i="265"/>
  <c r="BK205" i="280"/>
  <c r="BK206" i="280"/>
  <c r="BK90" i="265"/>
  <c r="BK181" i="280"/>
  <c r="BK165" i="280"/>
  <c r="BK166" i="280"/>
  <c r="BK182" i="280"/>
  <c r="BK183" i="280"/>
  <c r="BK184" i="280"/>
  <c r="BK91" i="265"/>
  <c r="BK87" i="282"/>
  <c r="BK88" i="282"/>
  <c r="BK89" i="282"/>
  <c r="BK90" i="282"/>
  <c r="BK92" i="265"/>
  <c r="BK23" i="286"/>
  <c r="BK24" i="286"/>
  <c r="BK25" i="286"/>
  <c r="BK94" i="265"/>
  <c r="BK95" i="265"/>
  <c r="BK101" i="265"/>
  <c r="BK102" i="265"/>
  <c r="BL30" i="286"/>
  <c r="BK33" i="282"/>
  <c r="BK34" i="282"/>
  <c r="BL31" i="282"/>
  <c r="BL20" i="282"/>
  <c r="BL22" i="282"/>
  <c r="BL44" i="282"/>
  <c r="BL37" i="282"/>
  <c r="BL202" i="280"/>
  <c r="BL229" i="280"/>
  <c r="BL231" i="280"/>
  <c r="BL38" i="282"/>
  <c r="BL40" i="282"/>
  <c r="BL45" i="282"/>
  <c r="BL46" i="282"/>
  <c r="BL48" i="282"/>
  <c r="BL49" i="282"/>
  <c r="BL58" i="282"/>
  <c r="BL54" i="282"/>
  <c r="BK51" i="282"/>
  <c r="BK52" i="282"/>
  <c r="BK77" i="282"/>
  <c r="BK78" i="282"/>
  <c r="BK79" i="282"/>
  <c r="BL76" i="282"/>
  <c r="BL55" i="282"/>
  <c r="BL56" i="282"/>
  <c r="BL59" i="282"/>
  <c r="BL60" i="282"/>
  <c r="BL63" i="282"/>
  <c r="BL65" i="282"/>
  <c r="BL66" i="282"/>
  <c r="BL36" i="265"/>
  <c r="BL37" i="265"/>
  <c r="BL189" i="280"/>
  <c r="BL192" i="280"/>
  <c r="BL195" i="280"/>
  <c r="BL196" i="280"/>
  <c r="BL197" i="280"/>
  <c r="BL43" i="265"/>
  <c r="BL139" i="280"/>
  <c r="BL140" i="280"/>
  <c r="BL143" i="280"/>
  <c r="BL144" i="280"/>
  <c r="BL46" i="265"/>
  <c r="BL48" i="265"/>
  <c r="BL128" i="280"/>
  <c r="BL50" i="265"/>
  <c r="BL104" i="280"/>
  <c r="BL51" i="265"/>
  <c r="BL52" i="265"/>
  <c r="BL45" i="314"/>
  <c r="BL46" i="314"/>
  <c r="BL48" i="314"/>
  <c r="BL50" i="314"/>
  <c r="BL51" i="314"/>
  <c r="BL61" i="314"/>
  <c r="BL35" i="314"/>
  <c r="BL78" i="314"/>
  <c r="BL36" i="314"/>
  <c r="BL38" i="314"/>
  <c r="BL40" i="314"/>
  <c r="BL42" i="314"/>
  <c r="BL62" i="314"/>
  <c r="BL63" i="314"/>
  <c r="BL64" i="314"/>
  <c r="BL54" i="265"/>
  <c r="BL53" i="314"/>
  <c r="BL55" i="314"/>
  <c r="BL57" i="314"/>
  <c r="BL58" i="314"/>
  <c r="BL59" i="314"/>
  <c r="BL70" i="314"/>
  <c r="BL67" i="314"/>
  <c r="BL68" i="314"/>
  <c r="BL71" i="314"/>
  <c r="BL72" i="314"/>
  <c r="BL55" i="265"/>
  <c r="BL56" i="265"/>
  <c r="BL232" i="280"/>
  <c r="BL58" i="265"/>
  <c r="BL59" i="265"/>
  <c r="BL154" i="280"/>
  <c r="BL155" i="280"/>
  <c r="BL156" i="280"/>
  <c r="BL159" i="280"/>
  <c r="BL160" i="280"/>
  <c r="BL161" i="280"/>
  <c r="BL61" i="265"/>
  <c r="BL179" i="280"/>
  <c r="BL173" i="280"/>
  <c r="BL169" i="280"/>
  <c r="BL170" i="280"/>
  <c r="BL171" i="280"/>
  <c r="BL174" i="280"/>
  <c r="BL175" i="280"/>
  <c r="BL176" i="280"/>
  <c r="BL62" i="265"/>
  <c r="BL63" i="265"/>
  <c r="BL66" i="265"/>
  <c r="BL31" i="286"/>
  <c r="BL22" i="286"/>
  <c r="BL47" i="286"/>
  <c r="BL30" i="285"/>
  <c r="BL31" i="285"/>
  <c r="BL15" i="265"/>
  <c r="BL16" i="265"/>
  <c r="BL18" i="265"/>
  <c r="BL19" i="265"/>
  <c r="BL21" i="265"/>
  <c r="BL10" i="282"/>
  <c r="BL12" i="282"/>
  <c r="BL13" i="282"/>
  <c r="BL23" i="265"/>
  <c r="BL24" i="265"/>
  <c r="BL48" i="286"/>
  <c r="BL49" i="286"/>
  <c r="BL55" i="286"/>
  <c r="BL51" i="286"/>
  <c r="BL52" i="286"/>
  <c r="BL53" i="286"/>
  <c r="BL56" i="286"/>
  <c r="BL57" i="286"/>
  <c r="BL32" i="286"/>
  <c r="BL33" i="286"/>
  <c r="BL80" i="265"/>
  <c r="BL79" i="314"/>
  <c r="BL80" i="314"/>
  <c r="BL81" i="314"/>
  <c r="BL83" i="265"/>
  <c r="BL84" i="265"/>
  <c r="BL33" i="285"/>
  <c r="BL36" i="285"/>
  <c r="BL37" i="285"/>
  <c r="BL76" i="265"/>
  <c r="BL77" i="265"/>
  <c r="BL86" i="265"/>
  <c r="BL100" i="265"/>
  <c r="BL89" i="265"/>
  <c r="BL205" i="280"/>
  <c r="BL206" i="280"/>
  <c r="BL90" i="265"/>
  <c r="BL181" i="280"/>
  <c r="BL165" i="280"/>
  <c r="BL166" i="280"/>
  <c r="BL182" i="280"/>
  <c r="BL183" i="280"/>
  <c r="BL184" i="280"/>
  <c r="BL91" i="265"/>
  <c r="BL87" i="282"/>
  <c r="BL88" i="282"/>
  <c r="BL89" i="282"/>
  <c r="BL90" i="282"/>
  <c r="BL92" i="265"/>
  <c r="BL23" i="286"/>
  <c r="BL24" i="286"/>
  <c r="BL25" i="286"/>
  <c r="BL94" i="265"/>
  <c r="BL95" i="265"/>
  <c r="BL101" i="265"/>
  <c r="BL102" i="265"/>
  <c r="BM30" i="286"/>
  <c r="BL33" i="282"/>
  <c r="BL34" i="282"/>
  <c r="BM31" i="282"/>
  <c r="BM20" i="282"/>
  <c r="BM22" i="282"/>
  <c r="BM44" i="282"/>
  <c r="BM37" i="282"/>
  <c r="BM202" i="280"/>
  <c r="BM229" i="280"/>
  <c r="BM231" i="280"/>
  <c r="BM38" i="282"/>
  <c r="BM40" i="282"/>
  <c r="BM45" i="282"/>
  <c r="BM46" i="282"/>
  <c r="BM48" i="282"/>
  <c r="BM49" i="282"/>
  <c r="BM58" i="282"/>
  <c r="BM54" i="282"/>
  <c r="BL51" i="282"/>
  <c r="BL52" i="282"/>
  <c r="BL77" i="282"/>
  <c r="BL78" i="282"/>
  <c r="BL79" i="282"/>
  <c r="BM76" i="282"/>
  <c r="BM55" i="282"/>
  <c r="BM56" i="282"/>
  <c r="BM59" i="282"/>
  <c r="BM60" i="282"/>
  <c r="BM63" i="282"/>
  <c r="BM65" i="282"/>
  <c r="BM66" i="282"/>
  <c r="BM36" i="265"/>
  <c r="BM37" i="265"/>
  <c r="BM189" i="280"/>
  <c r="BM192" i="280"/>
  <c r="BM195" i="280"/>
  <c r="BM196" i="280"/>
  <c r="BM197" i="280"/>
  <c r="BM43" i="265"/>
  <c r="BM139" i="280"/>
  <c r="BM140" i="280"/>
  <c r="BM143" i="280"/>
  <c r="BM144" i="280"/>
  <c r="BM46" i="265"/>
  <c r="BM48" i="265"/>
  <c r="BM128" i="280"/>
  <c r="BM50" i="265"/>
  <c r="BM104" i="280"/>
  <c r="BM51" i="265"/>
  <c r="BM52" i="265"/>
  <c r="BM45" i="314"/>
  <c r="BM46" i="314"/>
  <c r="BM48" i="314"/>
  <c r="BM50" i="314"/>
  <c r="BM51" i="314"/>
  <c r="BM61" i="314"/>
  <c r="BM35" i="314"/>
  <c r="BM78" i="314"/>
  <c r="BM36" i="314"/>
  <c r="BM38" i="314"/>
  <c r="BM40" i="314"/>
  <c r="BM42" i="314"/>
  <c r="BM62" i="314"/>
  <c r="BM63" i="314"/>
  <c r="BM64" i="314"/>
  <c r="BM54" i="265"/>
  <c r="BM53" i="314"/>
  <c r="BM55" i="314"/>
  <c r="BM57" i="314"/>
  <c r="BM58" i="314"/>
  <c r="BM59" i="314"/>
  <c r="BM70" i="314"/>
  <c r="BM67" i="314"/>
  <c r="BM68" i="314"/>
  <c r="BM71" i="314"/>
  <c r="BM72" i="314"/>
  <c r="BM55" i="265"/>
  <c r="BM56" i="265"/>
  <c r="BM232" i="280"/>
  <c r="BM58" i="265"/>
  <c r="BM59" i="265"/>
  <c r="BM154" i="280"/>
  <c r="BM155" i="280"/>
  <c r="BM156" i="280"/>
  <c r="BM159" i="280"/>
  <c r="BM160" i="280"/>
  <c r="BM161" i="280"/>
  <c r="BM61" i="265"/>
  <c r="BM179" i="280"/>
  <c r="BM173" i="280"/>
  <c r="BM169" i="280"/>
  <c r="BM170" i="280"/>
  <c r="BM171" i="280"/>
  <c r="BM174" i="280"/>
  <c r="BM175" i="280"/>
  <c r="BM176" i="280"/>
  <c r="BM62" i="265"/>
  <c r="BM63" i="265"/>
  <c r="BM66" i="265"/>
  <c r="BM31" i="286"/>
  <c r="BM22" i="286"/>
  <c r="BM47" i="286"/>
  <c r="BM30" i="285"/>
  <c r="BM31" i="285"/>
  <c r="BM15" i="265"/>
  <c r="BM16" i="265"/>
  <c r="BM18" i="265"/>
  <c r="BM19" i="265"/>
  <c r="BM21" i="265"/>
  <c r="BM10" i="282"/>
  <c r="BM12" i="282"/>
  <c r="BM13" i="282"/>
  <c r="BM23" i="265"/>
  <c r="BM24" i="265"/>
  <c r="BM48" i="286"/>
  <c r="BM49" i="286"/>
  <c r="BM55" i="286"/>
  <c r="BM51" i="286"/>
  <c r="BM52" i="286"/>
  <c r="BM53" i="286"/>
  <c r="BM56" i="286"/>
  <c r="BM57" i="286"/>
  <c r="BM32" i="286"/>
  <c r="BM33" i="286"/>
  <c r="BM80" i="265"/>
  <c r="BM79" i="314"/>
  <c r="BM80" i="314"/>
  <c r="BM81" i="314"/>
  <c r="BM83" i="265"/>
  <c r="BM84" i="265"/>
  <c r="BM33" i="285"/>
  <c r="BM36" i="285"/>
  <c r="BM37" i="285"/>
  <c r="BM76" i="265"/>
  <c r="BM77" i="265"/>
  <c r="BM86" i="265"/>
  <c r="BM100" i="265"/>
  <c r="BM89" i="265"/>
  <c r="BM205" i="280"/>
  <c r="BM206" i="280"/>
  <c r="BM90" i="265"/>
  <c r="BM181" i="280"/>
  <c r="BM165" i="280"/>
  <c r="BM166" i="280"/>
  <c r="BM182" i="280"/>
  <c r="BM183" i="280"/>
  <c r="BM184" i="280"/>
  <c r="BM91" i="265"/>
  <c r="BM87" i="282"/>
  <c r="BM88" i="282"/>
  <c r="BM89" i="282"/>
  <c r="BM90" i="282"/>
  <c r="BM92" i="265"/>
  <c r="BM23" i="286"/>
  <c r="BM24" i="286"/>
  <c r="BM25" i="286"/>
  <c r="BM94" i="265"/>
  <c r="BM95" i="265"/>
  <c r="BM101" i="265"/>
  <c r="BM102" i="265"/>
  <c r="BN30" i="286"/>
  <c r="BM33" i="282"/>
  <c r="BM34" i="282"/>
  <c r="BN31" i="282"/>
  <c r="BN20" i="282"/>
  <c r="BN22" i="282"/>
  <c r="BN44" i="282"/>
  <c r="BN37" i="282"/>
  <c r="BN202" i="280"/>
  <c r="BN229" i="280"/>
  <c r="BN231" i="280"/>
  <c r="BN38" i="282"/>
  <c r="BN40" i="282"/>
  <c r="BN45" i="282"/>
  <c r="BN46" i="282"/>
  <c r="BN48" i="282"/>
  <c r="BN49" i="282"/>
  <c r="BN58" i="282"/>
  <c r="BN54" i="282"/>
  <c r="BM51" i="282"/>
  <c r="BM52" i="282"/>
  <c r="BM77" i="282"/>
  <c r="BM78" i="282"/>
  <c r="BM79" i="282"/>
  <c r="BN76" i="282"/>
  <c r="BN55" i="282"/>
  <c r="BN56" i="282"/>
  <c r="BN59" i="282"/>
  <c r="BN60" i="282"/>
  <c r="BN63" i="282"/>
  <c r="BN65" i="282"/>
  <c r="BN66" i="282"/>
  <c r="BN36" i="265"/>
  <c r="BN37" i="265"/>
  <c r="BN189" i="280"/>
  <c r="BN192" i="280"/>
  <c r="BN195" i="280"/>
  <c r="BN196" i="280"/>
  <c r="BN197" i="280"/>
  <c r="BN43" i="265"/>
  <c r="BN139" i="280"/>
  <c r="BN140" i="280"/>
  <c r="BN143" i="280"/>
  <c r="BN144" i="280"/>
  <c r="BN46" i="265"/>
  <c r="BN48" i="265"/>
  <c r="BN128" i="280"/>
  <c r="BN50" i="265"/>
  <c r="BN104" i="280"/>
  <c r="BN51" i="265"/>
  <c r="BN52" i="265"/>
  <c r="BN45" i="314"/>
  <c r="BN46" i="314"/>
  <c r="BN48" i="314"/>
  <c r="BN50" i="314"/>
  <c r="BN51" i="314"/>
  <c r="BN61" i="314"/>
  <c r="BN35" i="314"/>
  <c r="BN78" i="314"/>
  <c r="BN36" i="314"/>
  <c r="BN38" i="314"/>
  <c r="BN40" i="314"/>
  <c r="BN42" i="314"/>
  <c r="BN62" i="314"/>
  <c r="BN63" i="314"/>
  <c r="BN64" i="314"/>
  <c r="BN54" i="265"/>
  <c r="BN53" i="314"/>
  <c r="BN55" i="314"/>
  <c r="BN57" i="314"/>
  <c r="BN58" i="314"/>
  <c r="BN59" i="314"/>
  <c r="BN70" i="314"/>
  <c r="BN67" i="314"/>
  <c r="BN68" i="314"/>
  <c r="BN71" i="314"/>
  <c r="BN72" i="314"/>
  <c r="BN55" i="265"/>
  <c r="BN56" i="265"/>
  <c r="BN232" i="280"/>
  <c r="BN58" i="265"/>
  <c r="BN59" i="265"/>
  <c r="BN154" i="280"/>
  <c r="BN155" i="280"/>
  <c r="BN156" i="280"/>
  <c r="BN159" i="280"/>
  <c r="BN160" i="280"/>
  <c r="BN161" i="280"/>
  <c r="BN61" i="265"/>
  <c r="BN179" i="280"/>
  <c r="BN173" i="280"/>
  <c r="BN169" i="280"/>
  <c r="BN170" i="280"/>
  <c r="BN171" i="280"/>
  <c r="BN174" i="280"/>
  <c r="BN175" i="280"/>
  <c r="BN176" i="280"/>
  <c r="BN62" i="265"/>
  <c r="BN63" i="265"/>
  <c r="BN66" i="265"/>
  <c r="BN31" i="286"/>
  <c r="BN22" i="286"/>
  <c r="BN47" i="286"/>
  <c r="BN30" i="285"/>
  <c r="BN31" i="285"/>
  <c r="BN15" i="265"/>
  <c r="BN16" i="265"/>
  <c r="BN18" i="265"/>
  <c r="BN19" i="265"/>
  <c r="BN21" i="265"/>
  <c r="BN10" i="282"/>
  <c r="BN12" i="282"/>
  <c r="BN13" i="282"/>
  <c r="BN23" i="265"/>
  <c r="BN24" i="265"/>
  <c r="BN48" i="286"/>
  <c r="BN49" i="286"/>
  <c r="BN55" i="286"/>
  <c r="BN51" i="286"/>
  <c r="BN52" i="286"/>
  <c r="BN53" i="286"/>
  <c r="BN56" i="286"/>
  <c r="BN57" i="286"/>
  <c r="BN32" i="286"/>
  <c r="BN33" i="286"/>
  <c r="BN80" i="265"/>
  <c r="BN79" i="314"/>
  <c r="BN80" i="314"/>
  <c r="BN81" i="314"/>
  <c r="BN83" i="265"/>
  <c r="BN84" i="265"/>
  <c r="BN33" i="285"/>
  <c r="BN36" i="285"/>
  <c r="BN37" i="285"/>
  <c r="BN76" i="265"/>
  <c r="BN77" i="265"/>
  <c r="BN86" i="265"/>
  <c r="BN100" i="265"/>
  <c r="BN89" i="265"/>
  <c r="BN205" i="280"/>
  <c r="BN206" i="280"/>
  <c r="BN90" i="265"/>
  <c r="BN181" i="280"/>
  <c r="BN165" i="280"/>
  <c r="BN166" i="280"/>
  <c r="BN182" i="280"/>
  <c r="BN183" i="280"/>
  <c r="BN184" i="280"/>
  <c r="BN91" i="265"/>
  <c r="BN87" i="282"/>
  <c r="BN88" i="282"/>
  <c r="BN89" i="282"/>
  <c r="BN90" i="282"/>
  <c r="BN92" i="265"/>
  <c r="BN23" i="286"/>
  <c r="BN24" i="286"/>
  <c r="BN25" i="286"/>
  <c r="BN94" i="265"/>
  <c r="BN95" i="265"/>
  <c r="BN101" i="265"/>
  <c r="BN102" i="265"/>
  <c r="BO30" i="286"/>
  <c r="BN33" i="282"/>
  <c r="BN34" i="282"/>
  <c r="BO31" i="282"/>
  <c r="BO20" i="282"/>
  <c r="BO22" i="282"/>
  <c r="BO44" i="282"/>
  <c r="BO37" i="282"/>
  <c r="BO202" i="280"/>
  <c r="BO229" i="280"/>
  <c r="BO231" i="280"/>
  <c r="BO38" i="282"/>
  <c r="BO40" i="282"/>
  <c r="BO45" i="282"/>
  <c r="BO46" i="282"/>
  <c r="BO48" i="282"/>
  <c r="BO49" i="282"/>
  <c r="BO58" i="282"/>
  <c r="BO54" i="282"/>
  <c r="BN51" i="282"/>
  <c r="BN52" i="282"/>
  <c r="BN77" i="282"/>
  <c r="BN78" i="282"/>
  <c r="BN79" i="282"/>
  <c r="BO76" i="282"/>
  <c r="BO55" i="282"/>
  <c r="BO56" i="282"/>
  <c r="BO59" i="282"/>
  <c r="BO60" i="282"/>
  <c r="BO63" i="282"/>
  <c r="BO65" i="282"/>
  <c r="BO66" i="282"/>
  <c r="BO36" i="265"/>
  <c r="BO37" i="265"/>
  <c r="BO189" i="280"/>
  <c r="BO192" i="280"/>
  <c r="BO195" i="280"/>
  <c r="BO196" i="280"/>
  <c r="BO197" i="280"/>
  <c r="BO43" i="265"/>
  <c r="BO139" i="280"/>
  <c r="BO140" i="280"/>
  <c r="BO143" i="280"/>
  <c r="BO144" i="280"/>
  <c r="BO46" i="265"/>
  <c r="BO48" i="265"/>
  <c r="BO128" i="280"/>
  <c r="BO50" i="265"/>
  <c r="BO104" i="280"/>
  <c r="BO51" i="265"/>
  <c r="BO52" i="265"/>
  <c r="BO45" i="314"/>
  <c r="BO46" i="314"/>
  <c r="BO48" i="314"/>
  <c r="BO50" i="314"/>
  <c r="BO51" i="314"/>
  <c r="BO61" i="314"/>
  <c r="BO35" i="314"/>
  <c r="BO78" i="314"/>
  <c r="BO36" i="314"/>
  <c r="BO38" i="314"/>
  <c r="BO40" i="314"/>
  <c r="BO42" i="314"/>
  <c r="BO62" i="314"/>
  <c r="BO63" i="314"/>
  <c r="BO64" i="314"/>
  <c r="BO54" i="265"/>
  <c r="BO53" i="314"/>
  <c r="BO55" i="314"/>
  <c r="BO57" i="314"/>
  <c r="BO58" i="314"/>
  <c r="BO59" i="314"/>
  <c r="BO70" i="314"/>
  <c r="BO67" i="314"/>
  <c r="BO68" i="314"/>
  <c r="BO71" i="314"/>
  <c r="BO72" i="314"/>
  <c r="BO55" i="265"/>
  <c r="BO56" i="265"/>
  <c r="BO232" i="280"/>
  <c r="BO58" i="265"/>
  <c r="BO59" i="265"/>
  <c r="BO154" i="280"/>
  <c r="BO155" i="280"/>
  <c r="BO156" i="280"/>
  <c r="BO159" i="280"/>
  <c r="BO160" i="280"/>
  <c r="BO161" i="280"/>
  <c r="BO61" i="265"/>
  <c r="BO179" i="280"/>
  <c r="BO173" i="280"/>
  <c r="BO169" i="280"/>
  <c r="BO170" i="280"/>
  <c r="BO171" i="280"/>
  <c r="BO174" i="280"/>
  <c r="BO175" i="280"/>
  <c r="BO176" i="280"/>
  <c r="BO62" i="265"/>
  <c r="BO63" i="265"/>
  <c r="BO66" i="265"/>
  <c r="BO31" i="286"/>
  <c r="BO22" i="286"/>
  <c r="BO47" i="286"/>
  <c r="BO30" i="285"/>
  <c r="BO31" i="285"/>
  <c r="BO15" i="265"/>
  <c r="BO16" i="265"/>
  <c r="BO18" i="265"/>
  <c r="BO19" i="265"/>
  <c r="BO21" i="265"/>
  <c r="BO10" i="282"/>
  <c r="BO12" i="282"/>
  <c r="BO13" i="282"/>
  <c r="BO23" i="265"/>
  <c r="BO24" i="265"/>
  <c r="BO48" i="286"/>
  <c r="BO49" i="286"/>
  <c r="BO55" i="286"/>
  <c r="BO51" i="286"/>
  <c r="BO52" i="286"/>
  <c r="BO53" i="286"/>
  <c r="BO56" i="286"/>
  <c r="BO57" i="286"/>
  <c r="BO32" i="286"/>
  <c r="BO33" i="286"/>
  <c r="BO80" i="265"/>
  <c r="BO79" i="314"/>
  <c r="BO80" i="314"/>
  <c r="BO81" i="314"/>
  <c r="BO83" i="265"/>
  <c r="BO84" i="265"/>
  <c r="BO33" i="285"/>
  <c r="BO36" i="285"/>
  <c r="BO37" i="285"/>
  <c r="BO76" i="265"/>
  <c r="BO77" i="265"/>
  <c r="BO86" i="265"/>
  <c r="BO100" i="265"/>
  <c r="BO89" i="265"/>
  <c r="BO205" i="280"/>
  <c r="BO206" i="280"/>
  <c r="BO90" i="265"/>
  <c r="BO181" i="280"/>
  <c r="BO165" i="280"/>
  <c r="BO166" i="280"/>
  <c r="BO182" i="280"/>
  <c r="BO183" i="280"/>
  <c r="BO184" i="280"/>
  <c r="BO91" i="265"/>
  <c r="BO87" i="282"/>
  <c r="BO88" i="282"/>
  <c r="BO89" i="282"/>
  <c r="BO90" i="282"/>
  <c r="BO92" i="265"/>
  <c r="BO23" i="286"/>
  <c r="BO24" i="286"/>
  <c r="BO25" i="286"/>
  <c r="BO94" i="265"/>
  <c r="BO95" i="265"/>
  <c r="BO101" i="265"/>
  <c r="BO102" i="265"/>
  <c r="BP30" i="286"/>
  <c r="BO33" i="282"/>
  <c r="BO34" i="282"/>
  <c r="BP31" i="282"/>
  <c r="BP20" i="282"/>
  <c r="BP22" i="282"/>
  <c r="BP44" i="282"/>
  <c r="BP37" i="282"/>
  <c r="BP202" i="280"/>
  <c r="BP229" i="280"/>
  <c r="BP231" i="280"/>
  <c r="BP38" i="282"/>
  <c r="BP40" i="282"/>
  <c r="BP45" i="282"/>
  <c r="BP46" i="282"/>
  <c r="BP48" i="282"/>
  <c r="BP49" i="282"/>
  <c r="BP58" i="282"/>
  <c r="BP54" i="282"/>
  <c r="BO51" i="282"/>
  <c r="BO52" i="282"/>
  <c r="BO77" i="282"/>
  <c r="BO78" i="282"/>
  <c r="BO79" i="282"/>
  <c r="BP76" i="282"/>
  <c r="BP55" i="282"/>
  <c r="BP56" i="282"/>
  <c r="BP59" i="282"/>
  <c r="BP60" i="282"/>
  <c r="BP63" i="282"/>
  <c r="BP65" i="282"/>
  <c r="BP66" i="282"/>
  <c r="BP36" i="265"/>
  <c r="BP37" i="265"/>
  <c r="BP189" i="280"/>
  <c r="BP192" i="280"/>
  <c r="BP195" i="280"/>
  <c r="BP196" i="280"/>
  <c r="BP197" i="280"/>
  <c r="BP43" i="265"/>
  <c r="BP139" i="280"/>
  <c r="BP140" i="280"/>
  <c r="BP143" i="280"/>
  <c r="BP144" i="280"/>
  <c r="BP46" i="265"/>
  <c r="BP48" i="265"/>
  <c r="BP128" i="280"/>
  <c r="BP50" i="265"/>
  <c r="BP104" i="280"/>
  <c r="BP51" i="265"/>
  <c r="BP52" i="265"/>
  <c r="BP45" i="314"/>
  <c r="BP46" i="314"/>
  <c r="BP48" i="314"/>
  <c r="BP50" i="314"/>
  <c r="BP51" i="314"/>
  <c r="BP61" i="314"/>
  <c r="BP35" i="314"/>
  <c r="BP78" i="314"/>
  <c r="BP36" i="314"/>
  <c r="BP38" i="314"/>
  <c r="BP40" i="314"/>
  <c r="BP42" i="314"/>
  <c r="BP62" i="314"/>
  <c r="BP63" i="314"/>
  <c r="BP64" i="314"/>
  <c r="BP54" i="265"/>
  <c r="BP53" i="314"/>
  <c r="BP55" i="314"/>
  <c r="BP57" i="314"/>
  <c r="BP58" i="314"/>
  <c r="BP59" i="314"/>
  <c r="BP70" i="314"/>
  <c r="BP67" i="314"/>
  <c r="BP68" i="314"/>
  <c r="BP71" i="314"/>
  <c r="BP72" i="314"/>
  <c r="BP55" i="265"/>
  <c r="BP56" i="265"/>
  <c r="BP232" i="280"/>
  <c r="BP58" i="265"/>
  <c r="BP59" i="265"/>
  <c r="BP154" i="280"/>
  <c r="BP155" i="280"/>
  <c r="BP156" i="280"/>
  <c r="BP159" i="280"/>
  <c r="BP160" i="280"/>
  <c r="BP161" i="280"/>
  <c r="BP61" i="265"/>
  <c r="BP179" i="280"/>
  <c r="BP173" i="280"/>
  <c r="BP169" i="280"/>
  <c r="BP170" i="280"/>
  <c r="BP171" i="280"/>
  <c r="BP174" i="280"/>
  <c r="BP175" i="280"/>
  <c r="BP176" i="280"/>
  <c r="BP62" i="265"/>
  <c r="BP63" i="265"/>
  <c r="BP66" i="265"/>
  <c r="BP31" i="286"/>
  <c r="BP22" i="286"/>
  <c r="BP47" i="286"/>
  <c r="BP30" i="285"/>
  <c r="BP31" i="285"/>
  <c r="BP15" i="265"/>
  <c r="BP16" i="265"/>
  <c r="BP18" i="265"/>
  <c r="BP19" i="265"/>
  <c r="BP21" i="265"/>
  <c r="BP10" i="282"/>
  <c r="BP12" i="282"/>
  <c r="BP13" i="282"/>
  <c r="BP23" i="265"/>
  <c r="BP24" i="265"/>
  <c r="BP48" i="286"/>
  <c r="BP49" i="286"/>
  <c r="BP55" i="286"/>
  <c r="BP51" i="286"/>
  <c r="BP52" i="286"/>
  <c r="BP53" i="286"/>
  <c r="BP56" i="286"/>
  <c r="BP57" i="286"/>
  <c r="BP32" i="286"/>
  <c r="BP33" i="286"/>
  <c r="BP80" i="265"/>
  <c r="BP79" i="314"/>
  <c r="BP80" i="314"/>
  <c r="BP81" i="314"/>
  <c r="BP83" i="265"/>
  <c r="BP84" i="265"/>
  <c r="BP33" i="285"/>
  <c r="BP36" i="285"/>
  <c r="BP37" i="285"/>
  <c r="BP76" i="265"/>
  <c r="BP77" i="265"/>
  <c r="BP86" i="265"/>
  <c r="BP100" i="265"/>
  <c r="BP89" i="265"/>
  <c r="BP205" i="280"/>
  <c r="BP206" i="280"/>
  <c r="BP90" i="265"/>
  <c r="BP181" i="280"/>
  <c r="BP165" i="280"/>
  <c r="BP166" i="280"/>
  <c r="BP182" i="280"/>
  <c r="BP183" i="280"/>
  <c r="BP184" i="280"/>
  <c r="BP91" i="265"/>
  <c r="BP87" i="282"/>
  <c r="BP88" i="282"/>
  <c r="BP89" i="282"/>
  <c r="BP90" i="282"/>
  <c r="BP92" i="265"/>
  <c r="BP23" i="286"/>
  <c r="BP24" i="286"/>
  <c r="BP25" i="286"/>
  <c r="BP94" i="265"/>
  <c r="BP95" i="265"/>
  <c r="BP101" i="265"/>
  <c r="BP102" i="265"/>
  <c r="BQ30" i="286"/>
  <c r="BP33" i="282"/>
  <c r="BP34" i="282"/>
  <c r="BQ31" i="282"/>
  <c r="BQ20" i="282"/>
  <c r="BQ22" i="282"/>
  <c r="BQ44" i="282"/>
  <c r="BQ37" i="282"/>
  <c r="BQ202" i="280"/>
  <c r="BQ229" i="280"/>
  <c r="BQ231" i="280"/>
  <c r="BQ38" i="282"/>
  <c r="BQ40" i="282"/>
  <c r="BQ45" i="282"/>
  <c r="BQ46" i="282"/>
  <c r="BQ48" i="282"/>
  <c r="BQ49" i="282"/>
  <c r="BQ58" i="282"/>
  <c r="BQ54" i="282"/>
  <c r="BP51" i="282"/>
  <c r="BP52" i="282"/>
  <c r="BP77" i="282"/>
  <c r="BP78" i="282"/>
  <c r="BP79" i="282"/>
  <c r="BQ76" i="282"/>
  <c r="BQ55" i="282"/>
  <c r="BQ56" i="282"/>
  <c r="BQ59" i="282"/>
  <c r="BQ60" i="282"/>
  <c r="BQ63" i="282"/>
  <c r="BQ65" i="282"/>
  <c r="BQ66" i="282"/>
  <c r="BQ36" i="265"/>
  <c r="BQ37" i="265"/>
  <c r="BQ189" i="280"/>
  <c r="BQ192" i="280"/>
  <c r="BQ195" i="280"/>
  <c r="BQ196" i="280"/>
  <c r="BQ197" i="280"/>
  <c r="BQ43" i="265"/>
  <c r="BQ139" i="280"/>
  <c r="BQ140" i="280"/>
  <c r="BQ143" i="280"/>
  <c r="BQ144" i="280"/>
  <c r="BQ46" i="265"/>
  <c r="BQ48" i="265"/>
  <c r="BQ128" i="280"/>
  <c r="BQ50" i="265"/>
  <c r="BQ104" i="280"/>
  <c r="BQ51" i="265"/>
  <c r="BQ52" i="265"/>
  <c r="BQ45" i="314"/>
  <c r="BQ46" i="314"/>
  <c r="BQ48" i="314"/>
  <c r="BQ50" i="314"/>
  <c r="BQ51" i="314"/>
  <c r="BQ61" i="314"/>
  <c r="BQ35" i="314"/>
  <c r="BQ78" i="314"/>
  <c r="BQ36" i="314"/>
  <c r="BQ38" i="314"/>
  <c r="BQ40" i="314"/>
  <c r="BQ42" i="314"/>
  <c r="BQ62" i="314"/>
  <c r="BQ63" i="314"/>
  <c r="BQ64" i="314"/>
  <c r="BQ54" i="265"/>
  <c r="BQ53" i="314"/>
  <c r="BQ55" i="314"/>
  <c r="BQ57" i="314"/>
  <c r="BQ58" i="314"/>
  <c r="BQ59" i="314"/>
  <c r="BQ70" i="314"/>
  <c r="BQ67" i="314"/>
  <c r="BQ68" i="314"/>
  <c r="BQ71" i="314"/>
  <c r="BQ72" i="314"/>
  <c r="BQ55" i="265"/>
  <c r="BQ56" i="265"/>
  <c r="BQ232" i="280"/>
  <c r="BQ58" i="265"/>
  <c r="BQ59" i="265"/>
  <c r="BQ154" i="280"/>
  <c r="BQ155" i="280"/>
  <c r="BQ156" i="280"/>
  <c r="BQ159" i="280"/>
  <c r="BQ160" i="280"/>
  <c r="BQ161" i="280"/>
  <c r="BQ61" i="265"/>
  <c r="BQ179" i="280"/>
  <c r="BQ173" i="280"/>
  <c r="BQ169" i="280"/>
  <c r="BQ170" i="280"/>
  <c r="BQ171" i="280"/>
  <c r="BQ174" i="280"/>
  <c r="BQ175" i="280"/>
  <c r="BQ176" i="280"/>
  <c r="BQ62" i="265"/>
  <c r="BQ63" i="265"/>
  <c r="BQ66" i="265"/>
  <c r="BQ31" i="286"/>
  <c r="BQ22" i="286"/>
  <c r="BQ47" i="286"/>
  <c r="BQ30" i="285"/>
  <c r="BQ31" i="285"/>
  <c r="BQ15" i="265"/>
  <c r="BQ16" i="265"/>
  <c r="BQ18" i="265"/>
  <c r="BQ19" i="265"/>
  <c r="BQ21" i="265"/>
  <c r="BQ10" i="282"/>
  <c r="BQ12" i="282"/>
  <c r="BQ13" i="282"/>
  <c r="BQ23" i="265"/>
  <c r="BQ24" i="265"/>
  <c r="BQ48" i="286"/>
  <c r="BQ49" i="286"/>
  <c r="BQ55" i="286"/>
  <c r="BQ51" i="286"/>
  <c r="BQ52" i="286"/>
  <c r="BQ53" i="286"/>
  <c r="BQ56" i="286"/>
  <c r="BQ57" i="286"/>
  <c r="BQ32" i="286"/>
  <c r="BQ33" i="286"/>
  <c r="BQ80" i="265"/>
  <c r="BQ79" i="314"/>
  <c r="BQ80" i="314"/>
  <c r="BQ81" i="314"/>
  <c r="BQ83" i="265"/>
  <c r="BQ84" i="265"/>
  <c r="BQ33" i="285"/>
  <c r="BQ36" i="285"/>
  <c r="BQ37" i="285"/>
  <c r="BQ76" i="265"/>
  <c r="BQ77" i="265"/>
  <c r="BQ86" i="265"/>
  <c r="BQ100" i="265"/>
  <c r="BQ89" i="265"/>
  <c r="BQ205" i="280"/>
  <c r="BQ206" i="280"/>
  <c r="BQ90" i="265"/>
  <c r="BQ181" i="280"/>
  <c r="BQ165" i="280"/>
  <c r="BQ166" i="280"/>
  <c r="BQ182" i="280"/>
  <c r="BQ183" i="280"/>
  <c r="BQ184" i="280"/>
  <c r="BQ91" i="265"/>
  <c r="BQ87" i="282"/>
  <c r="BQ88" i="282"/>
  <c r="BQ89" i="282"/>
  <c r="BQ90" i="282"/>
  <c r="BQ92" i="265"/>
  <c r="BQ23" i="286"/>
  <c r="BQ24" i="286"/>
  <c r="BQ25" i="286"/>
  <c r="BQ94" i="265"/>
  <c r="BQ95" i="265"/>
  <c r="BQ101" i="265"/>
  <c r="BQ102" i="265"/>
  <c r="BR30" i="286"/>
  <c r="BQ33" i="282"/>
  <c r="BQ34" i="282"/>
  <c r="BR31" i="282"/>
  <c r="BR20" i="282"/>
  <c r="BR22" i="282"/>
  <c r="BR44" i="282"/>
  <c r="BR37" i="282"/>
  <c r="BR202" i="280"/>
  <c r="BR229" i="280"/>
  <c r="BR231" i="280"/>
  <c r="BR38" i="282"/>
  <c r="BR40" i="282"/>
  <c r="BR45" i="282"/>
  <c r="BR46" i="282"/>
  <c r="BR48" i="282"/>
  <c r="BR49" i="282"/>
  <c r="BR58" i="282"/>
  <c r="BR54" i="282"/>
  <c r="BQ51" i="282"/>
  <c r="BQ52" i="282"/>
  <c r="BQ77" i="282"/>
  <c r="BQ78" i="282"/>
  <c r="BQ79" i="282"/>
  <c r="BR76" i="282"/>
  <c r="BR55" i="282"/>
  <c r="BR56" i="282"/>
  <c r="BR59" i="282"/>
  <c r="BR60" i="282"/>
  <c r="BR63" i="282"/>
  <c r="BR65" i="282"/>
  <c r="BR66" i="282"/>
  <c r="BR36" i="265"/>
  <c r="BR37" i="265"/>
  <c r="BR189" i="280"/>
  <c r="BR192" i="280"/>
  <c r="BR195" i="280"/>
  <c r="BR196" i="280"/>
  <c r="BR197" i="280"/>
  <c r="BR43" i="265"/>
  <c r="BR139" i="280"/>
  <c r="BR140" i="280"/>
  <c r="BR143" i="280"/>
  <c r="BR144" i="280"/>
  <c r="BR46" i="265"/>
  <c r="BR48" i="265"/>
  <c r="BR128" i="280"/>
  <c r="BR50" i="265"/>
  <c r="BR104" i="280"/>
  <c r="BR51" i="265"/>
  <c r="BR52" i="265"/>
  <c r="BR45" i="314"/>
  <c r="BR46" i="314"/>
  <c r="BR48" i="314"/>
  <c r="BR50" i="314"/>
  <c r="BR51" i="314"/>
  <c r="BR61" i="314"/>
  <c r="BR35" i="314"/>
  <c r="BR78" i="314"/>
  <c r="BR36" i="314"/>
  <c r="BR38" i="314"/>
  <c r="BR40" i="314"/>
  <c r="BR42" i="314"/>
  <c r="BR62" i="314"/>
  <c r="BR63" i="314"/>
  <c r="BR64" i="314"/>
  <c r="BR54" i="265"/>
  <c r="BR53" i="314"/>
  <c r="BR55" i="314"/>
  <c r="BR57" i="314"/>
  <c r="BR58" i="314"/>
  <c r="BR59" i="314"/>
  <c r="BR70" i="314"/>
  <c r="BR67" i="314"/>
  <c r="BR68" i="314"/>
  <c r="BR71" i="314"/>
  <c r="BR72" i="314"/>
  <c r="BR55" i="265"/>
  <c r="BR56" i="265"/>
  <c r="BR232" i="280"/>
  <c r="BR58" i="265"/>
  <c r="BR59" i="265"/>
  <c r="BR154" i="280"/>
  <c r="BR155" i="280"/>
  <c r="BR156" i="280"/>
  <c r="BR159" i="280"/>
  <c r="BR160" i="280"/>
  <c r="BR161" i="280"/>
  <c r="BR61" i="265"/>
  <c r="BR179" i="280"/>
  <c r="BR173" i="280"/>
  <c r="BR169" i="280"/>
  <c r="BR170" i="280"/>
  <c r="BR171" i="280"/>
  <c r="BR174" i="280"/>
  <c r="BR175" i="280"/>
  <c r="BR176" i="280"/>
  <c r="BR62" i="265"/>
  <c r="BR63" i="265"/>
  <c r="BR66" i="265"/>
  <c r="BR31" i="286"/>
  <c r="BR22" i="286"/>
  <c r="BR47" i="286"/>
  <c r="BR30" i="285"/>
  <c r="BR31" i="285"/>
  <c r="BR15" i="265"/>
  <c r="BR16" i="265"/>
  <c r="BR18" i="265"/>
  <c r="BR19" i="265"/>
  <c r="BR21" i="265"/>
  <c r="BR10" i="282"/>
  <c r="BR12" i="282"/>
  <c r="BR13" i="282"/>
  <c r="BR23" i="265"/>
  <c r="BR24" i="265"/>
  <c r="BR48" i="286"/>
  <c r="BR49" i="286"/>
  <c r="BR55" i="286"/>
  <c r="BR51" i="286"/>
  <c r="BR52" i="286"/>
  <c r="BR53" i="286"/>
  <c r="BR56" i="286"/>
  <c r="BR57" i="286"/>
  <c r="BR32" i="286"/>
  <c r="BR33" i="286"/>
  <c r="BR80" i="265"/>
  <c r="BR79" i="314"/>
  <c r="BR80" i="314"/>
  <c r="BR81" i="314"/>
  <c r="BR83" i="265"/>
  <c r="BR84" i="265"/>
  <c r="BR33" i="285"/>
  <c r="BR36" i="285"/>
  <c r="BR37" i="285"/>
  <c r="BR76" i="265"/>
  <c r="BR77" i="265"/>
  <c r="BR86" i="265"/>
  <c r="BR100" i="265"/>
  <c r="BR89" i="265"/>
  <c r="BR205" i="280"/>
  <c r="BR206" i="280"/>
  <c r="BR90" i="265"/>
  <c r="BR181" i="280"/>
  <c r="BR165" i="280"/>
  <c r="BR166" i="280"/>
  <c r="BR182" i="280"/>
  <c r="BR183" i="280"/>
  <c r="BR184" i="280"/>
  <c r="BR91" i="265"/>
  <c r="BR87" i="282"/>
  <c r="BR88" i="282"/>
  <c r="BR89" i="282"/>
  <c r="BR90" i="282"/>
  <c r="BR92" i="265"/>
  <c r="BR23" i="286"/>
  <c r="BR24" i="286"/>
  <c r="BR25" i="286"/>
  <c r="BR94" i="265"/>
  <c r="BR95" i="265"/>
  <c r="BR101" i="265"/>
  <c r="BR102" i="265"/>
  <c r="BS30" i="286"/>
  <c r="BR33" i="282"/>
  <c r="BR34" i="282"/>
  <c r="BS31" i="282"/>
  <c r="BS20" i="282"/>
  <c r="BS22" i="282"/>
  <c r="BS44" i="282"/>
  <c r="BS37" i="282"/>
  <c r="BS202" i="280"/>
  <c r="BS229" i="280"/>
  <c r="BS231" i="280"/>
  <c r="BS38" i="282"/>
  <c r="BS40" i="282"/>
  <c r="BS45" i="282"/>
  <c r="BS46" i="282"/>
  <c r="BS48" i="282"/>
  <c r="BS49" i="282"/>
  <c r="BS58" i="282"/>
  <c r="BS54" i="282"/>
  <c r="BR51" i="282"/>
  <c r="BR52" i="282"/>
  <c r="BR77" i="282"/>
  <c r="BR78" i="282"/>
  <c r="BR79" i="282"/>
  <c r="BS76" i="282"/>
  <c r="BS55" i="282"/>
  <c r="BS56" i="282"/>
  <c r="BS59" i="282"/>
  <c r="BS60" i="282"/>
  <c r="BS63" i="282"/>
  <c r="BS65" i="282"/>
  <c r="BS66" i="282"/>
  <c r="BS36" i="265"/>
  <c r="BS37" i="265"/>
  <c r="BS189" i="280"/>
  <c r="BS192" i="280"/>
  <c r="BS195" i="280"/>
  <c r="BS196" i="280"/>
  <c r="BS197" i="280"/>
  <c r="BS43" i="265"/>
  <c r="BS139" i="280"/>
  <c r="BS140" i="280"/>
  <c r="BS143" i="280"/>
  <c r="BS144" i="280"/>
  <c r="BS46" i="265"/>
  <c r="BS48" i="265"/>
  <c r="BS128" i="280"/>
  <c r="BS50" i="265"/>
  <c r="BS104" i="280"/>
  <c r="BS51" i="265"/>
  <c r="BS52" i="265"/>
  <c r="BS45" i="314"/>
  <c r="BS46" i="314"/>
  <c r="BS48" i="314"/>
  <c r="BS50" i="314"/>
  <c r="BS51" i="314"/>
  <c r="BS61" i="314"/>
  <c r="BS35" i="314"/>
  <c r="BS78" i="314"/>
  <c r="BS36" i="314"/>
  <c r="BS38" i="314"/>
  <c r="BS40" i="314"/>
  <c r="BS42" i="314"/>
  <c r="BS62" i="314"/>
  <c r="BS63" i="314"/>
  <c r="BS64" i="314"/>
  <c r="BS54" i="265"/>
  <c r="BS53" i="314"/>
  <c r="BS55" i="314"/>
  <c r="BS57" i="314"/>
  <c r="BS58" i="314"/>
  <c r="BS59" i="314"/>
  <c r="BS70" i="314"/>
  <c r="BS67" i="314"/>
  <c r="BS68" i="314"/>
  <c r="BS71" i="314"/>
  <c r="BS72" i="314"/>
  <c r="BS55" i="265"/>
  <c r="BS56" i="265"/>
  <c r="BS232" i="280"/>
  <c r="BS58" i="265"/>
  <c r="BS59" i="265"/>
  <c r="BS154" i="280"/>
  <c r="BS155" i="280"/>
  <c r="BS156" i="280"/>
  <c r="BS159" i="280"/>
  <c r="BS160" i="280"/>
  <c r="BS161" i="280"/>
  <c r="BS61" i="265"/>
  <c r="BS179" i="280"/>
  <c r="BS173" i="280"/>
  <c r="BS169" i="280"/>
  <c r="BS170" i="280"/>
  <c r="BS171" i="280"/>
  <c r="BS174" i="280"/>
  <c r="BS175" i="280"/>
  <c r="BS176" i="280"/>
  <c r="BS62" i="265"/>
  <c r="BS63" i="265"/>
  <c r="BS66" i="265"/>
  <c r="BS31" i="286"/>
  <c r="BS22" i="286"/>
  <c r="BS47" i="286"/>
  <c r="BS30" i="285"/>
  <c r="BS31" i="285"/>
  <c r="BS15" i="265"/>
  <c r="BS16" i="265"/>
  <c r="BS18" i="265"/>
  <c r="BS19" i="265"/>
  <c r="BS21" i="265"/>
  <c r="BS10" i="282"/>
  <c r="BS12" i="282"/>
  <c r="BS13" i="282"/>
  <c r="BS23" i="265"/>
  <c r="BS24" i="265"/>
  <c r="BS48" i="286"/>
  <c r="BS49" i="286"/>
  <c r="BS55" i="286"/>
  <c r="BS51" i="286"/>
  <c r="BS52" i="286"/>
  <c r="BS53" i="286"/>
  <c r="BS56" i="286"/>
  <c r="BS57" i="286"/>
  <c r="BS32" i="286"/>
  <c r="BS33" i="286"/>
  <c r="BS80" i="265"/>
  <c r="BS79" i="314"/>
  <c r="BS80" i="314"/>
  <c r="BS81" i="314"/>
  <c r="BS83" i="265"/>
  <c r="BS84" i="265"/>
  <c r="BS33" i="285"/>
  <c r="BS36" i="285"/>
  <c r="BS37" i="285"/>
  <c r="BS76" i="265"/>
  <c r="BS77" i="265"/>
  <c r="BS86" i="265"/>
  <c r="BS100" i="265"/>
  <c r="BS89" i="265"/>
  <c r="BS205" i="280"/>
  <c r="BS206" i="280"/>
  <c r="BS90" i="265"/>
  <c r="BS181" i="280"/>
  <c r="BS165" i="280"/>
  <c r="BS166" i="280"/>
  <c r="BS182" i="280"/>
  <c r="BS183" i="280"/>
  <c r="BS184" i="280"/>
  <c r="BS91" i="265"/>
  <c r="BS87" i="282"/>
  <c r="BS88" i="282"/>
  <c r="BS89" i="282"/>
  <c r="BS90" i="282"/>
  <c r="BS92" i="265"/>
  <c r="BS23" i="286"/>
  <c r="BS24" i="286"/>
  <c r="BS25" i="286"/>
  <c r="BS94" i="265"/>
  <c r="BS95" i="265"/>
  <c r="BS101" i="265"/>
  <c r="BS102" i="265"/>
  <c r="BT30" i="286"/>
  <c r="BS33" i="282"/>
  <c r="BS34" i="282"/>
  <c r="BT31" i="282"/>
  <c r="BT20" i="282"/>
  <c r="BT22" i="282"/>
  <c r="BT44" i="282"/>
  <c r="BT37" i="282"/>
  <c r="BT202" i="280"/>
  <c r="BT229" i="280"/>
  <c r="BT231" i="280"/>
  <c r="BT38" i="282"/>
  <c r="BT40" i="282"/>
  <c r="BT45" i="282"/>
  <c r="BT46" i="282"/>
  <c r="BT48" i="282"/>
  <c r="BT49" i="282"/>
  <c r="BT58" i="282"/>
  <c r="BT54" i="282"/>
  <c r="BS51" i="282"/>
  <c r="BS52" i="282"/>
  <c r="BS77" i="282"/>
  <c r="BS78" i="282"/>
  <c r="BS79" i="282"/>
  <c r="BT76" i="282"/>
  <c r="BT55" i="282"/>
  <c r="BT56" i="282"/>
  <c r="BT59" i="282"/>
  <c r="BT60" i="282"/>
  <c r="BT63" i="282"/>
  <c r="BT65" i="282"/>
  <c r="BT66" i="282"/>
  <c r="BT36" i="265"/>
  <c r="BT37" i="265"/>
  <c r="BT189" i="280"/>
  <c r="BT192" i="280"/>
  <c r="BT195" i="280"/>
  <c r="BT196" i="280"/>
  <c r="BT197" i="280"/>
  <c r="BT43" i="265"/>
  <c r="BT139" i="280"/>
  <c r="BT140" i="280"/>
  <c r="BT143" i="280"/>
  <c r="BT144" i="280"/>
  <c r="BT46" i="265"/>
  <c r="BT48" i="265"/>
  <c r="BT128" i="280"/>
  <c r="BT50" i="265"/>
  <c r="BT104" i="280"/>
  <c r="BT51" i="265"/>
  <c r="BT52" i="265"/>
  <c r="BT45" i="314"/>
  <c r="BT46" i="314"/>
  <c r="BT48" i="314"/>
  <c r="BT50" i="314"/>
  <c r="BT51" i="314"/>
  <c r="BT61" i="314"/>
  <c r="BT35" i="314"/>
  <c r="BT78" i="314"/>
  <c r="BT36" i="314"/>
  <c r="BT38" i="314"/>
  <c r="BT40" i="314"/>
  <c r="BT42" i="314"/>
  <c r="BT62" i="314"/>
  <c r="BT63" i="314"/>
  <c r="BT64" i="314"/>
  <c r="BT54" i="265"/>
  <c r="BT53" i="314"/>
  <c r="BT55" i="314"/>
  <c r="BT57" i="314"/>
  <c r="BT58" i="314"/>
  <c r="BT59" i="314"/>
  <c r="BT70" i="314"/>
  <c r="BT67" i="314"/>
  <c r="BT68" i="314"/>
  <c r="BT71" i="314"/>
  <c r="BT72" i="314"/>
  <c r="BT55" i="265"/>
  <c r="BT56" i="265"/>
  <c r="BT232" i="280"/>
  <c r="BT58" i="265"/>
  <c r="BT59" i="265"/>
  <c r="BT154" i="280"/>
  <c r="BT155" i="280"/>
  <c r="BT156" i="280"/>
  <c r="BT159" i="280"/>
  <c r="BT160" i="280"/>
  <c r="BT161" i="280"/>
  <c r="BT61" i="265"/>
  <c r="BT179" i="280"/>
  <c r="BT173" i="280"/>
  <c r="BT169" i="280"/>
  <c r="BT170" i="280"/>
  <c r="BT171" i="280"/>
  <c r="BT174" i="280"/>
  <c r="BT175" i="280"/>
  <c r="BT176" i="280"/>
  <c r="BT62" i="265"/>
  <c r="BT63" i="265"/>
  <c r="BT66" i="265"/>
  <c r="BT31" i="286"/>
  <c r="BT22" i="286"/>
  <c r="BT47" i="286"/>
  <c r="BT30" i="285"/>
  <c r="BT31" i="285"/>
  <c r="BT15" i="265"/>
  <c r="BT16" i="265"/>
  <c r="BT18" i="265"/>
  <c r="BT19" i="265"/>
  <c r="BT21" i="265"/>
  <c r="BT10" i="282"/>
  <c r="BT12" i="282"/>
  <c r="BT13" i="282"/>
  <c r="BT23" i="265"/>
  <c r="BT24" i="265"/>
  <c r="BT48" i="286"/>
  <c r="BT49" i="286"/>
  <c r="BT55" i="286"/>
  <c r="BT51" i="286"/>
  <c r="BT52" i="286"/>
  <c r="BT53" i="286"/>
  <c r="BT56" i="286"/>
  <c r="BT57" i="286"/>
  <c r="BT32" i="286"/>
  <c r="BT33" i="286"/>
  <c r="BT80" i="265"/>
  <c r="BT79" i="314"/>
  <c r="BT80" i="314"/>
  <c r="BT81" i="314"/>
  <c r="BT83" i="265"/>
  <c r="BT84" i="265"/>
  <c r="BT33" i="285"/>
  <c r="BT36" i="285"/>
  <c r="BT37" i="285"/>
  <c r="BT76" i="265"/>
  <c r="BT77" i="265"/>
  <c r="BT86" i="265"/>
  <c r="BT100" i="265"/>
  <c r="BT89" i="265"/>
  <c r="BT205" i="280"/>
  <c r="BT206" i="280"/>
  <c r="BT90" i="265"/>
  <c r="BT181" i="280"/>
  <c r="BT165" i="280"/>
  <c r="BT166" i="280"/>
  <c r="BT182" i="280"/>
  <c r="BT183" i="280"/>
  <c r="BT184" i="280"/>
  <c r="BT91" i="265"/>
  <c r="BT87" i="282"/>
  <c r="BT88" i="282"/>
  <c r="BT89" i="282"/>
  <c r="BT90" i="282"/>
  <c r="BT92" i="265"/>
  <c r="BT23" i="286"/>
  <c r="BT24" i="286"/>
  <c r="BT25" i="286"/>
  <c r="BT94" i="265"/>
  <c r="BT95" i="265"/>
  <c r="BT101" i="265"/>
  <c r="BT102" i="265"/>
  <c r="BU30" i="286"/>
  <c r="BT33" i="282"/>
  <c r="BT34" i="282"/>
  <c r="BU31" i="282"/>
  <c r="BU20" i="282"/>
  <c r="BU22" i="282"/>
  <c r="BU44" i="282"/>
  <c r="BU37" i="282"/>
  <c r="BU202" i="280"/>
  <c r="BU229" i="280"/>
  <c r="BU231" i="280"/>
  <c r="BU38" i="282"/>
  <c r="BU40" i="282"/>
  <c r="BU45" i="282"/>
  <c r="BU46" i="282"/>
  <c r="BU48" i="282"/>
  <c r="BU49" i="282"/>
  <c r="BU58" i="282"/>
  <c r="BU54" i="282"/>
  <c r="BT51" i="282"/>
  <c r="BT52" i="282"/>
  <c r="BT77" i="282"/>
  <c r="BT78" i="282"/>
  <c r="BT79" i="282"/>
  <c r="BU76" i="282"/>
  <c r="BU55" i="282"/>
  <c r="BU56" i="282"/>
  <c r="BU59" i="282"/>
  <c r="BU60" i="282"/>
  <c r="BU63" i="282"/>
  <c r="BU65" i="282"/>
  <c r="BU66" i="282"/>
  <c r="BU36" i="265"/>
  <c r="BU37" i="265"/>
  <c r="BU189" i="280"/>
  <c r="BU192" i="280"/>
  <c r="BU195" i="280"/>
  <c r="BU196" i="280"/>
  <c r="BU197" i="280"/>
  <c r="BU43" i="265"/>
  <c r="BU139" i="280"/>
  <c r="BU140" i="280"/>
  <c r="BU143" i="280"/>
  <c r="BU144" i="280"/>
  <c r="BU46" i="265"/>
  <c r="BU48" i="265"/>
  <c r="BU128" i="280"/>
  <c r="BU50" i="265"/>
  <c r="BU104" i="280"/>
  <c r="BU51" i="265"/>
  <c r="BU52" i="265"/>
  <c r="BU45" i="314"/>
  <c r="BU46" i="314"/>
  <c r="BU48" i="314"/>
  <c r="BU50" i="314"/>
  <c r="BU51" i="314"/>
  <c r="BU61" i="314"/>
  <c r="BU35" i="314"/>
  <c r="BU78" i="314"/>
  <c r="BU36" i="314"/>
  <c r="BU38" i="314"/>
  <c r="BU40" i="314"/>
  <c r="BU42" i="314"/>
  <c r="BU62" i="314"/>
  <c r="BU63" i="314"/>
  <c r="BU64" i="314"/>
  <c r="BU54" i="265"/>
  <c r="BU53" i="314"/>
  <c r="BU55" i="314"/>
  <c r="BU57" i="314"/>
  <c r="BU58" i="314"/>
  <c r="BU59" i="314"/>
  <c r="BU70" i="314"/>
  <c r="BU67" i="314"/>
  <c r="BU68" i="314"/>
  <c r="BU71" i="314"/>
  <c r="BU72" i="314"/>
  <c r="BU55" i="265"/>
  <c r="BU56" i="265"/>
  <c r="BU232" i="280"/>
  <c r="BU58" i="265"/>
  <c r="BU59" i="265"/>
  <c r="BU154" i="280"/>
  <c r="BU155" i="280"/>
  <c r="BU156" i="280"/>
  <c r="BU159" i="280"/>
  <c r="BU160" i="280"/>
  <c r="BU161" i="280"/>
  <c r="BU61" i="265"/>
  <c r="BU179" i="280"/>
  <c r="BU173" i="280"/>
  <c r="BU169" i="280"/>
  <c r="BU170" i="280"/>
  <c r="BU171" i="280"/>
  <c r="BU174" i="280"/>
  <c r="BU175" i="280"/>
  <c r="BU176" i="280"/>
  <c r="BU62" i="265"/>
  <c r="BU63" i="265"/>
  <c r="BU66" i="265"/>
  <c r="BU31" i="286"/>
  <c r="BU22" i="286"/>
  <c r="BU47" i="286"/>
  <c r="BU30" i="285"/>
  <c r="BU31" i="285"/>
  <c r="BU15" i="265"/>
  <c r="BU16" i="265"/>
  <c r="BU18" i="265"/>
  <c r="BU19" i="265"/>
  <c r="BU21" i="265"/>
  <c r="BU10" i="282"/>
  <c r="BU12" i="282"/>
  <c r="BU13" i="282"/>
  <c r="BU23" i="265"/>
  <c r="BU24" i="265"/>
  <c r="BU48" i="286"/>
  <c r="BU49" i="286"/>
  <c r="BU55" i="286"/>
  <c r="BU51" i="286"/>
  <c r="BU52" i="286"/>
  <c r="BU53" i="286"/>
  <c r="BU56" i="286"/>
  <c r="BU57" i="286"/>
  <c r="BU32" i="286"/>
  <c r="BU33" i="286"/>
  <c r="BU80" i="265"/>
  <c r="BU79" i="314"/>
  <c r="BU80" i="314"/>
  <c r="BU81" i="314"/>
  <c r="BU83" i="265"/>
  <c r="BU84" i="265"/>
  <c r="BU33" i="285"/>
  <c r="BU36" i="285"/>
  <c r="BU37" i="285"/>
  <c r="BU76" i="265"/>
  <c r="BU77" i="265"/>
  <c r="BU86" i="265"/>
  <c r="BU100" i="265"/>
  <c r="BU89" i="265"/>
  <c r="BU205" i="280"/>
  <c r="BU206" i="280"/>
  <c r="BU90" i="265"/>
  <c r="BU181" i="280"/>
  <c r="BU165" i="280"/>
  <c r="BU166" i="280"/>
  <c r="BU182" i="280"/>
  <c r="BU183" i="280"/>
  <c r="BU184" i="280"/>
  <c r="BU91" i="265"/>
  <c r="BU87" i="282"/>
  <c r="BU88" i="282"/>
  <c r="BU89" i="282"/>
  <c r="BU90" i="282"/>
  <c r="BU92" i="265"/>
  <c r="BU23" i="286"/>
  <c r="BU24" i="286"/>
  <c r="BU25" i="286"/>
  <c r="BU94" i="265"/>
  <c r="BU95" i="265"/>
  <c r="BU101" i="265"/>
  <c r="BU102" i="265"/>
  <c r="BV30" i="286"/>
  <c r="BU33" i="282"/>
  <c r="BU34" i="282"/>
  <c r="BV31" i="282"/>
  <c r="BV20" i="282"/>
  <c r="BV22" i="282"/>
  <c r="BV44" i="282"/>
  <c r="BV37" i="282"/>
  <c r="BV202" i="280"/>
  <c r="BV229" i="280"/>
  <c r="BV231" i="280"/>
  <c r="BV38" i="282"/>
  <c r="BV40" i="282"/>
  <c r="BV45" i="282"/>
  <c r="BV46" i="282"/>
  <c r="BV48" i="282"/>
  <c r="BV49" i="282"/>
  <c r="BV58" i="282"/>
  <c r="BV54" i="282"/>
  <c r="BU51" i="282"/>
  <c r="BU52" i="282"/>
  <c r="BU77" i="282"/>
  <c r="BU78" i="282"/>
  <c r="BU79" i="282"/>
  <c r="BV76" i="282"/>
  <c r="BV55" i="282"/>
  <c r="BV56" i="282"/>
  <c r="BV59" i="282"/>
  <c r="BV60" i="282"/>
  <c r="BV63" i="282"/>
  <c r="BV65" i="282"/>
  <c r="BV66" i="282"/>
  <c r="BV36" i="265"/>
  <c r="BV37" i="265"/>
  <c r="BV189" i="280"/>
  <c r="BV192" i="280"/>
  <c r="BV195" i="280"/>
  <c r="BV196" i="280"/>
  <c r="BV197" i="280"/>
  <c r="BV43" i="265"/>
  <c r="BV139" i="280"/>
  <c r="BV140" i="280"/>
  <c r="BV143" i="280"/>
  <c r="BV144" i="280"/>
  <c r="BV46" i="265"/>
  <c r="BV48" i="265"/>
  <c r="BV128" i="280"/>
  <c r="BV50" i="265"/>
  <c r="BV104" i="280"/>
  <c r="BV51" i="265"/>
  <c r="BV52" i="265"/>
  <c r="BV45" i="314"/>
  <c r="BV46" i="314"/>
  <c r="BV48" i="314"/>
  <c r="BV50" i="314"/>
  <c r="BV51" i="314"/>
  <c r="BV61" i="314"/>
  <c r="BV35" i="314"/>
  <c r="BV78" i="314"/>
  <c r="BV36" i="314"/>
  <c r="BV38" i="314"/>
  <c r="BV40" i="314"/>
  <c r="BV42" i="314"/>
  <c r="BV62" i="314"/>
  <c r="BV63" i="314"/>
  <c r="BV64" i="314"/>
  <c r="BV54" i="265"/>
  <c r="BV53" i="314"/>
  <c r="BV55" i="314"/>
  <c r="BV57" i="314"/>
  <c r="BV58" i="314"/>
  <c r="BV59" i="314"/>
  <c r="BV70" i="314"/>
  <c r="BV67" i="314"/>
  <c r="BV68" i="314"/>
  <c r="BV71" i="314"/>
  <c r="BV72" i="314"/>
  <c r="BV55" i="265"/>
  <c r="BV56" i="265"/>
  <c r="BV232" i="280"/>
  <c r="BV58" i="265"/>
  <c r="BV59" i="265"/>
  <c r="BV154" i="280"/>
  <c r="BV155" i="280"/>
  <c r="BV156" i="280"/>
  <c r="BV159" i="280"/>
  <c r="BV160" i="280"/>
  <c r="BV161" i="280"/>
  <c r="BV61" i="265"/>
  <c r="BV179" i="280"/>
  <c r="BV173" i="280"/>
  <c r="BV169" i="280"/>
  <c r="BV170" i="280"/>
  <c r="BV171" i="280"/>
  <c r="BV174" i="280"/>
  <c r="BV175" i="280"/>
  <c r="BV176" i="280"/>
  <c r="BV62" i="265"/>
  <c r="BV63" i="265"/>
  <c r="BV66" i="265"/>
  <c r="BV31" i="286"/>
  <c r="BV22" i="286"/>
  <c r="BV47" i="286"/>
  <c r="BV30" i="285"/>
  <c r="BV31" i="285"/>
  <c r="BV15" i="265"/>
  <c r="BV16" i="265"/>
  <c r="BV18" i="265"/>
  <c r="BV19" i="265"/>
  <c r="BV21" i="265"/>
  <c r="BV10" i="282"/>
  <c r="BV12" i="282"/>
  <c r="BV13" i="282"/>
  <c r="BV23" i="265"/>
  <c r="BV24" i="265"/>
  <c r="BV48" i="286"/>
  <c r="BV49" i="286"/>
  <c r="BV55" i="286"/>
  <c r="BV51" i="286"/>
  <c r="BV52" i="286"/>
  <c r="BV53" i="286"/>
  <c r="BV56" i="286"/>
  <c r="BV57" i="286"/>
  <c r="BV32" i="286"/>
  <c r="BV33" i="286"/>
  <c r="BV80" i="265"/>
  <c r="BV79" i="314"/>
  <c r="BV80" i="314"/>
  <c r="BV81" i="314"/>
  <c r="BV83" i="265"/>
  <c r="BV84" i="265"/>
  <c r="BV33" i="285"/>
  <c r="BV36" i="285"/>
  <c r="BV37" i="285"/>
  <c r="BV76" i="265"/>
  <c r="BV77" i="265"/>
  <c r="BV86" i="265"/>
  <c r="BV100" i="265"/>
  <c r="BV89" i="265"/>
  <c r="BV205" i="280"/>
  <c r="BV206" i="280"/>
  <c r="BV90" i="265"/>
  <c r="BV181" i="280"/>
  <c r="BV165" i="280"/>
  <c r="BV166" i="280"/>
  <c r="BV182" i="280"/>
  <c r="BV183" i="280"/>
  <c r="BV184" i="280"/>
  <c r="BV91" i="265"/>
  <c r="BV87" i="282"/>
  <c r="BV88" i="282"/>
  <c r="BV89" i="282"/>
  <c r="BV90" i="282"/>
  <c r="BV92" i="265"/>
  <c r="BV23" i="286"/>
  <c r="BV24" i="286"/>
  <c r="BV25" i="286"/>
  <c r="BV94" i="265"/>
  <c r="BV95" i="265"/>
  <c r="BV101" i="265"/>
  <c r="BV102" i="265"/>
  <c r="BW30" i="286"/>
  <c r="BV33" i="282"/>
  <c r="BV34" i="282"/>
  <c r="BW31" i="282"/>
  <c r="BW20" i="282"/>
  <c r="BW22" i="282"/>
  <c r="BW44" i="282"/>
  <c r="BW37" i="282"/>
  <c r="BW202" i="280"/>
  <c r="BW229" i="280"/>
  <c r="BW231" i="280"/>
  <c r="BW38" i="282"/>
  <c r="BW40" i="282"/>
  <c r="BW45" i="282"/>
  <c r="BW46" i="282"/>
  <c r="BW48" i="282"/>
  <c r="BW49" i="282"/>
  <c r="BW58" i="282"/>
  <c r="BW54" i="282"/>
  <c r="BV51" i="282"/>
  <c r="BV52" i="282"/>
  <c r="BV77" i="282"/>
  <c r="BV78" i="282"/>
  <c r="BV79" i="282"/>
  <c r="BW76" i="282"/>
  <c r="BW55" i="282"/>
  <c r="BW56" i="282"/>
  <c r="BW59" i="282"/>
  <c r="BW60" i="282"/>
  <c r="BW63" i="282"/>
  <c r="BW65" i="282"/>
  <c r="BW66" i="282"/>
  <c r="BW36" i="265"/>
  <c r="BW37" i="265"/>
  <c r="BW189" i="280"/>
  <c r="BW192" i="280"/>
  <c r="BW195" i="280"/>
  <c r="BW196" i="280"/>
  <c r="BW197" i="280"/>
  <c r="BW43" i="265"/>
  <c r="BW139" i="280"/>
  <c r="BW140" i="280"/>
  <c r="BW143" i="280"/>
  <c r="BW144" i="280"/>
  <c r="BW46" i="265"/>
  <c r="BW48" i="265"/>
  <c r="BW128" i="280"/>
  <c r="BW50" i="265"/>
  <c r="BW104" i="280"/>
  <c r="BW51" i="265"/>
  <c r="BW52" i="265"/>
  <c r="BW45" i="314"/>
  <c r="BW46" i="314"/>
  <c r="BW48" i="314"/>
  <c r="BW50" i="314"/>
  <c r="BW51" i="314"/>
  <c r="BW61" i="314"/>
  <c r="BW35" i="314"/>
  <c r="BW78" i="314"/>
  <c r="BW36" i="314"/>
  <c r="BW38" i="314"/>
  <c r="BW40" i="314"/>
  <c r="BW42" i="314"/>
  <c r="BW62" i="314"/>
  <c r="BW63" i="314"/>
  <c r="BW64" i="314"/>
  <c r="BW54" i="265"/>
  <c r="BW53" i="314"/>
  <c r="BW55" i="314"/>
  <c r="BW57" i="314"/>
  <c r="BW58" i="314"/>
  <c r="BW59" i="314"/>
  <c r="BW70" i="314"/>
  <c r="BW67" i="314"/>
  <c r="BW68" i="314"/>
  <c r="BW71" i="314"/>
  <c r="BW72" i="314"/>
  <c r="BW55" i="265"/>
  <c r="BW56" i="265"/>
  <c r="BW232" i="280"/>
  <c r="BW58" i="265"/>
  <c r="BW59" i="265"/>
  <c r="BW154" i="280"/>
  <c r="BW155" i="280"/>
  <c r="BW156" i="280"/>
  <c r="BW159" i="280"/>
  <c r="BW160" i="280"/>
  <c r="BW161" i="280"/>
  <c r="BW61" i="265"/>
  <c r="BW179" i="280"/>
  <c r="BW173" i="280"/>
  <c r="BW169" i="280"/>
  <c r="BW170" i="280"/>
  <c r="BW171" i="280"/>
  <c r="BW174" i="280"/>
  <c r="BW175" i="280"/>
  <c r="BW176" i="280"/>
  <c r="BW62" i="265"/>
  <c r="BW63" i="265"/>
  <c r="BW66" i="265"/>
  <c r="BW31" i="286"/>
  <c r="BW22" i="286"/>
  <c r="BW47" i="286"/>
  <c r="BW30" i="285"/>
  <c r="BW31" i="285"/>
  <c r="BW15" i="265"/>
  <c r="BW16" i="265"/>
  <c r="BW18" i="265"/>
  <c r="BW19" i="265"/>
  <c r="BW21" i="265"/>
  <c r="BW10" i="282"/>
  <c r="BW12" i="282"/>
  <c r="BW13" i="282"/>
  <c r="BW23" i="265"/>
  <c r="BW24" i="265"/>
  <c r="BW48" i="286"/>
  <c r="BW49" i="286"/>
  <c r="BW55" i="286"/>
  <c r="BW51" i="286"/>
  <c r="BW52" i="286"/>
  <c r="BW53" i="286"/>
  <c r="BW56" i="286"/>
  <c r="BW57" i="286"/>
  <c r="BW32" i="286"/>
  <c r="BW33" i="286"/>
  <c r="BW80" i="265"/>
  <c r="BW79" i="314"/>
  <c r="BW80" i="314"/>
  <c r="BW81" i="314"/>
  <c r="BW83" i="265"/>
  <c r="BW84" i="265"/>
  <c r="BW33" i="285"/>
  <c r="BW36" i="285"/>
  <c r="BW37" i="285"/>
  <c r="BW76" i="265"/>
  <c r="BW77" i="265"/>
  <c r="BW86" i="265"/>
  <c r="BW100" i="265"/>
  <c r="BW89" i="265"/>
  <c r="BW205" i="280"/>
  <c r="BW206" i="280"/>
  <c r="BW90" i="265"/>
  <c r="BW181" i="280"/>
  <c r="BW165" i="280"/>
  <c r="BW166" i="280"/>
  <c r="BW182" i="280"/>
  <c r="BW183" i="280"/>
  <c r="BW184" i="280"/>
  <c r="BW91" i="265"/>
  <c r="BW87" i="282"/>
  <c r="BW88" i="282"/>
  <c r="BW89" i="282"/>
  <c r="BW90" i="282"/>
  <c r="BW92" i="265"/>
  <c r="BW23" i="286"/>
  <c r="BW24" i="286"/>
  <c r="BW25" i="286"/>
  <c r="BW94" i="265"/>
  <c r="BW95" i="265"/>
  <c r="BW101" i="265"/>
  <c r="BW102" i="265"/>
  <c r="BX30" i="286"/>
  <c r="BW33" i="282"/>
  <c r="BW34" i="282"/>
  <c r="BX31" i="282"/>
  <c r="BX20" i="282"/>
  <c r="BX22" i="282"/>
  <c r="BX44" i="282"/>
  <c r="BX37" i="282"/>
  <c r="BX202" i="280"/>
  <c r="BX229" i="280"/>
  <c r="BX231" i="280"/>
  <c r="BX38" i="282"/>
  <c r="BX40" i="282"/>
  <c r="BX45" i="282"/>
  <c r="BX46" i="282"/>
  <c r="BX48" i="282"/>
  <c r="BX49" i="282"/>
  <c r="BX58" i="282"/>
  <c r="BX54" i="282"/>
  <c r="BW51" i="282"/>
  <c r="BW52" i="282"/>
  <c r="BW77" i="282"/>
  <c r="BW78" i="282"/>
  <c r="BW79" i="282"/>
  <c r="BX76" i="282"/>
  <c r="BX55" i="282"/>
  <c r="BX56" i="282"/>
  <c r="BX59" i="282"/>
  <c r="BX60" i="282"/>
  <c r="BX63" i="282"/>
  <c r="BX65" i="282"/>
  <c r="BX66" i="282"/>
  <c r="BX36" i="265"/>
  <c r="BX37" i="265"/>
  <c r="BX189" i="280"/>
  <c r="BX192" i="280"/>
  <c r="BX195" i="280"/>
  <c r="BX196" i="280"/>
  <c r="BX197" i="280"/>
  <c r="BX43" i="265"/>
  <c r="BX139" i="280"/>
  <c r="BX140" i="280"/>
  <c r="BX143" i="280"/>
  <c r="BX144" i="280"/>
  <c r="BX46" i="265"/>
  <c r="BX48" i="265"/>
  <c r="BX128" i="280"/>
  <c r="BX50" i="265"/>
  <c r="BX104" i="280"/>
  <c r="BX51" i="265"/>
  <c r="BX52" i="265"/>
  <c r="BX45" i="314"/>
  <c r="BX46" i="314"/>
  <c r="BX48" i="314"/>
  <c r="BX50" i="314"/>
  <c r="BX51" i="314"/>
  <c r="BX61" i="314"/>
  <c r="BX35" i="314"/>
  <c r="BX78" i="314"/>
  <c r="BX36" i="314"/>
  <c r="BX38" i="314"/>
  <c r="BX40" i="314"/>
  <c r="BX42" i="314"/>
  <c r="BX62" i="314"/>
  <c r="BX63" i="314"/>
  <c r="BX64" i="314"/>
  <c r="BX54" i="265"/>
  <c r="BX53" i="314"/>
  <c r="BX55" i="314"/>
  <c r="BX57" i="314"/>
  <c r="BX58" i="314"/>
  <c r="BX59" i="314"/>
  <c r="BX70" i="314"/>
  <c r="BX67" i="314"/>
  <c r="BX68" i="314"/>
  <c r="BX71" i="314"/>
  <c r="BX72" i="314"/>
  <c r="BX55" i="265"/>
  <c r="BX56" i="265"/>
  <c r="BX232" i="280"/>
  <c r="BX58" i="265"/>
  <c r="BX59" i="265"/>
  <c r="BX154" i="280"/>
  <c r="BX155" i="280"/>
  <c r="BX156" i="280"/>
  <c r="BX159" i="280"/>
  <c r="BX160" i="280"/>
  <c r="BX161" i="280"/>
  <c r="BX61" i="265"/>
  <c r="BX179" i="280"/>
  <c r="BX173" i="280"/>
  <c r="BX169" i="280"/>
  <c r="BX170" i="280"/>
  <c r="BX171" i="280"/>
  <c r="BX174" i="280"/>
  <c r="BX175" i="280"/>
  <c r="BX176" i="280"/>
  <c r="BX62" i="265"/>
  <c r="BX63" i="265"/>
  <c r="BX66" i="265"/>
  <c r="BX31" i="286"/>
  <c r="BX22" i="286"/>
  <c r="BX47" i="286"/>
  <c r="BX30" i="285"/>
  <c r="BX31" i="285"/>
  <c r="BX15" i="265"/>
  <c r="BX16" i="265"/>
  <c r="BX18" i="265"/>
  <c r="BX19" i="265"/>
  <c r="BX21" i="265"/>
  <c r="BX10" i="282"/>
  <c r="BX12" i="282"/>
  <c r="BX13" i="282"/>
  <c r="BX23" i="265"/>
  <c r="BX24" i="265"/>
  <c r="BX48" i="286"/>
  <c r="BX49" i="286"/>
  <c r="BX55" i="286"/>
  <c r="BX51" i="286"/>
  <c r="BX52" i="286"/>
  <c r="BX53" i="286"/>
  <c r="BX56" i="286"/>
  <c r="BX57" i="286"/>
  <c r="BX32" i="286"/>
  <c r="BX33" i="286"/>
  <c r="BX80" i="265"/>
  <c r="BX79" i="314"/>
  <c r="BX80" i="314"/>
  <c r="BX81" i="314"/>
  <c r="BX83" i="265"/>
  <c r="BX84" i="265"/>
  <c r="BX33" i="285"/>
  <c r="BX36" i="285"/>
  <c r="BX37" i="285"/>
  <c r="BX76" i="265"/>
  <c r="BX77" i="265"/>
  <c r="BX86" i="265"/>
  <c r="BX100" i="265"/>
  <c r="BX89" i="265"/>
  <c r="BX205" i="280"/>
  <c r="BX206" i="280"/>
  <c r="BX90" i="265"/>
  <c r="BX181" i="280"/>
  <c r="BX165" i="280"/>
  <c r="BX166" i="280"/>
  <c r="BX182" i="280"/>
  <c r="BX183" i="280"/>
  <c r="BX184" i="280"/>
  <c r="BX91" i="265"/>
  <c r="BX87" i="282"/>
  <c r="BX88" i="282"/>
  <c r="BX89" i="282"/>
  <c r="BX90" i="282"/>
  <c r="BX92" i="265"/>
  <c r="BX23" i="286"/>
  <c r="BX24" i="286"/>
  <c r="BX25" i="286"/>
  <c r="BX94" i="265"/>
  <c r="BX95" i="265"/>
  <c r="BX101" i="265"/>
  <c r="BX102" i="265"/>
  <c r="BY30" i="286"/>
  <c r="BX33" i="282"/>
  <c r="BX34" i="282"/>
  <c r="BY31" i="282"/>
  <c r="BY20" i="282"/>
  <c r="BY22" i="282"/>
  <c r="BY44" i="282"/>
  <c r="BY37" i="282"/>
  <c r="BY202" i="280"/>
  <c r="BY229" i="280"/>
  <c r="BY231" i="280"/>
  <c r="BY38" i="282"/>
  <c r="BY40" i="282"/>
  <c r="BY45" i="282"/>
  <c r="BY46" i="282"/>
  <c r="BY48" i="282"/>
  <c r="BY49" i="282"/>
  <c r="BY58" i="282"/>
  <c r="BY54" i="282"/>
  <c r="BX51" i="282"/>
  <c r="BX52" i="282"/>
  <c r="BX77" i="282"/>
  <c r="BX78" i="282"/>
  <c r="BX79" i="282"/>
  <c r="BY76" i="282"/>
  <c r="BY55" i="282"/>
  <c r="BY56" i="282"/>
  <c r="BY59" i="282"/>
  <c r="BY60" i="282"/>
  <c r="BY63" i="282"/>
  <c r="BY65" i="282"/>
  <c r="BY66" i="282"/>
  <c r="BY36" i="265"/>
  <c r="BY37" i="265"/>
  <c r="BY189" i="280"/>
  <c r="BY192" i="280"/>
  <c r="BY195" i="280"/>
  <c r="BY196" i="280"/>
  <c r="BY197" i="280"/>
  <c r="BY43" i="265"/>
  <c r="BY139" i="280"/>
  <c r="BY140" i="280"/>
  <c r="BY143" i="280"/>
  <c r="BY144" i="280"/>
  <c r="BY46" i="265"/>
  <c r="BY48" i="265"/>
  <c r="BY128" i="280"/>
  <c r="BY50" i="265"/>
  <c r="BY104" i="280"/>
  <c r="BY51" i="265"/>
  <c r="BY52" i="265"/>
  <c r="BY45" i="314"/>
  <c r="BY46" i="314"/>
  <c r="BY48" i="314"/>
  <c r="BY50" i="314"/>
  <c r="BY51" i="314"/>
  <c r="BY61" i="314"/>
  <c r="BY35" i="314"/>
  <c r="BY78" i="314"/>
  <c r="BY36" i="314"/>
  <c r="BY38" i="314"/>
  <c r="BY40" i="314"/>
  <c r="BY42" i="314"/>
  <c r="BY62" i="314"/>
  <c r="BY63" i="314"/>
  <c r="BY64" i="314"/>
  <c r="BY54" i="265"/>
  <c r="BY53" i="314"/>
  <c r="BY55" i="314"/>
  <c r="BY57" i="314"/>
  <c r="BY58" i="314"/>
  <c r="BY59" i="314"/>
  <c r="BY70" i="314"/>
  <c r="BY67" i="314"/>
  <c r="BY68" i="314"/>
  <c r="BY71" i="314"/>
  <c r="BY72" i="314"/>
  <c r="BY55" i="265"/>
  <c r="BY56" i="265"/>
  <c r="BY232" i="280"/>
  <c r="BY58" i="265"/>
  <c r="BY59" i="265"/>
  <c r="BY154" i="280"/>
  <c r="BY155" i="280"/>
  <c r="BY156" i="280"/>
  <c r="BY159" i="280"/>
  <c r="BY160" i="280"/>
  <c r="BY161" i="280"/>
  <c r="BY61" i="265"/>
  <c r="BY179" i="280"/>
  <c r="BY173" i="280"/>
  <c r="BY169" i="280"/>
  <c r="BY170" i="280"/>
  <c r="BY171" i="280"/>
  <c r="BY174" i="280"/>
  <c r="BY175" i="280"/>
  <c r="BY176" i="280"/>
  <c r="BY62" i="265"/>
  <c r="BY63" i="265"/>
  <c r="BY66" i="265"/>
  <c r="BY31" i="286"/>
  <c r="BY22" i="286"/>
  <c r="BY47" i="286"/>
  <c r="BY30" i="285"/>
  <c r="BY31" i="285"/>
  <c r="BY15" i="265"/>
  <c r="BY16" i="265"/>
  <c r="BY18" i="265"/>
  <c r="BY19" i="265"/>
  <c r="BY21" i="265"/>
  <c r="BY10" i="282"/>
  <c r="BY12" i="282"/>
  <c r="BY13" i="282"/>
  <c r="BY23" i="265"/>
  <c r="BY24" i="265"/>
  <c r="BY48" i="286"/>
  <c r="BY49" i="286"/>
  <c r="BY55" i="286"/>
  <c r="BY51" i="286"/>
  <c r="BY52" i="286"/>
  <c r="BY53" i="286"/>
  <c r="BY56" i="286"/>
  <c r="BY57" i="286"/>
  <c r="BY32" i="286"/>
  <c r="BY33" i="286"/>
  <c r="BY80" i="265"/>
  <c r="BY79" i="314"/>
  <c r="BY80" i="314"/>
  <c r="BY81" i="314"/>
  <c r="BY83" i="265"/>
  <c r="BY84" i="265"/>
  <c r="BY33" i="285"/>
  <c r="BY36" i="285"/>
  <c r="BY37" i="285"/>
  <c r="BY76" i="265"/>
  <c r="BY77" i="265"/>
  <c r="BY86" i="265"/>
  <c r="BY100" i="265"/>
  <c r="BY89" i="265"/>
  <c r="BY205" i="280"/>
  <c r="BY206" i="280"/>
  <c r="BY90" i="265"/>
  <c r="BY181" i="280"/>
  <c r="BY165" i="280"/>
  <c r="BY166" i="280"/>
  <c r="BY182" i="280"/>
  <c r="BY183" i="280"/>
  <c r="BY184" i="280"/>
  <c r="BY91" i="265"/>
  <c r="BY87" i="282"/>
  <c r="BY88" i="282"/>
  <c r="BY89" i="282"/>
  <c r="BY90" i="282"/>
  <c r="BY92" i="265"/>
  <c r="BY23" i="286"/>
  <c r="BY24" i="286"/>
  <c r="BY25" i="286"/>
  <c r="BY94" i="265"/>
  <c r="BY95" i="265"/>
  <c r="BY101" i="265"/>
  <c r="BY102" i="265"/>
  <c r="BZ30" i="286"/>
  <c r="BY33" i="282"/>
  <c r="BY34" i="282"/>
  <c r="BZ31" i="282"/>
  <c r="BZ20" i="282"/>
  <c r="BZ22" i="282"/>
  <c r="BZ44" i="282"/>
  <c r="BZ37" i="282"/>
  <c r="BZ202" i="280"/>
  <c r="BZ229" i="280"/>
  <c r="BZ231" i="280"/>
  <c r="BZ38" i="282"/>
  <c r="BZ40" i="282"/>
  <c r="BZ45" i="282"/>
  <c r="BZ46" i="282"/>
  <c r="BZ48" i="282"/>
  <c r="BZ49" i="282"/>
  <c r="BZ58" i="282"/>
  <c r="BZ54" i="282"/>
  <c r="BY51" i="282"/>
  <c r="BY52" i="282"/>
  <c r="BY77" i="282"/>
  <c r="BY78" i="282"/>
  <c r="BY79" i="282"/>
  <c r="BZ76" i="282"/>
  <c r="BZ55" i="282"/>
  <c r="BZ56" i="282"/>
  <c r="BZ59" i="282"/>
  <c r="BZ60" i="282"/>
  <c r="BZ63" i="282"/>
  <c r="BZ65" i="282"/>
  <c r="BZ66" i="282"/>
  <c r="BZ36" i="265"/>
  <c r="BZ37" i="265"/>
  <c r="BZ189" i="280"/>
  <c r="BZ192" i="280"/>
  <c r="BZ195" i="280"/>
  <c r="BZ196" i="280"/>
  <c r="BZ197" i="280"/>
  <c r="BZ43" i="265"/>
  <c r="BZ139" i="280"/>
  <c r="BZ140" i="280"/>
  <c r="BZ143" i="280"/>
  <c r="BZ144" i="280"/>
  <c r="BZ46" i="265"/>
  <c r="BZ48" i="265"/>
  <c r="BZ128" i="280"/>
  <c r="BZ50" i="265"/>
  <c r="BZ104" i="280"/>
  <c r="BZ51" i="265"/>
  <c r="BZ52" i="265"/>
  <c r="BZ45" i="314"/>
  <c r="BZ46" i="314"/>
  <c r="BZ48" i="314"/>
  <c r="BZ50" i="314"/>
  <c r="BZ51" i="314"/>
  <c r="BZ61" i="314"/>
  <c r="BZ35" i="314"/>
  <c r="BZ78" i="314"/>
  <c r="BZ36" i="314"/>
  <c r="BZ38" i="314"/>
  <c r="BZ40" i="314"/>
  <c r="BZ42" i="314"/>
  <c r="BZ62" i="314"/>
  <c r="BZ63" i="314"/>
  <c r="BZ64" i="314"/>
  <c r="BZ54" i="265"/>
  <c r="BZ53" i="314"/>
  <c r="BZ55" i="314"/>
  <c r="BZ57" i="314"/>
  <c r="BZ58" i="314"/>
  <c r="BZ59" i="314"/>
  <c r="BZ70" i="314"/>
  <c r="BZ67" i="314"/>
  <c r="BZ68" i="314"/>
  <c r="BZ71" i="314"/>
  <c r="BZ72" i="314"/>
  <c r="BZ55" i="265"/>
  <c r="BZ56" i="265"/>
  <c r="BZ232" i="280"/>
  <c r="BZ58" i="265"/>
  <c r="BZ59" i="265"/>
  <c r="BZ154" i="280"/>
  <c r="BZ155" i="280"/>
  <c r="BZ156" i="280"/>
  <c r="BZ159" i="280"/>
  <c r="BZ160" i="280"/>
  <c r="BZ161" i="280"/>
  <c r="BZ61" i="265"/>
  <c r="BZ179" i="280"/>
  <c r="BZ173" i="280"/>
  <c r="BZ169" i="280"/>
  <c r="BZ170" i="280"/>
  <c r="BZ171" i="280"/>
  <c r="BZ174" i="280"/>
  <c r="BZ175" i="280"/>
  <c r="BZ176" i="280"/>
  <c r="BZ62" i="265"/>
  <c r="BZ63" i="265"/>
  <c r="BZ66" i="265"/>
  <c r="BZ31" i="286"/>
  <c r="BZ22" i="286"/>
  <c r="BZ47" i="286"/>
  <c r="BZ30" i="285"/>
  <c r="BZ31" i="285"/>
  <c r="BZ15" i="265"/>
  <c r="BZ16" i="265"/>
  <c r="BZ18" i="265"/>
  <c r="BZ19" i="265"/>
  <c r="BZ21" i="265"/>
  <c r="BZ10" i="282"/>
  <c r="BZ12" i="282"/>
  <c r="BZ13" i="282"/>
  <c r="BZ23" i="265"/>
  <c r="BZ24" i="265"/>
  <c r="BZ48" i="286"/>
  <c r="BZ49" i="286"/>
  <c r="BZ55" i="286"/>
  <c r="BZ51" i="286"/>
  <c r="BZ52" i="286"/>
  <c r="BZ53" i="286"/>
  <c r="BZ56" i="286"/>
  <c r="BZ57" i="286"/>
  <c r="BZ32" i="286"/>
  <c r="BZ33" i="286"/>
  <c r="BZ80" i="265"/>
  <c r="BZ79" i="314"/>
  <c r="BZ80" i="314"/>
  <c r="BZ81" i="314"/>
  <c r="BZ83" i="265"/>
  <c r="BZ84" i="265"/>
  <c r="BZ33" i="285"/>
  <c r="BZ36" i="285"/>
  <c r="BZ37" i="285"/>
  <c r="BZ76" i="265"/>
  <c r="BZ77" i="265"/>
  <c r="BZ86" i="265"/>
  <c r="BZ100" i="265"/>
  <c r="BZ89" i="265"/>
  <c r="BZ205" i="280"/>
  <c r="BZ206" i="280"/>
  <c r="BZ90" i="265"/>
  <c r="BZ181" i="280"/>
  <c r="BZ165" i="280"/>
  <c r="BZ166" i="280"/>
  <c r="BZ182" i="280"/>
  <c r="BZ183" i="280"/>
  <c r="BZ184" i="280"/>
  <c r="BZ91" i="265"/>
  <c r="BZ87" i="282"/>
  <c r="BZ88" i="282"/>
  <c r="BZ89" i="282"/>
  <c r="BZ90" i="282"/>
  <c r="BZ92" i="265"/>
  <c r="BZ23" i="286"/>
  <c r="BZ24" i="286"/>
  <c r="BZ25" i="286"/>
  <c r="BZ94" i="265"/>
  <c r="BZ95" i="265"/>
  <c r="BZ101" i="265"/>
  <c r="BZ102" i="265"/>
  <c r="CA30" i="286"/>
  <c r="BZ33" i="282"/>
  <c r="BZ34" i="282"/>
  <c r="CA31" i="282"/>
  <c r="CA20" i="282"/>
  <c r="CA22" i="282"/>
  <c r="CA44" i="282"/>
  <c r="CA37" i="282"/>
  <c r="CA202" i="280"/>
  <c r="CA229" i="280"/>
  <c r="CA231" i="280"/>
  <c r="CA38" i="282"/>
  <c r="CA40" i="282"/>
  <c r="CA45" i="282"/>
  <c r="CA46" i="282"/>
  <c r="CA48" i="282"/>
  <c r="CA49" i="282"/>
  <c r="CA58" i="282"/>
  <c r="CA54" i="282"/>
  <c r="BZ51" i="282"/>
  <c r="BZ52" i="282"/>
  <c r="BZ77" i="282"/>
  <c r="BZ78" i="282"/>
  <c r="BZ79" i="282"/>
  <c r="CA76" i="282"/>
  <c r="CA55" i="282"/>
  <c r="CA56" i="282"/>
  <c r="CA59" i="282"/>
  <c r="CA60" i="282"/>
  <c r="CA63" i="282"/>
  <c r="CA65" i="282"/>
  <c r="CA66" i="282"/>
  <c r="CA36" i="265"/>
  <c r="CA37" i="265"/>
  <c r="CA189" i="280"/>
  <c r="CA192" i="280"/>
  <c r="CA195" i="280"/>
  <c r="CA196" i="280"/>
  <c r="CA197" i="280"/>
  <c r="CA43" i="265"/>
  <c r="CA139" i="280"/>
  <c r="CA140" i="280"/>
  <c r="CA143" i="280"/>
  <c r="CA144" i="280"/>
  <c r="CA46" i="265"/>
  <c r="CA48" i="265"/>
  <c r="CA128" i="280"/>
  <c r="CA50" i="265"/>
  <c r="CA104" i="280"/>
  <c r="CA51" i="265"/>
  <c r="CA52" i="265"/>
  <c r="CA45" i="314"/>
  <c r="CA46" i="314"/>
  <c r="CA48" i="314"/>
  <c r="CA50" i="314"/>
  <c r="CA51" i="314"/>
  <c r="CA61" i="314"/>
  <c r="CA35" i="314"/>
  <c r="CA78" i="314"/>
  <c r="CA36" i="314"/>
  <c r="CA38" i="314"/>
  <c r="CA40" i="314"/>
  <c r="CA42" i="314"/>
  <c r="CA62" i="314"/>
  <c r="CA63" i="314"/>
  <c r="CA64" i="314"/>
  <c r="CA54" i="265"/>
  <c r="CA53" i="314"/>
  <c r="CA55" i="314"/>
  <c r="CA57" i="314"/>
  <c r="CA58" i="314"/>
  <c r="CA59" i="314"/>
  <c r="CA70" i="314"/>
  <c r="CA67" i="314"/>
  <c r="CA68" i="314"/>
  <c r="CA71" i="314"/>
  <c r="CA72" i="314"/>
  <c r="CA55" i="265"/>
  <c r="CA56" i="265"/>
  <c r="CA232" i="280"/>
  <c r="CA58" i="265"/>
  <c r="CA59" i="265"/>
  <c r="CA154" i="280"/>
  <c r="CA155" i="280"/>
  <c r="CA156" i="280"/>
  <c r="CA159" i="280"/>
  <c r="CA160" i="280"/>
  <c r="CA161" i="280"/>
  <c r="CA61" i="265"/>
  <c r="CA179" i="280"/>
  <c r="CA173" i="280"/>
  <c r="CA169" i="280"/>
  <c r="CA170" i="280"/>
  <c r="CA171" i="280"/>
  <c r="CA174" i="280"/>
  <c r="CA175" i="280"/>
  <c r="CA176" i="280"/>
  <c r="CA62" i="265"/>
  <c r="CA63" i="265"/>
  <c r="CA66" i="265"/>
  <c r="CA31" i="286"/>
  <c r="CA22" i="286"/>
  <c r="CA47" i="286"/>
  <c r="CA30" i="285"/>
  <c r="CA31" i="285"/>
  <c r="CA15" i="265"/>
  <c r="CA16" i="265"/>
  <c r="CA18" i="265"/>
  <c r="CA19" i="265"/>
  <c r="CA21" i="265"/>
  <c r="CA10" i="282"/>
  <c r="CA12" i="282"/>
  <c r="CA13" i="282"/>
  <c r="CA23" i="265"/>
  <c r="CA24" i="265"/>
  <c r="CA48" i="286"/>
  <c r="CA49" i="286"/>
  <c r="CA55" i="286"/>
  <c r="CA51" i="286"/>
  <c r="CA52" i="286"/>
  <c r="CA53" i="286"/>
  <c r="CA56" i="286"/>
  <c r="CA57" i="286"/>
  <c r="CA32" i="286"/>
  <c r="CA33" i="286"/>
  <c r="CA80" i="265"/>
  <c r="CA79" i="314"/>
  <c r="CA80" i="314"/>
  <c r="CA81" i="314"/>
  <c r="CA83" i="265"/>
  <c r="CA84" i="265"/>
  <c r="CA33" i="285"/>
  <c r="CA36" i="285"/>
  <c r="CA37" i="285"/>
  <c r="CA76" i="265"/>
  <c r="CA77" i="265"/>
  <c r="CA86" i="265"/>
  <c r="CA100" i="265"/>
  <c r="CA89" i="265"/>
  <c r="CA205" i="280"/>
  <c r="CA206" i="280"/>
  <c r="CA90" i="265"/>
  <c r="CA181" i="280"/>
  <c r="CA165" i="280"/>
  <c r="CA166" i="280"/>
  <c r="CA182" i="280"/>
  <c r="CA183" i="280"/>
  <c r="CA184" i="280"/>
  <c r="CA91" i="265"/>
  <c r="CA87" i="282"/>
  <c r="CA88" i="282"/>
  <c r="CA89" i="282"/>
  <c r="CA90" i="282"/>
  <c r="CA92" i="265"/>
  <c r="CA23" i="286"/>
  <c r="CA24" i="286"/>
  <c r="CA25" i="286"/>
  <c r="CA94" i="265"/>
  <c r="CA95" i="265"/>
  <c r="CA101" i="265"/>
  <c r="CA102" i="265"/>
  <c r="CB30" i="286"/>
  <c r="CA33" i="282"/>
  <c r="CA34" i="282"/>
  <c r="CB31" i="282"/>
  <c r="CB20" i="282"/>
  <c r="CB22" i="282"/>
  <c r="CB44" i="282"/>
  <c r="CB37" i="282"/>
  <c r="CB202" i="280"/>
  <c r="CB229" i="280"/>
  <c r="CB231" i="280"/>
  <c r="CB38" i="282"/>
  <c r="CB40" i="282"/>
  <c r="CB45" i="282"/>
  <c r="CB46" i="282"/>
  <c r="CB48" i="282"/>
  <c r="CB49" i="282"/>
  <c r="CB58" i="282"/>
  <c r="CB54" i="282"/>
  <c r="CA51" i="282"/>
  <c r="CA52" i="282"/>
  <c r="CA77" i="282"/>
  <c r="CA78" i="282"/>
  <c r="CA79" i="282"/>
  <c r="CB76" i="282"/>
  <c r="CB55" i="282"/>
  <c r="CB56" i="282"/>
  <c r="CB59" i="282"/>
  <c r="CB60" i="282"/>
  <c r="CB63" i="282"/>
  <c r="CB65" i="282"/>
  <c r="CB66" i="282"/>
  <c r="CB36" i="265"/>
  <c r="CB37" i="265"/>
  <c r="CB189" i="280"/>
  <c r="CB192" i="280"/>
  <c r="CB195" i="280"/>
  <c r="CB196" i="280"/>
  <c r="CB197" i="280"/>
  <c r="CB43" i="265"/>
  <c r="CB139" i="280"/>
  <c r="CB140" i="280"/>
  <c r="CB143" i="280"/>
  <c r="CB144" i="280"/>
  <c r="CB46" i="265"/>
  <c r="CB48" i="265"/>
  <c r="CB128" i="280"/>
  <c r="CB50" i="265"/>
  <c r="CB104" i="280"/>
  <c r="CB51" i="265"/>
  <c r="CB52" i="265"/>
  <c r="CB45" i="314"/>
  <c r="CB46" i="314"/>
  <c r="CB48" i="314"/>
  <c r="CB50" i="314"/>
  <c r="CB51" i="314"/>
  <c r="CB61" i="314"/>
  <c r="CB35" i="314"/>
  <c r="CB78" i="314"/>
  <c r="CB36" i="314"/>
  <c r="CB38" i="314"/>
  <c r="CB40" i="314"/>
  <c r="CB42" i="314"/>
  <c r="CB62" i="314"/>
  <c r="CB63" i="314"/>
  <c r="CB64" i="314"/>
  <c r="CB54" i="265"/>
  <c r="CB53" i="314"/>
  <c r="CB55" i="314"/>
  <c r="CB57" i="314"/>
  <c r="CB58" i="314"/>
  <c r="CB59" i="314"/>
  <c r="CB70" i="314"/>
  <c r="CB67" i="314"/>
  <c r="CB68" i="314"/>
  <c r="CB71" i="314"/>
  <c r="CB72" i="314"/>
  <c r="CB55" i="265"/>
  <c r="CB56" i="265"/>
  <c r="CB232" i="280"/>
  <c r="CB58" i="265"/>
  <c r="CB59" i="265"/>
  <c r="CB154" i="280"/>
  <c r="CB155" i="280"/>
  <c r="CB156" i="280"/>
  <c r="CB159" i="280"/>
  <c r="CB160" i="280"/>
  <c r="CB161" i="280"/>
  <c r="CB61" i="265"/>
  <c r="CB179" i="280"/>
  <c r="CB173" i="280"/>
  <c r="CB169" i="280"/>
  <c r="CB170" i="280"/>
  <c r="CB171" i="280"/>
  <c r="CB174" i="280"/>
  <c r="CB175" i="280"/>
  <c r="CB176" i="280"/>
  <c r="CB62" i="265"/>
  <c r="CB63" i="265"/>
  <c r="CB66" i="265"/>
  <c r="CB31" i="286"/>
  <c r="CB22" i="286"/>
  <c r="CB47" i="286"/>
  <c r="CB30" i="285"/>
  <c r="CB31" i="285"/>
  <c r="CB15" i="265"/>
  <c r="CB16" i="265"/>
  <c r="CB18" i="265"/>
  <c r="CB19" i="265"/>
  <c r="CB21" i="265"/>
  <c r="CB10" i="282"/>
  <c r="CB12" i="282"/>
  <c r="CB13" i="282"/>
  <c r="CB23" i="265"/>
  <c r="CB24" i="265"/>
  <c r="CB48" i="286"/>
  <c r="CB49" i="286"/>
  <c r="CB55" i="286"/>
  <c r="CB51" i="286"/>
  <c r="CB52" i="286"/>
  <c r="CB53" i="286"/>
  <c r="CB56" i="286"/>
  <c r="CB57" i="286"/>
  <c r="CB32" i="286"/>
  <c r="CB33" i="286"/>
  <c r="CB80" i="265"/>
  <c r="CB79" i="314"/>
  <c r="CB80" i="314"/>
  <c r="CB81" i="314"/>
  <c r="CB83" i="265"/>
  <c r="CB84" i="265"/>
  <c r="CB33" i="285"/>
  <c r="CB36" i="285"/>
  <c r="CB37" i="285"/>
  <c r="CB76" i="265"/>
  <c r="CB77" i="265"/>
  <c r="CB86" i="265"/>
  <c r="CB100" i="265"/>
  <c r="CB89" i="265"/>
  <c r="CB205" i="280"/>
  <c r="CB206" i="280"/>
  <c r="CB90" i="265"/>
  <c r="CB181" i="280"/>
  <c r="CB165" i="280"/>
  <c r="CB166" i="280"/>
  <c r="CB182" i="280"/>
  <c r="CB183" i="280"/>
  <c r="CB184" i="280"/>
  <c r="CB91" i="265"/>
  <c r="CB87" i="282"/>
  <c r="CB88" i="282"/>
  <c r="CB89" i="282"/>
  <c r="CB90" i="282"/>
  <c r="CB92" i="265"/>
  <c r="CB23" i="286"/>
  <c r="CB24" i="286"/>
  <c r="CB25" i="286"/>
  <c r="CB94" i="265"/>
  <c r="CB95" i="265"/>
  <c r="CB101" i="265"/>
  <c r="CB102" i="265"/>
  <c r="CC30" i="286"/>
  <c r="CB33" i="282"/>
  <c r="CB34" i="282"/>
  <c r="CC31" i="282"/>
  <c r="CC20" i="282"/>
  <c r="CC22" i="282"/>
  <c r="CC44" i="282"/>
  <c r="CC37" i="282"/>
  <c r="CC202" i="280"/>
  <c r="CC229" i="280"/>
  <c r="CC231" i="280"/>
  <c r="CC38" i="282"/>
  <c r="CC40" i="282"/>
  <c r="CC45" i="282"/>
  <c r="CC46" i="282"/>
  <c r="CC48" i="282"/>
  <c r="CC49" i="282"/>
  <c r="CC58" i="282"/>
  <c r="CC54" i="282"/>
  <c r="CB51" i="282"/>
  <c r="CB52" i="282"/>
  <c r="CB77" i="282"/>
  <c r="CB78" i="282"/>
  <c r="CB79" i="282"/>
  <c r="CC76" i="282"/>
  <c r="CC55" i="282"/>
  <c r="CC56" i="282"/>
  <c r="CC59" i="282"/>
  <c r="CC60" i="282"/>
  <c r="CC63" i="282"/>
  <c r="CC65" i="282"/>
  <c r="CC66" i="282"/>
  <c r="CC36" i="265"/>
  <c r="CC37" i="265"/>
  <c r="CC189" i="280"/>
  <c r="CC192" i="280"/>
  <c r="CC195" i="280"/>
  <c r="CC196" i="280"/>
  <c r="CC197" i="280"/>
  <c r="CC43" i="265"/>
  <c r="CC139" i="280"/>
  <c r="CC140" i="280"/>
  <c r="CC143" i="280"/>
  <c r="CC144" i="280"/>
  <c r="CC46" i="265"/>
  <c r="CC48" i="265"/>
  <c r="CC128" i="280"/>
  <c r="CC50" i="265"/>
  <c r="CC104" i="280"/>
  <c r="CC51" i="265"/>
  <c r="CC52" i="265"/>
  <c r="CC45" i="314"/>
  <c r="CC46" i="314"/>
  <c r="CC48" i="314"/>
  <c r="CC50" i="314"/>
  <c r="CC51" i="314"/>
  <c r="CC61" i="314"/>
  <c r="CC35" i="314"/>
  <c r="CC78" i="314"/>
  <c r="CC36" i="314"/>
  <c r="CC38" i="314"/>
  <c r="CC40" i="314"/>
  <c r="CC42" i="314"/>
  <c r="CC62" i="314"/>
  <c r="CC63" i="314"/>
  <c r="CC64" i="314"/>
  <c r="CC54" i="265"/>
  <c r="CC53" i="314"/>
  <c r="CC55" i="314"/>
  <c r="CC57" i="314"/>
  <c r="CC58" i="314"/>
  <c r="CC59" i="314"/>
  <c r="CC70" i="314"/>
  <c r="CC67" i="314"/>
  <c r="CC68" i="314"/>
  <c r="CC71" i="314"/>
  <c r="CC72" i="314"/>
  <c r="CC55" i="265"/>
  <c r="CC56" i="265"/>
  <c r="CC232" i="280"/>
  <c r="CC58" i="265"/>
  <c r="CC59" i="265"/>
  <c r="CC154" i="280"/>
  <c r="CC155" i="280"/>
  <c r="CC156" i="280"/>
  <c r="CC159" i="280"/>
  <c r="CC160" i="280"/>
  <c r="CC161" i="280"/>
  <c r="CC61" i="265"/>
  <c r="CC179" i="280"/>
  <c r="CC173" i="280"/>
  <c r="CC169" i="280"/>
  <c r="CC170" i="280"/>
  <c r="CC171" i="280"/>
  <c r="CC174" i="280"/>
  <c r="CC175" i="280"/>
  <c r="CC176" i="280"/>
  <c r="CC62" i="265"/>
  <c r="CC63" i="265"/>
  <c r="CC66" i="265"/>
  <c r="CC31" i="286"/>
  <c r="CC22" i="286"/>
  <c r="CC47" i="286"/>
  <c r="CC30" i="285"/>
  <c r="CC31" i="285"/>
  <c r="CC15" i="265"/>
  <c r="CC16" i="265"/>
  <c r="CC18" i="265"/>
  <c r="CC19" i="265"/>
  <c r="CC21" i="265"/>
  <c r="CC10" i="282"/>
  <c r="CC12" i="282"/>
  <c r="CC13" i="282"/>
  <c r="CC23" i="265"/>
  <c r="CC24" i="265"/>
  <c r="CC48" i="286"/>
  <c r="CC49" i="286"/>
  <c r="CC55" i="286"/>
  <c r="CC51" i="286"/>
  <c r="CC52" i="286"/>
  <c r="CC53" i="286"/>
  <c r="CC56" i="286"/>
  <c r="CC57" i="286"/>
  <c r="CC32" i="286"/>
  <c r="CC33" i="286"/>
  <c r="CC80" i="265"/>
  <c r="CC79" i="314"/>
  <c r="CC80" i="314"/>
  <c r="CC81" i="314"/>
  <c r="CC83" i="265"/>
  <c r="CC84" i="265"/>
  <c r="CC33" i="285"/>
  <c r="CC36" i="285"/>
  <c r="CC37" i="285"/>
  <c r="CC76" i="265"/>
  <c r="CC77" i="265"/>
  <c r="CC86" i="265"/>
  <c r="CC100" i="265"/>
  <c r="CC89" i="265"/>
  <c r="CC205" i="280"/>
  <c r="CC206" i="280"/>
  <c r="CC90" i="265"/>
  <c r="CC181" i="280"/>
  <c r="CC165" i="280"/>
  <c r="CC166" i="280"/>
  <c r="CC182" i="280"/>
  <c r="CC183" i="280"/>
  <c r="CC184" i="280"/>
  <c r="CC91" i="265"/>
  <c r="CC87" i="282"/>
  <c r="CC88" i="282"/>
  <c r="CC89" i="282"/>
  <c r="CC90" i="282"/>
  <c r="CC92" i="265"/>
  <c r="CC23" i="286"/>
  <c r="CC24" i="286"/>
  <c r="CC25" i="286"/>
  <c r="CC94" i="265"/>
  <c r="CC95" i="265"/>
  <c r="CC101" i="265"/>
  <c r="CC102" i="265"/>
  <c r="CD30" i="286"/>
  <c r="CC33" i="282"/>
  <c r="CC34" i="282"/>
  <c r="CD31" i="282"/>
  <c r="CD20" i="282"/>
  <c r="CD22" i="282"/>
  <c r="CD44" i="282"/>
  <c r="CD37" i="282"/>
  <c r="CD202" i="280"/>
  <c r="CD229" i="280"/>
  <c r="CD231" i="280"/>
  <c r="CD38" i="282"/>
  <c r="CD40" i="282"/>
  <c r="CD45" i="282"/>
  <c r="CD46" i="282"/>
  <c r="CD48" i="282"/>
  <c r="CD49" i="282"/>
  <c r="CD58" i="282"/>
  <c r="CD54" i="282"/>
  <c r="CC51" i="282"/>
  <c r="CC52" i="282"/>
  <c r="CC77" i="282"/>
  <c r="CC78" i="282"/>
  <c r="CC79" i="282"/>
  <c r="CD76" i="282"/>
  <c r="CD55" i="282"/>
  <c r="CD56" i="282"/>
  <c r="CD59" i="282"/>
  <c r="CD60" i="282"/>
  <c r="CD63" i="282"/>
  <c r="CD65" i="282"/>
  <c r="CD66" i="282"/>
  <c r="CD36" i="265"/>
  <c r="CD37" i="265"/>
  <c r="CD189" i="280"/>
  <c r="CD192" i="280"/>
  <c r="CD195" i="280"/>
  <c r="CD196" i="280"/>
  <c r="CD197" i="280"/>
  <c r="CD43" i="265"/>
  <c r="CD139" i="280"/>
  <c r="CD140" i="280"/>
  <c r="CD143" i="280"/>
  <c r="CD144" i="280"/>
  <c r="CD46" i="265"/>
  <c r="CD48" i="265"/>
  <c r="CD128" i="280"/>
  <c r="CD50" i="265"/>
  <c r="CD104" i="280"/>
  <c r="CD51" i="265"/>
  <c r="CD52" i="265"/>
  <c r="CD45" i="314"/>
  <c r="CD46" i="314"/>
  <c r="CD48" i="314"/>
  <c r="CD50" i="314"/>
  <c r="CD51" i="314"/>
  <c r="CD61" i="314"/>
  <c r="CD35" i="314"/>
  <c r="CD78" i="314"/>
  <c r="CD36" i="314"/>
  <c r="CD38" i="314"/>
  <c r="CD40" i="314"/>
  <c r="CD42" i="314"/>
  <c r="CD62" i="314"/>
  <c r="CD63" i="314"/>
  <c r="CD64" i="314"/>
  <c r="CD54" i="265"/>
  <c r="CD53" i="314"/>
  <c r="CD55" i="314"/>
  <c r="CD57" i="314"/>
  <c r="CD58" i="314"/>
  <c r="CD59" i="314"/>
  <c r="CD70" i="314"/>
  <c r="CD67" i="314"/>
  <c r="CD68" i="314"/>
  <c r="CD71" i="314"/>
  <c r="CD72" i="314"/>
  <c r="CD55" i="265"/>
  <c r="CD56" i="265"/>
  <c r="CD232" i="280"/>
  <c r="CD58" i="265"/>
  <c r="CD59" i="265"/>
  <c r="CD154" i="280"/>
  <c r="CD155" i="280"/>
  <c r="CD156" i="280"/>
  <c r="CD159" i="280"/>
  <c r="CD160" i="280"/>
  <c r="CD161" i="280"/>
  <c r="CD61" i="265"/>
  <c r="CD179" i="280"/>
  <c r="CD173" i="280"/>
  <c r="CD169" i="280"/>
  <c r="CD170" i="280"/>
  <c r="CD171" i="280"/>
  <c r="CD174" i="280"/>
  <c r="CD175" i="280"/>
  <c r="CD176" i="280"/>
  <c r="CD62" i="265"/>
  <c r="CD63" i="265"/>
  <c r="CD66" i="265"/>
  <c r="CD31" i="286"/>
  <c r="CD22" i="286"/>
  <c r="CD47" i="286"/>
  <c r="CD30" i="285"/>
  <c r="CD31" i="285"/>
  <c r="CD15" i="265"/>
  <c r="CD16" i="265"/>
  <c r="CD18" i="265"/>
  <c r="CD19" i="265"/>
  <c r="CD21" i="265"/>
  <c r="CD10" i="282"/>
  <c r="CD12" i="282"/>
  <c r="CD13" i="282"/>
  <c r="CD23" i="265"/>
  <c r="CD24" i="265"/>
  <c r="CD48" i="286"/>
  <c r="CD49" i="286"/>
  <c r="CD55" i="286"/>
  <c r="CD51" i="286"/>
  <c r="CD52" i="286"/>
  <c r="CD53" i="286"/>
  <c r="CD56" i="286"/>
  <c r="CD57" i="286"/>
  <c r="CD32" i="286"/>
  <c r="CD33" i="286"/>
  <c r="CD80" i="265"/>
  <c r="CD79" i="314"/>
  <c r="CD80" i="314"/>
  <c r="CD81" i="314"/>
  <c r="CD83" i="265"/>
  <c r="CD84" i="265"/>
  <c r="CD33" i="285"/>
  <c r="CD36" i="285"/>
  <c r="CD37" i="285"/>
  <c r="CD76" i="265"/>
  <c r="CD77" i="265"/>
  <c r="CD86" i="265"/>
  <c r="CD100" i="265"/>
  <c r="CD89" i="265"/>
  <c r="CD205" i="280"/>
  <c r="CD206" i="280"/>
  <c r="CD90" i="265"/>
  <c r="CD181" i="280"/>
  <c r="CD165" i="280"/>
  <c r="CD166" i="280"/>
  <c r="CD182" i="280"/>
  <c r="CD183" i="280"/>
  <c r="CD184" i="280"/>
  <c r="CD91" i="265"/>
  <c r="CD87" i="282"/>
  <c r="CD88" i="282"/>
  <c r="CD89" i="282"/>
  <c r="CD90" i="282"/>
  <c r="CD92" i="265"/>
  <c r="CD23" i="286"/>
  <c r="CD24" i="286"/>
  <c r="CD25" i="286"/>
  <c r="CD94" i="265"/>
  <c r="CD95" i="265"/>
  <c r="CD101" i="265"/>
  <c r="CD102" i="265"/>
  <c r="CE30" i="286"/>
  <c r="CD33" i="282"/>
  <c r="CD34" i="282"/>
  <c r="CE31" i="282"/>
  <c r="CE20" i="282"/>
  <c r="CE22" i="282"/>
  <c r="CE44" i="282"/>
  <c r="CE37" i="282"/>
  <c r="CE202" i="280"/>
  <c r="CE229" i="280"/>
  <c r="CE231" i="280"/>
  <c r="CE38" i="282"/>
  <c r="CE40" i="282"/>
  <c r="CE45" i="282"/>
  <c r="CE46" i="282"/>
  <c r="CE48" i="282"/>
  <c r="CE49" i="282"/>
  <c r="CE58" i="282"/>
  <c r="CE54" i="282"/>
  <c r="CD51" i="282"/>
  <c r="CD52" i="282"/>
  <c r="CD77" i="282"/>
  <c r="CD78" i="282"/>
  <c r="CD79" i="282"/>
  <c r="CE76" i="282"/>
  <c r="CE55" i="282"/>
  <c r="CE56" i="282"/>
  <c r="CE59" i="282"/>
  <c r="CE60" i="282"/>
  <c r="CE63" i="282"/>
  <c r="CE65" i="282"/>
  <c r="CE66" i="282"/>
  <c r="CE36" i="265"/>
  <c r="CE37" i="265"/>
  <c r="CE189" i="280"/>
  <c r="CE192" i="280"/>
  <c r="CE195" i="280"/>
  <c r="CE196" i="280"/>
  <c r="CE197" i="280"/>
  <c r="CE43" i="265"/>
  <c r="CE139" i="280"/>
  <c r="CE140" i="280"/>
  <c r="CE143" i="280"/>
  <c r="CE144" i="280"/>
  <c r="CE46" i="265"/>
  <c r="CE48" i="265"/>
  <c r="CE128" i="280"/>
  <c r="CE50" i="265"/>
  <c r="CE104" i="280"/>
  <c r="CE51" i="265"/>
  <c r="CE52" i="265"/>
  <c r="CE45" i="314"/>
  <c r="CE46" i="314"/>
  <c r="CE48" i="314"/>
  <c r="CE50" i="314"/>
  <c r="CE51" i="314"/>
  <c r="CE61" i="314"/>
  <c r="CE35" i="314"/>
  <c r="CE78" i="314"/>
  <c r="CE36" i="314"/>
  <c r="CE38" i="314"/>
  <c r="CE40" i="314"/>
  <c r="CE42" i="314"/>
  <c r="CE62" i="314"/>
  <c r="CE63" i="314"/>
  <c r="CE64" i="314"/>
  <c r="CE54" i="265"/>
  <c r="CE53" i="314"/>
  <c r="CE55" i="314"/>
  <c r="CE57" i="314"/>
  <c r="CE58" i="314"/>
  <c r="CE59" i="314"/>
  <c r="CE70" i="314"/>
  <c r="CE67" i="314"/>
  <c r="CE68" i="314"/>
  <c r="CE71" i="314"/>
  <c r="CE72" i="314"/>
  <c r="CE55" i="265"/>
  <c r="CE56" i="265"/>
  <c r="CE232" i="280"/>
  <c r="CE58" i="265"/>
  <c r="CE59" i="265"/>
  <c r="CE154" i="280"/>
  <c r="CE155" i="280"/>
  <c r="CE156" i="280"/>
  <c r="CE159" i="280"/>
  <c r="CE160" i="280"/>
  <c r="CE161" i="280"/>
  <c r="CE61" i="265"/>
  <c r="CE179" i="280"/>
  <c r="CE173" i="280"/>
  <c r="CE169" i="280"/>
  <c r="CE170" i="280"/>
  <c r="CE171" i="280"/>
  <c r="CE174" i="280"/>
  <c r="CE175" i="280"/>
  <c r="CE176" i="280"/>
  <c r="CE62" i="265"/>
  <c r="CE63" i="265"/>
  <c r="CE66" i="265"/>
  <c r="CE31" i="286"/>
  <c r="CE22" i="286"/>
  <c r="CE47" i="286"/>
  <c r="CE30" i="285"/>
  <c r="CE31" i="285"/>
  <c r="CE15" i="265"/>
  <c r="CE16" i="265"/>
  <c r="CE18" i="265"/>
  <c r="CE19" i="265"/>
  <c r="CE21" i="265"/>
  <c r="CE10" i="282"/>
  <c r="CE12" i="282"/>
  <c r="CE13" i="282"/>
  <c r="CE23" i="265"/>
  <c r="CE24" i="265"/>
  <c r="CE48" i="286"/>
  <c r="CE49" i="286"/>
  <c r="CE55" i="286"/>
  <c r="CE51" i="286"/>
  <c r="CE52" i="286"/>
  <c r="CE53" i="286"/>
  <c r="CE56" i="286"/>
  <c r="CE57" i="286"/>
  <c r="CE32" i="286"/>
  <c r="CE33" i="286"/>
  <c r="CE80" i="265"/>
  <c r="CE79" i="314"/>
  <c r="CE80" i="314"/>
  <c r="CE81" i="314"/>
  <c r="CE83" i="265"/>
  <c r="CE84" i="265"/>
  <c r="CE33" i="285"/>
  <c r="CE36" i="285"/>
  <c r="CE37" i="285"/>
  <c r="CE76" i="265"/>
  <c r="CE77" i="265"/>
  <c r="CE86" i="265"/>
  <c r="CE100" i="265"/>
  <c r="CE89" i="265"/>
  <c r="CE205" i="280"/>
  <c r="CE206" i="280"/>
  <c r="CE90" i="265"/>
  <c r="CE181" i="280"/>
  <c r="CE165" i="280"/>
  <c r="CE166" i="280"/>
  <c r="CE182" i="280"/>
  <c r="CE183" i="280"/>
  <c r="CE184" i="280"/>
  <c r="CE91" i="265"/>
  <c r="CE87" i="282"/>
  <c r="CE88" i="282"/>
  <c r="CE89" i="282"/>
  <c r="CE90" i="282"/>
  <c r="CE92" i="265"/>
  <c r="CE23" i="286"/>
  <c r="CE24" i="286"/>
  <c r="CE25" i="286"/>
  <c r="CE94" i="265"/>
  <c r="CE95" i="265"/>
  <c r="CE101" i="265"/>
  <c r="CE102" i="265"/>
  <c r="CF30" i="286"/>
  <c r="CE33" i="282"/>
  <c r="CE34" i="282"/>
  <c r="CF31" i="282"/>
  <c r="CF20" i="282"/>
  <c r="CF22" i="282"/>
  <c r="CF44" i="282"/>
  <c r="CF37" i="282"/>
  <c r="CF202" i="280"/>
  <c r="CF229" i="280"/>
  <c r="CF231" i="280"/>
  <c r="CF38" i="282"/>
  <c r="CF40" i="282"/>
  <c r="CF45" i="282"/>
  <c r="CF46" i="282"/>
  <c r="CF48" i="282"/>
  <c r="CF49" i="282"/>
  <c r="CF58" i="282"/>
  <c r="CF54" i="282"/>
  <c r="CE51" i="282"/>
  <c r="CE52" i="282"/>
  <c r="CE77" i="282"/>
  <c r="CE78" i="282"/>
  <c r="CE79" i="282"/>
  <c r="CF76" i="282"/>
  <c r="CF55" i="282"/>
  <c r="CF56" i="282"/>
  <c r="CF59" i="282"/>
  <c r="CF60" i="282"/>
  <c r="CF63" i="282"/>
  <c r="CF65" i="282"/>
  <c r="CF66" i="282"/>
  <c r="CF36" i="265"/>
  <c r="CF37" i="265"/>
  <c r="CF189" i="280"/>
  <c r="CF192" i="280"/>
  <c r="CF195" i="280"/>
  <c r="CF196" i="280"/>
  <c r="CF197" i="280"/>
  <c r="CF43" i="265"/>
  <c r="CF139" i="280"/>
  <c r="CF140" i="280"/>
  <c r="CF143" i="280"/>
  <c r="CF144" i="280"/>
  <c r="CF46" i="265"/>
  <c r="CF48" i="265"/>
  <c r="CF128" i="280"/>
  <c r="CF50" i="265"/>
  <c r="CF104" i="280"/>
  <c r="CF51" i="265"/>
  <c r="CF52" i="265"/>
  <c r="CF45" i="314"/>
  <c r="CF46" i="314"/>
  <c r="CF48" i="314"/>
  <c r="CF50" i="314"/>
  <c r="CF51" i="314"/>
  <c r="CF61" i="314"/>
  <c r="CF35" i="314"/>
  <c r="CF78" i="314"/>
  <c r="CF36" i="314"/>
  <c r="CF38" i="314"/>
  <c r="CF40" i="314"/>
  <c r="CF42" i="314"/>
  <c r="CF62" i="314"/>
  <c r="CF63" i="314"/>
  <c r="CF64" i="314"/>
  <c r="CF54" i="265"/>
  <c r="CF53" i="314"/>
  <c r="CF55" i="314"/>
  <c r="CF57" i="314"/>
  <c r="CF58" i="314"/>
  <c r="CF59" i="314"/>
  <c r="CF70" i="314"/>
  <c r="CF67" i="314"/>
  <c r="CF68" i="314"/>
  <c r="CF71" i="314"/>
  <c r="CF72" i="314"/>
  <c r="CF55" i="265"/>
  <c r="CF56" i="265"/>
  <c r="CF232" i="280"/>
  <c r="CF58" i="265"/>
  <c r="CF59" i="265"/>
  <c r="CF154" i="280"/>
  <c r="CF155" i="280"/>
  <c r="CF156" i="280"/>
  <c r="CF159" i="280"/>
  <c r="CF160" i="280"/>
  <c r="CF161" i="280"/>
  <c r="CF61" i="265"/>
  <c r="CF179" i="280"/>
  <c r="CF173" i="280"/>
  <c r="CF169" i="280"/>
  <c r="CF170" i="280"/>
  <c r="CF171" i="280"/>
  <c r="CF174" i="280"/>
  <c r="CF175" i="280"/>
  <c r="CF176" i="280"/>
  <c r="CF62" i="265"/>
  <c r="CF63" i="265"/>
  <c r="CF66" i="265"/>
  <c r="CF31" i="286"/>
  <c r="CF22" i="286"/>
  <c r="CF47" i="286"/>
  <c r="CF30" i="285"/>
  <c r="CF31" i="285"/>
  <c r="CF15" i="265"/>
  <c r="CF16" i="265"/>
  <c r="CF18" i="265"/>
  <c r="CF19" i="265"/>
  <c r="CF21" i="265"/>
  <c r="CF10" i="282"/>
  <c r="CF12" i="282"/>
  <c r="CF13" i="282"/>
  <c r="CF23" i="265"/>
  <c r="CF24" i="265"/>
  <c r="CF48" i="286"/>
  <c r="CF49" i="286"/>
  <c r="CF55" i="286"/>
  <c r="CF51" i="286"/>
  <c r="CF52" i="286"/>
  <c r="CF53" i="286"/>
  <c r="CF56" i="286"/>
  <c r="CF57" i="286"/>
  <c r="CF32" i="286"/>
  <c r="CF33" i="286"/>
  <c r="CF80" i="265"/>
  <c r="CF79" i="314"/>
  <c r="CF80" i="314"/>
  <c r="CF81" i="314"/>
  <c r="CF83" i="265"/>
  <c r="CF84" i="265"/>
  <c r="CF33" i="285"/>
  <c r="CF36" i="285"/>
  <c r="CF37" i="285"/>
  <c r="CF76" i="265"/>
  <c r="CF77" i="265"/>
  <c r="CF86" i="265"/>
  <c r="CF100" i="265"/>
  <c r="CF89" i="265"/>
  <c r="CF205" i="280"/>
  <c r="CF206" i="280"/>
  <c r="CF90" i="265"/>
  <c r="CF181" i="280"/>
  <c r="CF165" i="280"/>
  <c r="CF166" i="280"/>
  <c r="CF182" i="280"/>
  <c r="CF183" i="280"/>
  <c r="CF184" i="280"/>
  <c r="CF91" i="265"/>
  <c r="CF87" i="282"/>
  <c r="CF88" i="282"/>
  <c r="CF89" i="282"/>
  <c r="CF90" i="282"/>
  <c r="CF92" i="265"/>
  <c r="CF23" i="286"/>
  <c r="CF24" i="286"/>
  <c r="CF25" i="286"/>
  <c r="CF94" i="265"/>
  <c r="CF95" i="265"/>
  <c r="CF101" i="265"/>
  <c r="CF102" i="265"/>
  <c r="CG30" i="286"/>
  <c r="CF33" i="282"/>
  <c r="CF34" i="282"/>
  <c r="CG31" i="282"/>
  <c r="CG20" i="282"/>
  <c r="CG22" i="282"/>
  <c r="CG44" i="282"/>
  <c r="CG37" i="282"/>
  <c r="CG202" i="280"/>
  <c r="CG229" i="280"/>
  <c r="CG231" i="280"/>
  <c r="CG38" i="282"/>
  <c r="CG40" i="282"/>
  <c r="CG45" i="282"/>
  <c r="CG46" i="282"/>
  <c r="CG48" i="282"/>
  <c r="CG49" i="282"/>
  <c r="CG58" i="282"/>
  <c r="CG54" i="282"/>
  <c r="CF51" i="282"/>
  <c r="CF52" i="282"/>
  <c r="CF77" i="282"/>
  <c r="CF78" i="282"/>
  <c r="CF79" i="282"/>
  <c r="CG76" i="282"/>
  <c r="CG55" i="282"/>
  <c r="CG56" i="282"/>
  <c r="CG59" i="282"/>
  <c r="CG60" i="282"/>
  <c r="CG63" i="282"/>
  <c r="CG65" i="282"/>
  <c r="CG66" i="282"/>
  <c r="CG36" i="265"/>
  <c r="CG37" i="265"/>
  <c r="CG189" i="280"/>
  <c r="CG192" i="280"/>
  <c r="CG195" i="280"/>
  <c r="CG196" i="280"/>
  <c r="CG197" i="280"/>
  <c r="CG43" i="265"/>
  <c r="CG139" i="280"/>
  <c r="CG140" i="280"/>
  <c r="CG143" i="280"/>
  <c r="CG144" i="280"/>
  <c r="CG46" i="265"/>
  <c r="CG48" i="265"/>
  <c r="CG128" i="280"/>
  <c r="CG50" i="265"/>
  <c r="CG104" i="280"/>
  <c r="CG51" i="265"/>
  <c r="CG52" i="265"/>
  <c r="CG45" i="314"/>
  <c r="CG46" i="314"/>
  <c r="CG48" i="314"/>
  <c r="CG50" i="314"/>
  <c r="CG51" i="314"/>
  <c r="CG61" i="314"/>
  <c r="CG35" i="314"/>
  <c r="CG78" i="314"/>
  <c r="CG36" i="314"/>
  <c r="CG38" i="314"/>
  <c r="CG40" i="314"/>
  <c r="CG42" i="314"/>
  <c r="CG62" i="314"/>
  <c r="CG63" i="314"/>
  <c r="CG64" i="314"/>
  <c r="CG54" i="265"/>
  <c r="CG53" i="314"/>
  <c r="CG55" i="314"/>
  <c r="CG57" i="314"/>
  <c r="CG58" i="314"/>
  <c r="CG59" i="314"/>
  <c r="CG70" i="314"/>
  <c r="CG67" i="314"/>
  <c r="CG68" i="314"/>
  <c r="CG71" i="314"/>
  <c r="CG72" i="314"/>
  <c r="CG55" i="265"/>
  <c r="CG56" i="265"/>
  <c r="CG232" i="280"/>
  <c r="CG58" i="265"/>
  <c r="CG59" i="265"/>
  <c r="CG154" i="280"/>
  <c r="CG155" i="280"/>
  <c r="CG156" i="280"/>
  <c r="CG159" i="280"/>
  <c r="CG160" i="280"/>
  <c r="CG161" i="280"/>
  <c r="CG61" i="265"/>
  <c r="CG179" i="280"/>
  <c r="CG173" i="280"/>
  <c r="CG169" i="280"/>
  <c r="CG170" i="280"/>
  <c r="CG171" i="280"/>
  <c r="CG174" i="280"/>
  <c r="CG175" i="280"/>
  <c r="CG176" i="280"/>
  <c r="CG62" i="265"/>
  <c r="CG63" i="265"/>
  <c r="CG66" i="265"/>
  <c r="CG31" i="286"/>
  <c r="CG22" i="286"/>
  <c r="CG47" i="286"/>
  <c r="CG30" i="285"/>
  <c r="CG31" i="285"/>
  <c r="CG15" i="265"/>
  <c r="CG16" i="265"/>
  <c r="CG18" i="265"/>
  <c r="CG19" i="265"/>
  <c r="CG21" i="265"/>
  <c r="CG10" i="282"/>
  <c r="CG12" i="282"/>
  <c r="CG13" i="282"/>
  <c r="CG23" i="265"/>
  <c r="CG24" i="265"/>
  <c r="CG48" i="286"/>
  <c r="CG49" i="286"/>
  <c r="CG55" i="286"/>
  <c r="CG51" i="286"/>
  <c r="CG52" i="286"/>
  <c r="CG53" i="286"/>
  <c r="CG56" i="286"/>
  <c r="CG57" i="286"/>
  <c r="CG32" i="286"/>
  <c r="CG33" i="286"/>
  <c r="CG80" i="265"/>
  <c r="CG79" i="314"/>
  <c r="CG80" i="314"/>
  <c r="CG81" i="314"/>
  <c r="CG83" i="265"/>
  <c r="CG84" i="265"/>
  <c r="CG33" i="285"/>
  <c r="CG36" i="285"/>
  <c r="CG37" i="285"/>
  <c r="CG76" i="265"/>
  <c r="CG77" i="265"/>
  <c r="CG86" i="265"/>
  <c r="CG100" i="265"/>
  <c r="CG89" i="265"/>
  <c r="CG205" i="280"/>
  <c r="CG206" i="280"/>
  <c r="CG90" i="265"/>
  <c r="CG181" i="280"/>
  <c r="CG165" i="280"/>
  <c r="CG166" i="280"/>
  <c r="CG182" i="280"/>
  <c r="CG183" i="280"/>
  <c r="CG184" i="280"/>
  <c r="CG91" i="265"/>
  <c r="CG87" i="282"/>
  <c r="CG88" i="282"/>
  <c r="CG89" i="282"/>
  <c r="CG90" i="282"/>
  <c r="CG92" i="265"/>
  <c r="CG23" i="286"/>
  <c r="CG24" i="286"/>
  <c r="CG25" i="286"/>
  <c r="CG94" i="265"/>
  <c r="CG95" i="265"/>
  <c r="CG101" i="265"/>
  <c r="CG102" i="265"/>
  <c r="CH30" i="286"/>
  <c r="CG33" i="282"/>
  <c r="CG34" i="282"/>
  <c r="CH31" i="282"/>
  <c r="CH20" i="282"/>
  <c r="CH22" i="282"/>
  <c r="CH44" i="282"/>
  <c r="CH37" i="282"/>
  <c r="CH202" i="280"/>
  <c r="CH229" i="280"/>
  <c r="CH231" i="280"/>
  <c r="CH38" i="282"/>
  <c r="CH40" i="282"/>
  <c r="CH45" i="282"/>
  <c r="CH46" i="282"/>
  <c r="CH48" i="282"/>
  <c r="CH49" i="282"/>
  <c r="CH58" i="282"/>
  <c r="CH54" i="282"/>
  <c r="CG51" i="282"/>
  <c r="CG52" i="282"/>
  <c r="CG77" i="282"/>
  <c r="CG78" i="282"/>
  <c r="CG79" i="282"/>
  <c r="CH76" i="282"/>
  <c r="CH55" i="282"/>
  <c r="CH56" i="282"/>
  <c r="CH59" i="282"/>
  <c r="CH60" i="282"/>
  <c r="CH63" i="282"/>
  <c r="CH65" i="282"/>
  <c r="CH66" i="282"/>
  <c r="CH36" i="265"/>
  <c r="CH37" i="265"/>
  <c r="CH189" i="280"/>
  <c r="CH192" i="280"/>
  <c r="CH195" i="280"/>
  <c r="CH196" i="280"/>
  <c r="CH197" i="280"/>
  <c r="CH43" i="265"/>
  <c r="CH139" i="280"/>
  <c r="CH140" i="280"/>
  <c r="CH143" i="280"/>
  <c r="CH144" i="280"/>
  <c r="CH46" i="265"/>
  <c r="CH48" i="265"/>
  <c r="CH128" i="280"/>
  <c r="CH50" i="265"/>
  <c r="CH104" i="280"/>
  <c r="CH51" i="265"/>
  <c r="CH52" i="265"/>
  <c r="CH45" i="314"/>
  <c r="CH46" i="314"/>
  <c r="CH48" i="314"/>
  <c r="CH50" i="314"/>
  <c r="CH51" i="314"/>
  <c r="CH61" i="314"/>
  <c r="CH35" i="314"/>
  <c r="CH78" i="314"/>
  <c r="CH36" i="314"/>
  <c r="CH38" i="314"/>
  <c r="CH40" i="314"/>
  <c r="CH42" i="314"/>
  <c r="CH62" i="314"/>
  <c r="CH63" i="314"/>
  <c r="CH64" i="314"/>
  <c r="CH54" i="265"/>
  <c r="CH53" i="314"/>
  <c r="CH55" i="314"/>
  <c r="CH57" i="314"/>
  <c r="CH58" i="314"/>
  <c r="CH59" i="314"/>
  <c r="CH70" i="314"/>
  <c r="CH67" i="314"/>
  <c r="CH68" i="314"/>
  <c r="CH71" i="314"/>
  <c r="CH72" i="314"/>
  <c r="CH55" i="265"/>
  <c r="CH56" i="265"/>
  <c r="CH232" i="280"/>
  <c r="CH58" i="265"/>
  <c r="CH59" i="265"/>
  <c r="CH154" i="280"/>
  <c r="CH155" i="280"/>
  <c r="CH156" i="280"/>
  <c r="CH159" i="280"/>
  <c r="CH160" i="280"/>
  <c r="CH161" i="280"/>
  <c r="CH61" i="265"/>
  <c r="CH179" i="280"/>
  <c r="CH173" i="280"/>
  <c r="CH169" i="280"/>
  <c r="CH170" i="280"/>
  <c r="CH171" i="280"/>
  <c r="CH174" i="280"/>
  <c r="CH175" i="280"/>
  <c r="CH176" i="280"/>
  <c r="CH62" i="265"/>
  <c r="CH63" i="265"/>
  <c r="CH66" i="265"/>
  <c r="CH31" i="286"/>
  <c r="CH22" i="286"/>
  <c r="CH47" i="286"/>
  <c r="CH30" i="285"/>
  <c r="CH31" i="285"/>
  <c r="CH15" i="265"/>
  <c r="CH16" i="265"/>
  <c r="CH18" i="265"/>
  <c r="CH19" i="265"/>
  <c r="CH21" i="265"/>
  <c r="CH10" i="282"/>
  <c r="CH12" i="282"/>
  <c r="CH13" i="282"/>
  <c r="CH23" i="265"/>
  <c r="CH24" i="265"/>
  <c r="CH48" i="286"/>
  <c r="CH49" i="286"/>
  <c r="CH55" i="286"/>
  <c r="CH51" i="286"/>
  <c r="CH52" i="286"/>
  <c r="CH53" i="286"/>
  <c r="CH56" i="286"/>
  <c r="CH57" i="286"/>
  <c r="CH32" i="286"/>
  <c r="CH33" i="286"/>
  <c r="CH80" i="265"/>
  <c r="CH79" i="314"/>
  <c r="CH80" i="314"/>
  <c r="CH81" i="314"/>
  <c r="CH83" i="265"/>
  <c r="CH84" i="265"/>
  <c r="CH33" i="285"/>
  <c r="CH36" i="285"/>
  <c r="CH37" i="285"/>
  <c r="CH76" i="265"/>
  <c r="CH77" i="265"/>
  <c r="CH86" i="265"/>
  <c r="CH100" i="265"/>
  <c r="CH89" i="265"/>
  <c r="CH205" i="280"/>
  <c r="CH206" i="280"/>
  <c r="CH90" i="265"/>
  <c r="CH181" i="280"/>
  <c r="CH165" i="280"/>
  <c r="CH166" i="280"/>
  <c r="CH182" i="280"/>
  <c r="CH183" i="280"/>
  <c r="CH184" i="280"/>
  <c r="CH91" i="265"/>
  <c r="CH87" i="282"/>
  <c r="CH88" i="282"/>
  <c r="CH89" i="282"/>
  <c r="CH90" i="282"/>
  <c r="CH92" i="265"/>
  <c r="CH23" i="286"/>
  <c r="CH24" i="286"/>
  <c r="CH25" i="286"/>
  <c r="CH94" i="265"/>
  <c r="CH95" i="265"/>
  <c r="CH101" i="265"/>
  <c r="CH102" i="265"/>
  <c r="CI30" i="286"/>
  <c r="CH33" i="282"/>
  <c r="CH34" i="282"/>
  <c r="CI31" i="282"/>
  <c r="CI20" i="282"/>
  <c r="CI22" i="282"/>
  <c r="CI44" i="282"/>
  <c r="CI37" i="282"/>
  <c r="CI202" i="280"/>
  <c r="CI229" i="280"/>
  <c r="CI231" i="280"/>
  <c r="CI38" i="282"/>
  <c r="CI40" i="282"/>
  <c r="CI45" i="282"/>
  <c r="CI46" i="282"/>
  <c r="CI48" i="282"/>
  <c r="CI49" i="282"/>
  <c r="CI58" i="282"/>
  <c r="CI54" i="282"/>
  <c r="CH51" i="282"/>
  <c r="CH52" i="282"/>
  <c r="CH77" i="282"/>
  <c r="CH78" i="282"/>
  <c r="CH79" i="282"/>
  <c r="CI76" i="282"/>
  <c r="CI55" i="282"/>
  <c r="CI56" i="282"/>
  <c r="CI59" i="282"/>
  <c r="CI60" i="282"/>
  <c r="CI63" i="282"/>
  <c r="CI65" i="282"/>
  <c r="CI66" i="282"/>
  <c r="CI36" i="265"/>
  <c r="CI37" i="265"/>
  <c r="CI189" i="280"/>
  <c r="CI192" i="280"/>
  <c r="CI195" i="280"/>
  <c r="CI196" i="280"/>
  <c r="CI197" i="280"/>
  <c r="CI43" i="265"/>
  <c r="CI139" i="280"/>
  <c r="CI140" i="280"/>
  <c r="CI143" i="280"/>
  <c r="CI144" i="280"/>
  <c r="CI46" i="265"/>
  <c r="CI48" i="265"/>
  <c r="CI128" i="280"/>
  <c r="CI50" i="265"/>
  <c r="CI104" i="280"/>
  <c r="CI51" i="265"/>
  <c r="CI52" i="265"/>
  <c r="CI45" i="314"/>
  <c r="CI46" i="314"/>
  <c r="CI48" i="314"/>
  <c r="CI50" i="314"/>
  <c r="CI51" i="314"/>
  <c r="CI61" i="314"/>
  <c r="CI35" i="314"/>
  <c r="CI78" i="314"/>
  <c r="CI36" i="314"/>
  <c r="CI38" i="314"/>
  <c r="CI40" i="314"/>
  <c r="CI42" i="314"/>
  <c r="CI62" i="314"/>
  <c r="CI63" i="314"/>
  <c r="CI64" i="314"/>
  <c r="CI54" i="265"/>
  <c r="CI53" i="314"/>
  <c r="CI55" i="314"/>
  <c r="CI57" i="314"/>
  <c r="CI58" i="314"/>
  <c r="CI59" i="314"/>
  <c r="CI70" i="314"/>
  <c r="CI67" i="314"/>
  <c r="CI68" i="314"/>
  <c r="CI71" i="314"/>
  <c r="CI72" i="314"/>
  <c r="CI55" i="265"/>
  <c r="CI56" i="265"/>
  <c r="CI232" i="280"/>
  <c r="CI58" i="265"/>
  <c r="CI59" i="265"/>
  <c r="CI154" i="280"/>
  <c r="CI155" i="280"/>
  <c r="CI156" i="280"/>
  <c r="CI159" i="280"/>
  <c r="CI160" i="280"/>
  <c r="CI161" i="280"/>
  <c r="CI61" i="265"/>
  <c r="CI179" i="280"/>
  <c r="CI173" i="280"/>
  <c r="CI169" i="280"/>
  <c r="CI170" i="280"/>
  <c r="CI171" i="280"/>
  <c r="CI174" i="280"/>
  <c r="CI175" i="280"/>
  <c r="CI176" i="280"/>
  <c r="CI62" i="265"/>
  <c r="CI63" i="265"/>
  <c r="CI66" i="265"/>
  <c r="CI31" i="286"/>
  <c r="CI22" i="286"/>
  <c r="CI47" i="286"/>
  <c r="CI30" i="285"/>
  <c r="CI31" i="285"/>
  <c r="CI15" i="265"/>
  <c r="CI16" i="265"/>
  <c r="CI18" i="265"/>
  <c r="CI19" i="265"/>
  <c r="CI21" i="265"/>
  <c r="CI10" i="282"/>
  <c r="CI12" i="282"/>
  <c r="CI13" i="282"/>
  <c r="CI23" i="265"/>
  <c r="CI24" i="265"/>
  <c r="CI48" i="286"/>
  <c r="CI49" i="286"/>
  <c r="CI55" i="286"/>
  <c r="CI51" i="286"/>
  <c r="CI52" i="286"/>
  <c r="CI53" i="286"/>
  <c r="CI56" i="286"/>
  <c r="CI57" i="286"/>
  <c r="CI32" i="286"/>
  <c r="CI33" i="286"/>
  <c r="CI80" i="265"/>
  <c r="CI79" i="314"/>
  <c r="CI80" i="314"/>
  <c r="CI81" i="314"/>
  <c r="CI83" i="265"/>
  <c r="CI84" i="265"/>
  <c r="CI33" i="285"/>
  <c r="CI36" i="285"/>
  <c r="CI37" i="285"/>
  <c r="CI76" i="265"/>
  <c r="CI77" i="265"/>
  <c r="CI86" i="265"/>
  <c r="CI100" i="265"/>
  <c r="CI89" i="265"/>
  <c r="CI205" i="280"/>
  <c r="CI206" i="280"/>
  <c r="CI90" i="265"/>
  <c r="CI181" i="280"/>
  <c r="CI165" i="280"/>
  <c r="CI166" i="280"/>
  <c r="CI182" i="280"/>
  <c r="CI183" i="280"/>
  <c r="CI184" i="280"/>
  <c r="CI91" i="265"/>
  <c r="CI87" i="282"/>
  <c r="CI88" i="282"/>
  <c r="CI89" i="282"/>
  <c r="CI90" i="282"/>
  <c r="CI92" i="265"/>
  <c r="CI23" i="286"/>
  <c r="CI24" i="286"/>
  <c r="CI25" i="286"/>
  <c r="CI94" i="265"/>
  <c r="CI95" i="265"/>
  <c r="CI101" i="265"/>
  <c r="CI102" i="265"/>
  <c r="CJ30" i="286"/>
  <c r="CI33" i="282"/>
  <c r="CI34" i="282"/>
  <c r="CJ31" i="282"/>
  <c r="CJ20" i="282"/>
  <c r="CJ22" i="282"/>
  <c r="CJ44" i="282"/>
  <c r="CJ37" i="282"/>
  <c r="CJ202" i="280"/>
  <c r="CJ229" i="280"/>
  <c r="CJ231" i="280"/>
  <c r="CJ38" i="282"/>
  <c r="CJ40" i="282"/>
  <c r="CJ45" i="282"/>
  <c r="CJ46" i="282"/>
  <c r="CJ48" i="282"/>
  <c r="CJ49" i="282"/>
  <c r="CJ58" i="282"/>
  <c r="CJ54" i="282"/>
  <c r="CI51" i="282"/>
  <c r="CI52" i="282"/>
  <c r="CI77" i="282"/>
  <c r="CI78" i="282"/>
  <c r="CI79" i="282"/>
  <c r="CJ76" i="282"/>
  <c r="CJ55" i="282"/>
  <c r="CJ56" i="282"/>
  <c r="CJ59" i="282"/>
  <c r="CJ60" i="282"/>
  <c r="CJ63" i="282"/>
  <c r="CJ65" i="282"/>
  <c r="CJ66" i="282"/>
  <c r="CJ36" i="265"/>
  <c r="CJ37" i="265"/>
  <c r="CJ189" i="280"/>
  <c r="CJ192" i="280"/>
  <c r="CJ195" i="280"/>
  <c r="CJ196" i="280"/>
  <c r="CJ197" i="280"/>
  <c r="CJ43" i="265"/>
  <c r="CJ139" i="280"/>
  <c r="CJ140" i="280"/>
  <c r="CJ143" i="280"/>
  <c r="CJ144" i="280"/>
  <c r="CJ46" i="265"/>
  <c r="CJ48" i="265"/>
  <c r="CJ128" i="280"/>
  <c r="CJ50" i="265"/>
  <c r="CJ104" i="280"/>
  <c r="CJ51" i="265"/>
  <c r="CJ52" i="265"/>
  <c r="CJ45" i="314"/>
  <c r="CJ46" i="314"/>
  <c r="CJ48" i="314"/>
  <c r="CJ50" i="314"/>
  <c r="CJ51" i="314"/>
  <c r="CJ61" i="314"/>
  <c r="CJ35" i="314"/>
  <c r="CJ78" i="314"/>
  <c r="CJ36" i="314"/>
  <c r="CJ38" i="314"/>
  <c r="CJ40" i="314"/>
  <c r="CJ42" i="314"/>
  <c r="CJ62" i="314"/>
  <c r="CJ63" i="314"/>
  <c r="CJ64" i="314"/>
  <c r="CJ54" i="265"/>
  <c r="CJ53" i="314"/>
  <c r="CJ55" i="314"/>
  <c r="CJ57" i="314"/>
  <c r="CJ58" i="314"/>
  <c r="CJ59" i="314"/>
  <c r="CJ70" i="314"/>
  <c r="CJ67" i="314"/>
  <c r="CJ68" i="314"/>
  <c r="CJ71" i="314"/>
  <c r="CJ72" i="314"/>
  <c r="CJ55" i="265"/>
  <c r="CJ56" i="265"/>
  <c r="CJ232" i="280"/>
  <c r="CJ58" i="265"/>
  <c r="CJ59" i="265"/>
  <c r="CJ154" i="280"/>
  <c r="CJ155" i="280"/>
  <c r="CJ156" i="280"/>
  <c r="CJ159" i="280"/>
  <c r="CJ160" i="280"/>
  <c r="CJ161" i="280"/>
  <c r="CJ61" i="265"/>
  <c r="CJ179" i="280"/>
  <c r="CJ173" i="280"/>
  <c r="CJ169" i="280"/>
  <c r="CJ170" i="280"/>
  <c r="CJ171" i="280"/>
  <c r="CJ174" i="280"/>
  <c r="CJ175" i="280"/>
  <c r="CJ176" i="280"/>
  <c r="CJ62" i="265"/>
  <c r="CJ63" i="265"/>
  <c r="CJ66" i="265"/>
  <c r="CJ31" i="286"/>
  <c r="CJ22" i="286"/>
  <c r="CJ47" i="286"/>
  <c r="CJ30" i="285"/>
  <c r="CJ31" i="285"/>
  <c r="CJ15" i="265"/>
  <c r="CJ16" i="265"/>
  <c r="CJ18" i="265"/>
  <c r="CJ19" i="265"/>
  <c r="CJ21" i="265"/>
  <c r="CJ10" i="282"/>
  <c r="CJ12" i="282"/>
  <c r="CJ13" i="282"/>
  <c r="CJ23" i="265"/>
  <c r="CJ24" i="265"/>
  <c r="CJ48" i="286"/>
  <c r="CJ49" i="286"/>
  <c r="CJ55" i="286"/>
  <c r="CJ51" i="286"/>
  <c r="CJ52" i="286"/>
  <c r="CJ53" i="286"/>
  <c r="CJ56" i="286"/>
  <c r="CJ57" i="286"/>
  <c r="CJ32" i="286"/>
  <c r="CJ33" i="286"/>
  <c r="CJ80" i="265"/>
  <c r="CJ79" i="314"/>
  <c r="CJ80" i="314"/>
  <c r="CJ81" i="314"/>
  <c r="CJ83" i="265"/>
  <c r="CJ84" i="265"/>
  <c r="CJ33" i="285"/>
  <c r="CJ36" i="285"/>
  <c r="CJ37" i="285"/>
  <c r="CJ76" i="265"/>
  <c r="CJ77" i="265"/>
  <c r="CJ86" i="265"/>
  <c r="CJ100" i="265"/>
  <c r="CJ89" i="265"/>
  <c r="CJ205" i="280"/>
  <c r="CJ206" i="280"/>
  <c r="CJ90" i="265"/>
  <c r="CJ181" i="280"/>
  <c r="CJ165" i="280"/>
  <c r="CJ166" i="280"/>
  <c r="CJ182" i="280"/>
  <c r="CJ183" i="280"/>
  <c r="CJ184" i="280"/>
  <c r="CJ91" i="265"/>
  <c r="CJ87" i="282"/>
  <c r="CJ88" i="282"/>
  <c r="CJ89" i="282"/>
  <c r="CJ90" i="282"/>
  <c r="CJ92" i="265"/>
  <c r="CJ23" i="286"/>
  <c r="CJ24" i="286"/>
  <c r="CJ25" i="286"/>
  <c r="CJ94" i="265"/>
  <c r="CJ95" i="265"/>
  <c r="CJ101" i="265"/>
  <c r="CJ102" i="265"/>
  <c r="CK30" i="286"/>
  <c r="CJ33" i="282"/>
  <c r="CJ34" i="282"/>
  <c r="CK31" i="282"/>
  <c r="CK20" i="282"/>
  <c r="CK22" i="282"/>
  <c r="CK44" i="282"/>
  <c r="CK37" i="282"/>
  <c r="CK202" i="280"/>
  <c r="CK229" i="280"/>
  <c r="CK231" i="280"/>
  <c r="CK38" i="282"/>
  <c r="CK40" i="282"/>
  <c r="CK45" i="282"/>
  <c r="CK46" i="282"/>
  <c r="CK48" i="282"/>
  <c r="CK49" i="282"/>
  <c r="CK58" i="282"/>
  <c r="CK54" i="282"/>
  <c r="CJ51" i="282"/>
  <c r="CJ52" i="282"/>
  <c r="CJ77" i="282"/>
  <c r="CJ78" i="282"/>
  <c r="CJ79" i="282"/>
  <c r="CK76" i="282"/>
  <c r="CK55" i="282"/>
  <c r="CK56" i="282"/>
  <c r="CK59" i="282"/>
  <c r="CK60" i="282"/>
  <c r="CK63" i="282"/>
  <c r="CK65" i="282"/>
  <c r="CK66" i="282"/>
  <c r="CK36" i="265"/>
  <c r="CK37" i="265"/>
  <c r="CK189" i="280"/>
  <c r="CK192" i="280"/>
  <c r="CK195" i="280"/>
  <c r="CK196" i="280"/>
  <c r="CK197" i="280"/>
  <c r="CK43" i="265"/>
  <c r="CK139" i="280"/>
  <c r="CK140" i="280"/>
  <c r="CK143" i="280"/>
  <c r="CK144" i="280"/>
  <c r="CK46" i="265"/>
  <c r="CK48" i="265"/>
  <c r="CK128" i="280"/>
  <c r="CK50" i="265"/>
  <c r="CK104" i="280"/>
  <c r="CK51" i="265"/>
  <c r="CK52" i="265"/>
  <c r="CK45" i="314"/>
  <c r="CK46" i="314"/>
  <c r="CK48" i="314"/>
  <c r="CK50" i="314"/>
  <c r="CK51" i="314"/>
  <c r="CK61" i="314"/>
  <c r="CK35" i="314"/>
  <c r="CK78" i="314"/>
  <c r="CK36" i="314"/>
  <c r="CK38" i="314"/>
  <c r="CK40" i="314"/>
  <c r="CK42" i="314"/>
  <c r="CK62" i="314"/>
  <c r="CK63" i="314"/>
  <c r="CK64" i="314"/>
  <c r="CK54" i="265"/>
  <c r="CK53" i="314"/>
  <c r="CK55" i="314"/>
  <c r="CK57" i="314"/>
  <c r="CK58" i="314"/>
  <c r="CK59" i="314"/>
  <c r="CK70" i="314"/>
  <c r="CK67" i="314"/>
  <c r="CK68" i="314"/>
  <c r="CK71" i="314"/>
  <c r="CK72" i="314"/>
  <c r="CK55" i="265"/>
  <c r="CK56" i="265"/>
  <c r="CK232" i="280"/>
  <c r="CK58" i="265"/>
  <c r="CK59" i="265"/>
  <c r="CK154" i="280"/>
  <c r="CK155" i="280"/>
  <c r="CK156" i="280"/>
  <c r="CK159" i="280"/>
  <c r="CK160" i="280"/>
  <c r="CK161" i="280"/>
  <c r="CK61" i="265"/>
  <c r="CK179" i="280"/>
  <c r="CK173" i="280"/>
  <c r="CK169" i="280"/>
  <c r="CK170" i="280"/>
  <c r="CK171" i="280"/>
  <c r="CK174" i="280"/>
  <c r="CK175" i="280"/>
  <c r="CK176" i="280"/>
  <c r="CK62" i="265"/>
  <c r="CK63" i="265"/>
  <c r="CK66" i="265"/>
  <c r="CK31" i="286"/>
  <c r="CK22" i="286"/>
  <c r="CK47" i="286"/>
  <c r="CK30" i="285"/>
  <c r="CK31" i="285"/>
  <c r="CK15" i="265"/>
  <c r="CK16" i="265"/>
  <c r="CK18" i="265"/>
  <c r="CK19" i="265"/>
  <c r="CK21" i="265"/>
  <c r="CK10" i="282"/>
  <c r="CK12" i="282"/>
  <c r="CK13" i="282"/>
  <c r="CK23" i="265"/>
  <c r="CK24" i="265"/>
  <c r="CK48" i="286"/>
  <c r="CK49" i="286"/>
  <c r="CK55" i="286"/>
  <c r="CK51" i="286"/>
  <c r="CK52" i="286"/>
  <c r="CK53" i="286"/>
  <c r="CK56" i="286"/>
  <c r="CK57" i="286"/>
  <c r="CK32" i="286"/>
  <c r="CK33" i="286"/>
  <c r="CK80" i="265"/>
  <c r="CK79" i="314"/>
  <c r="CK80" i="314"/>
  <c r="CK81" i="314"/>
  <c r="CK83" i="265"/>
  <c r="CK84" i="265"/>
  <c r="CK33" i="285"/>
  <c r="CK36" i="285"/>
  <c r="CK37" i="285"/>
  <c r="CK76" i="265"/>
  <c r="CK77" i="265"/>
  <c r="CK86" i="265"/>
  <c r="CK100" i="265"/>
  <c r="CK89" i="265"/>
  <c r="CK205" i="280"/>
  <c r="CK206" i="280"/>
  <c r="CK90" i="265"/>
  <c r="CK181" i="280"/>
  <c r="CK165" i="280"/>
  <c r="CK166" i="280"/>
  <c r="CK182" i="280"/>
  <c r="CK183" i="280"/>
  <c r="CK184" i="280"/>
  <c r="CK91" i="265"/>
  <c r="CK87" i="282"/>
  <c r="CK88" i="282"/>
  <c r="CK89" i="282"/>
  <c r="CK90" i="282"/>
  <c r="CK92" i="265"/>
  <c r="CK23" i="286"/>
  <c r="CK24" i="286"/>
  <c r="CK25" i="286"/>
  <c r="CK94" i="265"/>
  <c r="CK95" i="265"/>
  <c r="CK101" i="265"/>
  <c r="CK102" i="265"/>
  <c r="CL30" i="286"/>
  <c r="CK33" i="282"/>
  <c r="CK34" i="282"/>
  <c r="CL31" i="282"/>
  <c r="CL20" i="282"/>
  <c r="CL22" i="282"/>
  <c r="CL44" i="282"/>
  <c r="CL37" i="282"/>
  <c r="CL202" i="280"/>
  <c r="CL229" i="280"/>
  <c r="CL231" i="280"/>
  <c r="CL38" i="282"/>
  <c r="CL40" i="282"/>
  <c r="CL45" i="282"/>
  <c r="CL46" i="282"/>
  <c r="CL48" i="282"/>
  <c r="CL49" i="282"/>
  <c r="CL58" i="282"/>
  <c r="CL54" i="282"/>
  <c r="CK51" i="282"/>
  <c r="CK52" i="282"/>
  <c r="CK77" i="282"/>
  <c r="CK78" i="282"/>
  <c r="CK79" i="282"/>
  <c r="CL76" i="282"/>
  <c r="CL55" i="282"/>
  <c r="CL56" i="282"/>
  <c r="CL59" i="282"/>
  <c r="CL60" i="282"/>
  <c r="CL63" i="282"/>
  <c r="CL65" i="282"/>
  <c r="CL66" i="282"/>
  <c r="CL36" i="265"/>
  <c r="CL37" i="265"/>
  <c r="CL189" i="280"/>
  <c r="CL192" i="280"/>
  <c r="CL195" i="280"/>
  <c r="CL196" i="280"/>
  <c r="CL197" i="280"/>
  <c r="CL43" i="265"/>
  <c r="CL139" i="280"/>
  <c r="CL140" i="280"/>
  <c r="CL143" i="280"/>
  <c r="CL144" i="280"/>
  <c r="CL46" i="265"/>
  <c r="CL48" i="265"/>
  <c r="CL128" i="280"/>
  <c r="CL50" i="265"/>
  <c r="CL104" i="280"/>
  <c r="CL51" i="265"/>
  <c r="CL52" i="265"/>
  <c r="CL45" i="314"/>
  <c r="CL46" i="314"/>
  <c r="CL48" i="314"/>
  <c r="CL50" i="314"/>
  <c r="CL51" i="314"/>
  <c r="CL61" i="314"/>
  <c r="CL35" i="314"/>
  <c r="CL78" i="314"/>
  <c r="CL36" i="314"/>
  <c r="CL38" i="314"/>
  <c r="CL40" i="314"/>
  <c r="CL42" i="314"/>
  <c r="CL62" i="314"/>
  <c r="CL63" i="314"/>
  <c r="CL64" i="314"/>
  <c r="CL54" i="265"/>
  <c r="CL53" i="314"/>
  <c r="CL55" i="314"/>
  <c r="CL57" i="314"/>
  <c r="CL58" i="314"/>
  <c r="CL59" i="314"/>
  <c r="CL70" i="314"/>
  <c r="CL67" i="314"/>
  <c r="CL68" i="314"/>
  <c r="CL71" i="314"/>
  <c r="CL72" i="314"/>
  <c r="CL55" i="265"/>
  <c r="CL56" i="265"/>
  <c r="CL232" i="280"/>
  <c r="CL58" i="265"/>
  <c r="CL59" i="265"/>
  <c r="CL154" i="280"/>
  <c r="CL155" i="280"/>
  <c r="CL156" i="280"/>
  <c r="CL159" i="280"/>
  <c r="CL160" i="280"/>
  <c r="CL161" i="280"/>
  <c r="CL61" i="265"/>
  <c r="CL179" i="280"/>
  <c r="CL173" i="280"/>
  <c r="CL169" i="280"/>
  <c r="CL170" i="280"/>
  <c r="CL171" i="280"/>
  <c r="CL174" i="280"/>
  <c r="CL175" i="280"/>
  <c r="CL176" i="280"/>
  <c r="CL62" i="265"/>
  <c r="CL63" i="265"/>
  <c r="CL66" i="265"/>
  <c r="CL31" i="286"/>
  <c r="CL22" i="286"/>
  <c r="CL47" i="286"/>
  <c r="CL30" i="285"/>
  <c r="CL31" i="285"/>
  <c r="CL15" i="265"/>
  <c r="CL16" i="265"/>
  <c r="CL18" i="265"/>
  <c r="CL19" i="265"/>
  <c r="CL21" i="265"/>
  <c r="CL10" i="282"/>
  <c r="CL12" i="282"/>
  <c r="CL13" i="282"/>
  <c r="CL23" i="265"/>
  <c r="CL24" i="265"/>
  <c r="CL48" i="286"/>
  <c r="CL49" i="286"/>
  <c r="CL55" i="286"/>
  <c r="CL51" i="286"/>
  <c r="CL52" i="286"/>
  <c r="CL53" i="286"/>
  <c r="CL56" i="286"/>
  <c r="CL57" i="286"/>
  <c r="CL32" i="286"/>
  <c r="CL33" i="286"/>
  <c r="CL80" i="265"/>
  <c r="CL79" i="314"/>
  <c r="CL80" i="314"/>
  <c r="CL81" i="314"/>
  <c r="CL83" i="265"/>
  <c r="CL84" i="265"/>
  <c r="CL33" i="285"/>
  <c r="CL36" i="285"/>
  <c r="CL37" i="285"/>
  <c r="CL76" i="265"/>
  <c r="CL77" i="265"/>
  <c r="CL86" i="265"/>
  <c r="CL100" i="265"/>
  <c r="CL89" i="265"/>
  <c r="CL205" i="280"/>
  <c r="CL206" i="280"/>
  <c r="CL90" i="265"/>
  <c r="CL181" i="280"/>
  <c r="CL165" i="280"/>
  <c r="CL166" i="280"/>
  <c r="CL182" i="280"/>
  <c r="CL183" i="280"/>
  <c r="CL184" i="280"/>
  <c r="CL91" i="265"/>
  <c r="CL87" i="282"/>
  <c r="CL88" i="282"/>
  <c r="CL89" i="282"/>
  <c r="CL90" i="282"/>
  <c r="CL92" i="265"/>
  <c r="CL23" i="286"/>
  <c r="CL24" i="286"/>
  <c r="CL25" i="286"/>
  <c r="CL94" i="265"/>
  <c r="CL95" i="265"/>
  <c r="CL101" i="265"/>
  <c r="CL102" i="265"/>
  <c r="CM30" i="286"/>
  <c r="CL33" i="282"/>
  <c r="CL34" i="282"/>
  <c r="CM31" i="282"/>
  <c r="CM20" i="282"/>
  <c r="CM22" i="282"/>
  <c r="CM44" i="282"/>
  <c r="CM37" i="282"/>
  <c r="CM202" i="280"/>
  <c r="CM229" i="280"/>
  <c r="CM231" i="280"/>
  <c r="CM38" i="282"/>
  <c r="CM40" i="282"/>
  <c r="CM45" i="282"/>
  <c r="CM46" i="282"/>
  <c r="CM48" i="282"/>
  <c r="CM49" i="282"/>
  <c r="CM58" i="282"/>
  <c r="CM54" i="282"/>
  <c r="CL51" i="282"/>
  <c r="CL52" i="282"/>
  <c r="CL77" i="282"/>
  <c r="CL78" i="282"/>
  <c r="CL79" i="282"/>
  <c r="CM76" i="282"/>
  <c r="CM55" i="282"/>
  <c r="CM56" i="282"/>
  <c r="CM59" i="282"/>
  <c r="CM60" i="282"/>
  <c r="CM63" i="282"/>
  <c r="CM65" i="282"/>
  <c r="CM66" i="282"/>
  <c r="CM36" i="265"/>
  <c r="CM37" i="265"/>
  <c r="CM189" i="280"/>
  <c r="CM192" i="280"/>
  <c r="CM195" i="280"/>
  <c r="CM196" i="280"/>
  <c r="CM197" i="280"/>
  <c r="CM43" i="265"/>
  <c r="CM139" i="280"/>
  <c r="CM140" i="280"/>
  <c r="CM143" i="280"/>
  <c r="CM144" i="280"/>
  <c r="CM46" i="265"/>
  <c r="CM48" i="265"/>
  <c r="CM128" i="280"/>
  <c r="CM50" i="265"/>
  <c r="CM104" i="280"/>
  <c r="CM51" i="265"/>
  <c r="CM52" i="265"/>
  <c r="CM45" i="314"/>
  <c r="CM46" i="314"/>
  <c r="CM48" i="314"/>
  <c r="CM50" i="314"/>
  <c r="CM51" i="314"/>
  <c r="CM61" i="314"/>
  <c r="CM35" i="314"/>
  <c r="CM78" i="314"/>
  <c r="CM36" i="314"/>
  <c r="CM38" i="314"/>
  <c r="CM40" i="314"/>
  <c r="CM42" i="314"/>
  <c r="CM62" i="314"/>
  <c r="CM63" i="314"/>
  <c r="CM64" i="314"/>
  <c r="CM54" i="265"/>
  <c r="CM53" i="314"/>
  <c r="CM55" i="314"/>
  <c r="CM57" i="314"/>
  <c r="CM58" i="314"/>
  <c r="CM59" i="314"/>
  <c r="CM70" i="314"/>
  <c r="CM67" i="314"/>
  <c r="CM68" i="314"/>
  <c r="CM71" i="314"/>
  <c r="CM72" i="314"/>
  <c r="CM55" i="265"/>
  <c r="CM56" i="265"/>
  <c r="CM232" i="280"/>
  <c r="CM58" i="265"/>
  <c r="CM59" i="265"/>
  <c r="CM154" i="280"/>
  <c r="CM155" i="280"/>
  <c r="CM156" i="280"/>
  <c r="CM159" i="280"/>
  <c r="CM160" i="280"/>
  <c r="CM161" i="280"/>
  <c r="CM61" i="265"/>
  <c r="CM179" i="280"/>
  <c r="CM173" i="280"/>
  <c r="CM169" i="280"/>
  <c r="CM170" i="280"/>
  <c r="CM171" i="280"/>
  <c r="CM174" i="280"/>
  <c r="CM175" i="280"/>
  <c r="CM176" i="280"/>
  <c r="CM62" i="265"/>
  <c r="CM63" i="265"/>
  <c r="CM66" i="265"/>
  <c r="CM31" i="286"/>
  <c r="CM22" i="286"/>
  <c r="CM47" i="286"/>
  <c r="CM30" i="285"/>
  <c r="CM31" i="285"/>
  <c r="CM15" i="265"/>
  <c r="CM16" i="265"/>
  <c r="CM18" i="265"/>
  <c r="CM19" i="265"/>
  <c r="CM21" i="265"/>
  <c r="CM10" i="282"/>
  <c r="CM12" i="282"/>
  <c r="CM13" i="282"/>
  <c r="CM23" i="265"/>
  <c r="CM24" i="265"/>
  <c r="CM48" i="286"/>
  <c r="CM49" i="286"/>
  <c r="CM55" i="286"/>
  <c r="CM51" i="286"/>
  <c r="CM52" i="286"/>
  <c r="CM53" i="286"/>
  <c r="CM56" i="286"/>
  <c r="CM57" i="286"/>
  <c r="CM32" i="286"/>
  <c r="CM33" i="286"/>
  <c r="CM80" i="265"/>
  <c r="CM79" i="314"/>
  <c r="CM80" i="314"/>
  <c r="CM81" i="314"/>
  <c r="CM83" i="265"/>
  <c r="CM84" i="265"/>
  <c r="CM33" i="285"/>
  <c r="CM36" i="285"/>
  <c r="CM37" i="285"/>
  <c r="CM76" i="265"/>
  <c r="CM77" i="265"/>
  <c r="CM86" i="265"/>
  <c r="CM100" i="265"/>
  <c r="CM89" i="265"/>
  <c r="CM205" i="280"/>
  <c r="CM206" i="280"/>
  <c r="CM90" i="265"/>
  <c r="CM181" i="280"/>
  <c r="CM165" i="280"/>
  <c r="CM166" i="280"/>
  <c r="CM182" i="280"/>
  <c r="CM183" i="280"/>
  <c r="CM184" i="280"/>
  <c r="CM91" i="265"/>
  <c r="CM87" i="282"/>
  <c r="CM88" i="282"/>
  <c r="CM89" i="282"/>
  <c r="CM90" i="282"/>
  <c r="CM92" i="265"/>
  <c r="CM23" i="286"/>
  <c r="CM24" i="286"/>
  <c r="CM25" i="286"/>
  <c r="CM94" i="265"/>
  <c r="CM95" i="265"/>
  <c r="CM101" i="265"/>
  <c r="CM102" i="265"/>
  <c r="CN30" i="286"/>
  <c r="CM33" i="282"/>
  <c r="CM34" i="282"/>
  <c r="CN31" i="282"/>
  <c r="CN20" i="282"/>
  <c r="CN22" i="282"/>
  <c r="CN44" i="282"/>
  <c r="CN37" i="282"/>
  <c r="CN202" i="280"/>
  <c r="CN229" i="280"/>
  <c r="CN231" i="280"/>
  <c r="CN38" i="282"/>
  <c r="CN40" i="282"/>
  <c r="CN45" i="282"/>
  <c r="CN46" i="282"/>
  <c r="CN48" i="282"/>
  <c r="CN49" i="282"/>
  <c r="CN58" i="282"/>
  <c r="CN54" i="282"/>
  <c r="CM51" i="282"/>
  <c r="CM52" i="282"/>
  <c r="CM77" i="282"/>
  <c r="CM78" i="282"/>
  <c r="CM79" i="282"/>
  <c r="CN76" i="282"/>
  <c r="CN55" i="282"/>
  <c r="CN56" i="282"/>
  <c r="CN59" i="282"/>
  <c r="CN60" i="282"/>
  <c r="CN63" i="282"/>
  <c r="CN65" i="282"/>
  <c r="CN66" i="282"/>
  <c r="CN36" i="265"/>
  <c r="CN37" i="265"/>
  <c r="CN189" i="280"/>
  <c r="CN192" i="280"/>
  <c r="CN195" i="280"/>
  <c r="CN196" i="280"/>
  <c r="CN197" i="280"/>
  <c r="CN43" i="265"/>
  <c r="CN139" i="280"/>
  <c r="CN140" i="280"/>
  <c r="CN143" i="280"/>
  <c r="CN144" i="280"/>
  <c r="CN46" i="265"/>
  <c r="CN48" i="265"/>
  <c r="CN128" i="280"/>
  <c r="CN50" i="265"/>
  <c r="CN104" i="280"/>
  <c r="CN51" i="265"/>
  <c r="CN52" i="265"/>
  <c r="CN45" i="314"/>
  <c r="CN46" i="314"/>
  <c r="CN48" i="314"/>
  <c r="CN50" i="314"/>
  <c r="CN51" i="314"/>
  <c r="CN61" i="314"/>
  <c r="CN35" i="314"/>
  <c r="CN78" i="314"/>
  <c r="CN36" i="314"/>
  <c r="CN38" i="314"/>
  <c r="CN40" i="314"/>
  <c r="CN42" i="314"/>
  <c r="CN62" i="314"/>
  <c r="CN63" i="314"/>
  <c r="CN64" i="314"/>
  <c r="CN54" i="265"/>
  <c r="CN53" i="314"/>
  <c r="CN55" i="314"/>
  <c r="CN57" i="314"/>
  <c r="CN58" i="314"/>
  <c r="CN59" i="314"/>
  <c r="CN70" i="314"/>
  <c r="CN67" i="314"/>
  <c r="CN68" i="314"/>
  <c r="CN71" i="314"/>
  <c r="CN72" i="314"/>
  <c r="CN55" i="265"/>
  <c r="CN56" i="265"/>
  <c r="CN232" i="280"/>
  <c r="CN58" i="265"/>
  <c r="CN59" i="265"/>
  <c r="CN154" i="280"/>
  <c r="CN155" i="280"/>
  <c r="CN156" i="280"/>
  <c r="CN159" i="280"/>
  <c r="CN160" i="280"/>
  <c r="CN161" i="280"/>
  <c r="CN61" i="265"/>
  <c r="CN179" i="280"/>
  <c r="CN173" i="280"/>
  <c r="CN169" i="280"/>
  <c r="CN170" i="280"/>
  <c r="CN171" i="280"/>
  <c r="CN174" i="280"/>
  <c r="CN175" i="280"/>
  <c r="CN176" i="280"/>
  <c r="CN62" i="265"/>
  <c r="CN63" i="265"/>
  <c r="CN66" i="265"/>
  <c r="CN31" i="286"/>
  <c r="CN22" i="286"/>
  <c r="CN47" i="286"/>
  <c r="CN30" i="285"/>
  <c r="CN31" i="285"/>
  <c r="CN15" i="265"/>
  <c r="CN16" i="265"/>
  <c r="CN18" i="265"/>
  <c r="CN19" i="265"/>
  <c r="CN21" i="265"/>
  <c r="CN10" i="282"/>
  <c r="CN12" i="282"/>
  <c r="CN13" i="282"/>
  <c r="CN23" i="265"/>
  <c r="CN24" i="265"/>
  <c r="CN48" i="286"/>
  <c r="CN49" i="286"/>
  <c r="CN55" i="286"/>
  <c r="CN51" i="286"/>
  <c r="CN52" i="286"/>
  <c r="CN53" i="286"/>
  <c r="CN56" i="286"/>
  <c r="CN57" i="286"/>
  <c r="CN32" i="286"/>
  <c r="CN33" i="286"/>
  <c r="CN80" i="265"/>
  <c r="CN79" i="314"/>
  <c r="CN80" i="314"/>
  <c r="CN81" i="314"/>
  <c r="CN83" i="265"/>
  <c r="CN84" i="265"/>
  <c r="CN33" i="285"/>
  <c r="CN36" i="285"/>
  <c r="CN37" i="285"/>
  <c r="CN76" i="265"/>
  <c r="CN77" i="265"/>
  <c r="CN86" i="265"/>
  <c r="CN100" i="265"/>
  <c r="CN89" i="265"/>
  <c r="CN205" i="280"/>
  <c r="CN206" i="280"/>
  <c r="CN90" i="265"/>
  <c r="CN181" i="280"/>
  <c r="CN165" i="280"/>
  <c r="CN166" i="280"/>
  <c r="CN182" i="280"/>
  <c r="CN183" i="280"/>
  <c r="CN184" i="280"/>
  <c r="CN91" i="265"/>
  <c r="CN87" i="282"/>
  <c r="CN88" i="282"/>
  <c r="CN89" i="282"/>
  <c r="CN90" i="282"/>
  <c r="CN92" i="265"/>
  <c r="CN23" i="286"/>
  <c r="CN24" i="286"/>
  <c r="CN25" i="286"/>
  <c r="CN94" i="265"/>
  <c r="CN95" i="265"/>
  <c r="CN101" i="265"/>
  <c r="CN102" i="265"/>
  <c r="CO30" i="286"/>
  <c r="CN33" i="282"/>
  <c r="CN34" i="282"/>
  <c r="CO31" i="282"/>
  <c r="CO20" i="282"/>
  <c r="CO22" i="282"/>
  <c r="CO44" i="282"/>
  <c r="CO37" i="282"/>
  <c r="CO202" i="280"/>
  <c r="CO229" i="280"/>
  <c r="CO231" i="280"/>
  <c r="CO38" i="282"/>
  <c r="CO40" i="282"/>
  <c r="CO45" i="282"/>
  <c r="CO46" i="282"/>
  <c r="CO48" i="282"/>
  <c r="CO49" i="282"/>
  <c r="CO58" i="282"/>
  <c r="CO54" i="282"/>
  <c r="CN51" i="282"/>
  <c r="CN52" i="282"/>
  <c r="CN77" i="282"/>
  <c r="CN78" i="282"/>
  <c r="CN79" i="282"/>
  <c r="CO76" i="282"/>
  <c r="CO55" i="282"/>
  <c r="CO56" i="282"/>
  <c r="CO59" i="282"/>
  <c r="CO60" i="282"/>
  <c r="CO63" i="282"/>
  <c r="CO65" i="282"/>
  <c r="CO66" i="282"/>
  <c r="CO36" i="265"/>
  <c r="CO37" i="265"/>
  <c r="CO189" i="280"/>
  <c r="CO192" i="280"/>
  <c r="CO195" i="280"/>
  <c r="CO196" i="280"/>
  <c r="CO197" i="280"/>
  <c r="CO43" i="265"/>
  <c r="CO139" i="280"/>
  <c r="CO140" i="280"/>
  <c r="CO143" i="280"/>
  <c r="CO144" i="280"/>
  <c r="CO46" i="265"/>
  <c r="CO48" i="265"/>
  <c r="CO128" i="280"/>
  <c r="CO50" i="265"/>
  <c r="CO104" i="280"/>
  <c r="CO51" i="265"/>
  <c r="CO52" i="265"/>
  <c r="CO45" i="314"/>
  <c r="CO46" i="314"/>
  <c r="CO48" i="314"/>
  <c r="CO50" i="314"/>
  <c r="CO51" i="314"/>
  <c r="CO61" i="314"/>
  <c r="CO35" i="314"/>
  <c r="CO78" i="314"/>
  <c r="CO36" i="314"/>
  <c r="CO38" i="314"/>
  <c r="CO40" i="314"/>
  <c r="CO42" i="314"/>
  <c r="CO62" i="314"/>
  <c r="CO63" i="314"/>
  <c r="CO64" i="314"/>
  <c r="CO54" i="265"/>
  <c r="CO53" i="314"/>
  <c r="CO55" i="314"/>
  <c r="CO57" i="314"/>
  <c r="CO58" i="314"/>
  <c r="CO59" i="314"/>
  <c r="CO70" i="314"/>
  <c r="CO67" i="314"/>
  <c r="CO68" i="314"/>
  <c r="CO71" i="314"/>
  <c r="CO72" i="314"/>
  <c r="CO55" i="265"/>
  <c r="CO56" i="265"/>
  <c r="CO232" i="280"/>
  <c r="CO58" i="265"/>
  <c r="CO59" i="265"/>
  <c r="CO154" i="280"/>
  <c r="CO155" i="280"/>
  <c r="CO156" i="280"/>
  <c r="CO159" i="280"/>
  <c r="CO160" i="280"/>
  <c r="CO161" i="280"/>
  <c r="CO61" i="265"/>
  <c r="CO179" i="280"/>
  <c r="CO173" i="280"/>
  <c r="CO169" i="280"/>
  <c r="CO170" i="280"/>
  <c r="CO171" i="280"/>
  <c r="CO174" i="280"/>
  <c r="CO175" i="280"/>
  <c r="CO176" i="280"/>
  <c r="CO62" i="265"/>
  <c r="CO63" i="265"/>
  <c r="CO66" i="265"/>
  <c r="CO31" i="286"/>
  <c r="CO22" i="286"/>
  <c r="CO47" i="286"/>
  <c r="CO30" i="285"/>
  <c r="CO31" i="285"/>
  <c r="CO15" i="265"/>
  <c r="CO16" i="265"/>
  <c r="CO18" i="265"/>
  <c r="CO19" i="265"/>
  <c r="CO21" i="265"/>
  <c r="CO10" i="282"/>
  <c r="CO12" i="282"/>
  <c r="CO13" i="282"/>
  <c r="CO23" i="265"/>
  <c r="CO24" i="265"/>
  <c r="CO48" i="286"/>
  <c r="CO49" i="286"/>
  <c r="CO55" i="286"/>
  <c r="CO51" i="286"/>
  <c r="CO52" i="286"/>
  <c r="CO53" i="286"/>
  <c r="CO56" i="286"/>
  <c r="CO57" i="286"/>
  <c r="CO32" i="286"/>
  <c r="CO33" i="286"/>
  <c r="CO80" i="265"/>
  <c r="CO79" i="314"/>
  <c r="CO80" i="314"/>
  <c r="CO81" i="314"/>
  <c r="CO83" i="265"/>
  <c r="CO84" i="265"/>
  <c r="CO33" i="285"/>
  <c r="CO36" i="285"/>
  <c r="CO37" i="285"/>
  <c r="CO76" i="265"/>
  <c r="CO77" i="265"/>
  <c r="CO86" i="265"/>
  <c r="CO100" i="265"/>
  <c r="CO89" i="265"/>
  <c r="CO205" i="280"/>
  <c r="CO206" i="280"/>
  <c r="CO90" i="265"/>
  <c r="CO181" i="280"/>
  <c r="CO165" i="280"/>
  <c r="CO166" i="280"/>
  <c r="CO182" i="280"/>
  <c r="CO183" i="280"/>
  <c r="CO184" i="280"/>
  <c r="CO91" i="265"/>
  <c r="CO87" i="282"/>
  <c r="CO88" i="282"/>
  <c r="CO89" i="282"/>
  <c r="CO90" i="282"/>
  <c r="CO92" i="265"/>
  <c r="CO23" i="286"/>
  <c r="CO24" i="286"/>
  <c r="CO25" i="286"/>
  <c r="CO94" i="265"/>
  <c r="CO95" i="265"/>
  <c r="CO101" i="265"/>
  <c r="CO102" i="265"/>
  <c r="CP30" i="286"/>
  <c r="CO33" i="282"/>
  <c r="CO34" i="282"/>
  <c r="CP31" i="282"/>
  <c r="CP20" i="282"/>
  <c r="CP22" i="282"/>
  <c r="CP44" i="282"/>
  <c r="CP37" i="282"/>
  <c r="CP202" i="280"/>
  <c r="CP229" i="280"/>
  <c r="CP231" i="280"/>
  <c r="CP38" i="282"/>
  <c r="CP40" i="282"/>
  <c r="CP45" i="282"/>
  <c r="CP46" i="282"/>
  <c r="CP48" i="282"/>
  <c r="CP49" i="282"/>
  <c r="CP58" i="282"/>
  <c r="CP54" i="282"/>
  <c r="CO51" i="282"/>
  <c r="CO52" i="282"/>
  <c r="CO77" i="282"/>
  <c r="CO78" i="282"/>
  <c r="CO79" i="282"/>
  <c r="CP76" i="282"/>
  <c r="CP55" i="282"/>
  <c r="CP56" i="282"/>
  <c r="CP59" i="282"/>
  <c r="CP60" i="282"/>
  <c r="CP63" i="282"/>
  <c r="CP65" i="282"/>
  <c r="CP66" i="282"/>
  <c r="CP36" i="265"/>
  <c r="CP37" i="265"/>
  <c r="CP189" i="280"/>
  <c r="CP192" i="280"/>
  <c r="CP195" i="280"/>
  <c r="CP196" i="280"/>
  <c r="CP197" i="280"/>
  <c r="CP43" i="265"/>
  <c r="CP139" i="280"/>
  <c r="CP140" i="280"/>
  <c r="CP143" i="280"/>
  <c r="CP144" i="280"/>
  <c r="CP46" i="265"/>
  <c r="CP48" i="265"/>
  <c r="CP128" i="280"/>
  <c r="CP50" i="265"/>
  <c r="CP104" i="280"/>
  <c r="CP51" i="265"/>
  <c r="CP52" i="265"/>
  <c r="CP45" i="314"/>
  <c r="CP46" i="314"/>
  <c r="CP48" i="314"/>
  <c r="CP50" i="314"/>
  <c r="CP51" i="314"/>
  <c r="CP61" i="314"/>
  <c r="CP35" i="314"/>
  <c r="CP78" i="314"/>
  <c r="CP36" i="314"/>
  <c r="CP38" i="314"/>
  <c r="CP40" i="314"/>
  <c r="CP42" i="314"/>
  <c r="CP62" i="314"/>
  <c r="CP63" i="314"/>
  <c r="CP64" i="314"/>
  <c r="CP54" i="265"/>
  <c r="CP53" i="314"/>
  <c r="CP55" i="314"/>
  <c r="CP57" i="314"/>
  <c r="CP58" i="314"/>
  <c r="CP59" i="314"/>
  <c r="CP70" i="314"/>
  <c r="CP67" i="314"/>
  <c r="CP68" i="314"/>
  <c r="CP71" i="314"/>
  <c r="CP72" i="314"/>
  <c r="CP55" i="265"/>
  <c r="CP56" i="265"/>
  <c r="CP232" i="280"/>
  <c r="CP58" i="265"/>
  <c r="CP59" i="265"/>
  <c r="CP154" i="280"/>
  <c r="CP155" i="280"/>
  <c r="CP156" i="280"/>
  <c r="CP159" i="280"/>
  <c r="CP160" i="280"/>
  <c r="CP161" i="280"/>
  <c r="CP61" i="265"/>
  <c r="CP179" i="280"/>
  <c r="CP173" i="280"/>
  <c r="CP169" i="280"/>
  <c r="CP170" i="280"/>
  <c r="CP171" i="280"/>
  <c r="CP174" i="280"/>
  <c r="CP175" i="280"/>
  <c r="CP176" i="280"/>
  <c r="CP62" i="265"/>
  <c r="CP63" i="265"/>
  <c r="CP66" i="265"/>
  <c r="CP31" i="286"/>
  <c r="CP22" i="286"/>
  <c r="CP47" i="286"/>
  <c r="CP30" i="285"/>
  <c r="CP31" i="285"/>
  <c r="CP15" i="265"/>
  <c r="CP16" i="265"/>
  <c r="CP18" i="265"/>
  <c r="CP19" i="265"/>
  <c r="CP21" i="265"/>
  <c r="CP10" i="282"/>
  <c r="CP12" i="282"/>
  <c r="CP13" i="282"/>
  <c r="CP23" i="265"/>
  <c r="CP24" i="265"/>
  <c r="CP48" i="286"/>
  <c r="CP49" i="286"/>
  <c r="CP55" i="286"/>
  <c r="CP51" i="286"/>
  <c r="CP52" i="286"/>
  <c r="CP53" i="286"/>
  <c r="CP56" i="286"/>
  <c r="CP57" i="286"/>
  <c r="CP32" i="286"/>
  <c r="CP33" i="286"/>
  <c r="CP80" i="265"/>
  <c r="CP79" i="314"/>
  <c r="CP80" i="314"/>
  <c r="CP81" i="314"/>
  <c r="CP83" i="265"/>
  <c r="CP84" i="265"/>
  <c r="CP33" i="285"/>
  <c r="CP36" i="285"/>
  <c r="CP37" i="285"/>
  <c r="CP76" i="265"/>
  <c r="CP77" i="265"/>
  <c r="CP86" i="265"/>
  <c r="CP100" i="265"/>
  <c r="CP89" i="265"/>
  <c r="CP205" i="280"/>
  <c r="CP206" i="280"/>
  <c r="CP90" i="265"/>
  <c r="CP181" i="280"/>
  <c r="CP165" i="280"/>
  <c r="CP166" i="280"/>
  <c r="CP182" i="280"/>
  <c r="CP183" i="280"/>
  <c r="CP184" i="280"/>
  <c r="CP91" i="265"/>
  <c r="CP87" i="282"/>
  <c r="CP88" i="282"/>
  <c r="CP89" i="282"/>
  <c r="CP90" i="282"/>
  <c r="CP92" i="265"/>
  <c r="CP23" i="286"/>
  <c r="CP24" i="286"/>
  <c r="CP25" i="286"/>
  <c r="CP94" i="265"/>
  <c r="CP95" i="265"/>
  <c r="CP101" i="265"/>
  <c r="CP102" i="265"/>
  <c r="CQ30" i="286"/>
  <c r="CP33" i="282"/>
  <c r="CP34" i="282"/>
  <c r="CQ31" i="282"/>
  <c r="CQ20" i="282"/>
  <c r="CQ22" i="282"/>
  <c r="CQ44" i="282"/>
  <c r="CQ37" i="282"/>
  <c r="CQ202" i="280"/>
  <c r="CQ229" i="280"/>
  <c r="CQ231" i="280"/>
  <c r="CQ38" i="282"/>
  <c r="CQ40" i="282"/>
  <c r="CQ45" i="282"/>
  <c r="CQ46" i="282"/>
  <c r="CQ48" i="282"/>
  <c r="CQ49" i="282"/>
  <c r="CQ58" i="282"/>
  <c r="CQ54" i="282"/>
  <c r="CP51" i="282"/>
  <c r="CP52" i="282"/>
  <c r="CP77" i="282"/>
  <c r="CP78" i="282"/>
  <c r="CP79" i="282"/>
  <c r="CQ76" i="282"/>
  <c r="CQ55" i="282"/>
  <c r="CQ56" i="282"/>
  <c r="CQ59" i="282"/>
  <c r="CQ60" i="282"/>
  <c r="CQ63" i="282"/>
  <c r="CQ65" i="282"/>
  <c r="CQ66" i="282"/>
  <c r="CQ36" i="265"/>
  <c r="CQ37" i="265"/>
  <c r="CQ189" i="280"/>
  <c r="CQ192" i="280"/>
  <c r="CQ195" i="280"/>
  <c r="CQ196" i="280"/>
  <c r="CQ197" i="280"/>
  <c r="CQ43" i="265"/>
  <c r="CQ139" i="280"/>
  <c r="CQ140" i="280"/>
  <c r="CQ143" i="280"/>
  <c r="CQ144" i="280"/>
  <c r="CQ46" i="265"/>
  <c r="CQ48" i="265"/>
  <c r="CQ128" i="280"/>
  <c r="CQ50" i="265"/>
  <c r="CQ104" i="280"/>
  <c r="CQ51" i="265"/>
  <c r="CQ52" i="265"/>
  <c r="CQ45" i="314"/>
  <c r="CQ46" i="314"/>
  <c r="CQ48" i="314"/>
  <c r="CQ50" i="314"/>
  <c r="CQ51" i="314"/>
  <c r="CQ61" i="314"/>
  <c r="CQ35" i="314"/>
  <c r="CQ78" i="314"/>
  <c r="CQ36" i="314"/>
  <c r="CQ38" i="314"/>
  <c r="CQ40" i="314"/>
  <c r="CQ42" i="314"/>
  <c r="CQ62" i="314"/>
  <c r="CQ63" i="314"/>
  <c r="CQ64" i="314"/>
  <c r="CQ54" i="265"/>
  <c r="CQ53" i="314"/>
  <c r="CQ55" i="314"/>
  <c r="CQ57" i="314"/>
  <c r="CQ58" i="314"/>
  <c r="CQ59" i="314"/>
  <c r="CQ70" i="314"/>
  <c r="CQ67" i="314"/>
  <c r="CQ68" i="314"/>
  <c r="CQ71" i="314"/>
  <c r="CQ72" i="314"/>
  <c r="CQ55" i="265"/>
  <c r="CQ56" i="265"/>
  <c r="CQ232" i="280"/>
  <c r="CQ58" i="265"/>
  <c r="CQ59" i="265"/>
  <c r="CQ154" i="280"/>
  <c r="CQ155" i="280"/>
  <c r="CQ156" i="280"/>
  <c r="CQ159" i="280"/>
  <c r="CQ160" i="280"/>
  <c r="CQ161" i="280"/>
  <c r="CQ61" i="265"/>
  <c r="CQ179" i="280"/>
  <c r="CQ173" i="280"/>
  <c r="CQ169" i="280"/>
  <c r="CQ170" i="280"/>
  <c r="CQ171" i="280"/>
  <c r="CQ174" i="280"/>
  <c r="CQ175" i="280"/>
  <c r="CQ176" i="280"/>
  <c r="CQ62" i="265"/>
  <c r="CQ63" i="265"/>
  <c r="CQ66" i="265"/>
  <c r="CQ31" i="286"/>
  <c r="CQ22" i="286"/>
  <c r="CQ47" i="286"/>
  <c r="CQ30" i="285"/>
  <c r="CQ31" i="285"/>
  <c r="CQ15" i="265"/>
  <c r="CQ16" i="265"/>
  <c r="CQ18" i="265"/>
  <c r="CQ19" i="265"/>
  <c r="CQ21" i="265"/>
  <c r="CQ10" i="282"/>
  <c r="CQ12" i="282"/>
  <c r="CQ13" i="282"/>
  <c r="CQ23" i="265"/>
  <c r="CQ24" i="265"/>
  <c r="CQ48" i="286"/>
  <c r="CQ49" i="286"/>
  <c r="CQ55" i="286"/>
  <c r="CQ51" i="286"/>
  <c r="CQ52" i="286"/>
  <c r="CQ53" i="286"/>
  <c r="CQ56" i="286"/>
  <c r="CQ57" i="286"/>
  <c r="CQ32" i="286"/>
  <c r="CQ33" i="286"/>
  <c r="CQ80" i="265"/>
  <c r="CQ79" i="314"/>
  <c r="CQ80" i="314"/>
  <c r="CQ81" i="314"/>
  <c r="CQ83" i="265"/>
  <c r="CQ84" i="265"/>
  <c r="CQ33" i="285"/>
  <c r="CQ36" i="285"/>
  <c r="CQ37" i="285"/>
  <c r="CQ76" i="265"/>
  <c r="CQ77" i="265"/>
  <c r="CQ86" i="265"/>
  <c r="CQ100" i="265"/>
  <c r="CQ89" i="265"/>
  <c r="CQ205" i="280"/>
  <c r="CQ206" i="280"/>
  <c r="CQ90" i="265"/>
  <c r="CQ181" i="280"/>
  <c r="CQ165" i="280"/>
  <c r="CQ166" i="280"/>
  <c r="CQ182" i="280"/>
  <c r="CQ183" i="280"/>
  <c r="CQ184" i="280"/>
  <c r="CQ91" i="265"/>
  <c r="CQ87" i="282"/>
  <c r="CQ88" i="282"/>
  <c r="CQ89" i="282"/>
  <c r="CQ90" i="282"/>
  <c r="CQ92" i="265"/>
  <c r="CQ23" i="286"/>
  <c r="CQ24" i="286"/>
  <c r="CQ25" i="286"/>
  <c r="CQ94" i="265"/>
  <c r="CQ95" i="265"/>
  <c r="CQ101" i="265"/>
  <c r="CQ102" i="265"/>
  <c r="CR30" i="286"/>
  <c r="CQ33" i="282"/>
  <c r="CQ34" i="282"/>
  <c r="CR31" i="282"/>
  <c r="CR20" i="282"/>
  <c r="CR22" i="282"/>
  <c r="CR44" i="282"/>
  <c r="CR37" i="282"/>
  <c r="CR202" i="280"/>
  <c r="CR229" i="280"/>
  <c r="CR231" i="280"/>
  <c r="CR38" i="282"/>
  <c r="CR40" i="282"/>
  <c r="CR45" i="282"/>
  <c r="CR46" i="282"/>
  <c r="CR48" i="282"/>
  <c r="CR49" i="282"/>
  <c r="CR58" i="282"/>
  <c r="CR54" i="282"/>
  <c r="CQ51" i="282"/>
  <c r="CQ52" i="282"/>
  <c r="CQ77" i="282"/>
  <c r="CQ78" i="282"/>
  <c r="CQ79" i="282"/>
  <c r="CR76" i="282"/>
  <c r="CR55" i="282"/>
  <c r="CR56" i="282"/>
  <c r="CR59" i="282"/>
  <c r="CR60" i="282"/>
  <c r="CR63" i="282"/>
  <c r="CR65" i="282"/>
  <c r="CR66" i="282"/>
  <c r="CR36" i="265"/>
  <c r="CR37" i="265"/>
  <c r="CR189" i="280"/>
  <c r="CR192" i="280"/>
  <c r="CR195" i="280"/>
  <c r="CR196" i="280"/>
  <c r="CR197" i="280"/>
  <c r="CR43" i="265"/>
  <c r="CR139" i="280"/>
  <c r="CR140" i="280"/>
  <c r="CR143" i="280"/>
  <c r="CR144" i="280"/>
  <c r="CR46" i="265"/>
  <c r="CR48" i="265"/>
  <c r="CR128" i="280"/>
  <c r="CR50" i="265"/>
  <c r="CR104" i="280"/>
  <c r="CR51" i="265"/>
  <c r="CR52" i="265"/>
  <c r="CR45" i="314"/>
  <c r="CR46" i="314"/>
  <c r="CR48" i="314"/>
  <c r="CR50" i="314"/>
  <c r="CR51" i="314"/>
  <c r="CR61" i="314"/>
  <c r="CR35" i="314"/>
  <c r="CR78" i="314"/>
  <c r="CR36" i="314"/>
  <c r="CR38" i="314"/>
  <c r="CR40" i="314"/>
  <c r="CR42" i="314"/>
  <c r="CR62" i="314"/>
  <c r="CR63" i="314"/>
  <c r="CR64" i="314"/>
  <c r="CR54" i="265"/>
  <c r="CR53" i="314"/>
  <c r="CR55" i="314"/>
  <c r="CR57" i="314"/>
  <c r="CR58" i="314"/>
  <c r="CR59" i="314"/>
  <c r="CR70" i="314"/>
  <c r="CR67" i="314"/>
  <c r="CR68" i="314"/>
  <c r="CR71" i="314"/>
  <c r="CR72" i="314"/>
  <c r="CR55" i="265"/>
  <c r="CR56" i="265"/>
  <c r="CR232" i="280"/>
  <c r="CR58" i="265"/>
  <c r="CR59" i="265"/>
  <c r="CR154" i="280"/>
  <c r="CR155" i="280"/>
  <c r="CR156" i="280"/>
  <c r="CR159" i="280"/>
  <c r="CR160" i="280"/>
  <c r="CR161" i="280"/>
  <c r="CR61" i="265"/>
  <c r="CR179" i="280"/>
  <c r="CR173" i="280"/>
  <c r="CR169" i="280"/>
  <c r="CR170" i="280"/>
  <c r="CR171" i="280"/>
  <c r="CR174" i="280"/>
  <c r="CR175" i="280"/>
  <c r="CR176" i="280"/>
  <c r="CR62" i="265"/>
  <c r="CR63" i="265"/>
  <c r="CR66" i="265"/>
  <c r="CR31" i="286"/>
  <c r="CR22" i="286"/>
  <c r="CR47" i="286"/>
  <c r="CR30" i="285"/>
  <c r="CR31" i="285"/>
  <c r="CR15" i="265"/>
  <c r="CR16" i="265"/>
  <c r="CR18" i="265"/>
  <c r="CR19" i="265"/>
  <c r="CR21" i="265"/>
  <c r="CR10" i="282"/>
  <c r="CR12" i="282"/>
  <c r="CR13" i="282"/>
  <c r="CR23" i="265"/>
  <c r="CR24" i="265"/>
  <c r="CR48" i="286"/>
  <c r="CR49" i="286"/>
  <c r="CR55" i="286"/>
  <c r="CR51" i="286"/>
  <c r="CR52" i="286"/>
  <c r="CR53" i="286"/>
  <c r="CR56" i="286"/>
  <c r="CR57" i="286"/>
  <c r="CR32" i="286"/>
  <c r="CR33" i="286"/>
  <c r="CR80" i="265"/>
  <c r="CR79" i="314"/>
  <c r="CR80" i="314"/>
  <c r="CR81" i="314"/>
  <c r="CR83" i="265"/>
  <c r="CR84" i="265"/>
  <c r="CR33" i="285"/>
  <c r="CR36" i="285"/>
  <c r="CR37" i="285"/>
  <c r="CR76" i="265"/>
  <c r="CR77" i="265"/>
  <c r="CR86" i="265"/>
  <c r="CR100" i="265"/>
  <c r="CR89" i="265"/>
  <c r="CR205" i="280"/>
  <c r="CR206" i="280"/>
  <c r="CR90" i="265"/>
  <c r="CR181" i="280"/>
  <c r="CR165" i="280"/>
  <c r="CR166" i="280"/>
  <c r="CR182" i="280"/>
  <c r="CR183" i="280"/>
  <c r="CR184" i="280"/>
  <c r="CR91" i="265"/>
  <c r="CR87" i="282"/>
  <c r="CR88" i="282"/>
  <c r="CR89" i="282"/>
  <c r="CR90" i="282"/>
  <c r="CR92" i="265"/>
  <c r="CR23" i="286"/>
  <c r="CR24" i="286"/>
  <c r="CR25" i="286"/>
  <c r="CR94" i="265"/>
  <c r="CR95" i="265"/>
  <c r="CR101" i="265"/>
  <c r="CR102" i="265"/>
  <c r="CS30" i="286"/>
  <c r="CR33" i="282"/>
  <c r="CR34" i="282"/>
  <c r="CS31" i="282"/>
  <c r="CS20" i="282"/>
  <c r="CS22" i="282"/>
  <c r="CS44" i="282"/>
  <c r="CS37" i="282"/>
  <c r="CS202" i="280"/>
  <c r="CS229" i="280"/>
  <c r="CS231" i="280"/>
  <c r="CS38" i="282"/>
  <c r="CS40" i="282"/>
  <c r="CS45" i="282"/>
  <c r="CS46" i="282"/>
  <c r="CS48" i="282"/>
  <c r="CS49" i="282"/>
  <c r="CS58" i="282"/>
  <c r="CS54" i="282"/>
  <c r="CR51" i="282"/>
  <c r="CR52" i="282"/>
  <c r="CR77" i="282"/>
  <c r="CR78" i="282"/>
  <c r="CR79" i="282"/>
  <c r="CS76" i="282"/>
  <c r="CS55" i="282"/>
  <c r="CS56" i="282"/>
  <c r="CS59" i="282"/>
  <c r="CS60" i="282"/>
  <c r="CS63" i="282"/>
  <c r="CS65" i="282"/>
  <c r="CS66" i="282"/>
  <c r="CS36" i="265"/>
  <c r="CS37" i="265"/>
  <c r="CS189" i="280"/>
  <c r="CS192" i="280"/>
  <c r="CS195" i="280"/>
  <c r="CS196" i="280"/>
  <c r="CS197" i="280"/>
  <c r="CS43" i="265"/>
  <c r="CS139" i="280"/>
  <c r="CS140" i="280"/>
  <c r="CS143" i="280"/>
  <c r="CS144" i="280"/>
  <c r="CS46" i="265"/>
  <c r="CS48" i="265"/>
  <c r="CS128" i="280"/>
  <c r="CS50" i="265"/>
  <c r="CS104" i="280"/>
  <c r="CS51" i="265"/>
  <c r="CS52" i="265"/>
  <c r="CS45" i="314"/>
  <c r="CS46" i="314"/>
  <c r="CS48" i="314"/>
  <c r="CS50" i="314"/>
  <c r="CS51" i="314"/>
  <c r="CS61" i="314"/>
  <c r="CS35" i="314"/>
  <c r="CS78" i="314"/>
  <c r="CS36" i="314"/>
  <c r="CS38" i="314"/>
  <c r="CS40" i="314"/>
  <c r="CS42" i="314"/>
  <c r="CS62" i="314"/>
  <c r="CS63" i="314"/>
  <c r="CS64" i="314"/>
  <c r="CS54" i="265"/>
  <c r="CS53" i="314"/>
  <c r="CS55" i="314"/>
  <c r="CS57" i="314"/>
  <c r="CS58" i="314"/>
  <c r="CS59" i="314"/>
  <c r="CS70" i="314"/>
  <c r="CS67" i="314"/>
  <c r="CS68" i="314"/>
  <c r="CS71" i="314"/>
  <c r="CS72" i="314"/>
  <c r="CS55" i="265"/>
  <c r="CS56" i="265"/>
  <c r="CS232" i="280"/>
  <c r="CS58" i="265"/>
  <c r="CS59" i="265"/>
  <c r="CS154" i="280"/>
  <c r="CS155" i="280"/>
  <c r="CS156" i="280"/>
  <c r="CS159" i="280"/>
  <c r="CS160" i="280"/>
  <c r="CS161" i="280"/>
  <c r="CS61" i="265"/>
  <c r="CS179" i="280"/>
  <c r="CS173" i="280"/>
  <c r="CS169" i="280"/>
  <c r="CS170" i="280"/>
  <c r="CS171" i="280"/>
  <c r="CS174" i="280"/>
  <c r="CS175" i="280"/>
  <c r="CS176" i="280"/>
  <c r="CS62" i="265"/>
  <c r="CS63" i="265"/>
  <c r="CS66" i="265"/>
  <c r="CS31" i="286"/>
  <c r="CS22" i="286"/>
  <c r="CS47" i="286"/>
  <c r="CS30" i="285"/>
  <c r="CS31" i="285"/>
  <c r="CS15" i="265"/>
  <c r="CS16" i="265"/>
  <c r="CS18" i="265"/>
  <c r="CS19" i="265"/>
  <c r="CS21" i="265"/>
  <c r="CS10" i="282"/>
  <c r="CS12" i="282"/>
  <c r="CS13" i="282"/>
  <c r="CS23" i="265"/>
  <c r="CS24" i="265"/>
  <c r="CS48" i="286"/>
  <c r="CS49" i="286"/>
  <c r="CS55" i="286"/>
  <c r="CS51" i="286"/>
  <c r="CS52" i="286"/>
  <c r="CS53" i="286"/>
  <c r="CS56" i="286"/>
  <c r="CS57" i="286"/>
  <c r="CS32" i="286"/>
  <c r="CS33" i="286"/>
  <c r="CS80" i="265"/>
  <c r="CS79" i="314"/>
  <c r="CS80" i="314"/>
  <c r="CS81" i="314"/>
  <c r="CS83" i="265"/>
  <c r="CS84" i="265"/>
  <c r="CS33" i="285"/>
  <c r="CS36" i="285"/>
  <c r="CS37" i="285"/>
  <c r="CS76" i="265"/>
  <c r="CS77" i="265"/>
  <c r="CS86" i="265"/>
  <c r="CS100" i="265"/>
  <c r="CS89" i="265"/>
  <c r="CS205" i="280"/>
  <c r="CS206" i="280"/>
  <c r="CS90" i="265"/>
  <c r="CS181" i="280"/>
  <c r="CS165" i="280"/>
  <c r="CS166" i="280"/>
  <c r="CS182" i="280"/>
  <c r="CS183" i="280"/>
  <c r="CS184" i="280"/>
  <c r="CS91" i="265"/>
  <c r="CS87" i="282"/>
  <c r="CS88" i="282"/>
  <c r="CS89" i="282"/>
  <c r="CS90" i="282"/>
  <c r="CS92" i="265"/>
  <c r="CS23" i="286"/>
  <c r="CS24" i="286"/>
  <c r="CS25" i="286"/>
  <c r="CS94" i="265"/>
  <c r="CS95" i="265"/>
  <c r="CS101" i="265"/>
  <c r="CS102" i="265"/>
  <c r="CT30" i="286"/>
  <c r="CS33" i="282"/>
  <c r="CS34" i="282"/>
  <c r="CT31" i="282"/>
  <c r="CT20" i="282"/>
  <c r="CT22" i="282"/>
  <c r="CT44" i="282"/>
  <c r="CT37" i="282"/>
  <c r="CT202" i="280"/>
  <c r="CT229" i="280"/>
  <c r="CT231" i="280"/>
  <c r="CT38" i="282"/>
  <c r="CT40" i="282"/>
  <c r="CT45" i="282"/>
  <c r="CT46" i="282"/>
  <c r="CT48" i="282"/>
  <c r="CT49" i="282"/>
  <c r="CT58" i="282"/>
  <c r="CT54" i="282"/>
  <c r="CS51" i="282"/>
  <c r="CS52" i="282"/>
  <c r="CS77" i="282"/>
  <c r="CS78" i="282"/>
  <c r="CS79" i="282"/>
  <c r="CT76" i="282"/>
  <c r="CT55" i="282"/>
  <c r="CT56" i="282"/>
  <c r="CT59" i="282"/>
  <c r="CT60" i="282"/>
  <c r="CT63" i="282"/>
  <c r="CT65" i="282"/>
  <c r="CT66" i="282"/>
  <c r="CT36" i="265"/>
  <c r="CT37" i="265"/>
  <c r="CT189" i="280"/>
  <c r="CT192" i="280"/>
  <c r="CT195" i="280"/>
  <c r="CT196" i="280"/>
  <c r="CT197" i="280"/>
  <c r="CT43" i="265"/>
  <c r="CT139" i="280"/>
  <c r="CT140" i="280"/>
  <c r="CT143" i="280"/>
  <c r="CT144" i="280"/>
  <c r="CT46" i="265"/>
  <c r="CT48" i="265"/>
  <c r="CT128" i="280"/>
  <c r="CT50" i="265"/>
  <c r="CT104" i="280"/>
  <c r="CT51" i="265"/>
  <c r="CT52" i="265"/>
  <c r="CT45" i="314"/>
  <c r="CT46" i="314"/>
  <c r="CT48" i="314"/>
  <c r="CT50" i="314"/>
  <c r="CT51" i="314"/>
  <c r="CT61" i="314"/>
  <c r="CT35" i="314"/>
  <c r="CT78" i="314"/>
  <c r="CT36" i="314"/>
  <c r="CT38" i="314"/>
  <c r="CT40" i="314"/>
  <c r="CT42" i="314"/>
  <c r="CT62" i="314"/>
  <c r="CT63" i="314"/>
  <c r="CT64" i="314"/>
  <c r="CT54" i="265"/>
  <c r="CT53" i="314"/>
  <c r="CT55" i="314"/>
  <c r="CT57" i="314"/>
  <c r="CT58" i="314"/>
  <c r="CT59" i="314"/>
  <c r="CT70" i="314"/>
  <c r="CT67" i="314"/>
  <c r="CT68" i="314"/>
  <c r="CT71" i="314"/>
  <c r="CT72" i="314"/>
  <c r="CT55" i="265"/>
  <c r="CT56" i="265"/>
  <c r="CT232" i="280"/>
  <c r="CT58" i="265"/>
  <c r="CT59" i="265"/>
  <c r="CT154" i="280"/>
  <c r="CT155" i="280"/>
  <c r="CT156" i="280"/>
  <c r="CT159" i="280"/>
  <c r="CT160" i="280"/>
  <c r="CT161" i="280"/>
  <c r="CT61" i="265"/>
  <c r="CT179" i="280"/>
  <c r="CT173" i="280"/>
  <c r="CT169" i="280"/>
  <c r="CT170" i="280"/>
  <c r="CT171" i="280"/>
  <c r="CT174" i="280"/>
  <c r="CT175" i="280"/>
  <c r="CT176" i="280"/>
  <c r="CT62" i="265"/>
  <c r="CT63" i="265"/>
  <c r="CT66" i="265"/>
  <c r="CT31" i="286"/>
  <c r="CT22" i="286"/>
  <c r="CT47" i="286"/>
  <c r="CT30" i="285"/>
  <c r="CT31" i="285"/>
  <c r="CT15" i="265"/>
  <c r="CT16" i="265"/>
  <c r="CT18" i="265"/>
  <c r="CT19" i="265"/>
  <c r="CT21" i="265"/>
  <c r="CT10" i="282"/>
  <c r="CT12" i="282"/>
  <c r="CT13" i="282"/>
  <c r="CT23" i="265"/>
  <c r="CT24" i="265"/>
  <c r="CT48" i="286"/>
  <c r="CT49" i="286"/>
  <c r="CT55" i="286"/>
  <c r="CT51" i="286"/>
  <c r="CT52" i="286"/>
  <c r="CT53" i="286"/>
  <c r="CT56" i="286"/>
  <c r="CT57" i="286"/>
  <c r="CT32" i="286"/>
  <c r="CT33" i="286"/>
  <c r="CT80" i="265"/>
  <c r="CT79" i="314"/>
  <c r="CT80" i="314"/>
  <c r="CT81" i="314"/>
  <c r="CT83" i="265"/>
  <c r="CT84" i="265"/>
  <c r="CT33" i="285"/>
  <c r="CT36" i="285"/>
  <c r="CT37" i="285"/>
  <c r="CT76" i="265"/>
  <c r="CT77" i="265"/>
  <c r="CT86" i="265"/>
  <c r="CT100" i="265"/>
  <c r="CT89" i="265"/>
  <c r="CT205" i="280"/>
  <c r="CT206" i="280"/>
  <c r="CT90" i="265"/>
  <c r="CT181" i="280"/>
  <c r="CT165" i="280"/>
  <c r="CT166" i="280"/>
  <c r="CT182" i="280"/>
  <c r="CT183" i="280"/>
  <c r="CT184" i="280"/>
  <c r="CT91" i="265"/>
  <c r="CT87" i="282"/>
  <c r="CT88" i="282"/>
  <c r="CT89" i="282"/>
  <c r="CT90" i="282"/>
  <c r="CT92" i="265"/>
  <c r="CT23" i="286"/>
  <c r="CT24" i="286"/>
  <c r="CT25" i="286"/>
  <c r="CT94" i="265"/>
  <c r="CT95" i="265"/>
  <c r="CT101" i="265"/>
  <c r="CT102" i="265"/>
  <c r="CU30" i="286"/>
  <c r="CT33" i="282"/>
  <c r="CT34" i="282"/>
  <c r="CU31" i="282"/>
  <c r="CU20" i="282"/>
  <c r="CU22" i="282"/>
  <c r="CU44" i="282"/>
  <c r="CU37" i="282"/>
  <c r="CU202" i="280"/>
  <c r="CU229" i="280"/>
  <c r="CU231" i="280"/>
  <c r="CU38" i="282"/>
  <c r="CU40" i="282"/>
  <c r="CU45" i="282"/>
  <c r="CU46" i="282"/>
  <c r="CU48" i="282"/>
  <c r="CU49" i="282"/>
  <c r="CU58" i="282"/>
  <c r="CU54" i="282"/>
  <c r="CT51" i="282"/>
  <c r="CT52" i="282"/>
  <c r="CT77" i="282"/>
  <c r="CT78" i="282"/>
  <c r="CT79" i="282"/>
  <c r="CU76" i="282"/>
  <c r="CU55" i="282"/>
  <c r="CU56" i="282"/>
  <c r="CU59" i="282"/>
  <c r="CU60" i="282"/>
  <c r="CU63" i="282"/>
  <c r="CU65" i="282"/>
  <c r="CU66" i="282"/>
  <c r="CU36" i="265"/>
  <c r="CU37" i="265"/>
  <c r="CU189" i="280"/>
  <c r="CU192" i="280"/>
  <c r="CU195" i="280"/>
  <c r="CU196" i="280"/>
  <c r="CU197" i="280"/>
  <c r="CU43" i="265"/>
  <c r="CU139" i="280"/>
  <c r="CU140" i="280"/>
  <c r="CU143" i="280"/>
  <c r="CU144" i="280"/>
  <c r="CU46" i="265"/>
  <c r="CU48" i="265"/>
  <c r="CU128" i="280"/>
  <c r="CU50" i="265"/>
  <c r="CU104" i="280"/>
  <c r="CU51" i="265"/>
  <c r="CU52" i="265"/>
  <c r="CU45" i="314"/>
  <c r="CU46" i="314"/>
  <c r="CU48" i="314"/>
  <c r="CU50" i="314"/>
  <c r="CU51" i="314"/>
  <c r="CU61" i="314"/>
  <c r="CU35" i="314"/>
  <c r="CU78" i="314"/>
  <c r="CU36" i="314"/>
  <c r="CU38" i="314"/>
  <c r="CU40" i="314"/>
  <c r="CU42" i="314"/>
  <c r="CU62" i="314"/>
  <c r="CU63" i="314"/>
  <c r="CU64" i="314"/>
  <c r="CU54" i="265"/>
  <c r="CU53" i="314"/>
  <c r="CU55" i="314"/>
  <c r="CU57" i="314"/>
  <c r="CU58" i="314"/>
  <c r="CU59" i="314"/>
  <c r="CU70" i="314"/>
  <c r="CU67" i="314"/>
  <c r="CU68" i="314"/>
  <c r="CU71" i="314"/>
  <c r="CU72" i="314"/>
  <c r="CU55" i="265"/>
  <c r="CU56" i="265"/>
  <c r="CU232" i="280"/>
  <c r="CU58" i="265"/>
  <c r="CU59" i="265"/>
  <c r="CU154" i="280"/>
  <c r="CU155" i="280"/>
  <c r="CU156" i="280"/>
  <c r="CU159" i="280"/>
  <c r="CU160" i="280"/>
  <c r="CU161" i="280"/>
  <c r="CU61" i="265"/>
  <c r="CU179" i="280"/>
  <c r="CU173" i="280"/>
  <c r="CU169" i="280"/>
  <c r="CU170" i="280"/>
  <c r="CU171" i="280"/>
  <c r="CU174" i="280"/>
  <c r="CU175" i="280"/>
  <c r="CU176" i="280"/>
  <c r="CU62" i="265"/>
  <c r="CU63" i="265"/>
  <c r="CU66" i="265"/>
  <c r="CU31" i="286"/>
  <c r="CU22" i="286"/>
  <c r="CU47" i="286"/>
  <c r="CU30" i="285"/>
  <c r="CU31" i="285"/>
  <c r="CU15" i="265"/>
  <c r="CU16" i="265"/>
  <c r="CU18" i="265"/>
  <c r="CU19" i="265"/>
  <c r="CU21" i="265"/>
  <c r="CU10" i="282"/>
  <c r="CU12" i="282"/>
  <c r="CU13" i="282"/>
  <c r="CU23" i="265"/>
  <c r="CU24" i="265"/>
  <c r="CU48" i="286"/>
  <c r="CU49" i="286"/>
  <c r="CU55" i="286"/>
  <c r="CU51" i="286"/>
  <c r="CU52" i="286"/>
  <c r="CU53" i="286"/>
  <c r="CU56" i="286"/>
  <c r="CU57" i="286"/>
  <c r="CU32" i="286"/>
  <c r="CU33" i="286"/>
  <c r="CU80" i="265"/>
  <c r="CU79" i="314"/>
  <c r="CU80" i="314"/>
  <c r="CU81" i="314"/>
  <c r="CU83" i="265"/>
  <c r="CU84" i="265"/>
  <c r="CU33" i="285"/>
  <c r="CU36" i="285"/>
  <c r="CU37" i="285"/>
  <c r="CU76" i="265"/>
  <c r="CU77" i="265"/>
  <c r="CU86" i="265"/>
  <c r="CU100" i="265"/>
  <c r="CU89" i="265"/>
  <c r="CU205" i="280"/>
  <c r="CU206" i="280"/>
  <c r="CU90" i="265"/>
  <c r="CU181" i="280"/>
  <c r="CU165" i="280"/>
  <c r="CU166" i="280"/>
  <c r="CU182" i="280"/>
  <c r="CU183" i="280"/>
  <c r="CU184" i="280"/>
  <c r="CU91" i="265"/>
  <c r="CU87" i="282"/>
  <c r="CU88" i="282"/>
  <c r="CU89" i="282"/>
  <c r="CU90" i="282"/>
  <c r="CU92" i="265"/>
  <c r="CU23" i="286"/>
  <c r="CU24" i="286"/>
  <c r="CU25" i="286"/>
  <c r="CU94" i="265"/>
  <c r="CU95" i="265"/>
  <c r="CU101" i="265"/>
  <c r="CU102" i="265"/>
  <c r="CV30" i="286"/>
  <c r="CU33" i="282"/>
  <c r="CU34" i="282"/>
  <c r="CV31" i="282"/>
  <c r="CV20" i="282"/>
  <c r="CV22" i="282"/>
  <c r="CV44" i="282"/>
  <c r="CV37" i="282"/>
  <c r="CV202" i="280"/>
  <c r="CV229" i="280"/>
  <c r="CV231" i="280"/>
  <c r="CV38" i="282"/>
  <c r="CV40" i="282"/>
  <c r="CV45" i="282"/>
  <c r="CV46" i="282"/>
  <c r="CV48" i="282"/>
  <c r="CV49" i="282"/>
  <c r="CV58" i="282"/>
  <c r="CV54" i="282"/>
  <c r="CU51" i="282"/>
  <c r="CU52" i="282"/>
  <c r="CU77" i="282"/>
  <c r="CU78" i="282"/>
  <c r="CU79" i="282"/>
  <c r="CV76" i="282"/>
  <c r="CV55" i="282"/>
  <c r="CV56" i="282"/>
  <c r="CV59" i="282"/>
  <c r="CV60" i="282"/>
  <c r="CV63" i="282"/>
  <c r="CV65" i="282"/>
  <c r="CV66" i="282"/>
  <c r="CV36" i="265"/>
  <c r="CV37" i="265"/>
  <c r="CV189" i="280"/>
  <c r="CV192" i="280"/>
  <c r="CV195" i="280"/>
  <c r="CV196" i="280"/>
  <c r="CV197" i="280"/>
  <c r="CV43" i="265"/>
  <c r="CV139" i="280"/>
  <c r="CV140" i="280"/>
  <c r="CV143" i="280"/>
  <c r="CV144" i="280"/>
  <c r="CV46" i="265"/>
  <c r="CV48" i="265"/>
  <c r="CV128" i="280"/>
  <c r="CV50" i="265"/>
  <c r="CV104" i="280"/>
  <c r="CV51" i="265"/>
  <c r="CV52" i="265"/>
  <c r="CV45" i="314"/>
  <c r="CV46" i="314"/>
  <c r="CV48" i="314"/>
  <c r="CV50" i="314"/>
  <c r="CV51" i="314"/>
  <c r="CV61" i="314"/>
  <c r="CV35" i="314"/>
  <c r="CV78" i="314"/>
  <c r="CV36" i="314"/>
  <c r="CV38" i="314"/>
  <c r="CV40" i="314"/>
  <c r="CV42" i="314"/>
  <c r="CV62" i="314"/>
  <c r="CV63" i="314"/>
  <c r="CV64" i="314"/>
  <c r="CV54" i="265"/>
  <c r="CV53" i="314"/>
  <c r="CV55" i="314"/>
  <c r="CV57" i="314"/>
  <c r="CV58" i="314"/>
  <c r="CV59" i="314"/>
  <c r="CV70" i="314"/>
  <c r="CV67" i="314"/>
  <c r="CV68" i="314"/>
  <c r="CV71" i="314"/>
  <c r="CV72" i="314"/>
  <c r="CV55" i="265"/>
  <c r="CV56" i="265"/>
  <c r="CV232" i="280"/>
  <c r="CV58" i="265"/>
  <c r="CV59" i="265"/>
  <c r="CV154" i="280"/>
  <c r="CV155" i="280"/>
  <c r="CV156" i="280"/>
  <c r="CV159" i="280"/>
  <c r="CV160" i="280"/>
  <c r="CV161" i="280"/>
  <c r="CV61" i="265"/>
  <c r="CV179" i="280"/>
  <c r="CV173" i="280"/>
  <c r="CV169" i="280"/>
  <c r="CV170" i="280"/>
  <c r="CV171" i="280"/>
  <c r="CV174" i="280"/>
  <c r="CV175" i="280"/>
  <c r="CV176" i="280"/>
  <c r="CV62" i="265"/>
  <c r="CV63" i="265"/>
  <c r="CV66" i="265"/>
  <c r="CV31" i="286"/>
  <c r="CV22" i="286"/>
  <c r="CV47" i="286"/>
  <c r="CV30" i="285"/>
  <c r="CV31" i="285"/>
  <c r="CV15" i="265"/>
  <c r="CV16" i="265"/>
  <c r="CV18" i="265"/>
  <c r="CV19" i="265"/>
  <c r="CV21" i="265"/>
  <c r="CV10" i="282"/>
  <c r="CV12" i="282"/>
  <c r="CV13" i="282"/>
  <c r="CV23" i="265"/>
  <c r="CV24" i="265"/>
  <c r="CV48" i="286"/>
  <c r="CV49" i="286"/>
  <c r="CV55" i="286"/>
  <c r="CV51" i="286"/>
  <c r="CV52" i="286"/>
  <c r="CV53" i="286"/>
  <c r="CV56" i="286"/>
  <c r="CV57" i="286"/>
  <c r="CV32" i="286"/>
  <c r="CV33" i="286"/>
  <c r="CV80" i="265"/>
  <c r="CV79" i="314"/>
  <c r="CV80" i="314"/>
  <c r="CV81" i="314"/>
  <c r="CV83" i="265"/>
  <c r="CV84" i="265"/>
  <c r="CV33" i="285"/>
  <c r="CV36" i="285"/>
  <c r="CV37" i="285"/>
  <c r="CV76" i="265"/>
  <c r="CV77" i="265"/>
  <c r="CV86" i="265"/>
  <c r="CV100" i="265"/>
  <c r="CV89" i="265"/>
  <c r="CV205" i="280"/>
  <c r="CV206" i="280"/>
  <c r="CV90" i="265"/>
  <c r="CV181" i="280"/>
  <c r="CV165" i="280"/>
  <c r="CV166" i="280"/>
  <c r="CV182" i="280"/>
  <c r="CV183" i="280"/>
  <c r="CV184" i="280"/>
  <c r="CV91" i="265"/>
  <c r="CV87" i="282"/>
  <c r="CV88" i="282"/>
  <c r="CV89" i="282"/>
  <c r="CV90" i="282"/>
  <c r="CV92" i="265"/>
  <c r="CV23" i="286"/>
  <c r="CV24" i="286"/>
  <c r="CV25" i="286"/>
  <c r="CV94" i="265"/>
  <c r="CV95" i="265"/>
  <c r="CV101" i="265"/>
  <c r="CV102" i="265"/>
  <c r="CW30" i="286"/>
  <c r="CV33" i="282"/>
  <c r="CV34" i="282"/>
  <c r="CW31" i="282"/>
  <c r="CW20" i="282"/>
  <c r="CW22" i="282"/>
  <c r="CW44" i="282"/>
  <c r="CW37" i="282"/>
  <c r="CW202" i="280"/>
  <c r="CW229" i="280"/>
  <c r="CW231" i="280"/>
  <c r="CW38" i="282"/>
  <c r="CW40" i="282"/>
  <c r="CW45" i="282"/>
  <c r="CW46" i="282"/>
  <c r="CW48" i="282"/>
  <c r="CW49" i="282"/>
  <c r="CW58" i="282"/>
  <c r="CW54" i="282"/>
  <c r="CV51" i="282"/>
  <c r="CV52" i="282"/>
  <c r="CV77" i="282"/>
  <c r="CV78" i="282"/>
  <c r="CV79" i="282"/>
  <c r="CW76" i="282"/>
  <c r="CW55" i="282"/>
  <c r="CW56" i="282"/>
  <c r="CW59" i="282"/>
  <c r="CW60" i="282"/>
  <c r="CW63" i="282"/>
  <c r="CW65" i="282"/>
  <c r="CW66" i="282"/>
  <c r="CW36" i="265"/>
  <c r="CW37" i="265"/>
  <c r="CW189" i="280"/>
  <c r="CW192" i="280"/>
  <c r="CW195" i="280"/>
  <c r="CW196" i="280"/>
  <c r="CW197" i="280"/>
  <c r="CW43" i="265"/>
  <c r="CW139" i="280"/>
  <c r="CW140" i="280"/>
  <c r="CW143" i="280"/>
  <c r="CW144" i="280"/>
  <c r="CW46" i="265"/>
  <c r="CW48" i="265"/>
  <c r="CW128" i="280"/>
  <c r="CW50" i="265"/>
  <c r="CW104" i="280"/>
  <c r="CW51" i="265"/>
  <c r="CW52" i="265"/>
  <c r="CW45" i="314"/>
  <c r="CW46" i="314"/>
  <c r="CW48" i="314"/>
  <c r="CW50" i="314"/>
  <c r="CW51" i="314"/>
  <c r="CW61" i="314"/>
  <c r="CW35" i="314"/>
  <c r="CW78" i="314"/>
  <c r="CW36" i="314"/>
  <c r="CW38" i="314"/>
  <c r="CW40" i="314"/>
  <c r="CW42" i="314"/>
  <c r="CW62" i="314"/>
  <c r="CW63" i="314"/>
  <c r="CW64" i="314"/>
  <c r="CW54" i="265"/>
  <c r="CW53" i="314"/>
  <c r="CW55" i="314"/>
  <c r="CW57" i="314"/>
  <c r="CW58" i="314"/>
  <c r="CW59" i="314"/>
  <c r="CW70" i="314"/>
  <c r="CW67" i="314"/>
  <c r="CW68" i="314"/>
  <c r="CW71" i="314"/>
  <c r="CW72" i="314"/>
  <c r="CW55" i="265"/>
  <c r="CW56" i="265"/>
  <c r="CW232" i="280"/>
  <c r="CW58" i="265"/>
  <c r="CW59" i="265"/>
  <c r="CW154" i="280"/>
  <c r="CW155" i="280"/>
  <c r="CW156" i="280"/>
  <c r="CW159" i="280"/>
  <c r="CW160" i="280"/>
  <c r="CW161" i="280"/>
  <c r="CW61" i="265"/>
  <c r="CW179" i="280"/>
  <c r="CW173" i="280"/>
  <c r="CW169" i="280"/>
  <c r="CW170" i="280"/>
  <c r="CW171" i="280"/>
  <c r="CW174" i="280"/>
  <c r="CW175" i="280"/>
  <c r="CW176" i="280"/>
  <c r="CW62" i="265"/>
  <c r="CW63" i="265"/>
  <c r="CW66" i="265"/>
  <c r="CW31" i="286"/>
  <c r="CW22" i="286"/>
  <c r="CW47" i="286"/>
  <c r="CW30" i="285"/>
  <c r="CW31" i="285"/>
  <c r="CW15" i="265"/>
  <c r="CW16" i="265"/>
  <c r="CW18" i="265"/>
  <c r="CW19" i="265"/>
  <c r="CW21" i="265"/>
  <c r="CW10" i="282"/>
  <c r="CW12" i="282"/>
  <c r="CW13" i="282"/>
  <c r="CW23" i="265"/>
  <c r="CW24" i="265"/>
  <c r="CW48" i="286"/>
  <c r="CW49" i="286"/>
  <c r="CW55" i="286"/>
  <c r="CW51" i="286"/>
  <c r="CW52" i="286"/>
  <c r="CW53" i="286"/>
  <c r="CW56" i="286"/>
  <c r="CW57" i="286"/>
  <c r="CW32" i="286"/>
  <c r="CW33" i="286"/>
  <c r="CW80" i="265"/>
  <c r="CW79" i="314"/>
  <c r="CW80" i="314"/>
  <c r="CW81" i="314"/>
  <c r="CW83" i="265"/>
  <c r="CW84" i="265"/>
  <c r="CW33" i="285"/>
  <c r="CW36" i="285"/>
  <c r="CW37" i="285"/>
  <c r="CW76" i="265"/>
  <c r="CW77" i="265"/>
  <c r="CW86" i="265"/>
  <c r="CW100" i="265"/>
  <c r="CW89" i="265"/>
  <c r="CW205" i="280"/>
  <c r="CW206" i="280"/>
  <c r="CW90" i="265"/>
  <c r="CW181" i="280"/>
  <c r="CW165" i="280"/>
  <c r="CW166" i="280"/>
  <c r="CW182" i="280"/>
  <c r="CW183" i="280"/>
  <c r="CW184" i="280"/>
  <c r="CW91" i="265"/>
  <c r="CW87" i="282"/>
  <c r="CW88" i="282"/>
  <c r="CW89" i="282"/>
  <c r="CW90" i="282"/>
  <c r="CW92" i="265"/>
  <c r="CW23" i="286"/>
  <c r="CW24" i="286"/>
  <c r="CW25" i="286"/>
  <c r="CW94" i="265"/>
  <c r="CW95" i="265"/>
  <c r="CW101" i="265"/>
  <c r="CW102" i="265"/>
  <c r="CX30" i="286"/>
  <c r="CW33" i="282"/>
  <c r="CW34" i="282"/>
  <c r="CX31" i="282"/>
  <c r="CX20" i="282"/>
  <c r="CX22" i="282"/>
  <c r="CX44" i="282"/>
  <c r="CX37" i="282"/>
  <c r="CX202" i="280"/>
  <c r="CX229" i="280"/>
  <c r="CX231" i="280"/>
  <c r="CX38" i="282"/>
  <c r="CX40" i="282"/>
  <c r="CX45" i="282"/>
  <c r="CX46" i="282"/>
  <c r="CX48" i="282"/>
  <c r="CX49" i="282"/>
  <c r="CX58" i="282"/>
  <c r="CX54" i="282"/>
  <c r="CW51" i="282"/>
  <c r="CW52" i="282"/>
  <c r="CW77" i="282"/>
  <c r="CW78" i="282"/>
  <c r="CW79" i="282"/>
  <c r="CX76" i="282"/>
  <c r="CX55" i="282"/>
  <c r="CX56" i="282"/>
  <c r="CX59" i="282"/>
  <c r="CX60" i="282"/>
  <c r="CX63" i="282"/>
  <c r="CX65" i="282"/>
  <c r="CX66" i="282"/>
  <c r="CX36" i="265"/>
  <c r="CX37" i="265"/>
  <c r="CX189" i="280"/>
  <c r="CX192" i="280"/>
  <c r="CX195" i="280"/>
  <c r="CX196" i="280"/>
  <c r="CX197" i="280"/>
  <c r="CX43" i="265"/>
  <c r="CX139" i="280"/>
  <c r="CX140" i="280"/>
  <c r="CX143" i="280"/>
  <c r="CX144" i="280"/>
  <c r="CX46" i="265"/>
  <c r="CX48" i="265"/>
  <c r="CX128" i="280"/>
  <c r="CX50" i="265"/>
  <c r="CX104" i="280"/>
  <c r="CX51" i="265"/>
  <c r="CX52" i="265"/>
  <c r="CX45" i="314"/>
  <c r="CX46" i="314"/>
  <c r="CX48" i="314"/>
  <c r="CX50" i="314"/>
  <c r="CX51" i="314"/>
  <c r="CX61" i="314"/>
  <c r="CX35" i="314"/>
  <c r="CX78" i="314"/>
  <c r="CX36" i="314"/>
  <c r="CX38" i="314"/>
  <c r="CX40" i="314"/>
  <c r="CX42" i="314"/>
  <c r="CX62" i="314"/>
  <c r="CX63" i="314"/>
  <c r="CX64" i="314"/>
  <c r="CX54" i="265"/>
  <c r="CX53" i="314"/>
  <c r="CX55" i="314"/>
  <c r="CX57" i="314"/>
  <c r="CX58" i="314"/>
  <c r="CX59" i="314"/>
  <c r="CX70" i="314"/>
  <c r="CX67" i="314"/>
  <c r="CX68" i="314"/>
  <c r="CX71" i="314"/>
  <c r="CX72" i="314"/>
  <c r="CX55" i="265"/>
  <c r="CX56" i="265"/>
  <c r="CX232" i="280"/>
  <c r="CX58" i="265"/>
  <c r="CX59" i="265"/>
  <c r="CX154" i="280"/>
  <c r="CX155" i="280"/>
  <c r="CX156" i="280"/>
  <c r="CX159" i="280"/>
  <c r="CX160" i="280"/>
  <c r="CX161" i="280"/>
  <c r="CX61" i="265"/>
  <c r="CX179" i="280"/>
  <c r="CX173" i="280"/>
  <c r="CX169" i="280"/>
  <c r="CX170" i="280"/>
  <c r="CX171" i="280"/>
  <c r="CX174" i="280"/>
  <c r="CX175" i="280"/>
  <c r="CX176" i="280"/>
  <c r="CX62" i="265"/>
  <c r="CX63" i="265"/>
  <c r="CX66" i="265"/>
  <c r="CX31" i="286"/>
  <c r="CX22" i="286"/>
  <c r="CX47" i="286"/>
  <c r="CX30" i="285"/>
  <c r="CX31" i="285"/>
  <c r="CX15" i="265"/>
  <c r="CX16" i="265"/>
  <c r="CX18" i="265"/>
  <c r="CX19" i="265"/>
  <c r="CX21" i="265"/>
  <c r="CX10" i="282"/>
  <c r="CX12" i="282"/>
  <c r="CX13" i="282"/>
  <c r="CX23" i="265"/>
  <c r="CX24" i="265"/>
  <c r="CX48" i="286"/>
  <c r="CX49" i="286"/>
  <c r="CX55" i="286"/>
  <c r="CX51" i="286"/>
  <c r="CX52" i="286"/>
  <c r="CX53" i="286"/>
  <c r="CX56" i="286"/>
  <c r="CX57" i="286"/>
  <c r="CX32" i="286"/>
  <c r="CX33" i="286"/>
  <c r="CX80" i="265"/>
  <c r="CX79" i="314"/>
  <c r="CX80" i="314"/>
  <c r="CX81" i="314"/>
  <c r="CX83" i="265"/>
  <c r="CX84" i="265"/>
  <c r="CX33" i="285"/>
  <c r="CX36" i="285"/>
  <c r="CX37" i="285"/>
  <c r="CX76" i="265"/>
  <c r="CX77" i="265"/>
  <c r="CX86" i="265"/>
  <c r="CX100" i="265"/>
  <c r="CX89" i="265"/>
  <c r="CX205" i="280"/>
  <c r="CX206" i="280"/>
  <c r="CX90" i="265"/>
  <c r="CX181" i="280"/>
  <c r="CX165" i="280"/>
  <c r="CX166" i="280"/>
  <c r="CX182" i="280"/>
  <c r="CX183" i="280"/>
  <c r="CX184" i="280"/>
  <c r="CX91" i="265"/>
  <c r="CX87" i="282"/>
  <c r="CX88" i="282"/>
  <c r="CX89" i="282"/>
  <c r="CX90" i="282"/>
  <c r="CX92" i="265"/>
  <c r="CX23" i="286"/>
  <c r="CX24" i="286"/>
  <c r="CX25" i="286"/>
  <c r="CX94" i="265"/>
  <c r="CX95" i="265"/>
  <c r="CX101" i="265"/>
  <c r="CX102" i="265"/>
  <c r="CY30" i="286"/>
  <c r="CX33" i="282"/>
  <c r="CX34" i="282"/>
  <c r="CY31" i="282"/>
  <c r="CY20" i="282"/>
  <c r="CY22" i="282"/>
  <c r="CY44" i="282"/>
  <c r="CY37" i="282"/>
  <c r="CY202" i="280"/>
  <c r="CY229" i="280"/>
  <c r="CY231" i="280"/>
  <c r="CY38" i="282"/>
  <c r="CY40" i="282"/>
  <c r="CY45" i="282"/>
  <c r="CY46" i="282"/>
  <c r="CY48" i="282"/>
  <c r="CY49" i="282"/>
  <c r="CY58" i="282"/>
  <c r="CY54" i="282"/>
  <c r="CX51" i="282"/>
  <c r="CX52" i="282"/>
  <c r="CX77" i="282"/>
  <c r="CX78" i="282"/>
  <c r="CX79" i="282"/>
  <c r="CY76" i="282"/>
  <c r="CY55" i="282"/>
  <c r="CY56" i="282"/>
  <c r="CY59" i="282"/>
  <c r="CY60" i="282"/>
  <c r="CY63" i="282"/>
  <c r="CY65" i="282"/>
  <c r="CY66" i="282"/>
  <c r="CY36" i="265"/>
  <c r="CY37" i="265"/>
  <c r="CY189" i="280"/>
  <c r="CY192" i="280"/>
  <c r="CY195" i="280"/>
  <c r="CY196" i="280"/>
  <c r="CY197" i="280"/>
  <c r="CY43" i="265"/>
  <c r="CY139" i="280"/>
  <c r="CY140" i="280"/>
  <c r="CY143" i="280"/>
  <c r="CY144" i="280"/>
  <c r="CY46" i="265"/>
  <c r="CY48" i="265"/>
  <c r="CY128" i="280"/>
  <c r="CY50" i="265"/>
  <c r="CY104" i="280"/>
  <c r="CY51" i="265"/>
  <c r="CY52" i="265"/>
  <c r="CY45" i="314"/>
  <c r="CY46" i="314"/>
  <c r="CY48" i="314"/>
  <c r="CY50" i="314"/>
  <c r="CY51" i="314"/>
  <c r="CY61" i="314"/>
  <c r="CY35" i="314"/>
  <c r="CY78" i="314"/>
  <c r="CY36" i="314"/>
  <c r="CY38" i="314"/>
  <c r="CY40" i="314"/>
  <c r="CY42" i="314"/>
  <c r="CY62" i="314"/>
  <c r="CY63" i="314"/>
  <c r="CY64" i="314"/>
  <c r="CY54" i="265"/>
  <c r="CY53" i="314"/>
  <c r="CY55" i="314"/>
  <c r="CY57" i="314"/>
  <c r="CY58" i="314"/>
  <c r="CY59" i="314"/>
  <c r="CY70" i="314"/>
  <c r="CY67" i="314"/>
  <c r="CY68" i="314"/>
  <c r="CY71" i="314"/>
  <c r="CY72" i="314"/>
  <c r="CY55" i="265"/>
  <c r="CY56" i="265"/>
  <c r="CY232" i="280"/>
  <c r="CY58" i="265"/>
  <c r="CY59" i="265"/>
  <c r="CY154" i="280"/>
  <c r="CY155" i="280"/>
  <c r="CY156" i="280"/>
  <c r="CY159" i="280"/>
  <c r="CY160" i="280"/>
  <c r="CY161" i="280"/>
  <c r="CY61" i="265"/>
  <c r="CY179" i="280"/>
  <c r="CY173" i="280"/>
  <c r="CY169" i="280"/>
  <c r="CY170" i="280"/>
  <c r="CY171" i="280"/>
  <c r="CY174" i="280"/>
  <c r="CY175" i="280"/>
  <c r="CY176" i="280"/>
  <c r="CY62" i="265"/>
  <c r="CY63" i="265"/>
  <c r="CY66" i="265"/>
  <c r="CY31" i="286"/>
  <c r="CY22" i="286"/>
  <c r="CY47" i="286"/>
  <c r="CY30" i="285"/>
  <c r="CY31" i="285"/>
  <c r="CY15" i="265"/>
  <c r="CY16" i="265"/>
  <c r="CY18" i="265"/>
  <c r="CY19" i="265"/>
  <c r="CY21" i="265"/>
  <c r="CY10" i="282"/>
  <c r="CY12" i="282"/>
  <c r="CY13" i="282"/>
  <c r="CY23" i="265"/>
  <c r="CY24" i="265"/>
  <c r="CY48" i="286"/>
  <c r="CY49" i="286"/>
  <c r="CY55" i="286"/>
  <c r="CY51" i="286"/>
  <c r="CY52" i="286"/>
  <c r="CY53" i="286"/>
  <c r="CY56" i="286"/>
  <c r="CY57" i="286"/>
  <c r="CY32" i="286"/>
  <c r="CY33" i="286"/>
  <c r="CY80" i="265"/>
  <c r="CY79" i="314"/>
  <c r="CY80" i="314"/>
  <c r="CY81" i="314"/>
  <c r="CY83" i="265"/>
  <c r="CY84" i="265"/>
  <c r="CY33" i="285"/>
  <c r="CY36" i="285"/>
  <c r="CY37" i="285"/>
  <c r="CY76" i="265"/>
  <c r="CY77" i="265"/>
  <c r="CY86" i="265"/>
  <c r="CY100" i="265"/>
  <c r="CY89" i="265"/>
  <c r="CY205" i="280"/>
  <c r="CY206" i="280"/>
  <c r="CY90" i="265"/>
  <c r="CY181" i="280"/>
  <c r="CY165" i="280"/>
  <c r="CY166" i="280"/>
  <c r="CY182" i="280"/>
  <c r="CY183" i="280"/>
  <c r="CY184" i="280"/>
  <c r="CY91" i="265"/>
  <c r="CY87" i="282"/>
  <c r="CY88" i="282"/>
  <c r="CY89" i="282"/>
  <c r="CY90" i="282"/>
  <c r="CY92" i="265"/>
  <c r="CY23" i="286"/>
  <c r="CY24" i="286"/>
  <c r="CY25" i="286"/>
  <c r="CY94" i="265"/>
  <c r="CY95" i="265"/>
  <c r="CY101" i="265"/>
  <c r="CY102" i="265"/>
  <c r="CZ30" i="286"/>
  <c r="CY33" i="282"/>
  <c r="CY34" i="282"/>
  <c r="CZ31" i="282"/>
  <c r="CZ20" i="282"/>
  <c r="CZ22" i="282"/>
  <c r="CZ44" i="282"/>
  <c r="CZ37" i="282"/>
  <c r="CZ202" i="280"/>
  <c r="CZ229" i="280"/>
  <c r="CZ231" i="280"/>
  <c r="CZ38" i="282"/>
  <c r="CZ40" i="282"/>
  <c r="CZ45" i="282"/>
  <c r="CZ46" i="282"/>
  <c r="CZ48" i="282"/>
  <c r="CZ49" i="282"/>
  <c r="CZ58" i="282"/>
  <c r="CZ54" i="282"/>
  <c r="CY51" i="282"/>
  <c r="CY52" i="282"/>
  <c r="CY77" i="282"/>
  <c r="CY78" i="282"/>
  <c r="CY79" i="282"/>
  <c r="CZ76" i="282"/>
  <c r="CZ55" i="282"/>
  <c r="CZ56" i="282"/>
  <c r="CZ59" i="282"/>
  <c r="CZ60" i="282"/>
  <c r="CZ63" i="282"/>
  <c r="CZ65" i="282"/>
  <c r="CZ66" i="282"/>
  <c r="CZ36" i="265"/>
  <c r="CZ37" i="265"/>
  <c r="CZ189" i="280"/>
  <c r="CZ192" i="280"/>
  <c r="CZ195" i="280"/>
  <c r="CZ196" i="280"/>
  <c r="CZ197" i="280"/>
  <c r="CZ43" i="265"/>
  <c r="CZ139" i="280"/>
  <c r="CZ140" i="280"/>
  <c r="CZ143" i="280"/>
  <c r="CZ144" i="280"/>
  <c r="CZ46" i="265"/>
  <c r="CZ48" i="265"/>
  <c r="CZ128" i="280"/>
  <c r="CZ50" i="265"/>
  <c r="CZ104" i="280"/>
  <c r="CZ51" i="265"/>
  <c r="CZ52" i="265"/>
  <c r="CZ45" i="314"/>
  <c r="CZ46" i="314"/>
  <c r="CZ48" i="314"/>
  <c r="CZ50" i="314"/>
  <c r="CZ51" i="314"/>
  <c r="CZ61" i="314"/>
  <c r="CZ35" i="314"/>
  <c r="CZ78" i="314"/>
  <c r="CZ36" i="314"/>
  <c r="CZ38" i="314"/>
  <c r="CZ40" i="314"/>
  <c r="CZ42" i="314"/>
  <c r="CZ62" i="314"/>
  <c r="CZ63" i="314"/>
  <c r="CZ64" i="314"/>
  <c r="CZ54" i="265"/>
  <c r="CZ53" i="314"/>
  <c r="CZ55" i="314"/>
  <c r="CZ57" i="314"/>
  <c r="CZ58" i="314"/>
  <c r="CZ59" i="314"/>
  <c r="CZ70" i="314"/>
  <c r="CZ67" i="314"/>
  <c r="CZ68" i="314"/>
  <c r="CZ71" i="314"/>
  <c r="CZ72" i="314"/>
  <c r="CZ55" i="265"/>
  <c r="CZ56" i="265"/>
  <c r="CZ232" i="280"/>
  <c r="CZ58" i="265"/>
  <c r="CZ59" i="265"/>
  <c r="CZ154" i="280"/>
  <c r="CZ155" i="280"/>
  <c r="CZ156" i="280"/>
  <c r="CZ159" i="280"/>
  <c r="CZ160" i="280"/>
  <c r="CZ161" i="280"/>
  <c r="CZ61" i="265"/>
  <c r="CZ179" i="280"/>
  <c r="CZ173" i="280"/>
  <c r="CZ169" i="280"/>
  <c r="CZ170" i="280"/>
  <c r="CZ171" i="280"/>
  <c r="CZ174" i="280"/>
  <c r="CZ175" i="280"/>
  <c r="CZ176" i="280"/>
  <c r="CZ62" i="265"/>
  <c r="CZ63" i="265"/>
  <c r="CZ66" i="265"/>
  <c r="CZ31" i="286"/>
  <c r="CZ22" i="286"/>
  <c r="CZ47" i="286"/>
  <c r="CZ30" i="285"/>
  <c r="CZ31" i="285"/>
  <c r="CZ15" i="265"/>
  <c r="CZ16" i="265"/>
  <c r="CZ18" i="265"/>
  <c r="CZ19" i="265"/>
  <c r="CZ21" i="265"/>
  <c r="CZ10" i="282"/>
  <c r="CZ12" i="282"/>
  <c r="CZ13" i="282"/>
  <c r="CZ23" i="265"/>
  <c r="CZ24" i="265"/>
  <c r="CZ48" i="286"/>
  <c r="CZ49" i="286"/>
  <c r="CZ55" i="286"/>
  <c r="CZ51" i="286"/>
  <c r="CZ52" i="286"/>
  <c r="CZ53" i="286"/>
  <c r="CZ56" i="286"/>
  <c r="CZ57" i="286"/>
  <c r="CZ32" i="286"/>
  <c r="CZ33" i="286"/>
  <c r="CZ80" i="265"/>
  <c r="CZ79" i="314"/>
  <c r="CZ80" i="314"/>
  <c r="CZ81" i="314"/>
  <c r="CZ83" i="265"/>
  <c r="CZ84" i="265"/>
  <c r="CZ33" i="285"/>
  <c r="CZ36" i="285"/>
  <c r="CZ37" i="285"/>
  <c r="CZ76" i="265"/>
  <c r="CZ77" i="265"/>
  <c r="CZ86" i="265"/>
  <c r="CZ100" i="265"/>
  <c r="CZ89" i="265"/>
  <c r="CZ205" i="280"/>
  <c r="CZ206" i="280"/>
  <c r="CZ90" i="265"/>
  <c r="CZ181" i="280"/>
  <c r="CZ165" i="280"/>
  <c r="CZ166" i="280"/>
  <c r="CZ182" i="280"/>
  <c r="CZ183" i="280"/>
  <c r="CZ184" i="280"/>
  <c r="CZ91" i="265"/>
  <c r="CZ87" i="282"/>
  <c r="CZ88" i="282"/>
  <c r="CZ89" i="282"/>
  <c r="CZ90" i="282"/>
  <c r="CZ92" i="265"/>
  <c r="CZ23" i="286"/>
  <c r="CZ24" i="286"/>
  <c r="CZ25" i="286"/>
  <c r="CZ94" i="265"/>
  <c r="CZ95" i="265"/>
  <c r="CZ101" i="265"/>
  <c r="CZ102" i="265"/>
  <c r="DA30" i="286"/>
  <c r="CZ33" i="282"/>
  <c r="CZ34" i="282"/>
  <c r="DA31" i="282"/>
  <c r="DA20" i="282"/>
  <c r="DA22" i="282"/>
  <c r="DA44" i="282"/>
  <c r="DA37" i="282"/>
  <c r="DA202" i="280"/>
  <c r="DA229" i="280"/>
  <c r="DA231" i="280"/>
  <c r="DA38" i="282"/>
  <c r="DA40" i="282"/>
  <c r="DA45" i="282"/>
  <c r="DA46" i="282"/>
  <c r="DA48" i="282"/>
  <c r="DA49" i="282"/>
  <c r="DA58" i="282"/>
  <c r="DA54" i="282"/>
  <c r="CZ51" i="282"/>
  <c r="CZ52" i="282"/>
  <c r="CZ77" i="282"/>
  <c r="CZ78" i="282"/>
  <c r="CZ79" i="282"/>
  <c r="DA76" i="282"/>
  <c r="DA55" i="282"/>
  <c r="DA56" i="282"/>
  <c r="DA59" i="282"/>
  <c r="DA60" i="282"/>
  <c r="DA63" i="282"/>
  <c r="DA65" i="282"/>
  <c r="DA66" i="282"/>
  <c r="DA36" i="265"/>
  <c r="DA37" i="265"/>
  <c r="DA189" i="280"/>
  <c r="DA192" i="280"/>
  <c r="DA195" i="280"/>
  <c r="DA196" i="280"/>
  <c r="DA197" i="280"/>
  <c r="DA43" i="265"/>
  <c r="DA139" i="280"/>
  <c r="DA140" i="280"/>
  <c r="DA143" i="280"/>
  <c r="DA144" i="280"/>
  <c r="DA46" i="265"/>
  <c r="DA48" i="265"/>
  <c r="DA128" i="280"/>
  <c r="DA50" i="265"/>
  <c r="DA104" i="280"/>
  <c r="DA51" i="265"/>
  <c r="DA52" i="265"/>
  <c r="DA45" i="314"/>
  <c r="DA46" i="314"/>
  <c r="DA48" i="314"/>
  <c r="DA50" i="314"/>
  <c r="DA51" i="314"/>
  <c r="DA61" i="314"/>
  <c r="DA35" i="314"/>
  <c r="DA78" i="314"/>
  <c r="DA36" i="314"/>
  <c r="DA38" i="314"/>
  <c r="DA40" i="314"/>
  <c r="DA42" i="314"/>
  <c r="DA62" i="314"/>
  <c r="DA63" i="314"/>
  <c r="DA64" i="314"/>
  <c r="DA54" i="265"/>
  <c r="DA53" i="314"/>
  <c r="DA55" i="314"/>
  <c r="DA57" i="314"/>
  <c r="DA58" i="314"/>
  <c r="DA59" i="314"/>
  <c r="DA70" i="314"/>
  <c r="DA67" i="314"/>
  <c r="DA68" i="314"/>
  <c r="DA71" i="314"/>
  <c r="DA72" i="314"/>
  <c r="DA55" i="265"/>
  <c r="DA56" i="265"/>
  <c r="DA232" i="280"/>
  <c r="DA58" i="265"/>
  <c r="DA59" i="265"/>
  <c r="DA154" i="280"/>
  <c r="DA155" i="280"/>
  <c r="DA156" i="280"/>
  <c r="DA159" i="280"/>
  <c r="DA160" i="280"/>
  <c r="DA161" i="280"/>
  <c r="DA61" i="265"/>
  <c r="DA179" i="280"/>
  <c r="DA173" i="280"/>
  <c r="DA169" i="280"/>
  <c r="DA170" i="280"/>
  <c r="DA171" i="280"/>
  <c r="DA174" i="280"/>
  <c r="DA175" i="280"/>
  <c r="DA176" i="280"/>
  <c r="DA62" i="265"/>
  <c r="DA63" i="265"/>
  <c r="DA66" i="265"/>
  <c r="DA31" i="286"/>
  <c r="DA22" i="286"/>
  <c r="DA47" i="286"/>
  <c r="DA30" i="285"/>
  <c r="DA31" i="285"/>
  <c r="DA15" i="265"/>
  <c r="DA16" i="265"/>
  <c r="DA18" i="265"/>
  <c r="DA19" i="265"/>
  <c r="DA21" i="265"/>
  <c r="DA10" i="282"/>
  <c r="DA12" i="282"/>
  <c r="DA13" i="282"/>
  <c r="DA23" i="265"/>
  <c r="DA24" i="265"/>
  <c r="DA48" i="286"/>
  <c r="DA49" i="286"/>
  <c r="DA55" i="286"/>
  <c r="DA51" i="286"/>
  <c r="DA52" i="286"/>
  <c r="DA53" i="286"/>
  <c r="DA56" i="286"/>
  <c r="DA57" i="286"/>
  <c r="DA32" i="286"/>
  <c r="DA33" i="286"/>
  <c r="DA80" i="265"/>
  <c r="DA79" i="314"/>
  <c r="DA80" i="314"/>
  <c r="DA81" i="314"/>
  <c r="DA83" i="265"/>
  <c r="DA84" i="265"/>
  <c r="DA33" i="285"/>
  <c r="DA36" i="285"/>
  <c r="DA37" i="285"/>
  <c r="DA76" i="265"/>
  <c r="DA77" i="265"/>
  <c r="DA86" i="265"/>
  <c r="DA100" i="265"/>
  <c r="DA89" i="265"/>
  <c r="DA205" i="280"/>
  <c r="DA206" i="280"/>
  <c r="DA90" i="265"/>
  <c r="DA181" i="280"/>
  <c r="DA165" i="280"/>
  <c r="DA166" i="280"/>
  <c r="DA182" i="280"/>
  <c r="DA183" i="280"/>
  <c r="DA184" i="280"/>
  <c r="DA91" i="265"/>
  <c r="DA87" i="282"/>
  <c r="DA88" i="282"/>
  <c r="DA89" i="282"/>
  <c r="DA90" i="282"/>
  <c r="DA92" i="265"/>
  <c r="DA23" i="286"/>
  <c r="DA24" i="286"/>
  <c r="DA25" i="286"/>
  <c r="DA94" i="265"/>
  <c r="DA95" i="265"/>
  <c r="DA101" i="265"/>
  <c r="DA102" i="265"/>
  <c r="DB30" i="286"/>
  <c r="DA33" i="282"/>
  <c r="DA34" i="282"/>
  <c r="DB31" i="282"/>
  <c r="DB20" i="282"/>
  <c r="DB22" i="282"/>
  <c r="DB44" i="282"/>
  <c r="DB37" i="282"/>
  <c r="DB202" i="280"/>
  <c r="DB229" i="280"/>
  <c r="DB231" i="280"/>
  <c r="DB38" i="282"/>
  <c r="DB40" i="282"/>
  <c r="DB45" i="282"/>
  <c r="DB46" i="282"/>
  <c r="DB48" i="282"/>
  <c r="DB49" i="282"/>
  <c r="DB58" i="282"/>
  <c r="DB54" i="282"/>
  <c r="DA51" i="282"/>
  <c r="DA52" i="282"/>
  <c r="DA77" i="282"/>
  <c r="DA78" i="282"/>
  <c r="DA79" i="282"/>
  <c r="DB76" i="282"/>
  <c r="DB55" i="282"/>
  <c r="DB56" i="282"/>
  <c r="DB59" i="282"/>
  <c r="DB60" i="282"/>
  <c r="DB63" i="282"/>
  <c r="DB65" i="282"/>
  <c r="DB66" i="282"/>
  <c r="DB36" i="265"/>
  <c r="DB37" i="265"/>
  <c r="DB189" i="280"/>
  <c r="DB192" i="280"/>
  <c r="DB195" i="280"/>
  <c r="DB196" i="280"/>
  <c r="DB197" i="280"/>
  <c r="DB43" i="265"/>
  <c r="DB139" i="280"/>
  <c r="DB140" i="280"/>
  <c r="DB143" i="280"/>
  <c r="DB144" i="280"/>
  <c r="DB46" i="265"/>
  <c r="DB48" i="265"/>
  <c r="DB128" i="280"/>
  <c r="DB50" i="265"/>
  <c r="DB104" i="280"/>
  <c r="DB51" i="265"/>
  <c r="DB52" i="265"/>
  <c r="DB45" i="314"/>
  <c r="DB46" i="314"/>
  <c r="DB48" i="314"/>
  <c r="DB50" i="314"/>
  <c r="DB51" i="314"/>
  <c r="DB61" i="314"/>
  <c r="DB35" i="314"/>
  <c r="DB78" i="314"/>
  <c r="DB36" i="314"/>
  <c r="DB38" i="314"/>
  <c r="DB40" i="314"/>
  <c r="DB42" i="314"/>
  <c r="DB62" i="314"/>
  <c r="DB63" i="314"/>
  <c r="DB64" i="314"/>
  <c r="DB54" i="265"/>
  <c r="DB53" i="314"/>
  <c r="DB55" i="314"/>
  <c r="DB57" i="314"/>
  <c r="DB58" i="314"/>
  <c r="DB59" i="314"/>
  <c r="DB70" i="314"/>
  <c r="DB67" i="314"/>
  <c r="DB68" i="314"/>
  <c r="DB71" i="314"/>
  <c r="DB72" i="314"/>
  <c r="DB55" i="265"/>
  <c r="DB56" i="265"/>
  <c r="DB232" i="280"/>
  <c r="DB58" i="265"/>
  <c r="DB59" i="265"/>
  <c r="DB154" i="280"/>
  <c r="DB155" i="280"/>
  <c r="DB156" i="280"/>
  <c r="DB159" i="280"/>
  <c r="DB160" i="280"/>
  <c r="DB161" i="280"/>
  <c r="DB61" i="265"/>
  <c r="DB179" i="280"/>
  <c r="DB173" i="280"/>
  <c r="DB169" i="280"/>
  <c r="DB170" i="280"/>
  <c r="DB171" i="280"/>
  <c r="DB174" i="280"/>
  <c r="DB175" i="280"/>
  <c r="DB176" i="280"/>
  <c r="DB62" i="265"/>
  <c r="DB63" i="265"/>
  <c r="DB66" i="265"/>
  <c r="DB31" i="286"/>
  <c r="DB22" i="286"/>
  <c r="DB47" i="286"/>
  <c r="DB30" i="285"/>
  <c r="DB31" i="285"/>
  <c r="DB15" i="265"/>
  <c r="DB16" i="265"/>
  <c r="DB18" i="265"/>
  <c r="DB19" i="265"/>
  <c r="DB21" i="265"/>
  <c r="DB10" i="282"/>
  <c r="DB12" i="282"/>
  <c r="DB13" i="282"/>
  <c r="DB23" i="265"/>
  <c r="DB24" i="265"/>
  <c r="DB48" i="286"/>
  <c r="DB49" i="286"/>
  <c r="DB55" i="286"/>
  <c r="DB51" i="286"/>
  <c r="DB52" i="286"/>
  <c r="DB53" i="286"/>
  <c r="DB56" i="286"/>
  <c r="DB57" i="286"/>
  <c r="DB32" i="286"/>
  <c r="DB33" i="286"/>
  <c r="DB80" i="265"/>
  <c r="DB79" i="314"/>
  <c r="DB80" i="314"/>
  <c r="DB81" i="314"/>
  <c r="DB83" i="265"/>
  <c r="DB84" i="265"/>
  <c r="DB33" i="285"/>
  <c r="DB36" i="285"/>
  <c r="DB37" i="285"/>
  <c r="DB76" i="265"/>
  <c r="DB77" i="265"/>
  <c r="DB86" i="265"/>
  <c r="DB100" i="265"/>
  <c r="DB89" i="265"/>
  <c r="DB205" i="280"/>
  <c r="DB206" i="280"/>
  <c r="DB90" i="265"/>
  <c r="DB181" i="280"/>
  <c r="DB165" i="280"/>
  <c r="DB166" i="280"/>
  <c r="DB182" i="280"/>
  <c r="DB183" i="280"/>
  <c r="DB184" i="280"/>
  <c r="DB91" i="265"/>
  <c r="DB87" i="282"/>
  <c r="DB88" i="282"/>
  <c r="DB89" i="282"/>
  <c r="DB90" i="282"/>
  <c r="DB92" i="265"/>
  <c r="DB23" i="286"/>
  <c r="DB24" i="286"/>
  <c r="DB25" i="286"/>
  <c r="DB94" i="265"/>
  <c r="DB95" i="265"/>
  <c r="DB101" i="265"/>
  <c r="DB102" i="265"/>
  <c r="DC30" i="286"/>
  <c r="DB33" i="282"/>
  <c r="DB34" i="282"/>
  <c r="DC31" i="282"/>
  <c r="DC20" i="282"/>
  <c r="DC22" i="282"/>
  <c r="DC44" i="282"/>
  <c r="DC37" i="282"/>
  <c r="DC202" i="280"/>
  <c r="DC229" i="280"/>
  <c r="DC231" i="280"/>
  <c r="DC38" i="282"/>
  <c r="DC40" i="282"/>
  <c r="DC45" i="282"/>
  <c r="DC46" i="282"/>
  <c r="DC48" i="282"/>
  <c r="DC49" i="282"/>
  <c r="DC58" i="282"/>
  <c r="DC54" i="282"/>
  <c r="DB51" i="282"/>
  <c r="DB52" i="282"/>
  <c r="DB77" i="282"/>
  <c r="DB78" i="282"/>
  <c r="DB79" i="282"/>
  <c r="DC76" i="282"/>
  <c r="DC55" i="282"/>
  <c r="DC56" i="282"/>
  <c r="DC59" i="282"/>
  <c r="DC60" i="282"/>
  <c r="DC63" i="282"/>
  <c r="DC65" i="282"/>
  <c r="DC66" i="282"/>
  <c r="DC36" i="265"/>
  <c r="DC37" i="265"/>
  <c r="DC189" i="280"/>
  <c r="DC192" i="280"/>
  <c r="DC195" i="280"/>
  <c r="DC196" i="280"/>
  <c r="DC197" i="280"/>
  <c r="DC43" i="265"/>
  <c r="DC139" i="280"/>
  <c r="DC140" i="280"/>
  <c r="DC143" i="280"/>
  <c r="DC144" i="280"/>
  <c r="DC46" i="265"/>
  <c r="DC48" i="265"/>
  <c r="DC128" i="280"/>
  <c r="DC50" i="265"/>
  <c r="DC104" i="280"/>
  <c r="DC51" i="265"/>
  <c r="DC52" i="265"/>
  <c r="DC45" i="314"/>
  <c r="DC46" i="314"/>
  <c r="DC48" i="314"/>
  <c r="DC50" i="314"/>
  <c r="DC51" i="314"/>
  <c r="DC61" i="314"/>
  <c r="DC35" i="314"/>
  <c r="DC78" i="314"/>
  <c r="DC36" i="314"/>
  <c r="DC38" i="314"/>
  <c r="DC40" i="314"/>
  <c r="DC42" i="314"/>
  <c r="DC62" i="314"/>
  <c r="DC63" i="314"/>
  <c r="DC64" i="314"/>
  <c r="DC54" i="265"/>
  <c r="DC53" i="314"/>
  <c r="DC55" i="314"/>
  <c r="DC57" i="314"/>
  <c r="DC58" i="314"/>
  <c r="DC59" i="314"/>
  <c r="DC70" i="314"/>
  <c r="DC67" i="314"/>
  <c r="DC68" i="314"/>
  <c r="DC71" i="314"/>
  <c r="DC72" i="314"/>
  <c r="DC55" i="265"/>
  <c r="DC56" i="265"/>
  <c r="DC232" i="280"/>
  <c r="DC58" i="265"/>
  <c r="DC59" i="265"/>
  <c r="DC154" i="280"/>
  <c r="DC155" i="280"/>
  <c r="DC156" i="280"/>
  <c r="DC159" i="280"/>
  <c r="DC160" i="280"/>
  <c r="DC161" i="280"/>
  <c r="DC61" i="265"/>
  <c r="DC179" i="280"/>
  <c r="DC173" i="280"/>
  <c r="DC169" i="280"/>
  <c r="DC170" i="280"/>
  <c r="DC171" i="280"/>
  <c r="DC174" i="280"/>
  <c r="DC175" i="280"/>
  <c r="DC176" i="280"/>
  <c r="DC62" i="265"/>
  <c r="DC63" i="265"/>
  <c r="DC66" i="265"/>
  <c r="DC31" i="286"/>
  <c r="DC22" i="286"/>
  <c r="DC47" i="286"/>
  <c r="DC30" i="285"/>
  <c r="DC31" i="285"/>
  <c r="DC15" i="265"/>
  <c r="DC16" i="265"/>
  <c r="DC18" i="265"/>
  <c r="DC19" i="265"/>
  <c r="DC21" i="265"/>
  <c r="DC10" i="282"/>
  <c r="DC12" i="282"/>
  <c r="DC13" i="282"/>
  <c r="DC23" i="265"/>
  <c r="DC24" i="265"/>
  <c r="DC48" i="286"/>
  <c r="DC49" i="286"/>
  <c r="DC55" i="286"/>
  <c r="DC51" i="286"/>
  <c r="DC52" i="286"/>
  <c r="DC53" i="286"/>
  <c r="DC56" i="286"/>
  <c r="DC57" i="286"/>
  <c r="DC32" i="286"/>
  <c r="DC33" i="286"/>
  <c r="DC80" i="265"/>
  <c r="DC79" i="314"/>
  <c r="DC80" i="314"/>
  <c r="DC81" i="314"/>
  <c r="DC83" i="265"/>
  <c r="DC84" i="265"/>
  <c r="DC33" i="285"/>
  <c r="DC36" i="285"/>
  <c r="DC37" i="285"/>
  <c r="DC76" i="265"/>
  <c r="DC77" i="265"/>
  <c r="DC86" i="265"/>
  <c r="DC100" i="265"/>
  <c r="DC89" i="265"/>
  <c r="DC205" i="280"/>
  <c r="DC206" i="280"/>
  <c r="DC90" i="265"/>
  <c r="DC181" i="280"/>
  <c r="DC165" i="280"/>
  <c r="DC166" i="280"/>
  <c r="DC182" i="280"/>
  <c r="DC183" i="280"/>
  <c r="DC184" i="280"/>
  <c r="DC91" i="265"/>
  <c r="DC87" i="282"/>
  <c r="DC88" i="282"/>
  <c r="DC89" i="282"/>
  <c r="DC90" i="282"/>
  <c r="DC92" i="265"/>
  <c r="DC23" i="286"/>
  <c r="DC24" i="286"/>
  <c r="DC25" i="286"/>
  <c r="DC94" i="265"/>
  <c r="DC95" i="265"/>
  <c r="DC101" i="265"/>
  <c r="DC102" i="265"/>
  <c r="DD30" i="286"/>
  <c r="DC33" i="282"/>
  <c r="DC34" i="282"/>
  <c r="DD31" i="282"/>
  <c r="DD20" i="282"/>
  <c r="DD22" i="282"/>
  <c r="DD44" i="282"/>
  <c r="DD37" i="282"/>
  <c r="DD202" i="280"/>
  <c r="DD229" i="280"/>
  <c r="DD231" i="280"/>
  <c r="DD38" i="282"/>
  <c r="DD40" i="282"/>
  <c r="DD45" i="282"/>
  <c r="DD46" i="282"/>
  <c r="DD48" i="282"/>
  <c r="DD49" i="282"/>
  <c r="DD58" i="282"/>
  <c r="DD54" i="282"/>
  <c r="DC51" i="282"/>
  <c r="DC52" i="282"/>
  <c r="DC77" i="282"/>
  <c r="DC78" i="282"/>
  <c r="DC79" i="282"/>
  <c r="DD76" i="282"/>
  <c r="DD55" i="282"/>
  <c r="DD56" i="282"/>
  <c r="DD59" i="282"/>
  <c r="DD60" i="282"/>
  <c r="DD63" i="282"/>
  <c r="DD65" i="282"/>
  <c r="DD66" i="282"/>
  <c r="DD36" i="265"/>
  <c r="DD37" i="265"/>
  <c r="DD189" i="280"/>
  <c r="DD192" i="280"/>
  <c r="DD195" i="280"/>
  <c r="DD196" i="280"/>
  <c r="DD197" i="280"/>
  <c r="DD43" i="265"/>
  <c r="DD139" i="280"/>
  <c r="DD140" i="280"/>
  <c r="DD143" i="280"/>
  <c r="DD144" i="280"/>
  <c r="DD46" i="265"/>
  <c r="DD48" i="265"/>
  <c r="DD128" i="280"/>
  <c r="DD50" i="265"/>
  <c r="DD104" i="280"/>
  <c r="DD51" i="265"/>
  <c r="DD52" i="265"/>
  <c r="DD45" i="314"/>
  <c r="DD46" i="314"/>
  <c r="DD48" i="314"/>
  <c r="DD50" i="314"/>
  <c r="DD51" i="314"/>
  <c r="DD61" i="314"/>
  <c r="DD35" i="314"/>
  <c r="DD78" i="314"/>
  <c r="DD36" i="314"/>
  <c r="DD38" i="314"/>
  <c r="DD40" i="314"/>
  <c r="DD42" i="314"/>
  <c r="DD62" i="314"/>
  <c r="DD63" i="314"/>
  <c r="DD64" i="314"/>
  <c r="DD54" i="265"/>
  <c r="DD53" i="314"/>
  <c r="DD55" i="314"/>
  <c r="DD57" i="314"/>
  <c r="DD58" i="314"/>
  <c r="DD59" i="314"/>
  <c r="DD70" i="314"/>
  <c r="DD67" i="314"/>
  <c r="DD68" i="314"/>
  <c r="DD71" i="314"/>
  <c r="DD72" i="314"/>
  <c r="DD55" i="265"/>
  <c r="DD56" i="265"/>
  <c r="DD232" i="280"/>
  <c r="DD58" i="265"/>
  <c r="DD59" i="265"/>
  <c r="DD154" i="280"/>
  <c r="DD155" i="280"/>
  <c r="DD156" i="280"/>
  <c r="DD159" i="280"/>
  <c r="DD160" i="280"/>
  <c r="DD161" i="280"/>
  <c r="DD61" i="265"/>
  <c r="DD179" i="280"/>
  <c r="DD173" i="280"/>
  <c r="DD169" i="280"/>
  <c r="DD170" i="280"/>
  <c r="DD171" i="280"/>
  <c r="DD174" i="280"/>
  <c r="DD175" i="280"/>
  <c r="DD176" i="280"/>
  <c r="DD62" i="265"/>
  <c r="DD63" i="265"/>
  <c r="DD66" i="265"/>
  <c r="DD31" i="286"/>
  <c r="DD22" i="286"/>
  <c r="DD47" i="286"/>
  <c r="DD30" i="285"/>
  <c r="DD31" i="285"/>
  <c r="DD15" i="265"/>
  <c r="DD16" i="265"/>
  <c r="DD18" i="265"/>
  <c r="DD19" i="265"/>
  <c r="DD21" i="265"/>
  <c r="DD10" i="282"/>
  <c r="DD12" i="282"/>
  <c r="DD13" i="282"/>
  <c r="DD23" i="265"/>
  <c r="DD24" i="265"/>
  <c r="DD48" i="286"/>
  <c r="DD49" i="286"/>
  <c r="DD55" i="286"/>
  <c r="DD51" i="286"/>
  <c r="DD52" i="286"/>
  <c r="DD53" i="286"/>
  <c r="DD56" i="286"/>
  <c r="DD57" i="286"/>
  <c r="DD32" i="286"/>
  <c r="DD33" i="286"/>
  <c r="DD80" i="265"/>
  <c r="DD79" i="314"/>
  <c r="DD80" i="314"/>
  <c r="DD81" i="314"/>
  <c r="DD83" i="265"/>
  <c r="DD84" i="265"/>
  <c r="DD33" i="285"/>
  <c r="DD36" i="285"/>
  <c r="DD37" i="285"/>
  <c r="DD76" i="265"/>
  <c r="DD77" i="265"/>
  <c r="DD86" i="265"/>
  <c r="DD100" i="265"/>
  <c r="DD89" i="265"/>
  <c r="DD205" i="280"/>
  <c r="DD206" i="280"/>
  <c r="DD90" i="265"/>
  <c r="DD181" i="280"/>
  <c r="DD165" i="280"/>
  <c r="DD166" i="280"/>
  <c r="DD182" i="280"/>
  <c r="DD183" i="280"/>
  <c r="DD184" i="280"/>
  <c r="DD91" i="265"/>
  <c r="DD87" i="282"/>
  <c r="DD88" i="282"/>
  <c r="DD89" i="282"/>
  <c r="DD90" i="282"/>
  <c r="DD92" i="265"/>
  <c r="DD23" i="286"/>
  <c r="DD24" i="286"/>
  <c r="DD25" i="286"/>
  <c r="DD94" i="265"/>
  <c r="DD95" i="265"/>
  <c r="DD101" i="265"/>
  <c r="DD102" i="265"/>
  <c r="DE30" i="286"/>
  <c r="DD33" i="282"/>
  <c r="DD34" i="282"/>
  <c r="DE31" i="282"/>
  <c r="DE20" i="282"/>
  <c r="DE22" i="282"/>
  <c r="DE44" i="282"/>
  <c r="DE37" i="282"/>
  <c r="DE202" i="280"/>
  <c r="DE229" i="280"/>
  <c r="DE231" i="280"/>
  <c r="DE38" i="282"/>
  <c r="DE40" i="282"/>
  <c r="DE45" i="282"/>
  <c r="DE46" i="282"/>
  <c r="DE48" i="282"/>
  <c r="DE49" i="282"/>
  <c r="DE58" i="282"/>
  <c r="DE54" i="282"/>
  <c r="DD51" i="282"/>
  <c r="DD52" i="282"/>
  <c r="DD77" i="282"/>
  <c r="DD78" i="282"/>
  <c r="DD79" i="282"/>
  <c r="DE76" i="282"/>
  <c r="DE55" i="282"/>
  <c r="DE56" i="282"/>
  <c r="DE59" i="282"/>
  <c r="DE60" i="282"/>
  <c r="DE63" i="282"/>
  <c r="DE65" i="282"/>
  <c r="DE66" i="282"/>
  <c r="DE36" i="265"/>
  <c r="DE37" i="265"/>
  <c r="DE189" i="280"/>
  <c r="DE192" i="280"/>
  <c r="DE195" i="280"/>
  <c r="DE196" i="280"/>
  <c r="DE197" i="280"/>
  <c r="DE43" i="265"/>
  <c r="DE139" i="280"/>
  <c r="DE140" i="280"/>
  <c r="DE143" i="280"/>
  <c r="DE144" i="280"/>
  <c r="DE46" i="265"/>
  <c r="DE48" i="265"/>
  <c r="DE128" i="280"/>
  <c r="DE50" i="265"/>
  <c r="DE104" i="280"/>
  <c r="DE51" i="265"/>
  <c r="DE52" i="265"/>
  <c r="DE45" i="314"/>
  <c r="DE46" i="314"/>
  <c r="DE48" i="314"/>
  <c r="DE50" i="314"/>
  <c r="DE51" i="314"/>
  <c r="DE61" i="314"/>
  <c r="DE35" i="314"/>
  <c r="DE78" i="314"/>
  <c r="DE36" i="314"/>
  <c r="DE38" i="314"/>
  <c r="DE40" i="314"/>
  <c r="DE42" i="314"/>
  <c r="DE62" i="314"/>
  <c r="DE63" i="314"/>
  <c r="DE64" i="314"/>
  <c r="DE54" i="265"/>
  <c r="DE53" i="314"/>
  <c r="DE55" i="314"/>
  <c r="DE57" i="314"/>
  <c r="DE58" i="314"/>
  <c r="DE59" i="314"/>
  <c r="DE70" i="314"/>
  <c r="DE67" i="314"/>
  <c r="DE68" i="314"/>
  <c r="DE71" i="314"/>
  <c r="DE72" i="314"/>
  <c r="DE55" i="265"/>
  <c r="DE56" i="265"/>
  <c r="DE232" i="280"/>
  <c r="DE58" i="265"/>
  <c r="DE59" i="265"/>
  <c r="DE154" i="280"/>
  <c r="DE155" i="280"/>
  <c r="DE156" i="280"/>
  <c r="DE159" i="280"/>
  <c r="DE160" i="280"/>
  <c r="DE161" i="280"/>
  <c r="DE61" i="265"/>
  <c r="DE179" i="280"/>
  <c r="DE173" i="280"/>
  <c r="DE169" i="280"/>
  <c r="DE170" i="280"/>
  <c r="DE171" i="280"/>
  <c r="DE174" i="280"/>
  <c r="DE175" i="280"/>
  <c r="DE176" i="280"/>
  <c r="DE62" i="265"/>
  <c r="DE63" i="265"/>
  <c r="DE66" i="265"/>
  <c r="DE31" i="286"/>
  <c r="DE22" i="286"/>
  <c r="DE47" i="286"/>
  <c r="DE30" i="285"/>
  <c r="DE31" i="285"/>
  <c r="DE15" i="265"/>
  <c r="DE16" i="265"/>
  <c r="DE18" i="265"/>
  <c r="DE19" i="265"/>
  <c r="DE21" i="265"/>
  <c r="DE10" i="282"/>
  <c r="DE12" i="282"/>
  <c r="DE13" i="282"/>
  <c r="DE23" i="265"/>
  <c r="DE24" i="265"/>
  <c r="DE48" i="286"/>
  <c r="DE49" i="286"/>
  <c r="DE55" i="286"/>
  <c r="DE51" i="286"/>
  <c r="DE52" i="286"/>
  <c r="DE53" i="286"/>
  <c r="DE56" i="286"/>
  <c r="DE57" i="286"/>
  <c r="DE32" i="286"/>
  <c r="DE33" i="286"/>
  <c r="DE80" i="265"/>
  <c r="DE79" i="314"/>
  <c r="DE80" i="314"/>
  <c r="DE81" i="314"/>
  <c r="DE83" i="265"/>
  <c r="DE84" i="265"/>
  <c r="DE33" i="285"/>
  <c r="DE36" i="285"/>
  <c r="DE37" i="285"/>
  <c r="DE76" i="265"/>
  <c r="DE77" i="265"/>
  <c r="DE86" i="265"/>
  <c r="DE100" i="265"/>
  <c r="DE89" i="265"/>
  <c r="DE205" i="280"/>
  <c r="DE206" i="280"/>
  <c r="DE90" i="265"/>
  <c r="DE181" i="280"/>
  <c r="DE165" i="280"/>
  <c r="DE166" i="280"/>
  <c r="DE182" i="280"/>
  <c r="DE183" i="280"/>
  <c r="DE184" i="280"/>
  <c r="DE91" i="265"/>
  <c r="DE87" i="282"/>
  <c r="DE88" i="282"/>
  <c r="DE89" i="282"/>
  <c r="DE90" i="282"/>
  <c r="DE92" i="265"/>
  <c r="DE23" i="286"/>
  <c r="DE24" i="286"/>
  <c r="DE25" i="286"/>
  <c r="DE94" i="265"/>
  <c r="DE95" i="265"/>
  <c r="DE101" i="265"/>
  <c r="DE102" i="265"/>
  <c r="DF30" i="286"/>
  <c r="DE33" i="282"/>
  <c r="DE34" i="282"/>
  <c r="DF31" i="282"/>
  <c r="DF20" i="282"/>
  <c r="DF22" i="282"/>
  <c r="DF44" i="282"/>
  <c r="DF37" i="282"/>
  <c r="DF202" i="280"/>
  <c r="DF229" i="280"/>
  <c r="DF231" i="280"/>
  <c r="DF38" i="282"/>
  <c r="DF40" i="282"/>
  <c r="DF45" i="282"/>
  <c r="DF46" i="282"/>
  <c r="DF48" i="282"/>
  <c r="DF49" i="282"/>
  <c r="DF58" i="282"/>
  <c r="DF54" i="282"/>
  <c r="DE51" i="282"/>
  <c r="DE52" i="282"/>
  <c r="DE77" i="282"/>
  <c r="DE78" i="282"/>
  <c r="DE79" i="282"/>
  <c r="DF76" i="282"/>
  <c r="DF55" i="282"/>
  <c r="DF56" i="282"/>
  <c r="DF59" i="282"/>
  <c r="DF60" i="282"/>
  <c r="DF63" i="282"/>
  <c r="DF65" i="282"/>
  <c r="DF66" i="282"/>
  <c r="DF36" i="265"/>
  <c r="DF37" i="265"/>
  <c r="DF189" i="280"/>
  <c r="DF192" i="280"/>
  <c r="DF195" i="280"/>
  <c r="DF196" i="280"/>
  <c r="DF197" i="280"/>
  <c r="DF43" i="265"/>
  <c r="DF139" i="280"/>
  <c r="DF140" i="280"/>
  <c r="DF143" i="280"/>
  <c r="DF144" i="280"/>
  <c r="DF46" i="265"/>
  <c r="DF48" i="265"/>
  <c r="DF128" i="280"/>
  <c r="DF50" i="265"/>
  <c r="DF104" i="280"/>
  <c r="DF51" i="265"/>
  <c r="DF52" i="265"/>
  <c r="DF45" i="314"/>
  <c r="DF46" i="314"/>
  <c r="DF48" i="314"/>
  <c r="DF50" i="314"/>
  <c r="DF51" i="314"/>
  <c r="DF61" i="314"/>
  <c r="DF35" i="314"/>
  <c r="DF78" i="314"/>
  <c r="DF36" i="314"/>
  <c r="DF38" i="314"/>
  <c r="DF40" i="314"/>
  <c r="DF42" i="314"/>
  <c r="DF62" i="314"/>
  <c r="DF63" i="314"/>
  <c r="DF64" i="314"/>
  <c r="DF54" i="265"/>
  <c r="DF53" i="314"/>
  <c r="DF55" i="314"/>
  <c r="DF57" i="314"/>
  <c r="DF58" i="314"/>
  <c r="DF59" i="314"/>
  <c r="DF70" i="314"/>
  <c r="DF67" i="314"/>
  <c r="DF68" i="314"/>
  <c r="DF71" i="314"/>
  <c r="DF72" i="314"/>
  <c r="DF55" i="265"/>
  <c r="DF56" i="265"/>
  <c r="DF232" i="280"/>
  <c r="DF58" i="265"/>
  <c r="DF59" i="265"/>
  <c r="DF154" i="280"/>
  <c r="DF155" i="280"/>
  <c r="DF156" i="280"/>
  <c r="DF159" i="280"/>
  <c r="DF160" i="280"/>
  <c r="DF161" i="280"/>
  <c r="DF61" i="265"/>
  <c r="DF179" i="280"/>
  <c r="DF173" i="280"/>
  <c r="DF169" i="280"/>
  <c r="DF170" i="280"/>
  <c r="DF171" i="280"/>
  <c r="DF174" i="280"/>
  <c r="DF175" i="280"/>
  <c r="DF176" i="280"/>
  <c r="DF62" i="265"/>
  <c r="DF63" i="265"/>
  <c r="DF66" i="265"/>
  <c r="DF31" i="286"/>
  <c r="DF22" i="286"/>
  <c r="DF47" i="286"/>
  <c r="DF30" i="285"/>
  <c r="DF31" i="285"/>
  <c r="DF15" i="265"/>
  <c r="DF16" i="265"/>
  <c r="DF18" i="265"/>
  <c r="DF19" i="265"/>
  <c r="DF21" i="265"/>
  <c r="DF10" i="282"/>
  <c r="DF12" i="282"/>
  <c r="DF13" i="282"/>
  <c r="DF23" i="265"/>
  <c r="DF24" i="265"/>
  <c r="DF48" i="286"/>
  <c r="DF49" i="286"/>
  <c r="DF55" i="286"/>
  <c r="DF51" i="286"/>
  <c r="DF52" i="286"/>
  <c r="DF53" i="286"/>
  <c r="DF56" i="286"/>
  <c r="DF57" i="286"/>
  <c r="DF32" i="286"/>
  <c r="DF33" i="286"/>
  <c r="DF80" i="265"/>
  <c r="DF79" i="314"/>
  <c r="DF80" i="314"/>
  <c r="DF81" i="314"/>
  <c r="DF83" i="265"/>
  <c r="DF84" i="265"/>
  <c r="DF33" i="285"/>
  <c r="DF36" i="285"/>
  <c r="DF37" i="285"/>
  <c r="DF76" i="265"/>
  <c r="DF77" i="265"/>
  <c r="DF86" i="265"/>
  <c r="DF100" i="265"/>
  <c r="DF89" i="265"/>
  <c r="DF205" i="280"/>
  <c r="DF206" i="280"/>
  <c r="DF90" i="265"/>
  <c r="DF181" i="280"/>
  <c r="DF165" i="280"/>
  <c r="DF166" i="280"/>
  <c r="DF182" i="280"/>
  <c r="DF183" i="280"/>
  <c r="DF184" i="280"/>
  <c r="DF91" i="265"/>
  <c r="DF87" i="282"/>
  <c r="DF88" i="282"/>
  <c r="DF89" i="282"/>
  <c r="DF90" i="282"/>
  <c r="DF92" i="265"/>
  <c r="DF23" i="286"/>
  <c r="DF24" i="286"/>
  <c r="DF25" i="286"/>
  <c r="DF94" i="265"/>
  <c r="DF95" i="265"/>
  <c r="DF101" i="265"/>
  <c r="DF102" i="265"/>
  <c r="DG30" i="286"/>
  <c r="DF33" i="282"/>
  <c r="DF34" i="282"/>
  <c r="DG31" i="282"/>
  <c r="DG20" i="282"/>
  <c r="DG22" i="282"/>
  <c r="DG44" i="282"/>
  <c r="DG37" i="282"/>
  <c r="DG202" i="280"/>
  <c r="DG229" i="280"/>
  <c r="DG231" i="280"/>
  <c r="DG38" i="282"/>
  <c r="DG40" i="282"/>
  <c r="DG45" i="282"/>
  <c r="DG46" i="282"/>
  <c r="DG48" i="282"/>
  <c r="DG49" i="282"/>
  <c r="DG58" i="282"/>
  <c r="DG54" i="282"/>
  <c r="DF51" i="282"/>
  <c r="DF52" i="282"/>
  <c r="DF77" i="282"/>
  <c r="DF78" i="282"/>
  <c r="DF79" i="282"/>
  <c r="DG76" i="282"/>
  <c r="DG55" i="282"/>
  <c r="DG56" i="282"/>
  <c r="DG59" i="282"/>
  <c r="DG60" i="282"/>
  <c r="DG63" i="282"/>
  <c r="DG65" i="282"/>
  <c r="DG66" i="282"/>
  <c r="DG36" i="265"/>
  <c r="DG37" i="265"/>
  <c r="DG189" i="280"/>
  <c r="DG192" i="280"/>
  <c r="DG195" i="280"/>
  <c r="DG196" i="280"/>
  <c r="DG197" i="280"/>
  <c r="DG43" i="265"/>
  <c r="DG139" i="280"/>
  <c r="DG140" i="280"/>
  <c r="DG143" i="280"/>
  <c r="DG144" i="280"/>
  <c r="DG46" i="265"/>
  <c r="DG48" i="265"/>
  <c r="DG128" i="280"/>
  <c r="DG50" i="265"/>
  <c r="DG104" i="280"/>
  <c r="DG51" i="265"/>
  <c r="DG52" i="265"/>
  <c r="DG45" i="314"/>
  <c r="DG46" i="314"/>
  <c r="DG48" i="314"/>
  <c r="DG50" i="314"/>
  <c r="DG51" i="314"/>
  <c r="DG61" i="314"/>
  <c r="DG35" i="314"/>
  <c r="DG78" i="314"/>
  <c r="DG36" i="314"/>
  <c r="DG38" i="314"/>
  <c r="DG40" i="314"/>
  <c r="DG42" i="314"/>
  <c r="DG62" i="314"/>
  <c r="DG63" i="314"/>
  <c r="DG64" i="314"/>
  <c r="DG54" i="265"/>
  <c r="DG53" i="314"/>
  <c r="DG55" i="314"/>
  <c r="DG57" i="314"/>
  <c r="DG58" i="314"/>
  <c r="DG59" i="314"/>
  <c r="DG70" i="314"/>
  <c r="DG67" i="314"/>
  <c r="DG68" i="314"/>
  <c r="DG71" i="314"/>
  <c r="DG72" i="314"/>
  <c r="DG55" i="265"/>
  <c r="DG56" i="265"/>
  <c r="DG232" i="280"/>
  <c r="DG58" i="265"/>
  <c r="DG59" i="265"/>
  <c r="DG154" i="280"/>
  <c r="DG155" i="280"/>
  <c r="DG156" i="280"/>
  <c r="DG159" i="280"/>
  <c r="DG160" i="280"/>
  <c r="DG161" i="280"/>
  <c r="DG61" i="265"/>
  <c r="DG179" i="280"/>
  <c r="DG173" i="280"/>
  <c r="DG169" i="280"/>
  <c r="DG170" i="280"/>
  <c r="DG171" i="280"/>
  <c r="DG174" i="280"/>
  <c r="DG175" i="280"/>
  <c r="DG176" i="280"/>
  <c r="DG62" i="265"/>
  <c r="DG63" i="265"/>
  <c r="DG66" i="265"/>
  <c r="DG31" i="286"/>
  <c r="DG22" i="286"/>
  <c r="DG47" i="286"/>
  <c r="DG30" i="285"/>
  <c r="DG31" i="285"/>
  <c r="DG15" i="265"/>
  <c r="DG16" i="265"/>
  <c r="DG18" i="265"/>
  <c r="DG19" i="265"/>
  <c r="DG21" i="265"/>
  <c r="DG10" i="282"/>
  <c r="DG12" i="282"/>
  <c r="DG13" i="282"/>
  <c r="DG23" i="265"/>
  <c r="DG24" i="265"/>
  <c r="DG48" i="286"/>
  <c r="DG49" i="286"/>
  <c r="DG55" i="286"/>
  <c r="DG51" i="286"/>
  <c r="DG52" i="286"/>
  <c r="DG53" i="286"/>
  <c r="DG56" i="286"/>
  <c r="DG57" i="286"/>
  <c r="DG32" i="286"/>
  <c r="DG33" i="286"/>
  <c r="DG80" i="265"/>
  <c r="DG79" i="314"/>
  <c r="DG80" i="314"/>
  <c r="DG81" i="314"/>
  <c r="DG83" i="265"/>
  <c r="DG84" i="265"/>
  <c r="DG33" i="285"/>
  <c r="DG36" i="285"/>
  <c r="DG37" i="285"/>
  <c r="DG76" i="265"/>
  <c r="DG77" i="265"/>
  <c r="DG86" i="265"/>
  <c r="DG100" i="265"/>
  <c r="DG89" i="265"/>
  <c r="DG205" i="280"/>
  <c r="DG206" i="280"/>
  <c r="DG90" i="265"/>
  <c r="DG181" i="280"/>
  <c r="DG165" i="280"/>
  <c r="DG166" i="280"/>
  <c r="DG182" i="280"/>
  <c r="DG183" i="280"/>
  <c r="DG184" i="280"/>
  <c r="DG91" i="265"/>
  <c r="DG87" i="282"/>
  <c r="DG88" i="282"/>
  <c r="DG89" i="282"/>
  <c r="DG90" i="282"/>
  <c r="DG92" i="265"/>
  <c r="DG23" i="286"/>
  <c r="DG24" i="286"/>
  <c r="DG25" i="286"/>
  <c r="DG94" i="265"/>
  <c r="DG95" i="265"/>
  <c r="DG101" i="265"/>
  <c r="DG102" i="265"/>
  <c r="DH30" i="286"/>
  <c r="DG33" i="282"/>
  <c r="DG34" i="282"/>
  <c r="DH31" i="282"/>
  <c r="DH20" i="282"/>
  <c r="DH22" i="282"/>
  <c r="DH44" i="282"/>
  <c r="DH37" i="282"/>
  <c r="DH202" i="280"/>
  <c r="DH229" i="280"/>
  <c r="DH231" i="280"/>
  <c r="DH38" i="282"/>
  <c r="DH40" i="282"/>
  <c r="DH45" i="282"/>
  <c r="DH46" i="282"/>
  <c r="DH48" i="282"/>
  <c r="DH49" i="282"/>
  <c r="DH58" i="282"/>
  <c r="DH54" i="282"/>
  <c r="DG51" i="282"/>
  <c r="DG52" i="282"/>
  <c r="DG77" i="282"/>
  <c r="DG78" i="282"/>
  <c r="DG79" i="282"/>
  <c r="DH76" i="282"/>
  <c r="DH55" i="282"/>
  <c r="DH56" i="282"/>
  <c r="DH59" i="282"/>
  <c r="DH60" i="282"/>
  <c r="DH63" i="282"/>
  <c r="DH65" i="282"/>
  <c r="DH66" i="282"/>
  <c r="DH36" i="265"/>
  <c r="DH37" i="265"/>
  <c r="DH189" i="280"/>
  <c r="DH192" i="280"/>
  <c r="DH195" i="280"/>
  <c r="DH196" i="280"/>
  <c r="DH197" i="280"/>
  <c r="DH43" i="265"/>
  <c r="DH139" i="280"/>
  <c r="DH140" i="280"/>
  <c r="DH143" i="280"/>
  <c r="DH144" i="280"/>
  <c r="DH46" i="265"/>
  <c r="DH48" i="265"/>
  <c r="DH128" i="280"/>
  <c r="DH50" i="265"/>
  <c r="DH104" i="280"/>
  <c r="DH51" i="265"/>
  <c r="DH52" i="265"/>
  <c r="DH45" i="314"/>
  <c r="DH46" i="314"/>
  <c r="DH48" i="314"/>
  <c r="DH50" i="314"/>
  <c r="DH51" i="314"/>
  <c r="DH61" i="314"/>
  <c r="DH35" i="314"/>
  <c r="DH78" i="314"/>
  <c r="DH36" i="314"/>
  <c r="DH38" i="314"/>
  <c r="DH40" i="314"/>
  <c r="DH42" i="314"/>
  <c r="DH62" i="314"/>
  <c r="DH63" i="314"/>
  <c r="DH64" i="314"/>
  <c r="DH54" i="265"/>
  <c r="DH53" i="314"/>
  <c r="DH55" i="314"/>
  <c r="DH57" i="314"/>
  <c r="DH58" i="314"/>
  <c r="DH59" i="314"/>
  <c r="DH70" i="314"/>
  <c r="DH67" i="314"/>
  <c r="DH68" i="314"/>
  <c r="DH71" i="314"/>
  <c r="DH72" i="314"/>
  <c r="DH55" i="265"/>
  <c r="DH56" i="265"/>
  <c r="DH232" i="280"/>
  <c r="DH58" i="265"/>
  <c r="DH59" i="265"/>
  <c r="DH154" i="280"/>
  <c r="DH155" i="280"/>
  <c r="DH156" i="280"/>
  <c r="DH159" i="280"/>
  <c r="DH160" i="280"/>
  <c r="DH161" i="280"/>
  <c r="DH61" i="265"/>
  <c r="DH179" i="280"/>
  <c r="DH173" i="280"/>
  <c r="DH169" i="280"/>
  <c r="DH170" i="280"/>
  <c r="DH171" i="280"/>
  <c r="DH174" i="280"/>
  <c r="DH175" i="280"/>
  <c r="DH176" i="280"/>
  <c r="DH62" i="265"/>
  <c r="DH63" i="265"/>
  <c r="DH66" i="265"/>
  <c r="DH31" i="286"/>
  <c r="DH22" i="286"/>
  <c r="DH47" i="286"/>
  <c r="DH30" i="285"/>
  <c r="DH31" i="285"/>
  <c r="DH15" i="265"/>
  <c r="DH16" i="265"/>
  <c r="DH18" i="265"/>
  <c r="DH19" i="265"/>
  <c r="DH21" i="265"/>
  <c r="DH10" i="282"/>
  <c r="DH12" i="282"/>
  <c r="DH13" i="282"/>
  <c r="DH23" i="265"/>
  <c r="DH24" i="265"/>
  <c r="DH48" i="286"/>
  <c r="DH49" i="286"/>
  <c r="DH55" i="286"/>
  <c r="DH51" i="286"/>
  <c r="DH52" i="286"/>
  <c r="DH53" i="286"/>
  <c r="DH56" i="286"/>
  <c r="DH57" i="286"/>
  <c r="DH32" i="286"/>
  <c r="DH33" i="286"/>
  <c r="DH80" i="265"/>
  <c r="DH79" i="314"/>
  <c r="DH80" i="314"/>
  <c r="DH81" i="314"/>
  <c r="DH83" i="265"/>
  <c r="DH84" i="265"/>
  <c r="DH33" i="285"/>
  <c r="DH36" i="285"/>
  <c r="DH37" i="285"/>
  <c r="DH76" i="265"/>
  <c r="DH77" i="265"/>
  <c r="DH86" i="265"/>
  <c r="DH100" i="265"/>
  <c r="DH89" i="265"/>
  <c r="DH205" i="280"/>
  <c r="DH206" i="280"/>
  <c r="DH90" i="265"/>
  <c r="DH181" i="280"/>
  <c r="DH165" i="280"/>
  <c r="DH166" i="280"/>
  <c r="DH182" i="280"/>
  <c r="DH183" i="280"/>
  <c r="DH184" i="280"/>
  <c r="DH91" i="265"/>
  <c r="DH87" i="282"/>
  <c r="DH88" i="282"/>
  <c r="DH89" i="282"/>
  <c r="DH90" i="282"/>
  <c r="DH92" i="265"/>
  <c r="DH23" i="286"/>
  <c r="DH24" i="286"/>
  <c r="DH25" i="286"/>
  <c r="DH94" i="265"/>
  <c r="DH95" i="265"/>
  <c r="DH101" i="265"/>
  <c r="DH102" i="265"/>
  <c r="DI30" i="286"/>
  <c r="DH33" i="282"/>
  <c r="DH34" i="282"/>
  <c r="DI31" i="282"/>
  <c r="DI20" i="282"/>
  <c r="DI22" i="282"/>
  <c r="DI44" i="282"/>
  <c r="DI37" i="282"/>
  <c r="DI202" i="280"/>
  <c r="DI229" i="280"/>
  <c r="DI231" i="280"/>
  <c r="DI38" i="282"/>
  <c r="DI40" i="282"/>
  <c r="DI45" i="282"/>
  <c r="DI46" i="282"/>
  <c r="DI48" i="282"/>
  <c r="DI49" i="282"/>
  <c r="DI58" i="282"/>
  <c r="DI54" i="282"/>
  <c r="DH51" i="282"/>
  <c r="DH52" i="282"/>
  <c r="DH77" i="282"/>
  <c r="DH78" i="282"/>
  <c r="DH79" i="282"/>
  <c r="DI76" i="282"/>
  <c r="DI55" i="282"/>
  <c r="DI56" i="282"/>
  <c r="DI59" i="282"/>
  <c r="DI60" i="282"/>
  <c r="DI63" i="282"/>
  <c r="DI65" i="282"/>
  <c r="DI66" i="282"/>
  <c r="DI36" i="265"/>
  <c r="DI37" i="265"/>
  <c r="DI189" i="280"/>
  <c r="DI192" i="280"/>
  <c r="DI195" i="280"/>
  <c r="DI196" i="280"/>
  <c r="DI197" i="280"/>
  <c r="DI43" i="265"/>
  <c r="DI139" i="280"/>
  <c r="DI140" i="280"/>
  <c r="DI143" i="280"/>
  <c r="DI144" i="280"/>
  <c r="DI46" i="265"/>
  <c r="DI48" i="265"/>
  <c r="DI128" i="280"/>
  <c r="DI50" i="265"/>
  <c r="DI104" i="280"/>
  <c r="DI51" i="265"/>
  <c r="DI52" i="265"/>
  <c r="DI45" i="314"/>
  <c r="DI46" i="314"/>
  <c r="DI48" i="314"/>
  <c r="DI50" i="314"/>
  <c r="DI51" i="314"/>
  <c r="DI61" i="314"/>
  <c r="DI35" i="314"/>
  <c r="DI78" i="314"/>
  <c r="DI36" i="314"/>
  <c r="DI38" i="314"/>
  <c r="DI40" i="314"/>
  <c r="DI42" i="314"/>
  <c r="DI62" i="314"/>
  <c r="DI63" i="314"/>
  <c r="DI64" i="314"/>
  <c r="DI54" i="265"/>
  <c r="DI53" i="314"/>
  <c r="DI55" i="314"/>
  <c r="DI57" i="314"/>
  <c r="DI58" i="314"/>
  <c r="DI59" i="314"/>
  <c r="DI70" i="314"/>
  <c r="DI67" i="314"/>
  <c r="DI68" i="314"/>
  <c r="DI71" i="314"/>
  <c r="DI72" i="314"/>
  <c r="DI55" i="265"/>
  <c r="DI56" i="265"/>
  <c r="DI232" i="280"/>
  <c r="DI58" i="265"/>
  <c r="DI59" i="265"/>
  <c r="DI154" i="280"/>
  <c r="DI155" i="280"/>
  <c r="DI156" i="280"/>
  <c r="DI159" i="280"/>
  <c r="DI160" i="280"/>
  <c r="DI161" i="280"/>
  <c r="DI61" i="265"/>
  <c r="DI179" i="280"/>
  <c r="DI173" i="280"/>
  <c r="DI169" i="280"/>
  <c r="DI170" i="280"/>
  <c r="DI171" i="280"/>
  <c r="DI174" i="280"/>
  <c r="DI175" i="280"/>
  <c r="DI176" i="280"/>
  <c r="DI62" i="265"/>
  <c r="DI63" i="265"/>
  <c r="DI66" i="265"/>
  <c r="DI31" i="286"/>
  <c r="DI22" i="286"/>
  <c r="DI47" i="286"/>
  <c r="DI30" i="285"/>
  <c r="DI31" i="285"/>
  <c r="DI15" i="265"/>
  <c r="DI16" i="265"/>
  <c r="DI18" i="265"/>
  <c r="DI19" i="265"/>
  <c r="DI21" i="265"/>
  <c r="DI10" i="282"/>
  <c r="DI12" i="282"/>
  <c r="DI13" i="282"/>
  <c r="DI23" i="265"/>
  <c r="DI24" i="265"/>
  <c r="DI48" i="286"/>
  <c r="DI49" i="286"/>
  <c r="DI55" i="286"/>
  <c r="DI51" i="286"/>
  <c r="DI52" i="286"/>
  <c r="DI53" i="286"/>
  <c r="DI56" i="286"/>
  <c r="DI57" i="286"/>
  <c r="DI32" i="286"/>
  <c r="DI33" i="286"/>
  <c r="DI80" i="265"/>
  <c r="DI79" i="314"/>
  <c r="DI80" i="314"/>
  <c r="DI81" i="314"/>
  <c r="DI83" i="265"/>
  <c r="DI84" i="265"/>
  <c r="DI33" i="285"/>
  <c r="DI36" i="285"/>
  <c r="DI37" i="285"/>
  <c r="DI76" i="265"/>
  <c r="DI77" i="265"/>
  <c r="DI86" i="265"/>
  <c r="DI100" i="265"/>
  <c r="DI89" i="265"/>
  <c r="DI205" i="280"/>
  <c r="DI206" i="280"/>
  <c r="DI90" i="265"/>
  <c r="DI181" i="280"/>
  <c r="DI165" i="280"/>
  <c r="DI166" i="280"/>
  <c r="DI182" i="280"/>
  <c r="DI183" i="280"/>
  <c r="DI184" i="280"/>
  <c r="DI91" i="265"/>
  <c r="DI87" i="282"/>
  <c r="DI88" i="282"/>
  <c r="DI89" i="282"/>
  <c r="DI90" i="282"/>
  <c r="DI92" i="265"/>
  <c r="DI23" i="286"/>
  <c r="DI24" i="286"/>
  <c r="DI25" i="286"/>
  <c r="DI94" i="265"/>
  <c r="DI95" i="265"/>
  <c r="DI101" i="265"/>
  <c r="DI102" i="265"/>
  <c r="DJ30" i="286"/>
  <c r="DI33" i="282"/>
  <c r="DI34" i="282"/>
  <c r="DJ31" i="282"/>
  <c r="DJ20" i="282"/>
  <c r="DJ22" i="282"/>
  <c r="DJ44" i="282"/>
  <c r="DJ37" i="282"/>
  <c r="DJ202" i="280"/>
  <c r="DJ229" i="280"/>
  <c r="DJ231" i="280"/>
  <c r="DJ38" i="282"/>
  <c r="DJ40" i="282"/>
  <c r="DJ45" i="282"/>
  <c r="DJ46" i="282"/>
  <c r="DJ48" i="282"/>
  <c r="DJ49" i="282"/>
  <c r="DJ58" i="282"/>
  <c r="DJ54" i="282"/>
  <c r="DI51" i="282"/>
  <c r="DI52" i="282"/>
  <c r="DI77" i="282"/>
  <c r="DI78" i="282"/>
  <c r="DI79" i="282"/>
  <c r="DJ76" i="282"/>
  <c r="DJ55" i="282"/>
  <c r="DJ56" i="282"/>
  <c r="DJ59" i="282"/>
  <c r="DJ60" i="282"/>
  <c r="DJ63" i="282"/>
  <c r="DJ65" i="282"/>
  <c r="DJ66" i="282"/>
  <c r="DJ36" i="265"/>
  <c r="DJ37" i="265"/>
  <c r="DJ189" i="280"/>
  <c r="DJ192" i="280"/>
  <c r="DJ195" i="280"/>
  <c r="DJ196" i="280"/>
  <c r="DJ197" i="280"/>
  <c r="DJ43" i="265"/>
  <c r="DJ139" i="280"/>
  <c r="DJ140" i="280"/>
  <c r="DJ143" i="280"/>
  <c r="DJ144" i="280"/>
  <c r="DJ46" i="265"/>
  <c r="DJ48" i="265"/>
  <c r="DJ128" i="280"/>
  <c r="DJ50" i="265"/>
  <c r="DJ104" i="280"/>
  <c r="DJ51" i="265"/>
  <c r="DJ52" i="265"/>
  <c r="DJ45" i="314"/>
  <c r="DJ46" i="314"/>
  <c r="DJ48" i="314"/>
  <c r="DJ50" i="314"/>
  <c r="DJ51" i="314"/>
  <c r="DJ61" i="314"/>
  <c r="DJ35" i="314"/>
  <c r="DJ78" i="314"/>
  <c r="DJ36" i="314"/>
  <c r="DJ38" i="314"/>
  <c r="DJ40" i="314"/>
  <c r="DJ42" i="314"/>
  <c r="DJ62" i="314"/>
  <c r="DJ63" i="314"/>
  <c r="DJ64" i="314"/>
  <c r="DJ54" i="265"/>
  <c r="DJ53" i="314"/>
  <c r="DJ55" i="314"/>
  <c r="DJ57" i="314"/>
  <c r="DJ58" i="314"/>
  <c r="DJ59" i="314"/>
  <c r="DJ70" i="314"/>
  <c r="DJ67" i="314"/>
  <c r="DJ68" i="314"/>
  <c r="DJ71" i="314"/>
  <c r="DJ72" i="314"/>
  <c r="DJ55" i="265"/>
  <c r="DJ56" i="265"/>
  <c r="DJ232" i="280"/>
  <c r="DJ58" i="265"/>
  <c r="DJ59" i="265"/>
  <c r="DJ154" i="280"/>
  <c r="DJ155" i="280"/>
  <c r="DJ156" i="280"/>
  <c r="DJ159" i="280"/>
  <c r="DJ160" i="280"/>
  <c r="DJ161" i="280"/>
  <c r="DJ61" i="265"/>
  <c r="DJ179" i="280"/>
  <c r="DJ173" i="280"/>
  <c r="DJ169" i="280"/>
  <c r="DJ170" i="280"/>
  <c r="DJ171" i="280"/>
  <c r="DJ174" i="280"/>
  <c r="DJ175" i="280"/>
  <c r="DJ176" i="280"/>
  <c r="DJ62" i="265"/>
  <c r="DJ63" i="265"/>
  <c r="DJ66" i="265"/>
  <c r="DJ31" i="286"/>
  <c r="DJ22" i="286"/>
  <c r="DJ47" i="286"/>
  <c r="DJ30" i="285"/>
  <c r="DJ31" i="285"/>
  <c r="DJ15" i="265"/>
  <c r="DJ16" i="265"/>
  <c r="DJ18" i="265"/>
  <c r="DJ19" i="265"/>
  <c r="DJ21" i="265"/>
  <c r="DJ10" i="282"/>
  <c r="DJ12" i="282"/>
  <c r="DJ13" i="282"/>
  <c r="DJ23" i="265"/>
  <c r="DJ24" i="265"/>
  <c r="DJ48" i="286"/>
  <c r="DJ49" i="286"/>
  <c r="DJ55" i="286"/>
  <c r="DJ51" i="286"/>
  <c r="DJ52" i="286"/>
  <c r="DJ53" i="286"/>
  <c r="DJ56" i="286"/>
  <c r="DJ57" i="286"/>
  <c r="DJ32" i="286"/>
  <c r="DJ33" i="286"/>
  <c r="DJ80" i="265"/>
  <c r="DJ79" i="314"/>
  <c r="DJ80" i="314"/>
  <c r="DJ81" i="314"/>
  <c r="DJ83" i="265"/>
  <c r="DJ84" i="265"/>
  <c r="DJ33" i="285"/>
  <c r="DJ36" i="285"/>
  <c r="DJ37" i="285"/>
  <c r="DJ76" i="265"/>
  <c r="DJ77" i="265"/>
  <c r="DJ86" i="265"/>
  <c r="DJ100" i="265"/>
  <c r="DJ89" i="265"/>
  <c r="DJ205" i="280"/>
  <c r="DJ206" i="280"/>
  <c r="DJ90" i="265"/>
  <c r="DJ181" i="280"/>
  <c r="DJ165" i="280"/>
  <c r="DJ166" i="280"/>
  <c r="DJ182" i="280"/>
  <c r="DJ183" i="280"/>
  <c r="DJ184" i="280"/>
  <c r="DJ91" i="265"/>
  <c r="DJ87" i="282"/>
  <c r="DJ88" i="282"/>
  <c r="DJ89" i="282"/>
  <c r="DJ90" i="282"/>
  <c r="DJ92" i="265"/>
  <c r="DJ23" i="286"/>
  <c r="DJ24" i="286"/>
  <c r="DJ25" i="286"/>
  <c r="DJ94" i="265"/>
  <c r="DJ95" i="265"/>
  <c r="DJ101" i="265"/>
  <c r="DJ102" i="265"/>
  <c r="DK30" i="286"/>
  <c r="DJ33" i="282"/>
  <c r="DJ34" i="282"/>
  <c r="DK31" i="282"/>
  <c r="DK20" i="282"/>
  <c r="DK22" i="282"/>
  <c r="DK44" i="282"/>
  <c r="DK37" i="282"/>
  <c r="DK202" i="280"/>
  <c r="DK229" i="280"/>
  <c r="DK231" i="280"/>
  <c r="DK38" i="282"/>
  <c r="DK40" i="282"/>
  <c r="DK45" i="282"/>
  <c r="DK46" i="282"/>
  <c r="DK48" i="282"/>
  <c r="DK49" i="282"/>
  <c r="DK58" i="282"/>
  <c r="DK54" i="282"/>
  <c r="DJ51" i="282"/>
  <c r="DJ52" i="282"/>
  <c r="DJ77" i="282"/>
  <c r="DJ78" i="282"/>
  <c r="DJ79" i="282"/>
  <c r="DK76" i="282"/>
  <c r="DK55" i="282"/>
  <c r="DK56" i="282"/>
  <c r="DK59" i="282"/>
  <c r="DK60" i="282"/>
  <c r="DK63" i="282"/>
  <c r="DK65" i="282"/>
  <c r="DK66" i="282"/>
  <c r="DK36" i="265"/>
  <c r="DK37" i="265"/>
  <c r="DK189" i="280"/>
  <c r="DK192" i="280"/>
  <c r="DK195" i="280"/>
  <c r="DK196" i="280"/>
  <c r="DK197" i="280"/>
  <c r="DK43" i="265"/>
  <c r="DK139" i="280"/>
  <c r="DK140" i="280"/>
  <c r="DK143" i="280"/>
  <c r="DK144" i="280"/>
  <c r="DK46" i="265"/>
  <c r="DK48" i="265"/>
  <c r="DK128" i="280"/>
  <c r="DK50" i="265"/>
  <c r="DK104" i="280"/>
  <c r="DK51" i="265"/>
  <c r="DK52" i="265"/>
  <c r="DK45" i="314"/>
  <c r="DK46" i="314"/>
  <c r="DK48" i="314"/>
  <c r="DK50" i="314"/>
  <c r="DK51" i="314"/>
  <c r="DK61" i="314"/>
  <c r="DK35" i="314"/>
  <c r="DK78" i="314"/>
  <c r="DK36" i="314"/>
  <c r="DK38" i="314"/>
  <c r="DK40" i="314"/>
  <c r="DK42" i="314"/>
  <c r="DK62" i="314"/>
  <c r="DK63" i="314"/>
  <c r="DK64" i="314"/>
  <c r="DK54" i="265"/>
  <c r="DK53" i="314"/>
  <c r="DK55" i="314"/>
  <c r="DK57" i="314"/>
  <c r="DK58" i="314"/>
  <c r="DK59" i="314"/>
  <c r="DK70" i="314"/>
  <c r="DK67" i="314"/>
  <c r="DK68" i="314"/>
  <c r="DK71" i="314"/>
  <c r="DK72" i="314"/>
  <c r="DK55" i="265"/>
  <c r="DK56" i="265"/>
  <c r="DK232" i="280"/>
  <c r="DK58" i="265"/>
  <c r="DK59" i="265"/>
  <c r="DK154" i="280"/>
  <c r="DK155" i="280"/>
  <c r="DK156" i="280"/>
  <c r="DK159" i="280"/>
  <c r="DK160" i="280"/>
  <c r="DK161" i="280"/>
  <c r="DK61" i="265"/>
  <c r="DK179" i="280"/>
  <c r="DK173" i="280"/>
  <c r="DK169" i="280"/>
  <c r="DK170" i="280"/>
  <c r="DK171" i="280"/>
  <c r="DK174" i="280"/>
  <c r="DK175" i="280"/>
  <c r="DK176" i="280"/>
  <c r="DK62" i="265"/>
  <c r="DK63" i="265"/>
  <c r="DK66" i="265"/>
  <c r="DK31" i="286"/>
  <c r="DK22" i="286"/>
  <c r="DK47" i="286"/>
  <c r="DK30" i="285"/>
  <c r="DK31" i="285"/>
  <c r="DK15" i="265"/>
  <c r="DK16" i="265"/>
  <c r="DK18" i="265"/>
  <c r="DK19" i="265"/>
  <c r="DK21" i="265"/>
  <c r="DK10" i="282"/>
  <c r="DK12" i="282"/>
  <c r="DK13" i="282"/>
  <c r="DK23" i="265"/>
  <c r="DK24" i="265"/>
  <c r="DK48" i="286"/>
  <c r="DK49" i="286"/>
  <c r="DK55" i="286"/>
  <c r="DK51" i="286"/>
  <c r="DK52" i="286"/>
  <c r="DK53" i="286"/>
  <c r="DK56" i="286"/>
  <c r="DK57" i="286"/>
  <c r="DK32" i="286"/>
  <c r="DK33" i="286"/>
  <c r="DK80" i="265"/>
  <c r="DK79" i="314"/>
  <c r="DK80" i="314"/>
  <c r="DK81" i="314"/>
  <c r="DK83" i="265"/>
  <c r="DK84" i="265"/>
  <c r="DK33" i="285"/>
  <c r="DK36" i="285"/>
  <c r="DK37" i="285"/>
  <c r="DK76" i="265"/>
  <c r="DK77" i="265"/>
  <c r="DK86" i="265"/>
  <c r="DK100" i="265"/>
  <c r="DK89" i="265"/>
  <c r="DK205" i="280"/>
  <c r="DK206" i="280"/>
  <c r="DK90" i="265"/>
  <c r="DK181" i="280"/>
  <c r="DK165" i="280"/>
  <c r="DK166" i="280"/>
  <c r="DK182" i="280"/>
  <c r="DK183" i="280"/>
  <c r="DK184" i="280"/>
  <c r="DK91" i="265"/>
  <c r="DK87" i="282"/>
  <c r="DK88" i="282"/>
  <c r="DK89" i="282"/>
  <c r="DK90" i="282"/>
  <c r="DK92" i="265"/>
  <c r="DK23" i="286"/>
  <c r="DK24" i="286"/>
  <c r="DK25" i="286"/>
  <c r="DK94" i="265"/>
  <c r="DK95" i="265"/>
  <c r="DK101" i="265"/>
  <c r="DK102" i="265"/>
  <c r="DL30" i="286"/>
  <c r="DK33" i="282"/>
  <c r="DK34" i="282"/>
  <c r="DL31" i="282"/>
  <c r="DL20" i="282"/>
  <c r="DL22" i="282"/>
  <c r="DL44" i="282"/>
  <c r="DL37" i="282"/>
  <c r="DL202" i="280"/>
  <c r="DL229" i="280"/>
  <c r="DL231" i="280"/>
  <c r="DL38" i="282"/>
  <c r="DL40" i="282"/>
  <c r="DL45" i="282"/>
  <c r="DL46" i="282"/>
  <c r="DL48" i="282"/>
  <c r="DL49" i="282"/>
  <c r="DL58" i="282"/>
  <c r="DL54" i="282"/>
  <c r="DK51" i="282"/>
  <c r="DK52" i="282"/>
  <c r="DK77" i="282"/>
  <c r="DK78" i="282"/>
  <c r="DK79" i="282"/>
  <c r="DL76" i="282"/>
  <c r="DL55" i="282"/>
  <c r="DL56" i="282"/>
  <c r="DL59" i="282"/>
  <c r="DL60" i="282"/>
  <c r="DL63" i="282"/>
  <c r="DL65" i="282"/>
  <c r="DL66" i="282"/>
  <c r="DL36" i="265"/>
  <c r="DL37" i="265"/>
  <c r="DL189" i="280"/>
  <c r="DL192" i="280"/>
  <c r="DL195" i="280"/>
  <c r="DL196" i="280"/>
  <c r="DL197" i="280"/>
  <c r="DL43" i="265"/>
  <c r="DL139" i="280"/>
  <c r="DL140" i="280"/>
  <c r="DL143" i="280"/>
  <c r="DL144" i="280"/>
  <c r="DL46" i="265"/>
  <c r="DL48" i="265"/>
  <c r="DL128" i="280"/>
  <c r="DL50" i="265"/>
  <c r="DL104" i="280"/>
  <c r="DL51" i="265"/>
  <c r="DL52" i="265"/>
  <c r="DL45" i="314"/>
  <c r="DL46" i="314"/>
  <c r="DL48" i="314"/>
  <c r="DL50" i="314"/>
  <c r="DL51" i="314"/>
  <c r="DL61" i="314"/>
  <c r="DL35" i="314"/>
  <c r="DL78" i="314"/>
  <c r="DL36" i="314"/>
  <c r="DL38" i="314"/>
  <c r="DL40" i="314"/>
  <c r="DL42" i="314"/>
  <c r="DL62" i="314"/>
  <c r="DL63" i="314"/>
  <c r="DL64" i="314"/>
  <c r="DL54" i="265"/>
  <c r="DL53" i="314"/>
  <c r="DL55" i="314"/>
  <c r="DL57" i="314"/>
  <c r="DL58" i="314"/>
  <c r="DL59" i="314"/>
  <c r="DL70" i="314"/>
  <c r="DL67" i="314"/>
  <c r="DL68" i="314"/>
  <c r="DL71" i="314"/>
  <c r="DL72" i="314"/>
  <c r="DL55" i="265"/>
  <c r="DL56" i="265"/>
  <c r="DL232" i="280"/>
  <c r="DL58" i="265"/>
  <c r="DL59" i="265"/>
  <c r="DL154" i="280"/>
  <c r="DL155" i="280"/>
  <c r="DL156" i="280"/>
  <c r="DL159" i="280"/>
  <c r="DL160" i="280"/>
  <c r="DL161" i="280"/>
  <c r="DL61" i="265"/>
  <c r="DL179" i="280"/>
  <c r="DL173" i="280"/>
  <c r="DL169" i="280"/>
  <c r="DL170" i="280"/>
  <c r="DL171" i="280"/>
  <c r="DL174" i="280"/>
  <c r="DL175" i="280"/>
  <c r="DL176" i="280"/>
  <c r="DL62" i="265"/>
  <c r="DL63" i="265"/>
  <c r="DL66" i="265"/>
  <c r="DL31" i="286"/>
  <c r="DL22" i="286"/>
  <c r="DL47" i="286"/>
  <c r="DL30" i="285"/>
  <c r="DL31" i="285"/>
  <c r="DL15" i="265"/>
  <c r="DL16" i="265"/>
  <c r="DL18" i="265"/>
  <c r="DL19" i="265"/>
  <c r="DL21" i="265"/>
  <c r="DL10" i="282"/>
  <c r="DL12" i="282"/>
  <c r="DL13" i="282"/>
  <c r="DL23" i="265"/>
  <c r="DL24" i="265"/>
  <c r="DL48" i="286"/>
  <c r="DL49" i="286"/>
  <c r="DL55" i="286"/>
  <c r="DL51" i="286"/>
  <c r="DL52" i="286"/>
  <c r="DL53" i="286"/>
  <c r="DL56" i="286"/>
  <c r="DL57" i="286"/>
  <c r="DL32" i="286"/>
  <c r="DL33" i="286"/>
  <c r="DL80" i="265"/>
  <c r="DL79" i="314"/>
  <c r="DL80" i="314"/>
  <c r="DL81" i="314"/>
  <c r="DL83" i="265"/>
  <c r="DL84" i="265"/>
  <c r="DL33" i="285"/>
  <c r="DL36" i="285"/>
  <c r="DL37" i="285"/>
  <c r="DL76" i="265"/>
  <c r="DL77" i="265"/>
  <c r="DL86" i="265"/>
  <c r="DL100" i="265"/>
  <c r="DL89" i="265"/>
  <c r="DL205" i="280"/>
  <c r="DL206" i="280"/>
  <c r="DL90" i="265"/>
  <c r="DL181" i="280"/>
  <c r="DL165" i="280"/>
  <c r="DL166" i="280"/>
  <c r="DL182" i="280"/>
  <c r="DL183" i="280"/>
  <c r="DL184" i="280"/>
  <c r="DL91" i="265"/>
  <c r="DL87" i="282"/>
  <c r="DL88" i="282"/>
  <c r="DL89" i="282"/>
  <c r="DL90" i="282"/>
  <c r="DL92" i="265"/>
  <c r="DL23" i="286"/>
  <c r="DL24" i="286"/>
  <c r="DL25" i="286"/>
  <c r="DL94" i="265"/>
  <c r="DL95" i="265"/>
  <c r="DL101" i="265"/>
  <c r="DL102" i="265"/>
  <c r="DM30" i="286"/>
  <c r="DL33" i="282"/>
  <c r="DL34" i="282"/>
  <c r="DM31" i="282"/>
  <c r="DM20" i="282"/>
  <c r="DM22" i="282"/>
  <c r="DM44" i="282"/>
  <c r="DM37" i="282"/>
  <c r="DM202" i="280"/>
  <c r="DM229" i="280"/>
  <c r="DM231" i="280"/>
  <c r="DM38" i="282"/>
  <c r="DM40" i="282"/>
  <c r="DM45" i="282"/>
  <c r="DM46" i="282"/>
  <c r="DM48" i="282"/>
  <c r="DM49" i="282"/>
  <c r="DM58" i="282"/>
  <c r="DM54" i="282"/>
  <c r="DL51" i="282"/>
  <c r="DL52" i="282"/>
  <c r="DL77" i="282"/>
  <c r="DL78" i="282"/>
  <c r="DL79" i="282"/>
  <c r="DM76" i="282"/>
  <c r="DM55" i="282"/>
  <c r="DM56" i="282"/>
  <c r="DM59" i="282"/>
  <c r="DM60" i="282"/>
  <c r="DM63" i="282"/>
  <c r="DM65" i="282"/>
  <c r="DM66" i="282"/>
  <c r="DM36" i="265"/>
  <c r="DM37" i="265"/>
  <c r="DM189" i="280"/>
  <c r="DM192" i="280"/>
  <c r="DM195" i="280"/>
  <c r="DM196" i="280"/>
  <c r="DM197" i="280"/>
  <c r="DM43" i="265"/>
  <c r="DM139" i="280"/>
  <c r="DM140" i="280"/>
  <c r="DM143" i="280"/>
  <c r="DM144" i="280"/>
  <c r="DM46" i="265"/>
  <c r="DM48" i="265"/>
  <c r="DM128" i="280"/>
  <c r="DM50" i="265"/>
  <c r="DM104" i="280"/>
  <c r="DM51" i="265"/>
  <c r="DM52" i="265"/>
  <c r="DM45" i="314"/>
  <c r="DM46" i="314"/>
  <c r="DM48" i="314"/>
  <c r="DM50" i="314"/>
  <c r="DM51" i="314"/>
  <c r="DM61" i="314"/>
  <c r="DM35" i="314"/>
  <c r="DM78" i="314"/>
  <c r="DM36" i="314"/>
  <c r="DM38" i="314"/>
  <c r="DM40" i="314"/>
  <c r="DM42" i="314"/>
  <c r="DM62" i="314"/>
  <c r="DM63" i="314"/>
  <c r="DM64" i="314"/>
  <c r="DM54" i="265"/>
  <c r="DM53" i="314"/>
  <c r="DM55" i="314"/>
  <c r="DM57" i="314"/>
  <c r="DM58" i="314"/>
  <c r="DM59" i="314"/>
  <c r="DM70" i="314"/>
  <c r="DM67" i="314"/>
  <c r="DM68" i="314"/>
  <c r="DM71" i="314"/>
  <c r="DM72" i="314"/>
  <c r="DM55" i="265"/>
  <c r="DM56" i="265"/>
  <c r="DM232" i="280"/>
  <c r="DM58" i="265"/>
  <c r="DM59" i="265"/>
  <c r="DM154" i="280"/>
  <c r="DM155" i="280"/>
  <c r="DM156" i="280"/>
  <c r="DM159" i="280"/>
  <c r="DM160" i="280"/>
  <c r="DM161" i="280"/>
  <c r="DM61" i="265"/>
  <c r="DM179" i="280"/>
  <c r="DM173" i="280"/>
  <c r="DM169" i="280"/>
  <c r="DM170" i="280"/>
  <c r="DM171" i="280"/>
  <c r="DM174" i="280"/>
  <c r="DM175" i="280"/>
  <c r="DM176" i="280"/>
  <c r="DM62" i="265"/>
  <c r="DM63" i="265"/>
  <c r="DM66" i="265"/>
  <c r="DM31" i="286"/>
  <c r="DM22" i="286"/>
  <c r="DM47" i="286"/>
  <c r="DM30" i="285"/>
  <c r="DM31" i="285"/>
  <c r="DM15" i="265"/>
  <c r="DM16" i="265"/>
  <c r="DM18" i="265"/>
  <c r="DM19" i="265"/>
  <c r="DM21" i="265"/>
  <c r="DM10" i="282"/>
  <c r="DM12" i="282"/>
  <c r="DM13" i="282"/>
  <c r="DM23" i="265"/>
  <c r="DM24" i="265"/>
  <c r="DM48" i="286"/>
  <c r="DM49" i="286"/>
  <c r="DM55" i="286"/>
  <c r="DM51" i="286"/>
  <c r="DM52" i="286"/>
  <c r="DM53" i="286"/>
  <c r="DM56" i="286"/>
  <c r="DM57" i="286"/>
  <c r="DM32" i="286"/>
  <c r="DM33" i="286"/>
  <c r="DM80" i="265"/>
  <c r="DM79" i="314"/>
  <c r="DM80" i="314"/>
  <c r="DM81" i="314"/>
  <c r="DM83" i="265"/>
  <c r="DM84" i="265"/>
  <c r="DM33" i="285"/>
  <c r="DM36" i="285"/>
  <c r="DM37" i="285"/>
  <c r="DM76" i="265"/>
  <c r="DM77" i="265"/>
  <c r="DM86" i="265"/>
  <c r="DM100" i="265"/>
  <c r="DM89" i="265"/>
  <c r="DM205" i="280"/>
  <c r="DM206" i="280"/>
  <c r="DM90" i="265"/>
  <c r="DM181" i="280"/>
  <c r="DM165" i="280"/>
  <c r="DM166" i="280"/>
  <c r="DM182" i="280"/>
  <c r="DM183" i="280"/>
  <c r="DM184" i="280"/>
  <c r="DM91" i="265"/>
  <c r="DM87" i="282"/>
  <c r="DM88" i="282"/>
  <c r="DM89" i="282"/>
  <c r="DM90" i="282"/>
  <c r="DM92" i="265"/>
  <c r="DM23" i="286"/>
  <c r="DM24" i="286"/>
  <c r="DM25" i="286"/>
  <c r="DM94" i="265"/>
  <c r="DM95" i="265"/>
  <c r="DM101" i="265"/>
  <c r="DM102" i="265"/>
  <c r="DN30" i="286"/>
  <c r="DM33" i="282"/>
  <c r="DM34" i="282"/>
  <c r="DN31" i="282"/>
  <c r="DN20" i="282"/>
  <c r="DN22" i="282"/>
  <c r="DN44" i="282"/>
  <c r="DN37" i="282"/>
  <c r="DN202" i="280"/>
  <c r="DN229" i="280"/>
  <c r="DN231" i="280"/>
  <c r="DN38" i="282"/>
  <c r="DN40" i="282"/>
  <c r="DN45" i="282"/>
  <c r="DN46" i="282"/>
  <c r="DN48" i="282"/>
  <c r="DN49" i="282"/>
  <c r="DN58" i="282"/>
  <c r="DN54" i="282"/>
  <c r="DM51" i="282"/>
  <c r="DM52" i="282"/>
  <c r="DM77" i="282"/>
  <c r="DM78" i="282"/>
  <c r="DM79" i="282"/>
  <c r="DN76" i="282"/>
  <c r="DN55" i="282"/>
  <c r="DN56" i="282"/>
  <c r="DN59" i="282"/>
  <c r="DN60" i="282"/>
  <c r="DN63" i="282"/>
  <c r="DN65" i="282"/>
  <c r="DN66" i="282"/>
  <c r="DN36" i="265"/>
  <c r="DN37" i="265"/>
  <c r="DN189" i="280"/>
  <c r="DN192" i="280"/>
  <c r="DN195" i="280"/>
  <c r="DN196" i="280"/>
  <c r="DN197" i="280"/>
  <c r="DN43" i="265"/>
  <c r="DN139" i="280"/>
  <c r="DN140" i="280"/>
  <c r="DN143" i="280"/>
  <c r="DN144" i="280"/>
  <c r="DN46" i="265"/>
  <c r="DN48" i="265"/>
  <c r="DN128" i="280"/>
  <c r="DN50" i="265"/>
  <c r="DN104" i="280"/>
  <c r="DN51" i="265"/>
  <c r="DN52" i="265"/>
  <c r="DN45" i="314"/>
  <c r="DN46" i="314"/>
  <c r="DN48" i="314"/>
  <c r="DN50" i="314"/>
  <c r="DN51" i="314"/>
  <c r="DN61" i="314"/>
  <c r="DN35" i="314"/>
  <c r="DN78" i="314"/>
  <c r="DN36" i="314"/>
  <c r="DN38" i="314"/>
  <c r="DN40" i="314"/>
  <c r="DN42" i="314"/>
  <c r="DN62" i="314"/>
  <c r="DN63" i="314"/>
  <c r="DN64" i="314"/>
  <c r="DN54" i="265"/>
  <c r="DN53" i="314"/>
  <c r="DN55" i="314"/>
  <c r="DN57" i="314"/>
  <c r="DN58" i="314"/>
  <c r="DN59" i="314"/>
  <c r="DN70" i="314"/>
  <c r="DN67" i="314"/>
  <c r="DN68" i="314"/>
  <c r="DN71" i="314"/>
  <c r="DN72" i="314"/>
  <c r="DN55" i="265"/>
  <c r="DN56" i="265"/>
  <c r="DN232" i="280"/>
  <c r="DN58" i="265"/>
  <c r="DN59" i="265"/>
  <c r="DN154" i="280"/>
  <c r="DN155" i="280"/>
  <c r="DN156" i="280"/>
  <c r="DN159" i="280"/>
  <c r="DN160" i="280"/>
  <c r="DN161" i="280"/>
  <c r="DN61" i="265"/>
  <c r="DN179" i="280"/>
  <c r="DN173" i="280"/>
  <c r="DN169" i="280"/>
  <c r="DN170" i="280"/>
  <c r="DN171" i="280"/>
  <c r="DN174" i="280"/>
  <c r="DN175" i="280"/>
  <c r="DN176" i="280"/>
  <c r="DN62" i="265"/>
  <c r="DN63" i="265"/>
  <c r="DN66" i="265"/>
  <c r="DN31" i="286"/>
  <c r="DN22" i="286"/>
  <c r="DN47" i="286"/>
  <c r="DN30" i="285"/>
  <c r="DN31" i="285"/>
  <c r="DN15" i="265"/>
  <c r="DN16" i="265"/>
  <c r="DN18" i="265"/>
  <c r="DN19" i="265"/>
  <c r="DN21" i="265"/>
  <c r="DN10" i="282"/>
  <c r="DN12" i="282"/>
  <c r="DN13" i="282"/>
  <c r="DN23" i="265"/>
  <c r="DN24" i="265"/>
  <c r="DN48" i="286"/>
  <c r="DN49" i="286"/>
  <c r="DN55" i="286"/>
  <c r="DN51" i="286"/>
  <c r="DN52" i="286"/>
  <c r="DN53" i="286"/>
  <c r="DN56" i="286"/>
  <c r="DN57" i="286"/>
  <c r="DN32" i="286"/>
  <c r="DN33" i="286"/>
  <c r="DN80" i="265"/>
  <c r="DN79" i="314"/>
  <c r="DN80" i="314"/>
  <c r="DN81" i="314"/>
  <c r="DN83" i="265"/>
  <c r="DN84" i="265"/>
  <c r="DN33" i="285"/>
  <c r="DN36" i="285"/>
  <c r="DN37" i="285"/>
  <c r="DN76" i="265"/>
  <c r="DN77" i="265"/>
  <c r="DN86" i="265"/>
  <c r="DN100" i="265"/>
  <c r="DN89" i="265"/>
  <c r="DN205" i="280"/>
  <c r="DN206" i="280"/>
  <c r="DN90" i="265"/>
  <c r="DN181" i="280"/>
  <c r="DN165" i="280"/>
  <c r="DN166" i="280"/>
  <c r="DN182" i="280"/>
  <c r="DN183" i="280"/>
  <c r="DN184" i="280"/>
  <c r="DN91" i="265"/>
  <c r="DN87" i="282"/>
  <c r="DN88" i="282"/>
  <c r="DN89" i="282"/>
  <c r="DN90" i="282"/>
  <c r="DN92" i="265"/>
  <c r="DN23" i="286"/>
  <c r="DN24" i="286"/>
  <c r="DN25" i="286"/>
  <c r="DN94" i="265"/>
  <c r="DN95" i="265"/>
  <c r="DN101" i="265"/>
  <c r="DN102" i="265"/>
  <c r="DO30" i="286"/>
  <c r="DN33" i="282"/>
  <c r="DN34" i="282"/>
  <c r="DO31" i="282"/>
  <c r="DO20" i="282"/>
  <c r="DO22" i="282"/>
  <c r="DO44" i="282"/>
  <c r="DO37" i="282"/>
  <c r="DO202" i="280"/>
  <c r="DO229" i="280"/>
  <c r="DO231" i="280"/>
  <c r="DO38" i="282"/>
  <c r="DO40" i="282"/>
  <c r="DO45" i="282"/>
  <c r="DO46" i="282"/>
  <c r="DO48" i="282"/>
  <c r="DO49" i="282"/>
  <c r="DO58" i="282"/>
  <c r="DO54" i="282"/>
  <c r="DN51" i="282"/>
  <c r="DN52" i="282"/>
  <c r="DN77" i="282"/>
  <c r="DN78" i="282"/>
  <c r="DN79" i="282"/>
  <c r="DO76" i="282"/>
  <c r="DO55" i="282"/>
  <c r="DO56" i="282"/>
  <c r="DO59" i="282"/>
  <c r="DO60" i="282"/>
  <c r="DO63" i="282"/>
  <c r="DO65" i="282"/>
  <c r="DO66" i="282"/>
  <c r="DO36" i="265"/>
  <c r="DO37" i="265"/>
  <c r="DO189" i="280"/>
  <c r="DO192" i="280"/>
  <c r="DO195" i="280"/>
  <c r="DO196" i="280"/>
  <c r="DO197" i="280"/>
  <c r="DO43" i="265"/>
  <c r="DO139" i="280"/>
  <c r="DO140" i="280"/>
  <c r="DO143" i="280"/>
  <c r="DO144" i="280"/>
  <c r="DO46" i="265"/>
  <c r="DO48" i="265"/>
  <c r="DO128" i="280"/>
  <c r="DO50" i="265"/>
  <c r="DO104" i="280"/>
  <c r="DO51" i="265"/>
  <c r="DO52" i="265"/>
  <c r="DO45" i="314"/>
  <c r="DO46" i="314"/>
  <c r="DO48" i="314"/>
  <c r="DO50" i="314"/>
  <c r="DO51" i="314"/>
  <c r="DO61" i="314"/>
  <c r="DO35" i="314"/>
  <c r="DO78" i="314"/>
  <c r="DO36" i="314"/>
  <c r="DO38" i="314"/>
  <c r="DO40" i="314"/>
  <c r="DO42" i="314"/>
  <c r="DO62" i="314"/>
  <c r="DO63" i="314"/>
  <c r="DO64" i="314"/>
  <c r="DO54" i="265"/>
  <c r="DO53" i="314"/>
  <c r="DO55" i="314"/>
  <c r="DO57" i="314"/>
  <c r="DO58" i="314"/>
  <c r="DO59" i="314"/>
  <c r="DO70" i="314"/>
  <c r="DO67" i="314"/>
  <c r="DO68" i="314"/>
  <c r="DO71" i="314"/>
  <c r="DO72" i="314"/>
  <c r="DO55" i="265"/>
  <c r="DO56" i="265"/>
  <c r="DO232" i="280"/>
  <c r="DO58" i="265"/>
  <c r="DO59" i="265"/>
  <c r="DO154" i="280"/>
  <c r="DO155" i="280"/>
  <c r="DO156" i="280"/>
  <c r="DO159" i="280"/>
  <c r="DO160" i="280"/>
  <c r="DO161" i="280"/>
  <c r="DO61" i="265"/>
  <c r="DO179" i="280"/>
  <c r="DO173" i="280"/>
  <c r="DO169" i="280"/>
  <c r="DO170" i="280"/>
  <c r="DO171" i="280"/>
  <c r="DO174" i="280"/>
  <c r="DO175" i="280"/>
  <c r="DO176" i="280"/>
  <c r="DO62" i="265"/>
  <c r="DO63" i="265"/>
  <c r="DO66" i="265"/>
  <c r="DO31" i="286"/>
  <c r="DO22" i="286"/>
  <c r="DO47" i="286"/>
  <c r="DO30" i="285"/>
  <c r="DO31" i="285"/>
  <c r="DO15" i="265"/>
  <c r="DO16" i="265"/>
  <c r="DO18" i="265"/>
  <c r="DO19" i="265"/>
  <c r="DO21" i="265"/>
  <c r="DO10" i="282"/>
  <c r="DO12" i="282"/>
  <c r="DO13" i="282"/>
  <c r="DO23" i="265"/>
  <c r="DO24" i="265"/>
  <c r="DO48" i="286"/>
  <c r="DO49" i="286"/>
  <c r="DO55" i="286"/>
  <c r="DO51" i="286"/>
  <c r="DO52" i="286"/>
  <c r="DO53" i="286"/>
  <c r="DO56" i="286"/>
  <c r="DO57" i="286"/>
  <c r="DO32" i="286"/>
  <c r="DO33" i="286"/>
  <c r="DO80" i="265"/>
  <c r="DO79" i="314"/>
  <c r="DO80" i="314"/>
  <c r="DO81" i="314"/>
  <c r="DO83" i="265"/>
  <c r="DO84" i="265"/>
  <c r="DO33" i="285"/>
  <c r="DO36" i="285"/>
  <c r="DO37" i="285"/>
  <c r="DO76" i="265"/>
  <c r="DO77" i="265"/>
  <c r="DO86" i="265"/>
  <c r="DO100" i="265"/>
  <c r="DO89" i="265"/>
  <c r="DO205" i="280"/>
  <c r="DO206" i="280"/>
  <c r="DO90" i="265"/>
  <c r="DO181" i="280"/>
  <c r="DO165" i="280"/>
  <c r="DO166" i="280"/>
  <c r="DO182" i="280"/>
  <c r="DO183" i="280"/>
  <c r="DO184" i="280"/>
  <c r="DO91" i="265"/>
  <c r="DO87" i="282"/>
  <c r="DO88" i="282"/>
  <c r="DO89" i="282"/>
  <c r="DO90" i="282"/>
  <c r="DO92" i="265"/>
  <c r="DO23" i="286"/>
  <c r="DO24" i="286"/>
  <c r="DO25" i="286"/>
  <c r="DO94" i="265"/>
  <c r="DO95" i="265"/>
  <c r="DO101" i="265"/>
  <c r="DO102" i="265"/>
  <c r="DP30" i="286"/>
  <c r="DO33" i="282"/>
  <c r="DO34" i="282"/>
  <c r="DP31" i="282"/>
  <c r="DP20" i="282"/>
  <c r="DP22" i="282"/>
  <c r="DP44" i="282"/>
  <c r="DP37" i="282"/>
  <c r="DP202" i="280"/>
  <c r="DP229" i="280"/>
  <c r="DP231" i="280"/>
  <c r="DP38" i="282"/>
  <c r="DP40" i="282"/>
  <c r="DP45" i="282"/>
  <c r="DP46" i="282"/>
  <c r="DP48" i="282"/>
  <c r="DP49" i="282"/>
  <c r="DP58" i="282"/>
  <c r="DP54" i="282"/>
  <c r="DO51" i="282"/>
  <c r="DO52" i="282"/>
  <c r="DO77" i="282"/>
  <c r="DO78" i="282"/>
  <c r="DO79" i="282"/>
  <c r="DP76" i="282"/>
  <c r="DP55" i="282"/>
  <c r="DP56" i="282"/>
  <c r="DP59" i="282"/>
  <c r="DP60" i="282"/>
  <c r="DP63" i="282"/>
  <c r="DP65" i="282"/>
  <c r="DP66" i="282"/>
  <c r="DP36" i="265"/>
  <c r="DP37" i="265"/>
  <c r="DP189" i="280"/>
  <c r="DP192" i="280"/>
  <c r="DP195" i="280"/>
  <c r="DP196" i="280"/>
  <c r="DP197" i="280"/>
  <c r="DP43" i="265"/>
  <c r="DP139" i="280"/>
  <c r="DP140" i="280"/>
  <c r="DP143" i="280"/>
  <c r="DP144" i="280"/>
  <c r="DP46" i="265"/>
  <c r="DP48" i="265"/>
  <c r="DP128" i="280"/>
  <c r="DP50" i="265"/>
  <c r="DP104" i="280"/>
  <c r="DP51" i="265"/>
  <c r="DP52" i="265"/>
  <c r="DP45" i="314"/>
  <c r="DP46" i="314"/>
  <c r="DP48" i="314"/>
  <c r="DP50" i="314"/>
  <c r="DP51" i="314"/>
  <c r="DP61" i="314"/>
  <c r="DP35" i="314"/>
  <c r="DP78" i="314"/>
  <c r="DP36" i="314"/>
  <c r="DP38" i="314"/>
  <c r="DP40" i="314"/>
  <c r="DP42" i="314"/>
  <c r="DP62" i="314"/>
  <c r="DP63" i="314"/>
  <c r="DP64" i="314"/>
  <c r="DP54" i="265"/>
  <c r="DP53" i="314"/>
  <c r="DP55" i="314"/>
  <c r="DP57" i="314"/>
  <c r="DP58" i="314"/>
  <c r="DP59" i="314"/>
  <c r="DP70" i="314"/>
  <c r="DP67" i="314"/>
  <c r="DP68" i="314"/>
  <c r="DP71" i="314"/>
  <c r="DP72" i="314"/>
  <c r="DP55" i="265"/>
  <c r="DP56" i="265"/>
  <c r="DP232" i="280"/>
  <c r="DP58" i="265"/>
  <c r="DP59" i="265"/>
  <c r="DP154" i="280"/>
  <c r="DP155" i="280"/>
  <c r="DP156" i="280"/>
  <c r="DP159" i="280"/>
  <c r="DP160" i="280"/>
  <c r="DP161" i="280"/>
  <c r="DP61" i="265"/>
  <c r="DP179" i="280"/>
  <c r="DP173" i="280"/>
  <c r="DP169" i="280"/>
  <c r="DP170" i="280"/>
  <c r="DP171" i="280"/>
  <c r="DP174" i="280"/>
  <c r="DP175" i="280"/>
  <c r="DP176" i="280"/>
  <c r="DP62" i="265"/>
  <c r="DP63" i="265"/>
  <c r="DP66" i="265"/>
  <c r="DP31" i="286"/>
  <c r="DP22" i="286"/>
  <c r="DP47" i="286"/>
  <c r="DP30" i="285"/>
  <c r="DP31" i="285"/>
  <c r="DP15" i="265"/>
  <c r="DP16" i="265"/>
  <c r="DP18" i="265"/>
  <c r="DP19" i="265"/>
  <c r="DP21" i="265"/>
  <c r="DP10" i="282"/>
  <c r="DP12" i="282"/>
  <c r="DP13" i="282"/>
  <c r="DP23" i="265"/>
  <c r="DP24" i="265"/>
  <c r="DP48" i="286"/>
  <c r="DP49" i="286"/>
  <c r="DP55" i="286"/>
  <c r="DP51" i="286"/>
  <c r="DP52" i="286"/>
  <c r="DP53" i="286"/>
  <c r="DP56" i="286"/>
  <c r="DP57" i="286"/>
  <c r="DP32" i="286"/>
  <c r="DP33" i="286"/>
  <c r="DP80" i="265"/>
  <c r="DP79" i="314"/>
  <c r="DP80" i="314"/>
  <c r="DP81" i="314"/>
  <c r="DP83" i="265"/>
  <c r="DP84" i="265"/>
  <c r="DP33" i="285"/>
  <c r="DP36" i="285"/>
  <c r="DP37" i="285"/>
  <c r="DP76" i="265"/>
  <c r="DP77" i="265"/>
  <c r="DP86" i="265"/>
  <c r="DP100" i="265"/>
  <c r="DP89" i="265"/>
  <c r="DP205" i="280"/>
  <c r="DP206" i="280"/>
  <c r="DP90" i="265"/>
  <c r="DP181" i="280"/>
  <c r="DP165" i="280"/>
  <c r="DP166" i="280"/>
  <c r="DP182" i="280"/>
  <c r="DP183" i="280"/>
  <c r="DP184" i="280"/>
  <c r="DP91" i="265"/>
  <c r="DP87" i="282"/>
  <c r="DP88" i="282"/>
  <c r="DP89" i="282"/>
  <c r="DP90" i="282"/>
  <c r="DP92" i="265"/>
  <c r="DP23" i="286"/>
  <c r="DP24" i="286"/>
  <c r="DP25" i="286"/>
  <c r="DP94" i="265"/>
  <c r="DP95" i="265"/>
  <c r="DP101" i="265"/>
  <c r="DP102" i="265"/>
  <c r="DQ30" i="286"/>
  <c r="DP33" i="282"/>
  <c r="DP34" i="282"/>
  <c r="DQ31" i="282"/>
  <c r="DQ20" i="282"/>
  <c r="DQ22" i="282"/>
  <c r="DQ44" i="282"/>
  <c r="DQ37" i="282"/>
  <c r="DQ202" i="280"/>
  <c r="DQ229" i="280"/>
  <c r="DQ231" i="280"/>
  <c r="DQ38" i="282"/>
  <c r="DQ40" i="282"/>
  <c r="DQ45" i="282"/>
  <c r="DQ46" i="282"/>
  <c r="DQ48" i="282"/>
  <c r="DQ49" i="282"/>
  <c r="DQ58" i="282"/>
  <c r="DQ54" i="282"/>
  <c r="DP51" i="282"/>
  <c r="DP52" i="282"/>
  <c r="DP77" i="282"/>
  <c r="DP78" i="282"/>
  <c r="DP79" i="282"/>
  <c r="DQ76" i="282"/>
  <c r="DQ55" i="282"/>
  <c r="DQ56" i="282"/>
  <c r="DQ59" i="282"/>
  <c r="DQ60" i="282"/>
  <c r="DQ63" i="282"/>
  <c r="DQ65" i="282"/>
  <c r="DQ66" i="282"/>
  <c r="DQ36" i="265"/>
  <c r="DQ37" i="265"/>
  <c r="DQ189" i="280"/>
  <c r="DQ192" i="280"/>
  <c r="DQ195" i="280"/>
  <c r="DQ196" i="280"/>
  <c r="DQ197" i="280"/>
  <c r="DQ43" i="265"/>
  <c r="DQ139" i="280"/>
  <c r="DQ140" i="280"/>
  <c r="DQ143" i="280"/>
  <c r="DQ144" i="280"/>
  <c r="DQ46" i="265"/>
  <c r="DQ48" i="265"/>
  <c r="DQ128" i="280"/>
  <c r="DQ50" i="265"/>
  <c r="DQ104" i="280"/>
  <c r="DQ51" i="265"/>
  <c r="DQ52" i="265"/>
  <c r="DQ45" i="314"/>
  <c r="DQ46" i="314"/>
  <c r="DQ48" i="314"/>
  <c r="DQ50" i="314"/>
  <c r="DQ51" i="314"/>
  <c r="DQ61" i="314"/>
  <c r="DQ35" i="314"/>
  <c r="DQ78" i="314"/>
  <c r="DQ36" i="314"/>
  <c r="DQ38" i="314"/>
  <c r="DQ40" i="314"/>
  <c r="DQ42" i="314"/>
  <c r="DQ62" i="314"/>
  <c r="DQ63" i="314"/>
  <c r="DQ64" i="314"/>
  <c r="DQ54" i="265"/>
  <c r="DQ53" i="314"/>
  <c r="DQ55" i="314"/>
  <c r="DQ57" i="314"/>
  <c r="DQ58" i="314"/>
  <c r="DQ59" i="314"/>
  <c r="DQ70" i="314"/>
  <c r="DQ67" i="314"/>
  <c r="DQ68" i="314"/>
  <c r="DQ71" i="314"/>
  <c r="DQ72" i="314"/>
  <c r="DQ55" i="265"/>
  <c r="DQ56" i="265"/>
  <c r="DQ232" i="280"/>
  <c r="DQ58" i="265"/>
  <c r="DQ59" i="265"/>
  <c r="DQ154" i="280"/>
  <c r="DQ155" i="280"/>
  <c r="DQ156" i="280"/>
  <c r="DQ159" i="280"/>
  <c r="DQ160" i="280"/>
  <c r="DQ161" i="280"/>
  <c r="DQ61" i="265"/>
  <c r="DQ179" i="280"/>
  <c r="DQ173" i="280"/>
  <c r="DQ169" i="280"/>
  <c r="DQ170" i="280"/>
  <c r="DQ171" i="280"/>
  <c r="DQ174" i="280"/>
  <c r="DQ175" i="280"/>
  <c r="DQ176" i="280"/>
  <c r="DQ62" i="265"/>
  <c r="DQ63" i="265"/>
  <c r="DQ66" i="265"/>
  <c r="DQ31" i="286"/>
  <c r="DQ22" i="286"/>
  <c r="DQ47" i="286"/>
  <c r="DQ30" i="285"/>
  <c r="DQ31" i="285"/>
  <c r="DQ15" i="265"/>
  <c r="DQ16" i="265"/>
  <c r="DQ18" i="265"/>
  <c r="DQ19" i="265"/>
  <c r="DQ21" i="265"/>
  <c r="DQ10" i="282"/>
  <c r="DQ12" i="282"/>
  <c r="DQ13" i="282"/>
  <c r="DQ23" i="265"/>
  <c r="DQ24" i="265"/>
  <c r="DQ48" i="286"/>
  <c r="DQ49" i="286"/>
  <c r="DQ55" i="286"/>
  <c r="DQ51" i="286"/>
  <c r="DQ52" i="286"/>
  <c r="DQ53" i="286"/>
  <c r="DQ56" i="286"/>
  <c r="DQ57" i="286"/>
  <c r="DQ32" i="286"/>
  <c r="DQ33" i="286"/>
  <c r="DQ80" i="265"/>
  <c r="DQ79" i="314"/>
  <c r="DQ80" i="314"/>
  <c r="DQ81" i="314"/>
  <c r="DQ83" i="265"/>
  <c r="DQ84" i="265"/>
  <c r="DQ33" i="285"/>
  <c r="DQ36" i="285"/>
  <c r="DQ37" i="285"/>
  <c r="DQ76" i="265"/>
  <c r="DQ77" i="265"/>
  <c r="DQ86" i="265"/>
  <c r="DQ100" i="265"/>
  <c r="DQ89" i="265"/>
  <c r="DQ205" i="280"/>
  <c r="DQ206" i="280"/>
  <c r="DQ90" i="265"/>
  <c r="DQ181" i="280"/>
  <c r="DQ165" i="280"/>
  <c r="DQ166" i="280"/>
  <c r="DQ182" i="280"/>
  <c r="DQ183" i="280"/>
  <c r="DQ184" i="280"/>
  <c r="DQ91" i="265"/>
  <c r="DQ87" i="282"/>
  <c r="DQ88" i="282"/>
  <c r="DQ89" i="282"/>
  <c r="DQ90" i="282"/>
  <c r="DQ92" i="265"/>
  <c r="DQ23" i="286"/>
  <c r="DQ24" i="286"/>
  <c r="DQ25" i="286"/>
  <c r="DQ94" i="265"/>
  <c r="DQ95" i="265"/>
  <c r="DQ101" i="265"/>
  <c r="DQ102" i="265"/>
  <c r="DR30" i="286"/>
  <c r="DQ33" i="282"/>
  <c r="DQ34" i="282"/>
  <c r="DR31" i="282"/>
  <c r="DR20" i="282"/>
  <c r="DR22" i="282"/>
  <c r="DR44" i="282"/>
  <c r="DR37" i="282"/>
  <c r="DR202" i="280"/>
  <c r="DR229" i="280"/>
  <c r="DR231" i="280"/>
  <c r="DR38" i="282"/>
  <c r="DR40" i="282"/>
  <c r="DR45" i="282"/>
  <c r="DR46" i="282"/>
  <c r="DR48" i="282"/>
  <c r="DR49" i="282"/>
  <c r="DR58" i="282"/>
  <c r="DR54" i="282"/>
  <c r="DQ51" i="282"/>
  <c r="DQ52" i="282"/>
  <c r="DQ77" i="282"/>
  <c r="DQ78" i="282"/>
  <c r="DQ79" i="282"/>
  <c r="DR76" i="282"/>
  <c r="DR55" i="282"/>
  <c r="DR56" i="282"/>
  <c r="DR59" i="282"/>
  <c r="DR60" i="282"/>
  <c r="DR63" i="282"/>
  <c r="DR65" i="282"/>
  <c r="DR66" i="282"/>
  <c r="DR36" i="265"/>
  <c r="DR37" i="265"/>
  <c r="DR189" i="280"/>
  <c r="DR192" i="280"/>
  <c r="DR195" i="280"/>
  <c r="DR196" i="280"/>
  <c r="DR197" i="280"/>
  <c r="DR43" i="265"/>
  <c r="DR139" i="280"/>
  <c r="DR140" i="280"/>
  <c r="DR143" i="280"/>
  <c r="DR144" i="280"/>
  <c r="DR46" i="265"/>
  <c r="DR48" i="265"/>
  <c r="DR128" i="280"/>
  <c r="DR50" i="265"/>
  <c r="DR104" i="280"/>
  <c r="DR51" i="265"/>
  <c r="DR52" i="265"/>
  <c r="DR45" i="314"/>
  <c r="DR46" i="314"/>
  <c r="DR48" i="314"/>
  <c r="DR50" i="314"/>
  <c r="DR51" i="314"/>
  <c r="DR61" i="314"/>
  <c r="DR35" i="314"/>
  <c r="DR78" i="314"/>
  <c r="DR36" i="314"/>
  <c r="DR38" i="314"/>
  <c r="DR40" i="314"/>
  <c r="DR42" i="314"/>
  <c r="DR62" i="314"/>
  <c r="DR63" i="314"/>
  <c r="DR64" i="314"/>
  <c r="DR54" i="265"/>
  <c r="DR53" i="314"/>
  <c r="DR55" i="314"/>
  <c r="DR57" i="314"/>
  <c r="DR58" i="314"/>
  <c r="DR59" i="314"/>
  <c r="DR70" i="314"/>
  <c r="DR67" i="314"/>
  <c r="DR68" i="314"/>
  <c r="DR71" i="314"/>
  <c r="DR72" i="314"/>
  <c r="DR55" i="265"/>
  <c r="DR56" i="265"/>
  <c r="DR232" i="280"/>
  <c r="DR58" i="265"/>
  <c r="DR59" i="265"/>
  <c r="DR154" i="280"/>
  <c r="DR155" i="280"/>
  <c r="DR156" i="280"/>
  <c r="DR159" i="280"/>
  <c r="DR160" i="280"/>
  <c r="DR161" i="280"/>
  <c r="DR61" i="265"/>
  <c r="DR179" i="280"/>
  <c r="DR173" i="280"/>
  <c r="DR169" i="280"/>
  <c r="DR170" i="280"/>
  <c r="DR171" i="280"/>
  <c r="DR174" i="280"/>
  <c r="DR175" i="280"/>
  <c r="DR176" i="280"/>
  <c r="DR62" i="265"/>
  <c r="DR63" i="265"/>
  <c r="DR66" i="265"/>
  <c r="DR31" i="286"/>
  <c r="DR22" i="286"/>
  <c r="DR47" i="286"/>
  <c r="DR30" i="285"/>
  <c r="DR31" i="285"/>
  <c r="DR15" i="265"/>
  <c r="DR16" i="265"/>
  <c r="DR18" i="265"/>
  <c r="DR19" i="265"/>
  <c r="DR21" i="265"/>
  <c r="DR10" i="282"/>
  <c r="DR12" i="282"/>
  <c r="DR13" i="282"/>
  <c r="DR23" i="265"/>
  <c r="DR24" i="265"/>
  <c r="DR48" i="286"/>
  <c r="DR49" i="286"/>
  <c r="DR55" i="286"/>
  <c r="DR51" i="286"/>
  <c r="DR52" i="286"/>
  <c r="DR53" i="286"/>
  <c r="DR56" i="286"/>
  <c r="DR57" i="286"/>
  <c r="DR32" i="286"/>
  <c r="DR33" i="286"/>
  <c r="DR80" i="265"/>
  <c r="DR79" i="314"/>
  <c r="DR80" i="314"/>
  <c r="DR81" i="314"/>
  <c r="DR83" i="265"/>
  <c r="DR84" i="265"/>
  <c r="DR33" i="285"/>
  <c r="DR36" i="285"/>
  <c r="DR37" i="285"/>
  <c r="DR76" i="265"/>
  <c r="DR77" i="265"/>
  <c r="DR86" i="265"/>
  <c r="DR100" i="265"/>
  <c r="DR89" i="265"/>
  <c r="DR205" i="280"/>
  <c r="DR206" i="280"/>
  <c r="DR90" i="265"/>
  <c r="DR181" i="280"/>
  <c r="DR165" i="280"/>
  <c r="DR166" i="280"/>
  <c r="DR182" i="280"/>
  <c r="DR183" i="280"/>
  <c r="DR184" i="280"/>
  <c r="DR91" i="265"/>
  <c r="DR87" i="282"/>
  <c r="DR88" i="282"/>
  <c r="DR89" i="282"/>
  <c r="DR90" i="282"/>
  <c r="DR92" i="265"/>
  <c r="DR23" i="286"/>
  <c r="DR24" i="286"/>
  <c r="DR25" i="286"/>
  <c r="DR94" i="265"/>
  <c r="DR95" i="265"/>
  <c r="DR101" i="265"/>
  <c r="DR102" i="265"/>
  <c r="DS30" i="286"/>
  <c r="DR33" i="282"/>
  <c r="DR34" i="282"/>
  <c r="DS31" i="282"/>
  <c r="DS20" i="282"/>
  <c r="DS22" i="282"/>
  <c r="DS44" i="282"/>
  <c r="DS37" i="282"/>
  <c r="DS202" i="280"/>
  <c r="DS229" i="280"/>
  <c r="DS231" i="280"/>
  <c r="DS38" i="282"/>
  <c r="DS40" i="282"/>
  <c r="DS45" i="282"/>
  <c r="DS46" i="282"/>
  <c r="DS48" i="282"/>
  <c r="DS49" i="282"/>
  <c r="DS58" i="282"/>
  <c r="DS54" i="282"/>
  <c r="DR51" i="282"/>
  <c r="DR52" i="282"/>
  <c r="DR77" i="282"/>
  <c r="DR78" i="282"/>
  <c r="DR79" i="282"/>
  <c r="DS76" i="282"/>
  <c r="DS55" i="282"/>
  <c r="DS56" i="282"/>
  <c r="DS59" i="282"/>
  <c r="DS60" i="282"/>
  <c r="DS63" i="282"/>
  <c r="DS65" i="282"/>
  <c r="DS66" i="282"/>
  <c r="DS36" i="265"/>
  <c r="DS37" i="265"/>
  <c r="DS189" i="280"/>
  <c r="DS192" i="280"/>
  <c r="DS195" i="280"/>
  <c r="DS196" i="280"/>
  <c r="DS197" i="280"/>
  <c r="DS43" i="265"/>
  <c r="DS139" i="280"/>
  <c r="DS140" i="280"/>
  <c r="DS143" i="280"/>
  <c r="DS144" i="280"/>
  <c r="DS46" i="265"/>
  <c r="DS48" i="265"/>
  <c r="DS128" i="280"/>
  <c r="DS50" i="265"/>
  <c r="DS104" i="280"/>
  <c r="DS51" i="265"/>
  <c r="DS52" i="265"/>
  <c r="DS45" i="314"/>
  <c r="DS46" i="314"/>
  <c r="DS48" i="314"/>
  <c r="DS50" i="314"/>
  <c r="DS51" i="314"/>
  <c r="DS61" i="314"/>
  <c r="DS35" i="314"/>
  <c r="DS78" i="314"/>
  <c r="DS36" i="314"/>
  <c r="DS38" i="314"/>
  <c r="DS40" i="314"/>
  <c r="DS42" i="314"/>
  <c r="DS62" i="314"/>
  <c r="DS63" i="314"/>
  <c r="DS64" i="314"/>
  <c r="DS54" i="265"/>
  <c r="DS53" i="314"/>
  <c r="DS55" i="314"/>
  <c r="DS57" i="314"/>
  <c r="DS58" i="314"/>
  <c r="DS59" i="314"/>
  <c r="DS70" i="314"/>
  <c r="DS67" i="314"/>
  <c r="DS68" i="314"/>
  <c r="DS71" i="314"/>
  <c r="DS72" i="314"/>
  <c r="DS55" i="265"/>
  <c r="DS56" i="265"/>
  <c r="DS232" i="280"/>
  <c r="DS58" i="265"/>
  <c r="DS59" i="265"/>
  <c r="DS154" i="280"/>
  <c r="DS155" i="280"/>
  <c r="DS156" i="280"/>
  <c r="DS159" i="280"/>
  <c r="DS160" i="280"/>
  <c r="DS161" i="280"/>
  <c r="DS61" i="265"/>
  <c r="DS179" i="280"/>
  <c r="DS173" i="280"/>
  <c r="DS169" i="280"/>
  <c r="DS170" i="280"/>
  <c r="DS171" i="280"/>
  <c r="DS174" i="280"/>
  <c r="DS175" i="280"/>
  <c r="DS176" i="280"/>
  <c r="DS62" i="265"/>
  <c r="DS63" i="265"/>
  <c r="DS66" i="265"/>
  <c r="DS31" i="286"/>
  <c r="DS22" i="286"/>
  <c r="DS47" i="286"/>
  <c r="DS30" i="285"/>
  <c r="DS31" i="285"/>
  <c r="DS15" i="265"/>
  <c r="DS16" i="265"/>
  <c r="DS18" i="265"/>
  <c r="DS19" i="265"/>
  <c r="DS21" i="265"/>
  <c r="DS10" i="282"/>
  <c r="DS12" i="282"/>
  <c r="DS13" i="282"/>
  <c r="DS23" i="265"/>
  <c r="DS24" i="265"/>
  <c r="DS48" i="286"/>
  <c r="DS49" i="286"/>
  <c r="DS55" i="286"/>
  <c r="DS51" i="286"/>
  <c r="DS52" i="286"/>
  <c r="DS53" i="286"/>
  <c r="DS56" i="286"/>
  <c r="DS57" i="286"/>
  <c r="DS32" i="286"/>
  <c r="DS33" i="286"/>
  <c r="DS80" i="265"/>
  <c r="DS79" i="314"/>
  <c r="DS80" i="314"/>
  <c r="DS81" i="314"/>
  <c r="DS83" i="265"/>
  <c r="DS84" i="265"/>
  <c r="DS33" i="285"/>
  <c r="DS36" i="285"/>
  <c r="DS37" i="285"/>
  <c r="DS76" i="265"/>
  <c r="DS77" i="265"/>
  <c r="DS86" i="265"/>
  <c r="DS100" i="265"/>
  <c r="DS89" i="265"/>
  <c r="DS205" i="280"/>
  <c r="DS206" i="280"/>
  <c r="DS90" i="265"/>
  <c r="DS181" i="280"/>
  <c r="DS165" i="280"/>
  <c r="DS166" i="280"/>
  <c r="DS182" i="280"/>
  <c r="DS183" i="280"/>
  <c r="DS184" i="280"/>
  <c r="DS91" i="265"/>
  <c r="DS87" i="282"/>
  <c r="DS88" i="282"/>
  <c r="DS89" i="282"/>
  <c r="DS90" i="282"/>
  <c r="DS92" i="265"/>
  <c r="DS23" i="286"/>
  <c r="DS24" i="286"/>
  <c r="DS25" i="286"/>
  <c r="DS94" i="265"/>
  <c r="DS95" i="265"/>
  <c r="DS101" i="265"/>
  <c r="DS102" i="265"/>
  <c r="DT30" i="286"/>
  <c r="DS33" i="282"/>
  <c r="DS34" i="282"/>
  <c r="DT31" i="282"/>
  <c r="DT20" i="282"/>
  <c r="DT22" i="282"/>
  <c r="DT44" i="282"/>
  <c r="DT37" i="282"/>
  <c r="DT202" i="280"/>
  <c r="DT229" i="280"/>
  <c r="DT231" i="280"/>
  <c r="DT38" i="282"/>
  <c r="DT40" i="282"/>
  <c r="DT45" i="282"/>
  <c r="DT46" i="282"/>
  <c r="DT48" i="282"/>
  <c r="DT49" i="282"/>
  <c r="DT58" i="282"/>
  <c r="DT54" i="282"/>
  <c r="DS51" i="282"/>
  <c r="DS52" i="282"/>
  <c r="DS77" i="282"/>
  <c r="DS78" i="282"/>
  <c r="DS79" i="282"/>
  <c r="DT76" i="282"/>
  <c r="DT55" i="282"/>
  <c r="DT56" i="282"/>
  <c r="DT59" i="282"/>
  <c r="DT60" i="282"/>
  <c r="DT63" i="282"/>
  <c r="DT65" i="282"/>
  <c r="DT66" i="282"/>
  <c r="DT36" i="265"/>
  <c r="DT37" i="265"/>
  <c r="DT189" i="280"/>
  <c r="DT192" i="280"/>
  <c r="DT195" i="280"/>
  <c r="DT196" i="280"/>
  <c r="DT197" i="280"/>
  <c r="DT43" i="265"/>
  <c r="DT139" i="280"/>
  <c r="DT140" i="280"/>
  <c r="DT143" i="280"/>
  <c r="DT144" i="280"/>
  <c r="DT46" i="265"/>
  <c r="DT48" i="265"/>
  <c r="DT128" i="280"/>
  <c r="DT50" i="265"/>
  <c r="DT104" i="280"/>
  <c r="DT51" i="265"/>
  <c r="DT52" i="265"/>
  <c r="DT45" i="314"/>
  <c r="DT46" i="314"/>
  <c r="DT48" i="314"/>
  <c r="DT50" i="314"/>
  <c r="DT51" i="314"/>
  <c r="DT61" i="314"/>
  <c r="DT35" i="314"/>
  <c r="DT78" i="314"/>
  <c r="DT36" i="314"/>
  <c r="DT38" i="314"/>
  <c r="DT40" i="314"/>
  <c r="DT42" i="314"/>
  <c r="DT62" i="314"/>
  <c r="DT63" i="314"/>
  <c r="DT64" i="314"/>
  <c r="DT54" i="265"/>
  <c r="DT53" i="314"/>
  <c r="DT55" i="314"/>
  <c r="DT57" i="314"/>
  <c r="DT58" i="314"/>
  <c r="DT59" i="314"/>
  <c r="DT70" i="314"/>
  <c r="DT67" i="314"/>
  <c r="DT68" i="314"/>
  <c r="DT71" i="314"/>
  <c r="DT72" i="314"/>
  <c r="DT55" i="265"/>
  <c r="DT56" i="265"/>
  <c r="DT232" i="280"/>
  <c r="DT58" i="265"/>
  <c r="DT59" i="265"/>
  <c r="DT154" i="280"/>
  <c r="DT155" i="280"/>
  <c r="DT156" i="280"/>
  <c r="DT159" i="280"/>
  <c r="DT160" i="280"/>
  <c r="DT161" i="280"/>
  <c r="DT61" i="265"/>
  <c r="DT179" i="280"/>
  <c r="DT173" i="280"/>
  <c r="DT169" i="280"/>
  <c r="DT170" i="280"/>
  <c r="DT171" i="280"/>
  <c r="DT174" i="280"/>
  <c r="DT175" i="280"/>
  <c r="DT176" i="280"/>
  <c r="DT62" i="265"/>
  <c r="DT63" i="265"/>
  <c r="DT66" i="265"/>
  <c r="DT31" i="286"/>
  <c r="DT22" i="286"/>
  <c r="DT47" i="286"/>
  <c r="DT30" i="285"/>
  <c r="DT31" i="285"/>
  <c r="DT15" i="265"/>
  <c r="DT16" i="265"/>
  <c r="DT18" i="265"/>
  <c r="DT19" i="265"/>
  <c r="DT21" i="265"/>
  <c r="DT10" i="282"/>
  <c r="DT12" i="282"/>
  <c r="DT13" i="282"/>
  <c r="DT23" i="265"/>
  <c r="DT24" i="265"/>
  <c r="DT48" i="286"/>
  <c r="DT49" i="286"/>
  <c r="DT55" i="286"/>
  <c r="DT51" i="286"/>
  <c r="DT52" i="286"/>
  <c r="DT53" i="286"/>
  <c r="DT56" i="286"/>
  <c r="DT57" i="286"/>
  <c r="DT32" i="286"/>
  <c r="DT33" i="286"/>
  <c r="DT80" i="265"/>
  <c r="DT79" i="314"/>
  <c r="DT80" i="314"/>
  <c r="DT81" i="314"/>
  <c r="DT83" i="265"/>
  <c r="DT84" i="265"/>
  <c r="DT33" i="285"/>
  <c r="DT36" i="285"/>
  <c r="DT37" i="285"/>
  <c r="DT76" i="265"/>
  <c r="DT77" i="265"/>
  <c r="DT86" i="265"/>
  <c r="DT100" i="265"/>
  <c r="DT89" i="265"/>
  <c r="DT205" i="280"/>
  <c r="DT206" i="280"/>
  <c r="DT90" i="265"/>
  <c r="DT181" i="280"/>
  <c r="DT165" i="280"/>
  <c r="DT166" i="280"/>
  <c r="DT182" i="280"/>
  <c r="DT183" i="280"/>
  <c r="DT184" i="280"/>
  <c r="DT91" i="265"/>
  <c r="DT87" i="282"/>
  <c r="DT88" i="282"/>
  <c r="DT89" i="282"/>
  <c r="DT90" i="282"/>
  <c r="DT92" i="265"/>
  <c r="DT23" i="286"/>
  <c r="DT24" i="286"/>
  <c r="DT25" i="286"/>
  <c r="DT94" i="265"/>
  <c r="DT95" i="265"/>
  <c r="DT101" i="265"/>
  <c r="DT102" i="265"/>
  <c r="DU30" i="286"/>
  <c r="DT33" i="282"/>
  <c r="DT34" i="282"/>
  <c r="DU31" i="282"/>
  <c r="DU20" i="282"/>
  <c r="DU22" i="282"/>
  <c r="DU44" i="282"/>
  <c r="DU37" i="282"/>
  <c r="DU202" i="280"/>
  <c r="DU229" i="280"/>
  <c r="DU231" i="280"/>
  <c r="DU38" i="282"/>
  <c r="DU40" i="282"/>
  <c r="DU45" i="282"/>
  <c r="DU46" i="282"/>
  <c r="DU48" i="282"/>
  <c r="DU49" i="282"/>
  <c r="DU58" i="282"/>
  <c r="DU54" i="282"/>
  <c r="DT51" i="282"/>
  <c r="DT52" i="282"/>
  <c r="DT77" i="282"/>
  <c r="DT78" i="282"/>
  <c r="DT79" i="282"/>
  <c r="DU76" i="282"/>
  <c r="DU55" i="282"/>
  <c r="DU56" i="282"/>
  <c r="DU59" i="282"/>
  <c r="DU60" i="282"/>
  <c r="DU63" i="282"/>
  <c r="DU65" i="282"/>
  <c r="DU66" i="282"/>
  <c r="DU36" i="265"/>
  <c r="DU37" i="265"/>
  <c r="DU189" i="280"/>
  <c r="DU192" i="280"/>
  <c r="DU195" i="280"/>
  <c r="DU196" i="280"/>
  <c r="DU197" i="280"/>
  <c r="DU43" i="265"/>
  <c r="DU139" i="280"/>
  <c r="DU140" i="280"/>
  <c r="DU143" i="280"/>
  <c r="DU144" i="280"/>
  <c r="DU46" i="265"/>
  <c r="DU48" i="265"/>
  <c r="DU128" i="280"/>
  <c r="DU50" i="265"/>
  <c r="DU104" i="280"/>
  <c r="DU51" i="265"/>
  <c r="DU52" i="265"/>
  <c r="DU45" i="314"/>
  <c r="DU46" i="314"/>
  <c r="DU48" i="314"/>
  <c r="DU50" i="314"/>
  <c r="DU51" i="314"/>
  <c r="DU61" i="314"/>
  <c r="DU35" i="314"/>
  <c r="DU78" i="314"/>
  <c r="DU36" i="314"/>
  <c r="DU38" i="314"/>
  <c r="DU40" i="314"/>
  <c r="DU42" i="314"/>
  <c r="DU62" i="314"/>
  <c r="DU63" i="314"/>
  <c r="DU64" i="314"/>
  <c r="DU54" i="265"/>
  <c r="DU53" i="314"/>
  <c r="DU55" i="314"/>
  <c r="DU57" i="314"/>
  <c r="DU58" i="314"/>
  <c r="DU59" i="314"/>
  <c r="DU70" i="314"/>
  <c r="DU67" i="314"/>
  <c r="DU68" i="314"/>
  <c r="DU71" i="314"/>
  <c r="DU72" i="314"/>
  <c r="DU55" i="265"/>
  <c r="DU56" i="265"/>
  <c r="DU232" i="280"/>
  <c r="DU58" i="265"/>
  <c r="DU59" i="265"/>
  <c r="DU154" i="280"/>
  <c r="DU155" i="280"/>
  <c r="DU156" i="280"/>
  <c r="DU159" i="280"/>
  <c r="DU160" i="280"/>
  <c r="DU161" i="280"/>
  <c r="DU61" i="265"/>
  <c r="DU179" i="280"/>
  <c r="DU173" i="280"/>
  <c r="DU169" i="280"/>
  <c r="DU170" i="280"/>
  <c r="DU171" i="280"/>
  <c r="DU174" i="280"/>
  <c r="DU175" i="280"/>
  <c r="DU176" i="280"/>
  <c r="DU62" i="265"/>
  <c r="DU63" i="265"/>
  <c r="DU66" i="265"/>
  <c r="DU31" i="286"/>
  <c r="DU22" i="286"/>
  <c r="DU47" i="286"/>
  <c r="DU30" i="285"/>
  <c r="DU31" i="285"/>
  <c r="DU15" i="265"/>
  <c r="DU16" i="265"/>
  <c r="DU18" i="265"/>
  <c r="DU19" i="265"/>
  <c r="DU21" i="265"/>
  <c r="DU10" i="282"/>
  <c r="DU12" i="282"/>
  <c r="DU13" i="282"/>
  <c r="DU23" i="265"/>
  <c r="DU24" i="265"/>
  <c r="DU48" i="286"/>
  <c r="DU49" i="286"/>
  <c r="DU55" i="286"/>
  <c r="DU51" i="286"/>
  <c r="DU52" i="286"/>
  <c r="DU53" i="286"/>
  <c r="DU56" i="286"/>
  <c r="DU57" i="286"/>
  <c r="DU32" i="286"/>
  <c r="DU33" i="286"/>
  <c r="DU80" i="265"/>
  <c r="DU79" i="314"/>
  <c r="DU80" i="314"/>
  <c r="DU81" i="314"/>
  <c r="DU83" i="265"/>
  <c r="DU84" i="265"/>
  <c r="DU33" i="285"/>
  <c r="DU36" i="285"/>
  <c r="DU37" i="285"/>
  <c r="DU76" i="265"/>
  <c r="DU77" i="265"/>
  <c r="DU86" i="265"/>
  <c r="DU100" i="265"/>
  <c r="DU89" i="265"/>
  <c r="DU205" i="280"/>
  <c r="DU206" i="280"/>
  <c r="DU90" i="265"/>
  <c r="DU181" i="280"/>
  <c r="DU165" i="280"/>
  <c r="DU166" i="280"/>
  <c r="DU182" i="280"/>
  <c r="DU183" i="280"/>
  <c r="DU184" i="280"/>
  <c r="DU91" i="265"/>
  <c r="DU87" i="282"/>
  <c r="DU88" i="282"/>
  <c r="DU89" i="282"/>
  <c r="DU90" i="282"/>
  <c r="DU92" i="265"/>
  <c r="DU23" i="286"/>
  <c r="DU24" i="286"/>
  <c r="DU25" i="286"/>
  <c r="DU94" i="265"/>
  <c r="DU95" i="265"/>
  <c r="DU101" i="265"/>
  <c r="DU102" i="265"/>
  <c r="DV30" i="286"/>
  <c r="DU33" i="282"/>
  <c r="DU34" i="282"/>
  <c r="DV31" i="282"/>
  <c r="DV20" i="282"/>
  <c r="DV22" i="282"/>
  <c r="DV44" i="282"/>
  <c r="DV37" i="282"/>
  <c r="DV202" i="280"/>
  <c r="DV229" i="280"/>
  <c r="DV231" i="280"/>
  <c r="DV38" i="282"/>
  <c r="DV40" i="282"/>
  <c r="DV45" i="282"/>
  <c r="DV46" i="282"/>
  <c r="DV48" i="282"/>
  <c r="DV49" i="282"/>
  <c r="DV58" i="282"/>
  <c r="DV54" i="282"/>
  <c r="DU51" i="282"/>
  <c r="DU52" i="282"/>
  <c r="DU77" i="282"/>
  <c r="DU78" i="282"/>
  <c r="DU79" i="282"/>
  <c r="DV76" i="282"/>
  <c r="DV55" i="282"/>
  <c r="DV56" i="282"/>
  <c r="DV59" i="282"/>
  <c r="DV60" i="282"/>
  <c r="DV63" i="282"/>
  <c r="DV65" i="282"/>
  <c r="DV66" i="282"/>
  <c r="DV36" i="265"/>
  <c r="DV37" i="265"/>
  <c r="DV189" i="280"/>
  <c r="DV192" i="280"/>
  <c r="DV195" i="280"/>
  <c r="DV196" i="280"/>
  <c r="DV197" i="280"/>
  <c r="DV43" i="265"/>
  <c r="DV139" i="280"/>
  <c r="DV140" i="280"/>
  <c r="DV143" i="280"/>
  <c r="DV144" i="280"/>
  <c r="DV46" i="265"/>
  <c r="DV48" i="265"/>
  <c r="DV128" i="280"/>
  <c r="DV50" i="265"/>
  <c r="DV104" i="280"/>
  <c r="DV51" i="265"/>
  <c r="DV52" i="265"/>
  <c r="DV45" i="314"/>
  <c r="DV46" i="314"/>
  <c r="DV48" i="314"/>
  <c r="DV50" i="314"/>
  <c r="DV51" i="314"/>
  <c r="DV61" i="314"/>
  <c r="DV35" i="314"/>
  <c r="DV78" i="314"/>
  <c r="DV36" i="314"/>
  <c r="DV38" i="314"/>
  <c r="DV40" i="314"/>
  <c r="DV42" i="314"/>
  <c r="DV62" i="314"/>
  <c r="DV63" i="314"/>
  <c r="DV64" i="314"/>
  <c r="DV54" i="265"/>
  <c r="DV53" i="314"/>
  <c r="DV55" i="314"/>
  <c r="DV57" i="314"/>
  <c r="DV58" i="314"/>
  <c r="DV59" i="314"/>
  <c r="DV70" i="314"/>
  <c r="DV67" i="314"/>
  <c r="DV68" i="314"/>
  <c r="DV71" i="314"/>
  <c r="DV72" i="314"/>
  <c r="DV55" i="265"/>
  <c r="DV56" i="265"/>
  <c r="DV232" i="280"/>
  <c r="DV58" i="265"/>
  <c r="DV59" i="265"/>
  <c r="DV154" i="280"/>
  <c r="DV155" i="280"/>
  <c r="DV156" i="280"/>
  <c r="DV159" i="280"/>
  <c r="DV160" i="280"/>
  <c r="DV161" i="280"/>
  <c r="DV61" i="265"/>
  <c r="DV179" i="280"/>
  <c r="DV173" i="280"/>
  <c r="DV169" i="280"/>
  <c r="DV170" i="280"/>
  <c r="DV171" i="280"/>
  <c r="DV174" i="280"/>
  <c r="DV175" i="280"/>
  <c r="DV176" i="280"/>
  <c r="DV62" i="265"/>
  <c r="DV63" i="265"/>
  <c r="DV66" i="265"/>
  <c r="DV31" i="286"/>
  <c r="DV22" i="286"/>
  <c r="DV47" i="286"/>
  <c r="DV30" i="285"/>
  <c r="DV31" i="285"/>
  <c r="DV15" i="265"/>
  <c r="DV16" i="265"/>
  <c r="DV18" i="265"/>
  <c r="DV19" i="265"/>
  <c r="DV21" i="265"/>
  <c r="DV10" i="282"/>
  <c r="DV12" i="282"/>
  <c r="DV13" i="282"/>
  <c r="DV23" i="265"/>
  <c r="DV24" i="265"/>
  <c r="DV48" i="286"/>
  <c r="DV49" i="286"/>
  <c r="DV55" i="286"/>
  <c r="DV51" i="286"/>
  <c r="DV52" i="286"/>
  <c r="DV53" i="286"/>
  <c r="DV56" i="286"/>
  <c r="DV57" i="286"/>
  <c r="DV32" i="286"/>
  <c r="DV33" i="286"/>
  <c r="DV80" i="265"/>
  <c r="DV79" i="314"/>
  <c r="DV80" i="314"/>
  <c r="DV81" i="314"/>
  <c r="DV83" i="265"/>
  <c r="DV84" i="265"/>
  <c r="DV33" i="285"/>
  <c r="DV36" i="285"/>
  <c r="DV37" i="285"/>
  <c r="DV76" i="265"/>
  <c r="DV77" i="265"/>
  <c r="DV86" i="265"/>
  <c r="DV100" i="265"/>
  <c r="DV89" i="265"/>
  <c r="DV205" i="280"/>
  <c r="DV206" i="280"/>
  <c r="DV90" i="265"/>
  <c r="DV181" i="280"/>
  <c r="DV165" i="280"/>
  <c r="DV166" i="280"/>
  <c r="DV182" i="280"/>
  <c r="DV183" i="280"/>
  <c r="DV184" i="280"/>
  <c r="DV91" i="265"/>
  <c r="DV87" i="282"/>
  <c r="DV88" i="282"/>
  <c r="DV89" i="282"/>
  <c r="DV90" i="282"/>
  <c r="DV92" i="265"/>
  <c r="DV23" i="286"/>
  <c r="DV24" i="286"/>
  <c r="DV25" i="286"/>
  <c r="DV94" i="265"/>
  <c r="DV95" i="265"/>
  <c r="DV101" i="265"/>
  <c r="DV102" i="265"/>
  <c r="DW30" i="286"/>
  <c r="DV33" i="282"/>
  <c r="DV34" i="282"/>
  <c r="DW31" i="282"/>
  <c r="DW20" i="282"/>
  <c r="DW22" i="282"/>
  <c r="DW44" i="282"/>
  <c r="DW37" i="282"/>
  <c r="DW202" i="280"/>
  <c r="DW229" i="280"/>
  <c r="DW231" i="280"/>
  <c r="DW38" i="282"/>
  <c r="DW40" i="282"/>
  <c r="DW45" i="282"/>
  <c r="DW46" i="282"/>
  <c r="DW48" i="282"/>
  <c r="DW49" i="282"/>
  <c r="DW58" i="282"/>
  <c r="DW54" i="282"/>
  <c r="DV51" i="282"/>
  <c r="DV52" i="282"/>
  <c r="DV77" i="282"/>
  <c r="DV78" i="282"/>
  <c r="DV79" i="282"/>
  <c r="DW76" i="282"/>
  <c r="DW55" i="282"/>
  <c r="DW56" i="282"/>
  <c r="DW59" i="282"/>
  <c r="DW60" i="282"/>
  <c r="DW63" i="282"/>
  <c r="DW65" i="282"/>
  <c r="DW66" i="282"/>
  <c r="DW36" i="265"/>
  <c r="DW37" i="265"/>
  <c r="DW189" i="280"/>
  <c r="DW192" i="280"/>
  <c r="DW195" i="280"/>
  <c r="DW196" i="280"/>
  <c r="DW197" i="280"/>
  <c r="DW43" i="265"/>
  <c r="DW139" i="280"/>
  <c r="DW140" i="280"/>
  <c r="DW143" i="280"/>
  <c r="DW144" i="280"/>
  <c r="DW46" i="265"/>
  <c r="DW48" i="265"/>
  <c r="DW128" i="280"/>
  <c r="DW50" i="265"/>
  <c r="DW104" i="280"/>
  <c r="DW51" i="265"/>
  <c r="DW52" i="265"/>
  <c r="DW45" i="314"/>
  <c r="DW46" i="314"/>
  <c r="DW48" i="314"/>
  <c r="DW50" i="314"/>
  <c r="DW51" i="314"/>
  <c r="DW61" i="314"/>
  <c r="DW35" i="314"/>
  <c r="DW78" i="314"/>
  <c r="DW36" i="314"/>
  <c r="DW38" i="314"/>
  <c r="DW40" i="314"/>
  <c r="DW42" i="314"/>
  <c r="DW62" i="314"/>
  <c r="DW63" i="314"/>
  <c r="DW64" i="314"/>
  <c r="DW54" i="265"/>
  <c r="DW53" i="314"/>
  <c r="DW55" i="314"/>
  <c r="DW57" i="314"/>
  <c r="DW58" i="314"/>
  <c r="DW59" i="314"/>
  <c r="DW70" i="314"/>
  <c r="DW67" i="314"/>
  <c r="DW68" i="314"/>
  <c r="DW71" i="314"/>
  <c r="DW72" i="314"/>
  <c r="DW55" i="265"/>
  <c r="DW56" i="265"/>
  <c r="DW232" i="280"/>
  <c r="DW58" i="265"/>
  <c r="DW59" i="265"/>
  <c r="DW154" i="280"/>
  <c r="DW155" i="280"/>
  <c r="DW156" i="280"/>
  <c r="DW159" i="280"/>
  <c r="DW160" i="280"/>
  <c r="DW161" i="280"/>
  <c r="DW61" i="265"/>
  <c r="DW179" i="280"/>
  <c r="DW173" i="280"/>
  <c r="DW169" i="280"/>
  <c r="DW170" i="280"/>
  <c r="DW171" i="280"/>
  <c r="DW174" i="280"/>
  <c r="DW175" i="280"/>
  <c r="DW176" i="280"/>
  <c r="DW62" i="265"/>
  <c r="DW63" i="265"/>
  <c r="DW66" i="265"/>
  <c r="DW31" i="286"/>
  <c r="DW22" i="286"/>
  <c r="DW47" i="286"/>
  <c r="DW30" i="285"/>
  <c r="DW31" i="285"/>
  <c r="DW15" i="265"/>
  <c r="DW16" i="265"/>
  <c r="DW18" i="265"/>
  <c r="DW19" i="265"/>
  <c r="DW21" i="265"/>
  <c r="DW10" i="282"/>
  <c r="DW12" i="282"/>
  <c r="DW13" i="282"/>
  <c r="DW23" i="265"/>
  <c r="DW24" i="265"/>
  <c r="DW48" i="286"/>
  <c r="DW49" i="286"/>
  <c r="DW55" i="286"/>
  <c r="DW51" i="286"/>
  <c r="DW52" i="286"/>
  <c r="DW53" i="286"/>
  <c r="DW56" i="286"/>
  <c r="DW57" i="286"/>
  <c r="DW32" i="286"/>
  <c r="DW33" i="286"/>
  <c r="DW80" i="265"/>
  <c r="DW79" i="314"/>
  <c r="DW80" i="314"/>
  <c r="DW81" i="314"/>
  <c r="DW83" i="265"/>
  <c r="DW84" i="265"/>
  <c r="DW33" i="285"/>
  <c r="DW36" i="285"/>
  <c r="DW37" i="285"/>
  <c r="DW76" i="265"/>
  <c r="DW77" i="265"/>
  <c r="DW86" i="265"/>
  <c r="DW100" i="265"/>
  <c r="DW89" i="265"/>
  <c r="DW205" i="280"/>
  <c r="DW206" i="280"/>
  <c r="DW90" i="265"/>
  <c r="DW181" i="280"/>
  <c r="DW165" i="280"/>
  <c r="DW166" i="280"/>
  <c r="DW182" i="280"/>
  <c r="DW183" i="280"/>
  <c r="DW184" i="280"/>
  <c r="DW91" i="265"/>
  <c r="DW87" i="282"/>
  <c r="DW88" i="282"/>
  <c r="DW89" i="282"/>
  <c r="DW90" i="282"/>
  <c r="DW92" i="265"/>
  <c r="DW23" i="286"/>
  <c r="DW24" i="286"/>
  <c r="DW25" i="286"/>
  <c r="DW94" i="265"/>
  <c r="DW95" i="265"/>
  <c r="DW101" i="265"/>
  <c r="DW102" i="265"/>
  <c r="DX30" i="286"/>
  <c r="DW33" i="282"/>
  <c r="DW34" i="282"/>
  <c r="DX31" i="282"/>
  <c r="DX20" i="282"/>
  <c r="DX22" i="282"/>
  <c r="DX44" i="282"/>
  <c r="DX37" i="282"/>
  <c r="DX202" i="280"/>
  <c r="DX229" i="280"/>
  <c r="DX231" i="280"/>
  <c r="DX38" i="282"/>
  <c r="DX40" i="282"/>
  <c r="DX45" i="282"/>
  <c r="DX46" i="282"/>
  <c r="DX48" i="282"/>
  <c r="DX49" i="282"/>
  <c r="DX58" i="282"/>
  <c r="DX54" i="282"/>
  <c r="DW51" i="282"/>
  <c r="DW52" i="282"/>
  <c r="DW77" i="282"/>
  <c r="DW78" i="282"/>
  <c r="DW79" i="282"/>
  <c r="DX76" i="282"/>
  <c r="DX55" i="282"/>
  <c r="DX56" i="282"/>
  <c r="DX59" i="282"/>
  <c r="DX60" i="282"/>
  <c r="DX63" i="282"/>
  <c r="DX65" i="282"/>
  <c r="DX66" i="282"/>
  <c r="DX36" i="265"/>
  <c r="DX37" i="265"/>
  <c r="DX189" i="280"/>
  <c r="DX192" i="280"/>
  <c r="DX195" i="280"/>
  <c r="DX196" i="280"/>
  <c r="DX197" i="280"/>
  <c r="DX43" i="265"/>
  <c r="DX139" i="280"/>
  <c r="DX140" i="280"/>
  <c r="DX143" i="280"/>
  <c r="DX144" i="280"/>
  <c r="DX46" i="265"/>
  <c r="DX48" i="265"/>
  <c r="DX128" i="280"/>
  <c r="DX50" i="265"/>
  <c r="DX104" i="280"/>
  <c r="DX51" i="265"/>
  <c r="DX52" i="265"/>
  <c r="DX45" i="314"/>
  <c r="DX46" i="314"/>
  <c r="DX48" i="314"/>
  <c r="DX50" i="314"/>
  <c r="DX51" i="314"/>
  <c r="DX61" i="314"/>
  <c r="DX35" i="314"/>
  <c r="DX78" i="314"/>
  <c r="DX36" i="314"/>
  <c r="DX38" i="314"/>
  <c r="DX40" i="314"/>
  <c r="DX42" i="314"/>
  <c r="DX62" i="314"/>
  <c r="DX63" i="314"/>
  <c r="DX64" i="314"/>
  <c r="DX54" i="265"/>
  <c r="DX53" i="314"/>
  <c r="DX55" i="314"/>
  <c r="DX57" i="314"/>
  <c r="DX58" i="314"/>
  <c r="DX59" i="314"/>
  <c r="DX70" i="314"/>
  <c r="DX67" i="314"/>
  <c r="DX68" i="314"/>
  <c r="DX71" i="314"/>
  <c r="DX72" i="314"/>
  <c r="DX55" i="265"/>
  <c r="DX56" i="265"/>
  <c r="DX232" i="280"/>
  <c r="DX58" i="265"/>
  <c r="DX59" i="265"/>
  <c r="DX154" i="280"/>
  <c r="DX155" i="280"/>
  <c r="DX156" i="280"/>
  <c r="DX159" i="280"/>
  <c r="DX160" i="280"/>
  <c r="DX161" i="280"/>
  <c r="DX61" i="265"/>
  <c r="DX179" i="280"/>
  <c r="DX173" i="280"/>
  <c r="DX169" i="280"/>
  <c r="DX170" i="280"/>
  <c r="DX171" i="280"/>
  <c r="DX174" i="280"/>
  <c r="DX175" i="280"/>
  <c r="DX176" i="280"/>
  <c r="DX62" i="265"/>
  <c r="DX63" i="265"/>
  <c r="DX66" i="265"/>
  <c r="DX31" i="286"/>
  <c r="DX22" i="286"/>
  <c r="DX47" i="286"/>
  <c r="DX30" i="285"/>
  <c r="DX31" i="285"/>
  <c r="DX15" i="265"/>
  <c r="DX16" i="265"/>
  <c r="DX18" i="265"/>
  <c r="DX19" i="265"/>
  <c r="DX21" i="265"/>
  <c r="DX10" i="282"/>
  <c r="DX12" i="282"/>
  <c r="DX13" i="282"/>
  <c r="DX23" i="265"/>
  <c r="DX24" i="265"/>
  <c r="DX48" i="286"/>
  <c r="DX49" i="286"/>
  <c r="DX55" i="286"/>
  <c r="DX51" i="286"/>
  <c r="DX52" i="286"/>
  <c r="DX53" i="286"/>
  <c r="DX56" i="286"/>
  <c r="DX57" i="286"/>
  <c r="DX32" i="286"/>
  <c r="DX33" i="286"/>
  <c r="DX80" i="265"/>
  <c r="DX79" i="314"/>
  <c r="DX80" i="314"/>
  <c r="DX81" i="314"/>
  <c r="DX83" i="265"/>
  <c r="DX84" i="265"/>
  <c r="DX33" i="285"/>
  <c r="DX36" i="285"/>
  <c r="DX37" i="285"/>
  <c r="DX76" i="265"/>
  <c r="DX77" i="265"/>
  <c r="DX86" i="265"/>
  <c r="DX100" i="265"/>
  <c r="DX89" i="265"/>
  <c r="DX205" i="280"/>
  <c r="DX206" i="280"/>
  <c r="DX90" i="265"/>
  <c r="DX181" i="280"/>
  <c r="DX165" i="280"/>
  <c r="DX166" i="280"/>
  <c r="DX182" i="280"/>
  <c r="DX183" i="280"/>
  <c r="DX184" i="280"/>
  <c r="DX91" i="265"/>
  <c r="DX87" i="282"/>
  <c r="DX88" i="282"/>
  <c r="DX89" i="282"/>
  <c r="DX90" i="282"/>
  <c r="DX92" i="265"/>
  <c r="DX23" i="286"/>
  <c r="DX24" i="286"/>
  <c r="DX25" i="286"/>
  <c r="DX94" i="265"/>
  <c r="DX95" i="265"/>
  <c r="DX101" i="265"/>
  <c r="DX102" i="265"/>
  <c r="DY30" i="286"/>
  <c r="DX33" i="282"/>
  <c r="DX34" i="282"/>
  <c r="DY31" i="282"/>
  <c r="DY20" i="282"/>
  <c r="DY22" i="282"/>
  <c r="DY44" i="282"/>
  <c r="DY37" i="282"/>
  <c r="DY202" i="280"/>
  <c r="DY229" i="280"/>
  <c r="DY231" i="280"/>
  <c r="DY38" i="282"/>
  <c r="DY40" i="282"/>
  <c r="DY45" i="282"/>
  <c r="DY46" i="282"/>
  <c r="DY48" i="282"/>
  <c r="DY49" i="282"/>
  <c r="DY58" i="282"/>
  <c r="DY54" i="282"/>
  <c r="DX51" i="282"/>
  <c r="DX52" i="282"/>
  <c r="DX77" i="282"/>
  <c r="DX78" i="282"/>
  <c r="DX79" i="282"/>
  <c r="DY76" i="282"/>
  <c r="DY55" i="282"/>
  <c r="DY56" i="282"/>
  <c r="DY59" i="282"/>
  <c r="DY60" i="282"/>
  <c r="DY63" i="282"/>
  <c r="DY65" i="282"/>
  <c r="DY66" i="282"/>
  <c r="DY36" i="265"/>
  <c r="DY37" i="265"/>
  <c r="DY189" i="280"/>
  <c r="DY192" i="280"/>
  <c r="DY195" i="280"/>
  <c r="DY196" i="280"/>
  <c r="DY197" i="280"/>
  <c r="DY43" i="265"/>
  <c r="DY139" i="280"/>
  <c r="DY140" i="280"/>
  <c r="DY143" i="280"/>
  <c r="DY144" i="280"/>
  <c r="DY46" i="265"/>
  <c r="DY48" i="265"/>
  <c r="DY128" i="280"/>
  <c r="DY50" i="265"/>
  <c r="DY104" i="280"/>
  <c r="DY51" i="265"/>
  <c r="DY52" i="265"/>
  <c r="DY45" i="314"/>
  <c r="DY46" i="314"/>
  <c r="DY48" i="314"/>
  <c r="DY50" i="314"/>
  <c r="DY51" i="314"/>
  <c r="DY61" i="314"/>
  <c r="DY35" i="314"/>
  <c r="DY78" i="314"/>
  <c r="DY36" i="314"/>
  <c r="DY38" i="314"/>
  <c r="DY40" i="314"/>
  <c r="DY42" i="314"/>
  <c r="DY62" i="314"/>
  <c r="DY63" i="314"/>
  <c r="DY64" i="314"/>
  <c r="DY54" i="265"/>
  <c r="DY53" i="314"/>
  <c r="DY55" i="314"/>
  <c r="DY57" i="314"/>
  <c r="DY58" i="314"/>
  <c r="DY59" i="314"/>
  <c r="DY70" i="314"/>
  <c r="DY67" i="314"/>
  <c r="DY68" i="314"/>
  <c r="DY71" i="314"/>
  <c r="DY72" i="314"/>
  <c r="DY55" i="265"/>
  <c r="DY56" i="265"/>
  <c r="DY232" i="280"/>
  <c r="DY58" i="265"/>
  <c r="DY59" i="265"/>
  <c r="DY154" i="280"/>
  <c r="DY155" i="280"/>
  <c r="DY156" i="280"/>
  <c r="DY159" i="280"/>
  <c r="DY160" i="280"/>
  <c r="DY161" i="280"/>
  <c r="DY61" i="265"/>
  <c r="DY179" i="280"/>
  <c r="DY173" i="280"/>
  <c r="DY169" i="280"/>
  <c r="DY170" i="280"/>
  <c r="DY171" i="280"/>
  <c r="DY174" i="280"/>
  <c r="DY175" i="280"/>
  <c r="DY176" i="280"/>
  <c r="DY62" i="265"/>
  <c r="DY63" i="265"/>
  <c r="DY66" i="265"/>
  <c r="DY31" i="286"/>
  <c r="DY22" i="286"/>
  <c r="DY47" i="286"/>
  <c r="DY30" i="285"/>
  <c r="DY31" i="285"/>
  <c r="DY15" i="265"/>
  <c r="DY16" i="265"/>
  <c r="DY18" i="265"/>
  <c r="DY19" i="265"/>
  <c r="DY21" i="265"/>
  <c r="DY10" i="282"/>
  <c r="DY12" i="282"/>
  <c r="DY13" i="282"/>
  <c r="DY23" i="265"/>
  <c r="DY24" i="265"/>
  <c r="DY48" i="286"/>
  <c r="DY49" i="286"/>
  <c r="DY55" i="286"/>
  <c r="DY51" i="286"/>
  <c r="DY52" i="286"/>
  <c r="DY53" i="286"/>
  <c r="DY56" i="286"/>
  <c r="DY57" i="286"/>
  <c r="DY32" i="286"/>
  <c r="DY33" i="286"/>
  <c r="DY80" i="265"/>
  <c r="DY79" i="314"/>
  <c r="DY80" i="314"/>
  <c r="DY81" i="314"/>
  <c r="DY83" i="265"/>
  <c r="DY84" i="265"/>
  <c r="DY33" i="285"/>
  <c r="DY36" i="285"/>
  <c r="DY37" i="285"/>
  <c r="DY76" i="265"/>
  <c r="DY77" i="265"/>
  <c r="DY86" i="265"/>
  <c r="DY100" i="265"/>
  <c r="DY89" i="265"/>
  <c r="DY205" i="280"/>
  <c r="DY206" i="280"/>
  <c r="DY90" i="265"/>
  <c r="DY181" i="280"/>
  <c r="DY165" i="280"/>
  <c r="DY166" i="280"/>
  <c r="DY182" i="280"/>
  <c r="DY183" i="280"/>
  <c r="DY184" i="280"/>
  <c r="DY91" i="265"/>
  <c r="DY87" i="282"/>
  <c r="DY88" i="282"/>
  <c r="DY89" i="282"/>
  <c r="DY90" i="282"/>
  <c r="DY92" i="265"/>
  <c r="DY23" i="286"/>
  <c r="DY24" i="286"/>
  <c r="DY25" i="286"/>
  <c r="DY94" i="265"/>
  <c r="DY95" i="265"/>
  <c r="DY101" i="265"/>
  <c r="DY102" i="265"/>
  <c r="DZ30" i="286"/>
  <c r="DY33" i="282"/>
  <c r="DY34" i="282"/>
  <c r="DZ31" i="282"/>
  <c r="DZ20" i="282"/>
  <c r="DZ22" i="282"/>
  <c r="DZ44" i="282"/>
  <c r="DZ37" i="282"/>
  <c r="DZ202" i="280"/>
  <c r="DZ229" i="280"/>
  <c r="DZ231" i="280"/>
  <c r="DZ38" i="282"/>
  <c r="DZ40" i="282"/>
  <c r="DZ45" i="282"/>
  <c r="DZ46" i="282"/>
  <c r="DZ48" i="282"/>
  <c r="DZ49" i="282"/>
  <c r="DZ58" i="282"/>
  <c r="DZ54" i="282"/>
  <c r="DY51" i="282"/>
  <c r="DY52" i="282"/>
  <c r="DY77" i="282"/>
  <c r="DY78" i="282"/>
  <c r="DY79" i="282"/>
  <c r="DZ76" i="282"/>
  <c r="DZ55" i="282"/>
  <c r="DZ56" i="282"/>
  <c r="DZ59" i="282"/>
  <c r="DZ60" i="282"/>
  <c r="DZ63" i="282"/>
  <c r="DZ65" i="282"/>
  <c r="DZ66" i="282"/>
  <c r="DZ36" i="265"/>
  <c r="DZ37" i="265"/>
  <c r="DZ189" i="280"/>
  <c r="DZ192" i="280"/>
  <c r="DZ195" i="280"/>
  <c r="DZ196" i="280"/>
  <c r="DZ197" i="280"/>
  <c r="DZ43" i="265"/>
  <c r="DZ139" i="280"/>
  <c r="DZ140" i="280"/>
  <c r="DZ143" i="280"/>
  <c r="DZ144" i="280"/>
  <c r="DZ46" i="265"/>
  <c r="DZ48" i="265"/>
  <c r="DZ128" i="280"/>
  <c r="DZ50" i="265"/>
  <c r="DZ104" i="280"/>
  <c r="DZ51" i="265"/>
  <c r="DZ52" i="265"/>
  <c r="DZ45" i="314"/>
  <c r="DZ46" i="314"/>
  <c r="DZ48" i="314"/>
  <c r="DZ50" i="314"/>
  <c r="DZ51" i="314"/>
  <c r="DZ61" i="314"/>
  <c r="DZ35" i="314"/>
  <c r="DZ78" i="314"/>
  <c r="DZ36" i="314"/>
  <c r="DZ38" i="314"/>
  <c r="DZ40" i="314"/>
  <c r="DZ42" i="314"/>
  <c r="DZ62" i="314"/>
  <c r="DZ63" i="314"/>
  <c r="DZ64" i="314"/>
  <c r="DZ54" i="265"/>
  <c r="DZ53" i="314"/>
  <c r="DZ55" i="314"/>
  <c r="DZ57" i="314"/>
  <c r="DZ58" i="314"/>
  <c r="DZ59" i="314"/>
  <c r="DZ70" i="314"/>
  <c r="DZ67" i="314"/>
  <c r="DZ68" i="314"/>
  <c r="DZ71" i="314"/>
  <c r="DZ72" i="314"/>
  <c r="DZ55" i="265"/>
  <c r="DZ56" i="265"/>
  <c r="DZ232" i="280"/>
  <c r="DZ58" i="265"/>
  <c r="DZ59" i="265"/>
  <c r="DZ154" i="280"/>
  <c r="DZ155" i="280"/>
  <c r="DZ156" i="280"/>
  <c r="DZ159" i="280"/>
  <c r="DZ160" i="280"/>
  <c r="DZ161" i="280"/>
  <c r="DZ61" i="265"/>
  <c r="DZ179" i="280"/>
  <c r="DZ173" i="280"/>
  <c r="DZ169" i="280"/>
  <c r="DZ170" i="280"/>
  <c r="DZ171" i="280"/>
  <c r="DZ174" i="280"/>
  <c r="DZ175" i="280"/>
  <c r="DZ176" i="280"/>
  <c r="DZ62" i="265"/>
  <c r="DZ63" i="265"/>
  <c r="DZ66" i="265"/>
  <c r="DZ31" i="286"/>
  <c r="DZ22" i="286"/>
  <c r="DZ47" i="286"/>
  <c r="DZ30" i="285"/>
  <c r="DZ31" i="285"/>
  <c r="DZ15" i="265"/>
  <c r="DZ16" i="265"/>
  <c r="DZ18" i="265"/>
  <c r="DZ19" i="265"/>
  <c r="DZ21" i="265"/>
  <c r="DZ10" i="282"/>
  <c r="DZ12" i="282"/>
  <c r="DZ13" i="282"/>
  <c r="DZ23" i="265"/>
  <c r="DZ24" i="265"/>
  <c r="DZ48" i="286"/>
  <c r="DZ49" i="286"/>
  <c r="DZ55" i="286"/>
  <c r="DZ51" i="286"/>
  <c r="DZ52" i="286"/>
  <c r="DZ53" i="286"/>
  <c r="DZ56" i="286"/>
  <c r="DZ57" i="286"/>
  <c r="DZ32" i="286"/>
  <c r="DZ33" i="286"/>
  <c r="DZ80" i="265"/>
  <c r="DZ79" i="314"/>
  <c r="DZ80" i="314"/>
  <c r="DZ81" i="314"/>
  <c r="DZ83" i="265"/>
  <c r="DZ84" i="265"/>
  <c r="DZ33" i="285"/>
  <c r="DZ36" i="285"/>
  <c r="DZ37" i="285"/>
  <c r="DZ76" i="265"/>
  <c r="DZ77" i="265"/>
  <c r="DZ86" i="265"/>
  <c r="DZ100" i="265"/>
  <c r="DZ89" i="265"/>
  <c r="DZ205" i="280"/>
  <c r="DZ206" i="280"/>
  <c r="DZ90" i="265"/>
  <c r="DZ181" i="280"/>
  <c r="DZ165" i="280"/>
  <c r="DZ166" i="280"/>
  <c r="DZ182" i="280"/>
  <c r="DZ183" i="280"/>
  <c r="DZ184" i="280"/>
  <c r="DZ91" i="265"/>
  <c r="DZ87" i="282"/>
  <c r="DZ88" i="282"/>
  <c r="DZ89" i="282"/>
  <c r="DZ90" i="282"/>
  <c r="DZ92" i="265"/>
  <c r="DZ23" i="286"/>
  <c r="DZ24" i="286"/>
  <c r="DZ25" i="286"/>
  <c r="DZ94" i="265"/>
  <c r="DZ95" i="265"/>
  <c r="DZ101" i="265"/>
  <c r="DZ102" i="265"/>
  <c r="EA30" i="286"/>
  <c r="DZ33" i="282"/>
  <c r="DZ34" i="282"/>
  <c r="EA31" i="282"/>
  <c r="EA20" i="282"/>
  <c r="EA22" i="282"/>
  <c r="EA44" i="282"/>
  <c r="EA37" i="282"/>
  <c r="EA202" i="280"/>
  <c r="EA229" i="280"/>
  <c r="EA231" i="280"/>
  <c r="EA38" i="282"/>
  <c r="EA40" i="282"/>
  <c r="EA45" i="282"/>
  <c r="EA46" i="282"/>
  <c r="EA48" i="282"/>
  <c r="EA49" i="282"/>
  <c r="EA58" i="282"/>
  <c r="EA54" i="282"/>
  <c r="DZ51" i="282"/>
  <c r="DZ52" i="282"/>
  <c r="DZ77" i="282"/>
  <c r="DZ78" i="282"/>
  <c r="DZ79" i="282"/>
  <c r="EA76" i="282"/>
  <c r="EA55" i="282"/>
  <c r="EA56" i="282"/>
  <c r="EA59" i="282"/>
  <c r="EA60" i="282"/>
  <c r="EA63" i="282"/>
  <c r="EA65" i="282"/>
  <c r="EA66" i="282"/>
  <c r="EA36" i="265"/>
  <c r="EA37" i="265"/>
  <c r="EA189" i="280"/>
  <c r="EA192" i="280"/>
  <c r="EA195" i="280"/>
  <c r="EA196" i="280"/>
  <c r="EA197" i="280"/>
  <c r="EA43" i="265"/>
  <c r="EA139" i="280"/>
  <c r="EA140" i="280"/>
  <c r="EA143" i="280"/>
  <c r="EA144" i="280"/>
  <c r="EA46" i="265"/>
  <c r="EA48" i="265"/>
  <c r="EA128" i="280"/>
  <c r="EA50" i="265"/>
  <c r="EA104" i="280"/>
  <c r="EA51" i="265"/>
  <c r="EA52" i="265"/>
  <c r="EA45" i="314"/>
  <c r="EA46" i="314"/>
  <c r="EA48" i="314"/>
  <c r="EA50" i="314"/>
  <c r="EA51" i="314"/>
  <c r="EA61" i="314"/>
  <c r="EA35" i="314"/>
  <c r="EA78" i="314"/>
  <c r="EA36" i="314"/>
  <c r="EA38" i="314"/>
  <c r="EA40" i="314"/>
  <c r="EA42" i="314"/>
  <c r="EA62" i="314"/>
  <c r="EA63" i="314"/>
  <c r="EA64" i="314"/>
  <c r="EA54" i="265"/>
  <c r="EA53" i="314"/>
  <c r="EA55" i="314"/>
  <c r="EA57" i="314"/>
  <c r="EA58" i="314"/>
  <c r="EA59" i="314"/>
  <c r="EA70" i="314"/>
  <c r="EA67" i="314"/>
  <c r="EA68" i="314"/>
  <c r="EA71" i="314"/>
  <c r="EA72" i="314"/>
  <c r="EA55" i="265"/>
  <c r="EA56" i="265"/>
  <c r="EA232" i="280"/>
  <c r="EA58" i="265"/>
  <c r="EA59" i="265"/>
  <c r="EA154" i="280"/>
  <c r="EA155" i="280"/>
  <c r="EA156" i="280"/>
  <c r="EA159" i="280"/>
  <c r="EA160" i="280"/>
  <c r="EA161" i="280"/>
  <c r="EA61" i="265"/>
  <c r="EA179" i="280"/>
  <c r="EA173" i="280"/>
  <c r="EA169" i="280"/>
  <c r="EA170" i="280"/>
  <c r="EA171" i="280"/>
  <c r="EA174" i="280"/>
  <c r="EA175" i="280"/>
  <c r="EA176" i="280"/>
  <c r="EA62" i="265"/>
  <c r="EA63" i="265"/>
  <c r="EA66" i="265"/>
  <c r="EA31" i="286"/>
  <c r="EA22" i="286"/>
  <c r="EA47" i="286"/>
  <c r="EA30" i="285"/>
  <c r="EA31" i="285"/>
  <c r="EA15" i="265"/>
  <c r="EA16" i="265"/>
  <c r="EA18" i="265"/>
  <c r="EA19" i="265"/>
  <c r="EA21" i="265"/>
  <c r="EA10" i="282"/>
  <c r="EA12" i="282"/>
  <c r="EA13" i="282"/>
  <c r="EA23" i="265"/>
  <c r="EA24" i="265"/>
  <c r="EA48" i="286"/>
  <c r="EA49" i="286"/>
  <c r="EA55" i="286"/>
  <c r="EA51" i="286"/>
  <c r="EA52" i="286"/>
  <c r="EA53" i="286"/>
  <c r="EA56" i="286"/>
  <c r="EA57" i="286"/>
  <c r="EA32" i="286"/>
  <c r="EA33" i="286"/>
  <c r="EA80" i="265"/>
  <c r="EA79" i="314"/>
  <c r="EA80" i="314"/>
  <c r="EA81" i="314"/>
  <c r="EA83" i="265"/>
  <c r="EA84" i="265"/>
  <c r="EA33" i="285"/>
  <c r="EA36" i="285"/>
  <c r="EA37" i="285"/>
  <c r="EA76" i="265"/>
  <c r="EA77" i="265"/>
  <c r="EA86" i="265"/>
  <c r="EA100" i="265"/>
  <c r="EA89" i="265"/>
  <c r="EA205" i="280"/>
  <c r="EA206" i="280"/>
  <c r="EA90" i="265"/>
  <c r="EA181" i="280"/>
  <c r="EA165" i="280"/>
  <c r="EA166" i="280"/>
  <c r="EA182" i="280"/>
  <c r="EA183" i="280"/>
  <c r="EA184" i="280"/>
  <c r="EA91" i="265"/>
  <c r="EA87" i="282"/>
  <c r="EA88" i="282"/>
  <c r="EA89" i="282"/>
  <c r="EA90" i="282"/>
  <c r="EA92" i="265"/>
  <c r="EA23" i="286"/>
  <c r="EA24" i="286"/>
  <c r="EA25" i="286"/>
  <c r="EA94" i="265"/>
  <c r="EA95" i="265"/>
  <c r="EA101" i="265"/>
  <c r="EA102" i="265"/>
  <c r="EB30" i="286"/>
  <c r="EA33" i="282"/>
  <c r="EA34" i="282"/>
  <c r="EB31" i="282"/>
  <c r="EB20" i="282"/>
  <c r="EB22" i="282"/>
  <c r="EB44" i="282"/>
  <c r="EB37" i="282"/>
  <c r="EB202" i="280"/>
  <c r="EB229" i="280"/>
  <c r="EB231" i="280"/>
  <c r="EB38" i="282"/>
  <c r="EB40" i="282"/>
  <c r="EB45" i="282"/>
  <c r="EB46" i="282"/>
  <c r="EB48" i="282"/>
  <c r="EB49" i="282"/>
  <c r="EB58" i="282"/>
  <c r="EB54" i="282"/>
  <c r="EA51" i="282"/>
  <c r="EA52" i="282"/>
  <c r="EA77" i="282"/>
  <c r="EA78" i="282"/>
  <c r="EA79" i="282"/>
  <c r="EB76" i="282"/>
  <c r="EB55" i="282"/>
  <c r="EB56" i="282"/>
  <c r="EB59" i="282"/>
  <c r="EB60" i="282"/>
  <c r="EB63" i="282"/>
  <c r="EB65" i="282"/>
  <c r="EB66" i="282"/>
  <c r="EB36" i="265"/>
  <c r="EB37" i="265"/>
  <c r="EB189" i="280"/>
  <c r="EB192" i="280"/>
  <c r="EB195" i="280"/>
  <c r="EB196" i="280"/>
  <c r="EB197" i="280"/>
  <c r="EB43" i="265"/>
  <c r="EB139" i="280"/>
  <c r="EB140" i="280"/>
  <c r="EB143" i="280"/>
  <c r="EB144" i="280"/>
  <c r="EB46" i="265"/>
  <c r="EB48" i="265"/>
  <c r="EB128" i="280"/>
  <c r="EB50" i="265"/>
  <c r="EB104" i="280"/>
  <c r="EB51" i="265"/>
  <c r="EB52" i="265"/>
  <c r="EB45" i="314"/>
  <c r="EB46" i="314"/>
  <c r="EB48" i="314"/>
  <c r="EB50" i="314"/>
  <c r="EB51" i="314"/>
  <c r="EB61" i="314"/>
  <c r="EB35" i="314"/>
  <c r="EB78" i="314"/>
  <c r="EB36" i="314"/>
  <c r="EB38" i="314"/>
  <c r="EB40" i="314"/>
  <c r="EB42" i="314"/>
  <c r="EB62" i="314"/>
  <c r="EB63" i="314"/>
  <c r="EB64" i="314"/>
  <c r="EB54" i="265"/>
  <c r="EB53" i="314"/>
  <c r="EB55" i="314"/>
  <c r="EB57" i="314"/>
  <c r="EB58" i="314"/>
  <c r="EB59" i="314"/>
  <c r="EB70" i="314"/>
  <c r="EB67" i="314"/>
  <c r="EB68" i="314"/>
  <c r="EB71" i="314"/>
  <c r="EB72" i="314"/>
  <c r="EB55" i="265"/>
  <c r="EB56" i="265"/>
  <c r="EB232" i="280"/>
  <c r="EB58" i="265"/>
  <c r="EB59" i="265"/>
  <c r="EB154" i="280"/>
  <c r="EB155" i="280"/>
  <c r="EB156" i="280"/>
  <c r="EB159" i="280"/>
  <c r="EB160" i="280"/>
  <c r="EB161" i="280"/>
  <c r="EB61" i="265"/>
  <c r="EB179" i="280"/>
  <c r="EB173" i="280"/>
  <c r="EB169" i="280"/>
  <c r="EB170" i="280"/>
  <c r="EB171" i="280"/>
  <c r="EB174" i="280"/>
  <c r="EB175" i="280"/>
  <c r="EB176" i="280"/>
  <c r="EB62" i="265"/>
  <c r="EB63" i="265"/>
  <c r="EB66" i="265"/>
  <c r="EB31" i="286"/>
  <c r="EB22" i="286"/>
  <c r="EB47" i="286"/>
  <c r="EB30" i="285"/>
  <c r="EB31" i="285"/>
  <c r="EB15" i="265"/>
  <c r="EB16" i="265"/>
  <c r="EB18" i="265"/>
  <c r="EB19" i="265"/>
  <c r="EB21" i="265"/>
  <c r="EB10" i="282"/>
  <c r="EB12" i="282"/>
  <c r="EB13" i="282"/>
  <c r="EB23" i="265"/>
  <c r="EB24" i="265"/>
  <c r="EB48" i="286"/>
  <c r="EB49" i="286"/>
  <c r="EB55" i="286"/>
  <c r="EB51" i="286"/>
  <c r="EB52" i="286"/>
  <c r="EB53" i="286"/>
  <c r="EB56" i="286"/>
  <c r="EB57" i="286"/>
  <c r="EB32" i="286"/>
  <c r="EB33" i="286"/>
  <c r="EB80" i="265"/>
  <c r="EB79" i="314"/>
  <c r="EB80" i="314"/>
  <c r="EB81" i="314"/>
  <c r="EB83" i="265"/>
  <c r="EB84" i="265"/>
  <c r="EB33" i="285"/>
  <c r="EB36" i="285"/>
  <c r="EB37" i="285"/>
  <c r="EB76" i="265"/>
  <c r="EB77" i="265"/>
  <c r="EB86" i="265"/>
  <c r="EB100" i="265"/>
  <c r="EB89" i="265"/>
  <c r="EB205" i="280"/>
  <c r="EB206" i="280"/>
  <c r="EB90" i="265"/>
  <c r="EB181" i="280"/>
  <c r="EB165" i="280"/>
  <c r="EB166" i="280"/>
  <c r="EB182" i="280"/>
  <c r="EB183" i="280"/>
  <c r="EB184" i="280"/>
  <c r="EB91" i="265"/>
  <c r="EB87" i="282"/>
  <c r="EB88" i="282"/>
  <c r="EB89" i="282"/>
  <c r="EB90" i="282"/>
  <c r="EB92" i="265"/>
  <c r="EB23" i="286"/>
  <c r="EB24" i="286"/>
  <c r="EB25" i="286"/>
  <c r="EB94" i="265"/>
  <c r="EB95" i="265"/>
  <c r="EB101" i="265"/>
  <c r="EB102" i="265"/>
  <c r="EC30" i="286"/>
  <c r="EB33" i="282"/>
  <c r="EB34" i="282"/>
  <c r="EC31" i="282"/>
  <c r="EC20" i="282"/>
  <c r="EC22" i="282"/>
  <c r="EC44" i="282"/>
  <c r="EC37" i="282"/>
  <c r="EC202" i="280"/>
  <c r="EC229" i="280"/>
  <c r="EC231" i="280"/>
  <c r="EC38" i="282"/>
  <c r="EC40" i="282"/>
  <c r="EC45" i="282"/>
  <c r="EC46" i="282"/>
  <c r="EC48" i="282"/>
  <c r="EC49" i="282"/>
  <c r="EC58" i="282"/>
  <c r="EC54" i="282"/>
  <c r="EB51" i="282"/>
  <c r="EB52" i="282"/>
  <c r="EB77" i="282"/>
  <c r="EB78" i="282"/>
  <c r="EB79" i="282"/>
  <c r="EC76" i="282"/>
  <c r="EC55" i="282"/>
  <c r="EC56" i="282"/>
  <c r="EC59" i="282"/>
  <c r="EC60" i="282"/>
  <c r="EC63" i="282"/>
  <c r="EC65" i="282"/>
  <c r="EC66" i="282"/>
  <c r="EC36" i="265"/>
  <c r="EC37" i="265"/>
  <c r="EC189" i="280"/>
  <c r="EC192" i="280"/>
  <c r="EC195" i="280"/>
  <c r="EC196" i="280"/>
  <c r="EC197" i="280"/>
  <c r="EC43" i="265"/>
  <c r="EC139" i="280"/>
  <c r="EC140" i="280"/>
  <c r="EC143" i="280"/>
  <c r="EC144" i="280"/>
  <c r="EC46" i="265"/>
  <c r="EC48" i="265"/>
  <c r="EC128" i="280"/>
  <c r="EC50" i="265"/>
  <c r="EC104" i="280"/>
  <c r="EC51" i="265"/>
  <c r="EC52" i="265"/>
  <c r="EC45" i="314"/>
  <c r="EC46" i="314"/>
  <c r="EC48" i="314"/>
  <c r="EC50" i="314"/>
  <c r="EC51" i="314"/>
  <c r="EC61" i="314"/>
  <c r="EC35" i="314"/>
  <c r="EC78" i="314"/>
  <c r="EC36" i="314"/>
  <c r="EC38" i="314"/>
  <c r="EC40" i="314"/>
  <c r="EC42" i="314"/>
  <c r="EC62" i="314"/>
  <c r="EC63" i="314"/>
  <c r="EC64" i="314"/>
  <c r="EC54" i="265"/>
  <c r="EC53" i="314"/>
  <c r="EC55" i="314"/>
  <c r="EC57" i="314"/>
  <c r="EC58" i="314"/>
  <c r="EC59" i="314"/>
  <c r="EC70" i="314"/>
  <c r="EC67" i="314"/>
  <c r="EC68" i="314"/>
  <c r="EC71" i="314"/>
  <c r="EC72" i="314"/>
  <c r="EC55" i="265"/>
  <c r="EC56" i="265"/>
  <c r="EC232" i="280"/>
  <c r="EC58" i="265"/>
  <c r="EC59" i="265"/>
  <c r="EC154" i="280"/>
  <c r="EC155" i="280"/>
  <c r="EC156" i="280"/>
  <c r="EC159" i="280"/>
  <c r="EC160" i="280"/>
  <c r="EC161" i="280"/>
  <c r="EC61" i="265"/>
  <c r="EC179" i="280"/>
  <c r="EC173" i="280"/>
  <c r="EC169" i="280"/>
  <c r="EC170" i="280"/>
  <c r="EC171" i="280"/>
  <c r="EC174" i="280"/>
  <c r="EC175" i="280"/>
  <c r="EC176" i="280"/>
  <c r="EC62" i="265"/>
  <c r="EC63" i="265"/>
  <c r="EC66" i="265"/>
  <c r="EC31" i="286"/>
  <c r="EC22" i="286"/>
  <c r="EC47" i="286"/>
  <c r="EC30" i="285"/>
  <c r="EC31" i="285"/>
  <c r="EC15" i="265"/>
  <c r="EC16" i="265"/>
  <c r="EC18" i="265"/>
  <c r="EC19" i="265"/>
  <c r="EC21" i="265"/>
  <c r="EC10" i="282"/>
  <c r="EC12" i="282"/>
  <c r="EC13" i="282"/>
  <c r="EC23" i="265"/>
  <c r="EC24" i="265"/>
  <c r="EC48" i="286"/>
  <c r="EC49" i="286"/>
  <c r="EC55" i="286"/>
  <c r="EC51" i="286"/>
  <c r="EC52" i="286"/>
  <c r="EC53" i="286"/>
  <c r="EC56" i="286"/>
  <c r="EC57" i="286"/>
  <c r="EC32" i="286"/>
  <c r="EC33" i="286"/>
  <c r="EC80" i="265"/>
  <c r="EC79" i="314"/>
  <c r="EC80" i="314"/>
  <c r="EC81" i="314"/>
  <c r="EC83" i="265"/>
  <c r="EC84" i="265"/>
  <c r="EC33" i="285"/>
  <c r="EC36" i="285"/>
  <c r="EC37" i="285"/>
  <c r="EC76" i="265"/>
  <c r="EC77" i="265"/>
  <c r="EC86" i="265"/>
  <c r="EC100" i="265"/>
  <c r="EC89" i="265"/>
  <c r="EC205" i="280"/>
  <c r="EC206" i="280"/>
  <c r="EC90" i="265"/>
  <c r="EC181" i="280"/>
  <c r="EC165" i="280"/>
  <c r="EC166" i="280"/>
  <c r="EC182" i="280"/>
  <c r="EC183" i="280"/>
  <c r="EC184" i="280"/>
  <c r="EC91" i="265"/>
  <c r="EC87" i="282"/>
  <c r="EC88" i="282"/>
  <c r="EC89" i="282"/>
  <c r="EC90" i="282"/>
  <c r="EC92" i="265"/>
  <c r="EC23" i="286"/>
  <c r="EC24" i="286"/>
  <c r="EC25" i="286"/>
  <c r="EC94" i="265"/>
  <c r="EC95" i="265"/>
  <c r="EC101" i="265"/>
  <c r="EC102" i="265"/>
  <c r="ED30" i="286"/>
  <c r="EC33" i="282"/>
  <c r="EC34" i="282"/>
  <c r="ED31" i="282"/>
  <c r="ED20" i="282"/>
  <c r="ED22" i="282"/>
  <c r="ED44" i="282"/>
  <c r="ED37" i="282"/>
  <c r="ED202" i="280"/>
  <c r="ED229" i="280"/>
  <c r="ED231" i="280"/>
  <c r="ED38" i="282"/>
  <c r="ED40" i="282"/>
  <c r="ED45" i="282"/>
  <c r="ED46" i="282"/>
  <c r="ED48" i="282"/>
  <c r="ED49" i="282"/>
  <c r="ED58" i="282"/>
  <c r="ED54" i="282"/>
  <c r="EC51" i="282"/>
  <c r="EC52" i="282"/>
  <c r="EC77" i="282"/>
  <c r="EC78" i="282"/>
  <c r="EC79" i="282"/>
  <c r="ED76" i="282"/>
  <c r="ED55" i="282"/>
  <c r="ED56" i="282"/>
  <c r="ED59" i="282"/>
  <c r="ED60" i="282"/>
  <c r="ED63" i="282"/>
  <c r="ED65" i="282"/>
  <c r="ED66" i="282"/>
  <c r="ED36" i="265"/>
  <c r="ED37" i="265"/>
  <c r="ED189" i="280"/>
  <c r="ED192" i="280"/>
  <c r="ED195" i="280"/>
  <c r="ED196" i="280"/>
  <c r="ED197" i="280"/>
  <c r="ED43" i="265"/>
  <c r="ED139" i="280"/>
  <c r="ED140" i="280"/>
  <c r="ED143" i="280"/>
  <c r="ED144" i="280"/>
  <c r="ED46" i="265"/>
  <c r="ED48" i="265"/>
  <c r="ED128" i="280"/>
  <c r="ED50" i="265"/>
  <c r="ED104" i="280"/>
  <c r="ED51" i="265"/>
  <c r="ED52" i="265"/>
  <c r="ED45" i="314"/>
  <c r="ED46" i="314"/>
  <c r="ED48" i="314"/>
  <c r="ED50" i="314"/>
  <c r="ED51" i="314"/>
  <c r="ED61" i="314"/>
  <c r="ED35" i="314"/>
  <c r="ED78" i="314"/>
  <c r="ED36" i="314"/>
  <c r="ED38" i="314"/>
  <c r="ED40" i="314"/>
  <c r="ED42" i="314"/>
  <c r="ED62" i="314"/>
  <c r="ED63" i="314"/>
  <c r="ED64" i="314"/>
  <c r="ED54" i="265"/>
  <c r="ED53" i="314"/>
  <c r="ED55" i="314"/>
  <c r="ED57" i="314"/>
  <c r="ED58" i="314"/>
  <c r="ED59" i="314"/>
  <c r="ED70" i="314"/>
  <c r="ED67" i="314"/>
  <c r="ED68" i="314"/>
  <c r="ED71" i="314"/>
  <c r="ED72" i="314"/>
  <c r="ED55" i="265"/>
  <c r="ED56" i="265"/>
  <c r="ED232" i="280"/>
  <c r="ED58" i="265"/>
  <c r="ED59" i="265"/>
  <c r="ED154" i="280"/>
  <c r="ED155" i="280"/>
  <c r="ED156" i="280"/>
  <c r="ED159" i="280"/>
  <c r="ED160" i="280"/>
  <c r="ED161" i="280"/>
  <c r="ED61" i="265"/>
  <c r="ED179" i="280"/>
  <c r="ED173" i="280"/>
  <c r="ED169" i="280"/>
  <c r="ED170" i="280"/>
  <c r="ED171" i="280"/>
  <c r="ED174" i="280"/>
  <c r="ED175" i="280"/>
  <c r="ED176" i="280"/>
  <c r="ED62" i="265"/>
  <c r="ED63" i="265"/>
  <c r="ED66" i="265"/>
  <c r="ED31" i="286"/>
  <c r="ED22" i="286"/>
  <c r="ED47" i="286"/>
  <c r="ED30" i="285"/>
  <c r="ED31" i="285"/>
  <c r="ED15" i="265"/>
  <c r="ED16" i="265"/>
  <c r="ED18" i="265"/>
  <c r="ED19" i="265"/>
  <c r="ED21" i="265"/>
  <c r="ED10" i="282"/>
  <c r="ED12" i="282"/>
  <c r="ED13" i="282"/>
  <c r="ED23" i="265"/>
  <c r="ED24" i="265"/>
  <c r="ED48" i="286"/>
  <c r="ED49" i="286"/>
  <c r="ED55" i="286"/>
  <c r="ED51" i="286"/>
  <c r="ED52" i="286"/>
  <c r="ED53" i="286"/>
  <c r="ED56" i="286"/>
  <c r="ED57" i="286"/>
  <c r="ED32" i="286"/>
  <c r="ED33" i="286"/>
  <c r="ED80" i="265"/>
  <c r="ED79" i="314"/>
  <c r="ED80" i="314"/>
  <c r="ED81" i="314"/>
  <c r="ED83" i="265"/>
  <c r="ED84" i="265"/>
  <c r="ED33" i="285"/>
  <c r="ED36" i="285"/>
  <c r="ED37" i="285"/>
  <c r="ED76" i="265"/>
  <c r="ED77" i="265"/>
  <c r="ED86" i="265"/>
  <c r="ED100" i="265"/>
  <c r="ED89" i="265"/>
  <c r="ED205" i="280"/>
  <c r="ED206" i="280"/>
  <c r="ED90" i="265"/>
  <c r="ED181" i="280"/>
  <c r="ED165" i="280"/>
  <c r="ED166" i="280"/>
  <c r="ED182" i="280"/>
  <c r="ED183" i="280"/>
  <c r="ED184" i="280"/>
  <c r="ED91" i="265"/>
  <c r="ED87" i="282"/>
  <c r="ED88" i="282"/>
  <c r="ED89" i="282"/>
  <c r="ED90" i="282"/>
  <c r="ED92" i="265"/>
  <c r="ED23" i="286"/>
  <c r="ED24" i="286"/>
  <c r="ED25" i="286"/>
  <c r="ED94" i="265"/>
  <c r="ED95" i="265"/>
  <c r="ED101" i="265"/>
  <c r="ED102" i="265"/>
  <c r="EE30" i="286"/>
  <c r="ED33" i="282"/>
  <c r="ED34" i="282"/>
  <c r="EE31" i="282"/>
  <c r="EE20" i="282"/>
  <c r="EE22" i="282"/>
  <c r="EE44" i="282"/>
  <c r="EE37" i="282"/>
  <c r="EE202" i="280"/>
  <c r="EE229" i="280"/>
  <c r="EE231" i="280"/>
  <c r="EE38" i="282"/>
  <c r="EE40" i="282"/>
  <c r="EE45" i="282"/>
  <c r="EE46" i="282"/>
  <c r="EE48" i="282"/>
  <c r="EE49" i="282"/>
  <c r="EE58" i="282"/>
  <c r="EE54" i="282"/>
  <c r="ED51" i="282"/>
  <c r="ED52" i="282"/>
  <c r="ED77" i="282"/>
  <c r="ED78" i="282"/>
  <c r="ED79" i="282"/>
  <c r="EE76" i="282"/>
  <c r="EE55" i="282"/>
  <c r="EE56" i="282"/>
  <c r="EE59" i="282"/>
  <c r="EE60" i="282"/>
  <c r="EE63" i="282"/>
  <c r="EE65" i="282"/>
  <c r="EE66" i="282"/>
  <c r="EE36" i="265"/>
  <c r="EE37" i="265"/>
  <c r="EE189" i="280"/>
  <c r="EE192" i="280"/>
  <c r="EE195" i="280"/>
  <c r="EE196" i="280"/>
  <c r="EE197" i="280"/>
  <c r="EE43" i="265"/>
  <c r="EE139" i="280"/>
  <c r="EE140" i="280"/>
  <c r="EE143" i="280"/>
  <c r="EE144" i="280"/>
  <c r="EE46" i="265"/>
  <c r="EE48" i="265"/>
  <c r="EE128" i="280"/>
  <c r="EE50" i="265"/>
  <c r="EE104" i="280"/>
  <c r="EE51" i="265"/>
  <c r="EE52" i="265"/>
  <c r="EE45" i="314"/>
  <c r="EE46" i="314"/>
  <c r="EE48" i="314"/>
  <c r="EE50" i="314"/>
  <c r="EE51" i="314"/>
  <c r="EE61" i="314"/>
  <c r="EE35" i="314"/>
  <c r="EE78" i="314"/>
  <c r="EE36" i="314"/>
  <c r="EE38" i="314"/>
  <c r="EE40" i="314"/>
  <c r="EE42" i="314"/>
  <c r="EE62" i="314"/>
  <c r="EE63" i="314"/>
  <c r="EE64" i="314"/>
  <c r="EE54" i="265"/>
  <c r="EE53" i="314"/>
  <c r="EE55" i="314"/>
  <c r="EE57" i="314"/>
  <c r="EE58" i="314"/>
  <c r="EE59" i="314"/>
  <c r="EE70" i="314"/>
  <c r="EE67" i="314"/>
  <c r="EE68" i="314"/>
  <c r="EE71" i="314"/>
  <c r="EE72" i="314"/>
  <c r="EE55" i="265"/>
  <c r="EE56" i="265"/>
  <c r="EE232" i="280"/>
  <c r="EE58" i="265"/>
  <c r="EE59" i="265"/>
  <c r="EE154" i="280"/>
  <c r="EE155" i="280"/>
  <c r="EE156" i="280"/>
  <c r="EE159" i="280"/>
  <c r="EE160" i="280"/>
  <c r="EE161" i="280"/>
  <c r="EE61" i="265"/>
  <c r="EE179" i="280"/>
  <c r="EE173" i="280"/>
  <c r="EE169" i="280"/>
  <c r="EE170" i="280"/>
  <c r="EE171" i="280"/>
  <c r="EE174" i="280"/>
  <c r="EE175" i="280"/>
  <c r="EE176" i="280"/>
  <c r="EE62" i="265"/>
  <c r="EE63" i="265"/>
  <c r="EE66" i="265"/>
  <c r="EE31" i="286"/>
  <c r="EE22" i="286"/>
  <c r="EE47" i="286"/>
  <c r="EE30" i="285"/>
  <c r="EE31" i="285"/>
  <c r="EE15" i="265"/>
  <c r="EE16" i="265"/>
  <c r="EE18" i="265"/>
  <c r="EE19" i="265"/>
  <c r="EE21" i="265"/>
  <c r="EE10" i="282"/>
  <c r="EE12" i="282"/>
  <c r="EE13" i="282"/>
  <c r="EE23" i="265"/>
  <c r="EE24" i="265"/>
  <c r="EE48" i="286"/>
  <c r="EE49" i="286"/>
  <c r="EE55" i="286"/>
  <c r="EE51" i="286"/>
  <c r="EE52" i="286"/>
  <c r="EE53" i="286"/>
  <c r="EE56" i="286"/>
  <c r="EE57" i="286"/>
  <c r="EE32" i="286"/>
  <c r="EE33" i="286"/>
  <c r="EE80" i="265"/>
  <c r="EE79" i="314"/>
  <c r="EE80" i="314"/>
  <c r="EE81" i="314"/>
  <c r="EE83" i="265"/>
  <c r="EE84" i="265"/>
  <c r="EE33" i="285"/>
  <c r="EE36" i="285"/>
  <c r="EE37" i="285"/>
  <c r="EE76" i="265"/>
  <c r="EE77" i="265"/>
  <c r="EE86" i="265"/>
  <c r="EE100" i="265"/>
  <c r="EE89" i="265"/>
  <c r="EE205" i="280"/>
  <c r="EE206" i="280"/>
  <c r="EE90" i="265"/>
  <c r="EE181" i="280"/>
  <c r="EE165" i="280"/>
  <c r="EE166" i="280"/>
  <c r="EE182" i="280"/>
  <c r="EE183" i="280"/>
  <c r="EE184" i="280"/>
  <c r="EE91" i="265"/>
  <c r="EE87" i="282"/>
  <c r="EE88" i="282"/>
  <c r="EE89" i="282"/>
  <c r="EE90" i="282"/>
  <c r="EE92" i="265"/>
  <c r="EE23" i="286"/>
  <c r="EE24" i="286"/>
  <c r="EE25" i="286"/>
  <c r="EE94" i="265"/>
  <c r="EE95" i="265"/>
  <c r="EE101" i="265"/>
  <c r="EE102" i="265"/>
  <c r="EF30" i="286"/>
  <c r="EE33" i="282"/>
  <c r="EE34" i="282"/>
  <c r="EF31" i="282"/>
  <c r="EF20" i="282"/>
  <c r="EF22" i="282"/>
  <c r="EF44" i="282"/>
  <c r="EF37" i="282"/>
  <c r="EF202" i="280"/>
  <c r="EF229" i="280"/>
  <c r="EF231" i="280"/>
  <c r="EF38" i="282"/>
  <c r="EF40" i="282"/>
  <c r="EF45" i="282"/>
  <c r="EF46" i="282"/>
  <c r="EF48" i="282"/>
  <c r="EF49" i="282"/>
  <c r="EF58" i="282"/>
  <c r="EF54" i="282"/>
  <c r="EE51" i="282"/>
  <c r="EE52" i="282"/>
  <c r="EE77" i="282"/>
  <c r="EE78" i="282"/>
  <c r="EE79" i="282"/>
  <c r="EF76" i="282"/>
  <c r="EF55" i="282"/>
  <c r="EF56" i="282"/>
  <c r="EF59" i="282"/>
  <c r="EF60" i="282"/>
  <c r="EF63" i="282"/>
  <c r="EF65" i="282"/>
  <c r="EF66" i="282"/>
  <c r="EF36" i="265"/>
  <c r="EF37" i="265"/>
  <c r="EF189" i="280"/>
  <c r="EF192" i="280"/>
  <c r="EF195" i="280"/>
  <c r="EF196" i="280"/>
  <c r="EF197" i="280"/>
  <c r="EF43" i="265"/>
  <c r="EF139" i="280"/>
  <c r="EF140" i="280"/>
  <c r="EF143" i="280"/>
  <c r="EF144" i="280"/>
  <c r="EF46" i="265"/>
  <c r="EF48" i="265"/>
  <c r="EF128" i="280"/>
  <c r="EF50" i="265"/>
  <c r="EF104" i="280"/>
  <c r="EF51" i="265"/>
  <c r="EF52" i="265"/>
  <c r="EF45" i="314"/>
  <c r="EF46" i="314"/>
  <c r="EF48" i="314"/>
  <c r="EF50" i="314"/>
  <c r="EF51" i="314"/>
  <c r="EF61" i="314"/>
  <c r="EF35" i="314"/>
  <c r="EF78" i="314"/>
  <c r="EF36" i="314"/>
  <c r="EF38" i="314"/>
  <c r="EF40" i="314"/>
  <c r="EF42" i="314"/>
  <c r="EF62" i="314"/>
  <c r="EF63" i="314"/>
  <c r="EF64" i="314"/>
  <c r="EF54" i="265"/>
  <c r="EF53" i="314"/>
  <c r="EF55" i="314"/>
  <c r="EF57" i="314"/>
  <c r="EF58" i="314"/>
  <c r="EF59" i="314"/>
  <c r="EF70" i="314"/>
  <c r="EF67" i="314"/>
  <c r="EF68" i="314"/>
  <c r="EF71" i="314"/>
  <c r="EF72" i="314"/>
  <c r="EF55" i="265"/>
  <c r="EF56" i="265"/>
  <c r="EF232" i="280"/>
  <c r="EF58" i="265"/>
  <c r="EF59" i="265"/>
  <c r="EF154" i="280"/>
  <c r="EF155" i="280"/>
  <c r="EF156" i="280"/>
  <c r="EF159" i="280"/>
  <c r="EF160" i="280"/>
  <c r="EF161" i="280"/>
  <c r="EF61" i="265"/>
  <c r="EF179" i="280"/>
  <c r="EF173" i="280"/>
  <c r="EF169" i="280"/>
  <c r="EF170" i="280"/>
  <c r="EF171" i="280"/>
  <c r="EF174" i="280"/>
  <c r="EF175" i="280"/>
  <c r="EF176" i="280"/>
  <c r="EF62" i="265"/>
  <c r="EF63" i="265"/>
  <c r="EF66" i="265"/>
  <c r="EF31" i="286"/>
  <c r="EF22" i="286"/>
  <c r="EF47" i="286"/>
  <c r="EF30" i="285"/>
  <c r="EF31" i="285"/>
  <c r="EF15" i="265"/>
  <c r="EF16" i="265"/>
  <c r="EF18" i="265"/>
  <c r="EF19" i="265"/>
  <c r="EF21" i="265"/>
  <c r="EF10" i="282"/>
  <c r="EF12" i="282"/>
  <c r="EF13" i="282"/>
  <c r="EF23" i="265"/>
  <c r="EF24" i="265"/>
  <c r="EF48" i="286"/>
  <c r="EF49" i="286"/>
  <c r="EF55" i="286"/>
  <c r="EF51" i="286"/>
  <c r="EF52" i="286"/>
  <c r="EF53" i="286"/>
  <c r="EF56" i="286"/>
  <c r="EF57" i="286"/>
  <c r="EF32" i="286"/>
  <c r="EF33" i="286"/>
  <c r="EF80" i="265"/>
  <c r="EF79" i="314"/>
  <c r="EF80" i="314"/>
  <c r="EF81" i="314"/>
  <c r="EF83" i="265"/>
  <c r="EF84" i="265"/>
  <c r="EF33" i="285"/>
  <c r="EF36" i="285"/>
  <c r="EF37" i="285"/>
  <c r="EF76" i="265"/>
  <c r="EF77" i="265"/>
  <c r="EF86" i="265"/>
  <c r="EF100" i="265"/>
  <c r="EF89" i="265"/>
  <c r="EF205" i="280"/>
  <c r="EF206" i="280"/>
  <c r="EF90" i="265"/>
  <c r="EF181" i="280"/>
  <c r="EF165" i="280"/>
  <c r="EF166" i="280"/>
  <c r="EF182" i="280"/>
  <c r="EF183" i="280"/>
  <c r="EF184" i="280"/>
  <c r="EF91" i="265"/>
  <c r="EF87" i="282"/>
  <c r="EF88" i="282"/>
  <c r="EF89" i="282"/>
  <c r="EF90" i="282"/>
  <c r="EF92" i="265"/>
  <c r="EF23" i="286"/>
  <c r="EF24" i="286"/>
  <c r="EF25" i="286"/>
  <c r="EF94" i="265"/>
  <c r="EF95" i="265"/>
  <c r="EF101" i="265"/>
  <c r="EF102" i="265"/>
  <c r="EG30" i="286"/>
  <c r="EF33" i="282"/>
  <c r="EF34" i="282"/>
  <c r="EG31" i="282"/>
  <c r="EG20" i="282"/>
  <c r="EG22" i="282"/>
  <c r="EG44" i="282"/>
  <c r="EG37" i="282"/>
  <c r="EG202" i="280"/>
  <c r="EG229" i="280"/>
  <c r="EG231" i="280"/>
  <c r="EG38" i="282"/>
  <c r="EG40" i="282"/>
  <c r="EG45" i="282"/>
  <c r="EG46" i="282"/>
  <c r="EG48" i="282"/>
  <c r="EG49" i="282"/>
  <c r="EG58" i="282"/>
  <c r="EG54" i="282"/>
  <c r="EF51" i="282"/>
  <c r="EF52" i="282"/>
  <c r="EF77" i="282"/>
  <c r="EF78" i="282"/>
  <c r="EF79" i="282"/>
  <c r="EG76" i="282"/>
  <c r="EG55" i="282"/>
  <c r="EG56" i="282"/>
  <c r="EG59" i="282"/>
  <c r="EG60" i="282"/>
  <c r="EG63" i="282"/>
  <c r="EG65" i="282"/>
  <c r="EG66" i="282"/>
  <c r="EG36" i="265"/>
  <c r="EG37" i="265"/>
  <c r="EG189" i="280"/>
  <c r="EG192" i="280"/>
  <c r="EG195" i="280"/>
  <c r="EG196" i="280"/>
  <c r="EG197" i="280"/>
  <c r="EG43" i="265"/>
  <c r="EG139" i="280"/>
  <c r="EG140" i="280"/>
  <c r="EG143" i="280"/>
  <c r="EG144" i="280"/>
  <c r="EG46" i="265"/>
  <c r="EG48" i="265"/>
  <c r="EG128" i="280"/>
  <c r="EG50" i="265"/>
  <c r="EG104" i="280"/>
  <c r="EG51" i="265"/>
  <c r="EG52" i="265"/>
  <c r="EG45" i="314"/>
  <c r="EG46" i="314"/>
  <c r="EG48" i="314"/>
  <c r="EG50" i="314"/>
  <c r="EG51" i="314"/>
  <c r="EG61" i="314"/>
  <c r="EG35" i="314"/>
  <c r="EG78" i="314"/>
  <c r="EG36" i="314"/>
  <c r="EG38" i="314"/>
  <c r="EG40" i="314"/>
  <c r="EG42" i="314"/>
  <c r="EG62" i="314"/>
  <c r="EG63" i="314"/>
  <c r="EG64" i="314"/>
  <c r="EG54" i="265"/>
  <c r="EG53" i="314"/>
  <c r="EG55" i="314"/>
  <c r="EG57" i="314"/>
  <c r="EG58" i="314"/>
  <c r="EG59" i="314"/>
  <c r="EG70" i="314"/>
  <c r="EG67" i="314"/>
  <c r="EG68" i="314"/>
  <c r="EG71" i="314"/>
  <c r="EG72" i="314"/>
  <c r="EG55" i="265"/>
  <c r="EG56" i="265"/>
  <c r="EG232" i="280"/>
  <c r="EG58" i="265"/>
  <c r="EG59" i="265"/>
  <c r="EG154" i="280"/>
  <c r="EG155" i="280"/>
  <c r="EG156" i="280"/>
  <c r="EG159" i="280"/>
  <c r="EG160" i="280"/>
  <c r="EG161" i="280"/>
  <c r="EG61" i="265"/>
  <c r="EG179" i="280"/>
  <c r="EG173" i="280"/>
  <c r="EG169" i="280"/>
  <c r="EG170" i="280"/>
  <c r="EG171" i="280"/>
  <c r="EG174" i="280"/>
  <c r="EG175" i="280"/>
  <c r="EG176" i="280"/>
  <c r="EG62" i="265"/>
  <c r="EG63" i="265"/>
  <c r="EG66" i="265"/>
  <c r="EG31" i="286"/>
  <c r="EG22" i="286"/>
  <c r="EG47" i="286"/>
  <c r="EG30" i="285"/>
  <c r="EG31" i="285"/>
  <c r="EG15" i="265"/>
  <c r="EG16" i="265"/>
  <c r="EG18" i="265"/>
  <c r="EG19" i="265"/>
  <c r="EG21" i="265"/>
  <c r="EG10" i="282"/>
  <c r="EG12" i="282"/>
  <c r="EG13" i="282"/>
  <c r="EG23" i="265"/>
  <c r="EG24" i="265"/>
  <c r="EG48" i="286"/>
  <c r="EG49" i="286"/>
  <c r="EG55" i="286"/>
  <c r="EG51" i="286"/>
  <c r="EG52" i="286"/>
  <c r="EG53" i="286"/>
  <c r="EG56" i="286"/>
  <c r="EG57" i="286"/>
  <c r="EG32" i="286"/>
  <c r="EG33" i="286"/>
  <c r="EG80" i="265"/>
  <c r="EG79" i="314"/>
  <c r="EG80" i="314"/>
  <c r="EG81" i="314"/>
  <c r="EG83" i="265"/>
  <c r="EG84" i="265"/>
  <c r="EG33" i="285"/>
  <c r="EG36" i="285"/>
  <c r="EG37" i="285"/>
  <c r="EG76" i="265"/>
  <c r="EG77" i="265"/>
  <c r="EG86" i="265"/>
  <c r="EG100" i="265"/>
  <c r="EG89" i="265"/>
  <c r="EG205" i="280"/>
  <c r="EG206" i="280"/>
  <c r="EG90" i="265"/>
  <c r="EG181" i="280"/>
  <c r="EG165" i="280"/>
  <c r="EG166" i="280"/>
  <c r="EG182" i="280"/>
  <c r="EG183" i="280"/>
  <c r="EG184" i="280"/>
  <c r="EG91" i="265"/>
  <c r="EG87" i="282"/>
  <c r="EG88" i="282"/>
  <c r="EG89" i="282"/>
  <c r="EG90" i="282"/>
  <c r="EG92" i="265"/>
  <c r="EG23" i="286"/>
  <c r="EG24" i="286"/>
  <c r="EG25" i="286"/>
  <c r="EG94" i="265"/>
  <c r="EG95" i="265"/>
  <c r="EG101" i="265"/>
  <c r="EG102" i="265"/>
  <c r="EH30" i="286"/>
  <c r="EG33" i="282"/>
  <c r="EG34" i="282"/>
  <c r="EH31" i="282"/>
  <c r="EH20" i="282"/>
  <c r="EH22" i="282"/>
  <c r="EH44" i="282"/>
  <c r="EH37" i="282"/>
  <c r="EH202" i="280"/>
  <c r="EH229" i="280"/>
  <c r="EH231" i="280"/>
  <c r="EH38" i="282"/>
  <c r="EH40" i="282"/>
  <c r="EH45" i="282"/>
  <c r="EH46" i="282"/>
  <c r="EH48" i="282"/>
  <c r="EH49" i="282"/>
  <c r="EH58" i="282"/>
  <c r="EH54" i="282"/>
  <c r="EG51" i="282"/>
  <c r="EG52" i="282"/>
  <c r="EG77" i="282"/>
  <c r="EG78" i="282"/>
  <c r="EG79" i="282"/>
  <c r="EH76" i="282"/>
  <c r="EH55" i="282"/>
  <c r="EH56" i="282"/>
  <c r="EH59" i="282"/>
  <c r="EH60" i="282"/>
  <c r="EH63" i="282"/>
  <c r="EH65" i="282"/>
  <c r="EH66" i="282"/>
  <c r="EH36" i="265"/>
  <c r="EH37" i="265"/>
  <c r="EH189" i="280"/>
  <c r="EH192" i="280"/>
  <c r="EH195" i="280"/>
  <c r="EH196" i="280"/>
  <c r="EH197" i="280"/>
  <c r="EH43" i="265"/>
  <c r="EH139" i="280"/>
  <c r="EH140" i="280"/>
  <c r="EH143" i="280"/>
  <c r="EH144" i="280"/>
  <c r="EH46" i="265"/>
  <c r="EH48" i="265"/>
  <c r="EH128" i="280"/>
  <c r="EH50" i="265"/>
  <c r="EH104" i="280"/>
  <c r="EH51" i="265"/>
  <c r="EH52" i="265"/>
  <c r="EH45" i="314"/>
  <c r="EH46" i="314"/>
  <c r="EH48" i="314"/>
  <c r="EH50" i="314"/>
  <c r="EH51" i="314"/>
  <c r="EH61" i="314"/>
  <c r="EH35" i="314"/>
  <c r="EH78" i="314"/>
  <c r="EH36" i="314"/>
  <c r="EH38" i="314"/>
  <c r="EH40" i="314"/>
  <c r="EH42" i="314"/>
  <c r="EH62" i="314"/>
  <c r="EH63" i="314"/>
  <c r="EH64" i="314"/>
  <c r="EH54" i="265"/>
  <c r="EH53" i="314"/>
  <c r="EH55" i="314"/>
  <c r="EH57" i="314"/>
  <c r="EH58" i="314"/>
  <c r="EH59" i="314"/>
  <c r="EH70" i="314"/>
  <c r="EH67" i="314"/>
  <c r="EH68" i="314"/>
  <c r="EH71" i="314"/>
  <c r="EH72" i="314"/>
  <c r="EH55" i="265"/>
  <c r="EH56" i="265"/>
  <c r="EH232" i="280"/>
  <c r="EH58" i="265"/>
  <c r="EH59" i="265"/>
  <c r="EH154" i="280"/>
  <c r="EH155" i="280"/>
  <c r="EH156" i="280"/>
  <c r="EH159" i="280"/>
  <c r="EH160" i="280"/>
  <c r="EH161" i="280"/>
  <c r="EH61" i="265"/>
  <c r="EH179" i="280"/>
  <c r="EH173" i="280"/>
  <c r="EH169" i="280"/>
  <c r="EH170" i="280"/>
  <c r="EH171" i="280"/>
  <c r="EH174" i="280"/>
  <c r="EH175" i="280"/>
  <c r="EH176" i="280"/>
  <c r="EH62" i="265"/>
  <c r="EH63" i="265"/>
  <c r="EH66" i="265"/>
  <c r="EH31" i="286"/>
  <c r="EH22" i="286"/>
  <c r="EH47" i="286"/>
  <c r="EH30" i="285"/>
  <c r="EH31" i="285"/>
  <c r="EH15" i="265"/>
  <c r="EH16" i="265"/>
  <c r="EH18" i="265"/>
  <c r="EH19" i="265"/>
  <c r="EH21" i="265"/>
  <c r="EH10" i="282"/>
  <c r="EH12" i="282"/>
  <c r="EH13" i="282"/>
  <c r="EH23" i="265"/>
  <c r="EH24" i="265"/>
  <c r="EH48" i="286"/>
  <c r="EH49" i="286"/>
  <c r="EH55" i="286"/>
  <c r="EH51" i="286"/>
  <c r="EH52" i="286"/>
  <c r="EH53" i="286"/>
  <c r="EH56" i="286"/>
  <c r="EH57" i="286"/>
  <c r="EH32" i="286"/>
  <c r="EH33" i="286"/>
  <c r="EH80" i="265"/>
  <c r="EH79" i="314"/>
  <c r="EH80" i="314"/>
  <c r="EH81" i="314"/>
  <c r="EH83" i="265"/>
  <c r="EH84" i="265"/>
  <c r="EH33" i="285"/>
  <c r="EH36" i="285"/>
  <c r="EH37" i="285"/>
  <c r="EH76" i="265"/>
  <c r="EH77" i="265"/>
  <c r="EH86" i="265"/>
  <c r="EH100" i="265"/>
  <c r="EH89" i="265"/>
  <c r="EH205" i="280"/>
  <c r="EH206" i="280"/>
  <c r="EH90" i="265"/>
  <c r="EH181" i="280"/>
  <c r="EH165" i="280"/>
  <c r="EH166" i="280"/>
  <c r="EH182" i="280"/>
  <c r="EH183" i="280"/>
  <c r="EH184" i="280"/>
  <c r="EH91" i="265"/>
  <c r="EH87" i="282"/>
  <c r="EH88" i="282"/>
  <c r="EH89" i="282"/>
  <c r="EH90" i="282"/>
  <c r="EH92" i="265"/>
  <c r="EH23" i="286"/>
  <c r="EH24" i="286"/>
  <c r="EH25" i="286"/>
  <c r="EH94" i="265"/>
  <c r="EH95" i="265"/>
  <c r="EH101" i="265"/>
  <c r="EH102" i="265"/>
  <c r="EI30" i="286"/>
  <c r="EH33" i="282"/>
  <c r="EH34" i="282"/>
  <c r="EI31" i="282"/>
  <c r="EI20" i="282"/>
  <c r="EI22" i="282"/>
  <c r="EI44" i="282"/>
  <c r="EI37" i="282"/>
  <c r="EI202" i="280"/>
  <c r="EI229" i="280"/>
  <c r="EI231" i="280"/>
  <c r="EI38" i="282"/>
  <c r="EI40" i="282"/>
  <c r="EI45" i="282"/>
  <c r="EI46" i="282"/>
  <c r="EI48" i="282"/>
  <c r="EI49" i="282"/>
  <c r="EI58" i="282"/>
  <c r="EI54" i="282"/>
  <c r="EH51" i="282"/>
  <c r="EH52" i="282"/>
  <c r="EH77" i="282"/>
  <c r="EH78" i="282"/>
  <c r="EH79" i="282"/>
  <c r="EI76" i="282"/>
  <c r="EI55" i="282"/>
  <c r="EI56" i="282"/>
  <c r="EI59" i="282"/>
  <c r="EI60" i="282"/>
  <c r="EI63" i="282"/>
  <c r="EI65" i="282"/>
  <c r="EI66" i="282"/>
  <c r="EI36" i="265"/>
  <c r="EI37" i="265"/>
  <c r="EI189" i="280"/>
  <c r="EI192" i="280"/>
  <c r="EI195" i="280"/>
  <c r="EI196" i="280"/>
  <c r="EI197" i="280"/>
  <c r="EI43" i="265"/>
  <c r="EI139" i="280"/>
  <c r="EI140" i="280"/>
  <c r="EI143" i="280"/>
  <c r="EI144" i="280"/>
  <c r="EI46" i="265"/>
  <c r="EI48" i="265"/>
  <c r="EI128" i="280"/>
  <c r="EI50" i="265"/>
  <c r="EI104" i="280"/>
  <c r="EI51" i="265"/>
  <c r="EI52" i="265"/>
  <c r="EI45" i="314"/>
  <c r="EI46" i="314"/>
  <c r="EI48" i="314"/>
  <c r="EI50" i="314"/>
  <c r="EI51" i="314"/>
  <c r="EI61" i="314"/>
  <c r="EI35" i="314"/>
  <c r="EI78" i="314"/>
  <c r="EI36" i="314"/>
  <c r="EI38" i="314"/>
  <c r="EI40" i="314"/>
  <c r="EI42" i="314"/>
  <c r="EI62" i="314"/>
  <c r="EI63" i="314"/>
  <c r="EI64" i="314"/>
  <c r="EI54" i="265"/>
  <c r="EI53" i="314"/>
  <c r="EI55" i="314"/>
  <c r="EI57" i="314"/>
  <c r="EI58" i="314"/>
  <c r="EI59" i="314"/>
  <c r="EI70" i="314"/>
  <c r="EI67" i="314"/>
  <c r="EI68" i="314"/>
  <c r="EI71" i="314"/>
  <c r="EI72" i="314"/>
  <c r="EI55" i="265"/>
  <c r="EI56" i="265"/>
  <c r="EI232" i="280"/>
  <c r="EI58" i="265"/>
  <c r="EI59" i="265"/>
  <c r="EI154" i="280"/>
  <c r="EI155" i="280"/>
  <c r="EI156" i="280"/>
  <c r="EI159" i="280"/>
  <c r="EI160" i="280"/>
  <c r="EI161" i="280"/>
  <c r="EI61" i="265"/>
  <c r="EI179" i="280"/>
  <c r="EI173" i="280"/>
  <c r="EI169" i="280"/>
  <c r="EI170" i="280"/>
  <c r="EI171" i="280"/>
  <c r="EI174" i="280"/>
  <c r="EI175" i="280"/>
  <c r="EI176" i="280"/>
  <c r="EI62" i="265"/>
  <c r="EI63" i="265"/>
  <c r="EI66" i="265"/>
  <c r="EI31" i="286"/>
  <c r="EI22" i="286"/>
  <c r="EI47" i="286"/>
  <c r="EI30" i="285"/>
  <c r="EI31" i="285"/>
  <c r="EI15" i="265"/>
  <c r="EI16" i="265"/>
  <c r="EI18" i="265"/>
  <c r="EI19" i="265"/>
  <c r="EI21" i="265"/>
  <c r="EI10" i="282"/>
  <c r="EI12" i="282"/>
  <c r="EI13" i="282"/>
  <c r="EI23" i="265"/>
  <c r="EI24" i="265"/>
  <c r="EI48" i="286"/>
  <c r="EI49" i="286"/>
  <c r="EI55" i="286"/>
  <c r="EI51" i="286"/>
  <c r="EI52" i="286"/>
  <c r="EI53" i="286"/>
  <c r="EI56" i="286"/>
  <c r="EI57" i="286"/>
  <c r="EI32" i="286"/>
  <c r="EI33" i="286"/>
  <c r="EI80" i="265"/>
  <c r="EI79" i="314"/>
  <c r="EI80" i="314"/>
  <c r="EI81" i="314"/>
  <c r="EI83" i="265"/>
  <c r="EI84" i="265"/>
  <c r="EI33" i="285"/>
  <c r="EI36" i="285"/>
  <c r="EI37" i="285"/>
  <c r="EI76" i="265"/>
  <c r="EI77" i="265"/>
  <c r="EI86" i="265"/>
  <c r="EI100" i="265"/>
  <c r="EI89" i="265"/>
  <c r="EI205" i="280"/>
  <c r="EI206" i="280"/>
  <c r="EI90" i="265"/>
  <c r="EI181" i="280"/>
  <c r="EI165" i="280"/>
  <c r="EI166" i="280"/>
  <c r="EI182" i="280"/>
  <c r="EI183" i="280"/>
  <c r="EI184" i="280"/>
  <c r="EI91" i="265"/>
  <c r="EI87" i="282"/>
  <c r="EI88" i="282"/>
  <c r="EI89" i="282"/>
  <c r="EI90" i="282"/>
  <c r="EI92" i="265"/>
  <c r="EI23" i="286"/>
  <c r="EI24" i="286"/>
  <c r="EI25" i="286"/>
  <c r="EI94" i="265"/>
  <c r="EI95" i="265"/>
  <c r="EI101" i="265"/>
  <c r="EI102" i="265"/>
  <c r="EJ30" i="286"/>
  <c r="EI33" i="282"/>
  <c r="EI34" i="282"/>
  <c r="EJ31" i="282"/>
  <c r="EJ20" i="282"/>
  <c r="EJ22" i="282"/>
  <c r="EJ44" i="282"/>
  <c r="EJ37" i="282"/>
  <c r="EJ202" i="280"/>
  <c r="EJ229" i="280"/>
  <c r="EJ231" i="280"/>
  <c r="EJ38" i="282"/>
  <c r="EJ40" i="282"/>
  <c r="EJ45" i="282"/>
  <c r="EJ46" i="282"/>
  <c r="EJ48" i="282"/>
  <c r="EJ49" i="282"/>
  <c r="EJ58" i="282"/>
  <c r="EJ54" i="282"/>
  <c r="EI51" i="282"/>
  <c r="EI52" i="282"/>
  <c r="EI77" i="282"/>
  <c r="EI78" i="282"/>
  <c r="EI79" i="282"/>
  <c r="EJ76" i="282"/>
  <c r="EJ55" i="282"/>
  <c r="EJ56" i="282"/>
  <c r="EJ59" i="282"/>
  <c r="EJ60" i="282"/>
  <c r="EJ63" i="282"/>
  <c r="EJ65" i="282"/>
  <c r="EJ66" i="282"/>
  <c r="EJ36" i="265"/>
  <c r="EJ37" i="265"/>
  <c r="EJ189" i="280"/>
  <c r="EJ192" i="280"/>
  <c r="EJ195" i="280"/>
  <c r="EJ196" i="280"/>
  <c r="EJ197" i="280"/>
  <c r="EJ43" i="265"/>
  <c r="EJ139" i="280"/>
  <c r="EJ140" i="280"/>
  <c r="EJ143" i="280"/>
  <c r="EJ144" i="280"/>
  <c r="EJ46" i="265"/>
  <c r="EJ48" i="265"/>
  <c r="EJ128" i="280"/>
  <c r="EJ50" i="265"/>
  <c r="EJ104" i="280"/>
  <c r="EJ51" i="265"/>
  <c r="EJ52" i="265"/>
  <c r="EJ45" i="314"/>
  <c r="EJ46" i="314"/>
  <c r="EJ48" i="314"/>
  <c r="EJ50" i="314"/>
  <c r="EJ51" i="314"/>
  <c r="EJ61" i="314"/>
  <c r="EJ35" i="314"/>
  <c r="EJ78" i="314"/>
  <c r="EJ36" i="314"/>
  <c r="EJ38" i="314"/>
  <c r="EJ40" i="314"/>
  <c r="EJ42" i="314"/>
  <c r="EJ62" i="314"/>
  <c r="EJ63" i="314"/>
  <c r="EJ64" i="314"/>
  <c r="EJ54" i="265"/>
  <c r="EJ53" i="314"/>
  <c r="EJ55" i="314"/>
  <c r="EJ57" i="314"/>
  <c r="EJ58" i="314"/>
  <c r="EJ59" i="314"/>
  <c r="EJ70" i="314"/>
  <c r="EJ67" i="314"/>
  <c r="EJ68" i="314"/>
  <c r="EJ71" i="314"/>
  <c r="EJ72" i="314"/>
  <c r="EJ55" i="265"/>
  <c r="EJ56" i="265"/>
  <c r="EJ232" i="280"/>
  <c r="EJ58" i="265"/>
  <c r="EJ59" i="265"/>
  <c r="EJ154" i="280"/>
  <c r="EJ155" i="280"/>
  <c r="EJ156" i="280"/>
  <c r="EJ159" i="280"/>
  <c r="EJ160" i="280"/>
  <c r="EJ161" i="280"/>
  <c r="EJ61" i="265"/>
  <c r="EJ179" i="280"/>
  <c r="EJ173" i="280"/>
  <c r="EJ169" i="280"/>
  <c r="EJ170" i="280"/>
  <c r="EJ171" i="280"/>
  <c r="EJ174" i="280"/>
  <c r="EJ175" i="280"/>
  <c r="EJ176" i="280"/>
  <c r="EJ62" i="265"/>
  <c r="EJ63" i="265"/>
  <c r="EJ66" i="265"/>
  <c r="EJ31" i="286"/>
  <c r="EJ22" i="286"/>
  <c r="EJ47" i="286"/>
  <c r="EJ30" i="285"/>
  <c r="EJ31" i="285"/>
  <c r="EJ15" i="265"/>
  <c r="EJ16" i="265"/>
  <c r="EJ18" i="265"/>
  <c r="EJ19" i="265"/>
  <c r="EJ21" i="265"/>
  <c r="EJ10" i="282"/>
  <c r="EJ12" i="282"/>
  <c r="EJ13" i="282"/>
  <c r="EJ23" i="265"/>
  <c r="EJ24" i="265"/>
  <c r="EJ48" i="286"/>
  <c r="EJ49" i="286"/>
  <c r="EJ55" i="286"/>
  <c r="EJ51" i="286"/>
  <c r="EJ52" i="286"/>
  <c r="EJ53" i="286"/>
  <c r="EJ56" i="286"/>
  <c r="EJ57" i="286"/>
  <c r="EJ32" i="286"/>
  <c r="EJ33" i="286"/>
  <c r="EJ80" i="265"/>
  <c r="EJ79" i="314"/>
  <c r="EJ80" i="314"/>
  <c r="EJ81" i="314"/>
  <c r="EJ83" i="265"/>
  <c r="EJ84" i="265"/>
  <c r="EJ33" i="285"/>
  <c r="EJ36" i="285"/>
  <c r="EJ37" i="285"/>
  <c r="EJ76" i="265"/>
  <c r="EJ77" i="265"/>
  <c r="EJ86" i="265"/>
  <c r="EJ100" i="265"/>
  <c r="EJ89" i="265"/>
  <c r="EJ205" i="280"/>
  <c r="EJ206" i="280"/>
  <c r="EJ90" i="265"/>
  <c r="EJ181" i="280"/>
  <c r="EJ165" i="280"/>
  <c r="EJ166" i="280"/>
  <c r="EJ182" i="280"/>
  <c r="EJ183" i="280"/>
  <c r="EJ184" i="280"/>
  <c r="EJ91" i="265"/>
  <c r="EJ87" i="282"/>
  <c r="EJ88" i="282"/>
  <c r="EJ89" i="282"/>
  <c r="EJ90" i="282"/>
  <c r="EJ92" i="265"/>
  <c r="EJ23" i="286"/>
  <c r="EJ24" i="286"/>
  <c r="EJ25" i="286"/>
  <c r="EJ94" i="265"/>
  <c r="EJ95" i="265"/>
  <c r="EJ101" i="265"/>
  <c r="EJ102" i="265"/>
  <c r="EK30" i="286"/>
  <c r="EJ33" i="282"/>
  <c r="EJ34" i="282"/>
  <c r="EK31" i="282"/>
  <c r="EK20" i="282"/>
  <c r="EK22" i="282"/>
  <c r="EK44" i="282"/>
  <c r="EK37" i="282"/>
  <c r="EK202" i="280"/>
  <c r="EK229" i="280"/>
  <c r="EK231" i="280"/>
  <c r="EK38" i="282"/>
  <c r="EK40" i="282"/>
  <c r="EK45" i="282"/>
  <c r="EK46" i="282"/>
  <c r="EK48" i="282"/>
  <c r="EK49" i="282"/>
  <c r="EK58" i="282"/>
  <c r="EK54" i="282"/>
  <c r="EJ51" i="282"/>
  <c r="EJ52" i="282"/>
  <c r="EJ77" i="282"/>
  <c r="EJ78" i="282"/>
  <c r="EJ79" i="282"/>
  <c r="EK76" i="282"/>
  <c r="EK55" i="282"/>
  <c r="EK56" i="282"/>
  <c r="EK59" i="282"/>
  <c r="EK60" i="282"/>
  <c r="EK63" i="282"/>
  <c r="EK65" i="282"/>
  <c r="EK66" i="282"/>
  <c r="EK36" i="265"/>
  <c r="EK37" i="265"/>
  <c r="EK189" i="280"/>
  <c r="EK192" i="280"/>
  <c r="EK195" i="280"/>
  <c r="EK196" i="280"/>
  <c r="EK197" i="280"/>
  <c r="EK43" i="265"/>
  <c r="EK139" i="280"/>
  <c r="EK140" i="280"/>
  <c r="EK143" i="280"/>
  <c r="EK144" i="280"/>
  <c r="EK46" i="265"/>
  <c r="EK48" i="265"/>
  <c r="EK128" i="280"/>
  <c r="EK50" i="265"/>
  <c r="EK104" i="280"/>
  <c r="EK51" i="265"/>
  <c r="EK52" i="265"/>
  <c r="EK45" i="314"/>
  <c r="EK46" i="314"/>
  <c r="EK48" i="314"/>
  <c r="EK50" i="314"/>
  <c r="EK51" i="314"/>
  <c r="EK61" i="314"/>
  <c r="EK35" i="314"/>
  <c r="EK78" i="314"/>
  <c r="EK36" i="314"/>
  <c r="EK38" i="314"/>
  <c r="EK40" i="314"/>
  <c r="EK42" i="314"/>
  <c r="EK62" i="314"/>
  <c r="EK63" i="314"/>
  <c r="EK64" i="314"/>
  <c r="EK54" i="265"/>
  <c r="EK53" i="314"/>
  <c r="EK55" i="314"/>
  <c r="EK57" i="314"/>
  <c r="EK58" i="314"/>
  <c r="EK59" i="314"/>
  <c r="EK70" i="314"/>
  <c r="EK67" i="314"/>
  <c r="EK68" i="314"/>
  <c r="EK71" i="314"/>
  <c r="EK72" i="314"/>
  <c r="EK55" i="265"/>
  <c r="EK56" i="265"/>
  <c r="EK232" i="280"/>
  <c r="EK58" i="265"/>
  <c r="EK59" i="265"/>
  <c r="EK154" i="280"/>
  <c r="EK155" i="280"/>
  <c r="EK156" i="280"/>
  <c r="EK159" i="280"/>
  <c r="EK160" i="280"/>
  <c r="EK161" i="280"/>
  <c r="EK61" i="265"/>
  <c r="EK179" i="280"/>
  <c r="EK173" i="280"/>
  <c r="EK169" i="280"/>
  <c r="EK170" i="280"/>
  <c r="EK171" i="280"/>
  <c r="EK174" i="280"/>
  <c r="EK175" i="280"/>
  <c r="EK176" i="280"/>
  <c r="EK62" i="265"/>
  <c r="EK63" i="265"/>
  <c r="EK66" i="265"/>
  <c r="EK31" i="286"/>
  <c r="EK22" i="286"/>
  <c r="EK47" i="286"/>
  <c r="EK30" i="285"/>
  <c r="EK31" i="285"/>
  <c r="EK15" i="265"/>
  <c r="EK16" i="265"/>
  <c r="EK18" i="265"/>
  <c r="EK19" i="265"/>
  <c r="EK21" i="265"/>
  <c r="EK10" i="282"/>
  <c r="EK12" i="282"/>
  <c r="EK13" i="282"/>
  <c r="EK23" i="265"/>
  <c r="EK24" i="265"/>
  <c r="EK48" i="286"/>
  <c r="EK49" i="286"/>
  <c r="EK55" i="286"/>
  <c r="EK51" i="286"/>
  <c r="EK52" i="286"/>
  <c r="EK53" i="286"/>
  <c r="EK56" i="286"/>
  <c r="EK57" i="286"/>
  <c r="EK32" i="286"/>
  <c r="EK33" i="286"/>
  <c r="EK80" i="265"/>
  <c r="EK79" i="314"/>
  <c r="EK80" i="314"/>
  <c r="EK81" i="314"/>
  <c r="EK83" i="265"/>
  <c r="EK84" i="265"/>
  <c r="EK33" i="285"/>
  <c r="EK36" i="285"/>
  <c r="EK37" i="285"/>
  <c r="EK76" i="265"/>
  <c r="EK77" i="265"/>
  <c r="EK86" i="265"/>
  <c r="EK100" i="265"/>
  <c r="EK89" i="265"/>
  <c r="EK205" i="280"/>
  <c r="EK206" i="280"/>
  <c r="EK90" i="265"/>
  <c r="EK181" i="280"/>
  <c r="EK165" i="280"/>
  <c r="EK166" i="280"/>
  <c r="EK182" i="280"/>
  <c r="EK183" i="280"/>
  <c r="EK184" i="280"/>
  <c r="EK91" i="265"/>
  <c r="EK87" i="282"/>
  <c r="EK88" i="282"/>
  <c r="EK89" i="282"/>
  <c r="EK90" i="282"/>
  <c r="EK92" i="265"/>
  <c r="EK23" i="286"/>
  <c r="EK24" i="286"/>
  <c r="EK25" i="286"/>
  <c r="EK94" i="265"/>
  <c r="EK95" i="265"/>
  <c r="EK101" i="265"/>
  <c r="EK102" i="265"/>
  <c r="EL30" i="286"/>
  <c r="EK33" i="282"/>
  <c r="EK34" i="282"/>
  <c r="EL31" i="282"/>
  <c r="EL20" i="282"/>
  <c r="EL22" i="282"/>
  <c r="EL44" i="282"/>
  <c r="EL37" i="282"/>
  <c r="EL202" i="280"/>
  <c r="EL229" i="280"/>
  <c r="EL231" i="280"/>
  <c r="EL38" i="282"/>
  <c r="EL40" i="282"/>
  <c r="EL45" i="282"/>
  <c r="EL46" i="282"/>
  <c r="EL48" i="282"/>
  <c r="EL49" i="282"/>
  <c r="EL58" i="282"/>
  <c r="EL54" i="282"/>
  <c r="EK51" i="282"/>
  <c r="EK52" i="282"/>
  <c r="EK77" i="282"/>
  <c r="EK78" i="282"/>
  <c r="EK79" i="282"/>
  <c r="EL76" i="282"/>
  <c r="EL55" i="282"/>
  <c r="EL56" i="282"/>
  <c r="EL59" i="282"/>
  <c r="EL60" i="282"/>
  <c r="EL63" i="282"/>
  <c r="EL65" i="282"/>
  <c r="EL66" i="282"/>
  <c r="EL36" i="265"/>
  <c r="EL37" i="265"/>
  <c r="EL189" i="280"/>
  <c r="EL192" i="280"/>
  <c r="EL195" i="280"/>
  <c r="EL196" i="280"/>
  <c r="EL197" i="280"/>
  <c r="EL43" i="265"/>
  <c r="EL139" i="280"/>
  <c r="EL140" i="280"/>
  <c r="EL143" i="280"/>
  <c r="EL144" i="280"/>
  <c r="EL46" i="265"/>
  <c r="EL48" i="265"/>
  <c r="EL128" i="280"/>
  <c r="EL50" i="265"/>
  <c r="EL104" i="280"/>
  <c r="EL51" i="265"/>
  <c r="EL52" i="265"/>
  <c r="EL45" i="314"/>
  <c r="EL46" i="314"/>
  <c r="EL48" i="314"/>
  <c r="EL50" i="314"/>
  <c r="EL51" i="314"/>
  <c r="EL61" i="314"/>
  <c r="EL35" i="314"/>
  <c r="EL78" i="314"/>
  <c r="EL36" i="314"/>
  <c r="EL38" i="314"/>
  <c r="EL40" i="314"/>
  <c r="EL42" i="314"/>
  <c r="EL62" i="314"/>
  <c r="EL63" i="314"/>
  <c r="EL64" i="314"/>
  <c r="EL54" i="265"/>
  <c r="EL53" i="314"/>
  <c r="EL55" i="314"/>
  <c r="EL57" i="314"/>
  <c r="EL58" i="314"/>
  <c r="EL59" i="314"/>
  <c r="EL70" i="314"/>
  <c r="EL67" i="314"/>
  <c r="EL68" i="314"/>
  <c r="EL71" i="314"/>
  <c r="EL72" i="314"/>
  <c r="EL55" i="265"/>
  <c r="EL56" i="265"/>
  <c r="EL232" i="280"/>
  <c r="EL58" i="265"/>
  <c r="EL59" i="265"/>
  <c r="EL154" i="280"/>
  <c r="EL155" i="280"/>
  <c r="EL156" i="280"/>
  <c r="EL159" i="280"/>
  <c r="EL160" i="280"/>
  <c r="EL161" i="280"/>
  <c r="EL61" i="265"/>
  <c r="EL179" i="280"/>
  <c r="EL173" i="280"/>
  <c r="EL169" i="280"/>
  <c r="EL170" i="280"/>
  <c r="EL171" i="280"/>
  <c r="EL174" i="280"/>
  <c r="EL175" i="280"/>
  <c r="EL176" i="280"/>
  <c r="EL62" i="265"/>
  <c r="EL63" i="265"/>
  <c r="EL66" i="265"/>
  <c r="EL31" i="286"/>
  <c r="EL22" i="286"/>
  <c r="EL47" i="286"/>
  <c r="EL30" i="285"/>
  <c r="EL31" i="285"/>
  <c r="EL15" i="265"/>
  <c r="EL16" i="265"/>
  <c r="EL18" i="265"/>
  <c r="EL19" i="265"/>
  <c r="EL21" i="265"/>
  <c r="EL10" i="282"/>
  <c r="EL12" i="282"/>
  <c r="EL13" i="282"/>
  <c r="EL23" i="265"/>
  <c r="EL24" i="265"/>
  <c r="EL48" i="286"/>
  <c r="EL49" i="286"/>
  <c r="EL55" i="286"/>
  <c r="EL51" i="286"/>
  <c r="EL52" i="286"/>
  <c r="EL53" i="286"/>
  <c r="EL56" i="286"/>
  <c r="EL57" i="286"/>
  <c r="EL32" i="286"/>
  <c r="EL33" i="286"/>
  <c r="EL80" i="265"/>
  <c r="EL79" i="314"/>
  <c r="EL80" i="314"/>
  <c r="EL81" i="314"/>
  <c r="EL83" i="265"/>
  <c r="EL84" i="265"/>
  <c r="EL33" i="285"/>
  <c r="EL36" i="285"/>
  <c r="EL37" i="285"/>
  <c r="EL76" i="265"/>
  <c r="EL77" i="265"/>
  <c r="EL86" i="265"/>
  <c r="EL100" i="265"/>
  <c r="EL89" i="265"/>
  <c r="EL205" i="280"/>
  <c r="EL206" i="280"/>
  <c r="EL90" i="265"/>
  <c r="EL181" i="280"/>
  <c r="EL165" i="280"/>
  <c r="EL166" i="280"/>
  <c r="EL182" i="280"/>
  <c r="EL183" i="280"/>
  <c r="EL184" i="280"/>
  <c r="EL91" i="265"/>
  <c r="EL87" i="282"/>
  <c r="EL88" i="282"/>
  <c r="EL89" i="282"/>
  <c r="EL90" i="282"/>
  <c r="EL92" i="265"/>
  <c r="EL23" i="286"/>
  <c r="EL24" i="286"/>
  <c r="EL25" i="286"/>
  <c r="EL94" i="265"/>
  <c r="EL95" i="265"/>
  <c r="EL101" i="265"/>
  <c r="EL102" i="265"/>
  <c r="EM30" i="286"/>
  <c r="EL33" i="282"/>
  <c r="EL34" i="282"/>
  <c r="EM31" i="282"/>
  <c r="EM20" i="282"/>
  <c r="EM22" i="282"/>
  <c r="EM44" i="282"/>
  <c r="EM37" i="282"/>
  <c r="EM202" i="280"/>
  <c r="EM229" i="280"/>
  <c r="EM231" i="280"/>
  <c r="EM38" i="282"/>
  <c r="EM40" i="282"/>
  <c r="EM45" i="282"/>
  <c r="EM46" i="282"/>
  <c r="EM48" i="282"/>
  <c r="EM49" i="282"/>
  <c r="EM58" i="282"/>
  <c r="EM54" i="282"/>
  <c r="EL51" i="282"/>
  <c r="EL52" i="282"/>
  <c r="EL77" i="282"/>
  <c r="EL78" i="282"/>
  <c r="EL79" i="282"/>
  <c r="EM76" i="282"/>
  <c r="EM55" i="282"/>
  <c r="EM56" i="282"/>
  <c r="EM59" i="282"/>
  <c r="EM60" i="282"/>
  <c r="EM63" i="282"/>
  <c r="EM65" i="282"/>
  <c r="EM66" i="282"/>
  <c r="EM36" i="265"/>
  <c r="EM37" i="265"/>
  <c r="EM189" i="280"/>
  <c r="EM192" i="280"/>
  <c r="EM195" i="280"/>
  <c r="EM196" i="280"/>
  <c r="EM197" i="280"/>
  <c r="EM43" i="265"/>
  <c r="EM139" i="280"/>
  <c r="EM140" i="280"/>
  <c r="EM143" i="280"/>
  <c r="EM144" i="280"/>
  <c r="EM46" i="265"/>
  <c r="EM48" i="265"/>
  <c r="EM128" i="280"/>
  <c r="EM50" i="265"/>
  <c r="EM104" i="280"/>
  <c r="EM51" i="265"/>
  <c r="EM52" i="265"/>
  <c r="EM45" i="314"/>
  <c r="EM46" i="314"/>
  <c r="EM48" i="314"/>
  <c r="EM50" i="314"/>
  <c r="EM51" i="314"/>
  <c r="EM61" i="314"/>
  <c r="EM35" i="314"/>
  <c r="EM78" i="314"/>
  <c r="EM36" i="314"/>
  <c r="EM38" i="314"/>
  <c r="EM40" i="314"/>
  <c r="EM42" i="314"/>
  <c r="EM62" i="314"/>
  <c r="EM63" i="314"/>
  <c r="EM64" i="314"/>
  <c r="EM54" i="265"/>
  <c r="EM53" i="314"/>
  <c r="EM55" i="314"/>
  <c r="EM57" i="314"/>
  <c r="EM58" i="314"/>
  <c r="EM59" i="314"/>
  <c r="EM70" i="314"/>
  <c r="EM67" i="314"/>
  <c r="EM68" i="314"/>
  <c r="EM71" i="314"/>
  <c r="EM72" i="314"/>
  <c r="EM55" i="265"/>
  <c r="EM56" i="265"/>
  <c r="EM232" i="280"/>
  <c r="EM58" i="265"/>
  <c r="EM59" i="265"/>
  <c r="EM154" i="280"/>
  <c r="EM155" i="280"/>
  <c r="EM156" i="280"/>
  <c r="EM159" i="280"/>
  <c r="EM160" i="280"/>
  <c r="EM161" i="280"/>
  <c r="EM61" i="265"/>
  <c r="EM179" i="280"/>
  <c r="EM173" i="280"/>
  <c r="EM169" i="280"/>
  <c r="EM170" i="280"/>
  <c r="EM171" i="280"/>
  <c r="EM174" i="280"/>
  <c r="EM175" i="280"/>
  <c r="EM176" i="280"/>
  <c r="EM62" i="265"/>
  <c r="EM63" i="265"/>
  <c r="EM66" i="265"/>
  <c r="EM31" i="286"/>
  <c r="EM22" i="286"/>
  <c r="EM47" i="286"/>
  <c r="EM30" i="285"/>
  <c r="EM31" i="285"/>
  <c r="EM15" i="265"/>
  <c r="EM16" i="265"/>
  <c r="EM18" i="265"/>
  <c r="EM19" i="265"/>
  <c r="EM21" i="265"/>
  <c r="EM10" i="282"/>
  <c r="EM12" i="282"/>
  <c r="EM13" i="282"/>
  <c r="EM23" i="265"/>
  <c r="EM24" i="265"/>
  <c r="EM48" i="286"/>
  <c r="EM49" i="286"/>
  <c r="EM55" i="286"/>
  <c r="EM51" i="286"/>
  <c r="EM52" i="286"/>
  <c r="EM53" i="286"/>
  <c r="EM56" i="286"/>
  <c r="EM57" i="286"/>
  <c r="EM32" i="286"/>
  <c r="EM33" i="286"/>
  <c r="EM80" i="265"/>
  <c r="EM79" i="314"/>
  <c r="EM80" i="314"/>
  <c r="EM81" i="314"/>
  <c r="EM83" i="265"/>
  <c r="EM84" i="265"/>
  <c r="EM33" i="285"/>
  <c r="EM36" i="285"/>
  <c r="EM37" i="285"/>
  <c r="EM76" i="265"/>
  <c r="EM77" i="265"/>
  <c r="EM86" i="265"/>
  <c r="EM100" i="265"/>
  <c r="EM89" i="265"/>
  <c r="EM205" i="280"/>
  <c r="EM206" i="280"/>
  <c r="EM90" i="265"/>
  <c r="EM181" i="280"/>
  <c r="EM165" i="280"/>
  <c r="EM166" i="280"/>
  <c r="EM182" i="280"/>
  <c r="EM183" i="280"/>
  <c r="EM184" i="280"/>
  <c r="EM91" i="265"/>
  <c r="EM87" i="282"/>
  <c r="EM88" i="282"/>
  <c r="EM89" i="282"/>
  <c r="EM90" i="282"/>
  <c r="EM92" i="265"/>
  <c r="EM23" i="286"/>
  <c r="EM24" i="286"/>
  <c r="EM25" i="286"/>
  <c r="EM94" i="265"/>
  <c r="EM95" i="265"/>
  <c r="EM101" i="265"/>
  <c r="EM102" i="265"/>
  <c r="EN30" i="286"/>
  <c r="EM33" i="282"/>
  <c r="EM34" i="282"/>
  <c r="EN31" i="282"/>
  <c r="EN20" i="282"/>
  <c r="EN22" i="282"/>
  <c r="EN44" i="282"/>
  <c r="EN37" i="282"/>
  <c r="EN202" i="280"/>
  <c r="EN229" i="280"/>
  <c r="EN231" i="280"/>
  <c r="EN38" i="282"/>
  <c r="EN40" i="282"/>
  <c r="EN45" i="282"/>
  <c r="EN46" i="282"/>
  <c r="EN48" i="282"/>
  <c r="EN49" i="282"/>
  <c r="EN58" i="282"/>
  <c r="EN54" i="282"/>
  <c r="EM51" i="282"/>
  <c r="EM52" i="282"/>
  <c r="EM77" i="282"/>
  <c r="EM78" i="282"/>
  <c r="EM79" i="282"/>
  <c r="EN76" i="282"/>
  <c r="EN55" i="282"/>
  <c r="EN56" i="282"/>
  <c r="EN59" i="282"/>
  <c r="EN60" i="282"/>
  <c r="EN63" i="282"/>
  <c r="EN65" i="282"/>
  <c r="EN66" i="282"/>
  <c r="EN36" i="265"/>
  <c r="EN37" i="265"/>
  <c r="EN189" i="280"/>
  <c r="EN192" i="280"/>
  <c r="EN195" i="280"/>
  <c r="EN196" i="280"/>
  <c r="EN197" i="280"/>
  <c r="EN43" i="265"/>
  <c r="EN139" i="280"/>
  <c r="EN140" i="280"/>
  <c r="EN143" i="280"/>
  <c r="EN144" i="280"/>
  <c r="EN46" i="265"/>
  <c r="EN48" i="265"/>
  <c r="EN128" i="280"/>
  <c r="EN50" i="265"/>
  <c r="EN104" i="280"/>
  <c r="EN51" i="265"/>
  <c r="EN52" i="265"/>
  <c r="EN45" i="314"/>
  <c r="EN46" i="314"/>
  <c r="EN48" i="314"/>
  <c r="EN50" i="314"/>
  <c r="EN51" i="314"/>
  <c r="EN61" i="314"/>
  <c r="EN35" i="314"/>
  <c r="EN78" i="314"/>
  <c r="EN36" i="314"/>
  <c r="EN38" i="314"/>
  <c r="EN40" i="314"/>
  <c r="EN42" i="314"/>
  <c r="EN62" i="314"/>
  <c r="EN63" i="314"/>
  <c r="EN64" i="314"/>
  <c r="EN54" i="265"/>
  <c r="EN53" i="314"/>
  <c r="EN55" i="314"/>
  <c r="EN57" i="314"/>
  <c r="EN58" i="314"/>
  <c r="EN59" i="314"/>
  <c r="EN70" i="314"/>
  <c r="EN67" i="314"/>
  <c r="EN68" i="314"/>
  <c r="EN71" i="314"/>
  <c r="EN72" i="314"/>
  <c r="EN55" i="265"/>
  <c r="EN56" i="265"/>
  <c r="EN232" i="280"/>
  <c r="EN58" i="265"/>
  <c r="EN59" i="265"/>
  <c r="EN154" i="280"/>
  <c r="EN155" i="280"/>
  <c r="EN156" i="280"/>
  <c r="EN159" i="280"/>
  <c r="EN160" i="280"/>
  <c r="EN161" i="280"/>
  <c r="EN61" i="265"/>
  <c r="EN179" i="280"/>
  <c r="EN173" i="280"/>
  <c r="EN169" i="280"/>
  <c r="EN170" i="280"/>
  <c r="EN171" i="280"/>
  <c r="EN174" i="280"/>
  <c r="EN175" i="280"/>
  <c r="EN176" i="280"/>
  <c r="EN62" i="265"/>
  <c r="EN63" i="265"/>
  <c r="EN66" i="265"/>
  <c r="EN31" i="286"/>
  <c r="EN22" i="286"/>
  <c r="EN47" i="286"/>
  <c r="EN30" i="285"/>
  <c r="EN31" i="285"/>
  <c r="EN15" i="265"/>
  <c r="EN16" i="265"/>
  <c r="EN18" i="265"/>
  <c r="EN19" i="265"/>
  <c r="EN21" i="265"/>
  <c r="EN10" i="282"/>
  <c r="EN12" i="282"/>
  <c r="EN13" i="282"/>
  <c r="EN23" i="265"/>
  <c r="EN24" i="265"/>
  <c r="EN48" i="286"/>
  <c r="EN49" i="286"/>
  <c r="EN55" i="286"/>
  <c r="EN51" i="286"/>
  <c r="EN52" i="286"/>
  <c r="EN53" i="286"/>
  <c r="EN56" i="286"/>
  <c r="EN57" i="286"/>
  <c r="EN32" i="286"/>
  <c r="EN33" i="286"/>
  <c r="EN80" i="265"/>
  <c r="EN79" i="314"/>
  <c r="EN80" i="314"/>
  <c r="EN81" i="314"/>
  <c r="EN83" i="265"/>
  <c r="EN84" i="265"/>
  <c r="EN33" i="285"/>
  <c r="EN36" i="285"/>
  <c r="EN37" i="285"/>
  <c r="EN76" i="265"/>
  <c r="EN77" i="265"/>
  <c r="EN86" i="265"/>
  <c r="EN100" i="265"/>
  <c r="EN89" i="265"/>
  <c r="EN205" i="280"/>
  <c r="EN206" i="280"/>
  <c r="EN90" i="265"/>
  <c r="EN181" i="280"/>
  <c r="EN165" i="280"/>
  <c r="EN166" i="280"/>
  <c r="EN182" i="280"/>
  <c r="EN183" i="280"/>
  <c r="EN184" i="280"/>
  <c r="EN91" i="265"/>
  <c r="EN87" i="282"/>
  <c r="EN88" i="282"/>
  <c r="EN89" i="282"/>
  <c r="EN90" i="282"/>
  <c r="EN92" i="265"/>
  <c r="EN23" i="286"/>
  <c r="EN24" i="286"/>
  <c r="EN25" i="286"/>
  <c r="EN94" i="265"/>
  <c r="EN95" i="265"/>
  <c r="EN101" i="265"/>
  <c r="EN102" i="265"/>
  <c r="EO30" i="286"/>
  <c r="EN33" i="282"/>
  <c r="EN34" i="282"/>
  <c r="EO31" i="282"/>
  <c r="EO20" i="282"/>
  <c r="EO22" i="282"/>
  <c r="EO44" i="282"/>
  <c r="EO37" i="282"/>
  <c r="EO202" i="280"/>
  <c r="EO229" i="280"/>
  <c r="EO231" i="280"/>
  <c r="EO38" i="282"/>
  <c r="EO40" i="282"/>
  <c r="EO45" i="282"/>
  <c r="EO46" i="282"/>
  <c r="EO48" i="282"/>
  <c r="EO49" i="282"/>
  <c r="EO58" i="282"/>
  <c r="EO54" i="282"/>
  <c r="EN51" i="282"/>
  <c r="EN52" i="282"/>
  <c r="EN77" i="282"/>
  <c r="EN78" i="282"/>
  <c r="EN79" i="282"/>
  <c r="EO76" i="282"/>
  <c r="EO55" i="282"/>
  <c r="EO56" i="282"/>
  <c r="EO59" i="282"/>
  <c r="EO60" i="282"/>
  <c r="EO63" i="282"/>
  <c r="EO65" i="282"/>
  <c r="EO66" i="282"/>
  <c r="EO36" i="265"/>
  <c r="EO37" i="265"/>
  <c r="EO189" i="280"/>
  <c r="EO192" i="280"/>
  <c r="EO195" i="280"/>
  <c r="EO196" i="280"/>
  <c r="EO197" i="280"/>
  <c r="EO43" i="265"/>
  <c r="EO139" i="280"/>
  <c r="EO140" i="280"/>
  <c r="EO143" i="280"/>
  <c r="EO144" i="280"/>
  <c r="EO46" i="265"/>
  <c r="EO48" i="265"/>
  <c r="EO128" i="280"/>
  <c r="EO50" i="265"/>
  <c r="EO104" i="280"/>
  <c r="EO51" i="265"/>
  <c r="EO52" i="265"/>
  <c r="EO45" i="314"/>
  <c r="EO46" i="314"/>
  <c r="EO48" i="314"/>
  <c r="EO50" i="314"/>
  <c r="EO51" i="314"/>
  <c r="EO61" i="314"/>
  <c r="EO35" i="314"/>
  <c r="EO78" i="314"/>
  <c r="EO36" i="314"/>
  <c r="EO38" i="314"/>
  <c r="EO40" i="314"/>
  <c r="EO42" i="314"/>
  <c r="EO62" i="314"/>
  <c r="EO63" i="314"/>
  <c r="EO64" i="314"/>
  <c r="EO54" i="265"/>
  <c r="EO53" i="314"/>
  <c r="EO55" i="314"/>
  <c r="EO57" i="314"/>
  <c r="EO58" i="314"/>
  <c r="EO59" i="314"/>
  <c r="EO70" i="314"/>
  <c r="EO67" i="314"/>
  <c r="EO68" i="314"/>
  <c r="EO71" i="314"/>
  <c r="EO72" i="314"/>
  <c r="EO55" i="265"/>
  <c r="EO56" i="265"/>
  <c r="EO232" i="280"/>
  <c r="EO58" i="265"/>
  <c r="EO59" i="265"/>
  <c r="EO154" i="280"/>
  <c r="EO155" i="280"/>
  <c r="EO156" i="280"/>
  <c r="EO159" i="280"/>
  <c r="EO160" i="280"/>
  <c r="EO161" i="280"/>
  <c r="EO61" i="265"/>
  <c r="EO179" i="280"/>
  <c r="EO173" i="280"/>
  <c r="EO169" i="280"/>
  <c r="EO170" i="280"/>
  <c r="EO171" i="280"/>
  <c r="EO174" i="280"/>
  <c r="EO175" i="280"/>
  <c r="EO176" i="280"/>
  <c r="EO62" i="265"/>
  <c r="EO63" i="265"/>
  <c r="EO66" i="265"/>
  <c r="EO31" i="286"/>
  <c r="EO22" i="286"/>
  <c r="EO47" i="286"/>
  <c r="EO30" i="285"/>
  <c r="EO31" i="285"/>
  <c r="EO15" i="265"/>
  <c r="EO16" i="265"/>
  <c r="EO18" i="265"/>
  <c r="EO19" i="265"/>
  <c r="EO21" i="265"/>
  <c r="EO10" i="282"/>
  <c r="EO12" i="282"/>
  <c r="EO13" i="282"/>
  <c r="EO23" i="265"/>
  <c r="EO24" i="265"/>
  <c r="EO48" i="286"/>
  <c r="EO49" i="286"/>
  <c r="EO55" i="286"/>
  <c r="EO51" i="286"/>
  <c r="EO52" i="286"/>
  <c r="EO53" i="286"/>
  <c r="EO56" i="286"/>
  <c r="EO57" i="286"/>
  <c r="EO32" i="286"/>
  <c r="EO33" i="286"/>
  <c r="EO80" i="265"/>
  <c r="EO79" i="314"/>
  <c r="EO80" i="314"/>
  <c r="EO81" i="314"/>
  <c r="EO83" i="265"/>
  <c r="EO84" i="265"/>
  <c r="EO33" i="285"/>
  <c r="EO36" i="285"/>
  <c r="EO37" i="285"/>
  <c r="EO76" i="265"/>
  <c r="EO77" i="265"/>
  <c r="EO86" i="265"/>
  <c r="EO100" i="265"/>
  <c r="EO89" i="265"/>
  <c r="EO205" i="280"/>
  <c r="EO206" i="280"/>
  <c r="EO90" i="265"/>
  <c r="EO181" i="280"/>
  <c r="EO165" i="280"/>
  <c r="EO166" i="280"/>
  <c r="EO182" i="280"/>
  <c r="EO183" i="280"/>
  <c r="EO184" i="280"/>
  <c r="EO91" i="265"/>
  <c r="EO87" i="282"/>
  <c r="EO88" i="282"/>
  <c r="EO89" i="282"/>
  <c r="EO90" i="282"/>
  <c r="EO92" i="265"/>
  <c r="EO23" i="286"/>
  <c r="EO24" i="286"/>
  <c r="EO25" i="286"/>
  <c r="EO94" i="265"/>
  <c r="EO95" i="265"/>
  <c r="EO101" i="265"/>
  <c r="EO102" i="265"/>
  <c r="EP30" i="286"/>
  <c r="EO33" i="282"/>
  <c r="EO34" i="282"/>
  <c r="EP31" i="282"/>
  <c r="EP20" i="282"/>
  <c r="EP22" i="282"/>
  <c r="EP44" i="282"/>
  <c r="EP37" i="282"/>
  <c r="EP202" i="280"/>
  <c r="EP229" i="280"/>
  <c r="EP231" i="280"/>
  <c r="EP38" i="282"/>
  <c r="EP40" i="282"/>
  <c r="EP45" i="282"/>
  <c r="EP46" i="282"/>
  <c r="EP48" i="282"/>
  <c r="EP49" i="282"/>
  <c r="EP58" i="282"/>
  <c r="EP54" i="282"/>
  <c r="EO51" i="282"/>
  <c r="EO52" i="282"/>
  <c r="EO77" i="282"/>
  <c r="EO78" i="282"/>
  <c r="EO79" i="282"/>
  <c r="EP76" i="282"/>
  <c r="EP55" i="282"/>
  <c r="EP56" i="282"/>
  <c r="EP59" i="282"/>
  <c r="EP60" i="282"/>
  <c r="EP63" i="282"/>
  <c r="EP65" i="282"/>
  <c r="EP66" i="282"/>
  <c r="EP36" i="265"/>
  <c r="EP37" i="265"/>
  <c r="EP189" i="280"/>
  <c r="EP192" i="280"/>
  <c r="EP195" i="280"/>
  <c r="EP196" i="280"/>
  <c r="EP197" i="280"/>
  <c r="EP43" i="265"/>
  <c r="EP139" i="280"/>
  <c r="EP140" i="280"/>
  <c r="EP143" i="280"/>
  <c r="EP144" i="280"/>
  <c r="EP46" i="265"/>
  <c r="EP48" i="265"/>
  <c r="EP128" i="280"/>
  <c r="EP50" i="265"/>
  <c r="EP104" i="280"/>
  <c r="EP51" i="265"/>
  <c r="EP52" i="265"/>
  <c r="EP45" i="314"/>
  <c r="EP46" i="314"/>
  <c r="EP48" i="314"/>
  <c r="EP50" i="314"/>
  <c r="EP51" i="314"/>
  <c r="EP61" i="314"/>
  <c r="EP35" i="314"/>
  <c r="EP78" i="314"/>
  <c r="EP36" i="314"/>
  <c r="EP38" i="314"/>
  <c r="EP40" i="314"/>
  <c r="EP42" i="314"/>
  <c r="EP62" i="314"/>
  <c r="EP63" i="314"/>
  <c r="EP64" i="314"/>
  <c r="EP54" i="265"/>
  <c r="EP53" i="314"/>
  <c r="EP55" i="314"/>
  <c r="EP57" i="314"/>
  <c r="EP58" i="314"/>
  <c r="EP59" i="314"/>
  <c r="EP70" i="314"/>
  <c r="EP67" i="314"/>
  <c r="EP68" i="314"/>
  <c r="EP71" i="314"/>
  <c r="EP72" i="314"/>
  <c r="EP55" i="265"/>
  <c r="EP56" i="265"/>
  <c r="EP232" i="280"/>
  <c r="EP58" i="265"/>
  <c r="EP59" i="265"/>
  <c r="EP154" i="280"/>
  <c r="EP155" i="280"/>
  <c r="EP156" i="280"/>
  <c r="EP159" i="280"/>
  <c r="EP160" i="280"/>
  <c r="EP161" i="280"/>
  <c r="EP61" i="265"/>
  <c r="EP179" i="280"/>
  <c r="EP173" i="280"/>
  <c r="EP169" i="280"/>
  <c r="EP170" i="280"/>
  <c r="EP171" i="280"/>
  <c r="EP174" i="280"/>
  <c r="EP175" i="280"/>
  <c r="EP176" i="280"/>
  <c r="EP62" i="265"/>
  <c r="EP63" i="265"/>
  <c r="EP66" i="265"/>
  <c r="EP31" i="286"/>
  <c r="EP22" i="286"/>
  <c r="EP47" i="286"/>
  <c r="EP30" i="285"/>
  <c r="EP31" i="285"/>
  <c r="EP15" i="265"/>
  <c r="EP16" i="265"/>
  <c r="EP18" i="265"/>
  <c r="EP19" i="265"/>
  <c r="EP21" i="265"/>
  <c r="EP10" i="282"/>
  <c r="EP12" i="282"/>
  <c r="EP13" i="282"/>
  <c r="EP23" i="265"/>
  <c r="EP24" i="265"/>
  <c r="EP48" i="286"/>
  <c r="EP49" i="286"/>
  <c r="EP55" i="286"/>
  <c r="EP51" i="286"/>
  <c r="EP52" i="286"/>
  <c r="EP53" i="286"/>
  <c r="EP56" i="286"/>
  <c r="EP57" i="286"/>
  <c r="EP32" i="286"/>
  <c r="EP33" i="286"/>
  <c r="EP80" i="265"/>
  <c r="EP79" i="314"/>
  <c r="EP80" i="314"/>
  <c r="EP81" i="314"/>
  <c r="EP83" i="265"/>
  <c r="EP84" i="265"/>
  <c r="EP33" i="285"/>
  <c r="EP36" i="285"/>
  <c r="EP37" i="285"/>
  <c r="EP76" i="265"/>
  <c r="EP77" i="265"/>
  <c r="EP86" i="265"/>
  <c r="EP100" i="265"/>
  <c r="EP89" i="265"/>
  <c r="EP205" i="280"/>
  <c r="EP206" i="280"/>
  <c r="EP90" i="265"/>
  <c r="EP181" i="280"/>
  <c r="EP165" i="280"/>
  <c r="EP166" i="280"/>
  <c r="EP182" i="280"/>
  <c r="EP183" i="280"/>
  <c r="EP184" i="280"/>
  <c r="EP91" i="265"/>
  <c r="EP87" i="282"/>
  <c r="EP88" i="282"/>
  <c r="EP89" i="282"/>
  <c r="EP90" i="282"/>
  <c r="EP92" i="265"/>
  <c r="EP23" i="286"/>
  <c r="EP24" i="286"/>
  <c r="EP25" i="286"/>
  <c r="EP94" i="265"/>
  <c r="EP95" i="265"/>
  <c r="EP101" i="265"/>
  <c r="EP102" i="265"/>
  <c r="EQ30" i="286"/>
  <c r="EP33" i="282"/>
  <c r="EP34" i="282"/>
  <c r="EQ31" i="282"/>
  <c r="EQ20" i="282"/>
  <c r="EQ22" i="282"/>
  <c r="EQ44" i="282"/>
  <c r="EQ37" i="282"/>
  <c r="EQ202" i="280"/>
  <c r="EQ229" i="280"/>
  <c r="EQ231" i="280"/>
  <c r="EQ38" i="282"/>
  <c r="EQ40" i="282"/>
  <c r="EQ45" i="282"/>
  <c r="EQ46" i="282"/>
  <c r="EQ48" i="282"/>
  <c r="EQ49" i="282"/>
  <c r="EQ58" i="282"/>
  <c r="EQ54" i="282"/>
  <c r="EP51" i="282"/>
  <c r="EP52" i="282"/>
  <c r="EP77" i="282"/>
  <c r="EP78" i="282"/>
  <c r="EP79" i="282"/>
  <c r="EQ76" i="282"/>
  <c r="EQ55" i="282"/>
  <c r="EQ56" i="282"/>
  <c r="EQ59" i="282"/>
  <c r="EQ60" i="282"/>
  <c r="EQ63" i="282"/>
  <c r="EQ65" i="282"/>
  <c r="EQ66" i="282"/>
  <c r="EQ36" i="265"/>
  <c r="EQ37" i="265"/>
  <c r="EQ189" i="280"/>
  <c r="EQ192" i="280"/>
  <c r="EQ195" i="280"/>
  <c r="EQ196" i="280"/>
  <c r="EQ197" i="280"/>
  <c r="EQ43" i="265"/>
  <c r="EQ139" i="280"/>
  <c r="EQ140" i="280"/>
  <c r="EQ143" i="280"/>
  <c r="EQ144" i="280"/>
  <c r="EQ46" i="265"/>
  <c r="EQ48" i="265"/>
  <c r="EQ128" i="280"/>
  <c r="EQ50" i="265"/>
  <c r="EQ104" i="280"/>
  <c r="EQ51" i="265"/>
  <c r="EQ52" i="265"/>
  <c r="EQ45" i="314"/>
  <c r="EQ46" i="314"/>
  <c r="EQ48" i="314"/>
  <c r="EQ50" i="314"/>
  <c r="EQ51" i="314"/>
  <c r="EQ61" i="314"/>
  <c r="EQ35" i="314"/>
  <c r="EQ78" i="314"/>
  <c r="EQ36" i="314"/>
  <c r="EQ38" i="314"/>
  <c r="EQ40" i="314"/>
  <c r="EQ42" i="314"/>
  <c r="EQ62" i="314"/>
  <c r="EQ63" i="314"/>
  <c r="EQ64" i="314"/>
  <c r="EQ54" i="265"/>
  <c r="EQ53" i="314"/>
  <c r="EQ55" i="314"/>
  <c r="EQ57" i="314"/>
  <c r="EQ58" i="314"/>
  <c r="EQ59" i="314"/>
  <c r="EQ70" i="314"/>
  <c r="EQ67" i="314"/>
  <c r="EQ68" i="314"/>
  <c r="EQ71" i="314"/>
  <c r="EQ72" i="314"/>
  <c r="EQ55" i="265"/>
  <c r="EQ56" i="265"/>
  <c r="EQ232" i="280"/>
  <c r="EQ58" i="265"/>
  <c r="EQ59" i="265"/>
  <c r="EQ154" i="280"/>
  <c r="EQ155" i="280"/>
  <c r="EQ156" i="280"/>
  <c r="EQ159" i="280"/>
  <c r="EQ160" i="280"/>
  <c r="EQ161" i="280"/>
  <c r="EQ61" i="265"/>
  <c r="EQ179" i="280"/>
  <c r="EQ173" i="280"/>
  <c r="EQ169" i="280"/>
  <c r="EQ170" i="280"/>
  <c r="EQ171" i="280"/>
  <c r="EQ174" i="280"/>
  <c r="EQ175" i="280"/>
  <c r="EQ176" i="280"/>
  <c r="EQ62" i="265"/>
  <c r="EQ63" i="265"/>
  <c r="EQ66" i="265"/>
  <c r="EQ31" i="286"/>
  <c r="EQ22" i="286"/>
  <c r="EQ47" i="286"/>
  <c r="EQ30" i="285"/>
  <c r="EQ31" i="285"/>
  <c r="EQ15" i="265"/>
  <c r="EQ16" i="265"/>
  <c r="EQ18" i="265"/>
  <c r="EQ19" i="265"/>
  <c r="EQ21" i="265"/>
  <c r="EQ10" i="282"/>
  <c r="EQ12" i="282"/>
  <c r="EQ13" i="282"/>
  <c r="EQ23" i="265"/>
  <c r="EQ24" i="265"/>
  <c r="EQ48" i="286"/>
  <c r="EQ49" i="286"/>
  <c r="EQ55" i="286"/>
  <c r="EQ51" i="286"/>
  <c r="EQ52" i="286"/>
  <c r="EQ53" i="286"/>
  <c r="EQ56" i="286"/>
  <c r="EQ57" i="286"/>
  <c r="EQ32" i="286"/>
  <c r="EQ33" i="286"/>
  <c r="EQ80" i="265"/>
  <c r="EQ79" i="314"/>
  <c r="EQ80" i="314"/>
  <c r="EQ81" i="314"/>
  <c r="EQ83" i="265"/>
  <c r="EQ84" i="265"/>
  <c r="EQ33" i="285"/>
  <c r="EQ36" i="285"/>
  <c r="EQ37" i="285"/>
  <c r="EQ76" i="265"/>
  <c r="EQ77" i="265"/>
  <c r="EQ86" i="265"/>
  <c r="EQ100" i="265"/>
  <c r="EQ89" i="265"/>
  <c r="EQ205" i="280"/>
  <c r="EQ206" i="280"/>
  <c r="EQ90" i="265"/>
  <c r="EQ181" i="280"/>
  <c r="EQ165" i="280"/>
  <c r="EQ166" i="280"/>
  <c r="EQ182" i="280"/>
  <c r="EQ183" i="280"/>
  <c r="EQ184" i="280"/>
  <c r="EQ91" i="265"/>
  <c r="EQ87" i="282"/>
  <c r="EQ88" i="282"/>
  <c r="EQ89" i="282"/>
  <c r="EQ90" i="282"/>
  <c r="EQ92" i="265"/>
  <c r="EQ23" i="286"/>
  <c r="EQ24" i="286"/>
  <c r="EQ25" i="286"/>
  <c r="EQ94" i="265"/>
  <c r="EQ95" i="265"/>
  <c r="EQ101" i="265"/>
  <c r="EQ102" i="265"/>
  <c r="ER30" i="286"/>
  <c r="EQ33" i="282"/>
  <c r="EQ34" i="282"/>
  <c r="ER31" i="282"/>
  <c r="ER20" i="282"/>
  <c r="ER22" i="282"/>
  <c r="ER44" i="282"/>
  <c r="ER37" i="282"/>
  <c r="ER202" i="280"/>
  <c r="ER229" i="280"/>
  <c r="ER231" i="280"/>
  <c r="ER38" i="282"/>
  <c r="ER40" i="282"/>
  <c r="ER45" i="282"/>
  <c r="ER46" i="282"/>
  <c r="ER48" i="282"/>
  <c r="ER49" i="282"/>
  <c r="ER58" i="282"/>
  <c r="ER54" i="282"/>
  <c r="EQ51" i="282"/>
  <c r="EQ52" i="282"/>
  <c r="EQ77" i="282"/>
  <c r="EQ78" i="282"/>
  <c r="EQ79" i="282"/>
  <c r="ER76" i="282"/>
  <c r="ER55" i="282"/>
  <c r="ER56" i="282"/>
  <c r="ER59" i="282"/>
  <c r="ER60" i="282"/>
  <c r="ER63" i="282"/>
  <c r="ER65" i="282"/>
  <c r="ER66" i="282"/>
  <c r="ER36" i="265"/>
  <c r="ER37" i="265"/>
  <c r="ER189" i="280"/>
  <c r="ER192" i="280"/>
  <c r="ER195" i="280"/>
  <c r="ER196" i="280"/>
  <c r="ER197" i="280"/>
  <c r="ER43" i="265"/>
  <c r="ER139" i="280"/>
  <c r="ER140" i="280"/>
  <c r="ER143" i="280"/>
  <c r="ER144" i="280"/>
  <c r="ER46" i="265"/>
  <c r="ER48" i="265"/>
  <c r="ER128" i="280"/>
  <c r="ER50" i="265"/>
  <c r="ER104" i="280"/>
  <c r="ER51" i="265"/>
  <c r="ER52" i="265"/>
  <c r="ER45" i="314"/>
  <c r="ER46" i="314"/>
  <c r="ER48" i="314"/>
  <c r="ER50" i="314"/>
  <c r="ER51" i="314"/>
  <c r="ER61" i="314"/>
  <c r="ER35" i="314"/>
  <c r="ER78" i="314"/>
  <c r="ER36" i="314"/>
  <c r="ER38" i="314"/>
  <c r="ER40" i="314"/>
  <c r="ER42" i="314"/>
  <c r="ER62" i="314"/>
  <c r="ER63" i="314"/>
  <c r="ER64" i="314"/>
  <c r="ER54" i="265"/>
  <c r="ER53" i="314"/>
  <c r="ER55" i="314"/>
  <c r="ER57" i="314"/>
  <c r="ER58" i="314"/>
  <c r="ER59" i="314"/>
  <c r="ER70" i="314"/>
  <c r="ER67" i="314"/>
  <c r="ER68" i="314"/>
  <c r="ER71" i="314"/>
  <c r="ER72" i="314"/>
  <c r="ER55" i="265"/>
  <c r="ER56" i="265"/>
  <c r="ER232" i="280"/>
  <c r="ER58" i="265"/>
  <c r="ER59" i="265"/>
  <c r="ER154" i="280"/>
  <c r="ER155" i="280"/>
  <c r="ER156" i="280"/>
  <c r="ER159" i="280"/>
  <c r="ER160" i="280"/>
  <c r="ER161" i="280"/>
  <c r="ER61" i="265"/>
  <c r="ER179" i="280"/>
  <c r="ER173" i="280"/>
  <c r="ER169" i="280"/>
  <c r="ER170" i="280"/>
  <c r="ER171" i="280"/>
  <c r="ER174" i="280"/>
  <c r="ER175" i="280"/>
  <c r="ER176" i="280"/>
  <c r="ER62" i="265"/>
  <c r="ER63" i="265"/>
  <c r="ER66" i="265"/>
  <c r="ER31" i="286"/>
  <c r="ER22" i="286"/>
  <c r="ER47" i="286"/>
  <c r="ER30" i="285"/>
  <c r="ER31" i="285"/>
  <c r="ER15" i="265"/>
  <c r="ER16" i="265"/>
  <c r="ER18" i="265"/>
  <c r="ER19" i="265"/>
  <c r="ER21" i="265"/>
  <c r="ER10" i="282"/>
  <c r="ER12" i="282"/>
  <c r="ER13" i="282"/>
  <c r="ER23" i="265"/>
  <c r="ER24" i="265"/>
  <c r="ER48" i="286"/>
  <c r="ER49" i="286"/>
  <c r="ER55" i="286"/>
  <c r="ER51" i="286"/>
  <c r="ER52" i="286"/>
  <c r="ER53" i="286"/>
  <c r="ER56" i="286"/>
  <c r="ER57" i="286"/>
  <c r="ER32" i="286"/>
  <c r="ER33" i="286"/>
  <c r="ER80" i="265"/>
  <c r="ER79" i="314"/>
  <c r="ER80" i="314"/>
  <c r="ER81" i="314"/>
  <c r="ER83" i="265"/>
  <c r="ER84" i="265"/>
  <c r="ER33" i="285"/>
  <c r="ER36" i="285"/>
  <c r="ER37" i="285"/>
  <c r="ER76" i="265"/>
  <c r="ER77" i="265"/>
  <c r="ER86" i="265"/>
  <c r="ER100" i="265"/>
  <c r="ER89" i="265"/>
  <c r="ER205" i="280"/>
  <c r="ER206" i="280"/>
  <c r="ER90" i="265"/>
  <c r="ER181" i="280"/>
  <c r="ER165" i="280"/>
  <c r="ER166" i="280"/>
  <c r="ER182" i="280"/>
  <c r="ER183" i="280"/>
  <c r="ER184" i="280"/>
  <c r="ER91" i="265"/>
  <c r="ER87" i="282"/>
  <c r="ER88" i="282"/>
  <c r="ER89" i="282"/>
  <c r="ER90" i="282"/>
  <c r="ER92" i="265"/>
  <c r="ER23" i="286"/>
  <c r="ER24" i="286"/>
  <c r="ER25" i="286"/>
  <c r="ER94" i="265"/>
  <c r="ER95" i="265"/>
  <c r="ER101" i="265"/>
  <c r="ER102" i="265"/>
  <c r="ES30" i="286"/>
  <c r="ER33" i="282"/>
  <c r="ER34" i="282"/>
  <c r="ES31" i="282"/>
  <c r="ES20" i="282"/>
  <c r="ES22" i="282"/>
  <c r="ES44" i="282"/>
  <c r="ES37" i="282"/>
  <c r="ES202" i="280"/>
  <c r="ES229" i="280"/>
  <c r="ES231" i="280"/>
  <c r="ES38" i="282"/>
  <c r="ES40" i="282"/>
  <c r="ES45" i="282"/>
  <c r="ES46" i="282"/>
  <c r="ES48" i="282"/>
  <c r="ES49" i="282"/>
  <c r="ES58" i="282"/>
  <c r="ES54" i="282"/>
  <c r="ER51" i="282"/>
  <c r="ER52" i="282"/>
  <c r="ER77" i="282"/>
  <c r="ER78" i="282"/>
  <c r="ER79" i="282"/>
  <c r="ES76" i="282"/>
  <c r="ES55" i="282"/>
  <c r="ES56" i="282"/>
  <c r="ES59" i="282"/>
  <c r="ES60" i="282"/>
  <c r="ES63" i="282"/>
  <c r="ES65" i="282"/>
  <c r="ES66" i="282"/>
  <c r="ES36" i="265"/>
  <c r="ES37" i="265"/>
  <c r="ES189" i="280"/>
  <c r="ES192" i="280"/>
  <c r="ES195" i="280"/>
  <c r="ES196" i="280"/>
  <c r="ES197" i="280"/>
  <c r="ES43" i="265"/>
  <c r="ES139" i="280"/>
  <c r="ES140" i="280"/>
  <c r="ES143" i="280"/>
  <c r="ES144" i="280"/>
  <c r="ES46" i="265"/>
  <c r="ES48" i="265"/>
  <c r="ES128" i="280"/>
  <c r="ES50" i="265"/>
  <c r="ES104" i="280"/>
  <c r="ES51" i="265"/>
  <c r="ES52" i="265"/>
  <c r="ES45" i="314"/>
  <c r="ES46" i="314"/>
  <c r="ES48" i="314"/>
  <c r="ES50" i="314"/>
  <c r="ES51" i="314"/>
  <c r="ES61" i="314"/>
  <c r="ES35" i="314"/>
  <c r="ES78" i="314"/>
  <c r="ES36" i="314"/>
  <c r="ES38" i="314"/>
  <c r="ES40" i="314"/>
  <c r="ES42" i="314"/>
  <c r="ES62" i="314"/>
  <c r="ES63" i="314"/>
  <c r="ES64" i="314"/>
  <c r="ES54" i="265"/>
  <c r="ES53" i="314"/>
  <c r="ES55" i="314"/>
  <c r="ES57" i="314"/>
  <c r="ES58" i="314"/>
  <c r="ES59" i="314"/>
  <c r="ES70" i="314"/>
  <c r="ES67" i="314"/>
  <c r="ES68" i="314"/>
  <c r="ES71" i="314"/>
  <c r="ES72" i="314"/>
  <c r="ES55" i="265"/>
  <c r="ES56" i="265"/>
  <c r="ES232" i="280"/>
  <c r="ES58" i="265"/>
  <c r="ES59" i="265"/>
  <c r="ES154" i="280"/>
  <c r="ES155" i="280"/>
  <c r="ES156" i="280"/>
  <c r="ES159" i="280"/>
  <c r="ES160" i="280"/>
  <c r="ES161" i="280"/>
  <c r="ES61" i="265"/>
  <c r="ES179" i="280"/>
  <c r="ES173" i="280"/>
  <c r="ES169" i="280"/>
  <c r="ES170" i="280"/>
  <c r="ES171" i="280"/>
  <c r="ES174" i="280"/>
  <c r="ES175" i="280"/>
  <c r="ES176" i="280"/>
  <c r="ES62" i="265"/>
  <c r="ES63" i="265"/>
  <c r="ES66" i="265"/>
  <c r="ES31" i="286"/>
  <c r="ES22" i="286"/>
  <c r="ES47" i="286"/>
  <c r="ES30" i="285"/>
  <c r="ES31" i="285"/>
  <c r="ES15" i="265"/>
  <c r="ES16" i="265"/>
  <c r="ES18" i="265"/>
  <c r="ES19" i="265"/>
  <c r="ES21" i="265"/>
  <c r="ES10" i="282"/>
  <c r="ES12" i="282"/>
  <c r="ES13" i="282"/>
  <c r="ES23" i="265"/>
  <c r="ES24" i="265"/>
  <c r="ES48" i="286"/>
  <c r="ES49" i="286"/>
  <c r="ES55" i="286"/>
  <c r="ES51" i="286"/>
  <c r="ES52" i="286"/>
  <c r="ES53" i="286"/>
  <c r="ES56" i="286"/>
  <c r="ES57" i="286"/>
  <c r="ES32" i="286"/>
  <c r="ES33" i="286"/>
  <c r="ES80" i="265"/>
  <c r="ES79" i="314"/>
  <c r="ES80" i="314"/>
  <c r="ES81" i="314"/>
  <c r="ES83" i="265"/>
  <c r="ES84" i="265"/>
  <c r="ES33" i="285"/>
  <c r="ES36" i="285"/>
  <c r="ES37" i="285"/>
  <c r="ES76" i="265"/>
  <c r="ES77" i="265"/>
  <c r="ES86" i="265"/>
  <c r="ES100" i="265"/>
  <c r="ES89" i="265"/>
  <c r="ES205" i="280"/>
  <c r="ES206" i="280"/>
  <c r="ES90" i="265"/>
  <c r="ES181" i="280"/>
  <c r="ES165" i="280"/>
  <c r="ES166" i="280"/>
  <c r="ES182" i="280"/>
  <c r="ES183" i="280"/>
  <c r="ES184" i="280"/>
  <c r="ES91" i="265"/>
  <c r="ES87" i="282"/>
  <c r="ES88" i="282"/>
  <c r="ES89" i="282"/>
  <c r="ES90" i="282"/>
  <c r="ES92" i="265"/>
  <c r="ES23" i="286"/>
  <c r="ES24" i="286"/>
  <c r="ES25" i="286"/>
  <c r="ES94" i="265"/>
  <c r="ES95" i="265"/>
  <c r="ES101" i="265"/>
  <c r="ES102" i="265"/>
  <c r="ET30" i="286"/>
  <c r="ES33" i="282"/>
  <c r="ES34" i="282"/>
  <c r="ET31" i="282"/>
  <c r="ET20" i="282"/>
  <c r="ET22" i="282"/>
  <c r="ET44" i="282"/>
  <c r="ET37" i="282"/>
  <c r="ET202" i="280"/>
  <c r="ET229" i="280"/>
  <c r="ET231" i="280"/>
  <c r="ET38" i="282"/>
  <c r="ET40" i="282"/>
  <c r="ET45" i="282"/>
  <c r="ET46" i="282"/>
  <c r="ET48" i="282"/>
  <c r="ET49" i="282"/>
  <c r="ET58" i="282"/>
  <c r="ET54" i="282"/>
  <c r="ES51" i="282"/>
  <c r="ES52" i="282"/>
  <c r="ES77" i="282"/>
  <c r="ES78" i="282"/>
  <c r="ES79" i="282"/>
  <c r="ET76" i="282"/>
  <c r="ET55" i="282"/>
  <c r="ET56" i="282"/>
  <c r="ET59" i="282"/>
  <c r="ET60" i="282"/>
  <c r="ET63" i="282"/>
  <c r="ET65" i="282"/>
  <c r="ET66" i="282"/>
  <c r="ET36" i="265"/>
  <c r="ET37" i="265"/>
  <c r="ET189" i="280"/>
  <c r="ET192" i="280"/>
  <c r="ET195" i="280"/>
  <c r="ET196" i="280"/>
  <c r="ET197" i="280"/>
  <c r="ET43" i="265"/>
  <c r="ET139" i="280"/>
  <c r="ET140" i="280"/>
  <c r="ET143" i="280"/>
  <c r="ET144" i="280"/>
  <c r="ET46" i="265"/>
  <c r="ET48" i="265"/>
  <c r="ET128" i="280"/>
  <c r="ET50" i="265"/>
  <c r="ET104" i="280"/>
  <c r="ET51" i="265"/>
  <c r="ET52" i="265"/>
  <c r="ET45" i="314"/>
  <c r="ET46" i="314"/>
  <c r="ET48" i="314"/>
  <c r="ET50" i="314"/>
  <c r="ET51" i="314"/>
  <c r="ET61" i="314"/>
  <c r="ET35" i="314"/>
  <c r="ET78" i="314"/>
  <c r="ET36" i="314"/>
  <c r="ET38" i="314"/>
  <c r="ET40" i="314"/>
  <c r="ET42" i="314"/>
  <c r="ET62" i="314"/>
  <c r="ET63" i="314"/>
  <c r="ET64" i="314"/>
  <c r="ET54" i="265"/>
  <c r="ET53" i="314"/>
  <c r="ET55" i="314"/>
  <c r="ET57" i="314"/>
  <c r="ET58" i="314"/>
  <c r="ET59" i="314"/>
  <c r="ET70" i="314"/>
  <c r="ET67" i="314"/>
  <c r="ET68" i="314"/>
  <c r="ET71" i="314"/>
  <c r="ET72" i="314"/>
  <c r="ET55" i="265"/>
  <c r="ET56" i="265"/>
  <c r="ET232" i="280"/>
  <c r="ET58" i="265"/>
  <c r="ET59" i="265"/>
  <c r="ET154" i="280"/>
  <c r="ET155" i="280"/>
  <c r="ET156" i="280"/>
  <c r="ET159" i="280"/>
  <c r="ET160" i="280"/>
  <c r="ET161" i="280"/>
  <c r="ET61" i="265"/>
  <c r="ET179" i="280"/>
  <c r="ET173" i="280"/>
  <c r="ET169" i="280"/>
  <c r="ET170" i="280"/>
  <c r="ET171" i="280"/>
  <c r="ET174" i="280"/>
  <c r="ET175" i="280"/>
  <c r="ET176" i="280"/>
  <c r="ET62" i="265"/>
  <c r="ET63" i="265"/>
  <c r="ET66" i="265"/>
  <c r="ET31" i="286"/>
  <c r="ET22" i="286"/>
  <c r="ET47" i="286"/>
  <c r="ET30" i="285"/>
  <c r="ET31" i="285"/>
  <c r="ET15" i="265"/>
  <c r="ET16" i="265"/>
  <c r="ET18" i="265"/>
  <c r="ET19" i="265"/>
  <c r="ET21" i="265"/>
  <c r="ET10" i="282"/>
  <c r="ET12" i="282"/>
  <c r="ET13" i="282"/>
  <c r="ET23" i="265"/>
  <c r="ET24" i="265"/>
  <c r="ET48" i="286"/>
  <c r="ET49" i="286"/>
  <c r="ET55" i="286"/>
  <c r="ET51" i="286"/>
  <c r="ET52" i="286"/>
  <c r="ET53" i="286"/>
  <c r="ET56" i="286"/>
  <c r="ET57" i="286"/>
  <c r="ET32" i="286"/>
  <c r="ET33" i="286"/>
  <c r="ET80" i="265"/>
  <c r="ET79" i="314"/>
  <c r="ET80" i="314"/>
  <c r="ET81" i="314"/>
  <c r="ET83" i="265"/>
  <c r="ET84" i="265"/>
  <c r="ET33" i="285"/>
  <c r="ET36" i="285"/>
  <c r="ET37" i="285"/>
  <c r="ET76" i="265"/>
  <c r="ET77" i="265"/>
  <c r="ET86" i="265"/>
  <c r="ET100" i="265"/>
  <c r="ET89" i="265"/>
  <c r="ET205" i="280"/>
  <c r="ET206" i="280"/>
  <c r="ET90" i="265"/>
  <c r="ET181" i="280"/>
  <c r="ET165" i="280"/>
  <c r="ET166" i="280"/>
  <c r="ET182" i="280"/>
  <c r="ET183" i="280"/>
  <c r="ET184" i="280"/>
  <c r="ET91" i="265"/>
  <c r="ET87" i="282"/>
  <c r="ET88" i="282"/>
  <c r="ET89" i="282"/>
  <c r="ET90" i="282"/>
  <c r="ET92" i="265"/>
  <c r="ET23" i="286"/>
  <c r="ET24" i="286"/>
  <c r="ET25" i="286"/>
  <c r="ET94" i="265"/>
  <c r="ET95" i="265"/>
  <c r="ET101" i="265"/>
  <c r="ET102" i="265"/>
  <c r="EU30" i="286"/>
  <c r="ET33" i="282"/>
  <c r="ET34" i="282"/>
  <c r="EU31" i="282"/>
  <c r="EU20" i="282"/>
  <c r="EU22" i="282"/>
  <c r="EU44" i="282"/>
  <c r="EU37" i="282"/>
  <c r="EU202" i="280"/>
  <c r="EU229" i="280"/>
  <c r="EU231" i="280"/>
  <c r="EU38" i="282"/>
  <c r="EU40" i="282"/>
  <c r="EU45" i="282"/>
  <c r="EU46" i="282"/>
  <c r="EU48" i="282"/>
  <c r="EU49" i="282"/>
  <c r="EU58" i="282"/>
  <c r="EU54" i="282"/>
  <c r="ET51" i="282"/>
  <c r="ET52" i="282"/>
  <c r="ET77" i="282"/>
  <c r="ET78" i="282"/>
  <c r="ET79" i="282"/>
  <c r="EU76" i="282"/>
  <c r="EU55" i="282"/>
  <c r="EU56" i="282"/>
  <c r="EU59" i="282"/>
  <c r="EU60" i="282"/>
  <c r="EU63" i="282"/>
  <c r="EU65" i="282"/>
  <c r="EU66" i="282"/>
  <c r="EU36" i="265"/>
  <c r="EU37" i="265"/>
  <c r="EU189" i="280"/>
  <c r="EU192" i="280"/>
  <c r="EU195" i="280"/>
  <c r="EU196" i="280"/>
  <c r="EU197" i="280"/>
  <c r="EU43" i="265"/>
  <c r="EU139" i="280"/>
  <c r="EU140" i="280"/>
  <c r="EU143" i="280"/>
  <c r="EU144" i="280"/>
  <c r="EU46" i="265"/>
  <c r="EU48" i="265"/>
  <c r="EU128" i="280"/>
  <c r="EU50" i="265"/>
  <c r="EU104" i="280"/>
  <c r="EU51" i="265"/>
  <c r="EU52" i="265"/>
  <c r="EU45" i="314"/>
  <c r="EU46" i="314"/>
  <c r="EU48" i="314"/>
  <c r="EU50" i="314"/>
  <c r="EU51" i="314"/>
  <c r="EU61" i="314"/>
  <c r="EU35" i="314"/>
  <c r="EU78" i="314"/>
  <c r="EU36" i="314"/>
  <c r="EU38" i="314"/>
  <c r="EU40" i="314"/>
  <c r="EU42" i="314"/>
  <c r="EU62" i="314"/>
  <c r="EU63" i="314"/>
  <c r="EU64" i="314"/>
  <c r="EU54" i="265"/>
  <c r="EU53" i="314"/>
  <c r="EU55" i="314"/>
  <c r="EU57" i="314"/>
  <c r="EU58" i="314"/>
  <c r="EU59" i="314"/>
  <c r="EU70" i="314"/>
  <c r="EU67" i="314"/>
  <c r="EU68" i="314"/>
  <c r="EU71" i="314"/>
  <c r="EU72" i="314"/>
  <c r="EU55" i="265"/>
  <c r="EU56" i="265"/>
  <c r="EU232" i="280"/>
  <c r="EU58" i="265"/>
  <c r="EU59" i="265"/>
  <c r="EU154" i="280"/>
  <c r="EU155" i="280"/>
  <c r="EU156" i="280"/>
  <c r="EU159" i="280"/>
  <c r="EU160" i="280"/>
  <c r="EU161" i="280"/>
  <c r="EU61" i="265"/>
  <c r="EU179" i="280"/>
  <c r="EU173" i="280"/>
  <c r="EU169" i="280"/>
  <c r="EU170" i="280"/>
  <c r="EU171" i="280"/>
  <c r="EU174" i="280"/>
  <c r="EU175" i="280"/>
  <c r="EU176" i="280"/>
  <c r="EU62" i="265"/>
  <c r="EU63" i="265"/>
  <c r="EU66" i="265"/>
  <c r="EU31" i="286"/>
  <c r="EU22" i="286"/>
  <c r="EU47" i="286"/>
  <c r="EU30" i="285"/>
  <c r="EU31" i="285"/>
  <c r="EU15" i="265"/>
  <c r="EU16" i="265"/>
  <c r="EU18" i="265"/>
  <c r="EU19" i="265"/>
  <c r="EU21" i="265"/>
  <c r="EU10" i="282"/>
  <c r="EU12" i="282"/>
  <c r="EU13" i="282"/>
  <c r="EU23" i="265"/>
  <c r="EU24" i="265"/>
  <c r="EU48" i="286"/>
  <c r="EU49" i="286"/>
  <c r="EU55" i="286"/>
  <c r="EU51" i="286"/>
  <c r="EU52" i="286"/>
  <c r="EU53" i="286"/>
  <c r="EU56" i="286"/>
  <c r="EU57" i="286"/>
  <c r="EU32" i="286"/>
  <c r="EU33" i="286"/>
  <c r="EU80" i="265"/>
  <c r="EU79" i="314"/>
  <c r="EU80" i="314"/>
  <c r="EU81" i="314"/>
  <c r="EU83" i="265"/>
  <c r="EU84" i="265"/>
  <c r="EU33" i="285"/>
  <c r="EU36" i="285"/>
  <c r="EU37" i="285"/>
  <c r="EU76" i="265"/>
  <c r="EU77" i="265"/>
  <c r="EU86" i="265"/>
  <c r="EU100" i="265"/>
  <c r="EU89" i="265"/>
  <c r="EU205" i="280"/>
  <c r="EU206" i="280"/>
  <c r="EU90" i="265"/>
  <c r="EU181" i="280"/>
  <c r="EU165" i="280"/>
  <c r="EU166" i="280"/>
  <c r="EU182" i="280"/>
  <c r="EU183" i="280"/>
  <c r="EU184" i="280"/>
  <c r="EU91" i="265"/>
  <c r="EU87" i="282"/>
  <c r="EU88" i="282"/>
  <c r="EU89" i="282"/>
  <c r="EU90" i="282"/>
  <c r="EU92" i="265"/>
  <c r="EU23" i="286"/>
  <c r="EU24" i="286"/>
  <c r="EU25" i="286"/>
  <c r="EU94" i="265"/>
  <c r="EU95" i="265"/>
  <c r="EU101" i="265"/>
  <c r="EU102" i="265"/>
  <c r="EV30" i="286"/>
  <c r="EU33" i="282"/>
  <c r="EU34" i="282"/>
  <c r="EV31" i="282"/>
  <c r="EV20" i="282"/>
  <c r="EV22" i="282"/>
  <c r="EV44" i="282"/>
  <c r="EV37" i="282"/>
  <c r="EV202" i="280"/>
  <c r="EV229" i="280"/>
  <c r="EV231" i="280"/>
  <c r="EV38" i="282"/>
  <c r="EV40" i="282"/>
  <c r="EV45" i="282"/>
  <c r="EV46" i="282"/>
  <c r="EV48" i="282"/>
  <c r="EV49" i="282"/>
  <c r="EV58" i="282"/>
  <c r="EV54" i="282"/>
  <c r="EU51" i="282"/>
  <c r="EU52" i="282"/>
  <c r="EU77" i="282"/>
  <c r="EU78" i="282"/>
  <c r="EU79" i="282"/>
  <c r="EV76" i="282"/>
  <c r="EV55" i="282"/>
  <c r="EV56" i="282"/>
  <c r="EV59" i="282"/>
  <c r="EV60" i="282"/>
  <c r="EV63" i="282"/>
  <c r="EV65" i="282"/>
  <c r="EV66" i="282"/>
  <c r="EV36" i="265"/>
  <c r="EV37" i="265"/>
  <c r="EV189" i="280"/>
  <c r="EV192" i="280"/>
  <c r="EV195" i="280"/>
  <c r="EV196" i="280"/>
  <c r="EV197" i="280"/>
  <c r="EV43" i="265"/>
  <c r="EV139" i="280"/>
  <c r="EV140" i="280"/>
  <c r="EV143" i="280"/>
  <c r="EV144" i="280"/>
  <c r="EV46" i="265"/>
  <c r="EV48" i="265"/>
  <c r="EV128" i="280"/>
  <c r="EV50" i="265"/>
  <c r="EV104" i="280"/>
  <c r="EV51" i="265"/>
  <c r="EV52" i="265"/>
  <c r="EV45" i="314"/>
  <c r="EV46" i="314"/>
  <c r="EV48" i="314"/>
  <c r="EV50" i="314"/>
  <c r="EV51" i="314"/>
  <c r="EV61" i="314"/>
  <c r="EV35" i="314"/>
  <c r="EV78" i="314"/>
  <c r="EV36" i="314"/>
  <c r="EV38" i="314"/>
  <c r="EV40" i="314"/>
  <c r="EV42" i="314"/>
  <c r="EV62" i="314"/>
  <c r="EV63" i="314"/>
  <c r="EV64" i="314"/>
  <c r="EV54" i="265"/>
  <c r="EV53" i="314"/>
  <c r="EV55" i="314"/>
  <c r="EV57" i="314"/>
  <c r="EV58" i="314"/>
  <c r="EV59" i="314"/>
  <c r="EV70" i="314"/>
  <c r="EV67" i="314"/>
  <c r="EV68" i="314"/>
  <c r="EV71" i="314"/>
  <c r="EV72" i="314"/>
  <c r="EV55" i="265"/>
  <c r="EV56" i="265"/>
  <c r="EV232" i="280"/>
  <c r="EV58" i="265"/>
  <c r="EV59" i="265"/>
  <c r="EV154" i="280"/>
  <c r="EV155" i="280"/>
  <c r="EV156" i="280"/>
  <c r="EV159" i="280"/>
  <c r="EV160" i="280"/>
  <c r="EV161" i="280"/>
  <c r="EV61" i="265"/>
  <c r="EV179" i="280"/>
  <c r="EV173" i="280"/>
  <c r="EV169" i="280"/>
  <c r="EV170" i="280"/>
  <c r="EV171" i="280"/>
  <c r="EV174" i="280"/>
  <c r="EV175" i="280"/>
  <c r="EV176" i="280"/>
  <c r="EV62" i="265"/>
  <c r="EV63" i="265"/>
  <c r="EV66" i="265"/>
  <c r="EV31" i="286"/>
  <c r="EV22" i="286"/>
  <c r="EV47" i="286"/>
  <c r="EV30" i="285"/>
  <c r="EV31" i="285"/>
  <c r="EV15" i="265"/>
  <c r="EV16" i="265"/>
  <c r="EV18" i="265"/>
  <c r="EV19" i="265"/>
  <c r="EV21" i="265"/>
  <c r="EV10" i="282"/>
  <c r="EV12" i="282"/>
  <c r="EV13" i="282"/>
  <c r="EV23" i="265"/>
  <c r="EV24" i="265"/>
  <c r="EV48" i="286"/>
  <c r="EV49" i="286"/>
  <c r="EV55" i="286"/>
  <c r="EV51" i="286"/>
  <c r="EV52" i="286"/>
  <c r="EV53" i="286"/>
  <c r="EV56" i="286"/>
  <c r="EV57" i="286"/>
  <c r="EV32" i="286"/>
  <c r="EV33" i="286"/>
  <c r="EV80" i="265"/>
  <c r="EV79" i="314"/>
  <c r="EV80" i="314"/>
  <c r="EV81" i="314"/>
  <c r="EV83" i="265"/>
  <c r="EV84" i="265"/>
  <c r="EV33" i="285"/>
  <c r="EV36" i="285"/>
  <c r="EV37" i="285"/>
  <c r="EV76" i="265"/>
  <c r="EV77" i="265"/>
  <c r="EV86" i="265"/>
  <c r="EV100" i="265"/>
  <c r="EV89" i="265"/>
  <c r="EV205" i="280"/>
  <c r="EV206" i="280"/>
  <c r="EV90" i="265"/>
  <c r="EV181" i="280"/>
  <c r="EV165" i="280"/>
  <c r="EV166" i="280"/>
  <c r="EV182" i="280"/>
  <c r="EV183" i="280"/>
  <c r="EV184" i="280"/>
  <c r="EV91" i="265"/>
  <c r="EV87" i="282"/>
  <c r="EV88" i="282"/>
  <c r="EV89" i="282"/>
  <c r="EV90" i="282"/>
  <c r="EV92" i="265"/>
  <c r="EV23" i="286"/>
  <c r="EV24" i="286"/>
  <c r="EV25" i="286"/>
  <c r="EV94" i="265"/>
  <c r="EV95" i="265"/>
  <c r="EV101" i="265"/>
  <c r="EV102" i="265"/>
  <c r="EW30" i="286"/>
  <c r="EV33" i="282"/>
  <c r="EV34" i="282"/>
  <c r="EW31" i="282"/>
  <c r="EW20" i="282"/>
  <c r="EW22" i="282"/>
  <c r="EW44" i="282"/>
  <c r="EW37" i="282"/>
  <c r="EW202" i="280"/>
  <c r="EW229" i="280"/>
  <c r="EW231" i="280"/>
  <c r="EW38" i="282"/>
  <c r="EW40" i="282"/>
  <c r="EW45" i="282"/>
  <c r="EW46" i="282"/>
  <c r="EW48" i="282"/>
  <c r="EW49" i="282"/>
  <c r="EW58" i="282"/>
  <c r="EW54" i="282"/>
  <c r="EV51" i="282"/>
  <c r="EV52" i="282"/>
  <c r="EV77" i="282"/>
  <c r="EV78" i="282"/>
  <c r="EV79" i="282"/>
  <c r="EW76" i="282"/>
  <c r="EW55" i="282"/>
  <c r="EW56" i="282"/>
  <c r="EW59" i="282"/>
  <c r="EW60" i="282"/>
  <c r="EW63" i="282"/>
  <c r="EW65" i="282"/>
  <c r="EW66" i="282"/>
  <c r="EW36" i="265"/>
  <c r="EW37" i="265"/>
  <c r="EW189" i="280"/>
  <c r="EW192" i="280"/>
  <c r="EW195" i="280"/>
  <c r="EW196" i="280"/>
  <c r="EW197" i="280"/>
  <c r="EW43" i="265"/>
  <c r="EW139" i="280"/>
  <c r="EW140" i="280"/>
  <c r="EW143" i="280"/>
  <c r="EW144" i="280"/>
  <c r="EW46" i="265"/>
  <c r="EW48" i="265"/>
  <c r="EW128" i="280"/>
  <c r="EW50" i="265"/>
  <c r="EW104" i="280"/>
  <c r="EW51" i="265"/>
  <c r="EW52" i="265"/>
  <c r="EW45" i="314"/>
  <c r="EW46" i="314"/>
  <c r="EW48" i="314"/>
  <c r="EW50" i="314"/>
  <c r="EW51" i="314"/>
  <c r="EW61" i="314"/>
  <c r="EW35" i="314"/>
  <c r="EW78" i="314"/>
  <c r="EW36" i="314"/>
  <c r="EW38" i="314"/>
  <c r="EW40" i="314"/>
  <c r="EW42" i="314"/>
  <c r="EW62" i="314"/>
  <c r="EW63" i="314"/>
  <c r="EW64" i="314"/>
  <c r="EW54" i="265"/>
  <c r="EW53" i="314"/>
  <c r="EW55" i="314"/>
  <c r="EW57" i="314"/>
  <c r="EW58" i="314"/>
  <c r="EW59" i="314"/>
  <c r="EW70" i="314"/>
  <c r="EW67" i="314"/>
  <c r="EW68" i="314"/>
  <c r="EW71" i="314"/>
  <c r="EW72" i="314"/>
  <c r="EW55" i="265"/>
  <c r="EW56" i="265"/>
  <c r="EW232" i="280"/>
  <c r="EW58" i="265"/>
  <c r="EW59" i="265"/>
  <c r="EW154" i="280"/>
  <c r="EW155" i="280"/>
  <c r="EW156" i="280"/>
  <c r="EW159" i="280"/>
  <c r="EW160" i="280"/>
  <c r="EW161" i="280"/>
  <c r="EW61" i="265"/>
  <c r="EW179" i="280"/>
  <c r="EW173" i="280"/>
  <c r="EW169" i="280"/>
  <c r="EW170" i="280"/>
  <c r="EW171" i="280"/>
  <c r="EW174" i="280"/>
  <c r="EW175" i="280"/>
  <c r="EW176" i="280"/>
  <c r="EW62" i="265"/>
  <c r="EW63" i="265"/>
  <c r="EW66" i="265"/>
  <c r="EW31" i="286"/>
  <c r="EW22" i="286"/>
  <c r="EW47" i="286"/>
  <c r="EW30" i="285"/>
  <c r="EW31" i="285"/>
  <c r="EW15" i="265"/>
  <c r="EW16" i="265"/>
  <c r="EW18" i="265"/>
  <c r="EW19" i="265"/>
  <c r="EW21" i="265"/>
  <c r="EW10" i="282"/>
  <c r="EW12" i="282"/>
  <c r="EW13" i="282"/>
  <c r="EW23" i="265"/>
  <c r="EW24" i="265"/>
  <c r="EW48" i="286"/>
  <c r="EW49" i="286"/>
  <c r="EW55" i="286"/>
  <c r="EW51" i="286"/>
  <c r="EW52" i="286"/>
  <c r="EW53" i="286"/>
  <c r="EW56" i="286"/>
  <c r="EW57" i="286"/>
  <c r="EW32" i="286"/>
  <c r="EW33" i="286"/>
  <c r="EW80" i="265"/>
  <c r="EW79" i="314"/>
  <c r="EW80" i="314"/>
  <c r="EW81" i="314"/>
  <c r="EW83" i="265"/>
  <c r="EW84" i="265"/>
  <c r="EW33" i="285"/>
  <c r="EW36" i="285"/>
  <c r="EW37" i="285"/>
  <c r="EW76" i="265"/>
  <c r="EW77" i="265"/>
  <c r="EW86" i="265"/>
  <c r="EW100" i="265"/>
  <c r="EW89" i="265"/>
  <c r="EW205" i="280"/>
  <c r="EW206" i="280"/>
  <c r="EW90" i="265"/>
  <c r="EW181" i="280"/>
  <c r="EW165" i="280"/>
  <c r="EW166" i="280"/>
  <c r="EW182" i="280"/>
  <c r="EW183" i="280"/>
  <c r="EW184" i="280"/>
  <c r="EW91" i="265"/>
  <c r="EW87" i="282"/>
  <c r="EW88" i="282"/>
  <c r="EW89" i="282"/>
  <c r="EW90" i="282"/>
  <c r="EW92" i="265"/>
  <c r="EW23" i="286"/>
  <c r="EW24" i="286"/>
  <c r="EW25" i="286"/>
  <c r="EW94" i="265"/>
  <c r="EW95" i="265"/>
  <c r="EW101" i="265"/>
  <c r="EW102" i="265"/>
  <c r="EX30" i="286"/>
  <c r="EW33" i="282"/>
  <c r="EW34" i="282"/>
  <c r="EX31" i="282"/>
  <c r="EX20" i="282"/>
  <c r="EX22" i="282"/>
  <c r="EX44" i="282"/>
  <c r="EX37" i="282"/>
  <c r="EX202" i="280"/>
  <c r="EX229" i="280"/>
  <c r="EX231" i="280"/>
  <c r="EX38" i="282"/>
  <c r="EX40" i="282"/>
  <c r="EX45" i="282"/>
  <c r="EX46" i="282"/>
  <c r="EX48" i="282"/>
  <c r="EX49" i="282"/>
  <c r="EX58" i="282"/>
  <c r="EX54" i="282"/>
  <c r="EW51" i="282"/>
  <c r="EW52" i="282"/>
  <c r="EW77" i="282"/>
  <c r="EW78" i="282"/>
  <c r="EW79" i="282"/>
  <c r="EX76" i="282"/>
  <c r="EX55" i="282"/>
  <c r="EX56" i="282"/>
  <c r="EX59" i="282"/>
  <c r="EX60" i="282"/>
  <c r="EX63" i="282"/>
  <c r="EX65" i="282"/>
  <c r="EX66" i="282"/>
  <c r="EX36" i="265"/>
  <c r="EX37" i="265"/>
  <c r="EX189" i="280"/>
  <c r="EX192" i="280"/>
  <c r="EX195" i="280"/>
  <c r="EX196" i="280"/>
  <c r="EX197" i="280"/>
  <c r="EX43" i="265"/>
  <c r="EX139" i="280"/>
  <c r="EX140" i="280"/>
  <c r="EX143" i="280"/>
  <c r="EX144" i="280"/>
  <c r="EX46" i="265"/>
  <c r="EX48" i="265"/>
  <c r="EX128" i="280"/>
  <c r="EX50" i="265"/>
  <c r="EX104" i="280"/>
  <c r="EX51" i="265"/>
  <c r="EX52" i="265"/>
  <c r="EX45" i="314"/>
  <c r="EX46" i="314"/>
  <c r="EX48" i="314"/>
  <c r="EX50" i="314"/>
  <c r="EX51" i="314"/>
  <c r="EX61" i="314"/>
  <c r="EX35" i="314"/>
  <c r="EX78" i="314"/>
  <c r="EX36" i="314"/>
  <c r="EX38" i="314"/>
  <c r="EX40" i="314"/>
  <c r="EX42" i="314"/>
  <c r="EX62" i="314"/>
  <c r="EX63" i="314"/>
  <c r="EX64" i="314"/>
  <c r="EX54" i="265"/>
  <c r="EX53" i="314"/>
  <c r="EX55" i="314"/>
  <c r="EX57" i="314"/>
  <c r="EX58" i="314"/>
  <c r="EX59" i="314"/>
  <c r="EX70" i="314"/>
  <c r="EX67" i="314"/>
  <c r="EX68" i="314"/>
  <c r="EX71" i="314"/>
  <c r="EX72" i="314"/>
  <c r="EX55" i="265"/>
  <c r="EX56" i="265"/>
  <c r="EX232" i="280"/>
  <c r="EX58" i="265"/>
  <c r="EX59" i="265"/>
  <c r="EX154" i="280"/>
  <c r="EX155" i="280"/>
  <c r="EX156" i="280"/>
  <c r="EX159" i="280"/>
  <c r="EX160" i="280"/>
  <c r="EX161" i="280"/>
  <c r="EX61" i="265"/>
  <c r="EX179" i="280"/>
  <c r="EX173" i="280"/>
  <c r="EX169" i="280"/>
  <c r="EX170" i="280"/>
  <c r="EX171" i="280"/>
  <c r="EX174" i="280"/>
  <c r="EX175" i="280"/>
  <c r="EX176" i="280"/>
  <c r="EX62" i="265"/>
  <c r="EX63" i="265"/>
  <c r="EX66" i="265"/>
  <c r="EX31" i="286"/>
  <c r="EX22" i="286"/>
  <c r="EX47" i="286"/>
  <c r="EX30" i="285"/>
  <c r="EX31" i="285"/>
  <c r="EX15" i="265"/>
  <c r="EX16" i="265"/>
  <c r="EX18" i="265"/>
  <c r="EX19" i="265"/>
  <c r="EX21" i="265"/>
  <c r="EX10" i="282"/>
  <c r="EX12" i="282"/>
  <c r="EX13" i="282"/>
  <c r="EX23" i="265"/>
  <c r="EX24" i="265"/>
  <c r="EX48" i="286"/>
  <c r="EX49" i="286"/>
  <c r="EX55" i="286"/>
  <c r="EX51" i="286"/>
  <c r="EX52" i="286"/>
  <c r="EX53" i="286"/>
  <c r="EX56" i="286"/>
  <c r="EX57" i="286"/>
  <c r="EX32" i="286"/>
  <c r="EX33" i="286"/>
  <c r="EX80" i="265"/>
  <c r="EX79" i="314"/>
  <c r="EX80" i="314"/>
  <c r="EX81" i="314"/>
  <c r="EX83" i="265"/>
  <c r="EX84" i="265"/>
  <c r="EX33" i="285"/>
  <c r="EX36" i="285"/>
  <c r="EX37" i="285"/>
  <c r="EX76" i="265"/>
  <c r="EX77" i="265"/>
  <c r="EX86" i="265"/>
  <c r="EX100" i="265"/>
  <c r="EX89" i="265"/>
  <c r="EX205" i="280"/>
  <c r="EX206" i="280"/>
  <c r="EX90" i="265"/>
  <c r="EX181" i="280"/>
  <c r="EX165" i="280"/>
  <c r="EX166" i="280"/>
  <c r="EX182" i="280"/>
  <c r="EX183" i="280"/>
  <c r="EX184" i="280"/>
  <c r="EX91" i="265"/>
  <c r="EX87" i="282"/>
  <c r="EX88" i="282"/>
  <c r="EX89" i="282"/>
  <c r="EX90" i="282"/>
  <c r="EX92" i="265"/>
  <c r="EX23" i="286"/>
  <c r="EX24" i="286"/>
  <c r="EX25" i="286"/>
  <c r="EX94" i="265"/>
  <c r="EX95" i="265"/>
  <c r="EX101" i="265"/>
  <c r="EX102" i="265"/>
  <c r="EY30" i="286"/>
  <c r="EX33" i="282"/>
  <c r="EX34" i="282"/>
  <c r="EY31" i="282"/>
  <c r="EY20" i="282"/>
  <c r="EY22" i="282"/>
  <c r="EY44" i="282"/>
  <c r="EY37" i="282"/>
  <c r="EY202" i="280"/>
  <c r="EY229" i="280"/>
  <c r="EY231" i="280"/>
  <c r="EY38" i="282"/>
  <c r="EY40" i="282"/>
  <c r="EY45" i="282"/>
  <c r="EY46" i="282"/>
  <c r="EY48" i="282"/>
  <c r="EY49" i="282"/>
  <c r="EY58" i="282"/>
  <c r="EY54" i="282"/>
  <c r="EX51" i="282"/>
  <c r="EX52" i="282"/>
  <c r="EX77" i="282"/>
  <c r="EX78" i="282"/>
  <c r="EX79" i="282"/>
  <c r="EY76" i="282"/>
  <c r="EY55" i="282"/>
  <c r="EY56" i="282"/>
  <c r="EY59" i="282"/>
  <c r="EY60" i="282"/>
  <c r="EY63" i="282"/>
  <c r="EY65" i="282"/>
  <c r="EY66" i="282"/>
  <c r="EY36" i="265"/>
  <c r="EY37" i="265"/>
  <c r="EY189" i="280"/>
  <c r="EY192" i="280"/>
  <c r="EY195" i="280"/>
  <c r="EY196" i="280"/>
  <c r="EY197" i="280"/>
  <c r="EY43" i="265"/>
  <c r="EY139" i="280"/>
  <c r="EY140" i="280"/>
  <c r="EY143" i="280"/>
  <c r="EY144" i="280"/>
  <c r="EY46" i="265"/>
  <c r="EY48" i="265"/>
  <c r="EY128" i="280"/>
  <c r="EY50" i="265"/>
  <c r="EY104" i="280"/>
  <c r="EY51" i="265"/>
  <c r="EY52" i="265"/>
  <c r="EY45" i="314"/>
  <c r="EY46" i="314"/>
  <c r="EY48" i="314"/>
  <c r="EY50" i="314"/>
  <c r="EY51" i="314"/>
  <c r="EY61" i="314"/>
  <c r="EY35" i="314"/>
  <c r="EY78" i="314"/>
  <c r="EY36" i="314"/>
  <c r="EY38" i="314"/>
  <c r="EY40" i="314"/>
  <c r="EY42" i="314"/>
  <c r="EY62" i="314"/>
  <c r="EY63" i="314"/>
  <c r="EY64" i="314"/>
  <c r="EY54" i="265"/>
  <c r="EY53" i="314"/>
  <c r="EY55" i="314"/>
  <c r="EY57" i="314"/>
  <c r="EY58" i="314"/>
  <c r="EY59" i="314"/>
  <c r="EY70" i="314"/>
  <c r="EY67" i="314"/>
  <c r="EY68" i="314"/>
  <c r="EY71" i="314"/>
  <c r="EY72" i="314"/>
  <c r="EY55" i="265"/>
  <c r="EY56" i="265"/>
  <c r="EY232" i="280"/>
  <c r="EY58" i="265"/>
  <c r="EY59" i="265"/>
  <c r="EY154" i="280"/>
  <c r="EY155" i="280"/>
  <c r="EY156" i="280"/>
  <c r="EY159" i="280"/>
  <c r="EY160" i="280"/>
  <c r="EY161" i="280"/>
  <c r="EY61" i="265"/>
  <c r="EY179" i="280"/>
  <c r="EY173" i="280"/>
  <c r="EY169" i="280"/>
  <c r="EY170" i="280"/>
  <c r="EY171" i="280"/>
  <c r="EY174" i="280"/>
  <c r="EY175" i="280"/>
  <c r="EY176" i="280"/>
  <c r="EY62" i="265"/>
  <c r="EY63" i="265"/>
  <c r="EY66" i="265"/>
  <c r="EY31" i="286"/>
  <c r="EY22" i="286"/>
  <c r="EY47" i="286"/>
  <c r="EY30" i="285"/>
  <c r="EY31" i="285"/>
  <c r="EY15" i="265"/>
  <c r="EY16" i="265"/>
  <c r="EY18" i="265"/>
  <c r="EY19" i="265"/>
  <c r="EY21" i="265"/>
  <c r="EY10" i="282"/>
  <c r="EY12" i="282"/>
  <c r="EY13" i="282"/>
  <c r="EY23" i="265"/>
  <c r="EY24" i="265"/>
  <c r="EY48" i="286"/>
  <c r="EY49" i="286"/>
  <c r="EY55" i="286"/>
  <c r="EY51" i="286"/>
  <c r="EY52" i="286"/>
  <c r="EY53" i="286"/>
  <c r="EY56" i="286"/>
  <c r="EY57" i="286"/>
  <c r="EY32" i="286"/>
  <c r="EY33" i="286"/>
  <c r="EY80" i="265"/>
  <c r="EY79" i="314"/>
  <c r="EY80" i="314"/>
  <c r="EY81" i="314"/>
  <c r="EY83" i="265"/>
  <c r="EY84" i="265"/>
  <c r="EY33" i="285"/>
  <c r="EY36" i="285"/>
  <c r="EY37" i="285"/>
  <c r="EY76" i="265"/>
  <c r="EY77" i="265"/>
  <c r="EY86" i="265"/>
  <c r="EY100" i="265"/>
  <c r="EY89" i="265"/>
  <c r="EY205" i="280"/>
  <c r="EY206" i="280"/>
  <c r="EY90" i="265"/>
  <c r="EY181" i="280"/>
  <c r="EY165" i="280"/>
  <c r="EY166" i="280"/>
  <c r="EY182" i="280"/>
  <c r="EY183" i="280"/>
  <c r="EY184" i="280"/>
  <c r="EY91" i="265"/>
  <c r="EY87" i="282"/>
  <c r="EY88" i="282"/>
  <c r="EY89" i="282"/>
  <c r="EY90" i="282"/>
  <c r="EY92" i="265"/>
  <c r="EY23" i="286"/>
  <c r="EY24" i="286"/>
  <c r="EY25" i="286"/>
  <c r="EY94" i="265"/>
  <c r="EY95" i="265"/>
  <c r="EY101" i="265"/>
  <c r="EY102" i="265"/>
  <c r="EZ30" i="286"/>
  <c r="EY33" i="282"/>
  <c r="EY34" i="282"/>
  <c r="EZ31" i="282"/>
  <c r="EZ20" i="282"/>
  <c r="EZ22" i="282"/>
  <c r="EZ44" i="282"/>
  <c r="EZ37" i="282"/>
  <c r="EZ202" i="280"/>
  <c r="EZ229" i="280"/>
  <c r="EZ231" i="280"/>
  <c r="EZ38" i="282"/>
  <c r="EZ40" i="282"/>
  <c r="EZ45" i="282"/>
  <c r="EZ46" i="282"/>
  <c r="EZ48" i="282"/>
  <c r="EZ49" i="282"/>
  <c r="EZ58" i="282"/>
  <c r="EZ54" i="282"/>
  <c r="EY51" i="282"/>
  <c r="EY52" i="282"/>
  <c r="EY77" i="282"/>
  <c r="EY78" i="282"/>
  <c r="EY79" i="282"/>
  <c r="EZ76" i="282"/>
  <c r="EZ55" i="282"/>
  <c r="EZ56" i="282"/>
  <c r="EZ59" i="282"/>
  <c r="EZ60" i="282"/>
  <c r="EZ63" i="282"/>
  <c r="EZ65" i="282"/>
  <c r="EZ66" i="282"/>
  <c r="EZ36" i="265"/>
  <c r="EZ37" i="265"/>
  <c r="EZ189" i="280"/>
  <c r="EZ192" i="280"/>
  <c r="EZ195" i="280"/>
  <c r="EZ196" i="280"/>
  <c r="EZ197" i="280"/>
  <c r="EZ43" i="265"/>
  <c r="EZ139" i="280"/>
  <c r="EZ140" i="280"/>
  <c r="EZ143" i="280"/>
  <c r="EZ144" i="280"/>
  <c r="EZ46" i="265"/>
  <c r="EZ48" i="265"/>
  <c r="EZ128" i="280"/>
  <c r="EZ50" i="265"/>
  <c r="EZ104" i="280"/>
  <c r="EZ51" i="265"/>
  <c r="EZ52" i="265"/>
  <c r="EZ45" i="314"/>
  <c r="EZ46" i="314"/>
  <c r="EZ48" i="314"/>
  <c r="EZ50" i="314"/>
  <c r="EZ51" i="314"/>
  <c r="EZ61" i="314"/>
  <c r="EZ35" i="314"/>
  <c r="EZ78" i="314"/>
  <c r="EZ36" i="314"/>
  <c r="EZ38" i="314"/>
  <c r="EZ40" i="314"/>
  <c r="EZ42" i="314"/>
  <c r="EZ62" i="314"/>
  <c r="EZ63" i="314"/>
  <c r="EZ64" i="314"/>
  <c r="EZ54" i="265"/>
  <c r="EZ53" i="314"/>
  <c r="EZ55" i="314"/>
  <c r="EZ57" i="314"/>
  <c r="EZ58" i="314"/>
  <c r="EZ59" i="314"/>
  <c r="EZ70" i="314"/>
  <c r="EZ67" i="314"/>
  <c r="EZ68" i="314"/>
  <c r="EZ71" i="314"/>
  <c r="EZ72" i="314"/>
  <c r="EZ55" i="265"/>
  <c r="EZ56" i="265"/>
  <c r="EZ232" i="280"/>
  <c r="EZ58" i="265"/>
  <c r="EZ59" i="265"/>
  <c r="EZ154" i="280"/>
  <c r="EZ155" i="280"/>
  <c r="EZ156" i="280"/>
  <c r="EZ159" i="280"/>
  <c r="EZ160" i="280"/>
  <c r="EZ161" i="280"/>
  <c r="EZ61" i="265"/>
  <c r="EZ179" i="280"/>
  <c r="EZ173" i="280"/>
  <c r="EZ169" i="280"/>
  <c r="EZ170" i="280"/>
  <c r="EZ171" i="280"/>
  <c r="EZ174" i="280"/>
  <c r="EZ175" i="280"/>
  <c r="EZ176" i="280"/>
  <c r="EZ62" i="265"/>
  <c r="EZ63" i="265"/>
  <c r="EZ66" i="265"/>
  <c r="EZ31" i="286"/>
  <c r="EZ22" i="286"/>
  <c r="EZ47" i="286"/>
  <c r="EZ30" i="285"/>
  <c r="EZ31" i="285"/>
  <c r="EZ15" i="265"/>
  <c r="EZ16" i="265"/>
  <c r="EZ18" i="265"/>
  <c r="EZ19" i="265"/>
  <c r="EZ21" i="265"/>
  <c r="EZ10" i="282"/>
  <c r="EZ12" i="282"/>
  <c r="EZ13" i="282"/>
  <c r="EZ23" i="265"/>
  <c r="EZ24" i="265"/>
  <c r="EZ48" i="286"/>
  <c r="EZ49" i="286"/>
  <c r="EZ55" i="286"/>
  <c r="EZ51" i="286"/>
  <c r="EZ52" i="286"/>
  <c r="EZ53" i="286"/>
  <c r="EZ56" i="286"/>
  <c r="EZ57" i="286"/>
  <c r="EZ32" i="286"/>
  <c r="EZ33" i="286"/>
  <c r="EZ80" i="265"/>
  <c r="EZ79" i="314"/>
  <c r="EZ80" i="314"/>
  <c r="EZ81" i="314"/>
  <c r="EZ83" i="265"/>
  <c r="EZ84" i="265"/>
  <c r="EZ33" i="285"/>
  <c r="EZ36" i="285"/>
  <c r="EZ37" i="285"/>
  <c r="EZ76" i="265"/>
  <c r="EZ77" i="265"/>
  <c r="EZ86" i="265"/>
  <c r="EZ100" i="265"/>
  <c r="EZ89" i="265"/>
  <c r="EZ205" i="280"/>
  <c r="EZ206" i="280"/>
  <c r="EZ90" i="265"/>
  <c r="EZ181" i="280"/>
  <c r="EZ165" i="280"/>
  <c r="EZ166" i="280"/>
  <c r="EZ182" i="280"/>
  <c r="EZ183" i="280"/>
  <c r="EZ184" i="280"/>
  <c r="EZ91" i="265"/>
  <c r="EZ87" i="282"/>
  <c r="EZ88" i="282"/>
  <c r="EZ89" i="282"/>
  <c r="EZ90" i="282"/>
  <c r="EZ92" i="265"/>
  <c r="EZ23" i="286"/>
  <c r="EZ24" i="286"/>
  <c r="EZ25" i="286"/>
  <c r="EZ94" i="265"/>
  <c r="EZ95" i="265"/>
  <c r="EZ101" i="265"/>
  <c r="EZ102" i="265"/>
  <c r="FA30" i="286"/>
  <c r="EZ33" i="282"/>
  <c r="EZ34" i="282"/>
  <c r="FA31" i="282"/>
  <c r="FA20" i="282"/>
  <c r="FA22" i="282"/>
  <c r="FA44" i="282"/>
  <c r="FA37" i="282"/>
  <c r="FA202" i="280"/>
  <c r="FA229" i="280"/>
  <c r="FA231" i="280"/>
  <c r="FA38" i="282"/>
  <c r="FA40" i="282"/>
  <c r="FA45" i="282"/>
  <c r="FA46" i="282"/>
  <c r="FA48" i="282"/>
  <c r="FA49" i="282"/>
  <c r="FA58" i="282"/>
  <c r="FA54" i="282"/>
  <c r="EZ51" i="282"/>
  <c r="EZ52" i="282"/>
  <c r="EZ77" i="282"/>
  <c r="EZ78" i="282"/>
  <c r="EZ79" i="282"/>
  <c r="FA76" i="282"/>
  <c r="FA55" i="282"/>
  <c r="FA56" i="282"/>
  <c r="FA59" i="282"/>
  <c r="FA60" i="282"/>
  <c r="FA63" i="282"/>
  <c r="FA65" i="282"/>
  <c r="FA66" i="282"/>
  <c r="FA36" i="265"/>
  <c r="FA37" i="265"/>
  <c r="FA189" i="280"/>
  <c r="FA192" i="280"/>
  <c r="FA195" i="280"/>
  <c r="FA196" i="280"/>
  <c r="FA197" i="280"/>
  <c r="FA43" i="265"/>
  <c r="FA139" i="280"/>
  <c r="FA140" i="280"/>
  <c r="FA143" i="280"/>
  <c r="FA144" i="280"/>
  <c r="FA46" i="265"/>
  <c r="FA48" i="265"/>
  <c r="FA128" i="280"/>
  <c r="FA50" i="265"/>
  <c r="FA104" i="280"/>
  <c r="FA51" i="265"/>
  <c r="FA52" i="265"/>
  <c r="FA45" i="314"/>
  <c r="FA46" i="314"/>
  <c r="FA48" i="314"/>
  <c r="FA50" i="314"/>
  <c r="FA51" i="314"/>
  <c r="FA61" i="314"/>
  <c r="FA35" i="314"/>
  <c r="FA78" i="314"/>
  <c r="FA36" i="314"/>
  <c r="FA38" i="314"/>
  <c r="FA40" i="314"/>
  <c r="FA42" i="314"/>
  <c r="FA62" i="314"/>
  <c r="FA63" i="314"/>
  <c r="FA64" i="314"/>
  <c r="FA54" i="265"/>
  <c r="FA53" i="314"/>
  <c r="FA55" i="314"/>
  <c r="FA57" i="314"/>
  <c r="FA58" i="314"/>
  <c r="FA59" i="314"/>
  <c r="FA70" i="314"/>
  <c r="FA67" i="314"/>
  <c r="FA68" i="314"/>
  <c r="FA71" i="314"/>
  <c r="FA72" i="314"/>
  <c r="FA55" i="265"/>
  <c r="FA56" i="265"/>
  <c r="FA232" i="280"/>
  <c r="FA58" i="265"/>
  <c r="FA59" i="265"/>
  <c r="FA154" i="280"/>
  <c r="FA155" i="280"/>
  <c r="FA156" i="280"/>
  <c r="FA159" i="280"/>
  <c r="FA160" i="280"/>
  <c r="FA161" i="280"/>
  <c r="FA61" i="265"/>
  <c r="FA179" i="280"/>
  <c r="FA173" i="280"/>
  <c r="FA169" i="280"/>
  <c r="FA170" i="280"/>
  <c r="FA171" i="280"/>
  <c r="FA174" i="280"/>
  <c r="FA175" i="280"/>
  <c r="FA176" i="280"/>
  <c r="FA62" i="265"/>
  <c r="FA63" i="265"/>
  <c r="FA66" i="265"/>
  <c r="FA31" i="286"/>
  <c r="FA22" i="286"/>
  <c r="FA47" i="286"/>
  <c r="FA30" i="285"/>
  <c r="FA31" i="285"/>
  <c r="FA15" i="265"/>
  <c r="FA16" i="265"/>
  <c r="FA18" i="265"/>
  <c r="FA19" i="265"/>
  <c r="FA21" i="265"/>
  <c r="FA10" i="282"/>
  <c r="FA12" i="282"/>
  <c r="FA13" i="282"/>
  <c r="FA23" i="265"/>
  <c r="FA24" i="265"/>
  <c r="FA48" i="286"/>
  <c r="FA49" i="286"/>
  <c r="FA55" i="286"/>
  <c r="FA51" i="286"/>
  <c r="FA52" i="286"/>
  <c r="FA53" i="286"/>
  <c r="FA56" i="286"/>
  <c r="FA57" i="286"/>
  <c r="FA32" i="286"/>
  <c r="FA33" i="286"/>
  <c r="FA80" i="265"/>
  <c r="FA79" i="314"/>
  <c r="FA80" i="314"/>
  <c r="FA81" i="314"/>
  <c r="FA83" i="265"/>
  <c r="FA84" i="265"/>
  <c r="FA33" i="285"/>
  <c r="FA36" i="285"/>
  <c r="FA37" i="285"/>
  <c r="FA76" i="265"/>
  <c r="FA77" i="265"/>
  <c r="FA86" i="265"/>
  <c r="FA100" i="265"/>
  <c r="FA89" i="265"/>
  <c r="FA205" i="280"/>
  <c r="FA206" i="280"/>
  <c r="FA90" i="265"/>
  <c r="FA181" i="280"/>
  <c r="FA165" i="280"/>
  <c r="FA166" i="280"/>
  <c r="FA182" i="280"/>
  <c r="FA183" i="280"/>
  <c r="FA184" i="280"/>
  <c r="FA91" i="265"/>
  <c r="FA87" i="282"/>
  <c r="FA88" i="282"/>
  <c r="FA89" i="282"/>
  <c r="FA90" i="282"/>
  <c r="FA92" i="265"/>
  <c r="FA23" i="286"/>
  <c r="FA24" i="286"/>
  <c r="FA25" i="286"/>
  <c r="FA94" i="265"/>
  <c r="FA95" i="265"/>
  <c r="FA101" i="265"/>
  <c r="FA102" i="265"/>
  <c r="FB30" i="286"/>
  <c r="FA33" i="282"/>
  <c r="FA34" i="282"/>
  <c r="FB31" i="282"/>
  <c r="FB20" i="282"/>
  <c r="FB22" i="282"/>
  <c r="FB44" i="282"/>
  <c r="FB37" i="282"/>
  <c r="FB202" i="280"/>
  <c r="FB229" i="280"/>
  <c r="FB231" i="280"/>
  <c r="FB38" i="282"/>
  <c r="FB40" i="282"/>
  <c r="FB45" i="282"/>
  <c r="FB46" i="282"/>
  <c r="FB48" i="282"/>
  <c r="FB49" i="282"/>
  <c r="FB58" i="282"/>
  <c r="FB54" i="282"/>
  <c r="FA51" i="282"/>
  <c r="FA52" i="282"/>
  <c r="FA77" i="282"/>
  <c r="FA78" i="282"/>
  <c r="FA79" i="282"/>
  <c r="FB76" i="282"/>
  <c r="FB55" i="282"/>
  <c r="FB56" i="282"/>
  <c r="FB59" i="282"/>
  <c r="FB60" i="282"/>
  <c r="FB63" i="282"/>
  <c r="FB65" i="282"/>
  <c r="FB66" i="282"/>
  <c r="FB36" i="265"/>
  <c r="FB37" i="265"/>
  <c r="FB189" i="280"/>
  <c r="FB192" i="280"/>
  <c r="FB195" i="280"/>
  <c r="FB196" i="280"/>
  <c r="FB197" i="280"/>
  <c r="FB43" i="265"/>
  <c r="FB139" i="280"/>
  <c r="FB140" i="280"/>
  <c r="FB143" i="280"/>
  <c r="FB144" i="280"/>
  <c r="FB46" i="265"/>
  <c r="FB48" i="265"/>
  <c r="FB128" i="280"/>
  <c r="FB50" i="265"/>
  <c r="FB104" i="280"/>
  <c r="FB51" i="265"/>
  <c r="FB52" i="265"/>
  <c r="FB45" i="314"/>
  <c r="FB46" i="314"/>
  <c r="FB48" i="314"/>
  <c r="FB50" i="314"/>
  <c r="FB51" i="314"/>
  <c r="FB61" i="314"/>
  <c r="FB35" i="314"/>
  <c r="FB78" i="314"/>
  <c r="FB36" i="314"/>
  <c r="FB38" i="314"/>
  <c r="FB40" i="314"/>
  <c r="FB42" i="314"/>
  <c r="FB62" i="314"/>
  <c r="FB63" i="314"/>
  <c r="FB64" i="314"/>
  <c r="FB54" i="265"/>
  <c r="FB53" i="314"/>
  <c r="FB55" i="314"/>
  <c r="FB57" i="314"/>
  <c r="FB58" i="314"/>
  <c r="FB59" i="314"/>
  <c r="FB70" i="314"/>
  <c r="FB67" i="314"/>
  <c r="FB68" i="314"/>
  <c r="FB71" i="314"/>
  <c r="FB72" i="314"/>
  <c r="FB55" i="265"/>
  <c r="FB56" i="265"/>
  <c r="FB232" i="280"/>
  <c r="FB58" i="265"/>
  <c r="FB59" i="265"/>
  <c r="FB154" i="280"/>
  <c r="FB155" i="280"/>
  <c r="FB156" i="280"/>
  <c r="FB159" i="280"/>
  <c r="FB160" i="280"/>
  <c r="FB161" i="280"/>
  <c r="FB61" i="265"/>
  <c r="FB179" i="280"/>
  <c r="FB173" i="280"/>
  <c r="FB169" i="280"/>
  <c r="FB170" i="280"/>
  <c r="FB171" i="280"/>
  <c r="FB174" i="280"/>
  <c r="FB175" i="280"/>
  <c r="FB176" i="280"/>
  <c r="FB62" i="265"/>
  <c r="FB63" i="265"/>
  <c r="FB66" i="265"/>
  <c r="FB31" i="286"/>
  <c r="FB22" i="286"/>
  <c r="FB47" i="286"/>
  <c r="FB30" i="285"/>
  <c r="FB31" i="285"/>
  <c r="FB15" i="265"/>
  <c r="FB16" i="265"/>
  <c r="FB18" i="265"/>
  <c r="FB19" i="265"/>
  <c r="FB21" i="265"/>
  <c r="FB10" i="282"/>
  <c r="FB12" i="282"/>
  <c r="FB13" i="282"/>
  <c r="FB23" i="265"/>
  <c r="FB24" i="265"/>
  <c r="FB48" i="286"/>
  <c r="FB49" i="286"/>
  <c r="FB55" i="286"/>
  <c r="FB51" i="286"/>
  <c r="FB52" i="286"/>
  <c r="FB53" i="286"/>
  <c r="FB56" i="286"/>
  <c r="FB57" i="286"/>
  <c r="FB32" i="286"/>
  <c r="FB33" i="286"/>
  <c r="FB80" i="265"/>
  <c r="FB79" i="314"/>
  <c r="FB80" i="314"/>
  <c r="FB81" i="314"/>
  <c r="FB83" i="265"/>
  <c r="FB84" i="265"/>
  <c r="FB33" i="285"/>
  <c r="FB36" i="285"/>
  <c r="FB37" i="285"/>
  <c r="FB76" i="265"/>
  <c r="FB77" i="265"/>
  <c r="FB86" i="265"/>
  <c r="FB100" i="265"/>
  <c r="FB89" i="265"/>
  <c r="FB205" i="280"/>
  <c r="FB206" i="280"/>
  <c r="FB90" i="265"/>
  <c r="FB181" i="280"/>
  <c r="FB165" i="280"/>
  <c r="FB166" i="280"/>
  <c r="FB182" i="280"/>
  <c r="FB183" i="280"/>
  <c r="FB184" i="280"/>
  <c r="FB91" i="265"/>
  <c r="FB87" i="282"/>
  <c r="FB88" i="282"/>
  <c r="FB89" i="282"/>
  <c r="FB90" i="282"/>
  <c r="FB92" i="265"/>
  <c r="FB23" i="286"/>
  <c r="FB24" i="286"/>
  <c r="FB25" i="286"/>
  <c r="FB94" i="265"/>
  <c r="FB95" i="265"/>
  <c r="FB101" i="265"/>
  <c r="FB102" i="265"/>
  <c r="FC30" i="286"/>
  <c r="FB33" i="282"/>
  <c r="FB34" i="282"/>
  <c r="FC31" i="282"/>
  <c r="FC20" i="282"/>
  <c r="FC22" i="282"/>
  <c r="FC44" i="282"/>
  <c r="FC37" i="282"/>
  <c r="FC202" i="280"/>
  <c r="FC229" i="280"/>
  <c r="FC231" i="280"/>
  <c r="FC38" i="282"/>
  <c r="FC40" i="282"/>
  <c r="FC45" i="282"/>
  <c r="FC46" i="282"/>
  <c r="FC48" i="282"/>
  <c r="FC49" i="282"/>
  <c r="FC58" i="282"/>
  <c r="FC54" i="282"/>
  <c r="FB51" i="282"/>
  <c r="FB52" i="282"/>
  <c r="FB77" i="282"/>
  <c r="FB78" i="282"/>
  <c r="FB79" i="282"/>
  <c r="FC76" i="282"/>
  <c r="FC55" i="282"/>
  <c r="FC56" i="282"/>
  <c r="FC59" i="282"/>
  <c r="FC60" i="282"/>
  <c r="FC63" i="282"/>
  <c r="FC65" i="282"/>
  <c r="FC66" i="282"/>
  <c r="FC36" i="265"/>
  <c r="FC37" i="265"/>
  <c r="FC189" i="280"/>
  <c r="FC192" i="280"/>
  <c r="FC195" i="280"/>
  <c r="FC196" i="280"/>
  <c r="FC197" i="280"/>
  <c r="FC43" i="265"/>
  <c r="FC139" i="280"/>
  <c r="FC140" i="280"/>
  <c r="FC143" i="280"/>
  <c r="FC144" i="280"/>
  <c r="FC46" i="265"/>
  <c r="FC48" i="265"/>
  <c r="FC128" i="280"/>
  <c r="FC50" i="265"/>
  <c r="FC104" i="280"/>
  <c r="FC51" i="265"/>
  <c r="FC52" i="265"/>
  <c r="FC45" i="314"/>
  <c r="FC46" i="314"/>
  <c r="FC48" i="314"/>
  <c r="FC50" i="314"/>
  <c r="FC51" i="314"/>
  <c r="FC61" i="314"/>
  <c r="FC35" i="314"/>
  <c r="FC78" i="314"/>
  <c r="FC36" i="314"/>
  <c r="FC38" i="314"/>
  <c r="FC40" i="314"/>
  <c r="FC42" i="314"/>
  <c r="FC62" i="314"/>
  <c r="FC63" i="314"/>
  <c r="FC64" i="314"/>
  <c r="FC54" i="265"/>
  <c r="FC53" i="314"/>
  <c r="FC55" i="314"/>
  <c r="FC57" i="314"/>
  <c r="FC58" i="314"/>
  <c r="FC59" i="314"/>
  <c r="FC70" i="314"/>
  <c r="FC67" i="314"/>
  <c r="FC68" i="314"/>
  <c r="FC71" i="314"/>
  <c r="FC72" i="314"/>
  <c r="FC55" i="265"/>
  <c r="FC56" i="265"/>
  <c r="FC232" i="280"/>
  <c r="FC58" i="265"/>
  <c r="FC59" i="265"/>
  <c r="FC154" i="280"/>
  <c r="FC155" i="280"/>
  <c r="FC156" i="280"/>
  <c r="FC159" i="280"/>
  <c r="FC160" i="280"/>
  <c r="FC161" i="280"/>
  <c r="FC61" i="265"/>
  <c r="FC179" i="280"/>
  <c r="FC173" i="280"/>
  <c r="FC169" i="280"/>
  <c r="FC170" i="280"/>
  <c r="FC171" i="280"/>
  <c r="FC174" i="280"/>
  <c r="FC175" i="280"/>
  <c r="FC176" i="280"/>
  <c r="FC62" i="265"/>
  <c r="FC63" i="265"/>
  <c r="FC66" i="265"/>
  <c r="FC31" i="286"/>
  <c r="FC22" i="286"/>
  <c r="FC47" i="286"/>
  <c r="FC30" i="285"/>
  <c r="FC31" i="285"/>
  <c r="FC15" i="265"/>
  <c r="FC16" i="265"/>
  <c r="FC18" i="265"/>
  <c r="FC19" i="265"/>
  <c r="FC21" i="265"/>
  <c r="FC10" i="282"/>
  <c r="FC12" i="282"/>
  <c r="FC13" i="282"/>
  <c r="FC23" i="265"/>
  <c r="FC24" i="265"/>
  <c r="FC48" i="286"/>
  <c r="FC49" i="286"/>
  <c r="FC55" i="286"/>
  <c r="FC51" i="286"/>
  <c r="FC52" i="286"/>
  <c r="FC53" i="286"/>
  <c r="FC56" i="286"/>
  <c r="FC57" i="286"/>
  <c r="FC32" i="286"/>
  <c r="FC33" i="286"/>
  <c r="FC80" i="265"/>
  <c r="FC79" i="314"/>
  <c r="FC80" i="314"/>
  <c r="FC81" i="314"/>
  <c r="FC83" i="265"/>
  <c r="FC84" i="265"/>
  <c r="FC33" i="285"/>
  <c r="FC36" i="285"/>
  <c r="FC37" i="285"/>
  <c r="FC76" i="265"/>
  <c r="FC77" i="265"/>
  <c r="FC86" i="265"/>
  <c r="FC100" i="265"/>
  <c r="FC89" i="265"/>
  <c r="FC205" i="280"/>
  <c r="FC206" i="280"/>
  <c r="FC90" i="265"/>
  <c r="FC181" i="280"/>
  <c r="FC165" i="280"/>
  <c r="FC166" i="280"/>
  <c r="FC182" i="280"/>
  <c r="FC183" i="280"/>
  <c r="FC184" i="280"/>
  <c r="FC91" i="265"/>
  <c r="FC87" i="282"/>
  <c r="FC88" i="282"/>
  <c r="FC89" i="282"/>
  <c r="FC90" i="282"/>
  <c r="FC92" i="265"/>
  <c r="FC23" i="286"/>
  <c r="FC24" i="286"/>
  <c r="FC25" i="286"/>
  <c r="FC94" i="265"/>
  <c r="FC95" i="265"/>
  <c r="FC101" i="265"/>
  <c r="FC102" i="265"/>
  <c r="FD30" i="286"/>
  <c r="FC33" i="282"/>
  <c r="FC34" i="282"/>
  <c r="FD31" i="282"/>
  <c r="FD20" i="282"/>
  <c r="FD22" i="282"/>
  <c r="FD44" i="282"/>
  <c r="FD37" i="282"/>
  <c r="FD202" i="280"/>
  <c r="FD229" i="280"/>
  <c r="FD231" i="280"/>
  <c r="FD38" i="282"/>
  <c r="FD40" i="282"/>
  <c r="FD45" i="282"/>
  <c r="FD46" i="282"/>
  <c r="FD48" i="282"/>
  <c r="FD49" i="282"/>
  <c r="FD58" i="282"/>
  <c r="FD54" i="282"/>
  <c r="FC51" i="282"/>
  <c r="FC52" i="282"/>
  <c r="FC77" i="282"/>
  <c r="FC78" i="282"/>
  <c r="FC79" i="282"/>
  <c r="FD76" i="282"/>
  <c r="FD55" i="282"/>
  <c r="FD56" i="282"/>
  <c r="FD59" i="282"/>
  <c r="FD60" i="282"/>
  <c r="FD63" i="282"/>
  <c r="FD65" i="282"/>
  <c r="FD66" i="282"/>
  <c r="FD36" i="265"/>
  <c r="FD37" i="265"/>
  <c r="FD189" i="280"/>
  <c r="FD192" i="280"/>
  <c r="FD195" i="280"/>
  <c r="FD196" i="280"/>
  <c r="FD197" i="280"/>
  <c r="FD43" i="265"/>
  <c r="FD139" i="280"/>
  <c r="FD140" i="280"/>
  <c r="FD143" i="280"/>
  <c r="FD144" i="280"/>
  <c r="FD46" i="265"/>
  <c r="FD48" i="265"/>
  <c r="FD128" i="280"/>
  <c r="FD50" i="265"/>
  <c r="FD104" i="280"/>
  <c r="FD51" i="265"/>
  <c r="FD52" i="265"/>
  <c r="FD45" i="314"/>
  <c r="FD46" i="314"/>
  <c r="FD48" i="314"/>
  <c r="FD50" i="314"/>
  <c r="FD51" i="314"/>
  <c r="FD61" i="314"/>
  <c r="FD35" i="314"/>
  <c r="FD78" i="314"/>
  <c r="FD36" i="314"/>
  <c r="FD38" i="314"/>
  <c r="FD40" i="314"/>
  <c r="FD42" i="314"/>
  <c r="FD62" i="314"/>
  <c r="FD63" i="314"/>
  <c r="FD64" i="314"/>
  <c r="FD54" i="265"/>
  <c r="FD53" i="314"/>
  <c r="FD55" i="314"/>
  <c r="FD57" i="314"/>
  <c r="FD58" i="314"/>
  <c r="FD59" i="314"/>
  <c r="FD70" i="314"/>
  <c r="FD67" i="314"/>
  <c r="FD68" i="314"/>
  <c r="FD71" i="314"/>
  <c r="FD72" i="314"/>
  <c r="FD55" i="265"/>
  <c r="FD56" i="265"/>
  <c r="FD232" i="280"/>
  <c r="FD58" i="265"/>
  <c r="FD59" i="265"/>
  <c r="FD154" i="280"/>
  <c r="FD155" i="280"/>
  <c r="FD156" i="280"/>
  <c r="FD159" i="280"/>
  <c r="FD160" i="280"/>
  <c r="FD161" i="280"/>
  <c r="FD61" i="265"/>
  <c r="FD179" i="280"/>
  <c r="FD173" i="280"/>
  <c r="FD169" i="280"/>
  <c r="FD170" i="280"/>
  <c r="FD171" i="280"/>
  <c r="FD174" i="280"/>
  <c r="FD175" i="280"/>
  <c r="FD176" i="280"/>
  <c r="FD62" i="265"/>
  <c r="FD63" i="265"/>
  <c r="FD66" i="265"/>
  <c r="FD31" i="286"/>
  <c r="FD22" i="286"/>
  <c r="FD47" i="286"/>
  <c r="FD30" i="285"/>
  <c r="FD31" i="285"/>
  <c r="FD15" i="265"/>
  <c r="FD16" i="265"/>
  <c r="FD18" i="265"/>
  <c r="FD19" i="265"/>
  <c r="FD21" i="265"/>
  <c r="FD10" i="282"/>
  <c r="FD12" i="282"/>
  <c r="FD13" i="282"/>
  <c r="FD23" i="265"/>
  <c r="FD24" i="265"/>
  <c r="FD48" i="286"/>
  <c r="FD49" i="286"/>
  <c r="FD55" i="286"/>
  <c r="FD51" i="286"/>
  <c r="FD52" i="286"/>
  <c r="FD53" i="286"/>
  <c r="FD56" i="286"/>
  <c r="FD57" i="286"/>
  <c r="FD32" i="286"/>
  <c r="FD33" i="286"/>
  <c r="FD80" i="265"/>
  <c r="FD79" i="314"/>
  <c r="FD80" i="314"/>
  <c r="FD81" i="314"/>
  <c r="FD83" i="265"/>
  <c r="FD84" i="265"/>
  <c r="FD33" i="285"/>
  <c r="FD36" i="285"/>
  <c r="FD37" i="285"/>
  <c r="FD76" i="265"/>
  <c r="FD77" i="265"/>
  <c r="FD86" i="265"/>
  <c r="FD100" i="265"/>
  <c r="FD89" i="265"/>
  <c r="FD205" i="280"/>
  <c r="FD206" i="280"/>
  <c r="FD90" i="265"/>
  <c r="FD181" i="280"/>
  <c r="FD165" i="280"/>
  <c r="FD166" i="280"/>
  <c r="FD182" i="280"/>
  <c r="FD183" i="280"/>
  <c r="FD184" i="280"/>
  <c r="FD91" i="265"/>
  <c r="FD87" i="282"/>
  <c r="FD88" i="282"/>
  <c r="FD89" i="282"/>
  <c r="FD90" i="282"/>
  <c r="FD92" i="265"/>
  <c r="FD23" i="286"/>
  <c r="FD24" i="286"/>
  <c r="FD25" i="286"/>
  <c r="FD94" i="265"/>
  <c r="FD95" i="265"/>
  <c r="FD101" i="265"/>
  <c r="FD102" i="265"/>
  <c r="FE30" i="286"/>
  <c r="FD33" i="282"/>
  <c r="FD34" i="282"/>
  <c r="FE31" i="282"/>
  <c r="FE20" i="282"/>
  <c r="FE22" i="282"/>
  <c r="FE44" i="282"/>
  <c r="FE37" i="282"/>
  <c r="FE202" i="280"/>
  <c r="FE229" i="280"/>
  <c r="FE231" i="280"/>
  <c r="FE38" i="282"/>
  <c r="FE40" i="282"/>
  <c r="FE45" i="282"/>
  <c r="FE46" i="282"/>
  <c r="FE48" i="282"/>
  <c r="FE49" i="282"/>
  <c r="FE58" i="282"/>
  <c r="FE54" i="282"/>
  <c r="FD51" i="282"/>
  <c r="FD52" i="282"/>
  <c r="FD77" i="282"/>
  <c r="FD78" i="282"/>
  <c r="FD79" i="282"/>
  <c r="FE76" i="282"/>
  <c r="FE55" i="282"/>
  <c r="FE56" i="282"/>
  <c r="FE59" i="282"/>
  <c r="FE60" i="282"/>
  <c r="FE63" i="282"/>
  <c r="FE65" i="282"/>
  <c r="FE66" i="282"/>
  <c r="FE36" i="265"/>
  <c r="FE37" i="265"/>
  <c r="FE189" i="280"/>
  <c r="FE192" i="280"/>
  <c r="FE195" i="280"/>
  <c r="FE196" i="280"/>
  <c r="FE197" i="280"/>
  <c r="FE43" i="265"/>
  <c r="FE139" i="280"/>
  <c r="FE140" i="280"/>
  <c r="FE143" i="280"/>
  <c r="FE144" i="280"/>
  <c r="FE46" i="265"/>
  <c r="FE48" i="265"/>
  <c r="FE128" i="280"/>
  <c r="FE50" i="265"/>
  <c r="FE104" i="280"/>
  <c r="FE51" i="265"/>
  <c r="FE52" i="265"/>
  <c r="FE45" i="314"/>
  <c r="FE46" i="314"/>
  <c r="FE48" i="314"/>
  <c r="FE50" i="314"/>
  <c r="FE51" i="314"/>
  <c r="FE61" i="314"/>
  <c r="FE35" i="314"/>
  <c r="FE78" i="314"/>
  <c r="FE36" i="314"/>
  <c r="FE38" i="314"/>
  <c r="FE40" i="314"/>
  <c r="FE42" i="314"/>
  <c r="FE62" i="314"/>
  <c r="FE63" i="314"/>
  <c r="FE64" i="314"/>
  <c r="FE54" i="265"/>
  <c r="FE53" i="314"/>
  <c r="FE55" i="314"/>
  <c r="FE57" i="314"/>
  <c r="FE58" i="314"/>
  <c r="FE59" i="314"/>
  <c r="FE70" i="314"/>
  <c r="FE67" i="314"/>
  <c r="FE68" i="314"/>
  <c r="FE71" i="314"/>
  <c r="FE72" i="314"/>
  <c r="FE55" i="265"/>
  <c r="FE56" i="265"/>
  <c r="FE232" i="280"/>
  <c r="FE58" i="265"/>
  <c r="FE59" i="265"/>
  <c r="FE154" i="280"/>
  <c r="FE155" i="280"/>
  <c r="FE156" i="280"/>
  <c r="FE159" i="280"/>
  <c r="FE160" i="280"/>
  <c r="FE161" i="280"/>
  <c r="FE61" i="265"/>
  <c r="FE179" i="280"/>
  <c r="FE173" i="280"/>
  <c r="FE169" i="280"/>
  <c r="FE170" i="280"/>
  <c r="FE171" i="280"/>
  <c r="FE174" i="280"/>
  <c r="FE175" i="280"/>
  <c r="FE176" i="280"/>
  <c r="FE62" i="265"/>
  <c r="FE63" i="265"/>
  <c r="FE66" i="265"/>
  <c r="FE31" i="286"/>
  <c r="FE22" i="286"/>
  <c r="FE47" i="286"/>
  <c r="FE30" i="285"/>
  <c r="FE31" i="285"/>
  <c r="FE15" i="265"/>
  <c r="FE16" i="265"/>
  <c r="FE18" i="265"/>
  <c r="FE19" i="265"/>
  <c r="FE21" i="265"/>
  <c r="FE10" i="282"/>
  <c r="FE12" i="282"/>
  <c r="FE13" i="282"/>
  <c r="FE23" i="265"/>
  <c r="FE24" i="265"/>
  <c r="FE48" i="286"/>
  <c r="FE49" i="286"/>
  <c r="FE55" i="286"/>
  <c r="FE51" i="286"/>
  <c r="FE52" i="286"/>
  <c r="FE53" i="286"/>
  <c r="FE56" i="286"/>
  <c r="FE57" i="286"/>
  <c r="FE32" i="286"/>
  <c r="FE33" i="286"/>
  <c r="FE80" i="265"/>
  <c r="FE79" i="314"/>
  <c r="FE80" i="314"/>
  <c r="FE81" i="314"/>
  <c r="FE83" i="265"/>
  <c r="FE84" i="265"/>
  <c r="FE33" i="285"/>
  <c r="FE36" i="285"/>
  <c r="FE37" i="285"/>
  <c r="FE76" i="265"/>
  <c r="FE77" i="265"/>
  <c r="FE86" i="265"/>
  <c r="FE100" i="265"/>
  <c r="FE89" i="265"/>
  <c r="FE205" i="280"/>
  <c r="FE206" i="280"/>
  <c r="FE90" i="265"/>
  <c r="FE181" i="280"/>
  <c r="FE165" i="280"/>
  <c r="FE166" i="280"/>
  <c r="FE182" i="280"/>
  <c r="FE183" i="280"/>
  <c r="FE184" i="280"/>
  <c r="FE91" i="265"/>
  <c r="FE87" i="282"/>
  <c r="FE88" i="282"/>
  <c r="FE89" i="282"/>
  <c r="FE90" i="282"/>
  <c r="FE92" i="265"/>
  <c r="FE23" i="286"/>
  <c r="FE24" i="286"/>
  <c r="FE25" i="286"/>
  <c r="FE94" i="265"/>
  <c r="FE95" i="265"/>
  <c r="FE101" i="265"/>
  <c r="FE102" i="265"/>
  <c r="FF30" i="286"/>
  <c r="FE33" i="282"/>
  <c r="FE34" i="282"/>
  <c r="FF31" i="282"/>
  <c r="FF20" i="282"/>
  <c r="FF22" i="282"/>
  <c r="FF44" i="282"/>
  <c r="FF37" i="282"/>
  <c r="FF202" i="280"/>
  <c r="FF229" i="280"/>
  <c r="FF231" i="280"/>
  <c r="FF38" i="282"/>
  <c r="FF40" i="282"/>
  <c r="FF45" i="282"/>
  <c r="FF46" i="282"/>
  <c r="FF48" i="282"/>
  <c r="FF49" i="282"/>
  <c r="FF58" i="282"/>
  <c r="FF54" i="282"/>
  <c r="FE51" i="282"/>
  <c r="FE52" i="282"/>
  <c r="FE77" i="282"/>
  <c r="FE78" i="282"/>
  <c r="FE79" i="282"/>
  <c r="FF76" i="282"/>
  <c r="FF55" i="282"/>
  <c r="FF56" i="282"/>
  <c r="FF59" i="282"/>
  <c r="FF60" i="282"/>
  <c r="FF63" i="282"/>
  <c r="FF65" i="282"/>
  <c r="FF66" i="282"/>
  <c r="FF36" i="265"/>
  <c r="FF37" i="265"/>
  <c r="FF189" i="280"/>
  <c r="FF192" i="280"/>
  <c r="FF195" i="280"/>
  <c r="FF196" i="280"/>
  <c r="FF197" i="280"/>
  <c r="FF43" i="265"/>
  <c r="FF139" i="280"/>
  <c r="FF140" i="280"/>
  <c r="FF143" i="280"/>
  <c r="FF144" i="280"/>
  <c r="FF46" i="265"/>
  <c r="FF48" i="265"/>
  <c r="FF128" i="280"/>
  <c r="FF50" i="265"/>
  <c r="FF104" i="280"/>
  <c r="FF51" i="265"/>
  <c r="FF52" i="265"/>
  <c r="FF45" i="314"/>
  <c r="FF46" i="314"/>
  <c r="FF48" i="314"/>
  <c r="FF50" i="314"/>
  <c r="FF51" i="314"/>
  <c r="FF61" i="314"/>
  <c r="FF35" i="314"/>
  <c r="FF78" i="314"/>
  <c r="FF36" i="314"/>
  <c r="FF38" i="314"/>
  <c r="FF40" i="314"/>
  <c r="FF42" i="314"/>
  <c r="FF62" i="314"/>
  <c r="FF63" i="314"/>
  <c r="FF64" i="314"/>
  <c r="FF54" i="265"/>
  <c r="FF53" i="314"/>
  <c r="FF55" i="314"/>
  <c r="FF57" i="314"/>
  <c r="FF58" i="314"/>
  <c r="FF59" i="314"/>
  <c r="FF70" i="314"/>
  <c r="FF67" i="314"/>
  <c r="FF68" i="314"/>
  <c r="FF71" i="314"/>
  <c r="FF72" i="314"/>
  <c r="FF55" i="265"/>
  <c r="FF56" i="265"/>
  <c r="FF232" i="280"/>
  <c r="FF58" i="265"/>
  <c r="FF59" i="265"/>
  <c r="FF154" i="280"/>
  <c r="FF155" i="280"/>
  <c r="FF156" i="280"/>
  <c r="FF159" i="280"/>
  <c r="FF160" i="280"/>
  <c r="FF161" i="280"/>
  <c r="FF61" i="265"/>
  <c r="FF179" i="280"/>
  <c r="FF173" i="280"/>
  <c r="FF169" i="280"/>
  <c r="FF170" i="280"/>
  <c r="FF171" i="280"/>
  <c r="FF174" i="280"/>
  <c r="FF175" i="280"/>
  <c r="FF176" i="280"/>
  <c r="FF62" i="265"/>
  <c r="FF63" i="265"/>
  <c r="FF66" i="265"/>
  <c r="FF31" i="286"/>
  <c r="FF22" i="286"/>
  <c r="FF47" i="286"/>
  <c r="FF30" i="285"/>
  <c r="FF31" i="285"/>
  <c r="FF15" i="265"/>
  <c r="FF16" i="265"/>
  <c r="FF18" i="265"/>
  <c r="FF19" i="265"/>
  <c r="FF21" i="265"/>
  <c r="FF10" i="282"/>
  <c r="FF12" i="282"/>
  <c r="FF13" i="282"/>
  <c r="FF23" i="265"/>
  <c r="FF24" i="265"/>
  <c r="FF48" i="286"/>
  <c r="FF49" i="286"/>
  <c r="FF55" i="286"/>
  <c r="FF51" i="286"/>
  <c r="FF52" i="286"/>
  <c r="FF53" i="286"/>
  <c r="FF56" i="286"/>
  <c r="FF57" i="286"/>
  <c r="FF32" i="286"/>
  <c r="FF33" i="286"/>
  <c r="FF80" i="265"/>
  <c r="FF79" i="314"/>
  <c r="FF80" i="314"/>
  <c r="FF81" i="314"/>
  <c r="FF83" i="265"/>
  <c r="FF84" i="265"/>
  <c r="FF33" i="285"/>
  <c r="FF36" i="285"/>
  <c r="FF37" i="285"/>
  <c r="FF76" i="265"/>
  <c r="FF77" i="265"/>
  <c r="FF86" i="265"/>
  <c r="FF100" i="265"/>
  <c r="FF89" i="265"/>
  <c r="FF205" i="280"/>
  <c r="FF206" i="280"/>
  <c r="FF90" i="265"/>
  <c r="FF181" i="280"/>
  <c r="FF165" i="280"/>
  <c r="FF166" i="280"/>
  <c r="FF182" i="280"/>
  <c r="FF183" i="280"/>
  <c r="FF184" i="280"/>
  <c r="FF91" i="265"/>
  <c r="FF87" i="282"/>
  <c r="FF88" i="282"/>
  <c r="FF89" i="282"/>
  <c r="FF90" i="282"/>
  <c r="FF92" i="265"/>
  <c r="FF23" i="286"/>
  <c r="FF24" i="286"/>
  <c r="FF25" i="286"/>
  <c r="FF94" i="265"/>
  <c r="FF95" i="265"/>
  <c r="FF101" i="265"/>
  <c r="FF102" i="265"/>
  <c r="FG30" i="286"/>
  <c r="FF33" i="282"/>
  <c r="FF34" i="282"/>
  <c r="FG31" i="282"/>
  <c r="FG20" i="282"/>
  <c r="FG22" i="282"/>
  <c r="FG44" i="282"/>
  <c r="FG37" i="282"/>
  <c r="FG202" i="280"/>
  <c r="FG229" i="280"/>
  <c r="FG231" i="280"/>
  <c r="FG38" i="282"/>
  <c r="FG40" i="282"/>
  <c r="FG45" i="282"/>
  <c r="FG46" i="282"/>
  <c r="FG48" i="282"/>
  <c r="FG49" i="282"/>
  <c r="FG58" i="282"/>
  <c r="FG54" i="282"/>
  <c r="FF51" i="282"/>
  <c r="FF52" i="282"/>
  <c r="FF77" i="282"/>
  <c r="FF78" i="282"/>
  <c r="FF79" i="282"/>
  <c r="FG76" i="282"/>
  <c r="FG55" i="282"/>
  <c r="FG56" i="282"/>
  <c r="FG59" i="282"/>
  <c r="FG60" i="282"/>
  <c r="FG63" i="282"/>
  <c r="FG65" i="282"/>
  <c r="FG66" i="282"/>
  <c r="FG36" i="265"/>
  <c r="FG37" i="265"/>
  <c r="FG189" i="280"/>
  <c r="FG192" i="280"/>
  <c r="FG195" i="280"/>
  <c r="FG196" i="280"/>
  <c r="FG197" i="280"/>
  <c r="FG43" i="265"/>
  <c r="FG139" i="280"/>
  <c r="FG140" i="280"/>
  <c r="FG143" i="280"/>
  <c r="FG144" i="280"/>
  <c r="FG46" i="265"/>
  <c r="FG48" i="265"/>
  <c r="FG128" i="280"/>
  <c r="FG50" i="265"/>
  <c r="FG104" i="280"/>
  <c r="FG51" i="265"/>
  <c r="FG52" i="265"/>
  <c r="FG45" i="314"/>
  <c r="FG46" i="314"/>
  <c r="FG48" i="314"/>
  <c r="FG50" i="314"/>
  <c r="FG51" i="314"/>
  <c r="FG61" i="314"/>
  <c r="FG35" i="314"/>
  <c r="FG78" i="314"/>
  <c r="FG36" i="314"/>
  <c r="FG38" i="314"/>
  <c r="FG40" i="314"/>
  <c r="FG42" i="314"/>
  <c r="FG62" i="314"/>
  <c r="FG63" i="314"/>
  <c r="FG64" i="314"/>
  <c r="FG54" i="265"/>
  <c r="FG53" i="314"/>
  <c r="FG55" i="314"/>
  <c r="FG57" i="314"/>
  <c r="FG58" i="314"/>
  <c r="FG59" i="314"/>
  <c r="FG70" i="314"/>
  <c r="FG67" i="314"/>
  <c r="FG68" i="314"/>
  <c r="FG71" i="314"/>
  <c r="FG72" i="314"/>
  <c r="FG55" i="265"/>
  <c r="FG56" i="265"/>
  <c r="FG232" i="280"/>
  <c r="FG58" i="265"/>
  <c r="FG59" i="265"/>
  <c r="FG154" i="280"/>
  <c r="FG155" i="280"/>
  <c r="FG156" i="280"/>
  <c r="FG159" i="280"/>
  <c r="FG160" i="280"/>
  <c r="FG161" i="280"/>
  <c r="FG61" i="265"/>
  <c r="FG179" i="280"/>
  <c r="FG173" i="280"/>
  <c r="FG169" i="280"/>
  <c r="FG170" i="280"/>
  <c r="FG171" i="280"/>
  <c r="FG174" i="280"/>
  <c r="FG175" i="280"/>
  <c r="FG176" i="280"/>
  <c r="FG62" i="265"/>
  <c r="FG63" i="265"/>
  <c r="FG66" i="265"/>
  <c r="FG31" i="286"/>
  <c r="FG22" i="286"/>
  <c r="FG47" i="286"/>
  <c r="FG30" i="285"/>
  <c r="FG31" i="285"/>
  <c r="FG15" i="265"/>
  <c r="FG16" i="265"/>
  <c r="FG18" i="265"/>
  <c r="FG19" i="265"/>
  <c r="FG21" i="265"/>
  <c r="FG10" i="282"/>
  <c r="FG12" i="282"/>
  <c r="FG13" i="282"/>
  <c r="FG23" i="265"/>
  <c r="FG24" i="265"/>
  <c r="FG48" i="286"/>
  <c r="FG49" i="286"/>
  <c r="FG55" i="286"/>
  <c r="FG51" i="286"/>
  <c r="FG52" i="286"/>
  <c r="FG53" i="286"/>
  <c r="FG56" i="286"/>
  <c r="FG57" i="286"/>
  <c r="FG32" i="286"/>
  <c r="FG33" i="286"/>
  <c r="FG80" i="265"/>
  <c r="FG79" i="314"/>
  <c r="FG80" i="314"/>
  <c r="FG81" i="314"/>
  <c r="FG83" i="265"/>
  <c r="FG84" i="265"/>
  <c r="FG33" i="285"/>
  <c r="FG36" i="285"/>
  <c r="FG37" i="285"/>
  <c r="FG76" i="265"/>
  <c r="FG77" i="265"/>
  <c r="FG86" i="265"/>
  <c r="FG100" i="265"/>
  <c r="FG89" i="265"/>
  <c r="FG205" i="280"/>
  <c r="FG206" i="280"/>
  <c r="FG90" i="265"/>
  <c r="FG181" i="280"/>
  <c r="FG165" i="280"/>
  <c r="FG166" i="280"/>
  <c r="FG182" i="280"/>
  <c r="FG183" i="280"/>
  <c r="FG184" i="280"/>
  <c r="FG91" i="265"/>
  <c r="FG87" i="282"/>
  <c r="FG88" i="282"/>
  <c r="FG89" i="282"/>
  <c r="FG90" i="282"/>
  <c r="FG92" i="265"/>
  <c r="FG23" i="286"/>
  <c r="FG24" i="286"/>
  <c r="FG25" i="286"/>
  <c r="FG94" i="265"/>
  <c r="FG95" i="265"/>
  <c r="FG101" i="265"/>
  <c r="FG102" i="265"/>
  <c r="FH30" i="286"/>
  <c r="FG33" i="282"/>
  <c r="FG34" i="282"/>
  <c r="FH31" i="282"/>
  <c r="FH20" i="282"/>
  <c r="FH22" i="282"/>
  <c r="FH44" i="282"/>
  <c r="FH37" i="282"/>
  <c r="FH202" i="280"/>
  <c r="FH229" i="280"/>
  <c r="FH231" i="280"/>
  <c r="FH38" i="282"/>
  <c r="FH40" i="282"/>
  <c r="FH45" i="282"/>
  <c r="FH46" i="282"/>
  <c r="FH48" i="282"/>
  <c r="FH49" i="282"/>
  <c r="FH58" i="282"/>
  <c r="FH54" i="282"/>
  <c r="FG51" i="282"/>
  <c r="FG52" i="282"/>
  <c r="FG77" i="282"/>
  <c r="FG78" i="282"/>
  <c r="FG79" i="282"/>
  <c r="FH76" i="282"/>
  <c r="FH55" i="282"/>
  <c r="FH56" i="282"/>
  <c r="FH59" i="282"/>
  <c r="FH60" i="282"/>
  <c r="FH63" i="282"/>
  <c r="FH65" i="282"/>
  <c r="FH66" i="282"/>
  <c r="FH36" i="265"/>
  <c r="FH37" i="265"/>
  <c r="FH189" i="280"/>
  <c r="FH192" i="280"/>
  <c r="FH195" i="280"/>
  <c r="FH196" i="280"/>
  <c r="FH197" i="280"/>
  <c r="FH43" i="265"/>
  <c r="FH139" i="280"/>
  <c r="FH140" i="280"/>
  <c r="FH143" i="280"/>
  <c r="FH144" i="280"/>
  <c r="FH46" i="265"/>
  <c r="FH48" i="265"/>
  <c r="FH128" i="280"/>
  <c r="FH50" i="265"/>
  <c r="FH104" i="280"/>
  <c r="FH51" i="265"/>
  <c r="FH52" i="265"/>
  <c r="FH45" i="314"/>
  <c r="FH46" i="314"/>
  <c r="FH48" i="314"/>
  <c r="FH50" i="314"/>
  <c r="FH51" i="314"/>
  <c r="FH61" i="314"/>
  <c r="FH35" i="314"/>
  <c r="FH78" i="314"/>
  <c r="FH36" i="314"/>
  <c r="FH38" i="314"/>
  <c r="FH40" i="314"/>
  <c r="FH42" i="314"/>
  <c r="FH62" i="314"/>
  <c r="FH63" i="314"/>
  <c r="FH64" i="314"/>
  <c r="FH54" i="265"/>
  <c r="FH53" i="314"/>
  <c r="FH55" i="314"/>
  <c r="FH57" i="314"/>
  <c r="FH58" i="314"/>
  <c r="FH59" i="314"/>
  <c r="FH70" i="314"/>
  <c r="FH67" i="314"/>
  <c r="FH68" i="314"/>
  <c r="FH71" i="314"/>
  <c r="FH72" i="314"/>
  <c r="FH55" i="265"/>
  <c r="FH56" i="265"/>
  <c r="FH232" i="280"/>
  <c r="FH58" i="265"/>
  <c r="FH59" i="265"/>
  <c r="FH154" i="280"/>
  <c r="FH155" i="280"/>
  <c r="FH156" i="280"/>
  <c r="FH159" i="280"/>
  <c r="FH160" i="280"/>
  <c r="FH161" i="280"/>
  <c r="FH61" i="265"/>
  <c r="FH179" i="280"/>
  <c r="FH173" i="280"/>
  <c r="FH169" i="280"/>
  <c r="FH170" i="280"/>
  <c r="FH171" i="280"/>
  <c r="FH174" i="280"/>
  <c r="FH175" i="280"/>
  <c r="FH176" i="280"/>
  <c r="FH62" i="265"/>
  <c r="FH63" i="265"/>
  <c r="FH66" i="265"/>
  <c r="FH31" i="286"/>
  <c r="FH22" i="286"/>
  <c r="FH47" i="286"/>
  <c r="FH30" i="285"/>
  <c r="FH31" i="285"/>
  <c r="FH15" i="265"/>
  <c r="FH16" i="265"/>
  <c r="FH18" i="265"/>
  <c r="FH19" i="265"/>
  <c r="FH21" i="265"/>
  <c r="FH10" i="282"/>
  <c r="FH12" i="282"/>
  <c r="FH13" i="282"/>
  <c r="FH23" i="265"/>
  <c r="FH24" i="265"/>
  <c r="FH48" i="286"/>
  <c r="FH49" i="286"/>
  <c r="FH55" i="286"/>
  <c r="FH51" i="286"/>
  <c r="FH52" i="286"/>
  <c r="FH53" i="286"/>
  <c r="FH56" i="286"/>
  <c r="FH57" i="286"/>
  <c r="FH32" i="286"/>
  <c r="FH33" i="286"/>
  <c r="FH80" i="265"/>
  <c r="FH79" i="314"/>
  <c r="FH80" i="314"/>
  <c r="FH81" i="314"/>
  <c r="FH83" i="265"/>
  <c r="FH84" i="265"/>
  <c r="FH33" i="285"/>
  <c r="FH36" i="285"/>
  <c r="FH37" i="285"/>
  <c r="FH76" i="265"/>
  <c r="FH77" i="265"/>
  <c r="FH86" i="265"/>
  <c r="FH100" i="265"/>
  <c r="FH89" i="265"/>
  <c r="FH205" i="280"/>
  <c r="FH206" i="280"/>
  <c r="FH90" i="265"/>
  <c r="FH181" i="280"/>
  <c r="FH165" i="280"/>
  <c r="FH166" i="280"/>
  <c r="FH182" i="280"/>
  <c r="FH183" i="280"/>
  <c r="FH184" i="280"/>
  <c r="FH91" i="265"/>
  <c r="FH87" i="282"/>
  <c r="FH88" i="282"/>
  <c r="FH89" i="282"/>
  <c r="FH90" i="282"/>
  <c r="FH92" i="265"/>
  <c r="FH23" i="286"/>
  <c r="FH24" i="286"/>
  <c r="FH25" i="286"/>
  <c r="FH94" i="265"/>
  <c r="FH95" i="265"/>
  <c r="FH101" i="265"/>
  <c r="FH102" i="265"/>
  <c r="FI30" i="286"/>
  <c r="FH33" i="282"/>
  <c r="FH34" i="282"/>
  <c r="FI31" i="282"/>
  <c r="FI20" i="282"/>
  <c r="FI22" i="282"/>
  <c r="FI44" i="282"/>
  <c r="FI37" i="282"/>
  <c r="FI202" i="280"/>
  <c r="FI229" i="280"/>
  <c r="FI231" i="280"/>
  <c r="FI38" i="282"/>
  <c r="FI40" i="282"/>
  <c r="FI45" i="282"/>
  <c r="FI46" i="282"/>
  <c r="FI48" i="282"/>
  <c r="FI49" i="282"/>
  <c r="FI58" i="282"/>
  <c r="FI54" i="282"/>
  <c r="FH51" i="282"/>
  <c r="FH52" i="282"/>
  <c r="FH77" i="282"/>
  <c r="FH78" i="282"/>
  <c r="FH79" i="282"/>
  <c r="FI76" i="282"/>
  <c r="FI55" i="282"/>
  <c r="FI56" i="282"/>
  <c r="FI59" i="282"/>
  <c r="FI60" i="282"/>
  <c r="FI63" i="282"/>
  <c r="FI65" i="282"/>
  <c r="FI66" i="282"/>
  <c r="FI36" i="265"/>
  <c r="FI37" i="265"/>
  <c r="FI189" i="280"/>
  <c r="FI192" i="280"/>
  <c r="FI195" i="280"/>
  <c r="FI196" i="280"/>
  <c r="FI197" i="280"/>
  <c r="FI43" i="265"/>
  <c r="FI139" i="280"/>
  <c r="FI140" i="280"/>
  <c r="FI143" i="280"/>
  <c r="FI144" i="280"/>
  <c r="FI46" i="265"/>
  <c r="FI48" i="265"/>
  <c r="FI128" i="280"/>
  <c r="FI50" i="265"/>
  <c r="FI104" i="280"/>
  <c r="FI51" i="265"/>
  <c r="FI52" i="265"/>
  <c r="FI45" i="314"/>
  <c r="FI46" i="314"/>
  <c r="FI48" i="314"/>
  <c r="FI50" i="314"/>
  <c r="FI51" i="314"/>
  <c r="FI61" i="314"/>
  <c r="FI35" i="314"/>
  <c r="FI78" i="314"/>
  <c r="FI36" i="314"/>
  <c r="FI38" i="314"/>
  <c r="FI40" i="314"/>
  <c r="FI42" i="314"/>
  <c r="FI62" i="314"/>
  <c r="FI63" i="314"/>
  <c r="FI64" i="314"/>
  <c r="FI54" i="265"/>
  <c r="FI53" i="314"/>
  <c r="FI55" i="314"/>
  <c r="FI57" i="314"/>
  <c r="FI58" i="314"/>
  <c r="FI59" i="314"/>
  <c r="FI70" i="314"/>
  <c r="FI67" i="314"/>
  <c r="FI68" i="314"/>
  <c r="FI71" i="314"/>
  <c r="FI72" i="314"/>
  <c r="FI55" i="265"/>
  <c r="FI56" i="265"/>
  <c r="FI232" i="280"/>
  <c r="FI58" i="265"/>
  <c r="FI59" i="265"/>
  <c r="FI154" i="280"/>
  <c r="FI155" i="280"/>
  <c r="FI156" i="280"/>
  <c r="FI159" i="280"/>
  <c r="FI160" i="280"/>
  <c r="FI161" i="280"/>
  <c r="FI61" i="265"/>
  <c r="FI179" i="280"/>
  <c r="FI173" i="280"/>
  <c r="FI169" i="280"/>
  <c r="FI170" i="280"/>
  <c r="FI171" i="280"/>
  <c r="FI174" i="280"/>
  <c r="FI175" i="280"/>
  <c r="FI176" i="280"/>
  <c r="FI62" i="265"/>
  <c r="FI63" i="265"/>
  <c r="FI66" i="265"/>
  <c r="FI31" i="286"/>
  <c r="FI22" i="286"/>
  <c r="FI47" i="286"/>
  <c r="FI30" i="285"/>
  <c r="FI31" i="285"/>
  <c r="FI15" i="265"/>
  <c r="FI16" i="265"/>
  <c r="FI18" i="265"/>
  <c r="FI19" i="265"/>
  <c r="FI21" i="265"/>
  <c r="FI10" i="282"/>
  <c r="FI12" i="282"/>
  <c r="FI13" i="282"/>
  <c r="FI23" i="265"/>
  <c r="FI24" i="265"/>
  <c r="FI48" i="286"/>
  <c r="FI49" i="286"/>
  <c r="FI55" i="286"/>
  <c r="FI51" i="286"/>
  <c r="FI52" i="286"/>
  <c r="FI53" i="286"/>
  <c r="FI56" i="286"/>
  <c r="FI57" i="286"/>
  <c r="FI32" i="286"/>
  <c r="FI33" i="286"/>
  <c r="FI80" i="265"/>
  <c r="FI79" i="314"/>
  <c r="FI80" i="314"/>
  <c r="FI81" i="314"/>
  <c r="FI83" i="265"/>
  <c r="FI84" i="265"/>
  <c r="FI33" i="285"/>
  <c r="FI36" i="285"/>
  <c r="FI37" i="285"/>
  <c r="FI76" i="265"/>
  <c r="FI77" i="265"/>
  <c r="FI86" i="265"/>
  <c r="FI100" i="265"/>
  <c r="FI89" i="265"/>
  <c r="FI205" i="280"/>
  <c r="FI206" i="280"/>
  <c r="FI90" i="265"/>
  <c r="FI181" i="280"/>
  <c r="FI165" i="280"/>
  <c r="FI166" i="280"/>
  <c r="FI182" i="280"/>
  <c r="FI183" i="280"/>
  <c r="FI184" i="280"/>
  <c r="FI91" i="265"/>
  <c r="FI87" i="282"/>
  <c r="FI88" i="282"/>
  <c r="FI89" i="282"/>
  <c r="FI90" i="282"/>
  <c r="FI92" i="265"/>
  <c r="FI23" i="286"/>
  <c r="FI24" i="286"/>
  <c r="FI25" i="286"/>
  <c r="FI94" i="265"/>
  <c r="FI95" i="265"/>
  <c r="FI101" i="265"/>
  <c r="FI102" i="265"/>
  <c r="FJ30" i="286"/>
  <c r="FI33" i="282"/>
  <c r="FI34" i="282"/>
  <c r="FJ31" i="282"/>
  <c r="FJ20" i="282"/>
  <c r="FJ22" i="282"/>
  <c r="FJ44" i="282"/>
  <c r="FJ37" i="282"/>
  <c r="FJ202" i="280"/>
  <c r="FJ229" i="280"/>
  <c r="FJ231" i="280"/>
  <c r="FJ38" i="282"/>
  <c r="FJ40" i="282"/>
  <c r="FJ45" i="282"/>
  <c r="FJ46" i="282"/>
  <c r="FJ48" i="282"/>
  <c r="FJ49" i="282"/>
  <c r="FJ58" i="282"/>
  <c r="FJ54" i="282"/>
  <c r="FI51" i="282"/>
  <c r="FI52" i="282"/>
  <c r="FI77" i="282"/>
  <c r="FI78" i="282"/>
  <c r="FI79" i="282"/>
  <c r="FJ76" i="282"/>
  <c r="FJ55" i="282"/>
  <c r="FJ56" i="282"/>
  <c r="FJ59" i="282"/>
  <c r="FJ60" i="282"/>
  <c r="FJ63" i="282"/>
  <c r="FJ65" i="282"/>
  <c r="FJ66" i="282"/>
  <c r="FJ36" i="265"/>
  <c r="FJ37" i="265"/>
  <c r="FJ189" i="280"/>
  <c r="FJ192" i="280"/>
  <c r="FJ195" i="280"/>
  <c r="FJ196" i="280"/>
  <c r="FJ197" i="280"/>
  <c r="FJ43" i="265"/>
  <c r="FJ139" i="280"/>
  <c r="FJ140" i="280"/>
  <c r="FJ143" i="280"/>
  <c r="FJ144" i="280"/>
  <c r="FJ46" i="265"/>
  <c r="FJ48" i="265"/>
  <c r="FJ128" i="280"/>
  <c r="FJ50" i="265"/>
  <c r="FJ104" i="280"/>
  <c r="FJ51" i="265"/>
  <c r="FJ52" i="265"/>
  <c r="FJ45" i="314"/>
  <c r="FJ46" i="314"/>
  <c r="FJ48" i="314"/>
  <c r="FJ50" i="314"/>
  <c r="FJ51" i="314"/>
  <c r="FJ61" i="314"/>
  <c r="FJ35" i="314"/>
  <c r="FJ78" i="314"/>
  <c r="FJ36" i="314"/>
  <c r="FJ38" i="314"/>
  <c r="FJ40" i="314"/>
  <c r="FJ42" i="314"/>
  <c r="FJ62" i="314"/>
  <c r="FJ63" i="314"/>
  <c r="FJ64" i="314"/>
  <c r="FJ54" i="265"/>
  <c r="FJ53" i="314"/>
  <c r="FJ55" i="314"/>
  <c r="FJ57" i="314"/>
  <c r="FJ58" i="314"/>
  <c r="FJ59" i="314"/>
  <c r="FJ70" i="314"/>
  <c r="FJ67" i="314"/>
  <c r="FJ68" i="314"/>
  <c r="FJ71" i="314"/>
  <c r="FJ72" i="314"/>
  <c r="FJ55" i="265"/>
  <c r="FJ56" i="265"/>
  <c r="FJ232" i="280"/>
  <c r="FJ58" i="265"/>
  <c r="FJ59" i="265"/>
  <c r="FJ154" i="280"/>
  <c r="FJ155" i="280"/>
  <c r="FJ156" i="280"/>
  <c r="FJ159" i="280"/>
  <c r="FJ160" i="280"/>
  <c r="FJ161" i="280"/>
  <c r="FJ61" i="265"/>
  <c r="FJ179" i="280"/>
  <c r="FJ173" i="280"/>
  <c r="FJ169" i="280"/>
  <c r="FJ170" i="280"/>
  <c r="FJ171" i="280"/>
  <c r="FJ174" i="280"/>
  <c r="FJ175" i="280"/>
  <c r="FJ176" i="280"/>
  <c r="FJ62" i="265"/>
  <c r="FJ63" i="265"/>
  <c r="FJ66" i="265"/>
  <c r="FJ31" i="286"/>
  <c r="FJ22" i="286"/>
  <c r="FJ47" i="286"/>
  <c r="FJ30" i="285"/>
  <c r="FJ31" i="285"/>
  <c r="FJ15" i="265"/>
  <c r="FJ16" i="265"/>
  <c r="FJ18" i="265"/>
  <c r="FJ19" i="265"/>
  <c r="FJ21" i="265"/>
  <c r="FJ10" i="282"/>
  <c r="FJ12" i="282"/>
  <c r="FJ13" i="282"/>
  <c r="FJ23" i="265"/>
  <c r="FJ24" i="265"/>
  <c r="FJ48" i="286"/>
  <c r="FJ49" i="286"/>
  <c r="FJ55" i="286"/>
  <c r="FJ51" i="286"/>
  <c r="FJ52" i="286"/>
  <c r="FJ53" i="286"/>
  <c r="FJ56" i="286"/>
  <c r="FJ57" i="286"/>
  <c r="FJ32" i="286"/>
  <c r="FJ33" i="286"/>
  <c r="FJ80" i="265"/>
  <c r="FJ79" i="314"/>
  <c r="FJ80" i="314"/>
  <c r="FJ81" i="314"/>
  <c r="FJ83" i="265"/>
  <c r="FJ84" i="265"/>
  <c r="FJ33" i="285"/>
  <c r="FJ36" i="285"/>
  <c r="FJ37" i="285"/>
  <c r="FJ76" i="265"/>
  <c r="FJ77" i="265"/>
  <c r="FJ86" i="265"/>
  <c r="FJ100" i="265"/>
  <c r="FJ89" i="265"/>
  <c r="FJ205" i="280"/>
  <c r="FJ206" i="280"/>
  <c r="FJ90" i="265"/>
  <c r="FJ181" i="280"/>
  <c r="FJ165" i="280"/>
  <c r="FJ166" i="280"/>
  <c r="FJ182" i="280"/>
  <c r="FJ183" i="280"/>
  <c r="FJ184" i="280"/>
  <c r="FJ91" i="265"/>
  <c r="FJ87" i="282"/>
  <c r="FJ88" i="282"/>
  <c r="FJ89" i="282"/>
  <c r="FJ90" i="282"/>
  <c r="FJ92" i="265"/>
  <c r="FJ23" i="286"/>
  <c r="FJ24" i="286"/>
  <c r="FJ25" i="286"/>
  <c r="FJ94" i="265"/>
  <c r="FJ95" i="265"/>
  <c r="FJ101" i="265"/>
  <c r="FJ102" i="265"/>
  <c r="FK30" i="286"/>
  <c r="FJ33" i="282"/>
  <c r="FJ34" i="282"/>
  <c r="FK31" i="282"/>
  <c r="FK20" i="282"/>
  <c r="FK22" i="282"/>
  <c r="FK44" i="282"/>
  <c r="FK37" i="282"/>
  <c r="FK202" i="280"/>
  <c r="FK229" i="280"/>
  <c r="FK231" i="280"/>
  <c r="FK38" i="282"/>
  <c r="FK40" i="282"/>
  <c r="FK45" i="282"/>
  <c r="FK46" i="282"/>
  <c r="FK48" i="282"/>
  <c r="FK49" i="282"/>
  <c r="FK58" i="282"/>
  <c r="FK54" i="282"/>
  <c r="FJ51" i="282"/>
  <c r="FJ52" i="282"/>
  <c r="FJ77" i="282"/>
  <c r="FJ78" i="282"/>
  <c r="FJ79" i="282"/>
  <c r="FK76" i="282"/>
  <c r="FK55" i="282"/>
  <c r="FK56" i="282"/>
  <c r="FK59" i="282"/>
  <c r="FK60" i="282"/>
  <c r="FK63" i="282"/>
  <c r="FK65" i="282"/>
  <c r="FK66" i="282"/>
  <c r="FK36" i="265"/>
  <c r="FK37" i="265"/>
  <c r="FK189" i="280"/>
  <c r="FK192" i="280"/>
  <c r="FK195" i="280"/>
  <c r="FK196" i="280"/>
  <c r="FK197" i="280"/>
  <c r="FK43" i="265"/>
  <c r="FK139" i="280"/>
  <c r="FK140" i="280"/>
  <c r="FK143" i="280"/>
  <c r="FK144" i="280"/>
  <c r="FK46" i="265"/>
  <c r="FK48" i="265"/>
  <c r="FK128" i="280"/>
  <c r="FK50" i="265"/>
  <c r="FK104" i="280"/>
  <c r="FK51" i="265"/>
  <c r="FK52" i="265"/>
  <c r="FK45" i="314"/>
  <c r="FK46" i="314"/>
  <c r="FK48" i="314"/>
  <c r="FK50" i="314"/>
  <c r="FK51" i="314"/>
  <c r="FK61" i="314"/>
  <c r="FK35" i="314"/>
  <c r="FK78" i="314"/>
  <c r="FK36" i="314"/>
  <c r="FK38" i="314"/>
  <c r="FK40" i="314"/>
  <c r="FK42" i="314"/>
  <c r="FK62" i="314"/>
  <c r="FK63" i="314"/>
  <c r="FK64" i="314"/>
  <c r="FK54" i="265"/>
  <c r="FK53" i="314"/>
  <c r="FK55" i="314"/>
  <c r="FK57" i="314"/>
  <c r="FK58" i="314"/>
  <c r="FK59" i="314"/>
  <c r="FK70" i="314"/>
  <c r="FK67" i="314"/>
  <c r="FK68" i="314"/>
  <c r="FK71" i="314"/>
  <c r="FK72" i="314"/>
  <c r="FK55" i="265"/>
  <c r="FK56" i="265"/>
  <c r="FK232" i="280"/>
  <c r="FK58" i="265"/>
  <c r="FK59" i="265"/>
  <c r="FK154" i="280"/>
  <c r="FK155" i="280"/>
  <c r="FK156" i="280"/>
  <c r="FK159" i="280"/>
  <c r="FK160" i="280"/>
  <c r="FK161" i="280"/>
  <c r="FK61" i="265"/>
  <c r="FK179" i="280"/>
  <c r="FK173" i="280"/>
  <c r="FK169" i="280"/>
  <c r="FK170" i="280"/>
  <c r="FK171" i="280"/>
  <c r="FK174" i="280"/>
  <c r="FK175" i="280"/>
  <c r="FK176" i="280"/>
  <c r="FK62" i="265"/>
  <c r="FK63" i="265"/>
  <c r="FK66" i="265"/>
  <c r="FK31" i="286"/>
  <c r="FK22" i="286"/>
  <c r="FK47" i="286"/>
  <c r="FK30" i="285"/>
  <c r="FK31" i="285"/>
  <c r="FK15" i="265"/>
  <c r="FK16" i="265"/>
  <c r="FK18" i="265"/>
  <c r="FK19" i="265"/>
  <c r="FK21" i="265"/>
  <c r="FK10" i="282"/>
  <c r="FK12" i="282"/>
  <c r="FK13" i="282"/>
  <c r="FK23" i="265"/>
  <c r="FK24" i="265"/>
  <c r="FK48" i="286"/>
  <c r="FK49" i="286"/>
  <c r="FK55" i="286"/>
  <c r="FK51" i="286"/>
  <c r="FK52" i="286"/>
  <c r="FK53" i="286"/>
  <c r="FK56" i="286"/>
  <c r="FK57" i="286"/>
  <c r="FK32" i="286"/>
  <c r="FK33" i="286"/>
  <c r="FK80" i="265"/>
  <c r="FK79" i="314"/>
  <c r="FK80" i="314"/>
  <c r="FK81" i="314"/>
  <c r="FK83" i="265"/>
  <c r="FK84" i="265"/>
  <c r="FK33" i="285"/>
  <c r="FK36" i="285"/>
  <c r="FK37" i="285"/>
  <c r="FK76" i="265"/>
  <c r="FK77" i="265"/>
  <c r="FK86" i="265"/>
  <c r="FK100" i="265"/>
  <c r="FK89" i="265"/>
  <c r="FK205" i="280"/>
  <c r="FK206" i="280"/>
  <c r="FK90" i="265"/>
  <c r="FK181" i="280"/>
  <c r="FK165" i="280"/>
  <c r="FK166" i="280"/>
  <c r="FK182" i="280"/>
  <c r="FK183" i="280"/>
  <c r="FK184" i="280"/>
  <c r="FK91" i="265"/>
  <c r="FK87" i="282"/>
  <c r="FK88" i="282"/>
  <c r="FK89" i="282"/>
  <c r="FK90" i="282"/>
  <c r="FK92" i="265"/>
  <c r="FK23" i="286"/>
  <c r="FK24" i="286"/>
  <c r="FK25" i="286"/>
  <c r="FK94" i="265"/>
  <c r="FK95" i="265"/>
  <c r="FK101" i="265"/>
  <c r="FK102" i="265"/>
  <c r="FL30" i="286"/>
  <c r="FK33" i="282"/>
  <c r="FK34" i="282"/>
  <c r="FL31" i="282"/>
  <c r="FL20" i="282"/>
  <c r="FL22" i="282"/>
  <c r="FL44" i="282"/>
  <c r="FL37" i="282"/>
  <c r="FL202" i="280"/>
  <c r="FL229" i="280"/>
  <c r="FL231" i="280"/>
  <c r="FL38" i="282"/>
  <c r="FL40" i="282"/>
  <c r="FL45" i="282"/>
  <c r="FL46" i="282"/>
  <c r="FL48" i="282"/>
  <c r="FL49" i="282"/>
  <c r="FL58" i="282"/>
  <c r="FL54" i="282"/>
  <c r="FK51" i="282"/>
  <c r="FK52" i="282"/>
  <c r="FK77" i="282"/>
  <c r="FK78" i="282"/>
  <c r="FK79" i="282"/>
  <c r="FL76" i="282"/>
  <c r="FL55" i="282"/>
  <c r="FL56" i="282"/>
  <c r="FL59" i="282"/>
  <c r="FL60" i="282"/>
  <c r="FL63" i="282"/>
  <c r="FL65" i="282"/>
  <c r="FL66" i="282"/>
  <c r="FL36" i="265"/>
  <c r="FL37" i="265"/>
  <c r="FL189" i="280"/>
  <c r="FL192" i="280"/>
  <c r="FL195" i="280"/>
  <c r="FL196" i="280"/>
  <c r="FL197" i="280"/>
  <c r="FL43" i="265"/>
  <c r="FL139" i="280"/>
  <c r="FL140" i="280"/>
  <c r="FL143" i="280"/>
  <c r="FL144" i="280"/>
  <c r="FL46" i="265"/>
  <c r="FL48" i="265"/>
  <c r="FL128" i="280"/>
  <c r="FL50" i="265"/>
  <c r="FL104" i="280"/>
  <c r="FL51" i="265"/>
  <c r="FL52" i="265"/>
  <c r="FL45" i="314"/>
  <c r="FL46" i="314"/>
  <c r="FL48" i="314"/>
  <c r="FL50" i="314"/>
  <c r="FL51" i="314"/>
  <c r="FL61" i="314"/>
  <c r="FL35" i="314"/>
  <c r="FL78" i="314"/>
  <c r="FL36" i="314"/>
  <c r="FL38" i="314"/>
  <c r="FL40" i="314"/>
  <c r="FL42" i="314"/>
  <c r="FL62" i="314"/>
  <c r="FL63" i="314"/>
  <c r="FL64" i="314"/>
  <c r="FL54" i="265"/>
  <c r="FL53" i="314"/>
  <c r="FL55" i="314"/>
  <c r="FL57" i="314"/>
  <c r="FL58" i="314"/>
  <c r="FL59" i="314"/>
  <c r="FL70" i="314"/>
  <c r="FL67" i="314"/>
  <c r="FL68" i="314"/>
  <c r="FL71" i="314"/>
  <c r="FL72" i="314"/>
  <c r="FL55" i="265"/>
  <c r="FL56" i="265"/>
  <c r="FL232" i="280"/>
  <c r="FL58" i="265"/>
  <c r="FL59" i="265"/>
  <c r="FL154" i="280"/>
  <c r="FL155" i="280"/>
  <c r="FL156" i="280"/>
  <c r="FL159" i="280"/>
  <c r="FL160" i="280"/>
  <c r="FL161" i="280"/>
  <c r="FL61" i="265"/>
  <c r="FL179" i="280"/>
  <c r="FL173" i="280"/>
  <c r="FL169" i="280"/>
  <c r="FL170" i="280"/>
  <c r="FL171" i="280"/>
  <c r="FL174" i="280"/>
  <c r="FL175" i="280"/>
  <c r="FL176" i="280"/>
  <c r="FL62" i="265"/>
  <c r="FL63" i="265"/>
  <c r="FL66" i="265"/>
  <c r="FL31" i="286"/>
  <c r="FL22" i="286"/>
  <c r="FL47" i="286"/>
  <c r="FL30" i="285"/>
  <c r="FL31" i="285"/>
  <c r="FL15" i="265"/>
  <c r="FL16" i="265"/>
  <c r="FL18" i="265"/>
  <c r="FL19" i="265"/>
  <c r="FL21" i="265"/>
  <c r="FL10" i="282"/>
  <c r="FL12" i="282"/>
  <c r="FL13" i="282"/>
  <c r="FL23" i="265"/>
  <c r="FL24" i="265"/>
  <c r="FL48" i="286"/>
  <c r="FL49" i="286"/>
  <c r="FL55" i="286"/>
  <c r="FL51" i="286"/>
  <c r="FL52" i="286"/>
  <c r="FL53" i="286"/>
  <c r="FL56" i="286"/>
  <c r="FL57" i="286"/>
  <c r="FL32" i="286"/>
  <c r="FL33" i="286"/>
  <c r="FL80" i="265"/>
  <c r="FL79" i="314"/>
  <c r="FL80" i="314"/>
  <c r="FL81" i="314"/>
  <c r="FL83" i="265"/>
  <c r="FL84" i="265"/>
  <c r="FL33" i="285"/>
  <c r="FL36" i="285"/>
  <c r="FL37" i="285"/>
  <c r="FL76" i="265"/>
  <c r="FL77" i="265"/>
  <c r="FL86" i="265"/>
  <c r="FL100" i="265"/>
  <c r="FL89" i="265"/>
  <c r="FL205" i="280"/>
  <c r="FL206" i="280"/>
  <c r="FL90" i="265"/>
  <c r="FL181" i="280"/>
  <c r="FL165" i="280"/>
  <c r="FL166" i="280"/>
  <c r="FL182" i="280"/>
  <c r="FL183" i="280"/>
  <c r="FL184" i="280"/>
  <c r="FL91" i="265"/>
  <c r="FL87" i="282"/>
  <c r="FL88" i="282"/>
  <c r="FL89" i="282"/>
  <c r="FL90" i="282"/>
  <c r="FL92" i="265"/>
  <c r="FL23" i="286"/>
  <c r="FL24" i="286"/>
  <c r="FL25" i="286"/>
  <c r="FL94" i="265"/>
  <c r="FL95" i="265"/>
  <c r="FL101" i="265"/>
  <c r="FL102" i="265"/>
  <c r="FM30" i="286"/>
  <c r="FL33" i="282"/>
  <c r="FL34" i="282"/>
  <c r="FM31" i="282"/>
  <c r="FM20" i="282"/>
  <c r="FM22" i="282"/>
  <c r="FM44" i="282"/>
  <c r="FM37" i="282"/>
  <c r="FM202" i="280"/>
  <c r="FM229" i="280"/>
  <c r="FM231" i="280"/>
  <c r="FM38" i="282"/>
  <c r="FM40" i="282"/>
  <c r="FM45" i="282"/>
  <c r="FM46" i="282"/>
  <c r="FM48" i="282"/>
  <c r="FM49" i="282"/>
  <c r="FM58" i="282"/>
  <c r="FM54" i="282"/>
  <c r="FL51" i="282"/>
  <c r="FL52" i="282"/>
  <c r="FL77" i="282"/>
  <c r="FL78" i="282"/>
  <c r="FL79" i="282"/>
  <c r="FM76" i="282"/>
  <c r="FM55" i="282"/>
  <c r="FM56" i="282"/>
  <c r="FM59" i="282"/>
  <c r="FM60" i="282"/>
  <c r="FM63" i="282"/>
  <c r="FM65" i="282"/>
  <c r="FM66" i="282"/>
  <c r="FM36" i="265"/>
  <c r="FM37" i="265"/>
  <c r="FM189" i="280"/>
  <c r="FM192" i="280"/>
  <c r="FM195" i="280"/>
  <c r="FM196" i="280"/>
  <c r="FM197" i="280"/>
  <c r="FM43" i="265"/>
  <c r="FM139" i="280"/>
  <c r="FM140" i="280"/>
  <c r="FM143" i="280"/>
  <c r="FM144" i="280"/>
  <c r="FM46" i="265"/>
  <c r="FM48" i="265"/>
  <c r="FM128" i="280"/>
  <c r="FM50" i="265"/>
  <c r="FM104" i="280"/>
  <c r="FM51" i="265"/>
  <c r="FM52" i="265"/>
  <c r="FM45" i="314"/>
  <c r="FM46" i="314"/>
  <c r="FM48" i="314"/>
  <c r="FM50" i="314"/>
  <c r="FM51" i="314"/>
  <c r="FM61" i="314"/>
  <c r="FM35" i="314"/>
  <c r="FM78" i="314"/>
  <c r="FM36" i="314"/>
  <c r="FM38" i="314"/>
  <c r="FM40" i="314"/>
  <c r="FM42" i="314"/>
  <c r="FM62" i="314"/>
  <c r="FM63" i="314"/>
  <c r="FM64" i="314"/>
  <c r="FM54" i="265"/>
  <c r="FM53" i="314"/>
  <c r="FM55" i="314"/>
  <c r="FM57" i="314"/>
  <c r="FM58" i="314"/>
  <c r="FM59" i="314"/>
  <c r="FM70" i="314"/>
  <c r="FM67" i="314"/>
  <c r="FM68" i="314"/>
  <c r="FM71" i="314"/>
  <c r="FM72" i="314"/>
  <c r="FM55" i="265"/>
  <c r="FM56" i="265"/>
  <c r="FM232" i="280"/>
  <c r="FM58" i="265"/>
  <c r="FM59" i="265"/>
  <c r="FM154" i="280"/>
  <c r="FM155" i="280"/>
  <c r="FM156" i="280"/>
  <c r="FM159" i="280"/>
  <c r="FM160" i="280"/>
  <c r="FM161" i="280"/>
  <c r="FM61" i="265"/>
  <c r="FM179" i="280"/>
  <c r="FM173" i="280"/>
  <c r="FM169" i="280"/>
  <c r="FM170" i="280"/>
  <c r="FM171" i="280"/>
  <c r="FM174" i="280"/>
  <c r="FM175" i="280"/>
  <c r="FM176" i="280"/>
  <c r="FM62" i="265"/>
  <c r="FM63" i="265"/>
  <c r="FM66" i="265"/>
  <c r="FM31" i="286"/>
  <c r="FM22" i="286"/>
  <c r="FM47" i="286"/>
  <c r="FM30" i="285"/>
  <c r="FM31" i="285"/>
  <c r="FM15" i="265"/>
  <c r="FM16" i="265"/>
  <c r="FM18" i="265"/>
  <c r="FM19" i="265"/>
  <c r="FM21" i="265"/>
  <c r="FM10" i="282"/>
  <c r="FM12" i="282"/>
  <c r="FM13" i="282"/>
  <c r="FM23" i="265"/>
  <c r="FM24" i="265"/>
  <c r="FM48" i="286"/>
  <c r="FM49" i="286"/>
  <c r="FM55" i="286"/>
  <c r="FM51" i="286"/>
  <c r="FM52" i="286"/>
  <c r="FM53" i="286"/>
  <c r="FM56" i="286"/>
  <c r="FM57" i="286"/>
  <c r="FM32" i="286"/>
  <c r="FM33" i="286"/>
  <c r="FM80" i="265"/>
  <c r="FM79" i="314"/>
  <c r="FM80" i="314"/>
  <c r="FM81" i="314"/>
  <c r="FM83" i="265"/>
  <c r="FM84" i="265"/>
  <c r="FM33" i="285"/>
  <c r="FM36" i="285"/>
  <c r="FM37" i="285"/>
  <c r="FM76" i="265"/>
  <c r="FM77" i="265"/>
  <c r="FM86" i="265"/>
  <c r="FM100" i="265"/>
  <c r="FM89" i="265"/>
  <c r="FM205" i="280"/>
  <c r="FM206" i="280"/>
  <c r="FM90" i="265"/>
  <c r="FM181" i="280"/>
  <c r="FM165" i="280"/>
  <c r="FM166" i="280"/>
  <c r="FM182" i="280"/>
  <c r="FM183" i="280"/>
  <c r="FM184" i="280"/>
  <c r="FM91" i="265"/>
  <c r="FM87" i="282"/>
  <c r="FM88" i="282"/>
  <c r="FM89" i="282"/>
  <c r="FM90" i="282"/>
  <c r="FM92" i="265"/>
  <c r="FM23" i="286"/>
  <c r="FM24" i="286"/>
  <c r="FM25" i="286"/>
  <c r="FM94" i="265"/>
  <c r="FM95" i="265"/>
  <c r="FM101" i="265"/>
  <c r="FM102" i="265"/>
  <c r="FN30" i="286"/>
  <c r="FM33" i="282"/>
  <c r="FM34" i="282"/>
  <c r="FN31" i="282"/>
  <c r="FN20" i="282"/>
  <c r="FN22" i="282"/>
  <c r="FN44" i="282"/>
  <c r="FN37" i="282"/>
  <c r="FN202" i="280"/>
  <c r="FN229" i="280"/>
  <c r="FN231" i="280"/>
  <c r="FN38" i="282"/>
  <c r="FN40" i="282"/>
  <c r="FN45" i="282"/>
  <c r="FN46" i="282"/>
  <c r="FN48" i="282"/>
  <c r="FN49" i="282"/>
  <c r="FN58" i="282"/>
  <c r="FN54" i="282"/>
  <c r="FM51" i="282"/>
  <c r="FM52" i="282"/>
  <c r="FM77" i="282"/>
  <c r="FM78" i="282"/>
  <c r="FM79" i="282"/>
  <c r="FN76" i="282"/>
  <c r="FN55" i="282"/>
  <c r="FN56" i="282"/>
  <c r="FN59" i="282"/>
  <c r="FN60" i="282"/>
  <c r="FN63" i="282"/>
  <c r="FN65" i="282"/>
  <c r="FN66" i="282"/>
  <c r="FN36" i="265"/>
  <c r="FN37" i="265"/>
  <c r="FN189" i="280"/>
  <c r="FN192" i="280"/>
  <c r="FN195" i="280"/>
  <c r="FN196" i="280"/>
  <c r="FN197" i="280"/>
  <c r="FN43" i="265"/>
  <c r="FN139" i="280"/>
  <c r="FN140" i="280"/>
  <c r="FN143" i="280"/>
  <c r="FN144" i="280"/>
  <c r="FN46" i="265"/>
  <c r="FN48" i="265"/>
  <c r="FN128" i="280"/>
  <c r="FN50" i="265"/>
  <c r="FN104" i="280"/>
  <c r="FN51" i="265"/>
  <c r="FN52" i="265"/>
  <c r="FN45" i="314"/>
  <c r="FN46" i="314"/>
  <c r="FN48" i="314"/>
  <c r="FN50" i="314"/>
  <c r="FN51" i="314"/>
  <c r="FN61" i="314"/>
  <c r="FN35" i="314"/>
  <c r="FN78" i="314"/>
  <c r="FN36" i="314"/>
  <c r="FN38" i="314"/>
  <c r="FN40" i="314"/>
  <c r="FN42" i="314"/>
  <c r="FN62" i="314"/>
  <c r="FN63" i="314"/>
  <c r="FN64" i="314"/>
  <c r="FN54" i="265"/>
  <c r="FN53" i="314"/>
  <c r="FN55" i="314"/>
  <c r="FN57" i="314"/>
  <c r="FN58" i="314"/>
  <c r="FN59" i="314"/>
  <c r="FN70" i="314"/>
  <c r="FN67" i="314"/>
  <c r="FN68" i="314"/>
  <c r="FN71" i="314"/>
  <c r="FN72" i="314"/>
  <c r="FN55" i="265"/>
  <c r="FN56" i="265"/>
  <c r="FN232" i="280"/>
  <c r="FN58" i="265"/>
  <c r="FN59" i="265"/>
  <c r="FN154" i="280"/>
  <c r="FN155" i="280"/>
  <c r="FN156" i="280"/>
  <c r="FN159" i="280"/>
  <c r="FN160" i="280"/>
  <c r="FN161" i="280"/>
  <c r="FN61" i="265"/>
  <c r="FN179" i="280"/>
  <c r="FN173" i="280"/>
  <c r="FN169" i="280"/>
  <c r="FN170" i="280"/>
  <c r="FN171" i="280"/>
  <c r="FN174" i="280"/>
  <c r="FN175" i="280"/>
  <c r="FN176" i="280"/>
  <c r="FN62" i="265"/>
  <c r="FN63" i="265"/>
  <c r="FN66" i="265"/>
  <c r="FN31" i="286"/>
  <c r="FN22" i="286"/>
  <c r="FN47" i="286"/>
  <c r="FN30" i="285"/>
  <c r="FN31" i="285"/>
  <c r="FN15" i="265"/>
  <c r="FN16" i="265"/>
  <c r="FN18" i="265"/>
  <c r="FN19" i="265"/>
  <c r="FN21" i="265"/>
  <c r="FN10" i="282"/>
  <c r="FN12" i="282"/>
  <c r="FN13" i="282"/>
  <c r="FN23" i="265"/>
  <c r="FN24" i="265"/>
  <c r="FN48" i="286"/>
  <c r="FN49" i="286"/>
  <c r="FN55" i="286"/>
  <c r="FN51" i="286"/>
  <c r="FN52" i="286"/>
  <c r="FN53" i="286"/>
  <c r="FN56" i="286"/>
  <c r="FN57" i="286"/>
  <c r="FN32" i="286"/>
  <c r="FN33" i="286"/>
  <c r="FN80" i="265"/>
  <c r="FN79" i="314"/>
  <c r="FN80" i="314"/>
  <c r="FN81" i="314"/>
  <c r="FN83" i="265"/>
  <c r="FN84" i="265"/>
  <c r="FN33" i="285"/>
  <c r="FN36" i="285"/>
  <c r="FN37" i="285"/>
  <c r="FN76" i="265"/>
  <c r="FN77" i="265"/>
  <c r="FN86" i="265"/>
  <c r="FN100" i="265"/>
  <c r="FN89" i="265"/>
  <c r="FN205" i="280"/>
  <c r="FN206" i="280"/>
  <c r="FN90" i="265"/>
  <c r="FN181" i="280"/>
  <c r="FN165" i="280"/>
  <c r="FN166" i="280"/>
  <c r="FN182" i="280"/>
  <c r="FN183" i="280"/>
  <c r="FN184" i="280"/>
  <c r="FN91" i="265"/>
  <c r="FN87" i="282"/>
  <c r="FN88" i="282"/>
  <c r="FN89" i="282"/>
  <c r="FN90" i="282"/>
  <c r="FN92" i="265"/>
  <c r="FN23" i="286"/>
  <c r="FN24" i="286"/>
  <c r="FN25" i="286"/>
  <c r="FN94" i="265"/>
  <c r="FN95" i="265"/>
  <c r="FN101" i="265"/>
  <c r="FN102" i="265"/>
  <c r="FO30" i="286"/>
  <c r="FN33" i="282"/>
  <c r="FN34" i="282"/>
  <c r="FO31" i="282"/>
  <c r="FO20" i="282"/>
  <c r="FO22" i="282"/>
  <c r="FO44" i="282"/>
  <c r="FO37" i="282"/>
  <c r="FO202" i="280"/>
  <c r="FO229" i="280"/>
  <c r="FO231" i="280"/>
  <c r="FO38" i="282"/>
  <c r="FO40" i="282"/>
  <c r="FO45" i="282"/>
  <c r="FO46" i="282"/>
  <c r="FO48" i="282"/>
  <c r="FO49" i="282"/>
  <c r="FO58" i="282"/>
  <c r="FO54" i="282"/>
  <c r="FN51" i="282"/>
  <c r="FN52" i="282"/>
  <c r="FN77" i="282"/>
  <c r="FN78" i="282"/>
  <c r="FN79" i="282"/>
  <c r="FO76" i="282"/>
  <c r="FO55" i="282"/>
  <c r="FO56" i="282"/>
  <c r="FO59" i="282"/>
  <c r="FO60" i="282"/>
  <c r="FO63" i="282"/>
  <c r="FO65" i="282"/>
  <c r="FO66" i="282"/>
  <c r="FO36" i="265"/>
  <c r="FO37" i="265"/>
  <c r="FO189" i="280"/>
  <c r="FO192" i="280"/>
  <c r="FO195" i="280"/>
  <c r="FO196" i="280"/>
  <c r="FO197" i="280"/>
  <c r="FO43" i="265"/>
  <c r="FO139" i="280"/>
  <c r="FO140" i="280"/>
  <c r="FO143" i="280"/>
  <c r="FO144" i="280"/>
  <c r="FO46" i="265"/>
  <c r="FO48" i="265"/>
  <c r="FO128" i="280"/>
  <c r="FO50" i="265"/>
  <c r="FO104" i="280"/>
  <c r="FO51" i="265"/>
  <c r="FO52" i="265"/>
  <c r="FO45" i="314"/>
  <c r="FO46" i="314"/>
  <c r="FO48" i="314"/>
  <c r="FO50" i="314"/>
  <c r="FO51" i="314"/>
  <c r="FO61" i="314"/>
  <c r="FO35" i="314"/>
  <c r="FO78" i="314"/>
  <c r="FO36" i="314"/>
  <c r="FO38" i="314"/>
  <c r="FO40" i="314"/>
  <c r="FO42" i="314"/>
  <c r="FO62" i="314"/>
  <c r="FO63" i="314"/>
  <c r="FO64" i="314"/>
  <c r="FO54" i="265"/>
  <c r="FO53" i="314"/>
  <c r="FO55" i="314"/>
  <c r="FO57" i="314"/>
  <c r="FO58" i="314"/>
  <c r="FO59" i="314"/>
  <c r="FO70" i="314"/>
  <c r="FO67" i="314"/>
  <c r="FO68" i="314"/>
  <c r="FO71" i="314"/>
  <c r="FO72" i="314"/>
  <c r="FO55" i="265"/>
  <c r="FO56" i="265"/>
  <c r="FO232" i="280"/>
  <c r="FO58" i="265"/>
  <c r="FO59" i="265"/>
  <c r="FO154" i="280"/>
  <c r="FO155" i="280"/>
  <c r="FO156" i="280"/>
  <c r="FO159" i="280"/>
  <c r="FO160" i="280"/>
  <c r="FO161" i="280"/>
  <c r="FO61" i="265"/>
  <c r="FO179" i="280"/>
  <c r="FO173" i="280"/>
  <c r="FO169" i="280"/>
  <c r="FO170" i="280"/>
  <c r="FO171" i="280"/>
  <c r="FO174" i="280"/>
  <c r="FO175" i="280"/>
  <c r="FO176" i="280"/>
  <c r="FO62" i="265"/>
  <c r="FO63" i="265"/>
  <c r="FO66" i="265"/>
  <c r="FO31" i="286"/>
  <c r="FO22" i="286"/>
  <c r="FO47" i="286"/>
  <c r="FO30" i="285"/>
  <c r="FO31" i="285"/>
  <c r="FO15" i="265"/>
  <c r="FO16" i="265"/>
  <c r="FO18" i="265"/>
  <c r="FO19" i="265"/>
  <c r="FO21" i="265"/>
  <c r="FO10" i="282"/>
  <c r="FO12" i="282"/>
  <c r="FO13" i="282"/>
  <c r="FO23" i="265"/>
  <c r="FO24" i="265"/>
  <c r="FO48" i="286"/>
  <c r="FO49" i="286"/>
  <c r="FO55" i="286"/>
  <c r="FO51" i="286"/>
  <c r="FO52" i="286"/>
  <c r="FO53" i="286"/>
  <c r="FO56" i="286"/>
  <c r="FO57" i="286"/>
  <c r="FO32" i="286"/>
  <c r="FO33" i="286"/>
  <c r="FO80" i="265"/>
  <c r="FO79" i="314"/>
  <c r="FO80" i="314"/>
  <c r="FO81" i="314"/>
  <c r="FO83" i="265"/>
  <c r="FO84" i="265"/>
  <c r="FO33" i="285"/>
  <c r="FO36" i="285"/>
  <c r="FO37" i="285"/>
  <c r="FO76" i="265"/>
  <c r="FO77" i="265"/>
  <c r="FO86" i="265"/>
  <c r="FO100" i="265"/>
  <c r="FO89" i="265"/>
  <c r="FO205" i="280"/>
  <c r="FO206" i="280"/>
  <c r="FO90" i="265"/>
  <c r="FO181" i="280"/>
  <c r="FO165" i="280"/>
  <c r="FO166" i="280"/>
  <c r="FO182" i="280"/>
  <c r="FO183" i="280"/>
  <c r="FO184" i="280"/>
  <c r="FO91" i="265"/>
  <c r="FO87" i="282"/>
  <c r="FO88" i="282"/>
  <c r="FO89" i="282"/>
  <c r="FO90" i="282"/>
  <c r="FO92" i="265"/>
  <c r="FO23" i="286"/>
  <c r="FO24" i="286"/>
  <c r="FO25" i="286"/>
  <c r="FO94" i="265"/>
  <c r="FO95" i="265"/>
  <c r="FO101" i="265"/>
  <c r="FO102" i="265"/>
  <c r="FP30" i="286"/>
  <c r="FO33" i="282"/>
  <c r="FO34" i="282"/>
  <c r="FP31" i="282"/>
  <c r="FP20" i="282"/>
  <c r="FP22" i="282"/>
  <c r="FP44" i="282"/>
  <c r="FP37" i="282"/>
  <c r="FP202" i="280"/>
  <c r="FP229" i="280"/>
  <c r="FP231" i="280"/>
  <c r="FP38" i="282"/>
  <c r="FP40" i="282"/>
  <c r="FP45" i="282"/>
  <c r="FP46" i="282"/>
  <c r="FP48" i="282"/>
  <c r="FP49" i="282"/>
  <c r="FP58" i="282"/>
  <c r="FP54" i="282"/>
  <c r="FO51" i="282"/>
  <c r="FO52" i="282"/>
  <c r="FO77" i="282"/>
  <c r="FO78" i="282"/>
  <c r="FO79" i="282"/>
  <c r="FP76" i="282"/>
  <c r="FP55" i="282"/>
  <c r="FP56" i="282"/>
  <c r="FP59" i="282"/>
  <c r="FP60" i="282"/>
  <c r="FP63" i="282"/>
  <c r="FP65" i="282"/>
  <c r="FP66" i="282"/>
  <c r="FP36" i="265"/>
  <c r="FP37" i="265"/>
  <c r="FP189" i="280"/>
  <c r="FP192" i="280"/>
  <c r="FP195" i="280"/>
  <c r="FP196" i="280"/>
  <c r="FP197" i="280"/>
  <c r="FP43" i="265"/>
  <c r="FP139" i="280"/>
  <c r="FP140" i="280"/>
  <c r="FP143" i="280"/>
  <c r="FP144" i="280"/>
  <c r="FP46" i="265"/>
  <c r="FP48" i="265"/>
  <c r="FP128" i="280"/>
  <c r="FP50" i="265"/>
  <c r="FP104" i="280"/>
  <c r="FP51" i="265"/>
  <c r="FP52" i="265"/>
  <c r="FP45" i="314"/>
  <c r="FP46" i="314"/>
  <c r="FP48" i="314"/>
  <c r="FP50" i="314"/>
  <c r="FP51" i="314"/>
  <c r="FP61" i="314"/>
  <c r="FP35" i="314"/>
  <c r="FP78" i="314"/>
  <c r="FP36" i="314"/>
  <c r="FP38" i="314"/>
  <c r="FP40" i="314"/>
  <c r="FP42" i="314"/>
  <c r="FP62" i="314"/>
  <c r="FP63" i="314"/>
  <c r="FP64" i="314"/>
  <c r="FP54" i="265"/>
  <c r="FP53" i="314"/>
  <c r="FP55" i="314"/>
  <c r="FP57" i="314"/>
  <c r="FP58" i="314"/>
  <c r="FP59" i="314"/>
  <c r="FP70" i="314"/>
  <c r="FP67" i="314"/>
  <c r="FP68" i="314"/>
  <c r="FP71" i="314"/>
  <c r="FP72" i="314"/>
  <c r="FP55" i="265"/>
  <c r="FP56" i="265"/>
  <c r="FP232" i="280"/>
  <c r="FP58" i="265"/>
  <c r="FP59" i="265"/>
  <c r="FP154" i="280"/>
  <c r="FP155" i="280"/>
  <c r="FP156" i="280"/>
  <c r="FP159" i="280"/>
  <c r="FP160" i="280"/>
  <c r="FP161" i="280"/>
  <c r="FP61" i="265"/>
  <c r="FP179" i="280"/>
  <c r="FP173" i="280"/>
  <c r="FP169" i="280"/>
  <c r="FP170" i="280"/>
  <c r="FP171" i="280"/>
  <c r="FP174" i="280"/>
  <c r="FP175" i="280"/>
  <c r="FP176" i="280"/>
  <c r="FP62" i="265"/>
  <c r="FP63" i="265"/>
  <c r="FP66" i="265"/>
  <c r="FP31" i="286"/>
  <c r="FP22" i="286"/>
  <c r="FP47" i="286"/>
  <c r="FP30" i="285"/>
  <c r="FP31" i="285"/>
  <c r="FP15" i="265"/>
  <c r="FP16" i="265"/>
  <c r="FP18" i="265"/>
  <c r="FP19" i="265"/>
  <c r="FP21" i="265"/>
  <c r="FP10" i="282"/>
  <c r="FP12" i="282"/>
  <c r="FP13" i="282"/>
  <c r="FP23" i="265"/>
  <c r="FP24" i="265"/>
  <c r="FP48" i="286"/>
  <c r="FP49" i="286"/>
  <c r="FP55" i="286"/>
  <c r="FP51" i="286"/>
  <c r="FP52" i="286"/>
  <c r="FP53" i="286"/>
  <c r="FP56" i="286"/>
  <c r="FP57" i="286"/>
  <c r="FP32" i="286"/>
  <c r="FP33" i="286"/>
  <c r="FP80" i="265"/>
  <c r="FP79" i="314"/>
  <c r="FP80" i="314"/>
  <c r="FP81" i="314"/>
  <c r="FP83" i="265"/>
  <c r="FP84" i="265"/>
  <c r="FP33" i="285"/>
  <c r="FP36" i="285"/>
  <c r="FP37" i="285"/>
  <c r="FP76" i="265"/>
  <c r="FP77" i="265"/>
  <c r="FP86" i="265"/>
  <c r="FP100" i="265"/>
  <c r="FP89" i="265"/>
  <c r="FP205" i="280"/>
  <c r="FP206" i="280"/>
  <c r="FP90" i="265"/>
  <c r="FP181" i="280"/>
  <c r="FP165" i="280"/>
  <c r="FP166" i="280"/>
  <c r="FP182" i="280"/>
  <c r="FP183" i="280"/>
  <c r="FP184" i="280"/>
  <c r="FP91" i="265"/>
  <c r="FP87" i="282"/>
  <c r="FP88" i="282"/>
  <c r="FP89" i="282"/>
  <c r="FP90" i="282"/>
  <c r="FP92" i="265"/>
  <c r="FP23" i="286"/>
  <c r="FP24" i="286"/>
  <c r="FP25" i="286"/>
  <c r="FP94" i="265"/>
  <c r="FP95" i="265"/>
  <c r="FP101" i="265"/>
  <c r="FP102" i="265"/>
  <c r="FQ30" i="286"/>
  <c r="FP33" i="282"/>
  <c r="FP34" i="282"/>
  <c r="FQ31" i="282"/>
  <c r="FQ20" i="282"/>
  <c r="FQ22" i="282"/>
  <c r="FQ44" i="282"/>
  <c r="FQ37" i="282"/>
  <c r="FQ202" i="280"/>
  <c r="FQ229" i="280"/>
  <c r="FQ231" i="280"/>
  <c r="FQ38" i="282"/>
  <c r="FQ40" i="282"/>
  <c r="FQ45" i="282"/>
  <c r="FQ46" i="282"/>
  <c r="FQ48" i="282"/>
  <c r="FQ49" i="282"/>
  <c r="FQ58" i="282"/>
  <c r="FQ54" i="282"/>
  <c r="FP51" i="282"/>
  <c r="FP52" i="282"/>
  <c r="FP77" i="282"/>
  <c r="FP78" i="282"/>
  <c r="FP79" i="282"/>
  <c r="FQ76" i="282"/>
  <c r="FQ55" i="282"/>
  <c r="FQ56" i="282"/>
  <c r="FQ59" i="282"/>
  <c r="FQ60" i="282"/>
  <c r="FQ63" i="282"/>
  <c r="FQ65" i="282"/>
  <c r="FQ66" i="282"/>
  <c r="FQ36" i="265"/>
  <c r="FQ37" i="265"/>
  <c r="FQ189" i="280"/>
  <c r="FQ192" i="280"/>
  <c r="FQ195" i="280"/>
  <c r="FQ196" i="280"/>
  <c r="FQ197" i="280"/>
  <c r="FQ43" i="265"/>
  <c r="FQ139" i="280"/>
  <c r="FQ140" i="280"/>
  <c r="FQ143" i="280"/>
  <c r="FQ144" i="280"/>
  <c r="FQ46" i="265"/>
  <c r="FQ48" i="265"/>
  <c r="FQ128" i="280"/>
  <c r="FQ50" i="265"/>
  <c r="FQ104" i="280"/>
  <c r="FQ51" i="265"/>
  <c r="FQ52" i="265"/>
  <c r="FQ45" i="314"/>
  <c r="FQ46" i="314"/>
  <c r="FQ48" i="314"/>
  <c r="FQ50" i="314"/>
  <c r="FQ51" i="314"/>
  <c r="FQ61" i="314"/>
  <c r="FQ35" i="314"/>
  <c r="FQ78" i="314"/>
  <c r="FQ36" i="314"/>
  <c r="FQ38" i="314"/>
  <c r="FQ40" i="314"/>
  <c r="FQ42" i="314"/>
  <c r="FQ62" i="314"/>
  <c r="FQ63" i="314"/>
  <c r="FQ64" i="314"/>
  <c r="FQ54" i="265"/>
  <c r="FQ53" i="314"/>
  <c r="FQ55" i="314"/>
  <c r="FQ57" i="314"/>
  <c r="FQ58" i="314"/>
  <c r="FQ59" i="314"/>
  <c r="FQ70" i="314"/>
  <c r="FQ67" i="314"/>
  <c r="FQ68" i="314"/>
  <c r="FQ71" i="314"/>
  <c r="FQ72" i="314"/>
  <c r="FQ55" i="265"/>
  <c r="FQ56" i="265"/>
  <c r="FQ232" i="280"/>
  <c r="FQ58" i="265"/>
  <c r="FQ59" i="265"/>
  <c r="FQ154" i="280"/>
  <c r="FQ155" i="280"/>
  <c r="FQ156" i="280"/>
  <c r="FQ159" i="280"/>
  <c r="FQ160" i="280"/>
  <c r="FQ161" i="280"/>
  <c r="FQ61" i="265"/>
  <c r="FQ179" i="280"/>
  <c r="FQ173" i="280"/>
  <c r="FQ169" i="280"/>
  <c r="FQ170" i="280"/>
  <c r="FQ171" i="280"/>
  <c r="FQ174" i="280"/>
  <c r="FQ175" i="280"/>
  <c r="FQ176" i="280"/>
  <c r="FQ62" i="265"/>
  <c r="FQ63" i="265"/>
  <c r="FQ66" i="265"/>
  <c r="FQ31" i="286"/>
  <c r="FQ22" i="286"/>
  <c r="FQ47" i="286"/>
  <c r="FQ30" i="285"/>
  <c r="FQ31" i="285"/>
  <c r="FQ15" i="265"/>
  <c r="FQ16" i="265"/>
  <c r="FQ18" i="265"/>
  <c r="FQ19" i="265"/>
  <c r="FQ21" i="265"/>
  <c r="FQ10" i="282"/>
  <c r="FQ12" i="282"/>
  <c r="FQ13" i="282"/>
  <c r="FQ23" i="265"/>
  <c r="FQ24" i="265"/>
  <c r="FQ48" i="286"/>
  <c r="FQ49" i="286"/>
  <c r="FQ55" i="286"/>
  <c r="FQ51" i="286"/>
  <c r="FQ52" i="286"/>
  <c r="FQ53" i="286"/>
  <c r="FQ56" i="286"/>
  <c r="FQ57" i="286"/>
  <c r="FQ32" i="286"/>
  <c r="FQ33" i="286"/>
  <c r="FQ80" i="265"/>
  <c r="FQ79" i="314"/>
  <c r="FQ80" i="314"/>
  <c r="FQ81" i="314"/>
  <c r="FQ83" i="265"/>
  <c r="FQ84" i="265"/>
  <c r="FQ33" i="285"/>
  <c r="FQ36" i="285"/>
  <c r="FQ37" i="285"/>
  <c r="FQ76" i="265"/>
  <c r="FQ77" i="265"/>
  <c r="FQ86" i="265"/>
  <c r="FQ100" i="265"/>
  <c r="FQ89" i="265"/>
  <c r="FQ205" i="280"/>
  <c r="FQ206" i="280"/>
  <c r="FQ90" i="265"/>
  <c r="FQ181" i="280"/>
  <c r="FQ165" i="280"/>
  <c r="FQ166" i="280"/>
  <c r="FQ182" i="280"/>
  <c r="FQ183" i="280"/>
  <c r="FQ184" i="280"/>
  <c r="FQ91" i="265"/>
  <c r="FQ87" i="282"/>
  <c r="FQ88" i="282"/>
  <c r="FQ89" i="282"/>
  <c r="FQ90" i="282"/>
  <c r="FQ92" i="265"/>
  <c r="FQ23" i="286"/>
  <c r="FQ24" i="286"/>
  <c r="FQ25" i="286"/>
  <c r="FQ94" i="265"/>
  <c r="FQ95" i="265"/>
  <c r="FQ101" i="265"/>
  <c r="FQ102" i="265"/>
  <c r="FR30" i="286"/>
  <c r="FQ33" i="282"/>
  <c r="FQ34" i="282"/>
  <c r="FR31" i="282"/>
  <c r="FR20" i="282"/>
  <c r="FR22" i="282"/>
  <c r="FR44" i="282"/>
  <c r="FR37" i="282"/>
  <c r="FR202" i="280"/>
  <c r="FR229" i="280"/>
  <c r="FR231" i="280"/>
  <c r="FR38" i="282"/>
  <c r="FR40" i="282"/>
  <c r="FR45" i="282"/>
  <c r="FR46" i="282"/>
  <c r="FR48" i="282"/>
  <c r="FR49" i="282"/>
  <c r="FR58" i="282"/>
  <c r="FR54" i="282"/>
  <c r="FQ51" i="282"/>
  <c r="FQ52" i="282"/>
  <c r="FQ77" i="282"/>
  <c r="FQ78" i="282"/>
  <c r="FQ79" i="282"/>
  <c r="FR76" i="282"/>
  <c r="FR55" i="282"/>
  <c r="FR56" i="282"/>
  <c r="FR59" i="282"/>
  <c r="FR60" i="282"/>
  <c r="FR63" i="282"/>
  <c r="FR65" i="282"/>
  <c r="FR66" i="282"/>
  <c r="FR36" i="265"/>
  <c r="FR37" i="265"/>
  <c r="FR189" i="280"/>
  <c r="FR192" i="280"/>
  <c r="FR195" i="280"/>
  <c r="FR196" i="280"/>
  <c r="FR197" i="280"/>
  <c r="FR43" i="265"/>
  <c r="FR139" i="280"/>
  <c r="FR140" i="280"/>
  <c r="FR143" i="280"/>
  <c r="FR144" i="280"/>
  <c r="FR46" i="265"/>
  <c r="FR48" i="265"/>
  <c r="FR128" i="280"/>
  <c r="FR50" i="265"/>
  <c r="FR104" i="280"/>
  <c r="FR51" i="265"/>
  <c r="FR52" i="265"/>
  <c r="FR45" i="314"/>
  <c r="FR46" i="314"/>
  <c r="FR48" i="314"/>
  <c r="FR50" i="314"/>
  <c r="FR51" i="314"/>
  <c r="FR61" i="314"/>
  <c r="FR35" i="314"/>
  <c r="FR78" i="314"/>
  <c r="FR36" i="314"/>
  <c r="FR38" i="314"/>
  <c r="FR40" i="314"/>
  <c r="FR42" i="314"/>
  <c r="FR62" i="314"/>
  <c r="FR63" i="314"/>
  <c r="FR64" i="314"/>
  <c r="FR54" i="265"/>
  <c r="FR53" i="314"/>
  <c r="FR55" i="314"/>
  <c r="FR57" i="314"/>
  <c r="FR58" i="314"/>
  <c r="FR59" i="314"/>
  <c r="FR70" i="314"/>
  <c r="FR67" i="314"/>
  <c r="FR68" i="314"/>
  <c r="FR71" i="314"/>
  <c r="FR72" i="314"/>
  <c r="FR55" i="265"/>
  <c r="FR56" i="265"/>
  <c r="FR232" i="280"/>
  <c r="FR58" i="265"/>
  <c r="FR59" i="265"/>
  <c r="FR154" i="280"/>
  <c r="FR155" i="280"/>
  <c r="FR156" i="280"/>
  <c r="FR159" i="280"/>
  <c r="FR160" i="280"/>
  <c r="FR161" i="280"/>
  <c r="FR61" i="265"/>
  <c r="FR179" i="280"/>
  <c r="FR173" i="280"/>
  <c r="FR169" i="280"/>
  <c r="FR170" i="280"/>
  <c r="FR171" i="280"/>
  <c r="FR174" i="280"/>
  <c r="FR175" i="280"/>
  <c r="FR176" i="280"/>
  <c r="FR62" i="265"/>
  <c r="FR63" i="265"/>
  <c r="FR66" i="265"/>
  <c r="FR31" i="286"/>
  <c r="FR22" i="286"/>
  <c r="FR47" i="286"/>
  <c r="FR30" i="285"/>
  <c r="FR31" i="285"/>
  <c r="FR15" i="265"/>
  <c r="FR16" i="265"/>
  <c r="FR18" i="265"/>
  <c r="FR19" i="265"/>
  <c r="FR21" i="265"/>
  <c r="FR10" i="282"/>
  <c r="FR12" i="282"/>
  <c r="FR13" i="282"/>
  <c r="FR23" i="265"/>
  <c r="FR24" i="265"/>
  <c r="FR48" i="286"/>
  <c r="FR49" i="286"/>
  <c r="FR55" i="286"/>
  <c r="FR51" i="286"/>
  <c r="FR52" i="286"/>
  <c r="FR53" i="286"/>
  <c r="FR56" i="286"/>
  <c r="FR57" i="286"/>
  <c r="FR32" i="286"/>
  <c r="FR33" i="286"/>
  <c r="FR80" i="265"/>
  <c r="FR79" i="314"/>
  <c r="FR80" i="314"/>
  <c r="FR81" i="314"/>
  <c r="FR83" i="265"/>
  <c r="FR84" i="265"/>
  <c r="FR33" i="285"/>
  <c r="FR36" i="285"/>
  <c r="FR37" i="285"/>
  <c r="FR76" i="265"/>
  <c r="FR77" i="265"/>
  <c r="FR86" i="265"/>
  <c r="FR100" i="265"/>
  <c r="FR89" i="265"/>
  <c r="FR205" i="280"/>
  <c r="FR206" i="280"/>
  <c r="FR90" i="265"/>
  <c r="FR181" i="280"/>
  <c r="FR165" i="280"/>
  <c r="FR166" i="280"/>
  <c r="FR182" i="280"/>
  <c r="FR183" i="280"/>
  <c r="FR184" i="280"/>
  <c r="FR91" i="265"/>
  <c r="FR87" i="282"/>
  <c r="FR88" i="282"/>
  <c r="FR89" i="282"/>
  <c r="FR90" i="282"/>
  <c r="FR92" i="265"/>
  <c r="FR23" i="286"/>
  <c r="FR24" i="286"/>
  <c r="FR25" i="286"/>
  <c r="FR94" i="265"/>
  <c r="FR95" i="265"/>
  <c r="FR101" i="265"/>
  <c r="FR102" i="265"/>
  <c r="FS30" i="286"/>
  <c r="FR33" i="282"/>
  <c r="FR34" i="282"/>
  <c r="FS31" i="282"/>
  <c r="FS20" i="282"/>
  <c r="FS22" i="282"/>
  <c r="FS44" i="282"/>
  <c r="FS37" i="282"/>
  <c r="FS202" i="280"/>
  <c r="FS229" i="280"/>
  <c r="FS231" i="280"/>
  <c r="FS38" i="282"/>
  <c r="FS40" i="282"/>
  <c r="FS45" i="282"/>
  <c r="FS46" i="282"/>
  <c r="FS48" i="282"/>
  <c r="FS49" i="282"/>
  <c r="FS58" i="282"/>
  <c r="FS54" i="282"/>
  <c r="FR51" i="282"/>
  <c r="FR52" i="282"/>
  <c r="FR77" i="282"/>
  <c r="FR78" i="282"/>
  <c r="FR79" i="282"/>
  <c r="FS76" i="282"/>
  <c r="FS55" i="282"/>
  <c r="FS56" i="282"/>
  <c r="FS59" i="282"/>
  <c r="FS60" i="282"/>
  <c r="FS63" i="282"/>
  <c r="FS65" i="282"/>
  <c r="FS66" i="282"/>
  <c r="FS36" i="265"/>
  <c r="FS37" i="265"/>
  <c r="FS189" i="280"/>
  <c r="FS192" i="280"/>
  <c r="FS195" i="280"/>
  <c r="FS196" i="280"/>
  <c r="FS197" i="280"/>
  <c r="FS43" i="265"/>
  <c r="FS139" i="280"/>
  <c r="FS140" i="280"/>
  <c r="FS143" i="280"/>
  <c r="FS144" i="280"/>
  <c r="FS46" i="265"/>
  <c r="FS48" i="265"/>
  <c r="FS128" i="280"/>
  <c r="FS50" i="265"/>
  <c r="FS104" i="280"/>
  <c r="FS51" i="265"/>
  <c r="FS52" i="265"/>
  <c r="FS45" i="314"/>
  <c r="FS46" i="314"/>
  <c r="FS48" i="314"/>
  <c r="FS50" i="314"/>
  <c r="FS51" i="314"/>
  <c r="FS61" i="314"/>
  <c r="FS35" i="314"/>
  <c r="FS78" i="314"/>
  <c r="FS36" i="314"/>
  <c r="FS38" i="314"/>
  <c r="FS40" i="314"/>
  <c r="FS42" i="314"/>
  <c r="FS62" i="314"/>
  <c r="FS63" i="314"/>
  <c r="FS64" i="314"/>
  <c r="FS54" i="265"/>
  <c r="FS53" i="314"/>
  <c r="FS55" i="314"/>
  <c r="FS57" i="314"/>
  <c r="FS58" i="314"/>
  <c r="FS59" i="314"/>
  <c r="FS70" i="314"/>
  <c r="FS67" i="314"/>
  <c r="FS68" i="314"/>
  <c r="FS71" i="314"/>
  <c r="FS72" i="314"/>
  <c r="FS55" i="265"/>
  <c r="FS56" i="265"/>
  <c r="FS232" i="280"/>
  <c r="FS58" i="265"/>
  <c r="FS59" i="265"/>
  <c r="FS154" i="280"/>
  <c r="FS155" i="280"/>
  <c r="FS156" i="280"/>
  <c r="FS159" i="280"/>
  <c r="FS160" i="280"/>
  <c r="FS161" i="280"/>
  <c r="FS61" i="265"/>
  <c r="FS179" i="280"/>
  <c r="FS173" i="280"/>
  <c r="FS169" i="280"/>
  <c r="FS170" i="280"/>
  <c r="FS171" i="280"/>
  <c r="FS174" i="280"/>
  <c r="FS175" i="280"/>
  <c r="FS176" i="280"/>
  <c r="FS62" i="265"/>
  <c r="FS63" i="265"/>
  <c r="FS66" i="265"/>
  <c r="FS31" i="286"/>
  <c r="FS22" i="286"/>
  <c r="FS47" i="286"/>
  <c r="FS30" i="285"/>
  <c r="FS31" i="285"/>
  <c r="FS15" i="265"/>
  <c r="FS16" i="265"/>
  <c r="FS18" i="265"/>
  <c r="FS19" i="265"/>
  <c r="FS21" i="265"/>
  <c r="FS10" i="282"/>
  <c r="FS12" i="282"/>
  <c r="FS13" i="282"/>
  <c r="FS23" i="265"/>
  <c r="FS24" i="265"/>
  <c r="FS48" i="286"/>
  <c r="FS49" i="286"/>
  <c r="FS55" i="286"/>
  <c r="FS51" i="286"/>
  <c r="FS52" i="286"/>
  <c r="FS53" i="286"/>
  <c r="FS56" i="286"/>
  <c r="FS57" i="286"/>
  <c r="FS32" i="286"/>
  <c r="FS33" i="286"/>
  <c r="FS80" i="265"/>
  <c r="FS79" i="314"/>
  <c r="FS80" i="314"/>
  <c r="FS81" i="314"/>
  <c r="FS83" i="265"/>
  <c r="FS84" i="265"/>
  <c r="FS33" i="285"/>
  <c r="FS36" i="285"/>
  <c r="FS37" i="285"/>
  <c r="FS76" i="265"/>
  <c r="FS77" i="265"/>
  <c r="FS86" i="265"/>
  <c r="FS100" i="265"/>
  <c r="FS89" i="265"/>
  <c r="FS205" i="280"/>
  <c r="FS206" i="280"/>
  <c r="FS90" i="265"/>
  <c r="FS181" i="280"/>
  <c r="FS165" i="280"/>
  <c r="FS166" i="280"/>
  <c r="FS182" i="280"/>
  <c r="FS183" i="280"/>
  <c r="FS184" i="280"/>
  <c r="FS91" i="265"/>
  <c r="FS87" i="282"/>
  <c r="FS88" i="282"/>
  <c r="FS89" i="282"/>
  <c r="FS90" i="282"/>
  <c r="FS92" i="265"/>
  <c r="FS23" i="286"/>
  <c r="FS24" i="286"/>
  <c r="FS25" i="286"/>
  <c r="FS94" i="265"/>
  <c r="FS95" i="265"/>
  <c r="FS101" i="265"/>
  <c r="FS102" i="265"/>
  <c r="FT30" i="286"/>
  <c r="FS33" i="282"/>
  <c r="FS34" i="282"/>
  <c r="FT31" i="282"/>
  <c r="FT20" i="282"/>
  <c r="FT22" i="282"/>
  <c r="FT44" i="282"/>
  <c r="FT37" i="282"/>
  <c r="FT202" i="280"/>
  <c r="FT229" i="280"/>
  <c r="FT231" i="280"/>
  <c r="FT38" i="282"/>
  <c r="FT40" i="282"/>
  <c r="FT45" i="282"/>
  <c r="FT46" i="282"/>
  <c r="FT48" i="282"/>
  <c r="FT49" i="282"/>
  <c r="FT58" i="282"/>
  <c r="FT54" i="282"/>
  <c r="FS51" i="282"/>
  <c r="FS52" i="282"/>
  <c r="FS77" i="282"/>
  <c r="FS78" i="282"/>
  <c r="FS79" i="282"/>
  <c r="FT76" i="282"/>
  <c r="FT55" i="282"/>
  <c r="FT56" i="282"/>
  <c r="FT59" i="282"/>
  <c r="FT60" i="282"/>
  <c r="FT63" i="282"/>
  <c r="FT65" i="282"/>
  <c r="FT66" i="282"/>
  <c r="FT36" i="265"/>
  <c r="FT37" i="265"/>
  <c r="FT189" i="280"/>
  <c r="FT192" i="280"/>
  <c r="FT195" i="280"/>
  <c r="FT196" i="280"/>
  <c r="FT197" i="280"/>
  <c r="FT43" i="265"/>
  <c r="FT139" i="280"/>
  <c r="FT140" i="280"/>
  <c r="FT143" i="280"/>
  <c r="FT144" i="280"/>
  <c r="FT46" i="265"/>
  <c r="FT48" i="265"/>
  <c r="FT128" i="280"/>
  <c r="FT50" i="265"/>
  <c r="FT104" i="280"/>
  <c r="FT51" i="265"/>
  <c r="FT52" i="265"/>
  <c r="FT45" i="314"/>
  <c r="FT46" i="314"/>
  <c r="FT48" i="314"/>
  <c r="FT50" i="314"/>
  <c r="FT51" i="314"/>
  <c r="FT61" i="314"/>
  <c r="FT35" i="314"/>
  <c r="FT78" i="314"/>
  <c r="FT36" i="314"/>
  <c r="FT38" i="314"/>
  <c r="FT40" i="314"/>
  <c r="FT42" i="314"/>
  <c r="FT62" i="314"/>
  <c r="FT63" i="314"/>
  <c r="FT64" i="314"/>
  <c r="FT54" i="265"/>
  <c r="FT53" i="314"/>
  <c r="FT55" i="314"/>
  <c r="FT57" i="314"/>
  <c r="FT58" i="314"/>
  <c r="FT59" i="314"/>
  <c r="FT70" i="314"/>
  <c r="FT67" i="314"/>
  <c r="FT68" i="314"/>
  <c r="FT71" i="314"/>
  <c r="FT72" i="314"/>
  <c r="FT55" i="265"/>
  <c r="FT56" i="265"/>
  <c r="FT232" i="280"/>
  <c r="FT58" i="265"/>
  <c r="FT59" i="265"/>
  <c r="FT154" i="280"/>
  <c r="FT155" i="280"/>
  <c r="FT156" i="280"/>
  <c r="FT159" i="280"/>
  <c r="FT160" i="280"/>
  <c r="FT161" i="280"/>
  <c r="FT61" i="265"/>
  <c r="FT179" i="280"/>
  <c r="FT173" i="280"/>
  <c r="FT169" i="280"/>
  <c r="FT170" i="280"/>
  <c r="FT171" i="280"/>
  <c r="FT174" i="280"/>
  <c r="FT175" i="280"/>
  <c r="FT176" i="280"/>
  <c r="FT62" i="265"/>
  <c r="FT63" i="265"/>
  <c r="FT66" i="265"/>
  <c r="FT31" i="286"/>
  <c r="FT22" i="286"/>
  <c r="FT47" i="286"/>
  <c r="FT30" i="285"/>
  <c r="FT31" i="285"/>
  <c r="FT15" i="265"/>
  <c r="FT16" i="265"/>
  <c r="FT18" i="265"/>
  <c r="FT19" i="265"/>
  <c r="FT21" i="265"/>
  <c r="FT10" i="282"/>
  <c r="FT12" i="282"/>
  <c r="FT13" i="282"/>
  <c r="FT23" i="265"/>
  <c r="FT24" i="265"/>
  <c r="FT48" i="286"/>
  <c r="FT49" i="286"/>
  <c r="FT55" i="286"/>
  <c r="FT51" i="286"/>
  <c r="FT52" i="286"/>
  <c r="FT53" i="286"/>
  <c r="FT56" i="286"/>
  <c r="FT57" i="286"/>
  <c r="FT32" i="286"/>
  <c r="FT33" i="286"/>
  <c r="FT80" i="265"/>
  <c r="FT79" i="314"/>
  <c r="FT80" i="314"/>
  <c r="FT81" i="314"/>
  <c r="FT83" i="265"/>
  <c r="FT84" i="265"/>
  <c r="FT33" i="285"/>
  <c r="FT36" i="285"/>
  <c r="FT37" i="285"/>
  <c r="FT76" i="265"/>
  <c r="FT77" i="265"/>
  <c r="FT86" i="265"/>
  <c r="FT100" i="265"/>
  <c r="FT89" i="265"/>
  <c r="FT205" i="280"/>
  <c r="FT206" i="280"/>
  <c r="FT90" i="265"/>
  <c r="FT181" i="280"/>
  <c r="FT165" i="280"/>
  <c r="FT166" i="280"/>
  <c r="FT182" i="280"/>
  <c r="FT183" i="280"/>
  <c r="FT184" i="280"/>
  <c r="FT91" i="265"/>
  <c r="FT87" i="282"/>
  <c r="FT88" i="282"/>
  <c r="FT89" i="282"/>
  <c r="FT90" i="282"/>
  <c r="FT92" i="265"/>
  <c r="FT23" i="286"/>
  <c r="FT24" i="286"/>
  <c r="FT25" i="286"/>
  <c r="FT94" i="265"/>
  <c r="FT95" i="265"/>
  <c r="FT101" i="265"/>
  <c r="FT102" i="265"/>
  <c r="FU30" i="286"/>
  <c r="FT33" i="282"/>
  <c r="FT34" i="282"/>
  <c r="FU31" i="282"/>
  <c r="FU20" i="282"/>
  <c r="FU22" i="282"/>
  <c r="FU44" i="282"/>
  <c r="FU37" i="282"/>
  <c r="FU202" i="280"/>
  <c r="FU229" i="280"/>
  <c r="FU231" i="280"/>
  <c r="FU38" i="282"/>
  <c r="FU40" i="282"/>
  <c r="FU45" i="282"/>
  <c r="FU46" i="282"/>
  <c r="FU48" i="282"/>
  <c r="FU49" i="282"/>
  <c r="FU58" i="282"/>
  <c r="FU54" i="282"/>
  <c r="FT51" i="282"/>
  <c r="FT52" i="282"/>
  <c r="FT77" i="282"/>
  <c r="FT78" i="282"/>
  <c r="FT79" i="282"/>
  <c r="FU76" i="282"/>
  <c r="FU55" i="282"/>
  <c r="FU56" i="282"/>
  <c r="FU59" i="282"/>
  <c r="FU60" i="282"/>
  <c r="FU63" i="282"/>
  <c r="FU65" i="282"/>
  <c r="FU66" i="282"/>
  <c r="FU36" i="265"/>
  <c r="FU37" i="265"/>
  <c r="FU189" i="280"/>
  <c r="FU192" i="280"/>
  <c r="FU195" i="280"/>
  <c r="FU196" i="280"/>
  <c r="FU197" i="280"/>
  <c r="FU43" i="265"/>
  <c r="FU139" i="280"/>
  <c r="FU140" i="280"/>
  <c r="FU143" i="280"/>
  <c r="FU144" i="280"/>
  <c r="FU46" i="265"/>
  <c r="FU48" i="265"/>
  <c r="FU128" i="280"/>
  <c r="FU50" i="265"/>
  <c r="FU104" i="280"/>
  <c r="FU51" i="265"/>
  <c r="FU52" i="265"/>
  <c r="FU45" i="314"/>
  <c r="FU46" i="314"/>
  <c r="FU48" i="314"/>
  <c r="FU50" i="314"/>
  <c r="FU51" i="314"/>
  <c r="FU61" i="314"/>
  <c r="FU35" i="314"/>
  <c r="FU78" i="314"/>
  <c r="FU36" i="314"/>
  <c r="FU38" i="314"/>
  <c r="FU40" i="314"/>
  <c r="FU42" i="314"/>
  <c r="FU62" i="314"/>
  <c r="FU63" i="314"/>
  <c r="FU64" i="314"/>
  <c r="FU54" i="265"/>
  <c r="FU53" i="314"/>
  <c r="FU55" i="314"/>
  <c r="FU57" i="314"/>
  <c r="FU58" i="314"/>
  <c r="FU59" i="314"/>
  <c r="FU70" i="314"/>
  <c r="FU67" i="314"/>
  <c r="FU68" i="314"/>
  <c r="FU71" i="314"/>
  <c r="FU72" i="314"/>
  <c r="FU55" i="265"/>
  <c r="FU56" i="265"/>
  <c r="FU232" i="280"/>
  <c r="FU58" i="265"/>
  <c r="FU59" i="265"/>
  <c r="FU154" i="280"/>
  <c r="FU155" i="280"/>
  <c r="FU156" i="280"/>
  <c r="FU159" i="280"/>
  <c r="FU160" i="280"/>
  <c r="FU161" i="280"/>
  <c r="FU61" i="265"/>
  <c r="FU179" i="280"/>
  <c r="FU173" i="280"/>
  <c r="FU169" i="280"/>
  <c r="FU170" i="280"/>
  <c r="FU171" i="280"/>
  <c r="FU174" i="280"/>
  <c r="FU175" i="280"/>
  <c r="FU176" i="280"/>
  <c r="FU62" i="265"/>
  <c r="FU63" i="265"/>
  <c r="FU66" i="265"/>
  <c r="FU31" i="286"/>
  <c r="FU22" i="286"/>
  <c r="FU47" i="286"/>
  <c r="FU30" i="285"/>
  <c r="FU31" i="285"/>
  <c r="FU15" i="265"/>
  <c r="FU16" i="265"/>
  <c r="FU18" i="265"/>
  <c r="FU19" i="265"/>
  <c r="FU21" i="265"/>
  <c r="FU10" i="282"/>
  <c r="FU12" i="282"/>
  <c r="FU13" i="282"/>
  <c r="FU23" i="265"/>
  <c r="FU24" i="265"/>
  <c r="FU48" i="286"/>
  <c r="FU49" i="286"/>
  <c r="FU55" i="286"/>
  <c r="FU51" i="286"/>
  <c r="FU52" i="286"/>
  <c r="FU53" i="286"/>
  <c r="FU56" i="286"/>
  <c r="FU57" i="286"/>
  <c r="FU32" i="286"/>
  <c r="FU33" i="286"/>
  <c r="FU80" i="265"/>
  <c r="FU79" i="314"/>
  <c r="FU80" i="314"/>
  <c r="FU81" i="314"/>
  <c r="FU83" i="265"/>
  <c r="FU84" i="265"/>
  <c r="FU33" i="285"/>
  <c r="FU36" i="285"/>
  <c r="FU37" i="285"/>
  <c r="FU76" i="265"/>
  <c r="FU77" i="265"/>
  <c r="FU86" i="265"/>
  <c r="FU100" i="265"/>
  <c r="FU89" i="265"/>
  <c r="FU205" i="280"/>
  <c r="FU206" i="280"/>
  <c r="FU90" i="265"/>
  <c r="FU181" i="280"/>
  <c r="FU165" i="280"/>
  <c r="FU166" i="280"/>
  <c r="FU182" i="280"/>
  <c r="FU183" i="280"/>
  <c r="FU184" i="280"/>
  <c r="FU91" i="265"/>
  <c r="FU87" i="282"/>
  <c r="FU88" i="282"/>
  <c r="FU89" i="282"/>
  <c r="FU90" i="282"/>
  <c r="FU92" i="265"/>
  <c r="FU23" i="286"/>
  <c r="FU24" i="286"/>
  <c r="FU25" i="286"/>
  <c r="FU94" i="265"/>
  <c r="FU95" i="265"/>
  <c r="FU101" i="265"/>
  <c r="FU102" i="265"/>
  <c r="FV30" i="286"/>
  <c r="FU33" i="282"/>
  <c r="FU34" i="282"/>
  <c r="FV31" i="282"/>
  <c r="FV20" i="282"/>
  <c r="FV22" i="282"/>
  <c r="FV44" i="282"/>
  <c r="FV37" i="282"/>
  <c r="FV202" i="280"/>
  <c r="FV229" i="280"/>
  <c r="FV231" i="280"/>
  <c r="FV38" i="282"/>
  <c r="FV40" i="282"/>
  <c r="FV45" i="282"/>
  <c r="FV46" i="282"/>
  <c r="FV48" i="282"/>
  <c r="FV49" i="282"/>
  <c r="FV58" i="282"/>
  <c r="FV54" i="282"/>
  <c r="FU51" i="282"/>
  <c r="FU52" i="282"/>
  <c r="FU77" i="282"/>
  <c r="FU78" i="282"/>
  <c r="FU79" i="282"/>
  <c r="FV76" i="282"/>
  <c r="FV55" i="282"/>
  <c r="FV56" i="282"/>
  <c r="FV59" i="282"/>
  <c r="FV60" i="282"/>
  <c r="FV63" i="282"/>
  <c r="FV65" i="282"/>
  <c r="FV66" i="282"/>
  <c r="FV36" i="265"/>
  <c r="FV37" i="265"/>
  <c r="FV189" i="280"/>
  <c r="FV192" i="280"/>
  <c r="FV195" i="280"/>
  <c r="FV196" i="280"/>
  <c r="FV197" i="280"/>
  <c r="FV43" i="265"/>
  <c r="FV139" i="280"/>
  <c r="FV140" i="280"/>
  <c r="FV143" i="280"/>
  <c r="FV144" i="280"/>
  <c r="FV46" i="265"/>
  <c r="FV48" i="265"/>
  <c r="FV128" i="280"/>
  <c r="FV50" i="265"/>
  <c r="FV104" i="280"/>
  <c r="FV51" i="265"/>
  <c r="FV52" i="265"/>
  <c r="FV45" i="314"/>
  <c r="FV46" i="314"/>
  <c r="FV48" i="314"/>
  <c r="FV50" i="314"/>
  <c r="FV51" i="314"/>
  <c r="FV61" i="314"/>
  <c r="FV35" i="314"/>
  <c r="FV78" i="314"/>
  <c r="FV36" i="314"/>
  <c r="FV38" i="314"/>
  <c r="FV40" i="314"/>
  <c r="FV42" i="314"/>
  <c r="FV62" i="314"/>
  <c r="FV63" i="314"/>
  <c r="FV64" i="314"/>
  <c r="FV54" i="265"/>
  <c r="FV53" i="314"/>
  <c r="FV55" i="314"/>
  <c r="FV57" i="314"/>
  <c r="FV58" i="314"/>
  <c r="FV59" i="314"/>
  <c r="FV70" i="314"/>
  <c r="FV67" i="314"/>
  <c r="FV68" i="314"/>
  <c r="FV71" i="314"/>
  <c r="FV72" i="314"/>
  <c r="FV55" i="265"/>
  <c r="FV56" i="265"/>
  <c r="FV232" i="280"/>
  <c r="FV58" i="265"/>
  <c r="FV59" i="265"/>
  <c r="FV154" i="280"/>
  <c r="FV155" i="280"/>
  <c r="FV156" i="280"/>
  <c r="FV159" i="280"/>
  <c r="FV160" i="280"/>
  <c r="FV161" i="280"/>
  <c r="FV61" i="265"/>
  <c r="FV179" i="280"/>
  <c r="FV173" i="280"/>
  <c r="FV169" i="280"/>
  <c r="FV170" i="280"/>
  <c r="FV171" i="280"/>
  <c r="FV174" i="280"/>
  <c r="FV175" i="280"/>
  <c r="FV176" i="280"/>
  <c r="FV62" i="265"/>
  <c r="FV63" i="265"/>
  <c r="FV66" i="265"/>
  <c r="FV31" i="286"/>
  <c r="FV22" i="286"/>
  <c r="FV47" i="286"/>
  <c r="FV30" i="285"/>
  <c r="FV31" i="285"/>
  <c r="FV15" i="265"/>
  <c r="FV16" i="265"/>
  <c r="FV18" i="265"/>
  <c r="FV19" i="265"/>
  <c r="FV21" i="265"/>
  <c r="FV10" i="282"/>
  <c r="FV12" i="282"/>
  <c r="FV13" i="282"/>
  <c r="FV23" i="265"/>
  <c r="FV24" i="265"/>
  <c r="FV48" i="286"/>
  <c r="FV49" i="286"/>
  <c r="FV55" i="286"/>
  <c r="FV51" i="286"/>
  <c r="FV52" i="286"/>
  <c r="FV53" i="286"/>
  <c r="FV56" i="286"/>
  <c r="FV57" i="286"/>
  <c r="FV32" i="286"/>
  <c r="FV33" i="286"/>
  <c r="FV80" i="265"/>
  <c r="FV79" i="314"/>
  <c r="FV80" i="314"/>
  <c r="FV81" i="314"/>
  <c r="FV83" i="265"/>
  <c r="FV84" i="265"/>
  <c r="FV33" i="285"/>
  <c r="FV36" i="285"/>
  <c r="FV37" i="285"/>
  <c r="FV76" i="265"/>
  <c r="FV77" i="265"/>
  <c r="FV86" i="265"/>
  <c r="FV100" i="265"/>
  <c r="FV89" i="265"/>
  <c r="FV205" i="280"/>
  <c r="FV206" i="280"/>
  <c r="FV90" i="265"/>
  <c r="FV181" i="280"/>
  <c r="FV165" i="280"/>
  <c r="FV166" i="280"/>
  <c r="FV182" i="280"/>
  <c r="FV183" i="280"/>
  <c r="FV184" i="280"/>
  <c r="FV91" i="265"/>
  <c r="FV87" i="282"/>
  <c r="FV88" i="282"/>
  <c r="FV89" i="282"/>
  <c r="FV90" i="282"/>
  <c r="FV92" i="265"/>
  <c r="FV23" i="286"/>
  <c r="FV24" i="286"/>
  <c r="FV25" i="286"/>
  <c r="FV94" i="265"/>
  <c r="FV95" i="265"/>
  <c r="FV101" i="265"/>
  <c r="FV102" i="265"/>
  <c r="FW30" i="286"/>
  <c r="FV33" i="282"/>
  <c r="FV34" i="282"/>
  <c r="FW31" i="282"/>
  <c r="FW20" i="282"/>
  <c r="FW22" i="282"/>
  <c r="FW44" i="282"/>
  <c r="FW37" i="282"/>
  <c r="FW202" i="280"/>
  <c r="FW229" i="280"/>
  <c r="FW231" i="280"/>
  <c r="FW38" i="282"/>
  <c r="FW40" i="282"/>
  <c r="FW45" i="282"/>
  <c r="FW46" i="282"/>
  <c r="FW48" i="282"/>
  <c r="FW49" i="282"/>
  <c r="FW58" i="282"/>
  <c r="FW54" i="282"/>
  <c r="FV51" i="282"/>
  <c r="FV52" i="282"/>
  <c r="FV77" i="282"/>
  <c r="FV78" i="282"/>
  <c r="FV79" i="282"/>
  <c r="FW76" i="282"/>
  <c r="FW55" i="282"/>
  <c r="FW56" i="282"/>
  <c r="FW59" i="282"/>
  <c r="FW60" i="282"/>
  <c r="FW63" i="282"/>
  <c r="FW65" i="282"/>
  <c r="FW66" i="282"/>
  <c r="FW36" i="265"/>
  <c r="FW37" i="265"/>
  <c r="FW189" i="280"/>
  <c r="FW192" i="280"/>
  <c r="FW195" i="280"/>
  <c r="FW196" i="280"/>
  <c r="FW197" i="280"/>
  <c r="FW43" i="265"/>
  <c r="FW139" i="280"/>
  <c r="FW140" i="280"/>
  <c r="FW143" i="280"/>
  <c r="FW144" i="280"/>
  <c r="FW46" i="265"/>
  <c r="FW48" i="265"/>
  <c r="FW128" i="280"/>
  <c r="FW50" i="265"/>
  <c r="FW104" i="280"/>
  <c r="FW51" i="265"/>
  <c r="FW52" i="265"/>
  <c r="FW45" i="314"/>
  <c r="FW46" i="314"/>
  <c r="FW48" i="314"/>
  <c r="FW50" i="314"/>
  <c r="FW51" i="314"/>
  <c r="FW61" i="314"/>
  <c r="FW35" i="314"/>
  <c r="FW78" i="314"/>
  <c r="FW36" i="314"/>
  <c r="FW38" i="314"/>
  <c r="FW40" i="314"/>
  <c r="FW42" i="314"/>
  <c r="FW62" i="314"/>
  <c r="FW63" i="314"/>
  <c r="FW64" i="314"/>
  <c r="FW54" i="265"/>
  <c r="FW53" i="314"/>
  <c r="FW55" i="314"/>
  <c r="FW57" i="314"/>
  <c r="FW58" i="314"/>
  <c r="FW59" i="314"/>
  <c r="FW70" i="314"/>
  <c r="FW67" i="314"/>
  <c r="FW68" i="314"/>
  <c r="FW71" i="314"/>
  <c r="FW72" i="314"/>
  <c r="FW55" i="265"/>
  <c r="FW56" i="265"/>
  <c r="FW232" i="280"/>
  <c r="FW58" i="265"/>
  <c r="FW59" i="265"/>
  <c r="FW154" i="280"/>
  <c r="FW155" i="280"/>
  <c r="FW156" i="280"/>
  <c r="FW159" i="280"/>
  <c r="FW160" i="280"/>
  <c r="FW161" i="280"/>
  <c r="FW61" i="265"/>
  <c r="FW179" i="280"/>
  <c r="FW173" i="280"/>
  <c r="FW169" i="280"/>
  <c r="FW170" i="280"/>
  <c r="FW171" i="280"/>
  <c r="FW174" i="280"/>
  <c r="FW175" i="280"/>
  <c r="FW176" i="280"/>
  <c r="FW62" i="265"/>
  <c r="FW63" i="265"/>
  <c r="FW66" i="265"/>
  <c r="FW31" i="286"/>
  <c r="FW22" i="286"/>
  <c r="FW47" i="286"/>
  <c r="FW30" i="285"/>
  <c r="FW31" i="285"/>
  <c r="FW15" i="265"/>
  <c r="FW16" i="265"/>
  <c r="FW18" i="265"/>
  <c r="FW19" i="265"/>
  <c r="FW21" i="265"/>
  <c r="FW10" i="282"/>
  <c r="FW12" i="282"/>
  <c r="FW13" i="282"/>
  <c r="FW23" i="265"/>
  <c r="FW24" i="265"/>
  <c r="FW48" i="286"/>
  <c r="FW49" i="286"/>
  <c r="FW55" i="286"/>
  <c r="FW51" i="286"/>
  <c r="FW52" i="286"/>
  <c r="FW53" i="286"/>
  <c r="FW56" i="286"/>
  <c r="FW57" i="286"/>
  <c r="FW32" i="286"/>
  <c r="FW33" i="286"/>
  <c r="FW80" i="265"/>
  <c r="FW79" i="314"/>
  <c r="FW80" i="314"/>
  <c r="FW81" i="314"/>
  <c r="FW83" i="265"/>
  <c r="FW84" i="265"/>
  <c r="FW33" i="285"/>
  <c r="FW36" i="285"/>
  <c r="FW37" i="285"/>
  <c r="FW76" i="265"/>
  <c r="FW77" i="265"/>
  <c r="FW86" i="265"/>
  <c r="FW100" i="265"/>
  <c r="FW89" i="265"/>
  <c r="FW205" i="280"/>
  <c r="FW206" i="280"/>
  <c r="FW90" i="265"/>
  <c r="FW181" i="280"/>
  <c r="FW165" i="280"/>
  <c r="FW166" i="280"/>
  <c r="FW182" i="280"/>
  <c r="FW183" i="280"/>
  <c r="FW184" i="280"/>
  <c r="FW91" i="265"/>
  <c r="FW87" i="282"/>
  <c r="FW88" i="282"/>
  <c r="FW89" i="282"/>
  <c r="FW90" i="282"/>
  <c r="FW92" i="265"/>
  <c r="FW23" i="286"/>
  <c r="FW24" i="286"/>
  <c r="FW25" i="286"/>
  <c r="FW94" i="265"/>
  <c r="FW95" i="265"/>
  <c r="FW101" i="265"/>
  <c r="FW102" i="265"/>
  <c r="FX30" i="286"/>
  <c r="FW33" i="282"/>
  <c r="FW34" i="282"/>
  <c r="FX31" i="282"/>
  <c r="FX20" i="282"/>
  <c r="FX22" i="282"/>
  <c r="FX44" i="282"/>
  <c r="FX37" i="282"/>
  <c r="FX202" i="280"/>
  <c r="FX229" i="280"/>
  <c r="FX231" i="280"/>
  <c r="FX38" i="282"/>
  <c r="FX40" i="282"/>
  <c r="FX45" i="282"/>
  <c r="FX46" i="282"/>
  <c r="FX48" i="282"/>
  <c r="FX49" i="282"/>
  <c r="FX58" i="282"/>
  <c r="FX54" i="282"/>
  <c r="FW51" i="282"/>
  <c r="FW52" i="282"/>
  <c r="FW77" i="282"/>
  <c r="FW78" i="282"/>
  <c r="FW79" i="282"/>
  <c r="FX76" i="282"/>
  <c r="FX55" i="282"/>
  <c r="FX56" i="282"/>
  <c r="FX59" i="282"/>
  <c r="FX60" i="282"/>
  <c r="FX63" i="282"/>
  <c r="FX65" i="282"/>
  <c r="FX66" i="282"/>
  <c r="FX36" i="265"/>
  <c r="FX37" i="265"/>
  <c r="FX189" i="280"/>
  <c r="FX192" i="280"/>
  <c r="FX195" i="280"/>
  <c r="FX196" i="280"/>
  <c r="FX197" i="280"/>
  <c r="FX43" i="265"/>
  <c r="FX139" i="280"/>
  <c r="FX140" i="280"/>
  <c r="FX143" i="280"/>
  <c r="FX144" i="280"/>
  <c r="FX46" i="265"/>
  <c r="FX48" i="265"/>
  <c r="FX128" i="280"/>
  <c r="FX50" i="265"/>
  <c r="FX104" i="280"/>
  <c r="FX51" i="265"/>
  <c r="FX52" i="265"/>
  <c r="FX45" i="314"/>
  <c r="FX46" i="314"/>
  <c r="FX48" i="314"/>
  <c r="FX50" i="314"/>
  <c r="FX51" i="314"/>
  <c r="FX61" i="314"/>
  <c r="FX35" i="314"/>
  <c r="FX78" i="314"/>
  <c r="FX36" i="314"/>
  <c r="FX38" i="314"/>
  <c r="FX40" i="314"/>
  <c r="FX42" i="314"/>
  <c r="FX62" i="314"/>
  <c r="FX63" i="314"/>
  <c r="FX64" i="314"/>
  <c r="FX54" i="265"/>
  <c r="FX53" i="314"/>
  <c r="FX55" i="314"/>
  <c r="FX57" i="314"/>
  <c r="FX58" i="314"/>
  <c r="FX59" i="314"/>
  <c r="FX70" i="314"/>
  <c r="FX67" i="314"/>
  <c r="FX68" i="314"/>
  <c r="FX71" i="314"/>
  <c r="FX72" i="314"/>
  <c r="FX55" i="265"/>
  <c r="FX56" i="265"/>
  <c r="FX232" i="280"/>
  <c r="FX58" i="265"/>
  <c r="FX59" i="265"/>
  <c r="FX154" i="280"/>
  <c r="FX155" i="280"/>
  <c r="FX156" i="280"/>
  <c r="FX159" i="280"/>
  <c r="FX160" i="280"/>
  <c r="FX161" i="280"/>
  <c r="FX61" i="265"/>
  <c r="FX179" i="280"/>
  <c r="FX173" i="280"/>
  <c r="FX169" i="280"/>
  <c r="FX170" i="280"/>
  <c r="FX171" i="280"/>
  <c r="FX174" i="280"/>
  <c r="FX175" i="280"/>
  <c r="FX176" i="280"/>
  <c r="FX62" i="265"/>
  <c r="FX63" i="265"/>
  <c r="FX66" i="265"/>
  <c r="FX31" i="286"/>
  <c r="FX22" i="286"/>
  <c r="FX47" i="286"/>
  <c r="FX30" i="285"/>
  <c r="FX31" i="285"/>
  <c r="FX15" i="265"/>
  <c r="FX16" i="265"/>
  <c r="FX18" i="265"/>
  <c r="FX19" i="265"/>
  <c r="FX21" i="265"/>
  <c r="FX10" i="282"/>
  <c r="FX12" i="282"/>
  <c r="FX13" i="282"/>
  <c r="FX23" i="265"/>
  <c r="FX24" i="265"/>
  <c r="FX48" i="286"/>
  <c r="FX49" i="286"/>
  <c r="FX55" i="286"/>
  <c r="FX51" i="286"/>
  <c r="FX52" i="286"/>
  <c r="FX53" i="286"/>
  <c r="FX56" i="286"/>
  <c r="FX57" i="286"/>
  <c r="FX32" i="286"/>
  <c r="FX33" i="286"/>
  <c r="FX80" i="265"/>
  <c r="FX79" i="314"/>
  <c r="FX80" i="314"/>
  <c r="FX81" i="314"/>
  <c r="FX83" i="265"/>
  <c r="FX84" i="265"/>
  <c r="FX33" i="285"/>
  <c r="FX36" i="285"/>
  <c r="FX37" i="285"/>
  <c r="FX76" i="265"/>
  <c r="FX77" i="265"/>
  <c r="FX86" i="265"/>
  <c r="FX100" i="265"/>
  <c r="FX89" i="265"/>
  <c r="FX205" i="280"/>
  <c r="FX206" i="280"/>
  <c r="FX90" i="265"/>
  <c r="FX181" i="280"/>
  <c r="FX165" i="280"/>
  <c r="FX166" i="280"/>
  <c r="FX182" i="280"/>
  <c r="FX183" i="280"/>
  <c r="FX184" i="280"/>
  <c r="FX91" i="265"/>
  <c r="FX87" i="282"/>
  <c r="FX88" i="282"/>
  <c r="FX89" i="282"/>
  <c r="FX90" i="282"/>
  <c r="FX92" i="265"/>
  <c r="FX23" i="286"/>
  <c r="FX24" i="286"/>
  <c r="FX25" i="286"/>
  <c r="FX94" i="265"/>
  <c r="FX95" i="265"/>
  <c r="FX101" i="265"/>
  <c r="FX102" i="265"/>
  <c r="FY30" i="286"/>
  <c r="FX33" i="282"/>
  <c r="FX34" i="282"/>
  <c r="FY31" i="282"/>
  <c r="FY20" i="282"/>
  <c r="FY22" i="282"/>
  <c r="FY44" i="282"/>
  <c r="FY37" i="282"/>
  <c r="FY202" i="280"/>
  <c r="FY229" i="280"/>
  <c r="FY231" i="280"/>
  <c r="FY38" i="282"/>
  <c r="FY40" i="282"/>
  <c r="FY45" i="282"/>
  <c r="FY46" i="282"/>
  <c r="FY48" i="282"/>
  <c r="FY49" i="282"/>
  <c r="FY58" i="282"/>
  <c r="FY54" i="282"/>
  <c r="FX51" i="282"/>
  <c r="FX52" i="282"/>
  <c r="FX77" i="282"/>
  <c r="FX78" i="282"/>
  <c r="FX79" i="282"/>
  <c r="FY76" i="282"/>
  <c r="FY55" i="282"/>
  <c r="FY56" i="282"/>
  <c r="FY59" i="282"/>
  <c r="FY60" i="282"/>
  <c r="FY63" i="282"/>
  <c r="FY65" i="282"/>
  <c r="FY66" i="282"/>
  <c r="FY36" i="265"/>
  <c r="FY37" i="265"/>
  <c r="FY189" i="280"/>
  <c r="FY192" i="280"/>
  <c r="FY195" i="280"/>
  <c r="FY196" i="280"/>
  <c r="FY197" i="280"/>
  <c r="FY43" i="265"/>
  <c r="FY139" i="280"/>
  <c r="FY140" i="280"/>
  <c r="FY143" i="280"/>
  <c r="FY144" i="280"/>
  <c r="FY46" i="265"/>
  <c r="FY48" i="265"/>
  <c r="FY128" i="280"/>
  <c r="FY50" i="265"/>
  <c r="FY104" i="280"/>
  <c r="FY51" i="265"/>
  <c r="FY52" i="265"/>
  <c r="FY45" i="314"/>
  <c r="FY46" i="314"/>
  <c r="FY48" i="314"/>
  <c r="FY50" i="314"/>
  <c r="FY51" i="314"/>
  <c r="FY61" i="314"/>
  <c r="FY35" i="314"/>
  <c r="FY78" i="314"/>
  <c r="FY36" i="314"/>
  <c r="FY38" i="314"/>
  <c r="FY40" i="314"/>
  <c r="FY42" i="314"/>
  <c r="FY62" i="314"/>
  <c r="FY63" i="314"/>
  <c r="FY64" i="314"/>
  <c r="FY54" i="265"/>
  <c r="FY53" i="314"/>
  <c r="FY55" i="314"/>
  <c r="FY57" i="314"/>
  <c r="FY58" i="314"/>
  <c r="FY59" i="314"/>
  <c r="FY70" i="314"/>
  <c r="FY67" i="314"/>
  <c r="FY68" i="314"/>
  <c r="FY71" i="314"/>
  <c r="FY72" i="314"/>
  <c r="FY55" i="265"/>
  <c r="FY56" i="265"/>
  <c r="FY232" i="280"/>
  <c r="FY58" i="265"/>
  <c r="FY59" i="265"/>
  <c r="FY154" i="280"/>
  <c r="FY155" i="280"/>
  <c r="FY156" i="280"/>
  <c r="FY159" i="280"/>
  <c r="FY160" i="280"/>
  <c r="FY161" i="280"/>
  <c r="FY61" i="265"/>
  <c r="FY179" i="280"/>
  <c r="FY173" i="280"/>
  <c r="FY169" i="280"/>
  <c r="FY170" i="280"/>
  <c r="FY171" i="280"/>
  <c r="FY174" i="280"/>
  <c r="FY175" i="280"/>
  <c r="FY176" i="280"/>
  <c r="FY62" i="265"/>
  <c r="FY63" i="265"/>
  <c r="FY66" i="265"/>
  <c r="FY31" i="286"/>
  <c r="FY22" i="286"/>
  <c r="FY47" i="286"/>
  <c r="FY30" i="285"/>
  <c r="FY31" i="285"/>
  <c r="FY15" i="265"/>
  <c r="FY16" i="265"/>
  <c r="FY18" i="265"/>
  <c r="FY19" i="265"/>
  <c r="FY21" i="265"/>
  <c r="FY10" i="282"/>
  <c r="FY12" i="282"/>
  <c r="FY13" i="282"/>
  <c r="FY23" i="265"/>
  <c r="FY24" i="265"/>
  <c r="FY48" i="286"/>
  <c r="FY49" i="286"/>
  <c r="FY55" i="286"/>
  <c r="FY51" i="286"/>
  <c r="FY52" i="286"/>
  <c r="FY53" i="286"/>
  <c r="FY56" i="286"/>
  <c r="FY57" i="286"/>
  <c r="FY32" i="286"/>
  <c r="FY33" i="286"/>
  <c r="FY80" i="265"/>
  <c r="FY79" i="314"/>
  <c r="FY80" i="314"/>
  <c r="FY81" i="314"/>
  <c r="FY83" i="265"/>
  <c r="FY84" i="265"/>
  <c r="FY33" i="285"/>
  <c r="FY36" i="285"/>
  <c r="FY37" i="285"/>
  <c r="FY76" i="265"/>
  <c r="FY77" i="265"/>
  <c r="FY86" i="265"/>
  <c r="FY100" i="265"/>
  <c r="FY89" i="265"/>
  <c r="FY205" i="280"/>
  <c r="FY206" i="280"/>
  <c r="FY90" i="265"/>
  <c r="FY181" i="280"/>
  <c r="FY165" i="280"/>
  <c r="FY166" i="280"/>
  <c r="FY182" i="280"/>
  <c r="FY183" i="280"/>
  <c r="FY184" i="280"/>
  <c r="FY91" i="265"/>
  <c r="FY87" i="282"/>
  <c r="FY88" i="282"/>
  <c r="FY89" i="282"/>
  <c r="FY90" i="282"/>
  <c r="FY92" i="265"/>
  <c r="FY23" i="286"/>
  <c r="FY24" i="286"/>
  <c r="FY25" i="286"/>
  <c r="FY94" i="265"/>
  <c r="FY95" i="265"/>
  <c r="FY101" i="265"/>
  <c r="FY102" i="265"/>
  <c r="FZ30" i="286"/>
  <c r="FY33" i="282"/>
  <c r="FY34" i="282"/>
  <c r="FZ31" i="282"/>
  <c r="FZ20" i="282"/>
  <c r="FZ22" i="282"/>
  <c r="FZ44" i="282"/>
  <c r="FZ37" i="282"/>
  <c r="FZ202" i="280"/>
  <c r="FZ229" i="280"/>
  <c r="FZ231" i="280"/>
  <c r="FZ38" i="282"/>
  <c r="FZ40" i="282"/>
  <c r="FZ45" i="282"/>
  <c r="FZ46" i="282"/>
  <c r="FZ48" i="282"/>
  <c r="FZ49" i="282"/>
  <c r="FZ58" i="282"/>
  <c r="FZ54" i="282"/>
  <c r="FY51" i="282"/>
  <c r="FY52" i="282"/>
  <c r="FY77" i="282"/>
  <c r="FY78" i="282"/>
  <c r="FY79" i="282"/>
  <c r="FZ76" i="282"/>
  <c r="FZ55" i="282"/>
  <c r="FZ56" i="282"/>
  <c r="FZ59" i="282"/>
  <c r="FZ60" i="282"/>
  <c r="FZ63" i="282"/>
  <c r="FZ65" i="282"/>
  <c r="FZ66" i="282"/>
  <c r="FZ36" i="265"/>
  <c r="FZ37" i="265"/>
  <c r="FZ189" i="280"/>
  <c r="FZ192" i="280"/>
  <c r="FZ195" i="280"/>
  <c r="FZ196" i="280"/>
  <c r="FZ197" i="280"/>
  <c r="FZ43" i="265"/>
  <c r="FZ139" i="280"/>
  <c r="FZ140" i="280"/>
  <c r="FZ143" i="280"/>
  <c r="FZ144" i="280"/>
  <c r="FZ46" i="265"/>
  <c r="FZ48" i="265"/>
  <c r="FZ128" i="280"/>
  <c r="FZ50" i="265"/>
  <c r="FZ104" i="280"/>
  <c r="FZ51" i="265"/>
  <c r="FZ52" i="265"/>
  <c r="FZ45" i="314"/>
  <c r="FZ46" i="314"/>
  <c r="FZ48" i="314"/>
  <c r="FZ50" i="314"/>
  <c r="FZ51" i="314"/>
  <c r="FZ61" i="314"/>
  <c r="FZ35" i="314"/>
  <c r="FZ78" i="314"/>
  <c r="FZ36" i="314"/>
  <c r="FZ38" i="314"/>
  <c r="FZ40" i="314"/>
  <c r="FZ42" i="314"/>
  <c r="FZ62" i="314"/>
  <c r="FZ63" i="314"/>
  <c r="FZ64" i="314"/>
  <c r="FZ54" i="265"/>
  <c r="FZ53" i="314"/>
  <c r="FZ55" i="314"/>
  <c r="FZ57" i="314"/>
  <c r="FZ58" i="314"/>
  <c r="FZ59" i="314"/>
  <c r="FZ70" i="314"/>
  <c r="FZ67" i="314"/>
  <c r="FZ68" i="314"/>
  <c r="FZ71" i="314"/>
  <c r="FZ72" i="314"/>
  <c r="FZ55" i="265"/>
  <c r="FZ56" i="265"/>
  <c r="FZ232" i="280"/>
  <c r="FZ58" i="265"/>
  <c r="FZ59" i="265"/>
  <c r="FZ154" i="280"/>
  <c r="FZ155" i="280"/>
  <c r="FZ156" i="280"/>
  <c r="FZ159" i="280"/>
  <c r="FZ160" i="280"/>
  <c r="FZ161" i="280"/>
  <c r="FZ61" i="265"/>
  <c r="FZ179" i="280"/>
  <c r="FZ173" i="280"/>
  <c r="FZ169" i="280"/>
  <c r="FZ170" i="280"/>
  <c r="FZ171" i="280"/>
  <c r="FZ174" i="280"/>
  <c r="FZ175" i="280"/>
  <c r="FZ176" i="280"/>
  <c r="FZ62" i="265"/>
  <c r="FZ63" i="265"/>
  <c r="FZ66" i="265"/>
  <c r="FZ31" i="286"/>
  <c r="FZ22" i="286"/>
  <c r="FZ47" i="286"/>
  <c r="FZ30" i="285"/>
  <c r="FZ31" i="285"/>
  <c r="FZ15" i="265"/>
  <c r="FZ16" i="265"/>
  <c r="FZ18" i="265"/>
  <c r="FZ19" i="265"/>
  <c r="FZ21" i="265"/>
  <c r="FZ10" i="282"/>
  <c r="FZ12" i="282"/>
  <c r="FZ13" i="282"/>
  <c r="FZ23" i="265"/>
  <c r="FZ24" i="265"/>
  <c r="FZ48" i="286"/>
  <c r="FZ49" i="286"/>
  <c r="FZ55" i="286"/>
  <c r="FZ51" i="286"/>
  <c r="FZ52" i="286"/>
  <c r="FZ53" i="286"/>
  <c r="FZ56" i="286"/>
  <c r="FZ57" i="286"/>
  <c r="FZ32" i="286"/>
  <c r="FZ33" i="286"/>
  <c r="FZ80" i="265"/>
  <c r="FZ79" i="314"/>
  <c r="FZ80" i="314"/>
  <c r="FZ81" i="314"/>
  <c r="FZ83" i="265"/>
  <c r="FZ84" i="265"/>
  <c r="FZ33" i="285"/>
  <c r="FZ36" i="285"/>
  <c r="FZ37" i="285"/>
  <c r="FZ76" i="265"/>
  <c r="FZ77" i="265"/>
  <c r="FZ86" i="265"/>
  <c r="FZ100" i="265"/>
  <c r="FZ89" i="265"/>
  <c r="FZ205" i="280"/>
  <c r="FZ206" i="280"/>
  <c r="FZ90" i="265"/>
  <c r="FZ181" i="280"/>
  <c r="FZ165" i="280"/>
  <c r="FZ166" i="280"/>
  <c r="FZ182" i="280"/>
  <c r="FZ183" i="280"/>
  <c r="FZ184" i="280"/>
  <c r="FZ91" i="265"/>
  <c r="FZ87" i="282"/>
  <c r="FZ88" i="282"/>
  <c r="FZ89" i="282"/>
  <c r="FZ90" i="282"/>
  <c r="FZ92" i="265"/>
  <c r="FZ23" i="286"/>
  <c r="FZ24" i="286"/>
  <c r="FZ25" i="286"/>
  <c r="FZ94" i="265"/>
  <c r="FZ95" i="265"/>
  <c r="FZ101" i="265"/>
  <c r="FZ102" i="265"/>
  <c r="GA30" i="286"/>
  <c r="FZ33" i="282"/>
  <c r="FZ34" i="282"/>
  <c r="GA31" i="282"/>
  <c r="GA20" i="282"/>
  <c r="GA22" i="282"/>
  <c r="GA44" i="282"/>
  <c r="GA37" i="282"/>
  <c r="GA202" i="280"/>
  <c r="GA229" i="280"/>
  <c r="GA231" i="280"/>
  <c r="GA38" i="282"/>
  <c r="GA40" i="282"/>
  <c r="GA45" i="282"/>
  <c r="GA46" i="282"/>
  <c r="GA48" i="282"/>
  <c r="GA49" i="282"/>
  <c r="GA58" i="282"/>
  <c r="GA54" i="282"/>
  <c r="FZ51" i="282"/>
  <c r="FZ52" i="282"/>
  <c r="FZ77" i="282"/>
  <c r="FZ78" i="282"/>
  <c r="FZ79" i="282"/>
  <c r="GA76" i="282"/>
  <c r="GA55" i="282"/>
  <c r="GA56" i="282"/>
  <c r="GA59" i="282"/>
  <c r="GA60" i="282"/>
  <c r="GA63" i="282"/>
  <c r="GA65" i="282"/>
  <c r="GA66" i="282"/>
  <c r="GA36" i="265"/>
  <c r="GA37" i="265"/>
  <c r="GA189" i="280"/>
  <c r="GA192" i="280"/>
  <c r="GA195" i="280"/>
  <c r="GA196" i="280"/>
  <c r="GA197" i="280"/>
  <c r="GA43" i="265"/>
  <c r="GA139" i="280"/>
  <c r="GA140" i="280"/>
  <c r="GA143" i="280"/>
  <c r="GA144" i="280"/>
  <c r="GA46" i="265"/>
  <c r="GA48" i="265"/>
  <c r="GA128" i="280"/>
  <c r="GA50" i="265"/>
  <c r="GA104" i="280"/>
  <c r="GA51" i="265"/>
  <c r="GA52" i="265"/>
  <c r="GA45" i="314"/>
  <c r="GA46" i="314"/>
  <c r="GA48" i="314"/>
  <c r="GA50" i="314"/>
  <c r="GA51" i="314"/>
  <c r="GA61" i="314"/>
  <c r="GA35" i="314"/>
  <c r="GA78" i="314"/>
  <c r="GA36" i="314"/>
  <c r="GA38" i="314"/>
  <c r="GA40" i="314"/>
  <c r="GA42" i="314"/>
  <c r="GA62" i="314"/>
  <c r="GA63" i="314"/>
  <c r="GA64" i="314"/>
  <c r="GA54" i="265"/>
  <c r="GA53" i="314"/>
  <c r="GA55" i="314"/>
  <c r="GA57" i="314"/>
  <c r="GA58" i="314"/>
  <c r="GA59" i="314"/>
  <c r="GA70" i="314"/>
  <c r="GA67" i="314"/>
  <c r="GA68" i="314"/>
  <c r="GA71" i="314"/>
  <c r="GA72" i="314"/>
  <c r="GA55" i="265"/>
  <c r="GA56" i="265"/>
  <c r="GA232" i="280"/>
  <c r="GA58" i="265"/>
  <c r="GA59" i="265"/>
  <c r="GA154" i="280"/>
  <c r="GA155" i="280"/>
  <c r="GA156" i="280"/>
  <c r="GA159" i="280"/>
  <c r="GA160" i="280"/>
  <c r="GA161" i="280"/>
  <c r="GA61" i="265"/>
  <c r="GA179" i="280"/>
  <c r="GA173" i="280"/>
  <c r="GA169" i="280"/>
  <c r="GA170" i="280"/>
  <c r="GA171" i="280"/>
  <c r="GA174" i="280"/>
  <c r="GA175" i="280"/>
  <c r="GA176" i="280"/>
  <c r="GA62" i="265"/>
  <c r="GA63" i="265"/>
  <c r="GA66" i="265"/>
  <c r="GA31" i="286"/>
  <c r="GA22" i="286"/>
  <c r="GA47" i="286"/>
  <c r="GA30" i="285"/>
  <c r="GA31" i="285"/>
  <c r="GA15" i="265"/>
  <c r="GA16" i="265"/>
  <c r="GA18" i="265"/>
  <c r="GA19" i="265"/>
  <c r="GA21" i="265"/>
  <c r="GA10" i="282"/>
  <c r="GA12" i="282"/>
  <c r="GA13" i="282"/>
  <c r="GA23" i="265"/>
  <c r="GA24" i="265"/>
  <c r="GA48" i="286"/>
  <c r="GA49" i="286"/>
  <c r="GA55" i="286"/>
  <c r="GA51" i="286"/>
  <c r="GA52" i="286"/>
  <c r="GA53" i="286"/>
  <c r="GA56" i="286"/>
  <c r="GA57" i="286"/>
  <c r="GA32" i="286"/>
  <c r="GA33" i="286"/>
  <c r="GA80" i="265"/>
  <c r="GA79" i="314"/>
  <c r="GA80" i="314"/>
  <c r="GA81" i="314"/>
  <c r="GA83" i="265"/>
  <c r="GA84" i="265"/>
  <c r="GA33" i="285"/>
  <c r="GA36" i="285"/>
  <c r="GA37" i="285"/>
  <c r="GA76" i="265"/>
  <c r="GA77" i="265"/>
  <c r="GA86" i="265"/>
  <c r="GA100" i="265"/>
  <c r="GA89" i="265"/>
  <c r="GA205" i="280"/>
  <c r="GA206" i="280"/>
  <c r="GA90" i="265"/>
  <c r="GA181" i="280"/>
  <c r="GA165" i="280"/>
  <c r="GA166" i="280"/>
  <c r="GA182" i="280"/>
  <c r="GA183" i="280"/>
  <c r="GA184" i="280"/>
  <c r="GA91" i="265"/>
  <c r="GA87" i="282"/>
  <c r="GA88" i="282"/>
  <c r="GA89" i="282"/>
  <c r="GA90" i="282"/>
  <c r="GA92" i="265"/>
  <c r="GA23" i="286"/>
  <c r="GA24" i="286"/>
  <c r="GA25" i="286"/>
  <c r="GA94" i="265"/>
  <c r="GA95" i="265"/>
  <c r="GA101" i="265"/>
  <c r="GA102" i="265"/>
  <c r="GB30" i="286"/>
  <c r="GA33" i="282"/>
  <c r="GA34" i="282"/>
  <c r="GB31" i="282"/>
  <c r="GB20" i="282"/>
  <c r="GB22" i="282"/>
  <c r="GB44" i="282"/>
  <c r="GB37" i="282"/>
  <c r="GB202" i="280"/>
  <c r="GB229" i="280"/>
  <c r="GB231" i="280"/>
  <c r="GB38" i="282"/>
  <c r="GB40" i="282"/>
  <c r="GB45" i="282"/>
  <c r="GB46" i="282"/>
  <c r="GB48" i="282"/>
  <c r="GB49" i="282"/>
  <c r="GB58" i="282"/>
  <c r="GB54" i="282"/>
  <c r="GA51" i="282"/>
  <c r="GA52" i="282"/>
  <c r="GA77" i="282"/>
  <c r="GA78" i="282"/>
  <c r="GA79" i="282"/>
  <c r="GB76" i="282"/>
  <c r="GB55" i="282"/>
  <c r="GB56" i="282"/>
  <c r="GB59" i="282"/>
  <c r="GB60" i="282"/>
  <c r="GB63" i="282"/>
  <c r="GB65" i="282"/>
  <c r="GB66" i="282"/>
  <c r="GB36" i="265"/>
  <c r="GB37" i="265"/>
  <c r="GB189" i="280"/>
  <c r="GB192" i="280"/>
  <c r="GB195" i="280"/>
  <c r="GB196" i="280"/>
  <c r="GB197" i="280"/>
  <c r="GB43" i="265"/>
  <c r="GB139" i="280"/>
  <c r="GB140" i="280"/>
  <c r="GB143" i="280"/>
  <c r="GB144" i="280"/>
  <c r="GB46" i="265"/>
  <c r="GB48" i="265"/>
  <c r="GB128" i="280"/>
  <c r="GB50" i="265"/>
  <c r="GB104" i="280"/>
  <c r="GB51" i="265"/>
  <c r="GB52" i="265"/>
  <c r="GB45" i="314"/>
  <c r="GB46" i="314"/>
  <c r="GB48" i="314"/>
  <c r="GB50" i="314"/>
  <c r="GB51" i="314"/>
  <c r="GB61" i="314"/>
  <c r="GB35" i="314"/>
  <c r="GB78" i="314"/>
  <c r="GB36" i="314"/>
  <c r="GB38" i="314"/>
  <c r="GB40" i="314"/>
  <c r="GB42" i="314"/>
  <c r="GB62" i="314"/>
  <c r="GB63" i="314"/>
  <c r="GB64" i="314"/>
  <c r="GB54" i="265"/>
  <c r="GB53" i="314"/>
  <c r="GB55" i="314"/>
  <c r="GB57" i="314"/>
  <c r="GB58" i="314"/>
  <c r="GB59" i="314"/>
  <c r="GB70" i="314"/>
  <c r="GB67" i="314"/>
  <c r="GB68" i="314"/>
  <c r="GB71" i="314"/>
  <c r="GB72" i="314"/>
  <c r="GB55" i="265"/>
  <c r="GB56" i="265"/>
  <c r="GB232" i="280"/>
  <c r="GB58" i="265"/>
  <c r="GB59" i="265"/>
  <c r="GB154" i="280"/>
  <c r="GB155" i="280"/>
  <c r="GB156" i="280"/>
  <c r="GB159" i="280"/>
  <c r="GB160" i="280"/>
  <c r="GB161" i="280"/>
  <c r="GB61" i="265"/>
  <c r="GB179" i="280"/>
  <c r="GB173" i="280"/>
  <c r="GB169" i="280"/>
  <c r="GB170" i="280"/>
  <c r="GB171" i="280"/>
  <c r="GB174" i="280"/>
  <c r="GB175" i="280"/>
  <c r="GB176" i="280"/>
  <c r="GB62" i="265"/>
  <c r="GB63" i="265"/>
  <c r="GB66" i="265"/>
  <c r="GB31" i="286"/>
  <c r="GB22" i="286"/>
  <c r="GB47" i="286"/>
  <c r="GB30" i="285"/>
  <c r="GB31" i="285"/>
  <c r="GB15" i="265"/>
  <c r="GB16" i="265"/>
  <c r="GB18" i="265"/>
  <c r="GB19" i="265"/>
  <c r="GB21" i="265"/>
  <c r="GB10" i="282"/>
  <c r="GB12" i="282"/>
  <c r="GB13" i="282"/>
  <c r="GB23" i="265"/>
  <c r="GB24" i="265"/>
  <c r="GB48" i="286"/>
  <c r="GB49" i="286"/>
  <c r="GB55" i="286"/>
  <c r="GB51" i="286"/>
  <c r="GB52" i="286"/>
  <c r="GB53" i="286"/>
  <c r="GB56" i="286"/>
  <c r="GB57" i="286"/>
  <c r="GB32" i="286"/>
  <c r="GB33" i="286"/>
  <c r="GB80" i="265"/>
  <c r="GB79" i="314"/>
  <c r="GB80" i="314"/>
  <c r="GB81" i="314"/>
  <c r="GB83" i="265"/>
  <c r="GB84" i="265"/>
  <c r="GB33" i="285"/>
  <c r="GB36" i="285"/>
  <c r="GB37" i="285"/>
  <c r="GB76" i="265"/>
  <c r="GB77" i="265"/>
  <c r="GB86" i="265"/>
  <c r="GB100" i="265"/>
  <c r="GB89" i="265"/>
  <c r="GB205" i="280"/>
  <c r="GB206" i="280"/>
  <c r="GB90" i="265"/>
  <c r="GB181" i="280"/>
  <c r="GB165" i="280"/>
  <c r="GB166" i="280"/>
  <c r="GB182" i="280"/>
  <c r="GB183" i="280"/>
  <c r="GB184" i="280"/>
  <c r="GB91" i="265"/>
  <c r="GB87" i="282"/>
  <c r="GB88" i="282"/>
  <c r="GB89" i="282"/>
  <c r="GB90" i="282"/>
  <c r="GB92" i="265"/>
  <c r="GB23" i="286"/>
  <c r="GB24" i="286"/>
  <c r="GB25" i="286"/>
  <c r="GB94" i="265"/>
  <c r="GB95" i="265"/>
  <c r="GB101" i="265"/>
  <c r="GB102" i="265"/>
  <c r="GC30" i="286"/>
  <c r="GB33" i="282"/>
  <c r="GB34" i="282"/>
  <c r="GC31" i="282"/>
  <c r="GC20" i="282"/>
  <c r="GC22" i="282"/>
  <c r="GC44" i="282"/>
  <c r="GC37" i="282"/>
  <c r="GC202" i="280"/>
  <c r="GC229" i="280"/>
  <c r="GC231" i="280"/>
  <c r="GC38" i="282"/>
  <c r="GC40" i="282"/>
  <c r="GC45" i="282"/>
  <c r="GC46" i="282"/>
  <c r="GC48" i="282"/>
  <c r="GC49" i="282"/>
  <c r="GC58" i="282"/>
  <c r="GC54" i="282"/>
  <c r="GB51" i="282"/>
  <c r="GB52" i="282"/>
  <c r="GB77" i="282"/>
  <c r="GB78" i="282"/>
  <c r="GB79" i="282"/>
  <c r="GC76" i="282"/>
  <c r="GC55" i="282"/>
  <c r="GC56" i="282"/>
  <c r="GC59" i="282"/>
  <c r="GC60" i="282"/>
  <c r="GC63" i="282"/>
  <c r="GC65" i="282"/>
  <c r="GC66" i="282"/>
  <c r="GC36" i="265"/>
  <c r="GC37" i="265"/>
  <c r="GC189" i="280"/>
  <c r="GC192" i="280"/>
  <c r="GC195" i="280"/>
  <c r="GC196" i="280"/>
  <c r="GC197" i="280"/>
  <c r="GC43" i="265"/>
  <c r="GC139" i="280"/>
  <c r="GC140" i="280"/>
  <c r="GC143" i="280"/>
  <c r="GC144" i="280"/>
  <c r="GC46" i="265"/>
  <c r="GC48" i="265"/>
  <c r="GC128" i="280"/>
  <c r="GC50" i="265"/>
  <c r="GC104" i="280"/>
  <c r="GC51" i="265"/>
  <c r="GC52" i="265"/>
  <c r="GC45" i="314"/>
  <c r="GC46" i="314"/>
  <c r="GC48" i="314"/>
  <c r="GC50" i="314"/>
  <c r="GC51" i="314"/>
  <c r="GC61" i="314"/>
  <c r="GC35" i="314"/>
  <c r="GC78" i="314"/>
  <c r="GC36" i="314"/>
  <c r="GC38" i="314"/>
  <c r="GC40" i="314"/>
  <c r="GC42" i="314"/>
  <c r="GC62" i="314"/>
  <c r="GC63" i="314"/>
  <c r="GC64" i="314"/>
  <c r="GC54" i="265"/>
  <c r="GC53" i="314"/>
  <c r="GC55" i="314"/>
  <c r="GC57" i="314"/>
  <c r="GC58" i="314"/>
  <c r="GC59" i="314"/>
  <c r="GC70" i="314"/>
  <c r="GC67" i="314"/>
  <c r="GC68" i="314"/>
  <c r="GC71" i="314"/>
  <c r="GC72" i="314"/>
  <c r="GC55" i="265"/>
  <c r="GC56" i="265"/>
  <c r="GC232" i="280"/>
  <c r="GC58" i="265"/>
  <c r="GC59" i="265"/>
  <c r="GC154" i="280"/>
  <c r="GC155" i="280"/>
  <c r="GC156" i="280"/>
  <c r="GC159" i="280"/>
  <c r="GC160" i="280"/>
  <c r="GC161" i="280"/>
  <c r="GC61" i="265"/>
  <c r="GC179" i="280"/>
  <c r="GC173" i="280"/>
  <c r="GC169" i="280"/>
  <c r="GC170" i="280"/>
  <c r="GC171" i="280"/>
  <c r="GC174" i="280"/>
  <c r="GC175" i="280"/>
  <c r="GC176" i="280"/>
  <c r="GC62" i="265"/>
  <c r="GC63" i="265"/>
  <c r="GC66" i="265"/>
  <c r="GC31" i="286"/>
  <c r="GC22" i="286"/>
  <c r="GC47" i="286"/>
  <c r="GC30" i="285"/>
  <c r="GC31" i="285"/>
  <c r="GC15" i="265"/>
  <c r="GC16" i="265"/>
  <c r="GC18" i="265"/>
  <c r="GC19" i="265"/>
  <c r="GC21" i="265"/>
  <c r="GC10" i="282"/>
  <c r="GC12" i="282"/>
  <c r="GC13" i="282"/>
  <c r="GC23" i="265"/>
  <c r="GC24" i="265"/>
  <c r="GC48" i="286"/>
  <c r="GC49" i="286"/>
  <c r="GC55" i="286"/>
  <c r="GC51" i="286"/>
  <c r="GC52" i="286"/>
  <c r="GC53" i="286"/>
  <c r="GC56" i="286"/>
  <c r="GC57" i="286"/>
  <c r="GC32" i="286"/>
  <c r="GC33" i="286"/>
  <c r="GC80" i="265"/>
  <c r="GC79" i="314"/>
  <c r="GC80" i="314"/>
  <c r="GC81" i="314"/>
  <c r="GC83" i="265"/>
  <c r="GC84" i="265"/>
  <c r="GC33" i="285"/>
  <c r="GC36" i="285"/>
  <c r="GC37" i="285"/>
  <c r="GC76" i="265"/>
  <c r="GC77" i="265"/>
  <c r="GC86" i="265"/>
  <c r="GC100" i="265"/>
  <c r="GC89" i="265"/>
  <c r="GC205" i="280"/>
  <c r="GC206" i="280"/>
  <c r="GC90" i="265"/>
  <c r="GC181" i="280"/>
  <c r="GC165" i="280"/>
  <c r="GC166" i="280"/>
  <c r="GC182" i="280"/>
  <c r="GC183" i="280"/>
  <c r="GC184" i="280"/>
  <c r="GC91" i="265"/>
  <c r="GC87" i="282"/>
  <c r="GC88" i="282"/>
  <c r="GC89" i="282"/>
  <c r="GC90" i="282"/>
  <c r="GC92" i="265"/>
  <c r="GC23" i="286"/>
  <c r="GC24" i="286"/>
  <c r="GC25" i="286"/>
  <c r="GC94" i="265"/>
  <c r="GC95" i="265"/>
  <c r="GC101" i="265"/>
  <c r="GC102" i="265"/>
  <c r="GD30" i="286"/>
  <c r="GC33" i="282"/>
  <c r="GC34" i="282"/>
  <c r="GD31" i="282"/>
  <c r="GD20" i="282"/>
  <c r="GD22" i="282"/>
  <c r="GD44" i="282"/>
  <c r="GD37" i="282"/>
  <c r="GD202" i="280"/>
  <c r="GD229" i="280"/>
  <c r="GD231" i="280"/>
  <c r="GD38" i="282"/>
  <c r="GD40" i="282"/>
  <c r="GD45" i="282"/>
  <c r="GD46" i="282"/>
  <c r="GD48" i="282"/>
  <c r="GD49" i="282"/>
  <c r="GD58" i="282"/>
  <c r="GD54" i="282"/>
  <c r="GC51" i="282"/>
  <c r="GC52" i="282"/>
  <c r="GC77" i="282"/>
  <c r="GC78" i="282"/>
  <c r="GC79" i="282"/>
  <c r="GD76" i="282"/>
  <c r="GD55" i="282"/>
  <c r="GD56" i="282"/>
  <c r="GD59" i="282"/>
  <c r="GD60" i="282"/>
  <c r="GD63" i="282"/>
  <c r="GD65" i="282"/>
  <c r="GD66" i="282"/>
  <c r="GD36" i="265"/>
  <c r="GD37" i="265"/>
  <c r="GD189" i="280"/>
  <c r="GD192" i="280"/>
  <c r="GD195" i="280"/>
  <c r="GD196" i="280"/>
  <c r="GD197" i="280"/>
  <c r="GD43" i="265"/>
  <c r="GD139" i="280"/>
  <c r="GD140" i="280"/>
  <c r="GD143" i="280"/>
  <c r="GD144" i="280"/>
  <c r="GD46" i="265"/>
  <c r="GD48" i="265"/>
  <c r="GD128" i="280"/>
  <c r="GD50" i="265"/>
  <c r="GD104" i="280"/>
  <c r="GD51" i="265"/>
  <c r="GD52" i="265"/>
  <c r="GD45" i="314"/>
  <c r="GD46" i="314"/>
  <c r="GD48" i="314"/>
  <c r="GD50" i="314"/>
  <c r="GD51" i="314"/>
  <c r="GD61" i="314"/>
  <c r="GD35" i="314"/>
  <c r="GD78" i="314"/>
  <c r="GD36" i="314"/>
  <c r="GD38" i="314"/>
  <c r="GD40" i="314"/>
  <c r="GD42" i="314"/>
  <c r="GD62" i="314"/>
  <c r="GD63" i="314"/>
  <c r="GD64" i="314"/>
  <c r="GD54" i="265"/>
  <c r="GD53" i="314"/>
  <c r="GD55" i="314"/>
  <c r="GD57" i="314"/>
  <c r="GD58" i="314"/>
  <c r="GD59" i="314"/>
  <c r="GD70" i="314"/>
  <c r="GD67" i="314"/>
  <c r="GD68" i="314"/>
  <c r="GD71" i="314"/>
  <c r="GD72" i="314"/>
  <c r="GD55" i="265"/>
  <c r="GD56" i="265"/>
  <c r="GD232" i="280"/>
  <c r="GD58" i="265"/>
  <c r="GD59" i="265"/>
  <c r="GD154" i="280"/>
  <c r="GD155" i="280"/>
  <c r="GD156" i="280"/>
  <c r="GD159" i="280"/>
  <c r="GD160" i="280"/>
  <c r="GD161" i="280"/>
  <c r="GD61" i="265"/>
  <c r="GD179" i="280"/>
  <c r="GD173" i="280"/>
  <c r="GD169" i="280"/>
  <c r="GD170" i="280"/>
  <c r="GD171" i="280"/>
  <c r="GD174" i="280"/>
  <c r="GD175" i="280"/>
  <c r="GD176" i="280"/>
  <c r="GD62" i="265"/>
  <c r="GD63" i="265"/>
  <c r="GD66" i="265"/>
  <c r="GD31" i="286"/>
  <c r="GD22" i="286"/>
  <c r="GD47" i="286"/>
  <c r="GD30" i="285"/>
  <c r="GD31" i="285"/>
  <c r="GD15" i="265"/>
  <c r="GD16" i="265"/>
  <c r="GD18" i="265"/>
  <c r="GD19" i="265"/>
  <c r="GD21" i="265"/>
  <c r="GD10" i="282"/>
  <c r="GD12" i="282"/>
  <c r="GD13" i="282"/>
  <c r="GD23" i="265"/>
  <c r="GD24" i="265"/>
  <c r="GD48" i="286"/>
  <c r="GD49" i="286"/>
  <c r="GD55" i="286"/>
  <c r="GD51" i="286"/>
  <c r="GD52" i="286"/>
  <c r="GD53" i="286"/>
  <c r="GD56" i="286"/>
  <c r="GD57" i="286"/>
  <c r="GD32" i="286"/>
  <c r="GD33" i="286"/>
  <c r="GD80" i="265"/>
  <c r="GD79" i="314"/>
  <c r="GD80" i="314"/>
  <c r="GD81" i="314"/>
  <c r="GD83" i="265"/>
  <c r="GD84" i="265"/>
  <c r="GD33" i="285"/>
  <c r="GD36" i="285"/>
  <c r="GD37" i="285"/>
  <c r="GD76" i="265"/>
  <c r="GD77" i="265"/>
  <c r="GD86" i="265"/>
  <c r="GD100" i="265"/>
  <c r="GD89" i="265"/>
  <c r="GD205" i="280"/>
  <c r="GD206" i="280"/>
  <c r="GD90" i="265"/>
  <c r="GD181" i="280"/>
  <c r="GD165" i="280"/>
  <c r="GD166" i="280"/>
  <c r="GD182" i="280"/>
  <c r="GD183" i="280"/>
  <c r="GD184" i="280"/>
  <c r="GD91" i="265"/>
  <c r="GD87" i="282"/>
  <c r="GD88" i="282"/>
  <c r="GD89" i="282"/>
  <c r="GD90" i="282"/>
  <c r="GD92" i="265"/>
  <c r="GD23" i="286"/>
  <c r="GD24" i="286"/>
  <c r="GD25" i="286"/>
  <c r="GD94" i="265"/>
  <c r="GD95" i="265"/>
  <c r="GD101" i="265"/>
  <c r="GD102" i="265"/>
  <c r="GE30" i="286"/>
  <c r="GD33" i="282"/>
  <c r="GD34" i="282"/>
  <c r="GE31" i="282"/>
  <c r="GE20" i="282"/>
  <c r="GE22" i="282"/>
  <c r="GE44" i="282"/>
  <c r="GE37" i="282"/>
  <c r="GE202" i="280"/>
  <c r="GE229" i="280"/>
  <c r="GE231" i="280"/>
  <c r="GE38" i="282"/>
  <c r="GE40" i="282"/>
  <c r="GE45" i="282"/>
  <c r="GE46" i="282"/>
  <c r="GE48" i="282"/>
  <c r="GE49" i="282"/>
  <c r="GE58" i="282"/>
  <c r="GE54" i="282"/>
  <c r="GD51" i="282"/>
  <c r="GD52" i="282"/>
  <c r="GD77" i="282"/>
  <c r="GD78" i="282"/>
  <c r="GD79" i="282"/>
  <c r="GE76" i="282"/>
  <c r="GE55" i="282"/>
  <c r="GE56" i="282"/>
  <c r="GE59" i="282"/>
  <c r="GE60" i="282"/>
  <c r="GE63" i="282"/>
  <c r="GE65" i="282"/>
  <c r="GE66" i="282"/>
  <c r="GE36" i="265"/>
  <c r="GE37" i="265"/>
  <c r="GE189" i="280"/>
  <c r="GE192" i="280"/>
  <c r="GE195" i="280"/>
  <c r="GE196" i="280"/>
  <c r="GE197" i="280"/>
  <c r="GE43" i="265"/>
  <c r="GE139" i="280"/>
  <c r="GE140" i="280"/>
  <c r="GE143" i="280"/>
  <c r="GE144" i="280"/>
  <c r="GE46" i="265"/>
  <c r="GE48" i="265"/>
  <c r="GE128" i="280"/>
  <c r="GE50" i="265"/>
  <c r="GE104" i="280"/>
  <c r="GE51" i="265"/>
  <c r="GE52" i="265"/>
  <c r="GE45" i="314"/>
  <c r="GE46" i="314"/>
  <c r="GE48" i="314"/>
  <c r="GE50" i="314"/>
  <c r="GE51" i="314"/>
  <c r="GE61" i="314"/>
  <c r="GE35" i="314"/>
  <c r="GE78" i="314"/>
  <c r="GE36" i="314"/>
  <c r="GE38" i="314"/>
  <c r="GE40" i="314"/>
  <c r="GE42" i="314"/>
  <c r="GE62" i="314"/>
  <c r="GE63" i="314"/>
  <c r="GE64" i="314"/>
  <c r="GE54" i="265"/>
  <c r="GE53" i="314"/>
  <c r="GE55" i="314"/>
  <c r="GE57" i="314"/>
  <c r="GE58" i="314"/>
  <c r="GE59" i="314"/>
  <c r="GE70" i="314"/>
  <c r="GE67" i="314"/>
  <c r="GE68" i="314"/>
  <c r="GE71" i="314"/>
  <c r="GE72" i="314"/>
  <c r="GE55" i="265"/>
  <c r="GE56" i="265"/>
  <c r="GE232" i="280"/>
  <c r="GE58" i="265"/>
  <c r="GE59" i="265"/>
  <c r="GE154" i="280"/>
  <c r="GE155" i="280"/>
  <c r="GE156" i="280"/>
  <c r="GE159" i="280"/>
  <c r="GE160" i="280"/>
  <c r="GE161" i="280"/>
  <c r="GE61" i="265"/>
  <c r="GE179" i="280"/>
  <c r="GE173" i="280"/>
  <c r="GE169" i="280"/>
  <c r="GE170" i="280"/>
  <c r="GE171" i="280"/>
  <c r="GE174" i="280"/>
  <c r="GE175" i="280"/>
  <c r="GE176" i="280"/>
  <c r="GE62" i="265"/>
  <c r="GE63" i="265"/>
  <c r="GE66" i="265"/>
  <c r="GE31" i="286"/>
  <c r="GE22" i="286"/>
  <c r="GE47" i="286"/>
  <c r="GE30" i="285"/>
  <c r="GE31" i="285"/>
  <c r="GE15" i="265"/>
  <c r="GE16" i="265"/>
  <c r="GE18" i="265"/>
  <c r="GE19" i="265"/>
  <c r="GE21" i="265"/>
  <c r="GE10" i="282"/>
  <c r="GE12" i="282"/>
  <c r="GE13" i="282"/>
  <c r="GE23" i="265"/>
  <c r="GE24" i="265"/>
  <c r="GE48" i="286"/>
  <c r="GE49" i="286"/>
  <c r="GE55" i="286"/>
  <c r="GE51" i="286"/>
  <c r="GE52" i="286"/>
  <c r="GE53" i="286"/>
  <c r="GE56" i="286"/>
  <c r="GE57" i="286"/>
  <c r="GE32" i="286"/>
  <c r="GE33" i="286"/>
  <c r="GE80" i="265"/>
  <c r="GE79" i="314"/>
  <c r="GE80" i="314"/>
  <c r="GE81" i="314"/>
  <c r="GE83" i="265"/>
  <c r="GE84" i="265"/>
  <c r="GE33" i="285"/>
  <c r="GE36" i="285"/>
  <c r="GE37" i="285"/>
  <c r="GE76" i="265"/>
  <c r="GE77" i="265"/>
  <c r="GE86" i="265"/>
  <c r="GE100" i="265"/>
  <c r="GE89" i="265"/>
  <c r="GE205" i="280"/>
  <c r="GE206" i="280"/>
  <c r="GE90" i="265"/>
  <c r="GE181" i="280"/>
  <c r="GE165" i="280"/>
  <c r="GE166" i="280"/>
  <c r="GE182" i="280"/>
  <c r="GE183" i="280"/>
  <c r="GE184" i="280"/>
  <c r="GE91" i="265"/>
  <c r="GE87" i="282"/>
  <c r="GE88" i="282"/>
  <c r="GE89" i="282"/>
  <c r="GE90" i="282"/>
  <c r="GE92" i="265"/>
  <c r="GE23" i="286"/>
  <c r="GE24" i="286"/>
  <c r="GE25" i="286"/>
  <c r="GE94" i="265"/>
  <c r="GE95" i="265"/>
  <c r="GE101" i="265"/>
  <c r="GE102" i="265"/>
  <c r="GF30" i="286"/>
  <c r="GE33" i="282"/>
  <c r="GE34" i="282"/>
  <c r="GF31" i="282"/>
  <c r="GF20" i="282"/>
  <c r="GF22" i="282"/>
  <c r="GF44" i="282"/>
  <c r="GF37" i="282"/>
  <c r="GF202" i="280"/>
  <c r="GF229" i="280"/>
  <c r="GF231" i="280"/>
  <c r="GF38" i="282"/>
  <c r="GF40" i="282"/>
  <c r="GF45" i="282"/>
  <c r="GF46" i="282"/>
  <c r="GF48" i="282"/>
  <c r="GF49" i="282"/>
  <c r="GF58" i="282"/>
  <c r="GF54" i="282"/>
  <c r="GE51" i="282"/>
  <c r="GE52" i="282"/>
  <c r="GE77" i="282"/>
  <c r="GE78" i="282"/>
  <c r="GE79" i="282"/>
  <c r="GF76" i="282"/>
  <c r="GF55" i="282"/>
  <c r="GF56" i="282"/>
  <c r="GF59" i="282"/>
  <c r="GF60" i="282"/>
  <c r="GF63" i="282"/>
  <c r="GF65" i="282"/>
  <c r="GF66" i="282"/>
  <c r="GF36" i="265"/>
  <c r="GF37" i="265"/>
  <c r="GF189" i="280"/>
  <c r="GF192" i="280"/>
  <c r="GF195" i="280"/>
  <c r="GF196" i="280"/>
  <c r="GF197" i="280"/>
  <c r="GF43" i="265"/>
  <c r="GF139" i="280"/>
  <c r="GF140" i="280"/>
  <c r="GF143" i="280"/>
  <c r="GF144" i="280"/>
  <c r="GF46" i="265"/>
  <c r="GF48" i="265"/>
  <c r="GF128" i="280"/>
  <c r="GF50" i="265"/>
  <c r="GF104" i="280"/>
  <c r="GF51" i="265"/>
  <c r="GF52" i="265"/>
  <c r="GF45" i="314"/>
  <c r="GF46" i="314"/>
  <c r="GF48" i="314"/>
  <c r="GF50" i="314"/>
  <c r="GF51" i="314"/>
  <c r="GF61" i="314"/>
  <c r="GF35" i="314"/>
  <c r="GF78" i="314"/>
  <c r="GF36" i="314"/>
  <c r="GF38" i="314"/>
  <c r="GF40" i="314"/>
  <c r="GF42" i="314"/>
  <c r="GF62" i="314"/>
  <c r="GF63" i="314"/>
  <c r="GF64" i="314"/>
  <c r="GF54" i="265"/>
  <c r="GF53" i="314"/>
  <c r="GF55" i="314"/>
  <c r="GF57" i="314"/>
  <c r="GF58" i="314"/>
  <c r="GF59" i="314"/>
  <c r="GF70" i="314"/>
  <c r="GF67" i="314"/>
  <c r="GF68" i="314"/>
  <c r="GF71" i="314"/>
  <c r="GF72" i="314"/>
  <c r="GF55" i="265"/>
  <c r="GF56" i="265"/>
  <c r="GF232" i="280"/>
  <c r="GF58" i="265"/>
  <c r="GF59" i="265"/>
  <c r="GF154" i="280"/>
  <c r="GF155" i="280"/>
  <c r="GF156" i="280"/>
  <c r="GF159" i="280"/>
  <c r="GF160" i="280"/>
  <c r="GF161" i="280"/>
  <c r="GF61" i="265"/>
  <c r="GF179" i="280"/>
  <c r="GF173" i="280"/>
  <c r="GF169" i="280"/>
  <c r="GF170" i="280"/>
  <c r="GF171" i="280"/>
  <c r="GF174" i="280"/>
  <c r="GF175" i="280"/>
  <c r="GF176" i="280"/>
  <c r="GF62" i="265"/>
  <c r="GF63" i="265"/>
  <c r="GF66" i="265"/>
  <c r="GF31" i="286"/>
  <c r="GF22" i="286"/>
  <c r="GF47" i="286"/>
  <c r="GF30" i="285"/>
  <c r="GF31" i="285"/>
  <c r="GF15" i="265"/>
  <c r="GF16" i="265"/>
  <c r="GF18" i="265"/>
  <c r="GF19" i="265"/>
  <c r="GF21" i="265"/>
  <c r="GF10" i="282"/>
  <c r="GF12" i="282"/>
  <c r="GF13" i="282"/>
  <c r="GF23" i="265"/>
  <c r="GF24" i="265"/>
  <c r="GF48" i="286"/>
  <c r="GF49" i="286"/>
  <c r="GF55" i="286"/>
  <c r="GF51" i="286"/>
  <c r="GF52" i="286"/>
  <c r="GF53" i="286"/>
  <c r="GF56" i="286"/>
  <c r="GF57" i="286"/>
  <c r="GF32" i="286"/>
  <c r="GF33" i="286"/>
  <c r="GF80" i="265"/>
  <c r="GF79" i="314"/>
  <c r="GF80" i="314"/>
  <c r="GF81" i="314"/>
  <c r="GF83" i="265"/>
  <c r="GF84" i="265"/>
  <c r="GF33" i="285"/>
  <c r="GF36" i="285"/>
  <c r="GF37" i="285"/>
  <c r="GF76" i="265"/>
  <c r="GF77" i="265"/>
  <c r="GF86" i="265"/>
  <c r="GF100" i="265"/>
  <c r="GF89" i="265"/>
  <c r="GF205" i="280"/>
  <c r="GF206" i="280"/>
  <c r="GF90" i="265"/>
  <c r="GF181" i="280"/>
  <c r="GF165" i="280"/>
  <c r="GF166" i="280"/>
  <c r="GF182" i="280"/>
  <c r="GF183" i="280"/>
  <c r="GF184" i="280"/>
  <c r="GF91" i="265"/>
  <c r="GF87" i="282"/>
  <c r="GF88" i="282"/>
  <c r="GF89" i="282"/>
  <c r="GF90" i="282"/>
  <c r="GF92" i="265"/>
  <c r="GF23" i="286"/>
  <c r="GF24" i="286"/>
  <c r="GF25" i="286"/>
  <c r="GF94" i="265"/>
  <c r="GF95" i="265"/>
  <c r="GF101" i="265"/>
  <c r="GF102" i="265"/>
  <c r="GG30" i="286"/>
  <c r="GF33" i="282"/>
  <c r="GF34" i="282"/>
  <c r="GG31" i="282"/>
  <c r="GG20" i="282"/>
  <c r="GG22" i="282"/>
  <c r="GG44" i="282"/>
  <c r="GG37" i="282"/>
  <c r="GG202" i="280"/>
  <c r="GG229" i="280"/>
  <c r="GG231" i="280"/>
  <c r="GG38" i="282"/>
  <c r="GG40" i="282"/>
  <c r="GG45" i="282"/>
  <c r="GG46" i="282"/>
  <c r="GG48" i="282"/>
  <c r="GG49" i="282"/>
  <c r="GG58" i="282"/>
  <c r="GG54" i="282"/>
  <c r="GF51" i="282"/>
  <c r="GF52" i="282"/>
  <c r="GF77" i="282"/>
  <c r="GF78" i="282"/>
  <c r="GF79" i="282"/>
  <c r="GG76" i="282"/>
  <c r="GG55" i="282"/>
  <c r="GG56" i="282"/>
  <c r="GG59" i="282"/>
  <c r="GG60" i="282"/>
  <c r="GG63" i="282"/>
  <c r="GG65" i="282"/>
  <c r="GG66" i="282"/>
  <c r="GG36" i="265"/>
  <c r="GG37" i="265"/>
  <c r="GG189" i="280"/>
  <c r="GG192" i="280"/>
  <c r="GG195" i="280"/>
  <c r="GG196" i="280"/>
  <c r="GG197" i="280"/>
  <c r="GG43" i="265"/>
  <c r="GG139" i="280"/>
  <c r="GG140" i="280"/>
  <c r="GG143" i="280"/>
  <c r="GG144" i="280"/>
  <c r="GG46" i="265"/>
  <c r="GG48" i="265"/>
  <c r="GG128" i="280"/>
  <c r="GG50" i="265"/>
  <c r="GG104" i="280"/>
  <c r="GG51" i="265"/>
  <c r="GG52" i="265"/>
  <c r="GG45" i="314"/>
  <c r="GG46" i="314"/>
  <c r="GG48" i="314"/>
  <c r="GG50" i="314"/>
  <c r="GG51" i="314"/>
  <c r="GG61" i="314"/>
  <c r="GG35" i="314"/>
  <c r="GG78" i="314"/>
  <c r="GG36" i="314"/>
  <c r="GG38" i="314"/>
  <c r="GG40" i="314"/>
  <c r="GG42" i="314"/>
  <c r="GG62" i="314"/>
  <c r="GG63" i="314"/>
  <c r="GG64" i="314"/>
  <c r="GG54" i="265"/>
  <c r="GG53" i="314"/>
  <c r="GG55" i="314"/>
  <c r="GG57" i="314"/>
  <c r="GG58" i="314"/>
  <c r="GG59" i="314"/>
  <c r="GG70" i="314"/>
  <c r="GG67" i="314"/>
  <c r="GG68" i="314"/>
  <c r="GG71" i="314"/>
  <c r="GG72" i="314"/>
  <c r="GG55" i="265"/>
  <c r="GG56" i="265"/>
  <c r="GG232" i="280"/>
  <c r="GG58" i="265"/>
  <c r="GG59" i="265"/>
  <c r="GG154" i="280"/>
  <c r="GG155" i="280"/>
  <c r="GG156" i="280"/>
  <c r="GG159" i="280"/>
  <c r="GG160" i="280"/>
  <c r="GG161" i="280"/>
  <c r="GG61" i="265"/>
  <c r="GG179" i="280"/>
  <c r="GG173" i="280"/>
  <c r="GG169" i="280"/>
  <c r="GG170" i="280"/>
  <c r="GG171" i="280"/>
  <c r="GG174" i="280"/>
  <c r="GG175" i="280"/>
  <c r="GG176" i="280"/>
  <c r="GG62" i="265"/>
  <c r="GG63" i="265"/>
  <c r="GG66" i="265"/>
  <c r="GG31" i="286"/>
  <c r="GG22" i="286"/>
  <c r="GG47" i="286"/>
  <c r="GG30" i="285"/>
  <c r="GG31" i="285"/>
  <c r="GG15" i="265"/>
  <c r="GG16" i="265"/>
  <c r="GG18" i="265"/>
  <c r="GG19" i="265"/>
  <c r="GG21" i="265"/>
  <c r="GG10" i="282"/>
  <c r="GG12" i="282"/>
  <c r="GG13" i="282"/>
  <c r="GG23" i="265"/>
  <c r="GG24" i="265"/>
  <c r="GG48" i="286"/>
  <c r="GG49" i="286"/>
  <c r="GG55" i="286"/>
  <c r="GG51" i="286"/>
  <c r="GG52" i="286"/>
  <c r="GG53" i="286"/>
  <c r="GG56" i="286"/>
  <c r="GG57" i="286"/>
  <c r="GG32" i="286"/>
  <c r="GG33" i="286"/>
  <c r="GG80" i="265"/>
  <c r="GG79" i="314"/>
  <c r="GG80" i="314"/>
  <c r="GG81" i="314"/>
  <c r="GG83" i="265"/>
  <c r="GG84" i="265"/>
  <c r="GG33" i="285"/>
  <c r="GG36" i="285"/>
  <c r="GG37" i="285"/>
  <c r="GG76" i="265"/>
  <c r="GG77" i="265"/>
  <c r="GG86" i="265"/>
  <c r="GG100" i="265"/>
  <c r="GG89" i="265"/>
  <c r="GG205" i="280"/>
  <c r="GG206" i="280"/>
  <c r="GG90" i="265"/>
  <c r="GG181" i="280"/>
  <c r="GG165" i="280"/>
  <c r="GG166" i="280"/>
  <c r="GG182" i="280"/>
  <c r="GG183" i="280"/>
  <c r="GG184" i="280"/>
  <c r="GG91" i="265"/>
  <c r="GG87" i="282"/>
  <c r="GG88" i="282"/>
  <c r="GG89" i="282"/>
  <c r="GG90" i="282"/>
  <c r="GG92" i="265"/>
  <c r="GG23" i="286"/>
  <c r="GG24" i="286"/>
  <c r="GG25" i="286"/>
  <c r="GG94" i="265"/>
  <c r="GG95" i="265"/>
  <c r="GG101" i="265"/>
  <c r="GG102" i="265"/>
  <c r="GH30" i="286"/>
  <c r="GG33" i="282"/>
  <c r="GG34" i="282"/>
  <c r="GH31" i="282"/>
  <c r="GH20" i="282"/>
  <c r="GH22" i="282"/>
  <c r="GH44" i="282"/>
  <c r="GH37" i="282"/>
  <c r="GH202" i="280"/>
  <c r="GH229" i="280"/>
  <c r="GH231" i="280"/>
  <c r="GH38" i="282"/>
  <c r="GH40" i="282"/>
  <c r="GH45" i="282"/>
  <c r="GH46" i="282"/>
  <c r="GH48" i="282"/>
  <c r="GH49" i="282"/>
  <c r="GH58" i="282"/>
  <c r="GH54" i="282"/>
  <c r="GG51" i="282"/>
  <c r="GG52" i="282"/>
  <c r="GG77" i="282"/>
  <c r="GG78" i="282"/>
  <c r="GG79" i="282"/>
  <c r="GH76" i="282"/>
  <c r="GH55" i="282"/>
  <c r="GH56" i="282"/>
  <c r="GH59" i="282"/>
  <c r="GH60" i="282"/>
  <c r="GH63" i="282"/>
  <c r="GH65" i="282"/>
  <c r="GH66" i="282"/>
  <c r="GH36" i="265"/>
  <c r="GH37" i="265"/>
  <c r="GH189" i="280"/>
  <c r="GH192" i="280"/>
  <c r="GH195" i="280"/>
  <c r="GH196" i="280"/>
  <c r="GH197" i="280"/>
  <c r="GH43" i="265"/>
  <c r="GH139" i="280"/>
  <c r="GH140" i="280"/>
  <c r="GH143" i="280"/>
  <c r="GH144" i="280"/>
  <c r="GH46" i="265"/>
  <c r="GH48" i="265"/>
  <c r="GH128" i="280"/>
  <c r="GH50" i="265"/>
  <c r="GH104" i="280"/>
  <c r="GH51" i="265"/>
  <c r="GH52" i="265"/>
  <c r="GH45" i="314"/>
  <c r="GH46" i="314"/>
  <c r="GH48" i="314"/>
  <c r="GH50" i="314"/>
  <c r="GH51" i="314"/>
  <c r="GH61" i="314"/>
  <c r="GH35" i="314"/>
  <c r="GH78" i="314"/>
  <c r="GH36" i="314"/>
  <c r="GH38" i="314"/>
  <c r="GH40" i="314"/>
  <c r="GH42" i="314"/>
  <c r="GH62" i="314"/>
  <c r="GH63" i="314"/>
  <c r="GH64" i="314"/>
  <c r="GH54" i="265"/>
  <c r="GH53" i="314"/>
  <c r="GH55" i="314"/>
  <c r="GH57" i="314"/>
  <c r="GH58" i="314"/>
  <c r="GH59" i="314"/>
  <c r="GH70" i="314"/>
  <c r="GH67" i="314"/>
  <c r="GH68" i="314"/>
  <c r="GH71" i="314"/>
  <c r="GH72" i="314"/>
  <c r="GH55" i="265"/>
  <c r="GH56" i="265"/>
  <c r="GH232" i="280"/>
  <c r="GH58" i="265"/>
  <c r="GH59" i="265"/>
  <c r="GH154" i="280"/>
  <c r="GH155" i="280"/>
  <c r="GH156" i="280"/>
  <c r="GH159" i="280"/>
  <c r="GH160" i="280"/>
  <c r="GH161" i="280"/>
  <c r="GH61" i="265"/>
  <c r="GH179" i="280"/>
  <c r="GH173" i="280"/>
  <c r="GH169" i="280"/>
  <c r="GH170" i="280"/>
  <c r="GH171" i="280"/>
  <c r="GH174" i="280"/>
  <c r="GH175" i="280"/>
  <c r="GH176" i="280"/>
  <c r="GH62" i="265"/>
  <c r="GH63" i="265"/>
  <c r="GH66" i="265"/>
  <c r="GH31" i="286"/>
  <c r="GH22" i="286"/>
  <c r="GH47" i="286"/>
  <c r="GH30" i="285"/>
  <c r="GH31" i="285"/>
  <c r="GH15" i="265"/>
  <c r="GH16" i="265"/>
  <c r="GH18" i="265"/>
  <c r="GH19" i="265"/>
  <c r="GH21" i="265"/>
  <c r="GH10" i="282"/>
  <c r="GH12" i="282"/>
  <c r="GH13" i="282"/>
  <c r="GH23" i="265"/>
  <c r="GH24" i="265"/>
  <c r="GH48" i="286"/>
  <c r="GH49" i="286"/>
  <c r="GH55" i="286"/>
  <c r="GH51" i="286"/>
  <c r="GH52" i="286"/>
  <c r="GH53" i="286"/>
  <c r="GH56" i="286"/>
  <c r="GH57" i="286"/>
  <c r="GH32" i="286"/>
  <c r="GH33" i="286"/>
  <c r="GH80" i="265"/>
  <c r="GH79" i="314"/>
  <c r="GH80" i="314"/>
  <c r="GH81" i="314"/>
  <c r="GH83" i="265"/>
  <c r="GH84" i="265"/>
  <c r="GH33" i="285"/>
  <c r="GH36" i="285"/>
  <c r="GH37" i="285"/>
  <c r="GH76" i="265"/>
  <c r="GH77" i="265"/>
  <c r="GH86" i="265"/>
  <c r="GH100" i="265"/>
  <c r="GH89" i="265"/>
  <c r="GH205" i="280"/>
  <c r="GH206" i="280"/>
  <c r="GH90" i="265"/>
  <c r="GH181" i="280"/>
  <c r="GH165" i="280"/>
  <c r="GH166" i="280"/>
  <c r="GH182" i="280"/>
  <c r="GH183" i="280"/>
  <c r="GH184" i="280"/>
  <c r="GH91" i="265"/>
  <c r="GH87" i="282"/>
  <c r="GH88" i="282"/>
  <c r="GH89" i="282"/>
  <c r="GH90" i="282"/>
  <c r="GH92" i="265"/>
  <c r="GH23" i="286"/>
  <c r="GH24" i="286"/>
  <c r="GH25" i="286"/>
  <c r="GH94" i="265"/>
  <c r="GH95" i="265"/>
  <c r="GH101" i="265"/>
  <c r="GH102" i="265"/>
  <c r="GI30" i="286"/>
  <c r="GH33" i="282"/>
  <c r="GH34" i="282"/>
  <c r="GI31" i="282"/>
  <c r="GI20" i="282"/>
  <c r="GI22" i="282"/>
  <c r="GI44" i="282"/>
  <c r="GI37" i="282"/>
  <c r="GI202" i="280"/>
  <c r="GI229" i="280"/>
  <c r="GI231" i="280"/>
  <c r="GI38" i="282"/>
  <c r="GI40" i="282"/>
  <c r="GI45" i="282"/>
  <c r="GI46" i="282"/>
  <c r="GI48" i="282"/>
  <c r="GI49" i="282"/>
  <c r="GI58" i="282"/>
  <c r="GI54" i="282"/>
  <c r="GH51" i="282"/>
  <c r="GH52" i="282"/>
  <c r="GH77" i="282"/>
  <c r="GH78" i="282"/>
  <c r="GH79" i="282"/>
  <c r="GI76" i="282"/>
  <c r="GI55" i="282"/>
  <c r="GI56" i="282"/>
  <c r="GI59" i="282"/>
  <c r="GI60" i="282"/>
  <c r="GI63" i="282"/>
  <c r="GI65" i="282"/>
  <c r="GI66" i="282"/>
  <c r="GI36" i="265"/>
  <c r="GI37" i="265"/>
  <c r="GI189" i="280"/>
  <c r="GI192" i="280"/>
  <c r="GI195" i="280"/>
  <c r="GI196" i="280"/>
  <c r="GI197" i="280"/>
  <c r="GI43" i="265"/>
  <c r="GI139" i="280"/>
  <c r="GI140" i="280"/>
  <c r="GI143" i="280"/>
  <c r="GI144" i="280"/>
  <c r="GI46" i="265"/>
  <c r="GI48" i="265"/>
  <c r="GI128" i="280"/>
  <c r="GI50" i="265"/>
  <c r="GI104" i="280"/>
  <c r="GI51" i="265"/>
  <c r="GI52" i="265"/>
  <c r="GI45" i="314"/>
  <c r="GI46" i="314"/>
  <c r="GI48" i="314"/>
  <c r="GI50" i="314"/>
  <c r="GI51" i="314"/>
  <c r="GI61" i="314"/>
  <c r="GI35" i="314"/>
  <c r="GI78" i="314"/>
  <c r="GI36" i="314"/>
  <c r="GI38" i="314"/>
  <c r="GI40" i="314"/>
  <c r="GI42" i="314"/>
  <c r="GI62" i="314"/>
  <c r="GI63" i="314"/>
  <c r="GI64" i="314"/>
  <c r="GI54" i="265"/>
  <c r="GI53" i="314"/>
  <c r="GI55" i="314"/>
  <c r="GI57" i="314"/>
  <c r="GI58" i="314"/>
  <c r="GI59" i="314"/>
  <c r="GI70" i="314"/>
  <c r="GI67" i="314"/>
  <c r="GI68" i="314"/>
  <c r="GI71" i="314"/>
  <c r="GI72" i="314"/>
  <c r="GI55" i="265"/>
  <c r="GI56" i="265"/>
  <c r="GI232" i="280"/>
  <c r="GI58" i="265"/>
  <c r="GI59" i="265"/>
  <c r="GI154" i="280"/>
  <c r="GI155" i="280"/>
  <c r="GI156" i="280"/>
  <c r="GI159" i="280"/>
  <c r="GI160" i="280"/>
  <c r="GI161" i="280"/>
  <c r="GI61" i="265"/>
  <c r="GI179" i="280"/>
  <c r="GI173" i="280"/>
  <c r="GI169" i="280"/>
  <c r="GI170" i="280"/>
  <c r="GI171" i="280"/>
  <c r="GI174" i="280"/>
  <c r="GI175" i="280"/>
  <c r="GI176" i="280"/>
  <c r="GI62" i="265"/>
  <c r="GI63" i="265"/>
  <c r="GI66" i="265"/>
  <c r="GI31" i="286"/>
  <c r="GI22" i="286"/>
  <c r="GI47" i="286"/>
  <c r="GI30" i="285"/>
  <c r="GI31" i="285"/>
  <c r="GI15" i="265"/>
  <c r="GI16" i="265"/>
  <c r="GI18" i="265"/>
  <c r="GI19" i="265"/>
  <c r="GI21" i="265"/>
  <c r="GI10" i="282"/>
  <c r="GI12" i="282"/>
  <c r="GI13" i="282"/>
  <c r="GI23" i="265"/>
  <c r="GI24" i="265"/>
  <c r="GI48" i="286"/>
  <c r="GI49" i="286"/>
  <c r="GI55" i="286"/>
  <c r="GI51" i="286"/>
  <c r="GI52" i="286"/>
  <c r="GI53" i="286"/>
  <c r="GI56" i="286"/>
  <c r="GI57" i="286"/>
  <c r="GI32" i="286"/>
  <c r="GI33" i="286"/>
  <c r="GI80" i="265"/>
  <c r="GI79" i="314"/>
  <c r="GI80" i="314"/>
  <c r="GI81" i="314"/>
  <c r="GI83" i="265"/>
  <c r="GI84" i="265"/>
  <c r="GI33" i="285"/>
  <c r="GI36" i="285"/>
  <c r="GI37" i="285"/>
  <c r="GI76" i="265"/>
  <c r="GI77" i="265"/>
  <c r="GI86" i="265"/>
  <c r="GI100" i="265"/>
  <c r="GI89" i="265"/>
  <c r="GI205" i="280"/>
  <c r="GI206" i="280"/>
  <c r="GI90" i="265"/>
  <c r="GI181" i="280"/>
  <c r="GI165" i="280"/>
  <c r="GI166" i="280"/>
  <c r="GI182" i="280"/>
  <c r="GI183" i="280"/>
  <c r="GI184" i="280"/>
  <c r="GI91" i="265"/>
  <c r="GI87" i="282"/>
  <c r="GI88" i="282"/>
  <c r="GI89" i="282"/>
  <c r="GI90" i="282"/>
  <c r="GI92" i="265"/>
  <c r="GI23" i="286"/>
  <c r="GI24" i="286"/>
  <c r="GI25" i="286"/>
  <c r="GI94" i="265"/>
  <c r="GI95" i="265"/>
  <c r="GI101" i="265"/>
  <c r="GI102" i="265"/>
  <c r="GJ30" i="286"/>
  <c r="GI33" i="282"/>
  <c r="GI34" i="282"/>
  <c r="GJ31" i="282"/>
  <c r="GJ20" i="282"/>
  <c r="GJ22" i="282"/>
  <c r="GJ44" i="282"/>
  <c r="GJ37" i="282"/>
  <c r="GJ202" i="280"/>
  <c r="GJ229" i="280"/>
  <c r="GJ231" i="280"/>
  <c r="GJ38" i="282"/>
  <c r="GJ40" i="282"/>
  <c r="GJ45" i="282"/>
  <c r="GJ46" i="282"/>
  <c r="GJ48" i="282"/>
  <c r="GJ49" i="282"/>
  <c r="GJ58" i="282"/>
  <c r="GJ54" i="282"/>
  <c r="GI51" i="282"/>
  <c r="GI52" i="282"/>
  <c r="GI77" i="282"/>
  <c r="GI78" i="282"/>
  <c r="GI79" i="282"/>
  <c r="GJ76" i="282"/>
  <c r="GJ55" i="282"/>
  <c r="GJ56" i="282"/>
  <c r="GJ59" i="282"/>
  <c r="GJ60" i="282"/>
  <c r="GJ63" i="282"/>
  <c r="GJ65" i="282"/>
  <c r="GJ66" i="282"/>
  <c r="GJ36" i="265"/>
  <c r="GJ37" i="265"/>
  <c r="GJ189" i="280"/>
  <c r="GJ192" i="280"/>
  <c r="GJ195" i="280"/>
  <c r="GJ196" i="280"/>
  <c r="GJ197" i="280"/>
  <c r="GJ43" i="265"/>
  <c r="GJ139" i="280"/>
  <c r="GJ140" i="280"/>
  <c r="GJ143" i="280"/>
  <c r="GJ144" i="280"/>
  <c r="GJ46" i="265"/>
  <c r="GJ48" i="265"/>
  <c r="GJ128" i="280"/>
  <c r="GJ50" i="265"/>
  <c r="GJ104" i="280"/>
  <c r="GJ51" i="265"/>
  <c r="GJ52" i="265"/>
  <c r="GJ45" i="314"/>
  <c r="GJ46" i="314"/>
  <c r="GJ48" i="314"/>
  <c r="GJ50" i="314"/>
  <c r="GJ51" i="314"/>
  <c r="GJ61" i="314"/>
  <c r="GJ78" i="314"/>
  <c r="GJ36" i="314"/>
  <c r="GJ38" i="314"/>
  <c r="GJ40" i="314"/>
  <c r="GJ42" i="314"/>
  <c r="GJ62" i="314"/>
  <c r="GJ63" i="314"/>
  <c r="GJ64" i="314"/>
  <c r="GJ54" i="265"/>
  <c r="GJ53" i="314"/>
  <c r="GJ55" i="314"/>
  <c r="GJ57" i="314"/>
  <c r="GJ58" i="314"/>
  <c r="GJ59" i="314"/>
  <c r="GJ70" i="314"/>
  <c r="GJ67" i="314"/>
  <c r="GJ68" i="314"/>
  <c r="GJ71" i="314"/>
  <c r="GJ72" i="314"/>
  <c r="GJ55" i="265"/>
  <c r="GJ56" i="265"/>
  <c r="GJ232" i="280"/>
  <c r="GJ58" i="265"/>
  <c r="GJ59" i="265"/>
  <c r="GJ154" i="280"/>
  <c r="GJ155" i="280"/>
  <c r="GJ156" i="280"/>
  <c r="GJ159" i="280"/>
  <c r="GJ160" i="280"/>
  <c r="GJ161" i="280"/>
  <c r="GJ61" i="265"/>
  <c r="GJ179" i="280"/>
  <c r="GJ173" i="280"/>
  <c r="GJ169" i="280"/>
  <c r="GJ170" i="280"/>
  <c r="GJ171" i="280"/>
  <c r="GJ174" i="280"/>
  <c r="GJ175" i="280"/>
  <c r="GJ176" i="280"/>
  <c r="GJ62" i="265"/>
  <c r="GJ63" i="265"/>
  <c r="GJ66" i="265"/>
  <c r="GJ31" i="286"/>
  <c r="GJ22" i="286"/>
  <c r="GJ47" i="286"/>
  <c r="GJ30" i="285"/>
  <c r="GJ31" i="285"/>
  <c r="GJ15" i="265"/>
  <c r="GJ16" i="265"/>
  <c r="GJ18" i="265"/>
  <c r="GJ19" i="265"/>
  <c r="GJ21" i="265"/>
  <c r="GJ10" i="282"/>
  <c r="GJ12" i="282"/>
  <c r="GJ13" i="282"/>
  <c r="GJ23" i="265"/>
  <c r="GJ24" i="265"/>
  <c r="GJ48" i="286"/>
  <c r="GJ49" i="286"/>
  <c r="GJ55" i="286"/>
  <c r="GJ51" i="286"/>
  <c r="GJ52" i="286"/>
  <c r="GJ53" i="286"/>
  <c r="GJ56" i="286"/>
  <c r="GJ57" i="286"/>
  <c r="GJ32" i="286"/>
  <c r="GJ33" i="286"/>
  <c r="GJ80" i="265"/>
  <c r="GJ79" i="314"/>
  <c r="GJ80" i="314"/>
  <c r="GJ81" i="314"/>
  <c r="GJ83" i="265"/>
  <c r="GJ84" i="265"/>
  <c r="GJ33" i="285"/>
  <c r="GJ36" i="285"/>
  <c r="GJ37" i="285"/>
  <c r="GJ76" i="265"/>
  <c r="GJ77" i="265"/>
  <c r="GJ86" i="265"/>
  <c r="GJ100" i="265"/>
  <c r="GJ109" i="280"/>
  <c r="GJ110" i="280"/>
  <c r="GJ89" i="265"/>
  <c r="GJ205" i="280"/>
  <c r="GJ206" i="280"/>
  <c r="GJ90" i="265"/>
  <c r="GJ181" i="280"/>
  <c r="GJ165" i="280"/>
  <c r="GJ166" i="280"/>
  <c r="GJ182" i="280"/>
  <c r="GJ183" i="280"/>
  <c r="GJ184" i="280"/>
  <c r="GJ91" i="265"/>
  <c r="GJ87" i="282"/>
  <c r="GJ88" i="282"/>
  <c r="GJ89" i="282"/>
  <c r="GJ90" i="282"/>
  <c r="GJ92" i="265"/>
  <c r="GJ23" i="286"/>
  <c r="GJ24" i="286"/>
  <c r="GJ25" i="286"/>
  <c r="GJ94" i="265"/>
  <c r="GJ95" i="265"/>
  <c r="GJ101" i="265"/>
  <c r="GJ102" i="265"/>
  <c r="F102" i="265"/>
  <c r="F13" i="264"/>
  <c r="J80" i="277"/>
  <c r="J83" i="277"/>
  <c r="J84" i="277"/>
  <c r="J76" i="277"/>
  <c r="J77" i="277"/>
  <c r="J86" i="277"/>
  <c r="J100" i="277"/>
  <c r="J89" i="277"/>
  <c r="J90" i="277"/>
  <c r="J91" i="277"/>
  <c r="J92" i="277"/>
  <c r="J94" i="277"/>
  <c r="J95" i="277"/>
  <c r="J101" i="277"/>
  <c r="J102" i="277"/>
  <c r="K80" i="277"/>
  <c r="K83" i="277"/>
  <c r="K84" i="277"/>
  <c r="K76" i="277"/>
  <c r="K77" i="277"/>
  <c r="K86" i="277"/>
  <c r="K100" i="277"/>
  <c r="K89" i="277"/>
  <c r="K90" i="277"/>
  <c r="K91" i="277"/>
  <c r="K92" i="277"/>
  <c r="K94" i="277"/>
  <c r="K95" i="277"/>
  <c r="K101" i="277"/>
  <c r="K102" i="277"/>
  <c r="L80" i="277"/>
  <c r="L83" i="277"/>
  <c r="L84" i="277"/>
  <c r="L76" i="277"/>
  <c r="L77" i="277"/>
  <c r="L86" i="277"/>
  <c r="L100" i="277"/>
  <c r="L89" i="277"/>
  <c r="L90" i="277"/>
  <c r="L91" i="277"/>
  <c r="L92" i="277"/>
  <c r="L94" i="277"/>
  <c r="L95" i="277"/>
  <c r="L101" i="277"/>
  <c r="L102" i="277"/>
  <c r="M80" i="277"/>
  <c r="M83" i="277"/>
  <c r="M84" i="277"/>
  <c r="M76" i="277"/>
  <c r="M77" i="277"/>
  <c r="M86" i="277"/>
  <c r="M100" i="277"/>
  <c r="M89" i="277"/>
  <c r="M90" i="277"/>
  <c r="M91" i="277"/>
  <c r="M92" i="277"/>
  <c r="M94" i="277"/>
  <c r="M95" i="277"/>
  <c r="M101" i="277"/>
  <c r="M102" i="277"/>
  <c r="N80" i="277"/>
  <c r="N83" i="277"/>
  <c r="N84" i="277"/>
  <c r="N76" i="277"/>
  <c r="N77" i="277"/>
  <c r="N86" i="277"/>
  <c r="N100" i="277"/>
  <c r="N89" i="277"/>
  <c r="N90" i="277"/>
  <c r="N91" i="277"/>
  <c r="N92" i="277"/>
  <c r="N94" i="277"/>
  <c r="N95" i="277"/>
  <c r="N101" i="277"/>
  <c r="N102" i="277"/>
  <c r="O80" i="277"/>
  <c r="O83" i="277"/>
  <c r="O84" i="277"/>
  <c r="O76" i="277"/>
  <c r="O77" i="277"/>
  <c r="O86" i="277"/>
  <c r="O100" i="277"/>
  <c r="O89" i="277"/>
  <c r="O90" i="277"/>
  <c r="O91" i="277"/>
  <c r="O92" i="277"/>
  <c r="O94" i="277"/>
  <c r="O95" i="277"/>
  <c r="O101" i="277"/>
  <c r="O102" i="277"/>
  <c r="P80" i="277"/>
  <c r="P83" i="277"/>
  <c r="P84" i="277"/>
  <c r="P76" i="277"/>
  <c r="P77" i="277"/>
  <c r="P86" i="277"/>
  <c r="P100" i="277"/>
  <c r="P89" i="277"/>
  <c r="P90" i="277"/>
  <c r="P91" i="277"/>
  <c r="P92" i="277"/>
  <c r="P94" i="277"/>
  <c r="P95" i="277"/>
  <c r="P101" i="277"/>
  <c r="P102" i="277"/>
  <c r="Q80" i="277"/>
  <c r="Q83" i="277"/>
  <c r="Q84" i="277"/>
  <c r="Q76" i="277"/>
  <c r="Q77" i="277"/>
  <c r="Q86" i="277"/>
  <c r="Q100" i="277"/>
  <c r="Q89" i="277"/>
  <c r="Q90" i="277"/>
  <c r="Q91" i="277"/>
  <c r="Q92" i="277"/>
  <c r="Q94" i="277"/>
  <c r="Q95" i="277"/>
  <c r="Q101" i="277"/>
  <c r="Q102" i="277"/>
  <c r="R80" i="277"/>
  <c r="R83" i="277"/>
  <c r="R84" i="277"/>
  <c r="R76" i="277"/>
  <c r="R77" i="277"/>
  <c r="R86" i="277"/>
  <c r="R100" i="277"/>
  <c r="R89" i="277"/>
  <c r="R90" i="277"/>
  <c r="R91" i="277"/>
  <c r="R92" i="277"/>
  <c r="R94" i="277"/>
  <c r="R95" i="277"/>
  <c r="R101" i="277"/>
  <c r="R102" i="277"/>
  <c r="S80" i="277"/>
  <c r="S83" i="277"/>
  <c r="S84" i="277"/>
  <c r="S76" i="277"/>
  <c r="S77" i="277"/>
  <c r="S86" i="277"/>
  <c r="S100" i="277"/>
  <c r="S89" i="277"/>
  <c r="S90" i="277"/>
  <c r="S91" i="277"/>
  <c r="S92" i="277"/>
  <c r="S94" i="277"/>
  <c r="S95" i="277"/>
  <c r="S101" i="277"/>
  <c r="S102" i="277"/>
  <c r="T80" i="277"/>
  <c r="T83" i="277"/>
  <c r="T84" i="277"/>
  <c r="T76" i="277"/>
  <c r="T77" i="277"/>
  <c r="T86" i="277"/>
  <c r="T100" i="277"/>
  <c r="T89" i="277"/>
  <c r="T90" i="277"/>
  <c r="T91" i="277"/>
  <c r="T92" i="277"/>
  <c r="T94" i="277"/>
  <c r="T95" i="277"/>
  <c r="T101" i="277"/>
  <c r="T102" i="277"/>
  <c r="U80" i="277"/>
  <c r="U83" i="277"/>
  <c r="U84" i="277"/>
  <c r="U76" i="277"/>
  <c r="U77" i="277"/>
  <c r="U86" i="277"/>
  <c r="U100" i="277"/>
  <c r="U89" i="277"/>
  <c r="U90" i="277"/>
  <c r="U91" i="277"/>
  <c r="U92" i="277"/>
  <c r="U94" i="277"/>
  <c r="U95" i="277"/>
  <c r="U101" i="277"/>
  <c r="U102" i="277"/>
  <c r="V80" i="277"/>
  <c r="V83" i="277"/>
  <c r="V84" i="277"/>
  <c r="V76" i="277"/>
  <c r="V77" i="277"/>
  <c r="V86" i="277"/>
  <c r="V100" i="277"/>
  <c r="V89" i="277"/>
  <c r="V90" i="277"/>
  <c r="V91" i="277"/>
  <c r="V92" i="277"/>
  <c r="V94" i="277"/>
  <c r="V95" i="277"/>
  <c r="V101" i="277"/>
  <c r="V102" i="277"/>
  <c r="W80" i="277"/>
  <c r="W83" i="277"/>
  <c r="W84" i="277"/>
  <c r="W76" i="277"/>
  <c r="W77" i="277"/>
  <c r="W86" i="277"/>
  <c r="W100" i="277"/>
  <c r="W89" i="277"/>
  <c r="W90" i="277"/>
  <c r="W91" i="277"/>
  <c r="W92" i="277"/>
  <c r="W94" i="277"/>
  <c r="W95" i="277"/>
  <c r="W101" i="277"/>
  <c r="W102" i="277"/>
  <c r="X80" i="277"/>
  <c r="X83" i="277"/>
  <c r="X84" i="277"/>
  <c r="X76" i="277"/>
  <c r="X77" i="277"/>
  <c r="X86" i="277"/>
  <c r="X100" i="277"/>
  <c r="X89" i="277"/>
  <c r="X90" i="277"/>
  <c r="X91" i="277"/>
  <c r="X92" i="277"/>
  <c r="X94" i="277"/>
  <c r="X95" i="277"/>
  <c r="X101" i="277"/>
  <c r="X102" i="277"/>
  <c r="Y80" i="277"/>
  <c r="Y83" i="277"/>
  <c r="Y84" i="277"/>
  <c r="Y76" i="277"/>
  <c r="Y77" i="277"/>
  <c r="Y86" i="277"/>
  <c r="Y100" i="277"/>
  <c r="Y89" i="277"/>
  <c r="Y90" i="277"/>
  <c r="Y91" i="277"/>
  <c r="Y92" i="277"/>
  <c r="Y94" i="277"/>
  <c r="Y95" i="277"/>
  <c r="Y101" i="277"/>
  <c r="Y102" i="277"/>
  <c r="Z80" i="277"/>
  <c r="Z83" i="277"/>
  <c r="Z84" i="277"/>
  <c r="Z76" i="277"/>
  <c r="Z77" i="277"/>
  <c r="Z86" i="277"/>
  <c r="Z100" i="277"/>
  <c r="Z89" i="277"/>
  <c r="Z90" i="277"/>
  <c r="Z91" i="277"/>
  <c r="Z92" i="277"/>
  <c r="Z94" i="277"/>
  <c r="Z95" i="277"/>
  <c r="Z101" i="277"/>
  <c r="Z102" i="277"/>
  <c r="AA80" i="277"/>
  <c r="AA83" i="277"/>
  <c r="AA84" i="277"/>
  <c r="AA76" i="277"/>
  <c r="AA77" i="277"/>
  <c r="AA86" i="277"/>
  <c r="AA100" i="277"/>
  <c r="AA89" i="277"/>
  <c r="AA90" i="277"/>
  <c r="AA91" i="277"/>
  <c r="AA92" i="277"/>
  <c r="AA94" i="277"/>
  <c r="AA95" i="277"/>
  <c r="AA101" i="277"/>
  <c r="AA102" i="277"/>
  <c r="AB80" i="277"/>
  <c r="AB83" i="277"/>
  <c r="AB84" i="277"/>
  <c r="AB76" i="277"/>
  <c r="AB77" i="277"/>
  <c r="AB86" i="277"/>
  <c r="AB100" i="277"/>
  <c r="AB89" i="277"/>
  <c r="AB90" i="277"/>
  <c r="AB91" i="277"/>
  <c r="AB92" i="277"/>
  <c r="AB94" i="277"/>
  <c r="AB95" i="277"/>
  <c r="AB101" i="277"/>
  <c r="AB102" i="277"/>
  <c r="AC80" i="277"/>
  <c r="AC83" i="277"/>
  <c r="AC84" i="277"/>
  <c r="AC76" i="277"/>
  <c r="AC77" i="277"/>
  <c r="AC86" i="277"/>
  <c r="AC100" i="277"/>
  <c r="AC89" i="277"/>
  <c r="AC90" i="277"/>
  <c r="AC91" i="277"/>
  <c r="AC92" i="277"/>
  <c r="AC94" i="277"/>
  <c r="AC95" i="277"/>
  <c r="AC101" i="277"/>
  <c r="AC102" i="277"/>
  <c r="AD80" i="277"/>
  <c r="AD83" i="277"/>
  <c r="AD84" i="277"/>
  <c r="AD76" i="277"/>
  <c r="AD77" i="277"/>
  <c r="AD86" i="277"/>
  <c r="AD100" i="277"/>
  <c r="AD89" i="277"/>
  <c r="AD90" i="277"/>
  <c r="AD91" i="277"/>
  <c r="AD92" i="277"/>
  <c r="AD94" i="277"/>
  <c r="AD95" i="277"/>
  <c r="AD101" i="277"/>
  <c r="AD102" i="277"/>
  <c r="AE80" i="277"/>
  <c r="AE83" i="277"/>
  <c r="AE84" i="277"/>
  <c r="AE76" i="277"/>
  <c r="AE77" i="277"/>
  <c r="AE86" i="277"/>
  <c r="AE100" i="277"/>
  <c r="AE89" i="277"/>
  <c r="AE90" i="277"/>
  <c r="AE91" i="277"/>
  <c r="AE92" i="277"/>
  <c r="AE94" i="277"/>
  <c r="AE95" i="277"/>
  <c r="AE101" i="277"/>
  <c r="AE102" i="277"/>
  <c r="AF80" i="277"/>
  <c r="AF83" i="277"/>
  <c r="AF84" i="277"/>
  <c r="AF76" i="277"/>
  <c r="AF77" i="277"/>
  <c r="AF86" i="277"/>
  <c r="AF100" i="277"/>
  <c r="AF89" i="277"/>
  <c r="AF90" i="277"/>
  <c r="AF91" i="277"/>
  <c r="AF92" i="277"/>
  <c r="AF94" i="277"/>
  <c r="AF95" i="277"/>
  <c r="AF101" i="277"/>
  <c r="AF102" i="277"/>
  <c r="AG80" i="277"/>
  <c r="AG83" i="277"/>
  <c r="AG84" i="277"/>
  <c r="AG76" i="277"/>
  <c r="AG77" i="277"/>
  <c r="AG86" i="277"/>
  <c r="AG100" i="277"/>
  <c r="AG89" i="277"/>
  <c r="AG90" i="277"/>
  <c r="AG91" i="277"/>
  <c r="AG92" i="277"/>
  <c r="AG94" i="277"/>
  <c r="AG95" i="277"/>
  <c r="AG101" i="277"/>
  <c r="AG102" i="277"/>
  <c r="AH80" i="277"/>
  <c r="AH83" i="277"/>
  <c r="AH84" i="277"/>
  <c r="AH76" i="277"/>
  <c r="AH77" i="277"/>
  <c r="AH86" i="277"/>
  <c r="AH100" i="277"/>
  <c r="AH89" i="277"/>
  <c r="AH90" i="277"/>
  <c r="AH91" i="277"/>
  <c r="AH92" i="277"/>
  <c r="AH94" i="277"/>
  <c r="AH95" i="277"/>
  <c r="AH101" i="277"/>
  <c r="AH102" i="277"/>
  <c r="AI80" i="277"/>
  <c r="AI83" i="277"/>
  <c r="AI84" i="277"/>
  <c r="AI76" i="277"/>
  <c r="AI77" i="277"/>
  <c r="AI86" i="277"/>
  <c r="AI100" i="277"/>
  <c r="AI89" i="277"/>
  <c r="AI90" i="277"/>
  <c r="AI91" i="277"/>
  <c r="AI92" i="277"/>
  <c r="AI94" i="277"/>
  <c r="AI95" i="277"/>
  <c r="AI101" i="277"/>
  <c r="AI102" i="277"/>
  <c r="AJ80" i="277"/>
  <c r="AJ83" i="277"/>
  <c r="AJ84" i="277"/>
  <c r="AJ76" i="277"/>
  <c r="AJ77" i="277"/>
  <c r="AJ86" i="277"/>
  <c r="AJ100" i="277"/>
  <c r="AJ89" i="277"/>
  <c r="AJ90" i="277"/>
  <c r="AJ91" i="277"/>
  <c r="AJ92" i="277"/>
  <c r="AJ94" i="277"/>
  <c r="AJ95" i="277"/>
  <c r="AJ101" i="277"/>
  <c r="AJ102" i="277"/>
  <c r="AK80" i="277"/>
  <c r="AK83" i="277"/>
  <c r="AK84" i="277"/>
  <c r="AK76" i="277"/>
  <c r="AK77" i="277"/>
  <c r="AK86" i="277"/>
  <c r="AK100" i="277"/>
  <c r="AK89" i="277"/>
  <c r="AK90" i="277"/>
  <c r="AK91" i="277"/>
  <c r="AK92" i="277"/>
  <c r="AK94" i="277"/>
  <c r="AK95" i="277"/>
  <c r="AK101" i="277"/>
  <c r="AK102" i="277"/>
  <c r="AL80" i="277"/>
  <c r="AL83" i="277"/>
  <c r="AL84" i="277"/>
  <c r="AL76" i="277"/>
  <c r="AL77" i="277"/>
  <c r="AL86" i="277"/>
  <c r="AL100" i="277"/>
  <c r="AL89" i="277"/>
  <c r="AL90" i="277"/>
  <c r="AL91" i="277"/>
  <c r="AL92" i="277"/>
  <c r="AL94" i="277"/>
  <c r="AL95" i="277"/>
  <c r="AL101" i="277"/>
  <c r="AL102" i="277"/>
  <c r="AM80" i="277"/>
  <c r="AM83" i="277"/>
  <c r="AM84" i="277"/>
  <c r="AM76" i="277"/>
  <c r="AM77" i="277"/>
  <c r="AM86" i="277"/>
  <c r="AM100" i="277"/>
  <c r="AM89" i="277"/>
  <c r="AM90" i="277"/>
  <c r="AM91" i="277"/>
  <c r="AM92" i="277"/>
  <c r="AM94" i="277"/>
  <c r="AM95" i="277"/>
  <c r="AM101" i="277"/>
  <c r="AM102" i="277"/>
  <c r="AN80" i="277"/>
  <c r="AN83" i="277"/>
  <c r="AN84" i="277"/>
  <c r="AN76" i="277"/>
  <c r="AN77" i="277"/>
  <c r="AN86" i="277"/>
  <c r="AN100" i="277"/>
  <c r="AN89" i="277"/>
  <c r="AN90" i="277"/>
  <c r="AN91" i="277"/>
  <c r="AN92" i="277"/>
  <c r="AN94" i="277"/>
  <c r="AN95" i="277"/>
  <c r="AN101" i="277"/>
  <c r="AN102" i="277"/>
  <c r="AO80" i="277"/>
  <c r="AO83" i="277"/>
  <c r="AO84" i="277"/>
  <c r="AO76" i="277"/>
  <c r="AO77" i="277"/>
  <c r="AO86" i="277"/>
  <c r="AO100" i="277"/>
  <c r="AO89" i="277"/>
  <c r="AO90" i="277"/>
  <c r="AO91" i="277"/>
  <c r="AO92" i="277"/>
  <c r="AO94" i="277"/>
  <c r="AO95" i="277"/>
  <c r="AO101" i="277"/>
  <c r="AO102" i="277"/>
  <c r="AP80" i="277"/>
  <c r="AP83" i="277"/>
  <c r="AP84" i="277"/>
  <c r="AP76" i="277"/>
  <c r="AP77" i="277"/>
  <c r="AP86" i="277"/>
  <c r="AP100" i="277"/>
  <c r="AP89" i="277"/>
  <c r="AP90" i="277"/>
  <c r="AP91" i="277"/>
  <c r="AP92" i="277"/>
  <c r="AP94" i="277"/>
  <c r="AP95" i="277"/>
  <c r="AP101" i="277"/>
  <c r="AP102" i="277"/>
  <c r="AQ80" i="277"/>
  <c r="AQ83" i="277"/>
  <c r="AQ84" i="277"/>
  <c r="AQ76" i="277"/>
  <c r="AQ77" i="277"/>
  <c r="AQ86" i="277"/>
  <c r="AQ100" i="277"/>
  <c r="AQ89" i="277"/>
  <c r="AQ90" i="277"/>
  <c r="AQ91" i="277"/>
  <c r="AQ92" i="277"/>
  <c r="AQ94" i="277"/>
  <c r="AQ95" i="277"/>
  <c r="AQ101" i="277"/>
  <c r="AQ102" i="277"/>
  <c r="AR80" i="277"/>
  <c r="AR83" i="277"/>
  <c r="AR84" i="277"/>
  <c r="AR76" i="277"/>
  <c r="AR77" i="277"/>
  <c r="AR86" i="277"/>
  <c r="AR100" i="277"/>
  <c r="AR89" i="277"/>
  <c r="AR90" i="277"/>
  <c r="AR91" i="277"/>
  <c r="AR92" i="277"/>
  <c r="AR94" i="277"/>
  <c r="AR95" i="277"/>
  <c r="AR101" i="277"/>
  <c r="AR102" i="277"/>
  <c r="AS80" i="277"/>
  <c r="AS83" i="277"/>
  <c r="AS84" i="277"/>
  <c r="AS76" i="277"/>
  <c r="AS77" i="277"/>
  <c r="AS86" i="277"/>
  <c r="AS100" i="277"/>
  <c r="AS89" i="277"/>
  <c r="AS90" i="277"/>
  <c r="AS91" i="277"/>
  <c r="AS92" i="277"/>
  <c r="AS94" i="277"/>
  <c r="AS95" i="277"/>
  <c r="AS101" i="277"/>
  <c r="AS102" i="277"/>
  <c r="AT80" i="277"/>
  <c r="AT83" i="277"/>
  <c r="AT84" i="277"/>
  <c r="AT76" i="277"/>
  <c r="AT77" i="277"/>
  <c r="AT86" i="277"/>
  <c r="AT100" i="277"/>
  <c r="AT89" i="277"/>
  <c r="AT90" i="277"/>
  <c r="AT91" i="277"/>
  <c r="AT92" i="277"/>
  <c r="AT94" i="277"/>
  <c r="AT95" i="277"/>
  <c r="AT101" i="277"/>
  <c r="AT102" i="277"/>
  <c r="AU80" i="277"/>
  <c r="AU83" i="277"/>
  <c r="AU84" i="277"/>
  <c r="AU76" i="277"/>
  <c r="AU77" i="277"/>
  <c r="AU86" i="277"/>
  <c r="AU100" i="277"/>
  <c r="AU89" i="277"/>
  <c r="AU90" i="277"/>
  <c r="AU91" i="277"/>
  <c r="AU92" i="277"/>
  <c r="AU94" i="277"/>
  <c r="AU95" i="277"/>
  <c r="AU101" i="277"/>
  <c r="AU102" i="277"/>
  <c r="AV80" i="277"/>
  <c r="AV83" i="277"/>
  <c r="AV84" i="277"/>
  <c r="AV76" i="277"/>
  <c r="AV77" i="277"/>
  <c r="AV86" i="277"/>
  <c r="AV100" i="277"/>
  <c r="AV89" i="277"/>
  <c r="AV90" i="277"/>
  <c r="AV91" i="277"/>
  <c r="AV92" i="277"/>
  <c r="AV94" i="277"/>
  <c r="AV95" i="277"/>
  <c r="AV101" i="277"/>
  <c r="AV102" i="277"/>
  <c r="AW80" i="277"/>
  <c r="AW83" i="277"/>
  <c r="AW84" i="277"/>
  <c r="AW76" i="277"/>
  <c r="AW77" i="277"/>
  <c r="AW86" i="277"/>
  <c r="AW100" i="277"/>
  <c r="AW89" i="277"/>
  <c r="AW90" i="277"/>
  <c r="AW91" i="277"/>
  <c r="AW92" i="277"/>
  <c r="AW94" i="277"/>
  <c r="AW95" i="277"/>
  <c r="AW101" i="277"/>
  <c r="AW102" i="277"/>
  <c r="AX80" i="277"/>
  <c r="AX83" i="277"/>
  <c r="AX84" i="277"/>
  <c r="AX76" i="277"/>
  <c r="AX77" i="277"/>
  <c r="AX86" i="277"/>
  <c r="AX100" i="277"/>
  <c r="AX89" i="277"/>
  <c r="AX90" i="277"/>
  <c r="AX91" i="277"/>
  <c r="AX92" i="277"/>
  <c r="AX94" i="277"/>
  <c r="AX95" i="277"/>
  <c r="AX101" i="277"/>
  <c r="AX102" i="277"/>
  <c r="AY80" i="277"/>
  <c r="AY83" i="277"/>
  <c r="AY84" i="277"/>
  <c r="AY76" i="277"/>
  <c r="AY77" i="277"/>
  <c r="AY86" i="277"/>
  <c r="AY100" i="277"/>
  <c r="AY89" i="277"/>
  <c r="AY90" i="277"/>
  <c r="AY91" i="277"/>
  <c r="AY92" i="277"/>
  <c r="AY94" i="277"/>
  <c r="AY95" i="277"/>
  <c r="AY101" i="277"/>
  <c r="AY102" i="277"/>
  <c r="AZ80" i="277"/>
  <c r="AZ83" i="277"/>
  <c r="AZ84" i="277"/>
  <c r="AZ76" i="277"/>
  <c r="AZ77" i="277"/>
  <c r="AZ86" i="277"/>
  <c r="AZ100" i="277"/>
  <c r="AZ89" i="277"/>
  <c r="AZ90" i="277"/>
  <c r="AZ91" i="277"/>
  <c r="AZ92" i="277"/>
  <c r="AZ94" i="277"/>
  <c r="AZ95" i="277"/>
  <c r="AZ101" i="277"/>
  <c r="AZ102" i="277"/>
  <c r="BA80" i="277"/>
  <c r="BA83" i="277"/>
  <c r="BA84" i="277"/>
  <c r="BA76" i="277"/>
  <c r="BA77" i="277"/>
  <c r="BA86" i="277"/>
  <c r="BA100" i="277"/>
  <c r="BA89" i="277"/>
  <c r="BA90" i="277"/>
  <c r="BA91" i="277"/>
  <c r="BA92" i="277"/>
  <c r="BA94" i="277"/>
  <c r="BA95" i="277"/>
  <c r="BA101" i="277"/>
  <c r="BA102" i="277"/>
  <c r="BB80" i="277"/>
  <c r="BB83" i="277"/>
  <c r="BB84" i="277"/>
  <c r="BB76" i="277"/>
  <c r="BB77" i="277"/>
  <c r="BB86" i="277"/>
  <c r="BB100" i="277"/>
  <c r="BB89" i="277"/>
  <c r="BB90" i="277"/>
  <c r="BB91" i="277"/>
  <c r="BB92" i="277"/>
  <c r="BB94" i="277"/>
  <c r="BB95" i="277"/>
  <c r="BB101" i="277"/>
  <c r="BB102" i="277"/>
  <c r="F102" i="277"/>
  <c r="F14" i="264"/>
  <c r="J10" i="310"/>
  <c r="J11" i="310"/>
  <c r="J12" i="310"/>
  <c r="J14" i="310"/>
  <c r="J37" i="310"/>
  <c r="J28" i="310"/>
  <c r="J33" i="310"/>
  <c r="J35" i="310"/>
  <c r="J38" i="310"/>
  <c r="J40" i="310"/>
  <c r="K10" i="310"/>
  <c r="K11" i="310"/>
  <c r="K12" i="310"/>
  <c r="K14" i="310"/>
  <c r="K37" i="310"/>
  <c r="K26" i="310"/>
  <c r="K27" i="310"/>
  <c r="K28" i="310"/>
  <c r="K30" i="310"/>
  <c r="K31" i="310"/>
  <c r="K33" i="310"/>
  <c r="K35" i="310"/>
  <c r="K38" i="310"/>
  <c r="K40" i="310"/>
  <c r="L10" i="310"/>
  <c r="L11" i="310"/>
  <c r="L12" i="310"/>
  <c r="L14" i="310"/>
  <c r="L37" i="310"/>
  <c r="L26" i="310"/>
  <c r="L27" i="310"/>
  <c r="L28" i="310"/>
  <c r="L30" i="310"/>
  <c r="L31" i="310"/>
  <c r="L33" i="310"/>
  <c r="L35" i="310"/>
  <c r="L38" i="310"/>
  <c r="L40" i="310"/>
  <c r="M10" i="310"/>
  <c r="M11" i="310"/>
  <c r="M12" i="310"/>
  <c r="M14" i="310"/>
  <c r="M37" i="310"/>
  <c r="M26" i="310"/>
  <c r="M27" i="310"/>
  <c r="M28" i="310"/>
  <c r="M30" i="310"/>
  <c r="M31" i="310"/>
  <c r="M33" i="310"/>
  <c r="M35" i="310"/>
  <c r="M38" i="310"/>
  <c r="M40" i="310"/>
  <c r="N10" i="310"/>
  <c r="N11" i="310"/>
  <c r="N12" i="310"/>
  <c r="N14" i="310"/>
  <c r="N37" i="310"/>
  <c r="N26" i="310"/>
  <c r="N27" i="310"/>
  <c r="N28" i="310"/>
  <c r="N30" i="310"/>
  <c r="N31" i="310"/>
  <c r="N33" i="310"/>
  <c r="N35" i="310"/>
  <c r="N38" i="310"/>
  <c r="N40" i="310"/>
  <c r="O10" i="310"/>
  <c r="O11" i="310"/>
  <c r="O12" i="310"/>
  <c r="O14" i="310"/>
  <c r="O37" i="310"/>
  <c r="O26" i="310"/>
  <c r="O27" i="310"/>
  <c r="O28" i="310"/>
  <c r="O30" i="310"/>
  <c r="O31" i="310"/>
  <c r="O33" i="310"/>
  <c r="O35" i="310"/>
  <c r="O38" i="310"/>
  <c r="O40" i="310"/>
  <c r="P10" i="310"/>
  <c r="P11" i="310"/>
  <c r="P12" i="310"/>
  <c r="P14" i="310"/>
  <c r="P37" i="310"/>
  <c r="P26" i="310"/>
  <c r="P27" i="310"/>
  <c r="P28" i="310"/>
  <c r="P30" i="310"/>
  <c r="P31" i="310"/>
  <c r="P33" i="310"/>
  <c r="P35" i="310"/>
  <c r="P38" i="310"/>
  <c r="P40" i="310"/>
  <c r="Q10" i="310"/>
  <c r="Q11" i="310"/>
  <c r="Q12" i="310"/>
  <c r="Q14" i="310"/>
  <c r="Q37" i="310"/>
  <c r="Q26" i="310"/>
  <c r="Q27" i="310"/>
  <c r="Q28" i="310"/>
  <c r="Q30" i="310"/>
  <c r="Q31" i="310"/>
  <c r="Q33" i="310"/>
  <c r="Q35" i="310"/>
  <c r="Q38" i="310"/>
  <c r="Q40" i="310"/>
  <c r="R10" i="310"/>
  <c r="R11" i="310"/>
  <c r="R12" i="310"/>
  <c r="R14" i="310"/>
  <c r="R37" i="310"/>
  <c r="R26" i="310"/>
  <c r="R27" i="310"/>
  <c r="R28" i="310"/>
  <c r="R30" i="310"/>
  <c r="R31" i="310"/>
  <c r="R33" i="310"/>
  <c r="R35" i="310"/>
  <c r="R38" i="310"/>
  <c r="R40" i="310"/>
  <c r="S10" i="310"/>
  <c r="S11" i="310"/>
  <c r="S12" i="310"/>
  <c r="S14" i="310"/>
  <c r="S37" i="310"/>
  <c r="S26" i="310"/>
  <c r="S27" i="310"/>
  <c r="S28" i="310"/>
  <c r="S30" i="310"/>
  <c r="S31" i="310"/>
  <c r="S33" i="310"/>
  <c r="S35" i="310"/>
  <c r="S38" i="310"/>
  <c r="S40" i="310"/>
  <c r="T10" i="310"/>
  <c r="T11" i="310"/>
  <c r="T12" i="310"/>
  <c r="T14" i="310"/>
  <c r="T37" i="310"/>
  <c r="T26" i="310"/>
  <c r="T27" i="310"/>
  <c r="T28" i="310"/>
  <c r="T30" i="310"/>
  <c r="T31" i="310"/>
  <c r="T33" i="310"/>
  <c r="T35" i="310"/>
  <c r="T38" i="310"/>
  <c r="T40" i="310"/>
  <c r="U10" i="310"/>
  <c r="U11" i="310"/>
  <c r="U12" i="310"/>
  <c r="U14" i="310"/>
  <c r="U37" i="310"/>
  <c r="U26" i="310"/>
  <c r="U27" i="310"/>
  <c r="U28" i="310"/>
  <c r="U30" i="310"/>
  <c r="U31" i="310"/>
  <c r="U33" i="310"/>
  <c r="U35" i="310"/>
  <c r="U38" i="310"/>
  <c r="U40" i="310"/>
  <c r="V10" i="310"/>
  <c r="V11" i="310"/>
  <c r="V12" i="310"/>
  <c r="V14" i="310"/>
  <c r="V37" i="310"/>
  <c r="V26" i="310"/>
  <c r="V27" i="310"/>
  <c r="V28" i="310"/>
  <c r="V30" i="310"/>
  <c r="V31" i="310"/>
  <c r="V33" i="310"/>
  <c r="V35" i="310"/>
  <c r="V38" i="310"/>
  <c r="V40" i="310"/>
  <c r="W10" i="310"/>
  <c r="W11" i="310"/>
  <c r="W12" i="310"/>
  <c r="W14" i="310"/>
  <c r="W37" i="310"/>
  <c r="W26" i="310"/>
  <c r="W27" i="310"/>
  <c r="W28" i="310"/>
  <c r="W30" i="310"/>
  <c r="W31" i="310"/>
  <c r="W33" i="310"/>
  <c r="W35" i="310"/>
  <c r="W38" i="310"/>
  <c r="W40" i="310"/>
  <c r="X10" i="310"/>
  <c r="X11" i="310"/>
  <c r="X12" i="310"/>
  <c r="X14" i="310"/>
  <c r="X37" i="310"/>
  <c r="X26" i="310"/>
  <c r="X27" i="310"/>
  <c r="X28" i="310"/>
  <c r="X30" i="310"/>
  <c r="X31" i="310"/>
  <c r="X33" i="310"/>
  <c r="X35" i="310"/>
  <c r="X38" i="310"/>
  <c r="X40" i="310"/>
  <c r="Y10" i="310"/>
  <c r="Y11" i="310"/>
  <c r="Y12" i="310"/>
  <c r="Y14" i="310"/>
  <c r="Y37" i="310"/>
  <c r="Y26" i="310"/>
  <c r="Y27" i="310"/>
  <c r="Y28" i="310"/>
  <c r="Y30" i="310"/>
  <c r="Y31" i="310"/>
  <c r="Y33" i="310"/>
  <c r="Y35" i="310"/>
  <c r="Y38" i="310"/>
  <c r="Y40" i="310"/>
  <c r="Z10" i="310"/>
  <c r="Z11" i="310"/>
  <c r="Z12" i="310"/>
  <c r="Z14" i="310"/>
  <c r="Z37" i="310"/>
  <c r="Z26" i="310"/>
  <c r="Z27" i="310"/>
  <c r="Z28" i="310"/>
  <c r="Z30" i="310"/>
  <c r="Z31" i="310"/>
  <c r="Z33" i="310"/>
  <c r="Z35" i="310"/>
  <c r="Z38" i="310"/>
  <c r="Z40" i="310"/>
  <c r="AA10" i="310"/>
  <c r="AA11" i="310"/>
  <c r="AA12" i="310"/>
  <c r="AA14" i="310"/>
  <c r="AA37" i="310"/>
  <c r="AA26" i="310"/>
  <c r="AA27" i="310"/>
  <c r="AA28" i="310"/>
  <c r="AA30" i="310"/>
  <c r="AA31" i="310"/>
  <c r="AA33" i="310"/>
  <c r="AA35" i="310"/>
  <c r="AA38" i="310"/>
  <c r="AA40" i="310"/>
  <c r="AB10" i="310"/>
  <c r="AB11" i="310"/>
  <c r="AB12" i="310"/>
  <c r="AB14" i="310"/>
  <c r="AB37" i="310"/>
  <c r="AB26" i="310"/>
  <c r="AB27" i="310"/>
  <c r="AB28" i="310"/>
  <c r="AB30" i="310"/>
  <c r="AB31" i="310"/>
  <c r="AB33" i="310"/>
  <c r="AB35" i="310"/>
  <c r="AB38" i="310"/>
  <c r="AB40" i="310"/>
  <c r="AC10" i="310"/>
  <c r="AC11" i="310"/>
  <c r="AC12" i="310"/>
  <c r="AC14" i="310"/>
  <c r="AC37" i="310"/>
  <c r="AC26" i="310"/>
  <c r="AC27" i="310"/>
  <c r="AC28" i="310"/>
  <c r="AC30" i="310"/>
  <c r="AC31" i="310"/>
  <c r="AC33" i="310"/>
  <c r="AC35" i="310"/>
  <c r="AC38" i="310"/>
  <c r="AC40" i="310"/>
  <c r="AD10" i="310"/>
  <c r="AD11" i="310"/>
  <c r="AD12" i="310"/>
  <c r="AD14" i="310"/>
  <c r="AD37" i="310"/>
  <c r="AD26" i="310"/>
  <c r="AD27" i="310"/>
  <c r="AD28" i="310"/>
  <c r="AD30" i="310"/>
  <c r="AD31" i="310"/>
  <c r="AD33" i="310"/>
  <c r="AD35" i="310"/>
  <c r="AD38" i="310"/>
  <c r="AD40" i="310"/>
  <c r="AE10" i="310"/>
  <c r="AE11" i="310"/>
  <c r="AE12" i="310"/>
  <c r="AE14" i="310"/>
  <c r="AE37" i="310"/>
  <c r="AE26" i="310"/>
  <c r="AE27" i="310"/>
  <c r="AE28" i="310"/>
  <c r="AE30" i="310"/>
  <c r="AE31" i="310"/>
  <c r="AE33" i="310"/>
  <c r="AE35" i="310"/>
  <c r="AE38" i="310"/>
  <c r="AE40" i="310"/>
  <c r="AF10" i="310"/>
  <c r="AF11" i="310"/>
  <c r="AF12" i="310"/>
  <c r="AF14" i="310"/>
  <c r="AF37" i="310"/>
  <c r="AF26" i="310"/>
  <c r="AF27" i="310"/>
  <c r="AF28" i="310"/>
  <c r="AF30" i="310"/>
  <c r="AF31" i="310"/>
  <c r="AF33" i="310"/>
  <c r="AF35" i="310"/>
  <c r="AF38" i="310"/>
  <c r="AF40" i="310"/>
  <c r="AG10" i="310"/>
  <c r="AG11" i="310"/>
  <c r="AG12" i="310"/>
  <c r="AG14" i="310"/>
  <c r="AG37" i="310"/>
  <c r="AG26" i="310"/>
  <c r="AG27" i="310"/>
  <c r="AG28" i="310"/>
  <c r="AG30" i="310"/>
  <c r="AG31" i="310"/>
  <c r="AG33" i="310"/>
  <c r="AG35" i="310"/>
  <c r="AG38" i="310"/>
  <c r="AG40" i="310"/>
  <c r="AH10" i="310"/>
  <c r="AH11" i="310"/>
  <c r="AH12" i="310"/>
  <c r="AH14" i="310"/>
  <c r="AH37" i="310"/>
  <c r="AH26" i="310"/>
  <c r="AH27" i="310"/>
  <c r="AH28" i="310"/>
  <c r="AH30" i="310"/>
  <c r="AH31" i="310"/>
  <c r="AH33" i="310"/>
  <c r="AH35" i="310"/>
  <c r="AH38" i="310"/>
  <c r="AH40" i="310"/>
  <c r="AI10" i="310"/>
  <c r="AI11" i="310"/>
  <c r="AI12" i="310"/>
  <c r="AI14" i="310"/>
  <c r="AI37" i="310"/>
  <c r="AI26" i="310"/>
  <c r="AI27" i="310"/>
  <c r="AI28" i="310"/>
  <c r="AI30" i="310"/>
  <c r="AI31" i="310"/>
  <c r="AI33" i="310"/>
  <c r="AI35" i="310"/>
  <c r="AI38" i="310"/>
  <c r="AI40" i="310"/>
  <c r="AJ10" i="310"/>
  <c r="AJ11" i="310"/>
  <c r="AJ12" i="310"/>
  <c r="AJ14" i="310"/>
  <c r="AJ37" i="310"/>
  <c r="AJ26" i="310"/>
  <c r="AJ27" i="310"/>
  <c r="AJ28" i="310"/>
  <c r="AJ30" i="310"/>
  <c r="AJ31" i="310"/>
  <c r="AJ33" i="310"/>
  <c r="AJ35" i="310"/>
  <c r="AJ38" i="310"/>
  <c r="AJ40" i="310"/>
  <c r="AK10" i="310"/>
  <c r="AK11" i="310"/>
  <c r="AK12" i="310"/>
  <c r="AK14" i="310"/>
  <c r="AK37" i="310"/>
  <c r="AK26" i="310"/>
  <c r="AK27" i="310"/>
  <c r="AK28" i="310"/>
  <c r="AK30" i="310"/>
  <c r="AK31" i="310"/>
  <c r="AK33" i="310"/>
  <c r="AK35" i="310"/>
  <c r="AK38" i="310"/>
  <c r="AK40" i="310"/>
  <c r="AL10" i="310"/>
  <c r="AL11" i="310"/>
  <c r="AL12" i="310"/>
  <c r="AL14" i="310"/>
  <c r="AL37" i="310"/>
  <c r="AL26" i="310"/>
  <c r="AL27" i="310"/>
  <c r="AL28" i="310"/>
  <c r="AL30" i="310"/>
  <c r="AL31" i="310"/>
  <c r="AL33" i="310"/>
  <c r="AL35" i="310"/>
  <c r="AL38" i="310"/>
  <c r="AL40" i="310"/>
  <c r="AM10" i="310"/>
  <c r="AM11" i="310"/>
  <c r="AM12" i="310"/>
  <c r="AM14" i="310"/>
  <c r="AM37" i="310"/>
  <c r="AM26" i="310"/>
  <c r="AM27" i="310"/>
  <c r="AM28" i="310"/>
  <c r="AM30" i="310"/>
  <c r="AM31" i="310"/>
  <c r="AM33" i="310"/>
  <c r="AM35" i="310"/>
  <c r="AM38" i="310"/>
  <c r="AM40" i="310"/>
  <c r="AN10" i="310"/>
  <c r="AN11" i="310"/>
  <c r="AN12" i="310"/>
  <c r="AN14" i="310"/>
  <c r="AN37" i="310"/>
  <c r="AN26" i="310"/>
  <c r="AN27" i="310"/>
  <c r="AN28" i="310"/>
  <c r="AN30" i="310"/>
  <c r="AN31" i="310"/>
  <c r="AN33" i="310"/>
  <c r="AN35" i="310"/>
  <c r="AN38" i="310"/>
  <c r="AN40" i="310"/>
  <c r="AO10" i="310"/>
  <c r="AO11" i="310"/>
  <c r="AO12" i="310"/>
  <c r="AO14" i="310"/>
  <c r="AO37" i="310"/>
  <c r="AO26" i="310"/>
  <c r="AO27" i="310"/>
  <c r="AO28" i="310"/>
  <c r="AO30" i="310"/>
  <c r="AO31" i="310"/>
  <c r="AO33" i="310"/>
  <c r="AO35" i="310"/>
  <c r="AO38" i="310"/>
  <c r="AO40" i="310"/>
  <c r="AP10" i="310"/>
  <c r="AP11" i="310"/>
  <c r="AP12" i="310"/>
  <c r="AP14" i="310"/>
  <c r="AP37" i="310"/>
  <c r="AP26" i="310"/>
  <c r="AP27" i="310"/>
  <c r="AP28" i="310"/>
  <c r="AP30" i="310"/>
  <c r="AP31" i="310"/>
  <c r="AP33" i="310"/>
  <c r="AP35" i="310"/>
  <c r="AP38" i="310"/>
  <c r="AP40" i="310"/>
  <c r="AQ10" i="310"/>
  <c r="AQ11" i="310"/>
  <c r="AQ12" i="310"/>
  <c r="AQ14" i="310"/>
  <c r="AQ37" i="310"/>
  <c r="AQ26" i="310"/>
  <c r="AQ27" i="310"/>
  <c r="AQ28" i="310"/>
  <c r="AQ30" i="310"/>
  <c r="AQ31" i="310"/>
  <c r="AQ33" i="310"/>
  <c r="AQ35" i="310"/>
  <c r="AQ38" i="310"/>
  <c r="AQ40" i="310"/>
  <c r="AR10" i="310"/>
  <c r="AR11" i="310"/>
  <c r="AR12" i="310"/>
  <c r="AR14" i="310"/>
  <c r="AR37" i="310"/>
  <c r="AR26" i="310"/>
  <c r="AR27" i="310"/>
  <c r="AR28" i="310"/>
  <c r="AR30" i="310"/>
  <c r="AR31" i="310"/>
  <c r="AR33" i="310"/>
  <c r="AR35" i="310"/>
  <c r="AR38" i="310"/>
  <c r="AR40" i="310"/>
  <c r="AS10" i="310"/>
  <c r="AS11" i="310"/>
  <c r="AS12" i="310"/>
  <c r="AS14" i="310"/>
  <c r="AS37" i="310"/>
  <c r="AS26" i="310"/>
  <c r="AS27" i="310"/>
  <c r="AS28" i="310"/>
  <c r="AS30" i="310"/>
  <c r="AS31" i="310"/>
  <c r="AS33" i="310"/>
  <c r="AS35" i="310"/>
  <c r="AS38" i="310"/>
  <c r="AS40" i="310"/>
  <c r="AT10" i="310"/>
  <c r="AT11" i="310"/>
  <c r="AT12" i="310"/>
  <c r="AT14" i="310"/>
  <c r="AT37" i="310"/>
  <c r="AT26" i="310"/>
  <c r="AT27" i="310"/>
  <c r="AT28" i="310"/>
  <c r="AT30" i="310"/>
  <c r="AT31" i="310"/>
  <c r="AT33" i="310"/>
  <c r="AT35" i="310"/>
  <c r="AT38" i="310"/>
  <c r="AT40" i="310"/>
  <c r="AU10" i="310"/>
  <c r="AU11" i="310"/>
  <c r="AU12" i="310"/>
  <c r="AU14" i="310"/>
  <c r="AU37" i="310"/>
  <c r="AU26" i="310"/>
  <c r="AU27" i="310"/>
  <c r="AU28" i="310"/>
  <c r="AU30" i="310"/>
  <c r="AU31" i="310"/>
  <c r="AU33" i="310"/>
  <c r="AU35" i="310"/>
  <c r="AU38" i="310"/>
  <c r="AU40" i="310"/>
  <c r="AV10" i="310"/>
  <c r="AV11" i="310"/>
  <c r="AV12" i="310"/>
  <c r="AV14" i="310"/>
  <c r="AV37" i="310"/>
  <c r="AV26" i="310"/>
  <c r="AV27" i="310"/>
  <c r="AV28" i="310"/>
  <c r="AV30" i="310"/>
  <c r="AV31" i="310"/>
  <c r="AV33" i="310"/>
  <c r="AV35" i="310"/>
  <c r="AV38" i="310"/>
  <c r="AV40" i="310"/>
  <c r="AW10" i="310"/>
  <c r="AW11" i="310"/>
  <c r="AW12" i="310"/>
  <c r="AW14" i="310"/>
  <c r="AW37" i="310"/>
  <c r="AW26" i="310"/>
  <c r="AW27" i="310"/>
  <c r="AW28" i="310"/>
  <c r="AW30" i="310"/>
  <c r="AW31" i="310"/>
  <c r="AW33" i="310"/>
  <c r="AW35" i="310"/>
  <c r="AW38" i="310"/>
  <c r="AW40" i="310"/>
  <c r="AX10" i="310"/>
  <c r="AX11" i="310"/>
  <c r="AX12" i="310"/>
  <c r="AX14" i="310"/>
  <c r="AX37" i="310"/>
  <c r="AX26" i="310"/>
  <c r="AX27" i="310"/>
  <c r="AX28" i="310"/>
  <c r="AX30" i="310"/>
  <c r="AX31" i="310"/>
  <c r="AX33" i="310"/>
  <c r="AX35" i="310"/>
  <c r="AX38" i="310"/>
  <c r="AX40" i="310"/>
  <c r="AY10" i="310"/>
  <c r="AY11" i="310"/>
  <c r="AY12" i="310"/>
  <c r="AY14" i="310"/>
  <c r="AY37" i="310"/>
  <c r="AY26" i="310"/>
  <c r="AY27" i="310"/>
  <c r="AY28" i="310"/>
  <c r="AY30" i="310"/>
  <c r="AY31" i="310"/>
  <c r="AY33" i="310"/>
  <c r="AY35" i="310"/>
  <c r="AY38" i="310"/>
  <c r="AY40" i="310"/>
  <c r="AZ10" i="310"/>
  <c r="AZ11" i="310"/>
  <c r="AZ12" i="310"/>
  <c r="AZ14" i="310"/>
  <c r="AZ37" i="310"/>
  <c r="AZ26" i="310"/>
  <c r="AZ27" i="310"/>
  <c r="AZ28" i="310"/>
  <c r="AZ30" i="310"/>
  <c r="AZ31" i="310"/>
  <c r="AZ33" i="310"/>
  <c r="AZ35" i="310"/>
  <c r="AZ38" i="310"/>
  <c r="AZ40" i="310"/>
  <c r="BA10" i="310"/>
  <c r="BA11" i="310"/>
  <c r="BA12" i="310"/>
  <c r="BA14" i="310"/>
  <c r="BA37" i="310"/>
  <c r="BA26" i="310"/>
  <c r="BA27" i="310"/>
  <c r="BA28" i="310"/>
  <c r="BA30" i="310"/>
  <c r="BA31" i="310"/>
  <c r="BA33" i="310"/>
  <c r="BA35" i="310"/>
  <c r="BA38" i="310"/>
  <c r="BA40" i="310"/>
  <c r="BB10" i="310"/>
  <c r="BB11" i="310"/>
  <c r="BB12" i="310"/>
  <c r="BB14" i="310"/>
  <c r="BB37" i="310"/>
  <c r="BB26" i="310"/>
  <c r="BB27" i="310"/>
  <c r="BB28" i="310"/>
  <c r="BB30" i="310"/>
  <c r="BB31" i="310"/>
  <c r="BB33" i="310"/>
  <c r="BB35" i="310"/>
  <c r="BB38" i="310"/>
  <c r="BB40" i="310"/>
  <c r="BC10" i="310"/>
  <c r="BC11" i="310"/>
  <c r="BC12" i="310"/>
  <c r="BC14" i="310"/>
  <c r="BC37" i="310"/>
  <c r="BC26" i="310"/>
  <c r="BC27" i="310"/>
  <c r="BC28" i="310"/>
  <c r="BC30" i="310"/>
  <c r="BC31" i="310"/>
  <c r="BC33" i="310"/>
  <c r="BC35" i="310"/>
  <c r="BC38" i="310"/>
  <c r="BC40" i="310"/>
  <c r="BD10" i="310"/>
  <c r="BD11" i="310"/>
  <c r="BD12" i="310"/>
  <c r="BD14" i="310"/>
  <c r="BD37" i="310"/>
  <c r="BD26" i="310"/>
  <c r="BD27" i="310"/>
  <c r="BD28" i="310"/>
  <c r="BD30" i="310"/>
  <c r="BD31" i="310"/>
  <c r="BD33" i="310"/>
  <c r="BD35" i="310"/>
  <c r="BD38" i="310"/>
  <c r="BD40" i="310"/>
  <c r="BE10" i="310"/>
  <c r="BE11" i="310"/>
  <c r="BE12" i="310"/>
  <c r="BE14" i="310"/>
  <c r="BE37" i="310"/>
  <c r="BE26" i="310"/>
  <c r="BE27" i="310"/>
  <c r="BE28" i="310"/>
  <c r="BE30" i="310"/>
  <c r="BE31" i="310"/>
  <c r="BE33" i="310"/>
  <c r="BE35" i="310"/>
  <c r="BE38" i="310"/>
  <c r="BE40" i="310"/>
  <c r="F40" i="310"/>
  <c r="F15" i="264"/>
  <c r="J288" i="307"/>
  <c r="J290" i="307"/>
  <c r="J16" i="288"/>
  <c r="K288" i="307"/>
  <c r="K290" i="307"/>
  <c r="K16" i="288"/>
  <c r="L288" i="307"/>
  <c r="L290" i="307"/>
  <c r="L16" i="288"/>
  <c r="M288" i="307"/>
  <c r="M290" i="307"/>
  <c r="M16" i="288"/>
  <c r="N288" i="307"/>
  <c r="N290" i="307"/>
  <c r="N16" i="288"/>
  <c r="O288" i="307"/>
  <c r="O290" i="307"/>
  <c r="O16" i="288"/>
  <c r="P288" i="307"/>
  <c r="P290" i="307"/>
  <c r="P16" i="288"/>
  <c r="Q288" i="307"/>
  <c r="Q290" i="307"/>
  <c r="Q16" i="288"/>
  <c r="R288" i="307"/>
  <c r="R290" i="307"/>
  <c r="R16" i="288"/>
  <c r="S288" i="307"/>
  <c r="S290" i="307"/>
  <c r="S16" i="288"/>
  <c r="T288" i="307"/>
  <c r="T290" i="307"/>
  <c r="T16" i="288"/>
  <c r="U288" i="307"/>
  <c r="U290" i="307"/>
  <c r="U16" i="288"/>
  <c r="V288" i="307"/>
  <c r="V290" i="307"/>
  <c r="V16" i="288"/>
  <c r="W288" i="307"/>
  <c r="W290" i="307"/>
  <c r="W16" i="288"/>
  <c r="X288" i="307"/>
  <c r="X290" i="307"/>
  <c r="X16" i="288"/>
  <c r="Y288" i="307"/>
  <c r="Y290" i="307"/>
  <c r="Y16" i="288"/>
  <c r="Z288" i="307"/>
  <c r="Z290" i="307"/>
  <c r="Z16" i="288"/>
  <c r="AA288" i="307"/>
  <c r="AA290" i="307"/>
  <c r="AA16" i="288"/>
  <c r="AB288" i="307"/>
  <c r="AB290" i="307"/>
  <c r="AB16" i="288"/>
  <c r="AC288" i="307"/>
  <c r="AC290" i="307"/>
  <c r="AC16" i="288"/>
  <c r="AD288" i="307"/>
  <c r="AD290" i="307"/>
  <c r="AD16" i="288"/>
  <c r="AE288" i="307"/>
  <c r="AE290" i="307"/>
  <c r="AE16" i="288"/>
  <c r="AF288" i="307"/>
  <c r="AF290" i="307"/>
  <c r="AF16" i="288"/>
  <c r="AG288" i="307"/>
  <c r="AG290" i="307"/>
  <c r="AG16" i="288"/>
  <c r="AH288" i="307"/>
  <c r="AH290" i="307"/>
  <c r="AH16" i="288"/>
  <c r="AI288" i="307"/>
  <c r="AI290" i="307"/>
  <c r="AI16" i="288"/>
  <c r="AJ288" i="307"/>
  <c r="AJ290" i="307"/>
  <c r="AJ16" i="288"/>
  <c r="AK288" i="307"/>
  <c r="AK290" i="307"/>
  <c r="AK16" i="288"/>
  <c r="AL288" i="307"/>
  <c r="AL290" i="307"/>
  <c r="AL16" i="288"/>
  <c r="AM288" i="307"/>
  <c r="AM290" i="307"/>
  <c r="AM16" i="288"/>
  <c r="AN288" i="307"/>
  <c r="AN290" i="307"/>
  <c r="AN16" i="288"/>
  <c r="AO288" i="307"/>
  <c r="AO290" i="307"/>
  <c r="AO16" i="288"/>
  <c r="AP288" i="307"/>
  <c r="AP290" i="307"/>
  <c r="AP16" i="288"/>
  <c r="AQ288" i="307"/>
  <c r="AQ290" i="307"/>
  <c r="AQ16" i="288"/>
  <c r="AR288" i="307"/>
  <c r="AR290" i="307"/>
  <c r="AR16" i="288"/>
  <c r="AS288" i="307"/>
  <c r="AS290" i="307"/>
  <c r="AS16" i="288"/>
  <c r="AT288" i="307"/>
  <c r="AT290" i="307"/>
  <c r="AT16" i="288"/>
  <c r="AU288" i="307"/>
  <c r="AU290" i="307"/>
  <c r="AU16" i="288"/>
  <c r="AV288" i="307"/>
  <c r="AV290" i="307"/>
  <c r="AV16" i="288"/>
  <c r="AW288" i="307"/>
  <c r="AW290" i="307"/>
  <c r="AW16" i="288"/>
  <c r="AX288" i="307"/>
  <c r="AX290" i="307"/>
  <c r="AX16" i="288"/>
  <c r="AY288" i="307"/>
  <c r="AY290" i="307"/>
  <c r="AY16" i="288"/>
  <c r="AZ288" i="307"/>
  <c r="AZ290" i="307"/>
  <c r="AZ16" i="288"/>
  <c r="BA288" i="307"/>
  <c r="BA290" i="307"/>
  <c r="BA16" i="288"/>
  <c r="BB288" i="307"/>
  <c r="BB290" i="307"/>
  <c r="BB16" i="288"/>
  <c r="BC288" i="307"/>
  <c r="BC290" i="307"/>
  <c r="BC16" i="288"/>
  <c r="BD288" i="307"/>
  <c r="BD290" i="307"/>
  <c r="BD16" i="288"/>
  <c r="BE288" i="307"/>
  <c r="BE290" i="307"/>
  <c r="BE16" i="288"/>
  <c r="J10" i="288"/>
  <c r="J11" i="288"/>
  <c r="J12" i="288"/>
  <c r="J14" i="288"/>
  <c r="J17" i="288"/>
  <c r="K10" i="288"/>
  <c r="K11" i="288"/>
  <c r="K12" i="288"/>
  <c r="K9" i="288"/>
  <c r="K14" i="288"/>
  <c r="K17" i="288"/>
  <c r="L10" i="288"/>
  <c r="L11" i="288"/>
  <c r="L12" i="288"/>
  <c r="L9" i="288"/>
  <c r="L14" i="288"/>
  <c r="L17" i="288"/>
  <c r="M10" i="288"/>
  <c r="M11" i="288"/>
  <c r="M12" i="288"/>
  <c r="M9" i="288"/>
  <c r="M14" i="288"/>
  <c r="M17" i="288"/>
  <c r="N10" i="288"/>
  <c r="N11" i="288"/>
  <c r="N12" i="288"/>
  <c r="N9" i="288"/>
  <c r="N14" i="288"/>
  <c r="N17" i="288"/>
  <c r="O10" i="288"/>
  <c r="O11" i="288"/>
  <c r="O12" i="288"/>
  <c r="O9" i="288"/>
  <c r="O14" i="288"/>
  <c r="O17" i="288"/>
  <c r="P10" i="288"/>
  <c r="P11" i="288"/>
  <c r="P12" i="288"/>
  <c r="P9" i="288"/>
  <c r="P14" i="288"/>
  <c r="P17" i="288"/>
  <c r="Q10" i="288"/>
  <c r="Q11" i="288"/>
  <c r="Q12" i="288"/>
  <c r="Q9" i="288"/>
  <c r="Q14" i="288"/>
  <c r="Q17" i="288"/>
  <c r="R10" i="288"/>
  <c r="R11" i="288"/>
  <c r="R12" i="288"/>
  <c r="R9" i="288"/>
  <c r="R14" i="288"/>
  <c r="R17" i="288"/>
  <c r="S10" i="288"/>
  <c r="S11" i="288"/>
  <c r="S12" i="288"/>
  <c r="S9" i="288"/>
  <c r="S14" i="288"/>
  <c r="S17" i="288"/>
  <c r="T10" i="288"/>
  <c r="T11" i="288"/>
  <c r="T12" i="288"/>
  <c r="T9" i="288"/>
  <c r="T14" i="288"/>
  <c r="T17" i="288"/>
  <c r="U10" i="288"/>
  <c r="U11" i="288"/>
  <c r="U12" i="288"/>
  <c r="U9" i="288"/>
  <c r="U14" i="288"/>
  <c r="U17" i="288"/>
  <c r="V10" i="288"/>
  <c r="V11" i="288"/>
  <c r="V12" i="288"/>
  <c r="V9" i="288"/>
  <c r="V14" i="288"/>
  <c r="V17" i="288"/>
  <c r="W10" i="288"/>
  <c r="W11" i="288"/>
  <c r="W12" i="288"/>
  <c r="W9" i="288"/>
  <c r="W14" i="288"/>
  <c r="W17" i="288"/>
  <c r="X10" i="288"/>
  <c r="X11" i="288"/>
  <c r="X12" i="288"/>
  <c r="X9" i="288"/>
  <c r="X14" i="288"/>
  <c r="X17" i="288"/>
  <c r="Y10" i="288"/>
  <c r="Y11" i="288"/>
  <c r="Y12" i="288"/>
  <c r="Y9" i="288"/>
  <c r="Y14" i="288"/>
  <c r="Y17" i="288"/>
  <c r="Z10" i="288"/>
  <c r="Z11" i="288"/>
  <c r="Z12" i="288"/>
  <c r="Z9" i="288"/>
  <c r="Z14" i="288"/>
  <c r="Z17" i="288"/>
  <c r="AA10" i="288"/>
  <c r="AA11" i="288"/>
  <c r="AA12" i="288"/>
  <c r="AA9" i="288"/>
  <c r="AA14" i="288"/>
  <c r="AA17" i="288"/>
  <c r="AB10" i="288"/>
  <c r="AB11" i="288"/>
  <c r="AB12" i="288"/>
  <c r="AB9" i="288"/>
  <c r="AB14" i="288"/>
  <c r="AB17" i="288"/>
  <c r="AC10" i="288"/>
  <c r="AC11" i="288"/>
  <c r="AC12" i="288"/>
  <c r="AC9" i="288"/>
  <c r="AC14" i="288"/>
  <c r="AC17" i="288"/>
  <c r="AD10" i="288"/>
  <c r="AD11" i="288"/>
  <c r="AD12" i="288"/>
  <c r="AD9" i="288"/>
  <c r="AD14" i="288"/>
  <c r="AD17" i="288"/>
  <c r="AE10" i="288"/>
  <c r="AE11" i="288"/>
  <c r="AE12" i="288"/>
  <c r="AE9" i="288"/>
  <c r="AE14" i="288"/>
  <c r="AE17" i="288"/>
  <c r="AF10" i="288"/>
  <c r="AF11" i="288"/>
  <c r="AF12" i="288"/>
  <c r="AF9" i="288"/>
  <c r="AF14" i="288"/>
  <c r="AF17" i="288"/>
  <c r="AG10" i="288"/>
  <c r="AG11" i="288"/>
  <c r="AG12" i="288"/>
  <c r="AG9" i="288"/>
  <c r="AG14" i="288"/>
  <c r="AG17" i="288"/>
  <c r="AH10" i="288"/>
  <c r="AH11" i="288"/>
  <c r="AH12" i="288"/>
  <c r="AH9" i="288"/>
  <c r="AH14" i="288"/>
  <c r="AH17" i="288"/>
  <c r="AI10" i="288"/>
  <c r="AI11" i="288"/>
  <c r="AI12" i="288"/>
  <c r="AI9" i="288"/>
  <c r="AI14" i="288"/>
  <c r="AI17" i="288"/>
  <c r="AJ10" i="288"/>
  <c r="AJ11" i="288"/>
  <c r="AJ12" i="288"/>
  <c r="AJ9" i="288"/>
  <c r="AJ14" i="288"/>
  <c r="AJ17" i="288"/>
  <c r="AK10" i="288"/>
  <c r="AK11" i="288"/>
  <c r="AK12" i="288"/>
  <c r="AK9" i="288"/>
  <c r="AK14" i="288"/>
  <c r="AK17" i="288"/>
  <c r="AL10" i="288"/>
  <c r="AL11" i="288"/>
  <c r="AL12" i="288"/>
  <c r="AL9" i="288"/>
  <c r="AL14" i="288"/>
  <c r="AL17" i="288"/>
  <c r="AM10" i="288"/>
  <c r="AM11" i="288"/>
  <c r="AM12" i="288"/>
  <c r="AM9" i="288"/>
  <c r="AM14" i="288"/>
  <c r="AM17" i="288"/>
  <c r="AN10" i="288"/>
  <c r="AN11" i="288"/>
  <c r="AN12" i="288"/>
  <c r="AN9" i="288"/>
  <c r="AN14" i="288"/>
  <c r="AN17" i="288"/>
  <c r="AO10" i="288"/>
  <c r="AO11" i="288"/>
  <c r="AO12" i="288"/>
  <c r="AO9" i="288"/>
  <c r="AO14" i="288"/>
  <c r="AO17" i="288"/>
  <c r="AP10" i="288"/>
  <c r="AP11" i="288"/>
  <c r="AP12" i="288"/>
  <c r="AP9" i="288"/>
  <c r="AP14" i="288"/>
  <c r="AP17" i="288"/>
  <c r="AQ10" i="288"/>
  <c r="AQ11" i="288"/>
  <c r="AQ12" i="288"/>
  <c r="AQ9" i="288"/>
  <c r="AQ14" i="288"/>
  <c r="AQ17" i="288"/>
  <c r="AR10" i="288"/>
  <c r="AR11" i="288"/>
  <c r="AR12" i="288"/>
  <c r="AR9" i="288"/>
  <c r="AR14" i="288"/>
  <c r="AR17" i="288"/>
  <c r="AS10" i="288"/>
  <c r="AS11" i="288"/>
  <c r="AS12" i="288"/>
  <c r="AS9" i="288"/>
  <c r="AS14" i="288"/>
  <c r="AS17" i="288"/>
  <c r="AT10" i="288"/>
  <c r="AT11" i="288"/>
  <c r="AT12" i="288"/>
  <c r="AT9" i="288"/>
  <c r="AT14" i="288"/>
  <c r="AT17" i="288"/>
  <c r="AU10" i="288"/>
  <c r="AU11" i="288"/>
  <c r="AU12" i="288"/>
  <c r="AU9" i="288"/>
  <c r="AU14" i="288"/>
  <c r="AU17" i="288"/>
  <c r="AV10" i="288"/>
  <c r="AV11" i="288"/>
  <c r="AV12" i="288"/>
  <c r="AV9" i="288"/>
  <c r="AV14" i="288"/>
  <c r="AV17" i="288"/>
  <c r="AW10" i="288"/>
  <c r="AW11" i="288"/>
  <c r="AW12" i="288"/>
  <c r="AW9" i="288"/>
  <c r="AW14" i="288"/>
  <c r="AW17" i="288"/>
  <c r="AX10" i="288"/>
  <c r="AX11" i="288"/>
  <c r="AX12" i="288"/>
  <c r="AX9" i="288"/>
  <c r="AX14" i="288"/>
  <c r="AX17" i="288"/>
  <c r="AY10" i="288"/>
  <c r="AY11" i="288"/>
  <c r="AY12" i="288"/>
  <c r="AY9" i="288"/>
  <c r="AY14" i="288"/>
  <c r="AY17" i="288"/>
  <c r="AZ10" i="288"/>
  <c r="AZ11" i="288"/>
  <c r="AZ12" i="288"/>
  <c r="AZ9" i="288"/>
  <c r="AZ14" i="288"/>
  <c r="AZ17" i="288"/>
  <c r="BA10" i="288"/>
  <c r="BA11" i="288"/>
  <c r="BA12" i="288"/>
  <c r="BA9" i="288"/>
  <c r="BA14" i="288"/>
  <c r="BA17" i="288"/>
  <c r="BB10" i="288"/>
  <c r="BB11" i="288"/>
  <c r="BB12" i="288"/>
  <c r="BB9" i="288"/>
  <c r="BB14" i="288"/>
  <c r="BB17" i="288"/>
  <c r="BC10" i="288"/>
  <c r="BC11" i="288"/>
  <c r="BC12" i="288"/>
  <c r="BC9" i="288"/>
  <c r="BC14" i="288"/>
  <c r="BC17" i="288"/>
  <c r="BD10" i="288"/>
  <c r="BD11" i="288"/>
  <c r="BD12" i="288"/>
  <c r="BD9" i="288"/>
  <c r="BD14" i="288"/>
  <c r="BD17" i="288"/>
  <c r="BE10" i="288"/>
  <c r="BE11" i="288"/>
  <c r="BE12" i="288"/>
  <c r="BE9" i="288"/>
  <c r="BE14" i="288"/>
  <c r="BE17" i="288"/>
  <c r="BF10" i="288"/>
  <c r="BF11" i="288"/>
  <c r="BF12" i="288"/>
  <c r="BF9" i="288"/>
  <c r="BF14" i="288"/>
  <c r="BF17" i="288"/>
  <c r="BG10" i="288"/>
  <c r="BG11" i="288"/>
  <c r="BG12" i="288"/>
  <c r="BG9" i="288"/>
  <c r="BG14" i="288"/>
  <c r="BG17" i="288"/>
  <c r="BH10" i="288"/>
  <c r="BH11" i="288"/>
  <c r="BH12" i="288"/>
  <c r="BH9" i="288"/>
  <c r="BH14" i="288"/>
  <c r="BH17" i="288"/>
  <c r="BI10" i="288"/>
  <c r="BI11" i="288"/>
  <c r="BI12" i="288"/>
  <c r="BI9" i="288"/>
  <c r="BI14" i="288"/>
  <c r="BI17" i="288"/>
  <c r="BJ10" i="288"/>
  <c r="BJ11" i="288"/>
  <c r="BJ12" i="288"/>
  <c r="BJ9" i="288"/>
  <c r="BJ14" i="288"/>
  <c r="BJ17" i="288"/>
  <c r="BK10" i="288"/>
  <c r="BK11" i="288"/>
  <c r="BK12" i="288"/>
  <c r="BK9" i="288"/>
  <c r="BK14" i="288"/>
  <c r="BK17" i="288"/>
  <c r="BL10" i="288"/>
  <c r="BL11" i="288"/>
  <c r="BL12" i="288"/>
  <c r="BL9" i="288"/>
  <c r="BL14" i="288"/>
  <c r="BL17" i="288"/>
  <c r="BM10" i="288"/>
  <c r="BM11" i="288"/>
  <c r="BM12" i="288"/>
  <c r="BM9" i="288"/>
  <c r="BM14" i="288"/>
  <c r="BM17" i="288"/>
  <c r="BN10" i="288"/>
  <c r="BN11" i="288"/>
  <c r="BN12" i="288"/>
  <c r="BN9" i="288"/>
  <c r="BN14" i="288"/>
  <c r="BN17" i="288"/>
  <c r="BO10" i="288"/>
  <c r="BO11" i="288"/>
  <c r="BO12" i="288"/>
  <c r="BO9" i="288"/>
  <c r="BO14" i="288"/>
  <c r="BO17" i="288"/>
  <c r="BP10" i="288"/>
  <c r="BP11" i="288"/>
  <c r="BP12" i="288"/>
  <c r="BP9" i="288"/>
  <c r="BP14" i="288"/>
  <c r="BP17" i="288"/>
  <c r="BQ10" i="288"/>
  <c r="BQ11" i="288"/>
  <c r="BQ12" i="288"/>
  <c r="BQ9" i="288"/>
  <c r="BQ14" i="288"/>
  <c r="BQ17" i="288"/>
  <c r="BR10" i="288"/>
  <c r="BR11" i="288"/>
  <c r="BR12" i="288"/>
  <c r="BR9" i="288"/>
  <c r="BR14" i="288"/>
  <c r="BR17" i="288"/>
  <c r="BS10" i="288"/>
  <c r="BS11" i="288"/>
  <c r="BS12" i="288"/>
  <c r="BS9" i="288"/>
  <c r="BS14" i="288"/>
  <c r="BS17" i="288"/>
  <c r="BT10" i="288"/>
  <c r="BT11" i="288"/>
  <c r="BT12" i="288"/>
  <c r="BT9" i="288"/>
  <c r="BT14" i="288"/>
  <c r="BT17" i="288"/>
  <c r="BU10" i="288"/>
  <c r="BU11" i="288"/>
  <c r="BU12" i="288"/>
  <c r="BU9" i="288"/>
  <c r="BU14" i="288"/>
  <c r="BU17" i="288"/>
  <c r="BV10" i="288"/>
  <c r="BV11" i="288"/>
  <c r="BV12" i="288"/>
  <c r="BV9" i="288"/>
  <c r="BV14" i="288"/>
  <c r="BV17" i="288"/>
  <c r="BW10" i="288"/>
  <c r="BW11" i="288"/>
  <c r="BW12" i="288"/>
  <c r="BW9" i="288"/>
  <c r="BW14" i="288"/>
  <c r="BW17" i="288"/>
  <c r="BX10" i="288"/>
  <c r="BX11" i="288"/>
  <c r="BX12" i="288"/>
  <c r="BX9" i="288"/>
  <c r="BX14" i="288"/>
  <c r="BX17" i="288"/>
  <c r="BY10" i="288"/>
  <c r="BY11" i="288"/>
  <c r="BY12" i="288"/>
  <c r="BY9" i="288"/>
  <c r="BY14" i="288"/>
  <c r="BY17" i="288"/>
  <c r="BZ10" i="288"/>
  <c r="BZ11" i="288"/>
  <c r="BZ12" i="288"/>
  <c r="BZ9" i="288"/>
  <c r="BZ14" i="288"/>
  <c r="BZ17" i="288"/>
  <c r="CA10" i="288"/>
  <c r="CA11" i="288"/>
  <c r="CA12" i="288"/>
  <c r="CA9" i="288"/>
  <c r="CA14" i="288"/>
  <c r="CA17" i="288"/>
  <c r="CB10" i="288"/>
  <c r="CB11" i="288"/>
  <c r="CB12" i="288"/>
  <c r="CB9" i="288"/>
  <c r="CB14" i="288"/>
  <c r="CB17" i="288"/>
  <c r="CC10" i="288"/>
  <c r="CC11" i="288"/>
  <c r="CC12" i="288"/>
  <c r="CC9" i="288"/>
  <c r="CC14" i="288"/>
  <c r="CC17" i="288"/>
  <c r="CD10" i="288"/>
  <c r="CD11" i="288"/>
  <c r="CD12" i="288"/>
  <c r="CD9" i="288"/>
  <c r="CD14" i="288"/>
  <c r="CD17" i="288"/>
  <c r="CE10" i="288"/>
  <c r="CE11" i="288"/>
  <c r="CE12" i="288"/>
  <c r="CE9" i="288"/>
  <c r="CE14" i="288"/>
  <c r="CE17" i="288"/>
  <c r="CF10" i="288"/>
  <c r="CF11" i="288"/>
  <c r="CF12" i="288"/>
  <c r="CF9" i="288"/>
  <c r="CF14" i="288"/>
  <c r="CF17" i="288"/>
  <c r="CG10" i="288"/>
  <c r="CG11" i="288"/>
  <c r="CG12" i="288"/>
  <c r="CG9" i="288"/>
  <c r="CG14" i="288"/>
  <c r="CG17" i="288"/>
  <c r="CH10" i="288"/>
  <c r="CH11" i="288"/>
  <c r="CH12" i="288"/>
  <c r="CH9" i="288"/>
  <c r="CH14" i="288"/>
  <c r="CH17" i="288"/>
  <c r="CI10" i="288"/>
  <c r="CI11" i="288"/>
  <c r="CI12" i="288"/>
  <c r="CI9" i="288"/>
  <c r="CI14" i="288"/>
  <c r="CI17" i="288"/>
  <c r="CJ10" i="288"/>
  <c r="CJ11" i="288"/>
  <c r="CJ12" i="288"/>
  <c r="CJ9" i="288"/>
  <c r="CJ14" i="288"/>
  <c r="CJ17" i="288"/>
  <c r="CK10" i="288"/>
  <c r="CK11" i="288"/>
  <c r="CK12" i="288"/>
  <c r="CK9" i="288"/>
  <c r="CK14" i="288"/>
  <c r="CK17" i="288"/>
  <c r="CL10" i="288"/>
  <c r="CL11" i="288"/>
  <c r="CL12" i="288"/>
  <c r="CL9" i="288"/>
  <c r="CL14" i="288"/>
  <c r="CL17" i="288"/>
  <c r="CM10" i="288"/>
  <c r="CM11" i="288"/>
  <c r="CM12" i="288"/>
  <c r="CM9" i="288"/>
  <c r="CM14" i="288"/>
  <c r="CM17" i="288"/>
  <c r="CN10" i="288"/>
  <c r="CN11" i="288"/>
  <c r="CN12" i="288"/>
  <c r="CN9" i="288"/>
  <c r="CN14" i="288"/>
  <c r="CN17" i="288"/>
  <c r="CO10" i="288"/>
  <c r="CO11" i="288"/>
  <c r="CO12" i="288"/>
  <c r="CO9" i="288"/>
  <c r="CO14" i="288"/>
  <c r="CO17" i="288"/>
  <c r="CP10" i="288"/>
  <c r="CP11" i="288"/>
  <c r="CP12" i="288"/>
  <c r="CP9" i="288"/>
  <c r="CP14" i="288"/>
  <c r="CP17" i="288"/>
  <c r="CQ10" i="288"/>
  <c r="CQ11" i="288"/>
  <c r="CQ12" i="288"/>
  <c r="CQ9" i="288"/>
  <c r="CQ14" i="288"/>
  <c r="CQ17" i="288"/>
  <c r="CR10" i="288"/>
  <c r="CR11" i="288"/>
  <c r="CR12" i="288"/>
  <c r="CR9" i="288"/>
  <c r="CR14" i="288"/>
  <c r="CR17" i="288"/>
  <c r="CS10" i="288"/>
  <c r="CS11" i="288"/>
  <c r="CS12" i="288"/>
  <c r="CS9" i="288"/>
  <c r="CS14" i="288"/>
  <c r="CS17" i="288"/>
  <c r="CT10" i="288"/>
  <c r="CT11" i="288"/>
  <c r="CT12" i="288"/>
  <c r="CT9" i="288"/>
  <c r="CT14" i="288"/>
  <c r="CT17" i="288"/>
  <c r="CU10" i="288"/>
  <c r="CU11" i="288"/>
  <c r="CU12" i="288"/>
  <c r="CU9" i="288"/>
  <c r="CU14" i="288"/>
  <c r="CU17" i="288"/>
  <c r="CV10" i="288"/>
  <c r="CV11" i="288"/>
  <c r="CV12" i="288"/>
  <c r="CV9" i="288"/>
  <c r="CV14" i="288"/>
  <c r="CV17" i="288"/>
  <c r="CW10" i="288"/>
  <c r="CW11" i="288"/>
  <c r="CW12" i="288"/>
  <c r="CW9" i="288"/>
  <c r="CW14" i="288"/>
  <c r="CW17" i="288"/>
  <c r="CX10" i="288"/>
  <c r="CX11" i="288"/>
  <c r="CX12" i="288"/>
  <c r="CX9" i="288"/>
  <c r="CX14" i="288"/>
  <c r="CX17" i="288"/>
  <c r="CY10" i="288"/>
  <c r="CY11" i="288"/>
  <c r="CY12" i="288"/>
  <c r="CY9" i="288"/>
  <c r="CY14" i="288"/>
  <c r="CY17" i="288"/>
  <c r="CZ10" i="288"/>
  <c r="CZ11" i="288"/>
  <c r="CZ12" i="288"/>
  <c r="CZ9" i="288"/>
  <c r="CZ14" i="288"/>
  <c r="CZ17" i="288"/>
  <c r="DA10" i="288"/>
  <c r="DA11" i="288"/>
  <c r="DA12" i="288"/>
  <c r="DA9" i="288"/>
  <c r="DA14" i="288"/>
  <c r="DA17" i="288"/>
  <c r="DB10" i="288"/>
  <c r="DB11" i="288"/>
  <c r="DB12" i="288"/>
  <c r="DB9" i="288"/>
  <c r="DB14" i="288"/>
  <c r="DB17" i="288"/>
  <c r="DC10" i="288"/>
  <c r="DC11" i="288"/>
  <c r="DC12" i="288"/>
  <c r="DC9" i="288"/>
  <c r="DC14" i="288"/>
  <c r="DC17" i="288"/>
  <c r="DD10" i="288"/>
  <c r="DD11" i="288"/>
  <c r="DD12" i="288"/>
  <c r="DD9" i="288"/>
  <c r="DD14" i="288"/>
  <c r="DD17" i="288"/>
  <c r="DE10" i="288"/>
  <c r="DE11" i="288"/>
  <c r="DE12" i="288"/>
  <c r="DE9" i="288"/>
  <c r="DE14" i="288"/>
  <c r="DE17" i="288"/>
  <c r="DF10" i="288"/>
  <c r="DF11" i="288"/>
  <c r="DF12" i="288"/>
  <c r="DF9" i="288"/>
  <c r="DF14" i="288"/>
  <c r="DF17" i="288"/>
  <c r="DG10" i="288"/>
  <c r="DG11" i="288"/>
  <c r="DG12" i="288"/>
  <c r="DG9" i="288"/>
  <c r="DG14" i="288"/>
  <c r="DG17" i="288"/>
  <c r="DH10" i="288"/>
  <c r="DH11" i="288"/>
  <c r="DH12" i="288"/>
  <c r="DH9" i="288"/>
  <c r="DH14" i="288"/>
  <c r="DH17" i="288"/>
  <c r="DI10" i="288"/>
  <c r="DI11" i="288"/>
  <c r="DI12" i="288"/>
  <c r="DI9" i="288"/>
  <c r="DI14" i="288"/>
  <c r="DI17" i="288"/>
  <c r="DJ10" i="288"/>
  <c r="DJ11" i="288"/>
  <c r="DJ12" i="288"/>
  <c r="DJ9" i="288"/>
  <c r="DJ14" i="288"/>
  <c r="DJ17" i="288"/>
  <c r="DK10" i="288"/>
  <c r="DK11" i="288"/>
  <c r="DK12" i="288"/>
  <c r="DK9" i="288"/>
  <c r="DK14" i="288"/>
  <c r="DK17" i="288"/>
  <c r="DL10" i="288"/>
  <c r="DL11" i="288"/>
  <c r="DL12" i="288"/>
  <c r="DL9" i="288"/>
  <c r="DL14" i="288"/>
  <c r="DL17" i="288"/>
  <c r="DM10" i="288"/>
  <c r="DM11" i="288"/>
  <c r="DM12" i="288"/>
  <c r="DM9" i="288"/>
  <c r="DM14" i="288"/>
  <c r="DM17" i="288"/>
  <c r="DN10" i="288"/>
  <c r="DN11" i="288"/>
  <c r="DN12" i="288"/>
  <c r="DN9" i="288"/>
  <c r="DN14" i="288"/>
  <c r="DN17" i="288"/>
  <c r="DO10" i="288"/>
  <c r="DO11" i="288"/>
  <c r="DO12" i="288"/>
  <c r="DO9" i="288"/>
  <c r="DO14" i="288"/>
  <c r="DO17" i="288"/>
  <c r="DP10" i="288"/>
  <c r="DP11" i="288"/>
  <c r="DP12" i="288"/>
  <c r="DP9" i="288"/>
  <c r="DP14" i="288"/>
  <c r="DP17" i="288"/>
  <c r="DQ10" i="288"/>
  <c r="DQ11" i="288"/>
  <c r="DQ12" i="288"/>
  <c r="DQ9" i="288"/>
  <c r="DQ14" i="288"/>
  <c r="DQ17" i="288"/>
  <c r="DR10" i="288"/>
  <c r="DR11" i="288"/>
  <c r="DR12" i="288"/>
  <c r="DR9" i="288"/>
  <c r="DR14" i="288"/>
  <c r="DR17" i="288"/>
  <c r="DS10" i="288"/>
  <c r="DS11" i="288"/>
  <c r="DS12" i="288"/>
  <c r="DS9" i="288"/>
  <c r="DS14" i="288"/>
  <c r="DS17" i="288"/>
  <c r="DT10" i="288"/>
  <c r="DT11" i="288"/>
  <c r="DT12" i="288"/>
  <c r="DT9" i="288"/>
  <c r="DT14" i="288"/>
  <c r="DT17" i="288"/>
  <c r="DU10" i="288"/>
  <c r="DU11" i="288"/>
  <c r="DU12" i="288"/>
  <c r="DU9" i="288"/>
  <c r="DU14" i="288"/>
  <c r="DU17" i="288"/>
  <c r="DV10" i="288"/>
  <c r="DV11" i="288"/>
  <c r="DV12" i="288"/>
  <c r="DV9" i="288"/>
  <c r="DV14" i="288"/>
  <c r="DV17" i="288"/>
  <c r="DW10" i="288"/>
  <c r="DW11" i="288"/>
  <c r="DW12" i="288"/>
  <c r="DW9" i="288"/>
  <c r="DW14" i="288"/>
  <c r="DW17" i="288"/>
  <c r="DX10" i="288"/>
  <c r="DX11" i="288"/>
  <c r="DX12" i="288"/>
  <c r="DX9" i="288"/>
  <c r="DX14" i="288"/>
  <c r="DX17" i="288"/>
  <c r="DY10" i="288"/>
  <c r="DY11" i="288"/>
  <c r="DY12" i="288"/>
  <c r="DY9" i="288"/>
  <c r="DY14" i="288"/>
  <c r="DY17" i="288"/>
  <c r="DZ10" i="288"/>
  <c r="DZ11" i="288"/>
  <c r="DZ12" i="288"/>
  <c r="DZ9" i="288"/>
  <c r="DZ14" i="288"/>
  <c r="DZ17" i="288"/>
  <c r="EA10" i="288"/>
  <c r="EA11" i="288"/>
  <c r="EA12" i="288"/>
  <c r="EA9" i="288"/>
  <c r="EA14" i="288"/>
  <c r="EA17" i="288"/>
  <c r="EB10" i="288"/>
  <c r="EB11" i="288"/>
  <c r="EB12" i="288"/>
  <c r="EB9" i="288"/>
  <c r="EB14" i="288"/>
  <c r="EB17" i="288"/>
  <c r="EC10" i="288"/>
  <c r="EC11" i="288"/>
  <c r="EC12" i="288"/>
  <c r="EC9" i="288"/>
  <c r="EC14" i="288"/>
  <c r="EC17" i="288"/>
  <c r="ED10" i="288"/>
  <c r="ED11" i="288"/>
  <c r="ED12" i="288"/>
  <c r="ED9" i="288"/>
  <c r="ED14" i="288"/>
  <c r="ED17" i="288"/>
  <c r="EE10" i="288"/>
  <c r="EE11" i="288"/>
  <c r="EE12" i="288"/>
  <c r="EE9" i="288"/>
  <c r="EE14" i="288"/>
  <c r="EE17" i="288"/>
  <c r="EF10" i="288"/>
  <c r="EF11" i="288"/>
  <c r="EF12" i="288"/>
  <c r="EF9" i="288"/>
  <c r="EF14" i="288"/>
  <c r="EF17" i="288"/>
  <c r="EG10" i="288"/>
  <c r="EG11" i="288"/>
  <c r="EG12" i="288"/>
  <c r="EG9" i="288"/>
  <c r="EG14" i="288"/>
  <c r="EG17" i="288"/>
  <c r="EH10" i="288"/>
  <c r="EH11" i="288"/>
  <c r="EH12" i="288"/>
  <c r="EH9" i="288"/>
  <c r="EH14" i="288"/>
  <c r="EH17" i="288"/>
  <c r="EI10" i="288"/>
  <c r="EI11" i="288"/>
  <c r="EI12" i="288"/>
  <c r="EI9" i="288"/>
  <c r="EI14" i="288"/>
  <c r="EI17" i="288"/>
  <c r="EJ10" i="288"/>
  <c r="EJ11" i="288"/>
  <c r="EJ12" i="288"/>
  <c r="EJ9" i="288"/>
  <c r="EJ14" i="288"/>
  <c r="EJ17" i="288"/>
  <c r="EK10" i="288"/>
  <c r="EK11" i="288"/>
  <c r="EK12" i="288"/>
  <c r="EK9" i="288"/>
  <c r="EK14" i="288"/>
  <c r="EK17" i="288"/>
  <c r="EL10" i="288"/>
  <c r="EL11" i="288"/>
  <c r="EL12" i="288"/>
  <c r="EL9" i="288"/>
  <c r="EL14" i="288"/>
  <c r="EL17" i="288"/>
  <c r="EM10" i="288"/>
  <c r="EM11" i="288"/>
  <c r="EM12" i="288"/>
  <c r="EM9" i="288"/>
  <c r="EM14" i="288"/>
  <c r="EM17" i="288"/>
  <c r="EN10" i="288"/>
  <c r="EN11" i="288"/>
  <c r="EN12" i="288"/>
  <c r="EN9" i="288"/>
  <c r="EN14" i="288"/>
  <c r="EN17" i="288"/>
  <c r="EO10" i="288"/>
  <c r="EO11" i="288"/>
  <c r="EO12" i="288"/>
  <c r="EO9" i="288"/>
  <c r="EO14" i="288"/>
  <c r="EO17" i="288"/>
  <c r="EP10" i="288"/>
  <c r="EP11" i="288"/>
  <c r="EP12" i="288"/>
  <c r="EP9" i="288"/>
  <c r="EP14" i="288"/>
  <c r="EP17" i="288"/>
  <c r="EQ10" i="288"/>
  <c r="EQ11" i="288"/>
  <c r="EQ12" i="288"/>
  <c r="EQ9" i="288"/>
  <c r="EQ14" i="288"/>
  <c r="EQ17" i="288"/>
  <c r="ER10" i="288"/>
  <c r="ER11" i="288"/>
  <c r="ER12" i="288"/>
  <c r="ER9" i="288"/>
  <c r="ER14" i="288"/>
  <c r="ER17" i="288"/>
  <c r="ES10" i="288"/>
  <c r="ES11" i="288"/>
  <c r="ES12" i="288"/>
  <c r="ES9" i="288"/>
  <c r="ES14" i="288"/>
  <c r="ES17" i="288"/>
  <c r="ET10" i="288"/>
  <c r="ET11" i="288"/>
  <c r="ET12" i="288"/>
  <c r="ET9" i="288"/>
  <c r="ET14" i="288"/>
  <c r="ET17" i="288"/>
  <c r="EU10" i="288"/>
  <c r="EU11" i="288"/>
  <c r="EU12" i="288"/>
  <c r="EU9" i="288"/>
  <c r="EU14" i="288"/>
  <c r="EU17" i="288"/>
  <c r="EV10" i="288"/>
  <c r="EV11" i="288"/>
  <c r="EV12" i="288"/>
  <c r="EV9" i="288"/>
  <c r="EV14" i="288"/>
  <c r="EV17" i="288"/>
  <c r="EW10" i="288"/>
  <c r="EW11" i="288"/>
  <c r="EW12" i="288"/>
  <c r="EW9" i="288"/>
  <c r="EW14" i="288"/>
  <c r="EW17" i="288"/>
  <c r="EX10" i="288"/>
  <c r="EX11" i="288"/>
  <c r="EX12" i="288"/>
  <c r="EX9" i="288"/>
  <c r="EX14" i="288"/>
  <c r="EX17" i="288"/>
  <c r="EY10" i="288"/>
  <c r="EY11" i="288"/>
  <c r="EY12" i="288"/>
  <c r="EY9" i="288"/>
  <c r="EY14" i="288"/>
  <c r="EY17" i="288"/>
  <c r="EZ10" i="288"/>
  <c r="EZ11" i="288"/>
  <c r="EZ12" i="288"/>
  <c r="EZ9" i="288"/>
  <c r="EZ14" i="288"/>
  <c r="EZ17" i="288"/>
  <c r="FA10" i="288"/>
  <c r="FA11" i="288"/>
  <c r="FA12" i="288"/>
  <c r="FA9" i="288"/>
  <c r="FA14" i="288"/>
  <c r="FA17" i="288"/>
  <c r="FB10" i="288"/>
  <c r="FB11" i="288"/>
  <c r="FB12" i="288"/>
  <c r="FB9" i="288"/>
  <c r="FB14" i="288"/>
  <c r="FB17" i="288"/>
  <c r="FC10" i="288"/>
  <c r="FC11" i="288"/>
  <c r="FC12" i="288"/>
  <c r="FC9" i="288"/>
  <c r="FC14" i="288"/>
  <c r="FC17" i="288"/>
  <c r="FD10" i="288"/>
  <c r="FD11" i="288"/>
  <c r="FD12" i="288"/>
  <c r="FD9" i="288"/>
  <c r="FD14" i="288"/>
  <c r="FD17" i="288"/>
  <c r="FE10" i="288"/>
  <c r="FE11" i="288"/>
  <c r="FE12" i="288"/>
  <c r="FE9" i="288"/>
  <c r="FE14" i="288"/>
  <c r="FE17" i="288"/>
  <c r="FF10" i="288"/>
  <c r="FF11" i="288"/>
  <c r="FF12" i="288"/>
  <c r="FF9" i="288"/>
  <c r="FF14" i="288"/>
  <c r="FF17" i="288"/>
  <c r="FG10" i="288"/>
  <c r="FG11" i="288"/>
  <c r="FG12" i="288"/>
  <c r="FG9" i="288"/>
  <c r="FG14" i="288"/>
  <c r="FG17" i="288"/>
  <c r="FH10" i="288"/>
  <c r="FH11" i="288"/>
  <c r="FH12" i="288"/>
  <c r="FH9" i="288"/>
  <c r="FH14" i="288"/>
  <c r="FH17" i="288"/>
  <c r="FI10" i="288"/>
  <c r="FI11" i="288"/>
  <c r="FI12" i="288"/>
  <c r="FI9" i="288"/>
  <c r="FI14" i="288"/>
  <c r="FI17" i="288"/>
  <c r="FJ10" i="288"/>
  <c r="FJ11" i="288"/>
  <c r="FJ12" i="288"/>
  <c r="FJ9" i="288"/>
  <c r="FJ14" i="288"/>
  <c r="FJ17" i="288"/>
  <c r="FK10" i="288"/>
  <c r="FK11" i="288"/>
  <c r="FK12" i="288"/>
  <c r="FK9" i="288"/>
  <c r="FK14" i="288"/>
  <c r="FK17" i="288"/>
  <c r="FL10" i="288"/>
  <c r="FL11" i="288"/>
  <c r="FL12" i="288"/>
  <c r="FL9" i="288"/>
  <c r="FL14" i="288"/>
  <c r="FL17" i="288"/>
  <c r="FM10" i="288"/>
  <c r="FM11" i="288"/>
  <c r="FM12" i="288"/>
  <c r="FM9" i="288"/>
  <c r="FM14" i="288"/>
  <c r="FM17" i="288"/>
  <c r="FN10" i="288"/>
  <c r="FN11" i="288"/>
  <c r="FN12" i="288"/>
  <c r="FN9" i="288"/>
  <c r="FN14" i="288"/>
  <c r="FN17" i="288"/>
  <c r="FO10" i="288"/>
  <c r="FO11" i="288"/>
  <c r="FO12" i="288"/>
  <c r="FO9" i="288"/>
  <c r="FO14" i="288"/>
  <c r="FO17" i="288"/>
  <c r="FP10" i="288"/>
  <c r="FP11" i="288"/>
  <c r="FP12" i="288"/>
  <c r="FP9" i="288"/>
  <c r="FP14" i="288"/>
  <c r="FP17" i="288"/>
  <c r="FQ10" i="288"/>
  <c r="FQ11" i="288"/>
  <c r="FQ12" i="288"/>
  <c r="FQ9" i="288"/>
  <c r="FQ14" i="288"/>
  <c r="FQ17" i="288"/>
  <c r="FR10" i="288"/>
  <c r="FR11" i="288"/>
  <c r="FR12" i="288"/>
  <c r="FR9" i="288"/>
  <c r="FR14" i="288"/>
  <c r="FR17" i="288"/>
  <c r="FS10" i="288"/>
  <c r="FS11" i="288"/>
  <c r="FS12" i="288"/>
  <c r="FS9" i="288"/>
  <c r="FS14" i="288"/>
  <c r="FS17" i="288"/>
  <c r="FT10" i="288"/>
  <c r="FT11" i="288"/>
  <c r="FT12" i="288"/>
  <c r="FT9" i="288"/>
  <c r="FT14" i="288"/>
  <c r="FT17" i="288"/>
  <c r="FU10" i="288"/>
  <c r="FU11" i="288"/>
  <c r="FU12" i="288"/>
  <c r="FU9" i="288"/>
  <c r="FU14" i="288"/>
  <c r="FU17" i="288"/>
  <c r="FV10" i="288"/>
  <c r="FV11" i="288"/>
  <c r="FV12" i="288"/>
  <c r="FV9" i="288"/>
  <c r="FV14" i="288"/>
  <c r="FV17" i="288"/>
  <c r="FW10" i="288"/>
  <c r="FW11" i="288"/>
  <c r="FW12" i="288"/>
  <c r="FW9" i="288"/>
  <c r="FW14" i="288"/>
  <c r="FW17" i="288"/>
  <c r="FX10" i="288"/>
  <c r="FX11" i="288"/>
  <c r="FX12" i="288"/>
  <c r="FX9" i="288"/>
  <c r="FX14" i="288"/>
  <c r="FX17" i="288"/>
  <c r="FY10" i="288"/>
  <c r="FY11" i="288"/>
  <c r="FY12" i="288"/>
  <c r="FY9" i="288"/>
  <c r="FY14" i="288"/>
  <c r="FY17" i="288"/>
  <c r="FZ10" i="288"/>
  <c r="FZ11" i="288"/>
  <c r="FZ12" i="288"/>
  <c r="FZ9" i="288"/>
  <c r="FZ14" i="288"/>
  <c r="FZ17" i="288"/>
  <c r="GA10" i="288"/>
  <c r="GA11" i="288"/>
  <c r="GA12" i="288"/>
  <c r="GA9" i="288"/>
  <c r="GA14" i="288"/>
  <c r="GA17" i="288"/>
  <c r="GB10" i="288"/>
  <c r="GB11" i="288"/>
  <c r="GB12" i="288"/>
  <c r="GB9" i="288"/>
  <c r="GB14" i="288"/>
  <c r="GB17" i="288"/>
  <c r="GC10" i="288"/>
  <c r="GC11" i="288"/>
  <c r="GC12" i="288"/>
  <c r="GC9" i="288"/>
  <c r="GC14" i="288"/>
  <c r="GC17" i="288"/>
  <c r="GD10" i="288"/>
  <c r="GD11" i="288"/>
  <c r="GD12" i="288"/>
  <c r="GD9" i="288"/>
  <c r="GD14" i="288"/>
  <c r="GD17" i="288"/>
  <c r="GE10" i="288"/>
  <c r="GE11" i="288"/>
  <c r="GE12" i="288"/>
  <c r="GE9" i="288"/>
  <c r="GE14" i="288"/>
  <c r="GE17" i="288"/>
  <c r="GF10" i="288"/>
  <c r="GF11" i="288"/>
  <c r="GF12" i="288"/>
  <c r="GF9" i="288"/>
  <c r="GF14" i="288"/>
  <c r="GF17" i="288"/>
  <c r="GG10" i="288"/>
  <c r="GG11" i="288"/>
  <c r="GG12" i="288"/>
  <c r="GG9" i="288"/>
  <c r="GG14" i="288"/>
  <c r="GG17" i="288"/>
  <c r="GH10" i="288"/>
  <c r="GH11" i="288"/>
  <c r="GH12" i="288"/>
  <c r="GH9" i="288"/>
  <c r="GH14" i="288"/>
  <c r="GH17" i="288"/>
  <c r="GI10" i="288"/>
  <c r="GI11" i="288"/>
  <c r="GI12" i="288"/>
  <c r="GI9" i="288"/>
  <c r="GI14" i="288"/>
  <c r="GI17" i="288"/>
  <c r="GJ10" i="288"/>
  <c r="GJ11" i="288"/>
  <c r="GJ12" i="288"/>
  <c r="GJ9" i="288"/>
  <c r="GJ14" i="288"/>
  <c r="GJ17" i="288"/>
  <c r="F20" i="288"/>
  <c r="F9" i="311"/>
  <c r="F11" i="311"/>
  <c r="F15" i="311"/>
  <c r="F16" i="311"/>
  <c r="F24" i="311"/>
  <c r="J24" i="311"/>
  <c r="J59" i="311"/>
  <c r="F59" i="311"/>
  <c r="F25" i="311"/>
  <c r="J25" i="311"/>
  <c r="J60" i="311"/>
  <c r="F60" i="311"/>
  <c r="F26" i="311"/>
  <c r="J26" i="311"/>
  <c r="J61" i="311"/>
  <c r="F61" i="311"/>
  <c r="J62" i="311"/>
  <c r="K61" i="307"/>
  <c r="K62" i="307"/>
  <c r="K64" i="307"/>
  <c r="K65" i="307"/>
  <c r="K67" i="307"/>
  <c r="K72" i="307"/>
  <c r="K30" i="311"/>
  <c r="K62" i="311"/>
  <c r="L61" i="307"/>
  <c r="L62" i="307"/>
  <c r="L64" i="307"/>
  <c r="L65" i="307"/>
  <c r="L67" i="307"/>
  <c r="L72" i="307"/>
  <c r="L30" i="311"/>
  <c r="L62" i="311"/>
  <c r="M61" i="307"/>
  <c r="M62" i="307"/>
  <c r="M64" i="307"/>
  <c r="M65" i="307"/>
  <c r="M67" i="307"/>
  <c r="M72" i="307"/>
  <c r="M30" i="311"/>
  <c r="M62" i="311"/>
  <c r="N61" i="307"/>
  <c r="N62" i="307"/>
  <c r="N64" i="307"/>
  <c r="N65" i="307"/>
  <c r="N67" i="307"/>
  <c r="N72" i="307"/>
  <c r="N30" i="311"/>
  <c r="N62" i="311"/>
  <c r="O61" i="307"/>
  <c r="O62" i="307"/>
  <c r="O64" i="307"/>
  <c r="O65" i="307"/>
  <c r="O67" i="307"/>
  <c r="O72" i="307"/>
  <c r="O30" i="311"/>
  <c r="O62" i="311"/>
  <c r="P61" i="307"/>
  <c r="P62" i="307"/>
  <c r="P64" i="307"/>
  <c r="P65" i="307"/>
  <c r="P67" i="307"/>
  <c r="P72" i="307"/>
  <c r="P30" i="311"/>
  <c r="P62" i="311"/>
  <c r="Q61" i="307"/>
  <c r="Q62" i="307"/>
  <c r="Q64" i="307"/>
  <c r="Q65" i="307"/>
  <c r="Q67" i="307"/>
  <c r="Q72" i="307"/>
  <c r="Q30" i="311"/>
  <c r="Q62" i="311"/>
  <c r="R61" i="307"/>
  <c r="R62" i="307"/>
  <c r="R64" i="307"/>
  <c r="R65" i="307"/>
  <c r="R67" i="307"/>
  <c r="R72" i="307"/>
  <c r="R30" i="311"/>
  <c r="R62" i="311"/>
  <c r="S61" i="307"/>
  <c r="S62" i="307"/>
  <c r="S64" i="307"/>
  <c r="S65" i="307"/>
  <c r="S67" i="307"/>
  <c r="S72" i="307"/>
  <c r="S30" i="311"/>
  <c r="S62" i="311"/>
  <c r="T61" i="307"/>
  <c r="T62" i="307"/>
  <c r="T64" i="307"/>
  <c r="T65" i="307"/>
  <c r="T67" i="307"/>
  <c r="T72" i="307"/>
  <c r="T30" i="311"/>
  <c r="T62" i="311"/>
  <c r="U61" i="307"/>
  <c r="U62" i="307"/>
  <c r="U64" i="307"/>
  <c r="U65" i="307"/>
  <c r="U67" i="307"/>
  <c r="U72" i="307"/>
  <c r="U30" i="311"/>
  <c r="U62" i="311"/>
  <c r="V61" i="307"/>
  <c r="V62" i="307"/>
  <c r="V64" i="307"/>
  <c r="V65" i="307"/>
  <c r="V67" i="307"/>
  <c r="V72" i="307"/>
  <c r="V30" i="311"/>
  <c r="V62" i="311"/>
  <c r="W61" i="307"/>
  <c r="W62" i="307"/>
  <c r="W64" i="307"/>
  <c r="W65" i="307"/>
  <c r="W67" i="307"/>
  <c r="W72" i="307"/>
  <c r="W30" i="311"/>
  <c r="W62" i="311"/>
  <c r="X61" i="307"/>
  <c r="X62" i="307"/>
  <c r="X64" i="307"/>
  <c r="X65" i="307"/>
  <c r="X67" i="307"/>
  <c r="X72" i="307"/>
  <c r="X30" i="311"/>
  <c r="X62" i="311"/>
  <c r="Y61" i="307"/>
  <c r="Y62" i="307"/>
  <c r="Y64" i="307"/>
  <c r="Y65" i="307"/>
  <c r="Y67" i="307"/>
  <c r="Y72" i="307"/>
  <c r="Y30" i="311"/>
  <c r="Y62" i="311"/>
  <c r="Z61" i="307"/>
  <c r="Z62" i="307"/>
  <c r="Z64" i="307"/>
  <c r="Z65" i="307"/>
  <c r="Z67" i="307"/>
  <c r="Z72" i="307"/>
  <c r="Z30" i="311"/>
  <c r="Z62" i="311"/>
  <c r="AA61" i="307"/>
  <c r="AA62" i="307"/>
  <c r="AA64" i="307"/>
  <c r="AA65" i="307"/>
  <c r="AA67" i="307"/>
  <c r="AA72" i="307"/>
  <c r="AA30" i="311"/>
  <c r="AA62" i="311"/>
  <c r="AB61" i="307"/>
  <c r="AB62" i="307"/>
  <c r="AB64" i="307"/>
  <c r="AB65" i="307"/>
  <c r="AB67" i="307"/>
  <c r="AB72" i="307"/>
  <c r="AB30" i="311"/>
  <c r="AB62" i="311"/>
  <c r="AC61" i="307"/>
  <c r="AC62" i="307"/>
  <c r="AC64" i="307"/>
  <c r="AC65" i="307"/>
  <c r="AC67" i="307"/>
  <c r="AC72" i="307"/>
  <c r="AC30" i="311"/>
  <c r="AC62" i="311"/>
  <c r="AD61" i="307"/>
  <c r="AD62" i="307"/>
  <c r="AD64" i="307"/>
  <c r="AD65" i="307"/>
  <c r="AD67" i="307"/>
  <c r="AD72" i="307"/>
  <c r="AD30" i="311"/>
  <c r="AD62" i="311"/>
  <c r="AE61" i="307"/>
  <c r="AE62" i="307"/>
  <c r="AE64" i="307"/>
  <c r="AE65" i="307"/>
  <c r="AE67" i="307"/>
  <c r="AE72" i="307"/>
  <c r="AE30" i="311"/>
  <c r="AE62" i="311"/>
  <c r="AF61" i="307"/>
  <c r="AF62" i="307"/>
  <c r="AF64" i="307"/>
  <c r="AF65" i="307"/>
  <c r="AF67" i="307"/>
  <c r="AF72" i="307"/>
  <c r="AF30" i="311"/>
  <c r="AF62" i="311"/>
  <c r="AG61" i="307"/>
  <c r="AG62" i="307"/>
  <c r="AG64" i="307"/>
  <c r="AG65" i="307"/>
  <c r="AG67" i="307"/>
  <c r="AG72" i="307"/>
  <c r="AG30" i="311"/>
  <c r="AG62" i="311"/>
  <c r="AH61" i="307"/>
  <c r="AH62" i="307"/>
  <c r="AH64" i="307"/>
  <c r="AH65" i="307"/>
  <c r="AH67" i="307"/>
  <c r="AH72" i="307"/>
  <c r="AH30" i="311"/>
  <c r="AH62" i="311"/>
  <c r="AI61" i="307"/>
  <c r="AI62" i="307"/>
  <c r="AI64" i="307"/>
  <c r="AI65" i="307"/>
  <c r="AI67" i="307"/>
  <c r="AI72" i="307"/>
  <c r="AI30" i="311"/>
  <c r="AI62" i="311"/>
  <c r="AJ61" i="307"/>
  <c r="AJ62" i="307"/>
  <c r="AJ64" i="307"/>
  <c r="AJ65" i="307"/>
  <c r="AJ67" i="307"/>
  <c r="AJ72" i="307"/>
  <c r="AJ30" i="311"/>
  <c r="AJ62" i="311"/>
  <c r="AK61" i="307"/>
  <c r="AK62" i="307"/>
  <c r="AK64" i="307"/>
  <c r="AK65" i="307"/>
  <c r="AK67" i="307"/>
  <c r="AK72" i="307"/>
  <c r="AK30" i="311"/>
  <c r="AK62" i="311"/>
  <c r="AL61" i="307"/>
  <c r="AL62" i="307"/>
  <c r="AL64" i="307"/>
  <c r="AL65" i="307"/>
  <c r="AL67" i="307"/>
  <c r="AL72" i="307"/>
  <c r="AL30" i="311"/>
  <c r="AL62" i="311"/>
  <c r="AM61" i="307"/>
  <c r="AM62" i="307"/>
  <c r="AM64" i="307"/>
  <c r="AM65" i="307"/>
  <c r="AM67" i="307"/>
  <c r="AM72" i="307"/>
  <c r="AM30" i="311"/>
  <c r="AM62" i="311"/>
  <c r="AN61" i="307"/>
  <c r="AN62" i="307"/>
  <c r="AN64" i="307"/>
  <c r="AN65" i="307"/>
  <c r="AN67" i="307"/>
  <c r="AN72" i="307"/>
  <c r="AN30" i="311"/>
  <c r="AN62" i="311"/>
  <c r="AO61" i="307"/>
  <c r="AO62" i="307"/>
  <c r="AO64" i="307"/>
  <c r="AO65" i="307"/>
  <c r="AO67" i="307"/>
  <c r="AO72" i="307"/>
  <c r="AO30" i="311"/>
  <c r="AO62" i="311"/>
  <c r="AP61" i="307"/>
  <c r="AP62" i="307"/>
  <c r="AP64" i="307"/>
  <c r="AP65" i="307"/>
  <c r="AP67" i="307"/>
  <c r="AP72" i="307"/>
  <c r="AP30" i="311"/>
  <c r="AP62" i="311"/>
  <c r="AQ61" i="307"/>
  <c r="AQ62" i="307"/>
  <c r="AQ64" i="307"/>
  <c r="AQ65" i="307"/>
  <c r="AQ67" i="307"/>
  <c r="AQ72" i="307"/>
  <c r="AQ30" i="311"/>
  <c r="AQ62" i="311"/>
  <c r="AR61" i="307"/>
  <c r="AR62" i="307"/>
  <c r="AR64" i="307"/>
  <c r="AR65" i="307"/>
  <c r="AR67" i="307"/>
  <c r="AR72" i="307"/>
  <c r="AR30" i="311"/>
  <c r="AR62" i="311"/>
  <c r="AS61" i="307"/>
  <c r="AS62" i="307"/>
  <c r="AS64" i="307"/>
  <c r="AS65" i="307"/>
  <c r="AS67" i="307"/>
  <c r="AS72" i="307"/>
  <c r="AS30" i="311"/>
  <c r="AS62" i="311"/>
  <c r="AT61" i="307"/>
  <c r="AT62" i="307"/>
  <c r="AT64" i="307"/>
  <c r="AT65" i="307"/>
  <c r="AT67" i="307"/>
  <c r="AT72" i="307"/>
  <c r="AT30" i="311"/>
  <c r="AT62" i="311"/>
  <c r="AU61" i="307"/>
  <c r="AU62" i="307"/>
  <c r="AU64" i="307"/>
  <c r="AU65" i="307"/>
  <c r="AU67" i="307"/>
  <c r="AU72" i="307"/>
  <c r="AU30" i="311"/>
  <c r="AU62" i="311"/>
  <c r="AV61" i="307"/>
  <c r="AV62" i="307"/>
  <c r="AV64" i="307"/>
  <c r="AV65" i="307"/>
  <c r="AV67" i="307"/>
  <c r="AV72" i="307"/>
  <c r="AV30" i="311"/>
  <c r="AV62" i="311"/>
  <c r="AW61" i="307"/>
  <c r="AW62" i="307"/>
  <c r="AW64" i="307"/>
  <c r="AW65" i="307"/>
  <c r="AW67" i="307"/>
  <c r="AW72" i="307"/>
  <c r="AW30" i="311"/>
  <c r="AW62" i="311"/>
  <c r="AX61" i="307"/>
  <c r="AX62" i="307"/>
  <c r="AX64" i="307"/>
  <c r="AX65" i="307"/>
  <c r="AX67" i="307"/>
  <c r="AX72" i="307"/>
  <c r="AX30" i="311"/>
  <c r="AX62" i="311"/>
  <c r="AY61" i="307"/>
  <c r="AY62" i="307"/>
  <c r="AY64" i="307"/>
  <c r="AY65" i="307"/>
  <c r="AY67" i="307"/>
  <c r="AY72" i="307"/>
  <c r="AY30" i="311"/>
  <c r="AY62" i="311"/>
  <c r="AZ61" i="307"/>
  <c r="AZ62" i="307"/>
  <c r="AZ64" i="307"/>
  <c r="AZ65" i="307"/>
  <c r="AZ67" i="307"/>
  <c r="AZ72" i="307"/>
  <c r="AZ30" i="311"/>
  <c r="AZ62" i="311"/>
  <c r="BA61" i="307"/>
  <c r="BA62" i="307"/>
  <c r="BA64" i="307"/>
  <c r="BA65" i="307"/>
  <c r="BA67" i="307"/>
  <c r="BA72" i="307"/>
  <c r="BA30" i="311"/>
  <c r="BA62" i="311"/>
  <c r="BB61" i="307"/>
  <c r="BB62" i="307"/>
  <c r="BB64" i="307"/>
  <c r="BB65" i="307"/>
  <c r="BB67" i="307"/>
  <c r="BB72" i="307"/>
  <c r="BB30" i="311"/>
  <c r="BB62" i="311"/>
  <c r="BC61" i="307"/>
  <c r="BC62" i="307"/>
  <c r="BC64" i="307"/>
  <c r="BC65" i="307"/>
  <c r="BC67" i="307"/>
  <c r="BC72" i="307"/>
  <c r="BC30" i="311"/>
  <c r="BC62" i="311"/>
  <c r="BD61" i="307"/>
  <c r="BD62" i="307"/>
  <c r="BD64" i="307"/>
  <c r="BD65" i="307"/>
  <c r="BD67" i="307"/>
  <c r="BD72" i="307"/>
  <c r="BD30" i="311"/>
  <c r="BD62" i="311"/>
  <c r="BE61" i="307"/>
  <c r="BE62" i="307"/>
  <c r="BE64" i="307"/>
  <c r="BE65" i="307"/>
  <c r="BE67" i="307"/>
  <c r="BE72" i="307"/>
  <c r="BE30" i="311"/>
  <c r="BE62" i="311"/>
  <c r="F62" i="311"/>
  <c r="J34" i="311"/>
  <c r="J63" i="311"/>
  <c r="K34" i="311"/>
  <c r="K63" i="311"/>
  <c r="L34" i="311"/>
  <c r="L63" i="311"/>
  <c r="M34" i="311"/>
  <c r="M63" i="311"/>
  <c r="N34" i="311"/>
  <c r="N63" i="311"/>
  <c r="O34" i="311"/>
  <c r="O63" i="311"/>
  <c r="P34" i="311"/>
  <c r="P63" i="311"/>
  <c r="Q34" i="311"/>
  <c r="Q63" i="311"/>
  <c r="R34" i="311"/>
  <c r="R63" i="311"/>
  <c r="S34" i="311"/>
  <c r="S63" i="311"/>
  <c r="T34" i="311"/>
  <c r="T63" i="311"/>
  <c r="U34" i="311"/>
  <c r="U63" i="311"/>
  <c r="V34" i="311"/>
  <c r="V63" i="311"/>
  <c r="W34" i="311"/>
  <c r="W63" i="311"/>
  <c r="X34" i="311"/>
  <c r="X63" i="311"/>
  <c r="Y34" i="311"/>
  <c r="Y63" i="311"/>
  <c r="Z34" i="311"/>
  <c r="Z63" i="311"/>
  <c r="AA34" i="311"/>
  <c r="AA63" i="311"/>
  <c r="AB34" i="311"/>
  <c r="AB63" i="311"/>
  <c r="AC34" i="311"/>
  <c r="AC63" i="311"/>
  <c r="AD34" i="311"/>
  <c r="AD63" i="311"/>
  <c r="AE34" i="311"/>
  <c r="AE63" i="311"/>
  <c r="AF34" i="311"/>
  <c r="AF63" i="311"/>
  <c r="AG34" i="311"/>
  <c r="AG63" i="311"/>
  <c r="AH34" i="311"/>
  <c r="AH63" i="311"/>
  <c r="AI34" i="311"/>
  <c r="AI63" i="311"/>
  <c r="AJ34" i="311"/>
  <c r="AJ63" i="311"/>
  <c r="AK34" i="311"/>
  <c r="AK63" i="311"/>
  <c r="AL34" i="311"/>
  <c r="AL63" i="311"/>
  <c r="AM34" i="311"/>
  <c r="AM63" i="311"/>
  <c r="AN34" i="311"/>
  <c r="AN63" i="311"/>
  <c r="AO34" i="311"/>
  <c r="AO63" i="311"/>
  <c r="AP34" i="311"/>
  <c r="AP63" i="311"/>
  <c r="AQ34" i="311"/>
  <c r="AQ63" i="311"/>
  <c r="AR34" i="311"/>
  <c r="AR63" i="311"/>
  <c r="AS34" i="311"/>
  <c r="AS63" i="311"/>
  <c r="AT34" i="311"/>
  <c r="AT63" i="311"/>
  <c r="AU34" i="311"/>
  <c r="AU63" i="311"/>
  <c r="AV34" i="311"/>
  <c r="AV63" i="311"/>
  <c r="AW34" i="311"/>
  <c r="AW63" i="311"/>
  <c r="AX34" i="311"/>
  <c r="AX63" i="311"/>
  <c r="AY34" i="311"/>
  <c r="AY63" i="311"/>
  <c r="AZ34" i="311"/>
  <c r="AZ63" i="311"/>
  <c r="BA34" i="311"/>
  <c r="BA63" i="311"/>
  <c r="BB34" i="311"/>
  <c r="BB63" i="311"/>
  <c r="BC34" i="311"/>
  <c r="BC63" i="311"/>
  <c r="BD34" i="311"/>
  <c r="BD63" i="311"/>
  <c r="BE34" i="311"/>
  <c r="BE63" i="311"/>
  <c r="BF34" i="311"/>
  <c r="BF63" i="311"/>
  <c r="BG34" i="311"/>
  <c r="BG63" i="311"/>
  <c r="BH34" i="311"/>
  <c r="BH63" i="311"/>
  <c r="BI34" i="311"/>
  <c r="BI63" i="311"/>
  <c r="BJ34" i="311"/>
  <c r="BJ63" i="311"/>
  <c r="BK34" i="311"/>
  <c r="BK63" i="311"/>
  <c r="BL34" i="311"/>
  <c r="BL63" i="311"/>
  <c r="BM34" i="311"/>
  <c r="BM63" i="311"/>
  <c r="BN34" i="311"/>
  <c r="BN63" i="311"/>
  <c r="BO34" i="311"/>
  <c r="BO63" i="311"/>
  <c r="BP34" i="311"/>
  <c r="BP63" i="311"/>
  <c r="BQ34" i="311"/>
  <c r="BQ63" i="311"/>
  <c r="BR34" i="311"/>
  <c r="BR63" i="311"/>
  <c r="BS34" i="311"/>
  <c r="BS63" i="311"/>
  <c r="BT34" i="311"/>
  <c r="BT63" i="311"/>
  <c r="BU34" i="311"/>
  <c r="BU63" i="311"/>
  <c r="BV34" i="311"/>
  <c r="BV63" i="311"/>
  <c r="BW34" i="311"/>
  <c r="BW63" i="311"/>
  <c r="BX34" i="311"/>
  <c r="BX63" i="311"/>
  <c r="BY34" i="311"/>
  <c r="BY63" i="311"/>
  <c r="BZ34" i="311"/>
  <c r="BZ63" i="311"/>
  <c r="CA34" i="311"/>
  <c r="CA63" i="311"/>
  <c r="CB34" i="311"/>
  <c r="CB63" i="311"/>
  <c r="CC34" i="311"/>
  <c r="CC63" i="311"/>
  <c r="CD34" i="311"/>
  <c r="CD63" i="311"/>
  <c r="CE34" i="311"/>
  <c r="CE63" i="311"/>
  <c r="CF34" i="311"/>
  <c r="CF63" i="311"/>
  <c r="CG34" i="311"/>
  <c r="CG63" i="311"/>
  <c r="CH34" i="311"/>
  <c r="CH63" i="311"/>
  <c r="CI34" i="311"/>
  <c r="CI63" i="311"/>
  <c r="CJ34" i="311"/>
  <c r="CJ63" i="311"/>
  <c r="CK34" i="311"/>
  <c r="CK63" i="311"/>
  <c r="CL34" i="311"/>
  <c r="CL63" i="311"/>
  <c r="CM34" i="311"/>
  <c r="CM63" i="311"/>
  <c r="CN34" i="311"/>
  <c r="CN63" i="311"/>
  <c r="CO34" i="311"/>
  <c r="CO63" i="311"/>
  <c r="CP34" i="311"/>
  <c r="CP63" i="311"/>
  <c r="CQ34" i="311"/>
  <c r="CQ63" i="311"/>
  <c r="CR34" i="311"/>
  <c r="CR63" i="311"/>
  <c r="CS34" i="311"/>
  <c r="CS63" i="311"/>
  <c r="CT34" i="311"/>
  <c r="CT63" i="311"/>
  <c r="CU34" i="311"/>
  <c r="CU63" i="311"/>
  <c r="CV34" i="311"/>
  <c r="CV63" i="311"/>
  <c r="CW34" i="311"/>
  <c r="CW63" i="311"/>
  <c r="CX34" i="311"/>
  <c r="CX63" i="311"/>
  <c r="CY34" i="311"/>
  <c r="CY63" i="311"/>
  <c r="CZ34" i="311"/>
  <c r="CZ63" i="311"/>
  <c r="DA34" i="311"/>
  <c r="DA63" i="311"/>
  <c r="DB34" i="311"/>
  <c r="DB63" i="311"/>
  <c r="DC34" i="311"/>
  <c r="DC63" i="311"/>
  <c r="DD34" i="311"/>
  <c r="DD63" i="311"/>
  <c r="DE34" i="311"/>
  <c r="DE63" i="311"/>
  <c r="DF34" i="311"/>
  <c r="DF63" i="311"/>
  <c r="DG34" i="311"/>
  <c r="DG63" i="311"/>
  <c r="DH34" i="311"/>
  <c r="DH63" i="311"/>
  <c r="DI34" i="311"/>
  <c r="DI63" i="311"/>
  <c r="DJ34" i="311"/>
  <c r="DJ63" i="311"/>
  <c r="DK34" i="311"/>
  <c r="DK63" i="311"/>
  <c r="DL34" i="311"/>
  <c r="DL63" i="311"/>
  <c r="DM34" i="311"/>
  <c r="DM63" i="311"/>
  <c r="DN34" i="311"/>
  <c r="DN63" i="311"/>
  <c r="DO34" i="311"/>
  <c r="DO63" i="311"/>
  <c r="DP34" i="311"/>
  <c r="DP63" i="311"/>
  <c r="DQ34" i="311"/>
  <c r="DQ63" i="311"/>
  <c r="DR34" i="311"/>
  <c r="DR63" i="311"/>
  <c r="DS34" i="311"/>
  <c r="DS63" i="311"/>
  <c r="DT34" i="311"/>
  <c r="DT63" i="311"/>
  <c r="DU34" i="311"/>
  <c r="DU63" i="311"/>
  <c r="DV34" i="311"/>
  <c r="DV63" i="311"/>
  <c r="DW34" i="311"/>
  <c r="DW63" i="311"/>
  <c r="DX34" i="311"/>
  <c r="DX63" i="311"/>
  <c r="DY34" i="311"/>
  <c r="DY63" i="311"/>
  <c r="DZ34" i="311"/>
  <c r="DZ63" i="311"/>
  <c r="EA34" i="311"/>
  <c r="EA63" i="311"/>
  <c r="EB34" i="311"/>
  <c r="EB63" i="311"/>
  <c r="EC34" i="311"/>
  <c r="EC63" i="311"/>
  <c r="ED34" i="311"/>
  <c r="ED63" i="311"/>
  <c r="EE34" i="311"/>
  <c r="EE63" i="311"/>
  <c r="EF34" i="311"/>
  <c r="EF63" i="311"/>
  <c r="EG34" i="311"/>
  <c r="EG63" i="311"/>
  <c r="EH34" i="311"/>
  <c r="EH63" i="311"/>
  <c r="EI34" i="311"/>
  <c r="EI63" i="311"/>
  <c r="EJ34" i="311"/>
  <c r="EJ63" i="311"/>
  <c r="EK34" i="311"/>
  <c r="EK63" i="311"/>
  <c r="EL34" i="311"/>
  <c r="EL63" i="311"/>
  <c r="EM34" i="311"/>
  <c r="EM63" i="311"/>
  <c r="EN34" i="311"/>
  <c r="EN63" i="311"/>
  <c r="EO34" i="311"/>
  <c r="EO63" i="311"/>
  <c r="EP34" i="311"/>
  <c r="EP63" i="311"/>
  <c r="EQ34" i="311"/>
  <c r="EQ63" i="311"/>
  <c r="ER34" i="311"/>
  <c r="ER63" i="311"/>
  <c r="ES34" i="311"/>
  <c r="ES63" i="311"/>
  <c r="ET34" i="311"/>
  <c r="ET63" i="311"/>
  <c r="EU34" i="311"/>
  <c r="EU63" i="311"/>
  <c r="EV34" i="311"/>
  <c r="EV63" i="311"/>
  <c r="EW34" i="311"/>
  <c r="EW63" i="311"/>
  <c r="EX34" i="311"/>
  <c r="EX63" i="311"/>
  <c r="EY34" i="311"/>
  <c r="EY63" i="311"/>
  <c r="EZ34" i="311"/>
  <c r="EZ63" i="311"/>
  <c r="FA34" i="311"/>
  <c r="FA63" i="311"/>
  <c r="FB34" i="311"/>
  <c r="FB63" i="311"/>
  <c r="FC34" i="311"/>
  <c r="FC63" i="311"/>
  <c r="FD34" i="311"/>
  <c r="FD63" i="311"/>
  <c r="FE34" i="311"/>
  <c r="FE63" i="311"/>
  <c r="FF34" i="311"/>
  <c r="FF63" i="311"/>
  <c r="FG34" i="311"/>
  <c r="FG63" i="311"/>
  <c r="FH34" i="311"/>
  <c r="FH63" i="311"/>
  <c r="FI34" i="311"/>
  <c r="FI63" i="311"/>
  <c r="FJ34" i="311"/>
  <c r="FJ63" i="311"/>
  <c r="FK34" i="311"/>
  <c r="FK63" i="311"/>
  <c r="FL34" i="311"/>
  <c r="FL63" i="311"/>
  <c r="FM34" i="311"/>
  <c r="FM63" i="311"/>
  <c r="FN34" i="311"/>
  <c r="FN63" i="311"/>
  <c r="FO34" i="311"/>
  <c r="FO63" i="311"/>
  <c r="FP34" i="311"/>
  <c r="FP63" i="311"/>
  <c r="FQ34" i="311"/>
  <c r="FQ63" i="311"/>
  <c r="FR34" i="311"/>
  <c r="FR63" i="311"/>
  <c r="FS34" i="311"/>
  <c r="FS63" i="311"/>
  <c r="FT34" i="311"/>
  <c r="FT63" i="311"/>
  <c r="FU34" i="311"/>
  <c r="FU63" i="311"/>
  <c r="FV34" i="311"/>
  <c r="FV63" i="311"/>
  <c r="FW34" i="311"/>
  <c r="FW63" i="311"/>
  <c r="FX34" i="311"/>
  <c r="FX63" i="311"/>
  <c r="FY34" i="311"/>
  <c r="FY63" i="311"/>
  <c r="FZ34" i="311"/>
  <c r="FZ63" i="311"/>
  <c r="GA34" i="311"/>
  <c r="GA63" i="311"/>
  <c r="GB34" i="311"/>
  <c r="GB63" i="311"/>
  <c r="GC34" i="311"/>
  <c r="GC63" i="311"/>
  <c r="GD34" i="311"/>
  <c r="GD63" i="311"/>
  <c r="GE34" i="311"/>
  <c r="GE63" i="311"/>
  <c r="GF34" i="311"/>
  <c r="GF63" i="311"/>
  <c r="GG34" i="311"/>
  <c r="GG63" i="311"/>
  <c r="GH34" i="311"/>
  <c r="GH63" i="311"/>
  <c r="GI34" i="311"/>
  <c r="GI63" i="311"/>
  <c r="GJ34" i="311"/>
  <c r="GJ63" i="311"/>
  <c r="F63" i="311"/>
  <c r="F65" i="311"/>
  <c r="F16" i="264"/>
  <c r="J84" i="314"/>
  <c r="J83" i="314"/>
  <c r="J86" i="314"/>
  <c r="K84" i="314"/>
  <c r="K83" i="314"/>
  <c r="K86" i="314"/>
  <c r="L84" i="314"/>
  <c r="L83" i="314"/>
  <c r="L86" i="314"/>
  <c r="M84" i="314"/>
  <c r="M83" i="314"/>
  <c r="M86" i="314"/>
  <c r="N84" i="314"/>
  <c r="N83" i="314"/>
  <c r="N86" i="314"/>
  <c r="O84" i="314"/>
  <c r="O83" i="314"/>
  <c r="O86" i="314"/>
  <c r="P84" i="314"/>
  <c r="P83" i="314"/>
  <c r="P86" i="314"/>
  <c r="Q84" i="314"/>
  <c r="Q83" i="314"/>
  <c r="Q86" i="314"/>
  <c r="R84" i="314"/>
  <c r="R83" i="314"/>
  <c r="R86" i="314"/>
  <c r="S84" i="314"/>
  <c r="S83" i="314"/>
  <c r="S86" i="314"/>
  <c r="T84" i="314"/>
  <c r="T83" i="314"/>
  <c r="T86" i="314"/>
  <c r="U84" i="314"/>
  <c r="U83" i="314"/>
  <c r="U86" i="314"/>
  <c r="V84" i="314"/>
  <c r="V83" i="314"/>
  <c r="V86" i="314"/>
  <c r="W84" i="314"/>
  <c r="W83" i="314"/>
  <c r="W86" i="314"/>
  <c r="X84" i="314"/>
  <c r="X83" i="314"/>
  <c r="X86" i="314"/>
  <c r="Y84" i="314"/>
  <c r="Y83" i="314"/>
  <c r="Y86" i="314"/>
  <c r="Z84" i="314"/>
  <c r="Z83" i="314"/>
  <c r="Z86" i="314"/>
  <c r="AA84" i="314"/>
  <c r="AA83" i="314"/>
  <c r="AA86" i="314"/>
  <c r="AB84" i="314"/>
  <c r="AB83" i="314"/>
  <c r="AB86" i="314"/>
  <c r="AC84" i="314"/>
  <c r="AC83" i="314"/>
  <c r="AC86" i="314"/>
  <c r="AD84" i="314"/>
  <c r="AD83" i="314"/>
  <c r="AD86" i="314"/>
  <c r="AE84" i="314"/>
  <c r="AE83" i="314"/>
  <c r="AE86" i="314"/>
  <c r="AF84" i="314"/>
  <c r="AF83" i="314"/>
  <c r="AF86" i="314"/>
  <c r="AG84" i="314"/>
  <c r="AG83" i="314"/>
  <c r="AG86" i="314"/>
  <c r="AH84" i="314"/>
  <c r="AH83" i="314"/>
  <c r="AH86" i="314"/>
  <c r="AI84" i="314"/>
  <c r="AI83" i="314"/>
  <c r="AI86" i="314"/>
  <c r="AJ84" i="314"/>
  <c r="AJ83" i="314"/>
  <c r="AJ86" i="314"/>
  <c r="AK84" i="314"/>
  <c r="AK83" i="314"/>
  <c r="AK86" i="314"/>
  <c r="AL84" i="314"/>
  <c r="AL83" i="314"/>
  <c r="AL86" i="314"/>
  <c r="AM84" i="314"/>
  <c r="AM83" i="314"/>
  <c r="AM86" i="314"/>
  <c r="AN84" i="314"/>
  <c r="AN83" i="314"/>
  <c r="AN86" i="314"/>
  <c r="AO84" i="314"/>
  <c r="AO83" i="314"/>
  <c r="AO86" i="314"/>
  <c r="AP84" i="314"/>
  <c r="AP83" i="314"/>
  <c r="AP86" i="314"/>
  <c r="AQ84" i="314"/>
  <c r="AQ83" i="314"/>
  <c r="AQ86" i="314"/>
  <c r="AR84" i="314"/>
  <c r="AR83" i="314"/>
  <c r="AR86" i="314"/>
  <c r="AS84" i="314"/>
  <c r="AS83" i="314"/>
  <c r="AS86" i="314"/>
  <c r="AT84" i="314"/>
  <c r="AT83" i="314"/>
  <c r="AT86" i="314"/>
  <c r="AU84" i="314"/>
  <c r="AU83" i="314"/>
  <c r="AU86" i="314"/>
  <c r="AV84" i="314"/>
  <c r="AV83" i="314"/>
  <c r="AV86" i="314"/>
  <c r="AW84" i="314"/>
  <c r="AW83" i="314"/>
  <c r="AW86" i="314"/>
  <c r="AX84" i="314"/>
  <c r="AX83" i="314"/>
  <c r="AX86" i="314"/>
  <c r="AY84" i="314"/>
  <c r="AY83" i="314"/>
  <c r="AY86" i="314"/>
  <c r="AZ84" i="314"/>
  <c r="AZ83" i="314"/>
  <c r="AZ86" i="314"/>
  <c r="BA84" i="314"/>
  <c r="BA83" i="314"/>
  <c r="BA86" i="314"/>
  <c r="BB84" i="314"/>
  <c r="BB83" i="314"/>
  <c r="BB86" i="314"/>
  <c r="BC84" i="314"/>
  <c r="BC83" i="314"/>
  <c r="BC86" i="314"/>
  <c r="BD84" i="314"/>
  <c r="BD83" i="314"/>
  <c r="BD86" i="314"/>
  <c r="BE84" i="314"/>
  <c r="BE83" i="314"/>
  <c r="BE86" i="314"/>
  <c r="BF84" i="314"/>
  <c r="BF83" i="314"/>
  <c r="BF86" i="314"/>
  <c r="BG84" i="314"/>
  <c r="BG83" i="314"/>
  <c r="BG86" i="314"/>
  <c r="BH84" i="314"/>
  <c r="BH83" i="314"/>
  <c r="BH86" i="314"/>
  <c r="BI84" i="314"/>
  <c r="BI83" i="314"/>
  <c r="BI86" i="314"/>
  <c r="BJ84" i="314"/>
  <c r="BJ83" i="314"/>
  <c r="BJ86" i="314"/>
  <c r="BK84" i="314"/>
  <c r="BK83" i="314"/>
  <c r="BK86" i="314"/>
  <c r="BL84" i="314"/>
  <c r="BL83" i="314"/>
  <c r="BL86" i="314"/>
  <c r="BM84" i="314"/>
  <c r="BM83" i="314"/>
  <c r="BM86" i="314"/>
  <c r="BN84" i="314"/>
  <c r="BN83" i="314"/>
  <c r="BN86" i="314"/>
  <c r="BO84" i="314"/>
  <c r="BO83" i="314"/>
  <c r="BO86" i="314"/>
  <c r="BP84" i="314"/>
  <c r="BP83" i="314"/>
  <c r="BP86" i="314"/>
  <c r="BQ84" i="314"/>
  <c r="BQ83" i="314"/>
  <c r="BQ86" i="314"/>
  <c r="BR84" i="314"/>
  <c r="BR83" i="314"/>
  <c r="BR86" i="314"/>
  <c r="BS84" i="314"/>
  <c r="BS83" i="314"/>
  <c r="BS86" i="314"/>
  <c r="BT84" i="314"/>
  <c r="BT83" i="314"/>
  <c r="BT86" i="314"/>
  <c r="BU84" i="314"/>
  <c r="BU83" i="314"/>
  <c r="BU86" i="314"/>
  <c r="BV84" i="314"/>
  <c r="BV83" i="314"/>
  <c r="BV86" i="314"/>
  <c r="BW84" i="314"/>
  <c r="BW83" i="314"/>
  <c r="BW86" i="314"/>
  <c r="BX84" i="314"/>
  <c r="BX83" i="314"/>
  <c r="BX86" i="314"/>
  <c r="BY84" i="314"/>
  <c r="BY83" i="314"/>
  <c r="BY86" i="314"/>
  <c r="BZ84" i="314"/>
  <c r="BZ83" i="314"/>
  <c r="BZ86" i="314"/>
  <c r="CA84" i="314"/>
  <c r="CA83" i="314"/>
  <c r="CA86" i="314"/>
  <c r="CB84" i="314"/>
  <c r="CB83" i="314"/>
  <c r="CB86" i="314"/>
  <c r="CC84" i="314"/>
  <c r="CC83" i="314"/>
  <c r="CC86" i="314"/>
  <c r="CD84" i="314"/>
  <c r="CD83" i="314"/>
  <c r="CD86" i="314"/>
  <c r="CE84" i="314"/>
  <c r="CE83" i="314"/>
  <c r="CE86" i="314"/>
  <c r="CF84" i="314"/>
  <c r="CF83" i="314"/>
  <c r="CF86" i="314"/>
  <c r="CG84" i="314"/>
  <c r="CG83" i="314"/>
  <c r="CG86" i="314"/>
  <c r="CH84" i="314"/>
  <c r="CH83" i="314"/>
  <c r="CH86" i="314"/>
  <c r="CI84" i="314"/>
  <c r="CI83" i="314"/>
  <c r="CI86" i="314"/>
  <c r="CJ84" i="314"/>
  <c r="CJ83" i="314"/>
  <c r="CJ86" i="314"/>
  <c r="CK84" i="314"/>
  <c r="CK83" i="314"/>
  <c r="CK86" i="314"/>
  <c r="CL84" i="314"/>
  <c r="CL83" i="314"/>
  <c r="CL86" i="314"/>
  <c r="CM84" i="314"/>
  <c r="CM83" i="314"/>
  <c r="CM86" i="314"/>
  <c r="CN84" i="314"/>
  <c r="CN83" i="314"/>
  <c r="CN86" i="314"/>
  <c r="CO84" i="314"/>
  <c r="CO83" i="314"/>
  <c r="CO86" i="314"/>
  <c r="CP84" i="314"/>
  <c r="CP83" i="314"/>
  <c r="CP86" i="314"/>
  <c r="CQ84" i="314"/>
  <c r="CQ83" i="314"/>
  <c r="CQ86" i="314"/>
  <c r="CR84" i="314"/>
  <c r="CR83" i="314"/>
  <c r="CR86" i="314"/>
  <c r="CS84" i="314"/>
  <c r="CS83" i="314"/>
  <c r="CS86" i="314"/>
  <c r="CT84" i="314"/>
  <c r="CT83" i="314"/>
  <c r="CT86" i="314"/>
  <c r="CU84" i="314"/>
  <c r="CU83" i="314"/>
  <c r="CU86" i="314"/>
  <c r="CV84" i="314"/>
  <c r="CV83" i="314"/>
  <c r="CV86" i="314"/>
  <c r="CW84" i="314"/>
  <c r="CW83" i="314"/>
  <c r="CW86" i="314"/>
  <c r="CX84" i="314"/>
  <c r="CX83" i="314"/>
  <c r="CX86" i="314"/>
  <c r="CY84" i="314"/>
  <c r="CY83" i="314"/>
  <c r="CY86" i="314"/>
  <c r="CZ84" i="314"/>
  <c r="CZ83" i="314"/>
  <c r="CZ86" i="314"/>
  <c r="DA84" i="314"/>
  <c r="DA83" i="314"/>
  <c r="DA86" i="314"/>
  <c r="DB84" i="314"/>
  <c r="DB83" i="314"/>
  <c r="DB86" i="314"/>
  <c r="DC84" i="314"/>
  <c r="DC83" i="314"/>
  <c r="DC86" i="314"/>
  <c r="DD84" i="314"/>
  <c r="DD83" i="314"/>
  <c r="DD86" i="314"/>
  <c r="DE84" i="314"/>
  <c r="DE83" i="314"/>
  <c r="DE86" i="314"/>
  <c r="DF84" i="314"/>
  <c r="DF83" i="314"/>
  <c r="DF86" i="314"/>
  <c r="DG84" i="314"/>
  <c r="DG83" i="314"/>
  <c r="DG86" i="314"/>
  <c r="DH84" i="314"/>
  <c r="DH83" i="314"/>
  <c r="DH86" i="314"/>
  <c r="DI84" i="314"/>
  <c r="DI83" i="314"/>
  <c r="DI86" i="314"/>
  <c r="DJ84" i="314"/>
  <c r="DJ83" i="314"/>
  <c r="DJ86" i="314"/>
  <c r="DK84" i="314"/>
  <c r="DK83" i="314"/>
  <c r="DK86" i="314"/>
  <c r="DL84" i="314"/>
  <c r="DL83" i="314"/>
  <c r="DL86" i="314"/>
  <c r="DM84" i="314"/>
  <c r="DM83" i="314"/>
  <c r="DM86" i="314"/>
  <c r="DN84" i="314"/>
  <c r="DN83" i="314"/>
  <c r="DN86" i="314"/>
  <c r="DO84" i="314"/>
  <c r="DO83" i="314"/>
  <c r="DO86" i="314"/>
  <c r="DP84" i="314"/>
  <c r="DP83" i="314"/>
  <c r="DP86" i="314"/>
  <c r="DQ84" i="314"/>
  <c r="DQ83" i="314"/>
  <c r="DQ86" i="314"/>
  <c r="DR84" i="314"/>
  <c r="DR83" i="314"/>
  <c r="DR86" i="314"/>
  <c r="DS84" i="314"/>
  <c r="DS83" i="314"/>
  <c r="DS86" i="314"/>
  <c r="DT84" i="314"/>
  <c r="DT83" i="314"/>
  <c r="DT86" i="314"/>
  <c r="DU84" i="314"/>
  <c r="DU83" i="314"/>
  <c r="DU86" i="314"/>
  <c r="DV84" i="314"/>
  <c r="DV83" i="314"/>
  <c r="DV86" i="314"/>
  <c r="DW84" i="314"/>
  <c r="DW83" i="314"/>
  <c r="DW86" i="314"/>
  <c r="DX84" i="314"/>
  <c r="DX83" i="314"/>
  <c r="DX86" i="314"/>
  <c r="DY84" i="314"/>
  <c r="DY83" i="314"/>
  <c r="DY86" i="314"/>
  <c r="DZ84" i="314"/>
  <c r="DZ83" i="314"/>
  <c r="DZ86" i="314"/>
  <c r="EA84" i="314"/>
  <c r="EA83" i="314"/>
  <c r="EA86" i="314"/>
  <c r="EB84" i="314"/>
  <c r="EB83" i="314"/>
  <c r="EB86" i="314"/>
  <c r="EC84" i="314"/>
  <c r="EC83" i="314"/>
  <c r="EC86" i="314"/>
  <c r="ED84" i="314"/>
  <c r="ED83" i="314"/>
  <c r="ED86" i="314"/>
  <c r="EE84" i="314"/>
  <c r="EE83" i="314"/>
  <c r="EE86" i="314"/>
  <c r="EF84" i="314"/>
  <c r="EF83" i="314"/>
  <c r="EF86" i="314"/>
  <c r="EG84" i="314"/>
  <c r="EG83" i="314"/>
  <c r="EG86" i="314"/>
  <c r="EH84" i="314"/>
  <c r="EH83" i="314"/>
  <c r="EH86" i="314"/>
  <c r="EI84" i="314"/>
  <c r="EI83" i="314"/>
  <c r="EI86" i="314"/>
  <c r="EJ84" i="314"/>
  <c r="EJ83" i="314"/>
  <c r="EJ86" i="314"/>
  <c r="EK84" i="314"/>
  <c r="EK83" i="314"/>
  <c r="EK86" i="314"/>
  <c r="EL84" i="314"/>
  <c r="EL83" i="314"/>
  <c r="EL86" i="314"/>
  <c r="EM84" i="314"/>
  <c r="EM83" i="314"/>
  <c r="EM86" i="314"/>
  <c r="EN84" i="314"/>
  <c r="EN83" i="314"/>
  <c r="EN86" i="314"/>
  <c r="EO84" i="314"/>
  <c r="EO83" i="314"/>
  <c r="EO86" i="314"/>
  <c r="EP84" i="314"/>
  <c r="EP83" i="314"/>
  <c r="EP86" i="314"/>
  <c r="EQ84" i="314"/>
  <c r="EQ83" i="314"/>
  <c r="EQ86" i="314"/>
  <c r="ER84" i="314"/>
  <c r="ER83" i="314"/>
  <c r="ER86" i="314"/>
  <c r="ES84" i="314"/>
  <c r="ES83" i="314"/>
  <c r="ES86" i="314"/>
  <c r="ET84" i="314"/>
  <c r="ET83" i="314"/>
  <c r="ET86" i="314"/>
  <c r="EU84" i="314"/>
  <c r="EU83" i="314"/>
  <c r="EU86" i="314"/>
  <c r="EV84" i="314"/>
  <c r="EV83" i="314"/>
  <c r="EV86" i="314"/>
  <c r="EW84" i="314"/>
  <c r="EW83" i="314"/>
  <c r="EW86" i="314"/>
  <c r="EX84" i="314"/>
  <c r="EX83" i="314"/>
  <c r="EX86" i="314"/>
  <c r="EY84" i="314"/>
  <c r="EY83" i="314"/>
  <c r="EY86" i="314"/>
  <c r="EZ84" i="314"/>
  <c r="EZ83" i="314"/>
  <c r="EZ86" i="314"/>
  <c r="FA84" i="314"/>
  <c r="FA83" i="314"/>
  <c r="FA86" i="314"/>
  <c r="FB84" i="314"/>
  <c r="FB83" i="314"/>
  <c r="FB86" i="314"/>
  <c r="FC84" i="314"/>
  <c r="FC83" i="314"/>
  <c r="FC86" i="314"/>
  <c r="FD84" i="314"/>
  <c r="FD83" i="314"/>
  <c r="FD86" i="314"/>
  <c r="FE84" i="314"/>
  <c r="FE83" i="314"/>
  <c r="FE86" i="314"/>
  <c r="FF84" i="314"/>
  <c r="FF83" i="314"/>
  <c r="FF86" i="314"/>
  <c r="FG84" i="314"/>
  <c r="FG83" i="314"/>
  <c r="FG86" i="314"/>
  <c r="FH84" i="314"/>
  <c r="FH83" i="314"/>
  <c r="FH86" i="314"/>
  <c r="FI84" i="314"/>
  <c r="FI83" i="314"/>
  <c r="FI86" i="314"/>
  <c r="FJ84" i="314"/>
  <c r="FJ83" i="314"/>
  <c r="FJ86" i="314"/>
  <c r="FK84" i="314"/>
  <c r="FK83" i="314"/>
  <c r="FK86" i="314"/>
  <c r="FL84" i="314"/>
  <c r="FL83" i="314"/>
  <c r="FL86" i="314"/>
  <c r="FM84" i="314"/>
  <c r="FM83" i="314"/>
  <c r="FM86" i="314"/>
  <c r="FN84" i="314"/>
  <c r="FN83" i="314"/>
  <c r="FN86" i="314"/>
  <c r="FO84" i="314"/>
  <c r="FO83" i="314"/>
  <c r="FO86" i="314"/>
  <c r="FP84" i="314"/>
  <c r="FP83" i="314"/>
  <c r="FP86" i="314"/>
  <c r="FQ84" i="314"/>
  <c r="FQ83" i="314"/>
  <c r="FQ86" i="314"/>
  <c r="FR84" i="314"/>
  <c r="FR83" i="314"/>
  <c r="FR86" i="314"/>
  <c r="FS84" i="314"/>
  <c r="FS83" i="314"/>
  <c r="FS86" i="314"/>
  <c r="FT84" i="314"/>
  <c r="FT83" i="314"/>
  <c r="FT86" i="314"/>
  <c r="FU84" i="314"/>
  <c r="FU83" i="314"/>
  <c r="FU86" i="314"/>
  <c r="FV84" i="314"/>
  <c r="FV83" i="314"/>
  <c r="FV86" i="314"/>
  <c r="FW84" i="314"/>
  <c r="FW83" i="314"/>
  <c r="FW86" i="314"/>
  <c r="FX84" i="314"/>
  <c r="FX83" i="314"/>
  <c r="FX86" i="314"/>
  <c r="FY84" i="314"/>
  <c r="FY83" i="314"/>
  <c r="FY86" i="314"/>
  <c r="FZ84" i="314"/>
  <c r="FZ83" i="314"/>
  <c r="FZ86" i="314"/>
  <c r="GA84" i="314"/>
  <c r="GA83" i="314"/>
  <c r="GA86" i="314"/>
  <c r="GB84" i="314"/>
  <c r="GB83" i="314"/>
  <c r="GB86" i="314"/>
  <c r="GC84" i="314"/>
  <c r="GC83" i="314"/>
  <c r="GC86" i="314"/>
  <c r="GD84" i="314"/>
  <c r="GD83" i="314"/>
  <c r="GD86" i="314"/>
  <c r="GE84" i="314"/>
  <c r="GE83" i="314"/>
  <c r="GE86" i="314"/>
  <c r="GF84" i="314"/>
  <c r="GF83" i="314"/>
  <c r="GF86" i="314"/>
  <c r="GG84" i="314"/>
  <c r="GG83" i="314"/>
  <c r="GG86" i="314"/>
  <c r="GH84" i="314"/>
  <c r="GH83" i="314"/>
  <c r="GH86" i="314"/>
  <c r="GI84" i="314"/>
  <c r="GI83" i="314"/>
  <c r="GI86" i="314"/>
  <c r="GJ83" i="314"/>
  <c r="GJ86" i="314"/>
  <c r="F86" i="314"/>
  <c r="F17" i="264"/>
  <c r="F9" i="264"/>
  <c r="F2" i="285"/>
  <c r="F2" i="306"/>
  <c r="F2" i="305"/>
  <c r="F2" i="273"/>
  <c r="F2" i="309"/>
  <c r="F2" i="314"/>
  <c r="F2" i="280"/>
  <c r="F2" i="311"/>
  <c r="F2" i="304"/>
  <c r="F2" i="282"/>
  <c r="F2" i="278"/>
  <c r="F2" i="288"/>
  <c r="F2" i="310"/>
  <c r="F2" i="264"/>
  <c r="F2" i="289"/>
  <c r="F2" i="307"/>
  <c r="F2" i="277"/>
  <c r="F2" i="265"/>
  <c r="F2" i="275"/>
  <c r="F2" i="286"/>
  <c r="H11" i="269"/>
  <c r="K11" i="269"/>
  <c r="L11" i="269"/>
  <c r="J11" i="269"/>
  <c r="Q32" i="288"/>
  <c r="Q34" i="288"/>
  <c r="Q36" i="288"/>
  <c r="R32" i="288"/>
  <c r="R34" i="288"/>
  <c r="R36" i="288"/>
  <c r="S32" i="288"/>
  <c r="S34" i="288"/>
  <c r="S36" i="288"/>
  <c r="T32" i="288"/>
  <c r="T34" i="288"/>
  <c r="T36" i="288"/>
  <c r="U32" i="288"/>
  <c r="U34" i="288"/>
  <c r="U36" i="288"/>
  <c r="V32" i="288"/>
  <c r="V34" i="288"/>
  <c r="V36" i="288"/>
  <c r="W32" i="288"/>
  <c r="W34" i="288"/>
  <c r="W36" i="288"/>
  <c r="X32" i="288"/>
  <c r="X34" i="288"/>
  <c r="X36" i="288"/>
  <c r="Y32" i="288"/>
  <c r="Y34" i="288"/>
  <c r="Y36" i="288"/>
  <c r="Z32" i="288"/>
  <c r="Z34" i="288"/>
  <c r="Z36" i="288"/>
  <c r="AA32" i="288"/>
  <c r="AA34" i="288"/>
  <c r="AA36" i="288"/>
  <c r="AB32" i="288"/>
  <c r="AB34" i="288"/>
  <c r="AB36" i="288"/>
  <c r="AC32" i="288"/>
  <c r="AC34" i="288"/>
  <c r="AC36" i="288"/>
  <c r="AD32" i="288"/>
  <c r="AD34" i="288"/>
  <c r="AD36" i="288"/>
  <c r="AE32" i="288"/>
  <c r="AE34" i="288"/>
  <c r="AE36" i="288"/>
  <c r="AF32" i="288"/>
  <c r="AF34" i="288"/>
  <c r="AF36" i="288"/>
  <c r="AG32" i="288"/>
  <c r="AG34" i="288"/>
  <c r="AG36" i="288"/>
  <c r="AH32" i="288"/>
  <c r="AH34" i="288"/>
  <c r="AH36" i="288"/>
  <c r="AI32" i="288"/>
  <c r="AI34" i="288"/>
  <c r="AI36" i="288"/>
  <c r="AJ32" i="288"/>
  <c r="AJ34" i="288"/>
  <c r="AJ36" i="288"/>
  <c r="AK32" i="288"/>
  <c r="AK34" i="288"/>
  <c r="AK36" i="288"/>
  <c r="AL32" i="288"/>
  <c r="AL34" i="288"/>
  <c r="AL36" i="288"/>
  <c r="AM32" i="288"/>
  <c r="AM34" i="288"/>
  <c r="AM36" i="288"/>
  <c r="AN32" i="288"/>
  <c r="AN34" i="288"/>
  <c r="AN36" i="288"/>
  <c r="AO32" i="288"/>
  <c r="AO34" i="288"/>
  <c r="AO36" i="288"/>
  <c r="AP32" i="288"/>
  <c r="AP34" i="288"/>
  <c r="AP36" i="288"/>
  <c r="AQ32" i="288"/>
  <c r="AQ34" i="288"/>
  <c r="AQ36" i="288"/>
  <c r="AR32" i="288"/>
  <c r="AR34" i="288"/>
  <c r="AR36" i="288"/>
  <c r="AS32" i="288"/>
  <c r="AS34" i="288"/>
  <c r="AS36" i="288"/>
  <c r="AT32" i="288"/>
  <c r="AT34" i="288"/>
  <c r="AT36" i="288"/>
  <c r="AU32" i="288"/>
  <c r="AU34" i="288"/>
  <c r="AU36" i="288"/>
  <c r="AV32" i="288"/>
  <c r="AV34" i="288"/>
  <c r="AV36" i="288"/>
  <c r="AW32" i="288"/>
  <c r="AW34" i="288"/>
  <c r="AW36" i="288"/>
  <c r="AX32" i="288"/>
  <c r="AX34" i="288"/>
  <c r="AX36" i="288"/>
  <c r="F37" i="288"/>
  <c r="H13" i="269"/>
  <c r="K13" i="269"/>
  <c r="J13" i="269"/>
  <c r="F38" i="288"/>
  <c r="H14" i="269"/>
  <c r="K14" i="269"/>
  <c r="J14" i="269"/>
  <c r="P45" i="288"/>
  <c r="Q45" i="288"/>
  <c r="Q47" i="288"/>
  <c r="Q56" i="288"/>
  <c r="Q58" i="288"/>
  <c r="Q60" i="288"/>
  <c r="R45" i="288"/>
  <c r="R47" i="288"/>
  <c r="R56" i="288"/>
  <c r="R58" i="288"/>
  <c r="R60" i="288"/>
  <c r="S45" i="288"/>
  <c r="S47" i="288"/>
  <c r="S56" i="288"/>
  <c r="S58" i="288"/>
  <c r="S60" i="288"/>
  <c r="T45" i="288"/>
  <c r="T47" i="288"/>
  <c r="T56" i="288"/>
  <c r="T58" i="288"/>
  <c r="T60" i="288"/>
  <c r="U45" i="288"/>
  <c r="U47" i="288"/>
  <c r="U56" i="288"/>
  <c r="U58" i="288"/>
  <c r="U60" i="288"/>
  <c r="V45" i="288"/>
  <c r="V47" i="288"/>
  <c r="V56" i="288"/>
  <c r="V58" i="288"/>
  <c r="V60" i="288"/>
  <c r="W45" i="288"/>
  <c r="W47" i="288"/>
  <c r="W56" i="288"/>
  <c r="W58" i="288"/>
  <c r="W60" i="288"/>
  <c r="X45" i="288"/>
  <c r="X47" i="288"/>
  <c r="X56" i="288"/>
  <c r="X58" i="288"/>
  <c r="X60" i="288"/>
  <c r="Y45" i="288"/>
  <c r="Y47" i="288"/>
  <c r="Y56" i="288"/>
  <c r="Y58" i="288"/>
  <c r="Y60" i="288"/>
  <c r="Z45" i="288"/>
  <c r="Z47" i="288"/>
  <c r="Z56" i="288"/>
  <c r="Z58" i="288"/>
  <c r="Z60" i="288"/>
  <c r="AA45" i="288"/>
  <c r="AA47" i="288"/>
  <c r="AA56" i="288"/>
  <c r="AA58" i="288"/>
  <c r="AA60" i="288"/>
  <c r="AB45" i="288"/>
  <c r="AB47" i="288"/>
  <c r="AB56" i="288"/>
  <c r="AB58" i="288"/>
  <c r="AB60" i="288"/>
  <c r="AC45" i="288"/>
  <c r="AC47" i="288"/>
  <c r="AC56" i="288"/>
  <c r="AC58" i="288"/>
  <c r="AC60" i="288"/>
  <c r="AD45" i="288"/>
  <c r="AD47" i="288"/>
  <c r="AD56" i="288"/>
  <c r="AD58" i="288"/>
  <c r="AD60" i="288"/>
  <c r="AE45" i="288"/>
  <c r="AE47" i="288"/>
  <c r="AE56" i="288"/>
  <c r="AE58" i="288"/>
  <c r="AE60" i="288"/>
  <c r="AF45" i="288"/>
  <c r="AF47" i="288"/>
  <c r="AF56" i="288"/>
  <c r="AF58" i="288"/>
  <c r="AF60" i="288"/>
  <c r="AG45" i="288"/>
  <c r="AG47" i="288"/>
  <c r="AG56" i="288"/>
  <c r="AG58" i="288"/>
  <c r="AG60" i="288"/>
  <c r="AH45" i="288"/>
  <c r="AH47" i="288"/>
  <c r="AH56" i="288"/>
  <c r="AH58" i="288"/>
  <c r="AH60" i="288"/>
  <c r="AI45" i="288"/>
  <c r="AI47" i="288"/>
  <c r="AI56" i="288"/>
  <c r="AI58" i="288"/>
  <c r="AI60" i="288"/>
  <c r="AJ45" i="288"/>
  <c r="AJ47" i="288"/>
  <c r="AJ56" i="288"/>
  <c r="AJ58" i="288"/>
  <c r="AJ60" i="288"/>
  <c r="AK45" i="288"/>
  <c r="AK47" i="288"/>
  <c r="AK56" i="288"/>
  <c r="AK58" i="288"/>
  <c r="AK60" i="288"/>
  <c r="AL45" i="288"/>
  <c r="AL47" i="288"/>
  <c r="AL56" i="288"/>
  <c r="AL58" i="288"/>
  <c r="AL60" i="288"/>
  <c r="AM45" i="288"/>
  <c r="AM47" i="288"/>
  <c r="AM56" i="288"/>
  <c r="AM58" i="288"/>
  <c r="AM60" i="288"/>
  <c r="AN45" i="288"/>
  <c r="AN47" i="288"/>
  <c r="AN56" i="288"/>
  <c r="AN58" i="288"/>
  <c r="AN60" i="288"/>
  <c r="AO45" i="288"/>
  <c r="AO47" i="288"/>
  <c r="AO56" i="288"/>
  <c r="AO58" i="288"/>
  <c r="AO60" i="288"/>
  <c r="AP45" i="288"/>
  <c r="AP47" i="288"/>
  <c r="AP56" i="288"/>
  <c r="AP58" i="288"/>
  <c r="AP60" i="288"/>
  <c r="AQ45" i="288"/>
  <c r="AQ47" i="288"/>
  <c r="AQ56" i="288"/>
  <c r="AQ58" i="288"/>
  <c r="AQ60" i="288"/>
  <c r="AR45" i="288"/>
  <c r="AR47" i="288"/>
  <c r="AR56" i="288"/>
  <c r="AR58" i="288"/>
  <c r="AR60" i="288"/>
  <c r="AS45" i="288"/>
  <c r="AS47" i="288"/>
  <c r="AS56" i="288"/>
  <c r="AS58" i="288"/>
  <c r="AS60" i="288"/>
  <c r="AT45" i="288"/>
  <c r="AT47" i="288"/>
  <c r="AT56" i="288"/>
  <c r="AT58" i="288"/>
  <c r="AT60" i="288"/>
  <c r="AU45" i="288"/>
  <c r="AU47" i="288"/>
  <c r="AU56" i="288"/>
  <c r="AU58" i="288"/>
  <c r="AU60" i="288"/>
  <c r="AV45" i="288"/>
  <c r="AV47" i="288"/>
  <c r="AV56" i="288"/>
  <c r="AV58" i="288"/>
  <c r="AV60" i="288"/>
  <c r="AW45" i="288"/>
  <c r="AW47" i="288"/>
  <c r="AW56" i="288"/>
  <c r="AW58" i="288"/>
  <c r="AW60" i="288"/>
  <c r="AX45" i="288"/>
  <c r="AX47" i="288"/>
  <c r="AX56" i="288"/>
  <c r="AX58" i="288"/>
  <c r="AX60" i="288"/>
  <c r="F61" i="288"/>
  <c r="H16" i="269"/>
  <c r="K16" i="269"/>
  <c r="J16" i="269"/>
  <c r="F62" i="288"/>
  <c r="H17" i="269"/>
  <c r="K17" i="269"/>
  <c r="J17" i="269"/>
  <c r="J78" i="288"/>
  <c r="J80" i="288"/>
  <c r="J82" i="288"/>
  <c r="K78" i="288"/>
  <c r="K80" i="288"/>
  <c r="K82" i="288"/>
  <c r="L78" i="288"/>
  <c r="L80" i="288"/>
  <c r="L82" i="288"/>
  <c r="M78" i="288"/>
  <c r="M80" i="288"/>
  <c r="M82" i="288"/>
  <c r="N78" i="288"/>
  <c r="N80" i="288"/>
  <c r="N82" i="288"/>
  <c r="O78" i="288"/>
  <c r="O80" i="288"/>
  <c r="O82" i="288"/>
  <c r="P78" i="288"/>
  <c r="GJ68" i="288"/>
  <c r="GJ70" i="288"/>
  <c r="GJ72" i="288"/>
  <c r="GI75" i="288"/>
  <c r="GI68" i="288"/>
  <c r="GI70" i="288"/>
  <c r="GI72" i="288"/>
  <c r="GH75" i="288"/>
  <c r="GH68" i="288"/>
  <c r="GH70" i="288"/>
  <c r="GH72" i="288"/>
  <c r="GG75" i="288"/>
  <c r="GG68" i="288"/>
  <c r="GG70" i="288"/>
  <c r="GG72" i="288"/>
  <c r="GF75" i="288"/>
  <c r="GF68" i="288"/>
  <c r="GF70" i="288"/>
  <c r="GF72" i="288"/>
  <c r="GE75" i="288"/>
  <c r="GE68" i="288"/>
  <c r="GE70" i="288"/>
  <c r="GE72" i="288"/>
  <c r="GD75" i="288"/>
  <c r="GD68" i="288"/>
  <c r="GD70" i="288"/>
  <c r="GD72" i="288"/>
  <c r="GC75" i="288"/>
  <c r="GC68" i="288"/>
  <c r="GC70" i="288"/>
  <c r="GC72" i="288"/>
  <c r="GB75" i="288"/>
  <c r="GB68" i="288"/>
  <c r="GB70" i="288"/>
  <c r="GB72" i="288"/>
  <c r="GA75" i="288"/>
  <c r="GA68" i="288"/>
  <c r="GA70" i="288"/>
  <c r="GA72" i="288"/>
  <c r="FZ75" i="288"/>
  <c r="FZ68" i="288"/>
  <c r="FZ70" i="288"/>
  <c r="FZ72" i="288"/>
  <c r="FY75" i="288"/>
  <c r="FY68" i="288"/>
  <c r="FY70" i="288"/>
  <c r="FY72" i="288"/>
  <c r="FX75" i="288"/>
  <c r="FX68" i="288"/>
  <c r="FX70" i="288"/>
  <c r="FX72" i="288"/>
  <c r="FW75" i="288"/>
  <c r="FW68" i="288"/>
  <c r="FW70" i="288"/>
  <c r="FW72" i="288"/>
  <c r="FV75" i="288"/>
  <c r="FV68" i="288"/>
  <c r="FV70" i="288"/>
  <c r="FV72" i="288"/>
  <c r="FU75" i="288"/>
  <c r="FU68" i="288"/>
  <c r="FU70" i="288"/>
  <c r="FU72" i="288"/>
  <c r="FT75" i="288"/>
  <c r="FT68" i="288"/>
  <c r="FT70" i="288"/>
  <c r="FT72" i="288"/>
  <c r="FS75" i="288"/>
  <c r="FS68" i="288"/>
  <c r="FS70" i="288"/>
  <c r="FS72" i="288"/>
  <c r="FR75" i="288"/>
  <c r="FR68" i="288"/>
  <c r="FR70" i="288"/>
  <c r="FR72" i="288"/>
  <c r="FQ75" i="288"/>
  <c r="FQ68" i="288"/>
  <c r="FQ70" i="288"/>
  <c r="FQ72" i="288"/>
  <c r="FP75" i="288"/>
  <c r="FP68" i="288"/>
  <c r="FP70" i="288"/>
  <c r="FP72" i="288"/>
  <c r="FO75" i="288"/>
  <c r="FO68" i="288"/>
  <c r="FO70" i="288"/>
  <c r="FO72" i="288"/>
  <c r="FN75" i="288"/>
  <c r="FN68" i="288"/>
  <c r="FN70" i="288"/>
  <c r="FN72" i="288"/>
  <c r="FM75" i="288"/>
  <c r="FM68" i="288"/>
  <c r="FM70" i="288"/>
  <c r="FM72" i="288"/>
  <c r="FL75" i="288"/>
  <c r="FL68" i="288"/>
  <c r="FL70" i="288"/>
  <c r="FL72" i="288"/>
  <c r="FK75" i="288"/>
  <c r="FK68" i="288"/>
  <c r="FK70" i="288"/>
  <c r="FK72" i="288"/>
  <c r="FJ75" i="288"/>
  <c r="FJ68" i="288"/>
  <c r="FJ70" i="288"/>
  <c r="FJ72" i="288"/>
  <c r="FI75" i="288"/>
  <c r="FI68" i="288"/>
  <c r="FI70" i="288"/>
  <c r="FI72" i="288"/>
  <c r="FH75" i="288"/>
  <c r="FH68" i="288"/>
  <c r="FH70" i="288"/>
  <c r="FH72" i="288"/>
  <c r="FG75" i="288"/>
  <c r="FG68" i="288"/>
  <c r="FG70" i="288"/>
  <c r="FG72" i="288"/>
  <c r="FF75" i="288"/>
  <c r="FF68" i="288"/>
  <c r="FF70" i="288"/>
  <c r="FF72" i="288"/>
  <c r="FE75" i="288"/>
  <c r="FE68" i="288"/>
  <c r="FE70" i="288"/>
  <c r="FE72" i="288"/>
  <c r="FD75" i="288"/>
  <c r="FD68" i="288"/>
  <c r="FD70" i="288"/>
  <c r="FD72" i="288"/>
  <c r="FC75" i="288"/>
  <c r="FC68" i="288"/>
  <c r="FC70" i="288"/>
  <c r="FC72" i="288"/>
  <c r="FB75" i="288"/>
  <c r="FB68" i="288"/>
  <c r="FB70" i="288"/>
  <c r="FB72" i="288"/>
  <c r="FA75" i="288"/>
  <c r="FA68" i="288"/>
  <c r="FA70" i="288"/>
  <c r="FA72" i="288"/>
  <c r="EZ75" i="288"/>
  <c r="EZ68" i="288"/>
  <c r="EZ70" i="288"/>
  <c r="EZ72" i="288"/>
  <c r="EY75" i="288"/>
  <c r="EY68" i="288"/>
  <c r="EY70" i="288"/>
  <c r="EY72" i="288"/>
  <c r="EX75" i="288"/>
  <c r="EX68" i="288"/>
  <c r="EX70" i="288"/>
  <c r="EX72" i="288"/>
  <c r="EW75" i="288"/>
  <c r="EW68" i="288"/>
  <c r="EW70" i="288"/>
  <c r="EW72" i="288"/>
  <c r="EV75" i="288"/>
  <c r="EV68" i="288"/>
  <c r="EV70" i="288"/>
  <c r="EV72" i="288"/>
  <c r="EU75" i="288"/>
  <c r="EU68" i="288"/>
  <c r="EU70" i="288"/>
  <c r="EU72" i="288"/>
  <c r="ET75" i="288"/>
  <c r="ET68" i="288"/>
  <c r="ET70" i="288"/>
  <c r="ET72" i="288"/>
  <c r="ES75" i="288"/>
  <c r="ES68" i="288"/>
  <c r="ES70" i="288"/>
  <c r="ES72" i="288"/>
  <c r="ER75" i="288"/>
  <c r="ER68" i="288"/>
  <c r="ER70" i="288"/>
  <c r="ER72" i="288"/>
  <c r="EQ75" i="288"/>
  <c r="EQ68" i="288"/>
  <c r="EQ70" i="288"/>
  <c r="EQ72" i="288"/>
  <c r="EP75" i="288"/>
  <c r="EP68" i="288"/>
  <c r="EP70" i="288"/>
  <c r="EP72" i="288"/>
  <c r="EO75" i="288"/>
  <c r="EO68" i="288"/>
  <c r="EO70" i="288"/>
  <c r="EO72" i="288"/>
  <c r="EN75" i="288"/>
  <c r="EN68" i="288"/>
  <c r="EN70" i="288"/>
  <c r="EN72" i="288"/>
  <c r="EM75" i="288"/>
  <c r="EM68" i="288"/>
  <c r="EM70" i="288"/>
  <c r="EM72" i="288"/>
  <c r="EL75" i="288"/>
  <c r="EL68" i="288"/>
  <c r="EL70" i="288"/>
  <c r="EL72" i="288"/>
  <c r="EK75" i="288"/>
  <c r="EK68" i="288"/>
  <c r="EK70" i="288"/>
  <c r="EK72" i="288"/>
  <c r="EJ75" i="288"/>
  <c r="EJ68" i="288"/>
  <c r="EJ70" i="288"/>
  <c r="EJ72" i="288"/>
  <c r="EI75" i="288"/>
  <c r="EI68" i="288"/>
  <c r="EI70" i="288"/>
  <c r="EI72" i="288"/>
  <c r="EH75" i="288"/>
  <c r="EH68" i="288"/>
  <c r="EH70" i="288"/>
  <c r="EH72" i="288"/>
  <c r="EG75" i="288"/>
  <c r="EG68" i="288"/>
  <c r="EG70" i="288"/>
  <c r="EG72" i="288"/>
  <c r="EF75" i="288"/>
  <c r="EF68" i="288"/>
  <c r="EF70" i="288"/>
  <c r="EF72" i="288"/>
  <c r="EE75" i="288"/>
  <c r="EE68" i="288"/>
  <c r="EE70" i="288"/>
  <c r="EE72" i="288"/>
  <c r="ED75" i="288"/>
  <c r="ED68" i="288"/>
  <c r="ED70" i="288"/>
  <c r="ED72" i="288"/>
  <c r="EC75" i="288"/>
  <c r="EC68" i="288"/>
  <c r="EC70" i="288"/>
  <c r="EC72" i="288"/>
  <c r="EB75" i="288"/>
  <c r="EB68" i="288"/>
  <c r="EB70" i="288"/>
  <c r="EB72" i="288"/>
  <c r="EA75" i="288"/>
  <c r="EA68" i="288"/>
  <c r="EA70" i="288"/>
  <c r="EA72" i="288"/>
  <c r="DZ75" i="288"/>
  <c r="DZ68" i="288"/>
  <c r="DZ70" i="288"/>
  <c r="DZ72" i="288"/>
  <c r="DY75" i="288"/>
  <c r="DY68" i="288"/>
  <c r="DY70" i="288"/>
  <c r="DY72" i="288"/>
  <c r="DX75" i="288"/>
  <c r="DX68" i="288"/>
  <c r="DX70" i="288"/>
  <c r="DX72" i="288"/>
  <c r="DW75" i="288"/>
  <c r="DW68" i="288"/>
  <c r="DW70" i="288"/>
  <c r="DW72" i="288"/>
  <c r="DV75" i="288"/>
  <c r="DV68" i="288"/>
  <c r="DV70" i="288"/>
  <c r="DV72" i="288"/>
  <c r="DU75" i="288"/>
  <c r="DU68" i="288"/>
  <c r="DU70" i="288"/>
  <c r="DU72" i="288"/>
  <c r="DT75" i="288"/>
  <c r="DT68" i="288"/>
  <c r="DT70" i="288"/>
  <c r="DT72" i="288"/>
  <c r="DS75" i="288"/>
  <c r="DS68" i="288"/>
  <c r="DS70" i="288"/>
  <c r="DS72" i="288"/>
  <c r="DR75" i="288"/>
  <c r="DR68" i="288"/>
  <c r="DR70" i="288"/>
  <c r="DR72" i="288"/>
  <c r="DQ75" i="288"/>
  <c r="DQ68" i="288"/>
  <c r="DQ70" i="288"/>
  <c r="DQ72" i="288"/>
  <c r="DP75" i="288"/>
  <c r="DP68" i="288"/>
  <c r="DP70" i="288"/>
  <c r="DP72" i="288"/>
  <c r="DO75" i="288"/>
  <c r="DO68" i="288"/>
  <c r="DO70" i="288"/>
  <c r="DO72" i="288"/>
  <c r="DN75" i="288"/>
  <c r="DN68" i="288"/>
  <c r="DN70" i="288"/>
  <c r="DN72" i="288"/>
  <c r="DM75" i="288"/>
  <c r="DM68" i="288"/>
  <c r="DM70" i="288"/>
  <c r="DM72" i="288"/>
  <c r="DL75" i="288"/>
  <c r="DL68" i="288"/>
  <c r="DL70" i="288"/>
  <c r="DL72" i="288"/>
  <c r="DK75" i="288"/>
  <c r="DK68" i="288"/>
  <c r="DK70" i="288"/>
  <c r="DK72" i="288"/>
  <c r="DJ75" i="288"/>
  <c r="DJ68" i="288"/>
  <c r="DJ70" i="288"/>
  <c r="DJ72" i="288"/>
  <c r="DI75" i="288"/>
  <c r="DI68" i="288"/>
  <c r="DI70" i="288"/>
  <c r="DI72" i="288"/>
  <c r="DH75" i="288"/>
  <c r="DH68" i="288"/>
  <c r="DH70" i="288"/>
  <c r="DH72" i="288"/>
  <c r="DG75" i="288"/>
  <c r="DG68" i="288"/>
  <c r="DG70" i="288"/>
  <c r="DG72" i="288"/>
  <c r="DF75" i="288"/>
  <c r="DF68" i="288"/>
  <c r="DF70" i="288"/>
  <c r="DF72" i="288"/>
  <c r="DE75" i="288"/>
  <c r="DE68" i="288"/>
  <c r="DE70" i="288"/>
  <c r="DE72" i="288"/>
  <c r="DD75" i="288"/>
  <c r="DD68" i="288"/>
  <c r="DD70" i="288"/>
  <c r="DD72" i="288"/>
  <c r="DC75" i="288"/>
  <c r="DC68" i="288"/>
  <c r="DC70" i="288"/>
  <c r="DC72" i="288"/>
  <c r="DB75" i="288"/>
  <c r="DB68" i="288"/>
  <c r="DB70" i="288"/>
  <c r="DB72" i="288"/>
  <c r="DA75" i="288"/>
  <c r="DA68" i="288"/>
  <c r="DA70" i="288"/>
  <c r="DA72" i="288"/>
  <c r="CZ75" i="288"/>
  <c r="CZ68" i="288"/>
  <c r="CZ70" i="288"/>
  <c r="CZ72" i="288"/>
  <c r="CY75" i="288"/>
  <c r="CY68" i="288"/>
  <c r="CY70" i="288"/>
  <c r="CY72" i="288"/>
  <c r="CX75" i="288"/>
  <c r="CX68" i="288"/>
  <c r="CX70" i="288"/>
  <c r="CX72" i="288"/>
  <c r="CW75" i="288"/>
  <c r="CW68" i="288"/>
  <c r="CW70" i="288"/>
  <c r="CW72" i="288"/>
  <c r="CV75" i="288"/>
  <c r="CV68" i="288"/>
  <c r="CV70" i="288"/>
  <c r="CV72" i="288"/>
  <c r="CU75" i="288"/>
  <c r="CU68" i="288"/>
  <c r="CU70" i="288"/>
  <c r="CU72" i="288"/>
  <c r="CT75" i="288"/>
  <c r="CT68" i="288"/>
  <c r="CT70" i="288"/>
  <c r="CT72" i="288"/>
  <c r="CS75" i="288"/>
  <c r="CS68" i="288"/>
  <c r="CS70" i="288"/>
  <c r="CS72" i="288"/>
  <c r="CR75" i="288"/>
  <c r="CR68" i="288"/>
  <c r="CR70" i="288"/>
  <c r="CR72" i="288"/>
  <c r="CQ75" i="288"/>
  <c r="CQ68" i="288"/>
  <c r="CQ70" i="288"/>
  <c r="CQ72" i="288"/>
  <c r="CP75" i="288"/>
  <c r="CP68" i="288"/>
  <c r="CP70" i="288"/>
  <c r="CP72" i="288"/>
  <c r="CO75" i="288"/>
  <c r="CO68" i="288"/>
  <c r="CO70" i="288"/>
  <c r="CO72" i="288"/>
  <c r="CN75" i="288"/>
  <c r="CN68" i="288"/>
  <c r="CN70" i="288"/>
  <c r="CN72" i="288"/>
  <c r="CM75" i="288"/>
  <c r="CM68" i="288"/>
  <c r="CM70" i="288"/>
  <c r="CM72" i="288"/>
  <c r="CL75" i="288"/>
  <c r="CL68" i="288"/>
  <c r="CL70" i="288"/>
  <c r="CL72" i="288"/>
  <c r="CK75" i="288"/>
  <c r="CK68" i="288"/>
  <c r="CK70" i="288"/>
  <c r="CK72" i="288"/>
  <c r="CJ75" i="288"/>
  <c r="CJ68" i="288"/>
  <c r="CJ70" i="288"/>
  <c r="CJ72" i="288"/>
  <c r="CI75" i="288"/>
  <c r="CI68" i="288"/>
  <c r="CI70" i="288"/>
  <c r="CI72" i="288"/>
  <c r="CH75" i="288"/>
  <c r="CH68" i="288"/>
  <c r="CH70" i="288"/>
  <c r="CH72" i="288"/>
  <c r="CG75" i="288"/>
  <c r="CG68" i="288"/>
  <c r="CG70" i="288"/>
  <c r="CG72" i="288"/>
  <c r="CF75" i="288"/>
  <c r="CF68" i="288"/>
  <c r="CF70" i="288"/>
  <c r="CF72" i="288"/>
  <c r="CE75" i="288"/>
  <c r="CE68" i="288"/>
  <c r="CE70" i="288"/>
  <c r="CE72" i="288"/>
  <c r="CD75" i="288"/>
  <c r="CD68" i="288"/>
  <c r="CD70" i="288"/>
  <c r="CD72" i="288"/>
  <c r="CC75" i="288"/>
  <c r="CC68" i="288"/>
  <c r="CC70" i="288"/>
  <c r="CC72" i="288"/>
  <c r="CB75" i="288"/>
  <c r="CB68" i="288"/>
  <c r="CB70" i="288"/>
  <c r="CB72" i="288"/>
  <c r="CA75" i="288"/>
  <c r="CA68" i="288"/>
  <c r="CA70" i="288"/>
  <c r="CA72" i="288"/>
  <c r="BZ75" i="288"/>
  <c r="BZ68" i="288"/>
  <c r="BZ70" i="288"/>
  <c r="BZ72" i="288"/>
  <c r="BY75" i="288"/>
  <c r="BY68" i="288"/>
  <c r="BY70" i="288"/>
  <c r="BY72" i="288"/>
  <c r="BX75" i="288"/>
  <c r="BX68" i="288"/>
  <c r="BX70" i="288"/>
  <c r="BX72" i="288"/>
  <c r="BW75" i="288"/>
  <c r="BW68" i="288"/>
  <c r="BW70" i="288"/>
  <c r="BW72" i="288"/>
  <c r="BV75" i="288"/>
  <c r="BV68" i="288"/>
  <c r="BV70" i="288"/>
  <c r="BV72" i="288"/>
  <c r="BU75" i="288"/>
  <c r="BU68" i="288"/>
  <c r="BU70" i="288"/>
  <c r="BU72" i="288"/>
  <c r="BT75" i="288"/>
  <c r="BT68" i="288"/>
  <c r="BT70" i="288"/>
  <c r="BT72" i="288"/>
  <c r="BS75" i="288"/>
  <c r="BS68" i="288"/>
  <c r="BS70" i="288"/>
  <c r="BS72" i="288"/>
  <c r="BR75" i="288"/>
  <c r="BR68" i="288"/>
  <c r="BR70" i="288"/>
  <c r="BR72" i="288"/>
  <c r="BQ75" i="288"/>
  <c r="BQ68" i="288"/>
  <c r="BQ70" i="288"/>
  <c r="BQ72" i="288"/>
  <c r="BP75" i="288"/>
  <c r="BP68" i="288"/>
  <c r="BP70" i="288"/>
  <c r="BP72" i="288"/>
  <c r="BO75" i="288"/>
  <c r="BO68" i="288"/>
  <c r="BO70" i="288"/>
  <c r="BO72" i="288"/>
  <c r="BN75" i="288"/>
  <c r="BN68" i="288"/>
  <c r="BN70" i="288"/>
  <c r="BN72" i="288"/>
  <c r="BM75" i="288"/>
  <c r="BM68" i="288"/>
  <c r="BM70" i="288"/>
  <c r="BM72" i="288"/>
  <c r="BL75" i="288"/>
  <c r="BL68" i="288"/>
  <c r="BL70" i="288"/>
  <c r="BL72" i="288"/>
  <c r="BK75" i="288"/>
  <c r="BK68" i="288"/>
  <c r="BK70" i="288"/>
  <c r="BK72" i="288"/>
  <c r="BJ75" i="288"/>
  <c r="BJ68" i="288"/>
  <c r="BJ70" i="288"/>
  <c r="BJ72" i="288"/>
  <c r="BI75" i="288"/>
  <c r="BI68" i="288"/>
  <c r="BI70" i="288"/>
  <c r="BI72" i="288"/>
  <c r="BH75" i="288"/>
  <c r="BH68" i="288"/>
  <c r="BH70" i="288"/>
  <c r="BH72" i="288"/>
  <c r="BG75" i="288"/>
  <c r="BG68" i="288"/>
  <c r="BG70" i="288"/>
  <c r="BG72" i="288"/>
  <c r="BF75" i="288"/>
  <c r="BF68" i="288"/>
  <c r="BF70" i="288"/>
  <c r="BF72" i="288"/>
  <c r="BE75" i="288"/>
  <c r="BE68" i="288"/>
  <c r="BE70" i="288"/>
  <c r="BE72" i="288"/>
  <c r="BD75" i="288"/>
  <c r="BD68" i="288"/>
  <c r="BD70" i="288"/>
  <c r="BD72" i="288"/>
  <c r="BC75" i="288"/>
  <c r="BC68" i="288"/>
  <c r="BC70" i="288"/>
  <c r="BC72" i="288"/>
  <c r="BB75" i="288"/>
  <c r="BB68" i="288"/>
  <c r="BB70" i="288"/>
  <c r="BB72" i="288"/>
  <c r="BA75" i="288"/>
  <c r="BA68" i="288"/>
  <c r="BA70" i="288"/>
  <c r="BA72" i="288"/>
  <c r="AZ75" i="288"/>
  <c r="AZ68" i="288"/>
  <c r="AZ70" i="288"/>
  <c r="AZ72" i="288"/>
  <c r="AY75" i="288"/>
  <c r="AY68" i="288"/>
  <c r="AY70" i="288"/>
  <c r="AY72" i="288"/>
  <c r="AX75" i="288"/>
  <c r="AX68" i="288"/>
  <c r="AX67" i="288"/>
  <c r="AX70" i="288"/>
  <c r="AX72" i="288"/>
  <c r="AW75" i="288"/>
  <c r="AW68" i="288"/>
  <c r="AW67" i="288"/>
  <c r="AW70" i="288"/>
  <c r="AW72" i="288"/>
  <c r="AV75" i="288"/>
  <c r="AV68" i="288"/>
  <c r="AV67" i="288"/>
  <c r="AV70" i="288"/>
  <c r="AV72" i="288"/>
  <c r="AU75" i="288"/>
  <c r="AU68" i="288"/>
  <c r="AU67" i="288"/>
  <c r="AU70" i="288"/>
  <c r="AU72" i="288"/>
  <c r="AT75" i="288"/>
  <c r="AT68" i="288"/>
  <c r="AT67" i="288"/>
  <c r="AT70" i="288"/>
  <c r="AT72" i="288"/>
  <c r="AS75" i="288"/>
  <c r="AS68" i="288"/>
  <c r="AS67" i="288"/>
  <c r="AS70" i="288"/>
  <c r="AS72" i="288"/>
  <c r="AR75" i="288"/>
  <c r="AR68" i="288"/>
  <c r="AR67" i="288"/>
  <c r="AR70" i="288"/>
  <c r="AR72" i="288"/>
  <c r="AQ75" i="288"/>
  <c r="AQ68" i="288"/>
  <c r="AQ67" i="288"/>
  <c r="AQ70" i="288"/>
  <c r="AQ72" i="288"/>
  <c r="AP75" i="288"/>
  <c r="AP68" i="288"/>
  <c r="AP67" i="288"/>
  <c r="AP70" i="288"/>
  <c r="AP72" i="288"/>
  <c r="AO75" i="288"/>
  <c r="AO68" i="288"/>
  <c r="AO67" i="288"/>
  <c r="AO70" i="288"/>
  <c r="AO72" i="288"/>
  <c r="AN75" i="288"/>
  <c r="AN68" i="288"/>
  <c r="AN67" i="288"/>
  <c r="AN70" i="288"/>
  <c r="AN72" i="288"/>
  <c r="AM75" i="288"/>
  <c r="AM68" i="288"/>
  <c r="AM67" i="288"/>
  <c r="AM70" i="288"/>
  <c r="AM72" i="288"/>
  <c r="AL75" i="288"/>
  <c r="AL68" i="288"/>
  <c r="AL67" i="288"/>
  <c r="AL70" i="288"/>
  <c r="AL72" i="288"/>
  <c r="AK75" i="288"/>
  <c r="AK68" i="288"/>
  <c r="AK67" i="288"/>
  <c r="AK70" i="288"/>
  <c r="AK72" i="288"/>
  <c r="AJ75" i="288"/>
  <c r="AJ68" i="288"/>
  <c r="AJ67" i="288"/>
  <c r="AJ70" i="288"/>
  <c r="AJ72" i="288"/>
  <c r="AI75" i="288"/>
  <c r="AI68" i="288"/>
  <c r="AI67" i="288"/>
  <c r="AI70" i="288"/>
  <c r="AI72" i="288"/>
  <c r="AH75" i="288"/>
  <c r="AH68" i="288"/>
  <c r="AH67" i="288"/>
  <c r="AH70" i="288"/>
  <c r="AH72" i="288"/>
  <c r="AG75" i="288"/>
  <c r="AG68" i="288"/>
  <c r="AG67" i="288"/>
  <c r="AG70" i="288"/>
  <c r="AG72" i="288"/>
  <c r="AF75" i="288"/>
  <c r="AF68" i="288"/>
  <c r="AF67" i="288"/>
  <c r="AF70" i="288"/>
  <c r="AF72" i="288"/>
  <c r="AE75" i="288"/>
  <c r="AE68" i="288"/>
  <c r="AE67" i="288"/>
  <c r="AE70" i="288"/>
  <c r="AE72" i="288"/>
  <c r="AD75" i="288"/>
  <c r="AD68" i="288"/>
  <c r="AD67" i="288"/>
  <c r="AD70" i="288"/>
  <c r="AD72" i="288"/>
  <c r="AC75" i="288"/>
  <c r="AC68" i="288"/>
  <c r="AC67" i="288"/>
  <c r="AC70" i="288"/>
  <c r="AC72" i="288"/>
  <c r="AB75" i="288"/>
  <c r="AB68" i="288"/>
  <c r="AB67" i="288"/>
  <c r="AB70" i="288"/>
  <c r="AB72" i="288"/>
  <c r="AA75" i="288"/>
  <c r="AA68" i="288"/>
  <c r="AA67" i="288"/>
  <c r="AA70" i="288"/>
  <c r="AA72" i="288"/>
  <c r="Z75" i="288"/>
  <c r="Z68" i="288"/>
  <c r="Z67" i="288"/>
  <c r="Z70" i="288"/>
  <c r="Z72" i="288"/>
  <c r="Y75" i="288"/>
  <c r="Y68" i="288"/>
  <c r="Y67" i="288"/>
  <c r="Y70" i="288"/>
  <c r="Y72" i="288"/>
  <c r="X75" i="288"/>
  <c r="X68" i="288"/>
  <c r="X67" i="288"/>
  <c r="X70" i="288"/>
  <c r="X72" i="288"/>
  <c r="W75" i="288"/>
  <c r="W68" i="288"/>
  <c r="W67" i="288"/>
  <c r="W70" i="288"/>
  <c r="W72" i="288"/>
  <c r="V75" i="288"/>
  <c r="V68" i="288"/>
  <c r="V67" i="288"/>
  <c r="V70" i="288"/>
  <c r="V72" i="288"/>
  <c r="U75" i="288"/>
  <c r="U68" i="288"/>
  <c r="U67" i="288"/>
  <c r="U70" i="288"/>
  <c r="U72" i="288"/>
  <c r="T75" i="288"/>
  <c r="T68" i="288"/>
  <c r="T67" i="288"/>
  <c r="T70" i="288"/>
  <c r="T72" i="288"/>
  <c r="S75" i="288"/>
  <c r="S68" i="288"/>
  <c r="S67" i="288"/>
  <c r="S70" i="288"/>
  <c r="S72" i="288"/>
  <c r="R75" i="288"/>
  <c r="R68" i="288"/>
  <c r="R67" i="288"/>
  <c r="R70" i="288"/>
  <c r="R72" i="288"/>
  <c r="Q75" i="288"/>
  <c r="Q68" i="288"/>
  <c r="Q67" i="288"/>
  <c r="Q70" i="288"/>
  <c r="Q72" i="288"/>
  <c r="P75" i="288"/>
  <c r="P77" i="288"/>
  <c r="P80" i="288"/>
  <c r="P82" i="288"/>
  <c r="Q78" i="288"/>
  <c r="Q77" i="288"/>
  <c r="Q80" i="288"/>
  <c r="Q82" i="288"/>
  <c r="R78" i="288"/>
  <c r="R77" i="288"/>
  <c r="R80" i="288"/>
  <c r="R82" i="288"/>
  <c r="S78" i="288"/>
  <c r="S77" i="288"/>
  <c r="S80" i="288"/>
  <c r="S82" i="288"/>
  <c r="T78" i="288"/>
  <c r="T77" i="288"/>
  <c r="T80" i="288"/>
  <c r="T82" i="288"/>
  <c r="U78" i="288"/>
  <c r="U77" i="288"/>
  <c r="U80" i="288"/>
  <c r="U82" i="288"/>
  <c r="V78" i="288"/>
  <c r="V77" i="288"/>
  <c r="V80" i="288"/>
  <c r="V82" i="288"/>
  <c r="W78" i="288"/>
  <c r="W77" i="288"/>
  <c r="W80" i="288"/>
  <c r="W82" i="288"/>
  <c r="X78" i="288"/>
  <c r="X77" i="288"/>
  <c r="X80" i="288"/>
  <c r="X82" i="288"/>
  <c r="Y78" i="288"/>
  <c r="Y77" i="288"/>
  <c r="Y80" i="288"/>
  <c r="Y82" i="288"/>
  <c r="Z78" i="288"/>
  <c r="Z77" i="288"/>
  <c r="Z80" i="288"/>
  <c r="Z82" i="288"/>
  <c r="AA78" i="288"/>
  <c r="AA77" i="288"/>
  <c r="AA80" i="288"/>
  <c r="AA82" i="288"/>
  <c r="AB78" i="288"/>
  <c r="AB77" i="288"/>
  <c r="AB80" i="288"/>
  <c r="AB82" i="288"/>
  <c r="AC78" i="288"/>
  <c r="AC77" i="288"/>
  <c r="AC80" i="288"/>
  <c r="AC82" i="288"/>
  <c r="AD78" i="288"/>
  <c r="AD77" i="288"/>
  <c r="AD80" i="288"/>
  <c r="AD82" i="288"/>
  <c r="AE78" i="288"/>
  <c r="AE77" i="288"/>
  <c r="AE80" i="288"/>
  <c r="AE82" i="288"/>
  <c r="AF78" i="288"/>
  <c r="AF77" i="288"/>
  <c r="AF80" i="288"/>
  <c r="AF82" i="288"/>
  <c r="AG78" i="288"/>
  <c r="AG77" i="288"/>
  <c r="AG80" i="288"/>
  <c r="AG82" i="288"/>
  <c r="AH78" i="288"/>
  <c r="AH77" i="288"/>
  <c r="AH80" i="288"/>
  <c r="AH82" i="288"/>
  <c r="AI78" i="288"/>
  <c r="AI77" i="288"/>
  <c r="AI80" i="288"/>
  <c r="AI82" i="288"/>
  <c r="AJ78" i="288"/>
  <c r="AJ77" i="288"/>
  <c r="AJ80" i="288"/>
  <c r="AJ82" i="288"/>
  <c r="AK78" i="288"/>
  <c r="AK77" i="288"/>
  <c r="AK80" i="288"/>
  <c r="AK82" i="288"/>
  <c r="AL78" i="288"/>
  <c r="AL77" i="288"/>
  <c r="AL80" i="288"/>
  <c r="AL82" i="288"/>
  <c r="AM78" i="288"/>
  <c r="AM77" i="288"/>
  <c r="AM80" i="288"/>
  <c r="AM82" i="288"/>
  <c r="AN78" i="288"/>
  <c r="AN77" i="288"/>
  <c r="AN80" i="288"/>
  <c r="AN82" i="288"/>
  <c r="AO78" i="288"/>
  <c r="AO77" i="288"/>
  <c r="AO80" i="288"/>
  <c r="AO82" i="288"/>
  <c r="AP78" i="288"/>
  <c r="AP77" i="288"/>
  <c r="AP80" i="288"/>
  <c r="AP82" i="288"/>
  <c r="AQ78" i="288"/>
  <c r="AQ77" i="288"/>
  <c r="AQ80" i="288"/>
  <c r="AQ82" i="288"/>
  <c r="AR78" i="288"/>
  <c r="AR77" i="288"/>
  <c r="AR80" i="288"/>
  <c r="AR82" i="288"/>
  <c r="AS78" i="288"/>
  <c r="AS77" i="288"/>
  <c r="AS80" i="288"/>
  <c r="AS82" i="288"/>
  <c r="AT78" i="288"/>
  <c r="AT77" i="288"/>
  <c r="AT80" i="288"/>
  <c r="AT82" i="288"/>
  <c r="AU78" i="288"/>
  <c r="AU77" i="288"/>
  <c r="AU80" i="288"/>
  <c r="AU82" i="288"/>
  <c r="AV78" i="288"/>
  <c r="AV77" i="288"/>
  <c r="AV80" i="288"/>
  <c r="AV82" i="288"/>
  <c r="AW78" i="288"/>
  <c r="AW77" i="288"/>
  <c r="AW80" i="288"/>
  <c r="AW82" i="288"/>
  <c r="AX78" i="288"/>
  <c r="AX80" i="288"/>
  <c r="AX82" i="288"/>
  <c r="AY78" i="288"/>
  <c r="AY80" i="288"/>
  <c r="AY82" i="288"/>
  <c r="AZ78" i="288"/>
  <c r="AZ80" i="288"/>
  <c r="AZ82" i="288"/>
  <c r="BA78" i="288"/>
  <c r="BA80" i="288"/>
  <c r="BA82" i="288"/>
  <c r="BB78" i="288"/>
  <c r="BB80" i="288"/>
  <c r="BB82" i="288"/>
  <c r="BC78" i="288"/>
  <c r="BC80" i="288"/>
  <c r="BC82" i="288"/>
  <c r="BD78" i="288"/>
  <c r="BD80" i="288"/>
  <c r="BD82" i="288"/>
  <c r="BE78" i="288"/>
  <c r="BE80" i="288"/>
  <c r="BE82" i="288"/>
  <c r="BF78" i="288"/>
  <c r="BF80" i="288"/>
  <c r="BF82" i="288"/>
  <c r="BG78" i="288"/>
  <c r="BG80" i="288"/>
  <c r="BG82" i="288"/>
  <c r="BH78" i="288"/>
  <c r="BH80" i="288"/>
  <c r="BH82" i="288"/>
  <c r="BI78" i="288"/>
  <c r="BI80" i="288"/>
  <c r="BI82" i="288"/>
  <c r="BJ78" i="288"/>
  <c r="BJ80" i="288"/>
  <c r="BJ82" i="288"/>
  <c r="BK78" i="288"/>
  <c r="BK80" i="288"/>
  <c r="BK82" i="288"/>
  <c r="BL78" i="288"/>
  <c r="BL80" i="288"/>
  <c r="BL82" i="288"/>
  <c r="BM78" i="288"/>
  <c r="BM80" i="288"/>
  <c r="BM82" i="288"/>
  <c r="BN78" i="288"/>
  <c r="BN80" i="288"/>
  <c r="BN82" i="288"/>
  <c r="BO78" i="288"/>
  <c r="BO80" i="288"/>
  <c r="BO82" i="288"/>
  <c r="BP78" i="288"/>
  <c r="BP80" i="288"/>
  <c r="BP82" i="288"/>
  <c r="BQ78" i="288"/>
  <c r="BQ80" i="288"/>
  <c r="BQ82" i="288"/>
  <c r="BR78" i="288"/>
  <c r="BR80" i="288"/>
  <c r="BR82" i="288"/>
  <c r="BS78" i="288"/>
  <c r="BS80" i="288"/>
  <c r="BS82" i="288"/>
  <c r="BT78" i="288"/>
  <c r="BT80" i="288"/>
  <c r="BT82" i="288"/>
  <c r="BU78" i="288"/>
  <c r="BU80" i="288"/>
  <c r="BU82" i="288"/>
  <c r="BV78" i="288"/>
  <c r="BV80" i="288"/>
  <c r="BV82" i="288"/>
  <c r="BW78" i="288"/>
  <c r="BW80" i="288"/>
  <c r="BW82" i="288"/>
  <c r="BX78" i="288"/>
  <c r="BX80" i="288"/>
  <c r="BX82" i="288"/>
  <c r="BY78" i="288"/>
  <c r="BY80" i="288"/>
  <c r="BY82" i="288"/>
  <c r="BZ78" i="288"/>
  <c r="BZ80" i="288"/>
  <c r="BZ82" i="288"/>
  <c r="CA78" i="288"/>
  <c r="CA80" i="288"/>
  <c r="CA82" i="288"/>
  <c r="CB78" i="288"/>
  <c r="CB80" i="288"/>
  <c r="CB82" i="288"/>
  <c r="CC78" i="288"/>
  <c r="CC80" i="288"/>
  <c r="CC82" i="288"/>
  <c r="CD78" i="288"/>
  <c r="CD80" i="288"/>
  <c r="CD82" i="288"/>
  <c r="CE78" i="288"/>
  <c r="CE80" i="288"/>
  <c r="CE82" i="288"/>
  <c r="CF78" i="288"/>
  <c r="CF80" i="288"/>
  <c r="CF82" i="288"/>
  <c r="CG78" i="288"/>
  <c r="CG80" i="288"/>
  <c r="CG82" i="288"/>
  <c r="CH78" i="288"/>
  <c r="CH80" i="288"/>
  <c r="CH82" i="288"/>
  <c r="CI78" i="288"/>
  <c r="CI80" i="288"/>
  <c r="CI82" i="288"/>
  <c r="CJ78" i="288"/>
  <c r="CJ80" i="288"/>
  <c r="CJ82" i="288"/>
  <c r="CK78" i="288"/>
  <c r="CK80" i="288"/>
  <c r="CK82" i="288"/>
  <c r="CL78" i="288"/>
  <c r="CL80" i="288"/>
  <c r="CL82" i="288"/>
  <c r="CM78" i="288"/>
  <c r="CM80" i="288"/>
  <c r="CM82" i="288"/>
  <c r="CN78" i="288"/>
  <c r="CN80" i="288"/>
  <c r="CN82" i="288"/>
  <c r="CO78" i="288"/>
  <c r="CO80" i="288"/>
  <c r="CO82" i="288"/>
  <c r="CP78" i="288"/>
  <c r="CP80" i="288"/>
  <c r="CP82" i="288"/>
  <c r="CQ78" i="288"/>
  <c r="CQ80" i="288"/>
  <c r="CQ82" i="288"/>
  <c r="CR78" i="288"/>
  <c r="CR80" i="288"/>
  <c r="CR82" i="288"/>
  <c r="CS78" i="288"/>
  <c r="CS80" i="288"/>
  <c r="CS82" i="288"/>
  <c r="CT78" i="288"/>
  <c r="CT80" i="288"/>
  <c r="CT82" i="288"/>
  <c r="CU78" i="288"/>
  <c r="CU80" i="288"/>
  <c r="CU82" i="288"/>
  <c r="CV78" i="288"/>
  <c r="CV80" i="288"/>
  <c r="CV82" i="288"/>
  <c r="CW78" i="288"/>
  <c r="CW80" i="288"/>
  <c r="CW82" i="288"/>
  <c r="CX78" i="288"/>
  <c r="CX80" i="288"/>
  <c r="CX82" i="288"/>
  <c r="CY78" i="288"/>
  <c r="CY80" i="288"/>
  <c r="CY82" i="288"/>
  <c r="CZ78" i="288"/>
  <c r="CZ80" i="288"/>
  <c r="CZ82" i="288"/>
  <c r="DA78" i="288"/>
  <c r="DA80" i="288"/>
  <c r="DA82" i="288"/>
  <c r="DB78" i="288"/>
  <c r="DB80" i="288"/>
  <c r="DB82" i="288"/>
  <c r="DC78" i="288"/>
  <c r="DC80" i="288"/>
  <c r="DC82" i="288"/>
  <c r="DD78" i="288"/>
  <c r="DD80" i="288"/>
  <c r="DD82" i="288"/>
  <c r="DE78" i="288"/>
  <c r="DE80" i="288"/>
  <c r="DE82" i="288"/>
  <c r="DF78" i="288"/>
  <c r="DF80" i="288"/>
  <c r="DF82" i="288"/>
  <c r="DG78" i="288"/>
  <c r="DG80" i="288"/>
  <c r="DG82" i="288"/>
  <c r="DH78" i="288"/>
  <c r="DH80" i="288"/>
  <c r="DH82" i="288"/>
  <c r="DI78" i="288"/>
  <c r="DI80" i="288"/>
  <c r="DI82" i="288"/>
  <c r="DJ78" i="288"/>
  <c r="DJ80" i="288"/>
  <c r="DJ82" i="288"/>
  <c r="DK78" i="288"/>
  <c r="DK80" i="288"/>
  <c r="DK82" i="288"/>
  <c r="DL78" i="288"/>
  <c r="DL80" i="288"/>
  <c r="DL82" i="288"/>
  <c r="DM78" i="288"/>
  <c r="DM80" i="288"/>
  <c r="DM82" i="288"/>
  <c r="DN78" i="288"/>
  <c r="DN80" i="288"/>
  <c r="DN82" i="288"/>
  <c r="DO78" i="288"/>
  <c r="DO80" i="288"/>
  <c r="DO82" i="288"/>
  <c r="DP78" i="288"/>
  <c r="DP80" i="288"/>
  <c r="DP82" i="288"/>
  <c r="DQ78" i="288"/>
  <c r="DQ80" i="288"/>
  <c r="DQ82" i="288"/>
  <c r="DR78" i="288"/>
  <c r="DR80" i="288"/>
  <c r="DR82" i="288"/>
  <c r="DS78" i="288"/>
  <c r="DS80" i="288"/>
  <c r="DS82" i="288"/>
  <c r="DT78" i="288"/>
  <c r="DT80" i="288"/>
  <c r="DT82" i="288"/>
  <c r="DU78" i="288"/>
  <c r="DU80" i="288"/>
  <c r="DU82" i="288"/>
  <c r="DV78" i="288"/>
  <c r="DV80" i="288"/>
  <c r="DV82" i="288"/>
  <c r="DW78" i="288"/>
  <c r="DW80" i="288"/>
  <c r="DW82" i="288"/>
  <c r="DX78" i="288"/>
  <c r="DX80" i="288"/>
  <c r="DX82" i="288"/>
  <c r="DY78" i="288"/>
  <c r="DY80" i="288"/>
  <c r="DY82" i="288"/>
  <c r="DZ78" i="288"/>
  <c r="DZ80" i="288"/>
  <c r="DZ82" i="288"/>
  <c r="EA78" i="288"/>
  <c r="EA80" i="288"/>
  <c r="EA82" i="288"/>
  <c r="EB78" i="288"/>
  <c r="EB80" i="288"/>
  <c r="EB82" i="288"/>
  <c r="EC78" i="288"/>
  <c r="EC80" i="288"/>
  <c r="EC82" i="288"/>
  <c r="ED78" i="288"/>
  <c r="ED80" i="288"/>
  <c r="ED82" i="288"/>
  <c r="EE78" i="288"/>
  <c r="EE80" i="288"/>
  <c r="EE82" i="288"/>
  <c r="EF78" i="288"/>
  <c r="EF80" i="288"/>
  <c r="EF82" i="288"/>
  <c r="EG78" i="288"/>
  <c r="EG80" i="288"/>
  <c r="EG82" i="288"/>
  <c r="EH78" i="288"/>
  <c r="EH80" i="288"/>
  <c r="EH82" i="288"/>
  <c r="EI78" i="288"/>
  <c r="EI80" i="288"/>
  <c r="EI82" i="288"/>
  <c r="EJ78" i="288"/>
  <c r="EJ80" i="288"/>
  <c r="EJ82" i="288"/>
  <c r="EK78" i="288"/>
  <c r="EK80" i="288"/>
  <c r="EK82" i="288"/>
  <c r="EL78" i="288"/>
  <c r="EL80" i="288"/>
  <c r="EL82" i="288"/>
  <c r="EM78" i="288"/>
  <c r="EM80" i="288"/>
  <c r="EM82" i="288"/>
  <c r="EN78" i="288"/>
  <c r="EN80" i="288"/>
  <c r="EN82" i="288"/>
  <c r="EO78" i="288"/>
  <c r="EO80" i="288"/>
  <c r="EO82" i="288"/>
  <c r="EP78" i="288"/>
  <c r="EP80" i="288"/>
  <c r="EP82" i="288"/>
  <c r="EQ78" i="288"/>
  <c r="EQ80" i="288"/>
  <c r="EQ82" i="288"/>
  <c r="ER78" i="288"/>
  <c r="ER80" i="288"/>
  <c r="ER82" i="288"/>
  <c r="ES78" i="288"/>
  <c r="ES80" i="288"/>
  <c r="ES82" i="288"/>
  <c r="ET78" i="288"/>
  <c r="ET80" i="288"/>
  <c r="ET82" i="288"/>
  <c r="EU78" i="288"/>
  <c r="EU80" i="288"/>
  <c r="EU82" i="288"/>
  <c r="EV78" i="288"/>
  <c r="EV80" i="288"/>
  <c r="EV82" i="288"/>
  <c r="EW78" i="288"/>
  <c r="EW80" i="288"/>
  <c r="EW82" i="288"/>
  <c r="EX78" i="288"/>
  <c r="EX80" i="288"/>
  <c r="EX82" i="288"/>
  <c r="EY78" i="288"/>
  <c r="EY80" i="288"/>
  <c r="EY82" i="288"/>
  <c r="EZ78" i="288"/>
  <c r="EZ80" i="288"/>
  <c r="EZ82" i="288"/>
  <c r="FA78" i="288"/>
  <c r="FA80" i="288"/>
  <c r="FA82" i="288"/>
  <c r="FB78" i="288"/>
  <c r="FB80" i="288"/>
  <c r="FB82" i="288"/>
  <c r="FC78" i="288"/>
  <c r="FC80" i="288"/>
  <c r="FC82" i="288"/>
  <c r="FD78" i="288"/>
  <c r="FD80" i="288"/>
  <c r="FD82" i="288"/>
  <c r="FE78" i="288"/>
  <c r="FE80" i="288"/>
  <c r="FE82" i="288"/>
  <c r="FF78" i="288"/>
  <c r="FF80" i="288"/>
  <c r="FF82" i="288"/>
  <c r="FG78" i="288"/>
  <c r="FG80" i="288"/>
  <c r="FG82" i="288"/>
  <c r="FH78" i="288"/>
  <c r="FH80" i="288"/>
  <c r="FH82" i="288"/>
  <c r="FI78" i="288"/>
  <c r="FI80" i="288"/>
  <c r="FI82" i="288"/>
  <c r="FJ78" i="288"/>
  <c r="FJ80" i="288"/>
  <c r="FJ82" i="288"/>
  <c r="FK78" i="288"/>
  <c r="FK80" i="288"/>
  <c r="FK82" i="288"/>
  <c r="FL78" i="288"/>
  <c r="FL80" i="288"/>
  <c r="FL82" i="288"/>
  <c r="FM78" i="288"/>
  <c r="FM80" i="288"/>
  <c r="FM82" i="288"/>
  <c r="FN78" i="288"/>
  <c r="FN80" i="288"/>
  <c r="FN82" i="288"/>
  <c r="FO78" i="288"/>
  <c r="FO80" i="288"/>
  <c r="FO82" i="288"/>
  <c r="FP78" i="288"/>
  <c r="FP80" i="288"/>
  <c r="FP82" i="288"/>
  <c r="FQ78" i="288"/>
  <c r="FQ80" i="288"/>
  <c r="FQ82" i="288"/>
  <c r="FR78" i="288"/>
  <c r="FR80" i="288"/>
  <c r="FR82" i="288"/>
  <c r="FS78" i="288"/>
  <c r="FS80" i="288"/>
  <c r="FS82" i="288"/>
  <c r="FT78" i="288"/>
  <c r="FT80" i="288"/>
  <c r="FT82" i="288"/>
  <c r="FU78" i="288"/>
  <c r="FU80" i="288"/>
  <c r="FU82" i="288"/>
  <c r="FV78" i="288"/>
  <c r="FV80" i="288"/>
  <c r="FV82" i="288"/>
  <c r="FW78" i="288"/>
  <c r="FW80" i="288"/>
  <c r="FW82" i="288"/>
  <c r="FX78" i="288"/>
  <c r="FX80" i="288"/>
  <c r="FX82" i="288"/>
  <c r="FY78" i="288"/>
  <c r="FY80" i="288"/>
  <c r="FY82" i="288"/>
  <c r="FZ78" i="288"/>
  <c r="FZ80" i="288"/>
  <c r="FZ82" i="288"/>
  <c r="GA78" i="288"/>
  <c r="GA80" i="288"/>
  <c r="GA82" i="288"/>
  <c r="GB78" i="288"/>
  <c r="GB80" i="288"/>
  <c r="GB82" i="288"/>
  <c r="GC78" i="288"/>
  <c r="GC80" i="288"/>
  <c r="GC82" i="288"/>
  <c r="GD78" i="288"/>
  <c r="GD80" i="288"/>
  <c r="GD82" i="288"/>
  <c r="GE78" i="288"/>
  <c r="GE80" i="288"/>
  <c r="GE82" i="288"/>
  <c r="GF78" i="288"/>
  <c r="GF80" i="288"/>
  <c r="GF82" i="288"/>
  <c r="GG78" i="288"/>
  <c r="GG80" i="288"/>
  <c r="GG82" i="288"/>
  <c r="GH78" i="288"/>
  <c r="GH80" i="288"/>
  <c r="GH82" i="288"/>
  <c r="GI78" i="288"/>
  <c r="GI80" i="288"/>
  <c r="GI82" i="288"/>
  <c r="GJ78" i="288"/>
  <c r="GJ80" i="288"/>
  <c r="GJ82" i="288"/>
  <c r="F83" i="288"/>
  <c r="H19" i="269"/>
  <c r="K19" i="269"/>
  <c r="J19" i="269"/>
  <c r="F84" i="288"/>
  <c r="H20" i="269"/>
  <c r="K20" i="269"/>
  <c r="J20" i="269"/>
  <c r="K91" i="288"/>
  <c r="K92" i="288"/>
  <c r="K94" i="288"/>
  <c r="K95" i="288"/>
  <c r="K96" i="288"/>
  <c r="K98" i="288"/>
  <c r="L91" i="288"/>
  <c r="L92" i="288"/>
  <c r="L94" i="288"/>
  <c r="L95" i="288"/>
  <c r="L96" i="288"/>
  <c r="L98" i="288"/>
  <c r="M91" i="288"/>
  <c r="M92" i="288"/>
  <c r="M94" i="288"/>
  <c r="M95" i="288"/>
  <c r="M96" i="288"/>
  <c r="M98" i="288"/>
  <c r="N91" i="288"/>
  <c r="N92" i="288"/>
  <c r="N94" i="288"/>
  <c r="N95" i="288"/>
  <c r="N96" i="288"/>
  <c r="N98" i="288"/>
  <c r="O91" i="288"/>
  <c r="O92" i="288"/>
  <c r="O94" i="288"/>
  <c r="O95" i="288"/>
  <c r="O96" i="288"/>
  <c r="O98" i="288"/>
  <c r="P91" i="288"/>
  <c r="P92" i="288"/>
  <c r="P94" i="288"/>
  <c r="P95" i="288"/>
  <c r="P96" i="288"/>
  <c r="P98" i="288"/>
  <c r="Q91" i="288"/>
  <c r="Q92" i="288"/>
  <c r="Q94" i="288"/>
  <c r="Q95" i="288"/>
  <c r="Q96" i="288"/>
  <c r="Q98" i="288"/>
  <c r="R91" i="288"/>
  <c r="R92" i="288"/>
  <c r="R94" i="288"/>
  <c r="R95" i="288"/>
  <c r="R96" i="288"/>
  <c r="R98" i="288"/>
  <c r="S91" i="288"/>
  <c r="S92" i="288"/>
  <c r="S94" i="288"/>
  <c r="S95" i="288"/>
  <c r="S96" i="288"/>
  <c r="S98" i="288"/>
  <c r="T91" i="288"/>
  <c r="T92" i="288"/>
  <c r="T94" i="288"/>
  <c r="T95" i="288"/>
  <c r="T96" i="288"/>
  <c r="T98" i="288"/>
  <c r="U91" i="288"/>
  <c r="U92" i="288"/>
  <c r="U94" i="288"/>
  <c r="U95" i="288"/>
  <c r="U96" i="288"/>
  <c r="U98" i="288"/>
  <c r="V91" i="288"/>
  <c r="V92" i="288"/>
  <c r="V94" i="288"/>
  <c r="V95" i="288"/>
  <c r="V96" i="288"/>
  <c r="V98" i="288"/>
  <c r="W91" i="288"/>
  <c r="W92" i="288"/>
  <c r="W94" i="288"/>
  <c r="W95" i="288"/>
  <c r="W96" i="288"/>
  <c r="W98" i="288"/>
  <c r="X91" i="288"/>
  <c r="X92" i="288"/>
  <c r="X94" i="288"/>
  <c r="X95" i="288"/>
  <c r="X96" i="288"/>
  <c r="X98" i="288"/>
  <c r="Y91" i="288"/>
  <c r="Y92" i="288"/>
  <c r="Y94" i="288"/>
  <c r="Y95" i="288"/>
  <c r="Y96" i="288"/>
  <c r="Y98" i="288"/>
  <c r="Z91" i="288"/>
  <c r="Z92" i="288"/>
  <c r="Z94" i="288"/>
  <c r="Z95" i="288"/>
  <c r="Z96" i="288"/>
  <c r="Z98" i="288"/>
  <c r="AA91" i="288"/>
  <c r="AA92" i="288"/>
  <c r="AA94" i="288"/>
  <c r="AA95" i="288"/>
  <c r="AA96" i="288"/>
  <c r="AA98" i="288"/>
  <c r="AB91" i="288"/>
  <c r="AB92" i="288"/>
  <c r="AB94" i="288"/>
  <c r="AB95" i="288"/>
  <c r="AB96" i="288"/>
  <c r="AB98" i="288"/>
  <c r="AC91" i="288"/>
  <c r="AC92" i="288"/>
  <c r="AC94" i="288"/>
  <c r="AC95" i="288"/>
  <c r="AC96" i="288"/>
  <c r="AC98" i="288"/>
  <c r="AD91" i="288"/>
  <c r="AD92" i="288"/>
  <c r="AD94" i="288"/>
  <c r="AD95" i="288"/>
  <c r="AD96" i="288"/>
  <c r="AD98" i="288"/>
  <c r="AE91" i="288"/>
  <c r="AE92" i="288"/>
  <c r="AE94" i="288"/>
  <c r="AE95" i="288"/>
  <c r="AE96" i="288"/>
  <c r="AE98" i="288"/>
  <c r="AF91" i="288"/>
  <c r="AF92" i="288"/>
  <c r="AF94" i="288"/>
  <c r="AF95" i="288"/>
  <c r="AF96" i="288"/>
  <c r="AF98" i="288"/>
  <c r="AG91" i="288"/>
  <c r="AG92" i="288"/>
  <c r="AG94" i="288"/>
  <c r="AG95" i="288"/>
  <c r="AG96" i="288"/>
  <c r="AG98" i="288"/>
  <c r="AH91" i="288"/>
  <c r="AH92" i="288"/>
  <c r="AH94" i="288"/>
  <c r="AH95" i="288"/>
  <c r="AH96" i="288"/>
  <c r="AH98" i="288"/>
  <c r="AI91" i="288"/>
  <c r="AI92" i="288"/>
  <c r="AI94" i="288"/>
  <c r="AI95" i="288"/>
  <c r="AI96" i="288"/>
  <c r="AI98" i="288"/>
  <c r="AJ91" i="288"/>
  <c r="AJ92" i="288"/>
  <c r="AJ94" i="288"/>
  <c r="AJ95" i="288"/>
  <c r="AJ96" i="288"/>
  <c r="AJ98" i="288"/>
  <c r="AK91" i="288"/>
  <c r="AK92" i="288"/>
  <c r="AK94" i="288"/>
  <c r="AK95" i="288"/>
  <c r="AK96" i="288"/>
  <c r="AK98" i="288"/>
  <c r="AL91" i="288"/>
  <c r="AL92" i="288"/>
  <c r="AL94" i="288"/>
  <c r="AL95" i="288"/>
  <c r="AL96" i="288"/>
  <c r="AL98" i="288"/>
  <c r="AM91" i="288"/>
  <c r="AM92" i="288"/>
  <c r="AM94" i="288"/>
  <c r="AM95" i="288"/>
  <c r="AM96" i="288"/>
  <c r="AM98" i="288"/>
  <c r="AN91" i="288"/>
  <c r="AN92" i="288"/>
  <c r="AN94" i="288"/>
  <c r="AN95" i="288"/>
  <c r="AN96" i="288"/>
  <c r="AN98" i="288"/>
  <c r="AO91" i="288"/>
  <c r="AO92" i="288"/>
  <c r="AO94" i="288"/>
  <c r="AO95" i="288"/>
  <c r="AO96" i="288"/>
  <c r="AO98" i="288"/>
  <c r="AP91" i="288"/>
  <c r="AP92" i="288"/>
  <c r="AP94" i="288"/>
  <c r="AP95" i="288"/>
  <c r="AP96" i="288"/>
  <c r="AP98" i="288"/>
  <c r="AQ91" i="288"/>
  <c r="AQ92" i="288"/>
  <c r="AQ94" i="288"/>
  <c r="AQ95" i="288"/>
  <c r="AQ96" i="288"/>
  <c r="AQ98" i="288"/>
  <c r="AR91" i="288"/>
  <c r="AR92" i="288"/>
  <c r="AR94" i="288"/>
  <c r="AR95" i="288"/>
  <c r="AR96" i="288"/>
  <c r="AR98" i="288"/>
  <c r="AS91" i="288"/>
  <c r="AS92" i="288"/>
  <c r="AS94" i="288"/>
  <c r="AS95" i="288"/>
  <c r="AS96" i="288"/>
  <c r="AS98" i="288"/>
  <c r="AT91" i="288"/>
  <c r="AT92" i="288"/>
  <c r="AT94" i="288"/>
  <c r="AT95" i="288"/>
  <c r="AT96" i="288"/>
  <c r="AT98" i="288"/>
  <c r="AU91" i="288"/>
  <c r="AU92" i="288"/>
  <c r="AU94" i="288"/>
  <c r="AU95" i="288"/>
  <c r="AU96" i="288"/>
  <c r="AU98" i="288"/>
  <c r="AV91" i="288"/>
  <c r="AV92" i="288"/>
  <c r="AV94" i="288"/>
  <c r="AV95" i="288"/>
  <c r="AV96" i="288"/>
  <c r="AV98" i="288"/>
  <c r="AW91" i="288"/>
  <c r="AW92" i="288"/>
  <c r="AW94" i="288"/>
  <c r="AW95" i="288"/>
  <c r="AW96" i="288"/>
  <c r="AW98" i="288"/>
  <c r="AX91" i="288"/>
  <c r="AX92" i="288"/>
  <c r="AX94" i="288"/>
  <c r="AX95" i="288"/>
  <c r="AX96" i="288"/>
  <c r="AX98" i="288"/>
  <c r="AY91" i="288"/>
  <c r="AY92" i="288"/>
  <c r="AY94" i="288"/>
  <c r="AY95" i="288"/>
  <c r="AY96" i="288"/>
  <c r="AY98" i="288"/>
  <c r="AZ91" i="288"/>
  <c r="AZ92" i="288"/>
  <c r="AZ94" i="288"/>
  <c r="AZ95" i="288"/>
  <c r="AZ96" i="288"/>
  <c r="AZ98" i="288"/>
  <c r="BA91" i="288"/>
  <c r="BA92" i="288"/>
  <c r="BA94" i="288"/>
  <c r="BA95" i="288"/>
  <c r="BA96" i="288"/>
  <c r="BA98" i="288"/>
  <c r="BB91" i="288"/>
  <c r="BB92" i="288"/>
  <c r="BB94" i="288"/>
  <c r="BB95" i="288"/>
  <c r="BB96" i="288"/>
  <c r="BB98" i="288"/>
  <c r="BC91" i="288"/>
  <c r="BC92" i="288"/>
  <c r="BC94" i="288"/>
  <c r="BC95" i="288"/>
  <c r="BC96" i="288"/>
  <c r="BC98" i="288"/>
  <c r="BD91" i="288"/>
  <c r="BD92" i="288"/>
  <c r="BD94" i="288"/>
  <c r="BD95" i="288"/>
  <c r="BD96" i="288"/>
  <c r="BD98" i="288"/>
  <c r="BE91" i="288"/>
  <c r="BE92" i="288"/>
  <c r="BE94" i="288"/>
  <c r="BE95" i="288"/>
  <c r="BE96" i="288"/>
  <c r="BE98" i="288"/>
  <c r="K99" i="288"/>
  <c r="L99" i="288"/>
  <c r="M99" i="288"/>
  <c r="N99" i="288"/>
  <c r="O99" i="288"/>
  <c r="P99" i="288"/>
  <c r="Q99" i="288"/>
  <c r="R99" i="288"/>
  <c r="S99" i="288"/>
  <c r="T99" i="288"/>
  <c r="U99" i="288"/>
  <c r="V99" i="288"/>
  <c r="W99" i="288"/>
  <c r="X99" i="288"/>
  <c r="Y99" i="288"/>
  <c r="Z99" i="288"/>
  <c r="AA99" i="288"/>
  <c r="AB99" i="288"/>
  <c r="AC99" i="288"/>
  <c r="AD99" i="288"/>
  <c r="AE99" i="288"/>
  <c r="AF99" i="288"/>
  <c r="AG99" i="288"/>
  <c r="AH99" i="288"/>
  <c r="AI99" i="288"/>
  <c r="AJ99" i="288"/>
  <c r="AK99" i="288"/>
  <c r="AL99" i="288"/>
  <c r="AM99" i="288"/>
  <c r="AN99" i="288"/>
  <c r="AO99" i="288"/>
  <c r="AP99" i="288"/>
  <c r="AQ99" i="288"/>
  <c r="AR99" i="288"/>
  <c r="AS99" i="288"/>
  <c r="AT99" i="288"/>
  <c r="AU99" i="288"/>
  <c r="AV99" i="288"/>
  <c r="AW99" i="288"/>
  <c r="AX99" i="288"/>
  <c r="AY99" i="288"/>
  <c r="AZ99" i="288"/>
  <c r="BA99" i="288"/>
  <c r="BB99" i="288"/>
  <c r="BC99" i="288"/>
  <c r="BD99" i="288"/>
  <c r="BE99" i="288"/>
  <c r="BF99" i="288"/>
  <c r="BG99" i="288"/>
  <c r="BH99" i="288"/>
  <c r="BI99" i="288"/>
  <c r="BJ99" i="288"/>
  <c r="BK99" i="288"/>
  <c r="BL99" i="288"/>
  <c r="BM99" i="288"/>
  <c r="BN99" i="288"/>
  <c r="BO99" i="288"/>
  <c r="BP99" i="288"/>
  <c r="BQ99" i="288"/>
  <c r="BR99" i="288"/>
  <c r="BS99" i="288"/>
  <c r="BT99" i="288"/>
  <c r="BU99" i="288"/>
  <c r="BV99" i="288"/>
  <c r="BW99" i="288"/>
  <c r="BX99" i="288"/>
  <c r="BY99" i="288"/>
  <c r="BZ99" i="288"/>
  <c r="CA99" i="288"/>
  <c r="CB99" i="288"/>
  <c r="CC99" i="288"/>
  <c r="CD99" i="288"/>
  <c r="CE99" i="288"/>
  <c r="CF99" i="288"/>
  <c r="CG99" i="288"/>
  <c r="CH99" i="288"/>
  <c r="CI99" i="288"/>
  <c r="CJ99" i="288"/>
  <c r="CK99" i="288"/>
  <c r="CL99" i="288"/>
  <c r="CM99" i="288"/>
  <c r="CN99" i="288"/>
  <c r="CO99" i="288"/>
  <c r="CP99" i="288"/>
  <c r="CQ99" i="288"/>
  <c r="CR99" i="288"/>
  <c r="CS99" i="288"/>
  <c r="CT99" i="288"/>
  <c r="CU99" i="288"/>
  <c r="CV99" i="288"/>
  <c r="CW99" i="288"/>
  <c r="CX99" i="288"/>
  <c r="CY99" i="288"/>
  <c r="CZ99" i="288"/>
  <c r="DA99" i="288"/>
  <c r="DB99" i="288"/>
  <c r="DC99" i="288"/>
  <c r="DD99" i="288"/>
  <c r="DE99" i="288"/>
  <c r="DF99" i="288"/>
  <c r="DG99" i="288"/>
  <c r="DH99" i="288"/>
  <c r="DI99" i="288"/>
  <c r="DJ99" i="288"/>
  <c r="DK99" i="288"/>
  <c r="DL99" i="288"/>
  <c r="DM99" i="288"/>
  <c r="DN99" i="288"/>
  <c r="DO99" i="288"/>
  <c r="DP99" i="288"/>
  <c r="DQ99" i="288"/>
  <c r="DR99" i="288"/>
  <c r="DS99" i="288"/>
  <c r="DT99" i="288"/>
  <c r="DU99" i="288"/>
  <c r="DV99" i="288"/>
  <c r="DW99" i="288"/>
  <c r="DX99" i="288"/>
  <c r="DY99" i="288"/>
  <c r="DZ99" i="288"/>
  <c r="EA99" i="288"/>
  <c r="EB99" i="288"/>
  <c r="EC99" i="288"/>
  <c r="ED99" i="288"/>
  <c r="EE99" i="288"/>
  <c r="EF99" i="288"/>
  <c r="EG99" i="288"/>
  <c r="EH99" i="288"/>
  <c r="EI99" i="288"/>
  <c r="EJ99" i="288"/>
  <c r="EK99" i="288"/>
  <c r="EL99" i="288"/>
  <c r="EM99" i="288"/>
  <c r="EN99" i="288"/>
  <c r="EO99" i="288"/>
  <c r="EP99" i="288"/>
  <c r="EQ99" i="288"/>
  <c r="ER99" i="288"/>
  <c r="ES99" i="288"/>
  <c r="ET99" i="288"/>
  <c r="EU99" i="288"/>
  <c r="EV99" i="288"/>
  <c r="EW99" i="288"/>
  <c r="EX99" i="288"/>
  <c r="EY99" i="288"/>
  <c r="EZ99" i="288"/>
  <c r="FA99" i="288"/>
  <c r="FB99" i="288"/>
  <c r="FC99" i="288"/>
  <c r="FD99" i="288"/>
  <c r="FE99" i="288"/>
  <c r="FF99" i="288"/>
  <c r="FG99" i="288"/>
  <c r="FH99" i="288"/>
  <c r="FI99" i="288"/>
  <c r="FJ99" i="288"/>
  <c r="FK99" i="288"/>
  <c r="FL99" i="288"/>
  <c r="FM99" i="288"/>
  <c r="FN99" i="288"/>
  <c r="FO99" i="288"/>
  <c r="FP99" i="288"/>
  <c r="FQ99" i="288"/>
  <c r="FR99" i="288"/>
  <c r="FS99" i="288"/>
  <c r="FT99" i="288"/>
  <c r="FU99" i="288"/>
  <c r="FV99" i="288"/>
  <c r="FW99" i="288"/>
  <c r="FX99" i="288"/>
  <c r="FY99" i="288"/>
  <c r="FZ99" i="288"/>
  <c r="GA99" i="288"/>
  <c r="GB99" i="288"/>
  <c r="GC99" i="288"/>
  <c r="GD99" i="288"/>
  <c r="GE99" i="288"/>
  <c r="GF99" i="288"/>
  <c r="GG99" i="288"/>
  <c r="GH99" i="288"/>
  <c r="GI99" i="288"/>
  <c r="GJ99" i="288"/>
  <c r="F102" i="288"/>
  <c r="H22" i="269"/>
  <c r="K22" i="269"/>
  <c r="J22" i="269"/>
  <c r="J35" i="286"/>
  <c r="K35" i="286"/>
  <c r="L35" i="286"/>
  <c r="M35" i="286"/>
  <c r="N35" i="286"/>
  <c r="O35" i="286"/>
  <c r="P35" i="286"/>
  <c r="Q35" i="286"/>
  <c r="R35" i="286"/>
  <c r="S35" i="286"/>
  <c r="T35" i="286"/>
  <c r="U35" i="286"/>
  <c r="V35" i="286"/>
  <c r="W35" i="286"/>
  <c r="X35" i="286"/>
  <c r="Y35" i="286"/>
  <c r="Z35" i="286"/>
  <c r="AA35" i="286"/>
  <c r="AB35" i="286"/>
  <c r="AC35" i="286"/>
  <c r="AD35" i="286"/>
  <c r="AE35" i="286"/>
  <c r="AF35" i="286"/>
  <c r="AG35" i="286"/>
  <c r="AH35" i="286"/>
  <c r="AI35" i="286"/>
  <c r="AJ35" i="286"/>
  <c r="AK35" i="286"/>
  <c r="AL35" i="286"/>
  <c r="AM35" i="286"/>
  <c r="AN35" i="286"/>
  <c r="AO35" i="286"/>
  <c r="AP35" i="286"/>
  <c r="AQ35" i="286"/>
  <c r="AR35" i="286"/>
  <c r="AS35" i="286"/>
  <c r="AT35" i="286"/>
  <c r="AU35" i="286"/>
  <c r="AV35" i="286"/>
  <c r="AW35" i="286"/>
  <c r="AX35" i="286"/>
  <c r="AY35" i="286"/>
  <c r="AZ35" i="286"/>
  <c r="BA35" i="286"/>
  <c r="BB35" i="286"/>
  <c r="BC35" i="286"/>
  <c r="BD35" i="286"/>
  <c r="BE35" i="286"/>
  <c r="BF35" i="286"/>
  <c r="BG35" i="286"/>
  <c r="BH35" i="286"/>
  <c r="BI35" i="286"/>
  <c r="BJ35" i="286"/>
  <c r="BK35" i="286"/>
  <c r="BL35" i="286"/>
  <c r="BM35" i="286"/>
  <c r="BN35" i="286"/>
  <c r="BO35" i="286"/>
  <c r="BP35" i="286"/>
  <c r="BQ35" i="286"/>
  <c r="BR35" i="286"/>
  <c r="BS35" i="286"/>
  <c r="BT35" i="286"/>
  <c r="BU35" i="286"/>
  <c r="BV35" i="286"/>
  <c r="BW35" i="286"/>
  <c r="BX35" i="286"/>
  <c r="BY35" i="286"/>
  <c r="BZ35" i="286"/>
  <c r="CA35" i="286"/>
  <c r="CB35" i="286"/>
  <c r="CC35" i="286"/>
  <c r="CD35" i="286"/>
  <c r="CE35" i="286"/>
  <c r="CF35" i="286"/>
  <c r="CG35" i="286"/>
  <c r="CH35" i="286"/>
  <c r="CI35" i="286"/>
  <c r="CJ35" i="286"/>
  <c r="CK35" i="286"/>
  <c r="CL35" i="286"/>
  <c r="CM35" i="286"/>
  <c r="CN35" i="286"/>
  <c r="CO35" i="286"/>
  <c r="CP35" i="286"/>
  <c r="CQ35" i="286"/>
  <c r="CR35" i="286"/>
  <c r="CS35" i="286"/>
  <c r="CT35" i="286"/>
  <c r="CU35" i="286"/>
  <c r="CV35" i="286"/>
  <c r="CW35" i="286"/>
  <c r="CX35" i="286"/>
  <c r="CY35" i="286"/>
  <c r="CZ35" i="286"/>
  <c r="DA35" i="286"/>
  <c r="DB35" i="286"/>
  <c r="DC35" i="286"/>
  <c r="DD35" i="286"/>
  <c r="DE35" i="286"/>
  <c r="DF35" i="286"/>
  <c r="DG35" i="286"/>
  <c r="DH35" i="286"/>
  <c r="DI35" i="286"/>
  <c r="DJ35" i="286"/>
  <c r="DK35" i="286"/>
  <c r="DL35" i="286"/>
  <c r="DM35" i="286"/>
  <c r="DN35" i="286"/>
  <c r="DO35" i="286"/>
  <c r="DP35" i="286"/>
  <c r="DQ35" i="286"/>
  <c r="DR35" i="286"/>
  <c r="DS35" i="286"/>
  <c r="DT35" i="286"/>
  <c r="DU35" i="286"/>
  <c r="DV35" i="286"/>
  <c r="DW35" i="286"/>
  <c r="DX35" i="286"/>
  <c r="DY35" i="286"/>
  <c r="DZ35" i="286"/>
  <c r="EA35" i="286"/>
  <c r="EB35" i="286"/>
  <c r="EC35" i="286"/>
  <c r="ED35" i="286"/>
  <c r="EE35" i="286"/>
  <c r="EF35" i="286"/>
  <c r="EG35" i="286"/>
  <c r="EH35" i="286"/>
  <c r="EI35" i="286"/>
  <c r="EJ35" i="286"/>
  <c r="EK35" i="286"/>
  <c r="EL35" i="286"/>
  <c r="EM35" i="286"/>
  <c r="EN35" i="286"/>
  <c r="EO35" i="286"/>
  <c r="EP35" i="286"/>
  <c r="EQ35" i="286"/>
  <c r="ER35" i="286"/>
  <c r="ES35" i="286"/>
  <c r="ET35" i="286"/>
  <c r="EU35" i="286"/>
  <c r="EV35" i="286"/>
  <c r="EW35" i="286"/>
  <c r="EX35" i="286"/>
  <c r="EY35" i="286"/>
  <c r="EZ35" i="286"/>
  <c r="FA35" i="286"/>
  <c r="FB35" i="286"/>
  <c r="FC35" i="286"/>
  <c r="FD35" i="286"/>
  <c r="FE35" i="286"/>
  <c r="FF35" i="286"/>
  <c r="FG35" i="286"/>
  <c r="FH35" i="286"/>
  <c r="FI35" i="286"/>
  <c r="FJ35" i="286"/>
  <c r="FK35" i="286"/>
  <c r="FL35" i="286"/>
  <c r="FM35" i="286"/>
  <c r="FN35" i="286"/>
  <c r="FO35" i="286"/>
  <c r="FP35" i="286"/>
  <c r="FQ35" i="286"/>
  <c r="FR35" i="286"/>
  <c r="FS35" i="286"/>
  <c r="FT35" i="286"/>
  <c r="FU35" i="286"/>
  <c r="FV35" i="286"/>
  <c r="FW35" i="286"/>
  <c r="FX35" i="286"/>
  <c r="FY35" i="286"/>
  <c r="FZ35" i="286"/>
  <c r="GA35" i="286"/>
  <c r="GB35" i="286"/>
  <c r="GC35" i="286"/>
  <c r="GD35" i="286"/>
  <c r="GE35" i="286"/>
  <c r="GF35" i="286"/>
  <c r="GG35" i="286"/>
  <c r="GH35" i="286"/>
  <c r="GI35" i="286"/>
  <c r="GJ35" i="286"/>
  <c r="F36" i="286"/>
  <c r="H25" i="269"/>
  <c r="K25" i="269"/>
  <c r="J25" i="269"/>
  <c r="F69" i="280"/>
  <c r="H27" i="269"/>
  <c r="K27" i="269"/>
  <c r="J27" i="269"/>
  <c r="H31" i="285"/>
  <c r="H15" i="265"/>
  <c r="H38" i="269"/>
  <c r="K38" i="269"/>
  <c r="J38" i="269"/>
  <c r="H16" i="265"/>
  <c r="H39" i="269"/>
  <c r="K39" i="269"/>
  <c r="J39" i="269"/>
  <c r="H128" i="280"/>
  <c r="H18" i="265"/>
  <c r="H41" i="269"/>
  <c r="K41" i="269"/>
  <c r="J41" i="269"/>
  <c r="H232" i="280"/>
  <c r="H19" i="265"/>
  <c r="H42" i="269"/>
  <c r="K42" i="269"/>
  <c r="J42" i="269"/>
  <c r="H151" i="280"/>
  <c r="H20" i="265"/>
  <c r="H43" i="269"/>
  <c r="K43" i="269"/>
  <c r="J43" i="269"/>
  <c r="H21" i="265"/>
  <c r="H44" i="269"/>
  <c r="K44" i="269"/>
  <c r="J44" i="269"/>
  <c r="H13" i="282"/>
  <c r="H23" i="265"/>
  <c r="H46" i="269"/>
  <c r="K46" i="269"/>
  <c r="J46" i="269"/>
  <c r="H24" i="265"/>
  <c r="H47" i="269"/>
  <c r="K47" i="269"/>
  <c r="J47" i="269"/>
  <c r="J58" i="286"/>
  <c r="K58" i="286"/>
  <c r="L58" i="286"/>
  <c r="M58" i="286"/>
  <c r="N58" i="286"/>
  <c r="O58" i="286"/>
  <c r="P58" i="286"/>
  <c r="Q58" i="286"/>
  <c r="R58" i="286"/>
  <c r="S58" i="286"/>
  <c r="T58" i="286"/>
  <c r="U58" i="286"/>
  <c r="V58" i="286"/>
  <c r="W58" i="286"/>
  <c r="X58" i="286"/>
  <c r="Y58" i="286"/>
  <c r="Z58" i="286"/>
  <c r="AA58" i="286"/>
  <c r="AB58" i="286"/>
  <c r="AC58" i="286"/>
  <c r="AD58" i="286"/>
  <c r="AE58" i="286"/>
  <c r="AF58" i="286"/>
  <c r="AG58" i="286"/>
  <c r="AH58" i="286"/>
  <c r="AI58" i="286"/>
  <c r="AJ58" i="286"/>
  <c r="AK58" i="286"/>
  <c r="AL58" i="286"/>
  <c r="AM58" i="286"/>
  <c r="AN58" i="286"/>
  <c r="AO58" i="286"/>
  <c r="AP58" i="286"/>
  <c r="AQ58" i="286"/>
  <c r="AR58" i="286"/>
  <c r="AS58" i="286"/>
  <c r="AT58" i="286"/>
  <c r="AU58" i="286"/>
  <c r="AV58" i="286"/>
  <c r="AW58" i="286"/>
  <c r="AX58" i="286"/>
  <c r="AY58" i="286"/>
  <c r="AZ58" i="286"/>
  <c r="BA58" i="286"/>
  <c r="BB58" i="286"/>
  <c r="BC58" i="286"/>
  <c r="BD58" i="286"/>
  <c r="BE58" i="286"/>
  <c r="BF58" i="286"/>
  <c r="BG58" i="286"/>
  <c r="BH58" i="286"/>
  <c r="BI58" i="286"/>
  <c r="BJ58" i="286"/>
  <c r="BK58" i="286"/>
  <c r="BL58" i="286"/>
  <c r="BM58" i="286"/>
  <c r="BN58" i="286"/>
  <c r="BO58" i="286"/>
  <c r="BP58" i="286"/>
  <c r="BQ58" i="286"/>
  <c r="BR58" i="286"/>
  <c r="BS58" i="286"/>
  <c r="BT58" i="286"/>
  <c r="BU58" i="286"/>
  <c r="BV58" i="286"/>
  <c r="BW58" i="286"/>
  <c r="BX58" i="286"/>
  <c r="BY58" i="286"/>
  <c r="BZ58" i="286"/>
  <c r="CA58" i="286"/>
  <c r="CB58" i="286"/>
  <c r="CC58" i="286"/>
  <c r="CD58" i="286"/>
  <c r="CE58" i="286"/>
  <c r="CF58" i="286"/>
  <c r="CG58" i="286"/>
  <c r="CH58" i="286"/>
  <c r="CI58" i="286"/>
  <c r="CJ58" i="286"/>
  <c r="CK58" i="286"/>
  <c r="CL58" i="286"/>
  <c r="CM58" i="286"/>
  <c r="CN58" i="286"/>
  <c r="CO58" i="286"/>
  <c r="CP58" i="286"/>
  <c r="CQ58" i="286"/>
  <c r="CR58" i="286"/>
  <c r="CS58" i="286"/>
  <c r="CT58" i="286"/>
  <c r="CU58" i="286"/>
  <c r="CV58" i="286"/>
  <c r="CW58" i="286"/>
  <c r="CX58" i="286"/>
  <c r="CY58" i="286"/>
  <c r="CZ58" i="286"/>
  <c r="DA58" i="286"/>
  <c r="DB58" i="286"/>
  <c r="DC58" i="286"/>
  <c r="DD58" i="286"/>
  <c r="DE58" i="286"/>
  <c r="DF58" i="286"/>
  <c r="DG58" i="286"/>
  <c r="DH58" i="286"/>
  <c r="DI58" i="286"/>
  <c r="DJ58" i="286"/>
  <c r="DK58" i="286"/>
  <c r="DL58" i="286"/>
  <c r="DM58" i="286"/>
  <c r="DN58" i="286"/>
  <c r="DO58" i="286"/>
  <c r="DP58" i="286"/>
  <c r="DQ58" i="286"/>
  <c r="DR58" i="286"/>
  <c r="DS58" i="286"/>
  <c r="DT58" i="286"/>
  <c r="DU58" i="286"/>
  <c r="DV58" i="286"/>
  <c r="DW58" i="286"/>
  <c r="DX58" i="286"/>
  <c r="DY58" i="286"/>
  <c r="DZ58" i="286"/>
  <c r="EA58" i="286"/>
  <c r="EB58" i="286"/>
  <c r="EC58" i="286"/>
  <c r="ED58" i="286"/>
  <c r="EE58" i="286"/>
  <c r="EF58" i="286"/>
  <c r="EG58" i="286"/>
  <c r="EH58" i="286"/>
  <c r="EI58" i="286"/>
  <c r="EJ58" i="286"/>
  <c r="EK58" i="286"/>
  <c r="EL58" i="286"/>
  <c r="EM58" i="286"/>
  <c r="EN58" i="286"/>
  <c r="EO58" i="286"/>
  <c r="EP58" i="286"/>
  <c r="EQ58" i="286"/>
  <c r="ER58" i="286"/>
  <c r="ES58" i="286"/>
  <c r="ET58" i="286"/>
  <c r="EU58" i="286"/>
  <c r="EV58" i="286"/>
  <c r="EW58" i="286"/>
  <c r="EX58" i="286"/>
  <c r="EY58" i="286"/>
  <c r="EZ58" i="286"/>
  <c r="FA58" i="286"/>
  <c r="FB58" i="286"/>
  <c r="FC58" i="286"/>
  <c r="FD58" i="286"/>
  <c r="FE58" i="286"/>
  <c r="FF58" i="286"/>
  <c r="FG58" i="286"/>
  <c r="FH58" i="286"/>
  <c r="FI58" i="286"/>
  <c r="FJ58" i="286"/>
  <c r="FK58" i="286"/>
  <c r="FL58" i="286"/>
  <c r="FM58" i="286"/>
  <c r="FN58" i="286"/>
  <c r="FO58" i="286"/>
  <c r="FP58" i="286"/>
  <c r="FQ58" i="286"/>
  <c r="FR58" i="286"/>
  <c r="FS58" i="286"/>
  <c r="FT58" i="286"/>
  <c r="FU58" i="286"/>
  <c r="FV58" i="286"/>
  <c r="FW58" i="286"/>
  <c r="FX58" i="286"/>
  <c r="FY58" i="286"/>
  <c r="FZ58" i="286"/>
  <c r="GA58" i="286"/>
  <c r="GB58" i="286"/>
  <c r="GC58" i="286"/>
  <c r="GD58" i="286"/>
  <c r="GE58" i="286"/>
  <c r="GF58" i="286"/>
  <c r="GG58" i="286"/>
  <c r="GH58" i="286"/>
  <c r="GI58" i="286"/>
  <c r="GJ58" i="286"/>
  <c r="H58" i="286"/>
  <c r="H26" i="265"/>
  <c r="H49" i="269"/>
  <c r="K49" i="269"/>
  <c r="J49" i="269"/>
  <c r="J26" i="265"/>
  <c r="J27" i="265"/>
  <c r="K26" i="265"/>
  <c r="K27" i="265"/>
  <c r="L26" i="265"/>
  <c r="L27" i="265"/>
  <c r="M26" i="265"/>
  <c r="M27" i="265"/>
  <c r="N26" i="265"/>
  <c r="N27" i="265"/>
  <c r="O26" i="265"/>
  <c r="O27" i="265"/>
  <c r="P26" i="265"/>
  <c r="P27" i="265"/>
  <c r="Q26" i="265"/>
  <c r="Q27" i="265"/>
  <c r="R26" i="265"/>
  <c r="R27" i="265"/>
  <c r="S26" i="265"/>
  <c r="S27" i="265"/>
  <c r="T26" i="265"/>
  <c r="T27" i="265"/>
  <c r="U26" i="265"/>
  <c r="U27" i="265"/>
  <c r="V26" i="265"/>
  <c r="V27" i="265"/>
  <c r="W26" i="265"/>
  <c r="W27" i="265"/>
  <c r="X26" i="265"/>
  <c r="X27" i="265"/>
  <c r="Y26" i="265"/>
  <c r="Y27" i="265"/>
  <c r="Z26" i="265"/>
  <c r="Z27" i="265"/>
  <c r="AA26" i="265"/>
  <c r="AA27" i="265"/>
  <c r="AB26" i="265"/>
  <c r="AB27" i="265"/>
  <c r="AC26" i="265"/>
  <c r="AC27" i="265"/>
  <c r="AD26" i="265"/>
  <c r="AD27" i="265"/>
  <c r="AE26" i="265"/>
  <c r="AE27" i="265"/>
  <c r="AF26" i="265"/>
  <c r="AF27" i="265"/>
  <c r="AG26" i="265"/>
  <c r="AG27" i="265"/>
  <c r="AH26" i="265"/>
  <c r="AH27" i="265"/>
  <c r="AI26" i="265"/>
  <c r="AI27" i="265"/>
  <c r="AJ26" i="265"/>
  <c r="AJ27" i="265"/>
  <c r="AK26" i="265"/>
  <c r="AK27" i="265"/>
  <c r="AL26" i="265"/>
  <c r="AL27" i="265"/>
  <c r="AM26" i="265"/>
  <c r="AM27" i="265"/>
  <c r="AN26" i="265"/>
  <c r="AN27" i="265"/>
  <c r="AO26" i="265"/>
  <c r="AO27" i="265"/>
  <c r="AP26" i="265"/>
  <c r="AP27" i="265"/>
  <c r="AQ26" i="265"/>
  <c r="AQ27" i="265"/>
  <c r="AR26" i="265"/>
  <c r="AR27" i="265"/>
  <c r="AS26" i="265"/>
  <c r="AS27" i="265"/>
  <c r="AT26" i="265"/>
  <c r="AT27" i="265"/>
  <c r="AU26" i="265"/>
  <c r="AU27" i="265"/>
  <c r="AV26" i="265"/>
  <c r="AV27" i="265"/>
  <c r="AW26" i="265"/>
  <c r="AW27" i="265"/>
  <c r="AX26" i="265"/>
  <c r="AX27" i="265"/>
  <c r="AY26" i="265"/>
  <c r="AY27" i="265"/>
  <c r="AZ26" i="265"/>
  <c r="AZ27" i="265"/>
  <c r="BA26" i="265"/>
  <c r="BA27" i="265"/>
  <c r="BB26" i="265"/>
  <c r="BB27" i="265"/>
  <c r="BC26" i="265"/>
  <c r="BC27" i="265"/>
  <c r="BD26" i="265"/>
  <c r="BD27" i="265"/>
  <c r="BE26" i="265"/>
  <c r="BE27" i="265"/>
  <c r="BF26" i="265"/>
  <c r="BF27" i="265"/>
  <c r="BG26" i="265"/>
  <c r="BG27" i="265"/>
  <c r="BH26" i="265"/>
  <c r="BH27" i="265"/>
  <c r="BI26" i="265"/>
  <c r="BI27" i="265"/>
  <c r="BJ26" i="265"/>
  <c r="BJ27" i="265"/>
  <c r="BK26" i="265"/>
  <c r="BK27" i="265"/>
  <c r="BL26" i="265"/>
  <c r="BL27" i="265"/>
  <c r="BM26" i="265"/>
  <c r="BM27" i="265"/>
  <c r="BN26" i="265"/>
  <c r="BN27" i="265"/>
  <c r="BO26" i="265"/>
  <c r="BO27" i="265"/>
  <c r="BP26" i="265"/>
  <c r="BP27" i="265"/>
  <c r="BQ26" i="265"/>
  <c r="BQ27" i="265"/>
  <c r="BR26" i="265"/>
  <c r="BR27" i="265"/>
  <c r="BS26" i="265"/>
  <c r="BS27" i="265"/>
  <c r="BT26" i="265"/>
  <c r="BT27" i="265"/>
  <c r="BU26" i="265"/>
  <c r="BU27" i="265"/>
  <c r="BV26" i="265"/>
  <c r="BV27" i="265"/>
  <c r="BW26" i="265"/>
  <c r="BW27" i="265"/>
  <c r="BX26" i="265"/>
  <c r="BX27" i="265"/>
  <c r="BY26" i="265"/>
  <c r="BY27" i="265"/>
  <c r="BZ26" i="265"/>
  <c r="BZ27" i="265"/>
  <c r="CA26" i="265"/>
  <c r="CA27" i="265"/>
  <c r="CB26" i="265"/>
  <c r="CB27" i="265"/>
  <c r="CC26" i="265"/>
  <c r="CC27" i="265"/>
  <c r="CD26" i="265"/>
  <c r="CD27" i="265"/>
  <c r="CE26" i="265"/>
  <c r="CE27" i="265"/>
  <c r="CF26" i="265"/>
  <c r="CF27" i="265"/>
  <c r="CG26" i="265"/>
  <c r="CG27" i="265"/>
  <c r="CH26" i="265"/>
  <c r="CH27" i="265"/>
  <c r="CI26" i="265"/>
  <c r="CI27" i="265"/>
  <c r="CJ26" i="265"/>
  <c r="CJ27" i="265"/>
  <c r="CK26" i="265"/>
  <c r="CK27" i="265"/>
  <c r="CL26" i="265"/>
  <c r="CL27" i="265"/>
  <c r="CM26" i="265"/>
  <c r="CM27" i="265"/>
  <c r="CN26" i="265"/>
  <c r="CN27" i="265"/>
  <c r="CO26" i="265"/>
  <c r="CO27" i="265"/>
  <c r="CP26" i="265"/>
  <c r="CP27" i="265"/>
  <c r="CQ26" i="265"/>
  <c r="CQ27" i="265"/>
  <c r="CR26" i="265"/>
  <c r="CR27" i="265"/>
  <c r="CS26" i="265"/>
  <c r="CS27" i="265"/>
  <c r="CT26" i="265"/>
  <c r="CT27" i="265"/>
  <c r="CU26" i="265"/>
  <c r="CU27" i="265"/>
  <c r="CV26" i="265"/>
  <c r="CV27" i="265"/>
  <c r="CW26" i="265"/>
  <c r="CW27" i="265"/>
  <c r="CX26" i="265"/>
  <c r="CX27" i="265"/>
  <c r="CY26" i="265"/>
  <c r="CY27" i="265"/>
  <c r="CZ26" i="265"/>
  <c r="CZ27" i="265"/>
  <c r="DA26" i="265"/>
  <c r="DA27" i="265"/>
  <c r="DB26" i="265"/>
  <c r="DB27" i="265"/>
  <c r="DC26" i="265"/>
  <c r="DC27" i="265"/>
  <c r="DD26" i="265"/>
  <c r="DD27" i="265"/>
  <c r="DE26" i="265"/>
  <c r="DE27" i="265"/>
  <c r="DF26" i="265"/>
  <c r="DF27" i="265"/>
  <c r="DG26" i="265"/>
  <c r="DG27" i="265"/>
  <c r="DH26" i="265"/>
  <c r="DH27" i="265"/>
  <c r="DI26" i="265"/>
  <c r="DI27" i="265"/>
  <c r="DJ26" i="265"/>
  <c r="DJ27" i="265"/>
  <c r="DK26" i="265"/>
  <c r="DK27" i="265"/>
  <c r="DL26" i="265"/>
  <c r="DL27" i="265"/>
  <c r="DM26" i="265"/>
  <c r="DM27" i="265"/>
  <c r="DN26" i="265"/>
  <c r="DN27" i="265"/>
  <c r="DO26" i="265"/>
  <c r="DO27" i="265"/>
  <c r="DP26" i="265"/>
  <c r="DP27" i="265"/>
  <c r="DQ26" i="265"/>
  <c r="DQ27" i="265"/>
  <c r="DR26" i="265"/>
  <c r="DR27" i="265"/>
  <c r="DS26" i="265"/>
  <c r="DS27" i="265"/>
  <c r="DT26" i="265"/>
  <c r="DT27" i="265"/>
  <c r="DU26" i="265"/>
  <c r="DU27" i="265"/>
  <c r="DV26" i="265"/>
  <c r="DV27" i="265"/>
  <c r="DW26" i="265"/>
  <c r="DW27" i="265"/>
  <c r="DX26" i="265"/>
  <c r="DX27" i="265"/>
  <c r="DY26" i="265"/>
  <c r="DY27" i="265"/>
  <c r="DZ26" i="265"/>
  <c r="DZ27" i="265"/>
  <c r="EA26" i="265"/>
  <c r="EA27" i="265"/>
  <c r="EB26" i="265"/>
  <c r="EB27" i="265"/>
  <c r="EC26" i="265"/>
  <c r="EC27" i="265"/>
  <c r="ED26" i="265"/>
  <c r="ED27" i="265"/>
  <c r="EE26" i="265"/>
  <c r="EE27" i="265"/>
  <c r="EF26" i="265"/>
  <c r="EF27" i="265"/>
  <c r="EG26" i="265"/>
  <c r="EG27" i="265"/>
  <c r="EH26" i="265"/>
  <c r="EH27" i="265"/>
  <c r="EI26" i="265"/>
  <c r="EI27" i="265"/>
  <c r="EJ26" i="265"/>
  <c r="EJ27" i="265"/>
  <c r="EK26" i="265"/>
  <c r="EK27" i="265"/>
  <c r="EL26" i="265"/>
  <c r="EL27" i="265"/>
  <c r="EM26" i="265"/>
  <c r="EM27" i="265"/>
  <c r="EN26" i="265"/>
  <c r="EN27" i="265"/>
  <c r="EO26" i="265"/>
  <c r="EO27" i="265"/>
  <c r="EP26" i="265"/>
  <c r="EP27" i="265"/>
  <c r="EQ26" i="265"/>
  <c r="EQ27" i="265"/>
  <c r="ER26" i="265"/>
  <c r="ER27" i="265"/>
  <c r="ES26" i="265"/>
  <c r="ES27" i="265"/>
  <c r="ET26" i="265"/>
  <c r="ET27" i="265"/>
  <c r="EU26" i="265"/>
  <c r="EU27" i="265"/>
  <c r="EV26" i="265"/>
  <c r="EV27" i="265"/>
  <c r="EW26" i="265"/>
  <c r="EW27" i="265"/>
  <c r="EX26" i="265"/>
  <c r="EX27" i="265"/>
  <c r="EY26" i="265"/>
  <c r="EY27" i="265"/>
  <c r="EZ26" i="265"/>
  <c r="EZ27" i="265"/>
  <c r="FA26" i="265"/>
  <c r="FA27" i="265"/>
  <c r="FB26" i="265"/>
  <c r="FB27" i="265"/>
  <c r="FC26" i="265"/>
  <c r="FC27" i="265"/>
  <c r="FD26" i="265"/>
  <c r="FD27" i="265"/>
  <c r="FE26" i="265"/>
  <c r="FE27" i="265"/>
  <c r="FF26" i="265"/>
  <c r="FF27" i="265"/>
  <c r="FG26" i="265"/>
  <c r="FG27" i="265"/>
  <c r="FH26" i="265"/>
  <c r="FH27" i="265"/>
  <c r="FI26" i="265"/>
  <c r="FI27" i="265"/>
  <c r="FJ26" i="265"/>
  <c r="FJ27" i="265"/>
  <c r="FK26" i="265"/>
  <c r="FK27" i="265"/>
  <c r="FL26" i="265"/>
  <c r="FL27" i="265"/>
  <c r="FM26" i="265"/>
  <c r="FM27" i="265"/>
  <c r="FN26" i="265"/>
  <c r="FN27" i="265"/>
  <c r="FO26" i="265"/>
  <c r="FO27" i="265"/>
  <c r="FP26" i="265"/>
  <c r="FP27" i="265"/>
  <c r="FQ26" i="265"/>
  <c r="FQ27" i="265"/>
  <c r="FR26" i="265"/>
  <c r="FR27" i="265"/>
  <c r="FS26" i="265"/>
  <c r="FS27" i="265"/>
  <c r="FT26" i="265"/>
  <c r="FT27" i="265"/>
  <c r="FU26" i="265"/>
  <c r="FU27" i="265"/>
  <c r="FV26" i="265"/>
  <c r="FV27" i="265"/>
  <c r="FW26" i="265"/>
  <c r="FW27" i="265"/>
  <c r="FX26" i="265"/>
  <c r="FX27" i="265"/>
  <c r="FY26" i="265"/>
  <c r="FY27" i="265"/>
  <c r="FZ26" i="265"/>
  <c r="FZ27" i="265"/>
  <c r="GA26" i="265"/>
  <c r="GA27" i="265"/>
  <c r="GB26" i="265"/>
  <c r="GB27" i="265"/>
  <c r="GC26" i="265"/>
  <c r="GC27" i="265"/>
  <c r="GD26" i="265"/>
  <c r="GD27" i="265"/>
  <c r="GE26" i="265"/>
  <c r="GE27" i="265"/>
  <c r="GF26" i="265"/>
  <c r="GF27" i="265"/>
  <c r="GG26" i="265"/>
  <c r="GG27" i="265"/>
  <c r="GH26" i="265"/>
  <c r="GH27" i="265"/>
  <c r="GI26" i="265"/>
  <c r="GI27" i="265"/>
  <c r="GJ26" i="265"/>
  <c r="GJ27" i="265"/>
  <c r="H27" i="265"/>
  <c r="H50" i="269"/>
  <c r="K50" i="269"/>
  <c r="J50" i="269"/>
  <c r="H66" i="282"/>
  <c r="H36" i="265"/>
  <c r="H59" i="269"/>
  <c r="K59" i="269"/>
  <c r="J59" i="269"/>
  <c r="H37" i="265"/>
  <c r="H60" i="269"/>
  <c r="K60" i="269"/>
  <c r="J60" i="269"/>
  <c r="H364" i="307"/>
  <c r="H40" i="265"/>
  <c r="H63" i="269"/>
  <c r="K63" i="269"/>
  <c r="J63" i="269"/>
  <c r="H91" i="306"/>
  <c r="H42" i="265"/>
  <c r="H65" i="269"/>
  <c r="K65" i="269"/>
  <c r="J65" i="269"/>
  <c r="H197" i="280"/>
  <c r="H43" i="265"/>
  <c r="H66" i="269"/>
  <c r="K66" i="269"/>
  <c r="J66" i="269"/>
  <c r="H270" i="307"/>
  <c r="H45" i="265"/>
  <c r="H68" i="269"/>
  <c r="K68" i="269"/>
  <c r="J68" i="269"/>
  <c r="H144" i="280"/>
  <c r="H46" i="265"/>
  <c r="H69" i="269"/>
  <c r="K69" i="269"/>
  <c r="J69" i="269"/>
  <c r="H389" i="307"/>
  <c r="H47" i="265"/>
  <c r="H70" i="269"/>
  <c r="K70" i="269"/>
  <c r="J70" i="269"/>
  <c r="H48" i="265"/>
  <c r="H71" i="269"/>
  <c r="K71" i="269"/>
  <c r="J71" i="269"/>
  <c r="H50" i="265"/>
  <c r="H73" i="269"/>
  <c r="K73" i="269"/>
  <c r="J73" i="269"/>
  <c r="H104" i="280"/>
  <c r="H51" i="265"/>
  <c r="H74" i="269"/>
  <c r="K74" i="269"/>
  <c r="J74" i="269"/>
  <c r="H52" i="265"/>
  <c r="H75" i="269"/>
  <c r="K75" i="269"/>
  <c r="J75" i="269"/>
  <c r="H64" i="314"/>
  <c r="H54" i="265"/>
  <c r="H77" i="269"/>
  <c r="K77" i="269"/>
  <c r="J77" i="269"/>
  <c r="H72" i="314"/>
  <c r="H55" i="265"/>
  <c r="H78" i="269"/>
  <c r="K78" i="269"/>
  <c r="J78" i="269"/>
  <c r="H56" i="265"/>
  <c r="H79" i="269"/>
  <c r="K79" i="269"/>
  <c r="J79" i="269"/>
  <c r="H58" i="265"/>
  <c r="H81" i="269"/>
  <c r="K81" i="269"/>
  <c r="J81" i="269"/>
  <c r="H59" i="265"/>
  <c r="H82" i="269"/>
  <c r="K82" i="269"/>
  <c r="J82" i="269"/>
  <c r="H161" i="280"/>
  <c r="H61" i="265"/>
  <c r="H84" i="269"/>
  <c r="K84" i="269"/>
  <c r="J84" i="269"/>
  <c r="H176" i="280"/>
  <c r="H62" i="265"/>
  <c r="H85" i="269"/>
  <c r="K85" i="269"/>
  <c r="J85" i="269"/>
  <c r="H63" i="265"/>
  <c r="H86" i="269"/>
  <c r="K86" i="269"/>
  <c r="J86" i="269"/>
  <c r="H66" i="265"/>
  <c r="H89" i="269"/>
  <c r="K89" i="269"/>
  <c r="J89" i="269"/>
  <c r="H68" i="265"/>
  <c r="H91" i="269"/>
  <c r="K91" i="269"/>
  <c r="J91" i="269"/>
  <c r="J68" i="265"/>
  <c r="J69" i="265"/>
  <c r="K68" i="265"/>
  <c r="K69" i="265"/>
  <c r="L68" i="265"/>
  <c r="L69" i="265"/>
  <c r="M68" i="265"/>
  <c r="M69" i="265"/>
  <c r="N68" i="265"/>
  <c r="N69" i="265"/>
  <c r="O68" i="265"/>
  <c r="O69" i="265"/>
  <c r="P68" i="265"/>
  <c r="P69" i="265"/>
  <c r="Q68" i="265"/>
  <c r="Q69" i="265"/>
  <c r="R68" i="265"/>
  <c r="R69" i="265"/>
  <c r="S68" i="265"/>
  <c r="S69" i="265"/>
  <c r="T68" i="265"/>
  <c r="T69" i="265"/>
  <c r="U68" i="265"/>
  <c r="U69" i="265"/>
  <c r="V68" i="265"/>
  <c r="V69" i="265"/>
  <c r="W68" i="265"/>
  <c r="W69" i="265"/>
  <c r="X68" i="265"/>
  <c r="X69" i="265"/>
  <c r="Y68" i="265"/>
  <c r="Y69" i="265"/>
  <c r="Z68" i="265"/>
  <c r="Z69" i="265"/>
  <c r="AA68" i="265"/>
  <c r="AA69" i="265"/>
  <c r="AB68" i="265"/>
  <c r="AB69" i="265"/>
  <c r="AC68" i="265"/>
  <c r="AC69" i="265"/>
  <c r="AD68" i="265"/>
  <c r="AD69" i="265"/>
  <c r="AE68" i="265"/>
  <c r="AE69" i="265"/>
  <c r="AF68" i="265"/>
  <c r="AF69" i="265"/>
  <c r="AG68" i="265"/>
  <c r="AG69" i="265"/>
  <c r="AH68" i="265"/>
  <c r="AH69" i="265"/>
  <c r="AI68" i="265"/>
  <c r="AI69" i="265"/>
  <c r="AJ68" i="265"/>
  <c r="AJ69" i="265"/>
  <c r="AK68" i="265"/>
  <c r="AK69" i="265"/>
  <c r="AL68" i="265"/>
  <c r="AL69" i="265"/>
  <c r="AM68" i="265"/>
  <c r="AM69" i="265"/>
  <c r="AN68" i="265"/>
  <c r="AN69" i="265"/>
  <c r="AO68" i="265"/>
  <c r="AO69" i="265"/>
  <c r="AP68" i="265"/>
  <c r="AP69" i="265"/>
  <c r="AQ68" i="265"/>
  <c r="AQ69" i="265"/>
  <c r="AR68" i="265"/>
  <c r="AR69" i="265"/>
  <c r="AS68" i="265"/>
  <c r="AS69" i="265"/>
  <c r="AT68" i="265"/>
  <c r="AT69" i="265"/>
  <c r="AU68" i="265"/>
  <c r="AU69" i="265"/>
  <c r="AV68" i="265"/>
  <c r="AV69" i="265"/>
  <c r="AW68" i="265"/>
  <c r="AW69" i="265"/>
  <c r="AX68" i="265"/>
  <c r="AX69" i="265"/>
  <c r="AY68" i="265"/>
  <c r="AY69" i="265"/>
  <c r="AZ68" i="265"/>
  <c r="AZ69" i="265"/>
  <c r="BA68" i="265"/>
  <c r="BA69" i="265"/>
  <c r="BB68" i="265"/>
  <c r="BB69" i="265"/>
  <c r="BC68" i="265"/>
  <c r="BC69" i="265"/>
  <c r="BD68" i="265"/>
  <c r="BD69" i="265"/>
  <c r="BE68" i="265"/>
  <c r="BE69" i="265"/>
  <c r="BF68" i="265"/>
  <c r="BF69" i="265"/>
  <c r="BG68" i="265"/>
  <c r="BG69" i="265"/>
  <c r="BH68" i="265"/>
  <c r="BH69" i="265"/>
  <c r="BI68" i="265"/>
  <c r="BI69" i="265"/>
  <c r="BJ68" i="265"/>
  <c r="BJ69" i="265"/>
  <c r="BK68" i="265"/>
  <c r="BK69" i="265"/>
  <c r="BL68" i="265"/>
  <c r="BL69" i="265"/>
  <c r="BM68" i="265"/>
  <c r="BM69" i="265"/>
  <c r="BN68" i="265"/>
  <c r="BN69" i="265"/>
  <c r="BO68" i="265"/>
  <c r="BO69" i="265"/>
  <c r="BP68" i="265"/>
  <c r="BP69" i="265"/>
  <c r="BQ68" i="265"/>
  <c r="BQ69" i="265"/>
  <c r="BR68" i="265"/>
  <c r="BR69" i="265"/>
  <c r="BS68" i="265"/>
  <c r="BS69" i="265"/>
  <c r="BT68" i="265"/>
  <c r="BT69" i="265"/>
  <c r="BU68" i="265"/>
  <c r="BU69" i="265"/>
  <c r="BV68" i="265"/>
  <c r="BV69" i="265"/>
  <c r="BW68" i="265"/>
  <c r="BW69" i="265"/>
  <c r="BX68" i="265"/>
  <c r="BX69" i="265"/>
  <c r="BY68" i="265"/>
  <c r="BY69" i="265"/>
  <c r="BZ68" i="265"/>
  <c r="BZ69" i="265"/>
  <c r="CA68" i="265"/>
  <c r="CA69" i="265"/>
  <c r="CB68" i="265"/>
  <c r="CB69" i="265"/>
  <c r="CC68" i="265"/>
  <c r="CC69" i="265"/>
  <c r="CD68" i="265"/>
  <c r="CD69" i="265"/>
  <c r="CE68" i="265"/>
  <c r="CE69" i="265"/>
  <c r="CF68" i="265"/>
  <c r="CF69" i="265"/>
  <c r="CG68" i="265"/>
  <c r="CG69" i="265"/>
  <c r="CH68" i="265"/>
  <c r="CH69" i="265"/>
  <c r="CI68" i="265"/>
  <c r="CI69" i="265"/>
  <c r="CJ68" i="265"/>
  <c r="CJ69" i="265"/>
  <c r="CK68" i="265"/>
  <c r="CK69" i="265"/>
  <c r="CL68" i="265"/>
  <c r="CL69" i="265"/>
  <c r="CM68" i="265"/>
  <c r="CM69" i="265"/>
  <c r="CN68" i="265"/>
  <c r="CN69" i="265"/>
  <c r="CO68" i="265"/>
  <c r="CO69" i="265"/>
  <c r="CP68" i="265"/>
  <c r="CP69" i="265"/>
  <c r="CQ68" i="265"/>
  <c r="CQ69" i="265"/>
  <c r="CR68" i="265"/>
  <c r="CR69" i="265"/>
  <c r="CS68" i="265"/>
  <c r="CS69" i="265"/>
  <c r="CT68" i="265"/>
  <c r="CT69" i="265"/>
  <c r="CU68" i="265"/>
  <c r="CU69" i="265"/>
  <c r="CV68" i="265"/>
  <c r="CV69" i="265"/>
  <c r="CW68" i="265"/>
  <c r="CW69" i="265"/>
  <c r="CX68" i="265"/>
  <c r="CX69" i="265"/>
  <c r="CY68" i="265"/>
  <c r="CY69" i="265"/>
  <c r="CZ68" i="265"/>
  <c r="CZ69" i="265"/>
  <c r="DA68" i="265"/>
  <c r="DA69" i="265"/>
  <c r="DB68" i="265"/>
  <c r="DB69" i="265"/>
  <c r="DC68" i="265"/>
  <c r="DC69" i="265"/>
  <c r="DD68" i="265"/>
  <c r="DD69" i="265"/>
  <c r="DE68" i="265"/>
  <c r="DE69" i="265"/>
  <c r="DF68" i="265"/>
  <c r="DF69" i="265"/>
  <c r="DG68" i="265"/>
  <c r="DG69" i="265"/>
  <c r="DH68" i="265"/>
  <c r="DH69" i="265"/>
  <c r="DI68" i="265"/>
  <c r="DI69" i="265"/>
  <c r="DJ68" i="265"/>
  <c r="DJ69" i="265"/>
  <c r="DK68" i="265"/>
  <c r="DK69" i="265"/>
  <c r="DL68" i="265"/>
  <c r="DL69" i="265"/>
  <c r="DM68" i="265"/>
  <c r="DM69" i="265"/>
  <c r="DN68" i="265"/>
  <c r="DN69" i="265"/>
  <c r="DO68" i="265"/>
  <c r="DO69" i="265"/>
  <c r="DP68" i="265"/>
  <c r="DP69" i="265"/>
  <c r="DQ68" i="265"/>
  <c r="DQ69" i="265"/>
  <c r="DR68" i="265"/>
  <c r="DR69" i="265"/>
  <c r="DS68" i="265"/>
  <c r="DS69" i="265"/>
  <c r="DT68" i="265"/>
  <c r="DT69" i="265"/>
  <c r="DU68" i="265"/>
  <c r="DU69" i="265"/>
  <c r="DV68" i="265"/>
  <c r="DV69" i="265"/>
  <c r="DW68" i="265"/>
  <c r="DW69" i="265"/>
  <c r="DX68" i="265"/>
  <c r="DX69" i="265"/>
  <c r="DY68" i="265"/>
  <c r="DY69" i="265"/>
  <c r="DZ68" i="265"/>
  <c r="DZ69" i="265"/>
  <c r="EA68" i="265"/>
  <c r="EA69" i="265"/>
  <c r="EB68" i="265"/>
  <c r="EB69" i="265"/>
  <c r="EC68" i="265"/>
  <c r="EC69" i="265"/>
  <c r="ED68" i="265"/>
  <c r="ED69" i="265"/>
  <c r="EE68" i="265"/>
  <c r="EE69" i="265"/>
  <c r="EF68" i="265"/>
  <c r="EF69" i="265"/>
  <c r="EG68" i="265"/>
  <c r="EG69" i="265"/>
  <c r="EH68" i="265"/>
  <c r="EH69" i="265"/>
  <c r="EI68" i="265"/>
  <c r="EI69" i="265"/>
  <c r="EJ68" i="265"/>
  <c r="EJ69" i="265"/>
  <c r="EK68" i="265"/>
  <c r="EK69" i="265"/>
  <c r="EL68" i="265"/>
  <c r="EL69" i="265"/>
  <c r="EM68" i="265"/>
  <c r="EM69" i="265"/>
  <c r="EN68" i="265"/>
  <c r="EN69" i="265"/>
  <c r="EO68" i="265"/>
  <c r="EO69" i="265"/>
  <c r="EP68" i="265"/>
  <c r="EP69" i="265"/>
  <c r="EQ68" i="265"/>
  <c r="EQ69" i="265"/>
  <c r="ER68" i="265"/>
  <c r="ER69" i="265"/>
  <c r="ES68" i="265"/>
  <c r="ES69" i="265"/>
  <c r="ET68" i="265"/>
  <c r="ET69" i="265"/>
  <c r="EU68" i="265"/>
  <c r="EU69" i="265"/>
  <c r="EV68" i="265"/>
  <c r="EV69" i="265"/>
  <c r="EW68" i="265"/>
  <c r="EW69" i="265"/>
  <c r="EX68" i="265"/>
  <c r="EX69" i="265"/>
  <c r="EY68" i="265"/>
  <c r="EY69" i="265"/>
  <c r="EZ68" i="265"/>
  <c r="EZ69" i="265"/>
  <c r="FA68" i="265"/>
  <c r="FA69" i="265"/>
  <c r="FB68" i="265"/>
  <c r="FB69" i="265"/>
  <c r="FC68" i="265"/>
  <c r="FC69" i="265"/>
  <c r="FD68" i="265"/>
  <c r="FD69" i="265"/>
  <c r="FE68" i="265"/>
  <c r="FE69" i="265"/>
  <c r="FF68" i="265"/>
  <c r="FF69" i="265"/>
  <c r="FG68" i="265"/>
  <c r="FG69" i="265"/>
  <c r="FH68" i="265"/>
  <c r="FH69" i="265"/>
  <c r="FI68" i="265"/>
  <c r="FI69" i="265"/>
  <c r="FJ68" i="265"/>
  <c r="FJ69" i="265"/>
  <c r="FK68" i="265"/>
  <c r="FK69" i="265"/>
  <c r="FL68" i="265"/>
  <c r="FL69" i="265"/>
  <c r="FM68" i="265"/>
  <c r="FM69" i="265"/>
  <c r="FN68" i="265"/>
  <c r="FN69" i="265"/>
  <c r="FO68" i="265"/>
  <c r="FO69" i="265"/>
  <c r="FP68" i="265"/>
  <c r="FP69" i="265"/>
  <c r="FQ68" i="265"/>
  <c r="FQ69" i="265"/>
  <c r="FR68" i="265"/>
  <c r="FR69" i="265"/>
  <c r="FS68" i="265"/>
  <c r="FS69" i="265"/>
  <c r="FT68" i="265"/>
  <c r="FT69" i="265"/>
  <c r="FU68" i="265"/>
  <c r="FU69" i="265"/>
  <c r="FV68" i="265"/>
  <c r="FV69" i="265"/>
  <c r="FW68" i="265"/>
  <c r="FW69" i="265"/>
  <c r="FX68" i="265"/>
  <c r="FX69" i="265"/>
  <c r="FY68" i="265"/>
  <c r="FY69" i="265"/>
  <c r="FZ68" i="265"/>
  <c r="FZ69" i="265"/>
  <c r="GA68" i="265"/>
  <c r="GA69" i="265"/>
  <c r="GB68" i="265"/>
  <c r="GB69" i="265"/>
  <c r="GC68" i="265"/>
  <c r="GC69" i="265"/>
  <c r="GD68" i="265"/>
  <c r="GD69" i="265"/>
  <c r="GE68" i="265"/>
  <c r="GE69" i="265"/>
  <c r="GF68" i="265"/>
  <c r="GF69" i="265"/>
  <c r="GG68" i="265"/>
  <c r="GG69" i="265"/>
  <c r="GH68" i="265"/>
  <c r="GH69" i="265"/>
  <c r="GI68" i="265"/>
  <c r="GI69" i="265"/>
  <c r="GJ68" i="265"/>
  <c r="GJ69" i="265"/>
  <c r="H69" i="265"/>
  <c r="H92" i="269"/>
  <c r="K92" i="269"/>
  <c r="J92" i="269"/>
  <c r="K23" i="314"/>
  <c r="F300" i="307"/>
  <c r="F73" i="280"/>
  <c r="J77" i="280"/>
  <c r="J100" i="280"/>
  <c r="K77" i="280"/>
  <c r="K100" i="280"/>
  <c r="L77" i="280"/>
  <c r="L100" i="280"/>
  <c r="M77" i="280"/>
  <c r="M100" i="280"/>
  <c r="N77" i="280"/>
  <c r="N100" i="280"/>
  <c r="O77" i="280"/>
  <c r="O100" i="280"/>
  <c r="R218" i="307"/>
  <c r="O211" i="280"/>
  <c r="O213" i="280"/>
  <c r="O216" i="280"/>
  <c r="N45" i="288"/>
  <c r="O45" i="288"/>
  <c r="O47" i="288"/>
  <c r="O56" i="288"/>
  <c r="O32" i="288"/>
  <c r="P77" i="280"/>
  <c r="P100" i="280"/>
  <c r="Q77" i="280"/>
  <c r="Q100" i="280"/>
  <c r="R77" i="280"/>
  <c r="R100" i="280"/>
  <c r="BG77" i="280"/>
  <c r="BG100" i="280"/>
  <c r="S77" i="280"/>
  <c r="S100" i="280"/>
  <c r="T77" i="280"/>
  <c r="T100" i="280"/>
  <c r="U77" i="280"/>
  <c r="U100" i="280"/>
  <c r="V77" i="280"/>
  <c r="V100" i="280"/>
  <c r="W77" i="280"/>
  <c r="W100" i="280"/>
  <c r="X77" i="280"/>
  <c r="X100" i="280"/>
  <c r="Y77" i="280"/>
  <c r="Y100" i="280"/>
  <c r="Z77" i="280"/>
  <c r="Z100" i="280"/>
  <c r="AA77" i="280"/>
  <c r="AA100" i="280"/>
  <c r="AB77" i="280"/>
  <c r="AB100" i="280"/>
  <c r="AC77" i="280"/>
  <c r="AC100" i="280"/>
  <c r="AD77" i="280"/>
  <c r="AD100" i="280"/>
  <c r="AE77" i="280"/>
  <c r="AE100" i="280"/>
  <c r="AF77" i="280"/>
  <c r="AF100" i="280"/>
  <c r="AG77" i="280"/>
  <c r="AG100" i="280"/>
  <c r="AH77" i="280"/>
  <c r="AH100" i="280"/>
  <c r="AI77" i="280"/>
  <c r="AI100" i="280"/>
  <c r="AJ77" i="280"/>
  <c r="AJ100" i="280"/>
  <c r="AK77" i="280"/>
  <c r="AK100" i="280"/>
  <c r="AL77" i="280"/>
  <c r="AL100" i="280"/>
  <c r="AM77" i="280"/>
  <c r="AM100" i="280"/>
  <c r="AN77" i="280"/>
  <c r="AN100" i="280"/>
  <c r="AO77" i="280"/>
  <c r="AO100" i="280"/>
  <c r="AP77" i="280"/>
  <c r="AP100" i="280"/>
  <c r="AQ77" i="280"/>
  <c r="AQ100" i="280"/>
  <c r="AR77" i="280"/>
  <c r="AR100" i="280"/>
  <c r="AS77" i="280"/>
  <c r="AS100" i="280"/>
  <c r="AT77" i="280"/>
  <c r="AT100" i="280"/>
  <c r="AU77" i="280"/>
  <c r="AU100" i="280"/>
  <c r="AV77" i="280"/>
  <c r="AV100" i="280"/>
  <c r="AW77" i="280"/>
  <c r="AW100" i="280"/>
  <c r="AX77" i="280"/>
  <c r="AX100" i="280"/>
  <c r="AY77" i="280"/>
  <c r="AY100" i="280"/>
  <c r="AZ77" i="280"/>
  <c r="AZ100" i="280"/>
  <c r="BA77" i="280"/>
  <c r="BA100" i="280"/>
  <c r="BB77" i="280"/>
  <c r="BB100" i="280"/>
  <c r="BC77" i="280"/>
  <c r="BC100" i="280"/>
  <c r="BD77" i="280"/>
  <c r="BD100" i="280"/>
  <c r="BE77" i="280"/>
  <c r="BE100" i="280"/>
  <c r="BF77" i="280"/>
  <c r="BF100" i="280"/>
  <c r="BG32" i="288"/>
  <c r="BF45" i="288"/>
  <c r="BG45" i="288"/>
  <c r="BG47" i="288"/>
  <c r="BG56" i="288"/>
  <c r="BH77" i="280"/>
  <c r="BH100" i="280"/>
  <c r="BH32" i="288"/>
  <c r="BH45" i="288"/>
  <c r="BH47" i="288"/>
  <c r="BH56" i="288"/>
  <c r="BI77" i="280"/>
  <c r="BI100" i="280"/>
  <c r="BI45" i="288"/>
  <c r="BI47" i="288"/>
  <c r="BI56" i="288"/>
  <c r="BI32" i="288"/>
  <c r="BJ77" i="280"/>
  <c r="BJ100" i="280"/>
  <c r="BJ32" i="288"/>
  <c r="BJ45" i="288"/>
  <c r="BJ47" i="288"/>
  <c r="BJ56" i="288"/>
  <c r="BK77" i="280"/>
  <c r="BK100" i="280"/>
  <c r="BK32" i="288"/>
  <c r="BK45" i="288"/>
  <c r="BK47" i="288"/>
  <c r="BK56" i="288"/>
  <c r="BL77" i="280"/>
  <c r="BL100" i="280"/>
  <c r="BL32" i="288"/>
  <c r="BL45" i="288"/>
  <c r="BL47" i="288"/>
  <c r="BL56" i="288"/>
  <c r="BM77" i="280"/>
  <c r="BM100" i="280"/>
  <c r="BM45" i="288"/>
  <c r="BM47" i="288"/>
  <c r="BM56" i="288"/>
  <c r="BM32" i="288"/>
  <c r="BN77" i="280"/>
  <c r="BN100" i="280"/>
  <c r="BN32" i="288"/>
  <c r="BN45" i="288"/>
  <c r="BN47" i="288"/>
  <c r="BN56" i="288"/>
  <c r="BO77" i="280"/>
  <c r="BO100" i="280"/>
  <c r="BO32" i="288"/>
  <c r="BO45" i="288"/>
  <c r="BO47" i="288"/>
  <c r="BO56" i="288"/>
  <c r="BP77" i="280"/>
  <c r="BP100" i="280"/>
  <c r="BP32" i="288"/>
  <c r="BP45" i="288"/>
  <c r="BP47" i="288"/>
  <c r="BP56" i="288"/>
  <c r="BQ77" i="280"/>
  <c r="BQ100" i="280"/>
  <c r="BQ45" i="288"/>
  <c r="BQ47" i="288"/>
  <c r="BQ56" i="288"/>
  <c r="BQ32" i="288"/>
  <c r="BR77" i="280"/>
  <c r="BR100" i="280"/>
  <c r="BR32" i="288"/>
  <c r="BR45" i="288"/>
  <c r="BR47" i="288"/>
  <c r="BR56" i="288"/>
  <c r="BS77" i="280"/>
  <c r="BS100" i="280"/>
  <c r="BS32" i="288"/>
  <c r="BS45" i="288"/>
  <c r="BS47" i="288"/>
  <c r="BS56" i="288"/>
  <c r="BT77" i="280"/>
  <c r="BT100" i="280"/>
  <c r="BT32" i="288"/>
  <c r="BT45" i="288"/>
  <c r="BT47" i="288"/>
  <c r="BT56" i="288"/>
  <c r="BU77" i="280"/>
  <c r="BU100" i="280"/>
  <c r="BU45" i="288"/>
  <c r="BU47" i="288"/>
  <c r="BU56" i="288"/>
  <c r="BU32" i="288"/>
  <c r="BV77" i="280"/>
  <c r="BV100" i="280"/>
  <c r="BV32" i="288"/>
  <c r="BV45" i="288"/>
  <c r="BV47" i="288"/>
  <c r="BV56" i="288"/>
  <c r="BW77" i="280"/>
  <c r="BW100" i="280"/>
  <c r="BW32" i="288"/>
  <c r="BW45" i="288"/>
  <c r="BW47" i="288"/>
  <c r="BW56" i="288"/>
  <c r="BX77" i="280"/>
  <c r="BX100" i="280"/>
  <c r="BX32" i="288"/>
  <c r="BX45" i="288"/>
  <c r="BX47" i="288"/>
  <c r="BX56" i="288"/>
  <c r="BY77" i="280"/>
  <c r="BY100" i="280"/>
  <c r="BY45" i="288"/>
  <c r="BY47" i="288"/>
  <c r="BY56" i="288"/>
  <c r="BY32" i="288"/>
  <c r="BZ77" i="280"/>
  <c r="BZ100" i="280"/>
  <c r="BZ32" i="288"/>
  <c r="BZ45" i="288"/>
  <c r="BZ47" i="288"/>
  <c r="BZ56" i="288"/>
  <c r="CA77" i="280"/>
  <c r="CA100" i="280"/>
  <c r="CA32" i="288"/>
  <c r="CA45" i="288"/>
  <c r="CA47" i="288"/>
  <c r="CA56" i="288"/>
  <c r="CB77" i="280"/>
  <c r="CB100" i="280"/>
  <c r="CB32" i="288"/>
  <c r="CB45" i="288"/>
  <c r="CB47" i="288"/>
  <c r="CB56" i="288"/>
  <c r="CC77" i="280"/>
  <c r="CC100" i="280"/>
  <c r="CC45" i="288"/>
  <c r="CC47" i="288"/>
  <c r="CC56" i="288"/>
  <c r="CC32" i="288"/>
  <c r="CD77" i="280"/>
  <c r="CD100" i="280"/>
  <c r="CD32" i="288"/>
  <c r="CD45" i="288"/>
  <c r="CD47" i="288"/>
  <c r="CD56" i="288"/>
  <c r="CE77" i="280"/>
  <c r="CE100" i="280"/>
  <c r="CE32" i="288"/>
  <c r="CE45" i="288"/>
  <c r="CE47" i="288"/>
  <c r="CE56" i="288"/>
  <c r="CF77" i="280"/>
  <c r="CF100" i="280"/>
  <c r="CF32" i="288"/>
  <c r="CF45" i="288"/>
  <c r="CF47" i="288"/>
  <c r="CF56" i="288"/>
  <c r="CG77" i="280"/>
  <c r="CG100" i="280"/>
  <c r="CG45" i="288"/>
  <c r="CG47" i="288"/>
  <c r="CG56" i="288"/>
  <c r="CG32" i="288"/>
  <c r="CH77" i="280"/>
  <c r="CH100" i="280"/>
  <c r="CH32" i="288"/>
  <c r="CH45" i="288"/>
  <c r="CH47" i="288"/>
  <c r="CH56" i="288"/>
  <c r="CI77" i="280"/>
  <c r="CI100" i="280"/>
  <c r="CI32" i="288"/>
  <c r="CI45" i="288"/>
  <c r="CI47" i="288"/>
  <c r="CI56" i="288"/>
  <c r="CJ77" i="280"/>
  <c r="CJ100" i="280"/>
  <c r="CJ32" i="288"/>
  <c r="CJ45" i="288"/>
  <c r="CJ47" i="288"/>
  <c r="CJ56" i="288"/>
  <c r="CK77" i="280"/>
  <c r="CK100" i="280"/>
  <c r="CK45" i="288"/>
  <c r="CK47" i="288"/>
  <c r="CK56" i="288"/>
  <c r="CK32" i="288"/>
  <c r="CL77" i="280"/>
  <c r="CL100" i="280"/>
  <c r="CL32" i="288"/>
  <c r="CL45" i="288"/>
  <c r="CL47" i="288"/>
  <c r="CL56" i="288"/>
  <c r="CM77" i="280"/>
  <c r="CM100" i="280"/>
  <c r="CM32" i="288"/>
  <c r="CM45" i="288"/>
  <c r="CM47" i="288"/>
  <c r="CM56" i="288"/>
  <c r="CN77" i="280"/>
  <c r="CN100" i="280"/>
  <c r="CN32" i="288"/>
  <c r="CN45" i="288"/>
  <c r="CN47" i="288"/>
  <c r="CN56" i="288"/>
  <c r="CO77" i="280"/>
  <c r="CO100" i="280"/>
  <c r="CO45" i="288"/>
  <c r="CO47" i="288"/>
  <c r="CO56" i="288"/>
  <c r="CO32" i="288"/>
  <c r="CP77" i="280"/>
  <c r="CP100" i="280"/>
  <c r="CP32" i="288"/>
  <c r="CP45" i="288"/>
  <c r="CP47" i="288"/>
  <c r="CP56" i="288"/>
  <c r="CQ77" i="280"/>
  <c r="CQ100" i="280"/>
  <c r="CQ32" i="288"/>
  <c r="CQ45" i="288"/>
  <c r="CQ47" i="288"/>
  <c r="CQ56" i="288"/>
  <c r="CR77" i="280"/>
  <c r="CR100" i="280"/>
  <c r="CR32" i="288"/>
  <c r="CR45" i="288"/>
  <c r="CR47" i="288"/>
  <c r="CR56" i="288"/>
  <c r="CS77" i="280"/>
  <c r="CS100" i="280"/>
  <c r="CS45" i="288"/>
  <c r="CS47" i="288"/>
  <c r="CS56" i="288"/>
  <c r="CS32" i="288"/>
  <c r="CT77" i="280"/>
  <c r="CT100" i="280"/>
  <c r="CT32" i="288"/>
  <c r="CT45" i="288"/>
  <c r="CT47" i="288"/>
  <c r="CT56" i="288"/>
  <c r="CU77" i="280"/>
  <c r="CU100" i="280"/>
  <c r="CU32" i="288"/>
  <c r="CU45" i="288"/>
  <c r="CU47" i="288"/>
  <c r="CU56" i="288"/>
  <c r="CV77" i="280"/>
  <c r="CV100" i="280"/>
  <c r="CV32" i="288"/>
  <c r="CV45" i="288"/>
  <c r="CV47" i="288"/>
  <c r="CV56" i="288"/>
  <c r="CW77" i="280"/>
  <c r="CW100" i="280"/>
  <c r="CW45" i="288"/>
  <c r="CW47" i="288"/>
  <c r="CW56" i="288"/>
  <c r="CW32" i="288"/>
  <c r="CX77" i="280"/>
  <c r="CX100" i="280"/>
  <c r="CX32" i="288"/>
  <c r="CX45" i="288"/>
  <c r="CX47" i="288"/>
  <c r="CX56" i="288"/>
  <c r="CY77" i="280"/>
  <c r="CY100" i="280"/>
  <c r="CY32" i="288"/>
  <c r="CY45" i="288"/>
  <c r="CY47" i="288"/>
  <c r="CY56" i="288"/>
  <c r="CZ77" i="280"/>
  <c r="CZ100" i="280"/>
  <c r="CZ32" i="288"/>
  <c r="CZ45" i="288"/>
  <c r="CZ47" i="288"/>
  <c r="CZ56" i="288"/>
  <c r="DA77" i="280"/>
  <c r="DA100" i="280"/>
  <c r="DA45" i="288"/>
  <c r="DA47" i="288"/>
  <c r="DA56" i="288"/>
  <c r="DA32" i="288"/>
  <c r="DB77" i="280"/>
  <c r="DB100" i="280"/>
  <c r="DB32" i="288"/>
  <c r="DB45" i="288"/>
  <c r="DB47" i="288"/>
  <c r="DB56" i="288"/>
  <c r="DC77" i="280"/>
  <c r="DC100" i="280"/>
  <c r="DC32" i="288"/>
  <c r="DC45" i="288"/>
  <c r="DC47" i="288"/>
  <c r="DC56" i="288"/>
  <c r="DD77" i="280"/>
  <c r="DD100" i="280"/>
  <c r="DD32" i="288"/>
  <c r="DD45" i="288"/>
  <c r="DD47" i="288"/>
  <c r="DD56" i="288"/>
  <c r="DE77" i="280"/>
  <c r="DE100" i="280"/>
  <c r="DE45" i="288"/>
  <c r="DE47" i="288"/>
  <c r="DE56" i="288"/>
  <c r="DE32" i="288"/>
  <c r="DF77" i="280"/>
  <c r="DF100" i="280"/>
  <c r="DF32" i="288"/>
  <c r="DF45" i="288"/>
  <c r="DF47" i="288"/>
  <c r="DF56" i="288"/>
  <c r="DG77" i="280"/>
  <c r="DG100" i="280"/>
  <c r="DG32" i="288"/>
  <c r="DG45" i="288"/>
  <c r="DG47" i="288"/>
  <c r="DG56" i="288"/>
  <c r="DH77" i="280"/>
  <c r="DH100" i="280"/>
  <c r="DH32" i="288"/>
  <c r="DH45" i="288"/>
  <c r="DH47" i="288"/>
  <c r="DH56" i="288"/>
  <c r="DI77" i="280"/>
  <c r="DI100" i="280"/>
  <c r="DI45" i="288"/>
  <c r="DI47" i="288"/>
  <c r="DI56" i="288"/>
  <c r="DI32" i="288"/>
  <c r="DJ77" i="280"/>
  <c r="DJ100" i="280"/>
  <c r="DJ32" i="288"/>
  <c r="DJ45" i="288"/>
  <c r="DJ47" i="288"/>
  <c r="DJ56" i="288"/>
  <c r="DK77" i="280"/>
  <c r="DK100" i="280"/>
  <c r="DK32" i="288"/>
  <c r="DK45" i="288"/>
  <c r="DK47" i="288"/>
  <c r="DK56" i="288"/>
  <c r="DL77" i="280"/>
  <c r="DL100" i="280"/>
  <c r="DL32" i="288"/>
  <c r="DL45" i="288"/>
  <c r="DL47" i="288"/>
  <c r="DL56" i="288"/>
  <c r="DM77" i="280"/>
  <c r="DM100" i="280"/>
  <c r="DM45" i="288"/>
  <c r="DM47" i="288"/>
  <c r="DM56" i="288"/>
  <c r="DM32" i="288"/>
  <c r="DN77" i="280"/>
  <c r="DN100" i="280"/>
  <c r="DN32" i="288"/>
  <c r="DN45" i="288"/>
  <c r="DN47" i="288"/>
  <c r="DN56" i="288"/>
  <c r="DO77" i="280"/>
  <c r="DO100" i="280"/>
  <c r="DO32" i="288"/>
  <c r="DO45" i="288"/>
  <c r="DO47" i="288"/>
  <c r="DO56" i="288"/>
  <c r="DP77" i="280"/>
  <c r="DP100" i="280"/>
  <c r="DP32" i="288"/>
  <c r="DP45" i="288"/>
  <c r="DP47" i="288"/>
  <c r="DP56" i="288"/>
  <c r="DQ77" i="280"/>
  <c r="DQ100" i="280"/>
  <c r="DQ45" i="288"/>
  <c r="DQ47" i="288"/>
  <c r="DQ56" i="288"/>
  <c r="DQ32" i="288"/>
  <c r="DR77" i="280"/>
  <c r="DR100" i="280"/>
  <c r="DR32" i="288"/>
  <c r="DR45" i="288"/>
  <c r="DR47" i="288"/>
  <c r="DR56" i="288"/>
  <c r="DS77" i="280"/>
  <c r="DS100" i="280"/>
  <c r="DS32" i="288"/>
  <c r="DS45" i="288"/>
  <c r="DS47" i="288"/>
  <c r="DS56" i="288"/>
  <c r="DT77" i="280"/>
  <c r="DT100" i="280"/>
  <c r="DT32" i="288"/>
  <c r="DT45" i="288"/>
  <c r="DT47" i="288"/>
  <c r="DT56" i="288"/>
  <c r="DU77" i="280"/>
  <c r="DU100" i="280"/>
  <c r="DU45" i="288"/>
  <c r="DU47" i="288"/>
  <c r="DU56" i="288"/>
  <c r="DU32" i="288"/>
  <c r="DV77" i="280"/>
  <c r="DV100" i="280"/>
  <c r="DV32" i="288"/>
  <c r="DV45" i="288"/>
  <c r="DV47" i="288"/>
  <c r="DV56" i="288"/>
  <c r="DW77" i="280"/>
  <c r="DW100" i="280"/>
  <c r="DW32" i="288"/>
  <c r="DW45" i="288"/>
  <c r="DW47" i="288"/>
  <c r="DW56" i="288"/>
  <c r="DX77" i="280"/>
  <c r="DX100" i="280"/>
  <c r="DX32" i="288"/>
  <c r="DX45" i="288"/>
  <c r="DX47" i="288"/>
  <c r="DX56" i="288"/>
  <c r="DY77" i="280"/>
  <c r="DY100" i="280"/>
  <c r="DY45" i="288"/>
  <c r="DY47" i="288"/>
  <c r="DY56" i="288"/>
  <c r="DY32" i="288"/>
  <c r="DZ77" i="280"/>
  <c r="DZ100" i="280"/>
  <c r="DZ32" i="288"/>
  <c r="DZ45" i="288"/>
  <c r="DZ47" i="288"/>
  <c r="DZ56" i="288"/>
  <c r="EA77" i="280"/>
  <c r="EA100" i="280"/>
  <c r="EA32" i="288"/>
  <c r="EA45" i="288"/>
  <c r="EA47" i="288"/>
  <c r="EA56" i="288"/>
  <c r="EB77" i="280"/>
  <c r="EB100" i="280"/>
  <c r="EB32" i="288"/>
  <c r="EB45" i="288"/>
  <c r="EB47" i="288"/>
  <c r="EB56" i="288"/>
  <c r="EC77" i="280"/>
  <c r="EC100" i="280"/>
  <c r="EC45" i="288"/>
  <c r="EC47" i="288"/>
  <c r="EC56" i="288"/>
  <c r="EC32" i="288"/>
  <c r="ED77" i="280"/>
  <c r="ED100" i="280"/>
  <c r="ED32" i="288"/>
  <c r="ED45" i="288"/>
  <c r="ED47" i="288"/>
  <c r="ED56" i="288"/>
  <c r="EE77" i="280"/>
  <c r="EE100" i="280"/>
  <c r="EE32" i="288"/>
  <c r="EE45" i="288"/>
  <c r="EE47" i="288"/>
  <c r="EE56" i="288"/>
  <c r="EF77" i="280"/>
  <c r="EF100" i="280"/>
  <c r="EF32" i="288"/>
  <c r="EF45" i="288"/>
  <c r="EF47" i="288"/>
  <c r="EF56" i="288"/>
  <c r="EG77" i="280"/>
  <c r="EG100" i="280"/>
  <c r="EG45" i="288"/>
  <c r="EG47" i="288"/>
  <c r="EG56" i="288"/>
  <c r="EG32" i="288"/>
  <c r="EH77" i="280"/>
  <c r="EH100" i="280"/>
  <c r="EH32" i="288"/>
  <c r="EH45" i="288"/>
  <c r="EH47" i="288"/>
  <c r="EH56" i="288"/>
  <c r="EI77" i="280"/>
  <c r="EI100" i="280"/>
  <c r="EI32" i="288"/>
  <c r="EI45" i="288"/>
  <c r="EI47" i="288"/>
  <c r="EI56" i="288"/>
  <c r="EJ77" i="280"/>
  <c r="EJ100" i="280"/>
  <c r="EJ32" i="288"/>
  <c r="EJ45" i="288"/>
  <c r="EJ47" i="288"/>
  <c r="EJ56" i="288"/>
  <c r="EK77" i="280"/>
  <c r="EK100" i="280"/>
  <c r="EK45" i="288"/>
  <c r="EK47" i="288"/>
  <c r="EK56" i="288"/>
  <c r="EK32" i="288"/>
  <c r="EL77" i="280"/>
  <c r="EL100" i="280"/>
  <c r="EL32" i="288"/>
  <c r="EL45" i="288"/>
  <c r="EL47" i="288"/>
  <c r="EL56" i="288"/>
  <c r="EM77" i="280"/>
  <c r="EM100" i="280"/>
  <c r="EM32" i="288"/>
  <c r="EM45" i="288"/>
  <c r="EM47" i="288"/>
  <c r="EM56" i="288"/>
  <c r="EN77" i="280"/>
  <c r="EN100" i="280"/>
  <c r="EN32" i="288"/>
  <c r="EN45" i="288"/>
  <c r="EN47" i="288"/>
  <c r="EN56" i="288"/>
  <c r="EO77" i="280"/>
  <c r="EO100" i="280"/>
  <c r="EO45" i="288"/>
  <c r="EO47" i="288"/>
  <c r="EO56" i="288"/>
  <c r="EO32" i="288"/>
  <c r="EP77" i="280"/>
  <c r="EP100" i="280"/>
  <c r="EP32" i="288"/>
  <c r="EP45" i="288"/>
  <c r="EP47" i="288"/>
  <c r="EP56" i="288"/>
  <c r="EQ77" i="280"/>
  <c r="EQ100" i="280"/>
  <c r="EQ32" i="288"/>
  <c r="EQ45" i="288"/>
  <c r="EQ47" i="288"/>
  <c r="EQ56" i="288"/>
  <c r="ER77" i="280"/>
  <c r="ER100" i="280"/>
  <c r="ER32" i="288"/>
  <c r="ER45" i="288"/>
  <c r="ER47" i="288"/>
  <c r="ER56" i="288"/>
  <c r="ES77" i="280"/>
  <c r="ES100" i="280"/>
  <c r="ES45" i="288"/>
  <c r="ES47" i="288"/>
  <c r="ES56" i="288"/>
  <c r="ES32" i="288"/>
  <c r="ET77" i="280"/>
  <c r="ET100" i="280"/>
  <c r="ET32" i="288"/>
  <c r="ET45" i="288"/>
  <c r="ET47" i="288"/>
  <c r="ET56" i="288"/>
  <c r="EU77" i="280"/>
  <c r="EU100" i="280"/>
  <c r="EU32" i="288"/>
  <c r="EU45" i="288"/>
  <c r="EU47" i="288"/>
  <c r="EU56" i="288"/>
  <c r="EV77" i="280"/>
  <c r="EV100" i="280"/>
  <c r="EV32" i="288"/>
  <c r="EV45" i="288"/>
  <c r="EV47" i="288"/>
  <c r="EV56" i="288"/>
  <c r="EW77" i="280"/>
  <c r="EW100" i="280"/>
  <c r="EW45" i="288"/>
  <c r="EW47" i="288"/>
  <c r="EW56" i="288"/>
  <c r="EW32" i="288"/>
  <c r="EX77" i="280"/>
  <c r="EX100" i="280"/>
  <c r="EX32" i="288"/>
  <c r="EX45" i="288"/>
  <c r="EX47" i="288"/>
  <c r="EX56" i="288"/>
  <c r="EY77" i="280"/>
  <c r="EY100" i="280"/>
  <c r="EY32" i="288"/>
  <c r="EY45" i="288"/>
  <c r="EY47" i="288"/>
  <c r="EY56" i="288"/>
  <c r="EZ77" i="280"/>
  <c r="EZ100" i="280"/>
  <c r="EZ32" i="288"/>
  <c r="EZ45" i="288"/>
  <c r="EZ47" i="288"/>
  <c r="EZ56" i="288"/>
  <c r="FA77" i="280"/>
  <c r="FA100" i="280"/>
  <c r="FA45" i="288"/>
  <c r="FA47" i="288"/>
  <c r="FA56" i="288"/>
  <c r="FA32" i="288"/>
  <c r="FB77" i="280"/>
  <c r="FB100" i="280"/>
  <c r="FB32" i="288"/>
  <c r="FB45" i="288"/>
  <c r="FB47" i="288"/>
  <c r="FB56" i="288"/>
  <c r="FC77" i="280"/>
  <c r="FC100" i="280"/>
  <c r="FC32" i="288"/>
  <c r="FC45" i="288"/>
  <c r="FC47" i="288"/>
  <c r="FC56" i="288"/>
  <c r="FD77" i="280"/>
  <c r="FD100" i="280"/>
  <c r="FD32" i="288"/>
  <c r="FD45" i="288"/>
  <c r="FD47" i="288"/>
  <c r="FD56" i="288"/>
  <c r="FE77" i="280"/>
  <c r="FE100" i="280"/>
  <c r="FE45" i="288"/>
  <c r="FE47" i="288"/>
  <c r="FE56" i="288"/>
  <c r="FE32" i="288"/>
  <c r="FF77" i="280"/>
  <c r="FF100" i="280"/>
  <c r="FF32" i="288"/>
  <c r="FF45" i="288"/>
  <c r="FF47" i="288"/>
  <c r="FF56" i="288"/>
  <c r="FG77" i="280"/>
  <c r="FG100" i="280"/>
  <c r="FG32" i="288"/>
  <c r="FG45" i="288"/>
  <c r="FG47" i="288"/>
  <c r="FG56" i="288"/>
  <c r="FH77" i="280"/>
  <c r="FH100" i="280"/>
  <c r="FH32" i="288"/>
  <c r="FH45" i="288"/>
  <c r="FH47" i="288"/>
  <c r="FH56" i="288"/>
  <c r="FI77" i="280"/>
  <c r="FI100" i="280"/>
  <c r="FI45" i="288"/>
  <c r="FI47" i="288"/>
  <c r="FI56" i="288"/>
  <c r="FI32" i="288"/>
  <c r="FJ77" i="280"/>
  <c r="FJ100" i="280"/>
  <c r="FJ32" i="288"/>
  <c r="FJ45" i="288"/>
  <c r="FJ47" i="288"/>
  <c r="FJ56" i="288"/>
  <c r="FK77" i="280"/>
  <c r="FK100" i="280"/>
  <c r="FK32" i="288"/>
  <c r="FK45" i="288"/>
  <c r="FK47" i="288"/>
  <c r="FK56" i="288"/>
  <c r="FL77" i="280"/>
  <c r="FL100" i="280"/>
  <c r="FL32" i="288"/>
  <c r="FL45" i="288"/>
  <c r="FL47" i="288"/>
  <c r="FL56" i="288"/>
  <c r="FM77" i="280"/>
  <c r="FM100" i="280"/>
  <c r="FM45" i="288"/>
  <c r="FM47" i="288"/>
  <c r="FM56" i="288"/>
  <c r="FM32" i="288"/>
  <c r="FN77" i="280"/>
  <c r="FN100" i="280"/>
  <c r="FN32" i="288"/>
  <c r="FN45" i="288"/>
  <c r="FN47" i="288"/>
  <c r="FN56" i="288"/>
  <c r="FO77" i="280"/>
  <c r="FO100" i="280"/>
  <c r="FO32" i="288"/>
  <c r="FO45" i="288"/>
  <c r="FO47" i="288"/>
  <c r="FO56" i="288"/>
  <c r="FP77" i="280"/>
  <c r="FP100" i="280"/>
  <c r="FP32" i="288"/>
  <c r="FP45" i="288"/>
  <c r="FP47" i="288"/>
  <c r="FP56" i="288"/>
  <c r="FQ77" i="280"/>
  <c r="FQ100" i="280"/>
  <c r="FQ45" i="288"/>
  <c r="FQ47" i="288"/>
  <c r="FQ56" i="288"/>
  <c r="FQ32" i="288"/>
  <c r="FR77" i="280"/>
  <c r="FR100" i="280"/>
  <c r="FR32" i="288"/>
  <c r="FR45" i="288"/>
  <c r="FR47" i="288"/>
  <c r="FR56" i="288"/>
  <c r="FS77" i="280"/>
  <c r="FS100" i="280"/>
  <c r="FS32" i="288"/>
  <c r="FS45" i="288"/>
  <c r="FS47" i="288"/>
  <c r="FS56" i="288"/>
  <c r="FT77" i="280"/>
  <c r="FT100" i="280"/>
  <c r="FT32" i="288"/>
  <c r="FT45" i="288"/>
  <c r="FT47" i="288"/>
  <c r="FT56" i="288"/>
  <c r="FU77" i="280"/>
  <c r="FU100" i="280"/>
  <c r="FU45" i="288"/>
  <c r="FU47" i="288"/>
  <c r="FU56" i="288"/>
  <c r="FU32" i="288"/>
  <c r="FV77" i="280"/>
  <c r="FV100" i="280"/>
  <c r="FV32" i="288"/>
  <c r="FV45" i="288"/>
  <c r="FV47" i="288"/>
  <c r="FV56" i="288"/>
  <c r="FW77" i="280"/>
  <c r="FW100" i="280"/>
  <c r="FW32" i="288"/>
  <c r="FW45" i="288"/>
  <c r="FW47" i="288"/>
  <c r="FW56" i="288"/>
  <c r="FX77" i="280"/>
  <c r="FX100" i="280"/>
  <c r="FX32" i="288"/>
  <c r="FX45" i="288"/>
  <c r="FX47" i="288"/>
  <c r="FX56" i="288"/>
  <c r="FY77" i="280"/>
  <c r="FY100" i="280"/>
  <c r="FY45" i="288"/>
  <c r="FY47" i="288"/>
  <c r="FY56" i="288"/>
  <c r="FY32" i="288"/>
  <c r="FZ77" i="280"/>
  <c r="FZ100" i="280"/>
  <c r="FZ32" i="288"/>
  <c r="FZ45" i="288"/>
  <c r="FZ47" i="288"/>
  <c r="FZ56" i="288"/>
  <c r="GA77" i="280"/>
  <c r="GA100" i="280"/>
  <c r="GA32" i="288"/>
  <c r="GA45" i="288"/>
  <c r="GA47" i="288"/>
  <c r="GA56" i="288"/>
  <c r="GB77" i="280"/>
  <c r="GB100" i="280"/>
  <c r="GB32" i="288"/>
  <c r="GB45" i="288"/>
  <c r="GB47" i="288"/>
  <c r="GB56" i="288"/>
  <c r="GC77" i="280"/>
  <c r="GC100" i="280"/>
  <c r="GC45" i="288"/>
  <c r="GC47" i="288"/>
  <c r="GC56" i="288"/>
  <c r="GC32" i="288"/>
  <c r="GD77" i="280"/>
  <c r="GD100" i="280"/>
  <c r="GD32" i="288"/>
  <c r="GD45" i="288"/>
  <c r="GD47" i="288"/>
  <c r="GD56" i="288"/>
  <c r="GE77" i="280"/>
  <c r="GE100" i="280"/>
  <c r="GE32" i="288"/>
  <c r="GE45" i="288"/>
  <c r="GE47" i="288"/>
  <c r="GE56" i="288"/>
  <c r="GF77" i="280"/>
  <c r="GF100" i="280"/>
  <c r="GF32" i="288"/>
  <c r="GF45" i="288"/>
  <c r="GF47" i="288"/>
  <c r="GF56" i="288"/>
  <c r="GG77" i="280"/>
  <c r="GG100" i="280"/>
  <c r="GG45" i="288"/>
  <c r="GG47" i="288"/>
  <c r="GG56" i="288"/>
  <c r="GG32" i="288"/>
  <c r="GH77" i="280"/>
  <c r="GH100" i="280"/>
  <c r="GH45" i="288"/>
  <c r="GH47" i="288"/>
  <c r="GH56" i="288"/>
  <c r="GH32" i="288"/>
  <c r="GI77" i="280"/>
  <c r="GI100" i="280"/>
  <c r="GI45" i="288"/>
  <c r="GI47" i="288"/>
  <c r="GI56" i="288"/>
  <c r="GI32" i="288"/>
  <c r="GJ77" i="280"/>
  <c r="GJ100" i="280"/>
  <c r="GJ32" i="288"/>
  <c r="GJ45" i="288"/>
  <c r="GJ47" i="288"/>
  <c r="GJ56" i="288"/>
  <c r="L27" i="269"/>
  <c r="J218" i="307"/>
  <c r="J91" i="288"/>
  <c r="K218" i="307"/>
  <c r="K171" i="307"/>
  <c r="K173" i="307"/>
  <c r="K176" i="307"/>
  <c r="L218" i="307"/>
  <c r="M218" i="307"/>
  <c r="N218" i="307"/>
  <c r="L171" i="307"/>
  <c r="L173" i="307"/>
  <c r="L176" i="307"/>
  <c r="O218" i="307"/>
  <c r="P218" i="307"/>
  <c r="Q218" i="307"/>
  <c r="S218" i="307"/>
  <c r="T218" i="307"/>
  <c r="K67" i="288"/>
  <c r="U218" i="307"/>
  <c r="M171" i="307"/>
  <c r="M173" i="307"/>
  <c r="M176" i="307"/>
  <c r="V218" i="307"/>
  <c r="W218" i="307"/>
  <c r="K32" i="288"/>
  <c r="K45" i="288"/>
  <c r="K47" i="288"/>
  <c r="K56" i="288"/>
  <c r="K211" i="280"/>
  <c r="K213" i="280"/>
  <c r="K216" i="280"/>
  <c r="X218" i="307"/>
  <c r="Z218" i="307"/>
  <c r="AA218" i="307"/>
  <c r="AB218" i="307"/>
  <c r="AC218" i="307"/>
  <c r="N171" i="307"/>
  <c r="N173" i="307"/>
  <c r="N176" i="307"/>
  <c r="AD218" i="307"/>
  <c r="AE218" i="307"/>
  <c r="AF218" i="307"/>
  <c r="AG218" i="307"/>
  <c r="AH218" i="307"/>
  <c r="AI218" i="307"/>
  <c r="O171" i="307"/>
  <c r="O173" i="307"/>
  <c r="O176" i="307"/>
  <c r="AJ218" i="307"/>
  <c r="AK218" i="307"/>
  <c r="AL218" i="307"/>
  <c r="AM218" i="307"/>
  <c r="AN218" i="307"/>
  <c r="L67" i="288"/>
  <c r="AO218" i="307"/>
  <c r="AP218" i="307"/>
  <c r="P171" i="307"/>
  <c r="P173" i="307"/>
  <c r="P176" i="307"/>
  <c r="L32" i="288"/>
  <c r="AQ218" i="307"/>
  <c r="L45" i="288"/>
  <c r="L47" i="288"/>
  <c r="L56" i="288"/>
  <c r="L23" i="314"/>
  <c r="AR218" i="307"/>
  <c r="L211" i="280"/>
  <c r="L213" i="280"/>
  <c r="L216" i="280"/>
  <c r="AS218" i="307"/>
  <c r="AT218" i="307"/>
  <c r="AU218" i="307"/>
  <c r="AV218" i="307"/>
  <c r="AW218" i="307"/>
  <c r="AX218" i="307"/>
  <c r="AY218" i="307"/>
  <c r="AZ218" i="307"/>
  <c r="BA218" i="307"/>
  <c r="Q171" i="307"/>
  <c r="Q173" i="307"/>
  <c r="Q176" i="307"/>
  <c r="BB218" i="307"/>
  <c r="BC218" i="307"/>
  <c r="BD218" i="307"/>
  <c r="BE218" i="307"/>
  <c r="BE148" i="307"/>
  <c r="H153" i="307"/>
  <c r="H264" i="307"/>
  <c r="H162" i="307"/>
  <c r="H11" i="310"/>
  <c r="H218" i="307"/>
  <c r="H255" i="307"/>
  <c r="H148" i="307"/>
  <c r="H298" i="307"/>
  <c r="H203" i="280"/>
  <c r="R171" i="307"/>
  <c r="R173" i="307"/>
  <c r="R176" i="307"/>
  <c r="J45" i="277"/>
  <c r="K45" i="277"/>
  <c r="L45" i="277"/>
  <c r="M45" i="277"/>
  <c r="H45" i="277"/>
  <c r="L68" i="269"/>
  <c r="M211" i="280"/>
  <c r="M213" i="280"/>
  <c r="M216" i="280"/>
  <c r="M23" i="314"/>
  <c r="M32" i="288"/>
  <c r="M45" i="288"/>
  <c r="M47" i="288"/>
  <c r="M56" i="288"/>
  <c r="S171" i="307"/>
  <c r="S173" i="307"/>
  <c r="S176" i="307"/>
  <c r="T171" i="307"/>
  <c r="T173" i="307"/>
  <c r="T176" i="307"/>
  <c r="U171" i="307"/>
  <c r="U173" i="307"/>
  <c r="U176" i="307"/>
  <c r="N23" i="314"/>
  <c r="N47" i="288"/>
  <c r="N56" i="288"/>
  <c r="N32" i="288"/>
  <c r="N211" i="280"/>
  <c r="N213" i="280"/>
  <c r="N216" i="280"/>
  <c r="J27" i="314"/>
  <c r="W171" i="307"/>
  <c r="W173" i="307"/>
  <c r="W176" i="307"/>
  <c r="X171" i="307"/>
  <c r="X173" i="307"/>
  <c r="X176" i="307"/>
  <c r="O23" i="314"/>
  <c r="Y171" i="307"/>
  <c r="Y173" i="307"/>
  <c r="Y176" i="307"/>
  <c r="P23" i="314"/>
  <c r="Q23" i="314"/>
  <c r="R23" i="314"/>
  <c r="S23" i="314"/>
  <c r="T23" i="314"/>
  <c r="U23" i="314"/>
  <c r="V23" i="314"/>
  <c r="W23" i="314"/>
  <c r="X23" i="314"/>
  <c r="BA171" i="307"/>
  <c r="BA173" i="307"/>
  <c r="BA176" i="307"/>
  <c r="BB171" i="307"/>
  <c r="BB173" i="307"/>
  <c r="BB176" i="307"/>
  <c r="BC171" i="307"/>
  <c r="BC173" i="307"/>
  <c r="BC176" i="307"/>
  <c r="Y23" i="314"/>
  <c r="BD171" i="307"/>
  <c r="BD173" i="307"/>
  <c r="BD176" i="307"/>
  <c r="H325" i="307"/>
  <c r="H30" i="310"/>
  <c r="H342" i="307"/>
  <c r="H64" i="307"/>
  <c r="H337" i="307"/>
  <c r="H65" i="307"/>
  <c r="H31" i="310"/>
  <c r="H343" i="307"/>
  <c r="H344" i="307"/>
  <c r="H95" i="288"/>
  <c r="H346" i="307"/>
  <c r="BE171" i="307"/>
  <c r="BE173" i="307"/>
  <c r="BE176" i="307"/>
  <c r="H191" i="307"/>
  <c r="H197" i="307"/>
  <c r="H116" i="307"/>
  <c r="H297" i="307"/>
  <c r="H122" i="307"/>
  <c r="BE303" i="307"/>
  <c r="BE305" i="307"/>
  <c r="J383" i="307"/>
  <c r="K383" i="307"/>
  <c r="L383" i="307"/>
  <c r="M383" i="307"/>
  <c r="N383" i="307"/>
  <c r="O383" i="307"/>
  <c r="P383" i="307"/>
  <c r="Q383" i="307"/>
  <c r="R383" i="307"/>
  <c r="S383" i="307"/>
  <c r="T383" i="307"/>
  <c r="U383" i="307"/>
  <c r="V383" i="307"/>
  <c r="W383" i="307"/>
  <c r="X383" i="307"/>
  <c r="Y383" i="307"/>
  <c r="Z383" i="307"/>
  <c r="AA383" i="307"/>
  <c r="AB383" i="307"/>
  <c r="AC383" i="307"/>
  <c r="AD383" i="307"/>
  <c r="AE383" i="307"/>
  <c r="AF383" i="307"/>
  <c r="AG383" i="307"/>
  <c r="AH383" i="307"/>
  <c r="AI383" i="307"/>
  <c r="AJ383" i="307"/>
  <c r="AK383" i="307"/>
  <c r="AL383" i="307"/>
  <c r="AM383" i="307"/>
  <c r="AN383" i="307"/>
  <c r="AO383" i="307"/>
  <c r="AP383" i="307"/>
  <c r="AQ383" i="307"/>
  <c r="AR383" i="307"/>
  <c r="AS383" i="307"/>
  <c r="AT383" i="307"/>
  <c r="AU383" i="307"/>
  <c r="AV383" i="307"/>
  <c r="AW383" i="307"/>
  <c r="AX383" i="307"/>
  <c r="AY383" i="307"/>
  <c r="AZ383" i="307"/>
  <c r="BA383" i="307"/>
  <c r="BB383" i="307"/>
  <c r="BC383" i="307"/>
  <c r="BD383" i="307"/>
  <c r="BE383" i="307"/>
  <c r="J384" i="307"/>
  <c r="K384" i="307"/>
  <c r="L384" i="307"/>
  <c r="M384" i="307"/>
  <c r="N384" i="307"/>
  <c r="O384" i="307"/>
  <c r="P384" i="307"/>
  <c r="Q384" i="307"/>
  <c r="H384" i="307"/>
  <c r="H228" i="307"/>
  <c r="H231" i="307"/>
  <c r="H234" i="307"/>
  <c r="H350" i="307"/>
  <c r="H362" i="307"/>
  <c r="H195" i="307"/>
  <c r="H239" i="307"/>
  <c r="H198" i="307"/>
  <c r="H27" i="310"/>
  <c r="H62" i="307"/>
  <c r="H349" i="307"/>
  <c r="H92" i="288"/>
  <c r="H94" i="288"/>
  <c r="H232" i="307"/>
  <c r="H61" i="307"/>
  <c r="H241" i="307"/>
  <c r="H26" i="310"/>
  <c r="H235" i="307"/>
  <c r="H348" i="307"/>
  <c r="H299" i="307"/>
  <c r="H91" i="288"/>
  <c r="H303" i="307"/>
  <c r="H388" i="307"/>
  <c r="H383" i="307"/>
  <c r="H12" i="310"/>
  <c r="H96" i="288"/>
  <c r="H98" i="288"/>
  <c r="H236" i="307"/>
  <c r="H165" i="307"/>
  <c r="H248" i="307"/>
  <c r="K239" i="307"/>
  <c r="K241" i="307"/>
  <c r="K242" i="307"/>
  <c r="K265" i="307"/>
  <c r="L239" i="307"/>
  <c r="L241" i="307"/>
  <c r="L242" i="307"/>
  <c r="L265" i="307"/>
  <c r="M239" i="307"/>
  <c r="M241" i="307"/>
  <c r="M242" i="307"/>
  <c r="M265" i="307"/>
  <c r="N239" i="307"/>
  <c r="N241" i="307"/>
  <c r="N242" i="307"/>
  <c r="N265" i="307"/>
  <c r="O239" i="307"/>
  <c r="O241" i="307"/>
  <c r="O242" i="307"/>
  <c r="O265" i="307"/>
  <c r="P239" i="307"/>
  <c r="P241" i="307"/>
  <c r="P242" i="307"/>
  <c r="P265" i="307"/>
  <c r="Q239" i="307"/>
  <c r="Q241" i="307"/>
  <c r="Q242" i="307"/>
  <c r="Q265" i="307"/>
  <c r="R239" i="307"/>
  <c r="R241" i="307"/>
  <c r="R242" i="307"/>
  <c r="R265" i="307"/>
  <c r="S239" i="307"/>
  <c r="S241" i="307"/>
  <c r="S242" i="307"/>
  <c r="S265" i="307"/>
  <c r="T239" i="307"/>
  <c r="T241" i="307"/>
  <c r="T242" i="307"/>
  <c r="T265" i="307"/>
  <c r="U239" i="307"/>
  <c r="U241" i="307"/>
  <c r="U242" i="307"/>
  <c r="U265" i="307"/>
  <c r="V239" i="307"/>
  <c r="V241" i="307"/>
  <c r="V242" i="307"/>
  <c r="V265" i="307"/>
  <c r="W239" i="307"/>
  <c r="W241" i="307"/>
  <c r="W242" i="307"/>
  <c r="W265" i="307"/>
  <c r="X239" i="307"/>
  <c r="X241" i="307"/>
  <c r="X242" i="307"/>
  <c r="X265" i="307"/>
  <c r="Y239" i="307"/>
  <c r="Y241" i="307"/>
  <c r="Y242" i="307"/>
  <c r="Y265" i="307"/>
  <c r="Z239" i="307"/>
  <c r="Z241" i="307"/>
  <c r="Z242" i="307"/>
  <c r="Z265" i="307"/>
  <c r="AA239" i="307"/>
  <c r="AA241" i="307"/>
  <c r="AA242" i="307"/>
  <c r="AA265" i="307"/>
  <c r="AB239" i="307"/>
  <c r="AB241" i="307"/>
  <c r="AB242" i="307"/>
  <c r="AB265" i="307"/>
  <c r="AC239" i="307"/>
  <c r="AC241" i="307"/>
  <c r="AC242" i="307"/>
  <c r="AC265" i="307"/>
  <c r="AD239" i="307"/>
  <c r="AD241" i="307"/>
  <c r="AD242" i="307"/>
  <c r="AD265" i="307"/>
  <c r="AE239" i="307"/>
  <c r="AE241" i="307"/>
  <c r="AE242" i="307"/>
  <c r="AE265" i="307"/>
  <c r="AF239" i="307"/>
  <c r="AF241" i="307"/>
  <c r="AF242" i="307"/>
  <c r="AF265" i="307"/>
  <c r="AG239" i="307"/>
  <c r="AG241" i="307"/>
  <c r="AG242" i="307"/>
  <c r="AG265" i="307"/>
  <c r="AH239" i="307"/>
  <c r="AH241" i="307"/>
  <c r="AH242" i="307"/>
  <c r="AH265" i="307"/>
  <c r="AI239" i="307"/>
  <c r="AI241" i="307"/>
  <c r="AI242" i="307"/>
  <c r="AI265" i="307"/>
  <c r="AJ239" i="307"/>
  <c r="AJ241" i="307"/>
  <c r="AJ242" i="307"/>
  <c r="AJ265" i="307"/>
  <c r="AK239" i="307"/>
  <c r="AK241" i="307"/>
  <c r="AK242" i="307"/>
  <c r="AK265" i="307"/>
  <c r="AL239" i="307"/>
  <c r="AL241" i="307"/>
  <c r="AL242" i="307"/>
  <c r="AL265" i="307"/>
  <c r="AM239" i="307"/>
  <c r="AM241" i="307"/>
  <c r="AM242" i="307"/>
  <c r="AM265" i="307"/>
  <c r="AN239" i="307"/>
  <c r="AN241" i="307"/>
  <c r="AN242" i="307"/>
  <c r="AN265" i="307"/>
  <c r="AO239" i="307"/>
  <c r="AO241" i="307"/>
  <c r="AO242" i="307"/>
  <c r="AO265" i="307"/>
  <c r="AP239" i="307"/>
  <c r="AP241" i="307"/>
  <c r="AP242" i="307"/>
  <c r="AP265" i="307"/>
  <c r="AQ239" i="307"/>
  <c r="AQ241" i="307"/>
  <c r="AQ242" i="307"/>
  <c r="AQ265" i="307"/>
  <c r="AR239" i="307"/>
  <c r="AR241" i="307"/>
  <c r="AR242" i="307"/>
  <c r="AR265" i="307"/>
  <c r="AS239" i="307"/>
  <c r="AS241" i="307"/>
  <c r="AS242" i="307"/>
  <c r="AS265" i="307"/>
  <c r="AT239" i="307"/>
  <c r="AT241" i="307"/>
  <c r="AT242" i="307"/>
  <c r="AT265" i="307"/>
  <c r="AU239" i="307"/>
  <c r="AU241" i="307"/>
  <c r="AU242" i="307"/>
  <c r="AU265" i="307"/>
  <c r="AV239" i="307"/>
  <c r="AV241" i="307"/>
  <c r="AV242" i="307"/>
  <c r="AV265" i="307"/>
  <c r="AW239" i="307"/>
  <c r="AW241" i="307"/>
  <c r="AW242" i="307"/>
  <c r="AW265" i="307"/>
  <c r="AX239" i="307"/>
  <c r="AX241" i="307"/>
  <c r="AX242" i="307"/>
  <c r="AX265" i="307"/>
  <c r="AY239" i="307"/>
  <c r="AY241" i="307"/>
  <c r="AY242" i="307"/>
  <c r="AY265" i="307"/>
  <c r="AZ239" i="307"/>
  <c r="AZ241" i="307"/>
  <c r="AZ242" i="307"/>
  <c r="AZ265" i="307"/>
  <c r="BA239" i="307"/>
  <c r="BA241" i="307"/>
  <c r="BA242" i="307"/>
  <c r="BA265" i="307"/>
  <c r="BB239" i="307"/>
  <c r="BB241" i="307"/>
  <c r="BB242" i="307"/>
  <c r="BB265" i="307"/>
  <c r="BC239" i="307"/>
  <c r="BC241" i="307"/>
  <c r="BC242" i="307"/>
  <c r="BC265" i="307"/>
  <c r="BD239" i="307"/>
  <c r="BD241" i="307"/>
  <c r="BD242" i="307"/>
  <c r="BD265" i="307"/>
  <c r="BE239" i="307"/>
  <c r="BE241" i="307"/>
  <c r="BE242" i="307"/>
  <c r="BE265" i="307"/>
  <c r="J271" i="307"/>
  <c r="K271" i="307"/>
  <c r="L271" i="307"/>
  <c r="M271" i="307"/>
  <c r="N271" i="307"/>
  <c r="O271" i="307"/>
  <c r="P271" i="307"/>
  <c r="Q271" i="307"/>
  <c r="H271" i="307"/>
  <c r="H242" i="307"/>
  <c r="H265" i="307"/>
  <c r="H199" i="307"/>
  <c r="H246" i="307"/>
  <c r="H163" i="307"/>
  <c r="F90" i="280"/>
  <c r="F92" i="280"/>
  <c r="F94" i="280"/>
  <c r="U95" i="280"/>
  <c r="U97" i="280"/>
  <c r="U102" i="280"/>
  <c r="T95" i="280"/>
  <c r="T97" i="280"/>
  <c r="T102" i="280"/>
  <c r="O95" i="280"/>
  <c r="O97" i="280"/>
  <c r="O102" i="280"/>
  <c r="P95" i="280"/>
  <c r="P97" i="280"/>
  <c r="P102" i="280"/>
  <c r="S95" i="280"/>
  <c r="S97" i="280"/>
  <c r="S102" i="280"/>
  <c r="W95" i="280"/>
  <c r="W97" i="280"/>
  <c r="W102" i="280"/>
  <c r="V95" i="280"/>
  <c r="V97" i="280"/>
  <c r="V102" i="280"/>
  <c r="N95" i="280"/>
  <c r="N97" i="280"/>
  <c r="N102" i="280"/>
  <c r="Q95" i="280"/>
  <c r="Q97" i="280"/>
  <c r="Q102" i="280"/>
  <c r="R95" i="280"/>
  <c r="R97" i="280"/>
  <c r="R102" i="280"/>
  <c r="Y95" i="280"/>
  <c r="Y97" i="280"/>
  <c r="Y102" i="280"/>
  <c r="X95" i="280"/>
  <c r="X97" i="280"/>
  <c r="X102" i="280"/>
  <c r="L95" i="280"/>
  <c r="L97" i="280"/>
  <c r="L102" i="280"/>
  <c r="K95" i="280"/>
  <c r="K97" i="280"/>
  <c r="K102" i="280"/>
  <c r="J97" i="280"/>
  <c r="J102" i="280"/>
  <c r="M95" i="280"/>
  <c r="M97" i="280"/>
  <c r="M102" i="280"/>
  <c r="F117" i="288"/>
  <c r="R118" i="288"/>
  <c r="R120" i="288"/>
  <c r="R122" i="288"/>
  <c r="S118" i="288"/>
  <c r="S120" i="288"/>
  <c r="S122" i="288"/>
  <c r="T118" i="288"/>
  <c r="T120" i="288"/>
  <c r="T122" i="288"/>
  <c r="U118" i="288"/>
  <c r="U120" i="288"/>
  <c r="U122" i="288"/>
  <c r="V118" i="288"/>
  <c r="V120" i="288"/>
  <c r="V122" i="288"/>
  <c r="W118" i="288"/>
  <c r="W120" i="288"/>
  <c r="W122" i="288"/>
  <c r="X118" i="288"/>
  <c r="X120" i="288"/>
  <c r="X122" i="288"/>
  <c r="Y118" i="288"/>
  <c r="Y120" i="288"/>
  <c r="Y122" i="288"/>
  <c r="J120" i="288"/>
  <c r="J122" i="288"/>
  <c r="K118" i="288"/>
  <c r="K120" i="288"/>
  <c r="K122" i="288"/>
  <c r="L118" i="288"/>
  <c r="L120" i="288"/>
  <c r="L122" i="288"/>
  <c r="M118" i="288"/>
  <c r="M120" i="288"/>
  <c r="M122" i="288"/>
  <c r="N118" i="288"/>
  <c r="N120" i="288"/>
  <c r="N122" i="288"/>
  <c r="O118" i="288"/>
  <c r="O120" i="288"/>
  <c r="O122" i="288"/>
  <c r="P118" i="288"/>
  <c r="P120" i="288"/>
  <c r="P122" i="288"/>
  <c r="Q118" i="288"/>
  <c r="Q120" i="288"/>
  <c r="Q122" i="288"/>
  <c r="H108" i="280"/>
  <c r="H363" i="307"/>
  <c r="H34" i="285"/>
  <c r="J47" i="277"/>
  <c r="K47" i="277"/>
  <c r="L47" i="277"/>
  <c r="M47" i="277"/>
  <c r="H47" i="277"/>
  <c r="K243" i="307"/>
  <c r="K266" i="307"/>
  <c r="L243" i="307"/>
  <c r="L266" i="307"/>
  <c r="M243" i="307"/>
  <c r="M266" i="307"/>
  <c r="N243" i="307"/>
  <c r="N266" i="307"/>
  <c r="O243" i="307"/>
  <c r="O266" i="307"/>
  <c r="P243" i="307"/>
  <c r="P266" i="307"/>
  <c r="Q243" i="307"/>
  <c r="Q266" i="307"/>
  <c r="R243" i="307"/>
  <c r="R266" i="307"/>
  <c r="S243" i="307"/>
  <c r="S266" i="307"/>
  <c r="T243" i="307"/>
  <c r="T266" i="307"/>
  <c r="U243" i="307"/>
  <c r="U266" i="307"/>
  <c r="V243" i="307"/>
  <c r="V266" i="307"/>
  <c r="W243" i="307"/>
  <c r="W266" i="307"/>
  <c r="X243" i="307"/>
  <c r="X266" i="307"/>
  <c r="Y243" i="307"/>
  <c r="Y266" i="307"/>
  <c r="Z243" i="307"/>
  <c r="Z266" i="307"/>
  <c r="AA243" i="307"/>
  <c r="AA266" i="307"/>
  <c r="AB243" i="307"/>
  <c r="AB266" i="307"/>
  <c r="AC243" i="307"/>
  <c r="AC266" i="307"/>
  <c r="AD243" i="307"/>
  <c r="AD266" i="307"/>
  <c r="AE243" i="307"/>
  <c r="AE266" i="307"/>
  <c r="AF243" i="307"/>
  <c r="AF266" i="307"/>
  <c r="AG243" i="307"/>
  <c r="AG266" i="307"/>
  <c r="AH243" i="307"/>
  <c r="AH266" i="307"/>
  <c r="AI243" i="307"/>
  <c r="AI266" i="307"/>
  <c r="AJ243" i="307"/>
  <c r="AJ266" i="307"/>
  <c r="AK243" i="307"/>
  <c r="AK266" i="307"/>
  <c r="AL243" i="307"/>
  <c r="AL266" i="307"/>
  <c r="AM243" i="307"/>
  <c r="AM266" i="307"/>
  <c r="AN243" i="307"/>
  <c r="AN266" i="307"/>
  <c r="AO243" i="307"/>
  <c r="AO266" i="307"/>
  <c r="AP243" i="307"/>
  <c r="AP266" i="307"/>
  <c r="AQ243" i="307"/>
  <c r="AQ266" i="307"/>
  <c r="AR243" i="307"/>
  <c r="AR266" i="307"/>
  <c r="AS243" i="307"/>
  <c r="AS266" i="307"/>
  <c r="AT243" i="307"/>
  <c r="AT266" i="307"/>
  <c r="AU243" i="307"/>
  <c r="AU266" i="307"/>
  <c r="AV243" i="307"/>
  <c r="AV266" i="307"/>
  <c r="AW243" i="307"/>
  <c r="AW266" i="307"/>
  <c r="AX243" i="307"/>
  <c r="AX266" i="307"/>
  <c r="AY243" i="307"/>
  <c r="AY266" i="307"/>
  <c r="AZ243" i="307"/>
  <c r="AZ266" i="307"/>
  <c r="BA243" i="307"/>
  <c r="BA266" i="307"/>
  <c r="BB243" i="307"/>
  <c r="BB266" i="307"/>
  <c r="BC243" i="307"/>
  <c r="BC266" i="307"/>
  <c r="BD243" i="307"/>
  <c r="BD266" i="307"/>
  <c r="BE243" i="307"/>
  <c r="BE266" i="307"/>
  <c r="J272" i="307"/>
  <c r="K272" i="307"/>
  <c r="L272" i="307"/>
  <c r="M272" i="307"/>
  <c r="N272" i="307"/>
  <c r="O272" i="307"/>
  <c r="P272" i="307"/>
  <c r="Q272" i="307"/>
  <c r="H272" i="307"/>
  <c r="H243" i="307"/>
  <c r="H266" i="307"/>
  <c r="L70" i="269"/>
  <c r="H77" i="280"/>
  <c r="H100" i="280"/>
  <c r="Z95" i="280"/>
  <c r="Z97" i="280"/>
  <c r="Z102" i="280"/>
  <c r="H249" i="307"/>
  <c r="H373" i="307"/>
  <c r="H256" i="307"/>
  <c r="H267" i="307"/>
  <c r="F156" i="307"/>
  <c r="F154" i="307"/>
  <c r="F157" i="307"/>
  <c r="F158" i="307"/>
  <c r="F199" i="280"/>
  <c r="H374" i="307"/>
  <c r="H35" i="285"/>
  <c r="BE162" i="307"/>
  <c r="BE163" i="307"/>
  <c r="BE165" i="307"/>
  <c r="BE166" i="307"/>
  <c r="BE167" i="307"/>
  <c r="H273" i="307"/>
  <c r="H204" i="280"/>
  <c r="L63" i="269"/>
  <c r="J40" i="277"/>
  <c r="K40" i="277"/>
  <c r="L40" i="277"/>
  <c r="M40" i="277"/>
  <c r="H40" i="277"/>
  <c r="H119" i="307"/>
  <c r="H121" i="307"/>
  <c r="H258" i="307"/>
  <c r="H28" i="310"/>
  <c r="H118" i="307"/>
  <c r="H166" i="307"/>
  <c r="H268" i="307"/>
  <c r="H274" i="307"/>
  <c r="H194" i="280"/>
  <c r="Z118" i="288"/>
  <c r="Z120" i="288"/>
  <c r="Z122" i="288"/>
  <c r="BE127" i="307"/>
  <c r="BE128" i="307"/>
  <c r="F124" i="307"/>
  <c r="Z23" i="314"/>
  <c r="H30" i="285"/>
  <c r="H36" i="285"/>
  <c r="H123" i="307"/>
  <c r="H127" i="307"/>
  <c r="H10" i="310"/>
  <c r="H378" i="307"/>
  <c r="H288" i="307"/>
  <c r="H290" i="307"/>
  <c r="H16" i="288"/>
  <c r="H379" i="307"/>
  <c r="H180" i="280"/>
  <c r="H142" i="280"/>
  <c r="AA95" i="280"/>
  <c r="AA97" i="280"/>
  <c r="AA102" i="280"/>
  <c r="L38" i="269"/>
  <c r="AA118" i="288"/>
  <c r="AA120" i="288"/>
  <c r="AA122" i="288"/>
  <c r="J15" i="277"/>
  <c r="K15" i="277"/>
  <c r="L15" i="277"/>
  <c r="M15" i="277"/>
  <c r="N15" i="277"/>
  <c r="O15" i="277"/>
  <c r="P15" i="277"/>
  <c r="Q15" i="277"/>
  <c r="R15" i="277"/>
  <c r="S15" i="277"/>
  <c r="T15" i="277"/>
  <c r="U15" i="277"/>
  <c r="V15" i="277"/>
  <c r="W15" i="277"/>
  <c r="X15" i="277"/>
  <c r="Y15" i="277"/>
  <c r="Z15" i="277"/>
  <c r="AA15" i="277"/>
  <c r="AB15" i="277"/>
  <c r="AC15" i="277"/>
  <c r="AD15" i="277"/>
  <c r="AE15" i="277"/>
  <c r="AF15" i="277"/>
  <c r="AG15" i="277"/>
  <c r="AH15" i="277"/>
  <c r="AI15" i="277"/>
  <c r="AJ15" i="277"/>
  <c r="AK15" i="277"/>
  <c r="AL15" i="277"/>
  <c r="AM15" i="277"/>
  <c r="AN15" i="277"/>
  <c r="AO15" i="277"/>
  <c r="AP15" i="277"/>
  <c r="AQ15" i="277"/>
  <c r="AR15" i="277"/>
  <c r="AS15" i="277"/>
  <c r="AT15" i="277"/>
  <c r="AU15" i="277"/>
  <c r="AV15" i="277"/>
  <c r="AW15" i="277"/>
  <c r="AX15" i="277"/>
  <c r="AY15" i="277"/>
  <c r="AZ15" i="277"/>
  <c r="BA15" i="277"/>
  <c r="BB15" i="277"/>
  <c r="H15" i="277"/>
  <c r="AA23" i="314"/>
  <c r="J16" i="277"/>
  <c r="K16" i="277"/>
  <c r="L16" i="277"/>
  <c r="M16" i="277"/>
  <c r="N16" i="277"/>
  <c r="O16" i="277"/>
  <c r="P16" i="277"/>
  <c r="Q16" i="277"/>
  <c r="R16" i="277"/>
  <c r="S16" i="277"/>
  <c r="T16" i="277"/>
  <c r="U16" i="277"/>
  <c r="V16" i="277"/>
  <c r="W16" i="277"/>
  <c r="X16" i="277"/>
  <c r="Y16" i="277"/>
  <c r="Z16" i="277"/>
  <c r="AA16" i="277"/>
  <c r="AB16" i="277"/>
  <c r="AC16" i="277"/>
  <c r="AD16" i="277"/>
  <c r="AE16" i="277"/>
  <c r="AF16" i="277"/>
  <c r="AG16" i="277"/>
  <c r="AH16" i="277"/>
  <c r="AI16" i="277"/>
  <c r="AJ16" i="277"/>
  <c r="AK16" i="277"/>
  <c r="AL16" i="277"/>
  <c r="AM16" i="277"/>
  <c r="AN16" i="277"/>
  <c r="AO16" i="277"/>
  <c r="AP16" i="277"/>
  <c r="AQ16" i="277"/>
  <c r="AR16" i="277"/>
  <c r="AS16" i="277"/>
  <c r="AT16" i="277"/>
  <c r="AU16" i="277"/>
  <c r="AV16" i="277"/>
  <c r="AW16" i="277"/>
  <c r="AX16" i="277"/>
  <c r="AY16" i="277"/>
  <c r="AZ16" i="277"/>
  <c r="BA16" i="277"/>
  <c r="BB16" i="277"/>
  <c r="H16" i="277"/>
  <c r="L39" i="269"/>
  <c r="AB95" i="280"/>
  <c r="AB97" i="280"/>
  <c r="AB102" i="280"/>
  <c r="AB118" i="288"/>
  <c r="AB120" i="288"/>
  <c r="AB122" i="288"/>
  <c r="AB23" i="314"/>
  <c r="AC95" i="280"/>
  <c r="AC97" i="280"/>
  <c r="AC102" i="280"/>
  <c r="AC118" i="288"/>
  <c r="AC120" i="288"/>
  <c r="AC122" i="288"/>
  <c r="AC23" i="314"/>
  <c r="AD95" i="280"/>
  <c r="AD97" i="280"/>
  <c r="AD102" i="280"/>
  <c r="AD118" i="288"/>
  <c r="AD120" i="288"/>
  <c r="AD122" i="288"/>
  <c r="AD23" i="314"/>
  <c r="AE95" i="280"/>
  <c r="AE97" i="280"/>
  <c r="AE102" i="280"/>
  <c r="AE118" i="288"/>
  <c r="AE120" i="288"/>
  <c r="AE122" i="288"/>
  <c r="AE23" i="314"/>
  <c r="AF95" i="280"/>
  <c r="AF97" i="280"/>
  <c r="AF102" i="280"/>
  <c r="AF118" i="288"/>
  <c r="AF120" i="288"/>
  <c r="AF122" i="288"/>
  <c r="AF23" i="314"/>
  <c r="AG95" i="280"/>
  <c r="AG97" i="280"/>
  <c r="AG102" i="280"/>
  <c r="AG118" i="288"/>
  <c r="AG120" i="288"/>
  <c r="AG122" i="288"/>
  <c r="AG23" i="314"/>
  <c r="AH95" i="280"/>
  <c r="AH97" i="280"/>
  <c r="AH102" i="280"/>
  <c r="AH118" i="288"/>
  <c r="AH120" i="288"/>
  <c r="AH122" i="288"/>
  <c r="AH23" i="314"/>
  <c r="AI95" i="280"/>
  <c r="AI97" i="280"/>
  <c r="AI102" i="280"/>
  <c r="AI23" i="314"/>
  <c r="AI118" i="288"/>
  <c r="AI120" i="288"/>
  <c r="AI122" i="288"/>
  <c r="AJ95" i="280"/>
  <c r="AJ97" i="280"/>
  <c r="AJ102" i="280"/>
  <c r="AJ118" i="288"/>
  <c r="AJ120" i="288"/>
  <c r="AJ122" i="288"/>
  <c r="AJ23" i="314"/>
  <c r="AK95" i="280"/>
  <c r="AK97" i="280"/>
  <c r="AK102" i="280"/>
  <c r="AK23" i="314"/>
  <c r="AK118" i="288"/>
  <c r="AK120" i="288"/>
  <c r="AK122" i="288"/>
  <c r="AL95" i="280"/>
  <c r="AL97" i="280"/>
  <c r="AL102" i="280"/>
  <c r="AL23" i="314"/>
  <c r="AL118" i="288"/>
  <c r="AL120" i="288"/>
  <c r="AL122" i="288"/>
  <c r="AM95" i="280"/>
  <c r="AM97" i="280"/>
  <c r="AM102" i="280"/>
  <c r="AM118" i="288"/>
  <c r="AM120" i="288"/>
  <c r="AM122" i="288"/>
  <c r="AM23" i="314"/>
  <c r="AN95" i="280"/>
  <c r="AN97" i="280"/>
  <c r="AN102" i="280"/>
  <c r="AN118" i="288"/>
  <c r="AN120" i="288"/>
  <c r="AN122" i="288"/>
  <c r="AN23" i="314"/>
  <c r="AO95" i="280"/>
  <c r="AO97" i="280"/>
  <c r="AO102" i="280"/>
  <c r="AO118" i="288"/>
  <c r="AO120" i="288"/>
  <c r="AO122" i="288"/>
  <c r="AO23" i="314"/>
  <c r="AP95" i="280"/>
  <c r="AP97" i="280"/>
  <c r="AP102" i="280"/>
  <c r="AP118" i="288"/>
  <c r="AP120" i="288"/>
  <c r="AP122" i="288"/>
  <c r="AP23" i="314"/>
  <c r="AQ95" i="280"/>
  <c r="AQ97" i="280"/>
  <c r="AQ102" i="280"/>
  <c r="AQ118" i="288"/>
  <c r="AQ120" i="288"/>
  <c r="AQ122" i="288"/>
  <c r="AQ23" i="314"/>
  <c r="AR95" i="280"/>
  <c r="AR97" i="280"/>
  <c r="AR102" i="280"/>
  <c r="AR118" i="288"/>
  <c r="AR120" i="288"/>
  <c r="AR122" i="288"/>
  <c r="AR23" i="314"/>
  <c r="AS95" i="280"/>
  <c r="AS97" i="280"/>
  <c r="AS102" i="280"/>
  <c r="AS118" i="288"/>
  <c r="AS120" i="288"/>
  <c r="AS122" i="288"/>
  <c r="AS23" i="314"/>
  <c r="AT95" i="280"/>
  <c r="AT97" i="280"/>
  <c r="AT102" i="280"/>
  <c r="AT23" i="314"/>
  <c r="AT118" i="288"/>
  <c r="AT120" i="288"/>
  <c r="AT122" i="288"/>
  <c r="AU95" i="280"/>
  <c r="AU97" i="280"/>
  <c r="AU102" i="280"/>
  <c r="AU118" i="288"/>
  <c r="AU120" i="288"/>
  <c r="AU122" i="288"/>
  <c r="AU23" i="314"/>
  <c r="AV95" i="280"/>
  <c r="AV97" i="280"/>
  <c r="AV102" i="280"/>
  <c r="AV118" i="288"/>
  <c r="AV120" i="288"/>
  <c r="AV122" i="288"/>
  <c r="AV23" i="314"/>
  <c r="AW95" i="280"/>
  <c r="AW97" i="280"/>
  <c r="AW102" i="280"/>
  <c r="AW118" i="288"/>
  <c r="AW120" i="288"/>
  <c r="AW122" i="288"/>
  <c r="AW23" i="314"/>
  <c r="AX95" i="280"/>
  <c r="AX97" i="280"/>
  <c r="AX102" i="280"/>
  <c r="AX118" i="288"/>
  <c r="AX120" i="288"/>
  <c r="AX122" i="288"/>
  <c r="AX23" i="314"/>
  <c r="AY95" i="280"/>
  <c r="AY97" i="280"/>
  <c r="AY102" i="280"/>
  <c r="AY67" i="288"/>
  <c r="AY23" i="314"/>
  <c r="AY118" i="288"/>
  <c r="AY120" i="288"/>
  <c r="AY122" i="288"/>
  <c r="AZ67" i="288"/>
  <c r="AZ95" i="280"/>
  <c r="AZ97" i="280"/>
  <c r="AZ102" i="280"/>
  <c r="AZ118" i="288"/>
  <c r="AZ120" i="288"/>
  <c r="AZ122" i="288"/>
  <c r="AZ23" i="314"/>
  <c r="BA95" i="280"/>
  <c r="BA97" i="280"/>
  <c r="BA102" i="280"/>
  <c r="BA67" i="288"/>
  <c r="BA23" i="314"/>
  <c r="BA118" i="288"/>
  <c r="BA120" i="288"/>
  <c r="BA122" i="288"/>
  <c r="BB95" i="280"/>
  <c r="BB97" i="280"/>
  <c r="BB102" i="280"/>
  <c r="BB67" i="288"/>
  <c r="BB118" i="288"/>
  <c r="BB120" i="288"/>
  <c r="BB122" i="288"/>
  <c r="BB23" i="314"/>
  <c r="BC67" i="288"/>
  <c r="BC95" i="280"/>
  <c r="BC97" i="280"/>
  <c r="BC102" i="280"/>
  <c r="BC118" i="288"/>
  <c r="BC120" i="288"/>
  <c r="BC122" i="288"/>
  <c r="BC23" i="314"/>
  <c r="BD95" i="280"/>
  <c r="BD97" i="280"/>
  <c r="BD102" i="280"/>
  <c r="BD67" i="288"/>
  <c r="BD118" i="288"/>
  <c r="BD120" i="288"/>
  <c r="BD122" i="288"/>
  <c r="BD23" i="314"/>
  <c r="BE67" i="288"/>
  <c r="BE95" i="280"/>
  <c r="BE97" i="280"/>
  <c r="BE102" i="280"/>
  <c r="BE118" i="288"/>
  <c r="BE120" i="288"/>
  <c r="BE122" i="288"/>
  <c r="BE23" i="314"/>
  <c r="BF67" i="288"/>
  <c r="BF95" i="280"/>
  <c r="BF97" i="280"/>
  <c r="BF102" i="280"/>
  <c r="BF23" i="314"/>
  <c r="BF118" i="288"/>
  <c r="BF120" i="288"/>
  <c r="BF122" i="288"/>
  <c r="BG67" i="288"/>
  <c r="BG95" i="280"/>
  <c r="BG97" i="280"/>
  <c r="BG102" i="280"/>
  <c r="BG23" i="314"/>
  <c r="BG118" i="288"/>
  <c r="BG120" i="288"/>
  <c r="BG122" i="288"/>
  <c r="BH67" i="288"/>
  <c r="BH95" i="280"/>
  <c r="BH97" i="280"/>
  <c r="BH102" i="280"/>
  <c r="BH118" i="288"/>
  <c r="BH120" i="288"/>
  <c r="BH122" i="288"/>
  <c r="BH23" i="314"/>
  <c r="BI95" i="280"/>
  <c r="BI97" i="280"/>
  <c r="BI102" i="280"/>
  <c r="BI67" i="288"/>
  <c r="BI23" i="314"/>
  <c r="BI118" i="288"/>
  <c r="BI120" i="288"/>
  <c r="BI122" i="288"/>
  <c r="BJ67" i="288"/>
  <c r="BJ95" i="280"/>
  <c r="BJ97" i="280"/>
  <c r="BJ102" i="280"/>
  <c r="BJ118" i="288"/>
  <c r="BJ120" i="288"/>
  <c r="BJ122" i="288"/>
  <c r="BJ23" i="314"/>
  <c r="BK95" i="280"/>
  <c r="BK97" i="280"/>
  <c r="BK102" i="280"/>
  <c r="BK67" i="288"/>
  <c r="BK118" i="288"/>
  <c r="BK120" i="288"/>
  <c r="BK122" i="288"/>
  <c r="BK23" i="314"/>
  <c r="BL67" i="288"/>
  <c r="BL95" i="280"/>
  <c r="BL97" i="280"/>
  <c r="BL102" i="280"/>
  <c r="BL118" i="288"/>
  <c r="BL120" i="288"/>
  <c r="BL122" i="288"/>
  <c r="BL23" i="314"/>
  <c r="BM95" i="280"/>
  <c r="BM97" i="280"/>
  <c r="BM102" i="280"/>
  <c r="BM67" i="288"/>
  <c r="BM118" i="288"/>
  <c r="BM120" i="288"/>
  <c r="BM122" i="288"/>
  <c r="BM23" i="314"/>
  <c r="BN95" i="280"/>
  <c r="BN97" i="280"/>
  <c r="BN102" i="280"/>
  <c r="BN67" i="288"/>
  <c r="BN118" i="288"/>
  <c r="BN120" i="288"/>
  <c r="BN122" i="288"/>
  <c r="BN23" i="314"/>
  <c r="BO95" i="280"/>
  <c r="BO97" i="280"/>
  <c r="BO102" i="280"/>
  <c r="BO67" i="288"/>
  <c r="BO118" i="288"/>
  <c r="BO120" i="288"/>
  <c r="BO122" i="288"/>
  <c r="BO23" i="314"/>
  <c r="BP67" i="288"/>
  <c r="BP95" i="280"/>
  <c r="BP97" i="280"/>
  <c r="BP102" i="280"/>
  <c r="BP118" i="288"/>
  <c r="BP120" i="288"/>
  <c r="BP122" i="288"/>
  <c r="BP23" i="314"/>
  <c r="BQ95" i="280"/>
  <c r="BQ97" i="280"/>
  <c r="BQ102" i="280"/>
  <c r="BQ67" i="288"/>
  <c r="BQ118" i="288"/>
  <c r="BQ120" i="288"/>
  <c r="BQ122" i="288"/>
  <c r="BQ23" i="314"/>
  <c r="GJ33" i="282"/>
  <c r="GJ34" i="282"/>
  <c r="H22" i="282"/>
  <c r="H33" i="282"/>
  <c r="H44" i="282"/>
  <c r="BR67" i="288"/>
  <c r="BR95" i="280"/>
  <c r="BR97" i="280"/>
  <c r="BR102" i="280"/>
  <c r="BR118" i="288"/>
  <c r="BR120" i="288"/>
  <c r="BR122" i="288"/>
  <c r="BR23" i="314"/>
  <c r="BS95" i="280"/>
  <c r="BS97" i="280"/>
  <c r="BS102" i="280"/>
  <c r="BS67" i="288"/>
  <c r="BS118" i="288"/>
  <c r="BS120" i="288"/>
  <c r="BS122" i="288"/>
  <c r="BS23" i="314"/>
  <c r="BT95" i="280"/>
  <c r="BT97" i="280"/>
  <c r="BT102" i="280"/>
  <c r="BT67" i="288"/>
  <c r="BT118" i="288"/>
  <c r="BT120" i="288"/>
  <c r="BT122" i="288"/>
  <c r="BT23" i="314"/>
  <c r="BU95" i="280"/>
  <c r="BU97" i="280"/>
  <c r="BU102" i="280"/>
  <c r="BU67" i="288"/>
  <c r="BU23" i="314"/>
  <c r="BU118" i="288"/>
  <c r="BU120" i="288"/>
  <c r="BU122" i="288"/>
  <c r="BV95" i="280"/>
  <c r="BV97" i="280"/>
  <c r="BV102" i="280"/>
  <c r="BV67" i="288"/>
  <c r="BV118" i="288"/>
  <c r="BV120" i="288"/>
  <c r="BV122" i="288"/>
  <c r="BV23" i="314"/>
  <c r="BW67" i="288"/>
  <c r="BW95" i="280"/>
  <c r="BW97" i="280"/>
  <c r="BW102" i="280"/>
  <c r="BW118" i="288"/>
  <c r="BW120" i="288"/>
  <c r="BW122" i="288"/>
  <c r="BW23" i="314"/>
  <c r="BX67" i="288"/>
  <c r="BX95" i="280"/>
  <c r="BX97" i="280"/>
  <c r="BX102" i="280"/>
  <c r="BX118" i="288"/>
  <c r="BX120" i="288"/>
  <c r="BX122" i="288"/>
  <c r="BX23" i="314"/>
  <c r="BY95" i="280"/>
  <c r="BY97" i="280"/>
  <c r="BY102" i="280"/>
  <c r="BY67" i="288"/>
  <c r="BY118" i="288"/>
  <c r="BY120" i="288"/>
  <c r="BY122" i="288"/>
  <c r="BY23" i="314"/>
  <c r="BZ67" i="288"/>
  <c r="BZ95" i="280"/>
  <c r="BZ97" i="280"/>
  <c r="BZ102" i="280"/>
  <c r="BZ118" i="288"/>
  <c r="BZ120" i="288"/>
  <c r="BZ122" i="288"/>
  <c r="BZ23" i="314"/>
  <c r="CA95" i="280"/>
  <c r="CA97" i="280"/>
  <c r="CA102" i="280"/>
  <c r="CA67" i="288"/>
  <c r="CA118" i="288"/>
  <c r="CA120" i="288"/>
  <c r="CA122" i="288"/>
  <c r="CA23" i="314"/>
  <c r="CB95" i="280"/>
  <c r="CB97" i="280"/>
  <c r="CB102" i="280"/>
  <c r="CB67" i="288"/>
  <c r="CB118" i="288"/>
  <c r="CB120" i="288"/>
  <c r="CB122" i="288"/>
  <c r="CB23" i="314"/>
  <c r="CC95" i="280"/>
  <c r="CC97" i="280"/>
  <c r="CC102" i="280"/>
  <c r="CC67" i="288"/>
  <c r="CC118" i="288"/>
  <c r="CC120" i="288"/>
  <c r="CC122" i="288"/>
  <c r="CC23" i="314"/>
  <c r="CD95" i="280"/>
  <c r="CD97" i="280"/>
  <c r="CD102" i="280"/>
  <c r="CD67" i="288"/>
  <c r="CD23" i="314"/>
  <c r="CD118" i="288"/>
  <c r="CD120" i="288"/>
  <c r="CD122" i="288"/>
  <c r="CE95" i="280"/>
  <c r="CE97" i="280"/>
  <c r="CE102" i="280"/>
  <c r="CE67" i="288"/>
  <c r="CE118" i="288"/>
  <c r="CE120" i="288"/>
  <c r="CE122" i="288"/>
  <c r="CE23" i="314"/>
  <c r="CF95" i="280"/>
  <c r="CF97" i="280"/>
  <c r="CF102" i="280"/>
  <c r="CF67" i="288"/>
  <c r="CF118" i="288"/>
  <c r="CF120" i="288"/>
  <c r="CF122" i="288"/>
  <c r="CF23" i="314"/>
  <c r="CG95" i="280"/>
  <c r="CG97" i="280"/>
  <c r="CG102" i="280"/>
  <c r="CG67" i="288"/>
  <c r="CG118" i="288"/>
  <c r="CG120" i="288"/>
  <c r="CG122" i="288"/>
  <c r="CG23" i="314"/>
  <c r="CH67" i="288"/>
  <c r="CH95" i="280"/>
  <c r="CH97" i="280"/>
  <c r="CH102" i="280"/>
  <c r="CH118" i="288"/>
  <c r="CH120" i="288"/>
  <c r="CH122" i="288"/>
  <c r="CH23" i="314"/>
  <c r="CI95" i="280"/>
  <c r="CI97" i="280"/>
  <c r="CI102" i="280"/>
  <c r="CI67" i="288"/>
  <c r="CI23" i="314"/>
  <c r="CI118" i="288"/>
  <c r="CI120" i="288"/>
  <c r="CI122" i="288"/>
  <c r="CJ67" i="288"/>
  <c r="CJ95" i="280"/>
  <c r="CJ97" i="280"/>
  <c r="CJ102" i="280"/>
  <c r="CJ118" i="288"/>
  <c r="CJ120" i="288"/>
  <c r="CJ122" i="288"/>
  <c r="CJ23" i="314"/>
  <c r="CK95" i="280"/>
  <c r="CK97" i="280"/>
  <c r="CK102" i="280"/>
  <c r="CK67" i="288"/>
  <c r="CK118" i="288"/>
  <c r="CK120" i="288"/>
  <c r="CK122" i="288"/>
  <c r="CK23" i="314"/>
  <c r="CL67" i="288"/>
  <c r="CL95" i="280"/>
  <c r="CL97" i="280"/>
  <c r="CL102" i="280"/>
  <c r="CL118" i="288"/>
  <c r="CL120" i="288"/>
  <c r="CL122" i="288"/>
  <c r="CL23" i="314"/>
  <c r="CM95" i="280"/>
  <c r="CM97" i="280"/>
  <c r="CM102" i="280"/>
  <c r="CM67" i="288"/>
  <c r="CM23" i="314"/>
  <c r="CM118" i="288"/>
  <c r="CM120" i="288"/>
  <c r="CM122" i="288"/>
  <c r="CN95" i="280"/>
  <c r="CN97" i="280"/>
  <c r="CN102" i="280"/>
  <c r="CN67" i="288"/>
  <c r="CN118" i="288"/>
  <c r="CN120" i="288"/>
  <c r="CN122" i="288"/>
  <c r="CN23" i="314"/>
  <c r="CO95" i="280"/>
  <c r="CO97" i="280"/>
  <c r="CO102" i="280"/>
  <c r="CO67" i="288"/>
  <c r="CO118" i="288"/>
  <c r="CO120" i="288"/>
  <c r="CO122" i="288"/>
  <c r="CO23" i="314"/>
  <c r="CP67" i="288"/>
  <c r="CP95" i="280"/>
  <c r="CP97" i="280"/>
  <c r="CP102" i="280"/>
  <c r="CP118" i="288"/>
  <c r="CP120" i="288"/>
  <c r="CP122" i="288"/>
  <c r="CP23" i="314"/>
  <c r="CQ95" i="280"/>
  <c r="CQ97" i="280"/>
  <c r="CQ102" i="280"/>
  <c r="CQ67" i="288"/>
  <c r="CQ118" i="288"/>
  <c r="CQ120" i="288"/>
  <c r="CQ122" i="288"/>
  <c r="CQ23" i="314"/>
  <c r="CR67" i="288"/>
  <c r="CR95" i="280"/>
  <c r="CR97" i="280"/>
  <c r="CR102" i="280"/>
  <c r="CR118" i="288"/>
  <c r="CR120" i="288"/>
  <c r="CR122" i="288"/>
  <c r="CR23" i="314"/>
  <c r="CS67" i="288"/>
  <c r="CS95" i="280"/>
  <c r="CS97" i="280"/>
  <c r="CS102" i="280"/>
  <c r="CS118" i="288"/>
  <c r="CS120" i="288"/>
  <c r="CS122" i="288"/>
  <c r="CS23" i="314"/>
  <c r="CT67" i="288"/>
  <c r="CT95" i="280"/>
  <c r="CT97" i="280"/>
  <c r="CT102" i="280"/>
  <c r="CT118" i="288"/>
  <c r="CT120" i="288"/>
  <c r="CT122" i="288"/>
  <c r="CT23" i="314"/>
  <c r="CU95" i="280"/>
  <c r="CU97" i="280"/>
  <c r="CU102" i="280"/>
  <c r="CU67" i="288"/>
  <c r="CU23" i="314"/>
  <c r="CU118" i="288"/>
  <c r="CU120" i="288"/>
  <c r="CU122" i="288"/>
  <c r="CV67" i="288"/>
  <c r="CV95" i="280"/>
  <c r="CV97" i="280"/>
  <c r="CV102" i="280"/>
  <c r="CV118" i="288"/>
  <c r="CV120" i="288"/>
  <c r="CV122" i="288"/>
  <c r="CV23" i="314"/>
  <c r="CW67" i="288"/>
  <c r="CW95" i="280"/>
  <c r="CW97" i="280"/>
  <c r="CW102" i="280"/>
  <c r="CW118" i="288"/>
  <c r="CW120" i="288"/>
  <c r="CW122" i="288"/>
  <c r="CW23" i="314"/>
  <c r="CX67" i="288"/>
  <c r="CX95" i="280"/>
  <c r="CX97" i="280"/>
  <c r="CX102" i="280"/>
  <c r="CX118" i="288"/>
  <c r="CX120" i="288"/>
  <c r="CX122" i="288"/>
  <c r="CX23" i="314"/>
  <c r="CY95" i="280"/>
  <c r="CY97" i="280"/>
  <c r="CY102" i="280"/>
  <c r="CY67" i="288"/>
  <c r="CY118" i="288"/>
  <c r="CY120" i="288"/>
  <c r="CY122" i="288"/>
  <c r="CY23" i="314"/>
  <c r="CZ95" i="280"/>
  <c r="CZ97" i="280"/>
  <c r="CZ102" i="280"/>
  <c r="CZ67" i="288"/>
  <c r="CZ118" i="288"/>
  <c r="CZ120" i="288"/>
  <c r="CZ122" i="288"/>
  <c r="CZ23" i="314"/>
  <c r="DA67" i="288"/>
  <c r="DA95" i="280"/>
  <c r="DA97" i="280"/>
  <c r="DA102" i="280"/>
  <c r="DA118" i="288"/>
  <c r="DA120" i="288"/>
  <c r="DA122" i="288"/>
  <c r="DA23" i="314"/>
  <c r="DB67" i="288"/>
  <c r="DB95" i="280"/>
  <c r="DB97" i="280"/>
  <c r="DB102" i="280"/>
  <c r="DB118" i="288"/>
  <c r="DB120" i="288"/>
  <c r="DB122" i="288"/>
  <c r="DB23" i="314"/>
  <c r="DC67" i="288"/>
  <c r="DC95" i="280"/>
  <c r="DC97" i="280"/>
  <c r="DC102" i="280"/>
  <c r="DC118" i="288"/>
  <c r="DC120" i="288"/>
  <c r="DC122" i="288"/>
  <c r="DC23" i="314"/>
  <c r="DD67" i="288"/>
  <c r="DD95" i="280"/>
  <c r="DD97" i="280"/>
  <c r="DD102" i="280"/>
  <c r="DD118" i="288"/>
  <c r="DD120" i="288"/>
  <c r="DD122" i="288"/>
  <c r="DD23" i="314"/>
  <c r="DE67" i="288"/>
  <c r="DE95" i="280"/>
  <c r="DE97" i="280"/>
  <c r="DE102" i="280"/>
  <c r="DE118" i="288"/>
  <c r="DE120" i="288"/>
  <c r="DE122" i="288"/>
  <c r="DE23" i="314"/>
  <c r="DF95" i="280"/>
  <c r="DF97" i="280"/>
  <c r="DF102" i="280"/>
  <c r="DF67" i="288"/>
  <c r="DF118" i="288"/>
  <c r="DF120" i="288"/>
  <c r="DF122" i="288"/>
  <c r="DF23" i="314"/>
  <c r="DG67" i="288"/>
  <c r="DG95" i="280"/>
  <c r="DG97" i="280"/>
  <c r="DG102" i="280"/>
  <c r="DG118" i="288"/>
  <c r="DG120" i="288"/>
  <c r="DG122" i="288"/>
  <c r="DG23" i="314"/>
  <c r="DH95" i="280"/>
  <c r="DH97" i="280"/>
  <c r="DH102" i="280"/>
  <c r="DH67" i="288"/>
  <c r="DH118" i="288"/>
  <c r="DH120" i="288"/>
  <c r="DH122" i="288"/>
  <c r="DH23" i="314"/>
  <c r="DI95" i="280"/>
  <c r="DI97" i="280"/>
  <c r="DI102" i="280"/>
  <c r="DI67" i="288"/>
  <c r="DI118" i="288"/>
  <c r="DI120" i="288"/>
  <c r="DI122" i="288"/>
  <c r="DI23" i="314"/>
  <c r="DJ67" i="288"/>
  <c r="DJ95" i="280"/>
  <c r="DJ97" i="280"/>
  <c r="DJ102" i="280"/>
  <c r="DJ118" i="288"/>
  <c r="DJ120" i="288"/>
  <c r="DJ122" i="288"/>
  <c r="DJ23" i="314"/>
  <c r="DK67" i="288"/>
  <c r="DK95" i="280"/>
  <c r="DK97" i="280"/>
  <c r="DK102" i="280"/>
  <c r="DK118" i="288"/>
  <c r="DK120" i="288"/>
  <c r="DK122" i="288"/>
  <c r="DK23" i="314"/>
  <c r="DL67" i="288"/>
  <c r="DL95" i="280"/>
  <c r="DL97" i="280"/>
  <c r="DL102" i="280"/>
  <c r="DL118" i="288"/>
  <c r="DL120" i="288"/>
  <c r="DL122" i="288"/>
  <c r="DL23" i="314"/>
  <c r="DM95" i="280"/>
  <c r="DM97" i="280"/>
  <c r="DM102" i="280"/>
  <c r="DM67" i="288"/>
  <c r="DM118" i="288"/>
  <c r="DM120" i="288"/>
  <c r="DM122" i="288"/>
  <c r="DM23" i="314"/>
  <c r="DN67" i="288"/>
  <c r="DN95" i="280"/>
  <c r="DN97" i="280"/>
  <c r="DN102" i="280"/>
  <c r="DN23" i="314"/>
  <c r="DN118" i="288"/>
  <c r="DN120" i="288"/>
  <c r="DN122" i="288"/>
  <c r="DO95" i="280"/>
  <c r="DO97" i="280"/>
  <c r="DO102" i="280"/>
  <c r="DO67" i="288"/>
  <c r="DO118" i="288"/>
  <c r="DO120" i="288"/>
  <c r="DO122" i="288"/>
  <c r="DO23" i="314"/>
  <c r="DP95" i="280"/>
  <c r="DP97" i="280"/>
  <c r="DP102" i="280"/>
  <c r="DP67" i="288"/>
  <c r="DP118" i="288"/>
  <c r="DP120" i="288"/>
  <c r="DP122" i="288"/>
  <c r="DP23" i="314"/>
  <c r="DQ95" i="280"/>
  <c r="DQ97" i="280"/>
  <c r="DQ102" i="280"/>
  <c r="DQ67" i="288"/>
  <c r="DQ118" i="288"/>
  <c r="DQ120" i="288"/>
  <c r="DQ122" i="288"/>
  <c r="DQ23" i="314"/>
  <c r="DR95" i="280"/>
  <c r="DR97" i="280"/>
  <c r="DR102" i="280"/>
  <c r="DR67" i="288"/>
  <c r="DR118" i="288"/>
  <c r="DR120" i="288"/>
  <c r="DR122" i="288"/>
  <c r="DR23" i="314"/>
  <c r="DS95" i="280"/>
  <c r="DS97" i="280"/>
  <c r="DS102" i="280"/>
  <c r="DS67" i="288"/>
  <c r="DS118" i="288"/>
  <c r="DS120" i="288"/>
  <c r="DS122" i="288"/>
  <c r="DS23" i="314"/>
  <c r="DT95" i="280"/>
  <c r="DT97" i="280"/>
  <c r="DT102" i="280"/>
  <c r="DT67" i="288"/>
  <c r="DT23" i="314"/>
  <c r="DT118" i="288"/>
  <c r="DT120" i="288"/>
  <c r="DT122" i="288"/>
  <c r="DU95" i="280"/>
  <c r="DU97" i="280"/>
  <c r="DU102" i="280"/>
  <c r="DU67" i="288"/>
  <c r="DU118" i="288"/>
  <c r="DU120" i="288"/>
  <c r="DU122" i="288"/>
  <c r="DU23" i="314"/>
  <c r="DV95" i="280"/>
  <c r="DV97" i="280"/>
  <c r="DV102" i="280"/>
  <c r="DV67" i="288"/>
  <c r="DV118" i="288"/>
  <c r="DV120" i="288"/>
  <c r="DV122" i="288"/>
  <c r="DV23" i="314"/>
  <c r="DW67" i="288"/>
  <c r="DW95" i="280"/>
  <c r="DW97" i="280"/>
  <c r="DW102" i="280"/>
  <c r="DW118" i="288"/>
  <c r="DW120" i="288"/>
  <c r="DW122" i="288"/>
  <c r="DW23" i="314"/>
  <c r="DX95" i="280"/>
  <c r="DX97" i="280"/>
  <c r="DX102" i="280"/>
  <c r="DX67" i="288"/>
  <c r="DX118" i="288"/>
  <c r="DX120" i="288"/>
  <c r="DX122" i="288"/>
  <c r="DX23" i="314"/>
  <c r="DY67" i="288"/>
  <c r="DY95" i="280"/>
  <c r="DY97" i="280"/>
  <c r="DY102" i="280"/>
  <c r="DY118" i="288"/>
  <c r="DY120" i="288"/>
  <c r="DY122" i="288"/>
  <c r="DY23" i="314"/>
  <c r="DZ67" i="288"/>
  <c r="DZ95" i="280"/>
  <c r="DZ97" i="280"/>
  <c r="DZ102" i="280"/>
  <c r="DZ118" i="288"/>
  <c r="DZ120" i="288"/>
  <c r="DZ122" i="288"/>
  <c r="DZ23" i="314"/>
  <c r="EA95" i="280"/>
  <c r="EA97" i="280"/>
  <c r="EA102" i="280"/>
  <c r="EA67" i="288"/>
  <c r="EA118" i="288"/>
  <c r="EA120" i="288"/>
  <c r="EA122" i="288"/>
  <c r="EA23" i="314"/>
  <c r="EB67" i="288"/>
  <c r="EB95" i="280"/>
  <c r="EB97" i="280"/>
  <c r="EB102" i="280"/>
  <c r="EB118" i="288"/>
  <c r="EB120" i="288"/>
  <c r="EB122" i="288"/>
  <c r="EB23" i="314"/>
  <c r="EC95" i="280"/>
  <c r="EC97" i="280"/>
  <c r="EC102" i="280"/>
  <c r="EC67" i="288"/>
  <c r="EC118" i="288"/>
  <c r="EC120" i="288"/>
  <c r="EC122" i="288"/>
  <c r="EC23" i="314"/>
  <c r="ED67" i="288"/>
  <c r="ED95" i="280"/>
  <c r="ED97" i="280"/>
  <c r="ED102" i="280"/>
  <c r="ED118" i="288"/>
  <c r="ED120" i="288"/>
  <c r="ED122" i="288"/>
  <c r="ED23" i="314"/>
  <c r="EE95" i="280"/>
  <c r="EE97" i="280"/>
  <c r="EE102" i="280"/>
  <c r="EE67" i="288"/>
  <c r="EE118" i="288"/>
  <c r="EE120" i="288"/>
  <c r="EE122" i="288"/>
  <c r="EE23" i="314"/>
  <c r="EF67" i="288"/>
  <c r="EF95" i="280"/>
  <c r="EF97" i="280"/>
  <c r="EF102" i="280"/>
  <c r="EF118" i="288"/>
  <c r="EF120" i="288"/>
  <c r="EF122" i="288"/>
  <c r="EF23" i="314"/>
  <c r="EG67" i="288"/>
  <c r="EG95" i="280"/>
  <c r="EG97" i="280"/>
  <c r="EG102" i="280"/>
  <c r="EG118" i="288"/>
  <c r="EG120" i="288"/>
  <c r="EG122" i="288"/>
  <c r="EG23" i="314"/>
  <c r="EH67" i="288"/>
  <c r="EH95" i="280"/>
  <c r="EH97" i="280"/>
  <c r="EH102" i="280"/>
  <c r="EH118" i="288"/>
  <c r="EH120" i="288"/>
  <c r="EH122" i="288"/>
  <c r="EH23" i="314"/>
  <c r="EI95" i="280"/>
  <c r="EI97" i="280"/>
  <c r="EI102" i="280"/>
  <c r="EI67" i="288"/>
  <c r="EI118" i="288"/>
  <c r="EI120" i="288"/>
  <c r="EI122" i="288"/>
  <c r="EI23" i="314"/>
  <c r="EJ95" i="280"/>
  <c r="EJ97" i="280"/>
  <c r="EJ102" i="280"/>
  <c r="EJ67" i="288"/>
  <c r="EJ118" i="288"/>
  <c r="EJ120" i="288"/>
  <c r="EJ122" i="288"/>
  <c r="EJ23" i="314"/>
  <c r="EK95" i="280"/>
  <c r="EK97" i="280"/>
  <c r="EK102" i="280"/>
  <c r="EK67" i="288"/>
  <c r="EK118" i="288"/>
  <c r="EK120" i="288"/>
  <c r="EK122" i="288"/>
  <c r="EK23" i="314"/>
  <c r="EL95" i="280"/>
  <c r="EL97" i="280"/>
  <c r="EL102" i="280"/>
  <c r="EL67" i="288"/>
  <c r="EL118" i="288"/>
  <c r="EL120" i="288"/>
  <c r="EL122" i="288"/>
  <c r="EL23" i="314"/>
  <c r="EM95" i="280"/>
  <c r="EM97" i="280"/>
  <c r="EM102" i="280"/>
  <c r="EM67" i="288"/>
  <c r="EM118" i="288"/>
  <c r="EM120" i="288"/>
  <c r="EM122" i="288"/>
  <c r="EM23" i="314"/>
  <c r="EN67" i="288"/>
  <c r="EN95" i="280"/>
  <c r="EN97" i="280"/>
  <c r="EN102" i="280"/>
  <c r="EN118" i="288"/>
  <c r="EN120" i="288"/>
  <c r="EN122" i="288"/>
  <c r="EN23" i="314"/>
  <c r="EO67" i="288"/>
  <c r="EO95" i="280"/>
  <c r="EO97" i="280"/>
  <c r="EO102" i="280"/>
  <c r="EO118" i="288"/>
  <c r="EO120" i="288"/>
  <c r="EO122" i="288"/>
  <c r="EO23" i="314"/>
  <c r="EP67" i="288"/>
  <c r="EP95" i="280"/>
  <c r="EP97" i="280"/>
  <c r="EP102" i="280"/>
  <c r="EP118" i="288"/>
  <c r="EP120" i="288"/>
  <c r="EP122" i="288"/>
  <c r="EP23" i="314"/>
  <c r="EQ67" i="288"/>
  <c r="EQ95" i="280"/>
  <c r="EQ97" i="280"/>
  <c r="EQ102" i="280"/>
  <c r="EQ118" i="288"/>
  <c r="EQ120" i="288"/>
  <c r="EQ122" i="288"/>
  <c r="EQ23" i="314"/>
  <c r="ER67" i="288"/>
  <c r="ER95" i="280"/>
  <c r="ER97" i="280"/>
  <c r="ER102" i="280"/>
  <c r="ER118" i="288"/>
  <c r="ER120" i="288"/>
  <c r="ER122" i="288"/>
  <c r="ER23" i="314"/>
  <c r="ES67" i="288"/>
  <c r="ES95" i="280"/>
  <c r="ES97" i="280"/>
  <c r="ES102" i="280"/>
  <c r="ES118" i="288"/>
  <c r="ES120" i="288"/>
  <c r="ES122" i="288"/>
  <c r="ES23" i="314"/>
  <c r="ET67" i="288"/>
  <c r="ET95" i="280"/>
  <c r="ET97" i="280"/>
  <c r="ET102" i="280"/>
  <c r="ET118" i="288"/>
  <c r="ET120" i="288"/>
  <c r="ET122" i="288"/>
  <c r="ET23" i="314"/>
  <c r="EU67" i="288"/>
  <c r="EU95" i="280"/>
  <c r="EU97" i="280"/>
  <c r="EU102" i="280"/>
  <c r="EU118" i="288"/>
  <c r="EU120" i="288"/>
  <c r="EU122" i="288"/>
  <c r="EU23" i="314"/>
  <c r="EV95" i="280"/>
  <c r="EV97" i="280"/>
  <c r="EV102" i="280"/>
  <c r="EV67" i="288"/>
  <c r="EV23" i="314"/>
  <c r="EV118" i="288"/>
  <c r="EV120" i="288"/>
  <c r="EV122" i="288"/>
  <c r="EW95" i="280"/>
  <c r="EW97" i="280"/>
  <c r="EW102" i="280"/>
  <c r="EW67" i="288"/>
  <c r="EW23" i="314"/>
  <c r="EW118" i="288"/>
  <c r="EW120" i="288"/>
  <c r="EW122" i="288"/>
  <c r="EX67" i="288"/>
  <c r="EX95" i="280"/>
  <c r="EX97" i="280"/>
  <c r="EX102" i="280"/>
  <c r="EX118" i="288"/>
  <c r="EX120" i="288"/>
  <c r="EX122" i="288"/>
  <c r="EX23" i="314"/>
  <c r="EY67" i="288"/>
  <c r="EY95" i="280"/>
  <c r="EY97" i="280"/>
  <c r="EY102" i="280"/>
  <c r="EY118" i="288"/>
  <c r="EY120" i="288"/>
  <c r="EY122" i="288"/>
  <c r="EY23" i="314"/>
  <c r="EZ67" i="288"/>
  <c r="EZ95" i="280"/>
  <c r="EZ97" i="280"/>
  <c r="EZ102" i="280"/>
  <c r="EZ118" i="288"/>
  <c r="EZ120" i="288"/>
  <c r="EZ122" i="288"/>
  <c r="EZ23" i="314"/>
  <c r="FA95" i="280"/>
  <c r="FA97" i="280"/>
  <c r="FA102" i="280"/>
  <c r="FA67" i="288"/>
  <c r="FA118" i="288"/>
  <c r="FA120" i="288"/>
  <c r="FA122" i="288"/>
  <c r="FA23" i="314"/>
  <c r="FB67" i="288"/>
  <c r="FB95" i="280"/>
  <c r="FB97" i="280"/>
  <c r="FB102" i="280"/>
  <c r="FB23" i="314"/>
  <c r="FB118" i="288"/>
  <c r="FB120" i="288"/>
  <c r="FB122" i="288"/>
  <c r="FC95" i="280"/>
  <c r="FC97" i="280"/>
  <c r="FC102" i="280"/>
  <c r="FC67" i="288"/>
  <c r="FC118" i="288"/>
  <c r="FC120" i="288"/>
  <c r="FC122" i="288"/>
  <c r="FC23" i="314"/>
  <c r="FD67" i="288"/>
  <c r="FD95" i="280"/>
  <c r="FD97" i="280"/>
  <c r="FD102" i="280"/>
  <c r="FD118" i="288"/>
  <c r="FD120" i="288"/>
  <c r="FD122" i="288"/>
  <c r="FD23" i="314"/>
  <c r="FE95" i="280"/>
  <c r="FE97" i="280"/>
  <c r="FE102" i="280"/>
  <c r="FE67" i="288"/>
  <c r="FE118" i="288"/>
  <c r="FE120" i="288"/>
  <c r="FE122" i="288"/>
  <c r="FE23" i="314"/>
  <c r="FF67" i="288"/>
  <c r="FF95" i="280"/>
  <c r="FF97" i="280"/>
  <c r="FF102" i="280"/>
  <c r="FF118" i="288"/>
  <c r="FF120" i="288"/>
  <c r="FF122" i="288"/>
  <c r="FF23" i="314"/>
  <c r="FG95" i="280"/>
  <c r="FG97" i="280"/>
  <c r="FG102" i="280"/>
  <c r="FG67" i="288"/>
  <c r="FG118" i="288"/>
  <c r="FG120" i="288"/>
  <c r="FG122" i="288"/>
  <c r="FG23" i="314"/>
  <c r="FH95" i="280"/>
  <c r="FH97" i="280"/>
  <c r="FH102" i="280"/>
  <c r="FH67" i="288"/>
  <c r="FH118" i="288"/>
  <c r="FH120" i="288"/>
  <c r="FH122" i="288"/>
  <c r="FH23" i="314"/>
  <c r="FI95" i="280"/>
  <c r="FI97" i="280"/>
  <c r="FI102" i="280"/>
  <c r="FI67" i="288"/>
  <c r="FI118" i="288"/>
  <c r="FI120" i="288"/>
  <c r="FI122" i="288"/>
  <c r="FI23" i="314"/>
  <c r="FJ95" i="280"/>
  <c r="FJ97" i="280"/>
  <c r="FJ102" i="280"/>
  <c r="FJ67" i="288"/>
  <c r="FJ118" i="288"/>
  <c r="FJ120" i="288"/>
  <c r="FJ122" i="288"/>
  <c r="FJ23" i="314"/>
  <c r="FK95" i="280"/>
  <c r="FK97" i="280"/>
  <c r="FK102" i="280"/>
  <c r="FK67" i="288"/>
  <c r="FK118" i="288"/>
  <c r="FK120" i="288"/>
  <c r="FK122" i="288"/>
  <c r="FK23" i="314"/>
  <c r="FL67" i="288"/>
  <c r="FL95" i="280"/>
  <c r="FL97" i="280"/>
  <c r="FL102" i="280"/>
  <c r="FL118" i="288"/>
  <c r="FL120" i="288"/>
  <c r="FL122" i="288"/>
  <c r="FL23" i="314"/>
  <c r="FM67" i="288"/>
  <c r="FM95" i="280"/>
  <c r="FM97" i="280"/>
  <c r="FM102" i="280"/>
  <c r="FM118" i="288"/>
  <c r="FM120" i="288"/>
  <c r="FM122" i="288"/>
  <c r="FM23" i="314"/>
  <c r="FN67" i="288"/>
  <c r="FN95" i="280"/>
  <c r="FN97" i="280"/>
  <c r="FN102" i="280"/>
  <c r="FN118" i="288"/>
  <c r="FN120" i="288"/>
  <c r="FN122" i="288"/>
  <c r="FN23" i="314"/>
  <c r="FO67" i="288"/>
  <c r="FO95" i="280"/>
  <c r="FO97" i="280"/>
  <c r="FO102" i="280"/>
  <c r="FO118" i="288"/>
  <c r="FO120" i="288"/>
  <c r="FO122" i="288"/>
  <c r="FO23" i="314"/>
  <c r="FP67" i="288"/>
  <c r="FP95" i="280"/>
  <c r="FP97" i="280"/>
  <c r="FP102" i="280"/>
  <c r="FP118" i="288"/>
  <c r="FP120" i="288"/>
  <c r="FP122" i="288"/>
  <c r="FP23" i="314"/>
  <c r="FQ95" i="280"/>
  <c r="FQ97" i="280"/>
  <c r="FQ102" i="280"/>
  <c r="FQ67" i="288"/>
  <c r="FQ118" i="288"/>
  <c r="FQ120" i="288"/>
  <c r="FQ122" i="288"/>
  <c r="FQ23" i="314"/>
  <c r="FR67" i="288"/>
  <c r="FR95" i="280"/>
  <c r="FR97" i="280"/>
  <c r="FR102" i="280"/>
  <c r="FR23" i="314"/>
  <c r="FR118" i="288"/>
  <c r="FR120" i="288"/>
  <c r="FR122" i="288"/>
  <c r="FS95" i="280"/>
  <c r="FS97" i="280"/>
  <c r="FS102" i="280"/>
  <c r="FS67" i="288"/>
  <c r="FS118" i="288"/>
  <c r="FS120" i="288"/>
  <c r="FS122" i="288"/>
  <c r="FS23" i="314"/>
  <c r="FT95" i="280"/>
  <c r="FT97" i="280"/>
  <c r="FT102" i="280"/>
  <c r="FT67" i="288"/>
  <c r="FT118" i="288"/>
  <c r="FT120" i="288"/>
  <c r="FT122" i="288"/>
  <c r="FT23" i="314"/>
  <c r="FU95" i="280"/>
  <c r="FU97" i="280"/>
  <c r="FU102" i="280"/>
  <c r="FU67" i="288"/>
  <c r="FU118" i="288"/>
  <c r="FU120" i="288"/>
  <c r="FU122" i="288"/>
  <c r="FU23" i="314"/>
  <c r="FV67" i="288"/>
  <c r="FV95" i="280"/>
  <c r="FV97" i="280"/>
  <c r="FV102" i="280"/>
  <c r="FV118" i="288"/>
  <c r="FV120" i="288"/>
  <c r="FV122" i="288"/>
  <c r="FV23" i="314"/>
  <c r="FW95" i="280"/>
  <c r="FW97" i="280"/>
  <c r="FW102" i="280"/>
  <c r="FW67" i="288"/>
  <c r="FW23" i="314"/>
  <c r="FW118" i="288"/>
  <c r="FW120" i="288"/>
  <c r="FW122" i="288"/>
  <c r="FX95" i="280"/>
  <c r="FX97" i="280"/>
  <c r="FX102" i="280"/>
  <c r="FX67" i="288"/>
  <c r="FX118" i="288"/>
  <c r="FX120" i="288"/>
  <c r="FX122" i="288"/>
  <c r="FX23" i="314"/>
  <c r="FY95" i="280"/>
  <c r="FY97" i="280"/>
  <c r="FY102" i="280"/>
  <c r="FY67" i="288"/>
  <c r="FY118" i="288"/>
  <c r="FY120" i="288"/>
  <c r="FY122" i="288"/>
  <c r="FY23" i="314"/>
  <c r="FZ67" i="288"/>
  <c r="FZ95" i="280"/>
  <c r="FZ97" i="280"/>
  <c r="FZ102" i="280"/>
  <c r="FZ118" i="288"/>
  <c r="FZ120" i="288"/>
  <c r="FZ122" i="288"/>
  <c r="FZ23" i="314"/>
  <c r="GA95" i="280"/>
  <c r="GA97" i="280"/>
  <c r="GA102" i="280"/>
  <c r="GA67" i="288"/>
  <c r="GA118" i="288"/>
  <c r="GA120" i="288"/>
  <c r="GA122" i="288"/>
  <c r="GA23" i="314"/>
  <c r="GB67" i="288"/>
  <c r="GB95" i="280"/>
  <c r="GB97" i="280"/>
  <c r="GB102" i="280"/>
  <c r="GB118" i="288"/>
  <c r="GB120" i="288"/>
  <c r="GB122" i="288"/>
  <c r="GB23" i="314"/>
  <c r="GC67" i="288"/>
  <c r="GC95" i="280"/>
  <c r="GC97" i="280"/>
  <c r="GC102" i="280"/>
  <c r="GC118" i="288"/>
  <c r="GC120" i="288"/>
  <c r="GC122" i="288"/>
  <c r="GC23" i="314"/>
  <c r="GD67" i="288"/>
  <c r="GD95" i="280"/>
  <c r="GD97" i="280"/>
  <c r="GD102" i="280"/>
  <c r="GD23" i="314"/>
  <c r="GD118" i="288"/>
  <c r="GD120" i="288"/>
  <c r="GD122" i="288"/>
  <c r="GE95" i="280"/>
  <c r="GE97" i="280"/>
  <c r="GE102" i="280"/>
  <c r="GE67" i="288"/>
  <c r="GE118" i="288"/>
  <c r="GE120" i="288"/>
  <c r="GE122" i="288"/>
  <c r="GE23" i="314"/>
  <c r="GF67" i="288"/>
  <c r="GF95" i="280"/>
  <c r="GF97" i="280"/>
  <c r="GF102" i="280"/>
  <c r="GF118" i="288"/>
  <c r="GF120" i="288"/>
  <c r="GF122" i="288"/>
  <c r="GF23" i="314"/>
  <c r="GG67" i="288"/>
  <c r="GG95" i="280"/>
  <c r="GG97" i="280"/>
  <c r="GG102" i="280"/>
  <c r="GG118" i="288"/>
  <c r="GG120" i="288"/>
  <c r="GG122" i="288"/>
  <c r="GG23" i="314"/>
  <c r="GH67" i="288"/>
  <c r="GH95" i="280"/>
  <c r="GH97" i="280"/>
  <c r="GH102" i="280"/>
  <c r="GH118" i="288"/>
  <c r="GH120" i="288"/>
  <c r="GH122" i="288"/>
  <c r="GH23" i="314"/>
  <c r="GI67" i="288"/>
  <c r="GI95" i="280"/>
  <c r="GI97" i="280"/>
  <c r="GI102" i="280"/>
  <c r="GI118" i="288"/>
  <c r="GI120" i="288"/>
  <c r="GI122" i="288"/>
  <c r="GI23" i="314"/>
  <c r="H231" i="280"/>
  <c r="H38" i="282"/>
  <c r="GJ67" i="288"/>
  <c r="H127" i="280"/>
  <c r="H67" i="288"/>
  <c r="H95" i="280"/>
  <c r="H37" i="282"/>
  <c r="H81" i="280"/>
  <c r="H131" i="280"/>
  <c r="H83" i="280"/>
  <c r="H101" i="280"/>
  <c r="H196" i="280"/>
  <c r="H205" i="280"/>
  <c r="GJ95" i="280"/>
  <c r="GJ97" i="280"/>
  <c r="GJ102" i="280"/>
  <c r="H97" i="280"/>
  <c r="H102" i="280"/>
  <c r="H192" i="280"/>
  <c r="H195" i="280"/>
  <c r="H139" i="280"/>
  <c r="H140" i="280"/>
  <c r="H181" i="280"/>
  <c r="H143" i="280"/>
  <c r="H9" i="288"/>
  <c r="J18" i="277"/>
  <c r="K18" i="277"/>
  <c r="L18" i="277"/>
  <c r="M18" i="277"/>
  <c r="N18" i="277"/>
  <c r="O18" i="277"/>
  <c r="P18" i="277"/>
  <c r="Q18" i="277"/>
  <c r="R18" i="277"/>
  <c r="S18" i="277"/>
  <c r="T18" i="277"/>
  <c r="U18" i="277"/>
  <c r="V18" i="277"/>
  <c r="W18" i="277"/>
  <c r="X18" i="277"/>
  <c r="Y18" i="277"/>
  <c r="Z18" i="277"/>
  <c r="AA18" i="277"/>
  <c r="AB18" i="277"/>
  <c r="AC18" i="277"/>
  <c r="AD18" i="277"/>
  <c r="AE18" i="277"/>
  <c r="AF18" i="277"/>
  <c r="AG18" i="277"/>
  <c r="AH18" i="277"/>
  <c r="AI18" i="277"/>
  <c r="AJ18" i="277"/>
  <c r="AK18" i="277"/>
  <c r="AL18" i="277"/>
  <c r="AM18" i="277"/>
  <c r="AN18" i="277"/>
  <c r="AO18" i="277"/>
  <c r="AP18" i="277"/>
  <c r="AQ18" i="277"/>
  <c r="AR18" i="277"/>
  <c r="AS18" i="277"/>
  <c r="AT18" i="277"/>
  <c r="AU18" i="277"/>
  <c r="AV18" i="277"/>
  <c r="AW18" i="277"/>
  <c r="AX18" i="277"/>
  <c r="AY18" i="277"/>
  <c r="AZ18" i="277"/>
  <c r="BA18" i="277"/>
  <c r="BB18" i="277"/>
  <c r="H18" i="277"/>
  <c r="L81" i="269"/>
  <c r="J50" i="277"/>
  <c r="K50" i="277"/>
  <c r="L50" i="277"/>
  <c r="M50" i="277"/>
  <c r="N50" i="277"/>
  <c r="O50" i="277"/>
  <c r="P50" i="277"/>
  <c r="Q50" i="277"/>
  <c r="R50" i="277"/>
  <c r="S50" i="277"/>
  <c r="T50" i="277"/>
  <c r="U50" i="277"/>
  <c r="V50" i="277"/>
  <c r="W50" i="277"/>
  <c r="X50" i="277"/>
  <c r="Y50" i="277"/>
  <c r="Z50" i="277"/>
  <c r="AA50" i="277"/>
  <c r="AB50" i="277"/>
  <c r="AC50" i="277"/>
  <c r="AD50" i="277"/>
  <c r="AE50" i="277"/>
  <c r="AF50" i="277"/>
  <c r="AG50" i="277"/>
  <c r="AH50" i="277"/>
  <c r="AI50" i="277"/>
  <c r="AJ50" i="277"/>
  <c r="AK50" i="277"/>
  <c r="AL50" i="277"/>
  <c r="AM50" i="277"/>
  <c r="AN50" i="277"/>
  <c r="AO50" i="277"/>
  <c r="AP50" i="277"/>
  <c r="AQ50" i="277"/>
  <c r="AR50" i="277"/>
  <c r="AS50" i="277"/>
  <c r="AT50" i="277"/>
  <c r="AU50" i="277"/>
  <c r="AV50" i="277"/>
  <c r="AW50" i="277"/>
  <c r="AX50" i="277"/>
  <c r="AY50" i="277"/>
  <c r="AZ50" i="277"/>
  <c r="BA50" i="277"/>
  <c r="BB50" i="277"/>
  <c r="H50" i="277"/>
  <c r="L42" i="269"/>
  <c r="L73" i="269"/>
  <c r="H103" i="280"/>
  <c r="H109" i="280"/>
  <c r="H132" i="280"/>
  <c r="H118" i="288"/>
  <c r="L41" i="269"/>
  <c r="J19" i="277"/>
  <c r="K19" i="277"/>
  <c r="L19" i="277"/>
  <c r="M19" i="277"/>
  <c r="N19" i="277"/>
  <c r="O19" i="277"/>
  <c r="P19" i="277"/>
  <c r="Q19" i="277"/>
  <c r="R19" i="277"/>
  <c r="S19" i="277"/>
  <c r="T19" i="277"/>
  <c r="U19" i="277"/>
  <c r="V19" i="277"/>
  <c r="W19" i="277"/>
  <c r="X19" i="277"/>
  <c r="Y19" i="277"/>
  <c r="Z19" i="277"/>
  <c r="AA19" i="277"/>
  <c r="AB19" i="277"/>
  <c r="AC19" i="277"/>
  <c r="AD19" i="277"/>
  <c r="AE19" i="277"/>
  <c r="AF19" i="277"/>
  <c r="AG19" i="277"/>
  <c r="AH19" i="277"/>
  <c r="AI19" i="277"/>
  <c r="AJ19" i="277"/>
  <c r="AK19" i="277"/>
  <c r="AL19" i="277"/>
  <c r="AM19" i="277"/>
  <c r="AN19" i="277"/>
  <c r="AO19" i="277"/>
  <c r="AP19" i="277"/>
  <c r="AQ19" i="277"/>
  <c r="AR19" i="277"/>
  <c r="AS19" i="277"/>
  <c r="AT19" i="277"/>
  <c r="AU19" i="277"/>
  <c r="AV19" i="277"/>
  <c r="AW19" i="277"/>
  <c r="AX19" i="277"/>
  <c r="AY19" i="277"/>
  <c r="AZ19" i="277"/>
  <c r="BA19" i="277"/>
  <c r="BB19" i="277"/>
  <c r="H19" i="277"/>
  <c r="L66" i="269"/>
  <c r="GJ118" i="288"/>
  <c r="GJ120" i="288"/>
  <c r="GJ122" i="288"/>
  <c r="H120" i="288"/>
  <c r="H122" i="288"/>
  <c r="J58" i="277"/>
  <c r="K58" i="277"/>
  <c r="L58" i="277"/>
  <c r="M58" i="277"/>
  <c r="N58" i="277"/>
  <c r="O58" i="277"/>
  <c r="P58" i="277"/>
  <c r="Q58" i="277"/>
  <c r="R58" i="277"/>
  <c r="S58" i="277"/>
  <c r="T58" i="277"/>
  <c r="U58" i="277"/>
  <c r="V58" i="277"/>
  <c r="W58" i="277"/>
  <c r="X58" i="277"/>
  <c r="Y58" i="277"/>
  <c r="Z58" i="277"/>
  <c r="AA58" i="277"/>
  <c r="AB58" i="277"/>
  <c r="AC58" i="277"/>
  <c r="AD58" i="277"/>
  <c r="AE58" i="277"/>
  <c r="AF58" i="277"/>
  <c r="AG58" i="277"/>
  <c r="AH58" i="277"/>
  <c r="AI58" i="277"/>
  <c r="AJ58" i="277"/>
  <c r="AK58" i="277"/>
  <c r="AL58" i="277"/>
  <c r="AM58" i="277"/>
  <c r="AN58" i="277"/>
  <c r="AO58" i="277"/>
  <c r="AP58" i="277"/>
  <c r="AQ58" i="277"/>
  <c r="AR58" i="277"/>
  <c r="AS58" i="277"/>
  <c r="AT58" i="277"/>
  <c r="AU58" i="277"/>
  <c r="AV58" i="277"/>
  <c r="AW58" i="277"/>
  <c r="AX58" i="277"/>
  <c r="AY58" i="277"/>
  <c r="AZ58" i="277"/>
  <c r="BA58" i="277"/>
  <c r="BB58" i="277"/>
  <c r="H58" i="277"/>
  <c r="L69" i="269"/>
  <c r="GJ23" i="314"/>
  <c r="L22" i="269"/>
  <c r="J43" i="277"/>
  <c r="K43" i="277"/>
  <c r="L43" i="277"/>
  <c r="M43" i="277"/>
  <c r="N43" i="277"/>
  <c r="O43" i="277"/>
  <c r="P43" i="277"/>
  <c r="Q43" i="277"/>
  <c r="R43" i="277"/>
  <c r="S43" i="277"/>
  <c r="T43" i="277"/>
  <c r="U43" i="277"/>
  <c r="V43" i="277"/>
  <c r="W43" i="277"/>
  <c r="X43" i="277"/>
  <c r="Y43" i="277"/>
  <c r="Z43" i="277"/>
  <c r="AA43" i="277"/>
  <c r="AB43" i="277"/>
  <c r="AC43" i="277"/>
  <c r="AD43" i="277"/>
  <c r="AE43" i="277"/>
  <c r="AF43" i="277"/>
  <c r="AG43" i="277"/>
  <c r="AH43" i="277"/>
  <c r="AI43" i="277"/>
  <c r="AJ43" i="277"/>
  <c r="AK43" i="277"/>
  <c r="AL43" i="277"/>
  <c r="AM43" i="277"/>
  <c r="AN43" i="277"/>
  <c r="AO43" i="277"/>
  <c r="AP43" i="277"/>
  <c r="AQ43" i="277"/>
  <c r="AR43" i="277"/>
  <c r="AS43" i="277"/>
  <c r="AT43" i="277"/>
  <c r="AU43" i="277"/>
  <c r="AV43" i="277"/>
  <c r="AW43" i="277"/>
  <c r="AX43" i="277"/>
  <c r="AY43" i="277"/>
  <c r="AZ43" i="277"/>
  <c r="BA43" i="277"/>
  <c r="BB43" i="277"/>
  <c r="H43" i="277"/>
  <c r="J46" i="277"/>
  <c r="K46" i="277"/>
  <c r="L46" i="277"/>
  <c r="M46" i="277"/>
  <c r="N46" i="277"/>
  <c r="O46" i="277"/>
  <c r="P46" i="277"/>
  <c r="Q46" i="277"/>
  <c r="R46" i="277"/>
  <c r="S46" i="277"/>
  <c r="T46" i="277"/>
  <c r="U46" i="277"/>
  <c r="V46" i="277"/>
  <c r="W46" i="277"/>
  <c r="X46" i="277"/>
  <c r="Y46" i="277"/>
  <c r="Z46" i="277"/>
  <c r="AA46" i="277"/>
  <c r="AB46" i="277"/>
  <c r="AC46" i="277"/>
  <c r="AD46" i="277"/>
  <c r="AE46" i="277"/>
  <c r="AF46" i="277"/>
  <c r="AG46" i="277"/>
  <c r="AH46" i="277"/>
  <c r="AI46" i="277"/>
  <c r="AJ46" i="277"/>
  <c r="AK46" i="277"/>
  <c r="AL46" i="277"/>
  <c r="AM46" i="277"/>
  <c r="AN46" i="277"/>
  <c r="AO46" i="277"/>
  <c r="AP46" i="277"/>
  <c r="AQ46" i="277"/>
  <c r="AR46" i="277"/>
  <c r="AS46" i="277"/>
  <c r="AT46" i="277"/>
  <c r="AU46" i="277"/>
  <c r="AV46" i="277"/>
  <c r="AW46" i="277"/>
  <c r="AX46" i="277"/>
  <c r="AY46" i="277"/>
  <c r="AZ46" i="277"/>
  <c r="BA46" i="277"/>
  <c r="BB46" i="277"/>
  <c r="H46" i="277"/>
  <c r="H133" i="280"/>
  <c r="H16" i="314"/>
  <c r="H23" i="314"/>
  <c r="H99" i="288"/>
  <c r="H32" i="288"/>
  <c r="H45" i="288"/>
  <c r="L74" i="269"/>
  <c r="J51" i="277"/>
  <c r="K51" i="277"/>
  <c r="L51" i="277"/>
  <c r="M51" i="277"/>
  <c r="N51" i="277"/>
  <c r="O51" i="277"/>
  <c r="P51" i="277"/>
  <c r="Q51" i="277"/>
  <c r="R51" i="277"/>
  <c r="S51" i="277"/>
  <c r="T51" i="277"/>
  <c r="U51" i="277"/>
  <c r="V51" i="277"/>
  <c r="W51" i="277"/>
  <c r="X51" i="277"/>
  <c r="Y51" i="277"/>
  <c r="Z51" i="277"/>
  <c r="AA51" i="277"/>
  <c r="AB51" i="277"/>
  <c r="AC51" i="277"/>
  <c r="AD51" i="277"/>
  <c r="AE51" i="277"/>
  <c r="AF51" i="277"/>
  <c r="AG51" i="277"/>
  <c r="AH51" i="277"/>
  <c r="AI51" i="277"/>
  <c r="AJ51" i="277"/>
  <c r="AK51" i="277"/>
  <c r="AL51" i="277"/>
  <c r="AM51" i="277"/>
  <c r="AN51" i="277"/>
  <c r="AO51" i="277"/>
  <c r="AP51" i="277"/>
  <c r="AQ51" i="277"/>
  <c r="AR51" i="277"/>
  <c r="AS51" i="277"/>
  <c r="AT51" i="277"/>
  <c r="AU51" i="277"/>
  <c r="AV51" i="277"/>
  <c r="AW51" i="277"/>
  <c r="AX51" i="277"/>
  <c r="AY51" i="277"/>
  <c r="AZ51" i="277"/>
  <c r="BA51" i="277"/>
  <c r="BB51" i="277"/>
  <c r="H51" i="277"/>
  <c r="H29" i="314"/>
  <c r="H32" i="314"/>
  <c r="H70" i="306"/>
  <c r="H33" i="310"/>
  <c r="H67" i="307"/>
  <c r="H90" i="306"/>
  <c r="L65" i="269"/>
  <c r="J42" i="277"/>
  <c r="K42" i="277"/>
  <c r="L42" i="277"/>
  <c r="M42" i="277"/>
  <c r="H42" i="277"/>
  <c r="AY32" i="288"/>
  <c r="AY45" i="288"/>
  <c r="AY47" i="288"/>
  <c r="AY56" i="288"/>
  <c r="AZ32" i="288"/>
  <c r="AZ45" i="288"/>
  <c r="AZ47" i="288"/>
  <c r="AZ56" i="288"/>
  <c r="BA32" i="288"/>
  <c r="BA45" i="288"/>
  <c r="BA47" i="288"/>
  <c r="BA56" i="288"/>
  <c r="BB32" i="288"/>
  <c r="BB45" i="288"/>
  <c r="BB47" i="288"/>
  <c r="BB56" i="288"/>
  <c r="BC32" i="288"/>
  <c r="BC45" i="288"/>
  <c r="BC47" i="288"/>
  <c r="BC56" i="288"/>
  <c r="BD32" i="288"/>
  <c r="BD45" i="288"/>
  <c r="BD47" i="288"/>
  <c r="BD56" i="288"/>
  <c r="BE32" i="288"/>
  <c r="BE45" i="288"/>
  <c r="BE47" i="288"/>
  <c r="BE56" i="288"/>
  <c r="BF32" i="288"/>
  <c r="BF47" i="288"/>
  <c r="BF56" i="288"/>
  <c r="L13" i="269"/>
  <c r="L14" i="269"/>
  <c r="L16" i="269"/>
  <c r="L17" i="269"/>
  <c r="GI77" i="288"/>
  <c r="GH77" i="288"/>
  <c r="GG77" i="288"/>
  <c r="GF77" i="288"/>
  <c r="GE77" i="288"/>
  <c r="GD77" i="288"/>
  <c r="GC77" i="288"/>
  <c r="GB77" i="288"/>
  <c r="GA77" i="288"/>
  <c r="FZ77" i="288"/>
  <c r="FY77" i="288"/>
  <c r="FX77" i="288"/>
  <c r="FW77" i="288"/>
  <c r="FV77" i="288"/>
  <c r="FU77" i="288"/>
  <c r="FT77" i="288"/>
  <c r="FS77" i="288"/>
  <c r="FR77" i="288"/>
  <c r="FQ77" i="288"/>
  <c r="FP77" i="288"/>
  <c r="FO77" i="288"/>
  <c r="FN77" i="288"/>
  <c r="FM77" i="288"/>
  <c r="FL77" i="288"/>
  <c r="FK77" i="288"/>
  <c r="FJ77" i="288"/>
  <c r="FI77" i="288"/>
  <c r="FH77" i="288"/>
  <c r="FG77" i="288"/>
  <c r="FF77" i="288"/>
  <c r="FE77" i="288"/>
  <c r="FD77" i="288"/>
  <c r="FC77" i="288"/>
  <c r="FB77" i="288"/>
  <c r="FA77" i="288"/>
  <c r="EZ77" i="288"/>
  <c r="EY77" i="288"/>
  <c r="EX77" i="288"/>
  <c r="EW77" i="288"/>
  <c r="EV77" i="288"/>
  <c r="EU77" i="288"/>
  <c r="ET77" i="288"/>
  <c r="ES77" i="288"/>
  <c r="ER77" i="288"/>
  <c r="EQ77" i="288"/>
  <c r="EP77" i="288"/>
  <c r="EO77" i="288"/>
  <c r="EN77" i="288"/>
  <c r="EM77" i="288"/>
  <c r="EL77" i="288"/>
  <c r="EK77" i="288"/>
  <c r="EJ77" i="288"/>
  <c r="EI77" i="288"/>
  <c r="EH77" i="288"/>
  <c r="EG77" i="288"/>
  <c r="EF77" i="288"/>
  <c r="EE77" i="288"/>
  <c r="ED77" i="288"/>
  <c r="EC77" i="288"/>
  <c r="EB77" i="288"/>
  <c r="EA77" i="288"/>
  <c r="DZ77" i="288"/>
  <c r="DY77" i="288"/>
  <c r="DX77" i="288"/>
  <c r="DW77" i="288"/>
  <c r="DV77" i="288"/>
  <c r="DU77" i="288"/>
  <c r="DT77" i="288"/>
  <c r="DS77" i="288"/>
  <c r="DR77" i="288"/>
  <c r="DQ77" i="288"/>
  <c r="DP77" i="288"/>
  <c r="DO77" i="288"/>
  <c r="DN77" i="288"/>
  <c r="DM77" i="288"/>
  <c r="DL77" i="288"/>
  <c r="DK77" i="288"/>
  <c r="DJ77" i="288"/>
  <c r="DI77" i="288"/>
  <c r="DH77" i="288"/>
  <c r="DG77" i="288"/>
  <c r="DF77" i="288"/>
  <c r="DE77" i="288"/>
  <c r="DD77" i="288"/>
  <c r="DC77" i="288"/>
  <c r="DB77" i="288"/>
  <c r="DA77" i="288"/>
  <c r="CZ77" i="288"/>
  <c r="CY77" i="288"/>
  <c r="CX77" i="288"/>
  <c r="CW77" i="288"/>
  <c r="CV77" i="288"/>
  <c r="CU77" i="288"/>
  <c r="CT77" i="288"/>
  <c r="CS77" i="288"/>
  <c r="CR77" i="288"/>
  <c r="CQ77" i="288"/>
  <c r="CP77" i="288"/>
  <c r="CO77" i="288"/>
  <c r="CN77" i="288"/>
  <c r="CM77" i="288"/>
  <c r="CL77" i="288"/>
  <c r="CK77" i="288"/>
  <c r="CJ77" i="288"/>
  <c r="CI77" i="288"/>
  <c r="CH77" i="288"/>
  <c r="CG77" i="288"/>
  <c r="CF77" i="288"/>
  <c r="CE77" i="288"/>
  <c r="CD77" i="288"/>
  <c r="CC77" i="288"/>
  <c r="CB77" i="288"/>
  <c r="CA77" i="288"/>
  <c r="BZ77" i="288"/>
  <c r="BY77" i="288"/>
  <c r="BX77" i="288"/>
  <c r="BW77" i="288"/>
  <c r="BV77" i="288"/>
  <c r="BU77" i="288"/>
  <c r="BT77" i="288"/>
  <c r="BS77" i="288"/>
  <c r="BR77" i="288"/>
  <c r="BQ77" i="288"/>
  <c r="BP77" i="288"/>
  <c r="BO77" i="288"/>
  <c r="BN77" i="288"/>
  <c r="BM77" i="288"/>
  <c r="BL77" i="288"/>
  <c r="BK77" i="288"/>
  <c r="BJ77" i="288"/>
  <c r="BI77" i="288"/>
  <c r="BH77" i="288"/>
  <c r="BG77" i="288"/>
  <c r="BF77" i="288"/>
  <c r="BE77" i="288"/>
  <c r="BD77" i="288"/>
  <c r="BC77" i="288"/>
  <c r="BB77" i="288"/>
  <c r="BA77" i="288"/>
  <c r="AZ77" i="288"/>
  <c r="AY77" i="288"/>
  <c r="AX77" i="288"/>
  <c r="L20" i="269"/>
  <c r="L19" i="269"/>
  <c r="P68" i="288"/>
  <c r="P67" i="288"/>
  <c r="P70" i="288"/>
  <c r="P72" i="288"/>
  <c r="O75" i="288"/>
  <c r="O77" i="288"/>
  <c r="O68" i="288"/>
  <c r="O67" i="288"/>
  <c r="O70" i="288"/>
  <c r="O72" i="288"/>
  <c r="N75" i="288"/>
  <c r="N77" i="288"/>
  <c r="N68" i="288"/>
  <c r="N67" i="288"/>
  <c r="N70" i="288"/>
  <c r="N72" i="288"/>
  <c r="M75" i="288"/>
  <c r="M77" i="288"/>
  <c r="M68" i="288"/>
  <c r="M70" i="288"/>
  <c r="M72" i="288"/>
  <c r="L75" i="288"/>
  <c r="L77" i="288"/>
  <c r="L68" i="288"/>
  <c r="L70" i="288"/>
  <c r="L72" i="288"/>
  <c r="K75" i="288"/>
  <c r="K77" i="288"/>
  <c r="K68" i="288"/>
  <c r="K70" i="288"/>
  <c r="K72" i="288"/>
  <c r="J75" i="288"/>
  <c r="J77" i="288"/>
  <c r="M67" i="288"/>
  <c r="GJ211" i="280"/>
  <c r="GJ213" i="280"/>
  <c r="GJ216" i="280"/>
  <c r="GI211" i="280"/>
  <c r="GI213" i="280"/>
  <c r="GI216" i="280"/>
  <c r="GH211" i="280"/>
  <c r="GH213" i="280"/>
  <c r="GH216" i="280"/>
  <c r="GG211" i="280"/>
  <c r="GG213" i="280"/>
  <c r="GG216" i="280"/>
  <c r="GF211" i="280"/>
  <c r="GF213" i="280"/>
  <c r="GF216" i="280"/>
  <c r="GE211" i="280"/>
  <c r="GE213" i="280"/>
  <c r="GE216" i="280"/>
  <c r="GD211" i="280"/>
  <c r="GD213" i="280"/>
  <c r="GD216" i="280"/>
  <c r="GC211" i="280"/>
  <c r="GC213" i="280"/>
  <c r="GC216" i="280"/>
  <c r="GB211" i="280"/>
  <c r="GB213" i="280"/>
  <c r="GB216" i="280"/>
  <c r="GA211" i="280"/>
  <c r="GA213" i="280"/>
  <c r="GA216" i="280"/>
  <c r="FZ211" i="280"/>
  <c r="FZ213" i="280"/>
  <c r="FZ216" i="280"/>
  <c r="FY211" i="280"/>
  <c r="FY213" i="280"/>
  <c r="FY216" i="280"/>
  <c r="FX211" i="280"/>
  <c r="FX213" i="280"/>
  <c r="FX216" i="280"/>
  <c r="FW211" i="280"/>
  <c r="FW213" i="280"/>
  <c r="FW216" i="280"/>
  <c r="FV211" i="280"/>
  <c r="FV213" i="280"/>
  <c r="FV216" i="280"/>
  <c r="FU211" i="280"/>
  <c r="FU213" i="280"/>
  <c r="FU216" i="280"/>
  <c r="FT211" i="280"/>
  <c r="FT213" i="280"/>
  <c r="FT216" i="280"/>
  <c r="FS211" i="280"/>
  <c r="FS213" i="280"/>
  <c r="FS216" i="280"/>
  <c r="FR211" i="280"/>
  <c r="FR213" i="280"/>
  <c r="FR216" i="280"/>
  <c r="FQ211" i="280"/>
  <c r="FQ213" i="280"/>
  <c r="FQ216" i="280"/>
  <c r="FP211" i="280"/>
  <c r="FP213" i="280"/>
  <c r="FP216" i="280"/>
  <c r="FO211" i="280"/>
  <c r="FO213" i="280"/>
  <c r="FO216" i="280"/>
  <c r="FN211" i="280"/>
  <c r="FN213" i="280"/>
  <c r="FN216" i="280"/>
  <c r="FM211" i="280"/>
  <c r="FM213" i="280"/>
  <c r="FM216" i="280"/>
  <c r="FL211" i="280"/>
  <c r="FL213" i="280"/>
  <c r="FL216" i="280"/>
  <c r="FK211" i="280"/>
  <c r="FK213" i="280"/>
  <c r="FK216" i="280"/>
  <c r="FJ211" i="280"/>
  <c r="FJ213" i="280"/>
  <c r="FJ216" i="280"/>
  <c r="FI211" i="280"/>
  <c r="FI213" i="280"/>
  <c r="FI216" i="280"/>
  <c r="FH211" i="280"/>
  <c r="FH213" i="280"/>
  <c r="FH216" i="280"/>
  <c r="FG211" i="280"/>
  <c r="FG213" i="280"/>
  <c r="FG216" i="280"/>
  <c r="FF211" i="280"/>
  <c r="FF213" i="280"/>
  <c r="FF216" i="280"/>
  <c r="FE211" i="280"/>
  <c r="FE213" i="280"/>
  <c r="FE216" i="280"/>
  <c r="FD211" i="280"/>
  <c r="FD213" i="280"/>
  <c r="FD216" i="280"/>
  <c r="FC211" i="280"/>
  <c r="FC213" i="280"/>
  <c r="FC216" i="280"/>
  <c r="FB211" i="280"/>
  <c r="FB213" i="280"/>
  <c r="FB216" i="280"/>
  <c r="FA211" i="280"/>
  <c r="FA213" i="280"/>
  <c r="FA216" i="280"/>
  <c r="EZ211" i="280"/>
  <c r="EZ213" i="280"/>
  <c r="EZ216" i="280"/>
  <c r="EY211" i="280"/>
  <c r="EY213" i="280"/>
  <c r="EY216" i="280"/>
  <c r="EX211" i="280"/>
  <c r="EX213" i="280"/>
  <c r="EX216" i="280"/>
  <c r="EW211" i="280"/>
  <c r="EW213" i="280"/>
  <c r="EW216" i="280"/>
  <c r="EV211" i="280"/>
  <c r="EV213" i="280"/>
  <c r="EV216" i="280"/>
  <c r="EU211" i="280"/>
  <c r="EU213" i="280"/>
  <c r="EU216" i="280"/>
  <c r="ET211" i="280"/>
  <c r="ET213" i="280"/>
  <c r="ET216" i="280"/>
  <c r="ES211" i="280"/>
  <c r="ES213" i="280"/>
  <c r="ES216" i="280"/>
  <c r="ER211" i="280"/>
  <c r="ER213" i="280"/>
  <c r="ER216" i="280"/>
  <c r="EQ211" i="280"/>
  <c r="EQ213" i="280"/>
  <c r="EQ216" i="280"/>
  <c r="EP211" i="280"/>
  <c r="EP213" i="280"/>
  <c r="EP216" i="280"/>
  <c r="EO211" i="280"/>
  <c r="EO213" i="280"/>
  <c r="EO216" i="280"/>
  <c r="EN211" i="280"/>
  <c r="EN213" i="280"/>
  <c r="EN216" i="280"/>
  <c r="EM211" i="280"/>
  <c r="EM213" i="280"/>
  <c r="EM216" i="280"/>
  <c r="EL211" i="280"/>
  <c r="EL213" i="280"/>
  <c r="EL216" i="280"/>
  <c r="EK211" i="280"/>
  <c r="EK213" i="280"/>
  <c r="EK216" i="280"/>
  <c r="EJ211" i="280"/>
  <c r="EJ213" i="280"/>
  <c r="EJ216" i="280"/>
  <c r="EI211" i="280"/>
  <c r="EI213" i="280"/>
  <c r="EI216" i="280"/>
  <c r="EH211" i="280"/>
  <c r="EH213" i="280"/>
  <c r="EH216" i="280"/>
  <c r="EG211" i="280"/>
  <c r="EG213" i="280"/>
  <c r="EG216" i="280"/>
  <c r="EF211" i="280"/>
  <c r="EF213" i="280"/>
  <c r="EF216" i="280"/>
  <c r="EE211" i="280"/>
  <c r="EE213" i="280"/>
  <c r="EE216" i="280"/>
  <c r="ED211" i="280"/>
  <c r="ED213" i="280"/>
  <c r="ED216" i="280"/>
  <c r="EC211" i="280"/>
  <c r="EC213" i="280"/>
  <c r="EC216" i="280"/>
  <c r="EB211" i="280"/>
  <c r="EB213" i="280"/>
  <c r="EB216" i="280"/>
  <c r="EA211" i="280"/>
  <c r="EA213" i="280"/>
  <c r="EA216" i="280"/>
  <c r="DZ211" i="280"/>
  <c r="DZ213" i="280"/>
  <c r="DZ216" i="280"/>
  <c r="DY211" i="280"/>
  <c r="DY213" i="280"/>
  <c r="DY216" i="280"/>
  <c r="DX211" i="280"/>
  <c r="DX213" i="280"/>
  <c r="DX216" i="280"/>
  <c r="DW211" i="280"/>
  <c r="DW213" i="280"/>
  <c r="DW216" i="280"/>
  <c r="DV211" i="280"/>
  <c r="DV213" i="280"/>
  <c r="DV216" i="280"/>
  <c r="DU211" i="280"/>
  <c r="DU213" i="280"/>
  <c r="DU216" i="280"/>
  <c r="DT211" i="280"/>
  <c r="DT213" i="280"/>
  <c r="DT216" i="280"/>
  <c r="DS211" i="280"/>
  <c r="DS213" i="280"/>
  <c r="DS216" i="280"/>
  <c r="DR211" i="280"/>
  <c r="DR213" i="280"/>
  <c r="DR216" i="280"/>
  <c r="DQ211" i="280"/>
  <c r="DQ213" i="280"/>
  <c r="DQ216" i="280"/>
  <c r="DP211" i="280"/>
  <c r="DP213" i="280"/>
  <c r="DP216" i="280"/>
  <c r="DO211" i="280"/>
  <c r="DO213" i="280"/>
  <c r="DO216" i="280"/>
  <c r="DN211" i="280"/>
  <c r="DN213" i="280"/>
  <c r="DN216" i="280"/>
  <c r="DM211" i="280"/>
  <c r="DM213" i="280"/>
  <c r="DM216" i="280"/>
  <c r="DL211" i="280"/>
  <c r="DL213" i="280"/>
  <c r="DL216" i="280"/>
  <c r="DK211" i="280"/>
  <c r="DK213" i="280"/>
  <c r="DK216" i="280"/>
  <c r="DJ211" i="280"/>
  <c r="DJ213" i="280"/>
  <c r="DJ216" i="280"/>
  <c r="DI211" i="280"/>
  <c r="DI213" i="280"/>
  <c r="DI216" i="280"/>
  <c r="DH211" i="280"/>
  <c r="DH213" i="280"/>
  <c r="DH216" i="280"/>
  <c r="DG211" i="280"/>
  <c r="DG213" i="280"/>
  <c r="DG216" i="280"/>
  <c r="DF211" i="280"/>
  <c r="DF213" i="280"/>
  <c r="DF216" i="280"/>
  <c r="DE211" i="280"/>
  <c r="DE213" i="280"/>
  <c r="DE216" i="280"/>
  <c r="DD211" i="280"/>
  <c r="DD213" i="280"/>
  <c r="DD216" i="280"/>
  <c r="DC211" i="280"/>
  <c r="DC213" i="280"/>
  <c r="DC216" i="280"/>
  <c r="DB211" i="280"/>
  <c r="DB213" i="280"/>
  <c r="DB216" i="280"/>
  <c r="DA211" i="280"/>
  <c r="DA213" i="280"/>
  <c r="DA216" i="280"/>
  <c r="CZ211" i="280"/>
  <c r="CZ213" i="280"/>
  <c r="CZ216" i="280"/>
  <c r="CY211" i="280"/>
  <c r="CY213" i="280"/>
  <c r="CY216" i="280"/>
  <c r="CX211" i="280"/>
  <c r="CX213" i="280"/>
  <c r="CX216" i="280"/>
  <c r="CW211" i="280"/>
  <c r="CW213" i="280"/>
  <c r="CW216" i="280"/>
  <c r="CV211" i="280"/>
  <c r="CV213" i="280"/>
  <c r="CV216" i="280"/>
  <c r="CU211" i="280"/>
  <c r="CU213" i="280"/>
  <c r="CU216" i="280"/>
  <c r="CT211" i="280"/>
  <c r="CT213" i="280"/>
  <c r="CT216" i="280"/>
  <c r="CS211" i="280"/>
  <c r="CS213" i="280"/>
  <c r="CS216" i="280"/>
  <c r="CR211" i="280"/>
  <c r="CR213" i="280"/>
  <c r="CR216" i="280"/>
  <c r="CQ211" i="280"/>
  <c r="CQ213" i="280"/>
  <c r="CQ216" i="280"/>
  <c r="CP211" i="280"/>
  <c r="CP213" i="280"/>
  <c r="CP216" i="280"/>
  <c r="CO211" i="280"/>
  <c r="CO213" i="280"/>
  <c r="CO216" i="280"/>
  <c r="CN211" i="280"/>
  <c r="CN213" i="280"/>
  <c r="CN216" i="280"/>
  <c r="CM211" i="280"/>
  <c r="CM213" i="280"/>
  <c r="CM216" i="280"/>
  <c r="CL211" i="280"/>
  <c r="CL213" i="280"/>
  <c r="CL216" i="280"/>
  <c r="CK211" i="280"/>
  <c r="CK213" i="280"/>
  <c r="CK216" i="280"/>
  <c r="CJ211" i="280"/>
  <c r="CJ213" i="280"/>
  <c r="CJ216" i="280"/>
  <c r="CI211" i="280"/>
  <c r="CI213" i="280"/>
  <c r="CI216" i="280"/>
  <c r="CH211" i="280"/>
  <c r="CH213" i="280"/>
  <c r="CH216" i="280"/>
  <c r="CG211" i="280"/>
  <c r="CG213" i="280"/>
  <c r="CG216" i="280"/>
  <c r="CF211" i="280"/>
  <c r="CF213" i="280"/>
  <c r="CF216" i="280"/>
  <c r="CE211" i="280"/>
  <c r="CE213" i="280"/>
  <c r="CE216" i="280"/>
  <c r="CD211" i="280"/>
  <c r="CD213" i="280"/>
  <c r="CD216" i="280"/>
  <c r="CC211" i="280"/>
  <c r="CC213" i="280"/>
  <c r="CC216" i="280"/>
  <c r="CB211" i="280"/>
  <c r="CB213" i="280"/>
  <c r="CB216" i="280"/>
  <c r="CA211" i="280"/>
  <c r="CA213" i="280"/>
  <c r="CA216" i="280"/>
  <c r="BZ211" i="280"/>
  <c r="BZ213" i="280"/>
  <c r="BZ216" i="280"/>
  <c r="BY211" i="280"/>
  <c r="BY213" i="280"/>
  <c r="BY216" i="280"/>
  <c r="BX211" i="280"/>
  <c r="BX213" i="280"/>
  <c r="BX216" i="280"/>
  <c r="BW211" i="280"/>
  <c r="BW213" i="280"/>
  <c r="BW216" i="280"/>
  <c r="BV211" i="280"/>
  <c r="BV213" i="280"/>
  <c r="BV216" i="280"/>
  <c r="BU211" i="280"/>
  <c r="BU213" i="280"/>
  <c r="BU216" i="280"/>
  <c r="BT211" i="280"/>
  <c r="BT213" i="280"/>
  <c r="BT216" i="280"/>
  <c r="BS211" i="280"/>
  <c r="BS213" i="280"/>
  <c r="BS216" i="280"/>
  <c r="BR211" i="280"/>
  <c r="BR213" i="280"/>
  <c r="BR216" i="280"/>
  <c r="BQ211" i="280"/>
  <c r="BQ213" i="280"/>
  <c r="BQ216" i="280"/>
  <c r="BP211" i="280"/>
  <c r="BP213" i="280"/>
  <c r="BP216" i="280"/>
  <c r="BO211" i="280"/>
  <c r="BO213" i="280"/>
  <c r="BO216" i="280"/>
  <c r="BN211" i="280"/>
  <c r="BN213" i="280"/>
  <c r="BN216" i="280"/>
  <c r="BM211" i="280"/>
  <c r="BM213" i="280"/>
  <c r="BM216" i="280"/>
  <c r="BL211" i="280"/>
  <c r="BL213" i="280"/>
  <c r="BL216" i="280"/>
  <c r="BK211" i="280"/>
  <c r="BK213" i="280"/>
  <c r="BK216" i="280"/>
  <c r="BJ211" i="280"/>
  <c r="BJ213" i="280"/>
  <c r="BJ216" i="280"/>
  <c r="BI211" i="280"/>
  <c r="BI213" i="280"/>
  <c r="BI216" i="280"/>
  <c r="BH211" i="280"/>
  <c r="BH213" i="280"/>
  <c r="BH216" i="280"/>
  <c r="BG211" i="280"/>
  <c r="BG213" i="280"/>
  <c r="BG216" i="280"/>
  <c r="BF211" i="280"/>
  <c r="BF213" i="280"/>
  <c r="BF216" i="280"/>
  <c r="BE211" i="280"/>
  <c r="BE213" i="280"/>
  <c r="BE216" i="280"/>
  <c r="P211" i="280"/>
  <c r="P213" i="280"/>
  <c r="P216" i="280"/>
  <c r="AZ171" i="307"/>
  <c r="AZ173" i="307"/>
  <c r="AZ176" i="307"/>
  <c r="V171" i="307"/>
  <c r="V173" i="307"/>
  <c r="V176" i="307"/>
  <c r="P78" i="282"/>
  <c r="P51" i="282"/>
  <c r="P52" i="282"/>
  <c r="P77" i="282"/>
  <c r="P89" i="282"/>
  <c r="P88" i="282"/>
  <c r="H14" i="310"/>
  <c r="H37" i="310"/>
  <c r="H194" i="307"/>
  <c r="H89" i="306"/>
  <c r="P47" i="288"/>
  <c r="P56" i="288"/>
  <c r="P32" i="288"/>
  <c r="P87" i="282"/>
  <c r="H72" i="307"/>
  <c r="H30" i="311"/>
  <c r="O41" i="286"/>
  <c r="P41" i="286"/>
  <c r="Q41" i="286"/>
  <c r="R41" i="286"/>
  <c r="S41" i="286"/>
  <c r="T41" i="286"/>
  <c r="U41" i="286"/>
  <c r="V41" i="286"/>
  <c r="W41" i="286"/>
  <c r="X41" i="286"/>
  <c r="Y41" i="286"/>
  <c r="Z41" i="286"/>
  <c r="AA41" i="286"/>
  <c r="AB41" i="286"/>
  <c r="AC41" i="286"/>
  <c r="AD41" i="286"/>
  <c r="AE41" i="286"/>
  <c r="AF41" i="286"/>
  <c r="AG41" i="286"/>
  <c r="AH41" i="286"/>
  <c r="AI41" i="286"/>
  <c r="AJ41" i="286"/>
  <c r="AK41" i="286"/>
  <c r="AL41" i="286"/>
  <c r="AM41" i="286"/>
  <c r="AN41" i="286"/>
  <c r="AO41" i="286"/>
  <c r="AP41" i="286"/>
  <c r="AQ41" i="286"/>
  <c r="AR41" i="286"/>
  <c r="AS41" i="286"/>
  <c r="AT41" i="286"/>
  <c r="AU41" i="286"/>
  <c r="AV41" i="286"/>
  <c r="AW41" i="286"/>
  <c r="AX41" i="286"/>
  <c r="AY41" i="286"/>
  <c r="AZ41" i="286"/>
  <c r="BA41" i="286"/>
  <c r="BB41" i="286"/>
  <c r="BC41" i="286"/>
  <c r="BD41" i="286"/>
  <c r="BE41" i="286"/>
  <c r="BF41" i="286"/>
  <c r="BG41" i="286"/>
  <c r="BH41" i="286"/>
  <c r="BI41" i="286"/>
  <c r="BJ41" i="286"/>
  <c r="BK41" i="286"/>
  <c r="BL41" i="286"/>
  <c r="BM41" i="286"/>
  <c r="BN41" i="286"/>
  <c r="BO41" i="286"/>
  <c r="BP41" i="286"/>
  <c r="BQ41" i="286"/>
  <c r="BR41" i="286"/>
  <c r="BS41" i="286"/>
  <c r="BT41" i="286"/>
  <c r="BU41" i="286"/>
  <c r="BV41" i="286"/>
  <c r="BW41" i="286"/>
  <c r="BX41" i="286"/>
  <c r="BY41" i="286"/>
  <c r="BZ41" i="286"/>
  <c r="CA41" i="286"/>
  <c r="CB41" i="286"/>
  <c r="CC41" i="286"/>
  <c r="CD41" i="286"/>
  <c r="CE41" i="286"/>
  <c r="CF41" i="286"/>
  <c r="CG41" i="286"/>
  <c r="CH41" i="286"/>
  <c r="CI41" i="286"/>
  <c r="CJ41" i="286"/>
  <c r="CK41" i="286"/>
  <c r="CL41" i="286"/>
  <c r="CM41" i="286"/>
  <c r="CN41" i="286"/>
  <c r="CO41" i="286"/>
  <c r="CP41" i="286"/>
  <c r="CQ41" i="286"/>
  <c r="CR41" i="286"/>
  <c r="CS41" i="286"/>
  <c r="CT41" i="286"/>
  <c r="CU41" i="286"/>
  <c r="CV41" i="286"/>
  <c r="CW41" i="286"/>
  <c r="CX41" i="286"/>
  <c r="CY41" i="286"/>
  <c r="CZ41" i="286"/>
  <c r="DA41" i="286"/>
  <c r="DB41" i="286"/>
  <c r="DC41" i="286"/>
  <c r="DD41" i="286"/>
  <c r="DE41" i="286"/>
  <c r="DF41" i="286"/>
  <c r="DG41" i="286"/>
  <c r="DH41" i="286"/>
  <c r="DI41" i="286"/>
  <c r="DJ41" i="286"/>
  <c r="DK41" i="286"/>
  <c r="DL41" i="286"/>
  <c r="DM41" i="286"/>
  <c r="DN41" i="286"/>
  <c r="DO41" i="286"/>
  <c r="DP41" i="286"/>
  <c r="DQ41" i="286"/>
  <c r="DR41" i="286"/>
  <c r="DS41" i="286"/>
  <c r="DT41" i="286"/>
  <c r="DU41" i="286"/>
  <c r="DV41" i="286"/>
  <c r="DW41" i="286"/>
  <c r="DX41" i="286"/>
  <c r="DY41" i="286"/>
  <c r="DZ41" i="286"/>
  <c r="EA41" i="286"/>
  <c r="EB41" i="286"/>
  <c r="EC41" i="286"/>
  <c r="ED41" i="286"/>
  <c r="EE41" i="286"/>
  <c r="EF41" i="286"/>
  <c r="EG41" i="286"/>
  <c r="EH41" i="286"/>
  <c r="EI41" i="286"/>
  <c r="EJ41" i="286"/>
  <c r="EK41" i="286"/>
  <c r="EL41" i="286"/>
  <c r="EM41" i="286"/>
  <c r="EN41" i="286"/>
  <c r="EO41" i="286"/>
  <c r="EP41" i="286"/>
  <c r="EQ41" i="286"/>
  <c r="ER41" i="286"/>
  <c r="ES41" i="286"/>
  <c r="ET41" i="286"/>
  <c r="EU41" i="286"/>
  <c r="EV41" i="286"/>
  <c r="EW41" i="286"/>
  <c r="EX41" i="286"/>
  <c r="EY41" i="286"/>
  <c r="EZ41" i="286"/>
  <c r="FA41" i="286"/>
  <c r="FB41" i="286"/>
  <c r="FC41" i="286"/>
  <c r="FD41" i="286"/>
  <c r="FE41" i="286"/>
  <c r="FF41" i="286"/>
  <c r="FG41" i="286"/>
  <c r="FH41" i="286"/>
  <c r="FI41" i="286"/>
  <c r="FJ41" i="286"/>
  <c r="FK41" i="286"/>
  <c r="FL41" i="286"/>
  <c r="FM41" i="286"/>
  <c r="FN41" i="286"/>
  <c r="FO41" i="286"/>
  <c r="FP41" i="286"/>
  <c r="FQ41" i="286"/>
  <c r="FR41" i="286"/>
  <c r="FS41" i="286"/>
  <c r="FT41" i="286"/>
  <c r="FU41" i="286"/>
  <c r="FV41" i="286"/>
  <c r="FW41" i="286"/>
  <c r="FX41" i="286"/>
  <c r="FY41" i="286"/>
  <c r="FZ41" i="286"/>
  <c r="GA41" i="286"/>
  <c r="GB41" i="286"/>
  <c r="GC41" i="286"/>
  <c r="J36" i="277"/>
  <c r="J37" i="277"/>
  <c r="K36" i="277"/>
  <c r="K37" i="277"/>
  <c r="L36" i="277"/>
  <c r="L37" i="277"/>
  <c r="M36" i="277"/>
  <c r="M37" i="277"/>
  <c r="N36" i="277"/>
  <c r="N37" i="277"/>
  <c r="O36" i="277"/>
  <c r="O37" i="277"/>
  <c r="P36" i="277"/>
  <c r="P37" i="277"/>
  <c r="Q36" i="277"/>
  <c r="Q37" i="277"/>
  <c r="R36" i="277"/>
  <c r="R37" i="277"/>
  <c r="S36" i="277"/>
  <c r="S37" i="277"/>
  <c r="T36" i="277"/>
  <c r="T37" i="277"/>
  <c r="U36" i="277"/>
  <c r="U37" i="277"/>
  <c r="V36" i="277"/>
  <c r="V37" i="277"/>
  <c r="W36" i="277"/>
  <c r="W37" i="277"/>
  <c r="X36" i="277"/>
  <c r="X37" i="277"/>
  <c r="Y36" i="277"/>
  <c r="Y37" i="277"/>
  <c r="Z36" i="277"/>
  <c r="Z37" i="277"/>
  <c r="AA36" i="277"/>
  <c r="AA37" i="277"/>
  <c r="AB36" i="277"/>
  <c r="AB37" i="277"/>
  <c r="AC36" i="277"/>
  <c r="AC37" i="277"/>
  <c r="AD36" i="277"/>
  <c r="AD37" i="277"/>
  <c r="AE36" i="277"/>
  <c r="AE37" i="277"/>
  <c r="AF36" i="277"/>
  <c r="AF37" i="277"/>
  <c r="AG36" i="277"/>
  <c r="AG37" i="277"/>
  <c r="AH36" i="277"/>
  <c r="AH37" i="277"/>
  <c r="AI36" i="277"/>
  <c r="AI37" i="277"/>
  <c r="AJ36" i="277"/>
  <c r="AJ37" i="277"/>
  <c r="AK36" i="277"/>
  <c r="AK37" i="277"/>
  <c r="AL36" i="277"/>
  <c r="AL37" i="277"/>
  <c r="AM36" i="277"/>
  <c r="AM37" i="277"/>
  <c r="AN36" i="277"/>
  <c r="AN37" i="277"/>
  <c r="AO36" i="277"/>
  <c r="AO37" i="277"/>
  <c r="AP36" i="277"/>
  <c r="AP37" i="277"/>
  <c r="AQ36" i="277"/>
  <c r="AQ37" i="277"/>
  <c r="AR36" i="277"/>
  <c r="AR37" i="277"/>
  <c r="AS36" i="277"/>
  <c r="AS37" i="277"/>
  <c r="AT36" i="277"/>
  <c r="AT37" i="277"/>
  <c r="AU36" i="277"/>
  <c r="AU37" i="277"/>
  <c r="AV36" i="277"/>
  <c r="AV37" i="277"/>
  <c r="AW36" i="277"/>
  <c r="AW37" i="277"/>
  <c r="AX36" i="277"/>
  <c r="AX37" i="277"/>
  <c r="AY36" i="277"/>
  <c r="AY37" i="277"/>
  <c r="AZ36" i="277"/>
  <c r="AZ37" i="277"/>
  <c r="BA36" i="277"/>
  <c r="BA37" i="277"/>
  <c r="BB36" i="277"/>
  <c r="BB37" i="277"/>
  <c r="H37" i="277"/>
  <c r="J48" i="277"/>
  <c r="K48" i="277"/>
  <c r="L48" i="277"/>
  <c r="M48" i="277"/>
  <c r="N48" i="277"/>
  <c r="O48" i="277"/>
  <c r="P48" i="277"/>
  <c r="Q48" i="277"/>
  <c r="R48" i="277"/>
  <c r="S48" i="277"/>
  <c r="T48" i="277"/>
  <c r="U48" i="277"/>
  <c r="V48" i="277"/>
  <c r="W48" i="277"/>
  <c r="X48" i="277"/>
  <c r="Y48" i="277"/>
  <c r="Z48" i="277"/>
  <c r="AA48" i="277"/>
  <c r="AB48" i="277"/>
  <c r="AC48" i="277"/>
  <c r="AD48" i="277"/>
  <c r="AE48" i="277"/>
  <c r="AF48" i="277"/>
  <c r="AG48" i="277"/>
  <c r="AH48" i="277"/>
  <c r="AI48" i="277"/>
  <c r="AJ48" i="277"/>
  <c r="AK48" i="277"/>
  <c r="AL48" i="277"/>
  <c r="AM48" i="277"/>
  <c r="AN48" i="277"/>
  <c r="AO48" i="277"/>
  <c r="AP48" i="277"/>
  <c r="AQ48" i="277"/>
  <c r="AR48" i="277"/>
  <c r="AS48" i="277"/>
  <c r="AT48" i="277"/>
  <c r="AU48" i="277"/>
  <c r="AV48" i="277"/>
  <c r="AW48" i="277"/>
  <c r="AX48" i="277"/>
  <c r="AY48" i="277"/>
  <c r="AZ48" i="277"/>
  <c r="BA48" i="277"/>
  <c r="BB48" i="277"/>
  <c r="H48" i="277"/>
  <c r="J52" i="277"/>
  <c r="K52" i="277"/>
  <c r="L52" i="277"/>
  <c r="M52" i="277"/>
  <c r="N52" i="277"/>
  <c r="O52" i="277"/>
  <c r="P52" i="277"/>
  <c r="Q52" i="277"/>
  <c r="R52" i="277"/>
  <c r="S52" i="277"/>
  <c r="T52" i="277"/>
  <c r="U52" i="277"/>
  <c r="V52" i="277"/>
  <c r="W52" i="277"/>
  <c r="X52" i="277"/>
  <c r="Y52" i="277"/>
  <c r="Z52" i="277"/>
  <c r="AA52" i="277"/>
  <c r="AB52" i="277"/>
  <c r="AC52" i="277"/>
  <c r="AD52" i="277"/>
  <c r="AE52" i="277"/>
  <c r="AF52" i="277"/>
  <c r="AG52" i="277"/>
  <c r="AH52" i="277"/>
  <c r="AI52" i="277"/>
  <c r="AJ52" i="277"/>
  <c r="AK52" i="277"/>
  <c r="AL52" i="277"/>
  <c r="AM52" i="277"/>
  <c r="AN52" i="277"/>
  <c r="AO52" i="277"/>
  <c r="AP52" i="277"/>
  <c r="AQ52" i="277"/>
  <c r="AR52" i="277"/>
  <c r="AS52" i="277"/>
  <c r="AT52" i="277"/>
  <c r="AU52" i="277"/>
  <c r="AV52" i="277"/>
  <c r="AW52" i="277"/>
  <c r="AX52" i="277"/>
  <c r="AY52" i="277"/>
  <c r="AZ52" i="277"/>
  <c r="BA52" i="277"/>
  <c r="BB52" i="277"/>
  <c r="H52" i="277"/>
  <c r="GD41" i="286"/>
  <c r="GE41" i="286"/>
  <c r="GF41" i="286"/>
  <c r="GG41" i="286"/>
  <c r="GH41" i="286"/>
  <c r="GI41" i="286"/>
  <c r="P80" i="314"/>
  <c r="P79" i="314"/>
  <c r="J54" i="277"/>
  <c r="J55" i="277"/>
  <c r="J56" i="277"/>
  <c r="K54" i="277"/>
  <c r="K55" i="277"/>
  <c r="K56" i="277"/>
  <c r="L54" i="277"/>
  <c r="L55" i="277"/>
  <c r="L56" i="277"/>
  <c r="M54" i="277"/>
  <c r="M55" i="277"/>
  <c r="M56" i="277"/>
  <c r="N54" i="277"/>
  <c r="N55" i="277"/>
  <c r="N56" i="277"/>
  <c r="O54" i="277"/>
  <c r="O55" i="277"/>
  <c r="O56" i="277"/>
  <c r="P54" i="277"/>
  <c r="P55" i="277"/>
  <c r="P56" i="277"/>
  <c r="Q54" i="277"/>
  <c r="Q55" i="277"/>
  <c r="Q56" i="277"/>
  <c r="R54" i="277"/>
  <c r="R55" i="277"/>
  <c r="R56" i="277"/>
  <c r="S54" i="277"/>
  <c r="S55" i="277"/>
  <c r="S56" i="277"/>
  <c r="T54" i="277"/>
  <c r="T55" i="277"/>
  <c r="T56" i="277"/>
  <c r="U54" i="277"/>
  <c r="U55" i="277"/>
  <c r="U56" i="277"/>
  <c r="V54" i="277"/>
  <c r="V55" i="277"/>
  <c r="V56" i="277"/>
  <c r="W54" i="277"/>
  <c r="W55" i="277"/>
  <c r="W56" i="277"/>
  <c r="X54" i="277"/>
  <c r="X55" i="277"/>
  <c r="X56" i="277"/>
  <c r="Y54" i="277"/>
  <c r="Y55" i="277"/>
  <c r="Y56" i="277"/>
  <c r="Z54" i="277"/>
  <c r="Z55" i="277"/>
  <c r="Z56" i="277"/>
  <c r="AA54" i="277"/>
  <c r="AA55" i="277"/>
  <c r="AA56" i="277"/>
  <c r="AB54" i="277"/>
  <c r="AB55" i="277"/>
  <c r="AB56" i="277"/>
  <c r="AC54" i="277"/>
  <c r="AC55" i="277"/>
  <c r="AC56" i="277"/>
  <c r="AD54" i="277"/>
  <c r="AD55" i="277"/>
  <c r="AD56" i="277"/>
  <c r="AE54" i="277"/>
  <c r="AE55" i="277"/>
  <c r="AE56" i="277"/>
  <c r="AF54" i="277"/>
  <c r="AF55" i="277"/>
  <c r="AF56" i="277"/>
  <c r="AG54" i="277"/>
  <c r="AG55" i="277"/>
  <c r="AG56" i="277"/>
  <c r="AH54" i="277"/>
  <c r="AH55" i="277"/>
  <c r="AH56" i="277"/>
  <c r="AI54" i="277"/>
  <c r="AI55" i="277"/>
  <c r="AI56" i="277"/>
  <c r="AJ54" i="277"/>
  <c r="AJ55" i="277"/>
  <c r="AJ56" i="277"/>
  <c r="AK54" i="277"/>
  <c r="AK55" i="277"/>
  <c r="AK56" i="277"/>
  <c r="AL54" i="277"/>
  <c r="AL55" i="277"/>
  <c r="AL56" i="277"/>
  <c r="AM54" i="277"/>
  <c r="AM55" i="277"/>
  <c r="AM56" i="277"/>
  <c r="AN54" i="277"/>
  <c r="AN55" i="277"/>
  <c r="AN56" i="277"/>
  <c r="AO54" i="277"/>
  <c r="AO55" i="277"/>
  <c r="AO56" i="277"/>
  <c r="AP54" i="277"/>
  <c r="AP55" i="277"/>
  <c r="AP56" i="277"/>
  <c r="AQ54" i="277"/>
  <c r="AQ55" i="277"/>
  <c r="AQ56" i="277"/>
  <c r="AR54" i="277"/>
  <c r="AR55" i="277"/>
  <c r="AR56" i="277"/>
  <c r="AS54" i="277"/>
  <c r="AS55" i="277"/>
  <c r="AS56" i="277"/>
  <c r="AT54" i="277"/>
  <c r="AT55" i="277"/>
  <c r="AT56" i="277"/>
  <c r="AU54" i="277"/>
  <c r="AU55" i="277"/>
  <c r="AU56" i="277"/>
  <c r="AV54" i="277"/>
  <c r="AV55" i="277"/>
  <c r="AV56" i="277"/>
  <c r="AW54" i="277"/>
  <c r="AW55" i="277"/>
  <c r="AW56" i="277"/>
  <c r="AX54" i="277"/>
  <c r="AX55" i="277"/>
  <c r="AX56" i="277"/>
  <c r="AY54" i="277"/>
  <c r="AY55" i="277"/>
  <c r="AY56" i="277"/>
  <c r="AZ54" i="277"/>
  <c r="AZ55" i="277"/>
  <c r="AZ56" i="277"/>
  <c r="BA54" i="277"/>
  <c r="BA55" i="277"/>
  <c r="BA56" i="277"/>
  <c r="BB54" i="277"/>
  <c r="BB55" i="277"/>
  <c r="BB56" i="277"/>
  <c r="H56" i="277"/>
  <c r="J59" i="277"/>
  <c r="K59" i="277"/>
  <c r="L59" i="277"/>
  <c r="M59" i="277"/>
  <c r="N59" i="277"/>
  <c r="O59" i="277"/>
  <c r="P59" i="277"/>
  <c r="Q59" i="277"/>
  <c r="R59" i="277"/>
  <c r="S59" i="277"/>
  <c r="T59" i="277"/>
  <c r="U59" i="277"/>
  <c r="V59" i="277"/>
  <c r="W59" i="277"/>
  <c r="X59" i="277"/>
  <c r="Y59" i="277"/>
  <c r="Z59" i="277"/>
  <c r="AA59" i="277"/>
  <c r="AB59" i="277"/>
  <c r="AC59" i="277"/>
  <c r="AD59" i="277"/>
  <c r="AE59" i="277"/>
  <c r="AF59" i="277"/>
  <c r="AG59" i="277"/>
  <c r="AH59" i="277"/>
  <c r="AI59" i="277"/>
  <c r="AJ59" i="277"/>
  <c r="AK59" i="277"/>
  <c r="AL59" i="277"/>
  <c r="AM59" i="277"/>
  <c r="AN59" i="277"/>
  <c r="AO59" i="277"/>
  <c r="AP59" i="277"/>
  <c r="AQ59" i="277"/>
  <c r="AR59" i="277"/>
  <c r="AS59" i="277"/>
  <c r="AT59" i="277"/>
  <c r="AU59" i="277"/>
  <c r="AV59" i="277"/>
  <c r="AW59" i="277"/>
  <c r="AX59" i="277"/>
  <c r="AY59" i="277"/>
  <c r="AZ59" i="277"/>
  <c r="BA59" i="277"/>
  <c r="BB59" i="277"/>
  <c r="H59" i="277"/>
  <c r="J61" i="277"/>
  <c r="J62" i="277"/>
  <c r="J63" i="277"/>
  <c r="K61" i="277"/>
  <c r="K62" i="277"/>
  <c r="K63" i="277"/>
  <c r="L61" i="277"/>
  <c r="L62" i="277"/>
  <c r="L63" i="277"/>
  <c r="M61" i="277"/>
  <c r="M62" i="277"/>
  <c r="M63" i="277"/>
  <c r="N61" i="277"/>
  <c r="N62" i="277"/>
  <c r="N63" i="277"/>
  <c r="O61" i="277"/>
  <c r="O62" i="277"/>
  <c r="O63" i="277"/>
  <c r="P61" i="277"/>
  <c r="P62" i="277"/>
  <c r="P63" i="277"/>
  <c r="Q61" i="277"/>
  <c r="Q62" i="277"/>
  <c r="Q63" i="277"/>
  <c r="R61" i="277"/>
  <c r="R62" i="277"/>
  <c r="R63" i="277"/>
  <c r="S61" i="277"/>
  <c r="S62" i="277"/>
  <c r="S63" i="277"/>
  <c r="T61" i="277"/>
  <c r="T62" i="277"/>
  <c r="T63" i="277"/>
  <c r="U61" i="277"/>
  <c r="U62" i="277"/>
  <c r="U63" i="277"/>
  <c r="V61" i="277"/>
  <c r="V62" i="277"/>
  <c r="V63" i="277"/>
  <c r="W61" i="277"/>
  <c r="W62" i="277"/>
  <c r="W63" i="277"/>
  <c r="X61" i="277"/>
  <c r="X62" i="277"/>
  <c r="X63" i="277"/>
  <c r="Y61" i="277"/>
  <c r="Y62" i="277"/>
  <c r="Y63" i="277"/>
  <c r="Z61" i="277"/>
  <c r="Z62" i="277"/>
  <c r="Z63" i="277"/>
  <c r="AA61" i="277"/>
  <c r="AA62" i="277"/>
  <c r="AA63" i="277"/>
  <c r="AB61" i="277"/>
  <c r="AB62" i="277"/>
  <c r="AB63" i="277"/>
  <c r="AC61" i="277"/>
  <c r="AC62" i="277"/>
  <c r="AC63" i="277"/>
  <c r="AD61" i="277"/>
  <c r="AD62" i="277"/>
  <c r="AD63" i="277"/>
  <c r="AE61" i="277"/>
  <c r="AE62" i="277"/>
  <c r="AE63" i="277"/>
  <c r="AF61" i="277"/>
  <c r="AF62" i="277"/>
  <c r="AF63" i="277"/>
  <c r="AG61" i="277"/>
  <c r="AG62" i="277"/>
  <c r="AG63" i="277"/>
  <c r="AH61" i="277"/>
  <c r="AH62" i="277"/>
  <c r="AH63" i="277"/>
  <c r="AI61" i="277"/>
  <c r="AI62" i="277"/>
  <c r="AI63" i="277"/>
  <c r="AJ61" i="277"/>
  <c r="AJ62" i="277"/>
  <c r="AJ63" i="277"/>
  <c r="AK61" i="277"/>
  <c r="AK62" i="277"/>
  <c r="AK63" i="277"/>
  <c r="AL61" i="277"/>
  <c r="AL62" i="277"/>
  <c r="AL63" i="277"/>
  <c r="AM61" i="277"/>
  <c r="AM62" i="277"/>
  <c r="AM63" i="277"/>
  <c r="AN61" i="277"/>
  <c r="AN62" i="277"/>
  <c r="AN63" i="277"/>
  <c r="AO61" i="277"/>
  <c r="AO62" i="277"/>
  <c r="AO63" i="277"/>
  <c r="AP61" i="277"/>
  <c r="AP62" i="277"/>
  <c r="AP63" i="277"/>
  <c r="AQ61" i="277"/>
  <c r="AQ62" i="277"/>
  <c r="AQ63" i="277"/>
  <c r="AR61" i="277"/>
  <c r="AR62" i="277"/>
  <c r="AR63" i="277"/>
  <c r="AS61" i="277"/>
  <c r="AS62" i="277"/>
  <c r="AS63" i="277"/>
  <c r="AT61" i="277"/>
  <c r="AT62" i="277"/>
  <c r="AT63" i="277"/>
  <c r="AU61" i="277"/>
  <c r="AU62" i="277"/>
  <c r="AU63" i="277"/>
  <c r="AV61" i="277"/>
  <c r="AV62" i="277"/>
  <c r="AV63" i="277"/>
  <c r="AW61" i="277"/>
  <c r="AW62" i="277"/>
  <c r="AW63" i="277"/>
  <c r="AX61" i="277"/>
  <c r="AX62" i="277"/>
  <c r="AX63" i="277"/>
  <c r="AY61" i="277"/>
  <c r="AY62" i="277"/>
  <c r="AY63" i="277"/>
  <c r="AZ61" i="277"/>
  <c r="AZ62" i="277"/>
  <c r="AZ63" i="277"/>
  <c r="BA61" i="277"/>
  <c r="BA62" i="277"/>
  <c r="BA63" i="277"/>
  <c r="BB61" i="277"/>
  <c r="BB62" i="277"/>
  <c r="BB63" i="277"/>
  <c r="H63" i="277"/>
  <c r="J66" i="277"/>
  <c r="J68" i="277"/>
  <c r="J69" i="277"/>
  <c r="K66" i="277"/>
  <c r="K68" i="277"/>
  <c r="K69" i="277"/>
  <c r="L66" i="277"/>
  <c r="L68" i="277"/>
  <c r="L69" i="277"/>
  <c r="M66" i="277"/>
  <c r="M68" i="277"/>
  <c r="M69" i="277"/>
  <c r="N66" i="277"/>
  <c r="N68" i="277"/>
  <c r="N69" i="277"/>
  <c r="O66" i="277"/>
  <c r="O68" i="277"/>
  <c r="O69" i="277"/>
  <c r="P66" i="277"/>
  <c r="P68" i="277"/>
  <c r="P69" i="277"/>
  <c r="Q66" i="277"/>
  <c r="Q68" i="277"/>
  <c r="Q69" i="277"/>
  <c r="R66" i="277"/>
  <c r="R68" i="277"/>
  <c r="R69" i="277"/>
  <c r="S66" i="277"/>
  <c r="S68" i="277"/>
  <c r="S69" i="277"/>
  <c r="T66" i="277"/>
  <c r="T68" i="277"/>
  <c r="T69" i="277"/>
  <c r="U66" i="277"/>
  <c r="U68" i="277"/>
  <c r="U69" i="277"/>
  <c r="V66" i="277"/>
  <c r="V68" i="277"/>
  <c r="V69" i="277"/>
  <c r="W66" i="277"/>
  <c r="W68" i="277"/>
  <c r="W69" i="277"/>
  <c r="X66" i="277"/>
  <c r="X68" i="277"/>
  <c r="X69" i="277"/>
  <c r="Y66" i="277"/>
  <c r="Y68" i="277"/>
  <c r="Y69" i="277"/>
  <c r="Z66" i="277"/>
  <c r="Z68" i="277"/>
  <c r="Z69" i="277"/>
  <c r="AA66" i="277"/>
  <c r="AA68" i="277"/>
  <c r="AA69" i="277"/>
  <c r="AB66" i="277"/>
  <c r="AB68" i="277"/>
  <c r="AB69" i="277"/>
  <c r="AC66" i="277"/>
  <c r="AC68" i="277"/>
  <c r="AC69" i="277"/>
  <c r="AD66" i="277"/>
  <c r="AD68" i="277"/>
  <c r="AD69" i="277"/>
  <c r="AE66" i="277"/>
  <c r="AE68" i="277"/>
  <c r="AE69" i="277"/>
  <c r="AF66" i="277"/>
  <c r="AF68" i="277"/>
  <c r="AF69" i="277"/>
  <c r="AG66" i="277"/>
  <c r="AG68" i="277"/>
  <c r="AG69" i="277"/>
  <c r="AH66" i="277"/>
  <c r="AH68" i="277"/>
  <c r="AH69" i="277"/>
  <c r="AI66" i="277"/>
  <c r="AI68" i="277"/>
  <c r="AI69" i="277"/>
  <c r="AJ66" i="277"/>
  <c r="AJ68" i="277"/>
  <c r="AJ69" i="277"/>
  <c r="AK66" i="277"/>
  <c r="AK68" i="277"/>
  <c r="AK69" i="277"/>
  <c r="AL66" i="277"/>
  <c r="AL68" i="277"/>
  <c r="AL69" i="277"/>
  <c r="AM66" i="277"/>
  <c r="AM68" i="277"/>
  <c r="AM69" i="277"/>
  <c r="AN66" i="277"/>
  <c r="AN68" i="277"/>
  <c r="AN69" i="277"/>
  <c r="AO66" i="277"/>
  <c r="AO68" i="277"/>
  <c r="AO69" i="277"/>
  <c r="AP66" i="277"/>
  <c r="AP68" i="277"/>
  <c r="AP69" i="277"/>
  <c r="AQ66" i="277"/>
  <c r="AQ68" i="277"/>
  <c r="AQ69" i="277"/>
  <c r="AR66" i="277"/>
  <c r="AR68" i="277"/>
  <c r="AR69" i="277"/>
  <c r="AS66" i="277"/>
  <c r="AS68" i="277"/>
  <c r="AS69" i="277"/>
  <c r="AT66" i="277"/>
  <c r="AT68" i="277"/>
  <c r="AT69" i="277"/>
  <c r="AU66" i="277"/>
  <c r="AU68" i="277"/>
  <c r="AU69" i="277"/>
  <c r="AV66" i="277"/>
  <c r="AV68" i="277"/>
  <c r="AV69" i="277"/>
  <c r="AW66" i="277"/>
  <c r="AW68" i="277"/>
  <c r="AW69" i="277"/>
  <c r="AX66" i="277"/>
  <c r="AX68" i="277"/>
  <c r="AX69" i="277"/>
  <c r="AY66" i="277"/>
  <c r="AY68" i="277"/>
  <c r="AY69" i="277"/>
  <c r="AZ66" i="277"/>
  <c r="AZ68" i="277"/>
  <c r="AZ69" i="277"/>
  <c r="BA66" i="277"/>
  <c r="BA68" i="277"/>
  <c r="BA69" i="277"/>
  <c r="BB66" i="277"/>
  <c r="BB68" i="277"/>
  <c r="BB69" i="277"/>
  <c r="H69" i="277"/>
  <c r="H66" i="277"/>
  <c r="GJ41" i="286"/>
  <c r="J41" i="286"/>
  <c r="K41" i="286"/>
  <c r="L41" i="286"/>
  <c r="M41" i="286"/>
  <c r="N41" i="286"/>
  <c r="L49" i="269"/>
  <c r="L91" i="269"/>
  <c r="L92" i="269"/>
  <c r="L25" i="269"/>
  <c r="L50" i="269"/>
  <c r="J103" i="265"/>
  <c r="K103" i="265"/>
  <c r="L103" i="265"/>
  <c r="M103" i="265"/>
  <c r="N103" i="265"/>
  <c r="O103" i="265"/>
  <c r="P103" i="265"/>
  <c r="Q103" i="265"/>
  <c r="R103" i="265"/>
  <c r="S103" i="265"/>
  <c r="T103" i="265"/>
  <c r="U103" i="265"/>
  <c r="V103" i="265"/>
  <c r="W103" i="265"/>
  <c r="X103" i="265"/>
  <c r="Y103" i="265"/>
  <c r="Z103" i="265"/>
  <c r="AA103" i="265"/>
  <c r="AB103" i="265"/>
  <c r="AC103" i="265"/>
  <c r="AD103" i="265"/>
  <c r="AE103" i="265"/>
  <c r="AF103" i="265"/>
  <c r="AG103" i="265"/>
  <c r="AH103" i="265"/>
  <c r="AI103" i="265"/>
  <c r="AJ103" i="265"/>
  <c r="AK103" i="265"/>
  <c r="AL103" i="265"/>
  <c r="AM103" i="265"/>
  <c r="AN103" i="265"/>
  <c r="AO103" i="265"/>
  <c r="AP103" i="265"/>
  <c r="AQ103" i="265"/>
  <c r="AR103" i="265"/>
  <c r="AS103" i="265"/>
  <c r="AT103" i="265"/>
  <c r="AU103" i="265"/>
  <c r="AV103" i="265"/>
  <c r="AW103" i="265"/>
  <c r="AX103" i="265"/>
  <c r="AY103" i="265"/>
  <c r="AZ103" i="265"/>
  <c r="BA103" i="265"/>
  <c r="BB103" i="265"/>
  <c r="BC103" i="265"/>
  <c r="BD103" i="265"/>
  <c r="BE103" i="265"/>
  <c r="BF103" i="265"/>
  <c r="BG103" i="265"/>
  <c r="BH103" i="265"/>
  <c r="BI103" i="265"/>
  <c r="BJ103" i="265"/>
  <c r="BK103" i="265"/>
  <c r="BL103" i="265"/>
  <c r="BM103" i="265"/>
  <c r="BN103" i="265"/>
  <c r="BO103" i="265"/>
  <c r="BP103" i="265"/>
  <c r="BQ103" i="265"/>
  <c r="BR103" i="265"/>
  <c r="BS103" i="265"/>
  <c r="BT103" i="265"/>
  <c r="BU103" i="265"/>
  <c r="BV103" i="265"/>
  <c r="BW103" i="265"/>
  <c r="BX103" i="265"/>
  <c r="BY103" i="265"/>
  <c r="BZ103" i="265"/>
  <c r="CA103" i="265"/>
  <c r="CB103" i="265"/>
  <c r="CC103" i="265"/>
  <c r="CD103" i="265"/>
  <c r="CE103" i="265"/>
  <c r="CF103" i="265"/>
  <c r="CG103" i="265"/>
  <c r="CH103" i="265"/>
  <c r="CI103" i="265"/>
  <c r="CJ103" i="265"/>
  <c r="CK103" i="265"/>
  <c r="CL103" i="265"/>
  <c r="CM103" i="265"/>
  <c r="CN103" i="265"/>
  <c r="CO103" i="265"/>
  <c r="CP103" i="265"/>
  <c r="CQ103" i="265"/>
  <c r="CR103" i="265"/>
  <c r="CS103" i="265"/>
  <c r="CT103" i="265"/>
  <c r="CU103" i="265"/>
  <c r="CV103" i="265"/>
  <c r="CW103" i="265"/>
  <c r="CX103" i="265"/>
  <c r="CY103" i="265"/>
  <c r="CZ103" i="265"/>
  <c r="DA103" i="265"/>
  <c r="DB103" i="265"/>
  <c r="DC103" i="265"/>
  <c r="DD103" i="265"/>
  <c r="DE103" i="265"/>
  <c r="DF103" i="265"/>
  <c r="DG103" i="265"/>
  <c r="DH103" i="265"/>
  <c r="DI103" i="265"/>
  <c r="DJ103" i="265"/>
  <c r="DK103" i="265"/>
  <c r="DL103" i="265"/>
  <c r="DM103" i="265"/>
  <c r="DN103" i="265"/>
  <c r="DO103" i="265"/>
  <c r="DP103" i="265"/>
  <c r="DQ103" i="265"/>
  <c r="DR103" i="265"/>
  <c r="DS103" i="265"/>
  <c r="DT103" i="265"/>
  <c r="DU103" i="265"/>
  <c r="DV103" i="265"/>
  <c r="DW103" i="265"/>
  <c r="DX103" i="265"/>
  <c r="DY103" i="265"/>
  <c r="DZ103" i="265"/>
  <c r="EA103" i="265"/>
  <c r="EB103" i="265"/>
  <c r="EC103" i="265"/>
  <c r="ED103" i="265"/>
  <c r="EE103" i="265"/>
  <c r="EF103" i="265"/>
  <c r="EG103" i="265"/>
  <c r="EH103" i="265"/>
  <c r="EI103" i="265"/>
  <c r="EJ103" i="265"/>
  <c r="EK103" i="265"/>
  <c r="EL103" i="265"/>
  <c r="EM103" i="265"/>
  <c r="EN103" i="265"/>
  <c r="EO103" i="265"/>
  <c r="EP103" i="265"/>
  <c r="EQ103" i="265"/>
  <c r="ER103" i="265"/>
  <c r="ES103" i="265"/>
  <c r="ET103" i="265"/>
  <c r="EU103" i="265"/>
  <c r="EV103" i="265"/>
  <c r="EW103" i="265"/>
  <c r="EX103" i="265"/>
  <c r="EY103" i="265"/>
  <c r="EZ103" i="265"/>
  <c r="FA103" i="265"/>
  <c r="FB103" i="265"/>
  <c r="FC103" i="265"/>
  <c r="FD103" i="265"/>
  <c r="FE103" i="265"/>
  <c r="FF103" i="265"/>
  <c r="FG103" i="265"/>
  <c r="FH103" i="265"/>
  <c r="FI103" i="265"/>
  <c r="FJ103" i="265"/>
  <c r="FK103" i="265"/>
  <c r="FL103" i="265"/>
  <c r="FM103" i="265"/>
  <c r="FN103" i="265"/>
  <c r="FO103" i="265"/>
  <c r="FP103" i="265"/>
  <c r="FQ103" i="265"/>
  <c r="FR103" i="265"/>
  <c r="FS103" i="265"/>
  <c r="FT103" i="265"/>
  <c r="FU103" i="265"/>
  <c r="FV103" i="265"/>
  <c r="FW103" i="265"/>
  <c r="FX103" i="265"/>
  <c r="FY103" i="265"/>
  <c r="FZ103" i="265"/>
  <c r="GA103" i="265"/>
  <c r="GB103" i="265"/>
  <c r="GC103" i="265"/>
  <c r="GD103" i="265"/>
  <c r="GE103" i="265"/>
  <c r="GF103" i="265"/>
  <c r="GG103" i="265"/>
  <c r="GH103" i="265"/>
  <c r="GI103" i="265"/>
  <c r="GJ103" i="265"/>
  <c r="H103" i="265"/>
  <c r="L89" i="269"/>
  <c r="H57" i="286"/>
  <c r="H24" i="286"/>
  <c r="H32" i="286"/>
  <c r="H10" i="288"/>
  <c r="H31" i="286"/>
  <c r="H52" i="286"/>
  <c r="L86" i="269"/>
  <c r="H62" i="277"/>
  <c r="L85" i="269"/>
  <c r="H61" i="277"/>
  <c r="H175" i="280"/>
  <c r="H12" i="288"/>
  <c r="H183" i="280"/>
  <c r="L84" i="269"/>
  <c r="H166" i="280"/>
  <c r="H182" i="280"/>
  <c r="H160" i="280"/>
  <c r="H170" i="280"/>
  <c r="H165" i="280"/>
  <c r="H11" i="288"/>
  <c r="L82" i="269"/>
  <c r="H155" i="280"/>
  <c r="H55" i="277"/>
  <c r="L79" i="269"/>
  <c r="L78" i="269"/>
  <c r="H86" i="314"/>
  <c r="H80" i="314"/>
  <c r="L77" i="269"/>
  <c r="H54" i="277"/>
  <c r="H59" i="314"/>
  <c r="H70" i="314"/>
  <c r="H63" i="314"/>
  <c r="H79" i="314"/>
  <c r="L75" i="269"/>
  <c r="H55" i="314"/>
  <c r="H57" i="314"/>
  <c r="H46" i="314"/>
  <c r="L71" i="269"/>
  <c r="H34" i="311"/>
  <c r="L60" i="269"/>
  <c r="L59" i="269"/>
  <c r="H65" i="282"/>
  <c r="H89" i="282"/>
  <c r="H68" i="282"/>
  <c r="L47" i="269"/>
  <c r="K68" i="282"/>
  <c r="L68" i="282"/>
  <c r="M68" i="282"/>
  <c r="N68" i="282"/>
  <c r="O68" i="282"/>
  <c r="P68" i="282"/>
  <c r="Q68" i="282"/>
  <c r="R68" i="282"/>
  <c r="S68" i="282"/>
  <c r="T68" i="282"/>
  <c r="U68" i="282"/>
  <c r="V68" i="282"/>
  <c r="W68" i="282"/>
  <c r="X68" i="282"/>
  <c r="Y68" i="282"/>
  <c r="Z68" i="282"/>
  <c r="AA68" i="282"/>
  <c r="AB68" i="282"/>
  <c r="AC68" i="282"/>
  <c r="AD68" i="282"/>
  <c r="AE68" i="282"/>
  <c r="AF68" i="282"/>
  <c r="AG68" i="282"/>
  <c r="AH68" i="282"/>
  <c r="AI68" i="282"/>
  <c r="AJ68" i="282"/>
  <c r="AK68" i="282"/>
  <c r="AL68" i="282"/>
  <c r="AM68" i="282"/>
  <c r="AN68" i="282"/>
  <c r="AO68" i="282"/>
  <c r="AP68" i="282"/>
  <c r="AQ68" i="282"/>
  <c r="AR68" i="282"/>
  <c r="AS68" i="282"/>
  <c r="AT68" i="282"/>
  <c r="AU68" i="282"/>
  <c r="AV68" i="282"/>
  <c r="AW68" i="282"/>
  <c r="AX68" i="282"/>
  <c r="AY68" i="282"/>
  <c r="AZ68" i="282"/>
  <c r="BA68" i="282"/>
  <c r="BB68" i="282"/>
  <c r="BC68" i="282"/>
  <c r="BD68" i="282"/>
  <c r="BE68" i="282"/>
  <c r="BF68" i="282"/>
  <c r="BG68" i="282"/>
  <c r="BH68" i="282"/>
  <c r="BI68" i="282"/>
  <c r="BJ68" i="282"/>
  <c r="BK68" i="282"/>
  <c r="BL68" i="282"/>
  <c r="BM68" i="282"/>
  <c r="BN68" i="282"/>
  <c r="BO68" i="282"/>
  <c r="BP68" i="282"/>
  <c r="BQ68" i="282"/>
  <c r="BR68" i="282"/>
  <c r="BS68" i="282"/>
  <c r="BT68" i="282"/>
  <c r="BU68" i="282"/>
  <c r="BV68" i="282"/>
  <c r="BW68" i="282"/>
  <c r="BX68" i="282"/>
  <c r="BY68" i="282"/>
  <c r="BZ68" i="282"/>
  <c r="CA68" i="282"/>
  <c r="CB68" i="282"/>
  <c r="CC68" i="282"/>
  <c r="CD68" i="282"/>
  <c r="CE68" i="282"/>
  <c r="CF68" i="282"/>
  <c r="CG68" i="282"/>
  <c r="CH68" i="282"/>
  <c r="CI68" i="282"/>
  <c r="CJ68" i="282"/>
  <c r="CK68" i="282"/>
  <c r="CL68" i="282"/>
  <c r="CM68" i="282"/>
  <c r="CN68" i="282"/>
  <c r="CO68" i="282"/>
  <c r="CP68" i="282"/>
  <c r="CQ68" i="282"/>
  <c r="CR68" i="282"/>
  <c r="CS68" i="282"/>
  <c r="CT68" i="282"/>
  <c r="CU68" i="282"/>
  <c r="CV68" i="282"/>
  <c r="CW68" i="282"/>
  <c r="CX68" i="282"/>
  <c r="CY68" i="282"/>
  <c r="CZ68" i="282"/>
  <c r="DA68" i="282"/>
  <c r="DB68" i="282"/>
  <c r="DC68" i="282"/>
  <c r="DD68" i="282"/>
  <c r="DE68" i="282"/>
  <c r="DF68" i="282"/>
  <c r="DG68" i="282"/>
  <c r="DH68" i="282"/>
  <c r="DI68" i="282"/>
  <c r="DJ68" i="282"/>
  <c r="DK68" i="282"/>
  <c r="DL68" i="282"/>
  <c r="DM68" i="282"/>
  <c r="DN68" i="282"/>
  <c r="DO68" i="282"/>
  <c r="DP68" i="282"/>
  <c r="DQ68" i="282"/>
  <c r="DR68" i="282"/>
  <c r="DS68" i="282"/>
  <c r="DT68" i="282"/>
  <c r="DU68" i="282"/>
  <c r="DV68" i="282"/>
  <c r="DW68" i="282"/>
  <c r="DX68" i="282"/>
  <c r="DY68" i="282"/>
  <c r="DZ68" i="282"/>
  <c r="EA68" i="282"/>
  <c r="EB68" i="282"/>
  <c r="EC68" i="282"/>
  <c r="ED68" i="282"/>
  <c r="EE68" i="282"/>
  <c r="EF68" i="282"/>
  <c r="EG68" i="282"/>
  <c r="EH68" i="282"/>
  <c r="EI68" i="282"/>
  <c r="EJ68" i="282"/>
  <c r="EK68" i="282"/>
  <c r="EL68" i="282"/>
  <c r="EM68" i="282"/>
  <c r="EN68" i="282"/>
  <c r="EO68" i="282"/>
  <c r="EP68" i="282"/>
  <c r="EQ68" i="282"/>
  <c r="ER68" i="282"/>
  <c r="ES68" i="282"/>
  <c r="ET68" i="282"/>
  <c r="EU68" i="282"/>
  <c r="EV68" i="282"/>
  <c r="EW68" i="282"/>
  <c r="EX68" i="282"/>
  <c r="EY68" i="282"/>
  <c r="EZ68" i="282"/>
  <c r="FA68" i="282"/>
  <c r="FB68" i="282"/>
  <c r="FC68" i="282"/>
  <c r="FD68" i="282"/>
  <c r="FE68" i="282"/>
  <c r="FF68" i="282"/>
  <c r="FG68" i="282"/>
  <c r="FH68" i="282"/>
  <c r="FI68" i="282"/>
  <c r="FJ68" i="282"/>
  <c r="FK68" i="282"/>
  <c r="FL68" i="282"/>
  <c r="FM68" i="282"/>
  <c r="FN68" i="282"/>
  <c r="FO68" i="282"/>
  <c r="FP68" i="282"/>
  <c r="FQ68" i="282"/>
  <c r="FR68" i="282"/>
  <c r="FS68" i="282"/>
  <c r="FT68" i="282"/>
  <c r="FU68" i="282"/>
  <c r="FV68" i="282"/>
  <c r="FW68" i="282"/>
  <c r="FX68" i="282"/>
  <c r="FY68" i="282"/>
  <c r="FZ68" i="282"/>
  <c r="GA68" i="282"/>
  <c r="GB68" i="282"/>
  <c r="GC68" i="282"/>
  <c r="GD68" i="282"/>
  <c r="GE68" i="282"/>
  <c r="GF68" i="282"/>
  <c r="GG68" i="282"/>
  <c r="GH68" i="282"/>
  <c r="GI68" i="282"/>
  <c r="GJ68" i="282"/>
  <c r="J69" i="282"/>
  <c r="K69" i="282"/>
  <c r="L69" i="282"/>
  <c r="M69" i="282"/>
  <c r="N69" i="282"/>
  <c r="O69" i="282"/>
  <c r="P69" i="282"/>
  <c r="Q69" i="282"/>
  <c r="R69" i="282"/>
  <c r="S69" i="282"/>
  <c r="T69" i="282"/>
  <c r="U69" i="282"/>
  <c r="V69" i="282"/>
  <c r="W69" i="282"/>
  <c r="X69" i="282"/>
  <c r="Y69" i="282"/>
  <c r="Z69" i="282"/>
  <c r="AA69" i="282"/>
  <c r="AB69" i="282"/>
  <c r="AC69" i="282"/>
  <c r="AD69" i="282"/>
  <c r="AE69" i="282"/>
  <c r="AF69" i="282"/>
  <c r="AG69" i="282"/>
  <c r="AH69" i="282"/>
  <c r="AI69" i="282"/>
  <c r="AJ69" i="282"/>
  <c r="AK69" i="282"/>
  <c r="AL69" i="282"/>
  <c r="AM69" i="282"/>
  <c r="AN69" i="282"/>
  <c r="AO69" i="282"/>
  <c r="AP69" i="282"/>
  <c r="AQ69" i="282"/>
  <c r="AR69" i="282"/>
  <c r="AS69" i="282"/>
  <c r="AT69" i="282"/>
  <c r="AU69" i="282"/>
  <c r="AV69" i="282"/>
  <c r="AW69" i="282"/>
  <c r="AX69" i="282"/>
  <c r="AY69" i="282"/>
  <c r="AZ69" i="282"/>
  <c r="BA69" i="282"/>
  <c r="BB69" i="282"/>
  <c r="BC69" i="282"/>
  <c r="BD69" i="282"/>
  <c r="BE69" i="282"/>
  <c r="BF69" i="282"/>
  <c r="BG69" i="282"/>
  <c r="BH69" i="282"/>
  <c r="BI69" i="282"/>
  <c r="BJ69" i="282"/>
  <c r="BK69" i="282"/>
  <c r="BL69" i="282"/>
  <c r="BM69" i="282"/>
  <c r="BN69" i="282"/>
  <c r="BO69" i="282"/>
  <c r="BP69" i="282"/>
  <c r="BQ69" i="282"/>
  <c r="BR69" i="282"/>
  <c r="BS69" i="282"/>
  <c r="BT69" i="282"/>
  <c r="BU69" i="282"/>
  <c r="BV69" i="282"/>
  <c r="BW69" i="282"/>
  <c r="BX69" i="282"/>
  <c r="BY69" i="282"/>
  <c r="BZ69" i="282"/>
  <c r="CA69" i="282"/>
  <c r="CB69" i="282"/>
  <c r="CC69" i="282"/>
  <c r="CD69" i="282"/>
  <c r="CE69" i="282"/>
  <c r="CF69" i="282"/>
  <c r="CG69" i="282"/>
  <c r="CH69" i="282"/>
  <c r="CI69" i="282"/>
  <c r="CJ69" i="282"/>
  <c r="CK69" i="282"/>
  <c r="CL69" i="282"/>
  <c r="CM69" i="282"/>
  <c r="CN69" i="282"/>
  <c r="CO69" i="282"/>
  <c r="CP69" i="282"/>
  <c r="CQ69" i="282"/>
  <c r="CR69" i="282"/>
  <c r="CS69" i="282"/>
  <c r="CT69" i="282"/>
  <c r="CU69" i="282"/>
  <c r="CV69" i="282"/>
  <c r="CW69" i="282"/>
  <c r="CX69" i="282"/>
  <c r="CY69" i="282"/>
  <c r="CZ69" i="282"/>
  <c r="DA69" i="282"/>
  <c r="DB69" i="282"/>
  <c r="DC69" i="282"/>
  <c r="DD69" i="282"/>
  <c r="DE69" i="282"/>
  <c r="DF69" i="282"/>
  <c r="DG69" i="282"/>
  <c r="DH69" i="282"/>
  <c r="DI69" i="282"/>
  <c r="DJ69" i="282"/>
  <c r="DK69" i="282"/>
  <c r="DL69" i="282"/>
  <c r="DM69" i="282"/>
  <c r="DN69" i="282"/>
  <c r="DO69" i="282"/>
  <c r="DP69" i="282"/>
  <c r="DQ69" i="282"/>
  <c r="DR69" i="282"/>
  <c r="DS69" i="282"/>
  <c r="DT69" i="282"/>
  <c r="DU69" i="282"/>
  <c r="DV69" i="282"/>
  <c r="DW69" i="282"/>
  <c r="DX69" i="282"/>
  <c r="DY69" i="282"/>
  <c r="DZ69" i="282"/>
  <c r="EA69" i="282"/>
  <c r="EB69" i="282"/>
  <c r="EC69" i="282"/>
  <c r="ED69" i="282"/>
  <c r="EE69" i="282"/>
  <c r="EF69" i="282"/>
  <c r="EG69" i="282"/>
  <c r="EH69" i="282"/>
  <c r="EI69" i="282"/>
  <c r="EJ69" i="282"/>
  <c r="EK69" i="282"/>
  <c r="EL69" i="282"/>
  <c r="EM69" i="282"/>
  <c r="EN69" i="282"/>
  <c r="EO69" i="282"/>
  <c r="EP69" i="282"/>
  <c r="EQ69" i="282"/>
  <c r="ER69" i="282"/>
  <c r="ES69" i="282"/>
  <c r="ET69" i="282"/>
  <c r="EU69" i="282"/>
  <c r="EV69" i="282"/>
  <c r="EW69" i="282"/>
  <c r="EX69" i="282"/>
  <c r="EY69" i="282"/>
  <c r="EZ69" i="282"/>
  <c r="FA69" i="282"/>
  <c r="FB69" i="282"/>
  <c r="FC69" i="282"/>
  <c r="FD69" i="282"/>
  <c r="FE69" i="282"/>
  <c r="FF69" i="282"/>
  <c r="FG69" i="282"/>
  <c r="FH69" i="282"/>
  <c r="FI69" i="282"/>
  <c r="FJ69" i="282"/>
  <c r="FK69" i="282"/>
  <c r="FL69" i="282"/>
  <c r="FM69" i="282"/>
  <c r="FN69" i="282"/>
  <c r="FO69" i="282"/>
  <c r="FP69" i="282"/>
  <c r="FQ69" i="282"/>
  <c r="FR69" i="282"/>
  <c r="FS69" i="282"/>
  <c r="FT69" i="282"/>
  <c r="FU69" i="282"/>
  <c r="FV69" i="282"/>
  <c r="FW69" i="282"/>
  <c r="FX69" i="282"/>
  <c r="FY69" i="282"/>
  <c r="FZ69" i="282"/>
  <c r="GA69" i="282"/>
  <c r="GB69" i="282"/>
  <c r="GC69" i="282"/>
  <c r="GD69" i="282"/>
  <c r="GE69" i="282"/>
  <c r="GF69" i="282"/>
  <c r="GG69" i="282"/>
  <c r="GH69" i="282"/>
  <c r="GI69" i="282"/>
  <c r="GJ69" i="282"/>
  <c r="F70" i="282"/>
  <c r="H48" i="286"/>
  <c r="H23" i="286"/>
  <c r="H56" i="282"/>
  <c r="H59" i="282"/>
  <c r="H78" i="282"/>
  <c r="L46" i="269"/>
  <c r="H60" i="282"/>
  <c r="H63" i="282"/>
  <c r="L44" i="269"/>
  <c r="GJ51" i="282"/>
  <c r="GJ52" i="282"/>
  <c r="GJ77" i="282"/>
  <c r="GJ78" i="282"/>
  <c r="GJ79" i="282"/>
  <c r="H49" i="282"/>
  <c r="H54" i="282"/>
  <c r="H58" i="282"/>
  <c r="H46" i="282"/>
  <c r="H51" i="282"/>
  <c r="H48" i="282"/>
  <c r="H10" i="282"/>
  <c r="H69" i="282"/>
  <c r="H12" i="282"/>
  <c r="H88" i="282"/>
  <c r="H52" i="282"/>
  <c r="H77" i="282"/>
  <c r="L43" i="269"/>
  <c r="H150" i="280"/>
  <c r="H158" i="280"/>
  <c r="H39" i="282"/>
  <c r="H164" i="280"/>
  <c r="H40" i="282"/>
  <c r="H45" i="282"/>
  <c r="H42" i="314"/>
  <c r="H62" i="314"/>
  <c r="H68" i="314"/>
  <c r="H71" i="314"/>
  <c r="J21" i="277"/>
  <c r="J23" i="277"/>
  <c r="J24" i="277"/>
  <c r="J26" i="277"/>
  <c r="J27" i="277"/>
  <c r="K21" i="277"/>
  <c r="K23" i="277"/>
  <c r="K24" i="277"/>
  <c r="K26" i="277"/>
  <c r="K27" i="277"/>
  <c r="L21" i="277"/>
  <c r="L23" i="277"/>
  <c r="L24" i="277"/>
  <c r="L26" i="277"/>
  <c r="L27" i="277"/>
  <c r="M20" i="277"/>
  <c r="M21" i="277"/>
  <c r="M23" i="277"/>
  <c r="M24" i="277"/>
  <c r="M26" i="277"/>
  <c r="M27" i="277"/>
  <c r="N20" i="277"/>
  <c r="N21" i="277"/>
  <c r="N23" i="277"/>
  <c r="N24" i="277"/>
  <c r="N26" i="277"/>
  <c r="N27" i="277"/>
  <c r="O20" i="277"/>
  <c r="O21" i="277"/>
  <c r="O23" i="277"/>
  <c r="O24" i="277"/>
  <c r="O26" i="277"/>
  <c r="O27" i="277"/>
  <c r="P20" i="277"/>
  <c r="P21" i="277"/>
  <c r="P23" i="277"/>
  <c r="P24" i="277"/>
  <c r="P26" i="277"/>
  <c r="P27" i="277"/>
  <c r="Q20" i="277"/>
  <c r="Q21" i="277"/>
  <c r="Q23" i="277"/>
  <c r="Q24" i="277"/>
  <c r="Q26" i="277"/>
  <c r="Q27" i="277"/>
  <c r="R20" i="277"/>
  <c r="R21" i="277"/>
  <c r="R23" i="277"/>
  <c r="R24" i="277"/>
  <c r="R26" i="277"/>
  <c r="R27" i="277"/>
  <c r="S20" i="277"/>
  <c r="S21" i="277"/>
  <c r="S23" i="277"/>
  <c r="S24" i="277"/>
  <c r="S26" i="277"/>
  <c r="S27" i="277"/>
  <c r="T20" i="277"/>
  <c r="T21" i="277"/>
  <c r="T23" i="277"/>
  <c r="T24" i="277"/>
  <c r="T26" i="277"/>
  <c r="T27" i="277"/>
  <c r="U20" i="277"/>
  <c r="U21" i="277"/>
  <c r="U23" i="277"/>
  <c r="U24" i="277"/>
  <c r="U26" i="277"/>
  <c r="U27" i="277"/>
  <c r="V20" i="277"/>
  <c r="V21" i="277"/>
  <c r="V23" i="277"/>
  <c r="V24" i="277"/>
  <c r="V26" i="277"/>
  <c r="V27" i="277"/>
  <c r="W20" i="277"/>
  <c r="W21" i="277"/>
  <c r="W23" i="277"/>
  <c r="W24" i="277"/>
  <c r="W26" i="277"/>
  <c r="W27" i="277"/>
  <c r="X20" i="277"/>
  <c r="X21" i="277"/>
  <c r="X23" i="277"/>
  <c r="X24" i="277"/>
  <c r="X26" i="277"/>
  <c r="X27" i="277"/>
  <c r="Y20" i="277"/>
  <c r="Y21" i="277"/>
  <c r="Y23" i="277"/>
  <c r="Y24" i="277"/>
  <c r="Y26" i="277"/>
  <c r="Y27" i="277"/>
  <c r="Z20" i="277"/>
  <c r="Z21" i="277"/>
  <c r="Z23" i="277"/>
  <c r="Z24" i="277"/>
  <c r="Z26" i="277"/>
  <c r="Z27" i="277"/>
  <c r="AA20" i="277"/>
  <c r="AA21" i="277"/>
  <c r="AA23" i="277"/>
  <c r="AA24" i="277"/>
  <c r="AA26" i="277"/>
  <c r="AA27" i="277"/>
  <c r="AB20" i="277"/>
  <c r="AB21" i="277"/>
  <c r="AB23" i="277"/>
  <c r="AB24" i="277"/>
  <c r="AB26" i="277"/>
  <c r="AB27" i="277"/>
  <c r="AC20" i="277"/>
  <c r="AC21" i="277"/>
  <c r="AC23" i="277"/>
  <c r="AC24" i="277"/>
  <c r="AC26" i="277"/>
  <c r="AC27" i="277"/>
  <c r="AD20" i="277"/>
  <c r="AD21" i="277"/>
  <c r="AD23" i="277"/>
  <c r="AD24" i="277"/>
  <c r="AD26" i="277"/>
  <c r="AD27" i="277"/>
  <c r="AE20" i="277"/>
  <c r="AE21" i="277"/>
  <c r="AE23" i="277"/>
  <c r="AE24" i="277"/>
  <c r="AE26" i="277"/>
  <c r="AE27" i="277"/>
  <c r="AF20" i="277"/>
  <c r="AF21" i="277"/>
  <c r="AF23" i="277"/>
  <c r="AF24" i="277"/>
  <c r="AF26" i="277"/>
  <c r="AF27" i="277"/>
  <c r="AG20" i="277"/>
  <c r="AG21" i="277"/>
  <c r="AG23" i="277"/>
  <c r="AG24" i="277"/>
  <c r="AG26" i="277"/>
  <c r="AG27" i="277"/>
  <c r="AH21" i="277"/>
  <c r="AH23" i="277"/>
  <c r="AH24" i="277"/>
  <c r="AH26" i="277"/>
  <c r="AH27" i="277"/>
  <c r="AI21" i="277"/>
  <c r="AI23" i="277"/>
  <c r="AI24" i="277"/>
  <c r="AI26" i="277"/>
  <c r="AI27" i="277"/>
  <c r="AJ21" i="277"/>
  <c r="AJ23" i="277"/>
  <c r="AJ24" i="277"/>
  <c r="AJ26" i="277"/>
  <c r="AJ27" i="277"/>
  <c r="AK21" i="277"/>
  <c r="AK23" i="277"/>
  <c r="AK24" i="277"/>
  <c r="AK26" i="277"/>
  <c r="AK27" i="277"/>
  <c r="AL21" i="277"/>
  <c r="AL23" i="277"/>
  <c r="AL24" i="277"/>
  <c r="AL26" i="277"/>
  <c r="AL27" i="277"/>
  <c r="AM21" i="277"/>
  <c r="AM23" i="277"/>
  <c r="AM24" i="277"/>
  <c r="AM26" i="277"/>
  <c r="AM27" i="277"/>
  <c r="AN21" i="277"/>
  <c r="AN23" i="277"/>
  <c r="AN24" i="277"/>
  <c r="AN26" i="277"/>
  <c r="AN27" i="277"/>
  <c r="AO21" i="277"/>
  <c r="AO23" i="277"/>
  <c r="AO24" i="277"/>
  <c r="AO26" i="277"/>
  <c r="AO27" i="277"/>
  <c r="AP21" i="277"/>
  <c r="AP23" i="277"/>
  <c r="AP24" i="277"/>
  <c r="AP26" i="277"/>
  <c r="AP27" i="277"/>
  <c r="AQ21" i="277"/>
  <c r="AQ23" i="277"/>
  <c r="AQ24" i="277"/>
  <c r="AQ26" i="277"/>
  <c r="AQ27" i="277"/>
  <c r="AR21" i="277"/>
  <c r="AR23" i="277"/>
  <c r="AR24" i="277"/>
  <c r="AR26" i="277"/>
  <c r="AR27" i="277"/>
  <c r="AS21" i="277"/>
  <c r="AS23" i="277"/>
  <c r="AS24" i="277"/>
  <c r="AS26" i="277"/>
  <c r="AS27" i="277"/>
  <c r="AT21" i="277"/>
  <c r="AT23" i="277"/>
  <c r="AT24" i="277"/>
  <c r="AT26" i="277"/>
  <c r="AT27" i="277"/>
  <c r="AU21" i="277"/>
  <c r="AU23" i="277"/>
  <c r="AU24" i="277"/>
  <c r="AU26" i="277"/>
  <c r="AU27" i="277"/>
  <c r="AV21" i="277"/>
  <c r="AV23" i="277"/>
  <c r="AV24" i="277"/>
  <c r="AV26" i="277"/>
  <c r="AV27" i="277"/>
  <c r="AW21" i="277"/>
  <c r="AW23" i="277"/>
  <c r="AW24" i="277"/>
  <c r="AW26" i="277"/>
  <c r="AW27" i="277"/>
  <c r="AX21" i="277"/>
  <c r="AX23" i="277"/>
  <c r="AX24" i="277"/>
  <c r="AX26" i="277"/>
  <c r="AX27" i="277"/>
  <c r="AY21" i="277"/>
  <c r="AY23" i="277"/>
  <c r="AY24" i="277"/>
  <c r="AY26" i="277"/>
  <c r="AY27" i="277"/>
  <c r="AZ21" i="277"/>
  <c r="AZ23" i="277"/>
  <c r="AZ24" i="277"/>
  <c r="AZ26" i="277"/>
  <c r="AZ27" i="277"/>
  <c r="BA21" i="277"/>
  <c r="BA23" i="277"/>
  <c r="BA24" i="277"/>
  <c r="BA26" i="277"/>
  <c r="BA27" i="277"/>
  <c r="BB21" i="277"/>
  <c r="BB23" i="277"/>
  <c r="BB24" i="277"/>
  <c r="BB26" i="277"/>
  <c r="BB27" i="277"/>
  <c r="H27" i="277"/>
  <c r="H26" i="277"/>
  <c r="H68" i="277"/>
  <c r="H36" i="277"/>
  <c r="H24" i="277"/>
  <c r="H23" i="277"/>
  <c r="H21" i="277"/>
  <c r="H20" i="277"/>
  <c r="J41" i="310"/>
  <c r="K41" i="310"/>
  <c r="L41" i="310"/>
  <c r="M41" i="310"/>
  <c r="N41" i="310"/>
  <c r="O41" i="310"/>
  <c r="P41" i="310"/>
  <c r="Q41" i="310"/>
  <c r="R41" i="310"/>
  <c r="S41" i="310"/>
  <c r="T41" i="310"/>
  <c r="U41" i="310"/>
  <c r="V41" i="310"/>
  <c r="W41" i="310"/>
  <c r="X41" i="310"/>
  <c r="Y41" i="310"/>
  <c r="Z41" i="310"/>
  <c r="AA41" i="310"/>
  <c r="AB41" i="310"/>
  <c r="AC41" i="310"/>
  <c r="AD41" i="310"/>
  <c r="AE41" i="310"/>
  <c r="AF41" i="310"/>
  <c r="AG41" i="310"/>
  <c r="AH41" i="310"/>
  <c r="AI41" i="310"/>
  <c r="AJ41" i="310"/>
  <c r="AK41" i="310"/>
  <c r="AL41" i="310"/>
  <c r="AM41" i="310"/>
  <c r="AN41" i="310"/>
  <c r="AO41" i="310"/>
  <c r="AP41" i="310"/>
  <c r="AQ41" i="310"/>
  <c r="AR41" i="310"/>
  <c r="AS41" i="310"/>
  <c r="AT41" i="310"/>
  <c r="AU41" i="310"/>
  <c r="AV41" i="310"/>
  <c r="AW41" i="310"/>
  <c r="AX41" i="310"/>
  <c r="AY41" i="310"/>
  <c r="AZ41" i="310"/>
  <c r="BA41" i="310"/>
  <c r="BB41" i="310"/>
  <c r="BC41" i="310"/>
  <c r="BD41" i="310"/>
  <c r="BE41" i="310"/>
  <c r="H41" i="310"/>
  <c r="H35" i="310"/>
  <c r="H38" i="310"/>
  <c r="J103" i="277"/>
  <c r="K103" i="277"/>
  <c r="L103" i="277"/>
  <c r="M103" i="277"/>
  <c r="N103" i="277"/>
  <c r="O103" i="277"/>
  <c r="P103" i="277"/>
  <c r="Q103" i="277"/>
  <c r="R103" i="277"/>
  <c r="S103" i="277"/>
  <c r="T103" i="277"/>
  <c r="U103" i="277"/>
  <c r="V103" i="277"/>
  <c r="W103" i="277"/>
  <c r="X103" i="277"/>
  <c r="Y103" i="277"/>
  <c r="Z103" i="277"/>
  <c r="AA103" i="277"/>
  <c r="AB103" i="277"/>
  <c r="AC103" i="277"/>
  <c r="AD103" i="277"/>
  <c r="AE103" i="277"/>
  <c r="AF103" i="277"/>
  <c r="AG103" i="277"/>
  <c r="AH103" i="277"/>
  <c r="AI103" i="277"/>
  <c r="AJ103" i="277"/>
  <c r="AK103" i="277"/>
  <c r="AL103" i="277"/>
  <c r="AM103" i="277"/>
  <c r="AN103" i="277"/>
  <c r="AO103" i="277"/>
  <c r="AP103" i="277"/>
  <c r="AQ103" i="277"/>
  <c r="AR103" i="277"/>
  <c r="AS103" i="277"/>
  <c r="AT103" i="277"/>
  <c r="AU103" i="277"/>
  <c r="AV103" i="277"/>
  <c r="AW103" i="277"/>
  <c r="AX103" i="277"/>
  <c r="AY103" i="277"/>
  <c r="AZ103" i="277"/>
  <c r="BA103" i="277"/>
  <c r="BB103" i="277"/>
  <c r="H103" i="277"/>
  <c r="GJ149" i="280"/>
  <c r="GI149" i="280"/>
  <c r="GH149" i="280"/>
  <c r="GG149" i="280"/>
  <c r="GF149" i="280"/>
  <c r="GE149" i="280"/>
  <c r="GD149" i="280"/>
  <c r="GC149" i="280"/>
  <c r="GB149" i="280"/>
  <c r="GA149" i="280"/>
  <c r="FZ149" i="280"/>
  <c r="FY149" i="280"/>
  <c r="FX149" i="280"/>
  <c r="FW149" i="280"/>
  <c r="FV149" i="280"/>
  <c r="FU149" i="280"/>
  <c r="FT149" i="280"/>
  <c r="FS149" i="280"/>
  <c r="FR149" i="280"/>
  <c r="FQ149" i="280"/>
  <c r="FP149" i="280"/>
  <c r="FO149" i="280"/>
  <c r="FN149" i="280"/>
  <c r="FM149" i="280"/>
  <c r="FL149" i="280"/>
  <c r="FK149" i="280"/>
  <c r="FJ149" i="280"/>
  <c r="FI149" i="280"/>
  <c r="FH149" i="280"/>
  <c r="FG149" i="280"/>
  <c r="FF149" i="280"/>
  <c r="FE149" i="280"/>
  <c r="FD149" i="280"/>
  <c r="FC149" i="280"/>
  <c r="FB149" i="280"/>
  <c r="FA149" i="280"/>
  <c r="EZ149" i="280"/>
  <c r="EY149" i="280"/>
  <c r="EX149" i="280"/>
  <c r="EW149" i="280"/>
  <c r="EV149" i="280"/>
  <c r="EU149" i="280"/>
  <c r="ET149" i="280"/>
  <c r="ES149" i="280"/>
  <c r="ER149" i="280"/>
  <c r="EQ149" i="280"/>
  <c r="EP149" i="280"/>
  <c r="EO149" i="280"/>
  <c r="EN149" i="280"/>
  <c r="EM149" i="280"/>
  <c r="EL149" i="280"/>
  <c r="EK149" i="280"/>
  <c r="EJ149" i="280"/>
  <c r="EI149" i="280"/>
  <c r="EH149" i="280"/>
  <c r="EG149" i="280"/>
  <c r="EF149" i="280"/>
  <c r="EE149" i="280"/>
  <c r="ED149" i="280"/>
  <c r="EC149" i="280"/>
  <c r="EB149" i="280"/>
  <c r="EA149" i="280"/>
  <c r="DZ149" i="280"/>
  <c r="DY149" i="280"/>
  <c r="DX149" i="280"/>
  <c r="DW149" i="280"/>
  <c r="DV149" i="280"/>
  <c r="DU149" i="280"/>
  <c r="DT149" i="280"/>
  <c r="DS149" i="280"/>
  <c r="DR149" i="280"/>
  <c r="DQ149" i="280"/>
  <c r="DP149" i="280"/>
  <c r="DO149" i="280"/>
  <c r="DN149" i="280"/>
  <c r="DM149" i="280"/>
  <c r="DL149" i="280"/>
  <c r="DK149" i="280"/>
  <c r="DJ149" i="280"/>
  <c r="DI149" i="280"/>
  <c r="DH149" i="280"/>
  <c r="DG149" i="280"/>
  <c r="DF149" i="280"/>
  <c r="DE149" i="280"/>
  <c r="DD149" i="280"/>
  <c r="DC149" i="280"/>
  <c r="DB149" i="280"/>
  <c r="DA149" i="280"/>
  <c r="CZ149" i="280"/>
  <c r="CY149" i="280"/>
  <c r="CX149" i="280"/>
  <c r="CW149" i="280"/>
  <c r="CV149" i="280"/>
  <c r="CU149" i="280"/>
  <c r="CT149" i="280"/>
  <c r="CS149" i="280"/>
  <c r="CR149" i="280"/>
  <c r="CQ149" i="280"/>
  <c r="CP149" i="280"/>
  <c r="CO149" i="280"/>
  <c r="CN149" i="280"/>
  <c r="CM149" i="280"/>
  <c r="CL149" i="280"/>
  <c r="CK149" i="280"/>
  <c r="CJ149" i="280"/>
  <c r="CI149" i="280"/>
  <c r="CH149" i="280"/>
  <c r="CG149" i="280"/>
  <c r="CF149" i="280"/>
  <c r="CE149" i="280"/>
  <c r="CD149" i="280"/>
  <c r="CC149" i="280"/>
  <c r="CB149" i="280"/>
  <c r="CA149" i="280"/>
  <c r="BZ149" i="280"/>
  <c r="BY149" i="280"/>
  <c r="BX149" i="280"/>
  <c r="BW149" i="280"/>
  <c r="BV149" i="280"/>
  <c r="BU149" i="280"/>
  <c r="BT149" i="280"/>
  <c r="BS149" i="280"/>
  <c r="BR149" i="280"/>
  <c r="BQ149" i="280"/>
  <c r="BP149" i="280"/>
  <c r="BO149" i="280"/>
  <c r="BN149" i="280"/>
  <c r="BM149" i="280"/>
  <c r="BL149" i="280"/>
  <c r="BK149" i="280"/>
  <c r="BJ149" i="280"/>
  <c r="BI149" i="280"/>
  <c r="BH149" i="280"/>
  <c r="BG149" i="280"/>
  <c r="BF149" i="280"/>
  <c r="BE149" i="280"/>
  <c r="P149" i="280"/>
  <c r="O149" i="280"/>
  <c r="N149" i="280"/>
  <c r="M149" i="280"/>
  <c r="L149" i="280"/>
  <c r="K149" i="280"/>
  <c r="J24" i="288"/>
  <c r="GJ24" i="288"/>
  <c r="GI24" i="288"/>
  <c r="GH24" i="288"/>
  <c r="GG24" i="288"/>
  <c r="GF24" i="288"/>
  <c r="GE24" i="288"/>
  <c r="GD24" i="288"/>
  <c r="GC24" i="288"/>
  <c r="GB24" i="288"/>
  <c r="GA24" i="288"/>
  <c r="FZ24" i="288"/>
  <c r="FY24" i="288"/>
  <c r="FX24" i="288"/>
  <c r="FW24" i="288"/>
  <c r="FV24" i="288"/>
  <c r="FU24" i="288"/>
  <c r="FT24" i="288"/>
  <c r="FS24" i="288"/>
  <c r="FR24" i="288"/>
  <c r="FQ24" i="288"/>
  <c r="FP24" i="288"/>
  <c r="FO24" i="288"/>
  <c r="FN24" i="288"/>
  <c r="FM24" i="288"/>
  <c r="FL24" i="288"/>
  <c r="FK24" i="288"/>
  <c r="FJ24" i="288"/>
  <c r="FI24" i="288"/>
  <c r="FH24" i="288"/>
  <c r="FG24" i="288"/>
  <c r="FF24" i="288"/>
  <c r="FE24" i="288"/>
  <c r="FD24" i="288"/>
  <c r="FC24" i="288"/>
  <c r="FB24" i="288"/>
  <c r="FA24" i="288"/>
  <c r="EZ24" i="288"/>
  <c r="EY24" i="288"/>
  <c r="EX24" i="288"/>
  <c r="EW24" i="288"/>
  <c r="EV24" i="288"/>
  <c r="EU24" i="288"/>
  <c r="ET24" i="288"/>
  <c r="ES24" i="288"/>
  <c r="ER24" i="288"/>
  <c r="EQ24" i="288"/>
  <c r="EP24" i="288"/>
  <c r="EO24" i="288"/>
  <c r="EN24" i="288"/>
  <c r="EM24" i="288"/>
  <c r="EL24" i="288"/>
  <c r="EK24" i="288"/>
  <c r="EJ24" i="288"/>
  <c r="EI24" i="288"/>
  <c r="EH24" i="288"/>
  <c r="EG24" i="288"/>
  <c r="EF24" i="288"/>
  <c r="EE24" i="288"/>
  <c r="ED24" i="288"/>
  <c r="EC24" i="288"/>
  <c r="EB24" i="288"/>
  <c r="EA24" i="288"/>
  <c r="DZ24" i="288"/>
  <c r="DY24" i="288"/>
  <c r="DX24" i="288"/>
  <c r="DW24" i="288"/>
  <c r="DV24" i="288"/>
  <c r="DU24" i="288"/>
  <c r="DT24" i="288"/>
  <c r="DS24" i="288"/>
  <c r="DR24" i="288"/>
  <c r="DQ24" i="288"/>
  <c r="DP24" i="288"/>
  <c r="DO24" i="288"/>
  <c r="DN24" i="288"/>
  <c r="DM24" i="288"/>
  <c r="DL24" i="288"/>
  <c r="DK24" i="288"/>
  <c r="DJ24" i="288"/>
  <c r="DI24" i="288"/>
  <c r="DH24" i="288"/>
  <c r="DG24" i="288"/>
  <c r="DF24" i="288"/>
  <c r="DE24" i="288"/>
  <c r="DD24" i="288"/>
  <c r="DC24" i="288"/>
  <c r="DB24" i="288"/>
  <c r="DA24" i="288"/>
  <c r="CZ24" i="288"/>
  <c r="CY24" i="288"/>
  <c r="CX24" i="288"/>
  <c r="CW24" i="288"/>
  <c r="CV24" i="288"/>
  <c r="CU24" i="288"/>
  <c r="CT24" i="288"/>
  <c r="CS24" i="288"/>
  <c r="CR24" i="288"/>
  <c r="CQ24" i="288"/>
  <c r="CP24" i="288"/>
  <c r="CO24" i="288"/>
  <c r="CN24" i="288"/>
  <c r="CM24" i="288"/>
  <c r="CL24" i="288"/>
  <c r="CK24" i="288"/>
  <c r="CJ24" i="288"/>
  <c r="CI24" i="288"/>
  <c r="CH24" i="288"/>
  <c r="CG24" i="288"/>
  <c r="CF24" i="288"/>
  <c r="CE24" i="288"/>
  <c r="CD24" i="288"/>
  <c r="CC24" i="288"/>
  <c r="CB24" i="288"/>
  <c r="CA24" i="288"/>
  <c r="BZ24" i="288"/>
  <c r="BY24" i="288"/>
  <c r="BX24" i="288"/>
  <c r="BW24" i="288"/>
  <c r="BV24" i="288"/>
  <c r="BU24" i="288"/>
  <c r="BT24" i="288"/>
  <c r="BS24" i="288"/>
  <c r="BR24" i="288"/>
  <c r="BQ24" i="288"/>
  <c r="BP24" i="288"/>
  <c r="BO24" i="288"/>
  <c r="BN24" i="288"/>
  <c r="BM24" i="288"/>
  <c r="BL24" i="288"/>
  <c r="BK24" i="288"/>
  <c r="BJ24" i="288"/>
  <c r="BI24" i="288"/>
  <c r="BH24" i="288"/>
  <c r="BG24" i="288"/>
  <c r="BF24" i="288"/>
  <c r="BE24" i="288"/>
  <c r="BD24" i="288"/>
  <c r="BC24" i="288"/>
  <c r="BB24" i="288"/>
  <c r="BA24" i="288"/>
  <c r="AZ24" i="288"/>
  <c r="AY24" i="288"/>
  <c r="AX24" i="288"/>
  <c r="AW24" i="288"/>
  <c r="AV24" i="288"/>
  <c r="AU24" i="288"/>
  <c r="AT24" i="288"/>
  <c r="AS24" i="288"/>
  <c r="AR24" i="288"/>
  <c r="AQ24" i="288"/>
  <c r="AP24" i="288"/>
  <c r="AO24" i="288"/>
  <c r="AN24" i="288"/>
  <c r="AM24" i="288"/>
  <c r="AL24" i="288"/>
  <c r="AK24" i="288"/>
  <c r="AJ24" i="288"/>
  <c r="AI24" i="288"/>
  <c r="AH24" i="288"/>
  <c r="AG24" i="288"/>
  <c r="AF24" i="288"/>
  <c r="AE24" i="288"/>
  <c r="AD24" i="288"/>
  <c r="AC24" i="288"/>
  <c r="AB24" i="288"/>
  <c r="AA24" i="288"/>
  <c r="Z24" i="288"/>
  <c r="Y24" i="288"/>
  <c r="X24" i="288"/>
  <c r="W24" i="288"/>
  <c r="V24" i="288"/>
  <c r="U24" i="288"/>
  <c r="T24" i="288"/>
  <c r="S24" i="288"/>
  <c r="R24" i="288"/>
  <c r="Q24" i="288"/>
  <c r="P24" i="288"/>
  <c r="O24" i="288"/>
  <c r="N24" i="288"/>
  <c r="M24" i="288"/>
  <c r="L24" i="288"/>
  <c r="K24" i="288"/>
  <c r="H14" i="288"/>
  <c r="H17" i="288"/>
  <c r="H24" i="288"/>
  <c r="F124" i="288"/>
  <c r="H23" i="269"/>
  <c r="K23" i="269"/>
  <c r="J23" i="269"/>
  <c r="F42" i="286"/>
  <c r="H26" i="269"/>
  <c r="K26" i="269"/>
  <c r="J26" i="269"/>
  <c r="J2" i="269"/>
  <c r="F3" i="288"/>
  <c r="M23" i="288"/>
  <c r="N23" i="288"/>
  <c r="O23" i="288"/>
  <c r="P23" i="288"/>
  <c r="F27" i="288"/>
  <c r="L26" i="269"/>
  <c r="F3" i="282"/>
  <c r="F3" i="264"/>
  <c r="F3" i="265"/>
  <c r="F3" i="289"/>
  <c r="F3" i="280"/>
  <c r="F3" i="304"/>
  <c r="F3" i="310"/>
  <c r="F3" i="305"/>
  <c r="F3" i="273"/>
  <c r="F3" i="275"/>
  <c r="F3" i="277"/>
  <c r="F3" i="314"/>
  <c r="F3" i="278"/>
  <c r="F3" i="306"/>
  <c r="F3" i="285"/>
  <c r="F3" i="309"/>
  <c r="F3" i="311"/>
  <c r="F3" i="286"/>
  <c r="F3" i="307"/>
  <c r="L23" i="26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<sst xmlns="http://schemas.openxmlformats.org/spreadsheetml/2006/main" count="1217" uniqueCount="717">
  <si>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</si>
  <si>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</si>
  <si>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</si>
  <si>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</si>
  <si>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</si>
  <si>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</si>
  <si>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</si>
  <si>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</si>
  <si>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</si>
  <si>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</si>
  <si>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</si>
  <si>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</si>
  <si>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</si>
  <si>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</si>
  <si>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</si>
  <si>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</si>
  <si>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</si>
  <si>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</si>
  <si>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</si>
  <si>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</si>
  <si>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</si>
  <si>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</si>
  <si>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</si>
  <si>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</si>
  <si>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</si>
  <si>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</si>
  <si>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</si>
  <si>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</si>
  <si>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</si>
  <si>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</si>
  <si>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</si>
  <si>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</si>
  <si>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</si>
  <si>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</si>
  <si>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</si>
  <si>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</si>
  <si>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</si>
  <si>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</si>
  <si>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</si>
  <si>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</si>
  <si>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</si>
  <si>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</si>
  <si>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</si>
  <si>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</si>
  <si>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</si>
  <si>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</si>
  <si>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</si>
  <si>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</si>
  <si>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</si>
  <si>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</si>
  <si>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</si>
  <si>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</si>
  <si>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</si>
  <si>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</si>
  <si>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</si>
  <si>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</si>
  <si>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</si>
  <si>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</si>
  <si>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</si>
  <si>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</si>
  <si>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</si>
  <si>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</si>
  <si>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</si>
  <si>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</si>
  <si>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</si>
  <si>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</si>
  <si>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</si>
  <si>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</si>
  <si>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</si>
  <si>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</si>
  <si>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</si>
  <si>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</si>
  <si>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</si>
  <si>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</si>
  <si>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</si>
  <si>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</si>
  <si>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</si>
  <si>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</si>
  <si>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</si>
  <si>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</si>
  <si>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</si>
  <si>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</si>
  <si>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</si>
  <si>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</si>
  <si>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</si>
  <si>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</si>
  <si>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</si>
  <si>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</si>
  <si>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</si>
  <si>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</si>
  <si>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</si>
  <si>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</si>
  <si>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</si>
  <si>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</si>
  <si>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</si>
  <si>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</si>
  <si>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</si>
  <si>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</si>
  <si>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</si>
  <si>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</si>
  <si>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</si>
  <si>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</si>
  <si>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</si>
  <si>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</si>
  <si>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</si>
  <si>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</si>
  <si>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</si>
  <si>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</si>
  <si>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</si>
  <si>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</si>
  <si>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</si>
  <si>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</si>
  <si>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</si>
  <si>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</si>
  <si>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</si>
  <si>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</si>
  <si>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</si>
  <si>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</si>
  <si>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</si>
  <si>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</si>
  <si>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</si>
  <si>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</si>
  <si>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</si>
  <si>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</si>
  <si>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</si>
  <si>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</si>
  <si>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</si>
  <si>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</si>
  <si>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</si>
  <si>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</si>
  <si>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</si>
  <si>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</si>
  <si>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% of annual yield</t>
  </si>
  <si>
    <t>COUNTERS / PERIOD NUMBERS</t>
  </si>
  <si>
    <t>Period number</t>
  </si>
  <si>
    <t>Annual timeline</t>
  </si>
  <si>
    <t>Quarterly timeline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</si>
  <si>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</si>
  <si>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</si>
  <si>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</si>
  <si>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</si>
  <si>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</si>
  <si>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</si>
  <si>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</si>
  <si>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</si>
  <si>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</si>
  <si>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</si>
  <si>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</si>
  <si>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</si>
  <si>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</si>
  <si>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O&amp;M COST</t>
  </si>
  <si>
    <t>Annual real O&amp;M cost</t>
  </si>
  <si>
    <t>Revenue</t>
  </si>
  <si>
    <t>Opex</t>
  </si>
  <si>
    <t>O&amp;M expense POS</t>
  </si>
  <si>
    <t>Useful life of solar asset flag</t>
  </si>
  <si>
    <t>End of useful life of solar asset</t>
  </si>
  <si>
    <t>SHARE CAPITAL</t>
  </si>
  <si>
    <t>Share capital balance BEG</t>
  </si>
  <si>
    <t>Share capital balance</t>
  </si>
  <si>
    <t>Share capital drawdown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</si>
  <si>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</si>
  <si>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</si>
  <si>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</si>
  <si>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</si>
  <si>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</si>
  <si>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</si>
  <si>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</si>
  <si>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</si>
  <si>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Year 1 P50 production</t>
  </si>
  <si>
    <t>Length of PPA</t>
  </si>
  <si>
    <t>EFM m9.2 BEG 01a.xlsx</t>
  </si>
  <si>
    <t>Base</t>
  </si>
  <si>
    <t>inc avail</t>
  </si>
  <si>
    <t>dec avail</t>
  </si>
  <si>
    <t>Senior debt drawdown</t>
  </si>
  <si>
    <t>Senior debt balance BEG</t>
  </si>
  <si>
    <t>Senior debt balance</t>
  </si>
  <si>
    <t>SENIOR DEBT</t>
  </si>
  <si>
    <t>Senior debt interest</t>
  </si>
  <si>
    <t>Senior debt swap rate</t>
  </si>
  <si>
    <t>Senior debt interest margin</t>
  </si>
  <si>
    <t>FINANCING</t>
  </si>
  <si>
    <t>Senior debt repayment period flag</t>
  </si>
  <si>
    <t>Senior debt repayment term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</si>
  <si>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</si>
  <si>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</si>
  <si>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</si>
  <si>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</si>
  <si>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</si>
  <si>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</si>
  <si>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</si>
  <si>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</si>
  <si>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</si>
  <si>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Senior debt service</t>
  </si>
  <si>
    <t>ratio</t>
  </si>
  <si>
    <t>Min DSCR</t>
  </si>
  <si>
    <t>Avg DSCR</t>
  </si>
  <si>
    <t>Days in year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</si>
  <si>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</si>
  <si>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</si>
  <si>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</si>
  <si>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</si>
  <si>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</si>
  <si>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</si>
  <si>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</si>
  <si>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</si>
  <si>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</si>
  <si>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</si>
  <si>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</si>
  <si>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</si>
  <si>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</si>
  <si>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</si>
  <si>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</si>
  <si>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[allowable capex]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</si>
  <si>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</si>
  <si>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</si>
  <si>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</si>
  <si>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</si>
  <si>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</si>
  <si>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</si>
  <si>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</si>
  <si>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</si>
  <si>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</si>
  <si>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</si>
  <si>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</si>
  <si>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</si>
  <si>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</si>
  <si>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</si>
  <si>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</si>
  <si>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</si>
  <si>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</si>
  <si>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`</t>
  </si>
  <si>
    <t xml:space="preserve">RCF - initial balance </t>
  </si>
  <si>
    <t>Revolving credit facility</t>
  </si>
  <si>
    <t>All in RCF annual interest rate</t>
  </si>
  <si>
    <t>Debt sizing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</si>
  <si>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</si>
  <si>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</si>
  <si>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</si>
  <si>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</si>
  <si>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</si>
  <si>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</si>
  <si>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</si>
  <si>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</si>
  <si>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check</t>
  </si>
  <si>
    <t>Senior debt level principal repayment</t>
  </si>
  <si>
    <t>Senior active principal repayment profile</t>
  </si>
  <si>
    <t>Senior debt principal repayment POS</t>
  </si>
  <si>
    <t>Level principal repayments profile</t>
  </si>
  <si>
    <t>Sculpted profile</t>
  </si>
  <si>
    <t xml:space="preserve">Senior debt sculpted principal repayment </t>
  </si>
  <si>
    <t>ACCOUNTS RECEIVABLE</t>
  </si>
  <si>
    <t>Accounts receivable days</t>
  </si>
  <si>
    <t>Forecast accounts receivable balance</t>
  </si>
  <si>
    <t xml:space="preserve">Accounts receivable - initial balance </t>
  </si>
  <si>
    <t>Accounts receivable balance</t>
  </si>
  <si>
    <t>ACCOUNTS PAYABLE</t>
  </si>
  <si>
    <t>Accounts payable days</t>
  </si>
  <si>
    <t>Forecast accounts payable balance</t>
  </si>
  <si>
    <t xml:space="preserve">Accounts payable - initial balance </t>
  </si>
  <si>
    <t>Accounts payable balance BEG</t>
  </si>
  <si>
    <t>Accounts payable balance</t>
  </si>
  <si>
    <t>Cash paid for O&amp;M costs POS</t>
  </si>
  <si>
    <t>Assets</t>
  </si>
  <si>
    <t>Liabilities</t>
  </si>
  <si>
    <t>WORKING CAPITAL</t>
  </si>
  <si>
    <t>Expected CPI at close</t>
  </si>
  <si>
    <t>index</t>
  </si>
  <si>
    <t>Forecast CPI growth rate</t>
  </si>
  <si>
    <t>Escalation period end month</t>
  </si>
  <si>
    <t>Escalation year end month flag</t>
  </si>
  <si>
    <t>O&amp;M escalation factor</t>
  </si>
  <si>
    <t>Indexation</t>
  </si>
  <si>
    <t>CPI at O&amp;M contract signature date</t>
  </si>
  <si>
    <t>Forecast CPI</t>
  </si>
  <si>
    <t>ESCALATION FACTORS</t>
  </si>
  <si>
    <t>FORECAST CPI</t>
  </si>
  <si>
    <t>EFM m15.7 END 01a.xlsm</t>
  </si>
  <si>
    <t>Senior debt service coverage ratio</t>
  </si>
  <si>
    <t>Electricity generation</t>
  </si>
  <si>
    <t>Units in a thousand</t>
  </si>
  <si>
    <t>Compound degradation</t>
  </si>
  <si>
    <t>Annual degradation</t>
  </si>
  <si>
    <t>EFM m15.9 BEG 01a.xlsm</t>
  </si>
  <si>
    <t>Annual DSCR profile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</si>
  <si>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</si>
  <si>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</si>
  <si>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</si>
  <si>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</si>
  <si>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</si>
  <si>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</si>
  <si>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</si>
  <si>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</si>
  <si>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</si>
  <si>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</si>
  <si>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</si>
  <si>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</si>
  <si>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</si>
  <si>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</si>
  <si>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</si>
  <si>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</si>
  <si>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</si>
  <si>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</si>
  <si>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</si>
  <si>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</si>
  <si>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</si>
  <si>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</si>
  <si>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</si>
  <si>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</si>
  <si>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</si>
  <si>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Senior debt DSCR applicable in year</t>
  </si>
  <si>
    <t>SENIOR DEBT FORWARD CURVE</t>
  </si>
  <si>
    <t>Senior debt forward curve as at April 27th</t>
  </si>
  <si>
    <t>EFM m15.12 BEG 01a.xlsm</t>
  </si>
  <si>
    <t>All in annual senior debt interest rate applicable in period</t>
  </si>
  <si>
    <t>Spare</t>
  </si>
  <si>
    <t>Senior debt forward curve selection</t>
  </si>
  <si>
    <t>profile</t>
  </si>
  <si>
    <t>Level DS / amortising profile</t>
  </si>
  <si>
    <t>Senior debt level ds principal repayment</t>
  </si>
  <si>
    <t>Sum of senior debt discount factors</t>
  </si>
  <si>
    <t>sum of factors</t>
  </si>
  <si>
    <t>Senior debt level ds periodic payment</t>
  </si>
  <si>
    <t>1 = level p, 2 = sculpted, 3 = level ds</t>
  </si>
  <si>
    <t>EFM m15.14 BEG 01a.xlsm</t>
  </si>
  <si>
    <t>Escalation period year end flag</t>
  </si>
  <si>
    <t>Financial close date</t>
  </si>
  <si>
    <t>Model period beginning - m</t>
  </si>
  <si>
    <t>Model period ending - m</t>
  </si>
  <si>
    <t>Financial close date flag - m</t>
  </si>
  <si>
    <t>First construction period flag - m</t>
  </si>
  <si>
    <t>Last construction period flag</t>
  </si>
  <si>
    <t>End of construction period date</t>
  </si>
  <si>
    <t>Last construction period flag - m</t>
  </si>
  <si>
    <t>Construction period flag</t>
  </si>
  <si>
    <t>End of construction period flag</t>
  </si>
  <si>
    <t>First construction period flag</t>
  </si>
  <si>
    <t>End of useful life of solar asset flag</t>
  </si>
  <si>
    <t>End of senior debt repayment period flag</t>
  </si>
  <si>
    <t>Construction</t>
  </si>
  <si>
    <t>Monthly timeline</t>
  </si>
  <si>
    <t>First model column flag - m</t>
  </si>
  <si>
    <t>First operating period flag - m</t>
  </si>
  <si>
    <t>Timeline label counter - m</t>
  </si>
  <si>
    <t>Timeline label - m</t>
  </si>
  <si>
    <t>Construction period length</t>
  </si>
  <si>
    <t>Days from FC until COD</t>
  </si>
  <si>
    <t>CPI at COD</t>
  </si>
  <si>
    <t>CPFM BEG 01a.xlsm</t>
  </si>
  <si>
    <t>End of financial year flag</t>
  </si>
  <si>
    <t>Financial year end date of first model period</t>
  </si>
  <si>
    <t>Financial year end applicable to period</t>
  </si>
  <si>
    <t>Financial year</t>
  </si>
  <si>
    <t>End of financial year flag - m</t>
  </si>
  <si>
    <t>EPC cost</t>
  </si>
  <si>
    <t>EPC spent contingency</t>
  </si>
  <si>
    <t>Construction insurance</t>
  </si>
  <si>
    <t>Development costs</t>
  </si>
  <si>
    <t>Development fee</t>
  </si>
  <si>
    <t>O&amp;M mobilisation</t>
  </si>
  <si>
    <t>Base EPC spend curve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</si>
  <si>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</si>
  <si>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</si>
  <si>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</si>
  <si>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</si>
  <si>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</si>
  <si>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</si>
  <si>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</si>
  <si>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</si>
  <si>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Construction insurance - base amount</t>
  </si>
  <si>
    <t>Construction insurance cost</t>
  </si>
  <si>
    <t>Development costs - base amount</t>
  </si>
  <si>
    <t>O&amp;M mobilisation - base amount</t>
  </si>
  <si>
    <t>PROJECT COSTS</t>
  </si>
  <si>
    <t>Construction costs - m</t>
  </si>
  <si>
    <t>[financing costs]</t>
  </si>
  <si>
    <t>Project costs / funding requirement</t>
  </si>
  <si>
    <t>SHARE CAPITAL DRAWDOWN</t>
  </si>
  <si>
    <t>Share capital amount</t>
  </si>
  <si>
    <t>Share capital during construction balance BEG</t>
  </si>
  <si>
    <t>Share capital during construction balance</t>
  </si>
  <si>
    <t>CONSTRUCTION DEBT</t>
  </si>
  <si>
    <t>Construction debt drawdown - m</t>
  </si>
  <si>
    <t>Construction debt balance BEG</t>
  </si>
  <si>
    <t>Construction debt balance</t>
  </si>
  <si>
    <t>FINANCING COSTS</t>
  </si>
  <si>
    <t>Upfront fee</t>
  </si>
  <si>
    <t>Commitment fee</t>
  </si>
  <si>
    <t>[financing fees / other]</t>
  </si>
  <si>
    <t>Construction debt undrawn amount</t>
  </si>
  <si>
    <t>Construction debt commitment fee</t>
  </si>
  <si>
    <t>Interest during construction</t>
  </si>
  <si>
    <t>p.a.</t>
  </si>
  <si>
    <t>All in construction debt interest rate</t>
  </si>
  <si>
    <t>Days in period - m</t>
  </si>
  <si>
    <t>Construction debt interest</t>
  </si>
  <si>
    <t>Construction debt</t>
  </si>
  <si>
    <t>PASTE LINE ITEMS</t>
  </si>
  <si>
    <t>COPY LINE ITEMS</t>
  </si>
  <si>
    <t>CHECKS</t>
  </si>
  <si>
    <t>Monthly line items</t>
  </si>
  <si>
    <t>Quarterly line items</t>
  </si>
  <si>
    <t>Constants</t>
  </si>
  <si>
    <t>Project costs / funding requirement - paste</t>
  </si>
  <si>
    <t>Project costs / funding requirement - check</t>
  </si>
  <si>
    <t>Master solve check</t>
  </si>
  <si>
    <t>Construction debt drawdown</t>
  </si>
  <si>
    <t>Operating cashflow</t>
  </si>
  <si>
    <t>Cashflow available for senior debt</t>
  </si>
  <si>
    <t>Cashflow available for debt service</t>
  </si>
  <si>
    <t>Model ops period counter - m</t>
  </si>
  <si>
    <t>TIMELINE AGGREGATION</t>
  </si>
  <si>
    <t>Construction costs POS</t>
  </si>
  <si>
    <t>FINANCING COST SUMMARY</t>
  </si>
  <si>
    <t>Financing fees - m</t>
  </si>
  <si>
    <t>Financing fees POS</t>
  </si>
  <si>
    <t>AMORTISATION OF CAPITALISED FINANCE COSTS</t>
  </si>
  <si>
    <t>Amortisation of capitalised finance costs POS</t>
  </si>
  <si>
    <t>Capitalised finance costs balance BEG</t>
  </si>
  <si>
    <t>Capitalised finance costs balance</t>
  </si>
  <si>
    <t>Construction period asset value for tax</t>
  </si>
  <si>
    <t>CPFM 1.7 BEG 01a.xlsm</t>
  </si>
  <si>
    <t>less:</t>
  </si>
  <si>
    <t>Net cashflow from equity during construction - NEG for IRR</t>
  </si>
  <si>
    <t>Net cashflow to equity during operations</t>
  </si>
  <si>
    <t>CPFM 1.8 BEG 01a.xlsm</t>
  </si>
  <si>
    <t>Working capital reserve account</t>
  </si>
  <si>
    <t>Release of working capital reserve</t>
  </si>
  <si>
    <t>Net working capital balance</t>
  </si>
  <si>
    <t>NET WORKING CAPITAL BALANCE FOR PRE-FUNDING</t>
  </si>
  <si>
    <t>Pre-funding of working capital amount</t>
  </si>
  <si>
    <t>PRE-FUNDING OF RESERVE ACCOUNTS</t>
  </si>
  <si>
    <t>CONSTRUCTION COST SUMMARY</t>
  </si>
  <si>
    <t>Pre-funding of working capital POS</t>
  </si>
  <si>
    <t>Pre-funding of working capital - m</t>
  </si>
  <si>
    <t>Working capital reserve account balance BEG</t>
  </si>
  <si>
    <t>Working capital reserve account balance</t>
  </si>
  <si>
    <t>CPFM 1.9 BEG 01a.xlsm</t>
  </si>
  <si>
    <t>TARIFF SOLVING</t>
  </si>
  <si>
    <t>Target IRR</t>
  </si>
  <si>
    <t>Target IRR as % of actual IRR</t>
  </si>
  <si>
    <t>Tariff solving mode</t>
  </si>
  <si>
    <t>1 = changes go to tariff, 2 = changes go to IRR</t>
  </si>
  <si>
    <t>Adjusted tariff</t>
  </si>
  <si>
    <t>Tariff adjustment check</t>
  </si>
  <si>
    <t>Tariff check precision adjustment</t>
  </si>
  <si>
    <t>Cash flow available for senior debt - paste</t>
  </si>
  <si>
    <t>Max cash balance</t>
  </si>
  <si>
    <t>Average cash balance</t>
  </si>
  <si>
    <t>Leverage</t>
  </si>
  <si>
    <t>CPFM 1.13 BEG 01a.xlsm</t>
  </si>
  <si>
    <t>Shareholder loan interest paid</t>
  </si>
  <si>
    <t>Shareholder loan principal repayment</t>
  </si>
  <si>
    <t>Cashflow available for share capital redemption</t>
  </si>
  <si>
    <t>Shareholder loan balance</t>
  </si>
  <si>
    <t>Shareholder loan interest expense</t>
  </si>
  <si>
    <t>Cash flow available for shareholder loan</t>
  </si>
  <si>
    <t>SHAREHOLDER LOAN</t>
  </si>
  <si>
    <t>Shareholder loan requirement</t>
  </si>
  <si>
    <t>Funding requirement for shareholder loan</t>
  </si>
  <si>
    <t>Shareholder loan during construction balance BEG</t>
  </si>
  <si>
    <t>Shareholder loan during construction balance</t>
  </si>
  <si>
    <t>Undrawn shareholder loan</t>
  </si>
  <si>
    <t>Shareholder loan drawdown</t>
  </si>
  <si>
    <t>Shareholder loan interest unpaid</t>
  </si>
  <si>
    <t>Shareholder loan balance BEG</t>
  </si>
  <si>
    <t>Shareholder loan annual interest rate</t>
  </si>
  <si>
    <t>Shareholder loan interest expense POS</t>
  </si>
  <si>
    <t>Cashflow available for shareholder loan</t>
  </si>
  <si>
    <t>Shareholder loan interest paid POS</t>
  </si>
  <si>
    <t>Unpaid shareholder loan interest</t>
  </si>
  <si>
    <t>Cash availble for shareholder loan repayment</t>
  </si>
  <si>
    <t>Shareholder loan principal repayment POS</t>
  </si>
  <si>
    <t>DEBT SERVICE RESERVE ACCOUNT</t>
  </si>
  <si>
    <t>Target DSRA balance</t>
  </si>
  <si>
    <t>DSRA target balance % of 12 month debt service - Post TRD</t>
  </si>
  <si>
    <t>DSRA target balance</t>
  </si>
  <si>
    <t>Target DSRA balance at end construction - periodic</t>
  </si>
  <si>
    <t>Cash pre-funding of DSRA</t>
  </si>
  <si>
    <t>Target deposit / (release)</t>
  </si>
  <si>
    <t>Target deposit</t>
  </si>
  <si>
    <t>DSRA deposit</t>
  </si>
  <si>
    <t>Cash available for DSRA / (DS shortfall)</t>
  </si>
  <si>
    <t>Cash available for DSRA</t>
  </si>
  <si>
    <t>DS shortfall target withdrawal</t>
  </si>
  <si>
    <t>DS shortfall withdrawal</t>
  </si>
  <si>
    <t>DSRA release</t>
  </si>
  <si>
    <t>CF</t>
  </si>
  <si>
    <t>DSRA withdrawal</t>
  </si>
  <si>
    <t>DSRA balance</t>
  </si>
  <si>
    <t>Target DSRA balance at end construction</t>
  </si>
  <si>
    <t>DSRA balance BEG</t>
  </si>
  <si>
    <t>plus</t>
  </si>
  <si>
    <t>BS</t>
  </si>
  <si>
    <t>DSRA sufficiently funded check</t>
  </si>
  <si>
    <t>Periods in a year</t>
  </si>
  <si>
    <t>Annual debt service for target balance</t>
  </si>
  <si>
    <t>DSRA target balance selection switch</t>
  </si>
  <si>
    <t>1 = 50% of 12m, 2 = next 6m</t>
  </si>
  <si>
    <t>Cashflow available for DSRA</t>
  </si>
  <si>
    <t>DSRA deposit POS</t>
  </si>
  <si>
    <t>DSRA</t>
  </si>
  <si>
    <t>Debt service reserve account</t>
  </si>
  <si>
    <t>Pre-funding of DSRA - m</t>
  </si>
  <si>
    <t>Pre-funding of DSRA POS</t>
  </si>
  <si>
    <t>CPFM 1.14 END 01a.xlsm</t>
  </si>
  <si>
    <t>ANNUAL DSCR</t>
  </si>
  <si>
    <t>Annual debt service</t>
  </si>
  <si>
    <t>Annual CFADS</t>
  </si>
  <si>
    <t>Senior annual debt service coverage ratio</t>
  </si>
  <si>
    <t>Min ADSCR</t>
  </si>
  <si>
    <t>Avg ADSCR</t>
  </si>
  <si>
    <t>AVERAGE COST OF DEBT</t>
  </si>
  <si>
    <t>Debt drawdown - neg for cost of debt</t>
  </si>
  <si>
    <t>Debt cashflow during construction</t>
  </si>
  <si>
    <t>Average cost of debt</t>
  </si>
  <si>
    <t>Length of construction period</t>
  </si>
  <si>
    <t>Years from FC - counter</t>
  </si>
  <si>
    <t>WEIGHTED AVERAGE LIFE OF LOAN</t>
  </si>
  <si>
    <t>Senior debt repayment as % of total</t>
  </si>
  <si>
    <t>Weighted average life of loan</t>
  </si>
  <si>
    <t>LLCR</t>
  </si>
  <si>
    <t>Period interest rate for LLCR</t>
  </si>
  <si>
    <t>Min LLCR</t>
  </si>
  <si>
    <t>PV of LLCR cash flow</t>
  </si>
  <si>
    <t>LLCR flag</t>
  </si>
  <si>
    <t>Loan life coverage ratio</t>
  </si>
  <si>
    <t>Avg LLCR</t>
  </si>
  <si>
    <t>Annual yield allocation check</t>
  </si>
  <si>
    <t>$ 000s p.a.</t>
  </si>
  <si>
    <t>Senior debt target gearing</t>
  </si>
  <si>
    <t>Propoprtion of senior debt hedged</t>
  </si>
  <si>
    <t>Active senior debt forward curve</t>
  </si>
  <si>
    <t xml:space="preserve">Construction debt upfront fee </t>
  </si>
  <si>
    <t>Contract period quarter</t>
  </si>
  <si>
    <t>OPTIMISATION</t>
  </si>
  <si>
    <t>GWh p.a.</t>
  </si>
  <si>
    <t>info only</t>
  </si>
  <si>
    <t>EPC PROFILE</t>
  </si>
  <si>
    <t>OTHER CONSTRUCTION COSTS</t>
  </si>
  <si>
    <t>SOURCES OF CASH</t>
  </si>
  <si>
    <t>NET EQUITY CASHFLOW FOR IRR</t>
  </si>
  <si>
    <t>Equity bridge margin - construction</t>
  </si>
  <si>
    <t>Equity bridge margin - operations</t>
  </si>
  <si>
    <t>Equity bridge upfront fee</t>
  </si>
  <si>
    <t>Equity bridge commitment fee</t>
  </si>
  <si>
    <t>% of margin</t>
  </si>
  <si>
    <t>EBL interest &amp; fee pre-PCOD paid vs rolled-up switch</t>
  </si>
  <si>
    <t>0 = paid, 1 = rolled-up</t>
  </si>
  <si>
    <t>% of EBL hedged</t>
  </si>
  <si>
    <t>Equity bridge day count convention</t>
  </si>
  <si>
    <t>Term of equity bridge beyond PCOD</t>
  </si>
  <si>
    <t>Equity bridge</t>
  </si>
  <si>
    <t>Quarterly timeline conversion</t>
  </si>
  <si>
    <t>Equity bridge repayment</t>
  </si>
  <si>
    <t>Equity bridge interest and fees rolled up</t>
  </si>
  <si>
    <t>Equity bridge interest and fees - rolled up</t>
  </si>
  <si>
    <t>Equity bridge interest and fees paid POS</t>
  </si>
  <si>
    <t>Equity bridge interest and fees - paid</t>
  </si>
  <si>
    <t>Equity bridge commitment fee - rolled up</t>
  </si>
  <si>
    <t>Equity bridge commitment fee - paid</t>
  </si>
  <si>
    <t>Equity bridge undrawn balance</t>
  </si>
  <si>
    <t>Equity bridge upfront fee - rolled up</t>
  </si>
  <si>
    <t>Equity bridge upfront fee - paid</t>
  </si>
  <si>
    <t>Equity bridge fees</t>
  </si>
  <si>
    <t>Equity bridge interest - rolled up</t>
  </si>
  <si>
    <t>Equity bridge interest - paid</t>
  </si>
  <si>
    <t>Equity bridge interest</t>
  </si>
  <si>
    <t>Equity bridge period interest rate</t>
  </si>
  <si>
    <t>Equity bridge - availability period base rate</t>
  </si>
  <si>
    <t>% of EBL hedged during construction</t>
  </si>
  <si>
    <t>Equity bridge balance</t>
  </si>
  <si>
    <t>Equity bridge balance BEG</t>
  </si>
  <si>
    <t>Equity bridge drawdown</t>
  </si>
  <si>
    <t>EQUITY BRIDGE</t>
  </si>
  <si>
    <t>Funding requirement for EBL</t>
  </si>
  <si>
    <t>EBL requirement</t>
  </si>
  <si>
    <t>Base case 2</t>
  </si>
  <si>
    <t>Active senior debt forward curve -m</t>
  </si>
  <si>
    <t>Equity bridge interest POS</t>
  </si>
  <si>
    <t>Equity bridge applicable interest rate</t>
  </si>
  <si>
    <t>All in equity bridge base rate</t>
  </si>
  <si>
    <t>% of EBL hedged during operations</t>
  </si>
  <si>
    <t>Equity bridge bullet repayment during operations</t>
  </si>
  <si>
    <t>Equity bridge repayment date</t>
  </si>
  <si>
    <t>Equity bridge repayment date flag</t>
  </si>
  <si>
    <t>EBL term post PCOD flag</t>
  </si>
  <si>
    <t>EQUITY BRIDGE POST CONSTRUCTION FLAG</t>
  </si>
  <si>
    <t>Equity bridge drawdown - m</t>
  </si>
  <si>
    <t>EBL requirement fixed</t>
  </si>
  <si>
    <t>EBL requirement check</t>
  </si>
  <si>
    <t>Equity bridge interest and fees rolled up - total check</t>
  </si>
  <si>
    <t>Equity bridge repayment POS</t>
  </si>
  <si>
    <t>Cashflow available for equity bridge loan</t>
  </si>
  <si>
    <t>Shareholder loan drawdown during operations</t>
  </si>
  <si>
    <t>Shareholder loan drawdown during construction</t>
  </si>
  <si>
    <t>EBL available for drawdown for costs</t>
  </si>
  <si>
    <t>Repayment of equity bridge POS</t>
  </si>
  <si>
    <t>Total equity requirement</t>
  </si>
  <si>
    <t xml:space="preserve">Undrawn share capital </t>
  </si>
  <si>
    <t>EBL active switch</t>
  </si>
  <si>
    <t>1 = yes; 0 = no</t>
  </si>
  <si>
    <t>Equity bridge interest and fees rolled up - total - fixed</t>
  </si>
  <si>
    <t>Shareholder loan drawdown for EBL repayment - m</t>
  </si>
  <si>
    <t>Shareholder drawdown - m</t>
  </si>
  <si>
    <t>Shareholder loan drawdown excluding EBL repayment - m</t>
  </si>
  <si>
    <t>Share capital drawdown - m</t>
  </si>
  <si>
    <t>Undrawn equity bridge loan</t>
  </si>
  <si>
    <t>Total EBL drawdown including rolled up costs - m</t>
  </si>
  <si>
    <t>Equity bridge swap rate</t>
  </si>
  <si>
    <t>Equity bridge interest and fees rolled up - total - calc</t>
  </si>
  <si>
    <t>Equity bridge repaid at end construction?</t>
  </si>
  <si>
    <t>Construction debt financing costs - m</t>
  </si>
  <si>
    <t>Total financing costs incl. rolled up costs - m</t>
  </si>
  <si>
    <t>Cash available for shareholder loan</t>
  </si>
  <si>
    <t>CPFM 2.10 END 01a.xlsm</t>
  </si>
  <si>
    <t>No EBL</t>
  </si>
  <si>
    <t>EBL active</t>
  </si>
  <si>
    <t>Equity bridge interest and fees rolled up - m</t>
  </si>
  <si>
    <t>EARLY GENERATION REVENUE</t>
  </si>
  <si>
    <t>EGR production</t>
  </si>
  <si>
    <t>Sum of Electricity generation revenue</t>
  </si>
  <si>
    <t>EGR payment delay (months)</t>
  </si>
  <si>
    <t>Cash received from EGRs</t>
  </si>
  <si>
    <t>Sum of Cash received from EGRs</t>
  </si>
  <si>
    <t>Accounts receivable during construction balance BEG</t>
  </si>
  <si>
    <t>Accounts receivable during construction balance</t>
  </si>
  <si>
    <t>EGR revenue</t>
  </si>
  <si>
    <t>EGR cash received</t>
  </si>
  <si>
    <t>EGR receivable</t>
  </si>
  <si>
    <t>Aggregation of EGRs</t>
  </si>
  <si>
    <t>Early generation revenue - m</t>
  </si>
  <si>
    <t>Cash received from EGRs - m</t>
  </si>
  <si>
    <t xml:space="preserve">Early generation revenue </t>
  </si>
  <si>
    <t>Accounts receivable balance - ops BEG</t>
  </si>
  <si>
    <t>Cash received from operating period invoices</t>
  </si>
  <si>
    <t>Electricity generation revenue - incl. EGRs</t>
  </si>
  <si>
    <t>Net cash received - incl. EGRs</t>
  </si>
  <si>
    <t>EGRs</t>
  </si>
  <si>
    <t>% of plant completed - during EGR period</t>
  </si>
  <si>
    <t>Cash pre-funding of working capital</t>
  </si>
  <si>
    <t>CFADS over term of senior debt excl EGRs</t>
  </si>
  <si>
    <t>CPFM 2.21 S2 01c.xlsm</t>
  </si>
  <si>
    <t>No EGR</t>
  </si>
  <si>
    <t>Production Capacity</t>
  </si>
  <si>
    <t>Year 1 P50 capacity factor</t>
  </si>
  <si>
    <t>Early generation revenue</t>
  </si>
  <si>
    <t>MW</t>
  </si>
  <si>
    <t>ProjectCo costs during construction</t>
  </si>
  <si>
    <t>Success fee - base amount</t>
  </si>
  <si>
    <t>Prima share of ProjectCo</t>
  </si>
  <si>
    <t xml:space="preserve">Prima target IRR </t>
  </si>
  <si>
    <t>Useful life of wind asset</t>
  </si>
  <si>
    <t>Semi-Annual period counter</t>
  </si>
  <si>
    <t>Senior debt - T1 - % of debt</t>
  </si>
  <si>
    <t>Senior debt - T2 - % of debt</t>
  </si>
  <si>
    <t>Tranche 1</t>
  </si>
  <si>
    <t>Construction debt - T1 upfront fee amount</t>
  </si>
  <si>
    <t>Construction debt - T1 commitment amount</t>
  </si>
  <si>
    <t>Construction debt - T1 commitment fee %</t>
  </si>
  <si>
    <t>Construction debt - T1 swap rate</t>
  </si>
  <si>
    <t>Construction debt - T1 margin</t>
  </si>
  <si>
    <t>Tranche 2</t>
  </si>
  <si>
    <t>Construction debt - T2 upfront fee amount</t>
  </si>
  <si>
    <t>Construction debt - T2 commitment amount</t>
  </si>
  <si>
    <t>Construction debt - T2 commitment fee %</t>
  </si>
  <si>
    <t>Construction debt - T2 swap rate</t>
  </si>
  <si>
    <t>Construction debt - T2 margin</t>
  </si>
  <si>
    <t>Senior term debt</t>
  </si>
  <si>
    <t>*T1 tenor should be &lt;= T2</t>
  </si>
  <si>
    <t>Senior debt - T1 day count convention</t>
  </si>
  <si>
    <t>Senior debt - T1 swap rate</t>
  </si>
  <si>
    <t>Senior debt - T1 interest margin</t>
  </si>
  <si>
    <t>Senior debt - T1 repayment term</t>
  </si>
  <si>
    <t>*Choose scultped for both or none</t>
  </si>
  <si>
    <t>Wind asset depreciation POS</t>
  </si>
  <si>
    <t>WIND ASSET BALANCE</t>
  </si>
  <si>
    <t>Wind asset balance BEG</t>
  </si>
  <si>
    <t>Wind asset balance</t>
  </si>
  <si>
    <t>DEPRECIATION OF WIND ASSET</t>
  </si>
  <si>
    <t>Scenario 5</t>
  </si>
  <si>
    <t>Scenario 6</t>
  </si>
  <si>
    <t>Scenario 7</t>
  </si>
  <si>
    <t>Scenario 8</t>
  </si>
  <si>
    <t>Scenario 9</t>
  </si>
  <si>
    <t>Scenario 10</t>
  </si>
  <si>
    <t>Scenario 11</t>
  </si>
  <si>
    <t>Scenario 12</t>
  </si>
  <si>
    <t>MARGIN</t>
  </si>
  <si>
    <t>Year 0 margin</t>
  </si>
  <si>
    <t>Years 1-5 margin</t>
  </si>
  <si>
    <t>Years 6-10 margin</t>
  </si>
  <si>
    <t>Year 10 onwards margin</t>
  </si>
  <si>
    <t>Finale Margin</t>
  </si>
  <si>
    <t>Year 0 flag</t>
  </si>
  <si>
    <t>First period length</t>
  </si>
  <si>
    <t>Years 1-5 flag</t>
  </si>
  <si>
    <t>Second period length</t>
  </si>
  <si>
    <t>Years 6-10 flag</t>
  </si>
  <si>
    <t>Third period length</t>
  </si>
  <si>
    <t>Year 10 onwards flag</t>
  </si>
  <si>
    <t>Year 17 flag</t>
  </si>
  <si>
    <t>SWAP RATES</t>
  </si>
  <si>
    <t>Construction / Availability</t>
  </si>
  <si>
    <t>Repayment</t>
  </si>
  <si>
    <t>Finale Swap Rate</t>
  </si>
  <si>
    <t>Construction / Availability flag</t>
  </si>
  <si>
    <t>Repayment flag</t>
  </si>
  <si>
    <t>End flag</t>
  </si>
  <si>
    <t>Project IRR</t>
  </si>
  <si>
    <t>Wind asset book value</t>
  </si>
  <si>
    <t>Net cashflow from project costs during construction - NEG for IRR</t>
  </si>
  <si>
    <t>Net cashflow to project costs during operations</t>
  </si>
  <si>
    <t>H1 seasonal adjustment</t>
  </si>
  <si>
    <t>H2 seasonal adjustment</t>
  </si>
  <si>
    <t>per semi-annual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</si>
</sst>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_(* #,##0_);_(* \(#,##0\);_(* &quot;-&quot;_);_(@_)"/>
    <numFmt numFmtId="165" formatCode="_(&quot;£&quot;* #,##0_);_(&quot;£&quot;* \(#,##0\);_(&quot;£&quot;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0.0000%_);\-0.0000%_);&quot;-  &quot;;&quot; &quot;@&quot; &quot;"/>
    <numFmt numFmtId="184" formatCode="#,##0.00_);\(#,##0.00\);&quot;-  &quot;;&quot; &quot;@&quot; &quot;"/>
    <numFmt numFmtId="185" formatCode="#,##0.00_);\(#,##0.00\);&quot;-  &quot;;&quot; &quot;@"/>
    <numFmt numFmtId="186" formatCode="0.00%\ ;\-0.00%\ _);&quot;-  &quot;;&quot; &quot;@&quot; &quot;"/>
    <numFmt numFmtId="187" formatCode="0.000%_);\-0.000%_);&quot;-  &quot;;&quot; &quot;@&quot; &quot;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rgb="FFFF0000"/>
      <name val="Arial"/>
      <family val="2"/>
    </font>
    <font>
      <sz val="16"/>
      <color rgb="FFFF0000"/>
      <name val="Arial"/>
      <family val="2"/>
    </font>
    <font>
      <sz val="16"/>
      <color rgb="FF0000FF"/>
      <name val="Arial"/>
      <family val="2"/>
    </font>
    <font>
      <sz val="16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6">
    <xf numFmtId="167" fontId="0" fillId="0" borderId="0" applyFont="0" applyFill="0" applyBorder="0" applyProtection="0">
      <alignment vertical="top"/>
    </xf>
    <xf numFmtId="167" fontId="4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4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86" fontId="2" fillId="0" borderId="0" applyFont="0" applyFill="0" applyBorder="0" applyProtection="0">
      <alignment vertical="top"/>
    </xf>
    <xf numFmtId="164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7" fontId="2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</cellStyleXfs>
  <cellXfs count="778">
    <xf numFmtId="167" fontId="0" fillId="0" borderId="0" xfId="0">
      <alignment vertical="top"/>
    </xf>
    <xf numFmtId="167" fontId="6" fillId="0" borderId="0" xfId="1" applyFont="1" applyFill="1">
      <alignment vertical="top"/>
    </xf>
    <xf numFmtId="167" fontId="4" fillId="0" borderId="0" xfId="1" applyFont="1">
      <alignment vertical="top"/>
    </xf>
    <xf numFmtId="167" fontId="6" fillId="0" borderId="0" xfId="1" applyFont="1" applyBorder="1">
      <alignment vertical="top"/>
    </xf>
    <xf numFmtId="167" fontId="4" fillId="0" borderId="0" xfId="1" applyFont="1" applyBorder="1">
      <alignment vertical="top"/>
    </xf>
    <xf numFmtId="167" fontId="6" fillId="0" borderId="0" xfId="1" applyFont="1">
      <alignment vertical="top"/>
    </xf>
    <xf numFmtId="167" fontId="0" fillId="0" borderId="0" xfId="1" applyFont="1">
      <alignment vertical="top"/>
    </xf>
    <xf numFmtId="167" fontId="0" fillId="0" borderId="0" xfId="1" applyFont="1" applyBorder="1">
      <alignment vertical="top"/>
    </xf>
    <xf numFmtId="167" fontId="7" fillId="0" borderId="0" xfId="1" applyFont="1" applyBorder="1">
      <alignment vertical="top"/>
    </xf>
    <xf numFmtId="167" fontId="2" fillId="0" borderId="0" xfId="1" applyFont="1" applyFill="1">
      <alignment vertical="top"/>
    </xf>
    <xf numFmtId="167" fontId="4" fillId="0" borderId="0" xfId="1" applyFont="1" applyFill="1" applyBorder="1">
      <alignment vertical="top"/>
    </xf>
    <xf numFmtId="174" fontId="0" fillId="0" borderId="0" xfId="3" applyFont="1">
      <alignment vertical="top"/>
    </xf>
    <xf numFmtId="167" fontId="2" fillId="0" borderId="0" xfId="1" applyFont="1">
      <alignment vertical="top"/>
    </xf>
    <xf numFmtId="174" fontId="4" fillId="0" borderId="0" xfId="3" applyFont="1" applyFill="1">
      <alignment vertical="top"/>
    </xf>
    <xf numFmtId="173" fontId="8" fillId="0" borderId="0" xfId="2" applyFont="1">
      <alignment vertical="top"/>
    </xf>
    <xf numFmtId="167" fontId="6" fillId="0" borderId="0" xfId="1" applyFont="1" applyFill="1" applyBorder="1">
      <alignment vertical="top"/>
    </xf>
    <xf numFmtId="167" fontId="4" fillId="0" borderId="0" xfId="1" applyFont="1" applyFill="1">
      <alignment vertical="top"/>
    </xf>
    <xf numFmtId="167" fontId="9" fillId="0" borderId="0" xfId="1" applyFont="1">
      <alignment vertical="top"/>
    </xf>
    <xf numFmtId="167" fontId="9" fillId="0" borderId="0" xfId="1" applyFont="1" applyFill="1" applyBorder="1">
      <alignment vertical="top"/>
    </xf>
    <xf numFmtId="167" fontId="5" fillId="0" borderId="0" xfId="1" applyFont="1" applyFill="1">
      <alignment vertical="top"/>
    </xf>
    <xf numFmtId="167" fontId="2" fillId="0" borderId="0" xfId="1" applyFont="1" applyFill="1" applyAlignment="1">
      <alignment horizontal="right" vertical="top"/>
    </xf>
    <xf numFmtId="167" fontId="5" fillId="0" borderId="0" xfId="1" applyFont="1" applyFill="1" applyBorder="1">
      <alignment vertical="top"/>
    </xf>
    <xf numFmtId="174" fontId="6" fillId="0" borderId="0" xfId="3" applyFont="1">
      <alignment vertical="top"/>
    </xf>
    <xf numFmtId="174" fontId="6" fillId="0" borderId="0" xfId="3" applyFont="1" applyFill="1">
      <alignment vertical="top"/>
    </xf>
    <xf numFmtId="167" fontId="11" fillId="0" borderId="0" xfId="1" applyFont="1" applyFill="1">
      <alignment vertical="top"/>
    </xf>
    <xf numFmtId="174" fontId="10" fillId="0" borderId="0" xfId="3" applyFont="1">
      <alignment vertical="top"/>
    </xf>
    <xf numFmtId="173" fontId="2" fillId="0" borderId="0" xfId="2" applyFont="1" applyFill="1">
      <alignment vertical="top"/>
    </xf>
    <xf numFmtId="174" fontId="9" fillId="0" borderId="0" xfId="3" applyFont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7" fontId="5" fillId="0" borderId="0" xfId="0" applyFont="1" applyFill="1">
      <alignment vertical="top"/>
    </xf>
    <xf numFmtId="167" fontId="2" fillId="0" borderId="0" xfId="0" applyFont="1" applyFill="1">
      <alignment vertical="top"/>
    </xf>
    <xf numFmtId="167" fontId="2" fillId="0" borderId="0" xfId="0" applyFont="1">
      <alignment vertical="top"/>
    </xf>
    <xf numFmtId="167" fontId="6" fillId="0" borderId="0" xfId="0" applyFont="1" applyFill="1">
      <alignment vertical="top"/>
    </xf>
    <xf numFmtId="167" fontId="5" fillId="0" borderId="0" xfId="0" applyFont="1" applyFill="1" applyBorder="1">
      <alignment vertical="top"/>
    </xf>
    <xf numFmtId="167" fontId="2" fillId="0" borderId="0" xfId="0" applyFont="1" applyFill="1" applyBorder="1">
      <alignment vertical="top"/>
    </xf>
    <xf numFmtId="174" fontId="4" fillId="0" borderId="0" xfId="3" applyFont="1">
      <alignment vertical="top"/>
    </xf>
    <xf numFmtId="174" fontId="12" fillId="0" borderId="0" xfId="3" applyFont="1">
      <alignment vertical="top"/>
    </xf>
    <xf numFmtId="167" fontId="2" fillId="0" borderId="0" xfId="1" applyFont="1" applyFill="1" applyBorder="1">
      <alignment vertical="top"/>
    </xf>
    <xf numFmtId="167" fontId="6" fillId="0" borderId="1" xfId="0" applyFont="1" applyBorder="1" applyAlignment="1">
      <alignment horizontal="right" vertical="top"/>
    </xf>
    <xf numFmtId="167" fontId="6" fillId="0" borderId="1" xfId="0" applyFont="1" applyBorder="1">
      <alignment vertical="top"/>
    </xf>
    <xf numFmtId="174" fontId="5" fillId="0" borderId="0" xfId="3" applyFont="1" applyFill="1">
      <alignment vertical="top"/>
    </xf>
    <xf numFmtId="174" fontId="2" fillId="0" borderId="0" xfId="3" applyFont="1" applyAlignment="1">
      <alignment horizontal="right" vertical="top"/>
    </xf>
    <xf numFmtId="167" fontId="2" fillId="2" borderId="0" xfId="1" applyFont="1" applyFill="1" applyAlignment="1">
      <alignment horizontal="right" vertical="top"/>
    </xf>
    <xf numFmtId="167" fontId="0" fillId="0" borderId="0" xfId="0" applyFont="1">
      <alignment vertical="top"/>
    </xf>
    <xf numFmtId="173" fontId="2" fillId="0" borderId="0" xfId="2" applyFont="1">
      <alignment vertical="top"/>
    </xf>
    <xf numFmtId="167" fontId="0" fillId="0" borderId="0" xfId="1" applyFont="1" applyFill="1" applyBorder="1">
      <alignment vertical="top"/>
    </xf>
    <xf numFmtId="174" fontId="10" fillId="0" borderId="0" xfId="3" applyFont="1" applyFill="1" applyBorder="1">
      <alignment vertical="top"/>
    </xf>
    <xf numFmtId="167" fontId="2" fillId="0" borderId="0" xfId="1" applyFont="1" applyFill="1" applyBorder="1" applyAlignment="1">
      <alignment horizontal="right" vertical="top"/>
    </xf>
    <xf numFmtId="168" fontId="2" fillId="0" borderId="0" xfId="4" applyNumberFormat="1" applyFont="1">
      <alignment vertical="top"/>
    </xf>
    <xf numFmtId="174" fontId="6" fillId="0" borderId="0" xfId="3" applyFont="1" applyFill="1" applyBorder="1">
      <alignment vertical="top"/>
    </xf>
    <xf numFmtId="174" fontId="5" fillId="0" borderId="0" xfId="3" applyFont="1" applyFill="1" applyBorder="1">
      <alignment vertical="top"/>
    </xf>
    <xf numFmtId="174" fontId="2" fillId="0" borderId="0" xfId="3" applyFont="1" applyFill="1" applyBorder="1" applyAlignment="1">
      <alignment horizontal="right" vertical="top"/>
    </xf>
    <xf numFmtId="167" fontId="6" fillId="0" borderId="0" xfId="0" applyFont="1" applyFill="1" applyBorder="1">
      <alignment vertical="top"/>
    </xf>
    <xf numFmtId="168" fontId="6" fillId="0" borderId="0" xfId="4" applyNumberFormat="1" applyFont="1" applyFill="1" applyBorder="1">
      <alignment vertical="top"/>
    </xf>
    <xf numFmtId="173" fontId="6" fillId="0" borderId="0" xfId="2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68" fontId="2" fillId="0" borderId="0" xfId="4" applyNumberFormat="1" applyFont="1" applyFill="1" applyBorder="1" applyAlignment="1">
      <alignment horizontal="right" vertical="top"/>
    </xf>
    <xf numFmtId="173" fontId="5" fillId="0" borderId="0" xfId="2" applyFont="1" applyFill="1" applyBorder="1">
      <alignment vertical="top"/>
    </xf>
    <xf numFmtId="173" fontId="2" fillId="0" borderId="0" xfId="2" applyFont="1" applyFill="1" applyBorder="1" applyAlignment="1">
      <alignment horizontal="right" vertical="top"/>
    </xf>
    <xf numFmtId="167" fontId="2" fillId="0" borderId="0" xfId="0" applyFont="1" applyFill="1" applyBorder="1" applyAlignment="1">
      <alignment horizontal="right" vertical="top"/>
    </xf>
    <xf numFmtId="167" fontId="2" fillId="0" borderId="0" xfId="0" applyFont="1" applyAlignment="1">
      <alignment horizontal="right" vertical="top"/>
    </xf>
    <xf numFmtId="168" fontId="6" fillId="0" borderId="0" xfId="1" applyNumberFormat="1" applyFont="1" applyFill="1" applyBorder="1">
      <alignment vertical="top"/>
    </xf>
    <xf numFmtId="168" fontId="5" fillId="0" borderId="0" xfId="1" applyNumberFormat="1" applyFont="1" applyFill="1" applyBorder="1">
      <alignment vertical="top"/>
    </xf>
    <xf numFmtId="168" fontId="2" fillId="0" borderId="0" xfId="1" applyNumberFormat="1" applyFont="1" applyFill="1">
      <alignment vertical="top"/>
    </xf>
    <xf numFmtId="168" fontId="2" fillId="0" borderId="0" xfId="1" applyNumberFormat="1" applyFont="1" applyFill="1" applyBorder="1" applyAlignment="1">
      <alignment horizontal="right" vertical="top"/>
    </xf>
    <xf numFmtId="167" fontId="6" fillId="0" borderId="0" xfId="0" applyFont="1" applyFill="1" applyBorder="1" applyAlignment="1">
      <alignment horizontal="right" vertical="top"/>
    </xf>
    <xf numFmtId="167" fontId="5" fillId="0" borderId="0" xfId="0" applyFont="1" applyFill="1" applyBorder="1" applyAlignment="1">
      <alignment horizontal="right" vertical="top"/>
    </xf>
    <xf numFmtId="167" fontId="2" fillId="0" borderId="0" xfId="0" applyFont="1" applyAlignment="1">
      <alignment horizontal="left" vertical="top"/>
    </xf>
    <xf numFmtId="167" fontId="16" fillId="0" borderId="0" xfId="1" applyFont="1" applyFill="1">
      <alignment vertical="top"/>
    </xf>
    <xf numFmtId="173" fontId="2" fillId="0" borderId="0" xfId="2" applyFont="1" applyFill="1" applyBorder="1">
      <alignment vertical="top"/>
    </xf>
    <xf numFmtId="174" fontId="2" fillId="0" borderId="0" xfId="3" applyFont="1" applyFill="1" applyBorder="1">
      <alignment vertical="top"/>
    </xf>
    <xf numFmtId="167" fontId="0" fillId="0" borderId="0" xfId="1" applyFont="1" applyFill="1">
      <alignment vertical="top"/>
    </xf>
    <xf numFmtId="173" fontId="6" fillId="0" borderId="0" xfId="2" applyFont="1" applyFill="1">
      <alignment vertical="top"/>
    </xf>
    <xf numFmtId="173" fontId="5" fillId="0" borderId="0" xfId="2" applyFont="1" applyFill="1">
      <alignment vertical="top"/>
    </xf>
    <xf numFmtId="173" fontId="0" fillId="0" borderId="0" xfId="2" applyFont="1" applyFill="1">
      <alignment vertical="top"/>
    </xf>
    <xf numFmtId="167" fontId="14" fillId="0" borderId="0" xfId="0" applyFont="1" applyFill="1">
      <alignment vertical="top"/>
    </xf>
    <xf numFmtId="167" fontId="15" fillId="0" borderId="0" xfId="0" applyFont="1" applyFill="1">
      <alignment vertical="top"/>
    </xf>
    <xf numFmtId="167" fontId="16" fillId="0" borderId="0" xfId="0" applyFont="1" applyFill="1">
      <alignment vertical="top"/>
    </xf>
    <xf numFmtId="172" fontId="2" fillId="0" borderId="0" xfId="9" applyFont="1">
      <alignment vertical="top"/>
    </xf>
    <xf numFmtId="167" fontId="6" fillId="0" borderId="0" xfId="0" applyFont="1">
      <alignment vertical="top"/>
    </xf>
    <xf numFmtId="167" fontId="12" fillId="0" borderId="0" xfId="0" applyFont="1">
      <alignment vertical="top"/>
    </xf>
    <xf numFmtId="167" fontId="2" fillId="0" borderId="0" xfId="0" applyFont="1" applyFill="1" applyAlignment="1">
      <alignment horizontal="right" vertical="top"/>
    </xf>
    <xf numFmtId="171" fontId="2" fillId="0" borderId="0" xfId="4" applyFont="1">
      <alignment vertical="top"/>
    </xf>
    <xf numFmtId="167" fontId="4" fillId="0" borderId="0" xfId="1" applyFont="1" applyFill="1" applyAlignment="1">
      <alignment horizontal="right" vertical="top"/>
    </xf>
    <xf numFmtId="167" fontId="4" fillId="0" borderId="4" xfId="1" applyFont="1" applyFill="1" applyBorder="1">
      <alignment vertical="top"/>
    </xf>
    <xf numFmtId="167" fontId="14" fillId="0" borderId="0" xfId="1" applyFont="1" applyFill="1" applyBorder="1">
      <alignment vertical="top"/>
    </xf>
    <xf numFmtId="167" fontId="15" fillId="0" borderId="0" xfId="1" applyFont="1" applyFill="1" applyBorder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2" fillId="0" borderId="0" xfId="10" applyNumberFormat="1" applyFont="1" applyFill="1" applyBorder="1" applyAlignment="1">
      <alignment vertical="top" wrapText="1"/>
    </xf>
    <xf numFmtId="167" fontId="2" fillId="0" borderId="0" xfId="10" applyNumberFormat="1" applyFont="1" applyFill="1" applyBorder="1">
      <alignment vertical="top"/>
    </xf>
    <xf numFmtId="169" fontId="6" fillId="0" borderId="0" xfId="10" applyFont="1" applyFill="1" applyBorder="1">
      <alignment vertical="top"/>
    </xf>
    <xf numFmtId="169" fontId="5" fillId="0" borderId="0" xfId="10" applyFont="1" applyFill="1" applyBorder="1">
      <alignment vertical="top"/>
    </xf>
    <xf numFmtId="169" fontId="2" fillId="0" borderId="0" xfId="10" applyFont="1" applyBorder="1" applyAlignment="1">
      <alignment horizontal="right" vertical="top"/>
    </xf>
    <xf numFmtId="174" fontId="2" fillId="0" borderId="0" xfId="3" applyFont="1" applyBorder="1">
      <alignment vertical="top"/>
    </xf>
    <xf numFmtId="169" fontId="2" fillId="0" borderId="0" xfId="10" applyFont="1" applyFill="1">
      <alignment vertical="top"/>
    </xf>
    <xf numFmtId="169" fontId="2" fillId="0" borderId="0" xfId="10" applyFont="1">
      <alignment vertical="top"/>
    </xf>
    <xf numFmtId="167" fontId="2" fillId="0" borderId="0" xfId="10" applyNumberFormat="1" applyFont="1" applyFill="1">
      <alignment vertical="top"/>
    </xf>
    <xf numFmtId="169" fontId="5" fillId="0" borderId="0" xfId="10" applyFont="1" applyBorder="1">
      <alignment vertical="top"/>
    </xf>
    <xf numFmtId="169" fontId="2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2" fillId="0" borderId="0" xfId="10" applyFont="1" applyFill="1" applyBorder="1">
      <alignment vertical="top"/>
    </xf>
    <xf numFmtId="169" fontId="2" fillId="0" borderId="0" xfId="10" applyFont="1" applyFill="1" applyBorder="1" applyAlignment="1">
      <alignment horizontal="right" vertical="top"/>
    </xf>
    <xf numFmtId="169" fontId="6" fillId="0" borderId="1" xfId="10" applyFont="1" applyBorder="1">
      <alignment vertical="top"/>
    </xf>
    <xf numFmtId="167" fontId="6" fillId="0" borderId="0" xfId="10" applyNumberFormat="1" applyFont="1" applyFill="1" applyBorder="1">
      <alignment vertical="top"/>
    </xf>
    <xf numFmtId="167" fontId="2" fillId="0" borderId="0" xfId="10" applyNumberFormat="1" applyFont="1" applyFill="1" applyBorder="1" applyAlignment="1">
      <alignment horizontal="right" vertical="top"/>
    </xf>
    <xf numFmtId="169" fontId="7" fillId="0" borderId="0" xfId="10" applyFont="1" applyFill="1">
      <alignment vertical="top"/>
    </xf>
    <xf numFmtId="186" fontId="2" fillId="0" borderId="0" xfId="5" applyFont="1" applyFill="1">
      <alignment vertical="top"/>
    </xf>
    <xf numFmtId="169" fontId="2" fillId="4" borderId="0" xfId="10" applyFont="1" applyFill="1">
      <alignment vertical="top"/>
    </xf>
    <xf numFmtId="169" fontId="2" fillId="0" borderId="0" xfId="10">
      <alignment vertical="top"/>
    </xf>
    <xf numFmtId="186" fontId="2" fillId="0" borderId="0" xfId="5" applyFont="1" applyFill="1" applyBorder="1">
      <alignment vertical="top"/>
    </xf>
    <xf numFmtId="167" fontId="5" fillId="0" borderId="0" xfId="10" applyNumberFormat="1" applyFont="1" applyFill="1" applyBorder="1">
      <alignment vertical="top"/>
    </xf>
    <xf numFmtId="169" fontId="2" fillId="0" borderId="0" xfId="10" applyFont="1" applyFill="1" applyAlignment="1">
      <alignment horizontal="right" vertical="top"/>
    </xf>
    <xf numFmtId="177" fontId="7" fillId="0" borderId="0" xfId="10" applyNumberFormat="1" applyFont="1" applyFill="1">
      <alignment vertical="top"/>
    </xf>
    <xf numFmtId="178" fontId="2" fillId="0" borderId="0" xfId="5" applyNumberFormat="1" applyFont="1" applyFill="1">
      <alignment vertical="top"/>
    </xf>
    <xf numFmtId="175" fontId="6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75" fontId="2" fillId="0" borderId="0" xfId="3" applyNumberFormat="1" applyFont="1" applyFill="1" applyBorder="1">
      <alignment vertical="top"/>
    </xf>
    <xf numFmtId="169" fontId="6" fillId="0" borderId="0" xfId="10" applyFont="1" applyFill="1">
      <alignment vertical="top"/>
    </xf>
    <xf numFmtId="169" fontId="6" fillId="0" borderId="0" xfId="10" applyFont="1" applyBorder="1">
      <alignment vertical="top"/>
    </xf>
    <xf numFmtId="167" fontId="16" fillId="0" borderId="0" xfId="0" applyFont="1">
      <alignment vertical="top"/>
    </xf>
    <xf numFmtId="169" fontId="2" fillId="0" borderId="0" xfId="1" applyNumberFormat="1" applyFont="1" applyFill="1" applyBorder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>
      <alignment vertical="top"/>
    </xf>
    <xf numFmtId="168" fontId="2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>
      <alignment vertical="top"/>
    </xf>
    <xf numFmtId="174" fontId="2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2" fillId="0" borderId="0" xfId="1" applyNumberFormat="1" applyFont="1" applyFill="1">
      <alignment vertical="top"/>
    </xf>
    <xf numFmtId="167" fontId="18" fillId="0" borderId="0" xfId="1" applyFont="1" applyFill="1" applyBorder="1">
      <alignment vertical="top"/>
    </xf>
    <xf numFmtId="167" fontId="19" fillId="0" borderId="0" xfId="1" applyFont="1" applyFill="1" applyBorder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>
      <alignment vertical="top"/>
    </xf>
    <xf numFmtId="167" fontId="16" fillId="0" borderId="0" xfId="1" applyFont="1" applyFill="1" applyBorder="1">
      <alignment vertical="top"/>
    </xf>
    <xf numFmtId="169" fontId="0" fillId="0" borderId="0" xfId="1" applyNumberFormat="1" applyFo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2" fillId="0" borderId="0" xfId="1" applyNumberFormat="1" applyFont="1" applyFill="1">
      <alignment vertical="top"/>
    </xf>
    <xf numFmtId="167" fontId="2" fillId="5" borderId="0" xfId="1" applyFont="1" applyFill="1">
      <alignment vertical="top"/>
    </xf>
    <xf numFmtId="167" fontId="9" fillId="5" borderId="0" xfId="1" applyFont="1" applyFill="1">
      <alignment vertical="top"/>
    </xf>
    <xf numFmtId="167" fontId="4" fillId="5" borderId="0" xfId="1" applyFont="1" applyFill="1">
      <alignment vertical="top"/>
    </xf>
    <xf numFmtId="167" fontId="0" fillId="5" borderId="0" xfId="1" applyFont="1" applyFill="1" applyBorder="1">
      <alignment vertical="top"/>
    </xf>
    <xf numFmtId="167" fontId="2" fillId="5" borderId="0" xfId="0" applyFont="1" applyFill="1">
      <alignment vertical="top"/>
    </xf>
    <xf numFmtId="167" fontId="9" fillId="6" borderId="6" xfId="1" applyFont="1" applyFill="1" applyBorder="1" applyAlignment="1">
      <alignment horizontal="center" vertical="top"/>
    </xf>
    <xf numFmtId="173" fontId="4" fillId="6" borderId="5" xfId="2" applyFont="1" applyFill="1" applyBorder="1">
      <alignment vertical="top"/>
    </xf>
    <xf numFmtId="167" fontId="2" fillId="6" borderId="5" xfId="0" applyFont="1" applyFill="1" applyBorder="1">
      <alignment vertical="top"/>
    </xf>
    <xf numFmtId="171" fontId="2" fillId="5" borderId="5" xfId="4" applyFont="1" applyFill="1" applyBorder="1">
      <alignment vertical="top"/>
    </xf>
    <xf numFmtId="167" fontId="2" fillId="5" borderId="5" xfId="1" applyFont="1" applyFill="1" applyBorder="1">
      <alignment vertical="top"/>
    </xf>
    <xf numFmtId="167" fontId="4" fillId="6" borderId="5" xfId="1" applyFont="1" applyFill="1" applyBorder="1" applyAlignment="1">
      <alignment horizontal="center" vertical="top"/>
    </xf>
    <xf numFmtId="167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4" fillId="0" borderId="5" xfId="2" applyFont="1" applyFill="1" applyBorder="1">
      <alignment vertical="top"/>
    </xf>
    <xf numFmtId="167" fontId="2" fillId="0" borderId="5" xfId="0" applyFont="1" applyFill="1" applyBorder="1">
      <alignment vertical="top"/>
    </xf>
    <xf numFmtId="167" fontId="4" fillId="6" borderId="5" xfId="0" applyFont="1" applyFill="1" applyBorder="1">
      <alignment vertical="top"/>
    </xf>
    <xf numFmtId="172" fontId="6" fillId="0" borderId="0" xfId="9" applyFont="1" applyFill="1">
      <alignment vertical="top"/>
    </xf>
    <xf numFmtId="172" fontId="5" fillId="0" borderId="0" xfId="9" applyFont="1" applyFill="1">
      <alignment vertical="top"/>
    </xf>
    <xf numFmtId="172" fontId="2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2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4" fillId="6" borderId="5" xfId="9" applyFont="1" applyFill="1" applyBorder="1">
      <alignment vertical="top"/>
    </xf>
    <xf numFmtId="172" fontId="4" fillId="5" borderId="0" xfId="9" applyFont="1" applyFill="1">
      <alignment vertical="top"/>
    </xf>
    <xf numFmtId="167" fontId="4" fillId="0" borderId="0" xfId="0" applyFont="1">
      <alignment vertical="top"/>
    </xf>
    <xf numFmtId="167" fontId="4" fillId="5" borderId="0" xfId="0" applyFont="1" applyFill="1">
      <alignment vertical="top"/>
    </xf>
    <xf numFmtId="173" fontId="4" fillId="0" borderId="0" xfId="2" applyFont="1">
      <alignment vertical="top"/>
    </xf>
    <xf numFmtId="173" fontId="4" fillId="5" borderId="0" xfId="2" applyFont="1" applyFill="1">
      <alignment vertical="top"/>
    </xf>
    <xf numFmtId="167" fontId="4" fillId="0" borderId="5" xfId="0" applyFont="1" applyFill="1" applyBorder="1">
      <alignment vertical="top"/>
    </xf>
    <xf numFmtId="169" fontId="2" fillId="5" borderId="0" xfId="10" applyFont="1" applyFill="1">
      <alignment vertical="top"/>
    </xf>
    <xf numFmtId="186" fontId="2" fillId="5" borderId="0" xfId="5" applyFont="1" applyFill="1">
      <alignment vertical="top"/>
    </xf>
    <xf numFmtId="174" fontId="2" fillId="5" borderId="0" xfId="3" applyFont="1" applyFill="1">
      <alignment vertical="top"/>
    </xf>
    <xf numFmtId="169" fontId="6" fillId="5" borderId="0" xfId="10" applyFont="1" applyFill="1" applyBorder="1">
      <alignment vertical="top"/>
    </xf>
    <xf numFmtId="169" fontId="5" fillId="5" borderId="0" xfId="10" applyFont="1" applyFill="1" applyBorder="1">
      <alignment vertical="top"/>
    </xf>
    <xf numFmtId="169" fontId="2" fillId="5" borderId="0" xfId="10" applyFont="1" applyFill="1" applyBorder="1" applyAlignment="1">
      <alignment horizontal="right" vertical="top"/>
    </xf>
    <xf numFmtId="169" fontId="6" fillId="5" borderId="0" xfId="10" applyFont="1" applyFill="1">
      <alignment vertical="top"/>
    </xf>
    <xf numFmtId="169" fontId="2" fillId="5" borderId="0" xfId="10" applyFont="1" applyFill="1" applyAlignment="1">
      <alignment horizontal="right" vertical="top"/>
    </xf>
    <xf numFmtId="167" fontId="0" fillId="5" borderId="0" xfId="0" applyFill="1">
      <alignment vertical="top"/>
    </xf>
    <xf numFmtId="167" fontId="16" fillId="0" borderId="0" xfId="1" applyFont="1">
      <alignment vertical="top"/>
    </xf>
    <xf numFmtId="167" fontId="20" fillId="0" borderId="0" xfId="1" applyFont="1">
      <alignment vertical="top"/>
    </xf>
    <xf numFmtId="167" fontId="20" fillId="0" borderId="0" xfId="0" applyFont="1">
      <alignment vertical="top"/>
    </xf>
    <xf numFmtId="169" fontId="16" fillId="0" borderId="0" xfId="1" applyNumberFormat="1" applyFont="1">
      <alignment vertical="top"/>
    </xf>
    <xf numFmtId="167" fontId="27" fillId="0" borderId="0" xfId="0" applyFont="1" applyFill="1" applyBorder="1">
      <alignment vertical="top"/>
    </xf>
    <xf numFmtId="167" fontId="27" fillId="0" borderId="0" xfId="0" applyFont="1">
      <alignment vertical="top"/>
    </xf>
    <xf numFmtId="167" fontId="27" fillId="0" borderId="0" xfId="0" applyFont="1" applyFill="1">
      <alignment vertical="top"/>
    </xf>
    <xf numFmtId="174" fontId="20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74" fontId="25" fillId="0" borderId="0" xfId="3" applyFont="1">
      <alignment vertical="top"/>
    </xf>
    <xf numFmtId="172" fontId="2" fillId="0" borderId="0" xfId="1" applyNumberFormat="1" applyFont="1">
      <alignment vertical="top"/>
    </xf>
    <xf numFmtId="167" fontId="2" fillId="6" borderId="5" xfId="1" applyFont="1" applyFill="1" applyBorder="1">
      <alignment vertical="top"/>
    </xf>
    <xf numFmtId="169" fontId="2" fillId="0" borderId="0" xfId="1" applyNumberFormat="1" applyFont="1">
      <alignment vertical="top"/>
    </xf>
    <xf numFmtId="173" fontId="6" fillId="0" borderId="0" xfId="1" applyNumberFormat="1" applyFont="1" applyFill="1">
      <alignment vertical="top"/>
    </xf>
    <xf numFmtId="173" fontId="5" fillId="0" borderId="0" xfId="1" applyNumberFormat="1" applyFont="1" applyFill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6" borderId="5" xfId="2" applyFont="1" applyFill="1" applyBorder="1">
      <alignment vertical="top"/>
    </xf>
    <xf numFmtId="173" fontId="2" fillId="5" borderId="0" xfId="1" applyNumberFormat="1" applyFont="1" applyFill="1">
      <alignment vertical="top"/>
    </xf>
    <xf numFmtId="173" fontId="16" fillId="0" borderId="0" xfId="2" applyFont="1" applyFill="1" applyBorder="1">
      <alignment vertical="top"/>
    </xf>
    <xf numFmtId="167" fontId="25" fillId="0" borderId="0" xfId="1" applyFont="1">
      <alignment vertical="top"/>
    </xf>
    <xf numFmtId="167" fontId="25" fillId="0" borderId="0" xfId="1" applyFont="1" applyFill="1">
      <alignment vertical="top"/>
    </xf>
    <xf numFmtId="167" fontId="26" fillId="0" borderId="0" xfId="1" applyFont="1" applyFill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6" fillId="0" borderId="0" xfId="3" applyFont="1" applyFill="1" applyAlignment="1">
      <alignment horizontal="right" vertical="top"/>
    </xf>
    <xf numFmtId="174" fontId="6" fillId="5" borderId="0" xfId="3" applyFont="1" applyFill="1">
      <alignment vertical="top"/>
    </xf>
    <xf numFmtId="174" fontId="6" fillId="6" borderId="5" xfId="3" applyFont="1" applyFill="1" applyBorder="1" applyAlignment="1">
      <alignment horizontal="center" vertical="center"/>
    </xf>
    <xf numFmtId="167" fontId="2" fillId="0" borderId="0" xfId="1" applyFont="1" applyBorder="1">
      <alignment vertical="top"/>
    </xf>
    <xf numFmtId="167" fontId="2" fillId="3" borderId="0" xfId="1" applyFont="1" applyFill="1" applyBorder="1">
      <alignment vertical="top"/>
    </xf>
    <xf numFmtId="167" fontId="6" fillId="0" borderId="2" xfId="1" applyFont="1" applyFill="1" applyBorder="1">
      <alignment vertical="top"/>
    </xf>
    <xf numFmtId="167" fontId="5" fillId="0" borderId="2" xfId="1" applyFont="1" applyFill="1" applyBorder="1">
      <alignment vertical="top"/>
    </xf>
    <xf numFmtId="167" fontId="2" fillId="0" borderId="2" xfId="1" applyFont="1" applyFill="1" applyBorder="1" applyAlignment="1">
      <alignment horizontal="right" vertical="top"/>
    </xf>
    <xf numFmtId="167" fontId="2" fillId="0" borderId="2" xfId="1" applyFont="1" applyBorder="1">
      <alignment vertical="top"/>
    </xf>
    <xf numFmtId="167" fontId="2" fillId="0" borderId="2" xfId="1" applyFont="1" applyFill="1" applyBorder="1">
      <alignment vertical="top"/>
    </xf>
    <xf numFmtId="167" fontId="6" fillId="0" borderId="3" xfId="1" applyFont="1" applyFill="1" applyBorder="1">
      <alignment vertical="top"/>
    </xf>
    <xf numFmtId="167" fontId="5" fillId="0" borderId="3" xfId="1" applyFont="1" applyFill="1" applyBorder="1">
      <alignment vertical="top"/>
    </xf>
    <xf numFmtId="167" fontId="2" fillId="0" borderId="3" xfId="1" applyFont="1" applyFill="1" applyBorder="1" applyAlignment="1">
      <alignment horizontal="right" vertical="top"/>
    </xf>
    <xf numFmtId="167" fontId="2" fillId="0" borderId="3" xfId="1" applyFont="1" applyBorder="1">
      <alignment vertical="top"/>
    </xf>
    <xf numFmtId="167" fontId="2" fillId="0" borderId="3" xfId="1" applyFont="1" applyFill="1" applyBorder="1">
      <alignment vertical="top"/>
    </xf>
    <xf numFmtId="169" fontId="16" fillId="0" borderId="0" xfId="1" applyNumberFormat="1" applyFont="1" applyBorder="1">
      <alignment vertical="top"/>
    </xf>
    <xf numFmtId="167" fontId="18" fillId="0" borderId="0" xfId="0" applyFont="1" applyFill="1" applyBorder="1">
      <alignment vertical="top"/>
    </xf>
    <xf numFmtId="167" fontId="19" fillId="0" borderId="0" xfId="0" applyFont="1" applyFill="1" applyBorder="1">
      <alignment vertical="top"/>
    </xf>
    <xf numFmtId="167" fontId="20" fillId="0" borderId="0" xfId="0" applyFont="1" applyFill="1" applyBorder="1">
      <alignment vertical="top"/>
    </xf>
    <xf numFmtId="167" fontId="20" fillId="0" borderId="0" xfId="0" applyFont="1" applyFill="1">
      <alignment vertical="top"/>
    </xf>
    <xf numFmtId="167" fontId="20" fillId="5" borderId="0" xfId="1" applyFont="1" applyFill="1">
      <alignment vertical="top"/>
    </xf>
    <xf numFmtId="167" fontId="27" fillId="0" borderId="4" xfId="1" applyFont="1" applyFill="1" applyBorder="1">
      <alignment vertical="top"/>
    </xf>
    <xf numFmtId="167" fontId="2" fillId="0" borderId="4" xfId="1" applyFont="1" applyFill="1" applyBorder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7" fontId="25" fillId="0" borderId="0" xfId="1" applyFont="1" applyFill="1" applyBorder="1">
      <alignment vertical="top"/>
    </xf>
    <xf numFmtId="167" fontId="26" fillId="0" borderId="0" xfId="1" applyFont="1" applyFill="1" applyBorder="1">
      <alignment vertical="top"/>
    </xf>
    <xf numFmtId="167" fontId="27" fillId="0" borderId="0" xfId="1" applyFont="1" applyFill="1" applyBorder="1" applyAlignment="1">
      <alignment horizontal="right" vertical="top"/>
    </xf>
    <xf numFmtId="167" fontId="6" fillId="5" borderId="0" xfId="0" applyFont="1" applyFill="1">
      <alignment vertical="top"/>
    </xf>
    <xf numFmtId="167" fontId="5" fillId="5" borderId="0" xfId="0" applyFont="1" applyFill="1">
      <alignment vertical="top"/>
    </xf>
    <xf numFmtId="167" fontId="2" fillId="5" borderId="0" xfId="0" applyFont="1" applyFill="1" applyAlignment="1">
      <alignment horizontal="right" vertical="top"/>
    </xf>
    <xf numFmtId="186" fontId="6" fillId="5" borderId="0" xfId="5" applyFont="1" applyFill="1">
      <alignment vertical="top"/>
    </xf>
    <xf numFmtId="186" fontId="5" fillId="5" borderId="0" xfId="5" applyFont="1" applyFill="1">
      <alignment vertical="top"/>
    </xf>
    <xf numFmtId="186" fontId="0" fillId="5" borderId="0" xfId="5" applyFont="1" applyFill="1">
      <alignment vertical="top"/>
    </xf>
    <xf numFmtId="174" fontId="2" fillId="0" borderId="7" xfId="3" applyFill="1" applyBorder="1" applyAlignment="1">
      <alignment horizontal="center" vertical="top"/>
    </xf>
    <xf numFmtId="176" fontId="2" fillId="0" borderId="5" xfId="10" applyNumberFormat="1" applyFont="1" applyFill="1" applyBorder="1" applyAlignment="1">
      <alignment horizontal="center" vertical="top"/>
    </xf>
    <xf numFmtId="167" fontId="4" fillId="0" borderId="0" xfId="0" applyFont="1" applyFill="1" applyBorder="1">
      <alignment vertical="top"/>
    </xf>
    <xf numFmtId="167" fontId="6" fillId="0" borderId="0" xfId="0" applyFont="1" applyBorder="1" applyAlignment="1">
      <alignment horizontal="right" vertical="top"/>
    </xf>
    <xf numFmtId="167" fontId="6" fillId="0" borderId="0" xfId="0" applyFont="1" applyBorder="1">
      <alignment vertical="top"/>
    </xf>
    <xf numFmtId="167" fontId="4" fillId="5" borderId="0" xfId="1" applyFont="1" applyFill="1" applyBorder="1">
      <alignment vertical="top"/>
    </xf>
    <xf numFmtId="167" fontId="4" fillId="0" borderId="0" xfId="1" applyFont="1" applyFill="1" applyBorder="1" applyAlignment="1">
      <alignment horizontal="center" vertical="top"/>
    </xf>
    <xf numFmtId="167" fontId="6" fillId="0" borderId="7" xfId="0" applyFont="1" applyFill="1" applyBorder="1" applyAlignment="1">
      <alignment horizontal="center" vertical="center"/>
    </xf>
    <xf numFmtId="167" fontId="6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>
      <alignment vertical="top"/>
    </xf>
    <xf numFmtId="167" fontId="30" fillId="5" borderId="0" xfId="0" applyFont="1" applyFill="1">
      <alignment vertical="top"/>
    </xf>
    <xf numFmtId="167" fontId="30" fillId="5" borderId="0" xfId="1" applyFont="1" applyFill="1">
      <alignment vertical="top"/>
    </xf>
    <xf numFmtId="172" fontId="30" fillId="5" borderId="0" xfId="9" applyFont="1" applyFill="1">
      <alignment vertical="top"/>
    </xf>
    <xf numFmtId="167" fontId="0" fillId="0" borderId="7" xfId="0" applyFill="1" applyBorder="1" applyAlignment="1">
      <alignment horizontal="center" vertical="top"/>
    </xf>
    <xf numFmtId="167" fontId="6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>
      <alignment vertical="top"/>
    </xf>
    <xf numFmtId="167" fontId="2" fillId="5" borderId="0" xfId="10" applyNumberFormat="1" applyFont="1" applyFill="1" applyBorder="1" applyAlignment="1">
      <alignment horizontal="right" vertical="top"/>
    </xf>
    <xf numFmtId="176" fontId="2" fillId="7" borderId="5" xfId="10" applyNumberFormat="1" applyFont="1" applyFill="1" applyBorder="1" applyAlignment="1">
      <alignment horizontal="center" vertical="top"/>
    </xf>
    <xf numFmtId="174" fontId="2" fillId="7" borderId="5" xfId="3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/>
    </xf>
    <xf numFmtId="169" fontId="2" fillId="6" borderId="5" xfId="10" applyFont="1" applyFill="1" applyBorder="1" applyAlignment="1">
      <alignment horizontal="center" vertical="top" wrapText="1"/>
    </xf>
    <xf numFmtId="167" fontId="27" fillId="0" borderId="0" xfId="0" applyFont="1" applyFill="1" applyBorder="1" applyAlignment="1">
      <alignment horizontal="center" vertical="top"/>
    </xf>
    <xf numFmtId="172" fontId="2" fillId="0" borderId="0" xfId="9" applyFont="1" applyFill="1" applyBorder="1">
      <alignment vertical="top"/>
    </xf>
    <xf numFmtId="172" fontId="4" fillId="0" borderId="0" xfId="9" applyFont="1" applyFill="1">
      <alignment vertical="top"/>
    </xf>
    <xf numFmtId="172" fontId="4" fillId="0" borderId="0" xfId="9" applyFont="1" applyFill="1" applyBorder="1">
      <alignment vertical="top"/>
    </xf>
    <xf numFmtId="167" fontId="2" fillId="8" borderId="0" xfId="0" applyFont="1" applyFill="1" applyBorder="1" applyAlignment="1">
      <alignment horizontal="right" vertical="top"/>
    </xf>
    <xf numFmtId="167" fontId="27" fillId="8" borderId="5" xfId="0" applyFont="1" applyFill="1" applyBorder="1" applyAlignment="1">
      <alignment horizontal="center" vertical="top"/>
    </xf>
    <xf numFmtId="167" fontId="31" fillId="0" borderId="0" xfId="1" applyFont="1" applyFill="1">
      <alignment vertical="top"/>
    </xf>
    <xf numFmtId="167" fontId="32" fillId="0" borderId="0" xfId="1" applyFont="1" applyFill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>
      <alignment vertical="top"/>
    </xf>
    <xf numFmtId="167" fontId="33" fillId="5" borderId="0" xfId="1" applyFont="1" applyFill="1">
      <alignment vertical="top"/>
    </xf>
    <xf numFmtId="171" fontId="6" fillId="0" borderId="0" xfId="4" applyFont="1" applyFill="1" applyBorder="1">
      <alignment vertical="top"/>
    </xf>
    <xf numFmtId="171" fontId="2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>
      <alignment vertical="top"/>
    </xf>
    <xf numFmtId="186" fontId="2" fillId="0" borderId="0" xfId="5" applyFont="1">
      <alignment vertical="top"/>
    </xf>
    <xf numFmtId="186" fontId="0" fillId="0" borderId="0" xfId="5" applyFont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2" fillId="0" borderId="0" xfId="1" applyNumberFormat="1" applyFont="1">
      <alignment vertical="top"/>
    </xf>
    <xf numFmtId="167" fontId="2" fillId="5" borderId="7" xfId="0" applyFont="1" applyFill="1" applyBorder="1">
      <alignment vertical="top"/>
    </xf>
    <xf numFmtId="169" fontId="27" fillId="0" borderId="0" xfId="1" applyNumberFormat="1" applyFont="1" applyFill="1">
      <alignment vertical="top"/>
    </xf>
    <xf numFmtId="167" fontId="0" fillId="6" borderId="5" xfId="1" applyFont="1" applyFill="1" applyBorder="1">
      <alignment vertical="top"/>
    </xf>
    <xf numFmtId="167" fontId="34" fillId="0" borderId="0" xfId="1" applyFont="1" applyFill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5" fillId="0" borderId="0" xfId="3" applyFont="1" applyFill="1">
      <alignment vertical="top"/>
    </xf>
    <xf numFmtId="167" fontId="2" fillId="6" borderId="2" xfId="1" applyFont="1" applyFill="1" applyBorder="1">
      <alignment vertical="top"/>
    </xf>
    <xf numFmtId="186" fontId="22" fillId="0" borderId="0" xfId="5" applyFont="1">
      <alignment vertical="top"/>
    </xf>
    <xf numFmtId="186" fontId="5" fillId="0" borderId="0" xfId="5" applyFont="1" applyBorder="1">
      <alignment vertical="top"/>
    </xf>
    <xf numFmtId="167" fontId="22" fillId="0" borderId="0" xfId="0" applyFont="1">
      <alignment vertical="top"/>
    </xf>
    <xf numFmtId="167" fontId="5" fillId="0" borderId="0" xfId="0" applyFont="1" applyBorder="1">
      <alignment vertical="top"/>
    </xf>
    <xf numFmtId="173" fontId="16" fillId="0" borderId="0" xfId="2" applyFont="1">
      <alignment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70" fontId="4" fillId="6" borderId="5" xfId="9" applyNumberFormat="1" applyFont="1" applyFill="1" applyBorder="1">
      <alignment vertical="top"/>
    </xf>
    <xf numFmtId="167" fontId="4" fillId="6" borderId="5" xfId="9" applyNumberFormat="1" applyFont="1" applyFill="1" applyBorder="1">
      <alignment vertical="top"/>
    </xf>
    <xf numFmtId="169" fontId="0" fillId="5" borderId="5" xfId="1" applyNumberFormat="1" applyFont="1" applyFill="1" applyBorder="1">
      <alignment vertical="top"/>
    </xf>
    <xf numFmtId="167" fontId="9" fillId="6" borderId="5" xfId="1" applyFont="1" applyFill="1" applyBorder="1" applyAlignment="1">
      <alignment horizontal="center" vertical="top"/>
    </xf>
    <xf numFmtId="167" fontId="4" fillId="0" borderId="6" xfId="1" applyFont="1" applyFill="1" applyBorder="1" applyAlignment="1">
      <alignment horizontal="center" vertical="top"/>
    </xf>
    <xf numFmtId="167" fontId="2" fillId="5" borderId="6" xfId="1" applyFont="1" applyFill="1" applyBorder="1">
      <alignment vertical="top"/>
    </xf>
    <xf numFmtId="169" fontId="27" fillId="0" borderId="0" xfId="1" applyNumberFormat="1" applyFont="1">
      <alignment vertical="top"/>
    </xf>
    <xf numFmtId="186" fontId="25" fillId="0" borderId="0" xfId="5" applyFont="1" applyFill="1" applyBorder="1">
      <alignment vertical="top"/>
    </xf>
    <xf numFmtId="186" fontId="26" fillId="0" borderId="0" xfId="5" applyFont="1" applyFill="1" applyBorder="1">
      <alignment vertical="top"/>
    </xf>
    <xf numFmtId="186" fontId="27" fillId="0" borderId="0" xfId="5" applyFont="1" applyFill="1" applyBorder="1">
      <alignment vertical="top"/>
    </xf>
    <xf numFmtId="186" fontId="27" fillId="0" borderId="0" xfId="5" applyFont="1">
      <alignment vertical="top"/>
    </xf>
    <xf numFmtId="186" fontId="27" fillId="0" borderId="0" xfId="5" applyFont="1" applyFill="1">
      <alignment vertical="top"/>
    </xf>
    <xf numFmtId="167" fontId="27" fillId="7" borderId="0" xfId="0" applyFont="1" applyFill="1">
      <alignment vertical="top"/>
    </xf>
    <xf numFmtId="186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7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7" fontId="27" fillId="0" borderId="4" xfId="0" applyFont="1" applyFill="1" applyBorder="1">
      <alignment vertical="top"/>
    </xf>
    <xf numFmtId="186" fontId="27" fillId="0" borderId="4" xfId="5" applyFont="1" applyFill="1" applyBorder="1">
      <alignment vertical="top"/>
    </xf>
    <xf numFmtId="167" fontId="27" fillId="5" borderId="4" xfId="1" applyFont="1" applyFill="1" applyBorder="1">
      <alignment vertical="top"/>
    </xf>
    <xf numFmtId="169" fontId="27" fillId="4" borderId="4" xfId="10" applyFont="1" applyFill="1" applyBorder="1">
      <alignment vertical="top"/>
    </xf>
    <xf numFmtId="167" fontId="27" fillId="5" borderId="4" xfId="0" applyFont="1" applyFill="1" applyBorder="1">
      <alignment vertical="top"/>
    </xf>
    <xf numFmtId="167" fontId="27" fillId="5" borderId="0" xfId="1" applyFont="1" applyFill="1">
      <alignment vertical="top"/>
    </xf>
    <xf numFmtId="167" fontId="27" fillId="5" borderId="0" xfId="1" applyFont="1" applyFill="1" applyBorder="1">
      <alignment vertical="top"/>
    </xf>
    <xf numFmtId="169" fontId="27" fillId="0" borderId="0" xfId="10" applyFont="1" applyFill="1">
      <alignment vertical="top"/>
    </xf>
    <xf numFmtId="167" fontId="27" fillId="0" borderId="0" xfId="0" applyFont="1" applyBorder="1">
      <alignment vertical="top"/>
    </xf>
    <xf numFmtId="186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86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7" fontId="37" fillId="0" borderId="0" xfId="0" applyFont="1" applyBorder="1">
      <alignment vertical="top"/>
    </xf>
    <xf numFmtId="167" fontId="38" fillId="8" borderId="5" xfId="0" applyFont="1" applyFill="1" applyBorder="1">
      <alignment vertical="top"/>
    </xf>
    <xf numFmtId="167" fontId="39" fillId="0" borderId="0" xfId="0" applyFont="1" applyBorder="1">
      <alignment vertical="top"/>
    </xf>
    <xf numFmtId="167" fontId="38" fillId="0" borderId="0" xfId="0" applyFont="1" applyFill="1">
      <alignment vertical="top"/>
    </xf>
    <xf numFmtId="167" fontId="38" fillId="5" borderId="0" xfId="0" applyFont="1" applyFill="1">
      <alignment vertical="top"/>
    </xf>
    <xf numFmtId="179" fontId="40" fillId="0" borderId="0" xfId="0" applyNumberFormat="1" applyFont="1" applyAlignment="1">
      <alignment horizontal="center" vertical="center"/>
    </xf>
    <xf numFmtId="167" fontId="38" fillId="0" borderId="0" xfId="0" applyFont="1">
      <alignment vertical="top"/>
    </xf>
    <xf numFmtId="179" fontId="40" fillId="0" borderId="4" xfId="0" applyNumberFormat="1" applyFont="1" applyBorder="1" applyAlignment="1">
      <alignment horizontal="center" vertical="center"/>
    </xf>
    <xf numFmtId="179" fontId="40" fillId="0" borderId="0" xfId="0" applyNumberFormat="1" applyFont="1" applyBorder="1" applyAlignment="1">
      <alignment horizontal="center" vertical="center"/>
    </xf>
    <xf numFmtId="167" fontId="38" fillId="0" borderId="0" xfId="0" applyFont="1" applyBorder="1">
      <alignment vertical="top"/>
    </xf>
    <xf numFmtId="167" fontId="27" fillId="0" borderId="4" xfId="0" applyFont="1" applyBorder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80" fontId="6" fillId="0" borderId="0" xfId="1" applyNumberFormat="1" applyFont="1" applyFill="1">
      <alignment vertical="top"/>
    </xf>
    <xf numFmtId="180" fontId="5" fillId="0" borderId="0" xfId="1" applyNumberFormat="1" applyFont="1" applyFill="1">
      <alignment vertical="top"/>
    </xf>
    <xf numFmtId="180" fontId="2" fillId="0" borderId="0" xfId="1" applyNumberFormat="1" applyFont="1" applyFill="1" applyAlignment="1">
      <alignment horizontal="right" vertical="top"/>
    </xf>
    <xf numFmtId="172" fontId="2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6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4" fillId="0" borderId="0" xfId="9" applyFont="1" applyAlignment="1">
      <alignment horizontal="center" vertical="top"/>
    </xf>
    <xf numFmtId="172" fontId="6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2" fillId="5" borderId="0" xfId="9" applyFont="1" applyFill="1" applyAlignment="1">
      <alignment horizontal="center" vertical="top"/>
    </xf>
    <xf numFmtId="172" fontId="2" fillId="0" borderId="0" xfId="9" applyFont="1" applyFill="1" applyAlignment="1">
      <alignment horizontal="center" vertical="top"/>
    </xf>
    <xf numFmtId="167" fontId="4" fillId="0" borderId="0" xfId="0" applyFont="1" applyFill="1">
      <alignment vertical="top"/>
    </xf>
    <xf numFmtId="167" fontId="4" fillId="0" borderId="4" xfId="0" applyFont="1" applyFill="1" applyBorder="1">
      <alignment vertical="top"/>
    </xf>
    <xf numFmtId="167" fontId="27" fillId="7" borderId="4" xfId="0" applyFont="1" applyFill="1" applyBorder="1">
      <alignment vertical="top"/>
    </xf>
    <xf numFmtId="172" fontId="16" fillId="0" borderId="0" xfId="1" applyNumberFormat="1" applyFont="1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7" fontId="18" fillId="0" borderId="3" xfId="1" applyFont="1" applyFill="1" applyBorder="1">
      <alignment vertical="top"/>
    </xf>
    <xf numFmtId="167" fontId="19" fillId="0" borderId="3" xfId="1" applyFont="1" applyFill="1" applyBorder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>
      <alignment vertical="top"/>
    </xf>
    <xf numFmtId="167" fontId="20" fillId="0" borderId="3" xfId="1" applyFont="1" applyFill="1" applyBorder="1">
      <alignment vertical="top"/>
    </xf>
    <xf numFmtId="169" fontId="16" fillId="0" borderId="0" xfId="1" applyNumberFormat="1" applyFont="1" applyFill="1">
      <alignment vertical="top"/>
    </xf>
    <xf numFmtId="167" fontId="18" fillId="0" borderId="0" xfId="0" applyFont="1">
      <alignment vertical="top"/>
    </xf>
    <xf numFmtId="180" fontId="2" fillId="0" borderId="0" xfId="0" applyNumberFormat="1" applyFont="1" applyFill="1" applyBorder="1">
      <alignment vertical="top"/>
    </xf>
    <xf numFmtId="180" fontId="0" fillId="0" borderId="0" xfId="1" applyNumberFormat="1" applyFont="1" applyFill="1">
      <alignment vertical="top"/>
    </xf>
    <xf numFmtId="172" fontId="36" fillId="0" borderId="0" xfId="9" applyFont="1" applyFill="1" applyAlignment="1">
      <alignment horizontal="center" vertical="top"/>
    </xf>
    <xf numFmtId="167" fontId="16" fillId="0" borderId="2" xfId="1" applyFont="1" applyFill="1" applyBorder="1">
      <alignment vertical="top"/>
    </xf>
    <xf numFmtId="167" fontId="20" fillId="0" borderId="0" xfId="1" applyFont="1" applyFill="1" applyBorder="1">
      <alignment vertical="top"/>
    </xf>
    <xf numFmtId="169" fontId="20" fillId="0" borderId="0" xfId="1" applyNumberFormat="1" applyFont="1" applyBorder="1">
      <alignment vertical="top"/>
    </xf>
    <xf numFmtId="167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7" fontId="25" fillId="0" borderId="0" xfId="0" applyFont="1" applyFill="1">
      <alignment vertical="top"/>
    </xf>
    <xf numFmtId="167" fontId="26" fillId="0" borderId="0" xfId="0" applyFont="1" applyFill="1">
      <alignment vertical="top"/>
    </xf>
    <xf numFmtId="167" fontId="27" fillId="0" borderId="5" xfId="0" applyFont="1" applyFill="1" applyBorder="1">
      <alignment vertical="top"/>
    </xf>
    <xf numFmtId="167" fontId="27" fillId="6" borderId="5" xfId="0" applyFont="1" applyFill="1" applyBorder="1">
      <alignment vertical="top"/>
    </xf>
    <xf numFmtId="167" fontId="27" fillId="5" borderId="5" xfId="1" applyFont="1" applyFill="1" applyBorder="1">
      <alignment vertical="top"/>
    </xf>
    <xf numFmtId="172" fontId="27" fillId="0" borderId="0" xfId="9" applyFont="1" applyAlignment="1">
      <alignment horizontal="center" vertical="top"/>
    </xf>
    <xf numFmtId="171" fontId="5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67" fontId="2" fillId="3" borderId="0" xfId="1" applyFont="1" applyFill="1">
      <alignment vertical="top"/>
    </xf>
    <xf numFmtId="167" fontId="41" fillId="0" borderId="0" xfId="1" applyFont="1" applyFill="1" applyBorder="1">
      <alignment vertical="top"/>
    </xf>
    <xf numFmtId="167" fontId="42" fillId="0" borderId="0" xfId="1" applyFont="1" applyFill="1" applyBorder="1">
      <alignment vertical="top"/>
    </xf>
    <xf numFmtId="167" fontId="43" fillId="0" borderId="0" xfId="1" applyFont="1" applyFill="1" applyBorder="1" applyAlignment="1">
      <alignment horizontal="right" vertical="top"/>
    </xf>
    <xf numFmtId="167" fontId="43" fillId="0" borderId="0" xfId="1" applyFont="1">
      <alignment vertical="top"/>
    </xf>
    <xf numFmtId="167" fontId="43" fillId="0" borderId="0" xfId="1" applyFont="1" applyFill="1">
      <alignment vertical="top"/>
    </xf>
    <xf numFmtId="172" fontId="27" fillId="0" borderId="4" xfId="9" applyFont="1" applyFill="1" applyBorder="1">
      <alignment vertical="top"/>
    </xf>
    <xf numFmtId="167" fontId="36" fillId="0" borderId="0" xfId="9" applyNumberFormat="1" applyFont="1" applyAlignment="1">
      <alignment horizontal="center" vertical="top"/>
    </xf>
    <xf numFmtId="171" fontId="36" fillId="0" borderId="0" xfId="9" applyNumberFormat="1" applyFont="1" applyAlignment="1">
      <alignment horizontal="center" vertical="top"/>
    </xf>
    <xf numFmtId="167" fontId="4" fillId="6" borderId="0" xfId="9" applyNumberFormat="1" applyFont="1" applyFill="1" applyBorder="1">
      <alignment vertical="top"/>
    </xf>
    <xf numFmtId="167" fontId="25" fillId="0" borderId="0" xfId="0" applyFont="1" applyFill="1" applyBorder="1">
      <alignment vertical="top"/>
    </xf>
    <xf numFmtId="167" fontId="26" fillId="0" borderId="0" xfId="0" applyFont="1" applyFill="1" applyBorder="1">
      <alignment vertical="top"/>
    </xf>
    <xf numFmtId="167" fontId="25" fillId="0" borderId="0" xfId="0" applyFont="1">
      <alignment vertical="top"/>
    </xf>
    <xf numFmtId="168" fontId="6" fillId="0" borderId="0" xfId="1" applyNumberFormat="1" applyFont="1" applyFill="1">
      <alignment vertical="top"/>
    </xf>
    <xf numFmtId="168" fontId="5" fillId="0" borderId="0" xfId="1" applyNumberFormat="1" applyFont="1" applyFill="1">
      <alignment vertical="top"/>
    </xf>
    <xf numFmtId="168" fontId="2" fillId="0" borderId="0" xfId="1" applyNumberFormat="1" applyFont="1" applyFill="1" applyAlignment="1">
      <alignment horizontal="right" vertical="top"/>
    </xf>
    <xf numFmtId="168" fontId="2" fillId="0" borderId="0" xfId="1" applyNumberFormat="1" applyFont="1">
      <alignment vertical="top"/>
    </xf>
    <xf numFmtId="168" fontId="0" fillId="0" borderId="0" xfId="1" applyNumberFormat="1" applyFont="1">
      <alignment vertical="top"/>
    </xf>
    <xf numFmtId="168" fontId="2" fillId="0" borderId="5" xfId="0" applyNumberFormat="1" applyFont="1" applyFill="1" applyBorder="1">
      <alignment vertical="top"/>
    </xf>
    <xf numFmtId="168" fontId="30" fillId="5" borderId="0" xfId="0" applyNumberFormat="1" applyFont="1" applyFill="1">
      <alignment vertical="top"/>
    </xf>
    <xf numFmtId="168" fontId="0" fillId="6" borderId="5" xfId="1" applyNumberFormat="1" applyFont="1" applyFill="1" applyBorder="1">
      <alignment vertical="top"/>
    </xf>
    <xf numFmtId="168" fontId="4" fillId="5" borderId="0" xfId="0" applyNumberFormat="1" applyFont="1" applyFill="1">
      <alignment vertical="top"/>
    </xf>
    <xf numFmtId="168" fontId="4" fillId="6" borderId="5" xfId="9" applyNumberFormat="1" applyFont="1" applyFill="1" applyBorder="1">
      <alignment vertical="top"/>
    </xf>
    <xf numFmtId="168" fontId="16" fillId="0" borderId="0" xfId="1" applyNumberFormat="1" applyFont="1" applyFill="1" applyBorder="1">
      <alignment vertical="top"/>
    </xf>
    <xf numFmtId="167" fontId="2" fillId="5" borderId="6" xfId="0" applyFont="1" applyFill="1" applyBorder="1" applyAlignment="1">
      <alignment horizontal="right" vertical="top"/>
    </xf>
    <xf numFmtId="169" fontId="6" fillId="0" borderId="0" xfId="1" applyNumberFormat="1" applyFont="1" applyFill="1">
      <alignment vertical="top"/>
    </xf>
    <xf numFmtId="169" fontId="5" fillId="0" borderId="0" xfId="1" applyNumberFormat="1" applyFont="1" applyFill="1">
      <alignment vertical="top"/>
    </xf>
    <xf numFmtId="169" fontId="2" fillId="0" borderId="0" xfId="1" applyNumberFormat="1" applyFont="1" applyFill="1" applyAlignment="1">
      <alignment horizontal="right" vertical="top"/>
    </xf>
    <xf numFmtId="169" fontId="36" fillId="0" borderId="0" xfId="9" applyNumberFormat="1" applyFont="1" applyAlignment="1">
      <alignment horizontal="center" vertical="top"/>
    </xf>
    <xf numFmtId="169" fontId="0" fillId="6" borderId="5" xfId="1" applyNumberFormat="1" applyFont="1" applyFill="1" applyBorder="1">
      <alignment vertical="top"/>
    </xf>
    <xf numFmtId="169" fontId="4" fillId="6" borderId="5" xfId="9" applyNumberFormat="1" applyFont="1" applyFill="1" applyBorder="1">
      <alignment vertical="top"/>
    </xf>
    <xf numFmtId="169" fontId="27" fillId="0" borderId="0" xfId="1" applyNumberFormat="1" applyFont="1" applyFill="1" applyBorder="1">
      <alignment vertical="top"/>
    </xf>
    <xf numFmtId="4" fontId="16" fillId="0" borderId="0" xfId="1" applyNumberFormat="1" applyFont="1">
      <alignment vertical="top"/>
    </xf>
    <xf numFmtId="174" fontId="27" fillId="0" borderId="0" xfId="3" applyFont="1" applyFill="1">
      <alignment vertical="top"/>
    </xf>
    <xf numFmtId="167" fontId="27" fillId="0" borderId="0" xfId="0" applyFont="1" applyFill="1" applyBorder="1" applyAlignment="1">
      <alignment horizontal="right" vertical="top"/>
    </xf>
    <xf numFmtId="174" fontId="35" fillId="0" borderId="0" xfId="3" applyFont="1" applyFill="1">
      <alignment vertical="top"/>
    </xf>
    <xf numFmtId="167" fontId="35" fillId="0" borderId="0" xfId="0" applyFont="1" applyFill="1">
      <alignment vertical="top"/>
    </xf>
    <xf numFmtId="172" fontId="27" fillId="0" borderId="0" xfId="1" applyNumberFormat="1" applyFont="1" applyFill="1">
      <alignment vertical="top"/>
    </xf>
    <xf numFmtId="167" fontId="25" fillId="0" borderId="1" xfId="0" applyFont="1" applyFill="1" applyBorder="1" applyAlignment="1">
      <alignment horizontal="right" vertical="top"/>
    </xf>
    <xf numFmtId="167" fontId="25" fillId="0" borderId="1" xfId="0" applyFont="1" applyFill="1" applyBorder="1">
      <alignment vertical="top"/>
    </xf>
    <xf numFmtId="186" fontId="27" fillId="7" borderId="0" xfId="5" applyFont="1" applyFill="1">
      <alignment vertical="top"/>
    </xf>
    <xf numFmtId="186" fontId="16" fillId="0" borderId="0" xfId="5" applyFont="1">
      <alignment vertical="top"/>
    </xf>
    <xf numFmtId="186" fontId="14" fillId="0" borderId="0" xfId="5" applyFont="1" applyFill="1" applyBorder="1">
      <alignment vertical="top"/>
    </xf>
    <xf numFmtId="186" fontId="15" fillId="0" borderId="0" xfId="5" applyFont="1" applyFill="1" applyBorder="1">
      <alignment vertical="top"/>
    </xf>
    <xf numFmtId="186" fontId="16" fillId="0" borderId="0" xfId="5" applyFont="1" applyFill="1">
      <alignment vertical="top"/>
    </xf>
    <xf numFmtId="181" fontId="16" fillId="0" borderId="0" xfId="1" applyNumberFormat="1" applyFont="1" applyFill="1" applyBorder="1">
      <alignment vertical="top"/>
    </xf>
    <xf numFmtId="167" fontId="14" fillId="0" borderId="2" xfId="1" applyFont="1" applyFill="1" applyBorder="1">
      <alignment vertical="top"/>
    </xf>
    <xf numFmtId="167" fontId="15" fillId="0" borderId="2" xfId="1" applyFont="1" applyFill="1" applyBorder="1">
      <alignment vertical="top"/>
    </xf>
    <xf numFmtId="167" fontId="16" fillId="0" borderId="2" xfId="1" applyFont="1" applyFill="1" applyBorder="1" applyAlignment="1">
      <alignment horizontal="right" vertical="top"/>
    </xf>
    <xf numFmtId="171" fontId="2" fillId="0" borderId="0" xfId="4" applyFont="1" applyFill="1">
      <alignment vertical="top"/>
    </xf>
    <xf numFmtId="167" fontId="18" fillId="0" borderId="0" xfId="1" applyFont="1" applyFill="1">
      <alignment vertical="top"/>
    </xf>
    <xf numFmtId="167" fontId="19" fillId="0" borderId="0" xfId="1" applyFont="1" applyFill="1">
      <alignment vertical="top"/>
    </xf>
    <xf numFmtId="167" fontId="20" fillId="0" borderId="0" xfId="1" applyFont="1" applyFill="1" applyAlignment="1">
      <alignment horizontal="right" vertical="top"/>
    </xf>
    <xf numFmtId="171" fontId="20" fillId="0" borderId="0" xfId="1" applyNumberFormat="1" applyFont="1">
      <alignment vertical="top"/>
    </xf>
    <xf numFmtId="171" fontId="20" fillId="5" borderId="0" xfId="0" applyNumberFormat="1" applyFont="1" applyFill="1">
      <alignment vertical="top"/>
    </xf>
    <xf numFmtId="171" fontId="16" fillId="0" borderId="0" xfId="4" applyFont="1">
      <alignment vertical="top"/>
    </xf>
    <xf numFmtId="171" fontId="27" fillId="0" borderId="5" xfId="0" applyNumberFormat="1" applyFont="1" applyFill="1" applyBorder="1">
      <alignment vertical="top"/>
    </xf>
    <xf numFmtId="171" fontId="27" fillId="0" borderId="0" xfId="1" applyNumberFormat="1" applyFont="1">
      <alignment vertical="top"/>
    </xf>
    <xf numFmtId="171" fontId="27" fillId="6" borderId="5" xfId="1" applyNumberFormat="1" applyFont="1" applyFill="1" applyBorder="1">
      <alignment vertical="top"/>
    </xf>
    <xf numFmtId="171" fontId="27" fillId="5" borderId="0" xfId="0" applyNumberFormat="1" applyFont="1" applyFill="1">
      <alignment vertical="top"/>
    </xf>
    <xf numFmtId="171" fontId="27" fillId="6" borderId="5" xfId="9" applyNumberFormat="1" applyFont="1" applyFill="1" applyBorder="1">
      <alignment vertical="top"/>
    </xf>
    <xf numFmtId="167" fontId="27" fillId="0" borderId="0" xfId="0" applyFont="1" applyAlignment="1">
      <alignment horizontal="left" vertical="top"/>
    </xf>
    <xf numFmtId="183" fontId="27" fillId="6" borderId="5" xfId="5" applyNumberFormat="1" applyFont="1" applyFill="1" applyBorder="1">
      <alignment vertical="top"/>
    </xf>
    <xf numFmtId="170" fontId="27" fillId="0" borderId="0" xfId="1" applyNumberFormat="1" applyFont="1">
      <alignment vertical="top"/>
    </xf>
    <xf numFmtId="174" fontId="2" fillId="0" borderId="0" xfId="3" applyFont="1">
      <alignment vertical="top"/>
    </xf>
    <xf numFmtId="169" fontId="2" fillId="0" borderId="0" xfId="3" applyNumberFormat="1" applyFont="1">
      <alignment vertical="top"/>
    </xf>
    <xf numFmtId="169" fontId="2" fillId="2" borderId="0" xfId="1" applyNumberFormat="1" applyFont="1" applyFill="1" applyAlignment="1">
      <alignment horizontal="right" vertical="top"/>
    </xf>
    <xf numFmtId="174" fontId="2" fillId="5" borderId="0" xfId="3" applyFont="1" applyFill="1" applyBorder="1">
      <alignment vertical="top"/>
    </xf>
    <xf numFmtId="174" fontId="20" fillId="5" borderId="0" xfId="3" applyFont="1" applyFill="1">
      <alignment vertical="top"/>
    </xf>
    <xf numFmtId="171" fontId="14" fillId="0" borderId="0" xfId="4" applyFont="1" applyFill="1" applyBorder="1">
      <alignment vertical="top"/>
    </xf>
    <xf numFmtId="171" fontId="15" fillId="0" borderId="0" xfId="4" applyFont="1" applyFill="1" applyBorder="1">
      <alignment vertical="top"/>
    </xf>
    <xf numFmtId="171" fontId="16" fillId="0" borderId="0" xfId="4" applyFont="1" applyFill="1" applyBorder="1">
      <alignment vertical="top"/>
    </xf>
    <xf numFmtId="171" fontId="16" fillId="0" borderId="0" xfId="4" applyFont="1" applyFill="1">
      <alignment vertical="top"/>
    </xf>
    <xf numFmtId="173" fontId="16" fillId="0" borderId="0" xfId="1" applyNumberFormat="1" applyFont="1">
      <alignment vertical="top"/>
    </xf>
    <xf numFmtId="174" fontId="27" fillId="0" borderId="0" xfId="3" applyFont="1" applyFill="1" applyBorder="1">
      <alignment vertical="top"/>
    </xf>
    <xf numFmtId="167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67" fontId="18" fillId="0" borderId="0" xfId="0" applyFont="1" applyFill="1" applyBorder="1" applyAlignment="1">
      <alignment horizontal="right" vertical="top"/>
    </xf>
    <xf numFmtId="167" fontId="19" fillId="0" borderId="0" xfId="0" applyFont="1" applyFill="1" applyBorder="1" applyAlignment="1">
      <alignment horizontal="right" vertical="top"/>
    </xf>
    <xf numFmtId="167" fontId="20" fillId="0" borderId="0" xfId="0" applyFont="1" applyFill="1" applyBorder="1" applyAlignment="1">
      <alignment horizontal="right" vertical="top"/>
    </xf>
    <xf numFmtId="167" fontId="20" fillId="0" borderId="0" xfId="0" applyFont="1" applyAlignment="1">
      <alignment horizontal="left" vertical="top"/>
    </xf>
    <xf numFmtId="167" fontId="20" fillId="0" borderId="0" xfId="0" applyFont="1" applyFill="1" applyAlignment="1">
      <alignment horizontal="right" vertical="top"/>
    </xf>
    <xf numFmtId="169" fontId="27" fillId="2" borderId="0" xfId="1" applyNumberFormat="1" applyFont="1" applyFill="1" applyAlignment="1">
      <alignment horizontal="right" vertical="top"/>
    </xf>
    <xf numFmtId="173" fontId="0" fillId="0" borderId="0" xfId="2" applyFont="1">
      <alignment vertical="top"/>
    </xf>
    <xf numFmtId="167" fontId="35" fillId="0" borderId="0" xfId="0" applyFont="1">
      <alignment vertical="top"/>
    </xf>
    <xf numFmtId="172" fontId="27" fillId="0" borderId="0" xfId="1" applyNumberFormat="1" applyFont="1">
      <alignment vertical="top"/>
    </xf>
    <xf numFmtId="167" fontId="25" fillId="0" borderId="1" xfId="0" applyFont="1" applyBorder="1" applyAlignment="1">
      <alignment horizontal="right" vertical="top"/>
    </xf>
    <xf numFmtId="167" fontId="25" fillId="0" borderId="1" xfId="0" applyFont="1" applyBorder="1">
      <alignment vertical="top"/>
    </xf>
    <xf numFmtId="167" fontId="2" fillId="0" borderId="4" xfId="1" applyFont="1" applyBorder="1">
      <alignment vertical="top"/>
    </xf>
    <xf numFmtId="186" fontId="27" fillId="6" borderId="5" xfId="5" applyFont="1" applyFill="1" applyBorder="1">
      <alignment vertical="top"/>
    </xf>
    <xf numFmtId="170" fontId="16" fillId="0" borderId="0" xfId="1" applyNumberFormat="1" applyFont="1">
      <alignment vertical="top"/>
    </xf>
    <xf numFmtId="170" fontId="0" fillId="0" borderId="0" xfId="0" applyNumberFormat="1">
      <alignment vertical="top"/>
    </xf>
    <xf numFmtId="167" fontId="0" fillId="0" borderId="0" xfId="0" applyFill="1">
      <alignment vertical="top"/>
    </xf>
    <xf numFmtId="167" fontId="20" fillId="0" borderId="4" xfId="1" applyFont="1" applyBorder="1">
      <alignment vertical="top"/>
    </xf>
    <xf numFmtId="167" fontId="20" fillId="0" borderId="4" xfId="1" applyFont="1" applyFill="1" applyBorder="1">
      <alignment vertical="top"/>
    </xf>
    <xf numFmtId="167" fontId="0" fillId="0" borderId="0" xfId="0" applyBorder="1">
      <alignment vertical="top"/>
    </xf>
    <xf numFmtId="174" fontId="16" fillId="0" borderId="0" xfId="1" applyNumberFormat="1" applyFont="1" applyBorder="1">
      <alignment vertical="top"/>
    </xf>
    <xf numFmtId="167" fontId="2" fillId="0" borderId="0" xfId="0" applyFont="1" applyBorder="1">
      <alignment vertical="top"/>
    </xf>
    <xf numFmtId="167" fontId="16" fillId="0" borderId="0" xfId="1" applyFont="1" applyBorder="1">
      <alignment vertical="top"/>
    </xf>
    <xf numFmtId="167" fontId="0" fillId="0" borderId="2" xfId="0" applyBorder="1">
      <alignment vertical="top"/>
    </xf>
    <xf numFmtId="167" fontId="0" fillId="0" borderId="3" xfId="0" applyBorder="1">
      <alignment vertical="top"/>
    </xf>
    <xf numFmtId="167" fontId="25" fillId="0" borderId="2" xfId="1" applyFont="1" applyFill="1" applyBorder="1">
      <alignment vertical="top"/>
    </xf>
    <xf numFmtId="167" fontId="26" fillId="0" borderId="2" xfId="1" applyFont="1" applyFill="1" applyBorder="1">
      <alignment vertical="top"/>
    </xf>
    <xf numFmtId="167" fontId="27" fillId="0" borderId="2" xfId="1" applyFont="1" applyFill="1" applyBorder="1" applyAlignment="1">
      <alignment horizontal="right" vertical="top"/>
    </xf>
    <xf numFmtId="167" fontId="27" fillId="0" borderId="2" xfId="1" applyFont="1" applyBorder="1">
      <alignment vertical="top"/>
    </xf>
    <xf numFmtId="167" fontId="27" fillId="0" borderId="2" xfId="1" applyFont="1" applyFill="1" applyBorder="1">
      <alignment vertical="top"/>
    </xf>
    <xf numFmtId="167" fontId="27" fillId="0" borderId="2" xfId="0" applyFont="1" applyBorder="1">
      <alignment vertical="top"/>
    </xf>
    <xf numFmtId="167" fontId="27" fillId="0" borderId="0" xfId="1" applyFont="1" applyBorder="1">
      <alignment vertical="top"/>
    </xf>
    <xf numFmtId="174" fontId="27" fillId="0" borderId="0" xfId="1" applyNumberFormat="1" applyFont="1" applyBorder="1">
      <alignment vertical="top"/>
    </xf>
    <xf numFmtId="167" fontId="25" fillId="0" borderId="3" xfId="1" applyFont="1" applyFill="1" applyBorder="1">
      <alignment vertical="top"/>
    </xf>
    <xf numFmtId="167" fontId="26" fillId="0" borderId="3" xfId="1" applyFont="1" applyFill="1" applyBorder="1">
      <alignment vertical="top"/>
    </xf>
    <xf numFmtId="167" fontId="27" fillId="0" borderId="3" xfId="1" applyFont="1" applyFill="1" applyBorder="1" applyAlignment="1">
      <alignment horizontal="right" vertical="top"/>
    </xf>
    <xf numFmtId="167" fontId="27" fillId="0" borderId="3" xfId="1" applyFont="1" applyBorder="1">
      <alignment vertical="top"/>
    </xf>
    <xf numFmtId="167" fontId="27" fillId="0" borderId="3" xfId="1" applyFont="1" applyFill="1" applyBorder="1">
      <alignment vertical="top"/>
    </xf>
    <xf numFmtId="167" fontId="27" fillId="0" borderId="3" xfId="0" applyFont="1" applyBorder="1">
      <alignment vertical="top"/>
    </xf>
    <xf numFmtId="174" fontId="27" fillId="7" borderId="0" xfId="1" applyNumberFormat="1" applyFont="1" applyFill="1" applyBorder="1">
      <alignment vertical="top"/>
    </xf>
    <xf numFmtId="167" fontId="27" fillId="7" borderId="0" xfId="1" applyFont="1" applyFill="1" applyBorder="1">
      <alignment vertical="top"/>
    </xf>
    <xf numFmtId="171" fontId="2" fillId="0" borderId="0" xfId="4" applyFont="1" applyBorder="1">
      <alignment vertical="top"/>
    </xf>
    <xf numFmtId="169" fontId="27" fillId="0" borderId="4" xfId="1" applyNumberFormat="1" applyFont="1" applyFill="1" applyBorder="1">
      <alignment vertical="top"/>
    </xf>
    <xf numFmtId="167" fontId="6" fillId="0" borderId="0" xfId="14" applyFont="1" applyFill="1" applyBorder="1">
      <alignment vertical="top"/>
    </xf>
    <xf numFmtId="167" fontId="5" fillId="0" borderId="0" xfId="14" applyFont="1" applyFill="1" applyBorder="1">
      <alignment vertical="top"/>
    </xf>
    <xf numFmtId="167" fontId="2" fillId="0" borderId="0" xfId="14" applyFont="1" applyFill="1" applyBorder="1" applyAlignment="1">
      <alignment horizontal="right" vertical="top"/>
    </xf>
    <xf numFmtId="167" fontId="2" fillId="0" borderId="0" xfId="14" applyFont="1">
      <alignment vertical="top"/>
    </xf>
    <xf numFmtId="167" fontId="2" fillId="0" borderId="0" xfId="14" applyFont="1" applyFill="1">
      <alignment vertical="top"/>
    </xf>
    <xf numFmtId="167" fontId="18" fillId="0" borderId="0" xfId="14" applyFont="1" applyFill="1" applyBorder="1">
      <alignment vertical="top"/>
    </xf>
    <xf numFmtId="167" fontId="19" fillId="0" borderId="0" xfId="14" applyFont="1" applyFill="1" applyBorder="1">
      <alignment vertical="top"/>
    </xf>
    <xf numFmtId="167" fontId="20" fillId="0" borderId="0" xfId="14" applyFont="1" applyFill="1" applyBorder="1" applyAlignment="1">
      <alignment horizontal="right" vertical="top"/>
    </xf>
    <xf numFmtId="167" fontId="20" fillId="0" borderId="0" xfId="14" applyFont="1">
      <alignment vertical="top"/>
    </xf>
    <xf numFmtId="167" fontId="20" fillId="0" borderId="0" xfId="14" applyFont="1" applyFill="1">
      <alignment vertical="top"/>
    </xf>
    <xf numFmtId="172" fontId="6" fillId="0" borderId="0" xfId="9" applyFont="1" applyFill="1" applyBorder="1">
      <alignment vertical="top"/>
    </xf>
    <xf numFmtId="172" fontId="5" fillId="0" borderId="0" xfId="9" applyFont="1" applyFill="1" applyBorder="1">
      <alignment vertical="top"/>
    </xf>
    <xf numFmtId="168" fontId="18" fillId="0" borderId="0" xfId="4" applyNumberFormat="1" applyFont="1" applyFill="1" applyBorder="1">
      <alignment vertical="top"/>
    </xf>
    <xf numFmtId="173" fontId="18" fillId="0" borderId="0" xfId="2" applyFont="1" applyFill="1" applyBorder="1">
      <alignment vertical="top"/>
    </xf>
    <xf numFmtId="168" fontId="19" fillId="0" borderId="0" xfId="4" applyNumberFormat="1" applyFont="1" applyFill="1" applyBorder="1">
      <alignment vertical="top"/>
    </xf>
    <xf numFmtId="168" fontId="20" fillId="0" borderId="0" xfId="4" applyNumberFormat="1" applyFont="1" applyFill="1" applyBorder="1" applyAlignment="1">
      <alignment horizontal="right" vertical="top"/>
    </xf>
    <xf numFmtId="168" fontId="20" fillId="0" borderId="0" xfId="4" applyNumberFormat="1" applyFont="1">
      <alignment vertical="top"/>
    </xf>
    <xf numFmtId="168" fontId="20" fillId="0" borderId="0" xfId="4" applyNumberFormat="1" applyFont="1" applyFill="1">
      <alignment vertical="top"/>
    </xf>
    <xf numFmtId="167" fontId="44" fillId="0" borderId="0" xfId="0" applyFont="1">
      <alignment vertical="top"/>
    </xf>
    <xf numFmtId="182" fontId="20" fillId="0" borderId="0" xfId="1" applyNumberFormat="1" applyFont="1">
      <alignment vertical="top"/>
    </xf>
    <xf numFmtId="167" fontId="0" fillId="0" borderId="0" xfId="0" applyFill="1" applyBorder="1">
      <alignment vertical="top"/>
    </xf>
    <xf numFmtId="167" fontId="20" fillId="0" borderId="3" xfId="0" applyFont="1" applyBorder="1">
      <alignment vertical="top"/>
    </xf>
    <xf numFmtId="167" fontId="45" fillId="0" borderId="0" xfId="1" applyFont="1" applyFill="1" applyBorder="1">
      <alignment vertical="top"/>
    </xf>
    <xf numFmtId="167" fontId="46" fillId="0" borderId="0" xfId="1" applyFont="1" applyFill="1" applyBorder="1">
      <alignment vertical="top"/>
    </xf>
    <xf numFmtId="167" fontId="12" fillId="0" borderId="0" xfId="1" applyFont="1" applyFill="1" applyBorder="1" applyAlignment="1">
      <alignment horizontal="right" vertical="top"/>
    </xf>
    <xf numFmtId="167" fontId="44" fillId="0" borderId="0" xfId="1" applyFont="1">
      <alignment vertical="top"/>
    </xf>
    <xf numFmtId="174" fontId="44" fillId="0" borderId="0" xfId="1" applyNumberFormat="1" applyFont="1">
      <alignment vertical="top"/>
    </xf>
    <xf numFmtId="186" fontId="20" fillId="0" borderId="0" xfId="5" applyFont="1" applyFill="1">
      <alignment vertical="top"/>
    </xf>
    <xf numFmtId="169" fontId="20" fillId="0" borderId="0" xfId="1" applyNumberFormat="1" applyFont="1" applyFill="1">
      <alignment vertical="top"/>
    </xf>
    <xf numFmtId="171" fontId="2" fillId="0" borderId="0" xfId="1" applyNumberFormat="1" applyFont="1">
      <alignment vertical="top"/>
    </xf>
    <xf numFmtId="171" fontId="2" fillId="0" borderId="0" xfId="1" applyNumberFormat="1" applyFont="1" applyBorder="1">
      <alignment vertical="top"/>
    </xf>
    <xf numFmtId="171" fontId="2" fillId="0" borderId="0" xfId="4">
      <alignment vertical="top"/>
    </xf>
    <xf numFmtId="171" fontId="2" fillId="5" borderId="0" xfId="4" applyFont="1" applyFill="1">
      <alignment vertical="top"/>
    </xf>
    <xf numFmtId="171" fontId="2" fillId="4" borderId="0" xfId="4" applyFont="1" applyFill="1">
      <alignment vertical="top"/>
    </xf>
    <xf numFmtId="171" fontId="27" fillId="0" borderId="0" xfId="4" applyFont="1" applyBorder="1">
      <alignment vertical="top"/>
    </xf>
    <xf numFmtId="171" fontId="27" fillId="7" borderId="5" xfId="4" applyFont="1" applyFill="1" applyBorder="1">
      <alignment vertical="top"/>
    </xf>
    <xf numFmtId="167" fontId="2" fillId="4" borderId="0" xfId="0" applyFont="1" applyFill="1">
      <alignment vertical="top"/>
    </xf>
    <xf numFmtId="186" fontId="6" fillId="0" borderId="0" xfId="5" applyFont="1" applyFill="1" applyBorder="1">
      <alignment vertical="top"/>
    </xf>
    <xf numFmtId="186" fontId="5" fillId="0" borderId="0" xfId="5" applyFont="1" applyFill="1" applyBorder="1">
      <alignment vertical="top"/>
    </xf>
    <xf numFmtId="186" fontId="2" fillId="0" borderId="0" xfId="5">
      <alignment vertical="top"/>
    </xf>
    <xf numFmtId="186" fontId="2" fillId="4" borderId="0" xfId="5" applyFont="1" applyFill="1">
      <alignment vertical="top"/>
    </xf>
    <xf numFmtId="167" fontId="20" fillId="0" borderId="0" xfId="1" applyFont="1" applyBorder="1">
      <alignment vertical="top"/>
    </xf>
    <xf numFmtId="167" fontId="47" fillId="0" borderId="0" xfId="0" applyFont="1">
      <alignment vertical="top"/>
    </xf>
    <xf numFmtId="167" fontId="5" fillId="0" borderId="0" xfId="0" applyFont="1">
      <alignment vertical="top"/>
    </xf>
    <xf numFmtId="186" fontId="25" fillId="0" borderId="0" xfId="5" applyFont="1">
      <alignment vertical="top"/>
    </xf>
    <xf numFmtId="186" fontId="26" fillId="0" borderId="0" xfId="5" applyFont="1">
      <alignment vertical="top"/>
    </xf>
    <xf numFmtId="167" fontId="26" fillId="0" borderId="0" xfId="0" applyFont="1">
      <alignment vertical="top"/>
    </xf>
    <xf numFmtId="167" fontId="27" fillId="0" borderId="0" xfId="0" applyFont="1" applyAlignment="1">
      <alignment horizontal="right" vertical="top"/>
    </xf>
    <xf numFmtId="167" fontId="19" fillId="0" borderId="0" xfId="0" applyFont="1">
      <alignment vertical="top"/>
    </xf>
    <xf numFmtId="167" fontId="20" fillId="0" borderId="0" xfId="0" applyFont="1" applyAlignment="1">
      <alignment horizontal="right" vertical="top"/>
    </xf>
    <xf numFmtId="167" fontId="6" fillId="0" borderId="2" xfId="0" applyFont="1" applyBorder="1">
      <alignment vertical="top"/>
    </xf>
    <xf numFmtId="167" fontId="5" fillId="0" borderId="2" xfId="0" applyFont="1" applyBorder="1">
      <alignment vertical="top"/>
    </xf>
    <xf numFmtId="167" fontId="2" fillId="0" borderId="2" xfId="0" applyFont="1" applyBorder="1" applyAlignment="1">
      <alignment horizontal="right" vertical="top"/>
    </xf>
    <xf numFmtId="167" fontId="2" fillId="0" borderId="2" xfId="0" applyFont="1" applyBorder="1">
      <alignment vertical="top"/>
    </xf>
    <xf numFmtId="167" fontId="18" fillId="0" borderId="3" xfId="0" applyFont="1" applyBorder="1">
      <alignment vertical="top"/>
    </xf>
    <xf numFmtId="167" fontId="19" fillId="0" borderId="3" xfId="0" applyFont="1" applyBorder="1">
      <alignment vertical="top"/>
    </xf>
    <xf numFmtId="167" fontId="20" fillId="0" borderId="3" xfId="0" applyFont="1" applyBorder="1" applyAlignment="1">
      <alignment horizontal="right" vertical="top"/>
    </xf>
    <xf numFmtId="167" fontId="27" fillId="0" borderId="0" xfId="0" applyFont="1" applyFill="1" applyAlignment="1">
      <alignment horizontal="right" vertical="top"/>
    </xf>
    <xf numFmtId="168" fontId="16" fillId="0" borderId="0" xfId="0" applyNumberFormat="1" applyFont="1" applyFill="1">
      <alignment vertical="top"/>
    </xf>
    <xf numFmtId="169" fontId="16" fillId="0" borderId="0" xfId="10" applyFont="1" applyFill="1">
      <alignment vertical="top"/>
    </xf>
    <xf numFmtId="167" fontId="16" fillId="0" borderId="0" xfId="0" applyFont="1" applyFill="1" applyBorder="1">
      <alignment vertical="top"/>
    </xf>
    <xf numFmtId="167" fontId="2" fillId="0" borderId="0" xfId="0" applyFont="1" applyBorder="1" applyAlignment="1">
      <alignment horizontal="right" vertical="top"/>
    </xf>
    <xf numFmtId="167" fontId="18" fillId="0" borderId="0" xfId="0" applyFont="1" applyBorder="1">
      <alignment vertical="top"/>
    </xf>
    <xf numFmtId="167" fontId="19" fillId="0" borderId="0" xfId="0" applyFont="1" applyBorder="1">
      <alignment vertical="top"/>
    </xf>
    <xf numFmtId="167" fontId="20" fillId="0" borderId="0" xfId="0" applyFont="1" applyBorder="1" applyAlignment="1">
      <alignment horizontal="right" vertical="top"/>
    </xf>
    <xf numFmtId="167" fontId="2" fillId="5" borderId="0" xfId="1" applyFont="1" applyFill="1" applyBorder="1">
      <alignment vertical="top"/>
    </xf>
    <xf numFmtId="167" fontId="2" fillId="0" borderId="2" xfId="0" applyFont="1" applyFill="1" applyBorder="1">
      <alignment vertical="top"/>
    </xf>
    <xf numFmtId="169" fontId="12" fillId="0" borderId="0" xfId="1" applyNumberFormat="1" applyFont="1">
      <alignment vertical="top"/>
    </xf>
    <xf numFmtId="167" fontId="45" fillId="0" borderId="0" xfId="0" applyFont="1" applyFill="1" applyBorder="1">
      <alignment vertical="top"/>
    </xf>
    <xf numFmtId="167" fontId="46" fillId="0" borderId="0" xfId="0" applyFont="1" applyFill="1" applyBorder="1">
      <alignment vertical="top"/>
    </xf>
    <xf numFmtId="167" fontId="12" fillId="0" borderId="0" xfId="0" applyFont="1" applyFill="1" applyBorder="1">
      <alignment vertical="top"/>
    </xf>
    <xf numFmtId="167" fontId="12" fillId="0" borderId="4" xfId="0" applyFont="1" applyBorder="1">
      <alignment vertical="top"/>
    </xf>
    <xf numFmtId="167" fontId="12" fillId="0" borderId="4" xfId="0" applyFont="1" applyFill="1" applyBorder="1">
      <alignment vertical="top"/>
    </xf>
    <xf numFmtId="184" fontId="16" fillId="0" borderId="0" xfId="4" applyNumberFormat="1" applyFont="1">
      <alignment vertical="top"/>
    </xf>
    <xf numFmtId="184" fontId="2" fillId="0" borderId="0" xfId="0" applyNumberFormat="1" applyFont="1">
      <alignment vertical="top"/>
    </xf>
    <xf numFmtId="170" fontId="2" fillId="0" borderId="0" xfId="0" applyNumberFormat="1" applyFont="1">
      <alignment vertical="top"/>
    </xf>
    <xf numFmtId="184" fontId="2" fillId="0" borderId="0" xfId="4" applyNumberFormat="1" applyFont="1">
      <alignment vertical="top"/>
    </xf>
    <xf numFmtId="169" fontId="16" fillId="0" borderId="0" xfId="4" applyNumberFormat="1" applyFont="1">
      <alignment vertical="top"/>
    </xf>
    <xf numFmtId="184" fontId="20" fillId="0" borderId="0" xfId="0" applyNumberFormat="1" applyFont="1">
      <alignment vertical="top"/>
    </xf>
    <xf numFmtId="184" fontId="27" fillId="0" borderId="0" xfId="10" applyNumberFormat="1" applyFont="1">
      <alignment vertical="top"/>
    </xf>
    <xf numFmtId="184" fontId="27" fillId="0" borderId="0" xfId="4" applyNumberFormat="1" applyFont="1" applyFill="1" applyBorder="1">
      <alignment vertical="top"/>
    </xf>
    <xf numFmtId="184" fontId="2" fillId="4" borderId="0" xfId="4" applyNumberFormat="1" applyFont="1" applyFill="1">
      <alignment vertical="top"/>
    </xf>
    <xf numFmtId="184" fontId="2" fillId="5" borderId="0" xfId="4" applyNumberFormat="1" applyFont="1" applyFill="1">
      <alignment vertical="top"/>
    </xf>
    <xf numFmtId="186" fontId="6" fillId="0" borderId="0" xfId="5" applyFont="1">
      <alignment vertical="top"/>
    </xf>
    <xf numFmtId="186" fontId="5" fillId="0" borderId="0" xfId="5" applyFont="1">
      <alignment vertical="top"/>
    </xf>
    <xf numFmtId="171" fontId="6" fillId="0" borderId="0" xfId="4" applyFont="1">
      <alignment vertical="top"/>
    </xf>
    <xf numFmtId="171" fontId="5" fillId="0" borderId="0" xfId="4" applyFont="1">
      <alignment vertical="top"/>
    </xf>
    <xf numFmtId="171" fontId="2" fillId="0" borderId="0" xfId="0" applyNumberFormat="1" applyFont="1">
      <alignment vertical="top"/>
    </xf>
    <xf numFmtId="167" fontId="2" fillId="8" borderId="5" xfId="0" applyFont="1" applyFill="1" applyBorder="1" applyAlignment="1">
      <alignment horizontal="right" vertical="top"/>
    </xf>
    <xf numFmtId="185" fontId="2" fillId="0" borderId="0" xfId="1" applyNumberFormat="1" applyFont="1" applyFill="1">
      <alignment vertical="top"/>
    </xf>
    <xf numFmtId="172" fontId="2" fillId="0" borderId="5" xfId="9" applyFont="1" applyFill="1" applyBorder="1">
      <alignment vertical="top"/>
    </xf>
    <xf numFmtId="171" fontId="16" fillId="0" borderId="0" xfId="1" applyNumberFormat="1" applyFont="1" applyBorder="1">
      <alignment vertical="top"/>
    </xf>
    <xf numFmtId="169" fontId="16" fillId="0" borderId="0" xfId="2" applyNumberFormat="1" applyFont="1" applyFill="1" applyBorder="1">
      <alignment vertical="top"/>
    </xf>
    <xf numFmtId="167" fontId="49" fillId="0" borderId="0" xfId="0" applyFont="1" applyFill="1" applyProtection="1">
      <alignment vertical="top"/>
    </xf>
    <xf numFmtId="167" fontId="48" fillId="0" borderId="0" xfId="0" applyFont="1">
      <alignment vertical="top"/>
    </xf>
    <xf numFmtId="167" fontId="0" fillId="5" borderId="0" xfId="0" applyFill="1" applyBorder="1">
      <alignment vertical="top"/>
    </xf>
    <xf numFmtId="167" fontId="48" fillId="0" borderId="0" xfId="0" applyFont="1" applyProtection="1">
      <alignment vertical="top"/>
    </xf>
    <xf numFmtId="167" fontId="2" fillId="0" borderId="5" xfId="0" applyFont="1" applyFill="1" applyBorder="1" applyProtection="1">
      <alignment vertical="top"/>
    </xf>
    <xf numFmtId="179" fontId="36" fillId="0" borderId="0" xfId="0" applyNumberFormat="1" applyFont="1" applyAlignment="1">
      <alignment horizontal="center" vertical="center"/>
    </xf>
    <xf numFmtId="167" fontId="2" fillId="6" borderId="5" xfId="0" applyFont="1" applyFill="1" applyBorder="1" applyProtection="1">
      <alignment vertical="top"/>
    </xf>
    <xf numFmtId="170" fontId="2" fillId="0" borderId="0" xfId="0" applyNumberFormat="1" applyFont="1" applyProtection="1">
      <alignment vertical="top"/>
    </xf>
    <xf numFmtId="186" fontId="2" fillId="0" borderId="5" xfId="5" applyFont="1" applyFill="1" applyBorder="1">
      <alignment vertical="top"/>
    </xf>
    <xf numFmtId="186" fontId="2" fillId="6" borderId="5" xfId="5" applyFont="1" applyFill="1" applyBorder="1">
      <alignment vertical="top"/>
    </xf>
    <xf numFmtId="170" fontId="27" fillId="0" borderId="0" xfId="0" applyNumberFormat="1" applyFont="1" applyProtection="1">
      <alignment vertical="top"/>
    </xf>
    <xf numFmtId="186" fontId="27" fillId="0" borderId="5" xfId="5" applyFont="1" applyFill="1" applyBorder="1">
      <alignment vertical="top"/>
    </xf>
    <xf numFmtId="167" fontId="2" fillId="0" borderId="0" xfId="0" applyFont="1" applyProtection="1">
      <alignment vertical="top"/>
    </xf>
    <xf numFmtId="167" fontId="27" fillId="0" borderId="0" xfId="0" applyFont="1" applyProtection="1">
      <alignment vertical="top"/>
    </xf>
    <xf numFmtId="167" fontId="48" fillId="6" borderId="5" xfId="0" applyFont="1" applyFill="1" applyBorder="1" applyProtection="1">
      <alignment vertical="top"/>
    </xf>
    <xf numFmtId="167" fontId="50" fillId="0" borderId="0" xfId="0" applyFont="1">
      <alignment vertical="top"/>
    </xf>
    <xf numFmtId="167" fontId="51" fillId="0" borderId="0" xfId="0" applyFont="1">
      <alignment vertical="top"/>
    </xf>
    <xf numFmtId="167" fontId="51" fillId="0" borderId="0" xfId="0" applyFont="1" applyFill="1">
      <alignment vertical="top"/>
    </xf>
    <xf numFmtId="167" fontId="52" fillId="0" borderId="0" xfId="0" applyFont="1" applyFill="1">
      <alignment vertical="top"/>
    </xf>
    <xf numFmtId="167" fontId="5" fillId="0" borderId="0" xfId="0" applyFont="1" applyFill="1" applyProtection="1">
      <alignment vertical="top"/>
    </xf>
    <xf numFmtId="167" fontId="20" fillId="0" borderId="0" xfId="0" applyFont="1" applyProtection="1">
      <alignment vertical="top"/>
    </xf>
    <xf numFmtId="167" fontId="52" fillId="0" borderId="0" xfId="0" applyFont="1">
      <alignment vertical="top"/>
    </xf>
    <xf numFmtId="167" fontId="6" fillId="0" borderId="0" xfId="0" applyFont="1" applyFill="1" applyProtection="1">
      <alignment vertical="top"/>
    </xf>
    <xf numFmtId="167" fontId="27" fillId="0" borderId="4" xfId="0" applyFont="1" applyBorder="1" applyProtection="1">
      <alignment vertical="top"/>
    </xf>
    <xf numFmtId="167" fontId="53" fillId="0" borderId="4" xfId="0" applyFont="1" applyBorder="1">
      <alignment vertical="top"/>
    </xf>
    <xf numFmtId="167" fontId="53" fillId="0" borderId="0" xfId="0" applyFont="1" applyFill="1">
      <alignment vertical="top"/>
    </xf>
    <xf numFmtId="167" fontId="35" fillId="0" borderId="0" xfId="0" applyFont="1" applyProtection="1">
      <alignment vertical="top"/>
    </xf>
    <xf numFmtId="167" fontId="16" fillId="0" borderId="0" xfId="0" applyFont="1" applyProtection="1">
      <alignment vertical="top"/>
    </xf>
    <xf numFmtId="170" fontId="16" fillId="0" borderId="0" xfId="0" applyNumberFormat="1" applyFont="1" applyProtection="1">
      <alignment vertical="top"/>
    </xf>
    <xf numFmtId="167" fontId="48" fillId="0" borderId="3" xfId="0" applyFont="1" applyBorder="1">
      <alignment vertical="top"/>
    </xf>
    <xf numFmtId="167" fontId="27" fillId="0" borderId="3" xfId="0" applyFont="1" applyBorder="1" applyProtection="1">
      <alignment vertical="top"/>
    </xf>
    <xf numFmtId="167" fontId="53" fillId="5" borderId="3" xfId="0" applyFont="1" applyFill="1" applyBorder="1">
      <alignment vertical="top"/>
    </xf>
    <xf numFmtId="167" fontId="53" fillId="0" borderId="3" xfId="0" applyFont="1" applyBorder="1">
      <alignment vertical="top"/>
    </xf>
    <xf numFmtId="167" fontId="53" fillId="0" borderId="3" xfId="0" applyFont="1" applyFill="1" applyBorder="1">
      <alignment vertical="top"/>
    </xf>
    <xf numFmtId="167" fontId="48" fillId="0" borderId="0" xfId="0" applyFont="1" applyBorder="1">
      <alignment vertical="top"/>
    </xf>
    <xf numFmtId="167" fontId="2" fillId="0" borderId="0" xfId="0" applyFont="1" applyFill="1" applyBorder="1" applyAlignment="1" applyProtection="1">
      <alignment horizontal="right" vertical="top"/>
    </xf>
    <xf numFmtId="167" fontId="2" fillId="0" borderId="0" xfId="0" applyFont="1" applyBorder="1" applyProtection="1">
      <alignment vertical="top"/>
    </xf>
    <xf numFmtId="167" fontId="48" fillId="0" borderId="2" xfId="0" applyFont="1" applyBorder="1">
      <alignment vertical="top"/>
    </xf>
    <xf numFmtId="167" fontId="2" fillId="0" borderId="2" xfId="0" applyFont="1" applyBorder="1" applyProtection="1">
      <alignment vertical="top"/>
    </xf>
    <xf numFmtId="167" fontId="0" fillId="0" borderId="2" xfId="0" applyFill="1" applyBorder="1">
      <alignment vertical="top"/>
    </xf>
    <xf numFmtId="167" fontId="2" fillId="0" borderId="0" xfId="0" applyFont="1" applyFill="1" applyProtection="1">
      <alignment vertical="top"/>
    </xf>
    <xf numFmtId="167" fontId="48" fillId="0" borderId="0" xfId="0" applyFont="1" applyFill="1">
      <alignment vertical="top"/>
    </xf>
    <xf numFmtId="167" fontId="16" fillId="0" borderId="0" xfId="0" applyFont="1" applyFill="1" applyProtection="1">
      <alignment vertical="top"/>
    </xf>
    <xf numFmtId="167" fontId="20" fillId="0" borderId="3" xfId="0" applyFont="1" applyBorder="1" applyProtection="1">
      <alignment vertical="top"/>
    </xf>
    <xf numFmtId="167" fontId="51" fillId="5" borderId="3" xfId="0" applyFont="1" applyFill="1" applyBorder="1">
      <alignment vertical="top"/>
    </xf>
    <xf numFmtId="167" fontId="51" fillId="0" borderId="3" xfId="0" applyFont="1" applyBorder="1">
      <alignment vertical="top"/>
    </xf>
    <xf numFmtId="167" fontId="51" fillId="0" borderId="3" xfId="0" applyFont="1" applyFill="1" applyBorder="1">
      <alignment vertical="top"/>
    </xf>
    <xf numFmtId="167" fontId="2" fillId="5" borderId="0" xfId="0" applyFont="1" applyFill="1" applyProtection="1">
      <alignment vertical="top"/>
    </xf>
    <xf numFmtId="167" fontId="20" fillId="0" borderId="0" xfId="0" applyFont="1" applyFill="1" applyProtection="1">
      <alignment vertical="top"/>
    </xf>
    <xf numFmtId="173" fontId="19" fillId="0" borderId="0" xfId="2" applyFont="1" applyFill="1" applyBorder="1">
      <alignment vertical="top"/>
    </xf>
    <xf numFmtId="173" fontId="20" fillId="0" borderId="0" xfId="2" applyFont="1" applyFill="1" applyBorder="1">
      <alignment vertical="top"/>
    </xf>
    <xf numFmtId="173" fontId="20" fillId="0" borderId="0" xfId="2" applyFont="1">
      <alignment vertical="top"/>
    </xf>
    <xf numFmtId="173" fontId="20" fillId="0" borderId="0" xfId="2" applyFont="1" applyFill="1">
      <alignment vertical="top"/>
    </xf>
    <xf numFmtId="173" fontId="16" fillId="0" borderId="0" xfId="3" applyNumberFormat="1" applyFont="1" applyFill="1">
      <alignment vertical="top"/>
    </xf>
    <xf numFmtId="167" fontId="0" fillId="0" borderId="4" xfId="0" applyBorder="1">
      <alignment vertical="top"/>
    </xf>
    <xf numFmtId="167" fontId="27" fillId="7" borderId="5" xfId="0" applyFont="1" applyFill="1" applyBorder="1">
      <alignment vertical="top"/>
    </xf>
    <xf numFmtId="169" fontId="2" fillId="0" borderId="0" xfId="1" applyNumberFormat="1" applyFont="1" applyBorder="1">
      <alignment vertical="top"/>
    </xf>
    <xf numFmtId="169" fontId="20" fillId="0" borderId="4" xfId="1" applyNumberFormat="1" applyFont="1" applyBorder="1">
      <alignment vertical="top"/>
    </xf>
    <xf numFmtId="169" fontId="20" fillId="0" borderId="0" xfId="1" applyNumberFormat="1" applyFont="1">
      <alignment vertical="top"/>
    </xf>
    <xf numFmtId="167" fontId="2" fillId="0" borderId="0" xfId="0" applyFont="1" applyFill="1" applyBorder="1" applyProtection="1">
      <alignment vertical="top"/>
    </xf>
    <xf numFmtId="167" fontId="6" fillId="0" borderId="0" xfId="0" applyFont="1" applyFill="1" applyBorder="1" applyProtection="1">
      <alignment vertical="top"/>
    </xf>
    <xf numFmtId="167" fontId="5" fillId="0" borderId="0" xfId="0" applyFont="1" applyFill="1" applyBorder="1" applyProtection="1">
      <alignment vertical="top"/>
    </xf>
    <xf numFmtId="167" fontId="48" fillId="0" borderId="0" xfId="0" applyFont="1" applyFill="1" applyBorder="1">
      <alignment vertical="top"/>
    </xf>
    <xf numFmtId="172" fontId="27" fillId="6" borderId="8" xfId="9" applyFont="1" applyFill="1" applyBorder="1">
      <alignment vertical="top"/>
    </xf>
    <xf numFmtId="170" fontId="0" fillId="6" borderId="6" xfId="1" applyNumberFormat="1" applyFont="1" applyFill="1" applyBorder="1">
      <alignment vertical="top"/>
    </xf>
    <xf numFmtId="167" fontId="27" fillId="3" borderId="0" xfId="1" applyFont="1" applyFill="1">
      <alignment vertical="top"/>
    </xf>
    <xf numFmtId="167" fontId="18" fillId="0" borderId="2" xfId="1" applyFont="1" applyFill="1" applyBorder="1">
      <alignment vertical="top"/>
    </xf>
    <xf numFmtId="167" fontId="19" fillId="0" borderId="2" xfId="1" applyFont="1" applyFill="1" applyBorder="1">
      <alignment vertical="top"/>
    </xf>
    <xf numFmtId="167" fontId="20" fillId="0" borderId="2" xfId="1" applyFont="1" applyFill="1" applyBorder="1" applyAlignment="1">
      <alignment horizontal="right" vertical="top"/>
    </xf>
    <xf numFmtId="167" fontId="20" fillId="0" borderId="2" xfId="1" applyFont="1" applyBorder="1">
      <alignment vertical="top"/>
    </xf>
    <xf numFmtId="167" fontId="20" fillId="0" borderId="2" xfId="1" applyFont="1" applyFill="1" applyBorder="1">
      <alignment vertical="top"/>
    </xf>
    <xf numFmtId="167" fontId="20" fillId="0" borderId="2" xfId="0" applyFont="1" applyBorder="1">
      <alignment vertical="top"/>
    </xf>
    <xf numFmtId="167" fontId="16" fillId="0" borderId="0" xfId="0" applyFont="1" applyFill="1" applyBorder="1" applyProtection="1">
      <alignment vertical="top"/>
    </xf>
    <xf numFmtId="167" fontId="2" fillId="0" borderId="0" xfId="14" applyFont="1" applyFill="1" applyBorder="1">
      <alignment vertical="top"/>
    </xf>
    <xf numFmtId="169" fontId="2" fillId="0" borderId="0" xfId="14" applyNumberFormat="1" applyFont="1" applyFill="1">
      <alignment vertical="top"/>
    </xf>
    <xf numFmtId="167" fontId="25" fillId="0" borderId="0" xfId="14" applyFont="1" applyFill="1" applyBorder="1">
      <alignment vertical="top"/>
    </xf>
    <xf numFmtId="167" fontId="26" fillId="0" borderId="0" xfId="14" applyFont="1" applyFill="1" applyBorder="1">
      <alignment vertical="top"/>
    </xf>
    <xf numFmtId="167" fontId="27" fillId="0" borderId="0" xfId="14" applyFont="1" applyFill="1" applyBorder="1" applyAlignment="1">
      <alignment horizontal="right" vertical="top"/>
    </xf>
    <xf numFmtId="167" fontId="27" fillId="0" borderId="0" xfId="14" applyFont="1" applyFill="1">
      <alignment vertical="top"/>
    </xf>
    <xf numFmtId="167" fontId="27" fillId="0" borderId="0" xfId="14" applyFont="1" applyFill="1" applyBorder="1">
      <alignment vertical="top"/>
    </xf>
    <xf numFmtId="167" fontId="2" fillId="0" borderId="2" xfId="14" applyFont="1" applyBorder="1">
      <alignment vertical="top"/>
    </xf>
    <xf numFmtId="167" fontId="2" fillId="0" borderId="2" xfId="14" applyFont="1" applyFill="1" applyBorder="1">
      <alignment vertical="top"/>
    </xf>
    <xf numFmtId="167" fontId="2" fillId="0" borderId="3" xfId="14" applyFont="1" applyBorder="1">
      <alignment vertical="top"/>
    </xf>
    <xf numFmtId="167" fontId="2" fillId="0" borderId="3" xfId="14" applyFont="1" applyFill="1" applyBorder="1">
      <alignment vertical="top"/>
    </xf>
    <xf numFmtId="167" fontId="20" fillId="0" borderId="0" xfId="14" applyFont="1" applyFill="1" applyBorder="1">
      <alignment vertical="top"/>
    </xf>
    <xf numFmtId="167" fontId="35" fillId="0" borderId="0" xfId="1" applyFont="1" applyFill="1" applyBorder="1" applyAlignment="1">
      <alignment horizontal="right" vertical="top"/>
    </xf>
    <xf numFmtId="167" fontId="16" fillId="0" borderId="0" xfId="14" applyFont="1" applyFill="1" applyBorder="1">
      <alignment vertical="top"/>
    </xf>
    <xf numFmtId="183" fontId="27" fillId="0" borderId="0" xfId="5" applyNumberFormat="1" applyFont="1">
      <alignment vertical="top"/>
    </xf>
    <xf numFmtId="4" fontId="20" fillId="0" borderId="0" xfId="1" applyNumberFormat="1" applyFont="1">
      <alignment vertical="top"/>
    </xf>
    <xf numFmtId="171" fontId="20" fillId="0" borderId="0" xfId="4" applyFont="1" applyFill="1">
      <alignment vertical="top"/>
    </xf>
    <xf numFmtId="167" fontId="20" fillId="8" borderId="0" xfId="0" applyFont="1" applyFill="1" applyBorder="1" applyAlignment="1">
      <alignment horizontal="right" vertical="top"/>
    </xf>
    <xf numFmtId="167" fontId="16" fillId="0" borderId="0" xfId="5" applyNumberFormat="1" applyFont="1" applyFill="1" applyBorder="1">
      <alignment vertical="top"/>
    </xf>
    <xf numFmtId="170" fontId="2" fillId="0" borderId="0" xfId="0" applyNumberFormat="1" applyFont="1" applyFill="1" applyBorder="1">
      <alignment vertical="top"/>
    </xf>
    <xf numFmtId="170" fontId="0" fillId="0" borderId="0" xfId="14" applyNumberFormat="1" applyFont="1">
      <alignment vertical="top"/>
    </xf>
    <xf numFmtId="170" fontId="0" fillId="6" borderId="5" xfId="14" applyNumberFormat="1" applyFont="1" applyFill="1" applyBorder="1">
      <alignment vertical="top"/>
    </xf>
    <xf numFmtId="170" fontId="2" fillId="5" borderId="0" xfId="0" applyNumberFormat="1" applyFont="1" applyFill="1">
      <alignment vertical="top"/>
    </xf>
    <xf numFmtId="170" fontId="2" fillId="6" borderId="5" xfId="9" applyNumberFormat="1" applyFont="1" applyFill="1" applyBorder="1">
      <alignment vertical="top"/>
    </xf>
    <xf numFmtId="167" fontId="2" fillId="5" borderId="0" xfId="14" applyFont="1" applyFill="1">
      <alignment vertical="top"/>
    </xf>
    <xf numFmtId="167" fontId="5" fillId="0" borderId="0" xfId="14" applyFont="1" applyFill="1">
      <alignment vertical="top"/>
    </xf>
    <xf numFmtId="170" fontId="4" fillId="6" borderId="0" xfId="9" applyNumberFormat="1" applyFont="1" applyFill="1" applyBorder="1">
      <alignment vertical="top"/>
    </xf>
    <xf numFmtId="170" fontId="0" fillId="9" borderId="0" xfId="1" applyNumberFormat="1" applyFont="1" applyFill="1" applyBorder="1">
      <alignment vertical="top"/>
    </xf>
    <xf numFmtId="186" fontId="20" fillId="6" borderId="5" xfId="5" applyFont="1" applyFill="1" applyBorder="1" applyProtection="1">
      <alignment vertical="top"/>
    </xf>
    <xf numFmtId="14" fontId="2" fillId="0" borderId="0" xfId="14" applyNumberFormat="1" applyFont="1">
      <alignment vertical="top"/>
    </xf>
    <xf numFmtId="187" fontId="27" fillId="6" borderId="5" xfId="5" applyNumberFormat="1" applyFont="1" applyFill="1" applyBorder="1">
      <alignment vertical="top"/>
    </xf>
    <xf numFmtId="167" fontId="0" fillId="9" borderId="0" xfId="0" applyFill="1">
      <alignment vertical="top"/>
    </xf>
    <xf numFmtId="167" fontId="6" fillId="9" borderId="0" xfId="1" applyFont="1" applyFill="1" applyBorder="1">
      <alignment vertical="top"/>
    </xf>
    <xf numFmtId="167" fontId="5" fillId="9" borderId="0" xfId="1" applyFont="1" applyFill="1" applyBorder="1">
      <alignment vertical="top"/>
    </xf>
    <xf numFmtId="167" fontId="2" fillId="9" borderId="0" xfId="1" applyFont="1" applyFill="1" applyBorder="1" applyAlignment="1">
      <alignment horizontal="right" vertical="top"/>
    </xf>
    <xf numFmtId="167" fontId="2" fillId="9" borderId="0" xfId="1" applyFont="1" applyFill="1">
      <alignment vertical="top"/>
    </xf>
    <xf numFmtId="167" fontId="25" fillId="9" borderId="0" xfId="1" applyFont="1" applyFill="1" applyBorder="1">
      <alignment vertical="top"/>
    </xf>
    <xf numFmtId="167" fontId="26" fillId="9" borderId="0" xfId="1" applyFont="1" applyFill="1" applyBorder="1">
      <alignment vertical="top"/>
    </xf>
    <xf numFmtId="167" fontId="27" fillId="9" borderId="0" xfId="1" applyFont="1" applyFill="1" applyBorder="1" applyAlignment="1">
      <alignment horizontal="right" vertical="top"/>
    </xf>
    <xf numFmtId="167" fontId="16" fillId="9" borderId="0" xfId="1" applyFont="1" applyFill="1" applyBorder="1">
      <alignment vertical="top"/>
    </xf>
    <xf numFmtId="167" fontId="27" fillId="9" borderId="0" xfId="1" applyFont="1" applyFill="1" applyBorder="1">
      <alignment vertical="top"/>
    </xf>
    <xf numFmtId="167" fontId="27" fillId="9" borderId="0" xfId="1" applyFont="1" applyFill="1">
      <alignment vertical="top"/>
    </xf>
    <xf numFmtId="167" fontId="27" fillId="9" borderId="0" xfId="0" applyFont="1" applyFill="1">
      <alignment vertical="top"/>
    </xf>
    <xf numFmtId="169" fontId="16" fillId="9" borderId="0" xfId="1" applyNumberFormat="1" applyFont="1" applyFill="1">
      <alignment vertical="top"/>
    </xf>
    <xf numFmtId="167" fontId="18" fillId="9" borderId="0" xfId="1" applyFont="1" applyFill="1" applyBorder="1">
      <alignment vertical="top"/>
    </xf>
    <xf numFmtId="167" fontId="19" fillId="9" borderId="0" xfId="1" applyFont="1" applyFill="1" applyBorder="1">
      <alignment vertical="top"/>
    </xf>
    <xf numFmtId="167" fontId="20" fillId="9" borderId="0" xfId="1" applyFont="1" applyFill="1" applyBorder="1" applyAlignment="1">
      <alignment horizontal="right" vertical="top"/>
    </xf>
    <xf numFmtId="167" fontId="20" fillId="9" borderId="0" xfId="1" applyFont="1" applyFill="1">
      <alignment vertical="top"/>
    </xf>
    <xf numFmtId="167" fontId="20" fillId="9" borderId="0" xfId="0" applyFont="1" applyFill="1">
      <alignment vertical="top"/>
    </xf>
    <xf numFmtId="167" fontId="6" fillId="9" borderId="0" xfId="1" applyFont="1" applyFill="1">
      <alignment vertical="top"/>
    </xf>
    <xf numFmtId="167" fontId="5" fillId="9" borderId="0" xfId="1" applyFont="1" applyFill="1">
      <alignment vertical="top"/>
    </xf>
    <xf numFmtId="167" fontId="2" fillId="9" borderId="0" xfId="1" applyFont="1" applyFill="1" applyAlignment="1">
      <alignment horizontal="right" vertical="top"/>
    </xf>
    <xf numFmtId="167" fontId="2" fillId="9" borderId="5" xfId="0" applyFont="1" applyFill="1" applyBorder="1">
      <alignment vertical="top"/>
    </xf>
    <xf numFmtId="167" fontId="0" fillId="9" borderId="0" xfId="1" applyFont="1" applyFill="1">
      <alignment vertical="top"/>
    </xf>
    <xf numFmtId="167" fontId="36" fillId="9" borderId="0" xfId="9" applyNumberFormat="1" applyFont="1" applyFill="1" applyAlignment="1">
      <alignment horizontal="center" vertical="top"/>
    </xf>
    <xf numFmtId="167" fontId="30" fillId="9" borderId="0" xfId="0" applyFont="1" applyFill="1">
      <alignment vertical="top"/>
    </xf>
    <xf numFmtId="167" fontId="0" fillId="9" borderId="5" xfId="1" applyFont="1" applyFill="1" applyBorder="1">
      <alignment vertical="top"/>
    </xf>
    <xf numFmtId="167" fontId="4" fillId="9" borderId="0" xfId="0" applyFont="1" applyFill="1">
      <alignment vertical="top"/>
    </xf>
    <xf numFmtId="167" fontId="4" fillId="9" borderId="5" xfId="9" applyNumberFormat="1" applyFont="1" applyFill="1" applyBorder="1">
      <alignment vertical="top"/>
    </xf>
  </cellXfs>
  <cellStyles count="16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49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3</xdr:row>
          <xdr:rowOff>146050</xdr:rowOff>
        </xdr:from>
        <xdr:to>
          <xdr:col>7</xdr:col>
          <xdr:colOff>1308100</xdr:colOff>
          <xdr:row>5</xdr:row>
          <xdr:rowOff>114300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0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641350</xdr:colOff>
          <xdr:row>1</xdr:row>
          <xdr:rowOff>146050</xdr:rowOff>
        </xdr:from>
        <xdr:to>
          <xdr:col>4</xdr:col>
          <xdr:colOff>2108200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41d44d60ec68f63/Documents/Valuation%20Models%20(PE%20-%20MnA)/CPFM/CPFM_(Case%20Study%201.1%20%20-%20Chris%20Daplet).xlsm" TargetMode="External"/><Relationship Id="rId1" Type="http://schemas.openxmlformats.org/officeDocument/2006/relationships/externalLinkPath" Target="CPFM_(Case%20Study%201.1%20%20-%20Chris%20Daple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C"/>
      <sheetName val="InpS"/>
      <sheetName val="InpS -m"/>
      <sheetName val="ConTime"/>
      <sheetName val="ConCost"/>
      <sheetName val="ConFin"/>
      <sheetName val="S&amp;U"/>
      <sheetName val="Time"/>
      <sheetName val="Esc"/>
      <sheetName val="Ops"/>
      <sheetName val="Acct"/>
      <sheetName val="Debt"/>
      <sheetName val="Solve"/>
      <sheetName val="Chart1"/>
      <sheetName val="DSRA"/>
      <sheetName val="Equity"/>
      <sheetName val="Tax"/>
      <sheetName val="Metrics"/>
      <sheetName val="FS Qtr"/>
      <sheetName val="FS Ann"/>
      <sheetName val="Output"/>
      <sheetName val="Check"/>
      <sheetName val="Tmp"/>
    </sheetNames>
    <sheetDataSet>
      <sheetData sheetId="0">
        <row r="18">
          <cell r="F18">
            <v>44286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H232"/>
  <sheetViews>
    <sheetView showGridLines="0" tabSelected="1" defaultGridColor="0" colorId="22" zoomScale="51" zoomScaleNormal="70" workbookViewId="0">
      <pane xSplit="10" ySplit="9" topLeftCell="K144" activePane="bottomRight" state="frozen"/>
      <selection pane="topRight" activeCell="K1" sqref="K1"/>
      <selection pane="bottomLeft" activeCell="A10" sqref="A10"/>
      <selection pane="bottomRight" activeCell="G204" sqref="G204"/>
    </sheetView>
  </sheetViews>
  <sheetFormatPr defaultColWidth="0" defaultRowHeight="13" x14ac:dyDescent="0.25"/>
  <cols>
    <col min="1" max="2" width="1.453125" style="1" customWidth="1"/>
    <col min="3" max="3" width="1.453125" style="19" customWidth="1"/>
    <col min="4" max="4" width="1.453125" style="20" customWidth="1"/>
    <col min="5" max="5" width="47.1796875" style="12" customWidth="1"/>
    <col min="6" max="6" width="12.54296875" style="12" customWidth="1"/>
    <col min="7" max="7" width="11.54296875" style="12" customWidth="1"/>
    <col min="8" max="8" width="22.54296875" style="12" customWidth="1"/>
    <col min="9" max="9" width="5" style="382" customWidth="1"/>
    <col min="10" max="10" width="0.453125" style="153" customWidth="1"/>
    <col min="11" max="13" width="12.54296875" style="12" customWidth="1"/>
    <col min="14" max="14" width="0.453125" style="153" customWidth="1"/>
    <col min="15" max="26" width="12.54296875" style="12" customWidth="1"/>
    <col min="27" max="27" width="0.453125" style="153" customWidth="1"/>
    <col min="28" max="29" width="12.54296875" hidden="1" customWidth="1"/>
    <col min="30" max="16384" width="9" hidden="1"/>
  </cols>
  <sheetData>
    <row r="1" spans="1:27" ht="25" x14ac:dyDescent="0.25">
      <c r="A1" s="24" t="str">
        <f ca="1" xml:space="preserve"> RIGHT(CELL("filename", A1), LEN(CELL("filename", A1)) - SEARCH("]", CELL("filename", A1))) &amp; " - " &amp; $F$3</f>
        <v>InpC - Base case 1</v>
      </c>
      <c r="K1" s="38"/>
      <c r="L1" s="38"/>
      <c r="M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7" ht="39.75" customHeight="1" x14ac:dyDescent="0.25">
      <c r="A2" s="280"/>
      <c r="B2" s="280"/>
      <c r="C2" s="281"/>
      <c r="D2" s="282"/>
      <c r="E2" s="283"/>
      <c r="F2" s="283"/>
      <c r="G2" s="283"/>
      <c r="H2" s="283"/>
      <c r="I2" s="383"/>
      <c r="J2" s="284"/>
      <c r="K2" s="165" t="str">
        <f xml:space="preserve"> IF(K4 = $F4, "q", "")</f>
        <v>q</v>
      </c>
      <c r="L2" s="165" t="str">
        <f xml:space="preserve"> IF(L4 = $F4, "q", "")</f>
        <v/>
      </c>
      <c r="M2" s="165" t="str">
        <f xml:space="preserve"> IF(M4 = $F4, "q", "")</f>
        <v/>
      </c>
      <c r="N2" s="284"/>
      <c r="O2" s="165" t="str">
        <f xml:space="preserve"> IF(O4 = $F4, "q", "")</f>
        <v/>
      </c>
      <c r="P2" s="165" t="str">
        <f xml:space="preserve"> IF(P4 = $F4, "q", "")</f>
        <v/>
      </c>
      <c r="Q2" s="165" t="str">
        <f xml:space="preserve"> IF(Q4 = $F4, "q", "")</f>
        <v/>
      </c>
      <c r="R2" s="165"/>
      <c r="S2" s="165"/>
      <c r="T2" s="165"/>
      <c r="U2" s="165"/>
      <c r="V2" s="165"/>
      <c r="W2" s="165"/>
      <c r="X2" s="165"/>
      <c r="Y2" s="165"/>
      <c r="Z2" s="165" t="str">
        <f xml:space="preserve"> IF(Z4 = $F4, "q", "")</f>
        <v/>
      </c>
      <c r="AA2" s="284"/>
    </row>
    <row r="3" spans="1:27" ht="30.75" customHeight="1" x14ac:dyDescent="0.25">
      <c r="A3" s="23"/>
      <c r="B3" s="23"/>
      <c r="C3" s="217"/>
      <c r="D3" s="218"/>
      <c r="E3" s="22"/>
      <c r="F3" s="259" t="str">
        <f>INDEX(J3:AA3,MATCH(F4,J4:AA4))</f>
        <v>Base case 1</v>
      </c>
      <c r="G3" s="5"/>
      <c r="H3" s="22"/>
      <c r="I3" s="384"/>
      <c r="J3" s="219"/>
      <c r="K3" s="220" t="s">
        <v>83</v>
      </c>
      <c r="L3" s="220" t="s">
        <v>578</v>
      </c>
      <c r="M3" s="220" t="s">
        <v>137</v>
      </c>
      <c r="N3" s="219"/>
      <c r="O3" s="220" t="s">
        <v>138</v>
      </c>
      <c r="P3" s="220" t="s">
        <v>139</v>
      </c>
      <c r="Q3" s="220" t="s">
        <v>140</v>
      </c>
      <c r="R3" s="220" t="s">
        <v>141</v>
      </c>
      <c r="S3" s="220" t="s">
        <v>681</v>
      </c>
      <c r="T3" s="220" t="s">
        <v>682</v>
      </c>
      <c r="U3" s="220" t="s">
        <v>683</v>
      </c>
      <c r="V3" s="220" t="s">
        <v>684</v>
      </c>
      <c r="W3" s="220" t="s">
        <v>685</v>
      </c>
      <c r="X3" s="220" t="s">
        <v>686</v>
      </c>
      <c r="Y3" s="220" t="s">
        <v>687</v>
      </c>
      <c r="Z3" s="220" t="s">
        <v>688</v>
      </c>
      <c r="AA3" s="219"/>
    </row>
    <row r="4" spans="1:27" ht="13.4" customHeight="1" x14ac:dyDescent="0.25">
      <c r="E4" s="17" t="s">
        <v>82</v>
      </c>
      <c r="F4" s="260">
        <v>1</v>
      </c>
      <c r="G4" s="17"/>
      <c r="H4" s="17"/>
      <c r="I4" s="385">
        <f xml:space="preserve"> MATCH(F4, $J$4:$AA$4)</f>
        <v>2</v>
      </c>
      <c r="J4" s="154"/>
      <c r="K4" s="317">
        <v>1</v>
      </c>
      <c r="L4" s="317">
        <v>2</v>
      </c>
      <c r="M4" s="317">
        <v>3</v>
      </c>
      <c r="N4" s="154"/>
      <c r="O4" s="158">
        <v>4</v>
      </c>
      <c r="P4" s="158">
        <v>5</v>
      </c>
      <c r="Q4" s="158">
        <v>6</v>
      </c>
      <c r="R4" s="158">
        <v>7</v>
      </c>
      <c r="S4" s="158">
        <v>8</v>
      </c>
      <c r="T4" s="158">
        <v>9</v>
      </c>
      <c r="U4" s="158">
        <v>10</v>
      </c>
      <c r="V4" s="158">
        <v>11</v>
      </c>
      <c r="W4" s="158">
        <v>12</v>
      </c>
      <c r="X4" s="158">
        <v>13</v>
      </c>
      <c r="Y4" s="158">
        <v>14</v>
      </c>
      <c r="Z4" s="158">
        <v>15</v>
      </c>
      <c r="AA4" s="154"/>
    </row>
    <row r="5" spans="1:27" x14ac:dyDescent="0.25">
      <c r="E5" s="2" t="s">
        <v>99</v>
      </c>
      <c r="F5" s="164">
        <v>1</v>
      </c>
      <c r="G5" s="2"/>
      <c r="H5" s="2"/>
      <c r="I5" s="385">
        <f xml:space="preserve"> MATCH(F5, $J$4:$AA$4)</f>
        <v>2</v>
      </c>
      <c r="J5" s="155"/>
      <c r="K5" s="2"/>
      <c r="L5" s="2"/>
      <c r="M5" s="2"/>
      <c r="N5" s="15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155"/>
    </row>
    <row r="6" spans="1:27" x14ac:dyDescent="0.25">
      <c r="E6" s="2" t="s">
        <v>84</v>
      </c>
      <c r="F6" s="266">
        <f>INDEX(J6:AA6,MATCH(F4,J4:AA4,0))</f>
        <v>1</v>
      </c>
      <c r="H6" s="2"/>
      <c r="I6" s="385">
        <f xml:space="preserve"> MATCH(F6, $J$4:$AA$4)</f>
        <v>2</v>
      </c>
      <c r="J6" s="155"/>
      <c r="K6" s="163">
        <v>1</v>
      </c>
      <c r="L6" s="163">
        <v>2</v>
      </c>
      <c r="M6" s="163">
        <v>3</v>
      </c>
      <c r="N6" s="155"/>
      <c r="O6" s="163">
        <v>1</v>
      </c>
      <c r="P6" s="163">
        <v>1</v>
      </c>
      <c r="Q6" s="163">
        <v>1</v>
      </c>
      <c r="R6" s="163">
        <v>1</v>
      </c>
      <c r="S6" s="163">
        <v>1</v>
      </c>
      <c r="T6" s="163">
        <v>1</v>
      </c>
      <c r="U6" s="163">
        <v>1</v>
      </c>
      <c r="V6" s="163">
        <v>1</v>
      </c>
      <c r="W6" s="163">
        <v>1</v>
      </c>
      <c r="X6" s="163">
        <v>1</v>
      </c>
      <c r="Y6" s="163">
        <v>1</v>
      </c>
      <c r="Z6" s="163">
        <v>1</v>
      </c>
      <c r="AA6" s="155"/>
    </row>
    <row r="7" spans="1:27" x14ac:dyDescent="0.25">
      <c r="E7" s="2" t="s">
        <v>100</v>
      </c>
      <c r="F7" s="279">
        <f xml:space="preserve"> COUNTIF(I10:I207, "tu")</f>
        <v>0</v>
      </c>
      <c r="H7" s="2"/>
      <c r="I7" s="386"/>
      <c r="J7" s="155"/>
      <c r="K7" s="318" t="str">
        <f xml:space="preserve"> IF(K6 = $F$6, "Base case", "")</f>
        <v>Base case</v>
      </c>
      <c r="L7" s="318" t="str">
        <f xml:space="preserve"> IF(L6 = $F$6, "Base case", "")</f>
        <v/>
      </c>
      <c r="M7" s="318" t="str">
        <f xml:space="preserve"> IF(M6 = $F$6, "Base case", "")</f>
        <v/>
      </c>
      <c r="N7" s="15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155"/>
    </row>
    <row r="8" spans="1:27" x14ac:dyDescent="0.25">
      <c r="E8" s="2"/>
      <c r="F8" s="274"/>
      <c r="H8" s="2"/>
      <c r="I8" s="386"/>
      <c r="J8" s="155"/>
      <c r="K8" s="258"/>
      <c r="L8" s="258"/>
      <c r="M8" s="258"/>
      <c r="N8" s="15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155"/>
    </row>
    <row r="9" spans="1:27" x14ac:dyDescent="0.25">
      <c r="A9" s="15"/>
      <c r="B9" s="15"/>
      <c r="C9" s="21"/>
      <c r="D9" s="48"/>
      <c r="E9" s="254"/>
      <c r="F9" s="255" t="s">
        <v>19</v>
      </c>
      <c r="G9" s="256" t="s">
        <v>17</v>
      </c>
      <c r="H9" s="3" t="s">
        <v>98</v>
      </c>
      <c r="I9" s="387"/>
      <c r="J9" s="257"/>
      <c r="K9" s="4"/>
      <c r="L9" s="4"/>
      <c r="M9" s="4"/>
      <c r="N9" s="257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257"/>
    </row>
    <row r="11" spans="1:27" x14ac:dyDescent="0.25">
      <c r="A11" s="1" t="s">
        <v>4</v>
      </c>
    </row>
    <row r="13" spans="1:27" x14ac:dyDescent="0.25">
      <c r="A13" s="73"/>
      <c r="B13" s="73"/>
      <c r="C13" s="74"/>
      <c r="D13" s="26"/>
      <c r="E13" s="180" t="s">
        <v>114</v>
      </c>
      <c r="F13" s="166">
        <f xml:space="preserve"> IF( INDEX(J13:AA13, $I$4) = "", INDEX(J13:Z13, $I$6), INDEX(J13:AA13, $I$4))</f>
        <v>44197</v>
      </c>
      <c r="G13" s="180" t="s">
        <v>6</v>
      </c>
      <c r="H13" s="180"/>
      <c r="I13" s="388" t="str">
        <f t="array" ref="I13" xml:space="preserve"> IF( INDEX(J13:AA13, I$5) = "", IF( INDEX(J13:AA13, I$6) = F13, "vw", "tu"), IF(INDEX(J13:AA13, I$5) = F13, "vw", "tu"))</f>
        <v>vw</v>
      </c>
      <c r="J13" s="261"/>
      <c r="K13" s="159">
        <v>44197</v>
      </c>
      <c r="L13" s="159">
        <v>44197</v>
      </c>
      <c r="M13" s="159">
        <v>44197</v>
      </c>
      <c r="N13" s="181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81"/>
    </row>
    <row r="14" spans="1:27" x14ac:dyDescent="0.25">
      <c r="A14" s="205"/>
      <c r="B14" s="205"/>
      <c r="C14" s="206"/>
      <c r="D14" s="207"/>
      <c r="E14" s="26" t="s">
        <v>351</v>
      </c>
      <c r="F14" s="166">
        <f xml:space="preserve"> IF( INDEX(J14:AA14, $I$4) = "", INDEX(J14:Z14, $I$6), INDEX(J14:AA14, $I$4))</f>
        <v>44561</v>
      </c>
      <c r="G14" s="26" t="s">
        <v>6</v>
      </c>
      <c r="H14" s="26"/>
      <c r="I14" s="388" t="str">
        <f t="array" ref="I14" xml:space="preserve"> IF( INDEX(J14:AA14, I$5) = "", IF( INDEX(J14:AA14, I$6) = F14, "vw", "tu"), IF(INDEX(J14:AA14, I$5) = F14, "vw", "tu"))</f>
        <v>vw</v>
      </c>
      <c r="J14" s="262"/>
      <c r="K14" s="208">
        <v>44561</v>
      </c>
      <c r="L14" s="208">
        <v>44561</v>
      </c>
      <c r="M14" s="208">
        <v>44561</v>
      </c>
      <c r="N14" s="20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209"/>
    </row>
    <row r="15" spans="1:27" x14ac:dyDescent="0.25">
      <c r="A15" s="33"/>
      <c r="B15" s="33"/>
      <c r="C15" s="30"/>
      <c r="D15" s="31"/>
      <c r="E15" s="178" t="s">
        <v>12</v>
      </c>
      <c r="F15" s="182">
        <f xml:space="preserve"> IF( INDEX(J15:AA15, $I$4) = "", INDEX(J15:Z15, $I$6), INDEX(J15:AA15, $I$4))</f>
        <v>12</v>
      </c>
      <c r="G15" s="178" t="s">
        <v>13</v>
      </c>
      <c r="H15" s="32"/>
      <c r="I15" s="388" t="str">
        <f t="array" ref="I15" xml:space="preserve"> IF( INDEX(J15:AA15, I$5) = "", IF( INDEX(J15:AA15, I$6) = F15, "vw", "tu"), IF(INDEX(J15:AA15, I$5) = F15, "vw", "tu"))</f>
        <v>vw</v>
      </c>
      <c r="J15" s="263"/>
      <c r="K15" s="168">
        <v>12</v>
      </c>
      <c r="L15" s="168">
        <v>12</v>
      </c>
      <c r="M15" s="168">
        <v>12</v>
      </c>
      <c r="N15" s="157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57"/>
    </row>
    <row r="16" spans="1:27" x14ac:dyDescent="0.25">
      <c r="A16" s="33"/>
      <c r="B16" s="33"/>
      <c r="C16" s="30"/>
      <c r="D16" s="31"/>
      <c r="E16" s="178" t="s">
        <v>87</v>
      </c>
      <c r="F16" s="182">
        <f xml:space="preserve"> IF( INDEX(J16:AA16, $I$4) = "", INDEX(J16:Z16, $I$6), INDEX(J16:AA16, $I$4))</f>
        <v>6</v>
      </c>
      <c r="G16" s="178" t="s">
        <v>10</v>
      </c>
      <c r="H16" s="32"/>
      <c r="I16" s="388" t="str">
        <f t="array" ref="I16" xml:space="preserve"> IF( INDEX(J16:AA16, I$5) = "", IF( INDEX(J16:AA16, I$6) = F16, "vw", "tu"), IF(INDEX(J16:AA16, I$5) = F16, "vw", "tu"))</f>
        <v>vw</v>
      </c>
      <c r="J16" s="263"/>
      <c r="K16" s="168">
        <v>6</v>
      </c>
      <c r="L16" s="168">
        <v>6</v>
      </c>
      <c r="M16" s="168">
        <v>6</v>
      </c>
      <c r="N16" s="157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57"/>
    </row>
    <row r="17" spans="1:27" x14ac:dyDescent="0.25">
      <c r="F17" s="9"/>
      <c r="I17" s="389"/>
      <c r="J17" s="264"/>
      <c r="K17" s="9"/>
      <c r="L17" s="9"/>
      <c r="M17" s="9"/>
    </row>
    <row r="18" spans="1:27" x14ac:dyDescent="0.25">
      <c r="A18" s="73"/>
      <c r="B18" s="73"/>
      <c r="C18" s="74"/>
      <c r="D18" s="26"/>
      <c r="E18" s="180" t="s">
        <v>327</v>
      </c>
      <c r="F18" s="166">
        <f xml:space="preserve"> IF( INDEX(J18:AA18, $I$4) = "", INDEX(J18:Z18, $I$6), INDEX(J18:AA18, $I$4))</f>
        <v>44681</v>
      </c>
      <c r="G18" s="180" t="s">
        <v>6</v>
      </c>
      <c r="H18" s="180"/>
      <c r="I18" s="388" t="str">
        <f t="array" ref="I18" xml:space="preserve"> IF( INDEX(J18:AA18, I$5) = "", IF( INDEX(J18:AA18, I$6) = F18, "vw", "tu"), IF(INDEX(J18:AA18, I$5) = F18, "vw", "tu"))</f>
        <v>vw</v>
      </c>
      <c r="J18" s="261"/>
      <c r="K18" s="208">
        <v>44681</v>
      </c>
      <c r="L18" s="208">
        <v>44681</v>
      </c>
      <c r="M18" s="208">
        <v>44681</v>
      </c>
      <c r="N18" s="181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81"/>
    </row>
    <row r="19" spans="1:27" x14ac:dyDescent="0.25">
      <c r="A19" s="33"/>
      <c r="B19" s="33"/>
      <c r="C19" s="30"/>
      <c r="D19" s="31"/>
      <c r="E19" s="31" t="s">
        <v>346</v>
      </c>
      <c r="F19" s="167">
        <f xml:space="preserve"> IF( INDEX(J19:AA19, $I$4) = "", INDEX(J19:Z19, $I$6), INDEX(J19:AA19, $I$4))</f>
        <v>26</v>
      </c>
      <c r="G19" s="31" t="s">
        <v>10</v>
      </c>
      <c r="H19" s="178"/>
      <c r="I19" s="388" t="str">
        <f t="array" ref="I19" xml:space="preserve"> IF( INDEX(J19:AA19, I$5) = "", IF( INDEX(J19:AA19, I$6) = F19, "vw", "tu"), IF(INDEX(J19:AA19, I$5) = F19, "vw", "tu"))</f>
        <v>vw</v>
      </c>
      <c r="J19" s="263"/>
      <c r="K19" s="160">
        <v>26</v>
      </c>
      <c r="L19" s="160">
        <v>26</v>
      </c>
      <c r="M19" s="160">
        <v>26</v>
      </c>
      <c r="N19" s="179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79"/>
    </row>
    <row r="20" spans="1:27" x14ac:dyDescent="0.25">
      <c r="E20" s="6"/>
      <c r="F20"/>
      <c r="G20" s="6"/>
      <c r="I20" s="389"/>
      <c r="J20" s="264"/>
    </row>
    <row r="21" spans="1:27" x14ac:dyDescent="0.25">
      <c r="A21" s="33"/>
      <c r="B21" s="33"/>
      <c r="C21" s="30"/>
      <c r="D21" s="31"/>
      <c r="E21" s="31" t="s">
        <v>170</v>
      </c>
      <c r="F21" s="167">
        <f xml:space="preserve"> IF( INDEX(J21:AA21, $I$4) = "", INDEX(J21:Z21, $I$6), INDEX(J21:AA21, $I$4))</f>
        <v>20</v>
      </c>
      <c r="G21" s="31" t="s">
        <v>29</v>
      </c>
      <c r="H21" s="178"/>
      <c r="I21" s="388" t="str">
        <f t="array" ref="I21" xml:space="preserve"> IF( INDEX(J21:AA21, I$5) = "", IF( INDEX(J21:AA21, I$6) = F21, "vw", "tu"), IF(INDEX(J21:AA21, I$5) = F21, "vw", "tu"))</f>
        <v>vw</v>
      </c>
      <c r="J21" s="263"/>
      <c r="K21" s="160">
        <v>20</v>
      </c>
      <c r="L21" s="160">
        <v>20</v>
      </c>
      <c r="M21" s="160">
        <v>20</v>
      </c>
      <c r="N21" s="179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79"/>
    </row>
    <row r="22" spans="1:27" x14ac:dyDescent="0.25">
      <c r="A22" s="169"/>
      <c r="B22" s="169"/>
      <c r="C22" s="170"/>
      <c r="D22" s="171"/>
      <c r="E22" s="172" t="s">
        <v>105</v>
      </c>
      <c r="F22" s="173">
        <f xml:space="preserve"> IF( INDEX(J22:AA22, $I$4) = "", INDEX(J22:Z22, $I$6), INDEX(J22:AA22, $I$4))</f>
        <v>0</v>
      </c>
      <c r="G22" s="172" t="s">
        <v>80</v>
      </c>
      <c r="H22" s="79"/>
      <c r="I22" s="388" t="str">
        <f t="array" ref="I22" xml:space="preserve"> IF( INDEX(J22:AA22, I$5) = "", IF( INDEX(J22:AA22, I$6) = F22, "vw", "tu"), IF(INDEX(J22:AA22, I$5) = F22, "vw", "tu"))</f>
        <v>vw</v>
      </c>
      <c r="J22" s="265"/>
      <c r="K22" s="175">
        <v>0</v>
      </c>
      <c r="L22" s="175">
        <v>0</v>
      </c>
      <c r="M22" s="175">
        <v>0</v>
      </c>
      <c r="N22" s="174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76"/>
      <c r="AA22" s="174"/>
    </row>
    <row r="23" spans="1:27" x14ac:dyDescent="0.25">
      <c r="A23" s="397"/>
      <c r="B23" s="397"/>
      <c r="C23" s="398"/>
      <c r="D23" s="399"/>
      <c r="E23" s="399" t="s">
        <v>85</v>
      </c>
      <c r="F23" s="400">
        <f xml:space="preserve"> IF( INDEX(J23:AA23, $I$4) = "", INDEX(J23:Z23, $I$6), INDEX(J23:AA23, $I$4))</f>
        <v>0</v>
      </c>
      <c r="G23" s="399" t="s">
        <v>29</v>
      </c>
      <c r="H23" s="401"/>
      <c r="I23" s="388" t="str">
        <f t="array" ref="I23" xml:space="preserve"> IF( INDEX(J23:AA23, I$5) = "", IF( INDEX(J23:AA23, I$6) = F23, "vw", "tu"), IF(INDEX(J23:AA23, I$5) = F23, "vw", "tu"))</f>
        <v>vw</v>
      </c>
      <c r="J23" s="332"/>
      <c r="K23" s="402">
        <v>0</v>
      </c>
      <c r="L23" s="402">
        <v>0</v>
      </c>
      <c r="M23" s="402">
        <v>0</v>
      </c>
      <c r="N23" s="33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  <c r="AA23" s="332"/>
    </row>
    <row r="24" spans="1:27" x14ac:dyDescent="0.25">
      <c r="A24" s="169"/>
      <c r="B24" s="169"/>
      <c r="C24" s="170"/>
      <c r="D24" s="171"/>
      <c r="E24" s="171"/>
      <c r="F24" s="275"/>
      <c r="G24" s="171"/>
      <c r="H24" s="276"/>
      <c r="I24" s="390"/>
      <c r="J24" s="265"/>
      <c r="K24" s="275"/>
      <c r="L24" s="275"/>
      <c r="M24" s="275"/>
      <c r="N24" s="177"/>
      <c r="O24" s="277"/>
      <c r="P24" s="277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177"/>
    </row>
    <row r="25" spans="1:27" x14ac:dyDescent="0.25">
      <c r="A25" s="169"/>
      <c r="B25" s="169"/>
      <c r="C25" s="170"/>
      <c r="D25" s="171"/>
      <c r="E25" s="171"/>
      <c r="F25" s="275"/>
      <c r="G25" s="171"/>
      <c r="H25" s="276"/>
      <c r="I25" s="390"/>
      <c r="J25" s="265"/>
      <c r="K25" s="275"/>
      <c r="L25" s="275"/>
      <c r="M25" s="275"/>
      <c r="N25" s="1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177"/>
    </row>
    <row r="26" spans="1:27" x14ac:dyDescent="0.25">
      <c r="A26" s="169" t="s">
        <v>536</v>
      </c>
      <c r="B26" s="169"/>
      <c r="C26" s="170"/>
      <c r="D26" s="171"/>
      <c r="E26" s="171"/>
      <c r="F26" s="275"/>
      <c r="G26" s="171"/>
      <c r="H26" s="276"/>
      <c r="I26" s="390"/>
      <c r="J26" s="265"/>
      <c r="K26" s="275"/>
      <c r="L26" s="275"/>
      <c r="M26" s="275"/>
      <c r="N26" s="1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177"/>
    </row>
    <row r="27" spans="1:27" x14ac:dyDescent="0.25">
      <c r="A27" s="169"/>
      <c r="B27" s="169"/>
      <c r="C27" s="170"/>
      <c r="D27" s="171"/>
      <c r="E27" s="171"/>
      <c r="F27" s="275"/>
      <c r="G27" s="171"/>
      <c r="H27" s="276"/>
      <c r="I27" s="390"/>
      <c r="J27" s="265"/>
      <c r="K27" s="275"/>
      <c r="L27" s="275"/>
      <c r="M27" s="275"/>
      <c r="N27" s="177"/>
      <c r="O27" s="277"/>
      <c r="P27" s="277"/>
      <c r="Q27" s="277"/>
      <c r="R27" s="277"/>
      <c r="S27" s="277"/>
      <c r="T27" s="277"/>
      <c r="U27" s="277"/>
      <c r="V27" s="277"/>
      <c r="W27" s="277"/>
      <c r="X27" s="277"/>
      <c r="Y27" s="277"/>
      <c r="Z27" s="277"/>
      <c r="AA27" s="177"/>
    </row>
    <row r="28" spans="1:27" x14ac:dyDescent="0.25">
      <c r="A28" s="169"/>
      <c r="B28" s="169"/>
      <c r="C28" s="170"/>
      <c r="D28" s="171"/>
      <c r="E28" s="12" t="s">
        <v>442</v>
      </c>
      <c r="F28" s="400">
        <f xml:space="preserve"> IF( INDEX(J28:AA28, $I$4) = "", INDEX(J28:Z28, $I$6), INDEX(J28:AA28, $I$4))</f>
        <v>1</v>
      </c>
      <c r="G28" s="12" t="s">
        <v>443</v>
      </c>
      <c r="I28" s="388" t="str">
        <f t="array" ref="I28" xml:space="preserve"> IF( INDEX(J28:AA28, I$5) = "", IF( INDEX(J28:AA28, I$6) = F28, "vw", "tu"), IF(INDEX(J28:AA28, I$5) = F28, "vw", "tu"))</f>
        <v>vw</v>
      </c>
      <c r="J28" s="332"/>
      <c r="K28" s="402">
        <v>1</v>
      </c>
      <c r="L28" s="709">
        <v>1</v>
      </c>
      <c r="M28" s="402">
        <v>1</v>
      </c>
      <c r="N28" s="33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332"/>
    </row>
    <row r="29" spans="1:27" x14ac:dyDescent="0.25">
      <c r="A29" s="169"/>
      <c r="B29" s="169"/>
      <c r="C29" s="170"/>
      <c r="D29" s="171"/>
      <c r="E29" s="12" t="s">
        <v>440</v>
      </c>
      <c r="F29" s="310">
        <f xml:space="preserve"> IF( INDEX(J29:AA29, $I$4) = "", INDEX(J29:Z29, $I$6), INDEX(J29:AA29, $I$4))</f>
        <v>0.1</v>
      </c>
      <c r="G29" s="12" t="s">
        <v>104</v>
      </c>
      <c r="H29" s="276"/>
      <c r="I29" s="388" t="str">
        <f t="array" ref="I29" xml:space="preserve"> IF( INDEX(J29:AA29, I$5) = "", IF( INDEX(J29:AA29, I$6) = F29, "vw", "tu"), IF(INDEX(J29:AA29, I$5) = F29, "vw", "tu"))</f>
        <v>vw</v>
      </c>
      <c r="J29" s="311"/>
      <c r="K29" s="710">
        <v>0.1</v>
      </c>
      <c r="L29" s="312">
        <v>0.1</v>
      </c>
      <c r="M29" s="312">
        <v>0.1</v>
      </c>
      <c r="N29" s="313"/>
      <c r="O29" s="314"/>
      <c r="P29" s="314"/>
      <c r="Q29" s="314"/>
      <c r="R29" s="314"/>
      <c r="S29" s="314"/>
      <c r="T29" s="314"/>
      <c r="U29" s="314"/>
      <c r="V29" s="314"/>
      <c r="W29" s="314"/>
      <c r="X29" s="314"/>
      <c r="Y29" s="314"/>
      <c r="Z29" s="314"/>
      <c r="AA29" s="313"/>
    </row>
    <row r="30" spans="1:27" x14ac:dyDescent="0.25">
      <c r="A30" s="169"/>
      <c r="B30" s="169"/>
      <c r="C30" s="170"/>
      <c r="D30" s="171"/>
      <c r="E30" s="171"/>
      <c r="F30" s="275"/>
      <c r="G30" s="171"/>
      <c r="H30" s="276"/>
      <c r="I30" s="390"/>
      <c r="J30" s="265"/>
      <c r="K30" s="275"/>
      <c r="L30" s="275"/>
      <c r="M30" s="275"/>
      <c r="N30" s="177"/>
      <c r="O30" s="277"/>
      <c r="P30" s="277"/>
      <c r="Q30" s="277"/>
      <c r="R30" s="277"/>
      <c r="S30" s="277"/>
      <c r="T30" s="277"/>
      <c r="U30" s="277"/>
      <c r="V30" s="277"/>
      <c r="W30" s="277"/>
      <c r="X30" s="277"/>
      <c r="Y30" s="277"/>
      <c r="Z30" s="277"/>
      <c r="AA30" s="177"/>
    </row>
    <row r="31" spans="1:27" x14ac:dyDescent="0.25">
      <c r="A31" s="169"/>
      <c r="B31" s="169"/>
      <c r="C31" s="170"/>
      <c r="D31" s="171"/>
      <c r="E31" s="171"/>
      <c r="F31" s="275"/>
      <c r="G31" s="171"/>
      <c r="H31" s="276"/>
      <c r="I31" s="390"/>
      <c r="J31" s="265"/>
      <c r="K31" s="275"/>
      <c r="L31" s="275"/>
      <c r="M31" s="275"/>
      <c r="N31" s="177"/>
      <c r="O31" s="277"/>
      <c r="P31" s="277"/>
      <c r="Q31" s="277"/>
      <c r="R31" s="277"/>
      <c r="S31" s="277"/>
      <c r="T31" s="277"/>
      <c r="U31" s="277"/>
      <c r="V31" s="277"/>
      <c r="W31" s="277"/>
      <c r="X31" s="277"/>
      <c r="Y31" s="277"/>
      <c r="Z31" s="277"/>
      <c r="AA31" s="177"/>
    </row>
    <row r="32" spans="1:27" x14ac:dyDescent="0.25">
      <c r="A32" s="1" t="s">
        <v>127</v>
      </c>
      <c r="I32" s="388"/>
    </row>
    <row r="33" spans="1:27" x14ac:dyDescent="0.25">
      <c r="A33" s="169"/>
      <c r="B33" s="169"/>
      <c r="C33" s="170"/>
      <c r="D33" s="171"/>
      <c r="E33" s="171"/>
      <c r="F33" s="275"/>
      <c r="G33" s="171"/>
      <c r="H33" s="276"/>
      <c r="I33" s="390"/>
      <c r="J33" s="265"/>
      <c r="K33" s="275"/>
      <c r="L33" s="275"/>
      <c r="M33" s="275"/>
      <c r="N33" s="177"/>
      <c r="O33" s="277"/>
      <c r="P33" s="277"/>
      <c r="Q33" s="277"/>
      <c r="R33" s="277"/>
      <c r="S33" s="277"/>
      <c r="T33" s="277"/>
      <c r="U33" s="277"/>
      <c r="V33" s="277"/>
      <c r="W33" s="277"/>
      <c r="X33" s="277"/>
      <c r="Y33" s="277"/>
      <c r="Z33" s="277"/>
      <c r="AA33" s="177"/>
    </row>
    <row r="34" spans="1:27" x14ac:dyDescent="0.25">
      <c r="B34" s="1" t="s">
        <v>152</v>
      </c>
      <c r="I34" s="388"/>
    </row>
    <row r="35" spans="1:27" x14ac:dyDescent="0.25">
      <c r="A35" s="291"/>
      <c r="B35" s="291"/>
      <c r="C35" s="292"/>
      <c r="D35" s="293"/>
      <c r="E35" s="294" t="s">
        <v>714</v>
      </c>
      <c r="F35" s="310">
        <f xml:space="preserve"> IF( INDEX(J35:AA35, $I$4) = "", INDEX(J35:Z35, $I$6), INDEX(J35:AA35, $I$4))</f>
        <v>0.5</v>
      </c>
      <c r="G35" s="309" t="s">
        <v>132</v>
      </c>
      <c r="H35" s="309"/>
      <c r="I35" s="388" t="str">
        <f t="array" ref="I35" xml:space="preserve"> IF( INDEX(J35:AA35, I$5) = "", IF( INDEX(J35:AA35, I$6) = F35, "vw", "tu"), IF(INDEX(J35:AA35, I$5) = F35, "vw", "tu"))</f>
        <v>vw</v>
      </c>
      <c r="J35" s="311"/>
      <c r="K35" s="312">
        <v>0.5</v>
      </c>
      <c r="L35" s="312">
        <v>0.5</v>
      </c>
      <c r="M35" s="312">
        <v>0.5</v>
      </c>
      <c r="N35" s="313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3"/>
    </row>
    <row r="36" spans="1:27" x14ac:dyDescent="0.25">
      <c r="E36" s="294" t="s">
        <v>715</v>
      </c>
      <c r="F36" s="310">
        <f xml:space="preserve"> IF( INDEX(J36:AA36, $I$4) = "", INDEX(J36:Z36, $I$6), INDEX(J36:AA36, $I$4))</f>
        <v>0.5</v>
      </c>
      <c r="G36" s="309" t="s">
        <v>132</v>
      </c>
      <c r="H36" s="309"/>
      <c r="I36" s="388" t="str">
        <f t="array" ref="I36" xml:space="preserve"> IF( INDEX(J36:AA36, I$5) = "", IF( INDEX(J36:AA36, I$6) = F36, "vw", "tu"), IF(INDEX(J36:AA36, I$5) = F36, "vw", "tu"))</f>
        <v>vw</v>
      </c>
      <c r="J36" s="311"/>
      <c r="K36" s="312">
        <v>0.5</v>
      </c>
      <c r="L36" s="312">
        <v>0.5</v>
      </c>
      <c r="M36" s="312">
        <v>0.5</v>
      </c>
      <c r="N36" s="313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4"/>
      <c r="Z36" s="314"/>
      <c r="AA36" s="313"/>
    </row>
    <row r="37" spans="1:27" x14ac:dyDescent="0.25">
      <c r="E37" s="12" t="s">
        <v>529</v>
      </c>
      <c r="F37" s="641">
        <f xml:space="preserve"> IF(SUM(F35:F36) &lt;&gt; 1, 1, 0)</f>
        <v>0</v>
      </c>
      <c r="G37" s="12" t="s">
        <v>20</v>
      </c>
    </row>
    <row r="39" spans="1:27" x14ac:dyDescent="0.25">
      <c r="A39" s="291"/>
      <c r="B39" s="291"/>
      <c r="C39" s="292"/>
      <c r="D39" s="293"/>
      <c r="E39" s="294" t="s">
        <v>283</v>
      </c>
      <c r="F39" s="310">
        <f t="shared" ref="F39:F44" si="0" xml:space="preserve"> IF( INDEX(J39:AA39, $I$4) = "", INDEX(J39:Z39, $I$6), INDEX(J39:AA39, $I$4))</f>
        <v>2E-3</v>
      </c>
      <c r="G39" s="309" t="s">
        <v>118</v>
      </c>
      <c r="H39" s="309"/>
      <c r="I39" s="388" t="str">
        <f t="array" ref="I39" xml:space="preserve"> IF( INDEX(J39:AA39, I$5) = "", IF( INDEX(J39:AA39, I$6) = F39, "vw", "tu"), IF(INDEX(J39:AA39, I$5) = F39, "vw", "tu"))</f>
        <v>vw</v>
      </c>
      <c r="J39" s="311"/>
      <c r="K39" s="312">
        <v>2E-3</v>
      </c>
      <c r="L39" s="312">
        <v>2E-3</v>
      </c>
      <c r="M39" s="312">
        <v>2E-3</v>
      </c>
      <c r="N39" s="313"/>
      <c r="O39" s="314"/>
      <c r="P39" s="314"/>
      <c r="Q39" s="314"/>
      <c r="R39" s="314"/>
      <c r="S39" s="314"/>
      <c r="T39" s="314"/>
      <c r="U39" s="314"/>
      <c r="V39" s="314"/>
      <c r="W39" s="314"/>
      <c r="X39" s="314"/>
      <c r="Y39" s="314"/>
      <c r="Z39" s="314"/>
      <c r="AA39" s="313"/>
    </row>
    <row r="40" spans="1:27" x14ac:dyDescent="0.25">
      <c r="E40" s="6" t="s">
        <v>169</v>
      </c>
      <c r="F40" s="167">
        <f t="shared" si="0"/>
        <v>1051.2</v>
      </c>
      <c r="G40" s="6" t="s">
        <v>537</v>
      </c>
      <c r="H40" s="6"/>
      <c r="I40" s="388" t="str">
        <f t="array" ref="I40" xml:space="preserve"> IF( INDEX(J40:AA40, I$5) = "", IF( INDEX(J40:AA40, I$6) = F40, "vw", "tu"), IF(INDEX(J40:AA40, I$5) = F40, "vw", "tu"))</f>
        <v>vw</v>
      </c>
      <c r="J40" s="263"/>
      <c r="K40" s="297">
        <f>K42*8760/1000*K43</f>
        <v>1051.2</v>
      </c>
      <c r="L40" s="297">
        <f t="shared" ref="L40:M40" si="1">L42*8760/1000*L43</f>
        <v>1051.2</v>
      </c>
      <c r="M40" s="297">
        <f t="shared" si="1"/>
        <v>1051.2</v>
      </c>
      <c r="N40" s="179"/>
      <c r="O40" s="315"/>
      <c r="P40" s="315"/>
      <c r="Q40" s="315"/>
      <c r="R40" s="315"/>
      <c r="S40" s="315"/>
      <c r="T40" s="315"/>
      <c r="U40" s="315"/>
      <c r="V40" s="315"/>
      <c r="W40" s="315"/>
      <c r="X40" s="315"/>
      <c r="Y40" s="315"/>
      <c r="Z40" s="315"/>
      <c r="AA40" s="179"/>
    </row>
    <row r="41" spans="1:27" x14ac:dyDescent="0.25">
      <c r="E41" s="309" t="s">
        <v>121</v>
      </c>
      <c r="F41" s="310">
        <f t="shared" si="0"/>
        <v>0.98</v>
      </c>
      <c r="G41" s="309" t="s">
        <v>104</v>
      </c>
      <c r="H41" s="309"/>
      <c r="I41" s="388" t="str">
        <f t="array" ref="I41" xml:space="preserve"> IF( INDEX(J41:AA41, I$5) = "", IF( INDEX(J41:AA41, I$6) = F41, "vw", "tu"), IF(INDEX(J41:AA41, I$5) = F41, "vw", "tu"))</f>
        <v>vw</v>
      </c>
      <c r="J41" s="311"/>
      <c r="K41" s="312">
        <v>0.98</v>
      </c>
      <c r="L41" s="312">
        <v>0.98</v>
      </c>
      <c r="M41" s="312">
        <v>0.98</v>
      </c>
      <c r="N41" s="313"/>
      <c r="O41" s="314"/>
      <c r="P41" s="314"/>
      <c r="Q41" s="314"/>
      <c r="R41" s="314"/>
      <c r="S41" s="314"/>
      <c r="T41" s="314"/>
      <c r="U41" s="314"/>
      <c r="V41" s="314"/>
      <c r="W41" s="314"/>
      <c r="X41" s="314"/>
      <c r="Y41" s="314"/>
      <c r="Z41" s="314"/>
      <c r="AA41" s="313"/>
    </row>
    <row r="42" spans="1:27" x14ac:dyDescent="0.25">
      <c r="E42" s="12" t="s">
        <v>645</v>
      </c>
      <c r="F42" s="167">
        <f t="shared" si="0"/>
        <v>300</v>
      </c>
      <c r="G42" s="12" t="s">
        <v>648</v>
      </c>
      <c r="H42" s="6"/>
      <c r="I42" s="388" t="str">
        <f t="array" ref="I42" xml:space="preserve"> IF( INDEX(J42:AA42, I$5) = "", IF( INDEX(J42:AA42, I$6) = F42, "vw", "tu"), IF(INDEX(J42:AA42, I$5) = F42, "vw", "tu"))</f>
        <v>vw</v>
      </c>
      <c r="J42" s="263"/>
      <c r="K42" s="297">
        <v>300</v>
      </c>
      <c r="L42" s="297">
        <v>300</v>
      </c>
      <c r="M42" s="297">
        <v>300</v>
      </c>
      <c r="N42" s="179"/>
      <c r="O42" s="315"/>
      <c r="P42" s="315"/>
      <c r="Q42" s="315"/>
      <c r="R42" s="315"/>
      <c r="S42" s="315"/>
      <c r="T42" s="315"/>
      <c r="U42" s="315"/>
      <c r="V42" s="315"/>
      <c r="W42" s="315"/>
      <c r="X42" s="315"/>
      <c r="Y42" s="315"/>
      <c r="Z42" s="315"/>
      <c r="AA42" s="313"/>
    </row>
    <row r="43" spans="1:27" x14ac:dyDescent="0.25">
      <c r="E43" s="12" t="s">
        <v>646</v>
      </c>
      <c r="F43" s="310">
        <f t="shared" si="0"/>
        <v>0.4</v>
      </c>
      <c r="G43" s="309" t="s">
        <v>104</v>
      </c>
      <c r="H43" s="6"/>
      <c r="I43" s="388" t="str">
        <f t="array" ref="I43" xml:space="preserve"> IF( INDEX(J43:AA43, I$5) = "", IF( INDEX(J43:AA43, I$6) = F43, "vw", "tu"), IF(INDEX(J43:AA43, I$5) = F43, "vw", "tu"))</f>
        <v>vw</v>
      </c>
      <c r="J43" s="263"/>
      <c r="K43" s="312">
        <v>0.4</v>
      </c>
      <c r="L43" s="312">
        <v>0.4</v>
      </c>
      <c r="M43" s="312">
        <v>0.4</v>
      </c>
      <c r="N43" s="179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15"/>
      <c r="AA43" s="313"/>
    </row>
    <row r="44" spans="1:27" x14ac:dyDescent="0.25">
      <c r="E44" s="12" t="s">
        <v>647</v>
      </c>
      <c r="F44" s="167">
        <f t="shared" si="0"/>
        <v>100</v>
      </c>
      <c r="G44" s="294" t="s">
        <v>648</v>
      </c>
      <c r="H44" s="6"/>
      <c r="I44" s="388"/>
      <c r="J44" s="263"/>
      <c r="K44" s="297">
        <v>100</v>
      </c>
      <c r="L44" s="297">
        <v>100</v>
      </c>
      <c r="M44" s="297">
        <v>100</v>
      </c>
      <c r="N44" s="179"/>
      <c r="O44" s="315"/>
      <c r="P44" s="315"/>
      <c r="Q44" s="315"/>
      <c r="R44" s="315"/>
      <c r="S44" s="315"/>
      <c r="T44" s="315"/>
      <c r="U44" s="315"/>
      <c r="V44" s="315"/>
      <c r="W44" s="315"/>
      <c r="X44" s="315"/>
      <c r="Y44" s="315"/>
      <c r="Z44" s="315"/>
      <c r="AA44" s="313"/>
    </row>
    <row r="45" spans="1:27" x14ac:dyDescent="0.25">
      <c r="F45" s="738"/>
      <c r="G45" s="309"/>
      <c r="H45" s="6"/>
      <c r="I45" s="388"/>
      <c r="J45" s="263"/>
      <c r="N45" s="179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313"/>
    </row>
    <row r="46" spans="1:27" x14ac:dyDescent="0.25">
      <c r="A46" s="379"/>
      <c r="B46" s="379"/>
      <c r="C46" s="380"/>
      <c r="D46" s="381"/>
      <c r="E46" s="412"/>
      <c r="F46" s="411"/>
      <c r="G46" s="412"/>
      <c r="H46" s="412"/>
      <c r="I46" s="413"/>
    </row>
    <row r="47" spans="1:27" x14ac:dyDescent="0.25">
      <c r="A47" s="379"/>
      <c r="B47" s="379" t="s">
        <v>153</v>
      </c>
      <c r="C47" s="380"/>
      <c r="D47" s="381"/>
      <c r="E47" s="412"/>
      <c r="F47" s="411"/>
      <c r="G47" s="412"/>
      <c r="H47" s="412"/>
      <c r="I47" s="413"/>
    </row>
    <row r="48" spans="1:27" x14ac:dyDescent="0.25">
      <c r="E48" s="6" t="s">
        <v>151</v>
      </c>
      <c r="F48" s="167">
        <f xml:space="preserve"> IF( INDEX(J48:AA48, $I$4) = "", INDEX(J48:Z48, $I$6), INDEX(J48:AA48, $I$4))</f>
        <v>8000</v>
      </c>
      <c r="G48" s="12" t="s">
        <v>530</v>
      </c>
      <c r="H48" s="6"/>
      <c r="I48" s="388" t="str">
        <f t="array" ref="I48" xml:space="preserve"> IF( INDEX(J48:AA48, I$5) = "", IF( INDEX(J48:AA48, I$6) = F48, "vw", "tu"), IF(INDEX(J48:AA48, I$5) = F48, "vw", "tu"))</f>
        <v>vw</v>
      </c>
      <c r="J48" s="263"/>
      <c r="K48" s="297">
        <f>300*25+500</f>
        <v>8000</v>
      </c>
      <c r="L48" s="297">
        <f t="shared" ref="L48:M48" si="2">300*25+500</f>
        <v>8000</v>
      </c>
      <c r="M48" s="297">
        <f t="shared" si="2"/>
        <v>8000</v>
      </c>
      <c r="N48" s="179"/>
      <c r="O48" s="315"/>
      <c r="P48" s="315"/>
      <c r="Q48" s="315"/>
      <c r="R48" s="315"/>
      <c r="S48" s="315"/>
      <c r="T48" s="315"/>
      <c r="U48" s="315"/>
      <c r="V48" s="315"/>
      <c r="W48" s="315"/>
      <c r="X48" s="315"/>
      <c r="Y48" s="315"/>
      <c r="Z48" s="315"/>
      <c r="AA48" s="179"/>
    </row>
    <row r="49" spans="1:27" x14ac:dyDescent="0.25">
      <c r="A49" s="379"/>
      <c r="B49" s="379"/>
      <c r="C49" s="380"/>
      <c r="D49" s="381"/>
      <c r="E49" s="412"/>
      <c r="F49" s="411"/>
      <c r="G49" s="412"/>
      <c r="H49" s="412"/>
      <c r="I49" s="413"/>
    </row>
    <row r="50" spans="1:27" x14ac:dyDescent="0.25">
      <c r="B50" s="1" t="s">
        <v>273</v>
      </c>
      <c r="E50" s="412"/>
      <c r="F50" s="411"/>
      <c r="G50" s="412"/>
      <c r="H50" s="412"/>
      <c r="I50" s="413"/>
    </row>
    <row r="51" spans="1:27" x14ac:dyDescent="0.25">
      <c r="E51" s="197" t="s">
        <v>270</v>
      </c>
      <c r="F51" s="643">
        <f xml:space="preserve"> IF( INDEX(J51:AA51, $I$4) = "", INDEX(J51:Z51, $I$6), INDEX(J51:AA51, $I$4))</f>
        <v>12</v>
      </c>
      <c r="G51" s="197" t="s">
        <v>86</v>
      </c>
      <c r="H51" s="6"/>
      <c r="I51" s="388" t="str">
        <f t="array" ref="I51" xml:space="preserve"> IF( INDEX(J51:AA51, I$5) = "", IF( INDEX(J51:AA51, I$6) = F51, "vw", "tu"), IF(INDEX(J51:AA51, I$5) = F51, "vw", "tu"))</f>
        <v>vw</v>
      </c>
      <c r="J51" s="263"/>
      <c r="K51" s="422">
        <v>12</v>
      </c>
      <c r="L51" s="422">
        <v>12</v>
      </c>
      <c r="M51" s="422">
        <v>12</v>
      </c>
      <c r="N51" s="179"/>
      <c r="O51" s="456"/>
      <c r="P51" s="456"/>
      <c r="Q51" s="456"/>
      <c r="R51" s="456"/>
      <c r="S51" s="456"/>
      <c r="T51" s="456"/>
      <c r="U51" s="456"/>
      <c r="V51" s="456"/>
      <c r="W51" s="456"/>
      <c r="X51" s="456"/>
      <c r="Y51" s="456"/>
      <c r="Z51" s="456"/>
      <c r="AA51" s="455"/>
    </row>
    <row r="52" spans="1:27" x14ac:dyDescent="0.25">
      <c r="A52" s="447"/>
      <c r="B52" s="447"/>
      <c r="C52" s="448"/>
      <c r="D52" s="449"/>
      <c r="E52" s="451" t="s">
        <v>267</v>
      </c>
      <c r="F52" s="452">
        <f xml:space="preserve"> IF( INDEX(J52:AA52, $I$4) = "", INDEX(J52:Z52, $I$6), INDEX(J52:AA52, $I$4))</f>
        <v>170</v>
      </c>
      <c r="G52" s="451" t="s">
        <v>268</v>
      </c>
      <c r="H52" s="451"/>
      <c r="I52" s="388" t="str">
        <f t="array" ref="I52" xml:space="preserve"> IF( INDEX(J52:AA52, I$5) = "", IF( INDEX(J52:AA52, I$6) = F52, "vw", "tu"), IF(INDEX(J52:AA52, I$5) = F52, "vw", "tu"))</f>
        <v>vw</v>
      </c>
      <c r="J52" s="453"/>
      <c r="K52" s="454">
        <v>170</v>
      </c>
      <c r="L52" s="454">
        <v>170</v>
      </c>
      <c r="M52" s="454">
        <v>170</v>
      </c>
      <c r="N52" s="455"/>
      <c r="O52" s="456"/>
      <c r="P52" s="456"/>
      <c r="Q52" s="456"/>
      <c r="R52" s="456"/>
      <c r="S52" s="456"/>
      <c r="T52" s="456"/>
      <c r="U52" s="456"/>
      <c r="V52" s="456"/>
      <c r="W52" s="456"/>
      <c r="X52" s="456"/>
      <c r="Y52" s="456"/>
      <c r="Z52" s="456"/>
      <c r="AA52" s="455"/>
    </row>
    <row r="53" spans="1:27" x14ac:dyDescent="0.25">
      <c r="A53" s="447"/>
      <c r="B53" s="447"/>
      <c r="C53" s="448"/>
      <c r="D53" s="449"/>
      <c r="E53" s="451" t="s">
        <v>274</v>
      </c>
      <c r="F53" s="452">
        <f xml:space="preserve"> IF( INDEX(J53:AA53, $I$4) = "", INDEX(J53:Z53, $I$6), INDEX(J53:AA53, $I$4))</f>
        <v>145</v>
      </c>
      <c r="G53" s="451" t="s">
        <v>268</v>
      </c>
      <c r="H53" s="451"/>
      <c r="I53" s="388" t="str">
        <f t="array" ref="I53" xml:space="preserve"> IF( INDEX(J53:AA53, I$5) = "", IF( INDEX(J53:AA53, I$6) = F53, "vw", "tu"), IF(INDEX(J53:AA53, I$5) = F53, "vw", "tu"))</f>
        <v>vw</v>
      </c>
      <c r="J53" s="453"/>
      <c r="K53" s="454">
        <v>145</v>
      </c>
      <c r="L53" s="454">
        <v>145</v>
      </c>
      <c r="M53" s="454">
        <v>145</v>
      </c>
      <c r="N53" s="455"/>
      <c r="O53" s="456"/>
      <c r="P53" s="456"/>
      <c r="Q53" s="456"/>
      <c r="R53" s="456"/>
      <c r="S53" s="456"/>
      <c r="T53" s="456"/>
      <c r="U53" s="456"/>
      <c r="V53" s="456"/>
      <c r="W53" s="456"/>
      <c r="X53" s="456"/>
      <c r="Y53" s="456"/>
      <c r="Z53" s="456"/>
      <c r="AA53" s="455"/>
    </row>
    <row r="54" spans="1:27" x14ac:dyDescent="0.25">
      <c r="A54" s="291"/>
      <c r="B54" s="291"/>
      <c r="C54" s="292"/>
      <c r="D54" s="293"/>
      <c r="E54" s="309" t="s">
        <v>269</v>
      </c>
      <c r="F54" s="310">
        <f xml:space="preserve"> IF( INDEX(J54:AA54, $I$4) = "", INDEX(J54:Z54, $I$6), INDEX(J54:AA54, $I$4))</f>
        <v>0.02</v>
      </c>
      <c r="G54" s="309" t="s">
        <v>118</v>
      </c>
      <c r="H54" s="309"/>
      <c r="I54" s="388" t="str">
        <f t="array" ref="I54" xml:space="preserve"> IF( INDEX(J54:AA54, I$5) = "", IF( INDEX(J54:AA54, I$6) = F54, "vw", "tu"), IF(INDEX(J54:AA54, I$5) = F54, "vw", "tu"))</f>
        <v>vw</v>
      </c>
      <c r="J54" s="311"/>
      <c r="K54" s="312">
        <v>0.02</v>
      </c>
      <c r="L54" s="312">
        <v>0.02</v>
      </c>
      <c r="M54" s="312">
        <v>0.02</v>
      </c>
      <c r="N54" s="313"/>
      <c r="O54" s="314"/>
      <c r="P54" s="314"/>
      <c r="Q54" s="314"/>
      <c r="R54" s="314"/>
      <c r="S54" s="314"/>
      <c r="T54" s="314"/>
      <c r="U54" s="314"/>
      <c r="V54" s="314"/>
      <c r="W54" s="314"/>
      <c r="X54" s="314"/>
      <c r="Y54" s="314"/>
      <c r="Z54" s="314"/>
      <c r="AA54" s="313"/>
    </row>
    <row r="57" spans="1:27" x14ac:dyDescent="0.25">
      <c r="A57" s="1" t="s">
        <v>374</v>
      </c>
    </row>
    <row r="58" spans="1:27" x14ac:dyDescent="0.25">
      <c r="A58" s="169"/>
      <c r="B58" s="169"/>
      <c r="C58" s="170"/>
      <c r="D58" s="171"/>
      <c r="E58" s="171"/>
      <c r="F58" s="275"/>
      <c r="G58" s="171"/>
      <c r="H58" s="276"/>
      <c r="I58" s="390"/>
      <c r="J58" s="265"/>
      <c r="K58" s="275"/>
      <c r="L58" s="275"/>
      <c r="M58" s="275"/>
      <c r="N58" s="177"/>
      <c r="O58" s="27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177"/>
    </row>
    <row r="59" spans="1:27" x14ac:dyDescent="0.25">
      <c r="E59" s="6" t="s">
        <v>355</v>
      </c>
      <c r="F59" s="167">
        <f t="shared" ref="F59:F65" si="3" xml:space="preserve"> IF( INDEX(J59:AA59, $I$4) = "", INDEX(J59:Z59, $I$6), INDEX(J59:AA59, $I$4))</f>
        <v>300000</v>
      </c>
      <c r="G59" s="6" t="str">
        <f xml:space="preserve"> SMU</f>
        <v>$ 000s</v>
      </c>
      <c r="H59" s="6"/>
      <c r="I59" s="441" t="str">
        <f t="array" ref="I59" xml:space="preserve"> IF( INDEX(J59:AA59, I$5) = "", IF( INDEX(J59:AA59, I$6) = F59, "vw", "tu"), IF(INDEX(J59:AA59, I$5) = F59, "vw", "tu"))</f>
        <v>vw</v>
      </c>
      <c r="J59" s="263"/>
      <c r="K59" s="297">
        <v>300000</v>
      </c>
      <c r="L59" s="297">
        <f>K59*1.05</f>
        <v>315000</v>
      </c>
      <c r="M59" s="297">
        <f>K59*0.95</f>
        <v>285000</v>
      </c>
      <c r="N59" s="179"/>
      <c r="O59" s="315"/>
      <c r="P59" s="315"/>
      <c r="Q59" s="315"/>
      <c r="R59" s="315"/>
      <c r="S59" s="315"/>
      <c r="T59" s="315"/>
      <c r="U59" s="315"/>
      <c r="V59" s="315"/>
      <c r="W59" s="315"/>
      <c r="X59" s="315"/>
      <c r="Y59" s="315"/>
      <c r="Z59" s="315"/>
      <c r="AA59" s="179"/>
    </row>
    <row r="60" spans="1:27" s="525" customFormat="1" x14ac:dyDescent="0.25">
      <c r="A60" s="291"/>
      <c r="B60" s="291"/>
      <c r="C60" s="292"/>
      <c r="D60" s="293"/>
      <c r="E60" s="309" t="s">
        <v>356</v>
      </c>
      <c r="F60" s="310">
        <f t="shared" si="3"/>
        <v>0.02</v>
      </c>
      <c r="G60" s="309" t="s">
        <v>104</v>
      </c>
      <c r="H60" s="309"/>
      <c r="I60" s="441" t="str">
        <f t="array" ref="I60" xml:space="preserve"> IF( INDEX(J60:AA60, I$5) = "", IF( INDEX(J60:AA60, I$6) = F60, "vw", "tu"), IF(INDEX(J60:AA60, I$5) = F60, "vw", "tu"))</f>
        <v>vw</v>
      </c>
      <c r="J60" s="311"/>
      <c r="K60" s="312">
        <v>0.02</v>
      </c>
      <c r="L60" s="312">
        <v>0.02</v>
      </c>
      <c r="M60" s="312">
        <v>0.02</v>
      </c>
      <c r="N60" s="313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3"/>
    </row>
    <row r="61" spans="1:27" x14ac:dyDescent="0.25">
      <c r="E61" s="12" t="s">
        <v>649</v>
      </c>
      <c r="F61" s="167">
        <f t="shared" si="3"/>
        <v>1500</v>
      </c>
      <c r="G61" s="6" t="s">
        <v>530</v>
      </c>
      <c r="H61" s="6"/>
      <c r="I61" s="441" t="str">
        <f t="array" ref="I61" xml:space="preserve"> IF( INDEX(J61:AA61, I$5) = "", IF( INDEX(J61:AA61, I$6) = F61, "vw", "tu"), IF(INDEX(J61:AA61, I$5) = F61, "vw", "tu"))</f>
        <v>vw</v>
      </c>
      <c r="J61" s="263"/>
      <c r="K61" s="297">
        <v>1500</v>
      </c>
      <c r="L61" s="297">
        <v>1500</v>
      </c>
      <c r="M61" s="297">
        <v>1500</v>
      </c>
      <c r="N61" s="179"/>
      <c r="O61" s="315"/>
      <c r="P61" s="315"/>
      <c r="Q61" s="315"/>
      <c r="R61" s="315"/>
      <c r="S61" s="315"/>
      <c r="T61" s="315"/>
      <c r="U61" s="315"/>
      <c r="V61" s="315"/>
      <c r="W61" s="315"/>
      <c r="X61" s="315"/>
      <c r="Y61" s="315"/>
      <c r="Z61" s="315"/>
      <c r="AA61" s="179"/>
    </row>
    <row r="62" spans="1:27" x14ac:dyDescent="0.25">
      <c r="E62" s="6" t="s">
        <v>370</v>
      </c>
      <c r="F62" s="167">
        <f t="shared" si="3"/>
        <v>1300</v>
      </c>
      <c r="G62" s="6" t="str">
        <f xml:space="preserve"> SMU</f>
        <v>$ 000s</v>
      </c>
      <c r="H62" s="6"/>
      <c r="I62" s="441" t="str">
        <f t="array" ref="I62" xml:space="preserve"> IF( INDEX(J62:AA62, I$5) = "", IF( INDEX(J62:AA62, I$6) = F62, "vw", "tu"), IF(INDEX(J62:AA62, I$5) = F62, "vw", "tu"))</f>
        <v>vw</v>
      </c>
      <c r="J62" s="263"/>
      <c r="K62" s="297">
        <v>1300</v>
      </c>
      <c r="L62" s="297">
        <v>1300</v>
      </c>
      <c r="M62" s="297">
        <v>1300</v>
      </c>
      <c r="N62" s="179"/>
      <c r="O62" s="315"/>
      <c r="P62" s="315"/>
      <c r="Q62" s="315"/>
      <c r="R62" s="315"/>
      <c r="S62" s="315"/>
      <c r="T62" s="315"/>
      <c r="U62" s="315"/>
      <c r="V62" s="315"/>
      <c r="W62" s="315"/>
      <c r="X62" s="315"/>
      <c r="Y62" s="315"/>
      <c r="Z62" s="315"/>
      <c r="AA62" s="179"/>
    </row>
    <row r="63" spans="1:27" x14ac:dyDescent="0.25">
      <c r="E63" s="6" t="s">
        <v>372</v>
      </c>
      <c r="F63" s="167">
        <f t="shared" si="3"/>
        <v>5000</v>
      </c>
      <c r="G63" s="6" t="str">
        <f xml:space="preserve"> SMU</f>
        <v>$ 000s</v>
      </c>
      <c r="H63" s="6"/>
      <c r="I63" s="441" t="str">
        <f t="array" ref="I63" xml:space="preserve"> IF( INDEX(J63:AA63, I$5) = "", IF( INDEX(J63:AA63, I$6) = F63, "vw", "tu"), IF(INDEX(J63:AA63, I$5) = F63, "vw", "tu"))</f>
        <v>vw</v>
      </c>
      <c r="J63" s="263"/>
      <c r="K63" s="297">
        <v>5000</v>
      </c>
      <c r="L63" s="297">
        <f>K63+1000</f>
        <v>6000</v>
      </c>
      <c r="M63" s="297">
        <f>K63-1000</f>
        <v>4000</v>
      </c>
      <c r="N63" s="179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179"/>
    </row>
    <row r="64" spans="1:27" x14ac:dyDescent="0.25">
      <c r="E64" s="12" t="s">
        <v>650</v>
      </c>
      <c r="F64" s="167">
        <f t="shared" si="3"/>
        <v>2000</v>
      </c>
      <c r="G64" s="6" t="str">
        <f xml:space="preserve"> SMU</f>
        <v>$ 000s</v>
      </c>
      <c r="H64" s="6"/>
      <c r="I64" s="441" t="str">
        <f t="array" ref="I64" xml:space="preserve"> IF( INDEX(J64:AA64, I$5) = "", IF( INDEX(J64:AA64, I$6) = F64, "vw", "tu"), IF(INDEX(J64:AA64, I$5) = F64, "vw", "tu"))</f>
        <v>vw</v>
      </c>
      <c r="J64" s="263"/>
      <c r="K64" s="297">
        <v>2000</v>
      </c>
      <c r="L64" s="297">
        <f>K64*1.05</f>
        <v>2100</v>
      </c>
      <c r="M64" s="297">
        <f>K64*0.95</f>
        <v>1900</v>
      </c>
      <c r="N64" s="179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179"/>
    </row>
    <row r="65" spans="1:34" s="750" customFormat="1" x14ac:dyDescent="0.25">
      <c r="A65" s="768"/>
      <c r="B65" s="768"/>
      <c r="C65" s="769"/>
      <c r="D65" s="770"/>
      <c r="E65" s="754" t="s">
        <v>373</v>
      </c>
      <c r="F65" s="771">
        <f t="shared" si="3"/>
        <v>0</v>
      </c>
      <c r="G65" s="772" t="str">
        <f xml:space="preserve"> SMU</f>
        <v>$ 000s</v>
      </c>
      <c r="H65" s="772"/>
      <c r="I65" s="773" t="str">
        <f t="array" ref="I65" xml:space="preserve"> IF( INDEX(J65:AA65, I$5) = "", IF( INDEX(J65:AA65, I$6) = F65, "vw", "tu"), IF(INDEX(J65:AA65, I$5) = F65, "vw", "tu"))</f>
        <v>vw</v>
      </c>
      <c r="J65" s="774"/>
      <c r="K65" s="775">
        <v>0</v>
      </c>
      <c r="L65" s="775">
        <v>0</v>
      </c>
      <c r="M65" s="775">
        <v>0</v>
      </c>
      <c r="N65" s="776"/>
      <c r="O65" s="777"/>
      <c r="P65" s="777"/>
      <c r="Q65" s="777"/>
      <c r="R65" s="777"/>
      <c r="S65" s="777"/>
      <c r="T65" s="777"/>
      <c r="U65" s="777"/>
      <c r="V65" s="777"/>
      <c r="W65" s="777"/>
      <c r="X65" s="777"/>
      <c r="Y65" s="777"/>
      <c r="Z65" s="777"/>
      <c r="AA65" s="776"/>
    </row>
    <row r="68" spans="1:34" x14ac:dyDescent="0.25">
      <c r="A68" s="1" t="s">
        <v>182</v>
      </c>
      <c r="I68" s="388"/>
    </row>
    <row r="69" spans="1:34" x14ac:dyDescent="0.25">
      <c r="I69" s="388"/>
    </row>
    <row r="70" spans="1:34" s="647" customFormat="1" x14ac:dyDescent="0.25">
      <c r="A70" s="526"/>
      <c r="B70" s="1" t="s">
        <v>553</v>
      </c>
      <c r="C70" s="646"/>
      <c r="D70" s="526"/>
      <c r="E70"/>
      <c r="F70"/>
      <c r="G70"/>
      <c r="I70"/>
      <c r="J70" s="648"/>
      <c r="K70"/>
      <c r="L70"/>
      <c r="M70"/>
      <c r="N70" s="191"/>
      <c r="O70"/>
      <c r="P70"/>
      <c r="Q70"/>
      <c r="R70"/>
      <c r="S70"/>
      <c r="T70"/>
      <c r="U70"/>
      <c r="V70"/>
      <c r="W70"/>
      <c r="X70"/>
      <c r="Y70"/>
      <c r="Z70"/>
      <c r="AA70" s="153"/>
      <c r="AB70"/>
      <c r="AC70"/>
      <c r="AD70"/>
      <c r="AE70"/>
      <c r="AF70"/>
      <c r="AG70"/>
      <c r="AH70"/>
    </row>
    <row r="71" spans="1:34" s="647" customFormat="1" x14ac:dyDescent="0.25">
      <c r="A71" s="526"/>
      <c r="B71" s="1"/>
      <c r="C71" s="646"/>
      <c r="D71" s="526"/>
      <c r="E71" s="526" t="s">
        <v>601</v>
      </c>
      <c r="F71" s="167">
        <f xml:space="preserve"> IF( INDEX(J71:AA71, $I$4) = "", INDEX(J71:Z71, $I$6), INDEX(J71:AA71, $I$4))</f>
        <v>1</v>
      </c>
      <c r="G71" s="6" t="s">
        <v>602</v>
      </c>
      <c r="I71" s="651" t="str">
        <f t="array" ref="I71" xml:space="preserve"> IF( INDEX(J71:AA71, I$5) = "", IF( INDEX(J71:AA71, I$6) = F71, "vw", "tu"), IF(INDEX(J71:AA71, I$5) = F71, "vw", "tu"))</f>
        <v>vw</v>
      </c>
      <c r="J71" s="263"/>
      <c r="K71" s="297">
        <v>1</v>
      </c>
      <c r="L71" s="297">
        <v>1</v>
      </c>
      <c r="M71" s="297">
        <v>1</v>
      </c>
      <c r="N71" s="179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179"/>
      <c r="AB71"/>
      <c r="AC71"/>
      <c r="AD71"/>
      <c r="AE71"/>
      <c r="AF71"/>
      <c r="AG71"/>
      <c r="AH71"/>
    </row>
    <row r="72" spans="1:34" x14ac:dyDescent="0.25">
      <c r="I72" s="388"/>
    </row>
    <row r="73" spans="1:34" s="647" customFormat="1" x14ac:dyDescent="0.25">
      <c r="A73" s="526"/>
      <c r="B73" s="526"/>
      <c r="C73" s="526"/>
      <c r="D73" s="526"/>
      <c r="E73" s="686" t="s">
        <v>548</v>
      </c>
      <c r="F73" s="650">
        <f xml:space="preserve"> IF( INDEX(J73:AA73, $I$4) = "", INDEX(J73:Z73, $I$6), INDEX(J73:AA73, $I$4))</f>
        <v>1</v>
      </c>
      <c r="G73" s="658" t="s">
        <v>549</v>
      </c>
      <c r="I73" s="651" t="str">
        <f t="array" ref="I73" xml:space="preserve"> IF( INDEX(J73:AA73, I$5) = "", IF( INDEX(J73:AA73, I$6) = F73, "vw", "tu"), IF(INDEX(J73:AA73, I$5) = F73, "vw", "tu"))</f>
        <v>vw</v>
      </c>
      <c r="J73" s="648"/>
      <c r="K73" s="652">
        <v>1</v>
      </c>
      <c r="L73" s="652">
        <v>1</v>
      </c>
      <c r="M73" s="652">
        <v>1</v>
      </c>
      <c r="N73" s="191"/>
      <c r="O73" s="652"/>
      <c r="P73" s="652"/>
      <c r="Q73" s="652"/>
      <c r="R73" s="652"/>
      <c r="S73" s="652"/>
      <c r="T73" s="652"/>
      <c r="U73" s="652"/>
      <c r="V73" s="652"/>
      <c r="W73" s="652"/>
      <c r="X73" s="652"/>
      <c r="Y73" s="652"/>
      <c r="Z73" s="652"/>
      <c r="AA73" s="153"/>
      <c r="AB73"/>
      <c r="AC73"/>
      <c r="AD73"/>
      <c r="AE73"/>
      <c r="AF73"/>
      <c r="AG73"/>
      <c r="AH73"/>
    </row>
    <row r="74" spans="1:34" s="647" customFormat="1" ht="12.5" x14ac:dyDescent="0.25">
      <c r="A74" s="526"/>
      <c r="B74" s="526"/>
      <c r="C74" s="526"/>
      <c r="D74" s="526"/>
      <c r="E74"/>
      <c r="F74"/>
      <c r="G74"/>
      <c r="I74"/>
      <c r="J74" s="648"/>
      <c r="K74"/>
      <c r="L74"/>
      <c r="M74"/>
      <c r="N74" s="191"/>
      <c r="O74"/>
      <c r="P74"/>
      <c r="Q74"/>
      <c r="R74"/>
      <c r="S74"/>
      <c r="T74"/>
      <c r="U74"/>
      <c r="V74"/>
      <c r="W74"/>
      <c r="X74"/>
      <c r="Y74"/>
      <c r="Z74"/>
      <c r="AA74" s="153"/>
      <c r="AB74"/>
      <c r="AC74"/>
      <c r="AD74"/>
      <c r="AE74"/>
      <c r="AF74"/>
      <c r="AG74"/>
      <c r="AH74"/>
    </row>
    <row r="75" spans="1:34" s="647" customFormat="1" x14ac:dyDescent="0.25">
      <c r="A75" s="526"/>
      <c r="B75" s="526"/>
      <c r="C75" s="526"/>
      <c r="D75" s="526"/>
      <c r="E75" s="658" t="s">
        <v>551</v>
      </c>
      <c r="F75" s="650">
        <f xml:space="preserve"> IF( INDEX(J75:AA75, $I$4) = "", INDEX(J75:Z75, $I$6), INDEX(J75:AA75, $I$4))</f>
        <v>360</v>
      </c>
      <c r="G75" s="658" t="s">
        <v>186</v>
      </c>
      <c r="I75" s="651" t="str">
        <f t="array" ref="I75" xml:space="preserve"> IF( INDEX(J75:AA75, I$5) = "", IF( INDEX(J75:AA75, I$6) = F75, "vw", "tu"), IF(INDEX(J75:AA75, I$5) = F75, "vw", "tu"))</f>
        <v>vw</v>
      </c>
      <c r="J75" s="648"/>
      <c r="K75" s="652">
        <v>360</v>
      </c>
      <c r="L75" s="652">
        <v>360</v>
      </c>
      <c r="M75" s="652">
        <v>360</v>
      </c>
      <c r="N75" s="191"/>
      <c r="O75" s="652"/>
      <c r="P75" s="652"/>
      <c r="Q75" s="652"/>
      <c r="R75" s="652"/>
      <c r="S75" s="652"/>
      <c r="T75" s="652"/>
      <c r="U75" s="652"/>
      <c r="V75" s="652"/>
      <c r="W75" s="652"/>
      <c r="X75" s="652"/>
      <c r="Y75" s="652"/>
      <c r="Z75" s="652"/>
      <c r="AA75" s="153"/>
      <c r="AB75"/>
      <c r="AC75"/>
      <c r="AD75"/>
      <c r="AE75"/>
      <c r="AF75"/>
      <c r="AG75"/>
      <c r="AH75"/>
    </row>
    <row r="76" spans="1:34" s="647" customFormat="1" ht="12.5" x14ac:dyDescent="0.25">
      <c r="A76" s="526"/>
      <c r="B76" s="526"/>
      <c r="C76" s="526"/>
      <c r="D76" s="526"/>
      <c r="E76"/>
      <c r="F76"/>
      <c r="G76"/>
      <c r="I76"/>
      <c r="J76" s="648"/>
      <c r="K76"/>
      <c r="L76"/>
      <c r="M76"/>
      <c r="N76" s="191"/>
      <c r="O76"/>
      <c r="P76"/>
      <c r="Q76"/>
      <c r="R76"/>
      <c r="S76"/>
      <c r="T76"/>
      <c r="U76"/>
      <c r="V76"/>
      <c r="W76"/>
      <c r="X76"/>
      <c r="Y76"/>
      <c r="Z76"/>
      <c r="AA76" s="153"/>
      <c r="AB76"/>
      <c r="AC76"/>
      <c r="AD76"/>
      <c r="AE76"/>
      <c r="AF76"/>
      <c r="AG76"/>
      <c r="AH76"/>
    </row>
    <row r="77" spans="1:34" s="647" customFormat="1" x14ac:dyDescent="0.25">
      <c r="A77" s="526"/>
      <c r="B77" s="526"/>
      <c r="C77" s="526"/>
      <c r="D77" s="526"/>
      <c r="E77" s="658" t="s">
        <v>612</v>
      </c>
      <c r="F77" s="650">
        <f xml:space="preserve"> IF( INDEX(J77:AA77, $I$4) = "", INDEX(J77:Z77, $I$6), INDEX(J77:AA77, $I$4))</f>
        <v>1</v>
      </c>
      <c r="G77" s="649" t="s">
        <v>80</v>
      </c>
      <c r="I77" s="651" t="str">
        <f t="array" ref="I77" xml:space="preserve"> IF( INDEX(J77:AA77, I$5) = "", IF( INDEX(J77:AA77, I$6) = F77, "vw", "tu"), IF(INDEX(J77:AA77, I$5) = F77, "vw", "tu"))</f>
        <v>vw</v>
      </c>
      <c r="J77" s="648"/>
      <c r="K77" s="660">
        <v>1</v>
      </c>
      <c r="L77" s="660">
        <v>1</v>
      </c>
      <c r="M77" s="660">
        <v>1</v>
      </c>
      <c r="N77" s="191"/>
      <c r="O77" s="660"/>
      <c r="P77" s="660"/>
      <c r="Q77" s="660"/>
      <c r="R77" s="660"/>
      <c r="S77" s="660"/>
      <c r="T77" s="660"/>
      <c r="U77" s="660"/>
      <c r="V77" s="660"/>
      <c r="W77" s="660"/>
      <c r="X77" s="660"/>
      <c r="Y77" s="660"/>
      <c r="Z77" s="660"/>
      <c r="AA77" s="153"/>
      <c r="AB77"/>
      <c r="AC77"/>
      <c r="AD77"/>
      <c r="AE77"/>
      <c r="AF77"/>
      <c r="AG77"/>
      <c r="AH77"/>
    </row>
    <row r="78" spans="1:34" s="647" customFormat="1" x14ac:dyDescent="0.25">
      <c r="A78" s="526"/>
      <c r="B78" s="526"/>
      <c r="C78" s="526"/>
      <c r="D78" s="526"/>
      <c r="E78" s="658" t="s">
        <v>552</v>
      </c>
      <c r="F78" s="650">
        <f xml:space="preserve"> IF( INDEX(J78:AA78, $I$4) = "", INDEX(J78:Z78, $I$6), INDEX(J78:AA78, $I$4))</f>
        <v>2</v>
      </c>
      <c r="G78" s="649" t="s">
        <v>29</v>
      </c>
      <c r="I78" s="651" t="str">
        <f t="array" ref="I78" xml:space="preserve"> IF( INDEX(J78:AA78, I$5) = "", IF( INDEX(J78:AA78, I$6) = F78, "vw", "tu"), IF(INDEX(J78:AA78, I$5) = F78, "vw", "tu"))</f>
        <v>vw</v>
      </c>
      <c r="J78" s="648"/>
      <c r="K78" s="660">
        <v>2</v>
      </c>
      <c r="L78" s="660">
        <v>2</v>
      </c>
      <c r="M78" s="660">
        <v>2</v>
      </c>
      <c r="N78" s="191"/>
      <c r="O78" s="660"/>
      <c r="P78" s="660"/>
      <c r="Q78" s="660"/>
      <c r="R78" s="660"/>
      <c r="S78" s="660"/>
      <c r="T78" s="660"/>
      <c r="U78" s="660"/>
      <c r="V78" s="660"/>
      <c r="W78" s="660"/>
      <c r="X78" s="660"/>
      <c r="Y78" s="660"/>
      <c r="Z78" s="660"/>
      <c r="AA78" s="153"/>
      <c r="AB78"/>
      <c r="AC78"/>
      <c r="AD78"/>
      <c r="AE78"/>
      <c r="AF78"/>
      <c r="AG78"/>
      <c r="AH78"/>
    </row>
    <row r="79" spans="1:34" s="647" customFormat="1" ht="12.5" x14ac:dyDescent="0.25">
      <c r="A79" s="526"/>
      <c r="B79" s="526"/>
      <c r="C79" s="526"/>
      <c r="D79" s="526"/>
      <c r="E79"/>
      <c r="F79"/>
      <c r="G79"/>
      <c r="I79"/>
      <c r="J79" s="648"/>
      <c r="K79"/>
      <c r="L79"/>
      <c r="M79"/>
      <c r="N79" s="191"/>
      <c r="O79"/>
      <c r="P79"/>
      <c r="Q79"/>
      <c r="R79"/>
      <c r="S79"/>
      <c r="T79"/>
      <c r="U79"/>
      <c r="V79"/>
      <c r="W79"/>
      <c r="X79"/>
      <c r="Y79"/>
      <c r="Z79"/>
      <c r="AA79" s="153"/>
      <c r="AB79"/>
      <c r="AC79"/>
      <c r="AD79"/>
      <c r="AE79"/>
      <c r="AF79"/>
      <c r="AG79"/>
      <c r="AH79"/>
    </row>
    <row r="80" spans="1:34" s="647" customFormat="1" x14ac:dyDescent="0.25">
      <c r="A80" s="526"/>
      <c r="B80" s="526"/>
      <c r="C80" s="526"/>
      <c r="D80" s="526"/>
      <c r="E80" s="659" t="s">
        <v>550</v>
      </c>
      <c r="F80" s="657">
        <f xml:space="preserve"> IF( INDEX(J80:AA80, $I$4) = "", INDEX(J80:Z80, $I$6), INDEX(J80:AA80, $I$4))</f>
        <v>1</v>
      </c>
      <c r="G80" s="656" t="s">
        <v>104</v>
      </c>
      <c r="I80" s="651" t="str">
        <f t="array" ref="I80" xml:space="preserve"> IF( INDEX(J80:AA80, I$5) = "", IF( INDEX(J80:AA80, I$6) = F80, "vw", "tu"), IF(INDEX(J80:AA80, I$5) = F80, "vw", "tu"))</f>
        <v>vw</v>
      </c>
      <c r="J80" s="648"/>
      <c r="K80" s="523">
        <v>1</v>
      </c>
      <c r="L80" s="523">
        <v>1</v>
      </c>
      <c r="M80" s="523">
        <v>1</v>
      </c>
      <c r="N80" s="191"/>
      <c r="O80" s="523"/>
      <c r="P80" s="523"/>
      <c r="Q80" s="523"/>
      <c r="R80" s="523"/>
      <c r="S80" s="523"/>
      <c r="T80" s="523"/>
      <c r="U80" s="523"/>
      <c r="V80" s="523"/>
      <c r="W80" s="523"/>
      <c r="X80" s="523"/>
      <c r="Y80" s="523"/>
      <c r="Z80" s="523"/>
      <c r="AA80" s="153"/>
      <c r="AB80"/>
      <c r="AC80"/>
      <c r="AD80"/>
      <c r="AE80"/>
      <c r="AF80"/>
      <c r="AG80"/>
      <c r="AH80"/>
    </row>
    <row r="81" spans="1:34" s="647" customFormat="1" x14ac:dyDescent="0.25">
      <c r="A81" s="526"/>
      <c r="B81" s="526"/>
      <c r="C81" s="526"/>
      <c r="D81" s="526"/>
      <c r="E81" s="289" t="s">
        <v>610</v>
      </c>
      <c r="F81" s="654">
        <f xml:space="preserve"> IF( INDEX(J81:AA81, $I$4) = "", INDEX(J81:Z81, $I$6), INDEX(J81:AA81, $I$4))</f>
        <v>1.4999999999999999E-2</v>
      </c>
      <c r="G81" s="289" t="s">
        <v>118</v>
      </c>
      <c r="I81" s="651" t="str">
        <f t="array" ref="I81" xml:space="preserve"> IF( INDEX(J81:AA81, I$5) = "", IF( INDEX(J81:AA81, I$6) = F81, "vw", "tu"), IF(INDEX(J81:AA81, I$5) = F81, "vw", "tu"))</f>
        <v>vw</v>
      </c>
      <c r="J81" s="648"/>
      <c r="K81" s="655">
        <v>1.4999999999999999E-2</v>
      </c>
      <c r="L81" s="655">
        <v>1.4999999999999999E-2</v>
      </c>
      <c r="M81" s="655">
        <v>1.4999999999999999E-2</v>
      </c>
      <c r="N81" s="191"/>
      <c r="O81" s="655"/>
      <c r="P81" s="655"/>
      <c r="Q81" s="655"/>
      <c r="R81" s="655"/>
      <c r="S81" s="655"/>
      <c r="T81" s="655"/>
      <c r="U81" s="655"/>
      <c r="V81" s="655"/>
      <c r="W81" s="655"/>
      <c r="X81" s="655"/>
      <c r="Y81" s="655"/>
      <c r="Z81" s="655"/>
      <c r="AA81" s="153"/>
      <c r="AB81"/>
      <c r="AC81"/>
      <c r="AD81"/>
      <c r="AE81"/>
      <c r="AF81"/>
      <c r="AG81"/>
      <c r="AH81"/>
    </row>
    <row r="82" spans="1:34" s="647" customFormat="1" ht="12.5" x14ac:dyDescent="0.25">
      <c r="A82" s="526"/>
      <c r="B82" s="526"/>
      <c r="C82" s="526"/>
      <c r="D82" s="526"/>
      <c r="E82"/>
      <c r="F82"/>
      <c r="G82"/>
      <c r="I82"/>
      <c r="J82" s="648"/>
      <c r="K82"/>
      <c r="L82"/>
      <c r="M82"/>
      <c r="N82" s="191"/>
      <c r="O82"/>
      <c r="P82"/>
      <c r="Q82"/>
      <c r="R82"/>
      <c r="S82"/>
      <c r="T82"/>
      <c r="U82"/>
      <c r="V82"/>
      <c r="W82"/>
      <c r="X82"/>
      <c r="Y82"/>
      <c r="Z82"/>
      <c r="AA82" s="153"/>
      <c r="AB82"/>
      <c r="AC82"/>
      <c r="AD82"/>
      <c r="AE82"/>
      <c r="AF82"/>
      <c r="AG82"/>
      <c r="AH82"/>
    </row>
    <row r="83" spans="1:34" s="647" customFormat="1" x14ac:dyDescent="0.25">
      <c r="A83" s="526"/>
      <c r="B83" s="526"/>
      <c r="C83" s="526"/>
      <c r="D83" s="526"/>
      <c r="E83" s="656" t="s">
        <v>543</v>
      </c>
      <c r="F83" s="657">
        <f xml:space="preserve"> IF( INDEX(J83:AA83, $I$4) = "", INDEX(J83:Z83, $I$6), INDEX(J83:AA83, $I$4))</f>
        <v>1.4999999999999999E-2</v>
      </c>
      <c r="G83" s="656" t="s">
        <v>118</v>
      </c>
      <c r="I83" s="651" t="str">
        <f t="array" ref="I83" xml:space="preserve"> IF( INDEX(J83:AA83, I$5) = "", IF( INDEX(J83:AA83, I$6) = F83, "vw", "tu"), IF(INDEX(J83:AA83, I$5) = F83, "vw", "tu"))</f>
        <v>vw</v>
      </c>
      <c r="J83" s="648"/>
      <c r="K83" s="523">
        <v>1.4999999999999999E-2</v>
      </c>
      <c r="L83" s="523">
        <v>1.4999999999999999E-2</v>
      </c>
      <c r="M83" s="523">
        <v>1.4999999999999999E-2</v>
      </c>
      <c r="N83" s="191"/>
      <c r="O83" s="523"/>
      <c r="P83" s="523"/>
      <c r="Q83" s="523"/>
      <c r="R83" s="523"/>
      <c r="S83" s="523"/>
      <c r="T83" s="523"/>
      <c r="U83" s="523"/>
      <c r="V83" s="523"/>
      <c r="W83" s="523"/>
      <c r="X83" s="523"/>
      <c r="Y83" s="523"/>
      <c r="Z83" s="523"/>
      <c r="AA83" s="153"/>
      <c r="AB83"/>
      <c r="AC83"/>
      <c r="AD83"/>
      <c r="AE83"/>
      <c r="AF83"/>
      <c r="AG83"/>
      <c r="AH83"/>
    </row>
    <row r="84" spans="1:34" s="647" customFormat="1" x14ac:dyDescent="0.25">
      <c r="A84" s="526"/>
      <c r="B84" s="526"/>
      <c r="C84" s="526"/>
      <c r="D84" s="526"/>
      <c r="E84" s="656" t="s">
        <v>544</v>
      </c>
      <c r="F84" s="657">
        <f xml:space="preserve"> IF( INDEX(J84:AA84, $I$4) = "", INDEX(J84:Z84, $I$6), INDEX(J84:AA84, $I$4))</f>
        <v>2.5000000000000001E-2</v>
      </c>
      <c r="G84" s="656" t="s">
        <v>118</v>
      </c>
      <c r="I84" s="651" t="str">
        <f t="array" ref="I84" xml:space="preserve"> IF( INDEX(J84:AA84, I$5) = "", IF( INDEX(J84:AA84, I$6) = F84, "vw", "tu"), IF(INDEX(J84:AA84, I$5) = F84, "vw", "tu"))</f>
        <v>vw</v>
      </c>
      <c r="J84" s="648"/>
      <c r="K84" s="523">
        <v>2.5000000000000001E-2</v>
      </c>
      <c r="L84" s="523">
        <v>2.5000000000000001E-2</v>
      </c>
      <c r="M84" s="523">
        <v>2.5000000000000001E-2</v>
      </c>
      <c r="N84" s="191"/>
      <c r="O84" s="523"/>
      <c r="P84" s="523"/>
      <c r="Q84" s="523"/>
      <c r="R84" s="523"/>
      <c r="S84" s="523"/>
      <c r="T84" s="523"/>
      <c r="U84" s="523"/>
      <c r="V84" s="523"/>
      <c r="W84" s="523"/>
      <c r="X84" s="523"/>
      <c r="Y84" s="523"/>
      <c r="Z84" s="523"/>
      <c r="AA84" s="153"/>
      <c r="AB84"/>
      <c r="AC84"/>
      <c r="AD84"/>
      <c r="AE84"/>
      <c r="AF84"/>
      <c r="AG84"/>
      <c r="AH84"/>
    </row>
    <row r="85" spans="1:34" s="647" customFormat="1" x14ac:dyDescent="0.25">
      <c r="A85" s="526"/>
      <c r="B85" s="526"/>
      <c r="C85" s="526"/>
      <c r="D85" s="526"/>
      <c r="E85" s="656" t="s">
        <v>545</v>
      </c>
      <c r="F85" s="657">
        <f xml:space="preserve"> IF( INDEX(J85:AA85, $I$4) = "", INDEX(J85:Z85, $I$6), INDEX(J85:AA85, $I$4))</f>
        <v>1.4999999999999999E-2</v>
      </c>
      <c r="G85" s="656" t="s">
        <v>104</v>
      </c>
      <c r="I85" s="651" t="str">
        <f t="array" ref="I85" xml:space="preserve"> IF( INDEX(J85:AA85, I$5) = "", IF( INDEX(J85:AA85, I$6) = F85, "vw", "tu"), IF(INDEX(J85:AA85, I$5) = F85, "vw", "tu"))</f>
        <v>vw</v>
      </c>
      <c r="J85" s="648"/>
      <c r="K85" s="523">
        <v>1.4999999999999999E-2</v>
      </c>
      <c r="L85" s="523">
        <v>1.4999999999999999E-2</v>
      </c>
      <c r="M85" s="523">
        <v>1.4999999999999999E-2</v>
      </c>
      <c r="N85" s="191"/>
      <c r="O85" s="523"/>
      <c r="P85" s="523"/>
      <c r="Q85" s="523"/>
      <c r="R85" s="523"/>
      <c r="S85" s="523"/>
      <c r="T85" s="523"/>
      <c r="U85" s="523"/>
      <c r="V85" s="523"/>
      <c r="W85" s="523"/>
      <c r="X85" s="523"/>
      <c r="Y85" s="523"/>
      <c r="Z85" s="523"/>
      <c r="AA85" s="153"/>
      <c r="AB85"/>
      <c r="AC85"/>
      <c r="AD85"/>
      <c r="AE85"/>
      <c r="AF85"/>
      <c r="AG85"/>
      <c r="AH85"/>
    </row>
    <row r="86" spans="1:34" s="647" customFormat="1" x14ac:dyDescent="0.25">
      <c r="A86" s="526"/>
      <c r="B86" s="526"/>
      <c r="C86" s="526"/>
      <c r="D86" s="526"/>
      <c r="E86" s="656" t="s">
        <v>546</v>
      </c>
      <c r="F86" s="657">
        <f xml:space="preserve"> IF( INDEX(J86:AA86, $I$4) = "", INDEX(J86:Z86, $I$6), INDEX(J86:AA86, $I$4))</f>
        <v>0.3</v>
      </c>
      <c r="G86" s="656" t="s">
        <v>547</v>
      </c>
      <c r="I86" s="651" t="str">
        <f t="array" ref="I86" xml:space="preserve"> IF( INDEX(J86:AA86, I$5) = "", IF( INDEX(J86:AA86, I$6) = F86, "vw", "tu"), IF(INDEX(J86:AA86, I$5) = F86, "vw", "tu"))</f>
        <v>vw</v>
      </c>
      <c r="J86" s="648"/>
      <c r="K86" s="523">
        <v>0.3</v>
      </c>
      <c r="L86" s="523">
        <v>0.3</v>
      </c>
      <c r="M86" s="523">
        <v>0.3</v>
      </c>
      <c r="N86" s="191"/>
      <c r="O86" s="523"/>
      <c r="P86" s="523"/>
      <c r="Q86" s="523"/>
      <c r="R86" s="523"/>
      <c r="S86" s="523"/>
      <c r="T86" s="523"/>
      <c r="U86" s="523"/>
      <c r="V86" s="523"/>
      <c r="W86" s="523"/>
      <c r="X86" s="523"/>
      <c r="Y86" s="523"/>
      <c r="Z86" s="523"/>
      <c r="AA86" s="153"/>
      <c r="AB86"/>
      <c r="AC86"/>
      <c r="AD86"/>
      <c r="AE86"/>
      <c r="AF86"/>
      <c r="AG86"/>
      <c r="AH86"/>
    </row>
    <row r="87" spans="1:34" s="647" customFormat="1" ht="12.5" x14ac:dyDescent="0.25">
      <c r="A87" s="526"/>
      <c r="B87" s="526"/>
      <c r="C87" s="526"/>
      <c r="D87" s="526"/>
      <c r="E87"/>
      <c r="F87"/>
      <c r="G87"/>
      <c r="I87"/>
      <c r="J87" s="648"/>
      <c r="K87"/>
      <c r="L87"/>
      <c r="M87"/>
      <c r="N87" s="191"/>
      <c r="O87"/>
      <c r="P87"/>
      <c r="Q87"/>
      <c r="R87"/>
      <c r="S87"/>
      <c r="T87"/>
      <c r="U87"/>
      <c r="V87"/>
      <c r="W87"/>
      <c r="X87"/>
      <c r="Y87"/>
      <c r="Z87"/>
      <c r="AA87" s="153"/>
      <c r="AB87"/>
      <c r="AC87"/>
      <c r="AD87"/>
      <c r="AE87"/>
      <c r="AF87"/>
      <c r="AG87"/>
      <c r="AH87"/>
    </row>
    <row r="88" spans="1:34" x14ac:dyDescent="0.25">
      <c r="B88" s="1" t="s">
        <v>397</v>
      </c>
      <c r="I88" s="388"/>
    </row>
    <row r="89" spans="1:34" x14ac:dyDescent="0.25">
      <c r="E89" s="739" t="s">
        <v>655</v>
      </c>
      <c r="F89" s="310">
        <f xml:space="preserve"> IF( INDEX(J89:AA89, $I$4) = "", INDEX(J89:Z89, $I$6), INDEX(J89:AA89, $I$4))</f>
        <v>0.5</v>
      </c>
      <c r="G89" s="739" t="s">
        <v>104</v>
      </c>
      <c r="H89" s="739"/>
      <c r="I89" s="418" t="str">
        <f t="array" ref="I89" xml:space="preserve"> IF( INDEX(J89:AA89, I$5) = "", IF( INDEX(J89:AA89, I$6) = F89, "vw", "tu"), IF(INDEX(J89:AA89, I$5) = F89, "vw", "tu"))</f>
        <v>vw</v>
      </c>
      <c r="J89" s="311"/>
      <c r="K89" s="740">
        <v>0.5</v>
      </c>
      <c r="L89" s="740">
        <v>0.5</v>
      </c>
      <c r="M89" s="740">
        <v>0.5</v>
      </c>
      <c r="N89" s="741"/>
      <c r="O89" s="742"/>
      <c r="P89" s="742"/>
      <c r="Q89" s="742"/>
      <c r="R89" s="742"/>
      <c r="S89" s="742"/>
      <c r="T89" s="742"/>
      <c r="U89" s="742"/>
      <c r="V89" s="742"/>
      <c r="W89" s="742"/>
      <c r="X89" s="742"/>
      <c r="Y89" s="742"/>
      <c r="Z89" s="742"/>
    </row>
    <row r="90" spans="1:34" x14ac:dyDescent="0.25">
      <c r="E90" s="739" t="s">
        <v>656</v>
      </c>
      <c r="F90" s="310">
        <f xml:space="preserve"> 1 - F89</f>
        <v>0.5</v>
      </c>
      <c r="G90" s="739" t="s">
        <v>104</v>
      </c>
      <c r="H90" s="739"/>
      <c r="I90" s="388"/>
      <c r="J90" s="743"/>
      <c r="K90" s="556"/>
      <c r="L90" s="556"/>
      <c r="M90" s="556"/>
      <c r="N90" s="743"/>
      <c r="O90" s="556"/>
      <c r="P90" s="556"/>
      <c r="Q90" s="556"/>
      <c r="R90" s="556"/>
      <c r="S90" s="556"/>
      <c r="T90" s="556"/>
      <c r="U90" s="556"/>
      <c r="V90" s="556"/>
      <c r="W90" s="556"/>
      <c r="X90" s="556"/>
      <c r="Y90" s="556"/>
      <c r="Z90" s="556"/>
    </row>
    <row r="91" spans="1:34" x14ac:dyDescent="0.25">
      <c r="E91" s="556"/>
      <c r="F91" s="556"/>
      <c r="G91" s="556"/>
      <c r="H91" s="556"/>
      <c r="I91" s="388"/>
      <c r="J91" s="743"/>
      <c r="K91" s="556"/>
      <c r="L91" s="556"/>
      <c r="M91" s="556"/>
      <c r="N91" s="743"/>
      <c r="O91" s="556"/>
      <c r="P91" s="556"/>
      <c r="Q91" s="556"/>
      <c r="R91" s="556"/>
      <c r="S91" s="556"/>
      <c r="T91" s="556"/>
      <c r="U91" s="556"/>
      <c r="V91" s="556"/>
      <c r="W91" s="556"/>
      <c r="X91" s="556"/>
      <c r="Y91" s="556"/>
      <c r="Z91" s="556"/>
    </row>
    <row r="92" spans="1:34" x14ac:dyDescent="0.25">
      <c r="C92" s="744" t="s">
        <v>657</v>
      </c>
      <c r="I92" s="388"/>
    </row>
    <row r="93" spans="1:34" s="525" customFormat="1" x14ac:dyDescent="0.25">
      <c r="A93" s="291"/>
      <c r="B93" s="291"/>
      <c r="C93" s="292"/>
      <c r="D93" s="293"/>
      <c r="E93" s="294" t="s">
        <v>658</v>
      </c>
      <c r="F93" s="310">
        <f xml:space="preserve"> IF( INDEX(J93:AA93, $I$4) = "", INDEX(J93:Z93, $I$6), INDEX(J93:AA93, $I$4))</f>
        <v>0.02</v>
      </c>
      <c r="G93" s="309" t="s">
        <v>104</v>
      </c>
      <c r="H93" s="309"/>
      <c r="I93" s="418" t="str">
        <f t="array" ref="I93" xml:space="preserve"> IF( INDEX(J93:AA93, I$5) = "", IF( INDEX(J93:AA93, I$6) = F93, "vw", "tu"), IF(INDEX(J93:AA93, I$5) = F93, "vw", "tu"))</f>
        <v>vw</v>
      </c>
      <c r="J93" s="311"/>
      <c r="K93" s="312">
        <v>0.02</v>
      </c>
      <c r="L93" s="312">
        <v>0.02</v>
      </c>
      <c r="M93" s="312">
        <v>0.02</v>
      </c>
      <c r="N93" s="313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153"/>
    </row>
    <row r="94" spans="1:34" x14ac:dyDescent="0.25">
      <c r="E94" s="12" t="s">
        <v>659</v>
      </c>
      <c r="F94" s="167">
        <f xml:space="preserve"> IF( INDEX(J94:AA94, $I$4) = "", INDEX(J94:Z94, $I$6), INDEX(J94:AA94, $I$4))</f>
        <v>180000</v>
      </c>
      <c r="G94" s="6" t="str">
        <f xml:space="preserve"> SMU</f>
        <v>$ 000s</v>
      </c>
      <c r="H94" s="6"/>
      <c r="I94" s="441" t="str">
        <f t="array" ref="I94" xml:space="preserve"> IF( INDEX(J94:AA94, I$5) = "", IF( INDEX(J94:AA94, I$6) = F94, "vw", "tu"), IF(INDEX(J94:AA94, I$5) = F94, "vw", "tu"))</f>
        <v>vw</v>
      </c>
      <c r="J94" s="263"/>
      <c r="K94" s="297">
        <f>450000*0.8/2</f>
        <v>180000</v>
      </c>
      <c r="L94" s="297">
        <f t="shared" ref="L94:M94" si="4">450000*0.8/2</f>
        <v>180000</v>
      </c>
      <c r="M94" s="297">
        <f t="shared" si="4"/>
        <v>180000</v>
      </c>
      <c r="N94" s="179"/>
      <c r="O94" s="315"/>
      <c r="P94" s="315"/>
      <c r="Q94" s="315"/>
      <c r="R94" s="315"/>
      <c r="S94" s="315"/>
      <c r="T94" s="315"/>
      <c r="U94" s="315"/>
      <c r="V94" s="315"/>
      <c r="W94" s="315"/>
      <c r="X94" s="315"/>
      <c r="Y94" s="315"/>
      <c r="Z94" s="315"/>
    </row>
    <row r="95" spans="1:34" s="525" customFormat="1" x14ac:dyDescent="0.25">
      <c r="A95" s="291"/>
      <c r="B95" s="291"/>
      <c r="C95" s="292"/>
      <c r="D95" s="293"/>
      <c r="E95" s="294" t="s">
        <v>660</v>
      </c>
      <c r="F95" s="310">
        <f xml:space="preserve"> IF( INDEX(J95:AA95, $I$4) = "", INDEX(J95:Z95, $I$6), INDEX(J95:AA95, $I$4))</f>
        <v>7.4999999999999997E-3</v>
      </c>
      <c r="G95" s="309" t="s">
        <v>118</v>
      </c>
      <c r="H95" s="309"/>
      <c r="I95" s="418" t="str">
        <f t="array" ref="I95" xml:space="preserve"> IF( INDEX(J95:AA95, I$5) = "", IF( INDEX(J95:AA95, I$6) = F95, "vw", "tu"), IF(INDEX(J95:AA95, I$5) = F95, "vw", "tu"))</f>
        <v>vw</v>
      </c>
      <c r="J95" s="311"/>
      <c r="K95" s="312">
        <f>K97*0.3</f>
        <v>7.4999999999999997E-3</v>
      </c>
      <c r="L95" s="312">
        <v>5.0000000000000001E-3</v>
      </c>
      <c r="M95" s="312">
        <v>5.0000000000000001E-3</v>
      </c>
      <c r="N95" s="313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153"/>
    </row>
    <row r="96" spans="1:34" s="525" customFormat="1" x14ac:dyDescent="0.25">
      <c r="A96" s="291"/>
      <c r="B96" s="291"/>
      <c r="C96" s="292"/>
      <c r="D96" s="293"/>
      <c r="E96" s="294" t="s">
        <v>661</v>
      </c>
      <c r="F96" s="310">
        <f xml:space="preserve"> IF( INDEX(J96:AA96, $I$4) = "", INDEX(J96:Z96, $I$6), INDEX(J96:AA96, $I$4))</f>
        <v>0.02</v>
      </c>
      <c r="G96" s="309" t="s">
        <v>118</v>
      </c>
      <c r="H96" s="309"/>
      <c r="I96" s="418" t="str">
        <f t="array" ref="I96" xml:space="preserve"> IF( INDEX(J96:AA96, I$5) = "", IF( INDEX(J96:AA96, I$6) = F96, "vw", "tu"), IF(INDEX(J96:AA96, I$5) = F96, "vw", "tu"))</f>
        <v>vw</v>
      </c>
      <c r="J96" s="311"/>
      <c r="K96" s="312">
        <v>0.02</v>
      </c>
      <c r="L96" s="312">
        <v>0.02</v>
      </c>
      <c r="M96" s="312">
        <v>0.02</v>
      </c>
      <c r="N96" s="313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153"/>
    </row>
    <row r="97" spans="1:26" x14ac:dyDescent="0.25">
      <c r="E97" s="294" t="s">
        <v>662</v>
      </c>
      <c r="F97" s="310">
        <f xml:space="preserve"> IF( INDEX(J97:AA97, $I$4) = "", INDEX(J97:Z97, $I$6), INDEX(J97:AA97, $I$4))</f>
        <v>2.5000000000000001E-2</v>
      </c>
      <c r="G97" s="309" t="s">
        <v>118</v>
      </c>
      <c r="H97" s="309"/>
      <c r="I97" s="418" t="str">
        <f t="array" ref="I97" xml:space="preserve"> IF( INDEX(J97:AA97, I$5) = "", IF( INDEX(J97:AA97, I$6) = F97, "vw", "tu"), IF(INDEX(J97:AA97, I$5) = F97, "vw", "tu"))</f>
        <v>vw</v>
      </c>
      <c r="J97" s="311"/>
      <c r="K97" s="312">
        <v>2.5000000000000001E-2</v>
      </c>
      <c r="L97" s="312">
        <f>K97+0.005</f>
        <v>3.0000000000000002E-2</v>
      </c>
      <c r="M97" s="312">
        <f>K97-0.005</f>
        <v>0.02</v>
      </c>
      <c r="N97" s="313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</row>
    <row r="98" spans="1:26" x14ac:dyDescent="0.25">
      <c r="E98" s="294"/>
      <c r="F98" s="738"/>
      <c r="G98" s="309"/>
      <c r="H98" s="309"/>
      <c r="I98" s="418"/>
      <c r="J98" s="311"/>
      <c r="K98" s="746"/>
      <c r="L98" s="746"/>
      <c r="M98" s="746"/>
      <c r="N98" s="313"/>
      <c r="O98" s="745"/>
      <c r="P98" s="745"/>
      <c r="Q98" s="745"/>
      <c r="R98" s="745"/>
      <c r="S98" s="745"/>
      <c r="T98" s="745"/>
      <c r="U98" s="745"/>
      <c r="V98" s="745"/>
      <c r="W98" s="745"/>
      <c r="X98" s="745"/>
      <c r="Y98" s="745"/>
      <c r="Z98" s="745"/>
    </row>
    <row r="99" spans="1:26" x14ac:dyDescent="0.25">
      <c r="C99" s="744" t="s">
        <v>663</v>
      </c>
      <c r="I99" s="388"/>
    </row>
    <row r="100" spans="1:26" x14ac:dyDescent="0.25">
      <c r="C100" s="292"/>
      <c r="D100" s="293"/>
      <c r="E100" s="294" t="s">
        <v>664</v>
      </c>
      <c r="F100" s="310">
        <f xml:space="preserve"> IF( INDEX(J100:AA100, $I$4) = "", INDEX(J100:Z100, $I$6), INDEX(J100:AA100, $I$4))</f>
        <v>2.1999999999999999E-2</v>
      </c>
      <c r="G100" s="309" t="s">
        <v>104</v>
      </c>
      <c r="H100" s="309"/>
      <c r="I100" s="418" t="str">
        <f t="array" ref="I100" xml:space="preserve"> IF( INDEX(J100:AA100, I$5) = "", IF( INDEX(J100:AA100, I$6) = F100, "vw", "tu"), IF(INDEX(J100:AA100, I$5) = F100, "vw", "tu"))</f>
        <v>vw</v>
      </c>
      <c r="J100" s="311"/>
      <c r="K100" s="312">
        <v>2.1999999999999999E-2</v>
      </c>
      <c r="L100" s="312">
        <v>0.02</v>
      </c>
      <c r="M100" s="312">
        <v>0.02</v>
      </c>
      <c r="N100" s="313"/>
      <c r="O100" s="314"/>
      <c r="P100" s="314"/>
      <c r="Q100" s="314"/>
      <c r="R100" s="314"/>
      <c r="S100" s="314"/>
      <c r="T100" s="314"/>
      <c r="U100" s="314"/>
      <c r="V100" s="314"/>
      <c r="W100" s="314"/>
      <c r="X100" s="314"/>
      <c r="Y100" s="314"/>
      <c r="Z100" s="314"/>
    </row>
    <row r="101" spans="1:26" x14ac:dyDescent="0.25">
      <c r="E101" s="12" t="s">
        <v>665</v>
      </c>
      <c r="F101" s="167">
        <f xml:space="preserve"> IF( INDEX(J101:AA101, $I$4) = "", INDEX(J101:Z101, $I$6), INDEX(J101:AA101, $I$4))</f>
        <v>180000</v>
      </c>
      <c r="G101" s="6" t="str">
        <f xml:space="preserve"> SMU</f>
        <v>$ 000s</v>
      </c>
      <c r="H101" s="6"/>
      <c r="I101" s="441" t="str">
        <f t="array" ref="I101" xml:space="preserve"> IF( INDEX(J101:AA101, I$5) = "", IF( INDEX(J101:AA101, I$6) = F101, "vw", "tu"), IF(INDEX(J101:AA101, I$5) = F101, "vw", "tu"))</f>
        <v>vw</v>
      </c>
      <c r="J101" s="263"/>
      <c r="K101" s="297">
        <f>450000*0.8/2</f>
        <v>180000</v>
      </c>
      <c r="L101" s="297">
        <f t="shared" ref="L101:M101" si="5">450000*0.8/2</f>
        <v>180000</v>
      </c>
      <c r="M101" s="297">
        <f t="shared" si="5"/>
        <v>180000</v>
      </c>
      <c r="N101" s="179"/>
      <c r="O101" s="315"/>
      <c r="P101" s="315"/>
      <c r="Q101" s="315"/>
      <c r="R101" s="315"/>
      <c r="S101" s="315"/>
      <c r="T101" s="315"/>
      <c r="U101" s="315"/>
      <c r="V101" s="315"/>
      <c r="W101" s="315"/>
      <c r="X101" s="315"/>
      <c r="Y101" s="315"/>
      <c r="Z101" s="315"/>
    </row>
    <row r="102" spans="1:26" x14ac:dyDescent="0.25">
      <c r="C102" s="292"/>
      <c r="D102" s="293"/>
      <c r="E102" s="294" t="s">
        <v>666</v>
      </c>
      <c r="F102" s="310">
        <f xml:space="preserve"> IF( INDEX(J102:AA102, $I$4) = "", INDEX(J102:Z102, $I$6), INDEX(J102:AA102, $I$4))</f>
        <v>8.0999999999999996E-3</v>
      </c>
      <c r="G102" s="309" t="s">
        <v>118</v>
      </c>
      <c r="H102" s="309"/>
      <c r="I102" s="418" t="str">
        <f t="array" ref="I102" xml:space="preserve"> IF( INDEX(J102:AA102, I$5) = "", IF( INDEX(J102:AA102, I$6) = F102, "vw", "tu"), IF(INDEX(J102:AA102, I$5) = F102, "vw", "tu"))</f>
        <v>vw</v>
      </c>
      <c r="J102" s="311"/>
      <c r="K102" s="312">
        <f>K104*0.3</f>
        <v>8.0999999999999996E-3</v>
      </c>
      <c r="L102" s="312">
        <v>5.0000000000000001E-3</v>
      </c>
      <c r="M102" s="312">
        <v>5.0000000000000001E-3</v>
      </c>
      <c r="N102" s="313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</row>
    <row r="103" spans="1:26" x14ac:dyDescent="0.25">
      <c r="C103" s="292"/>
      <c r="D103" s="293"/>
      <c r="E103" s="294" t="s">
        <v>667</v>
      </c>
      <c r="F103" s="310">
        <f xml:space="preserve"> IF( INDEX(J103:AA103, $I$4) = "", INDEX(J103:Z103, $I$6), INDEX(J103:AA103, $I$4))</f>
        <v>0.02</v>
      </c>
      <c r="G103" s="309" t="s">
        <v>118</v>
      </c>
      <c r="H103" s="309"/>
      <c r="I103" s="418" t="str">
        <f t="array" ref="I103" xml:space="preserve"> IF( INDEX(J103:AA103, I$5) = "", IF( INDEX(J103:AA103, I$6) = F103, "vw", "tu"), IF(INDEX(J103:AA103, I$5) = F103, "vw", "tu"))</f>
        <v>vw</v>
      </c>
      <c r="J103" s="311"/>
      <c r="K103" s="312">
        <v>0.02</v>
      </c>
      <c r="L103" s="312">
        <v>0.02</v>
      </c>
      <c r="M103" s="312">
        <v>0.02</v>
      </c>
      <c r="N103" s="313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</row>
    <row r="104" spans="1:26" x14ac:dyDescent="0.25">
      <c r="E104" s="294" t="s">
        <v>668</v>
      </c>
      <c r="F104" s="310">
        <f xml:space="preserve"> IF( INDEX(J104:AA104, $I$4) = "", INDEX(J104:Z104, $I$6), INDEX(J104:AA104, $I$4))</f>
        <v>2.7E-2</v>
      </c>
      <c r="G104" s="309" t="s">
        <v>118</v>
      </c>
      <c r="H104" s="309"/>
      <c r="I104" s="418" t="str">
        <f t="array" ref="I104" xml:space="preserve"> IF( INDEX(J104:AA104, I$5) = "", IF( INDEX(J104:AA104, I$6) = F104, "vw", "tu"), IF(INDEX(J104:AA104, I$5) = F104, "vw", "tu"))</f>
        <v>vw</v>
      </c>
      <c r="J104" s="311"/>
      <c r="K104" s="312">
        <v>2.7E-2</v>
      </c>
      <c r="L104" s="312">
        <f>K104+0.005</f>
        <v>3.2000000000000001E-2</v>
      </c>
      <c r="M104" s="312">
        <f>K104-0.005</f>
        <v>2.1999999999999999E-2</v>
      </c>
      <c r="N104" s="313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</row>
    <row r="106" spans="1:26" x14ac:dyDescent="0.25">
      <c r="B106" s="1" t="s">
        <v>669</v>
      </c>
      <c r="I106" s="388"/>
    </row>
    <row r="107" spans="1:26" x14ac:dyDescent="0.25">
      <c r="A107" s="291"/>
      <c r="B107" s="291"/>
      <c r="C107" s="292"/>
      <c r="D107" s="293"/>
      <c r="E107" s="309" t="s">
        <v>531</v>
      </c>
      <c r="F107" s="310">
        <f xml:space="preserve"> IF( INDEX(J107:AA107, $I$4) = "", INDEX(J107:Z107, $I$6), INDEX(J107:AA107, $I$4))</f>
        <v>0.8</v>
      </c>
      <c r="G107" s="309" t="s">
        <v>104</v>
      </c>
      <c r="H107" s="309"/>
      <c r="I107" s="418" t="str">
        <f t="array" ref="I107" xml:space="preserve"> IF( INDEX(J107:AA107, I$5) = "", IF( INDEX(J107:AA107, I$6) = F107, "vw", "tu"), IF(INDEX(J107:AA107, I$5) = F107, "vw", "tu"))</f>
        <v>vw</v>
      </c>
      <c r="J107" s="311"/>
      <c r="K107" s="312">
        <v>0.8</v>
      </c>
      <c r="L107" s="312">
        <v>0.8</v>
      </c>
      <c r="M107" s="312">
        <v>0.8</v>
      </c>
      <c r="N107" s="313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</row>
    <row r="108" spans="1:26" x14ac:dyDescent="0.25">
      <c r="A108" s="291"/>
      <c r="B108" s="291"/>
      <c r="C108" s="292"/>
      <c r="D108" s="293"/>
      <c r="E108" s="6" t="s">
        <v>241</v>
      </c>
      <c r="F108" s="167">
        <f xml:space="preserve"> IF( INDEX(J108:AA108, $I$4) = "", INDEX(J108:Z108, $I$6), INDEX(J108:AA108, $I$4))</f>
        <v>2</v>
      </c>
      <c r="G108" s="6" t="s">
        <v>243</v>
      </c>
      <c r="H108" s="6"/>
      <c r="I108" s="462" t="str" cm="1">
        <f t="array" ref="I108" xml:space="preserve"> IF( INDEX(J108:AA108, I$5) = "", IF( INDEX(J108:AA108, I$6) = F108, "vw", "tu"), IF(INDEX(J108:AA108, I$5) = F108, "vw", "tu"))</f>
        <v>vw</v>
      </c>
      <c r="J108" s="263"/>
      <c r="K108" s="297">
        <v>2</v>
      </c>
      <c r="L108" s="297">
        <v>2</v>
      </c>
      <c r="M108" s="297">
        <v>2</v>
      </c>
      <c r="N108" s="179"/>
      <c r="O108" s="315"/>
      <c r="P108" s="315"/>
      <c r="Q108" s="315"/>
      <c r="R108" s="315"/>
      <c r="S108" s="315"/>
      <c r="T108" s="315"/>
      <c r="U108" s="315"/>
      <c r="V108" s="315"/>
      <c r="W108" s="315"/>
      <c r="X108" s="315"/>
      <c r="Y108" s="315"/>
      <c r="Z108" s="315"/>
    </row>
    <row r="109" spans="1:26" x14ac:dyDescent="0.25">
      <c r="A109" s="291"/>
      <c r="B109" s="291"/>
      <c r="C109" s="292"/>
      <c r="D109" s="293"/>
      <c r="E109" s="6" t="s">
        <v>317</v>
      </c>
      <c r="F109" s="167">
        <f xml:space="preserve"> IF( INDEX(J109:AA109, $I$4) = "", INDEX(J109:Z109, $I$6), INDEX(J109:AA109, $I$4))</f>
        <v>1</v>
      </c>
      <c r="G109" s="6" t="s">
        <v>318</v>
      </c>
      <c r="H109" s="6"/>
      <c r="I109" s="418" t="str">
        <f t="array" ref="I109" xml:space="preserve"> IF( INDEX(J109:AA109, I$5) = "", IF( INDEX(J109:AA109, I$6) = F109, "vw", "tu"), IF(INDEX(J109:AA109, I$5) = F109, "vw", "tu"))</f>
        <v>vw</v>
      </c>
      <c r="J109" s="263"/>
      <c r="K109" s="297">
        <v>1</v>
      </c>
      <c r="L109" s="297">
        <v>1</v>
      </c>
      <c r="M109" s="297">
        <v>1</v>
      </c>
      <c r="N109" s="179"/>
      <c r="O109" s="315"/>
      <c r="P109" s="315"/>
      <c r="Q109" s="315"/>
      <c r="R109" s="315"/>
      <c r="S109" s="315"/>
      <c r="T109" s="315"/>
      <c r="U109" s="315"/>
      <c r="V109" s="315"/>
      <c r="W109" s="315"/>
      <c r="X109" s="315"/>
      <c r="Y109" s="315"/>
      <c r="Z109" s="315"/>
    </row>
    <row r="110" spans="1:26" x14ac:dyDescent="0.25">
      <c r="A110" s="291"/>
      <c r="B110" s="291"/>
      <c r="C110" s="292"/>
      <c r="D110" s="293"/>
      <c r="E110" s="309" t="s">
        <v>532</v>
      </c>
      <c r="F110" s="310">
        <f xml:space="preserve"> IF( INDEX(J121:AA121, $I$4) = "", INDEX(J110:Z110, $I$6), INDEX(J121:AA121, $I$4))</f>
        <v>0.8</v>
      </c>
      <c r="G110" s="309" t="s">
        <v>104</v>
      </c>
      <c r="H110" s="309"/>
      <c r="I110" s="418" t="str">
        <f t="array" ref="I110" xml:space="preserve"> IF( INDEX(J110:AA110, I$5) = "", IF( INDEX(J110:AA110, I$6) = F110, "vw", "tu"), IF(INDEX(J110:AA110, I$5) = F110, "vw", "tu"))</f>
        <v>vw</v>
      </c>
      <c r="J110" s="311"/>
      <c r="K110" s="312">
        <v>0.8</v>
      </c>
      <c r="L110" s="312">
        <v>0.8</v>
      </c>
      <c r="M110" s="312">
        <v>0.8</v>
      </c>
      <c r="N110" s="313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</row>
    <row r="111" spans="1:26" x14ac:dyDescent="0.25">
      <c r="A111" s="291"/>
      <c r="B111" s="291"/>
      <c r="C111" s="292"/>
      <c r="D111" s="293"/>
      <c r="E111" s="309"/>
      <c r="F111" s="738"/>
      <c r="G111" s="309"/>
      <c r="H111" s="309"/>
      <c r="I111" s="418"/>
      <c r="J111" s="311"/>
      <c r="N111" s="313"/>
      <c r="O111" s="745"/>
      <c r="P111" s="745"/>
      <c r="Q111" s="745"/>
      <c r="R111" s="745"/>
      <c r="S111" s="745"/>
      <c r="T111" s="745"/>
      <c r="U111" s="745"/>
      <c r="V111" s="745"/>
      <c r="W111" s="745"/>
      <c r="X111" s="745"/>
      <c r="Y111" s="745"/>
      <c r="Z111" s="745"/>
    </row>
    <row r="112" spans="1:26" x14ac:dyDescent="0.25">
      <c r="A112" s="291"/>
      <c r="B112" s="291"/>
      <c r="C112" s="292"/>
      <c r="D112" s="293"/>
      <c r="E112" s="309"/>
      <c r="F112" s="738"/>
      <c r="G112" s="309"/>
      <c r="H112" s="309"/>
      <c r="I112" s="418"/>
      <c r="J112" s="311"/>
      <c r="N112" s="313"/>
      <c r="O112" s="745"/>
      <c r="P112" s="745"/>
      <c r="Q112" s="745"/>
      <c r="R112" s="745"/>
      <c r="S112" s="745"/>
      <c r="T112" s="745"/>
      <c r="U112" s="745"/>
      <c r="V112" s="745"/>
      <c r="W112" s="745"/>
      <c r="X112" s="745"/>
      <c r="Y112" s="745"/>
      <c r="Z112" s="745"/>
    </row>
    <row r="113" spans="1:27" x14ac:dyDescent="0.25">
      <c r="A113" s="291"/>
      <c r="B113" s="291"/>
      <c r="C113" s="292"/>
      <c r="D113" s="293"/>
      <c r="E113" s="309"/>
      <c r="F113" s="738"/>
      <c r="G113" s="309"/>
      <c r="H113" s="309"/>
      <c r="I113" s="418"/>
      <c r="J113" s="311"/>
      <c r="N113" s="313"/>
    </row>
    <row r="114" spans="1:27" x14ac:dyDescent="0.25">
      <c r="A114" s="291"/>
      <c r="B114" s="291"/>
      <c r="C114" s="744" t="s">
        <v>657</v>
      </c>
      <c r="D114" s="293"/>
      <c r="E114" s="309"/>
      <c r="F114" s="309"/>
      <c r="G114" s="309"/>
      <c r="H114" s="309"/>
      <c r="I114" s="418"/>
      <c r="J114" s="311"/>
      <c r="N114" s="313"/>
    </row>
    <row r="115" spans="1:27" x14ac:dyDescent="0.25">
      <c r="E115" s="12" t="s">
        <v>671</v>
      </c>
      <c r="F115" s="167">
        <f xml:space="preserve"> IF( INDEX(J115:AA115, $I$4) = "", INDEX(J115:Z115, $I$6), INDEX(J115:AA115, $I$4))</f>
        <v>360</v>
      </c>
      <c r="G115" s="6" t="s">
        <v>186</v>
      </c>
      <c r="H115" s="6"/>
      <c r="I115" s="418" t="str">
        <f t="array" ref="I115" xml:space="preserve"> IF( INDEX(J115:AA115, I$5) = "", IF( INDEX(J115:AA115, I$6) = F115, "vw", "tu"), IF(INDEX(J115:AA115, I$5) = F115, "vw", "tu"))</f>
        <v>vw</v>
      </c>
      <c r="J115" s="263"/>
      <c r="K115" s="297">
        <v>360</v>
      </c>
      <c r="L115" s="297">
        <v>360</v>
      </c>
      <c r="M115" s="297">
        <v>360</v>
      </c>
      <c r="N115" s="179"/>
      <c r="O115" s="315"/>
      <c r="P115" s="315"/>
      <c r="Q115" s="315"/>
      <c r="R115" s="315"/>
      <c r="S115" s="315"/>
      <c r="T115" s="315"/>
      <c r="U115" s="315"/>
      <c r="V115" s="315"/>
      <c r="W115" s="315"/>
      <c r="X115" s="315"/>
      <c r="Y115" s="315"/>
      <c r="Z115" s="315"/>
    </row>
    <row r="116" spans="1:27" x14ac:dyDescent="0.25">
      <c r="A116" s="291"/>
      <c r="B116" s="291"/>
      <c r="C116" s="292"/>
      <c r="D116" s="293"/>
      <c r="E116" s="294" t="s">
        <v>672</v>
      </c>
      <c r="F116" s="310">
        <f xml:space="preserve"> IF( INDEX(J116:AA116, $I$4) = "", INDEX(J116:Z116, $I$6), INDEX(J116:AA116, $I$4))</f>
        <v>1.4999999999999999E-2</v>
      </c>
      <c r="G116" s="309" t="s">
        <v>118</v>
      </c>
      <c r="H116" s="309"/>
      <c r="I116" s="418" t="str">
        <f t="array" ref="I116" xml:space="preserve"> IF( INDEX(J116:AA116, I$5) = "", IF( INDEX(J116:AA116, I$6) = F116, "vw", "tu"), IF(INDEX(J116:AA116, I$5) = F116, "vw", "tu"))</f>
        <v>vw</v>
      </c>
      <c r="J116" s="311"/>
      <c r="K116" s="312">
        <v>1.4999999999999999E-2</v>
      </c>
      <c r="L116" s="312">
        <v>1.4999999999999999E-2</v>
      </c>
      <c r="M116" s="312">
        <v>1.4999999999999999E-2</v>
      </c>
      <c r="N116" s="313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</row>
    <row r="117" spans="1:27" x14ac:dyDescent="0.25">
      <c r="E117" s="294" t="s">
        <v>673</v>
      </c>
      <c r="F117" s="310">
        <f xml:space="preserve"> IF( INDEX(J117:AA117, $I$4) = "", INDEX(J117:Z117, $I$6), INDEX(J117:AA117, $I$4))</f>
        <v>2.5000000000000001E-2</v>
      </c>
      <c r="G117" s="309" t="s">
        <v>118</v>
      </c>
      <c r="H117" s="309"/>
      <c r="I117" s="418" t="str">
        <f t="array" ref="I117" xml:space="preserve"> IF( INDEX(J117:AA117, I$5) = "", IF( INDEX(J117:AA117, I$6) = F117, "vw", "tu"), IF(INDEX(J117:AA117, I$5) = F117, "vw", "tu"))</f>
        <v>vw</v>
      </c>
      <c r="J117" s="311"/>
      <c r="K117" s="312">
        <v>2.5000000000000001E-2</v>
      </c>
      <c r="L117" s="312">
        <v>2.5000000000000001E-2</v>
      </c>
      <c r="M117" s="312">
        <v>2.5000000000000001E-2</v>
      </c>
      <c r="N117" s="313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</row>
    <row r="118" spans="1:27" x14ac:dyDescent="0.25">
      <c r="A118" s="419"/>
      <c r="B118" s="419"/>
      <c r="C118" s="420"/>
      <c r="D118" s="198"/>
      <c r="E118" s="198" t="s">
        <v>674</v>
      </c>
      <c r="F118" s="421">
        <f xml:space="preserve"> IF( INDEX(J118:AA118, $I$4) = "", INDEX(J118:Z118, $I$6), INDEX(J118:AA118, $I$4))</f>
        <v>17</v>
      </c>
      <c r="G118" s="198" t="s">
        <v>29</v>
      </c>
      <c r="H118" s="197" t="s">
        <v>670</v>
      </c>
      <c r="I118" s="418" t="str">
        <f t="array" ref="I118" xml:space="preserve"> IF( INDEX(J118:AA118, I$5) = "", IF( INDEX(J118:AA118, I$6) = F118, "vw", "tu"), IF(INDEX(J118:AA118, I$5) = F118, "vw", "tu"))</f>
        <v>vw</v>
      </c>
      <c r="J118" s="330"/>
      <c r="K118" s="422">
        <v>17</v>
      </c>
      <c r="L118" s="422">
        <v>17</v>
      </c>
      <c r="M118" s="422">
        <v>17</v>
      </c>
      <c r="N118" s="330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20" spans="1:27" x14ac:dyDescent="0.25">
      <c r="A120" s="459"/>
      <c r="B120" s="459"/>
      <c r="C120" s="460"/>
      <c r="D120" s="461"/>
      <c r="E120" s="147" t="s">
        <v>247</v>
      </c>
      <c r="F120" s="167">
        <f xml:space="preserve"> IF( INDEX(J120:AA120, $I$4) = "", INDEX(J120:Z120, $I$6), INDEX(J120:AA120, $I$4))</f>
        <v>2</v>
      </c>
      <c r="G120" s="147" t="s">
        <v>324</v>
      </c>
      <c r="H120" s="147"/>
      <c r="I120" s="462" t="str">
        <f t="array" ref="I120" xml:space="preserve"> IF( INDEX(J120:AA120, I$5) = "", IF( INDEX(J120:AA120, I$6) = F120, "vw", "tu"), IF(INDEX(J120:AA120, I$5) = F120, "vw", "tu"))</f>
        <v>vw</v>
      </c>
      <c r="J120" s="263"/>
      <c r="K120" s="463">
        <v>2</v>
      </c>
      <c r="L120" s="463">
        <v>2</v>
      </c>
      <c r="M120" s="463">
        <v>2</v>
      </c>
      <c r="N120" s="179"/>
      <c r="O120" s="464"/>
      <c r="P120" s="464"/>
      <c r="Q120" s="464"/>
      <c r="R120" s="464"/>
      <c r="S120" s="464"/>
      <c r="T120" s="464"/>
      <c r="U120" s="464"/>
      <c r="V120" s="464"/>
      <c r="W120" s="464"/>
      <c r="X120" s="464"/>
      <c r="Y120" s="464"/>
      <c r="Z120" s="464"/>
      <c r="AA120" s="179"/>
    </row>
    <row r="121" spans="1:27" x14ac:dyDescent="0.25">
      <c r="A121" s="291"/>
      <c r="B121" s="291"/>
      <c r="C121" s="292"/>
      <c r="D121" s="293"/>
      <c r="H121" s="556" t="s">
        <v>675</v>
      </c>
      <c r="AA121" s="313"/>
    </row>
    <row r="122" spans="1:27" x14ac:dyDescent="0.25">
      <c r="C122" s="744" t="s">
        <v>663</v>
      </c>
      <c r="I122" s="388"/>
      <c r="AA122" s="179"/>
    </row>
    <row r="123" spans="1:27" x14ac:dyDescent="0.25">
      <c r="E123" s="6" t="s">
        <v>188</v>
      </c>
      <c r="F123" s="167">
        <f xml:space="preserve"> IF( INDEX(J123:AA123, $I$4) = "", INDEX(J123:Z123, $I$6), INDEX(J123:AA123, $I$4))</f>
        <v>360</v>
      </c>
      <c r="G123" s="6" t="s">
        <v>186</v>
      </c>
      <c r="H123" s="6"/>
      <c r="I123" s="418" t="str">
        <f t="array" ref="I123" xml:space="preserve"> IF( INDEX(J123:AA123, I$5) = "", IF( INDEX(J123:AA123, I$6) = F123, "vw", "tu"), IF(INDEX(J123:AA123, I$5) = F123, "vw", "tu"))</f>
        <v>vw</v>
      </c>
      <c r="J123" s="263"/>
      <c r="K123" s="297">
        <v>360</v>
      </c>
      <c r="L123" s="297">
        <v>360</v>
      </c>
      <c r="M123" s="297">
        <v>360</v>
      </c>
      <c r="N123" s="179"/>
      <c r="O123" s="315"/>
      <c r="P123" s="315"/>
      <c r="Q123" s="315"/>
      <c r="R123" s="315"/>
      <c r="S123" s="315"/>
      <c r="T123" s="315"/>
      <c r="U123" s="315"/>
      <c r="V123" s="315"/>
      <c r="W123" s="315"/>
      <c r="X123" s="315"/>
      <c r="Y123" s="315"/>
      <c r="Z123" s="315"/>
      <c r="AA123" s="179"/>
    </row>
    <row r="124" spans="1:27" x14ac:dyDescent="0.25">
      <c r="B124" s="291"/>
      <c r="C124" s="292"/>
      <c r="D124" s="293"/>
      <c r="E124" s="309" t="s">
        <v>180</v>
      </c>
      <c r="F124" s="310">
        <f xml:space="preserve"> IF( INDEX(J124:AA124, $I$4) = "", INDEX(J124:Z124, $I$6), INDEX(J124:AA124, $I$4))</f>
        <v>1.4999999999999999E-2</v>
      </c>
      <c r="G124" s="309" t="s">
        <v>118</v>
      </c>
      <c r="H124" s="309"/>
      <c r="I124" s="418" t="str">
        <f t="array" ref="I124" xml:space="preserve"> IF( INDEX(J124:AA124, I$5) = "", IF( INDEX(J124:AA124, I$6) = F124, "vw", "tu"), IF(INDEX(J124:AA124, I$5) = F124, "vw", "tu"))</f>
        <v>vw</v>
      </c>
      <c r="J124" s="311"/>
      <c r="K124" s="312">
        <v>1.4999999999999999E-2</v>
      </c>
      <c r="L124" s="312">
        <v>1.4999999999999999E-2</v>
      </c>
      <c r="M124" s="312">
        <v>1.4999999999999999E-2</v>
      </c>
      <c r="N124" s="313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179"/>
    </row>
    <row r="125" spans="1:27" x14ac:dyDescent="0.25">
      <c r="E125" s="309" t="s">
        <v>181</v>
      </c>
      <c r="F125" s="310">
        <f xml:space="preserve"> IF( INDEX(J125:AA125, $I$4) = "", INDEX(J125:Z125, $I$6), INDEX(J125:AA125, $I$4))</f>
        <v>0.03</v>
      </c>
      <c r="G125" s="309" t="s">
        <v>118</v>
      </c>
      <c r="H125" s="309"/>
      <c r="I125" s="418" t="str">
        <f t="array" ref="I125" xml:space="preserve"> IF( INDEX(J125:AA125, I$5) = "", IF( INDEX(J125:AA125, I$6) = F125, "vw", "tu"), IF(INDEX(J125:AA125, I$5) = F125, "vw", "tu"))</f>
        <v>vw</v>
      </c>
      <c r="J125" s="311"/>
      <c r="K125" s="312">
        <v>0.03</v>
      </c>
      <c r="L125" s="312">
        <v>0.03</v>
      </c>
      <c r="M125" s="312">
        <v>0.03</v>
      </c>
      <c r="N125" s="313"/>
      <c r="O125" s="314"/>
      <c r="P125" s="314"/>
      <c r="Q125" s="314"/>
      <c r="R125" s="314"/>
      <c r="S125" s="314"/>
      <c r="T125" s="314"/>
      <c r="U125" s="314"/>
      <c r="V125" s="314"/>
      <c r="W125" s="314"/>
      <c r="X125" s="314"/>
      <c r="Y125" s="314"/>
      <c r="Z125" s="314"/>
      <c r="AA125" s="179"/>
    </row>
    <row r="126" spans="1:27" x14ac:dyDescent="0.25">
      <c r="B126" s="419"/>
      <c r="C126" s="420"/>
      <c r="D126" s="198"/>
      <c r="E126" s="198" t="s">
        <v>184</v>
      </c>
      <c r="F126" s="421">
        <f xml:space="preserve"> IF( INDEX(J126:AA126, $I$4) = "", INDEX(J126:Z126, $I$6), INDEX(J126:AA126, $I$4))</f>
        <v>17</v>
      </c>
      <c r="G126" s="198" t="s">
        <v>29</v>
      </c>
      <c r="H126" s="197"/>
      <c r="I126" s="418" t="str">
        <f t="array" ref="I126" xml:space="preserve"> IF( INDEX(J126:AA126, I$5) = "", IF( INDEX(J126:AA126, I$6) = F126, "vw", "tu"), IF(INDEX(J126:AA126, I$5) = F126, "vw", "tu"))</f>
        <v>vw</v>
      </c>
      <c r="J126" s="330"/>
      <c r="K126" s="422">
        <v>17</v>
      </c>
      <c r="L126" s="422">
        <v>17</v>
      </c>
      <c r="M126" s="422">
        <v>17</v>
      </c>
      <c r="N126" s="330"/>
      <c r="O126" s="422"/>
      <c r="P126" s="422"/>
      <c r="Q126" s="422"/>
      <c r="R126" s="422"/>
      <c r="S126" s="422"/>
      <c r="T126" s="422"/>
      <c r="U126" s="422"/>
      <c r="V126" s="422"/>
      <c r="W126" s="422"/>
      <c r="X126" s="422"/>
      <c r="Y126" s="422"/>
      <c r="Z126" s="422"/>
      <c r="AA126" s="179"/>
    </row>
    <row r="127" spans="1:27" x14ac:dyDescent="0.25">
      <c r="AA127" s="179"/>
    </row>
    <row r="128" spans="1:27" x14ac:dyDescent="0.25">
      <c r="B128" s="459"/>
      <c r="C128" s="460"/>
      <c r="D128" s="461"/>
      <c r="E128" s="147" t="s">
        <v>247</v>
      </c>
      <c r="F128" s="167">
        <f xml:space="preserve"> IF( INDEX(J128:AA128, $I$4) = "", INDEX(J128:Z128, $I$6), INDEX(J128:AA128, $I$4))</f>
        <v>2</v>
      </c>
      <c r="G128" s="147" t="s">
        <v>324</v>
      </c>
      <c r="H128" s="147"/>
      <c r="I128" s="462" t="str">
        <f t="array" ref="I128" xml:space="preserve"> IF( INDEX(J128:AA128, I$5) = "", IF( INDEX(J128:AA128, I$6) = F128, "vw", "tu"), IF(INDEX(J128:AA128, I$5) = F128, "vw", "tu"))</f>
        <v>vw</v>
      </c>
      <c r="J128" s="263"/>
      <c r="K128" s="463">
        <v>2</v>
      </c>
      <c r="L128" s="463">
        <v>2</v>
      </c>
      <c r="M128" s="463">
        <v>2</v>
      </c>
      <c r="N128" s="179"/>
      <c r="O128" s="464"/>
      <c r="P128" s="464"/>
      <c r="Q128" s="464"/>
      <c r="R128" s="464"/>
      <c r="S128" s="464"/>
      <c r="T128" s="464"/>
      <c r="U128" s="464"/>
      <c r="V128" s="464"/>
      <c r="W128" s="464"/>
      <c r="X128" s="464"/>
      <c r="Y128" s="464"/>
      <c r="Z128" s="464"/>
      <c r="AA128" s="179"/>
    </row>
    <row r="129" spans="1:27" x14ac:dyDescent="0.25">
      <c r="E129" s="6"/>
      <c r="F129" s="35"/>
      <c r="G129" s="6"/>
      <c r="H129" s="556" t="s">
        <v>675</v>
      </c>
      <c r="I129" s="441"/>
      <c r="J129" s="263"/>
      <c r="N129" s="179"/>
      <c r="O129" s="443"/>
      <c r="P129" s="443"/>
      <c r="Q129" s="443"/>
      <c r="R129" s="443"/>
      <c r="S129" s="443"/>
      <c r="T129" s="443"/>
      <c r="U129" s="443"/>
      <c r="V129" s="443"/>
      <c r="W129" s="443"/>
      <c r="X129" s="443"/>
      <c r="Y129" s="443"/>
      <c r="Z129" s="443"/>
    </row>
    <row r="130" spans="1:27" x14ac:dyDescent="0.25">
      <c r="C130" s="19" t="s">
        <v>285</v>
      </c>
    </row>
    <row r="131" spans="1:27" x14ac:dyDescent="0.25">
      <c r="A131" s="484"/>
      <c r="B131" s="484"/>
      <c r="C131" s="485"/>
      <c r="D131" s="486"/>
      <c r="E131" s="241" t="s">
        <v>286</v>
      </c>
      <c r="F131" s="490">
        <f t="shared" ref="F131:F155" si="6" xml:space="preserve"> IF( INDEX(J131:AA131, $I$4) = "", INDEX(J131:Z131, $I$6), INDEX(J131:AA131, $I$4))</f>
        <v>1.4</v>
      </c>
      <c r="G131" s="491" t="s">
        <v>195</v>
      </c>
      <c r="H131" s="487"/>
      <c r="I131" s="462" t="str">
        <f t="array" ref="I131" xml:space="preserve"> IF( INDEX(J131:AA131, I$5) = "", IF( INDEX(J131:AA131, I$6) = F131, "vw", "tu"), IF(INDEX(J131:AA131, I$5) = F131, "vw", "tu"))</f>
        <v>vw</v>
      </c>
      <c r="J131" s="488"/>
      <c r="K131" s="492">
        <v>1.4</v>
      </c>
      <c r="L131" s="492">
        <v>1.4</v>
      </c>
      <c r="M131" s="492">
        <v>1.4</v>
      </c>
      <c r="N131" s="493"/>
      <c r="O131" s="494"/>
      <c r="P131" s="494"/>
      <c r="Q131" s="494"/>
      <c r="R131" s="494"/>
      <c r="S131" s="494"/>
      <c r="T131" s="494"/>
      <c r="U131" s="494"/>
      <c r="V131" s="494"/>
      <c r="W131" s="494"/>
      <c r="X131" s="494"/>
      <c r="Y131" s="494"/>
      <c r="Z131" s="494"/>
      <c r="AA131" s="488"/>
    </row>
    <row r="132" spans="1:27" x14ac:dyDescent="0.25">
      <c r="A132" s="484"/>
      <c r="B132" s="484"/>
      <c r="C132" s="485"/>
      <c r="D132" s="486"/>
      <c r="E132" s="241" t="s">
        <v>287</v>
      </c>
      <c r="F132" s="490">
        <f t="shared" si="6"/>
        <v>1.4</v>
      </c>
      <c r="G132" s="491" t="s">
        <v>195</v>
      </c>
      <c r="H132" s="487"/>
      <c r="I132" s="462" t="str">
        <f t="array" ref="I132" xml:space="preserve"> IF( INDEX(J132:AA132, I$5) = "", IF( INDEX(J132:AA132, I$6) = F132, "vw", "tu"), IF(INDEX(J132:AA132, I$5) = F132, "vw", "tu"))</f>
        <v>vw</v>
      </c>
      <c r="J132" s="488"/>
      <c r="K132" s="492">
        <v>1.4</v>
      </c>
      <c r="L132" s="492">
        <v>1.4</v>
      </c>
      <c r="M132" s="492">
        <v>1.4</v>
      </c>
      <c r="N132" s="493"/>
      <c r="O132" s="494"/>
      <c r="P132" s="494"/>
      <c r="Q132" s="494"/>
      <c r="R132" s="494"/>
      <c r="S132" s="494"/>
      <c r="T132" s="494"/>
      <c r="U132" s="494"/>
      <c r="V132" s="494"/>
      <c r="W132" s="494"/>
      <c r="X132" s="494"/>
      <c r="Y132" s="494"/>
      <c r="Z132" s="494"/>
      <c r="AA132" s="488"/>
    </row>
    <row r="133" spans="1:27" x14ac:dyDescent="0.25">
      <c r="A133" s="484"/>
      <c r="B133" s="484"/>
      <c r="C133" s="485"/>
      <c r="D133" s="486"/>
      <c r="E133" s="241" t="s">
        <v>288</v>
      </c>
      <c r="F133" s="490">
        <f t="shared" si="6"/>
        <v>1.4</v>
      </c>
      <c r="G133" s="491" t="s">
        <v>195</v>
      </c>
      <c r="H133" s="487"/>
      <c r="I133" s="462" t="str">
        <f t="array" ref="I133" xml:space="preserve"> IF( INDEX(J133:AA133, I$5) = "", IF( INDEX(J133:AA133, I$6) = F133, "vw", "tu"), IF(INDEX(J133:AA133, I$5) = F133, "vw", "tu"))</f>
        <v>vw</v>
      </c>
      <c r="J133" s="488"/>
      <c r="K133" s="492">
        <v>1.4</v>
      </c>
      <c r="L133" s="492">
        <v>1.4</v>
      </c>
      <c r="M133" s="492">
        <v>1.4</v>
      </c>
      <c r="N133" s="493"/>
      <c r="O133" s="494"/>
      <c r="P133" s="494"/>
      <c r="Q133" s="494"/>
      <c r="R133" s="494"/>
      <c r="S133" s="494"/>
      <c r="T133" s="494"/>
      <c r="U133" s="494"/>
      <c r="V133" s="494"/>
      <c r="W133" s="494"/>
      <c r="X133" s="494"/>
      <c r="Y133" s="494"/>
      <c r="Z133" s="494"/>
      <c r="AA133" s="488"/>
    </row>
    <row r="134" spans="1:27" x14ac:dyDescent="0.25">
      <c r="A134" s="484"/>
      <c r="B134" s="484"/>
      <c r="C134" s="485"/>
      <c r="D134" s="486"/>
      <c r="E134" s="241" t="s">
        <v>289</v>
      </c>
      <c r="F134" s="490">
        <f t="shared" si="6"/>
        <v>1.4</v>
      </c>
      <c r="G134" s="491" t="s">
        <v>195</v>
      </c>
      <c r="H134" s="487"/>
      <c r="I134" s="462" t="str">
        <f t="array" ref="I134" xml:space="preserve"> IF( INDEX(J134:AA134, I$5) = "", IF( INDEX(J134:AA134, I$6) = F134, "vw", "tu"), IF(INDEX(J134:AA134, I$5) = F134, "vw", "tu"))</f>
        <v>vw</v>
      </c>
      <c r="J134" s="488"/>
      <c r="K134" s="492">
        <v>1.4</v>
      </c>
      <c r="L134" s="492">
        <v>1.4</v>
      </c>
      <c r="M134" s="492">
        <v>1.4</v>
      </c>
      <c r="N134" s="493"/>
      <c r="O134" s="494"/>
      <c r="P134" s="494"/>
      <c r="Q134" s="494"/>
      <c r="R134" s="494"/>
      <c r="S134" s="494"/>
      <c r="T134" s="494"/>
      <c r="U134" s="494"/>
      <c r="V134" s="494"/>
      <c r="W134" s="494"/>
      <c r="X134" s="494"/>
      <c r="Y134" s="494"/>
      <c r="Z134" s="494"/>
      <c r="AA134" s="488"/>
    </row>
    <row r="135" spans="1:27" x14ac:dyDescent="0.25">
      <c r="A135" s="484"/>
      <c r="B135" s="484"/>
      <c r="C135" s="485"/>
      <c r="D135" s="486"/>
      <c r="E135" s="241" t="s">
        <v>290</v>
      </c>
      <c r="F135" s="490">
        <f t="shared" si="6"/>
        <v>1.4</v>
      </c>
      <c r="G135" s="491" t="s">
        <v>195</v>
      </c>
      <c r="H135" s="487"/>
      <c r="I135" s="462" t="str">
        <f t="array" ref="I135" xml:space="preserve"> IF( INDEX(J135:AA135, I$5) = "", IF( INDEX(J135:AA135, I$6) = F135, "vw", "tu"), IF(INDEX(J135:AA135, I$5) = F135, "vw", "tu"))</f>
        <v>vw</v>
      </c>
      <c r="J135" s="488"/>
      <c r="K135" s="492">
        <v>1.4</v>
      </c>
      <c r="L135" s="492">
        <v>1.4</v>
      </c>
      <c r="M135" s="492">
        <v>1.4</v>
      </c>
      <c r="N135" s="493"/>
      <c r="O135" s="494"/>
      <c r="P135" s="494"/>
      <c r="Q135" s="494"/>
      <c r="R135" s="494"/>
      <c r="S135" s="494"/>
      <c r="T135" s="494"/>
      <c r="U135" s="494"/>
      <c r="V135" s="494"/>
      <c r="W135" s="494"/>
      <c r="X135" s="494"/>
      <c r="Y135" s="494"/>
      <c r="Z135" s="494"/>
      <c r="AA135" s="488"/>
    </row>
    <row r="136" spans="1:27" x14ac:dyDescent="0.25">
      <c r="A136" s="484"/>
      <c r="B136" s="484"/>
      <c r="C136" s="485"/>
      <c r="D136" s="486"/>
      <c r="E136" s="241" t="s">
        <v>291</v>
      </c>
      <c r="F136" s="490">
        <f t="shared" si="6"/>
        <v>1.4</v>
      </c>
      <c r="G136" s="491" t="s">
        <v>195</v>
      </c>
      <c r="H136" s="487"/>
      <c r="I136" s="462" t="str">
        <f t="array" ref="I136" xml:space="preserve"> IF( INDEX(J136:AA136, I$5) = "", IF( INDEX(J136:AA136, I$6) = F136, "vw", "tu"), IF(INDEX(J136:AA136, I$5) = F136, "vw", "tu"))</f>
        <v>vw</v>
      </c>
      <c r="J136" s="488"/>
      <c r="K136" s="492">
        <v>1.4</v>
      </c>
      <c r="L136" s="492">
        <v>1.4</v>
      </c>
      <c r="M136" s="492">
        <v>1.4</v>
      </c>
      <c r="N136" s="493"/>
      <c r="O136" s="494"/>
      <c r="P136" s="494"/>
      <c r="Q136" s="494"/>
      <c r="R136" s="494"/>
      <c r="S136" s="494"/>
      <c r="T136" s="494"/>
      <c r="U136" s="494"/>
      <c r="V136" s="494"/>
      <c r="W136" s="494"/>
      <c r="X136" s="494"/>
      <c r="Y136" s="494"/>
      <c r="Z136" s="494"/>
      <c r="AA136" s="488"/>
    </row>
    <row r="137" spans="1:27" x14ac:dyDescent="0.25">
      <c r="A137" s="484"/>
      <c r="B137" s="484"/>
      <c r="C137" s="485"/>
      <c r="D137" s="486"/>
      <c r="E137" s="241" t="s">
        <v>292</v>
      </c>
      <c r="F137" s="490">
        <f t="shared" si="6"/>
        <v>1.4</v>
      </c>
      <c r="G137" s="491" t="s">
        <v>195</v>
      </c>
      <c r="H137" s="487"/>
      <c r="I137" s="462" t="str">
        <f t="array" ref="I137" xml:space="preserve"> IF( INDEX(J137:AA137, I$5) = "", IF( INDEX(J137:AA137, I$6) = F137, "vw", "tu"), IF(INDEX(J137:AA137, I$5) = F137, "vw", "tu"))</f>
        <v>vw</v>
      </c>
      <c r="J137" s="488"/>
      <c r="K137" s="492">
        <v>1.4</v>
      </c>
      <c r="L137" s="492">
        <v>1.4</v>
      </c>
      <c r="M137" s="492">
        <v>1.4</v>
      </c>
      <c r="N137" s="493"/>
      <c r="O137" s="494"/>
      <c r="P137" s="494"/>
      <c r="Q137" s="494"/>
      <c r="R137" s="494"/>
      <c r="S137" s="494"/>
      <c r="T137" s="494"/>
      <c r="U137" s="494"/>
      <c r="V137" s="494"/>
      <c r="W137" s="494"/>
      <c r="X137" s="494"/>
      <c r="Y137" s="494"/>
      <c r="Z137" s="494"/>
      <c r="AA137" s="488"/>
    </row>
    <row r="138" spans="1:27" x14ac:dyDescent="0.25">
      <c r="A138" s="484"/>
      <c r="B138" s="484"/>
      <c r="C138" s="485"/>
      <c r="D138" s="486"/>
      <c r="E138" s="241" t="s">
        <v>293</v>
      </c>
      <c r="F138" s="490">
        <f t="shared" si="6"/>
        <v>1.4</v>
      </c>
      <c r="G138" s="491" t="s">
        <v>195</v>
      </c>
      <c r="H138" s="487"/>
      <c r="I138" s="462" t="str">
        <f t="array" ref="I138" xml:space="preserve"> IF( INDEX(J138:AA138, I$5) = "", IF( INDEX(J138:AA138, I$6) = F138, "vw", "tu"), IF(INDEX(J138:AA138, I$5) = F138, "vw", "tu"))</f>
        <v>vw</v>
      </c>
      <c r="J138" s="488"/>
      <c r="K138" s="492">
        <v>1.4</v>
      </c>
      <c r="L138" s="492">
        <v>1.4</v>
      </c>
      <c r="M138" s="492">
        <v>1.4</v>
      </c>
      <c r="N138" s="493"/>
      <c r="O138" s="494"/>
      <c r="P138" s="494"/>
      <c r="Q138" s="494"/>
      <c r="R138" s="494"/>
      <c r="S138" s="494"/>
      <c r="T138" s="494"/>
      <c r="U138" s="494"/>
      <c r="V138" s="494"/>
      <c r="W138" s="494"/>
      <c r="X138" s="494"/>
      <c r="Y138" s="494"/>
      <c r="Z138" s="494"/>
      <c r="AA138" s="488"/>
    </row>
    <row r="139" spans="1:27" x14ac:dyDescent="0.25">
      <c r="A139" s="484"/>
      <c r="B139" s="484"/>
      <c r="C139" s="485"/>
      <c r="D139" s="486"/>
      <c r="E139" s="241" t="s">
        <v>294</v>
      </c>
      <c r="F139" s="490">
        <f t="shared" si="6"/>
        <v>1.4</v>
      </c>
      <c r="G139" s="491" t="s">
        <v>195</v>
      </c>
      <c r="H139" s="487"/>
      <c r="I139" s="462" t="str">
        <f t="array" ref="I139" xml:space="preserve"> IF( INDEX(J139:AA139, I$5) = "", IF( INDEX(J139:AA139, I$6) = F139, "vw", "tu"), IF(INDEX(J139:AA139, I$5) = F139, "vw", "tu"))</f>
        <v>vw</v>
      </c>
      <c r="J139" s="488"/>
      <c r="K139" s="492">
        <v>1.4</v>
      </c>
      <c r="L139" s="492">
        <v>1.4</v>
      </c>
      <c r="M139" s="492">
        <v>1.4</v>
      </c>
      <c r="N139" s="493"/>
      <c r="O139" s="494"/>
      <c r="P139" s="494"/>
      <c r="Q139" s="494"/>
      <c r="R139" s="494"/>
      <c r="S139" s="494"/>
      <c r="T139" s="494"/>
      <c r="U139" s="494"/>
      <c r="V139" s="494"/>
      <c r="W139" s="494"/>
      <c r="X139" s="494"/>
      <c r="Y139" s="494"/>
      <c r="Z139" s="494"/>
      <c r="AA139" s="488"/>
    </row>
    <row r="140" spans="1:27" x14ac:dyDescent="0.25">
      <c r="A140" s="484"/>
      <c r="B140" s="484"/>
      <c r="C140" s="485"/>
      <c r="D140" s="486"/>
      <c r="E140" s="241" t="s">
        <v>295</v>
      </c>
      <c r="F140" s="490">
        <f t="shared" si="6"/>
        <v>1.4</v>
      </c>
      <c r="G140" s="491" t="s">
        <v>195</v>
      </c>
      <c r="H140" s="487"/>
      <c r="I140" s="462" t="str">
        <f t="array" ref="I140" xml:space="preserve"> IF( INDEX(J140:AA140, I$5) = "", IF( INDEX(J140:AA140, I$6) = F140, "vw", "tu"), IF(INDEX(J140:AA140, I$5) = F140, "vw", "tu"))</f>
        <v>vw</v>
      </c>
      <c r="J140" s="488"/>
      <c r="K140" s="492">
        <v>1.4</v>
      </c>
      <c r="L140" s="492">
        <v>1.4</v>
      </c>
      <c r="M140" s="492">
        <v>1.4</v>
      </c>
      <c r="N140" s="493"/>
      <c r="O140" s="494"/>
      <c r="P140" s="494"/>
      <c r="Q140" s="494"/>
      <c r="R140" s="494"/>
      <c r="S140" s="494"/>
      <c r="T140" s="494"/>
      <c r="U140" s="494"/>
      <c r="V140" s="494"/>
      <c r="W140" s="494"/>
      <c r="X140" s="494"/>
      <c r="Y140" s="494"/>
      <c r="Z140" s="494"/>
      <c r="AA140" s="488"/>
    </row>
    <row r="141" spans="1:27" x14ac:dyDescent="0.25">
      <c r="A141" s="484"/>
      <c r="B141" s="484"/>
      <c r="C141" s="485"/>
      <c r="D141" s="486"/>
      <c r="E141" s="241" t="s">
        <v>296</v>
      </c>
      <c r="F141" s="490">
        <f t="shared" si="6"/>
        <v>1.4</v>
      </c>
      <c r="G141" s="491" t="s">
        <v>195</v>
      </c>
      <c r="H141" s="487"/>
      <c r="I141" s="462" t="str">
        <f t="array" ref="I141" xml:space="preserve"> IF( INDEX(J141:AA141, I$5) = "", IF( INDEX(J141:AA141, I$6) = F141, "vw", "tu"), IF(INDEX(J141:AA141, I$5) = F141, "vw", "tu"))</f>
        <v>vw</v>
      </c>
      <c r="J141" s="488"/>
      <c r="K141" s="492">
        <v>1.4</v>
      </c>
      <c r="L141" s="492">
        <v>1.4</v>
      </c>
      <c r="M141" s="492">
        <v>1.4</v>
      </c>
      <c r="N141" s="493"/>
      <c r="O141" s="494"/>
      <c r="P141" s="494"/>
      <c r="Q141" s="494"/>
      <c r="R141" s="494"/>
      <c r="S141" s="494"/>
      <c r="T141" s="494"/>
      <c r="U141" s="494"/>
      <c r="V141" s="494"/>
      <c r="W141" s="494"/>
      <c r="X141" s="494"/>
      <c r="Y141" s="494"/>
      <c r="Z141" s="494"/>
      <c r="AA141" s="488"/>
    </row>
    <row r="142" spans="1:27" x14ac:dyDescent="0.25">
      <c r="A142" s="484"/>
      <c r="B142" s="484"/>
      <c r="C142" s="485"/>
      <c r="D142" s="486"/>
      <c r="E142" s="241" t="s">
        <v>297</v>
      </c>
      <c r="F142" s="490">
        <f t="shared" si="6"/>
        <v>1.4</v>
      </c>
      <c r="G142" s="491" t="s">
        <v>195</v>
      </c>
      <c r="H142" s="487"/>
      <c r="I142" s="462" t="str">
        <f t="array" ref="I142" xml:space="preserve"> IF( INDEX(J142:AA142, I$5) = "", IF( INDEX(J142:AA142, I$6) = F142, "vw", "tu"), IF(INDEX(J142:AA142, I$5) = F142, "vw", "tu"))</f>
        <v>vw</v>
      </c>
      <c r="J142" s="488"/>
      <c r="K142" s="492">
        <v>1.4</v>
      </c>
      <c r="L142" s="492">
        <v>1.4</v>
      </c>
      <c r="M142" s="492">
        <v>1.4</v>
      </c>
      <c r="N142" s="493"/>
      <c r="O142" s="494"/>
      <c r="P142" s="494"/>
      <c r="Q142" s="494"/>
      <c r="R142" s="494"/>
      <c r="S142" s="494"/>
      <c r="T142" s="494"/>
      <c r="U142" s="494"/>
      <c r="V142" s="494"/>
      <c r="W142" s="494"/>
      <c r="X142" s="494"/>
      <c r="Y142" s="494"/>
      <c r="Z142" s="494"/>
      <c r="AA142" s="488"/>
    </row>
    <row r="143" spans="1:27" x14ac:dyDescent="0.25">
      <c r="A143" s="484"/>
      <c r="B143" s="484"/>
      <c r="C143" s="485"/>
      <c r="D143" s="486"/>
      <c r="E143" s="241" t="s">
        <v>298</v>
      </c>
      <c r="F143" s="490">
        <f t="shared" si="6"/>
        <v>1.4</v>
      </c>
      <c r="G143" s="491" t="s">
        <v>195</v>
      </c>
      <c r="H143" s="487"/>
      <c r="I143" s="462" t="str">
        <f t="array" ref="I143" xml:space="preserve"> IF( INDEX(J143:AA143, I$5) = "", IF( INDEX(J143:AA143, I$6) = F143, "vw", "tu"), IF(INDEX(J143:AA143, I$5) = F143, "vw", "tu"))</f>
        <v>vw</v>
      </c>
      <c r="J143" s="488"/>
      <c r="K143" s="492">
        <v>1.4</v>
      </c>
      <c r="L143" s="492">
        <v>1.4</v>
      </c>
      <c r="M143" s="492">
        <v>1.4</v>
      </c>
      <c r="N143" s="493"/>
      <c r="O143" s="494"/>
      <c r="P143" s="494"/>
      <c r="Q143" s="494"/>
      <c r="R143" s="494"/>
      <c r="S143" s="494"/>
      <c r="T143" s="494"/>
      <c r="U143" s="494"/>
      <c r="V143" s="494"/>
      <c r="W143" s="494"/>
      <c r="X143" s="494"/>
      <c r="Y143" s="494"/>
      <c r="Z143" s="494"/>
      <c r="AA143" s="488"/>
    </row>
    <row r="144" spans="1:27" x14ac:dyDescent="0.25">
      <c r="A144" s="484"/>
      <c r="B144" s="484"/>
      <c r="C144" s="485"/>
      <c r="D144" s="486"/>
      <c r="E144" s="241" t="s">
        <v>299</v>
      </c>
      <c r="F144" s="490">
        <f t="shared" si="6"/>
        <v>1.4</v>
      </c>
      <c r="G144" s="491" t="s">
        <v>195</v>
      </c>
      <c r="H144" s="487"/>
      <c r="I144" s="462" t="str">
        <f t="array" ref="I144" xml:space="preserve"> IF( INDEX(J144:AA144, I$5) = "", IF( INDEX(J144:AA144, I$6) = F144, "vw", "tu"), IF(INDEX(J144:AA144, I$5) = F144, "vw", "tu"))</f>
        <v>vw</v>
      </c>
      <c r="J144" s="488"/>
      <c r="K144" s="492">
        <v>1.4</v>
      </c>
      <c r="L144" s="492">
        <v>1.4</v>
      </c>
      <c r="M144" s="492">
        <v>1.4</v>
      </c>
      <c r="N144" s="493"/>
      <c r="O144" s="494"/>
      <c r="P144" s="494"/>
      <c r="Q144" s="494"/>
      <c r="R144" s="494"/>
      <c r="S144" s="494"/>
      <c r="T144" s="494"/>
      <c r="U144" s="494"/>
      <c r="V144" s="494"/>
      <c r="W144" s="494"/>
      <c r="X144" s="494"/>
      <c r="Y144" s="494"/>
      <c r="Z144" s="494"/>
      <c r="AA144" s="488"/>
    </row>
    <row r="145" spans="1:27" x14ac:dyDescent="0.25">
      <c r="A145" s="484"/>
      <c r="B145" s="484"/>
      <c r="C145" s="485"/>
      <c r="D145" s="486"/>
      <c r="E145" s="241" t="s">
        <v>300</v>
      </c>
      <c r="F145" s="490">
        <f t="shared" si="6"/>
        <v>1.4</v>
      </c>
      <c r="G145" s="491" t="s">
        <v>195</v>
      </c>
      <c r="H145" s="487"/>
      <c r="I145" s="462" t="str">
        <f t="array" ref="I145" xml:space="preserve"> IF( INDEX(J145:AA145, I$5) = "", IF( INDEX(J145:AA145, I$6) = F145, "vw", "tu"), IF(INDEX(J145:AA145, I$5) = F145, "vw", "tu"))</f>
        <v>vw</v>
      </c>
      <c r="J145" s="488"/>
      <c r="K145" s="492">
        <v>1.4</v>
      </c>
      <c r="L145" s="492">
        <v>1.4</v>
      </c>
      <c r="M145" s="492">
        <v>1.4</v>
      </c>
      <c r="N145" s="493"/>
      <c r="O145" s="494"/>
      <c r="P145" s="494"/>
      <c r="Q145" s="494"/>
      <c r="R145" s="494"/>
      <c r="S145" s="494"/>
      <c r="T145" s="494"/>
      <c r="U145" s="494"/>
      <c r="V145" s="494"/>
      <c r="W145" s="494"/>
      <c r="X145" s="494"/>
      <c r="Y145" s="494"/>
      <c r="Z145" s="494"/>
      <c r="AA145" s="488"/>
    </row>
    <row r="146" spans="1:27" x14ac:dyDescent="0.25">
      <c r="A146" s="484"/>
      <c r="B146" s="484"/>
      <c r="C146" s="485"/>
      <c r="D146" s="486"/>
      <c r="E146" s="241" t="s">
        <v>301</v>
      </c>
      <c r="F146" s="490">
        <f t="shared" si="6"/>
        <v>1.4</v>
      </c>
      <c r="G146" s="491" t="s">
        <v>195</v>
      </c>
      <c r="H146" s="487"/>
      <c r="I146" s="462" t="str">
        <f t="array" ref="I146" xml:space="preserve"> IF( INDEX(J146:AA146, I$5) = "", IF( INDEX(J146:AA146, I$6) = F146, "vw", "tu"), IF(INDEX(J146:AA146, I$5) = F146, "vw", "tu"))</f>
        <v>vw</v>
      </c>
      <c r="J146" s="488"/>
      <c r="K146" s="492">
        <v>1.4</v>
      </c>
      <c r="L146" s="492">
        <v>1.4</v>
      </c>
      <c r="M146" s="492">
        <v>1.4</v>
      </c>
      <c r="N146" s="493"/>
      <c r="O146" s="494"/>
      <c r="P146" s="494"/>
      <c r="Q146" s="494"/>
      <c r="R146" s="494"/>
      <c r="S146" s="494"/>
      <c r="T146" s="494"/>
      <c r="U146" s="494"/>
      <c r="V146" s="494"/>
      <c r="W146" s="494"/>
      <c r="X146" s="494"/>
      <c r="Y146" s="494"/>
      <c r="Z146" s="494"/>
      <c r="AA146" s="488"/>
    </row>
    <row r="147" spans="1:27" x14ac:dyDescent="0.25">
      <c r="A147" s="484"/>
      <c r="B147" s="484"/>
      <c r="C147" s="485"/>
      <c r="D147" s="486"/>
      <c r="E147" s="241" t="s">
        <v>302</v>
      </c>
      <c r="F147" s="490">
        <f t="shared" si="6"/>
        <v>1.4</v>
      </c>
      <c r="G147" s="491" t="s">
        <v>195</v>
      </c>
      <c r="H147" s="487"/>
      <c r="I147" s="462" t="str">
        <f t="array" ref="I147" xml:space="preserve"> IF( INDEX(J147:AA147, I$5) = "", IF( INDEX(J147:AA147, I$6) = F147, "vw", "tu"), IF(INDEX(J147:AA147, I$5) = F147, "vw", "tu"))</f>
        <v>vw</v>
      </c>
      <c r="J147" s="488"/>
      <c r="K147" s="492">
        <v>1.4</v>
      </c>
      <c r="L147" s="492">
        <v>1.4</v>
      </c>
      <c r="M147" s="492">
        <v>1.4</v>
      </c>
      <c r="N147" s="493"/>
      <c r="O147" s="494"/>
      <c r="P147" s="494"/>
      <c r="Q147" s="494"/>
      <c r="R147" s="494"/>
      <c r="S147" s="494"/>
      <c r="T147" s="494"/>
      <c r="U147" s="494"/>
      <c r="V147" s="494"/>
      <c r="W147" s="494"/>
      <c r="X147" s="494"/>
      <c r="Y147" s="494"/>
      <c r="Z147" s="494"/>
      <c r="AA147" s="488"/>
    </row>
    <row r="148" spans="1:27" x14ac:dyDescent="0.25">
      <c r="A148" s="484"/>
      <c r="B148" s="484"/>
      <c r="C148" s="485"/>
      <c r="D148" s="486"/>
      <c r="E148" s="241" t="s">
        <v>303</v>
      </c>
      <c r="F148" s="490">
        <f t="shared" si="6"/>
        <v>0</v>
      </c>
      <c r="G148" s="491" t="s">
        <v>195</v>
      </c>
      <c r="H148" s="487"/>
      <c r="I148" s="462" t="str">
        <f t="array" ref="I148" xml:space="preserve"> IF( INDEX(J148:AA148, I$5) = "", IF( INDEX(J148:AA148, I$6) = F148, "vw", "tu"), IF(INDEX(J148:AA148, I$5) = F148, "vw", "tu"))</f>
        <v>vw</v>
      </c>
      <c r="J148" s="488"/>
      <c r="K148" s="492"/>
      <c r="L148" s="492"/>
      <c r="M148" s="492"/>
      <c r="N148" s="493"/>
      <c r="O148" s="494"/>
      <c r="P148" s="494"/>
      <c r="Q148" s="494"/>
      <c r="R148" s="494"/>
      <c r="S148" s="494"/>
      <c r="T148" s="494"/>
      <c r="U148" s="494"/>
      <c r="V148" s="494"/>
      <c r="W148" s="494"/>
      <c r="X148" s="494"/>
      <c r="Y148" s="494"/>
      <c r="Z148" s="494"/>
      <c r="AA148" s="488"/>
    </row>
    <row r="149" spans="1:27" x14ac:dyDescent="0.25">
      <c r="A149" s="484"/>
      <c r="B149" s="484"/>
      <c r="C149" s="485"/>
      <c r="D149" s="486"/>
      <c r="E149" s="241" t="s">
        <v>304</v>
      </c>
      <c r="F149" s="490">
        <f t="shared" si="6"/>
        <v>0</v>
      </c>
      <c r="G149" s="491" t="s">
        <v>195</v>
      </c>
      <c r="H149" s="487"/>
      <c r="I149" s="462" t="str">
        <f t="array" ref="I149" xml:space="preserve"> IF( INDEX(J149:AA149, I$5) = "", IF( INDEX(J149:AA149, I$6) = F149, "vw", "tu"), IF(INDEX(J149:AA149, I$5) = F149, "vw", "tu"))</f>
        <v>vw</v>
      </c>
      <c r="J149" s="488"/>
      <c r="K149" s="492"/>
      <c r="L149" s="492"/>
      <c r="M149" s="492"/>
      <c r="N149" s="493"/>
      <c r="O149" s="494"/>
      <c r="P149" s="494"/>
      <c r="Q149" s="494"/>
      <c r="R149" s="494"/>
      <c r="S149" s="494"/>
      <c r="T149" s="494"/>
      <c r="U149" s="494"/>
      <c r="V149" s="494"/>
      <c r="W149" s="494"/>
      <c r="X149" s="494"/>
      <c r="Y149" s="494"/>
      <c r="Z149" s="494"/>
      <c r="AA149" s="488"/>
    </row>
    <row r="150" spans="1:27" x14ac:dyDescent="0.25">
      <c r="A150" s="484"/>
      <c r="B150" s="484"/>
      <c r="C150" s="485"/>
      <c r="D150" s="486"/>
      <c r="E150" s="241" t="s">
        <v>305</v>
      </c>
      <c r="F150" s="490">
        <f t="shared" si="6"/>
        <v>0</v>
      </c>
      <c r="G150" s="491" t="s">
        <v>195</v>
      </c>
      <c r="H150" s="487"/>
      <c r="I150" s="462" t="str">
        <f t="array" ref="I150" xml:space="preserve"> IF( INDEX(J150:AA150, I$5) = "", IF( INDEX(J150:AA150, I$6) = F150, "vw", "tu"), IF(INDEX(J150:AA150, I$5) = F150, "vw", "tu"))</f>
        <v>vw</v>
      </c>
      <c r="J150" s="488"/>
      <c r="K150" s="492"/>
      <c r="L150" s="492"/>
      <c r="M150" s="492"/>
      <c r="N150" s="493"/>
      <c r="O150" s="494"/>
      <c r="P150" s="494"/>
      <c r="Q150" s="494"/>
      <c r="R150" s="494"/>
      <c r="S150" s="494"/>
      <c r="T150" s="494"/>
      <c r="U150" s="494"/>
      <c r="V150" s="494"/>
      <c r="W150" s="494"/>
      <c r="X150" s="494"/>
      <c r="Y150" s="494"/>
      <c r="Z150" s="494"/>
      <c r="AA150" s="488"/>
    </row>
    <row r="151" spans="1:27" x14ac:dyDescent="0.25">
      <c r="A151" s="484"/>
      <c r="B151" s="484"/>
      <c r="C151" s="485"/>
      <c r="D151" s="486"/>
      <c r="E151" s="241" t="s">
        <v>306</v>
      </c>
      <c r="F151" s="490">
        <f t="shared" si="6"/>
        <v>0</v>
      </c>
      <c r="G151" s="491" t="s">
        <v>195</v>
      </c>
      <c r="H151" s="487"/>
      <c r="I151" s="462" t="str">
        <f t="array" ref="I151" xml:space="preserve"> IF( INDEX(J151:AA151, I$5) = "", IF( INDEX(J151:AA151, I$6) = F151, "vw", "tu"), IF(INDEX(J151:AA151, I$5) = F151, "vw", "tu"))</f>
        <v>vw</v>
      </c>
      <c r="J151" s="488"/>
      <c r="K151" s="492"/>
      <c r="L151" s="492"/>
      <c r="M151" s="492"/>
      <c r="N151" s="493"/>
      <c r="O151" s="494"/>
      <c r="P151" s="494"/>
      <c r="Q151" s="494"/>
      <c r="R151" s="494"/>
      <c r="S151" s="494"/>
      <c r="T151" s="494"/>
      <c r="U151" s="494"/>
      <c r="V151" s="494"/>
      <c r="W151" s="494"/>
      <c r="X151" s="494"/>
      <c r="Y151" s="494"/>
      <c r="Z151" s="494"/>
      <c r="AA151" s="488"/>
    </row>
    <row r="152" spans="1:27" x14ac:dyDescent="0.25">
      <c r="A152" s="484"/>
      <c r="B152" s="484"/>
      <c r="C152" s="485"/>
      <c r="D152" s="486"/>
      <c r="E152" s="241" t="s">
        <v>307</v>
      </c>
      <c r="F152" s="490">
        <f t="shared" si="6"/>
        <v>0</v>
      </c>
      <c r="G152" s="491" t="s">
        <v>195</v>
      </c>
      <c r="H152" s="487"/>
      <c r="I152" s="462" t="str">
        <f t="array" ref="I152" xml:space="preserve"> IF( INDEX(J152:AA152, I$5) = "", IF( INDEX(J152:AA152, I$6) = F152, "vw", "tu"), IF(INDEX(J152:AA152, I$5) = F152, "vw", "tu"))</f>
        <v>vw</v>
      </c>
      <c r="J152" s="488"/>
      <c r="K152" s="492"/>
      <c r="L152" s="492"/>
      <c r="M152" s="492"/>
      <c r="N152" s="493"/>
      <c r="O152" s="494"/>
      <c r="P152" s="494"/>
      <c r="Q152" s="494"/>
      <c r="R152" s="494"/>
      <c r="S152" s="494"/>
      <c r="T152" s="494"/>
      <c r="U152" s="494"/>
      <c r="V152" s="494"/>
      <c r="W152" s="494"/>
      <c r="X152" s="494"/>
      <c r="Y152" s="494"/>
      <c r="Z152" s="494"/>
      <c r="AA152" s="488"/>
    </row>
    <row r="153" spans="1:27" x14ac:dyDescent="0.25">
      <c r="A153" s="484"/>
      <c r="B153" s="484"/>
      <c r="C153" s="485"/>
      <c r="D153" s="486"/>
      <c r="E153" s="241" t="s">
        <v>308</v>
      </c>
      <c r="F153" s="490">
        <f t="shared" si="6"/>
        <v>0</v>
      </c>
      <c r="G153" s="491" t="s">
        <v>195</v>
      </c>
      <c r="H153" s="487"/>
      <c r="I153" s="462" t="str">
        <f t="array" ref="I153" xml:space="preserve"> IF( INDEX(J153:AA153, I$5) = "", IF( INDEX(J153:AA153, I$6) = F153, "vw", "tu"), IF(INDEX(J153:AA153, I$5) = F153, "vw", "tu"))</f>
        <v>vw</v>
      </c>
      <c r="J153" s="488"/>
      <c r="K153" s="492"/>
      <c r="L153" s="492"/>
      <c r="M153" s="492"/>
      <c r="N153" s="493"/>
      <c r="O153" s="494"/>
      <c r="P153" s="494"/>
      <c r="Q153" s="494"/>
      <c r="R153" s="494"/>
      <c r="S153" s="494"/>
      <c r="T153" s="494"/>
      <c r="U153" s="494"/>
      <c r="V153" s="494"/>
      <c r="W153" s="494"/>
      <c r="X153" s="494"/>
      <c r="Y153" s="494"/>
      <c r="Z153" s="494"/>
      <c r="AA153" s="488"/>
    </row>
    <row r="154" spans="1:27" x14ac:dyDescent="0.25">
      <c r="A154" s="484"/>
      <c r="B154" s="484"/>
      <c r="C154" s="485"/>
      <c r="D154" s="486"/>
      <c r="E154" s="241" t="s">
        <v>309</v>
      </c>
      <c r="F154" s="490">
        <f t="shared" si="6"/>
        <v>0</v>
      </c>
      <c r="G154" s="491" t="s">
        <v>195</v>
      </c>
      <c r="H154" s="487"/>
      <c r="I154" s="462" t="str">
        <f t="array" ref="I154" xml:space="preserve"> IF( INDEX(J154:AA154, I$5) = "", IF( INDEX(J154:AA154, I$6) = F154, "vw", "tu"), IF(INDEX(J154:AA154, I$5) = F154, "vw", "tu"))</f>
        <v>vw</v>
      </c>
      <c r="J154" s="488"/>
      <c r="K154" s="492"/>
      <c r="L154" s="492"/>
      <c r="M154" s="492"/>
      <c r="N154" s="493"/>
      <c r="O154" s="494"/>
      <c r="P154" s="494"/>
      <c r="Q154" s="494"/>
      <c r="R154" s="494"/>
      <c r="S154" s="494"/>
      <c r="T154" s="494"/>
      <c r="U154" s="494"/>
      <c r="V154" s="494"/>
      <c r="W154" s="494"/>
      <c r="X154" s="494"/>
      <c r="Y154" s="494"/>
      <c r="Z154" s="494"/>
      <c r="AA154" s="488"/>
    </row>
    <row r="155" spans="1:27" x14ac:dyDescent="0.25">
      <c r="A155" s="484"/>
      <c r="B155" s="484"/>
      <c r="C155" s="485"/>
      <c r="D155" s="486"/>
      <c r="E155" s="241" t="s">
        <v>310</v>
      </c>
      <c r="F155" s="490">
        <f t="shared" si="6"/>
        <v>0</v>
      </c>
      <c r="G155" s="491" t="s">
        <v>195</v>
      </c>
      <c r="H155" s="487"/>
      <c r="I155" s="462" t="str">
        <f t="array" ref="I155" xml:space="preserve"> IF( INDEX(J155:AA155, I$5) = "", IF( INDEX(J155:AA155, I$6) = F155, "vw", "tu"), IF(INDEX(J155:AA155, I$5) = F155, "vw", "tu"))</f>
        <v>vw</v>
      </c>
      <c r="J155" s="488"/>
      <c r="K155" s="492"/>
      <c r="L155" s="492"/>
      <c r="M155" s="492"/>
      <c r="N155" s="493"/>
      <c r="O155" s="494"/>
      <c r="P155" s="494"/>
      <c r="Q155" s="494"/>
      <c r="R155" s="494"/>
      <c r="S155" s="494"/>
      <c r="T155" s="494"/>
      <c r="U155" s="494"/>
      <c r="V155" s="494"/>
      <c r="W155" s="494"/>
      <c r="X155" s="494"/>
      <c r="Y155" s="494"/>
      <c r="Z155" s="494"/>
      <c r="AA155" s="488"/>
    </row>
    <row r="157" spans="1:27" x14ac:dyDescent="0.25">
      <c r="B157" s="1" t="s">
        <v>234</v>
      </c>
    </row>
    <row r="158" spans="1:27" x14ac:dyDescent="0.25">
      <c r="A158" s="291"/>
      <c r="B158" s="291"/>
      <c r="C158" s="292"/>
      <c r="D158" s="293"/>
      <c r="E158" s="309" t="s">
        <v>235</v>
      </c>
      <c r="F158" s="310">
        <f xml:space="preserve"> IF( INDEX(J158:AA158, $I$4) = "", INDEX(J158:Z158, $I$6), INDEX(J158:AA158, $I$4))</f>
        <v>0.12</v>
      </c>
      <c r="G158" s="309" t="s">
        <v>104</v>
      </c>
      <c r="H158" s="309"/>
      <c r="I158" s="418" t="str">
        <f t="array" ref="I158" xml:space="preserve"> IF( INDEX(J158:AA158, I$5) = "", IF( INDEX(J158:AA158, I$6) = F158, "vw", "tu"), IF(INDEX(J158:AA158, I$5) = F158, "vw", "tu"))</f>
        <v>vw</v>
      </c>
      <c r="J158" s="311"/>
      <c r="K158" s="312">
        <v>0.12</v>
      </c>
      <c r="L158" s="312">
        <v>0.12</v>
      </c>
      <c r="M158" s="312">
        <v>0.12</v>
      </c>
      <c r="N158" s="313"/>
      <c r="O158" s="314"/>
      <c r="P158" s="314"/>
      <c r="Q158" s="314"/>
      <c r="R158" s="314"/>
      <c r="S158" s="314"/>
      <c r="T158" s="314"/>
      <c r="U158" s="314"/>
      <c r="V158" s="314"/>
      <c r="W158" s="314"/>
      <c r="X158" s="314"/>
      <c r="Y158" s="314"/>
      <c r="Z158" s="314"/>
      <c r="AA158" s="313"/>
    </row>
    <row r="159" spans="1:27" x14ac:dyDescent="0.25">
      <c r="E159" s="6" t="s">
        <v>233</v>
      </c>
      <c r="F159" s="167">
        <f xml:space="preserve"> IF( INDEX(J159:AA159, $I$4) = "", INDEX(J159:Z159, $I$6), INDEX(J159:AA159, $I$4))</f>
        <v>0</v>
      </c>
      <c r="G159" s="6" t="str">
        <f xml:space="preserve"> SMU</f>
        <v>$ 000s</v>
      </c>
      <c r="H159" s="6"/>
      <c r="I159" s="442" t="str">
        <f t="array" ref="I159" xml:space="preserve"> IF( INDEX(J159:AA159, I$5) = "", IF( INDEX(J159:AA159, I$6) = F159, "vw", "tu"), IF(INDEX(J159:AA159, I$5) = F159, "vw", "tu"))</f>
        <v>vw</v>
      </c>
      <c r="J159" s="263"/>
      <c r="K159" s="297"/>
      <c r="L159" s="297"/>
      <c r="M159" s="297"/>
      <c r="N159" s="179"/>
      <c r="O159" s="315"/>
      <c r="P159" s="315"/>
      <c r="Q159" s="315"/>
      <c r="R159" s="315"/>
      <c r="S159" s="315"/>
      <c r="T159" s="315"/>
      <c r="U159" s="315"/>
      <c r="V159" s="315"/>
      <c r="W159" s="315"/>
      <c r="X159" s="315"/>
      <c r="Y159" s="315"/>
      <c r="Z159" s="315"/>
      <c r="AA159" s="179"/>
    </row>
    <row r="161" spans="1:27" x14ac:dyDescent="0.25">
      <c r="B161" s="1" t="s">
        <v>502</v>
      </c>
    </row>
    <row r="162" spans="1:27" x14ac:dyDescent="0.25">
      <c r="E162" s="32" t="s">
        <v>498</v>
      </c>
      <c r="F162" s="167">
        <f xml:space="preserve"> IF( INDEX(J162:AA162, $I$4) = "", INDEX(J162:Z162, $I$6), INDEX(J162:AA162, $I$4))</f>
        <v>1</v>
      </c>
      <c r="G162" s="32" t="s">
        <v>499</v>
      </c>
      <c r="I162" s="418" t="str">
        <f t="array" ref="I162" xml:space="preserve"> IF( INDEX(J162:AA162, I$5) = "", IF( INDEX(J162:AA162, I$6) = F162, "vw", "tu"), IF(INDEX(J162:AA162, I$5) = F162, "vw", "tu"))</f>
        <v>vw</v>
      </c>
      <c r="K162" s="297">
        <v>1</v>
      </c>
      <c r="L162" s="297">
        <v>1</v>
      </c>
      <c r="M162" s="297">
        <v>1</v>
      </c>
      <c r="O162" s="315"/>
      <c r="P162" s="315"/>
      <c r="Q162" s="315"/>
      <c r="R162" s="315"/>
      <c r="S162" s="315"/>
      <c r="T162" s="315"/>
      <c r="U162" s="315"/>
      <c r="V162" s="315"/>
      <c r="W162" s="315"/>
      <c r="X162" s="315"/>
      <c r="Y162" s="315"/>
      <c r="Z162" s="315"/>
      <c r="AA162" s="179"/>
    </row>
    <row r="163" spans="1:27" x14ac:dyDescent="0.25">
      <c r="E163" s="324" t="s">
        <v>476</v>
      </c>
      <c r="F163" s="310">
        <f xml:space="preserve"> IF( INDEX(J163:AA163, $I$4) = "", INDEX(J163:Z163, $I$6), INDEX(J163:AA163, $I$4))</f>
        <v>0.5</v>
      </c>
      <c r="G163" s="309" t="s">
        <v>104</v>
      </c>
      <c r="H163" s="309"/>
      <c r="I163" s="418" t="str">
        <f t="array" ref="I163" xml:space="preserve"> IF( INDEX(J163:AA163, I$5) = "", IF( INDEX(J163:AA163, I$6) = F163, "vw", "tu"), IF(INDEX(J163:AA163, I$5) = F163, "vw", "tu"))</f>
        <v>vw</v>
      </c>
      <c r="J163" s="311"/>
      <c r="K163" s="312">
        <v>0.5</v>
      </c>
      <c r="L163" s="312">
        <v>0.5</v>
      </c>
      <c r="M163" s="312">
        <v>0.5</v>
      </c>
      <c r="N163" s="313"/>
      <c r="O163" s="314"/>
      <c r="P163" s="314"/>
      <c r="Q163" s="314"/>
      <c r="R163" s="314"/>
      <c r="S163" s="314"/>
      <c r="T163" s="314"/>
      <c r="U163" s="314"/>
      <c r="V163" s="314"/>
      <c r="W163" s="314"/>
      <c r="X163" s="314"/>
      <c r="Y163" s="314"/>
      <c r="Z163" s="314"/>
      <c r="AA163" s="313"/>
    </row>
    <row r="165" spans="1:27" s="529" customFormat="1" x14ac:dyDescent="0.25">
      <c r="A165" s="15"/>
      <c r="B165" s="15"/>
      <c r="C165" s="21"/>
      <c r="D165" s="48"/>
      <c r="E165" s="197" t="s">
        <v>479</v>
      </c>
      <c r="F165" s="167">
        <f xml:space="preserve"> IF( INDEX(J165:AA165, $I$4) = "", INDEX(J165:Z165, $I$6), INDEX(J165:AA165, $I$4))</f>
        <v>1</v>
      </c>
      <c r="G165" s="197" t="s">
        <v>80</v>
      </c>
      <c r="H165" s="221"/>
      <c r="I165" s="418" t="str">
        <f t="array" ref="I165" xml:space="preserve"> IF( INDEX(J165:AA165, I$5) = "", IF( INDEX(J165:AA165, I$6) = F165, "vw", "tu"), IF(INDEX(J165:AA165, I$5) = F165, "vw", "tu"))</f>
        <v>vw</v>
      </c>
      <c r="J165" s="618"/>
      <c r="K165" s="297">
        <v>1</v>
      </c>
      <c r="L165" s="297">
        <v>1</v>
      </c>
      <c r="M165" s="297">
        <v>1</v>
      </c>
      <c r="N165" s="618"/>
      <c r="O165" s="315"/>
      <c r="P165" s="315"/>
      <c r="Q165" s="315"/>
      <c r="R165" s="315"/>
      <c r="S165" s="315"/>
      <c r="T165" s="315"/>
      <c r="U165" s="315"/>
      <c r="V165" s="315"/>
      <c r="W165" s="315"/>
      <c r="X165" s="315"/>
      <c r="Y165" s="315"/>
      <c r="Z165" s="315"/>
      <c r="AA165" s="179"/>
    </row>
    <row r="167" spans="1:27" x14ac:dyDescent="0.25">
      <c r="B167" s="1" t="s">
        <v>227</v>
      </c>
    </row>
    <row r="168" spans="1:27" x14ac:dyDescent="0.25">
      <c r="A168" s="291"/>
      <c r="B168" s="291"/>
      <c r="C168" s="292"/>
      <c r="D168" s="293"/>
      <c r="E168" s="294" t="s">
        <v>651</v>
      </c>
      <c r="F168" s="310">
        <f xml:space="preserve"> IF( INDEX(J168:AA168, $I$4) = "", INDEX(J168:Z168, $I$6), INDEX(J168:AA168, $I$4))</f>
        <v>1</v>
      </c>
      <c r="G168" s="309" t="s">
        <v>104</v>
      </c>
      <c r="H168" s="309"/>
      <c r="I168" s="418" t="str">
        <f t="array" ref="I168" xml:space="preserve"> IF( INDEX(J168:AA168, I$5) = "", IF( INDEX(J168:AA168, I$6) = F168, "vw", "tu"), IF(INDEX(J168:AA168, I$5) = F168, "vw", "tu"))</f>
        <v>vw</v>
      </c>
      <c r="J168" s="311"/>
      <c r="K168" s="312">
        <v>1</v>
      </c>
      <c r="L168" s="312">
        <v>1</v>
      </c>
      <c r="M168" s="312">
        <v>1</v>
      </c>
      <c r="N168" s="313"/>
      <c r="O168" s="314"/>
      <c r="P168" s="314"/>
      <c r="Q168" s="314"/>
      <c r="R168" s="314"/>
      <c r="S168" s="314"/>
      <c r="T168" s="314"/>
      <c r="U168" s="314"/>
      <c r="V168" s="314"/>
      <c r="W168" s="314"/>
      <c r="X168" s="314"/>
      <c r="Y168" s="314"/>
      <c r="Z168" s="314"/>
      <c r="AA168" s="313"/>
    </row>
    <row r="169" spans="1:27" x14ac:dyDescent="0.25">
      <c r="A169" s="291"/>
      <c r="B169" s="291"/>
      <c r="C169" s="292"/>
      <c r="D169" s="293"/>
      <c r="E169" s="294" t="s">
        <v>652</v>
      </c>
      <c r="F169" s="310">
        <f xml:space="preserve"> IF( INDEX(J169:AA169, $I$4) = "", INDEX(J169:Z169, $I$6), INDEX(J169:AA169, $I$4))</f>
        <v>0.1</v>
      </c>
      <c r="G169" s="309" t="s">
        <v>104</v>
      </c>
      <c r="H169" s="309"/>
      <c r="I169" s="418" t="str">
        <f t="array" ref="I169" xml:space="preserve"> IF( INDEX(J169:AA169, I$5) = "", IF( INDEX(J169:AA169, I$6) = F169, "vw", "tu"), IF(INDEX(J169:AA169, I$5) = F169, "vw", "tu"))</f>
        <v>vw</v>
      </c>
      <c r="J169" s="311"/>
      <c r="K169" s="312">
        <v>0.1</v>
      </c>
      <c r="L169" s="312">
        <v>0.1</v>
      </c>
      <c r="M169" s="312">
        <v>0.1</v>
      </c>
      <c r="N169" s="313"/>
      <c r="O169" s="314"/>
      <c r="P169" s="314"/>
      <c r="Q169" s="314"/>
      <c r="R169" s="314"/>
      <c r="S169" s="314"/>
      <c r="T169" s="314"/>
      <c r="U169" s="314"/>
      <c r="V169" s="314"/>
      <c r="W169" s="314"/>
      <c r="X169" s="314"/>
      <c r="Y169" s="314"/>
      <c r="Z169" s="314"/>
      <c r="AA169" s="313"/>
    </row>
    <row r="171" spans="1:27" x14ac:dyDescent="0.25">
      <c r="E171" s="6" t="s">
        <v>379</v>
      </c>
      <c r="F171" s="167">
        <f xml:space="preserve"> IF( INDEX(J171:AA171, $I$4) = "", INDEX(J171:Z171, $I$6), INDEX(J171:AA171, $I$4))</f>
        <v>100</v>
      </c>
      <c r="G171" s="6" t="s">
        <v>107</v>
      </c>
      <c r="H171" s="6"/>
      <c r="I171" s="418" t="str">
        <f t="array" ref="I171" xml:space="preserve"> IF( INDEX(J171:AA171, I$5) = "", IF( INDEX(J171:AA171, I$6) = F171, "vw", "tu"), IF(INDEX(J171:AA171, I$5) = F171, "vw", "tu"))</f>
        <v>vw</v>
      </c>
      <c r="J171" s="263"/>
      <c r="K171" s="297">
        <v>100</v>
      </c>
      <c r="L171" s="297">
        <v>100</v>
      </c>
      <c r="M171" s="297">
        <v>100</v>
      </c>
      <c r="N171" s="179"/>
      <c r="O171" s="315"/>
      <c r="P171" s="315"/>
      <c r="Q171" s="315"/>
      <c r="R171" s="315"/>
      <c r="S171" s="315"/>
      <c r="T171" s="315"/>
      <c r="U171" s="315"/>
      <c r="V171" s="315"/>
      <c r="W171" s="315"/>
      <c r="X171" s="315"/>
      <c r="Y171" s="315"/>
      <c r="Z171" s="315"/>
      <c r="AA171" s="179"/>
    </row>
    <row r="172" spans="1:27" x14ac:dyDescent="0.25">
      <c r="E172" s="6" t="s">
        <v>467</v>
      </c>
      <c r="F172" s="310">
        <f xml:space="preserve"> IF( INDEX(J172:AA172, $I$4) = "", INDEX(J172:Z172, $I$6), INDEX(J172:AA172, $I$4))</f>
        <v>0.09</v>
      </c>
      <c r="G172" s="12" t="s">
        <v>118</v>
      </c>
      <c r="I172" s="418" t="str">
        <f t="array" ref="I172" xml:space="preserve"> IF( INDEX(J172:AA172, I$5) = "", IF( INDEX(J172:AA172, I$6) = F172, "vw", "tu"), IF(INDEX(J172:AA172, I$5) = F172, "vw", "tu"))</f>
        <v>vw</v>
      </c>
      <c r="J172" s="311"/>
      <c r="K172" s="312">
        <v>0.09</v>
      </c>
      <c r="L172" s="312">
        <v>0.09</v>
      </c>
      <c r="M172" s="312">
        <v>0.09</v>
      </c>
      <c r="N172" s="313"/>
      <c r="O172" s="314"/>
      <c r="P172" s="314"/>
      <c r="Q172" s="314"/>
      <c r="R172" s="314"/>
      <c r="S172" s="314"/>
      <c r="T172" s="314"/>
      <c r="U172" s="314"/>
      <c r="V172" s="314"/>
      <c r="W172" s="314"/>
      <c r="X172" s="314"/>
      <c r="Y172" s="314"/>
      <c r="Z172" s="314"/>
      <c r="AA172" s="313"/>
    </row>
    <row r="175" spans="1:27" x14ac:dyDescent="0.25">
      <c r="A175" s="1" t="s">
        <v>266</v>
      </c>
    </row>
    <row r="177" spans="1:27" x14ac:dyDescent="0.25">
      <c r="E177" s="6" t="s">
        <v>253</v>
      </c>
      <c r="F177" s="167">
        <f xml:space="preserve"> IF( INDEX(J177:AA177, $I$4) = "", INDEX(J177:Z177, $I$6), INDEX(J177:AA177, $I$4))</f>
        <v>45</v>
      </c>
      <c r="G177" s="6" t="s">
        <v>186</v>
      </c>
      <c r="H177" s="6"/>
      <c r="I177" s="442" t="str">
        <f t="array" ref="I177" xml:space="preserve"> IF( INDEX(J177:AA177, I$5) = "", IF( INDEX(J177:AA177, I$6) = F177, "vw", "tu"), IF(INDEX(J177:AA177, I$5) = F177, "vw", "tu"))</f>
        <v>vw</v>
      </c>
      <c r="J177" s="263"/>
      <c r="K177" s="297">
        <v>45</v>
      </c>
      <c r="L177" s="297">
        <v>45</v>
      </c>
      <c r="M177" s="297">
        <v>45</v>
      </c>
      <c r="N177" s="179"/>
      <c r="O177" s="315"/>
      <c r="P177" s="315"/>
      <c r="Q177" s="315"/>
      <c r="R177" s="315"/>
      <c r="S177" s="315"/>
      <c r="T177" s="315"/>
      <c r="U177" s="315"/>
      <c r="V177" s="315"/>
      <c r="W177" s="315"/>
      <c r="X177" s="315"/>
      <c r="Y177" s="315"/>
      <c r="Z177" s="315"/>
      <c r="AA177" s="179"/>
    </row>
    <row r="178" spans="1:27" x14ac:dyDescent="0.25">
      <c r="E178" s="6" t="s">
        <v>258</v>
      </c>
      <c r="F178" s="167">
        <f xml:space="preserve"> IF( INDEX(J178:AA178, $I$4) = "", INDEX(J178:Z178, $I$6), INDEX(J178:AA178, $I$4))</f>
        <v>45</v>
      </c>
      <c r="G178" s="6" t="s">
        <v>186</v>
      </c>
      <c r="H178" s="6"/>
      <c r="I178" s="442" t="str">
        <f t="array" ref="I178" xml:space="preserve"> IF( INDEX(J178:AA178, I$5) = "", IF( INDEX(J178:AA178, I$6) = F178, "vw", "tu"), IF(INDEX(J178:AA178, I$5) = F178, "vw", "tu"))</f>
        <v>vw</v>
      </c>
      <c r="J178" s="263"/>
      <c r="K178" s="297">
        <v>45</v>
      </c>
      <c r="L178" s="297">
        <v>45</v>
      </c>
      <c r="M178" s="297">
        <v>45</v>
      </c>
      <c r="N178" s="179"/>
      <c r="O178" s="315"/>
      <c r="P178" s="315"/>
      <c r="Q178" s="315"/>
      <c r="R178" s="315"/>
      <c r="S178" s="315"/>
      <c r="T178" s="315"/>
      <c r="U178" s="315"/>
      <c r="V178" s="315"/>
      <c r="W178" s="315"/>
      <c r="X178" s="315"/>
      <c r="Y178" s="315"/>
      <c r="Z178" s="315"/>
      <c r="AA178" s="179"/>
    </row>
    <row r="179" spans="1:27" x14ac:dyDescent="0.25">
      <c r="E179" s="556" t="s">
        <v>623</v>
      </c>
      <c r="F179" s="167">
        <f xml:space="preserve"> IF( INDEX(J179:AA179, $I$4) = "", INDEX(J179:Z179, $I$6), INDEX(J179:AA179, $I$4))</f>
        <v>0</v>
      </c>
      <c r="G179" s="6" t="s">
        <v>10</v>
      </c>
      <c r="H179" s="6"/>
      <c r="I179" s="442" t="str">
        <f t="array" ref="I179" xml:space="preserve"> IF( INDEX(J179:AA179, I$5) = "", IF( INDEX(J179:AA179, I$6) = F179, "vw", "tu"), IF(INDEX(J179:AA179, I$5) = F179, "vw", "tu"))</f>
        <v>vw</v>
      </c>
      <c r="J179" s="263"/>
      <c r="K179" s="297">
        <v>0</v>
      </c>
      <c r="L179" s="297">
        <v>0</v>
      </c>
      <c r="M179" s="297">
        <v>0</v>
      </c>
      <c r="N179" s="179"/>
      <c r="O179" s="315"/>
      <c r="P179" s="315"/>
      <c r="Q179" s="315"/>
      <c r="R179" s="315"/>
      <c r="S179" s="315"/>
      <c r="T179" s="315"/>
      <c r="U179" s="315"/>
      <c r="V179" s="315"/>
      <c r="W179" s="315"/>
      <c r="X179" s="315"/>
      <c r="Y179" s="315"/>
      <c r="Z179" s="315"/>
      <c r="AA179" s="179"/>
    </row>
    <row r="181" spans="1:27" s="529" customFormat="1" x14ac:dyDescent="0.25">
      <c r="A181" s="15"/>
      <c r="B181" s="15"/>
      <c r="C181" s="21"/>
      <c r="D181" s="48"/>
      <c r="E181" s="197" t="s">
        <v>641</v>
      </c>
      <c r="F181" s="167">
        <f xml:space="preserve"> IF( INDEX(J181:AA181, $I$4) = "", INDEX(J181:Z181, $I$6), INDEX(J181:AA181, $I$4))</f>
        <v>1</v>
      </c>
      <c r="G181" s="197" t="s">
        <v>80</v>
      </c>
      <c r="H181" s="221"/>
      <c r="I181" s="418" t="str">
        <f t="array" ref="I181" xml:space="preserve"> IF( INDEX(J181:AA181, I$5) = "", IF( INDEX(J181:AA181, I$6) = F181, "vw", "tu"), IF(INDEX(J181:AA181, I$5) = F181, "vw", "tu"))</f>
        <v>vw</v>
      </c>
      <c r="J181" s="618"/>
      <c r="K181" s="297">
        <v>1</v>
      </c>
      <c r="L181" s="297">
        <v>1</v>
      </c>
      <c r="M181" s="297">
        <v>1</v>
      </c>
      <c r="N181" s="618"/>
      <c r="O181" s="315"/>
      <c r="P181" s="315"/>
      <c r="Q181" s="315"/>
      <c r="R181" s="315"/>
      <c r="S181" s="315"/>
      <c r="T181" s="315"/>
      <c r="U181" s="315"/>
      <c r="V181" s="315"/>
      <c r="W181" s="315"/>
      <c r="X181" s="315"/>
      <c r="Y181" s="315"/>
      <c r="Z181" s="315"/>
      <c r="AA181" s="179"/>
    </row>
    <row r="183" spans="1:27" x14ac:dyDescent="0.25">
      <c r="A183" s="1" t="s">
        <v>228</v>
      </c>
      <c r="I183" s="388"/>
    </row>
    <row r="184" spans="1:27" x14ac:dyDescent="0.25">
      <c r="I184" s="388"/>
    </row>
    <row r="185" spans="1:27" x14ac:dyDescent="0.25">
      <c r="B185" s="1" t="s">
        <v>229</v>
      </c>
      <c r="I185" s="388"/>
    </row>
    <row r="186" spans="1:27" x14ac:dyDescent="0.25">
      <c r="A186" s="33"/>
      <c r="B186" s="33"/>
      <c r="C186" s="30"/>
      <c r="D186" s="31"/>
      <c r="E186" s="31" t="s">
        <v>653</v>
      </c>
      <c r="F186" s="167">
        <f xml:space="preserve"> IF( INDEX(J186:AA186, $I$4) = "", INDEX(J186:Z186, $I$6), INDEX(J186:AA186, $I$4))</f>
        <v>17</v>
      </c>
      <c r="G186" s="31" t="s">
        <v>29</v>
      </c>
      <c r="H186" s="178"/>
      <c r="I186" s="388" t="str">
        <f t="array" ref="I186" xml:space="preserve"> IF( INDEX(J186:AA186, I$5) = "", IF( INDEX(J186:AA186, I$6) = F186, "vw", "tu"), IF(INDEX(J186:AA186, I$5) = F186, "vw", "tu"))</f>
        <v>vw</v>
      </c>
      <c r="J186" s="263"/>
      <c r="K186" s="160">
        <v>17</v>
      </c>
      <c r="L186" s="160">
        <v>17</v>
      </c>
      <c r="M186" s="160">
        <v>17</v>
      </c>
      <c r="N186" s="179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  <c r="AA186" s="179"/>
    </row>
    <row r="187" spans="1:27" x14ac:dyDescent="0.25">
      <c r="E187" s="12" t="s">
        <v>711</v>
      </c>
      <c r="F187" s="167">
        <f xml:space="preserve"> IF( INDEX(J187:AA187, $I$4) = "", INDEX(J187:Z187, $I$6), INDEX(J187:AA187, $I$4))</f>
        <v>450000</v>
      </c>
      <c r="G187" s="6" t="str">
        <f xml:space="preserve"> SMU</f>
        <v>$ 000s</v>
      </c>
      <c r="H187" s="6"/>
      <c r="I187" s="388" t="str">
        <f t="array" ref="I187" xml:space="preserve"> IF( INDEX(J187:AA187, I$5) = "", IF( INDEX(J187:AA187, I$6) = F187, "vw", "tu"), IF(INDEX(J187:AA187, I$5) = F187, "vw", "tu"))</f>
        <v>vw</v>
      </c>
      <c r="J187" s="263"/>
      <c r="K187" s="297">
        <v>450000</v>
      </c>
      <c r="L187" s="297">
        <v>450000</v>
      </c>
      <c r="M187" s="297">
        <v>450000</v>
      </c>
      <c r="N187" s="179"/>
      <c r="O187" s="315"/>
      <c r="P187" s="315"/>
      <c r="Q187" s="315"/>
      <c r="R187" s="315"/>
      <c r="S187" s="315"/>
      <c r="T187" s="315"/>
      <c r="U187" s="315"/>
      <c r="V187" s="315"/>
      <c r="W187" s="315"/>
      <c r="X187" s="315"/>
      <c r="Y187" s="315"/>
      <c r="Z187" s="315"/>
      <c r="AA187" s="179"/>
    </row>
    <row r="188" spans="1:27" x14ac:dyDescent="0.25">
      <c r="I188" s="388"/>
    </row>
    <row r="189" spans="1:27" x14ac:dyDescent="0.25">
      <c r="B189" s="1" t="s">
        <v>230</v>
      </c>
      <c r="I189" s="388"/>
    </row>
    <row r="190" spans="1:27" x14ac:dyDescent="0.25">
      <c r="C190" s="19" t="s">
        <v>264</v>
      </c>
      <c r="I190" s="388"/>
    </row>
    <row r="191" spans="1:27" x14ac:dyDescent="0.25">
      <c r="E191" s="6" t="s">
        <v>147</v>
      </c>
      <c r="F191" s="167">
        <f xml:space="preserve"> IF( INDEX(J191:AA191, $I$4) = "", INDEX(J191:Z191, $I$6), INDEX(J191:AA191, $I$4))</f>
        <v>0</v>
      </c>
      <c r="G191" s="6" t="str">
        <f xml:space="preserve"> SMU</f>
        <v>$ 000s</v>
      </c>
      <c r="H191" s="6"/>
      <c r="I191" s="388" t="str">
        <f t="array" ref="I191" xml:space="preserve"> IF( INDEX(J191:AA191, I$5) = "", IF( INDEX(J191:AA191, I$6) = F191, "vw", "tu"), IF(INDEX(J191:AA191, I$5) = F191, "vw", "tu"))</f>
        <v>vw</v>
      </c>
      <c r="J191" s="263"/>
      <c r="K191" s="297">
        <v>0</v>
      </c>
      <c r="L191" s="297">
        <v>0</v>
      </c>
      <c r="M191" s="297">
        <v>0</v>
      </c>
      <c r="N191" s="179"/>
      <c r="O191" s="315"/>
      <c r="P191" s="315"/>
      <c r="Q191" s="315"/>
      <c r="R191" s="315"/>
      <c r="S191" s="315"/>
      <c r="T191" s="315"/>
      <c r="U191" s="315"/>
      <c r="V191" s="315"/>
      <c r="W191" s="315"/>
      <c r="X191" s="315"/>
      <c r="Y191" s="315"/>
      <c r="Z191" s="315"/>
      <c r="AA191" s="179"/>
    </row>
    <row r="192" spans="1:27" x14ac:dyDescent="0.25">
      <c r="E192" s="6" t="s">
        <v>255</v>
      </c>
      <c r="F192" s="167">
        <f xml:space="preserve"> IF( INDEX(J192:AA192, $I$4) = "", INDEX(J192:Z192, $I$6), INDEX(J192:AA192, $I$4))</f>
        <v>0</v>
      </c>
      <c r="G192" s="6" t="str">
        <f xml:space="preserve"> SMU</f>
        <v>$ 000s</v>
      </c>
      <c r="H192" s="6"/>
      <c r="I192" s="442" t="str">
        <f t="array" ref="I192" xml:space="preserve"> IF( INDEX(J192:AA192, I$5) = "", IF( INDEX(J192:AA192, I$6) = F192, "vw", "tu"), IF(INDEX(J192:AA192, I$5) = F192, "vw", "tu"))</f>
        <v>vw</v>
      </c>
      <c r="J192" s="263"/>
      <c r="K192" s="297"/>
      <c r="L192" s="297"/>
      <c r="M192" s="297"/>
      <c r="N192" s="179"/>
      <c r="O192" s="315"/>
      <c r="P192" s="315"/>
      <c r="Q192" s="315"/>
      <c r="R192" s="315"/>
      <c r="S192" s="315"/>
      <c r="T192" s="315"/>
      <c r="U192" s="315"/>
      <c r="V192" s="315"/>
      <c r="W192" s="315"/>
      <c r="X192" s="315"/>
      <c r="Y192" s="315"/>
      <c r="Z192" s="315"/>
      <c r="AA192" s="179"/>
    </row>
    <row r="193" spans="1:27" x14ac:dyDescent="0.25">
      <c r="E193" s="6"/>
      <c r="F193" s="35"/>
      <c r="G193" s="6"/>
      <c r="H193" s="6"/>
      <c r="I193" s="441"/>
      <c r="J193" s="263"/>
      <c r="N193" s="179"/>
      <c r="O193" s="443"/>
      <c r="P193" s="443"/>
      <c r="Q193" s="443"/>
      <c r="R193" s="443"/>
      <c r="S193" s="443"/>
      <c r="T193" s="443"/>
      <c r="U193" s="443"/>
      <c r="V193" s="443"/>
      <c r="W193" s="443"/>
      <c r="X193" s="443"/>
      <c r="Y193" s="443"/>
      <c r="Z193" s="443"/>
      <c r="AA193" s="179"/>
    </row>
    <row r="194" spans="1:27" x14ac:dyDescent="0.25">
      <c r="C194" s="19" t="s">
        <v>265</v>
      </c>
      <c r="E194" s="6"/>
      <c r="F194" s="35"/>
      <c r="G194" s="6"/>
      <c r="H194" s="6"/>
      <c r="I194" s="441"/>
      <c r="J194" s="263"/>
      <c r="N194" s="179"/>
      <c r="O194" s="443"/>
      <c r="P194" s="443"/>
      <c r="Q194" s="443"/>
      <c r="R194" s="443"/>
      <c r="S194" s="443"/>
      <c r="T194" s="443"/>
      <c r="U194" s="443"/>
      <c r="V194" s="443"/>
      <c r="W194" s="443"/>
      <c r="X194" s="443"/>
      <c r="Y194" s="443"/>
      <c r="Z194" s="443"/>
      <c r="AA194" s="179"/>
    </row>
    <row r="195" spans="1:27" x14ac:dyDescent="0.25">
      <c r="E195" s="6" t="s">
        <v>260</v>
      </c>
      <c r="F195" s="167">
        <f xml:space="preserve"> IF( INDEX(J195:AA195, $I$4) = "", INDEX(J195:Z195, $I$6), INDEX(J195:AA195, $I$4))</f>
        <v>0</v>
      </c>
      <c r="G195" s="6" t="str">
        <f xml:space="preserve"> SMU</f>
        <v>$ 000s</v>
      </c>
      <c r="H195" s="6"/>
      <c r="I195" s="442" t="str">
        <f t="array" ref="I195" xml:space="preserve"> IF( INDEX(J195:AA195, I$5) = "", IF( INDEX(J195:AA195, I$6) = F195, "vw", "tu"), IF(INDEX(J195:AA195, I$5) = F195, "vw", "tu"))</f>
        <v>vw</v>
      </c>
      <c r="J195" s="263"/>
      <c r="K195" s="297"/>
      <c r="L195" s="297"/>
      <c r="M195" s="297"/>
      <c r="N195" s="179"/>
      <c r="O195" s="315"/>
      <c r="P195" s="315"/>
      <c r="Q195" s="315"/>
      <c r="R195" s="315"/>
      <c r="S195" s="315"/>
      <c r="T195" s="315"/>
      <c r="U195" s="315"/>
      <c r="V195" s="315"/>
      <c r="W195" s="315"/>
      <c r="X195" s="315"/>
      <c r="Y195" s="315"/>
      <c r="Z195" s="315"/>
      <c r="AA195" s="179"/>
    </row>
    <row r="196" spans="1:27" x14ac:dyDescent="0.25">
      <c r="E196" s="6" t="s">
        <v>142</v>
      </c>
      <c r="F196" s="167">
        <f xml:space="preserve"> IF( INDEX(J196:AA196, $I$4) = "", INDEX(J196:Z196, $I$6), INDEX(J196:AA196, $I$4))</f>
        <v>0</v>
      </c>
      <c r="G196" s="6" t="str">
        <f xml:space="preserve"> SMU</f>
        <v>$ 000s</v>
      </c>
      <c r="H196" s="6"/>
      <c r="I196" s="442" t="str">
        <f t="array" ref="I196" xml:space="preserve"> IF( INDEX(J196:AA196, I$5) = "", IF( INDEX(J196:AA196, I$6) = F196, "vw", "tu"), IF(INDEX(J196:AA196, I$5) = F196, "vw", "tu"))</f>
        <v>vw</v>
      </c>
      <c r="J196" s="263"/>
      <c r="K196" s="297">
        <v>0</v>
      </c>
      <c r="L196" s="297">
        <v>0</v>
      </c>
      <c r="M196" s="297">
        <v>0</v>
      </c>
      <c r="N196" s="179"/>
      <c r="O196" s="315"/>
      <c r="P196" s="315"/>
      <c r="Q196" s="315"/>
      <c r="R196" s="315"/>
      <c r="S196" s="315"/>
      <c r="T196" s="315"/>
      <c r="U196" s="315"/>
      <c r="V196" s="315"/>
      <c r="W196" s="315"/>
      <c r="X196" s="315"/>
      <c r="Y196" s="315"/>
      <c r="Z196" s="315"/>
      <c r="AA196" s="179"/>
    </row>
    <row r="197" spans="1:27" x14ac:dyDescent="0.25">
      <c r="E197" s="6" t="s">
        <v>218</v>
      </c>
      <c r="F197" s="167">
        <f xml:space="preserve"> IF( INDEX(J197:AA197, $I$4) = "", INDEX(J197:Z197, $I$6), INDEX(J197:AA197, $I$4))</f>
        <v>0</v>
      </c>
      <c r="G197" s="6" t="str">
        <f xml:space="preserve"> SMU</f>
        <v>$ 000s</v>
      </c>
      <c r="H197" s="6"/>
      <c r="I197" s="442" t="str">
        <f t="array" ref="I197" xml:space="preserve"> IF( INDEX(J197:AA197, I$5) = "", IF( INDEX(J197:AA197, I$6) = F197, "vw", "tu"), IF(INDEX(J197:AA197, I$5) = F197, "vw", "tu"))</f>
        <v>vw</v>
      </c>
      <c r="J197" s="263"/>
      <c r="K197" s="297"/>
      <c r="L197" s="297"/>
      <c r="M197" s="297"/>
      <c r="N197" s="179"/>
      <c r="O197" s="315"/>
      <c r="P197" s="315"/>
      <c r="Q197" s="315"/>
      <c r="R197" s="315"/>
      <c r="S197" s="315"/>
      <c r="T197" s="315"/>
      <c r="U197" s="315"/>
      <c r="V197" s="315"/>
      <c r="W197" s="315"/>
      <c r="X197" s="315"/>
      <c r="Y197" s="315"/>
      <c r="Z197" s="315"/>
      <c r="AA197" s="179"/>
    </row>
    <row r="198" spans="1:27" x14ac:dyDescent="0.25">
      <c r="I198" s="388"/>
    </row>
    <row r="199" spans="1:27" x14ac:dyDescent="0.25">
      <c r="I199" s="388"/>
    </row>
    <row r="200" spans="1:27" x14ac:dyDescent="0.25">
      <c r="A200" s="1" t="s">
        <v>231</v>
      </c>
      <c r="I200" s="388"/>
    </row>
    <row r="202" spans="1:27" x14ac:dyDescent="0.25">
      <c r="A202" s="291"/>
      <c r="B202" s="291"/>
      <c r="C202" s="292"/>
      <c r="D202" s="293"/>
      <c r="E202" s="309" t="s">
        <v>206</v>
      </c>
      <c r="F202" s="310">
        <f xml:space="preserve"> IF( INDEX(J202:AA202, $I$4) = "", INDEX(J202:Z202, $I$6), INDEX(J202:AA202, $I$4))</f>
        <v>0.2</v>
      </c>
      <c r="G202" s="309" t="s">
        <v>104</v>
      </c>
      <c r="H202" s="309"/>
      <c r="I202" s="418" t="str">
        <f t="array" ref="I202" xml:space="preserve"> IF( INDEX(J202:AA202, I$5) = "", IF( INDEX(J202:AA202, I$6) = F202, "vw", "tu"), IF(INDEX(J202:AA202, I$5) = F202, "vw", "tu"))</f>
        <v>vw</v>
      </c>
      <c r="J202" s="311"/>
      <c r="K202" s="312">
        <v>0.2</v>
      </c>
      <c r="L202" s="312">
        <v>0.2</v>
      </c>
      <c r="M202" s="312">
        <v>0.2</v>
      </c>
      <c r="N202" s="313"/>
      <c r="O202" s="314"/>
      <c r="P202" s="314"/>
      <c r="Q202" s="314"/>
      <c r="R202" s="314"/>
      <c r="S202" s="314"/>
      <c r="T202" s="314"/>
      <c r="U202" s="314"/>
      <c r="V202" s="314"/>
      <c r="W202" s="314"/>
      <c r="X202" s="314"/>
      <c r="Y202" s="314"/>
      <c r="Z202" s="314"/>
      <c r="AA202" s="313"/>
    </row>
    <row r="203" spans="1:27" x14ac:dyDescent="0.25">
      <c r="A203" s="291"/>
      <c r="B203" s="291"/>
      <c r="C203" s="292"/>
      <c r="D203" s="293"/>
      <c r="E203" s="309" t="s">
        <v>213</v>
      </c>
      <c r="F203" s="310">
        <f xml:space="preserve"> IF( INDEX(J203:AA203, $I$4) = "", INDEX(J203:Z203, $I$6), INDEX(J203:AA203, $I$4))</f>
        <v>0.1</v>
      </c>
      <c r="G203" s="294" t="s">
        <v>716</v>
      </c>
      <c r="H203" s="309"/>
      <c r="I203" s="418" t="str">
        <f t="array" ref="I203" xml:space="preserve"> IF( INDEX(J203:AA203, I$5) = "", IF( INDEX(J203:AA203, I$6) = F203, "vw", "tu"), IF(INDEX(J203:AA203, I$5) = F203, "vw", "tu"))</f>
        <v>vw</v>
      </c>
      <c r="J203" s="311"/>
      <c r="K203" s="312">
        <v>0.1</v>
      </c>
      <c r="L203" s="312">
        <v>0.05</v>
      </c>
      <c r="M203" s="312">
        <v>0.05</v>
      </c>
      <c r="N203" s="313"/>
      <c r="O203" s="314"/>
      <c r="P203" s="314"/>
      <c r="Q203" s="314"/>
      <c r="R203" s="314"/>
      <c r="S203" s="314"/>
      <c r="T203" s="314"/>
      <c r="U203" s="314"/>
      <c r="V203" s="314"/>
      <c r="W203" s="314"/>
      <c r="X203" s="314"/>
      <c r="Y203" s="314"/>
      <c r="Z203" s="314"/>
      <c r="AA203" s="313"/>
    </row>
    <row r="204" spans="1:27" x14ac:dyDescent="0.25">
      <c r="E204" s="6" t="s">
        <v>220</v>
      </c>
      <c r="F204" s="167">
        <f xml:space="preserve"> IF( INDEX(J204:AA204, $I$4) = "", INDEX(J204:Z204, $I$6), INDEX(J204:AA204, $I$4))</f>
        <v>0</v>
      </c>
      <c r="G204" s="6" t="str">
        <f xml:space="preserve"> SMU</f>
        <v>$ 000s</v>
      </c>
      <c r="H204" s="6"/>
      <c r="I204" s="388" t="str">
        <f t="array" ref="I204" xml:space="preserve"> IF( INDEX(J204:AA204, I$5) = "", IF( INDEX(J204:AA204, I$6) = F204, "vw", "tu"), IF(INDEX(J204:AA204, I$5) = F204, "vw", "tu"))</f>
        <v>vw</v>
      </c>
      <c r="J204" s="263"/>
      <c r="K204" s="297">
        <v>0</v>
      </c>
      <c r="L204" s="297">
        <v>0</v>
      </c>
      <c r="M204" s="297">
        <v>0</v>
      </c>
      <c r="N204" s="179"/>
      <c r="O204" s="315"/>
      <c r="P204" s="315"/>
      <c r="Q204" s="315"/>
      <c r="R204" s="315"/>
      <c r="S204" s="315"/>
      <c r="T204" s="315"/>
      <c r="U204" s="315"/>
      <c r="V204" s="315"/>
      <c r="W204" s="315"/>
      <c r="X204" s="315"/>
      <c r="Y204" s="315"/>
      <c r="Z204" s="315"/>
      <c r="AA204" s="179"/>
    </row>
    <row r="205" spans="1:27" x14ac:dyDescent="0.25">
      <c r="I205" s="388"/>
    </row>
    <row r="207" spans="1:27" x14ac:dyDescent="0.25">
      <c r="A207" s="246" t="s">
        <v>91</v>
      </c>
      <c r="B207" s="246"/>
      <c r="C207" s="247"/>
      <c r="D207" s="157"/>
      <c r="E207" s="157"/>
      <c r="F207" s="157"/>
      <c r="G207" s="157"/>
      <c r="H207" s="157"/>
      <c r="I207" s="391"/>
      <c r="J207" s="157"/>
      <c r="K207" s="157"/>
      <c r="L207" s="157"/>
      <c r="M207" s="157"/>
      <c r="N207" s="157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  <c r="AA207" s="157"/>
    </row>
    <row r="208" spans="1:27" x14ac:dyDescent="0.25">
      <c r="A208" s="33"/>
      <c r="B208" s="33"/>
      <c r="C208" s="30"/>
      <c r="D208" s="82"/>
      <c r="E208" s="32"/>
      <c r="F208" s="31"/>
      <c r="G208" s="32"/>
      <c r="H208" s="32"/>
      <c r="J208" s="157"/>
      <c r="K208" s="32"/>
      <c r="L208" s="32"/>
      <c r="M208" s="32"/>
      <c r="N208" s="157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157"/>
    </row>
    <row r="209" spans="1:27" x14ac:dyDescent="0.25">
      <c r="A209" s="33"/>
      <c r="B209" s="33"/>
      <c r="C209" s="30"/>
      <c r="D209" s="82"/>
      <c r="E209" s="83" t="s">
        <v>40</v>
      </c>
      <c r="F209" s="161">
        <v>1E-3</v>
      </c>
      <c r="G209" s="83" t="s">
        <v>41</v>
      </c>
      <c r="H209" s="32"/>
      <c r="J209" s="157"/>
      <c r="K209" s="32"/>
      <c r="L209" s="32"/>
      <c r="M209" s="32"/>
      <c r="N209" s="157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157"/>
    </row>
    <row r="210" spans="1:27" x14ac:dyDescent="0.25">
      <c r="A210" s="33"/>
      <c r="B210" s="33"/>
      <c r="C210" s="30"/>
      <c r="D210" s="82"/>
      <c r="E210" s="83" t="s">
        <v>73</v>
      </c>
      <c r="F210" s="161">
        <v>0.1</v>
      </c>
      <c r="G210" s="83" t="s">
        <v>41</v>
      </c>
      <c r="H210" s="32"/>
      <c r="J210" s="157"/>
      <c r="K210" s="32"/>
      <c r="L210" s="32"/>
      <c r="M210" s="32"/>
      <c r="N210" s="157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157"/>
    </row>
    <row r="211" spans="1:27" x14ac:dyDescent="0.25">
      <c r="A211" s="33"/>
      <c r="B211" s="33"/>
      <c r="C211" s="30"/>
      <c r="D211" s="82"/>
      <c r="E211" s="83" t="s">
        <v>446</v>
      </c>
      <c r="F211" s="161">
        <v>1E-3</v>
      </c>
      <c r="G211" s="83" t="s">
        <v>239</v>
      </c>
      <c r="H211" s="32"/>
      <c r="J211" s="157"/>
      <c r="K211" s="32"/>
      <c r="L211" s="32"/>
      <c r="M211" s="32"/>
      <c r="N211" s="157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157"/>
    </row>
    <row r="212" spans="1:27" x14ac:dyDescent="0.25">
      <c r="A212" s="33"/>
      <c r="B212" s="33"/>
      <c r="C212" s="30"/>
      <c r="D212" s="31"/>
      <c r="E212" s="31" t="s">
        <v>43</v>
      </c>
      <c r="F212" s="295">
        <v>12</v>
      </c>
      <c r="G212" s="31" t="s">
        <v>10</v>
      </c>
      <c r="H212" s="31"/>
      <c r="J212" s="157"/>
      <c r="K212" s="31"/>
      <c r="L212" s="31"/>
      <c r="M212" s="31"/>
      <c r="N212" s="157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157"/>
    </row>
    <row r="213" spans="1:27" x14ac:dyDescent="0.25">
      <c r="A213" s="212"/>
      <c r="B213" s="212"/>
      <c r="C213" s="213"/>
      <c r="D213" s="216"/>
      <c r="E213" s="241" t="s">
        <v>198</v>
      </c>
      <c r="F213" s="423">
        <v>365</v>
      </c>
      <c r="G213" s="241" t="s">
        <v>186</v>
      </c>
      <c r="H213" s="241"/>
      <c r="I213" s="424"/>
      <c r="J213" s="340"/>
      <c r="K213" s="241"/>
      <c r="L213" s="241"/>
      <c r="M213" s="241"/>
      <c r="N213" s="340"/>
      <c r="O213" s="241"/>
      <c r="P213" s="241"/>
      <c r="Q213" s="241"/>
      <c r="R213" s="241"/>
      <c r="S213" s="241"/>
      <c r="T213" s="241"/>
      <c r="U213" s="241"/>
      <c r="V213" s="241"/>
      <c r="W213" s="241"/>
      <c r="X213" s="241"/>
      <c r="Y213" s="241"/>
      <c r="Z213" s="241"/>
      <c r="AA213" s="340"/>
    </row>
    <row r="214" spans="1:27" x14ac:dyDescent="0.25">
      <c r="A214" s="212"/>
      <c r="B214" s="212"/>
      <c r="C214" s="213"/>
      <c r="D214" s="216"/>
      <c r="E214" s="241" t="s">
        <v>103</v>
      </c>
      <c r="F214" s="423">
        <v>2</v>
      </c>
      <c r="G214" s="241" t="s">
        <v>88</v>
      </c>
      <c r="H214" s="241"/>
      <c r="I214" s="424"/>
      <c r="J214" s="340"/>
      <c r="K214" s="241"/>
      <c r="L214" s="241"/>
      <c r="M214" s="241"/>
      <c r="N214" s="340"/>
      <c r="O214" s="241"/>
      <c r="P214" s="241"/>
      <c r="Q214" s="241"/>
      <c r="R214" s="241"/>
      <c r="S214" s="241"/>
      <c r="T214" s="241"/>
      <c r="U214" s="241"/>
      <c r="V214" s="241"/>
      <c r="W214" s="241"/>
      <c r="X214" s="241"/>
      <c r="Y214" s="241"/>
      <c r="Z214" s="241"/>
      <c r="AA214" s="340"/>
    </row>
    <row r="215" spans="1:27" x14ac:dyDescent="0.25">
      <c r="E215" s="12" t="s">
        <v>89</v>
      </c>
      <c r="F215" s="458" t="s">
        <v>107</v>
      </c>
      <c r="G215" s="12" t="s">
        <v>90</v>
      </c>
      <c r="I215" s="392"/>
    </row>
    <row r="216" spans="1:27" x14ac:dyDescent="0.25">
      <c r="E216" s="147" t="s">
        <v>108</v>
      </c>
      <c r="F216" s="316">
        <v>100</v>
      </c>
      <c r="G216" s="147" t="s">
        <v>108</v>
      </c>
      <c r="H216" s="147"/>
    </row>
    <row r="217" spans="1:27" x14ac:dyDescent="0.25">
      <c r="E217" s="147" t="s">
        <v>109</v>
      </c>
      <c r="F217" s="316">
        <v>1000000</v>
      </c>
      <c r="G217" s="147" t="s">
        <v>110</v>
      </c>
      <c r="H217" s="147"/>
    </row>
    <row r="218" spans="1:27" x14ac:dyDescent="0.25">
      <c r="E218" s="204" t="s">
        <v>281</v>
      </c>
      <c r="F218" s="316">
        <v>1000</v>
      </c>
      <c r="G218" s="147" t="s">
        <v>106</v>
      </c>
      <c r="H218" s="147"/>
    </row>
    <row r="219" spans="1:27" x14ac:dyDescent="0.25">
      <c r="E219" s="147" t="s">
        <v>167</v>
      </c>
      <c r="F219" s="316">
        <v>-1.0000000000000001E-9</v>
      </c>
      <c r="G219" s="147" t="str">
        <f xml:space="preserve"> SMU</f>
        <v>$ 000s</v>
      </c>
      <c r="H219" s="147"/>
    </row>
    <row r="221" spans="1:27" x14ac:dyDescent="0.25">
      <c r="B221" s="1" t="s">
        <v>27</v>
      </c>
    </row>
    <row r="222" spans="1:27" x14ac:dyDescent="0.25">
      <c r="A222" s="15"/>
      <c r="B222" s="15"/>
      <c r="C222" s="21"/>
      <c r="D222" s="48"/>
      <c r="E222" s="9" t="s">
        <v>30</v>
      </c>
      <c r="F222" s="162" t="s">
        <v>31</v>
      </c>
      <c r="G222" s="9" t="s">
        <v>26</v>
      </c>
      <c r="H222" s="9"/>
      <c r="J222" s="156"/>
      <c r="K222" s="46"/>
      <c r="L222" s="46"/>
      <c r="M222" s="46"/>
      <c r="N222" s="15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156"/>
    </row>
    <row r="223" spans="1:27" x14ac:dyDescent="0.25">
      <c r="A223" s="15"/>
      <c r="B223" s="15"/>
      <c r="C223" s="21"/>
      <c r="D223" s="48"/>
      <c r="E223" s="9" t="s">
        <v>46</v>
      </c>
      <c r="F223" s="319" t="s">
        <v>47</v>
      </c>
      <c r="G223" s="9" t="s">
        <v>26</v>
      </c>
      <c r="H223" s="9"/>
      <c r="J223" s="156"/>
      <c r="K223" s="46"/>
      <c r="L223" s="46"/>
      <c r="M223" s="46"/>
      <c r="N223" s="15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156"/>
    </row>
    <row r="224" spans="1:27" x14ac:dyDescent="0.25">
      <c r="A224" s="15"/>
      <c r="B224" s="15"/>
      <c r="C224" s="21"/>
      <c r="D224" s="48"/>
      <c r="E224" s="9" t="s">
        <v>340</v>
      </c>
      <c r="F224" s="319" t="s">
        <v>340</v>
      </c>
      <c r="G224" s="9" t="s">
        <v>26</v>
      </c>
      <c r="H224" s="9"/>
      <c r="J224" s="156"/>
      <c r="K224" s="46"/>
      <c r="L224" s="46"/>
      <c r="M224" s="46"/>
      <c r="N224" s="15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156"/>
    </row>
    <row r="225" spans="1:27" x14ac:dyDescent="0.25">
      <c r="A225" s="15"/>
      <c r="B225" s="15"/>
      <c r="C225" s="21"/>
      <c r="D225" s="48"/>
      <c r="E225" s="9" t="s">
        <v>48</v>
      </c>
      <c r="F225" s="162" t="s">
        <v>48</v>
      </c>
      <c r="G225" s="9" t="s">
        <v>26</v>
      </c>
      <c r="H225" s="9"/>
      <c r="I225" s="392"/>
      <c r="J225" s="156"/>
      <c r="K225" s="46"/>
      <c r="L225" s="46"/>
      <c r="M225" s="46"/>
      <c r="N225" s="15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156"/>
    </row>
    <row r="226" spans="1:27" x14ac:dyDescent="0.25">
      <c r="A226" s="15"/>
      <c r="B226" s="15"/>
      <c r="C226" s="21"/>
      <c r="D226" s="48"/>
      <c r="E226" s="9" t="s">
        <v>49</v>
      </c>
      <c r="F226" s="162" t="s">
        <v>49</v>
      </c>
      <c r="G226" s="9" t="s">
        <v>26</v>
      </c>
      <c r="H226" s="9"/>
      <c r="I226" s="392"/>
      <c r="J226" s="156"/>
      <c r="K226" s="46"/>
      <c r="L226" s="46"/>
      <c r="M226" s="46"/>
      <c r="N226" s="15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156"/>
    </row>
    <row r="227" spans="1:27" x14ac:dyDescent="0.25">
      <c r="A227" s="15"/>
      <c r="B227" s="15"/>
      <c r="C227" s="21"/>
      <c r="D227" s="48"/>
      <c r="E227" s="9"/>
      <c r="F227" s="38"/>
      <c r="G227" s="9"/>
      <c r="H227" s="9"/>
      <c r="I227" s="392"/>
      <c r="J227" s="156"/>
      <c r="K227" s="46"/>
      <c r="L227" s="46"/>
      <c r="M227" s="46"/>
      <c r="N227" s="15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156"/>
    </row>
    <row r="228" spans="1:27" x14ac:dyDescent="0.25">
      <c r="E228" s="6" t="s">
        <v>115</v>
      </c>
      <c r="F228" s="167">
        <f xml:space="preserve"> IF( INDEX(J228:AA228, $I$4) = "", INDEX(J228:Z228, $I$6), INDEX(J228:AA228, $I$4))</f>
        <v>0</v>
      </c>
      <c r="G228" s="6" t="s">
        <v>116</v>
      </c>
      <c r="H228" s="6"/>
      <c r="I228" s="388" t="str">
        <f t="array" ref="I228" xml:space="preserve"> IF( INDEX(J228:AA228, I$5) = "", IF( INDEX(J228:AA228, I$6) = F228, "vw", "tu"), IF(INDEX(J228:AA228, I$5) = F228, "vw", "tu"))</f>
        <v>vw</v>
      </c>
      <c r="J228" s="263"/>
      <c r="K228" s="297"/>
      <c r="L228" s="297"/>
      <c r="M228" s="297"/>
      <c r="N228" s="179"/>
      <c r="O228" s="315"/>
      <c r="P228" s="315"/>
      <c r="Q228" s="315"/>
      <c r="R228" s="315"/>
      <c r="S228" s="315"/>
      <c r="T228" s="315"/>
      <c r="U228" s="315"/>
      <c r="V228" s="315"/>
      <c r="W228" s="315"/>
      <c r="X228" s="315"/>
      <c r="Y228" s="315"/>
      <c r="Z228" s="315"/>
      <c r="AA228" s="179"/>
    </row>
    <row r="229" spans="1:27" x14ac:dyDescent="0.25">
      <c r="A229" s="15"/>
      <c r="B229" s="15"/>
      <c r="C229" s="21"/>
      <c r="D229" s="48"/>
      <c r="E229" s="9"/>
      <c r="F229" s="38"/>
      <c r="G229" s="9"/>
      <c r="H229" s="9"/>
      <c r="I229" s="388"/>
      <c r="J229" s="156"/>
      <c r="K229" s="46"/>
      <c r="L229" s="46"/>
      <c r="M229" s="46"/>
      <c r="N229" s="15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156"/>
    </row>
    <row r="230" spans="1:27" x14ac:dyDescent="0.25">
      <c r="I230" s="388"/>
    </row>
    <row r="231" spans="1:27" x14ac:dyDescent="0.25">
      <c r="A231" s="1" t="s">
        <v>63</v>
      </c>
      <c r="I231" s="388"/>
    </row>
    <row r="232" spans="1:27" x14ac:dyDescent="0.25">
      <c r="I232" s="388"/>
    </row>
  </sheetData>
  <phoneticPr fontId="3" type="noConversion"/>
  <conditionalFormatting sqref="O21:Z27 O216:Z218 O214:Z214 O15:Z15 O18:Z18 P13:Z13 O183:Z191 O193:Z194 O196:Z200 O52:Z57 O30:Z32 O59:Z69 O202:Z205 O88:Z88 O72:Z76 O78:Z82 O39:Z48 O120:Z120 O92:Z112 O115:Z117 O122:Z125 O128:Z129 O34:Z37">
    <cfRule type="cellIs" dxfId="494" priority="683" operator="equal">
      <formula>""</formula>
    </cfRule>
  </conditionalFormatting>
  <conditionalFormatting sqref="O16:Z16">
    <cfRule type="cellIs" dxfId="493" priority="680" operator="equal">
      <formula>""</formula>
    </cfRule>
  </conditionalFormatting>
  <conditionalFormatting sqref="O14:Z14">
    <cfRule type="cellIs" dxfId="492" priority="678" operator="equal">
      <formula>""</formula>
    </cfRule>
  </conditionalFormatting>
  <conditionalFormatting sqref="O216:Z216">
    <cfRule type="cellIs" dxfId="491" priority="528" operator="equal">
      <formula>""</formula>
    </cfRule>
  </conditionalFormatting>
  <conditionalFormatting sqref="O217:Z217">
    <cfRule type="cellIs" dxfId="490" priority="526" operator="equal">
      <formula>""</formula>
    </cfRule>
  </conditionalFormatting>
  <conditionalFormatting sqref="O218:Z218">
    <cfRule type="cellIs" dxfId="489" priority="524" operator="equal">
      <formula>""</formula>
    </cfRule>
  </conditionalFormatting>
  <conditionalFormatting sqref="I218 I220:I221">
    <cfRule type="cellIs" dxfId="488" priority="481" operator="equal">
      <formula>1</formula>
    </cfRule>
  </conditionalFormatting>
  <conditionalFormatting sqref="I218">
    <cfRule type="cellIs" dxfId="487" priority="480" operator="equal">
      <formula>1</formula>
    </cfRule>
  </conditionalFormatting>
  <conditionalFormatting sqref="I220">
    <cfRule type="cellIs" dxfId="486" priority="479" operator="equal">
      <formula>1</formula>
    </cfRule>
  </conditionalFormatting>
  <conditionalFormatting sqref="I221">
    <cfRule type="cellIs" dxfId="485" priority="478" operator="equal">
      <formula>1</formula>
    </cfRule>
  </conditionalFormatting>
  <conditionalFormatting sqref="I229:I232 I32 I183:I191 I193:I194 I198:I200 I51:I57 I202:I205 I88 I59:I69 I72:I76 I78:I82 I39:I48 I120 I122:I125 I128:I129 I92:I117 I34:I37">
    <cfRule type="cellIs" dxfId="484" priority="477" operator="equal">
      <formula>"tu"</formula>
    </cfRule>
  </conditionalFormatting>
  <conditionalFormatting sqref="O13">
    <cfRule type="cellIs" dxfId="483" priority="472" operator="equal">
      <formula>""</formula>
    </cfRule>
  </conditionalFormatting>
  <conditionalFormatting sqref="I39">
    <cfRule type="cellIs" dxfId="482" priority="443" operator="equal">
      <formula>"tu"</formula>
    </cfRule>
  </conditionalFormatting>
  <conditionalFormatting sqref="O35:Z35">
    <cfRule type="cellIs" dxfId="481" priority="442" operator="equal">
      <formula>""</formula>
    </cfRule>
  </conditionalFormatting>
  <conditionalFormatting sqref="O36:Z36">
    <cfRule type="cellIs" dxfId="480" priority="440" operator="equal">
      <formula>""</formula>
    </cfRule>
  </conditionalFormatting>
  <conditionalFormatting sqref="O40:Z40">
    <cfRule type="cellIs" dxfId="479" priority="434" operator="equal">
      <formula>""</formula>
    </cfRule>
  </conditionalFormatting>
  <conditionalFormatting sqref="O228:Z228">
    <cfRule type="cellIs" dxfId="478" priority="396" operator="equal">
      <formula>""</formula>
    </cfRule>
  </conditionalFormatting>
  <conditionalFormatting sqref="I228">
    <cfRule type="cellIs" dxfId="477" priority="392" operator="equal">
      <formula>"tu"</formula>
    </cfRule>
  </conditionalFormatting>
  <conditionalFormatting sqref="I13">
    <cfRule type="cellIs" dxfId="476" priority="391" operator="equal">
      <formula>"tu"</formula>
    </cfRule>
  </conditionalFormatting>
  <conditionalFormatting sqref="I14">
    <cfRule type="cellIs" dxfId="475" priority="390" operator="equal">
      <formula>"tu"</formula>
    </cfRule>
  </conditionalFormatting>
  <conditionalFormatting sqref="I15">
    <cfRule type="cellIs" dxfId="474" priority="388" operator="equal">
      <formula>"tu"</formula>
    </cfRule>
  </conditionalFormatting>
  <conditionalFormatting sqref="I16">
    <cfRule type="cellIs" dxfId="473" priority="387" operator="equal">
      <formula>"tu"</formula>
    </cfRule>
  </conditionalFormatting>
  <conditionalFormatting sqref="I18">
    <cfRule type="cellIs" dxfId="472" priority="386" operator="equal">
      <formula>"tu"</formula>
    </cfRule>
  </conditionalFormatting>
  <conditionalFormatting sqref="I21:I23">
    <cfRule type="cellIs" dxfId="471" priority="385" operator="equal">
      <formula>"tu"</formula>
    </cfRule>
  </conditionalFormatting>
  <conditionalFormatting sqref="O186:Z186">
    <cfRule type="cellIs" dxfId="470" priority="359" operator="equal">
      <formula>""</formula>
    </cfRule>
  </conditionalFormatting>
  <conditionalFormatting sqref="I186">
    <cfRule type="cellIs" dxfId="469" priority="358" operator="equal">
      <formula>"tu"</formula>
    </cfRule>
  </conditionalFormatting>
  <conditionalFormatting sqref="O187:Z187">
    <cfRule type="cellIs" dxfId="468" priority="357" operator="equal">
      <formula>""</formula>
    </cfRule>
  </conditionalFormatting>
  <conditionalFormatting sqref="I187">
    <cfRule type="cellIs" dxfId="467" priority="356" operator="equal">
      <formula>"tu"</formula>
    </cfRule>
  </conditionalFormatting>
  <conditionalFormatting sqref="O219:Z219">
    <cfRule type="cellIs" dxfId="466" priority="355" operator="equal">
      <formula>""</formula>
    </cfRule>
  </conditionalFormatting>
  <conditionalFormatting sqref="O219:Z219">
    <cfRule type="cellIs" dxfId="465" priority="354" operator="equal">
      <formula>""</formula>
    </cfRule>
  </conditionalFormatting>
  <conditionalFormatting sqref="I219">
    <cfRule type="cellIs" dxfId="464" priority="353" operator="equal">
      <formula>1</formula>
    </cfRule>
  </conditionalFormatting>
  <conditionalFormatting sqref="I219">
    <cfRule type="cellIs" dxfId="463" priority="352" operator="equal">
      <formula>1</formula>
    </cfRule>
  </conditionalFormatting>
  <conditionalFormatting sqref="O38:Z38">
    <cfRule type="cellIs" dxfId="462" priority="351" operator="equal">
      <formula>""</formula>
    </cfRule>
  </conditionalFormatting>
  <conditionalFormatting sqref="I38">
    <cfRule type="cellIs" dxfId="461" priority="350" operator="equal">
      <formula>"tu"</formula>
    </cfRule>
  </conditionalFormatting>
  <conditionalFormatting sqref="I38">
    <cfRule type="cellIs" dxfId="460" priority="349" operator="equal">
      <formula>"tu"</formula>
    </cfRule>
  </conditionalFormatting>
  <conditionalFormatting sqref="O107:Z112">
    <cfRule type="cellIs" dxfId="459" priority="328" operator="equal">
      <formula>""</formula>
    </cfRule>
  </conditionalFormatting>
  <conditionalFormatting sqref="I107:I114">
    <cfRule type="cellIs" dxfId="458" priority="327" operator="equal">
      <formula>"tu"</formula>
    </cfRule>
  </conditionalFormatting>
  <conditionalFormatting sqref="O116:Z116">
    <cfRule type="cellIs" dxfId="457" priority="326" operator="equal">
      <formula>""</formula>
    </cfRule>
  </conditionalFormatting>
  <conditionalFormatting sqref="I116">
    <cfRule type="cellIs" dxfId="456" priority="325" operator="equal">
      <formula>"tu"</formula>
    </cfRule>
  </conditionalFormatting>
  <conditionalFormatting sqref="O117:Z117">
    <cfRule type="cellIs" dxfId="455" priority="324" operator="equal">
      <formula>""</formula>
    </cfRule>
  </conditionalFormatting>
  <conditionalFormatting sqref="I117">
    <cfRule type="cellIs" dxfId="454" priority="323" operator="equal">
      <formula>"tu"</formula>
    </cfRule>
  </conditionalFormatting>
  <conditionalFormatting sqref="O118:Z118">
    <cfRule type="cellIs" dxfId="453" priority="316" operator="equal">
      <formula>""</formula>
    </cfRule>
  </conditionalFormatting>
  <conditionalFormatting sqref="I168">
    <cfRule type="cellIs" dxfId="452" priority="313" operator="equal">
      <formula>"tu"</formula>
    </cfRule>
  </conditionalFormatting>
  <conditionalFormatting sqref="O168:Z168">
    <cfRule type="cellIs" dxfId="451" priority="314" operator="equal">
      <formula>""</formula>
    </cfRule>
  </conditionalFormatting>
  <conditionalFormatting sqref="O169:Z169">
    <cfRule type="cellIs" dxfId="450" priority="312" operator="equal">
      <formula>""</formula>
    </cfRule>
  </conditionalFormatting>
  <conditionalFormatting sqref="I169">
    <cfRule type="cellIs" dxfId="449" priority="311" operator="equal">
      <formula>"tu"</formula>
    </cfRule>
  </conditionalFormatting>
  <conditionalFormatting sqref="O213:Z213">
    <cfRule type="cellIs" dxfId="448" priority="310" operator="equal">
      <formula>""</formula>
    </cfRule>
  </conditionalFormatting>
  <conditionalFormatting sqref="O202:Z202">
    <cfRule type="cellIs" dxfId="447" priority="309" operator="equal">
      <formula>""</formula>
    </cfRule>
  </conditionalFormatting>
  <conditionalFormatting sqref="I202">
    <cfRule type="cellIs" dxfId="446" priority="308" operator="equal">
      <formula>"tu"</formula>
    </cfRule>
  </conditionalFormatting>
  <conditionalFormatting sqref="O203:Z203">
    <cfRule type="cellIs" dxfId="445" priority="307" operator="equal">
      <formula>""</formula>
    </cfRule>
  </conditionalFormatting>
  <conditionalFormatting sqref="I203">
    <cfRule type="cellIs" dxfId="444" priority="306" operator="equal">
      <formula>"tu"</formula>
    </cfRule>
  </conditionalFormatting>
  <conditionalFormatting sqref="O204:Z204">
    <cfRule type="cellIs" dxfId="443" priority="305" operator="equal">
      <formula>""</formula>
    </cfRule>
  </conditionalFormatting>
  <conditionalFormatting sqref="I204">
    <cfRule type="cellIs" dxfId="442" priority="304" operator="equal">
      <formula>"tu"</formula>
    </cfRule>
  </conditionalFormatting>
  <conditionalFormatting sqref="O196:Z197">
    <cfRule type="cellIs" dxfId="441" priority="303" operator="equal">
      <formula>""</formula>
    </cfRule>
  </conditionalFormatting>
  <conditionalFormatting sqref="O191:Z191">
    <cfRule type="cellIs" dxfId="440" priority="301" operator="equal">
      <formula>""</formula>
    </cfRule>
  </conditionalFormatting>
  <conditionalFormatting sqref="I191">
    <cfRule type="cellIs" dxfId="439" priority="300" operator="equal">
      <formula>"tu"</formula>
    </cfRule>
  </conditionalFormatting>
  <conditionalFormatting sqref="I118">
    <cfRule type="cellIs" dxfId="438" priority="297" operator="equal">
      <formula>"tu"</formula>
    </cfRule>
  </conditionalFormatting>
  <conditionalFormatting sqref="I118">
    <cfRule type="cellIs" dxfId="437" priority="296" operator="equal">
      <formula>"tu"</formula>
    </cfRule>
  </conditionalFormatting>
  <conditionalFormatting sqref="I115">
    <cfRule type="cellIs" dxfId="436" priority="294" operator="equal">
      <formula>"tu"</formula>
    </cfRule>
  </conditionalFormatting>
  <conditionalFormatting sqref="O158:Z158">
    <cfRule type="cellIs" dxfId="435" priority="293" operator="equal">
      <formula>""</formula>
    </cfRule>
  </conditionalFormatting>
  <conditionalFormatting sqref="I158">
    <cfRule type="cellIs" dxfId="434" priority="292" operator="equal">
      <formula>"tu"</formula>
    </cfRule>
  </conditionalFormatting>
  <conditionalFormatting sqref="O159:Z159">
    <cfRule type="cellIs" dxfId="433" priority="291" operator="equal">
      <formula>""</formula>
    </cfRule>
  </conditionalFormatting>
  <conditionalFormatting sqref="O197:Z197">
    <cfRule type="cellIs" dxfId="432" priority="289" operator="equal">
      <formula>""</formula>
    </cfRule>
  </conditionalFormatting>
  <conditionalFormatting sqref="O177:Z177">
    <cfRule type="cellIs" dxfId="431" priority="283" operator="equal">
      <formula>""</formula>
    </cfRule>
  </conditionalFormatting>
  <conditionalFormatting sqref="O192:Z192">
    <cfRule type="cellIs" dxfId="430" priority="281" operator="equal">
      <formula>""</formula>
    </cfRule>
  </conditionalFormatting>
  <conditionalFormatting sqref="O178:Z178">
    <cfRule type="cellIs" dxfId="429" priority="279" operator="equal">
      <formula>""</formula>
    </cfRule>
  </conditionalFormatting>
  <conditionalFormatting sqref="O195:Z195">
    <cfRule type="cellIs" dxfId="428" priority="277" operator="equal">
      <formula>""</formula>
    </cfRule>
  </conditionalFormatting>
  <conditionalFormatting sqref="I159">
    <cfRule type="cellIs" dxfId="427" priority="270" operator="equal">
      <formula>"tu"</formula>
    </cfRule>
  </conditionalFormatting>
  <conditionalFormatting sqref="I177:I179">
    <cfRule type="cellIs" dxfId="426" priority="269" operator="equal">
      <formula>"tu"</formula>
    </cfRule>
  </conditionalFormatting>
  <conditionalFormatting sqref="I192">
    <cfRule type="cellIs" dxfId="425" priority="268" operator="equal">
      <formula>"tu"</formula>
    </cfRule>
  </conditionalFormatting>
  <conditionalFormatting sqref="I195:I197">
    <cfRule type="cellIs" dxfId="424" priority="267" operator="equal">
      <formula>"tu"</formula>
    </cfRule>
  </conditionalFormatting>
  <conditionalFormatting sqref="O52:Z53">
    <cfRule type="cellIs" dxfId="423" priority="266" operator="equal">
      <formula>""</formula>
    </cfRule>
  </conditionalFormatting>
  <conditionalFormatting sqref="I52:I53">
    <cfRule type="cellIs" dxfId="422" priority="265" operator="equal">
      <formula>"tu"</formula>
    </cfRule>
  </conditionalFormatting>
  <conditionalFormatting sqref="O54:Z54">
    <cfRule type="cellIs" dxfId="421" priority="264" operator="equal">
      <formula>""</formula>
    </cfRule>
  </conditionalFormatting>
  <conditionalFormatting sqref="I54">
    <cfRule type="cellIs" dxfId="420" priority="263" operator="equal">
      <formula>"tu"</formula>
    </cfRule>
  </conditionalFormatting>
  <conditionalFormatting sqref="O53:Z53">
    <cfRule type="cellIs" dxfId="419" priority="262" operator="equal">
      <formula>""</formula>
    </cfRule>
  </conditionalFormatting>
  <conditionalFormatting sqref="I53">
    <cfRule type="cellIs" dxfId="418" priority="261" operator="equal">
      <formula>"tu"</formula>
    </cfRule>
  </conditionalFormatting>
  <conditionalFormatting sqref="I53">
    <cfRule type="cellIs" dxfId="417" priority="260" operator="equal">
      <formula>"tu"</formula>
    </cfRule>
  </conditionalFormatting>
  <conditionalFormatting sqref="O131:Z155">
    <cfRule type="cellIs" dxfId="416" priority="251" operator="equal">
      <formula>""</formula>
    </cfRule>
  </conditionalFormatting>
  <conditionalFormatting sqref="I131:I155">
    <cfRule type="cellIs" dxfId="415" priority="248" operator="equal">
      <formula>"tu"</formula>
    </cfRule>
  </conditionalFormatting>
  <conditionalFormatting sqref="I131:I155">
    <cfRule type="cellIs" dxfId="414" priority="249" operator="equal">
      <formula>"tu"</formula>
    </cfRule>
  </conditionalFormatting>
  <conditionalFormatting sqref="O19:Z19">
    <cfRule type="cellIs" dxfId="413" priority="243" operator="equal">
      <formula>""</formula>
    </cfRule>
  </conditionalFormatting>
  <conditionalFormatting sqref="I19">
    <cfRule type="cellIs" dxfId="412" priority="242" operator="equal">
      <formula>"tu"</formula>
    </cfRule>
  </conditionalFormatting>
  <conditionalFormatting sqref="O59:Z59">
    <cfRule type="cellIs" dxfId="411" priority="241" operator="equal">
      <formula>""</formula>
    </cfRule>
  </conditionalFormatting>
  <conditionalFormatting sqref="I59">
    <cfRule type="cellIs" dxfId="410" priority="240" operator="equal">
      <formula>"tu"</formula>
    </cfRule>
  </conditionalFormatting>
  <conditionalFormatting sqref="O60:Z60">
    <cfRule type="cellIs" dxfId="409" priority="239" operator="equal">
      <formula>""</formula>
    </cfRule>
  </conditionalFormatting>
  <conditionalFormatting sqref="I60">
    <cfRule type="cellIs" dxfId="408" priority="238" operator="equal">
      <formula>"tu"</formula>
    </cfRule>
  </conditionalFormatting>
  <conditionalFormatting sqref="O61:Z61">
    <cfRule type="cellIs" dxfId="407" priority="237" operator="equal">
      <formula>""</formula>
    </cfRule>
  </conditionalFormatting>
  <conditionalFormatting sqref="I61">
    <cfRule type="cellIs" dxfId="406" priority="236" operator="equal">
      <formula>"tu"</formula>
    </cfRule>
  </conditionalFormatting>
  <conditionalFormatting sqref="O62:Z62">
    <cfRule type="cellIs" dxfId="405" priority="235" operator="equal">
      <formula>""</formula>
    </cfRule>
  </conditionalFormatting>
  <conditionalFormatting sqref="I62">
    <cfRule type="cellIs" dxfId="404" priority="234" operator="equal">
      <formula>"tu"</formula>
    </cfRule>
  </conditionalFormatting>
  <conditionalFormatting sqref="O63:Z63">
    <cfRule type="cellIs" dxfId="403" priority="233" operator="equal">
      <formula>""</formula>
    </cfRule>
  </conditionalFormatting>
  <conditionalFormatting sqref="I63">
    <cfRule type="cellIs" dxfId="402" priority="232" operator="equal">
      <formula>"tu"</formula>
    </cfRule>
  </conditionalFormatting>
  <conditionalFormatting sqref="O64:Z64">
    <cfRule type="cellIs" dxfId="401" priority="231" operator="equal">
      <formula>""</formula>
    </cfRule>
  </conditionalFormatting>
  <conditionalFormatting sqref="I64">
    <cfRule type="cellIs" dxfId="400" priority="230" operator="equal">
      <formula>"tu"</formula>
    </cfRule>
  </conditionalFormatting>
  <conditionalFormatting sqref="O65:Z65">
    <cfRule type="cellIs" dxfId="399" priority="229" operator="equal">
      <formula>""</formula>
    </cfRule>
  </conditionalFormatting>
  <conditionalFormatting sqref="I65">
    <cfRule type="cellIs" dxfId="398" priority="228" operator="equal">
      <formula>"tu"</formula>
    </cfRule>
  </conditionalFormatting>
  <conditionalFormatting sqref="O93:Z93">
    <cfRule type="cellIs" dxfId="397" priority="227" operator="equal">
      <formula>""</formula>
    </cfRule>
  </conditionalFormatting>
  <conditionalFormatting sqref="I93">
    <cfRule type="cellIs" dxfId="396" priority="226" operator="equal">
      <formula>"tu"</formula>
    </cfRule>
  </conditionalFormatting>
  <conditionalFormatting sqref="O94:Z94">
    <cfRule type="cellIs" dxfId="395" priority="225" operator="equal">
      <formula>""</formula>
    </cfRule>
  </conditionalFormatting>
  <conditionalFormatting sqref="I94">
    <cfRule type="cellIs" dxfId="394" priority="224" operator="equal">
      <formula>"tu"</formula>
    </cfRule>
  </conditionalFormatting>
  <conditionalFormatting sqref="O95:Z95">
    <cfRule type="cellIs" dxfId="393" priority="223" operator="equal">
      <formula>""</formula>
    </cfRule>
  </conditionalFormatting>
  <conditionalFormatting sqref="I95">
    <cfRule type="cellIs" dxfId="392" priority="222" operator="equal">
      <formula>"tu"</formula>
    </cfRule>
  </conditionalFormatting>
  <conditionalFormatting sqref="O96:Z96">
    <cfRule type="cellIs" dxfId="391" priority="221" operator="equal">
      <formula>""</formula>
    </cfRule>
  </conditionalFormatting>
  <conditionalFormatting sqref="I96">
    <cfRule type="cellIs" dxfId="390" priority="220" operator="equal">
      <formula>"tu"</formula>
    </cfRule>
  </conditionalFormatting>
  <conditionalFormatting sqref="O97:Z98 O104:Z104">
    <cfRule type="cellIs" dxfId="389" priority="219" operator="equal">
      <formula>""</formula>
    </cfRule>
  </conditionalFormatting>
  <conditionalFormatting sqref="I97:I98 I104">
    <cfRule type="cellIs" dxfId="388" priority="218" operator="equal">
      <formula>"tu"</formula>
    </cfRule>
  </conditionalFormatting>
  <conditionalFormatting sqref="O171:Z171">
    <cfRule type="cellIs" dxfId="387" priority="217" operator="equal">
      <formula>""</formula>
    </cfRule>
  </conditionalFormatting>
  <conditionalFormatting sqref="I163">
    <cfRule type="cellIs" dxfId="386" priority="215" operator="equal">
      <formula>"tu"</formula>
    </cfRule>
  </conditionalFormatting>
  <conditionalFormatting sqref="F37">
    <cfRule type="cellIs" dxfId="385" priority="211" stopIfTrue="1" operator="notEqual">
      <formula>0</formula>
    </cfRule>
    <cfRule type="cellIs" dxfId="384" priority="212" stopIfTrue="1" operator="equal">
      <formula>""</formula>
    </cfRule>
  </conditionalFormatting>
  <conditionalFormatting sqref="F37">
    <cfRule type="cellIs" dxfId="383" priority="213" stopIfTrue="1" operator="notEqual">
      <formula>0</formula>
    </cfRule>
    <cfRule type="cellIs" dxfId="382" priority="214" stopIfTrue="1" operator="equal">
      <formula>""</formula>
    </cfRule>
  </conditionalFormatting>
  <conditionalFormatting sqref="O51:Z51">
    <cfRule type="cellIs" dxfId="381" priority="202" operator="equal">
      <formula>""</formula>
    </cfRule>
  </conditionalFormatting>
  <conditionalFormatting sqref="I50">
    <cfRule type="cellIs" dxfId="380" priority="207" operator="equal">
      <formula>"tu"</formula>
    </cfRule>
  </conditionalFormatting>
  <conditionalFormatting sqref="O49:Z49">
    <cfRule type="cellIs" dxfId="379" priority="210" operator="equal">
      <formula>""</formula>
    </cfRule>
  </conditionalFormatting>
  <conditionalFormatting sqref="I49">
    <cfRule type="cellIs" dxfId="378" priority="209" operator="equal">
      <formula>"tu"</formula>
    </cfRule>
  </conditionalFormatting>
  <conditionalFormatting sqref="O50:Z50">
    <cfRule type="cellIs" dxfId="377" priority="208" operator="equal">
      <formula>""</formula>
    </cfRule>
  </conditionalFormatting>
  <conditionalFormatting sqref="O172:Z172">
    <cfRule type="cellIs" dxfId="376" priority="206" operator="equal">
      <formula>""</formula>
    </cfRule>
  </conditionalFormatting>
  <conditionalFormatting sqref="I51">
    <cfRule type="cellIs" dxfId="375" priority="204" operator="equal">
      <formula>"tu"</formula>
    </cfRule>
  </conditionalFormatting>
  <conditionalFormatting sqref="O51:Z51">
    <cfRule type="cellIs" dxfId="374" priority="203" operator="equal">
      <formula>""</formula>
    </cfRule>
  </conditionalFormatting>
  <conditionalFormatting sqref="O29:Z29">
    <cfRule type="cellIs" dxfId="373" priority="197" operator="equal">
      <formula>""</formula>
    </cfRule>
  </conditionalFormatting>
  <conditionalFormatting sqref="O28:Z28">
    <cfRule type="cellIs" dxfId="372" priority="201" operator="equal">
      <formula>""</formula>
    </cfRule>
  </conditionalFormatting>
  <conditionalFormatting sqref="I28">
    <cfRule type="cellIs" dxfId="371" priority="200" operator="equal">
      <formula>"tu"</formula>
    </cfRule>
  </conditionalFormatting>
  <conditionalFormatting sqref="O29:Z29">
    <cfRule type="cellIs" dxfId="370" priority="199" operator="equal">
      <formula>""</formula>
    </cfRule>
  </conditionalFormatting>
  <conditionalFormatting sqref="I29">
    <cfRule type="cellIs" dxfId="369" priority="198" operator="equal">
      <formula>"tu"</formula>
    </cfRule>
  </conditionalFormatting>
  <conditionalFormatting sqref="O33:Z33">
    <cfRule type="cellIs" dxfId="368" priority="196" operator="equal">
      <formula>""</formula>
    </cfRule>
  </conditionalFormatting>
  <conditionalFormatting sqref="O58:Z58">
    <cfRule type="cellIs" dxfId="367" priority="195" operator="equal">
      <formula>""</formula>
    </cfRule>
  </conditionalFormatting>
  <conditionalFormatting sqref="O201:Z201">
    <cfRule type="cellIs" dxfId="366" priority="194" operator="equal">
      <formula>""</formula>
    </cfRule>
  </conditionalFormatting>
  <conditionalFormatting sqref="I201">
    <cfRule type="cellIs" dxfId="365" priority="193" operator="equal">
      <formula>"tu"</formula>
    </cfRule>
  </conditionalFormatting>
  <conditionalFormatting sqref="O163:Z163">
    <cfRule type="cellIs" dxfId="364" priority="192" operator="equal">
      <formula>""</formula>
    </cfRule>
  </conditionalFormatting>
  <conditionalFormatting sqref="O162:Z162">
    <cfRule type="cellIs" dxfId="363" priority="191" operator="equal">
      <formula>""</formula>
    </cfRule>
  </conditionalFormatting>
  <conditionalFormatting sqref="O165:Z165">
    <cfRule type="cellIs" dxfId="362" priority="190" operator="equal">
      <formula>""</formula>
    </cfRule>
  </conditionalFormatting>
  <conditionalFormatting sqref="I162">
    <cfRule type="cellIs" dxfId="361" priority="189" operator="equal">
      <formula>"tu"</formula>
    </cfRule>
  </conditionalFormatting>
  <conditionalFormatting sqref="I165">
    <cfRule type="cellIs" dxfId="360" priority="188" operator="equal">
      <formula>"tu"</formula>
    </cfRule>
  </conditionalFormatting>
  <conditionalFormatting sqref="L70:M70 O73:Z76 L73:M76 L78:M87 O78:Z87">
    <cfRule type="cellIs" dxfId="359" priority="137" operator="equal">
      <formula>""</formula>
    </cfRule>
  </conditionalFormatting>
  <conditionalFormatting sqref="O81:Z81">
    <cfRule type="cellIs" dxfId="358" priority="124" operator="equal">
      <formula>""</formula>
    </cfRule>
  </conditionalFormatting>
  <conditionalFormatting sqref="O71:Z71">
    <cfRule type="cellIs" dxfId="357" priority="120" operator="equal">
      <formula>""</formula>
    </cfRule>
  </conditionalFormatting>
  <conditionalFormatting sqref="I73">
    <cfRule type="cellIs" dxfId="356" priority="83" operator="equal">
      <formula>"tu"</formula>
    </cfRule>
  </conditionalFormatting>
  <conditionalFormatting sqref="O71:Z71">
    <cfRule type="cellIs" dxfId="355" priority="118" operator="equal">
      <formula>""</formula>
    </cfRule>
  </conditionalFormatting>
  <conditionalFormatting sqref="I73">
    <cfRule type="cellIs" dxfId="354" priority="81" operator="equal">
      <formula>"tu"</formula>
    </cfRule>
  </conditionalFormatting>
  <conditionalFormatting sqref="O71:Z71">
    <cfRule type="cellIs" dxfId="353" priority="116" operator="equal">
      <formula>""</formula>
    </cfRule>
  </conditionalFormatting>
  <conditionalFormatting sqref="I75">
    <cfRule type="cellIs" dxfId="352" priority="79" operator="equal">
      <formula>"tu"</formula>
    </cfRule>
  </conditionalFormatting>
  <conditionalFormatting sqref="O71:Z71">
    <cfRule type="cellIs" dxfId="351" priority="114" operator="equal">
      <formula>""</formula>
    </cfRule>
  </conditionalFormatting>
  <conditionalFormatting sqref="I75">
    <cfRule type="cellIs" dxfId="350" priority="77" operator="equal">
      <formula>"tu"</formula>
    </cfRule>
  </conditionalFormatting>
  <conditionalFormatting sqref="I60">
    <cfRule type="cellIs" dxfId="349" priority="112" operator="equal">
      <formula>"tu"</formula>
    </cfRule>
  </conditionalFormatting>
  <conditionalFormatting sqref="I78">
    <cfRule type="cellIs" dxfId="348" priority="70" operator="equal">
      <formula>"tu"</formula>
    </cfRule>
  </conditionalFormatting>
  <conditionalFormatting sqref="I78">
    <cfRule type="cellIs" dxfId="347" priority="69" operator="equal">
      <formula>"tu"</formula>
    </cfRule>
  </conditionalFormatting>
  <conditionalFormatting sqref="I80:I81">
    <cfRule type="cellIs" dxfId="346" priority="63" operator="equal">
      <formula>"tu"</formula>
    </cfRule>
  </conditionalFormatting>
  <conditionalFormatting sqref="I80:I81">
    <cfRule type="cellIs" dxfId="345" priority="62" operator="equal">
      <formula>"tu"</formula>
    </cfRule>
  </conditionalFormatting>
  <conditionalFormatting sqref="I83:I86">
    <cfRule type="cellIs" dxfId="344" priority="103" operator="equal">
      <formula>"tu"</formula>
    </cfRule>
  </conditionalFormatting>
  <conditionalFormatting sqref="I83:I86">
    <cfRule type="cellIs" dxfId="343" priority="105" operator="equal">
      <formula>"tu"</formula>
    </cfRule>
  </conditionalFormatting>
  <conditionalFormatting sqref="I83:I86">
    <cfRule type="cellIs" dxfId="342" priority="104" operator="equal">
      <formula>"tu"</formula>
    </cfRule>
  </conditionalFormatting>
  <conditionalFormatting sqref="I83:I86">
    <cfRule type="cellIs" dxfId="341" priority="102" operator="equal">
      <formula>"tu"</formula>
    </cfRule>
  </conditionalFormatting>
  <conditionalFormatting sqref="I83:I86">
    <cfRule type="cellIs" dxfId="340" priority="101" operator="equal">
      <formula>"tu"</formula>
    </cfRule>
  </conditionalFormatting>
  <conditionalFormatting sqref="I71">
    <cfRule type="cellIs" dxfId="339" priority="88" operator="equal">
      <formula>"tu"</formula>
    </cfRule>
  </conditionalFormatting>
  <conditionalFormatting sqref="I71">
    <cfRule type="cellIs" dxfId="338" priority="90" operator="equal">
      <formula>"tu"</formula>
    </cfRule>
  </conditionalFormatting>
  <conditionalFormatting sqref="I71">
    <cfRule type="cellIs" dxfId="337" priority="89" operator="equal">
      <formula>"tu"</formula>
    </cfRule>
  </conditionalFormatting>
  <conditionalFormatting sqref="I71">
    <cfRule type="cellIs" dxfId="336" priority="87" operator="equal">
      <formula>"tu"</formula>
    </cfRule>
  </conditionalFormatting>
  <conditionalFormatting sqref="I71">
    <cfRule type="cellIs" dxfId="335" priority="86" operator="equal">
      <formula>"tu"</formula>
    </cfRule>
  </conditionalFormatting>
  <conditionalFormatting sqref="I73">
    <cfRule type="cellIs" dxfId="334" priority="85" operator="equal">
      <formula>"tu"</formula>
    </cfRule>
  </conditionalFormatting>
  <conditionalFormatting sqref="I73">
    <cfRule type="cellIs" dxfId="333" priority="84" operator="equal">
      <formula>"tu"</formula>
    </cfRule>
  </conditionalFormatting>
  <conditionalFormatting sqref="I73">
    <cfRule type="cellIs" dxfId="332" priority="82" operator="equal">
      <formula>"tu"</formula>
    </cfRule>
  </conditionalFormatting>
  <conditionalFormatting sqref="I75">
    <cfRule type="cellIs" dxfId="331" priority="78" operator="equal">
      <formula>"tu"</formula>
    </cfRule>
  </conditionalFormatting>
  <conditionalFormatting sqref="I75">
    <cfRule type="cellIs" dxfId="330" priority="80" operator="equal">
      <formula>"tu"</formula>
    </cfRule>
  </conditionalFormatting>
  <conditionalFormatting sqref="I75">
    <cfRule type="cellIs" dxfId="329" priority="76" operator="equal">
      <formula>"tu"</formula>
    </cfRule>
  </conditionalFormatting>
  <conditionalFormatting sqref="I80:I81">
    <cfRule type="cellIs" dxfId="328" priority="65" operator="equal">
      <formula>"tu"</formula>
    </cfRule>
  </conditionalFormatting>
  <conditionalFormatting sqref="I78">
    <cfRule type="cellIs" dxfId="327" priority="67" operator="equal">
      <formula>"tu"</formula>
    </cfRule>
  </conditionalFormatting>
  <conditionalFormatting sqref="I78">
    <cfRule type="cellIs" dxfId="326" priority="66" operator="equal">
      <formula>"tu"</formula>
    </cfRule>
  </conditionalFormatting>
  <conditionalFormatting sqref="I80:I81">
    <cfRule type="cellIs" dxfId="325" priority="64" operator="equal">
      <formula>"tu"</formula>
    </cfRule>
  </conditionalFormatting>
  <conditionalFormatting sqref="I78">
    <cfRule type="cellIs" dxfId="324" priority="68" operator="equal">
      <formula>"tu"</formula>
    </cfRule>
  </conditionalFormatting>
  <conditionalFormatting sqref="I80:I81">
    <cfRule type="cellIs" dxfId="323" priority="61" operator="equal">
      <formula>"tu"</formula>
    </cfRule>
  </conditionalFormatting>
  <conditionalFormatting sqref="I171:I172">
    <cfRule type="cellIs" dxfId="322" priority="47" operator="equal">
      <formula>"tu"</formula>
    </cfRule>
  </conditionalFormatting>
  <conditionalFormatting sqref="O77:Z77">
    <cfRule type="cellIs" dxfId="321" priority="45" operator="equal">
      <formula>""</formula>
    </cfRule>
  </conditionalFormatting>
  <conditionalFormatting sqref="I77">
    <cfRule type="cellIs" dxfId="320" priority="44" operator="equal">
      <formula>"tu"</formula>
    </cfRule>
  </conditionalFormatting>
  <conditionalFormatting sqref="L77:M77 O77:Z77">
    <cfRule type="cellIs" dxfId="319" priority="43" operator="equal">
      <formula>""</formula>
    </cfRule>
  </conditionalFormatting>
  <conditionalFormatting sqref="I77">
    <cfRule type="cellIs" dxfId="318" priority="42" operator="equal">
      <formula>"tu"</formula>
    </cfRule>
  </conditionalFormatting>
  <conditionalFormatting sqref="I77">
    <cfRule type="cellIs" dxfId="317" priority="41" operator="equal">
      <formula>"tu"</formula>
    </cfRule>
  </conditionalFormatting>
  <conditionalFormatting sqref="I77">
    <cfRule type="cellIs" dxfId="316" priority="40" operator="equal">
      <formula>"tu"</formula>
    </cfRule>
  </conditionalFormatting>
  <conditionalFormatting sqref="I77">
    <cfRule type="cellIs" dxfId="315" priority="39" operator="equal">
      <formula>"tu"</formula>
    </cfRule>
  </conditionalFormatting>
  <conditionalFormatting sqref="I77">
    <cfRule type="cellIs" dxfId="314" priority="38" operator="equal">
      <formula>"tu"</formula>
    </cfRule>
  </conditionalFormatting>
  <conditionalFormatting sqref="O179:Z179">
    <cfRule type="cellIs" dxfId="313" priority="37" operator="equal">
      <formula>""</formula>
    </cfRule>
  </conditionalFormatting>
  <conditionalFormatting sqref="O181:Z181">
    <cfRule type="cellIs" dxfId="312" priority="36" operator="equal">
      <formula>""</formula>
    </cfRule>
  </conditionalFormatting>
  <conditionalFormatting sqref="I181">
    <cfRule type="cellIs" dxfId="311" priority="35" operator="equal">
      <formula>"tu"</formula>
    </cfRule>
  </conditionalFormatting>
  <conditionalFormatting sqref="O42:Z42">
    <cfRule type="cellIs" dxfId="310" priority="34" operator="equal">
      <formula>""</formula>
    </cfRule>
  </conditionalFormatting>
  <conditionalFormatting sqref="O43:Z45">
    <cfRule type="cellIs" dxfId="309" priority="33" operator="equal">
      <formula>""</formula>
    </cfRule>
  </conditionalFormatting>
  <conditionalFormatting sqref="O124:Z124">
    <cfRule type="cellIs" dxfId="308" priority="28" operator="equal">
      <formula>""</formula>
    </cfRule>
  </conditionalFormatting>
  <conditionalFormatting sqref="I124">
    <cfRule type="cellIs" dxfId="307" priority="27" operator="equal">
      <formula>"tu"</formula>
    </cfRule>
  </conditionalFormatting>
  <conditionalFormatting sqref="O125:Z125">
    <cfRule type="cellIs" dxfId="306" priority="26" operator="equal">
      <formula>""</formula>
    </cfRule>
  </conditionalFormatting>
  <conditionalFormatting sqref="I125">
    <cfRule type="cellIs" dxfId="305" priority="25" operator="equal">
      <formula>"tu"</formula>
    </cfRule>
  </conditionalFormatting>
  <conditionalFormatting sqref="O126:Z126">
    <cfRule type="cellIs" dxfId="304" priority="24" operator="equal">
      <formula>""</formula>
    </cfRule>
  </conditionalFormatting>
  <conditionalFormatting sqref="I126">
    <cfRule type="cellIs" dxfId="303" priority="23" operator="equal">
      <formula>"tu"</formula>
    </cfRule>
  </conditionalFormatting>
  <conditionalFormatting sqref="I126">
    <cfRule type="cellIs" dxfId="302" priority="22" operator="equal">
      <formula>"tu"</formula>
    </cfRule>
  </conditionalFormatting>
  <conditionalFormatting sqref="I123">
    <cfRule type="cellIs" dxfId="301" priority="21" operator="equal">
      <formula>"tu"</formula>
    </cfRule>
  </conditionalFormatting>
  <conditionalFormatting sqref="O91:Z91">
    <cfRule type="cellIs" dxfId="300" priority="16" operator="equal">
      <formula>""</formula>
    </cfRule>
  </conditionalFormatting>
  <conditionalFormatting sqref="I91">
    <cfRule type="cellIs" dxfId="299" priority="15" operator="equal">
      <formula>"tu"</formula>
    </cfRule>
  </conditionalFormatting>
  <conditionalFormatting sqref="I89">
    <cfRule type="cellIs" dxfId="298" priority="11" operator="equal">
      <formula>"tu"</formula>
    </cfRule>
  </conditionalFormatting>
  <conditionalFormatting sqref="O89:Z89">
    <cfRule type="cellIs" dxfId="297" priority="14" operator="equal">
      <formula>""</formula>
    </cfRule>
  </conditionalFormatting>
  <conditionalFormatting sqref="I89">
    <cfRule type="cellIs" dxfId="296" priority="13" operator="equal">
      <formula>"tu"</formula>
    </cfRule>
  </conditionalFormatting>
  <conditionalFormatting sqref="O89:Z89">
    <cfRule type="cellIs" dxfId="295" priority="12" operator="equal">
      <formula>""</formula>
    </cfRule>
  </conditionalFormatting>
  <conditionalFormatting sqref="O90:Z90">
    <cfRule type="cellIs" dxfId="294" priority="10" operator="equal">
      <formula>""</formula>
    </cfRule>
  </conditionalFormatting>
  <conditionalFormatting sqref="I90">
    <cfRule type="cellIs" dxfId="293" priority="9" operator="equal">
      <formula>"tu"</formula>
    </cfRule>
  </conditionalFormatting>
  <conditionalFormatting sqref="O100:Z100">
    <cfRule type="cellIs" dxfId="292" priority="8" operator="equal">
      <formula>""</formula>
    </cfRule>
  </conditionalFormatting>
  <conditionalFormatting sqref="I100">
    <cfRule type="cellIs" dxfId="291" priority="7" operator="equal">
      <formula>"tu"</formula>
    </cfRule>
  </conditionalFormatting>
  <conditionalFormatting sqref="O101:Z101">
    <cfRule type="cellIs" dxfId="290" priority="6" operator="equal">
      <formula>""</formula>
    </cfRule>
  </conditionalFormatting>
  <conditionalFormatting sqref="I101">
    <cfRule type="cellIs" dxfId="289" priority="5" operator="equal">
      <formula>"tu"</formula>
    </cfRule>
  </conditionalFormatting>
  <conditionalFormatting sqref="O102:Z102">
    <cfRule type="cellIs" dxfId="288" priority="4" operator="equal">
      <formula>""</formula>
    </cfRule>
  </conditionalFormatting>
  <conditionalFormatting sqref="I102">
    <cfRule type="cellIs" dxfId="287" priority="3" operator="equal">
      <formula>"tu"</formula>
    </cfRule>
  </conditionalFormatting>
  <conditionalFormatting sqref="O103:Z103">
    <cfRule type="cellIs" dxfId="286" priority="2" operator="equal">
      <formula>""</formula>
    </cfRule>
  </conditionalFormatting>
  <conditionalFormatting sqref="I103">
    <cfRule type="cellIs" dxfId="285" priority="1" operator="equal">
      <formula>"tu"</formula>
    </cfRule>
  </conditionalFormatting>
  <dataValidations count="1">
    <dataValidation allowBlank="1" showInputMessage="1" showErrorMessage="1" sqref="F71:G71 H128 E120:H120 E128:G129 E108:H113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1" r:id="rId5" name="Button 29">
              <controlPr defaultSize="0" print="0" autoFill="0" autoPict="0" macro="[0]!MasterSolve">
                <anchor moveWithCells="1" sizeWithCells="1">
                  <from>
                    <xdr:col>6</xdr:col>
                    <xdr:colOff>641350</xdr:colOff>
                    <xdr:row>3</xdr:row>
                    <xdr:rowOff>146050</xdr:rowOff>
                  </from>
                  <to>
                    <xdr:col>7</xdr:col>
                    <xdr:colOff>1308100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983-45F0-47C7-84A3-8FA5FC2D8690}">
  <sheetPr codeName="Sheet19">
    <tabColor rgb="FFFFFF99"/>
    <outlinePr summaryBelow="0" summaryRight="0"/>
  </sheetPr>
  <dimension ref="A1:XFD49"/>
  <sheetViews>
    <sheetView defaultGridColor="0" colorId="8" zoomScale="55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K36" sqref="K36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InpS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312</v>
      </c>
    </row>
    <row r="9" spans="1:192" x14ac:dyDescent="0.25">
      <c r="E9" s="146" t="str">
        <f xml:space="preserve"> InpC!E$109</f>
        <v>Senior debt forward curve selection</v>
      </c>
      <c r="F9" s="146">
        <f xml:space="preserve"> InpC!F$109</f>
        <v>1</v>
      </c>
      <c r="G9" s="146" t="str">
        <f xml:space="preserve"> InpC!G$109</f>
        <v>profile</v>
      </c>
      <c r="H9" s="38"/>
    </row>
    <row r="10" spans="1:192" x14ac:dyDescent="0.25">
      <c r="A10" s="321"/>
      <c r="B10" s="321"/>
      <c r="C10" s="322"/>
      <c r="D10" s="323"/>
      <c r="E10" s="324" t="s">
        <v>313</v>
      </c>
      <c r="F10" s="324"/>
      <c r="G10" s="324" t="s">
        <v>118</v>
      </c>
      <c r="H10" s="324"/>
      <c r="I10" s="325"/>
      <c r="J10" s="496">
        <v>0.02</v>
      </c>
      <c r="K10" s="496">
        <v>2.0062E-2</v>
      </c>
      <c r="L10" s="496">
        <v>2.0124E-2</v>
      </c>
      <c r="M10" s="496">
        <v>2.0184000000000001E-2</v>
      </c>
      <c r="N10" s="496">
        <v>2.0241000000000002E-2</v>
      </c>
      <c r="O10" s="496">
        <v>2.0308000000000003E-2</v>
      </c>
      <c r="P10" s="496">
        <v>2.0375000000000004E-2</v>
      </c>
      <c r="Q10" s="496">
        <v>2.0434000000000004E-2</v>
      </c>
      <c r="R10" s="496">
        <v>2.0506000000000003E-2</v>
      </c>
      <c r="S10" s="496">
        <v>2.0569000000000004E-2</v>
      </c>
      <c r="T10" s="496">
        <v>2.0620000000000003E-2</v>
      </c>
      <c r="U10" s="496">
        <v>2.0666000000000004E-2</v>
      </c>
      <c r="V10" s="496">
        <v>2.0719000000000005E-2</v>
      </c>
      <c r="W10" s="496">
        <v>2.0757000000000005E-2</v>
      </c>
      <c r="X10" s="496">
        <v>2.0795000000000004E-2</v>
      </c>
      <c r="Y10" s="496">
        <v>2.0850000000000004E-2</v>
      </c>
      <c r="Z10" s="496">
        <v>2.0888000000000004E-2</v>
      </c>
      <c r="AA10" s="496">
        <v>2.0954000000000004E-2</v>
      </c>
      <c r="AB10" s="496">
        <v>2.1024000000000004E-2</v>
      </c>
      <c r="AC10" s="496">
        <v>2.1091000000000006E-2</v>
      </c>
      <c r="AD10" s="496">
        <v>2.1134000000000007E-2</v>
      </c>
      <c r="AE10" s="496">
        <v>2.1205000000000009E-2</v>
      </c>
      <c r="AF10" s="496">
        <v>2.127900000000001E-2</v>
      </c>
      <c r="AG10" s="496">
        <v>2.1316000000000009E-2</v>
      </c>
      <c r="AH10" s="496">
        <v>2.1367000000000008E-2</v>
      </c>
      <c r="AI10" s="496">
        <v>2.1421000000000006E-2</v>
      </c>
      <c r="AJ10" s="496">
        <v>2.1470000000000006E-2</v>
      </c>
      <c r="AK10" s="496">
        <v>2.1516000000000007E-2</v>
      </c>
      <c r="AL10" s="496">
        <v>2.1570000000000006E-2</v>
      </c>
      <c r="AM10" s="496">
        <v>2.1639000000000005E-2</v>
      </c>
      <c r="AN10" s="496">
        <v>2.1709000000000006E-2</v>
      </c>
      <c r="AO10" s="496">
        <v>2.1772000000000007E-2</v>
      </c>
      <c r="AP10" s="496">
        <v>2.1813000000000006E-2</v>
      </c>
      <c r="AQ10" s="496">
        <v>2.1858000000000006E-2</v>
      </c>
      <c r="AR10" s="496">
        <v>2.1913000000000005E-2</v>
      </c>
      <c r="AS10" s="496">
        <v>2.1986000000000006E-2</v>
      </c>
      <c r="AT10" s="496">
        <v>2.2041000000000005E-2</v>
      </c>
      <c r="AU10" s="496">
        <v>2.2089000000000004E-2</v>
      </c>
      <c r="AV10" s="496">
        <v>2.2148000000000004E-2</v>
      </c>
      <c r="AW10" s="496">
        <v>2.2216000000000003E-2</v>
      </c>
      <c r="AX10" s="496">
        <v>2.2282000000000003E-2</v>
      </c>
      <c r="AY10" s="496">
        <v>2.2351000000000003E-2</v>
      </c>
      <c r="AZ10" s="496">
        <v>2.2409000000000002E-2</v>
      </c>
      <c r="BA10" s="496">
        <v>2.2445000000000003E-2</v>
      </c>
      <c r="BB10" s="496">
        <v>2.2489000000000002E-2</v>
      </c>
      <c r="BC10" s="496">
        <v>2.2535000000000003E-2</v>
      </c>
      <c r="BD10" s="496">
        <v>2.2607000000000002E-2</v>
      </c>
      <c r="BE10" s="496">
        <v>2.2647E-2</v>
      </c>
      <c r="BF10" s="496">
        <v>2.2683999999999999E-2</v>
      </c>
      <c r="BG10" s="496">
        <v>2.2734000000000001E-2</v>
      </c>
      <c r="BH10" s="496">
        <v>2.2806E-2</v>
      </c>
      <c r="BI10" s="496">
        <v>2.2852000000000001E-2</v>
      </c>
      <c r="BJ10" s="496">
        <v>2.2898999999999999E-2</v>
      </c>
      <c r="BK10" s="496">
        <v>2.2952999999999998E-2</v>
      </c>
      <c r="BL10" s="496">
        <v>2.3027999999999996E-2</v>
      </c>
      <c r="BM10" s="496">
        <v>2.3093999999999996E-2</v>
      </c>
      <c r="BN10" s="496">
        <v>2.3145999999999996E-2</v>
      </c>
      <c r="BO10" s="496">
        <v>2.3211999999999997E-2</v>
      </c>
      <c r="BP10" s="496">
        <v>2.3253999999999997E-2</v>
      </c>
      <c r="BQ10" s="496">
        <v>2.3288999999999997E-2</v>
      </c>
      <c r="BR10" s="496">
        <v>2.3333999999999997E-2</v>
      </c>
      <c r="BS10" s="496">
        <v>2.3372999999999998E-2</v>
      </c>
      <c r="BT10" s="496">
        <v>2.3413999999999997E-2</v>
      </c>
      <c r="BU10" s="496">
        <v>2.3472999999999997E-2</v>
      </c>
      <c r="BV10" s="496">
        <v>2.3519999999999996E-2</v>
      </c>
      <c r="BW10" s="496">
        <v>2.3592999999999996E-2</v>
      </c>
      <c r="BX10" s="496">
        <v>2.3660999999999995E-2</v>
      </c>
      <c r="BY10" s="496">
        <v>2.3728999999999993E-2</v>
      </c>
      <c r="BZ10" s="496">
        <v>2.3785999999999995E-2</v>
      </c>
      <c r="CA10" s="496">
        <v>2.3841999999999995E-2</v>
      </c>
      <c r="CB10" s="496">
        <v>2.3907999999999995E-2</v>
      </c>
      <c r="CC10" s="496">
        <v>2.3961999999999994E-2</v>
      </c>
      <c r="CD10" s="496">
        <v>2.4011999999999995E-2</v>
      </c>
      <c r="CE10" s="496">
        <v>2.4070999999999995E-2</v>
      </c>
      <c r="CF10" s="496">
        <v>2.4119999999999996E-2</v>
      </c>
      <c r="CG10" s="496">
        <v>2.4166999999999994E-2</v>
      </c>
      <c r="CH10" s="496">
        <v>2.4215999999999994E-2</v>
      </c>
      <c r="CI10" s="496">
        <v>2.4263999999999994E-2</v>
      </c>
      <c r="CJ10" s="496">
        <v>2.4301999999999994E-2</v>
      </c>
      <c r="CK10" s="496">
        <v>2.4365999999999995E-2</v>
      </c>
      <c r="CL10" s="496">
        <v>2.4408999999999997E-2</v>
      </c>
      <c r="CM10" s="496">
        <v>2.4462999999999995E-2</v>
      </c>
      <c r="CN10" s="496">
        <v>2.4530999999999994E-2</v>
      </c>
      <c r="CO10" s="496">
        <v>2.4586999999999994E-2</v>
      </c>
      <c r="CP10" s="496">
        <v>2.4622999999999996E-2</v>
      </c>
      <c r="CQ10" s="496">
        <v>2.4688999999999996E-2</v>
      </c>
      <c r="CR10" s="496">
        <v>2.4738999999999997E-2</v>
      </c>
      <c r="CS10" s="496">
        <v>2.4789999999999996E-2</v>
      </c>
      <c r="CT10" s="496">
        <v>2.4834999999999996E-2</v>
      </c>
      <c r="CU10" s="496">
        <v>2.4872999999999996E-2</v>
      </c>
      <c r="CV10" s="496">
        <v>2.4930999999999995E-2</v>
      </c>
      <c r="CW10" s="496">
        <v>2.4983999999999996E-2</v>
      </c>
      <c r="CX10" s="496">
        <v>2.5048999999999995E-2</v>
      </c>
      <c r="CY10" s="496">
        <v>2.5111999999999995E-2</v>
      </c>
      <c r="CZ10" s="496">
        <v>2.5181999999999996E-2</v>
      </c>
      <c r="DA10" s="496">
        <v>2.5251999999999997E-2</v>
      </c>
      <c r="DB10" s="496">
        <v>2.5289999999999997E-2</v>
      </c>
      <c r="DC10" s="496">
        <v>2.5332999999999998E-2</v>
      </c>
      <c r="DD10" s="496">
        <v>2.5393999999999996E-2</v>
      </c>
      <c r="DE10" s="496">
        <v>2.5438999999999996E-2</v>
      </c>
      <c r="DF10" s="496">
        <v>2.5490999999999996E-2</v>
      </c>
      <c r="DG10" s="496">
        <v>2.5561999999999998E-2</v>
      </c>
      <c r="DH10" s="496">
        <v>2.5623999999999997E-2</v>
      </c>
      <c r="DI10" s="496">
        <v>2.5665999999999998E-2</v>
      </c>
      <c r="DJ10" s="496">
        <v>2.5738999999999998E-2</v>
      </c>
      <c r="DK10" s="496">
        <v>2.5798999999999999E-2</v>
      </c>
      <c r="DL10" s="496">
        <v>2.5836999999999999E-2</v>
      </c>
      <c r="DM10" s="496">
        <v>2.5906999999999999E-2</v>
      </c>
      <c r="DN10" s="496">
        <v>2.5946999999999998E-2</v>
      </c>
      <c r="DO10" s="496">
        <v>2.5985999999999999E-2</v>
      </c>
      <c r="DP10" s="496">
        <v>2.6058999999999999E-2</v>
      </c>
      <c r="DQ10" s="496">
        <v>2.6103999999999999E-2</v>
      </c>
      <c r="DR10" s="496">
        <v>2.6176999999999999E-2</v>
      </c>
      <c r="DS10" s="496">
        <v>2.622E-2</v>
      </c>
      <c r="DT10" s="496">
        <v>2.6291000000000002E-2</v>
      </c>
      <c r="DU10" s="496">
        <v>2.6347000000000002E-2</v>
      </c>
      <c r="DV10" s="496">
        <v>2.6388000000000002E-2</v>
      </c>
      <c r="DW10" s="496">
        <v>2.6447000000000002E-2</v>
      </c>
      <c r="DX10" s="496">
        <v>2.6511000000000003E-2</v>
      </c>
      <c r="DY10" s="496">
        <v>2.6547000000000005E-2</v>
      </c>
      <c r="DZ10" s="496">
        <v>2.6589000000000005E-2</v>
      </c>
      <c r="EA10" s="496">
        <v>2.6655000000000005E-2</v>
      </c>
      <c r="EB10" s="496">
        <v>2.6693000000000005E-2</v>
      </c>
      <c r="EC10" s="496">
        <v>2.6738000000000005E-2</v>
      </c>
      <c r="ED10" s="496">
        <v>2.6811000000000005E-2</v>
      </c>
      <c r="EE10" s="496">
        <v>2.6864000000000006E-2</v>
      </c>
      <c r="EF10" s="496">
        <v>2.6917000000000007E-2</v>
      </c>
      <c r="EG10" s="496">
        <v>2.6985000000000006E-2</v>
      </c>
      <c r="EH10" s="496">
        <v>2.7028000000000007E-2</v>
      </c>
      <c r="EI10" s="496">
        <v>2.7090000000000006E-2</v>
      </c>
      <c r="EJ10" s="496">
        <v>2.7134000000000005E-2</v>
      </c>
      <c r="EK10" s="496">
        <v>2.7205000000000007E-2</v>
      </c>
      <c r="EL10" s="496">
        <v>2.7270000000000006E-2</v>
      </c>
      <c r="EM10" s="496">
        <v>2.7308000000000006E-2</v>
      </c>
      <c r="EN10" s="496">
        <v>2.7346000000000006E-2</v>
      </c>
      <c r="EO10" s="496">
        <v>2.7391000000000006E-2</v>
      </c>
      <c r="EP10" s="496">
        <v>2.7437000000000007E-2</v>
      </c>
      <c r="EQ10" s="496">
        <v>2.7496000000000007E-2</v>
      </c>
      <c r="ER10" s="496">
        <v>2.7551000000000006E-2</v>
      </c>
      <c r="ES10" s="496">
        <v>2.7621000000000007E-2</v>
      </c>
      <c r="ET10" s="496">
        <v>2.7689000000000005E-2</v>
      </c>
      <c r="EU10" s="496">
        <v>2.7753000000000007E-2</v>
      </c>
      <c r="EV10" s="496">
        <v>2.7788000000000007E-2</v>
      </c>
      <c r="EW10" s="496">
        <v>2.7828000000000006E-2</v>
      </c>
      <c r="EX10" s="496">
        <v>2.7891000000000006E-2</v>
      </c>
      <c r="EY10" s="496">
        <v>2.7952000000000005E-2</v>
      </c>
      <c r="EZ10" s="496">
        <v>2.8004000000000005E-2</v>
      </c>
      <c r="FA10" s="496">
        <v>2.8051000000000003E-2</v>
      </c>
      <c r="FB10" s="496">
        <v>2.8117000000000003E-2</v>
      </c>
      <c r="FC10" s="496">
        <v>2.8162000000000003E-2</v>
      </c>
      <c r="FD10" s="496">
        <v>2.8226000000000005E-2</v>
      </c>
      <c r="FE10" s="496">
        <v>2.8283000000000006E-2</v>
      </c>
      <c r="FF10" s="496">
        <v>2.8351000000000005E-2</v>
      </c>
      <c r="FG10" s="496">
        <v>2.8407000000000005E-2</v>
      </c>
      <c r="FH10" s="496">
        <v>2.8452000000000005E-2</v>
      </c>
      <c r="FI10" s="496">
        <v>2.8495000000000006E-2</v>
      </c>
      <c r="FJ10" s="496">
        <v>2.8570000000000005E-2</v>
      </c>
      <c r="FK10" s="496">
        <v>2.8613000000000006E-2</v>
      </c>
      <c r="FL10" s="496">
        <v>2.8678000000000006E-2</v>
      </c>
      <c r="FM10" s="496">
        <v>2.8726000000000005E-2</v>
      </c>
      <c r="FN10" s="496">
        <v>2.8797000000000007E-2</v>
      </c>
      <c r="FO10" s="496">
        <v>2.8861000000000008E-2</v>
      </c>
      <c r="FP10" s="496">
        <v>2.8935000000000009E-2</v>
      </c>
      <c r="FQ10" s="496">
        <v>2.899500000000001E-2</v>
      </c>
      <c r="FR10" s="496">
        <v>2.905000000000001E-2</v>
      </c>
      <c r="FS10" s="496">
        <v>2.910900000000001E-2</v>
      </c>
      <c r="FT10" s="496">
        <v>2.9181000000000009E-2</v>
      </c>
      <c r="FU10" s="496">
        <v>2.9232000000000008E-2</v>
      </c>
      <c r="FV10" s="496">
        <v>2.9283000000000007E-2</v>
      </c>
      <c r="FW10" s="496">
        <v>2.9322000000000008E-2</v>
      </c>
      <c r="FX10" s="496">
        <v>2.9382000000000009E-2</v>
      </c>
      <c r="FY10" s="496">
        <v>2.9447000000000008E-2</v>
      </c>
      <c r="FZ10" s="496">
        <v>2.9488000000000007E-2</v>
      </c>
      <c r="GA10" s="496">
        <v>2.9557000000000007E-2</v>
      </c>
      <c r="GB10" s="496">
        <v>2.9595000000000007E-2</v>
      </c>
      <c r="GC10" s="496">
        <v>2.9670000000000005E-2</v>
      </c>
      <c r="GD10" s="496">
        <v>2.9737000000000006E-2</v>
      </c>
      <c r="GE10" s="496">
        <v>2.9788000000000005E-2</v>
      </c>
      <c r="GF10" s="496">
        <v>2.9841000000000006E-2</v>
      </c>
      <c r="GG10" s="496">
        <v>2.9881000000000005E-2</v>
      </c>
      <c r="GH10" s="496">
        <v>2.9955000000000006E-2</v>
      </c>
      <c r="GI10" s="496">
        <v>3.0029000000000007E-2</v>
      </c>
      <c r="GJ10" s="496">
        <v>3.0092000000000008E-2</v>
      </c>
    </row>
    <row r="11" spans="1:192" x14ac:dyDescent="0.25">
      <c r="A11" s="321"/>
      <c r="B11" s="321"/>
      <c r="C11" s="322"/>
      <c r="D11" s="323"/>
      <c r="E11" s="324" t="s">
        <v>316</v>
      </c>
      <c r="F11" s="324"/>
      <c r="G11" s="324" t="s">
        <v>118</v>
      </c>
      <c r="H11" s="324"/>
      <c r="I11" s="325"/>
      <c r="J11" s="496"/>
      <c r="K11" s="496"/>
      <c r="L11" s="496"/>
      <c r="M11" s="496"/>
      <c r="N11" s="496"/>
      <c r="O11" s="496"/>
      <c r="P11" s="496"/>
      <c r="Q11" s="496"/>
      <c r="R11" s="496"/>
      <c r="S11" s="496"/>
      <c r="T11" s="496"/>
      <c r="U11" s="496"/>
      <c r="V11" s="496"/>
      <c r="W11" s="496"/>
      <c r="X11" s="496"/>
      <c r="Y11" s="496"/>
      <c r="Z11" s="496"/>
      <c r="AA11" s="496"/>
      <c r="AB11" s="496"/>
      <c r="AC11" s="496"/>
      <c r="AD11" s="496"/>
      <c r="AE11" s="496"/>
      <c r="AF11" s="496"/>
      <c r="AG11" s="496"/>
      <c r="AH11" s="496"/>
      <c r="AI11" s="496"/>
      <c r="AJ11" s="496"/>
      <c r="AK11" s="496"/>
      <c r="AL11" s="496"/>
      <c r="AM11" s="496"/>
      <c r="AN11" s="496"/>
      <c r="AO11" s="496"/>
      <c r="AP11" s="496"/>
      <c r="AQ11" s="496"/>
      <c r="AR11" s="496"/>
      <c r="AS11" s="496"/>
      <c r="AT11" s="496"/>
      <c r="AU11" s="496"/>
      <c r="AV11" s="496"/>
      <c r="AW11" s="496"/>
      <c r="AX11" s="496"/>
      <c r="AY11" s="496"/>
      <c r="AZ11" s="496"/>
      <c r="BA11" s="496"/>
      <c r="BB11" s="496"/>
      <c r="BC11" s="496"/>
      <c r="BD11" s="496"/>
      <c r="BE11" s="496"/>
      <c r="BF11" s="496"/>
      <c r="BG11" s="496"/>
      <c r="BH11" s="496"/>
      <c r="BI11" s="496"/>
      <c r="BJ11" s="496"/>
      <c r="BK11" s="496"/>
      <c r="BL11" s="496"/>
      <c r="BM11" s="496"/>
      <c r="BN11" s="496"/>
      <c r="BO11" s="496"/>
      <c r="BP11" s="496"/>
      <c r="BQ11" s="496"/>
      <c r="BR11" s="496"/>
      <c r="BS11" s="496"/>
      <c r="BT11" s="496"/>
      <c r="BU11" s="496"/>
      <c r="BV11" s="496"/>
      <c r="BW11" s="496"/>
      <c r="BX11" s="496"/>
      <c r="BY11" s="496"/>
      <c r="BZ11" s="496"/>
      <c r="CA11" s="496"/>
      <c r="CB11" s="496"/>
      <c r="CC11" s="496"/>
      <c r="CD11" s="496"/>
      <c r="CE11" s="496"/>
      <c r="CF11" s="496"/>
      <c r="CG11" s="496"/>
      <c r="CH11" s="496"/>
      <c r="CI11" s="496"/>
      <c r="CJ11" s="496"/>
      <c r="CK11" s="496"/>
      <c r="CL11" s="496"/>
      <c r="CM11" s="496"/>
      <c r="CN11" s="496"/>
      <c r="CO11" s="496"/>
      <c r="CP11" s="496"/>
      <c r="CQ11" s="496"/>
      <c r="CR11" s="496"/>
      <c r="CS11" s="496"/>
      <c r="CT11" s="496"/>
      <c r="CU11" s="496"/>
      <c r="CV11" s="496"/>
      <c r="CW11" s="496"/>
      <c r="CX11" s="496"/>
      <c r="CY11" s="496"/>
      <c r="CZ11" s="496"/>
      <c r="DA11" s="496"/>
      <c r="DB11" s="496"/>
      <c r="DC11" s="496"/>
      <c r="DD11" s="496"/>
      <c r="DE11" s="496"/>
      <c r="DF11" s="496"/>
      <c r="DG11" s="496"/>
      <c r="DH11" s="496"/>
      <c r="DI11" s="496"/>
      <c r="DJ11" s="496"/>
      <c r="DK11" s="496"/>
      <c r="DL11" s="496"/>
      <c r="DM11" s="496"/>
      <c r="DN11" s="496"/>
      <c r="DO11" s="496"/>
      <c r="DP11" s="496"/>
      <c r="DQ11" s="496"/>
      <c r="DR11" s="496"/>
      <c r="DS11" s="496"/>
      <c r="DT11" s="496"/>
      <c r="DU11" s="496"/>
      <c r="DV11" s="496"/>
      <c r="DW11" s="496"/>
      <c r="DX11" s="496"/>
      <c r="DY11" s="496"/>
      <c r="DZ11" s="496"/>
      <c r="EA11" s="496"/>
      <c r="EB11" s="496"/>
      <c r="EC11" s="496"/>
      <c r="ED11" s="496"/>
      <c r="EE11" s="496"/>
      <c r="EF11" s="496"/>
      <c r="EG11" s="496"/>
      <c r="EH11" s="496"/>
      <c r="EI11" s="496"/>
      <c r="EJ11" s="496"/>
      <c r="EK11" s="496"/>
      <c r="EL11" s="496"/>
      <c r="EM11" s="496"/>
      <c r="EN11" s="496"/>
      <c r="EO11" s="496"/>
      <c r="EP11" s="496"/>
      <c r="EQ11" s="496"/>
      <c r="ER11" s="496"/>
      <c r="ES11" s="496"/>
      <c r="ET11" s="496"/>
      <c r="EU11" s="496"/>
      <c r="EV11" s="496"/>
      <c r="EW11" s="496"/>
      <c r="EX11" s="496"/>
      <c r="EY11" s="496"/>
      <c r="EZ11" s="496"/>
      <c r="FA11" s="496"/>
      <c r="FB11" s="496"/>
      <c r="FC11" s="496"/>
      <c r="FD11" s="496"/>
      <c r="FE11" s="496"/>
      <c r="FF11" s="496"/>
      <c r="FG11" s="496"/>
      <c r="FH11" s="496"/>
      <c r="FI11" s="496"/>
      <c r="FJ11" s="496"/>
      <c r="FK11" s="496"/>
      <c r="FL11" s="496"/>
      <c r="FM11" s="496"/>
      <c r="FN11" s="496"/>
      <c r="FO11" s="496"/>
      <c r="FP11" s="496"/>
      <c r="FQ11" s="496"/>
      <c r="FR11" s="496"/>
      <c r="FS11" s="496"/>
      <c r="FT11" s="496"/>
      <c r="FU11" s="496"/>
      <c r="FV11" s="496"/>
      <c r="FW11" s="496"/>
      <c r="FX11" s="496"/>
      <c r="FY11" s="496"/>
      <c r="FZ11" s="496"/>
      <c r="GA11" s="496"/>
      <c r="GB11" s="496"/>
      <c r="GC11" s="496"/>
      <c r="GD11" s="496"/>
      <c r="GE11" s="496"/>
      <c r="GF11" s="496"/>
      <c r="GG11" s="496"/>
      <c r="GH11" s="496"/>
      <c r="GI11" s="496"/>
      <c r="GJ11" s="496"/>
    </row>
    <row r="12" spans="1:192" x14ac:dyDescent="0.25">
      <c r="A12" s="321"/>
      <c r="B12" s="321"/>
      <c r="C12" s="322"/>
      <c r="D12" s="323"/>
      <c r="E12" s="324" t="s">
        <v>316</v>
      </c>
      <c r="F12" s="324"/>
      <c r="G12" s="324" t="s">
        <v>118</v>
      </c>
      <c r="H12" s="324"/>
      <c r="I12" s="325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6"/>
      <c r="V12" s="496"/>
      <c r="W12" s="496"/>
      <c r="X12" s="496"/>
      <c r="Y12" s="496"/>
      <c r="Z12" s="496"/>
      <c r="AA12" s="496"/>
      <c r="AB12" s="496"/>
      <c r="AC12" s="496"/>
      <c r="AD12" s="496"/>
      <c r="AE12" s="496"/>
      <c r="AF12" s="496"/>
      <c r="AG12" s="496"/>
      <c r="AH12" s="496"/>
      <c r="AI12" s="496"/>
      <c r="AJ12" s="496"/>
      <c r="AK12" s="496"/>
      <c r="AL12" s="496"/>
      <c r="AM12" s="496"/>
      <c r="AN12" s="496"/>
      <c r="AO12" s="496"/>
      <c r="AP12" s="496"/>
      <c r="AQ12" s="496"/>
      <c r="AR12" s="496"/>
      <c r="AS12" s="496"/>
      <c r="AT12" s="496"/>
      <c r="AU12" s="496"/>
      <c r="AV12" s="496"/>
      <c r="AW12" s="496"/>
      <c r="AX12" s="496"/>
      <c r="AY12" s="496"/>
      <c r="AZ12" s="496"/>
      <c r="BA12" s="496"/>
      <c r="BB12" s="496"/>
      <c r="BC12" s="496"/>
      <c r="BD12" s="496"/>
      <c r="BE12" s="496"/>
      <c r="BF12" s="496"/>
      <c r="BG12" s="496"/>
      <c r="BH12" s="496"/>
      <c r="BI12" s="496"/>
      <c r="BJ12" s="496"/>
      <c r="BK12" s="496"/>
      <c r="BL12" s="496"/>
      <c r="BM12" s="496"/>
      <c r="BN12" s="496"/>
      <c r="BO12" s="496"/>
      <c r="BP12" s="496"/>
      <c r="BQ12" s="496"/>
      <c r="BR12" s="496"/>
      <c r="BS12" s="496"/>
      <c r="BT12" s="496"/>
      <c r="BU12" s="496"/>
      <c r="BV12" s="496"/>
      <c r="BW12" s="496"/>
      <c r="BX12" s="496"/>
      <c r="BY12" s="496"/>
      <c r="BZ12" s="496"/>
      <c r="CA12" s="496"/>
      <c r="CB12" s="496"/>
      <c r="CC12" s="496"/>
      <c r="CD12" s="496"/>
      <c r="CE12" s="496"/>
      <c r="CF12" s="496"/>
      <c r="CG12" s="496"/>
      <c r="CH12" s="496"/>
      <c r="CI12" s="496"/>
      <c r="CJ12" s="496"/>
      <c r="CK12" s="496"/>
      <c r="CL12" s="496"/>
      <c r="CM12" s="496"/>
      <c r="CN12" s="496"/>
      <c r="CO12" s="496"/>
      <c r="CP12" s="496"/>
      <c r="CQ12" s="496"/>
      <c r="CR12" s="496"/>
      <c r="CS12" s="496"/>
      <c r="CT12" s="496"/>
      <c r="CU12" s="496"/>
      <c r="CV12" s="496"/>
      <c r="CW12" s="496"/>
      <c r="CX12" s="496"/>
      <c r="CY12" s="496"/>
      <c r="CZ12" s="496"/>
      <c r="DA12" s="496"/>
      <c r="DB12" s="496"/>
      <c r="DC12" s="496"/>
      <c r="DD12" s="496"/>
      <c r="DE12" s="496"/>
      <c r="DF12" s="496"/>
      <c r="DG12" s="496"/>
      <c r="DH12" s="496"/>
      <c r="DI12" s="496"/>
      <c r="DJ12" s="496"/>
      <c r="DK12" s="496"/>
      <c r="DL12" s="496"/>
      <c r="DM12" s="496"/>
      <c r="DN12" s="496"/>
      <c r="DO12" s="496"/>
      <c r="DP12" s="496"/>
      <c r="DQ12" s="496"/>
      <c r="DR12" s="496"/>
      <c r="DS12" s="496"/>
      <c r="DT12" s="496"/>
      <c r="DU12" s="496"/>
      <c r="DV12" s="496"/>
      <c r="DW12" s="496"/>
      <c r="DX12" s="496"/>
      <c r="DY12" s="496"/>
      <c r="DZ12" s="496"/>
      <c r="EA12" s="496"/>
      <c r="EB12" s="496"/>
      <c r="EC12" s="496"/>
      <c r="ED12" s="496"/>
      <c r="EE12" s="496"/>
      <c r="EF12" s="496"/>
      <c r="EG12" s="496"/>
      <c r="EH12" s="496"/>
      <c r="EI12" s="496"/>
      <c r="EJ12" s="496"/>
      <c r="EK12" s="496"/>
      <c r="EL12" s="496"/>
      <c r="EM12" s="496"/>
      <c r="EN12" s="496"/>
      <c r="EO12" s="496"/>
      <c r="EP12" s="496"/>
      <c r="EQ12" s="496"/>
      <c r="ER12" s="496"/>
      <c r="ES12" s="496"/>
      <c r="ET12" s="496"/>
      <c r="EU12" s="496"/>
      <c r="EV12" s="496"/>
      <c r="EW12" s="496"/>
      <c r="EX12" s="496"/>
      <c r="EY12" s="496"/>
      <c r="EZ12" s="496"/>
      <c r="FA12" s="496"/>
      <c r="FB12" s="496"/>
      <c r="FC12" s="496"/>
      <c r="FD12" s="496"/>
      <c r="FE12" s="496"/>
      <c r="FF12" s="496"/>
      <c r="FG12" s="496"/>
      <c r="FH12" s="496"/>
      <c r="FI12" s="496"/>
      <c r="FJ12" s="496"/>
      <c r="FK12" s="496"/>
      <c r="FL12" s="496"/>
      <c r="FM12" s="496"/>
      <c r="FN12" s="496"/>
      <c r="FO12" s="496"/>
      <c r="FP12" s="496"/>
      <c r="FQ12" s="496"/>
      <c r="FR12" s="496"/>
      <c r="FS12" s="496"/>
      <c r="FT12" s="496"/>
      <c r="FU12" s="496"/>
      <c r="FV12" s="496"/>
      <c r="FW12" s="496"/>
      <c r="FX12" s="496"/>
      <c r="FY12" s="496"/>
      <c r="FZ12" s="496"/>
      <c r="GA12" s="496"/>
      <c r="GB12" s="496"/>
      <c r="GC12" s="496"/>
      <c r="GD12" s="496"/>
      <c r="GE12" s="496"/>
      <c r="GF12" s="496"/>
      <c r="GG12" s="496"/>
      <c r="GH12" s="496"/>
      <c r="GI12" s="496"/>
      <c r="GJ12" s="496"/>
    </row>
    <row r="13" spans="1:192" s="197" customFormat="1" x14ac:dyDescent="0.25">
      <c r="A13" s="243"/>
      <c r="B13" s="243"/>
      <c r="C13" s="244"/>
      <c r="D13" s="245"/>
      <c r="E13" s="241" t="s">
        <v>533</v>
      </c>
      <c r="F13" s="241"/>
      <c r="G13" s="241" t="s">
        <v>118</v>
      </c>
      <c r="H13" s="241"/>
      <c r="I13" s="242"/>
      <c r="J13" s="733">
        <f t="shared" ref="J13:AO13" si="0" xml:space="preserve"> INDEX(J10:J12, $F9)</f>
        <v>0.02</v>
      </c>
      <c r="K13" s="733">
        <f xml:space="preserve"> INDEX(K10:K12, $F9)</f>
        <v>2.0062E-2</v>
      </c>
      <c r="L13" s="733">
        <f t="shared" si="0"/>
        <v>2.0124E-2</v>
      </c>
      <c r="M13" s="733">
        <f t="shared" si="0"/>
        <v>2.0184000000000001E-2</v>
      </c>
      <c r="N13" s="733">
        <f t="shared" si="0"/>
        <v>2.0241000000000002E-2</v>
      </c>
      <c r="O13" s="733">
        <f t="shared" si="0"/>
        <v>2.0308000000000003E-2</v>
      </c>
      <c r="P13" s="733">
        <f t="shared" si="0"/>
        <v>2.0375000000000004E-2</v>
      </c>
      <c r="Q13" s="733">
        <f t="shared" si="0"/>
        <v>2.0434000000000004E-2</v>
      </c>
      <c r="R13" s="733">
        <f t="shared" si="0"/>
        <v>2.0506000000000003E-2</v>
      </c>
      <c r="S13" s="733">
        <f t="shared" si="0"/>
        <v>2.0569000000000004E-2</v>
      </c>
      <c r="T13" s="733">
        <f t="shared" si="0"/>
        <v>2.0620000000000003E-2</v>
      </c>
      <c r="U13" s="733">
        <f t="shared" si="0"/>
        <v>2.0666000000000004E-2</v>
      </c>
      <c r="V13" s="733">
        <f t="shared" si="0"/>
        <v>2.0719000000000005E-2</v>
      </c>
      <c r="W13" s="733">
        <f t="shared" si="0"/>
        <v>2.0757000000000005E-2</v>
      </c>
      <c r="X13" s="733">
        <f t="shared" si="0"/>
        <v>2.0795000000000004E-2</v>
      </c>
      <c r="Y13" s="733">
        <f t="shared" si="0"/>
        <v>2.0850000000000004E-2</v>
      </c>
      <c r="Z13" s="733">
        <f t="shared" si="0"/>
        <v>2.0888000000000004E-2</v>
      </c>
      <c r="AA13" s="733">
        <f t="shared" si="0"/>
        <v>2.0954000000000004E-2</v>
      </c>
      <c r="AB13" s="733">
        <f t="shared" si="0"/>
        <v>2.1024000000000004E-2</v>
      </c>
      <c r="AC13" s="733">
        <f t="shared" si="0"/>
        <v>2.1091000000000006E-2</v>
      </c>
      <c r="AD13" s="733">
        <f t="shared" si="0"/>
        <v>2.1134000000000007E-2</v>
      </c>
      <c r="AE13" s="733">
        <f t="shared" si="0"/>
        <v>2.1205000000000009E-2</v>
      </c>
      <c r="AF13" s="733">
        <f t="shared" si="0"/>
        <v>2.127900000000001E-2</v>
      </c>
      <c r="AG13" s="733">
        <f t="shared" si="0"/>
        <v>2.1316000000000009E-2</v>
      </c>
      <c r="AH13" s="733">
        <f t="shared" si="0"/>
        <v>2.1367000000000008E-2</v>
      </c>
      <c r="AI13" s="733">
        <f t="shared" si="0"/>
        <v>2.1421000000000006E-2</v>
      </c>
      <c r="AJ13" s="733">
        <f t="shared" si="0"/>
        <v>2.1470000000000006E-2</v>
      </c>
      <c r="AK13" s="733">
        <f t="shared" si="0"/>
        <v>2.1516000000000007E-2</v>
      </c>
      <c r="AL13" s="733">
        <f t="shared" si="0"/>
        <v>2.1570000000000006E-2</v>
      </c>
      <c r="AM13" s="733">
        <f t="shared" si="0"/>
        <v>2.1639000000000005E-2</v>
      </c>
      <c r="AN13" s="733">
        <f t="shared" si="0"/>
        <v>2.1709000000000006E-2</v>
      </c>
      <c r="AO13" s="733">
        <f t="shared" si="0"/>
        <v>2.1772000000000007E-2</v>
      </c>
      <c r="AP13" s="733">
        <f t="shared" ref="AP13:BU13" si="1" xml:space="preserve"> INDEX(AP10:AP12, $F9)</f>
        <v>2.1813000000000006E-2</v>
      </c>
      <c r="AQ13" s="733">
        <f t="shared" si="1"/>
        <v>2.1858000000000006E-2</v>
      </c>
      <c r="AR13" s="733">
        <f t="shared" si="1"/>
        <v>2.1913000000000005E-2</v>
      </c>
      <c r="AS13" s="733">
        <f t="shared" si="1"/>
        <v>2.1986000000000006E-2</v>
      </c>
      <c r="AT13" s="733">
        <f t="shared" si="1"/>
        <v>2.2041000000000005E-2</v>
      </c>
      <c r="AU13" s="733">
        <f t="shared" si="1"/>
        <v>2.2089000000000004E-2</v>
      </c>
      <c r="AV13" s="733">
        <f t="shared" si="1"/>
        <v>2.2148000000000004E-2</v>
      </c>
      <c r="AW13" s="733">
        <f t="shared" si="1"/>
        <v>2.2216000000000003E-2</v>
      </c>
      <c r="AX13" s="733">
        <f t="shared" si="1"/>
        <v>2.2282000000000003E-2</v>
      </c>
      <c r="AY13" s="733">
        <f t="shared" si="1"/>
        <v>2.2351000000000003E-2</v>
      </c>
      <c r="AZ13" s="733">
        <f t="shared" si="1"/>
        <v>2.2409000000000002E-2</v>
      </c>
      <c r="BA13" s="733">
        <f t="shared" si="1"/>
        <v>2.2445000000000003E-2</v>
      </c>
      <c r="BB13" s="733">
        <f t="shared" si="1"/>
        <v>2.2489000000000002E-2</v>
      </c>
      <c r="BC13" s="733">
        <f t="shared" si="1"/>
        <v>2.2535000000000003E-2</v>
      </c>
      <c r="BD13" s="733">
        <f t="shared" si="1"/>
        <v>2.2607000000000002E-2</v>
      </c>
      <c r="BE13" s="733">
        <f t="shared" si="1"/>
        <v>2.2647E-2</v>
      </c>
      <c r="BF13" s="733">
        <f t="shared" si="1"/>
        <v>2.2683999999999999E-2</v>
      </c>
      <c r="BG13" s="733">
        <f t="shared" si="1"/>
        <v>2.2734000000000001E-2</v>
      </c>
      <c r="BH13" s="733">
        <f t="shared" si="1"/>
        <v>2.2806E-2</v>
      </c>
      <c r="BI13" s="733">
        <f t="shared" si="1"/>
        <v>2.2852000000000001E-2</v>
      </c>
      <c r="BJ13" s="733">
        <f t="shared" si="1"/>
        <v>2.2898999999999999E-2</v>
      </c>
      <c r="BK13" s="733">
        <f t="shared" si="1"/>
        <v>2.2952999999999998E-2</v>
      </c>
      <c r="BL13" s="733">
        <f t="shared" si="1"/>
        <v>2.3027999999999996E-2</v>
      </c>
      <c r="BM13" s="733">
        <f t="shared" si="1"/>
        <v>2.3093999999999996E-2</v>
      </c>
      <c r="BN13" s="733">
        <f t="shared" si="1"/>
        <v>2.3145999999999996E-2</v>
      </c>
      <c r="BO13" s="733">
        <f t="shared" si="1"/>
        <v>2.3211999999999997E-2</v>
      </c>
      <c r="BP13" s="733">
        <f t="shared" si="1"/>
        <v>2.3253999999999997E-2</v>
      </c>
      <c r="BQ13" s="733">
        <f t="shared" si="1"/>
        <v>2.3288999999999997E-2</v>
      </c>
      <c r="BR13" s="733">
        <f t="shared" si="1"/>
        <v>2.3333999999999997E-2</v>
      </c>
      <c r="BS13" s="733">
        <f t="shared" si="1"/>
        <v>2.3372999999999998E-2</v>
      </c>
      <c r="BT13" s="733">
        <f t="shared" si="1"/>
        <v>2.3413999999999997E-2</v>
      </c>
      <c r="BU13" s="733">
        <f t="shared" si="1"/>
        <v>2.3472999999999997E-2</v>
      </c>
      <c r="BV13" s="733">
        <f t="shared" ref="BV13:DA13" si="2" xml:space="preserve"> INDEX(BV10:BV12, $F9)</f>
        <v>2.3519999999999996E-2</v>
      </c>
      <c r="BW13" s="733">
        <f t="shared" si="2"/>
        <v>2.3592999999999996E-2</v>
      </c>
      <c r="BX13" s="733">
        <f t="shared" si="2"/>
        <v>2.3660999999999995E-2</v>
      </c>
      <c r="BY13" s="733">
        <f t="shared" si="2"/>
        <v>2.3728999999999993E-2</v>
      </c>
      <c r="BZ13" s="733">
        <f t="shared" si="2"/>
        <v>2.3785999999999995E-2</v>
      </c>
      <c r="CA13" s="733">
        <f t="shared" si="2"/>
        <v>2.3841999999999995E-2</v>
      </c>
      <c r="CB13" s="733">
        <f t="shared" si="2"/>
        <v>2.3907999999999995E-2</v>
      </c>
      <c r="CC13" s="733">
        <f t="shared" si="2"/>
        <v>2.3961999999999994E-2</v>
      </c>
      <c r="CD13" s="733">
        <f t="shared" si="2"/>
        <v>2.4011999999999995E-2</v>
      </c>
      <c r="CE13" s="733">
        <f t="shared" si="2"/>
        <v>2.4070999999999995E-2</v>
      </c>
      <c r="CF13" s="733">
        <f t="shared" si="2"/>
        <v>2.4119999999999996E-2</v>
      </c>
      <c r="CG13" s="733">
        <f t="shared" si="2"/>
        <v>2.4166999999999994E-2</v>
      </c>
      <c r="CH13" s="733">
        <f t="shared" si="2"/>
        <v>2.4215999999999994E-2</v>
      </c>
      <c r="CI13" s="733">
        <f t="shared" si="2"/>
        <v>2.4263999999999994E-2</v>
      </c>
      <c r="CJ13" s="733">
        <f t="shared" si="2"/>
        <v>2.4301999999999994E-2</v>
      </c>
      <c r="CK13" s="733">
        <f t="shared" si="2"/>
        <v>2.4365999999999995E-2</v>
      </c>
      <c r="CL13" s="733">
        <f t="shared" si="2"/>
        <v>2.4408999999999997E-2</v>
      </c>
      <c r="CM13" s="733">
        <f t="shared" si="2"/>
        <v>2.4462999999999995E-2</v>
      </c>
      <c r="CN13" s="733">
        <f t="shared" si="2"/>
        <v>2.4530999999999994E-2</v>
      </c>
      <c r="CO13" s="733">
        <f t="shared" si="2"/>
        <v>2.4586999999999994E-2</v>
      </c>
      <c r="CP13" s="733">
        <f t="shared" si="2"/>
        <v>2.4622999999999996E-2</v>
      </c>
      <c r="CQ13" s="733">
        <f t="shared" si="2"/>
        <v>2.4688999999999996E-2</v>
      </c>
      <c r="CR13" s="733">
        <f t="shared" si="2"/>
        <v>2.4738999999999997E-2</v>
      </c>
      <c r="CS13" s="733">
        <f t="shared" si="2"/>
        <v>2.4789999999999996E-2</v>
      </c>
      <c r="CT13" s="733">
        <f t="shared" si="2"/>
        <v>2.4834999999999996E-2</v>
      </c>
      <c r="CU13" s="733">
        <f t="shared" si="2"/>
        <v>2.4872999999999996E-2</v>
      </c>
      <c r="CV13" s="733">
        <f t="shared" si="2"/>
        <v>2.4930999999999995E-2</v>
      </c>
      <c r="CW13" s="733">
        <f t="shared" si="2"/>
        <v>2.4983999999999996E-2</v>
      </c>
      <c r="CX13" s="733">
        <f t="shared" si="2"/>
        <v>2.5048999999999995E-2</v>
      </c>
      <c r="CY13" s="733">
        <f t="shared" si="2"/>
        <v>2.5111999999999995E-2</v>
      </c>
      <c r="CZ13" s="733">
        <f t="shared" si="2"/>
        <v>2.5181999999999996E-2</v>
      </c>
      <c r="DA13" s="733">
        <f t="shared" si="2"/>
        <v>2.5251999999999997E-2</v>
      </c>
      <c r="DB13" s="733">
        <f t="shared" ref="DB13:EG13" si="3" xml:space="preserve"> INDEX(DB10:DB12, $F9)</f>
        <v>2.5289999999999997E-2</v>
      </c>
      <c r="DC13" s="733">
        <f t="shared" si="3"/>
        <v>2.5332999999999998E-2</v>
      </c>
      <c r="DD13" s="733">
        <f t="shared" si="3"/>
        <v>2.5393999999999996E-2</v>
      </c>
      <c r="DE13" s="733">
        <f t="shared" si="3"/>
        <v>2.5438999999999996E-2</v>
      </c>
      <c r="DF13" s="733">
        <f t="shared" si="3"/>
        <v>2.5490999999999996E-2</v>
      </c>
      <c r="DG13" s="733">
        <f t="shared" si="3"/>
        <v>2.5561999999999998E-2</v>
      </c>
      <c r="DH13" s="733">
        <f t="shared" si="3"/>
        <v>2.5623999999999997E-2</v>
      </c>
      <c r="DI13" s="733">
        <f t="shared" si="3"/>
        <v>2.5665999999999998E-2</v>
      </c>
      <c r="DJ13" s="733">
        <f t="shared" si="3"/>
        <v>2.5738999999999998E-2</v>
      </c>
      <c r="DK13" s="733">
        <f t="shared" si="3"/>
        <v>2.5798999999999999E-2</v>
      </c>
      <c r="DL13" s="733">
        <f t="shared" si="3"/>
        <v>2.5836999999999999E-2</v>
      </c>
      <c r="DM13" s="733">
        <f t="shared" si="3"/>
        <v>2.5906999999999999E-2</v>
      </c>
      <c r="DN13" s="733">
        <f t="shared" si="3"/>
        <v>2.5946999999999998E-2</v>
      </c>
      <c r="DO13" s="733">
        <f t="shared" si="3"/>
        <v>2.5985999999999999E-2</v>
      </c>
      <c r="DP13" s="733">
        <f t="shared" si="3"/>
        <v>2.6058999999999999E-2</v>
      </c>
      <c r="DQ13" s="733">
        <f t="shared" si="3"/>
        <v>2.6103999999999999E-2</v>
      </c>
      <c r="DR13" s="733">
        <f t="shared" si="3"/>
        <v>2.6176999999999999E-2</v>
      </c>
      <c r="DS13" s="733">
        <f t="shared" si="3"/>
        <v>2.622E-2</v>
      </c>
      <c r="DT13" s="733">
        <f t="shared" si="3"/>
        <v>2.6291000000000002E-2</v>
      </c>
      <c r="DU13" s="733">
        <f t="shared" si="3"/>
        <v>2.6347000000000002E-2</v>
      </c>
      <c r="DV13" s="733">
        <f t="shared" si="3"/>
        <v>2.6388000000000002E-2</v>
      </c>
      <c r="DW13" s="733">
        <f t="shared" si="3"/>
        <v>2.6447000000000002E-2</v>
      </c>
      <c r="DX13" s="733">
        <f t="shared" si="3"/>
        <v>2.6511000000000003E-2</v>
      </c>
      <c r="DY13" s="733">
        <f t="shared" si="3"/>
        <v>2.6547000000000005E-2</v>
      </c>
      <c r="DZ13" s="733">
        <f t="shared" si="3"/>
        <v>2.6589000000000005E-2</v>
      </c>
      <c r="EA13" s="733">
        <f t="shared" si="3"/>
        <v>2.6655000000000005E-2</v>
      </c>
      <c r="EB13" s="733">
        <f t="shared" si="3"/>
        <v>2.6693000000000005E-2</v>
      </c>
      <c r="EC13" s="733">
        <f t="shared" si="3"/>
        <v>2.6738000000000005E-2</v>
      </c>
      <c r="ED13" s="733">
        <f t="shared" si="3"/>
        <v>2.6811000000000005E-2</v>
      </c>
      <c r="EE13" s="733">
        <f t="shared" si="3"/>
        <v>2.6864000000000006E-2</v>
      </c>
      <c r="EF13" s="733">
        <f t="shared" si="3"/>
        <v>2.6917000000000007E-2</v>
      </c>
      <c r="EG13" s="733">
        <f t="shared" si="3"/>
        <v>2.6985000000000006E-2</v>
      </c>
      <c r="EH13" s="733">
        <f t="shared" ref="EH13:FM13" si="4" xml:space="preserve"> INDEX(EH10:EH12, $F9)</f>
        <v>2.7028000000000007E-2</v>
      </c>
      <c r="EI13" s="733">
        <f t="shared" si="4"/>
        <v>2.7090000000000006E-2</v>
      </c>
      <c r="EJ13" s="733">
        <f t="shared" si="4"/>
        <v>2.7134000000000005E-2</v>
      </c>
      <c r="EK13" s="733">
        <f t="shared" si="4"/>
        <v>2.7205000000000007E-2</v>
      </c>
      <c r="EL13" s="733">
        <f t="shared" si="4"/>
        <v>2.7270000000000006E-2</v>
      </c>
      <c r="EM13" s="733">
        <f t="shared" si="4"/>
        <v>2.7308000000000006E-2</v>
      </c>
      <c r="EN13" s="733">
        <f t="shared" si="4"/>
        <v>2.7346000000000006E-2</v>
      </c>
      <c r="EO13" s="733">
        <f t="shared" si="4"/>
        <v>2.7391000000000006E-2</v>
      </c>
      <c r="EP13" s="733">
        <f t="shared" si="4"/>
        <v>2.7437000000000007E-2</v>
      </c>
      <c r="EQ13" s="733">
        <f t="shared" si="4"/>
        <v>2.7496000000000007E-2</v>
      </c>
      <c r="ER13" s="733">
        <f t="shared" si="4"/>
        <v>2.7551000000000006E-2</v>
      </c>
      <c r="ES13" s="733">
        <f t="shared" si="4"/>
        <v>2.7621000000000007E-2</v>
      </c>
      <c r="ET13" s="733">
        <f t="shared" si="4"/>
        <v>2.7689000000000005E-2</v>
      </c>
      <c r="EU13" s="733">
        <f t="shared" si="4"/>
        <v>2.7753000000000007E-2</v>
      </c>
      <c r="EV13" s="733">
        <f t="shared" si="4"/>
        <v>2.7788000000000007E-2</v>
      </c>
      <c r="EW13" s="733">
        <f t="shared" si="4"/>
        <v>2.7828000000000006E-2</v>
      </c>
      <c r="EX13" s="733">
        <f t="shared" si="4"/>
        <v>2.7891000000000006E-2</v>
      </c>
      <c r="EY13" s="733">
        <f t="shared" si="4"/>
        <v>2.7952000000000005E-2</v>
      </c>
      <c r="EZ13" s="733">
        <f t="shared" si="4"/>
        <v>2.8004000000000005E-2</v>
      </c>
      <c r="FA13" s="733">
        <f t="shared" si="4"/>
        <v>2.8051000000000003E-2</v>
      </c>
      <c r="FB13" s="733">
        <f t="shared" si="4"/>
        <v>2.8117000000000003E-2</v>
      </c>
      <c r="FC13" s="733">
        <f t="shared" si="4"/>
        <v>2.8162000000000003E-2</v>
      </c>
      <c r="FD13" s="733">
        <f t="shared" si="4"/>
        <v>2.8226000000000005E-2</v>
      </c>
      <c r="FE13" s="733">
        <f t="shared" si="4"/>
        <v>2.8283000000000006E-2</v>
      </c>
      <c r="FF13" s="733">
        <f t="shared" si="4"/>
        <v>2.8351000000000005E-2</v>
      </c>
      <c r="FG13" s="733">
        <f t="shared" si="4"/>
        <v>2.8407000000000005E-2</v>
      </c>
      <c r="FH13" s="733">
        <f t="shared" si="4"/>
        <v>2.8452000000000005E-2</v>
      </c>
      <c r="FI13" s="733">
        <f t="shared" si="4"/>
        <v>2.8495000000000006E-2</v>
      </c>
      <c r="FJ13" s="733">
        <f t="shared" si="4"/>
        <v>2.8570000000000005E-2</v>
      </c>
      <c r="FK13" s="733">
        <f t="shared" si="4"/>
        <v>2.8613000000000006E-2</v>
      </c>
      <c r="FL13" s="733">
        <f t="shared" si="4"/>
        <v>2.8678000000000006E-2</v>
      </c>
      <c r="FM13" s="733">
        <f t="shared" si="4"/>
        <v>2.8726000000000005E-2</v>
      </c>
      <c r="FN13" s="733">
        <f t="shared" ref="FN13:GJ13" si="5" xml:space="preserve"> INDEX(FN10:FN12, $F9)</f>
        <v>2.8797000000000007E-2</v>
      </c>
      <c r="FO13" s="733">
        <f t="shared" si="5"/>
        <v>2.8861000000000008E-2</v>
      </c>
      <c r="FP13" s="733">
        <f t="shared" si="5"/>
        <v>2.8935000000000009E-2</v>
      </c>
      <c r="FQ13" s="733">
        <f t="shared" si="5"/>
        <v>2.899500000000001E-2</v>
      </c>
      <c r="FR13" s="733">
        <f t="shared" si="5"/>
        <v>2.905000000000001E-2</v>
      </c>
      <c r="FS13" s="733">
        <f t="shared" si="5"/>
        <v>2.910900000000001E-2</v>
      </c>
      <c r="FT13" s="733">
        <f t="shared" si="5"/>
        <v>2.9181000000000009E-2</v>
      </c>
      <c r="FU13" s="733">
        <f t="shared" si="5"/>
        <v>2.9232000000000008E-2</v>
      </c>
      <c r="FV13" s="733">
        <f t="shared" si="5"/>
        <v>2.9283000000000007E-2</v>
      </c>
      <c r="FW13" s="733">
        <f t="shared" si="5"/>
        <v>2.9322000000000008E-2</v>
      </c>
      <c r="FX13" s="733">
        <f t="shared" si="5"/>
        <v>2.9382000000000009E-2</v>
      </c>
      <c r="FY13" s="733">
        <f t="shared" si="5"/>
        <v>2.9447000000000008E-2</v>
      </c>
      <c r="FZ13" s="733">
        <f t="shared" si="5"/>
        <v>2.9488000000000007E-2</v>
      </c>
      <c r="GA13" s="733">
        <f t="shared" si="5"/>
        <v>2.9557000000000007E-2</v>
      </c>
      <c r="GB13" s="733">
        <f t="shared" si="5"/>
        <v>2.9595000000000007E-2</v>
      </c>
      <c r="GC13" s="733">
        <f t="shared" si="5"/>
        <v>2.9670000000000005E-2</v>
      </c>
      <c r="GD13" s="733">
        <f t="shared" si="5"/>
        <v>2.9737000000000006E-2</v>
      </c>
      <c r="GE13" s="733">
        <f t="shared" si="5"/>
        <v>2.9788000000000005E-2</v>
      </c>
      <c r="GF13" s="733">
        <f t="shared" si="5"/>
        <v>2.9841000000000006E-2</v>
      </c>
      <c r="GG13" s="733">
        <f t="shared" si="5"/>
        <v>2.9881000000000005E-2</v>
      </c>
      <c r="GH13" s="733">
        <f t="shared" si="5"/>
        <v>2.9955000000000006E-2</v>
      </c>
      <c r="GI13" s="733">
        <f t="shared" si="5"/>
        <v>3.0029000000000007E-2</v>
      </c>
      <c r="GJ13" s="733">
        <f t="shared" si="5"/>
        <v>3.0092000000000008E-2</v>
      </c>
    </row>
    <row r="16" spans="1:192" x14ac:dyDescent="0.25">
      <c r="A16" s="15" t="s">
        <v>63</v>
      </c>
    </row>
    <row r="18" spans="1:192" x14ac:dyDescent="0.25">
      <c r="A18" s="553" t="s">
        <v>689</v>
      </c>
      <c r="B18" s="321"/>
      <c r="C18" s="322"/>
      <c r="D18" s="323"/>
      <c r="E18" s="324"/>
      <c r="F18" s="324"/>
      <c r="G18" s="324"/>
      <c r="H18" s="324"/>
      <c r="I18" s="325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  <c r="U18" s="556"/>
      <c r="V18" s="556"/>
      <c r="W18" s="556"/>
      <c r="X18" s="556"/>
      <c r="Y18" s="556"/>
      <c r="Z18" s="556"/>
      <c r="AA18" s="556"/>
      <c r="AB18" s="556"/>
      <c r="AC18" s="556"/>
      <c r="AD18" s="556"/>
      <c r="AE18" s="556"/>
      <c r="AF18" s="556"/>
      <c r="AG18" s="556"/>
      <c r="AH18" s="556"/>
      <c r="AI18" s="556"/>
      <c r="AJ18" s="556"/>
      <c r="AK18" s="556"/>
      <c r="AL18" s="556"/>
      <c r="AM18" s="556"/>
      <c r="AN18" s="556"/>
      <c r="AO18" s="556"/>
      <c r="AP18" s="556"/>
      <c r="AQ18" s="556"/>
      <c r="AR18" s="556"/>
      <c r="AS18" s="556"/>
      <c r="AT18" s="556"/>
      <c r="AU18" s="556"/>
      <c r="AV18" s="556"/>
      <c r="AW18" s="556"/>
      <c r="AX18" s="556"/>
      <c r="AY18" s="556"/>
      <c r="AZ18" s="556"/>
      <c r="BA18" s="556"/>
      <c r="BB18" s="556"/>
      <c r="BC18" s="556"/>
      <c r="BD18" s="556"/>
      <c r="BE18" s="556"/>
      <c r="BF18" s="556"/>
      <c r="BG18" s="556"/>
      <c r="BH18" s="556"/>
      <c r="BI18" s="556"/>
      <c r="BJ18" s="556"/>
      <c r="BK18" s="556"/>
      <c r="BL18" s="556"/>
      <c r="BM18" s="556"/>
      <c r="BN18" s="556"/>
      <c r="BO18" s="556"/>
      <c r="BP18" s="556"/>
      <c r="BQ18" s="556"/>
      <c r="BR18" s="556"/>
      <c r="BS18" s="556"/>
      <c r="BT18" s="556"/>
      <c r="BU18" s="556"/>
      <c r="BV18" s="556"/>
      <c r="BW18" s="556"/>
      <c r="BX18" s="556"/>
      <c r="BY18" s="556"/>
      <c r="BZ18" s="556"/>
      <c r="CA18" s="556"/>
      <c r="CB18" s="556"/>
      <c r="CC18" s="556"/>
      <c r="CD18" s="556"/>
      <c r="CE18" s="556"/>
      <c r="CF18" s="556"/>
      <c r="CG18" s="556"/>
      <c r="CH18" s="556"/>
      <c r="CI18" s="556"/>
      <c r="CJ18" s="556"/>
      <c r="CK18" s="556"/>
      <c r="CL18" s="556"/>
      <c r="CM18" s="556"/>
      <c r="CN18" s="556"/>
      <c r="CO18" s="556"/>
      <c r="CP18" s="556"/>
      <c r="CQ18" s="556"/>
      <c r="CR18" s="556"/>
      <c r="CS18" s="556"/>
      <c r="CT18" s="556"/>
      <c r="CU18" s="556"/>
      <c r="CV18" s="556"/>
      <c r="CW18" s="556"/>
      <c r="CX18" s="556"/>
      <c r="CY18" s="556"/>
      <c r="CZ18" s="556"/>
      <c r="DA18" s="556"/>
      <c r="DB18" s="556"/>
      <c r="DC18" s="556"/>
      <c r="DD18" s="556"/>
      <c r="DE18" s="556"/>
      <c r="DF18" s="556"/>
      <c r="DG18" s="556"/>
      <c r="DH18" s="556"/>
      <c r="DI18" s="556"/>
      <c r="DJ18" s="556"/>
      <c r="DK18" s="556"/>
      <c r="DL18" s="556"/>
      <c r="DM18" s="556"/>
      <c r="DN18" s="556"/>
      <c r="DO18" s="556"/>
      <c r="DP18" s="556"/>
      <c r="DQ18" s="556"/>
      <c r="DR18" s="556"/>
      <c r="DS18" s="556"/>
      <c r="DT18" s="556"/>
      <c r="DU18" s="556"/>
      <c r="DV18" s="556"/>
      <c r="DW18" s="556"/>
      <c r="DX18" s="556"/>
      <c r="DY18" s="556"/>
      <c r="DZ18" s="556"/>
      <c r="EA18" s="556"/>
      <c r="EB18" s="556"/>
      <c r="EC18" s="556"/>
      <c r="ED18" s="556"/>
      <c r="EE18" s="556"/>
      <c r="EF18" s="556"/>
      <c r="EG18" s="556"/>
      <c r="EH18" s="556"/>
      <c r="EI18" s="556"/>
      <c r="EJ18" s="556"/>
      <c r="EK18" s="556"/>
      <c r="EL18" s="556"/>
      <c r="EM18" s="556"/>
      <c r="EN18" s="556"/>
      <c r="EO18" s="556"/>
      <c r="EP18" s="556"/>
      <c r="EQ18" s="556"/>
      <c r="ER18" s="556"/>
      <c r="ES18" s="556"/>
      <c r="ET18" s="556"/>
      <c r="EU18" s="556"/>
      <c r="EV18" s="556"/>
      <c r="EW18" s="556"/>
      <c r="EX18" s="556"/>
      <c r="EY18" s="556"/>
      <c r="EZ18" s="556"/>
      <c r="FA18" s="556"/>
      <c r="FB18" s="556"/>
      <c r="FC18" s="556"/>
      <c r="FD18" s="556"/>
      <c r="FE18" s="556"/>
      <c r="FF18" s="556"/>
      <c r="FG18" s="556"/>
      <c r="FH18" s="556"/>
      <c r="FI18" s="556"/>
      <c r="FJ18" s="556"/>
      <c r="FK18" s="556"/>
      <c r="FL18" s="556"/>
      <c r="FM18" s="556"/>
      <c r="FN18" s="556"/>
      <c r="FO18" s="556"/>
      <c r="FP18" s="556"/>
      <c r="FQ18" s="556"/>
      <c r="FR18" s="556"/>
      <c r="FS18" s="556"/>
      <c r="FT18" s="556"/>
      <c r="FU18" s="556"/>
      <c r="FV18" s="556"/>
      <c r="FW18" s="556"/>
      <c r="FX18" s="556"/>
      <c r="FY18" s="556"/>
      <c r="FZ18" s="556"/>
      <c r="GA18" s="556"/>
      <c r="GB18" s="556"/>
      <c r="GC18" s="556"/>
      <c r="GD18" s="556"/>
      <c r="GE18" s="556"/>
      <c r="GF18" s="556"/>
      <c r="GG18" s="556"/>
      <c r="GH18" s="556"/>
      <c r="GI18" s="556"/>
      <c r="GJ18" s="556"/>
    </row>
    <row r="19" spans="1:192" x14ac:dyDescent="0.25">
      <c r="A19" s="321"/>
      <c r="B19" s="321"/>
      <c r="C19" s="322"/>
      <c r="D19" s="323"/>
      <c r="E19" s="324"/>
      <c r="F19" s="324"/>
      <c r="G19" s="324"/>
      <c r="H19" s="324"/>
      <c r="I19" s="325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  <c r="U19" s="556"/>
      <c r="V19" s="556"/>
      <c r="W19" s="556"/>
      <c r="X19" s="556"/>
      <c r="Y19" s="556"/>
      <c r="Z19" s="556"/>
      <c r="AA19" s="556"/>
      <c r="AB19" s="556"/>
      <c r="AC19" s="556"/>
      <c r="AD19" s="556"/>
      <c r="AE19" s="556"/>
      <c r="AF19" s="556"/>
      <c r="AG19" s="556"/>
      <c r="AH19" s="556"/>
      <c r="AI19" s="556"/>
      <c r="AJ19" s="556"/>
      <c r="AK19" s="556"/>
      <c r="AL19" s="556"/>
      <c r="AM19" s="556"/>
      <c r="AN19" s="556"/>
      <c r="AO19" s="556"/>
      <c r="AP19" s="556"/>
      <c r="AQ19" s="556"/>
      <c r="AR19" s="556"/>
      <c r="AS19" s="556"/>
      <c r="AT19" s="556"/>
      <c r="AU19" s="556"/>
      <c r="AV19" s="556"/>
      <c r="AW19" s="556"/>
      <c r="AX19" s="556"/>
      <c r="AY19" s="556"/>
      <c r="AZ19" s="556"/>
      <c r="BA19" s="556"/>
      <c r="BB19" s="556"/>
      <c r="BC19" s="556"/>
      <c r="BD19" s="556"/>
      <c r="BE19" s="556"/>
      <c r="BF19" s="556"/>
      <c r="BG19" s="556"/>
      <c r="BH19" s="556"/>
      <c r="BI19" s="556"/>
      <c r="BJ19" s="556"/>
      <c r="BK19" s="556"/>
      <c r="BL19" s="556"/>
      <c r="BM19" s="556"/>
      <c r="BN19" s="556"/>
      <c r="BO19" s="556"/>
      <c r="BP19" s="556"/>
      <c r="BQ19" s="556"/>
      <c r="BR19" s="556"/>
      <c r="BS19" s="556"/>
      <c r="BT19" s="556"/>
      <c r="BU19" s="556"/>
      <c r="BV19" s="556"/>
      <c r="BW19" s="556"/>
      <c r="BX19" s="556"/>
      <c r="BY19" s="556"/>
      <c r="BZ19" s="556"/>
      <c r="CA19" s="556"/>
      <c r="CB19" s="556"/>
      <c r="CC19" s="556"/>
      <c r="CD19" s="556"/>
      <c r="CE19" s="556"/>
      <c r="CF19" s="556"/>
      <c r="CG19" s="556"/>
      <c r="CH19" s="556"/>
      <c r="CI19" s="556"/>
      <c r="CJ19" s="556"/>
      <c r="CK19" s="556"/>
      <c r="CL19" s="556"/>
      <c r="CM19" s="556"/>
      <c r="CN19" s="556"/>
      <c r="CO19" s="556"/>
      <c r="CP19" s="556"/>
      <c r="CQ19" s="556"/>
      <c r="CR19" s="556"/>
      <c r="CS19" s="556"/>
      <c r="CT19" s="556"/>
      <c r="CU19" s="556"/>
      <c r="CV19" s="556"/>
      <c r="CW19" s="556"/>
      <c r="CX19" s="556"/>
      <c r="CY19" s="556"/>
      <c r="CZ19" s="556"/>
      <c r="DA19" s="556"/>
      <c r="DB19" s="556"/>
      <c r="DC19" s="556"/>
      <c r="DD19" s="556"/>
      <c r="DE19" s="556"/>
      <c r="DF19" s="556"/>
      <c r="DG19" s="556"/>
      <c r="DH19" s="556"/>
      <c r="DI19" s="556"/>
      <c r="DJ19" s="556"/>
      <c r="DK19" s="556"/>
      <c r="DL19" s="556"/>
      <c r="DM19" s="556"/>
      <c r="DN19" s="556"/>
      <c r="DO19" s="556"/>
      <c r="DP19" s="556"/>
      <c r="DQ19" s="556"/>
      <c r="DR19" s="556"/>
      <c r="DS19" s="556"/>
      <c r="DT19" s="556"/>
      <c r="DU19" s="556"/>
      <c r="DV19" s="556"/>
      <c r="DW19" s="556"/>
      <c r="DX19" s="556"/>
      <c r="DY19" s="556"/>
      <c r="DZ19" s="556"/>
      <c r="EA19" s="556"/>
      <c r="EB19" s="556"/>
      <c r="EC19" s="556"/>
      <c r="ED19" s="556"/>
      <c r="EE19" s="556"/>
      <c r="EF19" s="556"/>
      <c r="EG19" s="556"/>
      <c r="EH19" s="556"/>
      <c r="EI19" s="556"/>
      <c r="EJ19" s="556"/>
      <c r="EK19" s="556"/>
      <c r="EL19" s="556"/>
      <c r="EM19" s="556"/>
      <c r="EN19" s="556"/>
      <c r="EO19" s="556"/>
      <c r="EP19" s="556"/>
      <c r="EQ19" s="556"/>
      <c r="ER19" s="556"/>
      <c r="ES19" s="556"/>
      <c r="ET19" s="556"/>
      <c r="EU19" s="556"/>
      <c r="EV19" s="556"/>
      <c r="EW19" s="556"/>
      <c r="EX19" s="556"/>
      <c r="EY19" s="556"/>
      <c r="EZ19" s="556"/>
      <c r="FA19" s="556"/>
      <c r="FB19" s="556"/>
      <c r="FC19" s="556"/>
      <c r="FD19" s="556"/>
      <c r="FE19" s="556"/>
      <c r="FF19" s="556"/>
      <c r="FG19" s="556"/>
      <c r="FH19" s="556"/>
      <c r="FI19" s="556"/>
      <c r="FJ19" s="556"/>
      <c r="FK19" s="556"/>
      <c r="FL19" s="556"/>
      <c r="FM19" s="556"/>
      <c r="FN19" s="556"/>
      <c r="FO19" s="556"/>
      <c r="FP19" s="556"/>
      <c r="FQ19" s="556"/>
      <c r="FR19" s="556"/>
      <c r="FS19" s="556"/>
      <c r="FT19" s="556"/>
      <c r="FU19" s="556"/>
      <c r="FV19" s="556"/>
      <c r="FW19" s="556"/>
      <c r="FX19" s="556"/>
      <c r="FY19" s="556"/>
      <c r="FZ19" s="556"/>
      <c r="GA19" s="556"/>
      <c r="GB19" s="556"/>
      <c r="GC19" s="556"/>
      <c r="GD19" s="556"/>
      <c r="GE19" s="556"/>
      <c r="GF19" s="556"/>
      <c r="GG19" s="556"/>
      <c r="GH19" s="556"/>
      <c r="GI19" s="556"/>
      <c r="GJ19" s="556"/>
    </row>
    <row r="20" spans="1:192" x14ac:dyDescent="0.25">
      <c r="A20" s="321"/>
      <c r="B20" s="321"/>
      <c r="C20" s="322"/>
      <c r="D20" s="323"/>
      <c r="E20" s="324" t="s">
        <v>690</v>
      </c>
      <c r="F20" s="496">
        <v>1.6E-2</v>
      </c>
      <c r="G20" s="324" t="s">
        <v>118</v>
      </c>
      <c r="H20" s="324"/>
      <c r="I20" s="325"/>
      <c r="J20" s="523">
        <f>IF(J36=1,$F$15,0)</f>
        <v>0</v>
      </c>
      <c r="K20" s="523">
        <f t="shared" ref="K20:BV20" si="6">IF(K36=1,$F$15,0)</f>
        <v>0</v>
      </c>
      <c r="L20" s="523">
        <f t="shared" si="6"/>
        <v>0</v>
      </c>
      <c r="M20" s="523">
        <f t="shared" si="6"/>
        <v>0</v>
      </c>
      <c r="N20" s="523">
        <f t="shared" si="6"/>
        <v>0</v>
      </c>
      <c r="O20" s="523">
        <f t="shared" si="6"/>
        <v>0</v>
      </c>
      <c r="P20" s="523">
        <f t="shared" si="6"/>
        <v>0</v>
      </c>
      <c r="Q20" s="523">
        <f t="shared" si="6"/>
        <v>0</v>
      </c>
      <c r="R20" s="523">
        <f t="shared" si="6"/>
        <v>0</v>
      </c>
      <c r="S20" s="523">
        <f t="shared" si="6"/>
        <v>0</v>
      </c>
      <c r="T20" s="523">
        <f t="shared" si="6"/>
        <v>0</v>
      </c>
      <c r="U20" s="523">
        <f t="shared" si="6"/>
        <v>0</v>
      </c>
      <c r="V20" s="523">
        <f t="shared" si="6"/>
        <v>0</v>
      </c>
      <c r="W20" s="523">
        <f t="shared" si="6"/>
        <v>0</v>
      </c>
      <c r="X20" s="523">
        <f t="shared" si="6"/>
        <v>0</v>
      </c>
      <c r="Y20" s="523">
        <f t="shared" si="6"/>
        <v>0</v>
      </c>
      <c r="Z20" s="523">
        <f t="shared" si="6"/>
        <v>0</v>
      </c>
      <c r="AA20" s="523">
        <f t="shared" si="6"/>
        <v>0</v>
      </c>
      <c r="AB20" s="523">
        <f t="shared" si="6"/>
        <v>0</v>
      </c>
      <c r="AC20" s="523">
        <f t="shared" si="6"/>
        <v>0</v>
      </c>
      <c r="AD20" s="523">
        <f t="shared" si="6"/>
        <v>0</v>
      </c>
      <c r="AE20" s="523">
        <f t="shared" si="6"/>
        <v>0</v>
      </c>
      <c r="AF20" s="523">
        <f t="shared" si="6"/>
        <v>0</v>
      </c>
      <c r="AG20" s="523">
        <f t="shared" si="6"/>
        <v>0</v>
      </c>
      <c r="AH20" s="523">
        <f t="shared" si="6"/>
        <v>0</v>
      </c>
      <c r="AI20" s="523">
        <f t="shared" si="6"/>
        <v>0</v>
      </c>
      <c r="AJ20" s="523">
        <f t="shared" si="6"/>
        <v>0</v>
      </c>
      <c r="AK20" s="523">
        <f t="shared" si="6"/>
        <v>0</v>
      </c>
      <c r="AL20" s="523">
        <f t="shared" si="6"/>
        <v>0</v>
      </c>
      <c r="AM20" s="523">
        <f t="shared" si="6"/>
        <v>0</v>
      </c>
      <c r="AN20" s="523">
        <f t="shared" si="6"/>
        <v>0</v>
      </c>
      <c r="AO20" s="523">
        <f t="shared" si="6"/>
        <v>0</v>
      </c>
      <c r="AP20" s="523">
        <f t="shared" si="6"/>
        <v>0</v>
      </c>
      <c r="AQ20" s="523">
        <f t="shared" si="6"/>
        <v>0</v>
      </c>
      <c r="AR20" s="523">
        <f t="shared" si="6"/>
        <v>0</v>
      </c>
      <c r="AS20" s="523">
        <f t="shared" si="6"/>
        <v>0</v>
      </c>
      <c r="AT20" s="523">
        <f t="shared" si="6"/>
        <v>0</v>
      </c>
      <c r="AU20" s="523">
        <f t="shared" si="6"/>
        <v>0</v>
      </c>
      <c r="AV20" s="523">
        <f t="shared" si="6"/>
        <v>0</v>
      </c>
      <c r="AW20" s="523">
        <f t="shared" si="6"/>
        <v>0</v>
      </c>
      <c r="AX20" s="523">
        <f t="shared" si="6"/>
        <v>0</v>
      </c>
      <c r="AY20" s="523">
        <f t="shared" si="6"/>
        <v>0</v>
      </c>
      <c r="AZ20" s="523">
        <f t="shared" si="6"/>
        <v>0</v>
      </c>
      <c r="BA20" s="523">
        <f t="shared" si="6"/>
        <v>0</v>
      </c>
      <c r="BB20" s="523">
        <f t="shared" si="6"/>
        <v>0</v>
      </c>
      <c r="BC20" s="523">
        <f t="shared" si="6"/>
        <v>0</v>
      </c>
      <c r="BD20" s="523">
        <f t="shared" si="6"/>
        <v>0</v>
      </c>
      <c r="BE20" s="523">
        <f t="shared" si="6"/>
        <v>0</v>
      </c>
      <c r="BF20" s="523">
        <f t="shared" si="6"/>
        <v>0</v>
      </c>
      <c r="BG20" s="523">
        <f t="shared" si="6"/>
        <v>0</v>
      </c>
      <c r="BH20" s="523">
        <f t="shared" si="6"/>
        <v>0</v>
      </c>
      <c r="BI20" s="523">
        <f t="shared" si="6"/>
        <v>0</v>
      </c>
      <c r="BJ20" s="523">
        <f t="shared" si="6"/>
        <v>0</v>
      </c>
      <c r="BK20" s="523">
        <f t="shared" si="6"/>
        <v>0</v>
      </c>
      <c r="BL20" s="523">
        <f t="shared" si="6"/>
        <v>0</v>
      </c>
      <c r="BM20" s="523">
        <f t="shared" si="6"/>
        <v>0</v>
      </c>
      <c r="BN20" s="523">
        <f t="shared" si="6"/>
        <v>0</v>
      </c>
      <c r="BO20" s="523">
        <f t="shared" si="6"/>
        <v>0</v>
      </c>
      <c r="BP20" s="523">
        <f t="shared" si="6"/>
        <v>0</v>
      </c>
      <c r="BQ20" s="523">
        <f t="shared" si="6"/>
        <v>0</v>
      </c>
      <c r="BR20" s="523">
        <f t="shared" si="6"/>
        <v>0</v>
      </c>
      <c r="BS20" s="523">
        <f t="shared" si="6"/>
        <v>0</v>
      </c>
      <c r="BT20" s="523">
        <f t="shared" si="6"/>
        <v>0</v>
      </c>
      <c r="BU20" s="523">
        <f t="shared" si="6"/>
        <v>0</v>
      </c>
      <c r="BV20" s="523">
        <f t="shared" si="6"/>
        <v>0</v>
      </c>
      <c r="BW20" s="523">
        <f t="shared" ref="BW20:EH20" si="7">IF(BW36=1,$F$15,0)</f>
        <v>0</v>
      </c>
      <c r="BX20" s="523">
        <f t="shared" si="7"/>
        <v>0</v>
      </c>
      <c r="BY20" s="523">
        <f t="shared" si="7"/>
        <v>0</v>
      </c>
      <c r="BZ20" s="523">
        <f t="shared" si="7"/>
        <v>0</v>
      </c>
      <c r="CA20" s="523">
        <f t="shared" si="7"/>
        <v>0</v>
      </c>
      <c r="CB20" s="523">
        <f t="shared" si="7"/>
        <v>0</v>
      </c>
      <c r="CC20" s="523">
        <f t="shared" si="7"/>
        <v>0</v>
      </c>
      <c r="CD20" s="523">
        <f t="shared" si="7"/>
        <v>0</v>
      </c>
      <c r="CE20" s="523">
        <f t="shared" si="7"/>
        <v>0</v>
      </c>
      <c r="CF20" s="523">
        <f t="shared" si="7"/>
        <v>0</v>
      </c>
      <c r="CG20" s="523">
        <f t="shared" si="7"/>
        <v>0</v>
      </c>
      <c r="CH20" s="523">
        <f t="shared" si="7"/>
        <v>0</v>
      </c>
      <c r="CI20" s="523">
        <f t="shared" si="7"/>
        <v>0</v>
      </c>
      <c r="CJ20" s="523">
        <f t="shared" si="7"/>
        <v>0</v>
      </c>
      <c r="CK20" s="523">
        <f t="shared" si="7"/>
        <v>0</v>
      </c>
      <c r="CL20" s="523">
        <f t="shared" si="7"/>
        <v>0</v>
      </c>
      <c r="CM20" s="523">
        <f t="shared" si="7"/>
        <v>0</v>
      </c>
      <c r="CN20" s="523">
        <f t="shared" si="7"/>
        <v>0</v>
      </c>
      <c r="CO20" s="523">
        <f t="shared" si="7"/>
        <v>0</v>
      </c>
      <c r="CP20" s="523">
        <f t="shared" si="7"/>
        <v>0</v>
      </c>
      <c r="CQ20" s="523">
        <f t="shared" si="7"/>
        <v>0</v>
      </c>
      <c r="CR20" s="523">
        <f t="shared" si="7"/>
        <v>0</v>
      </c>
      <c r="CS20" s="523">
        <f t="shared" si="7"/>
        <v>0</v>
      </c>
      <c r="CT20" s="523">
        <f t="shared" si="7"/>
        <v>0</v>
      </c>
      <c r="CU20" s="523">
        <f t="shared" si="7"/>
        <v>0</v>
      </c>
      <c r="CV20" s="523">
        <f t="shared" si="7"/>
        <v>0</v>
      </c>
      <c r="CW20" s="523">
        <f t="shared" si="7"/>
        <v>0</v>
      </c>
      <c r="CX20" s="523">
        <f t="shared" si="7"/>
        <v>0</v>
      </c>
      <c r="CY20" s="523">
        <f t="shared" si="7"/>
        <v>0</v>
      </c>
      <c r="CZ20" s="523">
        <f t="shared" si="7"/>
        <v>0</v>
      </c>
      <c r="DA20" s="523">
        <f t="shared" si="7"/>
        <v>0</v>
      </c>
      <c r="DB20" s="523">
        <f t="shared" si="7"/>
        <v>0</v>
      </c>
      <c r="DC20" s="523">
        <f t="shared" si="7"/>
        <v>0</v>
      </c>
      <c r="DD20" s="523">
        <f t="shared" si="7"/>
        <v>0</v>
      </c>
      <c r="DE20" s="523">
        <f t="shared" si="7"/>
        <v>0</v>
      </c>
      <c r="DF20" s="523">
        <f t="shared" si="7"/>
        <v>0</v>
      </c>
      <c r="DG20" s="523">
        <f t="shared" si="7"/>
        <v>0</v>
      </c>
      <c r="DH20" s="523">
        <f t="shared" si="7"/>
        <v>0</v>
      </c>
      <c r="DI20" s="523">
        <f t="shared" si="7"/>
        <v>0</v>
      </c>
      <c r="DJ20" s="523">
        <f t="shared" si="7"/>
        <v>0</v>
      </c>
      <c r="DK20" s="523">
        <f t="shared" si="7"/>
        <v>0</v>
      </c>
      <c r="DL20" s="523">
        <f t="shared" si="7"/>
        <v>0</v>
      </c>
      <c r="DM20" s="523">
        <f t="shared" si="7"/>
        <v>0</v>
      </c>
      <c r="DN20" s="523">
        <f t="shared" si="7"/>
        <v>0</v>
      </c>
      <c r="DO20" s="523">
        <f t="shared" si="7"/>
        <v>0</v>
      </c>
      <c r="DP20" s="523">
        <f t="shared" si="7"/>
        <v>0</v>
      </c>
      <c r="DQ20" s="523">
        <f t="shared" si="7"/>
        <v>0</v>
      </c>
      <c r="DR20" s="523">
        <f t="shared" si="7"/>
        <v>0</v>
      </c>
      <c r="DS20" s="523">
        <f t="shared" si="7"/>
        <v>0</v>
      </c>
      <c r="DT20" s="523">
        <f t="shared" si="7"/>
        <v>0</v>
      </c>
      <c r="DU20" s="523">
        <f t="shared" si="7"/>
        <v>0</v>
      </c>
      <c r="DV20" s="523">
        <f t="shared" si="7"/>
        <v>0</v>
      </c>
      <c r="DW20" s="523">
        <f t="shared" si="7"/>
        <v>0</v>
      </c>
      <c r="DX20" s="523">
        <f t="shared" si="7"/>
        <v>0</v>
      </c>
      <c r="DY20" s="523">
        <f t="shared" si="7"/>
        <v>0</v>
      </c>
      <c r="DZ20" s="523">
        <f t="shared" si="7"/>
        <v>0</v>
      </c>
      <c r="EA20" s="523">
        <f t="shared" si="7"/>
        <v>0</v>
      </c>
      <c r="EB20" s="523">
        <f t="shared" si="7"/>
        <v>0</v>
      </c>
      <c r="EC20" s="523">
        <f t="shared" si="7"/>
        <v>0</v>
      </c>
      <c r="ED20" s="523">
        <f t="shared" si="7"/>
        <v>0</v>
      </c>
      <c r="EE20" s="523">
        <f t="shared" si="7"/>
        <v>0</v>
      </c>
      <c r="EF20" s="523">
        <f t="shared" si="7"/>
        <v>0</v>
      </c>
      <c r="EG20" s="523">
        <f t="shared" si="7"/>
        <v>0</v>
      </c>
      <c r="EH20" s="523">
        <f t="shared" si="7"/>
        <v>0</v>
      </c>
      <c r="EI20" s="523">
        <f t="shared" ref="EI20:GJ20" si="8">IF(EI36=1,$F$15,0)</f>
        <v>0</v>
      </c>
      <c r="EJ20" s="523">
        <f t="shared" si="8"/>
        <v>0</v>
      </c>
      <c r="EK20" s="523">
        <f t="shared" si="8"/>
        <v>0</v>
      </c>
      <c r="EL20" s="523">
        <f t="shared" si="8"/>
        <v>0</v>
      </c>
      <c r="EM20" s="523">
        <f t="shared" si="8"/>
        <v>0</v>
      </c>
      <c r="EN20" s="523">
        <f t="shared" si="8"/>
        <v>0</v>
      </c>
      <c r="EO20" s="523">
        <f t="shared" si="8"/>
        <v>0</v>
      </c>
      <c r="EP20" s="523">
        <f t="shared" si="8"/>
        <v>0</v>
      </c>
      <c r="EQ20" s="523">
        <f t="shared" si="8"/>
        <v>0</v>
      </c>
      <c r="ER20" s="523">
        <f t="shared" si="8"/>
        <v>0</v>
      </c>
      <c r="ES20" s="523">
        <f t="shared" si="8"/>
        <v>0</v>
      </c>
      <c r="ET20" s="523">
        <f t="shared" si="8"/>
        <v>0</v>
      </c>
      <c r="EU20" s="523">
        <f t="shared" si="8"/>
        <v>0</v>
      </c>
      <c r="EV20" s="523">
        <f t="shared" si="8"/>
        <v>0</v>
      </c>
      <c r="EW20" s="523">
        <f t="shared" si="8"/>
        <v>0</v>
      </c>
      <c r="EX20" s="523">
        <f t="shared" si="8"/>
        <v>0</v>
      </c>
      <c r="EY20" s="523">
        <f t="shared" si="8"/>
        <v>0</v>
      </c>
      <c r="EZ20" s="523">
        <f t="shared" si="8"/>
        <v>0</v>
      </c>
      <c r="FA20" s="523">
        <f t="shared" si="8"/>
        <v>0</v>
      </c>
      <c r="FB20" s="523">
        <f t="shared" si="8"/>
        <v>0</v>
      </c>
      <c r="FC20" s="523">
        <f t="shared" si="8"/>
        <v>0</v>
      </c>
      <c r="FD20" s="523">
        <f t="shared" si="8"/>
        <v>0</v>
      </c>
      <c r="FE20" s="523">
        <f t="shared" si="8"/>
        <v>0</v>
      </c>
      <c r="FF20" s="523">
        <f t="shared" si="8"/>
        <v>0</v>
      </c>
      <c r="FG20" s="523">
        <f t="shared" si="8"/>
        <v>0</v>
      </c>
      <c r="FH20" s="523">
        <f t="shared" si="8"/>
        <v>0</v>
      </c>
      <c r="FI20" s="523">
        <f t="shared" si="8"/>
        <v>0</v>
      </c>
      <c r="FJ20" s="523">
        <f t="shared" si="8"/>
        <v>0</v>
      </c>
      <c r="FK20" s="523">
        <f t="shared" si="8"/>
        <v>0</v>
      </c>
      <c r="FL20" s="523">
        <f t="shared" si="8"/>
        <v>0</v>
      </c>
      <c r="FM20" s="523">
        <f t="shared" si="8"/>
        <v>0</v>
      </c>
      <c r="FN20" s="523">
        <f t="shared" si="8"/>
        <v>0</v>
      </c>
      <c r="FO20" s="523">
        <f t="shared" si="8"/>
        <v>0</v>
      </c>
      <c r="FP20" s="523">
        <f t="shared" si="8"/>
        <v>0</v>
      </c>
      <c r="FQ20" s="523">
        <f t="shared" si="8"/>
        <v>0</v>
      </c>
      <c r="FR20" s="523">
        <f t="shared" si="8"/>
        <v>0</v>
      </c>
      <c r="FS20" s="523">
        <f t="shared" si="8"/>
        <v>0</v>
      </c>
      <c r="FT20" s="523">
        <f t="shared" si="8"/>
        <v>0</v>
      </c>
      <c r="FU20" s="523">
        <f t="shared" si="8"/>
        <v>0</v>
      </c>
      <c r="FV20" s="523">
        <f t="shared" si="8"/>
        <v>0</v>
      </c>
      <c r="FW20" s="523">
        <f t="shared" si="8"/>
        <v>0</v>
      </c>
      <c r="FX20" s="523">
        <f t="shared" si="8"/>
        <v>0</v>
      </c>
      <c r="FY20" s="523">
        <f t="shared" si="8"/>
        <v>0</v>
      </c>
      <c r="FZ20" s="523">
        <f t="shared" si="8"/>
        <v>0</v>
      </c>
      <c r="GA20" s="523">
        <f t="shared" si="8"/>
        <v>0</v>
      </c>
      <c r="GB20" s="523">
        <f t="shared" si="8"/>
        <v>0</v>
      </c>
      <c r="GC20" s="523">
        <f t="shared" si="8"/>
        <v>0</v>
      </c>
      <c r="GD20" s="523">
        <f t="shared" si="8"/>
        <v>0</v>
      </c>
      <c r="GE20" s="523">
        <f t="shared" si="8"/>
        <v>0</v>
      </c>
      <c r="GF20" s="523">
        <f t="shared" si="8"/>
        <v>0</v>
      </c>
      <c r="GG20" s="523">
        <f t="shared" si="8"/>
        <v>0</v>
      </c>
      <c r="GH20" s="523">
        <f t="shared" si="8"/>
        <v>0</v>
      </c>
      <c r="GI20" s="523">
        <f t="shared" si="8"/>
        <v>0</v>
      </c>
      <c r="GJ20" s="523">
        <f t="shared" si="8"/>
        <v>0</v>
      </c>
    </row>
    <row r="21" spans="1:192" x14ac:dyDescent="0.25">
      <c r="A21" s="321"/>
      <c r="B21" s="321"/>
      <c r="C21" s="322"/>
      <c r="D21" s="323"/>
      <c r="E21" s="324" t="s">
        <v>691</v>
      </c>
      <c r="F21" s="496">
        <v>1.7000000000000001E-2</v>
      </c>
      <c r="G21" s="324" t="s">
        <v>118</v>
      </c>
      <c r="H21" s="324"/>
      <c r="I21" s="325"/>
      <c r="J21" s="523">
        <f>IF(J36=2,$F$16,0)</f>
        <v>0</v>
      </c>
      <c r="K21" s="523">
        <f t="shared" ref="K21:BV21" si="9">IF(K36=2,$F$16,0)</f>
        <v>0</v>
      </c>
      <c r="L21" s="523">
        <f t="shared" si="9"/>
        <v>0</v>
      </c>
      <c r="M21" s="523">
        <f t="shared" si="9"/>
        <v>0</v>
      </c>
      <c r="N21" s="523">
        <f t="shared" si="9"/>
        <v>0</v>
      </c>
      <c r="O21" s="523">
        <f t="shared" si="9"/>
        <v>0</v>
      </c>
      <c r="P21" s="523">
        <f t="shared" si="9"/>
        <v>0</v>
      </c>
      <c r="Q21" s="523">
        <f t="shared" si="9"/>
        <v>0</v>
      </c>
      <c r="R21" s="523">
        <f t="shared" si="9"/>
        <v>0</v>
      </c>
      <c r="S21" s="523">
        <f t="shared" si="9"/>
        <v>0</v>
      </c>
      <c r="T21" s="523">
        <f t="shared" si="9"/>
        <v>0</v>
      </c>
      <c r="U21" s="523">
        <f t="shared" si="9"/>
        <v>0</v>
      </c>
      <c r="V21" s="523">
        <f t="shared" si="9"/>
        <v>0</v>
      </c>
      <c r="W21" s="523">
        <f t="shared" si="9"/>
        <v>0</v>
      </c>
      <c r="X21" s="523">
        <f t="shared" si="9"/>
        <v>0</v>
      </c>
      <c r="Y21" s="523">
        <f t="shared" si="9"/>
        <v>0</v>
      </c>
      <c r="Z21" s="523">
        <f t="shared" si="9"/>
        <v>0</v>
      </c>
      <c r="AA21" s="523">
        <f t="shared" si="9"/>
        <v>0</v>
      </c>
      <c r="AB21" s="523">
        <f t="shared" si="9"/>
        <v>0</v>
      </c>
      <c r="AC21" s="523">
        <f t="shared" si="9"/>
        <v>0</v>
      </c>
      <c r="AD21" s="523">
        <f t="shared" si="9"/>
        <v>0</v>
      </c>
      <c r="AE21" s="523">
        <f t="shared" si="9"/>
        <v>0</v>
      </c>
      <c r="AF21" s="523">
        <f t="shared" si="9"/>
        <v>0</v>
      </c>
      <c r="AG21" s="523">
        <f t="shared" si="9"/>
        <v>0</v>
      </c>
      <c r="AH21" s="523">
        <f t="shared" si="9"/>
        <v>0</v>
      </c>
      <c r="AI21" s="523">
        <f t="shared" si="9"/>
        <v>0</v>
      </c>
      <c r="AJ21" s="523">
        <f t="shared" si="9"/>
        <v>0</v>
      </c>
      <c r="AK21" s="523">
        <f t="shared" si="9"/>
        <v>0</v>
      </c>
      <c r="AL21" s="523">
        <f t="shared" si="9"/>
        <v>0</v>
      </c>
      <c r="AM21" s="523">
        <f t="shared" si="9"/>
        <v>0</v>
      </c>
      <c r="AN21" s="523">
        <f t="shared" si="9"/>
        <v>0</v>
      </c>
      <c r="AO21" s="523">
        <f t="shared" si="9"/>
        <v>0</v>
      </c>
      <c r="AP21" s="523">
        <f t="shared" si="9"/>
        <v>0</v>
      </c>
      <c r="AQ21" s="523">
        <f t="shared" si="9"/>
        <v>0</v>
      </c>
      <c r="AR21" s="523">
        <f t="shared" si="9"/>
        <v>0</v>
      </c>
      <c r="AS21" s="523">
        <f t="shared" si="9"/>
        <v>0</v>
      </c>
      <c r="AT21" s="523">
        <f t="shared" si="9"/>
        <v>0</v>
      </c>
      <c r="AU21" s="523">
        <f t="shared" si="9"/>
        <v>0</v>
      </c>
      <c r="AV21" s="523">
        <f t="shared" si="9"/>
        <v>0</v>
      </c>
      <c r="AW21" s="523">
        <f t="shared" si="9"/>
        <v>0</v>
      </c>
      <c r="AX21" s="523">
        <f t="shared" si="9"/>
        <v>0</v>
      </c>
      <c r="AY21" s="523">
        <f t="shared" si="9"/>
        <v>0</v>
      </c>
      <c r="AZ21" s="523">
        <f t="shared" si="9"/>
        <v>0</v>
      </c>
      <c r="BA21" s="523">
        <f t="shared" si="9"/>
        <v>0</v>
      </c>
      <c r="BB21" s="523">
        <f t="shared" si="9"/>
        <v>0</v>
      </c>
      <c r="BC21" s="523">
        <f t="shared" si="9"/>
        <v>0</v>
      </c>
      <c r="BD21" s="523">
        <f t="shared" si="9"/>
        <v>0</v>
      </c>
      <c r="BE21" s="523">
        <f t="shared" si="9"/>
        <v>0</v>
      </c>
      <c r="BF21" s="523">
        <f t="shared" si="9"/>
        <v>0</v>
      </c>
      <c r="BG21" s="523">
        <f t="shared" si="9"/>
        <v>0</v>
      </c>
      <c r="BH21" s="523">
        <f t="shared" si="9"/>
        <v>0</v>
      </c>
      <c r="BI21" s="523">
        <f t="shared" si="9"/>
        <v>0</v>
      </c>
      <c r="BJ21" s="523">
        <f t="shared" si="9"/>
        <v>0</v>
      </c>
      <c r="BK21" s="523">
        <f t="shared" si="9"/>
        <v>0</v>
      </c>
      <c r="BL21" s="523">
        <f t="shared" si="9"/>
        <v>0</v>
      </c>
      <c r="BM21" s="523">
        <f t="shared" si="9"/>
        <v>0</v>
      </c>
      <c r="BN21" s="523">
        <f t="shared" si="9"/>
        <v>0</v>
      </c>
      <c r="BO21" s="523">
        <f t="shared" si="9"/>
        <v>0</v>
      </c>
      <c r="BP21" s="523">
        <f t="shared" si="9"/>
        <v>0</v>
      </c>
      <c r="BQ21" s="523">
        <f t="shared" si="9"/>
        <v>0</v>
      </c>
      <c r="BR21" s="523">
        <f t="shared" si="9"/>
        <v>0</v>
      </c>
      <c r="BS21" s="523">
        <f t="shared" si="9"/>
        <v>0</v>
      </c>
      <c r="BT21" s="523">
        <f t="shared" si="9"/>
        <v>0</v>
      </c>
      <c r="BU21" s="523">
        <f t="shared" si="9"/>
        <v>0</v>
      </c>
      <c r="BV21" s="523">
        <f t="shared" si="9"/>
        <v>0</v>
      </c>
      <c r="BW21" s="523">
        <f t="shared" ref="BW21:EH21" si="10">IF(BW36=2,$F$16,0)</f>
        <v>0</v>
      </c>
      <c r="BX21" s="523">
        <f t="shared" si="10"/>
        <v>0</v>
      </c>
      <c r="BY21" s="523">
        <f t="shared" si="10"/>
        <v>0</v>
      </c>
      <c r="BZ21" s="523">
        <f t="shared" si="10"/>
        <v>0</v>
      </c>
      <c r="CA21" s="523">
        <f t="shared" si="10"/>
        <v>0</v>
      </c>
      <c r="CB21" s="523">
        <f t="shared" si="10"/>
        <v>0</v>
      </c>
      <c r="CC21" s="523">
        <f t="shared" si="10"/>
        <v>0</v>
      </c>
      <c r="CD21" s="523">
        <f t="shared" si="10"/>
        <v>0</v>
      </c>
      <c r="CE21" s="523">
        <f t="shared" si="10"/>
        <v>0</v>
      </c>
      <c r="CF21" s="523">
        <f t="shared" si="10"/>
        <v>0</v>
      </c>
      <c r="CG21" s="523">
        <f t="shared" si="10"/>
        <v>0</v>
      </c>
      <c r="CH21" s="523">
        <f t="shared" si="10"/>
        <v>0</v>
      </c>
      <c r="CI21" s="523">
        <f t="shared" si="10"/>
        <v>0</v>
      </c>
      <c r="CJ21" s="523">
        <f t="shared" si="10"/>
        <v>0</v>
      </c>
      <c r="CK21" s="523">
        <f t="shared" si="10"/>
        <v>0</v>
      </c>
      <c r="CL21" s="523">
        <f t="shared" si="10"/>
        <v>0</v>
      </c>
      <c r="CM21" s="523">
        <f t="shared" si="10"/>
        <v>0</v>
      </c>
      <c r="CN21" s="523">
        <f t="shared" si="10"/>
        <v>0</v>
      </c>
      <c r="CO21" s="523">
        <f t="shared" si="10"/>
        <v>0</v>
      </c>
      <c r="CP21" s="523">
        <f t="shared" si="10"/>
        <v>0</v>
      </c>
      <c r="CQ21" s="523">
        <f t="shared" si="10"/>
        <v>0</v>
      </c>
      <c r="CR21" s="523">
        <f t="shared" si="10"/>
        <v>0</v>
      </c>
      <c r="CS21" s="523">
        <f t="shared" si="10"/>
        <v>0</v>
      </c>
      <c r="CT21" s="523">
        <f t="shared" si="10"/>
        <v>0</v>
      </c>
      <c r="CU21" s="523">
        <f t="shared" si="10"/>
        <v>0</v>
      </c>
      <c r="CV21" s="523">
        <f t="shared" si="10"/>
        <v>0</v>
      </c>
      <c r="CW21" s="523">
        <f t="shared" si="10"/>
        <v>0</v>
      </c>
      <c r="CX21" s="523">
        <f t="shared" si="10"/>
        <v>0</v>
      </c>
      <c r="CY21" s="523">
        <f t="shared" si="10"/>
        <v>0</v>
      </c>
      <c r="CZ21" s="523">
        <f t="shared" si="10"/>
        <v>0</v>
      </c>
      <c r="DA21" s="523">
        <f t="shared" si="10"/>
        <v>0</v>
      </c>
      <c r="DB21" s="523">
        <f t="shared" si="10"/>
        <v>0</v>
      </c>
      <c r="DC21" s="523">
        <f t="shared" si="10"/>
        <v>0</v>
      </c>
      <c r="DD21" s="523">
        <f t="shared" si="10"/>
        <v>0</v>
      </c>
      <c r="DE21" s="523">
        <f t="shared" si="10"/>
        <v>0</v>
      </c>
      <c r="DF21" s="523">
        <f t="shared" si="10"/>
        <v>0</v>
      </c>
      <c r="DG21" s="523">
        <f t="shared" si="10"/>
        <v>0</v>
      </c>
      <c r="DH21" s="523">
        <f t="shared" si="10"/>
        <v>0</v>
      </c>
      <c r="DI21" s="523">
        <f t="shared" si="10"/>
        <v>0</v>
      </c>
      <c r="DJ21" s="523">
        <f t="shared" si="10"/>
        <v>0</v>
      </c>
      <c r="DK21" s="523">
        <f t="shared" si="10"/>
        <v>0</v>
      </c>
      <c r="DL21" s="523">
        <f t="shared" si="10"/>
        <v>0</v>
      </c>
      <c r="DM21" s="523">
        <f t="shared" si="10"/>
        <v>0</v>
      </c>
      <c r="DN21" s="523">
        <f t="shared" si="10"/>
        <v>0</v>
      </c>
      <c r="DO21" s="523">
        <f t="shared" si="10"/>
        <v>0</v>
      </c>
      <c r="DP21" s="523">
        <f t="shared" si="10"/>
        <v>0</v>
      </c>
      <c r="DQ21" s="523">
        <f t="shared" si="10"/>
        <v>0</v>
      </c>
      <c r="DR21" s="523">
        <f t="shared" si="10"/>
        <v>0</v>
      </c>
      <c r="DS21" s="523">
        <f t="shared" si="10"/>
        <v>0</v>
      </c>
      <c r="DT21" s="523">
        <f t="shared" si="10"/>
        <v>0</v>
      </c>
      <c r="DU21" s="523">
        <f t="shared" si="10"/>
        <v>0</v>
      </c>
      <c r="DV21" s="523">
        <f t="shared" si="10"/>
        <v>0</v>
      </c>
      <c r="DW21" s="523">
        <f t="shared" si="10"/>
        <v>0</v>
      </c>
      <c r="DX21" s="523">
        <f t="shared" si="10"/>
        <v>0</v>
      </c>
      <c r="DY21" s="523">
        <f t="shared" si="10"/>
        <v>0</v>
      </c>
      <c r="DZ21" s="523">
        <f t="shared" si="10"/>
        <v>0</v>
      </c>
      <c r="EA21" s="523">
        <f t="shared" si="10"/>
        <v>0</v>
      </c>
      <c r="EB21" s="523">
        <f t="shared" si="10"/>
        <v>0</v>
      </c>
      <c r="EC21" s="523">
        <f t="shared" si="10"/>
        <v>0</v>
      </c>
      <c r="ED21" s="523">
        <f t="shared" si="10"/>
        <v>0</v>
      </c>
      <c r="EE21" s="523">
        <f t="shared" si="10"/>
        <v>0</v>
      </c>
      <c r="EF21" s="523">
        <f t="shared" si="10"/>
        <v>0</v>
      </c>
      <c r="EG21" s="523">
        <f t="shared" si="10"/>
        <v>0</v>
      </c>
      <c r="EH21" s="523">
        <f t="shared" si="10"/>
        <v>0</v>
      </c>
      <c r="EI21" s="523">
        <f t="shared" ref="EI21:GJ21" si="11">IF(EI36=2,$F$16,0)</f>
        <v>0</v>
      </c>
      <c r="EJ21" s="523">
        <f t="shared" si="11"/>
        <v>0</v>
      </c>
      <c r="EK21" s="523">
        <f t="shared" si="11"/>
        <v>0</v>
      </c>
      <c r="EL21" s="523">
        <f t="shared" si="11"/>
        <v>0</v>
      </c>
      <c r="EM21" s="523">
        <f t="shared" si="11"/>
        <v>0</v>
      </c>
      <c r="EN21" s="523">
        <f t="shared" si="11"/>
        <v>0</v>
      </c>
      <c r="EO21" s="523">
        <f t="shared" si="11"/>
        <v>0</v>
      </c>
      <c r="EP21" s="523">
        <f t="shared" si="11"/>
        <v>0</v>
      </c>
      <c r="EQ21" s="523">
        <f t="shared" si="11"/>
        <v>0</v>
      </c>
      <c r="ER21" s="523">
        <f t="shared" si="11"/>
        <v>0</v>
      </c>
      <c r="ES21" s="523">
        <f t="shared" si="11"/>
        <v>0</v>
      </c>
      <c r="ET21" s="523">
        <f t="shared" si="11"/>
        <v>0</v>
      </c>
      <c r="EU21" s="523">
        <f t="shared" si="11"/>
        <v>0</v>
      </c>
      <c r="EV21" s="523">
        <f t="shared" si="11"/>
        <v>0</v>
      </c>
      <c r="EW21" s="523">
        <f t="shared" si="11"/>
        <v>0</v>
      </c>
      <c r="EX21" s="523">
        <f t="shared" si="11"/>
        <v>0</v>
      </c>
      <c r="EY21" s="523">
        <f t="shared" si="11"/>
        <v>0</v>
      </c>
      <c r="EZ21" s="523">
        <f t="shared" si="11"/>
        <v>0</v>
      </c>
      <c r="FA21" s="523">
        <f t="shared" si="11"/>
        <v>0</v>
      </c>
      <c r="FB21" s="523">
        <f t="shared" si="11"/>
        <v>0</v>
      </c>
      <c r="FC21" s="523">
        <f t="shared" si="11"/>
        <v>0</v>
      </c>
      <c r="FD21" s="523">
        <f t="shared" si="11"/>
        <v>0</v>
      </c>
      <c r="FE21" s="523">
        <f t="shared" si="11"/>
        <v>0</v>
      </c>
      <c r="FF21" s="523">
        <f t="shared" si="11"/>
        <v>0</v>
      </c>
      <c r="FG21" s="523">
        <f t="shared" si="11"/>
        <v>0</v>
      </c>
      <c r="FH21" s="523">
        <f t="shared" si="11"/>
        <v>0</v>
      </c>
      <c r="FI21" s="523">
        <f t="shared" si="11"/>
        <v>0</v>
      </c>
      <c r="FJ21" s="523">
        <f t="shared" si="11"/>
        <v>0</v>
      </c>
      <c r="FK21" s="523">
        <f t="shared" si="11"/>
        <v>0</v>
      </c>
      <c r="FL21" s="523">
        <f t="shared" si="11"/>
        <v>0</v>
      </c>
      <c r="FM21" s="523">
        <f t="shared" si="11"/>
        <v>0</v>
      </c>
      <c r="FN21" s="523">
        <f t="shared" si="11"/>
        <v>0</v>
      </c>
      <c r="FO21" s="523">
        <f t="shared" si="11"/>
        <v>0</v>
      </c>
      <c r="FP21" s="523">
        <f t="shared" si="11"/>
        <v>0</v>
      </c>
      <c r="FQ21" s="523">
        <f t="shared" si="11"/>
        <v>0</v>
      </c>
      <c r="FR21" s="523">
        <f t="shared" si="11"/>
        <v>0</v>
      </c>
      <c r="FS21" s="523">
        <f t="shared" si="11"/>
        <v>0</v>
      </c>
      <c r="FT21" s="523">
        <f t="shared" si="11"/>
        <v>0</v>
      </c>
      <c r="FU21" s="523">
        <f t="shared" si="11"/>
        <v>0</v>
      </c>
      <c r="FV21" s="523">
        <f t="shared" si="11"/>
        <v>0</v>
      </c>
      <c r="FW21" s="523">
        <f t="shared" si="11"/>
        <v>0</v>
      </c>
      <c r="FX21" s="523">
        <f t="shared" si="11"/>
        <v>0</v>
      </c>
      <c r="FY21" s="523">
        <f t="shared" si="11"/>
        <v>0</v>
      </c>
      <c r="FZ21" s="523">
        <f t="shared" si="11"/>
        <v>0</v>
      </c>
      <c r="GA21" s="523">
        <f t="shared" si="11"/>
        <v>0</v>
      </c>
      <c r="GB21" s="523">
        <f t="shared" si="11"/>
        <v>0</v>
      </c>
      <c r="GC21" s="523">
        <f t="shared" si="11"/>
        <v>0</v>
      </c>
      <c r="GD21" s="523">
        <f t="shared" si="11"/>
        <v>0</v>
      </c>
      <c r="GE21" s="523">
        <f t="shared" si="11"/>
        <v>0</v>
      </c>
      <c r="GF21" s="523">
        <f t="shared" si="11"/>
        <v>0</v>
      </c>
      <c r="GG21" s="523">
        <f t="shared" si="11"/>
        <v>0</v>
      </c>
      <c r="GH21" s="523">
        <f t="shared" si="11"/>
        <v>0</v>
      </c>
      <c r="GI21" s="523">
        <f t="shared" si="11"/>
        <v>0</v>
      </c>
      <c r="GJ21" s="523">
        <f t="shared" si="11"/>
        <v>0</v>
      </c>
    </row>
    <row r="22" spans="1:192" x14ac:dyDescent="0.25">
      <c r="A22" s="321"/>
      <c r="B22" s="321"/>
      <c r="C22" s="322"/>
      <c r="D22" s="323"/>
      <c r="E22" s="324" t="s">
        <v>692</v>
      </c>
      <c r="F22" s="496">
        <v>0.02</v>
      </c>
      <c r="G22" s="324" t="s">
        <v>118</v>
      </c>
      <c r="H22" s="324"/>
      <c r="I22" s="325"/>
      <c r="J22" s="523">
        <f>IF(J36=3,$F$17,0)</f>
        <v>0</v>
      </c>
      <c r="K22" s="523">
        <f t="shared" ref="K22:BV22" si="12">IF(K36=3,$F$17,0)</f>
        <v>0</v>
      </c>
      <c r="L22" s="523">
        <f t="shared" si="12"/>
        <v>0</v>
      </c>
      <c r="M22" s="523">
        <f t="shared" si="12"/>
        <v>0</v>
      </c>
      <c r="N22" s="523">
        <f t="shared" si="12"/>
        <v>0</v>
      </c>
      <c r="O22" s="523">
        <f t="shared" si="12"/>
        <v>0</v>
      </c>
      <c r="P22" s="523">
        <f t="shared" si="12"/>
        <v>0</v>
      </c>
      <c r="Q22" s="523">
        <f t="shared" si="12"/>
        <v>0</v>
      </c>
      <c r="R22" s="523">
        <f t="shared" si="12"/>
        <v>0</v>
      </c>
      <c r="S22" s="523">
        <f t="shared" si="12"/>
        <v>0</v>
      </c>
      <c r="T22" s="523">
        <f t="shared" si="12"/>
        <v>0</v>
      </c>
      <c r="U22" s="523">
        <f t="shared" si="12"/>
        <v>0</v>
      </c>
      <c r="V22" s="523">
        <f t="shared" si="12"/>
        <v>0</v>
      </c>
      <c r="W22" s="523">
        <f t="shared" si="12"/>
        <v>0</v>
      </c>
      <c r="X22" s="523">
        <f t="shared" si="12"/>
        <v>0</v>
      </c>
      <c r="Y22" s="523">
        <f t="shared" si="12"/>
        <v>0</v>
      </c>
      <c r="Z22" s="523">
        <f t="shared" si="12"/>
        <v>0</v>
      </c>
      <c r="AA22" s="523">
        <f t="shared" si="12"/>
        <v>0</v>
      </c>
      <c r="AB22" s="523">
        <f t="shared" si="12"/>
        <v>0</v>
      </c>
      <c r="AC22" s="523">
        <f t="shared" si="12"/>
        <v>0</v>
      </c>
      <c r="AD22" s="523">
        <f t="shared" si="12"/>
        <v>0</v>
      </c>
      <c r="AE22" s="523">
        <f t="shared" si="12"/>
        <v>0</v>
      </c>
      <c r="AF22" s="523">
        <f t="shared" si="12"/>
        <v>0</v>
      </c>
      <c r="AG22" s="523">
        <f t="shared" si="12"/>
        <v>0</v>
      </c>
      <c r="AH22" s="523">
        <f t="shared" si="12"/>
        <v>0</v>
      </c>
      <c r="AI22" s="523">
        <f t="shared" si="12"/>
        <v>0</v>
      </c>
      <c r="AJ22" s="523">
        <f t="shared" si="12"/>
        <v>0</v>
      </c>
      <c r="AK22" s="523">
        <f t="shared" si="12"/>
        <v>0</v>
      </c>
      <c r="AL22" s="523">
        <f t="shared" si="12"/>
        <v>0</v>
      </c>
      <c r="AM22" s="523">
        <f t="shared" si="12"/>
        <v>0</v>
      </c>
      <c r="AN22" s="523">
        <f t="shared" si="12"/>
        <v>0</v>
      </c>
      <c r="AO22" s="523">
        <f t="shared" si="12"/>
        <v>0</v>
      </c>
      <c r="AP22" s="523">
        <f t="shared" si="12"/>
        <v>0</v>
      </c>
      <c r="AQ22" s="523">
        <f t="shared" si="12"/>
        <v>0</v>
      </c>
      <c r="AR22" s="523">
        <f t="shared" si="12"/>
        <v>0</v>
      </c>
      <c r="AS22" s="523">
        <f t="shared" si="12"/>
        <v>0</v>
      </c>
      <c r="AT22" s="523">
        <f t="shared" si="12"/>
        <v>0</v>
      </c>
      <c r="AU22" s="523">
        <f t="shared" si="12"/>
        <v>0</v>
      </c>
      <c r="AV22" s="523">
        <f t="shared" si="12"/>
        <v>0</v>
      </c>
      <c r="AW22" s="523">
        <f t="shared" si="12"/>
        <v>0</v>
      </c>
      <c r="AX22" s="523">
        <f t="shared" si="12"/>
        <v>0</v>
      </c>
      <c r="AY22" s="523">
        <f t="shared" si="12"/>
        <v>0</v>
      </c>
      <c r="AZ22" s="523">
        <f t="shared" si="12"/>
        <v>0</v>
      </c>
      <c r="BA22" s="523">
        <f t="shared" si="12"/>
        <v>0</v>
      </c>
      <c r="BB22" s="523">
        <f t="shared" si="12"/>
        <v>0</v>
      </c>
      <c r="BC22" s="523">
        <f t="shared" si="12"/>
        <v>0</v>
      </c>
      <c r="BD22" s="523">
        <f t="shared" si="12"/>
        <v>0</v>
      </c>
      <c r="BE22" s="523">
        <f t="shared" si="12"/>
        <v>0</v>
      </c>
      <c r="BF22" s="523">
        <f t="shared" si="12"/>
        <v>0</v>
      </c>
      <c r="BG22" s="523">
        <f t="shared" si="12"/>
        <v>0</v>
      </c>
      <c r="BH22" s="523">
        <f t="shared" si="12"/>
        <v>0</v>
      </c>
      <c r="BI22" s="523">
        <f t="shared" si="12"/>
        <v>0</v>
      </c>
      <c r="BJ22" s="523">
        <f t="shared" si="12"/>
        <v>0</v>
      </c>
      <c r="BK22" s="523">
        <f t="shared" si="12"/>
        <v>0</v>
      </c>
      <c r="BL22" s="523">
        <f t="shared" si="12"/>
        <v>0</v>
      </c>
      <c r="BM22" s="523">
        <f t="shared" si="12"/>
        <v>0</v>
      </c>
      <c r="BN22" s="523">
        <f t="shared" si="12"/>
        <v>0</v>
      </c>
      <c r="BO22" s="523">
        <f t="shared" si="12"/>
        <v>0</v>
      </c>
      <c r="BP22" s="523">
        <f t="shared" si="12"/>
        <v>0</v>
      </c>
      <c r="BQ22" s="523">
        <f t="shared" si="12"/>
        <v>0</v>
      </c>
      <c r="BR22" s="523">
        <f t="shared" si="12"/>
        <v>0</v>
      </c>
      <c r="BS22" s="523">
        <f t="shared" si="12"/>
        <v>0</v>
      </c>
      <c r="BT22" s="523">
        <f t="shared" si="12"/>
        <v>0</v>
      </c>
      <c r="BU22" s="523">
        <f t="shared" si="12"/>
        <v>0</v>
      </c>
      <c r="BV22" s="523">
        <f t="shared" si="12"/>
        <v>0</v>
      </c>
      <c r="BW22" s="523">
        <f t="shared" ref="BW22:EH22" si="13">IF(BW36=3,$F$17,0)</f>
        <v>0</v>
      </c>
      <c r="BX22" s="523">
        <f t="shared" si="13"/>
        <v>0</v>
      </c>
      <c r="BY22" s="523">
        <f t="shared" si="13"/>
        <v>0</v>
      </c>
      <c r="BZ22" s="523">
        <f t="shared" si="13"/>
        <v>0</v>
      </c>
      <c r="CA22" s="523">
        <f t="shared" si="13"/>
        <v>0</v>
      </c>
      <c r="CB22" s="523">
        <f t="shared" si="13"/>
        <v>0</v>
      </c>
      <c r="CC22" s="523">
        <f t="shared" si="13"/>
        <v>0</v>
      </c>
      <c r="CD22" s="523">
        <f t="shared" si="13"/>
        <v>0</v>
      </c>
      <c r="CE22" s="523">
        <f t="shared" si="13"/>
        <v>0</v>
      </c>
      <c r="CF22" s="523">
        <f t="shared" si="13"/>
        <v>0</v>
      </c>
      <c r="CG22" s="523">
        <f t="shared" si="13"/>
        <v>0</v>
      </c>
      <c r="CH22" s="523">
        <f t="shared" si="13"/>
        <v>0</v>
      </c>
      <c r="CI22" s="523">
        <f t="shared" si="13"/>
        <v>0</v>
      </c>
      <c r="CJ22" s="523">
        <f t="shared" si="13"/>
        <v>0</v>
      </c>
      <c r="CK22" s="523">
        <f t="shared" si="13"/>
        <v>0</v>
      </c>
      <c r="CL22" s="523">
        <f t="shared" si="13"/>
        <v>0</v>
      </c>
      <c r="CM22" s="523">
        <f t="shared" si="13"/>
        <v>0</v>
      </c>
      <c r="CN22" s="523">
        <f t="shared" si="13"/>
        <v>0</v>
      </c>
      <c r="CO22" s="523">
        <f t="shared" si="13"/>
        <v>0</v>
      </c>
      <c r="CP22" s="523">
        <f t="shared" si="13"/>
        <v>0</v>
      </c>
      <c r="CQ22" s="523">
        <f t="shared" si="13"/>
        <v>0</v>
      </c>
      <c r="CR22" s="523">
        <f t="shared" si="13"/>
        <v>0</v>
      </c>
      <c r="CS22" s="523">
        <f t="shared" si="13"/>
        <v>0</v>
      </c>
      <c r="CT22" s="523">
        <f t="shared" si="13"/>
        <v>0</v>
      </c>
      <c r="CU22" s="523">
        <f t="shared" si="13"/>
        <v>0</v>
      </c>
      <c r="CV22" s="523">
        <f t="shared" si="13"/>
        <v>0</v>
      </c>
      <c r="CW22" s="523">
        <f t="shared" si="13"/>
        <v>0</v>
      </c>
      <c r="CX22" s="523">
        <f t="shared" si="13"/>
        <v>0</v>
      </c>
      <c r="CY22" s="523">
        <f t="shared" si="13"/>
        <v>0</v>
      </c>
      <c r="CZ22" s="523">
        <f t="shared" si="13"/>
        <v>0</v>
      </c>
      <c r="DA22" s="523">
        <f t="shared" si="13"/>
        <v>0</v>
      </c>
      <c r="DB22" s="523">
        <f t="shared" si="13"/>
        <v>0</v>
      </c>
      <c r="DC22" s="523">
        <f t="shared" si="13"/>
        <v>0</v>
      </c>
      <c r="DD22" s="523">
        <f t="shared" si="13"/>
        <v>0</v>
      </c>
      <c r="DE22" s="523">
        <f t="shared" si="13"/>
        <v>0</v>
      </c>
      <c r="DF22" s="523">
        <f t="shared" si="13"/>
        <v>0</v>
      </c>
      <c r="DG22" s="523">
        <f t="shared" si="13"/>
        <v>0</v>
      </c>
      <c r="DH22" s="523">
        <f t="shared" si="13"/>
        <v>0</v>
      </c>
      <c r="DI22" s="523">
        <f t="shared" si="13"/>
        <v>0</v>
      </c>
      <c r="DJ22" s="523">
        <f t="shared" si="13"/>
        <v>0</v>
      </c>
      <c r="DK22" s="523">
        <f t="shared" si="13"/>
        <v>0</v>
      </c>
      <c r="DL22" s="523">
        <f t="shared" si="13"/>
        <v>0</v>
      </c>
      <c r="DM22" s="523">
        <f t="shared" si="13"/>
        <v>0</v>
      </c>
      <c r="DN22" s="523">
        <f t="shared" si="13"/>
        <v>0</v>
      </c>
      <c r="DO22" s="523">
        <f t="shared" si="13"/>
        <v>0</v>
      </c>
      <c r="DP22" s="523">
        <f t="shared" si="13"/>
        <v>0</v>
      </c>
      <c r="DQ22" s="523">
        <f t="shared" si="13"/>
        <v>0</v>
      </c>
      <c r="DR22" s="523">
        <f t="shared" si="13"/>
        <v>0</v>
      </c>
      <c r="DS22" s="523">
        <f t="shared" si="13"/>
        <v>0</v>
      </c>
      <c r="DT22" s="523">
        <f t="shared" si="13"/>
        <v>0</v>
      </c>
      <c r="DU22" s="523">
        <f t="shared" si="13"/>
        <v>0</v>
      </c>
      <c r="DV22" s="523">
        <f t="shared" si="13"/>
        <v>0</v>
      </c>
      <c r="DW22" s="523">
        <f t="shared" si="13"/>
        <v>0</v>
      </c>
      <c r="DX22" s="523">
        <f t="shared" si="13"/>
        <v>0</v>
      </c>
      <c r="DY22" s="523">
        <f t="shared" si="13"/>
        <v>0</v>
      </c>
      <c r="DZ22" s="523">
        <f t="shared" si="13"/>
        <v>0</v>
      </c>
      <c r="EA22" s="523">
        <f t="shared" si="13"/>
        <v>0</v>
      </c>
      <c r="EB22" s="523">
        <f t="shared" si="13"/>
        <v>0</v>
      </c>
      <c r="EC22" s="523">
        <f t="shared" si="13"/>
        <v>0</v>
      </c>
      <c r="ED22" s="523">
        <f t="shared" si="13"/>
        <v>0</v>
      </c>
      <c r="EE22" s="523">
        <f t="shared" si="13"/>
        <v>0</v>
      </c>
      <c r="EF22" s="523">
        <f t="shared" si="13"/>
        <v>0</v>
      </c>
      <c r="EG22" s="523">
        <f t="shared" si="13"/>
        <v>0</v>
      </c>
      <c r="EH22" s="523">
        <f t="shared" si="13"/>
        <v>0</v>
      </c>
      <c r="EI22" s="523">
        <f t="shared" ref="EI22:GJ22" si="14">IF(EI36=3,$F$17,0)</f>
        <v>0</v>
      </c>
      <c r="EJ22" s="523">
        <f t="shared" si="14"/>
        <v>0</v>
      </c>
      <c r="EK22" s="523">
        <f t="shared" si="14"/>
        <v>0</v>
      </c>
      <c r="EL22" s="523">
        <f t="shared" si="14"/>
        <v>0</v>
      </c>
      <c r="EM22" s="523">
        <f t="shared" si="14"/>
        <v>0</v>
      </c>
      <c r="EN22" s="523">
        <f t="shared" si="14"/>
        <v>0</v>
      </c>
      <c r="EO22" s="523">
        <f t="shared" si="14"/>
        <v>0</v>
      </c>
      <c r="EP22" s="523">
        <f t="shared" si="14"/>
        <v>0</v>
      </c>
      <c r="EQ22" s="523">
        <f t="shared" si="14"/>
        <v>0</v>
      </c>
      <c r="ER22" s="523">
        <f t="shared" si="14"/>
        <v>0</v>
      </c>
      <c r="ES22" s="523">
        <f t="shared" si="14"/>
        <v>0</v>
      </c>
      <c r="ET22" s="523">
        <f t="shared" si="14"/>
        <v>0</v>
      </c>
      <c r="EU22" s="523">
        <f t="shared" si="14"/>
        <v>0</v>
      </c>
      <c r="EV22" s="523">
        <f t="shared" si="14"/>
        <v>0</v>
      </c>
      <c r="EW22" s="523">
        <f t="shared" si="14"/>
        <v>0</v>
      </c>
      <c r="EX22" s="523">
        <f t="shared" si="14"/>
        <v>0</v>
      </c>
      <c r="EY22" s="523">
        <f t="shared" si="14"/>
        <v>0</v>
      </c>
      <c r="EZ22" s="523">
        <f t="shared" si="14"/>
        <v>0</v>
      </c>
      <c r="FA22" s="523">
        <f t="shared" si="14"/>
        <v>0</v>
      </c>
      <c r="FB22" s="523">
        <f t="shared" si="14"/>
        <v>0</v>
      </c>
      <c r="FC22" s="523">
        <f t="shared" si="14"/>
        <v>0</v>
      </c>
      <c r="FD22" s="523">
        <f t="shared" si="14"/>
        <v>0</v>
      </c>
      <c r="FE22" s="523">
        <f t="shared" si="14"/>
        <v>0</v>
      </c>
      <c r="FF22" s="523">
        <f t="shared" si="14"/>
        <v>0</v>
      </c>
      <c r="FG22" s="523">
        <f t="shared" si="14"/>
        <v>0</v>
      </c>
      <c r="FH22" s="523">
        <f t="shared" si="14"/>
        <v>0</v>
      </c>
      <c r="FI22" s="523">
        <f t="shared" si="14"/>
        <v>0</v>
      </c>
      <c r="FJ22" s="523">
        <f t="shared" si="14"/>
        <v>0</v>
      </c>
      <c r="FK22" s="523">
        <f t="shared" si="14"/>
        <v>0</v>
      </c>
      <c r="FL22" s="523">
        <f t="shared" si="14"/>
        <v>0</v>
      </c>
      <c r="FM22" s="523">
        <f t="shared" si="14"/>
        <v>0</v>
      </c>
      <c r="FN22" s="523">
        <f t="shared" si="14"/>
        <v>0</v>
      </c>
      <c r="FO22" s="523">
        <f t="shared" si="14"/>
        <v>0</v>
      </c>
      <c r="FP22" s="523">
        <f t="shared" si="14"/>
        <v>0</v>
      </c>
      <c r="FQ22" s="523">
        <f t="shared" si="14"/>
        <v>0</v>
      </c>
      <c r="FR22" s="523">
        <f t="shared" si="14"/>
        <v>0</v>
      </c>
      <c r="FS22" s="523">
        <f t="shared" si="14"/>
        <v>0</v>
      </c>
      <c r="FT22" s="523">
        <f t="shared" si="14"/>
        <v>0</v>
      </c>
      <c r="FU22" s="523">
        <f t="shared" si="14"/>
        <v>0</v>
      </c>
      <c r="FV22" s="523">
        <f t="shared" si="14"/>
        <v>0</v>
      </c>
      <c r="FW22" s="523">
        <f t="shared" si="14"/>
        <v>0</v>
      </c>
      <c r="FX22" s="523">
        <f t="shared" si="14"/>
        <v>0</v>
      </c>
      <c r="FY22" s="523">
        <f t="shared" si="14"/>
        <v>0</v>
      </c>
      <c r="FZ22" s="523">
        <f t="shared" si="14"/>
        <v>0</v>
      </c>
      <c r="GA22" s="523">
        <f t="shared" si="14"/>
        <v>0</v>
      </c>
      <c r="GB22" s="523">
        <f t="shared" si="14"/>
        <v>0</v>
      </c>
      <c r="GC22" s="523">
        <f t="shared" si="14"/>
        <v>0</v>
      </c>
      <c r="GD22" s="523">
        <f t="shared" si="14"/>
        <v>0</v>
      </c>
      <c r="GE22" s="523">
        <f t="shared" si="14"/>
        <v>0</v>
      </c>
      <c r="GF22" s="523">
        <f t="shared" si="14"/>
        <v>0</v>
      </c>
      <c r="GG22" s="523">
        <f t="shared" si="14"/>
        <v>0</v>
      </c>
      <c r="GH22" s="523">
        <f t="shared" si="14"/>
        <v>0</v>
      </c>
      <c r="GI22" s="523">
        <f t="shared" si="14"/>
        <v>0</v>
      </c>
      <c r="GJ22" s="523">
        <f t="shared" si="14"/>
        <v>0</v>
      </c>
    </row>
    <row r="23" spans="1:192" x14ac:dyDescent="0.25">
      <c r="A23" s="321"/>
      <c r="B23" s="321"/>
      <c r="C23" s="322"/>
      <c r="D23" s="323"/>
      <c r="E23" s="324" t="s">
        <v>693</v>
      </c>
      <c r="F23" s="496">
        <v>2.5000000000000001E-2</v>
      </c>
      <c r="G23" s="324" t="s">
        <v>118</v>
      </c>
      <c r="H23" s="324"/>
      <c r="I23" s="325"/>
      <c r="J23" s="523">
        <f>IF(J36=4,$F$18,0)</f>
        <v>0</v>
      </c>
      <c r="K23" s="523">
        <f t="shared" ref="K23:BV23" si="15">IF(K36=4,$F$18,0)</f>
        <v>0</v>
      </c>
      <c r="L23" s="523">
        <f t="shared" si="15"/>
        <v>0</v>
      </c>
      <c r="M23" s="523">
        <f t="shared" si="15"/>
        <v>0</v>
      </c>
      <c r="N23" s="523">
        <f t="shared" si="15"/>
        <v>0</v>
      </c>
      <c r="O23" s="523">
        <f t="shared" si="15"/>
        <v>0</v>
      </c>
      <c r="P23" s="523">
        <f t="shared" si="15"/>
        <v>0</v>
      </c>
      <c r="Q23" s="523">
        <f t="shared" si="15"/>
        <v>0</v>
      </c>
      <c r="R23" s="523">
        <f t="shared" si="15"/>
        <v>0</v>
      </c>
      <c r="S23" s="523">
        <f t="shared" si="15"/>
        <v>0</v>
      </c>
      <c r="T23" s="523">
        <f t="shared" si="15"/>
        <v>0</v>
      </c>
      <c r="U23" s="523">
        <f t="shared" si="15"/>
        <v>0</v>
      </c>
      <c r="V23" s="523">
        <f t="shared" si="15"/>
        <v>0</v>
      </c>
      <c r="W23" s="523">
        <f t="shared" si="15"/>
        <v>0</v>
      </c>
      <c r="X23" s="523">
        <f t="shared" si="15"/>
        <v>0</v>
      </c>
      <c r="Y23" s="523">
        <f t="shared" si="15"/>
        <v>0</v>
      </c>
      <c r="Z23" s="523">
        <f t="shared" si="15"/>
        <v>0</v>
      </c>
      <c r="AA23" s="523">
        <f t="shared" si="15"/>
        <v>0</v>
      </c>
      <c r="AB23" s="523">
        <f t="shared" si="15"/>
        <v>0</v>
      </c>
      <c r="AC23" s="523">
        <f t="shared" si="15"/>
        <v>0</v>
      </c>
      <c r="AD23" s="523">
        <f t="shared" si="15"/>
        <v>0</v>
      </c>
      <c r="AE23" s="523">
        <f t="shared" si="15"/>
        <v>0</v>
      </c>
      <c r="AF23" s="523">
        <f t="shared" si="15"/>
        <v>0</v>
      </c>
      <c r="AG23" s="523">
        <f t="shared" si="15"/>
        <v>0</v>
      </c>
      <c r="AH23" s="523">
        <f t="shared" si="15"/>
        <v>0</v>
      </c>
      <c r="AI23" s="523">
        <f t="shared" si="15"/>
        <v>0</v>
      </c>
      <c r="AJ23" s="523">
        <f t="shared" si="15"/>
        <v>0</v>
      </c>
      <c r="AK23" s="523">
        <f t="shared" si="15"/>
        <v>0</v>
      </c>
      <c r="AL23" s="523">
        <f t="shared" si="15"/>
        <v>0</v>
      </c>
      <c r="AM23" s="523">
        <f t="shared" si="15"/>
        <v>0</v>
      </c>
      <c r="AN23" s="523">
        <f t="shared" si="15"/>
        <v>0</v>
      </c>
      <c r="AO23" s="523">
        <f t="shared" si="15"/>
        <v>0</v>
      </c>
      <c r="AP23" s="523">
        <f t="shared" si="15"/>
        <v>0</v>
      </c>
      <c r="AQ23" s="523">
        <f t="shared" si="15"/>
        <v>0</v>
      </c>
      <c r="AR23" s="523">
        <f t="shared" si="15"/>
        <v>0</v>
      </c>
      <c r="AS23" s="523">
        <f t="shared" si="15"/>
        <v>0</v>
      </c>
      <c r="AT23" s="523">
        <f t="shared" si="15"/>
        <v>0</v>
      </c>
      <c r="AU23" s="523">
        <f t="shared" si="15"/>
        <v>0</v>
      </c>
      <c r="AV23" s="523">
        <f t="shared" si="15"/>
        <v>0</v>
      </c>
      <c r="AW23" s="523">
        <f t="shared" si="15"/>
        <v>0</v>
      </c>
      <c r="AX23" s="523">
        <f t="shared" si="15"/>
        <v>0</v>
      </c>
      <c r="AY23" s="523">
        <f t="shared" si="15"/>
        <v>0</v>
      </c>
      <c r="AZ23" s="523">
        <f t="shared" si="15"/>
        <v>0</v>
      </c>
      <c r="BA23" s="523">
        <f t="shared" si="15"/>
        <v>0</v>
      </c>
      <c r="BB23" s="523">
        <f t="shared" si="15"/>
        <v>0</v>
      </c>
      <c r="BC23" s="523">
        <f t="shared" si="15"/>
        <v>0</v>
      </c>
      <c r="BD23" s="523">
        <f t="shared" si="15"/>
        <v>0</v>
      </c>
      <c r="BE23" s="523">
        <f t="shared" si="15"/>
        <v>0</v>
      </c>
      <c r="BF23" s="523">
        <f t="shared" si="15"/>
        <v>0</v>
      </c>
      <c r="BG23" s="523">
        <f t="shared" si="15"/>
        <v>0</v>
      </c>
      <c r="BH23" s="523">
        <f t="shared" si="15"/>
        <v>0</v>
      </c>
      <c r="BI23" s="523">
        <f t="shared" si="15"/>
        <v>0</v>
      </c>
      <c r="BJ23" s="523">
        <f t="shared" si="15"/>
        <v>0</v>
      </c>
      <c r="BK23" s="523">
        <f t="shared" si="15"/>
        <v>0</v>
      </c>
      <c r="BL23" s="523">
        <f t="shared" si="15"/>
        <v>0</v>
      </c>
      <c r="BM23" s="523">
        <f t="shared" si="15"/>
        <v>0</v>
      </c>
      <c r="BN23" s="523">
        <f t="shared" si="15"/>
        <v>0</v>
      </c>
      <c r="BO23" s="523">
        <f t="shared" si="15"/>
        <v>0</v>
      </c>
      <c r="BP23" s="523">
        <f t="shared" si="15"/>
        <v>0</v>
      </c>
      <c r="BQ23" s="523">
        <f t="shared" si="15"/>
        <v>0</v>
      </c>
      <c r="BR23" s="523">
        <f t="shared" si="15"/>
        <v>0</v>
      </c>
      <c r="BS23" s="523">
        <f t="shared" si="15"/>
        <v>0</v>
      </c>
      <c r="BT23" s="523">
        <f t="shared" si="15"/>
        <v>0</v>
      </c>
      <c r="BU23" s="523">
        <f t="shared" si="15"/>
        <v>0</v>
      </c>
      <c r="BV23" s="523">
        <f t="shared" si="15"/>
        <v>0</v>
      </c>
      <c r="BW23" s="523">
        <f t="shared" ref="BW23:EH23" si="16">IF(BW36=4,$F$18,0)</f>
        <v>0</v>
      </c>
      <c r="BX23" s="523">
        <f t="shared" si="16"/>
        <v>0</v>
      </c>
      <c r="BY23" s="523">
        <f t="shared" si="16"/>
        <v>0</v>
      </c>
      <c r="BZ23" s="523">
        <f t="shared" si="16"/>
        <v>0</v>
      </c>
      <c r="CA23" s="523">
        <f t="shared" si="16"/>
        <v>0</v>
      </c>
      <c r="CB23" s="523">
        <f t="shared" si="16"/>
        <v>0</v>
      </c>
      <c r="CC23" s="523">
        <f t="shared" si="16"/>
        <v>0</v>
      </c>
      <c r="CD23" s="523">
        <f t="shared" si="16"/>
        <v>0</v>
      </c>
      <c r="CE23" s="523">
        <f t="shared" si="16"/>
        <v>0</v>
      </c>
      <c r="CF23" s="523">
        <f t="shared" si="16"/>
        <v>0</v>
      </c>
      <c r="CG23" s="523">
        <f t="shared" si="16"/>
        <v>0</v>
      </c>
      <c r="CH23" s="523">
        <f t="shared" si="16"/>
        <v>0</v>
      </c>
      <c r="CI23" s="523">
        <f t="shared" si="16"/>
        <v>0</v>
      </c>
      <c r="CJ23" s="523">
        <f t="shared" si="16"/>
        <v>0</v>
      </c>
      <c r="CK23" s="523">
        <f t="shared" si="16"/>
        <v>0</v>
      </c>
      <c r="CL23" s="523">
        <f t="shared" si="16"/>
        <v>0</v>
      </c>
      <c r="CM23" s="523">
        <f t="shared" si="16"/>
        <v>0</v>
      </c>
      <c r="CN23" s="523">
        <f t="shared" si="16"/>
        <v>0</v>
      </c>
      <c r="CO23" s="523">
        <f t="shared" si="16"/>
        <v>0</v>
      </c>
      <c r="CP23" s="523">
        <f t="shared" si="16"/>
        <v>0</v>
      </c>
      <c r="CQ23" s="523">
        <f t="shared" si="16"/>
        <v>0</v>
      </c>
      <c r="CR23" s="523">
        <f t="shared" si="16"/>
        <v>0</v>
      </c>
      <c r="CS23" s="523">
        <f t="shared" si="16"/>
        <v>0</v>
      </c>
      <c r="CT23" s="523">
        <f t="shared" si="16"/>
        <v>0</v>
      </c>
      <c r="CU23" s="523">
        <f t="shared" si="16"/>
        <v>0</v>
      </c>
      <c r="CV23" s="523">
        <f t="shared" si="16"/>
        <v>0</v>
      </c>
      <c r="CW23" s="523">
        <f t="shared" si="16"/>
        <v>0</v>
      </c>
      <c r="CX23" s="523">
        <f t="shared" si="16"/>
        <v>0</v>
      </c>
      <c r="CY23" s="523">
        <f t="shared" si="16"/>
        <v>0</v>
      </c>
      <c r="CZ23" s="523">
        <f t="shared" si="16"/>
        <v>0</v>
      </c>
      <c r="DA23" s="523">
        <f t="shared" si="16"/>
        <v>0</v>
      </c>
      <c r="DB23" s="523">
        <f t="shared" si="16"/>
        <v>0</v>
      </c>
      <c r="DC23" s="523">
        <f t="shared" si="16"/>
        <v>0</v>
      </c>
      <c r="DD23" s="523">
        <f t="shared" si="16"/>
        <v>0</v>
      </c>
      <c r="DE23" s="523">
        <f t="shared" si="16"/>
        <v>0</v>
      </c>
      <c r="DF23" s="523">
        <f t="shared" si="16"/>
        <v>0</v>
      </c>
      <c r="DG23" s="523">
        <f t="shared" si="16"/>
        <v>0</v>
      </c>
      <c r="DH23" s="523">
        <f t="shared" si="16"/>
        <v>0</v>
      </c>
      <c r="DI23" s="523">
        <f t="shared" si="16"/>
        <v>0</v>
      </c>
      <c r="DJ23" s="523">
        <f t="shared" si="16"/>
        <v>0</v>
      </c>
      <c r="DK23" s="523">
        <f t="shared" si="16"/>
        <v>0</v>
      </c>
      <c r="DL23" s="523">
        <f t="shared" si="16"/>
        <v>0</v>
      </c>
      <c r="DM23" s="523">
        <f t="shared" si="16"/>
        <v>0</v>
      </c>
      <c r="DN23" s="523">
        <f t="shared" si="16"/>
        <v>0</v>
      </c>
      <c r="DO23" s="523">
        <f t="shared" si="16"/>
        <v>0</v>
      </c>
      <c r="DP23" s="523">
        <f t="shared" si="16"/>
        <v>0</v>
      </c>
      <c r="DQ23" s="523">
        <f t="shared" si="16"/>
        <v>0</v>
      </c>
      <c r="DR23" s="523">
        <f t="shared" si="16"/>
        <v>0</v>
      </c>
      <c r="DS23" s="523">
        <f t="shared" si="16"/>
        <v>0</v>
      </c>
      <c r="DT23" s="523">
        <f t="shared" si="16"/>
        <v>0</v>
      </c>
      <c r="DU23" s="523">
        <f t="shared" si="16"/>
        <v>0</v>
      </c>
      <c r="DV23" s="523">
        <f t="shared" si="16"/>
        <v>0</v>
      </c>
      <c r="DW23" s="523">
        <f t="shared" si="16"/>
        <v>0</v>
      </c>
      <c r="DX23" s="523">
        <f t="shared" si="16"/>
        <v>0</v>
      </c>
      <c r="DY23" s="523">
        <f t="shared" si="16"/>
        <v>0</v>
      </c>
      <c r="DZ23" s="523">
        <f t="shared" si="16"/>
        <v>0</v>
      </c>
      <c r="EA23" s="523">
        <f t="shared" si="16"/>
        <v>0</v>
      </c>
      <c r="EB23" s="523">
        <f t="shared" si="16"/>
        <v>0</v>
      </c>
      <c r="EC23" s="523">
        <f t="shared" si="16"/>
        <v>0</v>
      </c>
      <c r="ED23" s="523">
        <f t="shared" si="16"/>
        <v>0</v>
      </c>
      <c r="EE23" s="523">
        <f t="shared" si="16"/>
        <v>0</v>
      </c>
      <c r="EF23" s="523">
        <f t="shared" si="16"/>
        <v>0</v>
      </c>
      <c r="EG23" s="523">
        <f t="shared" si="16"/>
        <v>0</v>
      </c>
      <c r="EH23" s="523">
        <f t="shared" si="16"/>
        <v>0</v>
      </c>
      <c r="EI23" s="523">
        <f t="shared" ref="EI23:GJ23" si="17">IF(EI36=4,$F$18,0)</f>
        <v>0</v>
      </c>
      <c r="EJ23" s="523">
        <f t="shared" si="17"/>
        <v>0</v>
      </c>
      <c r="EK23" s="523">
        <f t="shared" si="17"/>
        <v>0</v>
      </c>
      <c r="EL23" s="523">
        <f t="shared" si="17"/>
        <v>0</v>
      </c>
      <c r="EM23" s="523">
        <f t="shared" si="17"/>
        <v>0</v>
      </c>
      <c r="EN23" s="523">
        <f t="shared" si="17"/>
        <v>0</v>
      </c>
      <c r="EO23" s="523">
        <f t="shared" si="17"/>
        <v>0</v>
      </c>
      <c r="EP23" s="523">
        <f t="shared" si="17"/>
        <v>0</v>
      </c>
      <c r="EQ23" s="523">
        <f t="shared" si="17"/>
        <v>0</v>
      </c>
      <c r="ER23" s="523">
        <f t="shared" si="17"/>
        <v>0</v>
      </c>
      <c r="ES23" s="523">
        <f t="shared" si="17"/>
        <v>0</v>
      </c>
      <c r="ET23" s="523">
        <f t="shared" si="17"/>
        <v>0</v>
      </c>
      <c r="EU23" s="523">
        <f t="shared" si="17"/>
        <v>0</v>
      </c>
      <c r="EV23" s="523">
        <f t="shared" si="17"/>
        <v>0</v>
      </c>
      <c r="EW23" s="523">
        <f t="shared" si="17"/>
        <v>0</v>
      </c>
      <c r="EX23" s="523">
        <f t="shared" si="17"/>
        <v>0</v>
      </c>
      <c r="EY23" s="523">
        <f t="shared" si="17"/>
        <v>0</v>
      </c>
      <c r="EZ23" s="523">
        <f t="shared" si="17"/>
        <v>0</v>
      </c>
      <c r="FA23" s="523">
        <f t="shared" si="17"/>
        <v>0</v>
      </c>
      <c r="FB23" s="523">
        <f t="shared" si="17"/>
        <v>0</v>
      </c>
      <c r="FC23" s="523">
        <f t="shared" si="17"/>
        <v>0</v>
      </c>
      <c r="FD23" s="523">
        <f t="shared" si="17"/>
        <v>0</v>
      </c>
      <c r="FE23" s="523">
        <f t="shared" si="17"/>
        <v>0</v>
      </c>
      <c r="FF23" s="523">
        <f t="shared" si="17"/>
        <v>0</v>
      </c>
      <c r="FG23" s="523">
        <f t="shared" si="17"/>
        <v>0</v>
      </c>
      <c r="FH23" s="523">
        <f t="shared" si="17"/>
        <v>0</v>
      </c>
      <c r="FI23" s="523">
        <f t="shared" si="17"/>
        <v>0</v>
      </c>
      <c r="FJ23" s="523">
        <f t="shared" si="17"/>
        <v>0</v>
      </c>
      <c r="FK23" s="523">
        <f t="shared" si="17"/>
        <v>0</v>
      </c>
      <c r="FL23" s="523">
        <f t="shared" si="17"/>
        <v>0</v>
      </c>
      <c r="FM23" s="523">
        <f t="shared" si="17"/>
        <v>0</v>
      </c>
      <c r="FN23" s="523">
        <f t="shared" si="17"/>
        <v>0</v>
      </c>
      <c r="FO23" s="523">
        <f t="shared" si="17"/>
        <v>0</v>
      </c>
      <c r="FP23" s="523">
        <f t="shared" si="17"/>
        <v>0</v>
      </c>
      <c r="FQ23" s="523">
        <f t="shared" si="17"/>
        <v>0</v>
      </c>
      <c r="FR23" s="523">
        <f t="shared" si="17"/>
        <v>0</v>
      </c>
      <c r="FS23" s="523">
        <f t="shared" si="17"/>
        <v>0</v>
      </c>
      <c r="FT23" s="523">
        <f t="shared" si="17"/>
        <v>0</v>
      </c>
      <c r="FU23" s="523">
        <f t="shared" si="17"/>
        <v>0</v>
      </c>
      <c r="FV23" s="523">
        <f t="shared" si="17"/>
        <v>0</v>
      </c>
      <c r="FW23" s="523">
        <f t="shared" si="17"/>
        <v>0</v>
      </c>
      <c r="FX23" s="523">
        <f t="shared" si="17"/>
        <v>0</v>
      </c>
      <c r="FY23" s="523">
        <f t="shared" si="17"/>
        <v>0</v>
      </c>
      <c r="FZ23" s="523">
        <f t="shared" si="17"/>
        <v>0</v>
      </c>
      <c r="GA23" s="523">
        <f t="shared" si="17"/>
        <v>0</v>
      </c>
      <c r="GB23" s="523">
        <f t="shared" si="17"/>
        <v>0</v>
      </c>
      <c r="GC23" s="523">
        <f t="shared" si="17"/>
        <v>0</v>
      </c>
      <c r="GD23" s="523">
        <f t="shared" si="17"/>
        <v>0</v>
      </c>
      <c r="GE23" s="523">
        <f t="shared" si="17"/>
        <v>0</v>
      </c>
      <c r="GF23" s="523">
        <f t="shared" si="17"/>
        <v>0</v>
      </c>
      <c r="GG23" s="523">
        <f t="shared" si="17"/>
        <v>0</v>
      </c>
      <c r="GH23" s="523">
        <f t="shared" si="17"/>
        <v>0</v>
      </c>
      <c r="GI23" s="523">
        <f t="shared" si="17"/>
        <v>0</v>
      </c>
      <c r="GJ23" s="523">
        <f t="shared" si="17"/>
        <v>0</v>
      </c>
    </row>
    <row r="24" spans="1:192" x14ac:dyDescent="0.25">
      <c r="A24" s="558"/>
      <c r="B24" s="558"/>
      <c r="C24" s="559"/>
      <c r="D24" s="560"/>
      <c r="E24" s="556" t="s">
        <v>694</v>
      </c>
      <c r="F24" s="556"/>
      <c r="G24" s="556"/>
      <c r="H24" s="556"/>
      <c r="I24" s="557"/>
      <c r="J24" s="289">
        <f>SUM(J20:J23)</f>
        <v>0</v>
      </c>
      <c r="K24" s="289">
        <f t="shared" ref="K24:BV24" si="18">SUM(K20:K23)</f>
        <v>0</v>
      </c>
      <c r="L24" s="289">
        <f t="shared" si="18"/>
        <v>0</v>
      </c>
      <c r="M24" s="289">
        <f t="shared" si="18"/>
        <v>0</v>
      </c>
      <c r="N24" s="289">
        <f t="shared" si="18"/>
        <v>0</v>
      </c>
      <c r="O24" s="289">
        <f t="shared" si="18"/>
        <v>0</v>
      </c>
      <c r="P24" s="289">
        <f t="shared" si="18"/>
        <v>0</v>
      </c>
      <c r="Q24" s="289">
        <f t="shared" si="18"/>
        <v>0</v>
      </c>
      <c r="R24" s="289">
        <f t="shared" si="18"/>
        <v>0</v>
      </c>
      <c r="S24" s="289">
        <f t="shared" si="18"/>
        <v>0</v>
      </c>
      <c r="T24" s="289">
        <f t="shared" si="18"/>
        <v>0</v>
      </c>
      <c r="U24" s="289">
        <f t="shared" si="18"/>
        <v>0</v>
      </c>
      <c r="V24" s="289">
        <f t="shared" si="18"/>
        <v>0</v>
      </c>
      <c r="W24" s="289">
        <f t="shared" si="18"/>
        <v>0</v>
      </c>
      <c r="X24" s="289">
        <f t="shared" si="18"/>
        <v>0</v>
      </c>
      <c r="Y24" s="289">
        <f t="shared" si="18"/>
        <v>0</v>
      </c>
      <c r="Z24" s="289">
        <f t="shared" si="18"/>
        <v>0</v>
      </c>
      <c r="AA24" s="289">
        <f t="shared" si="18"/>
        <v>0</v>
      </c>
      <c r="AB24" s="289">
        <f t="shared" si="18"/>
        <v>0</v>
      </c>
      <c r="AC24" s="289">
        <f t="shared" si="18"/>
        <v>0</v>
      </c>
      <c r="AD24" s="289">
        <f t="shared" si="18"/>
        <v>0</v>
      </c>
      <c r="AE24" s="289">
        <f t="shared" si="18"/>
        <v>0</v>
      </c>
      <c r="AF24" s="289">
        <f t="shared" si="18"/>
        <v>0</v>
      </c>
      <c r="AG24" s="289">
        <f t="shared" si="18"/>
        <v>0</v>
      </c>
      <c r="AH24" s="289">
        <f t="shared" si="18"/>
        <v>0</v>
      </c>
      <c r="AI24" s="289">
        <f t="shared" si="18"/>
        <v>0</v>
      </c>
      <c r="AJ24" s="289">
        <f t="shared" si="18"/>
        <v>0</v>
      </c>
      <c r="AK24" s="289">
        <f t="shared" si="18"/>
        <v>0</v>
      </c>
      <c r="AL24" s="289">
        <f t="shared" si="18"/>
        <v>0</v>
      </c>
      <c r="AM24" s="289">
        <f t="shared" si="18"/>
        <v>0</v>
      </c>
      <c r="AN24" s="289">
        <f t="shared" si="18"/>
        <v>0</v>
      </c>
      <c r="AO24" s="289">
        <f t="shared" si="18"/>
        <v>0</v>
      </c>
      <c r="AP24" s="289">
        <f t="shared" si="18"/>
        <v>0</v>
      </c>
      <c r="AQ24" s="289">
        <f t="shared" si="18"/>
        <v>0</v>
      </c>
      <c r="AR24" s="289">
        <f t="shared" si="18"/>
        <v>0</v>
      </c>
      <c r="AS24" s="289">
        <f t="shared" si="18"/>
        <v>0</v>
      </c>
      <c r="AT24" s="289">
        <f t="shared" si="18"/>
        <v>0</v>
      </c>
      <c r="AU24" s="289">
        <f t="shared" si="18"/>
        <v>0</v>
      </c>
      <c r="AV24" s="289">
        <f t="shared" si="18"/>
        <v>0</v>
      </c>
      <c r="AW24" s="289">
        <f t="shared" si="18"/>
        <v>0</v>
      </c>
      <c r="AX24" s="289">
        <f t="shared" si="18"/>
        <v>0</v>
      </c>
      <c r="AY24" s="289">
        <f t="shared" si="18"/>
        <v>0</v>
      </c>
      <c r="AZ24" s="289">
        <f t="shared" si="18"/>
        <v>0</v>
      </c>
      <c r="BA24" s="289">
        <f t="shared" si="18"/>
        <v>0</v>
      </c>
      <c r="BB24" s="289">
        <f t="shared" si="18"/>
        <v>0</v>
      </c>
      <c r="BC24" s="289">
        <f t="shared" si="18"/>
        <v>0</v>
      </c>
      <c r="BD24" s="289">
        <f t="shared" si="18"/>
        <v>0</v>
      </c>
      <c r="BE24" s="289">
        <f t="shared" si="18"/>
        <v>0</v>
      </c>
      <c r="BF24" s="289">
        <f t="shared" si="18"/>
        <v>0</v>
      </c>
      <c r="BG24" s="289">
        <f t="shared" si="18"/>
        <v>0</v>
      </c>
      <c r="BH24" s="289">
        <f t="shared" si="18"/>
        <v>0</v>
      </c>
      <c r="BI24" s="289">
        <f t="shared" si="18"/>
        <v>0</v>
      </c>
      <c r="BJ24" s="289">
        <f t="shared" si="18"/>
        <v>0</v>
      </c>
      <c r="BK24" s="289">
        <f t="shared" si="18"/>
        <v>0</v>
      </c>
      <c r="BL24" s="289">
        <f t="shared" si="18"/>
        <v>0</v>
      </c>
      <c r="BM24" s="289">
        <f t="shared" si="18"/>
        <v>0</v>
      </c>
      <c r="BN24" s="289">
        <f t="shared" si="18"/>
        <v>0</v>
      </c>
      <c r="BO24" s="289">
        <f t="shared" si="18"/>
        <v>0</v>
      </c>
      <c r="BP24" s="289">
        <f t="shared" si="18"/>
        <v>0</v>
      </c>
      <c r="BQ24" s="289">
        <f t="shared" si="18"/>
        <v>0</v>
      </c>
      <c r="BR24" s="289">
        <f t="shared" si="18"/>
        <v>0</v>
      </c>
      <c r="BS24" s="289">
        <f t="shared" si="18"/>
        <v>0</v>
      </c>
      <c r="BT24" s="289">
        <f t="shared" si="18"/>
        <v>0</v>
      </c>
      <c r="BU24" s="289">
        <f t="shared" si="18"/>
        <v>0</v>
      </c>
      <c r="BV24" s="289">
        <f t="shared" si="18"/>
        <v>0</v>
      </c>
      <c r="BW24" s="289">
        <f t="shared" ref="BW24:EH24" si="19">SUM(BW20:BW23)</f>
        <v>0</v>
      </c>
      <c r="BX24" s="289">
        <f t="shared" si="19"/>
        <v>0</v>
      </c>
      <c r="BY24" s="289">
        <f t="shared" si="19"/>
        <v>0</v>
      </c>
      <c r="BZ24" s="289">
        <f t="shared" si="19"/>
        <v>0</v>
      </c>
      <c r="CA24" s="289">
        <f t="shared" si="19"/>
        <v>0</v>
      </c>
      <c r="CB24" s="289">
        <f t="shared" si="19"/>
        <v>0</v>
      </c>
      <c r="CC24" s="289">
        <f t="shared" si="19"/>
        <v>0</v>
      </c>
      <c r="CD24" s="289">
        <f t="shared" si="19"/>
        <v>0</v>
      </c>
      <c r="CE24" s="289">
        <f t="shared" si="19"/>
        <v>0</v>
      </c>
      <c r="CF24" s="289">
        <f t="shared" si="19"/>
        <v>0</v>
      </c>
      <c r="CG24" s="289">
        <f t="shared" si="19"/>
        <v>0</v>
      </c>
      <c r="CH24" s="289">
        <f t="shared" si="19"/>
        <v>0</v>
      </c>
      <c r="CI24" s="289">
        <f t="shared" si="19"/>
        <v>0</v>
      </c>
      <c r="CJ24" s="289">
        <f t="shared" si="19"/>
        <v>0</v>
      </c>
      <c r="CK24" s="289">
        <f t="shared" si="19"/>
        <v>0</v>
      </c>
      <c r="CL24" s="289">
        <f t="shared" si="19"/>
        <v>0</v>
      </c>
      <c r="CM24" s="289">
        <f t="shared" si="19"/>
        <v>0</v>
      </c>
      <c r="CN24" s="289">
        <f t="shared" si="19"/>
        <v>0</v>
      </c>
      <c r="CO24" s="289">
        <f t="shared" si="19"/>
        <v>0</v>
      </c>
      <c r="CP24" s="289">
        <f t="shared" si="19"/>
        <v>0</v>
      </c>
      <c r="CQ24" s="289">
        <f t="shared" si="19"/>
        <v>0</v>
      </c>
      <c r="CR24" s="289">
        <f t="shared" si="19"/>
        <v>0</v>
      </c>
      <c r="CS24" s="289">
        <f t="shared" si="19"/>
        <v>0</v>
      </c>
      <c r="CT24" s="289">
        <f t="shared" si="19"/>
        <v>0</v>
      </c>
      <c r="CU24" s="289">
        <f t="shared" si="19"/>
        <v>0</v>
      </c>
      <c r="CV24" s="289">
        <f t="shared" si="19"/>
        <v>0</v>
      </c>
      <c r="CW24" s="289">
        <f t="shared" si="19"/>
        <v>0</v>
      </c>
      <c r="CX24" s="289">
        <f t="shared" si="19"/>
        <v>0</v>
      </c>
      <c r="CY24" s="289">
        <f t="shared" si="19"/>
        <v>0</v>
      </c>
      <c r="CZ24" s="289">
        <f t="shared" si="19"/>
        <v>0</v>
      </c>
      <c r="DA24" s="289">
        <f t="shared" si="19"/>
        <v>0</v>
      </c>
      <c r="DB24" s="289">
        <f t="shared" si="19"/>
        <v>0</v>
      </c>
      <c r="DC24" s="289">
        <f t="shared" si="19"/>
        <v>0</v>
      </c>
      <c r="DD24" s="289">
        <f t="shared" si="19"/>
        <v>0</v>
      </c>
      <c r="DE24" s="289">
        <f t="shared" si="19"/>
        <v>0</v>
      </c>
      <c r="DF24" s="289">
        <f t="shared" si="19"/>
        <v>0</v>
      </c>
      <c r="DG24" s="289">
        <f t="shared" si="19"/>
        <v>0</v>
      </c>
      <c r="DH24" s="289">
        <f t="shared" si="19"/>
        <v>0</v>
      </c>
      <c r="DI24" s="289">
        <f t="shared" si="19"/>
        <v>0</v>
      </c>
      <c r="DJ24" s="289">
        <f t="shared" si="19"/>
        <v>0</v>
      </c>
      <c r="DK24" s="289">
        <f t="shared" si="19"/>
        <v>0</v>
      </c>
      <c r="DL24" s="289">
        <f t="shared" si="19"/>
        <v>0</v>
      </c>
      <c r="DM24" s="289">
        <f t="shared" si="19"/>
        <v>0</v>
      </c>
      <c r="DN24" s="289">
        <f t="shared" si="19"/>
        <v>0</v>
      </c>
      <c r="DO24" s="289">
        <f t="shared" si="19"/>
        <v>0</v>
      </c>
      <c r="DP24" s="289">
        <f t="shared" si="19"/>
        <v>0</v>
      </c>
      <c r="DQ24" s="289">
        <f t="shared" si="19"/>
        <v>0</v>
      </c>
      <c r="DR24" s="289">
        <f t="shared" si="19"/>
        <v>0</v>
      </c>
      <c r="DS24" s="289">
        <f t="shared" si="19"/>
        <v>0</v>
      </c>
      <c r="DT24" s="289">
        <f t="shared" si="19"/>
        <v>0</v>
      </c>
      <c r="DU24" s="289">
        <f t="shared" si="19"/>
        <v>0</v>
      </c>
      <c r="DV24" s="289">
        <f t="shared" si="19"/>
        <v>0</v>
      </c>
      <c r="DW24" s="289">
        <f t="shared" si="19"/>
        <v>0</v>
      </c>
      <c r="DX24" s="289">
        <f t="shared" si="19"/>
        <v>0</v>
      </c>
      <c r="DY24" s="289">
        <f t="shared" si="19"/>
        <v>0</v>
      </c>
      <c r="DZ24" s="289">
        <f t="shared" si="19"/>
        <v>0</v>
      </c>
      <c r="EA24" s="289">
        <f t="shared" si="19"/>
        <v>0</v>
      </c>
      <c r="EB24" s="289">
        <f t="shared" si="19"/>
        <v>0</v>
      </c>
      <c r="EC24" s="289">
        <f t="shared" si="19"/>
        <v>0</v>
      </c>
      <c r="ED24" s="289">
        <f t="shared" si="19"/>
        <v>0</v>
      </c>
      <c r="EE24" s="289">
        <f t="shared" si="19"/>
        <v>0</v>
      </c>
      <c r="EF24" s="289">
        <f t="shared" si="19"/>
        <v>0</v>
      </c>
      <c r="EG24" s="289">
        <f t="shared" si="19"/>
        <v>0</v>
      </c>
      <c r="EH24" s="289">
        <f t="shared" si="19"/>
        <v>0</v>
      </c>
      <c r="EI24" s="289">
        <f t="shared" ref="EI24:GJ24" si="20">SUM(EI20:EI23)</f>
        <v>0</v>
      </c>
      <c r="EJ24" s="289">
        <f t="shared" si="20"/>
        <v>0</v>
      </c>
      <c r="EK24" s="289">
        <f t="shared" si="20"/>
        <v>0</v>
      </c>
      <c r="EL24" s="289">
        <f t="shared" si="20"/>
        <v>0</v>
      </c>
      <c r="EM24" s="289">
        <f t="shared" si="20"/>
        <v>0</v>
      </c>
      <c r="EN24" s="289">
        <f t="shared" si="20"/>
        <v>0</v>
      </c>
      <c r="EO24" s="289">
        <f t="shared" si="20"/>
        <v>0</v>
      </c>
      <c r="EP24" s="289">
        <f t="shared" si="20"/>
        <v>0</v>
      </c>
      <c r="EQ24" s="289">
        <f t="shared" si="20"/>
        <v>0</v>
      </c>
      <c r="ER24" s="289">
        <f t="shared" si="20"/>
        <v>0</v>
      </c>
      <c r="ES24" s="289">
        <f t="shared" si="20"/>
        <v>0</v>
      </c>
      <c r="ET24" s="289">
        <f t="shared" si="20"/>
        <v>0</v>
      </c>
      <c r="EU24" s="289">
        <f t="shared" si="20"/>
        <v>0</v>
      </c>
      <c r="EV24" s="289">
        <f t="shared" si="20"/>
        <v>0</v>
      </c>
      <c r="EW24" s="289">
        <f t="shared" si="20"/>
        <v>0</v>
      </c>
      <c r="EX24" s="289">
        <f t="shared" si="20"/>
        <v>0</v>
      </c>
      <c r="EY24" s="289">
        <f t="shared" si="20"/>
        <v>0</v>
      </c>
      <c r="EZ24" s="289">
        <f t="shared" si="20"/>
        <v>0</v>
      </c>
      <c r="FA24" s="289">
        <f t="shared" si="20"/>
        <v>0</v>
      </c>
      <c r="FB24" s="289">
        <f t="shared" si="20"/>
        <v>0</v>
      </c>
      <c r="FC24" s="289">
        <f t="shared" si="20"/>
        <v>0</v>
      </c>
      <c r="FD24" s="289">
        <f t="shared" si="20"/>
        <v>0</v>
      </c>
      <c r="FE24" s="289">
        <f t="shared" si="20"/>
        <v>0</v>
      </c>
      <c r="FF24" s="289">
        <f t="shared" si="20"/>
        <v>0</v>
      </c>
      <c r="FG24" s="289">
        <f t="shared" si="20"/>
        <v>0</v>
      </c>
      <c r="FH24" s="289">
        <f t="shared" si="20"/>
        <v>0</v>
      </c>
      <c r="FI24" s="289">
        <f t="shared" si="20"/>
        <v>0</v>
      </c>
      <c r="FJ24" s="289">
        <f t="shared" si="20"/>
        <v>0</v>
      </c>
      <c r="FK24" s="289">
        <f t="shared" si="20"/>
        <v>0</v>
      </c>
      <c r="FL24" s="289">
        <f t="shared" si="20"/>
        <v>0</v>
      </c>
      <c r="FM24" s="289">
        <f t="shared" si="20"/>
        <v>0</v>
      </c>
      <c r="FN24" s="289">
        <f t="shared" si="20"/>
        <v>0</v>
      </c>
      <c r="FO24" s="289">
        <f t="shared" si="20"/>
        <v>0</v>
      </c>
      <c r="FP24" s="289">
        <f t="shared" si="20"/>
        <v>0</v>
      </c>
      <c r="FQ24" s="289">
        <f t="shared" si="20"/>
        <v>0</v>
      </c>
      <c r="FR24" s="289">
        <f t="shared" si="20"/>
        <v>0</v>
      </c>
      <c r="FS24" s="289">
        <f t="shared" si="20"/>
        <v>0</v>
      </c>
      <c r="FT24" s="289">
        <f t="shared" si="20"/>
        <v>0</v>
      </c>
      <c r="FU24" s="289">
        <f t="shared" si="20"/>
        <v>0</v>
      </c>
      <c r="FV24" s="289">
        <f t="shared" si="20"/>
        <v>0</v>
      </c>
      <c r="FW24" s="289">
        <f t="shared" si="20"/>
        <v>0</v>
      </c>
      <c r="FX24" s="289">
        <f t="shared" si="20"/>
        <v>0</v>
      </c>
      <c r="FY24" s="289">
        <f t="shared" si="20"/>
        <v>0</v>
      </c>
      <c r="FZ24" s="289">
        <f t="shared" si="20"/>
        <v>0</v>
      </c>
      <c r="GA24" s="289">
        <f t="shared" si="20"/>
        <v>0</v>
      </c>
      <c r="GB24" s="289">
        <f t="shared" si="20"/>
        <v>0</v>
      </c>
      <c r="GC24" s="289">
        <f t="shared" si="20"/>
        <v>0</v>
      </c>
      <c r="GD24" s="289">
        <f t="shared" si="20"/>
        <v>0</v>
      </c>
      <c r="GE24" s="289">
        <f t="shared" si="20"/>
        <v>0</v>
      </c>
      <c r="GF24" s="289">
        <f t="shared" si="20"/>
        <v>0</v>
      </c>
      <c r="GG24" s="289">
        <f t="shared" si="20"/>
        <v>0</v>
      </c>
      <c r="GH24" s="289">
        <f t="shared" si="20"/>
        <v>0</v>
      </c>
      <c r="GI24" s="289">
        <f t="shared" si="20"/>
        <v>0</v>
      </c>
      <c r="GJ24" s="289">
        <f t="shared" si="20"/>
        <v>0</v>
      </c>
    </row>
    <row r="25" spans="1:192" x14ac:dyDescent="0.25">
      <c r="A25" s="558"/>
      <c r="B25" s="558"/>
      <c r="C25" s="559"/>
      <c r="D25" s="560"/>
      <c r="E25" s="556"/>
      <c r="F25" s="556"/>
      <c r="G25" s="556"/>
      <c r="H25" s="556"/>
      <c r="I25" s="557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  <c r="U25" s="556"/>
      <c r="V25" s="556"/>
      <c r="W25" s="556"/>
      <c r="X25" s="556"/>
      <c r="Y25" s="556"/>
      <c r="Z25" s="556"/>
      <c r="AA25" s="556"/>
      <c r="AB25" s="556"/>
      <c r="AC25" s="556"/>
      <c r="AD25" s="556"/>
      <c r="AE25" s="556"/>
      <c r="AF25" s="556"/>
      <c r="AG25" s="556"/>
      <c r="AH25" s="556"/>
      <c r="AI25" s="556"/>
      <c r="AJ25" s="556"/>
      <c r="AK25" s="556"/>
      <c r="AL25" s="556"/>
      <c r="AM25" s="556"/>
      <c r="AN25" s="556"/>
      <c r="AO25" s="556"/>
      <c r="AP25" s="556"/>
      <c r="AQ25" s="556"/>
      <c r="AR25" s="556"/>
      <c r="AS25" s="556"/>
      <c r="AT25" s="556"/>
      <c r="AU25" s="556"/>
      <c r="AV25" s="556"/>
      <c r="AW25" s="556"/>
      <c r="AX25" s="556"/>
      <c r="AY25" s="556"/>
      <c r="AZ25" s="556"/>
      <c r="BA25" s="556"/>
      <c r="BB25" s="556"/>
      <c r="BC25" s="556"/>
      <c r="BD25" s="556"/>
      <c r="BE25" s="556"/>
      <c r="BF25" s="556"/>
      <c r="BG25" s="556"/>
      <c r="BH25" s="556"/>
      <c r="BI25" s="556"/>
      <c r="BJ25" s="556"/>
      <c r="BK25" s="556"/>
      <c r="BL25" s="556"/>
      <c r="BM25" s="556"/>
      <c r="BN25" s="556"/>
      <c r="BO25" s="556"/>
      <c r="BP25" s="556"/>
      <c r="BQ25" s="556"/>
      <c r="BR25" s="556"/>
      <c r="BS25" s="556"/>
      <c r="BT25" s="556"/>
      <c r="BU25" s="556"/>
      <c r="BV25" s="556"/>
      <c r="BW25" s="556"/>
      <c r="BX25" s="556"/>
      <c r="BY25" s="556"/>
      <c r="BZ25" s="556"/>
      <c r="CA25" s="556"/>
      <c r="CB25" s="556"/>
      <c r="CC25" s="556"/>
      <c r="CD25" s="556"/>
      <c r="CE25" s="556"/>
      <c r="CF25" s="556"/>
      <c r="CG25" s="556"/>
      <c r="CH25" s="556"/>
      <c r="CI25" s="556"/>
      <c r="CJ25" s="556"/>
      <c r="CK25" s="556"/>
      <c r="CL25" s="556"/>
      <c r="CM25" s="556"/>
      <c r="CN25" s="556"/>
      <c r="CO25" s="556"/>
      <c r="CP25" s="556"/>
      <c r="CQ25" s="556"/>
      <c r="CR25" s="556"/>
      <c r="CS25" s="556"/>
      <c r="CT25" s="556"/>
      <c r="CU25" s="556"/>
      <c r="CV25" s="556"/>
      <c r="CW25" s="556"/>
      <c r="CX25" s="556"/>
      <c r="CY25" s="556"/>
      <c r="CZ25" s="556"/>
      <c r="DA25" s="556"/>
      <c r="DB25" s="556"/>
      <c r="DC25" s="556"/>
      <c r="DD25" s="556"/>
      <c r="DE25" s="556"/>
      <c r="DF25" s="556"/>
      <c r="DG25" s="556"/>
      <c r="DH25" s="556"/>
      <c r="DI25" s="556"/>
      <c r="DJ25" s="556"/>
      <c r="DK25" s="556"/>
      <c r="DL25" s="556"/>
      <c r="DM25" s="556"/>
      <c r="DN25" s="556"/>
      <c r="DO25" s="556"/>
      <c r="DP25" s="556"/>
      <c r="DQ25" s="556"/>
      <c r="DR25" s="556"/>
      <c r="DS25" s="556"/>
      <c r="DT25" s="556"/>
      <c r="DU25" s="556"/>
      <c r="DV25" s="556"/>
      <c r="DW25" s="556"/>
      <c r="DX25" s="556"/>
      <c r="DY25" s="556"/>
      <c r="DZ25" s="556"/>
      <c r="EA25" s="556"/>
      <c r="EB25" s="556"/>
      <c r="EC25" s="556"/>
      <c r="ED25" s="556"/>
      <c r="EE25" s="556"/>
      <c r="EF25" s="556"/>
      <c r="EG25" s="556"/>
      <c r="EH25" s="556"/>
      <c r="EI25" s="556"/>
      <c r="EJ25" s="556"/>
      <c r="EK25" s="556"/>
      <c r="EL25" s="556"/>
      <c r="EM25" s="556"/>
      <c r="EN25" s="556"/>
      <c r="EO25" s="556"/>
      <c r="EP25" s="556"/>
      <c r="EQ25" s="556"/>
      <c r="ER25" s="556"/>
      <c r="ES25" s="556"/>
      <c r="ET25" s="556"/>
      <c r="EU25" s="556"/>
      <c r="EV25" s="556"/>
      <c r="EW25" s="556"/>
      <c r="EX25" s="556"/>
      <c r="EY25" s="556"/>
      <c r="EZ25" s="556"/>
      <c r="FA25" s="556"/>
      <c r="FB25" s="556"/>
      <c r="FC25" s="556"/>
      <c r="FD25" s="556"/>
      <c r="FE25" s="556"/>
      <c r="FF25" s="556"/>
      <c r="FG25" s="556"/>
      <c r="FH25" s="556"/>
      <c r="FI25" s="556"/>
      <c r="FJ25" s="556"/>
      <c r="FK25" s="556"/>
      <c r="FL25" s="556"/>
      <c r="FM25" s="556"/>
      <c r="FN25" s="556"/>
      <c r="FO25" s="556"/>
      <c r="FP25" s="556"/>
      <c r="FQ25" s="556"/>
      <c r="FR25" s="556"/>
      <c r="FS25" s="556"/>
      <c r="FT25" s="556"/>
      <c r="FU25" s="556"/>
      <c r="FV25" s="556"/>
      <c r="FW25" s="556"/>
      <c r="FX25" s="556"/>
      <c r="FY25" s="556"/>
      <c r="FZ25" s="556"/>
      <c r="GA25" s="556"/>
      <c r="GB25" s="556"/>
      <c r="GC25" s="556"/>
      <c r="GD25" s="556"/>
      <c r="GE25" s="556"/>
      <c r="GF25" s="556"/>
      <c r="GG25" s="556"/>
      <c r="GH25" s="556"/>
      <c r="GI25" s="556"/>
      <c r="GJ25" s="556"/>
    </row>
    <row r="26" spans="1:192" x14ac:dyDescent="0.25">
      <c r="A26" s="553"/>
      <c r="B26" s="553"/>
      <c r="C26" s="554"/>
      <c r="D26" s="555"/>
      <c r="E26" s="556"/>
      <c r="F26" s="556"/>
      <c r="G26" s="556"/>
      <c r="H26" s="556"/>
      <c r="I26" s="557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  <c r="U26" s="556"/>
      <c r="V26" s="556"/>
      <c r="W26" s="556"/>
      <c r="X26" s="556"/>
      <c r="Y26" s="556"/>
      <c r="Z26" s="556"/>
      <c r="AA26" s="556"/>
      <c r="AB26" s="556"/>
      <c r="AC26" s="556"/>
      <c r="AD26" s="556"/>
      <c r="AE26" s="556"/>
      <c r="AF26" s="556"/>
      <c r="AG26" s="556"/>
      <c r="AH26" s="556"/>
      <c r="AI26" s="556"/>
      <c r="AJ26" s="556"/>
      <c r="AK26" s="556"/>
      <c r="AL26" s="556"/>
      <c r="AM26" s="556"/>
      <c r="AN26" s="556"/>
      <c r="AO26" s="556"/>
      <c r="AP26" s="556"/>
      <c r="AQ26" s="556"/>
      <c r="AR26" s="556"/>
      <c r="AS26" s="556"/>
      <c r="AT26" s="556"/>
      <c r="AU26" s="556"/>
      <c r="AV26" s="556"/>
      <c r="AW26" s="556"/>
      <c r="AX26" s="556"/>
      <c r="AY26" s="556"/>
      <c r="AZ26" s="556"/>
      <c r="BA26" s="556"/>
      <c r="BB26" s="556"/>
      <c r="BC26" s="556"/>
      <c r="BD26" s="556"/>
      <c r="BE26" s="556"/>
      <c r="BF26" s="556"/>
      <c r="BG26" s="556"/>
      <c r="BH26" s="556"/>
      <c r="BI26" s="556"/>
      <c r="BJ26" s="556"/>
      <c r="BK26" s="556"/>
      <c r="BL26" s="556"/>
      <c r="BM26" s="556"/>
      <c r="BN26" s="556"/>
      <c r="BO26" s="556"/>
      <c r="BP26" s="556"/>
      <c r="BQ26" s="556"/>
      <c r="BR26" s="556"/>
      <c r="BS26" s="556"/>
      <c r="BT26" s="556"/>
      <c r="BU26" s="556"/>
      <c r="BV26" s="556"/>
      <c r="BW26" s="556"/>
      <c r="BX26" s="556"/>
      <c r="BY26" s="556"/>
      <c r="BZ26" s="556"/>
      <c r="CA26" s="556"/>
      <c r="CB26" s="556"/>
      <c r="CC26" s="556"/>
      <c r="CD26" s="556"/>
      <c r="CE26" s="556"/>
      <c r="CF26" s="556"/>
      <c r="CG26" s="556"/>
      <c r="CH26" s="556"/>
      <c r="CI26" s="556"/>
      <c r="CJ26" s="556"/>
      <c r="CK26" s="556"/>
      <c r="CL26" s="556"/>
      <c r="CM26" s="556"/>
      <c r="CN26" s="556"/>
      <c r="CO26" s="556"/>
      <c r="CP26" s="556"/>
      <c r="CQ26" s="556"/>
      <c r="CR26" s="556"/>
      <c r="CS26" s="556"/>
      <c r="CT26" s="556"/>
      <c r="CU26" s="556"/>
      <c r="CV26" s="556"/>
      <c r="CW26" s="556"/>
      <c r="CX26" s="556"/>
      <c r="CY26" s="556"/>
      <c r="CZ26" s="556"/>
      <c r="DA26" s="556"/>
      <c r="DB26" s="556"/>
      <c r="DC26" s="556"/>
      <c r="DD26" s="556"/>
      <c r="DE26" s="556"/>
      <c r="DF26" s="556"/>
      <c r="DG26" s="556"/>
      <c r="DH26" s="556"/>
      <c r="DI26" s="556"/>
      <c r="DJ26" s="556"/>
      <c r="DK26" s="556"/>
      <c r="DL26" s="556"/>
      <c r="DM26" s="556"/>
      <c r="DN26" s="556"/>
      <c r="DO26" s="556"/>
      <c r="DP26" s="556"/>
      <c r="DQ26" s="556"/>
      <c r="DR26" s="556"/>
      <c r="DS26" s="556"/>
      <c r="DT26" s="556"/>
      <c r="DU26" s="556"/>
      <c r="DV26" s="556"/>
      <c r="DW26" s="556"/>
      <c r="DX26" s="556"/>
      <c r="DY26" s="556"/>
      <c r="DZ26" s="556"/>
      <c r="EA26" s="556"/>
      <c r="EB26" s="556"/>
      <c r="EC26" s="556"/>
      <c r="ED26" s="556"/>
      <c r="EE26" s="556"/>
      <c r="EF26" s="556"/>
      <c r="EG26" s="556"/>
      <c r="EH26" s="556"/>
      <c r="EI26" s="556"/>
      <c r="EJ26" s="556"/>
      <c r="EK26" s="556"/>
      <c r="EL26" s="556"/>
      <c r="EM26" s="556"/>
      <c r="EN26" s="556"/>
      <c r="EO26" s="556"/>
      <c r="EP26" s="556"/>
      <c r="EQ26" s="556"/>
      <c r="ER26" s="556"/>
      <c r="ES26" s="556"/>
      <c r="ET26" s="556"/>
      <c r="EU26" s="556"/>
      <c r="EV26" s="556"/>
      <c r="EW26" s="556"/>
      <c r="EX26" s="556"/>
      <c r="EY26" s="556"/>
      <c r="EZ26" s="556"/>
      <c r="FA26" s="556"/>
      <c r="FB26" s="556"/>
      <c r="FC26" s="556"/>
      <c r="FD26" s="556"/>
      <c r="FE26" s="556"/>
      <c r="FF26" s="556"/>
      <c r="FG26" s="556"/>
      <c r="FH26" s="556"/>
      <c r="FI26" s="556"/>
      <c r="FJ26" s="556"/>
      <c r="FK26" s="556"/>
      <c r="FL26" s="556"/>
      <c r="FM26" s="556"/>
      <c r="FN26" s="556"/>
      <c r="FO26" s="556"/>
      <c r="FP26" s="556"/>
      <c r="FQ26" s="556"/>
      <c r="FR26" s="556"/>
      <c r="FS26" s="556"/>
      <c r="FT26" s="556"/>
      <c r="FU26" s="556"/>
      <c r="FV26" s="556"/>
      <c r="FW26" s="556"/>
      <c r="FX26" s="556"/>
      <c r="FY26" s="556"/>
      <c r="FZ26" s="556"/>
      <c r="GA26" s="556"/>
      <c r="GB26" s="556"/>
      <c r="GC26" s="556"/>
      <c r="GD26" s="556"/>
      <c r="GE26" s="556"/>
      <c r="GF26" s="556"/>
      <c r="GG26" s="556"/>
      <c r="GH26" s="556"/>
      <c r="GI26" s="556"/>
      <c r="GJ26" s="556"/>
    </row>
    <row r="27" spans="1:192" x14ac:dyDescent="0.25">
      <c r="A27" s="553"/>
      <c r="B27" s="553"/>
      <c r="C27" s="554"/>
      <c r="D27" s="555"/>
      <c r="E27" s="324" t="s">
        <v>695</v>
      </c>
      <c r="F27" s="748">
        <f xml:space="preserve"> [1]InpC!F$18</f>
        <v>44286</v>
      </c>
      <c r="G27" s="556"/>
      <c r="H27" s="556"/>
      <c r="I27" s="557"/>
      <c r="J27" s="556">
        <f>IF(AND(J$2&lt;$F$22,$F$22&lt;K$2),1,0)</f>
        <v>0</v>
      </c>
      <c r="K27" s="556">
        <f t="shared" ref="K27:BV27" si="21">IF(AND(K$2&lt;$F$22,$F$22&lt;L$2),1,0)</f>
        <v>0</v>
      </c>
      <c r="L27" s="556">
        <f t="shared" si="21"/>
        <v>0</v>
      </c>
      <c r="M27" s="556">
        <f t="shared" si="21"/>
        <v>0</v>
      </c>
      <c r="N27" s="556">
        <f t="shared" si="21"/>
        <v>0</v>
      </c>
      <c r="O27" s="556">
        <f t="shared" si="21"/>
        <v>0</v>
      </c>
      <c r="P27" s="556">
        <f t="shared" si="21"/>
        <v>0</v>
      </c>
      <c r="Q27" s="556">
        <f t="shared" si="21"/>
        <v>0</v>
      </c>
      <c r="R27" s="556">
        <f t="shared" si="21"/>
        <v>0</v>
      </c>
      <c r="S27" s="556">
        <f t="shared" si="21"/>
        <v>0</v>
      </c>
      <c r="T27" s="556">
        <f t="shared" si="21"/>
        <v>0</v>
      </c>
      <c r="U27" s="556">
        <f t="shared" si="21"/>
        <v>0</v>
      </c>
      <c r="V27" s="556">
        <f t="shared" si="21"/>
        <v>0</v>
      </c>
      <c r="W27" s="556">
        <f t="shared" si="21"/>
        <v>0</v>
      </c>
      <c r="X27" s="556">
        <f t="shared" si="21"/>
        <v>0</v>
      </c>
      <c r="Y27" s="556">
        <f t="shared" si="21"/>
        <v>0</v>
      </c>
      <c r="Z27" s="556">
        <f t="shared" si="21"/>
        <v>0</v>
      </c>
      <c r="AA27" s="556">
        <f t="shared" si="21"/>
        <v>0</v>
      </c>
      <c r="AB27" s="556">
        <f t="shared" si="21"/>
        <v>0</v>
      </c>
      <c r="AC27" s="556">
        <f t="shared" si="21"/>
        <v>0</v>
      </c>
      <c r="AD27" s="556">
        <f t="shared" si="21"/>
        <v>0</v>
      </c>
      <c r="AE27" s="556">
        <f t="shared" si="21"/>
        <v>0</v>
      </c>
      <c r="AF27" s="556">
        <f t="shared" si="21"/>
        <v>0</v>
      </c>
      <c r="AG27" s="556">
        <f t="shared" si="21"/>
        <v>0</v>
      </c>
      <c r="AH27" s="556">
        <f t="shared" si="21"/>
        <v>0</v>
      </c>
      <c r="AI27" s="556">
        <f t="shared" si="21"/>
        <v>0</v>
      </c>
      <c r="AJ27" s="556">
        <f t="shared" si="21"/>
        <v>0</v>
      </c>
      <c r="AK27" s="556">
        <f t="shared" si="21"/>
        <v>0</v>
      </c>
      <c r="AL27" s="556">
        <f t="shared" si="21"/>
        <v>0</v>
      </c>
      <c r="AM27" s="556">
        <f t="shared" si="21"/>
        <v>0</v>
      </c>
      <c r="AN27" s="556">
        <f t="shared" si="21"/>
        <v>0</v>
      </c>
      <c r="AO27" s="556">
        <f t="shared" si="21"/>
        <v>0</v>
      </c>
      <c r="AP27" s="556">
        <f t="shared" si="21"/>
        <v>0</v>
      </c>
      <c r="AQ27" s="556">
        <f t="shared" si="21"/>
        <v>0</v>
      </c>
      <c r="AR27" s="556">
        <f t="shared" si="21"/>
        <v>0</v>
      </c>
      <c r="AS27" s="556">
        <f t="shared" si="21"/>
        <v>0</v>
      </c>
      <c r="AT27" s="556">
        <f t="shared" si="21"/>
        <v>0</v>
      </c>
      <c r="AU27" s="556">
        <f t="shared" si="21"/>
        <v>0</v>
      </c>
      <c r="AV27" s="556">
        <f t="shared" si="21"/>
        <v>0</v>
      </c>
      <c r="AW27" s="556">
        <f t="shared" si="21"/>
        <v>0</v>
      </c>
      <c r="AX27" s="556">
        <f t="shared" si="21"/>
        <v>0</v>
      </c>
      <c r="AY27" s="556">
        <f t="shared" si="21"/>
        <v>0</v>
      </c>
      <c r="AZ27" s="556">
        <f t="shared" si="21"/>
        <v>0</v>
      </c>
      <c r="BA27" s="556">
        <f t="shared" si="21"/>
        <v>0</v>
      </c>
      <c r="BB27" s="556">
        <f t="shared" si="21"/>
        <v>0</v>
      </c>
      <c r="BC27" s="556">
        <f t="shared" si="21"/>
        <v>0</v>
      </c>
      <c r="BD27" s="556">
        <f t="shared" si="21"/>
        <v>0</v>
      </c>
      <c r="BE27" s="556">
        <f t="shared" si="21"/>
        <v>0</v>
      </c>
      <c r="BF27" s="556">
        <f t="shared" si="21"/>
        <v>0</v>
      </c>
      <c r="BG27" s="556">
        <f t="shared" si="21"/>
        <v>0</v>
      </c>
      <c r="BH27" s="556">
        <f t="shared" si="21"/>
        <v>0</v>
      </c>
      <c r="BI27" s="556">
        <f t="shared" si="21"/>
        <v>0</v>
      </c>
      <c r="BJ27" s="556">
        <f t="shared" si="21"/>
        <v>0</v>
      </c>
      <c r="BK27" s="556">
        <f t="shared" si="21"/>
        <v>0</v>
      </c>
      <c r="BL27" s="556">
        <f t="shared" si="21"/>
        <v>0</v>
      </c>
      <c r="BM27" s="556">
        <f t="shared" si="21"/>
        <v>0</v>
      </c>
      <c r="BN27" s="556">
        <f t="shared" si="21"/>
        <v>0</v>
      </c>
      <c r="BO27" s="556">
        <f t="shared" si="21"/>
        <v>0</v>
      </c>
      <c r="BP27" s="556">
        <f t="shared" si="21"/>
        <v>0</v>
      </c>
      <c r="BQ27" s="556">
        <f t="shared" si="21"/>
        <v>0</v>
      </c>
      <c r="BR27" s="556">
        <f t="shared" si="21"/>
        <v>0</v>
      </c>
      <c r="BS27" s="556">
        <f t="shared" si="21"/>
        <v>0</v>
      </c>
      <c r="BT27" s="556">
        <f t="shared" si="21"/>
        <v>0</v>
      </c>
      <c r="BU27" s="556">
        <f t="shared" si="21"/>
        <v>0</v>
      </c>
      <c r="BV27" s="556">
        <f t="shared" si="21"/>
        <v>0</v>
      </c>
      <c r="BW27" s="556">
        <f t="shared" ref="BW27:EH27" si="22">IF(AND(BW$2&lt;$F$22,$F$22&lt;BX$2),1,0)</f>
        <v>0</v>
      </c>
      <c r="BX27" s="556">
        <f t="shared" si="22"/>
        <v>0</v>
      </c>
      <c r="BY27" s="556">
        <f t="shared" si="22"/>
        <v>0</v>
      </c>
      <c r="BZ27" s="556">
        <f t="shared" si="22"/>
        <v>0</v>
      </c>
      <c r="CA27" s="556">
        <f t="shared" si="22"/>
        <v>0</v>
      </c>
      <c r="CB27" s="556">
        <f t="shared" si="22"/>
        <v>0</v>
      </c>
      <c r="CC27" s="556">
        <f t="shared" si="22"/>
        <v>0</v>
      </c>
      <c r="CD27" s="556">
        <f t="shared" si="22"/>
        <v>0</v>
      </c>
      <c r="CE27" s="556">
        <f t="shared" si="22"/>
        <v>0</v>
      </c>
      <c r="CF27" s="556">
        <f t="shared" si="22"/>
        <v>0</v>
      </c>
      <c r="CG27" s="556">
        <f t="shared" si="22"/>
        <v>0</v>
      </c>
      <c r="CH27" s="556">
        <f t="shared" si="22"/>
        <v>0</v>
      </c>
      <c r="CI27" s="556">
        <f t="shared" si="22"/>
        <v>0</v>
      </c>
      <c r="CJ27" s="556">
        <f t="shared" si="22"/>
        <v>0</v>
      </c>
      <c r="CK27" s="556">
        <f t="shared" si="22"/>
        <v>0</v>
      </c>
      <c r="CL27" s="556">
        <f t="shared" si="22"/>
        <v>0</v>
      </c>
      <c r="CM27" s="556">
        <f t="shared" si="22"/>
        <v>0</v>
      </c>
      <c r="CN27" s="556">
        <f t="shared" si="22"/>
        <v>0</v>
      </c>
      <c r="CO27" s="556">
        <f t="shared" si="22"/>
        <v>0</v>
      </c>
      <c r="CP27" s="556">
        <f t="shared" si="22"/>
        <v>0</v>
      </c>
      <c r="CQ27" s="556">
        <f t="shared" si="22"/>
        <v>0</v>
      </c>
      <c r="CR27" s="556">
        <f t="shared" si="22"/>
        <v>0</v>
      </c>
      <c r="CS27" s="556">
        <f t="shared" si="22"/>
        <v>0</v>
      </c>
      <c r="CT27" s="556">
        <f t="shared" si="22"/>
        <v>0</v>
      </c>
      <c r="CU27" s="556">
        <f t="shared" si="22"/>
        <v>0</v>
      </c>
      <c r="CV27" s="556">
        <f t="shared" si="22"/>
        <v>0</v>
      </c>
      <c r="CW27" s="556">
        <f t="shared" si="22"/>
        <v>0</v>
      </c>
      <c r="CX27" s="556">
        <f t="shared" si="22"/>
        <v>0</v>
      </c>
      <c r="CY27" s="556">
        <f t="shared" si="22"/>
        <v>0</v>
      </c>
      <c r="CZ27" s="556">
        <f t="shared" si="22"/>
        <v>0</v>
      </c>
      <c r="DA27" s="556">
        <f t="shared" si="22"/>
        <v>0</v>
      </c>
      <c r="DB27" s="556">
        <f t="shared" si="22"/>
        <v>0</v>
      </c>
      <c r="DC27" s="556">
        <f t="shared" si="22"/>
        <v>0</v>
      </c>
      <c r="DD27" s="556">
        <f t="shared" si="22"/>
        <v>0</v>
      </c>
      <c r="DE27" s="556">
        <f t="shared" si="22"/>
        <v>0</v>
      </c>
      <c r="DF27" s="556">
        <f t="shared" si="22"/>
        <v>0</v>
      </c>
      <c r="DG27" s="556">
        <f t="shared" si="22"/>
        <v>0</v>
      </c>
      <c r="DH27" s="556">
        <f t="shared" si="22"/>
        <v>0</v>
      </c>
      <c r="DI27" s="556">
        <f t="shared" si="22"/>
        <v>0</v>
      </c>
      <c r="DJ27" s="556">
        <f t="shared" si="22"/>
        <v>0</v>
      </c>
      <c r="DK27" s="556">
        <f t="shared" si="22"/>
        <v>0</v>
      </c>
      <c r="DL27" s="556">
        <f t="shared" si="22"/>
        <v>0</v>
      </c>
      <c r="DM27" s="556">
        <f t="shared" si="22"/>
        <v>0</v>
      </c>
      <c r="DN27" s="556">
        <f t="shared" si="22"/>
        <v>0</v>
      </c>
      <c r="DO27" s="556">
        <f t="shared" si="22"/>
        <v>0</v>
      </c>
      <c r="DP27" s="556">
        <f t="shared" si="22"/>
        <v>0</v>
      </c>
      <c r="DQ27" s="556">
        <f t="shared" si="22"/>
        <v>0</v>
      </c>
      <c r="DR27" s="556">
        <f t="shared" si="22"/>
        <v>0</v>
      </c>
      <c r="DS27" s="556">
        <f t="shared" si="22"/>
        <v>0</v>
      </c>
      <c r="DT27" s="556">
        <f t="shared" si="22"/>
        <v>0</v>
      </c>
      <c r="DU27" s="556">
        <f t="shared" si="22"/>
        <v>0</v>
      </c>
      <c r="DV27" s="556">
        <f t="shared" si="22"/>
        <v>0</v>
      </c>
      <c r="DW27" s="556">
        <f t="shared" si="22"/>
        <v>0</v>
      </c>
      <c r="DX27" s="556">
        <f t="shared" si="22"/>
        <v>0</v>
      </c>
      <c r="DY27" s="556">
        <f t="shared" si="22"/>
        <v>0</v>
      </c>
      <c r="DZ27" s="556">
        <f t="shared" si="22"/>
        <v>0</v>
      </c>
      <c r="EA27" s="556">
        <f t="shared" si="22"/>
        <v>0</v>
      </c>
      <c r="EB27" s="556">
        <f t="shared" si="22"/>
        <v>0</v>
      </c>
      <c r="EC27" s="556">
        <f t="shared" si="22"/>
        <v>0</v>
      </c>
      <c r="ED27" s="556">
        <f t="shared" si="22"/>
        <v>0</v>
      </c>
      <c r="EE27" s="556">
        <f t="shared" si="22"/>
        <v>0</v>
      </c>
      <c r="EF27" s="556">
        <f t="shared" si="22"/>
        <v>0</v>
      </c>
      <c r="EG27" s="556">
        <f t="shared" si="22"/>
        <v>0</v>
      </c>
      <c r="EH27" s="556">
        <f t="shared" si="22"/>
        <v>0</v>
      </c>
      <c r="EI27" s="556">
        <f t="shared" ref="EI27:GJ27" si="23">IF(AND(EI$2&lt;$F$22,$F$22&lt;EJ$2),1,0)</f>
        <v>0</v>
      </c>
      <c r="EJ27" s="556">
        <f t="shared" si="23"/>
        <v>0</v>
      </c>
      <c r="EK27" s="556">
        <f t="shared" si="23"/>
        <v>0</v>
      </c>
      <c r="EL27" s="556">
        <f t="shared" si="23"/>
        <v>0</v>
      </c>
      <c r="EM27" s="556">
        <f t="shared" si="23"/>
        <v>0</v>
      </c>
      <c r="EN27" s="556">
        <f t="shared" si="23"/>
        <v>0</v>
      </c>
      <c r="EO27" s="556">
        <f t="shared" si="23"/>
        <v>0</v>
      </c>
      <c r="EP27" s="556">
        <f t="shared" si="23"/>
        <v>0</v>
      </c>
      <c r="EQ27" s="556">
        <f t="shared" si="23"/>
        <v>0</v>
      </c>
      <c r="ER27" s="556">
        <f t="shared" si="23"/>
        <v>0</v>
      </c>
      <c r="ES27" s="556">
        <f t="shared" si="23"/>
        <v>0</v>
      </c>
      <c r="ET27" s="556">
        <f t="shared" si="23"/>
        <v>0</v>
      </c>
      <c r="EU27" s="556">
        <f t="shared" si="23"/>
        <v>0</v>
      </c>
      <c r="EV27" s="556">
        <f t="shared" si="23"/>
        <v>0</v>
      </c>
      <c r="EW27" s="556">
        <f t="shared" si="23"/>
        <v>0</v>
      </c>
      <c r="EX27" s="556">
        <f t="shared" si="23"/>
        <v>0</v>
      </c>
      <c r="EY27" s="556">
        <f t="shared" si="23"/>
        <v>0</v>
      </c>
      <c r="EZ27" s="556">
        <f t="shared" si="23"/>
        <v>0</v>
      </c>
      <c r="FA27" s="556">
        <f t="shared" si="23"/>
        <v>0</v>
      </c>
      <c r="FB27" s="556">
        <f t="shared" si="23"/>
        <v>0</v>
      </c>
      <c r="FC27" s="556">
        <f t="shared" si="23"/>
        <v>0</v>
      </c>
      <c r="FD27" s="556">
        <f t="shared" si="23"/>
        <v>0</v>
      </c>
      <c r="FE27" s="556">
        <f t="shared" si="23"/>
        <v>0</v>
      </c>
      <c r="FF27" s="556">
        <f t="shared" si="23"/>
        <v>0</v>
      </c>
      <c r="FG27" s="556">
        <f t="shared" si="23"/>
        <v>0</v>
      </c>
      <c r="FH27" s="556">
        <f t="shared" si="23"/>
        <v>0</v>
      </c>
      <c r="FI27" s="556">
        <f t="shared" si="23"/>
        <v>0</v>
      </c>
      <c r="FJ27" s="556">
        <f t="shared" si="23"/>
        <v>0</v>
      </c>
      <c r="FK27" s="556">
        <f t="shared" si="23"/>
        <v>0</v>
      </c>
      <c r="FL27" s="556">
        <f t="shared" si="23"/>
        <v>0</v>
      </c>
      <c r="FM27" s="556">
        <f t="shared" si="23"/>
        <v>0</v>
      </c>
      <c r="FN27" s="556">
        <f t="shared" si="23"/>
        <v>0</v>
      </c>
      <c r="FO27" s="556">
        <f t="shared" si="23"/>
        <v>0</v>
      </c>
      <c r="FP27" s="556">
        <f t="shared" si="23"/>
        <v>0</v>
      </c>
      <c r="FQ27" s="556">
        <f t="shared" si="23"/>
        <v>0</v>
      </c>
      <c r="FR27" s="556">
        <f t="shared" si="23"/>
        <v>0</v>
      </c>
      <c r="FS27" s="556">
        <f t="shared" si="23"/>
        <v>0</v>
      </c>
      <c r="FT27" s="556">
        <f t="shared" si="23"/>
        <v>0</v>
      </c>
      <c r="FU27" s="556">
        <f t="shared" si="23"/>
        <v>0</v>
      </c>
      <c r="FV27" s="556">
        <f t="shared" si="23"/>
        <v>0</v>
      </c>
      <c r="FW27" s="556">
        <f t="shared" si="23"/>
        <v>0</v>
      </c>
      <c r="FX27" s="556">
        <f t="shared" si="23"/>
        <v>0</v>
      </c>
      <c r="FY27" s="556">
        <f t="shared" si="23"/>
        <v>0</v>
      </c>
      <c r="FZ27" s="556">
        <f t="shared" si="23"/>
        <v>0</v>
      </c>
      <c r="GA27" s="556">
        <f t="shared" si="23"/>
        <v>0</v>
      </c>
      <c r="GB27" s="556">
        <f t="shared" si="23"/>
        <v>0</v>
      </c>
      <c r="GC27" s="556">
        <f t="shared" si="23"/>
        <v>0</v>
      </c>
      <c r="GD27" s="556">
        <f t="shared" si="23"/>
        <v>0</v>
      </c>
      <c r="GE27" s="556">
        <f t="shared" si="23"/>
        <v>0</v>
      </c>
      <c r="GF27" s="556">
        <f t="shared" si="23"/>
        <v>0</v>
      </c>
      <c r="GG27" s="556">
        <f t="shared" si="23"/>
        <v>0</v>
      </c>
      <c r="GH27" s="556">
        <f t="shared" si="23"/>
        <v>0</v>
      </c>
      <c r="GI27" s="556">
        <f t="shared" si="23"/>
        <v>0</v>
      </c>
      <c r="GJ27" s="556">
        <f t="shared" si="23"/>
        <v>0</v>
      </c>
    </row>
    <row r="28" spans="1:192" x14ac:dyDescent="0.25">
      <c r="A28" s="553"/>
      <c r="B28" s="553"/>
      <c r="C28" s="554"/>
      <c r="D28" s="555"/>
      <c r="E28" s="324" t="s">
        <v>696</v>
      </c>
      <c r="F28" s="556">
        <f>12</f>
        <v>12</v>
      </c>
      <c r="G28" s="556" t="s">
        <v>10</v>
      </c>
      <c r="H28" s="556"/>
      <c r="I28" s="557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  <c r="U28" s="556"/>
      <c r="V28" s="556"/>
      <c r="W28" s="556"/>
      <c r="X28" s="556"/>
      <c r="Y28" s="556"/>
      <c r="Z28" s="556"/>
      <c r="AA28" s="556"/>
      <c r="AB28" s="556"/>
      <c r="AC28" s="556"/>
      <c r="AD28" s="556"/>
      <c r="AE28" s="556"/>
      <c r="AF28" s="556"/>
      <c r="AG28" s="556"/>
      <c r="AH28" s="556"/>
      <c r="AI28" s="556"/>
      <c r="AJ28" s="556"/>
      <c r="AK28" s="556"/>
      <c r="AL28" s="556"/>
      <c r="AM28" s="556"/>
      <c r="AN28" s="556"/>
      <c r="AO28" s="556"/>
      <c r="AP28" s="556"/>
      <c r="AQ28" s="556"/>
      <c r="AR28" s="556"/>
      <c r="AS28" s="556"/>
      <c r="AT28" s="556"/>
      <c r="AU28" s="556"/>
      <c r="AV28" s="556"/>
      <c r="AW28" s="556"/>
      <c r="AX28" s="556"/>
      <c r="AY28" s="556"/>
      <c r="AZ28" s="556"/>
      <c r="BA28" s="556"/>
      <c r="BB28" s="556"/>
      <c r="BC28" s="556"/>
      <c r="BD28" s="556"/>
      <c r="BE28" s="556"/>
      <c r="BF28" s="556"/>
      <c r="BG28" s="556"/>
      <c r="BH28" s="556"/>
      <c r="BI28" s="556"/>
      <c r="BJ28" s="556"/>
      <c r="BK28" s="556"/>
      <c r="BL28" s="556"/>
      <c r="BM28" s="556"/>
      <c r="BN28" s="556"/>
      <c r="BO28" s="556"/>
      <c r="BP28" s="556"/>
      <c r="BQ28" s="556"/>
      <c r="BR28" s="556"/>
      <c r="BS28" s="556"/>
      <c r="BT28" s="556"/>
      <c r="BU28" s="556"/>
      <c r="BV28" s="556"/>
      <c r="BW28" s="556"/>
      <c r="BX28" s="556"/>
      <c r="BY28" s="556"/>
      <c r="BZ28" s="556"/>
      <c r="CA28" s="556"/>
      <c r="CB28" s="556"/>
      <c r="CC28" s="556"/>
      <c r="CD28" s="556"/>
      <c r="CE28" s="556"/>
      <c r="CF28" s="556"/>
      <c r="CG28" s="556"/>
      <c r="CH28" s="556"/>
      <c r="CI28" s="556"/>
      <c r="CJ28" s="556"/>
      <c r="CK28" s="556"/>
      <c r="CL28" s="556"/>
      <c r="CM28" s="556"/>
      <c r="CN28" s="556"/>
      <c r="CO28" s="556"/>
      <c r="CP28" s="556"/>
      <c r="CQ28" s="556"/>
      <c r="CR28" s="556"/>
      <c r="CS28" s="556"/>
      <c r="CT28" s="556"/>
      <c r="CU28" s="556"/>
      <c r="CV28" s="556"/>
      <c r="CW28" s="556"/>
      <c r="CX28" s="556"/>
      <c r="CY28" s="556"/>
      <c r="CZ28" s="556"/>
      <c r="DA28" s="556"/>
      <c r="DB28" s="556"/>
      <c r="DC28" s="556"/>
      <c r="DD28" s="556"/>
      <c r="DE28" s="556"/>
      <c r="DF28" s="556"/>
      <c r="DG28" s="556"/>
      <c r="DH28" s="556"/>
      <c r="DI28" s="556"/>
      <c r="DJ28" s="556"/>
      <c r="DK28" s="556"/>
      <c r="DL28" s="556"/>
      <c r="DM28" s="556"/>
      <c r="DN28" s="556"/>
      <c r="DO28" s="556"/>
      <c r="DP28" s="556"/>
      <c r="DQ28" s="556"/>
      <c r="DR28" s="556"/>
      <c r="DS28" s="556"/>
      <c r="DT28" s="556"/>
      <c r="DU28" s="556"/>
      <c r="DV28" s="556"/>
      <c r="DW28" s="556"/>
      <c r="DX28" s="556"/>
      <c r="DY28" s="556"/>
      <c r="DZ28" s="556"/>
      <c r="EA28" s="556"/>
      <c r="EB28" s="556"/>
      <c r="EC28" s="556"/>
      <c r="ED28" s="556"/>
      <c r="EE28" s="556"/>
      <c r="EF28" s="556"/>
      <c r="EG28" s="556"/>
      <c r="EH28" s="556"/>
      <c r="EI28" s="556"/>
      <c r="EJ28" s="556"/>
      <c r="EK28" s="556"/>
      <c r="EL28" s="556"/>
      <c r="EM28" s="556"/>
      <c r="EN28" s="556"/>
      <c r="EO28" s="556"/>
      <c r="EP28" s="556"/>
      <c r="EQ28" s="556"/>
      <c r="ER28" s="556"/>
      <c r="ES28" s="556"/>
      <c r="ET28" s="556"/>
      <c r="EU28" s="556"/>
      <c r="EV28" s="556"/>
      <c r="EW28" s="556"/>
      <c r="EX28" s="556"/>
      <c r="EY28" s="556"/>
      <c r="EZ28" s="556"/>
      <c r="FA28" s="556"/>
      <c r="FB28" s="556"/>
      <c r="FC28" s="556"/>
      <c r="FD28" s="556"/>
      <c r="FE28" s="556"/>
      <c r="FF28" s="556"/>
      <c r="FG28" s="556"/>
      <c r="FH28" s="556"/>
      <c r="FI28" s="556"/>
      <c r="FJ28" s="556"/>
      <c r="FK28" s="556"/>
      <c r="FL28" s="556"/>
      <c r="FM28" s="556"/>
      <c r="FN28" s="556"/>
      <c r="FO28" s="556"/>
      <c r="FP28" s="556"/>
      <c r="FQ28" s="556"/>
      <c r="FR28" s="556"/>
      <c r="FS28" s="556"/>
      <c r="FT28" s="556"/>
      <c r="FU28" s="556"/>
      <c r="FV28" s="556"/>
      <c r="FW28" s="556"/>
      <c r="FX28" s="556"/>
      <c r="FY28" s="556"/>
      <c r="FZ28" s="556"/>
      <c r="GA28" s="556"/>
      <c r="GB28" s="556"/>
      <c r="GC28" s="556"/>
      <c r="GD28" s="556"/>
      <c r="GE28" s="556"/>
      <c r="GF28" s="556"/>
      <c r="GG28" s="556"/>
      <c r="GH28" s="556"/>
      <c r="GI28" s="556"/>
      <c r="GJ28" s="556"/>
    </row>
    <row r="29" spans="1:192" x14ac:dyDescent="0.25">
      <c r="A29" s="553"/>
      <c r="B29" s="553"/>
      <c r="C29" s="554"/>
      <c r="D29" s="555"/>
      <c r="E29" s="324" t="s">
        <v>697</v>
      </c>
      <c r="F29" s="748">
        <f xml:space="preserve"> EOMONTH(F27, F28)</f>
        <v>44651</v>
      </c>
      <c r="G29" s="556"/>
      <c r="H29" s="556"/>
      <c r="I29" s="557"/>
      <c r="J29" s="556">
        <f>IF(AND(J$2&lt;$F$24,$F$24&lt;K$2),1,0)</f>
        <v>0</v>
      </c>
      <c r="K29" s="556">
        <f t="shared" ref="K29:BV29" si="24">IF(AND(K$2&lt;$F$24,$F$24&lt;L$2),1,0)</f>
        <v>0</v>
      </c>
      <c r="L29" s="556">
        <f t="shared" si="24"/>
        <v>0</v>
      </c>
      <c r="M29" s="556">
        <f t="shared" si="24"/>
        <v>0</v>
      </c>
      <c r="N29" s="556">
        <f t="shared" si="24"/>
        <v>0</v>
      </c>
      <c r="O29" s="556">
        <f t="shared" si="24"/>
        <v>0</v>
      </c>
      <c r="P29" s="556">
        <f t="shared" si="24"/>
        <v>0</v>
      </c>
      <c r="Q29" s="556">
        <f t="shared" si="24"/>
        <v>0</v>
      </c>
      <c r="R29" s="556">
        <f t="shared" si="24"/>
        <v>0</v>
      </c>
      <c r="S29" s="556">
        <f t="shared" si="24"/>
        <v>0</v>
      </c>
      <c r="T29" s="556">
        <f t="shared" si="24"/>
        <v>0</v>
      </c>
      <c r="U29" s="556">
        <f t="shared" si="24"/>
        <v>0</v>
      </c>
      <c r="V29" s="556">
        <f t="shared" si="24"/>
        <v>0</v>
      </c>
      <c r="W29" s="556">
        <f t="shared" si="24"/>
        <v>0</v>
      </c>
      <c r="X29" s="556">
        <f t="shared" si="24"/>
        <v>0</v>
      </c>
      <c r="Y29" s="556">
        <f t="shared" si="24"/>
        <v>0</v>
      </c>
      <c r="Z29" s="556">
        <f t="shared" si="24"/>
        <v>0</v>
      </c>
      <c r="AA29" s="556">
        <f t="shared" si="24"/>
        <v>0</v>
      </c>
      <c r="AB29" s="556">
        <f t="shared" si="24"/>
        <v>0</v>
      </c>
      <c r="AC29" s="556">
        <f t="shared" si="24"/>
        <v>0</v>
      </c>
      <c r="AD29" s="556">
        <f t="shared" si="24"/>
        <v>0</v>
      </c>
      <c r="AE29" s="556">
        <f t="shared" si="24"/>
        <v>0</v>
      </c>
      <c r="AF29" s="556">
        <f t="shared" si="24"/>
        <v>0</v>
      </c>
      <c r="AG29" s="556">
        <f t="shared" si="24"/>
        <v>0</v>
      </c>
      <c r="AH29" s="556">
        <f t="shared" si="24"/>
        <v>0</v>
      </c>
      <c r="AI29" s="556">
        <f t="shared" si="24"/>
        <v>0</v>
      </c>
      <c r="AJ29" s="556">
        <f t="shared" si="24"/>
        <v>0</v>
      </c>
      <c r="AK29" s="556">
        <f t="shared" si="24"/>
        <v>0</v>
      </c>
      <c r="AL29" s="556">
        <f t="shared" si="24"/>
        <v>0</v>
      </c>
      <c r="AM29" s="556">
        <f t="shared" si="24"/>
        <v>0</v>
      </c>
      <c r="AN29" s="556">
        <f t="shared" si="24"/>
        <v>0</v>
      </c>
      <c r="AO29" s="556">
        <f t="shared" si="24"/>
        <v>0</v>
      </c>
      <c r="AP29" s="556">
        <f t="shared" si="24"/>
        <v>0</v>
      </c>
      <c r="AQ29" s="556">
        <f t="shared" si="24"/>
        <v>0</v>
      </c>
      <c r="AR29" s="556">
        <f t="shared" si="24"/>
        <v>0</v>
      </c>
      <c r="AS29" s="556">
        <f t="shared" si="24"/>
        <v>0</v>
      </c>
      <c r="AT29" s="556">
        <f t="shared" si="24"/>
        <v>0</v>
      </c>
      <c r="AU29" s="556">
        <f t="shared" si="24"/>
        <v>0</v>
      </c>
      <c r="AV29" s="556">
        <f t="shared" si="24"/>
        <v>0</v>
      </c>
      <c r="AW29" s="556">
        <f t="shared" si="24"/>
        <v>0</v>
      </c>
      <c r="AX29" s="556">
        <f t="shared" si="24"/>
        <v>0</v>
      </c>
      <c r="AY29" s="556">
        <f t="shared" si="24"/>
        <v>0</v>
      </c>
      <c r="AZ29" s="556">
        <f t="shared" si="24"/>
        <v>0</v>
      </c>
      <c r="BA29" s="556">
        <f t="shared" si="24"/>
        <v>0</v>
      </c>
      <c r="BB29" s="556">
        <f t="shared" si="24"/>
        <v>0</v>
      </c>
      <c r="BC29" s="556">
        <f t="shared" si="24"/>
        <v>0</v>
      </c>
      <c r="BD29" s="556">
        <f t="shared" si="24"/>
        <v>0</v>
      </c>
      <c r="BE29" s="556">
        <f t="shared" si="24"/>
        <v>0</v>
      </c>
      <c r="BF29" s="556">
        <f t="shared" si="24"/>
        <v>0</v>
      </c>
      <c r="BG29" s="556">
        <f t="shared" si="24"/>
        <v>0</v>
      </c>
      <c r="BH29" s="556">
        <f t="shared" si="24"/>
        <v>0</v>
      </c>
      <c r="BI29" s="556">
        <f t="shared" si="24"/>
        <v>0</v>
      </c>
      <c r="BJ29" s="556">
        <f t="shared" si="24"/>
        <v>0</v>
      </c>
      <c r="BK29" s="556">
        <f t="shared" si="24"/>
        <v>0</v>
      </c>
      <c r="BL29" s="556">
        <f t="shared" si="24"/>
        <v>0</v>
      </c>
      <c r="BM29" s="556">
        <f t="shared" si="24"/>
        <v>0</v>
      </c>
      <c r="BN29" s="556">
        <f t="shared" si="24"/>
        <v>0</v>
      </c>
      <c r="BO29" s="556">
        <f t="shared" si="24"/>
        <v>0</v>
      </c>
      <c r="BP29" s="556">
        <f t="shared" si="24"/>
        <v>0</v>
      </c>
      <c r="BQ29" s="556">
        <f t="shared" si="24"/>
        <v>0</v>
      </c>
      <c r="BR29" s="556">
        <f t="shared" si="24"/>
        <v>0</v>
      </c>
      <c r="BS29" s="556">
        <f t="shared" si="24"/>
        <v>0</v>
      </c>
      <c r="BT29" s="556">
        <f t="shared" si="24"/>
        <v>0</v>
      </c>
      <c r="BU29" s="556">
        <f t="shared" si="24"/>
        <v>0</v>
      </c>
      <c r="BV29" s="556">
        <f t="shared" si="24"/>
        <v>0</v>
      </c>
      <c r="BW29" s="556">
        <f t="shared" ref="BW29:EH29" si="25">IF(AND(BW$2&lt;$F$24,$F$24&lt;BX$2),1,0)</f>
        <v>0</v>
      </c>
      <c r="BX29" s="556">
        <f t="shared" si="25"/>
        <v>0</v>
      </c>
      <c r="BY29" s="556">
        <f t="shared" si="25"/>
        <v>0</v>
      </c>
      <c r="BZ29" s="556">
        <f t="shared" si="25"/>
        <v>0</v>
      </c>
      <c r="CA29" s="556">
        <f t="shared" si="25"/>
        <v>0</v>
      </c>
      <c r="CB29" s="556">
        <f t="shared" si="25"/>
        <v>0</v>
      </c>
      <c r="CC29" s="556">
        <f t="shared" si="25"/>
        <v>0</v>
      </c>
      <c r="CD29" s="556">
        <f t="shared" si="25"/>
        <v>0</v>
      </c>
      <c r="CE29" s="556">
        <f t="shared" si="25"/>
        <v>0</v>
      </c>
      <c r="CF29" s="556">
        <f t="shared" si="25"/>
        <v>0</v>
      </c>
      <c r="CG29" s="556">
        <f t="shared" si="25"/>
        <v>0</v>
      </c>
      <c r="CH29" s="556">
        <f t="shared" si="25"/>
        <v>0</v>
      </c>
      <c r="CI29" s="556">
        <f t="shared" si="25"/>
        <v>0</v>
      </c>
      <c r="CJ29" s="556">
        <f t="shared" si="25"/>
        <v>0</v>
      </c>
      <c r="CK29" s="556">
        <f t="shared" si="25"/>
        <v>0</v>
      </c>
      <c r="CL29" s="556">
        <f t="shared" si="25"/>
        <v>0</v>
      </c>
      <c r="CM29" s="556">
        <f t="shared" si="25"/>
        <v>0</v>
      </c>
      <c r="CN29" s="556">
        <f t="shared" si="25"/>
        <v>0</v>
      </c>
      <c r="CO29" s="556">
        <f t="shared" si="25"/>
        <v>0</v>
      </c>
      <c r="CP29" s="556">
        <f t="shared" si="25"/>
        <v>0</v>
      </c>
      <c r="CQ29" s="556">
        <f t="shared" si="25"/>
        <v>0</v>
      </c>
      <c r="CR29" s="556">
        <f t="shared" si="25"/>
        <v>0</v>
      </c>
      <c r="CS29" s="556">
        <f t="shared" si="25"/>
        <v>0</v>
      </c>
      <c r="CT29" s="556">
        <f t="shared" si="25"/>
        <v>0</v>
      </c>
      <c r="CU29" s="556">
        <f t="shared" si="25"/>
        <v>0</v>
      </c>
      <c r="CV29" s="556">
        <f t="shared" si="25"/>
        <v>0</v>
      </c>
      <c r="CW29" s="556">
        <f t="shared" si="25"/>
        <v>0</v>
      </c>
      <c r="CX29" s="556">
        <f t="shared" si="25"/>
        <v>0</v>
      </c>
      <c r="CY29" s="556">
        <f t="shared" si="25"/>
        <v>0</v>
      </c>
      <c r="CZ29" s="556">
        <f t="shared" si="25"/>
        <v>0</v>
      </c>
      <c r="DA29" s="556">
        <f t="shared" si="25"/>
        <v>0</v>
      </c>
      <c r="DB29" s="556">
        <f t="shared" si="25"/>
        <v>0</v>
      </c>
      <c r="DC29" s="556">
        <f t="shared" si="25"/>
        <v>0</v>
      </c>
      <c r="DD29" s="556">
        <f t="shared" si="25"/>
        <v>0</v>
      </c>
      <c r="DE29" s="556">
        <f t="shared" si="25"/>
        <v>0</v>
      </c>
      <c r="DF29" s="556">
        <f t="shared" si="25"/>
        <v>0</v>
      </c>
      <c r="DG29" s="556">
        <f t="shared" si="25"/>
        <v>0</v>
      </c>
      <c r="DH29" s="556">
        <f t="shared" si="25"/>
        <v>0</v>
      </c>
      <c r="DI29" s="556">
        <f t="shared" si="25"/>
        <v>0</v>
      </c>
      <c r="DJ29" s="556">
        <f t="shared" si="25"/>
        <v>0</v>
      </c>
      <c r="DK29" s="556">
        <f t="shared" si="25"/>
        <v>0</v>
      </c>
      <c r="DL29" s="556">
        <f t="shared" si="25"/>
        <v>0</v>
      </c>
      <c r="DM29" s="556">
        <f t="shared" si="25"/>
        <v>0</v>
      </c>
      <c r="DN29" s="556">
        <f t="shared" si="25"/>
        <v>0</v>
      </c>
      <c r="DO29" s="556">
        <f t="shared" si="25"/>
        <v>0</v>
      </c>
      <c r="DP29" s="556">
        <f t="shared" si="25"/>
        <v>0</v>
      </c>
      <c r="DQ29" s="556">
        <f t="shared" si="25"/>
        <v>0</v>
      </c>
      <c r="DR29" s="556">
        <f t="shared" si="25"/>
        <v>0</v>
      </c>
      <c r="DS29" s="556">
        <f t="shared" si="25"/>
        <v>0</v>
      </c>
      <c r="DT29" s="556">
        <f t="shared" si="25"/>
        <v>0</v>
      </c>
      <c r="DU29" s="556">
        <f t="shared" si="25"/>
        <v>0</v>
      </c>
      <c r="DV29" s="556">
        <f t="shared" si="25"/>
        <v>0</v>
      </c>
      <c r="DW29" s="556">
        <f t="shared" si="25"/>
        <v>0</v>
      </c>
      <c r="DX29" s="556">
        <f t="shared" si="25"/>
        <v>0</v>
      </c>
      <c r="DY29" s="556">
        <f t="shared" si="25"/>
        <v>0</v>
      </c>
      <c r="DZ29" s="556">
        <f t="shared" si="25"/>
        <v>0</v>
      </c>
      <c r="EA29" s="556">
        <f t="shared" si="25"/>
        <v>0</v>
      </c>
      <c r="EB29" s="556">
        <f t="shared" si="25"/>
        <v>0</v>
      </c>
      <c r="EC29" s="556">
        <f t="shared" si="25"/>
        <v>0</v>
      </c>
      <c r="ED29" s="556">
        <f t="shared" si="25"/>
        <v>0</v>
      </c>
      <c r="EE29" s="556">
        <f t="shared" si="25"/>
        <v>0</v>
      </c>
      <c r="EF29" s="556">
        <f t="shared" si="25"/>
        <v>0</v>
      </c>
      <c r="EG29" s="556">
        <f t="shared" si="25"/>
        <v>0</v>
      </c>
      <c r="EH29" s="556">
        <f t="shared" si="25"/>
        <v>0</v>
      </c>
      <c r="EI29" s="556">
        <f t="shared" ref="EI29:GJ29" si="26">IF(AND(EI$2&lt;$F$24,$F$24&lt;EJ$2),1,0)</f>
        <v>0</v>
      </c>
      <c r="EJ29" s="556">
        <f t="shared" si="26"/>
        <v>0</v>
      </c>
      <c r="EK29" s="556">
        <f t="shared" si="26"/>
        <v>0</v>
      </c>
      <c r="EL29" s="556">
        <f t="shared" si="26"/>
        <v>0</v>
      </c>
      <c r="EM29" s="556">
        <f t="shared" si="26"/>
        <v>0</v>
      </c>
      <c r="EN29" s="556">
        <f t="shared" si="26"/>
        <v>0</v>
      </c>
      <c r="EO29" s="556">
        <f t="shared" si="26"/>
        <v>0</v>
      </c>
      <c r="EP29" s="556">
        <f t="shared" si="26"/>
        <v>0</v>
      </c>
      <c r="EQ29" s="556">
        <f t="shared" si="26"/>
        <v>0</v>
      </c>
      <c r="ER29" s="556">
        <f t="shared" si="26"/>
        <v>0</v>
      </c>
      <c r="ES29" s="556">
        <f t="shared" si="26"/>
        <v>0</v>
      </c>
      <c r="ET29" s="556">
        <f t="shared" si="26"/>
        <v>0</v>
      </c>
      <c r="EU29" s="556">
        <f t="shared" si="26"/>
        <v>0</v>
      </c>
      <c r="EV29" s="556">
        <f t="shared" si="26"/>
        <v>0</v>
      </c>
      <c r="EW29" s="556">
        <f t="shared" si="26"/>
        <v>0</v>
      </c>
      <c r="EX29" s="556">
        <f t="shared" si="26"/>
        <v>0</v>
      </c>
      <c r="EY29" s="556">
        <f t="shared" si="26"/>
        <v>0</v>
      </c>
      <c r="EZ29" s="556">
        <f t="shared" si="26"/>
        <v>0</v>
      </c>
      <c r="FA29" s="556">
        <f t="shared" si="26"/>
        <v>0</v>
      </c>
      <c r="FB29" s="556">
        <f t="shared" si="26"/>
        <v>0</v>
      </c>
      <c r="FC29" s="556">
        <f t="shared" si="26"/>
        <v>0</v>
      </c>
      <c r="FD29" s="556">
        <f t="shared" si="26"/>
        <v>0</v>
      </c>
      <c r="FE29" s="556">
        <f t="shared" si="26"/>
        <v>0</v>
      </c>
      <c r="FF29" s="556">
        <f t="shared" si="26"/>
        <v>0</v>
      </c>
      <c r="FG29" s="556">
        <f t="shared" si="26"/>
        <v>0</v>
      </c>
      <c r="FH29" s="556">
        <f t="shared" si="26"/>
        <v>0</v>
      </c>
      <c r="FI29" s="556">
        <f t="shared" si="26"/>
        <v>0</v>
      </c>
      <c r="FJ29" s="556">
        <f t="shared" si="26"/>
        <v>0</v>
      </c>
      <c r="FK29" s="556">
        <f t="shared" si="26"/>
        <v>0</v>
      </c>
      <c r="FL29" s="556">
        <f t="shared" si="26"/>
        <v>0</v>
      </c>
      <c r="FM29" s="556">
        <f t="shared" si="26"/>
        <v>0</v>
      </c>
      <c r="FN29" s="556">
        <f t="shared" si="26"/>
        <v>0</v>
      </c>
      <c r="FO29" s="556">
        <f t="shared" si="26"/>
        <v>0</v>
      </c>
      <c r="FP29" s="556">
        <f t="shared" si="26"/>
        <v>0</v>
      </c>
      <c r="FQ29" s="556">
        <f t="shared" si="26"/>
        <v>0</v>
      </c>
      <c r="FR29" s="556">
        <f t="shared" si="26"/>
        <v>0</v>
      </c>
      <c r="FS29" s="556">
        <f t="shared" si="26"/>
        <v>0</v>
      </c>
      <c r="FT29" s="556">
        <f t="shared" si="26"/>
        <v>0</v>
      </c>
      <c r="FU29" s="556">
        <f t="shared" si="26"/>
        <v>0</v>
      </c>
      <c r="FV29" s="556">
        <f t="shared" si="26"/>
        <v>0</v>
      </c>
      <c r="FW29" s="556">
        <f t="shared" si="26"/>
        <v>0</v>
      </c>
      <c r="FX29" s="556">
        <f t="shared" si="26"/>
        <v>0</v>
      </c>
      <c r="FY29" s="556">
        <f t="shared" si="26"/>
        <v>0</v>
      </c>
      <c r="FZ29" s="556">
        <f t="shared" si="26"/>
        <v>0</v>
      </c>
      <c r="GA29" s="556">
        <f t="shared" si="26"/>
        <v>0</v>
      </c>
      <c r="GB29" s="556">
        <f t="shared" si="26"/>
        <v>0</v>
      </c>
      <c r="GC29" s="556">
        <f t="shared" si="26"/>
        <v>0</v>
      </c>
      <c r="GD29" s="556">
        <f t="shared" si="26"/>
        <v>0</v>
      </c>
      <c r="GE29" s="556">
        <f t="shared" si="26"/>
        <v>0</v>
      </c>
      <c r="GF29" s="556">
        <f t="shared" si="26"/>
        <v>0</v>
      </c>
      <c r="GG29" s="556">
        <f t="shared" si="26"/>
        <v>0</v>
      </c>
      <c r="GH29" s="556">
        <f t="shared" si="26"/>
        <v>0</v>
      </c>
      <c r="GI29" s="556">
        <f t="shared" si="26"/>
        <v>0</v>
      </c>
      <c r="GJ29" s="556">
        <f t="shared" si="26"/>
        <v>0</v>
      </c>
    </row>
    <row r="30" spans="1:192" x14ac:dyDescent="0.25">
      <c r="A30" s="553"/>
      <c r="B30" s="553"/>
      <c r="C30" s="554"/>
      <c r="D30" s="555"/>
      <c r="E30" s="324" t="s">
        <v>698</v>
      </c>
      <c r="F30" s="556">
        <f>12*5</f>
        <v>60</v>
      </c>
      <c r="G30" s="556" t="s">
        <v>10</v>
      </c>
      <c r="H30" s="556"/>
      <c r="I30" s="557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  <c r="U30" s="556"/>
      <c r="V30" s="556"/>
      <c r="W30" s="556"/>
      <c r="X30" s="556"/>
      <c r="Y30" s="556"/>
      <c r="Z30" s="556"/>
      <c r="AA30" s="556"/>
      <c r="AB30" s="556"/>
      <c r="AC30" s="556"/>
      <c r="AD30" s="556"/>
      <c r="AE30" s="556"/>
      <c r="AF30" s="556"/>
      <c r="AG30" s="556"/>
      <c r="AH30" s="556"/>
      <c r="AI30" s="556"/>
      <c r="AJ30" s="556"/>
      <c r="AK30" s="556"/>
      <c r="AL30" s="556"/>
      <c r="AM30" s="556"/>
      <c r="AN30" s="556"/>
      <c r="AO30" s="556"/>
      <c r="AP30" s="556"/>
      <c r="AQ30" s="556"/>
      <c r="AR30" s="556"/>
      <c r="AS30" s="556"/>
      <c r="AT30" s="556"/>
      <c r="AU30" s="556"/>
      <c r="AV30" s="556"/>
      <c r="AW30" s="556"/>
      <c r="AX30" s="556"/>
      <c r="AY30" s="556"/>
      <c r="AZ30" s="556"/>
      <c r="BA30" s="556"/>
      <c r="BB30" s="556"/>
      <c r="BC30" s="556"/>
      <c r="BD30" s="556"/>
      <c r="BE30" s="556"/>
      <c r="BF30" s="556"/>
      <c r="BG30" s="556"/>
      <c r="BH30" s="556"/>
      <c r="BI30" s="556"/>
      <c r="BJ30" s="556"/>
      <c r="BK30" s="556"/>
      <c r="BL30" s="556"/>
      <c r="BM30" s="556"/>
      <c r="BN30" s="556"/>
      <c r="BO30" s="556"/>
      <c r="BP30" s="556"/>
      <c r="BQ30" s="556"/>
      <c r="BR30" s="556"/>
      <c r="BS30" s="556"/>
      <c r="BT30" s="556"/>
      <c r="BU30" s="556"/>
      <c r="BV30" s="556"/>
      <c r="BW30" s="556"/>
      <c r="BX30" s="556"/>
      <c r="BY30" s="556"/>
      <c r="BZ30" s="556"/>
      <c r="CA30" s="556"/>
      <c r="CB30" s="556"/>
      <c r="CC30" s="556"/>
      <c r="CD30" s="556"/>
      <c r="CE30" s="556"/>
      <c r="CF30" s="556"/>
      <c r="CG30" s="556"/>
      <c r="CH30" s="556"/>
      <c r="CI30" s="556"/>
      <c r="CJ30" s="556"/>
      <c r="CK30" s="556"/>
      <c r="CL30" s="556"/>
      <c r="CM30" s="556"/>
      <c r="CN30" s="556"/>
      <c r="CO30" s="556"/>
      <c r="CP30" s="556"/>
      <c r="CQ30" s="556"/>
      <c r="CR30" s="556"/>
      <c r="CS30" s="556"/>
      <c r="CT30" s="556"/>
      <c r="CU30" s="556"/>
      <c r="CV30" s="556"/>
      <c r="CW30" s="556"/>
      <c r="CX30" s="556"/>
      <c r="CY30" s="556"/>
      <c r="CZ30" s="556"/>
      <c r="DA30" s="556"/>
      <c r="DB30" s="556"/>
      <c r="DC30" s="556"/>
      <c r="DD30" s="556"/>
      <c r="DE30" s="556"/>
      <c r="DF30" s="556"/>
      <c r="DG30" s="556"/>
      <c r="DH30" s="556"/>
      <c r="DI30" s="556"/>
      <c r="DJ30" s="556"/>
      <c r="DK30" s="556"/>
      <c r="DL30" s="556"/>
      <c r="DM30" s="556"/>
      <c r="DN30" s="556"/>
      <c r="DO30" s="556"/>
      <c r="DP30" s="556"/>
      <c r="DQ30" s="556"/>
      <c r="DR30" s="556"/>
      <c r="DS30" s="556"/>
      <c r="DT30" s="556"/>
      <c r="DU30" s="556"/>
      <c r="DV30" s="556"/>
      <c r="DW30" s="556"/>
      <c r="DX30" s="556"/>
      <c r="DY30" s="556"/>
      <c r="DZ30" s="556"/>
      <c r="EA30" s="556"/>
      <c r="EB30" s="556"/>
      <c r="EC30" s="556"/>
      <c r="ED30" s="556"/>
      <c r="EE30" s="556"/>
      <c r="EF30" s="556"/>
      <c r="EG30" s="556"/>
      <c r="EH30" s="556"/>
      <c r="EI30" s="556"/>
      <c r="EJ30" s="556"/>
      <c r="EK30" s="556"/>
      <c r="EL30" s="556"/>
      <c r="EM30" s="556"/>
      <c r="EN30" s="556"/>
      <c r="EO30" s="556"/>
      <c r="EP30" s="556"/>
      <c r="EQ30" s="556"/>
      <c r="ER30" s="556"/>
      <c r="ES30" s="556"/>
      <c r="ET30" s="556"/>
      <c r="EU30" s="556"/>
      <c r="EV30" s="556"/>
      <c r="EW30" s="556"/>
      <c r="EX30" s="556"/>
      <c r="EY30" s="556"/>
      <c r="EZ30" s="556"/>
      <c r="FA30" s="556"/>
      <c r="FB30" s="556"/>
      <c r="FC30" s="556"/>
      <c r="FD30" s="556"/>
      <c r="FE30" s="556"/>
      <c r="FF30" s="556"/>
      <c r="FG30" s="556"/>
      <c r="FH30" s="556"/>
      <c r="FI30" s="556"/>
      <c r="FJ30" s="556"/>
      <c r="FK30" s="556"/>
      <c r="FL30" s="556"/>
      <c r="FM30" s="556"/>
      <c r="FN30" s="556"/>
      <c r="FO30" s="556"/>
      <c r="FP30" s="556"/>
      <c r="FQ30" s="556"/>
      <c r="FR30" s="556"/>
      <c r="FS30" s="556"/>
      <c r="FT30" s="556"/>
      <c r="FU30" s="556"/>
      <c r="FV30" s="556"/>
      <c r="FW30" s="556"/>
      <c r="FX30" s="556"/>
      <c r="FY30" s="556"/>
      <c r="FZ30" s="556"/>
      <c r="GA30" s="556"/>
      <c r="GB30" s="556"/>
      <c r="GC30" s="556"/>
      <c r="GD30" s="556"/>
      <c r="GE30" s="556"/>
      <c r="GF30" s="556"/>
      <c r="GG30" s="556"/>
      <c r="GH30" s="556"/>
      <c r="GI30" s="556"/>
      <c r="GJ30" s="556"/>
    </row>
    <row r="31" spans="1:192" x14ac:dyDescent="0.25">
      <c r="A31" s="553"/>
      <c r="B31" s="553"/>
      <c r="C31" s="554"/>
      <c r="D31" s="555"/>
      <c r="E31" s="324" t="s">
        <v>699</v>
      </c>
      <c r="F31" s="748">
        <f xml:space="preserve"> EOMONTH(F29, F30)</f>
        <v>46477</v>
      </c>
      <c r="G31" s="556"/>
      <c r="H31" s="556"/>
      <c r="I31" s="557"/>
      <c r="J31" s="556">
        <f>IF(AND(J$2&lt;$F$26,$F$26&lt;K$2),1,0)</f>
        <v>0</v>
      </c>
      <c r="K31" s="556">
        <f t="shared" ref="K31:BV31" si="27">IF(AND(K$2&lt;$F$26,$F$26&lt;L$2),1,0)</f>
        <v>0</v>
      </c>
      <c r="L31" s="556">
        <f t="shared" si="27"/>
        <v>0</v>
      </c>
      <c r="M31" s="556">
        <f t="shared" si="27"/>
        <v>0</v>
      </c>
      <c r="N31" s="556">
        <f t="shared" si="27"/>
        <v>0</v>
      </c>
      <c r="O31" s="556">
        <f t="shared" si="27"/>
        <v>0</v>
      </c>
      <c r="P31" s="556">
        <f t="shared" si="27"/>
        <v>0</v>
      </c>
      <c r="Q31" s="556">
        <f t="shared" si="27"/>
        <v>0</v>
      </c>
      <c r="R31" s="556">
        <f t="shared" si="27"/>
        <v>0</v>
      </c>
      <c r="S31" s="556">
        <f t="shared" si="27"/>
        <v>0</v>
      </c>
      <c r="T31" s="556">
        <f t="shared" si="27"/>
        <v>0</v>
      </c>
      <c r="U31" s="556">
        <f t="shared" si="27"/>
        <v>0</v>
      </c>
      <c r="V31" s="556">
        <f t="shared" si="27"/>
        <v>0</v>
      </c>
      <c r="W31" s="556">
        <f t="shared" si="27"/>
        <v>0</v>
      </c>
      <c r="X31" s="556">
        <f t="shared" si="27"/>
        <v>0</v>
      </c>
      <c r="Y31" s="556">
        <f t="shared" si="27"/>
        <v>0</v>
      </c>
      <c r="Z31" s="556">
        <f t="shared" si="27"/>
        <v>0</v>
      </c>
      <c r="AA31" s="556">
        <f t="shared" si="27"/>
        <v>0</v>
      </c>
      <c r="AB31" s="556">
        <f t="shared" si="27"/>
        <v>0</v>
      </c>
      <c r="AC31" s="556">
        <f t="shared" si="27"/>
        <v>0</v>
      </c>
      <c r="AD31" s="556">
        <f t="shared" si="27"/>
        <v>0</v>
      </c>
      <c r="AE31" s="556">
        <f t="shared" si="27"/>
        <v>0</v>
      </c>
      <c r="AF31" s="556">
        <f t="shared" si="27"/>
        <v>0</v>
      </c>
      <c r="AG31" s="556">
        <f t="shared" si="27"/>
        <v>0</v>
      </c>
      <c r="AH31" s="556">
        <f t="shared" si="27"/>
        <v>0</v>
      </c>
      <c r="AI31" s="556">
        <f t="shared" si="27"/>
        <v>0</v>
      </c>
      <c r="AJ31" s="556">
        <f t="shared" si="27"/>
        <v>0</v>
      </c>
      <c r="AK31" s="556">
        <f t="shared" si="27"/>
        <v>0</v>
      </c>
      <c r="AL31" s="556">
        <f t="shared" si="27"/>
        <v>0</v>
      </c>
      <c r="AM31" s="556">
        <f t="shared" si="27"/>
        <v>0</v>
      </c>
      <c r="AN31" s="556">
        <f t="shared" si="27"/>
        <v>0</v>
      </c>
      <c r="AO31" s="556">
        <f t="shared" si="27"/>
        <v>0</v>
      </c>
      <c r="AP31" s="556">
        <f t="shared" si="27"/>
        <v>0</v>
      </c>
      <c r="AQ31" s="556">
        <f t="shared" si="27"/>
        <v>0</v>
      </c>
      <c r="AR31" s="556">
        <f t="shared" si="27"/>
        <v>0</v>
      </c>
      <c r="AS31" s="556">
        <f t="shared" si="27"/>
        <v>0</v>
      </c>
      <c r="AT31" s="556">
        <f t="shared" si="27"/>
        <v>0</v>
      </c>
      <c r="AU31" s="556">
        <f t="shared" si="27"/>
        <v>0</v>
      </c>
      <c r="AV31" s="556">
        <f t="shared" si="27"/>
        <v>0</v>
      </c>
      <c r="AW31" s="556">
        <f t="shared" si="27"/>
        <v>0</v>
      </c>
      <c r="AX31" s="556">
        <f t="shared" si="27"/>
        <v>0</v>
      </c>
      <c r="AY31" s="556">
        <f t="shared" si="27"/>
        <v>0</v>
      </c>
      <c r="AZ31" s="556">
        <f t="shared" si="27"/>
        <v>0</v>
      </c>
      <c r="BA31" s="556">
        <f t="shared" si="27"/>
        <v>0</v>
      </c>
      <c r="BB31" s="556">
        <f t="shared" si="27"/>
        <v>0</v>
      </c>
      <c r="BC31" s="556">
        <f t="shared" si="27"/>
        <v>0</v>
      </c>
      <c r="BD31" s="556">
        <f t="shared" si="27"/>
        <v>0</v>
      </c>
      <c r="BE31" s="556">
        <f t="shared" si="27"/>
        <v>0</v>
      </c>
      <c r="BF31" s="556">
        <f t="shared" si="27"/>
        <v>0</v>
      </c>
      <c r="BG31" s="556">
        <f t="shared" si="27"/>
        <v>0</v>
      </c>
      <c r="BH31" s="556">
        <f t="shared" si="27"/>
        <v>0</v>
      </c>
      <c r="BI31" s="556">
        <f t="shared" si="27"/>
        <v>0</v>
      </c>
      <c r="BJ31" s="556">
        <f t="shared" si="27"/>
        <v>0</v>
      </c>
      <c r="BK31" s="556">
        <f t="shared" si="27"/>
        <v>0</v>
      </c>
      <c r="BL31" s="556">
        <f t="shared" si="27"/>
        <v>0</v>
      </c>
      <c r="BM31" s="556">
        <f t="shared" si="27"/>
        <v>0</v>
      </c>
      <c r="BN31" s="556">
        <f t="shared" si="27"/>
        <v>0</v>
      </c>
      <c r="BO31" s="556">
        <f t="shared" si="27"/>
        <v>0</v>
      </c>
      <c r="BP31" s="556">
        <f t="shared" si="27"/>
        <v>0</v>
      </c>
      <c r="BQ31" s="556">
        <f t="shared" si="27"/>
        <v>0</v>
      </c>
      <c r="BR31" s="556">
        <f t="shared" si="27"/>
        <v>0</v>
      </c>
      <c r="BS31" s="556">
        <f t="shared" si="27"/>
        <v>0</v>
      </c>
      <c r="BT31" s="556">
        <f t="shared" si="27"/>
        <v>0</v>
      </c>
      <c r="BU31" s="556">
        <f t="shared" si="27"/>
        <v>0</v>
      </c>
      <c r="BV31" s="556">
        <f t="shared" si="27"/>
        <v>0</v>
      </c>
      <c r="BW31" s="556">
        <f t="shared" ref="BW31:EH31" si="28">IF(AND(BW$2&lt;$F$26,$F$26&lt;BX$2),1,0)</f>
        <v>0</v>
      </c>
      <c r="BX31" s="556">
        <f t="shared" si="28"/>
        <v>0</v>
      </c>
      <c r="BY31" s="556">
        <f t="shared" si="28"/>
        <v>0</v>
      </c>
      <c r="BZ31" s="556">
        <f t="shared" si="28"/>
        <v>0</v>
      </c>
      <c r="CA31" s="556">
        <f t="shared" si="28"/>
        <v>0</v>
      </c>
      <c r="CB31" s="556">
        <f t="shared" si="28"/>
        <v>0</v>
      </c>
      <c r="CC31" s="556">
        <f t="shared" si="28"/>
        <v>0</v>
      </c>
      <c r="CD31" s="556">
        <f t="shared" si="28"/>
        <v>0</v>
      </c>
      <c r="CE31" s="556">
        <f t="shared" si="28"/>
        <v>0</v>
      </c>
      <c r="CF31" s="556">
        <f t="shared" si="28"/>
        <v>0</v>
      </c>
      <c r="CG31" s="556">
        <f t="shared" si="28"/>
        <v>0</v>
      </c>
      <c r="CH31" s="556">
        <f t="shared" si="28"/>
        <v>0</v>
      </c>
      <c r="CI31" s="556">
        <f t="shared" si="28"/>
        <v>0</v>
      </c>
      <c r="CJ31" s="556">
        <f t="shared" si="28"/>
        <v>0</v>
      </c>
      <c r="CK31" s="556">
        <f t="shared" si="28"/>
        <v>0</v>
      </c>
      <c r="CL31" s="556">
        <f t="shared" si="28"/>
        <v>0</v>
      </c>
      <c r="CM31" s="556">
        <f t="shared" si="28"/>
        <v>0</v>
      </c>
      <c r="CN31" s="556">
        <f t="shared" si="28"/>
        <v>0</v>
      </c>
      <c r="CO31" s="556">
        <f t="shared" si="28"/>
        <v>0</v>
      </c>
      <c r="CP31" s="556">
        <f t="shared" si="28"/>
        <v>0</v>
      </c>
      <c r="CQ31" s="556">
        <f t="shared" si="28"/>
        <v>0</v>
      </c>
      <c r="CR31" s="556">
        <f t="shared" si="28"/>
        <v>0</v>
      </c>
      <c r="CS31" s="556">
        <f t="shared" si="28"/>
        <v>0</v>
      </c>
      <c r="CT31" s="556">
        <f t="shared" si="28"/>
        <v>0</v>
      </c>
      <c r="CU31" s="556">
        <f t="shared" si="28"/>
        <v>0</v>
      </c>
      <c r="CV31" s="556">
        <f t="shared" si="28"/>
        <v>0</v>
      </c>
      <c r="CW31" s="556">
        <f t="shared" si="28"/>
        <v>0</v>
      </c>
      <c r="CX31" s="556">
        <f t="shared" si="28"/>
        <v>0</v>
      </c>
      <c r="CY31" s="556">
        <f t="shared" si="28"/>
        <v>0</v>
      </c>
      <c r="CZ31" s="556">
        <f t="shared" si="28"/>
        <v>0</v>
      </c>
      <c r="DA31" s="556">
        <f t="shared" si="28"/>
        <v>0</v>
      </c>
      <c r="DB31" s="556">
        <f t="shared" si="28"/>
        <v>0</v>
      </c>
      <c r="DC31" s="556">
        <f t="shared" si="28"/>
        <v>0</v>
      </c>
      <c r="DD31" s="556">
        <f t="shared" si="28"/>
        <v>0</v>
      </c>
      <c r="DE31" s="556">
        <f t="shared" si="28"/>
        <v>0</v>
      </c>
      <c r="DF31" s="556">
        <f t="shared" si="28"/>
        <v>0</v>
      </c>
      <c r="DG31" s="556">
        <f t="shared" si="28"/>
        <v>0</v>
      </c>
      <c r="DH31" s="556">
        <f t="shared" si="28"/>
        <v>0</v>
      </c>
      <c r="DI31" s="556">
        <f t="shared" si="28"/>
        <v>0</v>
      </c>
      <c r="DJ31" s="556">
        <f t="shared" si="28"/>
        <v>0</v>
      </c>
      <c r="DK31" s="556">
        <f t="shared" si="28"/>
        <v>0</v>
      </c>
      <c r="DL31" s="556">
        <f t="shared" si="28"/>
        <v>0</v>
      </c>
      <c r="DM31" s="556">
        <f t="shared" si="28"/>
        <v>0</v>
      </c>
      <c r="DN31" s="556">
        <f t="shared" si="28"/>
        <v>0</v>
      </c>
      <c r="DO31" s="556">
        <f t="shared" si="28"/>
        <v>0</v>
      </c>
      <c r="DP31" s="556">
        <f t="shared" si="28"/>
        <v>0</v>
      </c>
      <c r="DQ31" s="556">
        <f t="shared" si="28"/>
        <v>0</v>
      </c>
      <c r="DR31" s="556">
        <f t="shared" si="28"/>
        <v>0</v>
      </c>
      <c r="DS31" s="556">
        <f t="shared" si="28"/>
        <v>0</v>
      </c>
      <c r="DT31" s="556">
        <f t="shared" si="28"/>
        <v>0</v>
      </c>
      <c r="DU31" s="556">
        <f t="shared" si="28"/>
        <v>0</v>
      </c>
      <c r="DV31" s="556">
        <f t="shared" si="28"/>
        <v>0</v>
      </c>
      <c r="DW31" s="556">
        <f t="shared" si="28"/>
        <v>0</v>
      </c>
      <c r="DX31" s="556">
        <f t="shared" si="28"/>
        <v>0</v>
      </c>
      <c r="DY31" s="556">
        <f t="shared" si="28"/>
        <v>0</v>
      </c>
      <c r="DZ31" s="556">
        <f t="shared" si="28"/>
        <v>0</v>
      </c>
      <c r="EA31" s="556">
        <f t="shared" si="28"/>
        <v>0</v>
      </c>
      <c r="EB31" s="556">
        <f t="shared" si="28"/>
        <v>0</v>
      </c>
      <c r="EC31" s="556">
        <f t="shared" si="28"/>
        <v>0</v>
      </c>
      <c r="ED31" s="556">
        <f t="shared" si="28"/>
        <v>0</v>
      </c>
      <c r="EE31" s="556">
        <f t="shared" si="28"/>
        <v>0</v>
      </c>
      <c r="EF31" s="556">
        <f t="shared" si="28"/>
        <v>0</v>
      </c>
      <c r="EG31" s="556">
        <f t="shared" si="28"/>
        <v>0</v>
      </c>
      <c r="EH31" s="556">
        <f t="shared" si="28"/>
        <v>0</v>
      </c>
      <c r="EI31" s="556">
        <f t="shared" ref="EI31:GJ31" si="29">IF(AND(EI$2&lt;$F$26,$F$26&lt;EJ$2),1,0)</f>
        <v>0</v>
      </c>
      <c r="EJ31" s="556">
        <f t="shared" si="29"/>
        <v>0</v>
      </c>
      <c r="EK31" s="556">
        <f t="shared" si="29"/>
        <v>0</v>
      </c>
      <c r="EL31" s="556">
        <f t="shared" si="29"/>
        <v>0</v>
      </c>
      <c r="EM31" s="556">
        <f t="shared" si="29"/>
        <v>0</v>
      </c>
      <c r="EN31" s="556">
        <f t="shared" si="29"/>
        <v>0</v>
      </c>
      <c r="EO31" s="556">
        <f t="shared" si="29"/>
        <v>0</v>
      </c>
      <c r="EP31" s="556">
        <f t="shared" si="29"/>
        <v>0</v>
      </c>
      <c r="EQ31" s="556">
        <f t="shared" si="29"/>
        <v>0</v>
      </c>
      <c r="ER31" s="556">
        <f t="shared" si="29"/>
        <v>0</v>
      </c>
      <c r="ES31" s="556">
        <f t="shared" si="29"/>
        <v>0</v>
      </c>
      <c r="ET31" s="556">
        <f t="shared" si="29"/>
        <v>0</v>
      </c>
      <c r="EU31" s="556">
        <f t="shared" si="29"/>
        <v>0</v>
      </c>
      <c r="EV31" s="556">
        <f t="shared" si="29"/>
        <v>0</v>
      </c>
      <c r="EW31" s="556">
        <f t="shared" si="29"/>
        <v>0</v>
      </c>
      <c r="EX31" s="556">
        <f t="shared" si="29"/>
        <v>0</v>
      </c>
      <c r="EY31" s="556">
        <f t="shared" si="29"/>
        <v>0</v>
      </c>
      <c r="EZ31" s="556">
        <f t="shared" si="29"/>
        <v>0</v>
      </c>
      <c r="FA31" s="556">
        <f t="shared" si="29"/>
        <v>0</v>
      </c>
      <c r="FB31" s="556">
        <f t="shared" si="29"/>
        <v>0</v>
      </c>
      <c r="FC31" s="556">
        <f t="shared" si="29"/>
        <v>0</v>
      </c>
      <c r="FD31" s="556">
        <f t="shared" si="29"/>
        <v>0</v>
      </c>
      <c r="FE31" s="556">
        <f t="shared" si="29"/>
        <v>0</v>
      </c>
      <c r="FF31" s="556">
        <f t="shared" si="29"/>
        <v>0</v>
      </c>
      <c r="FG31" s="556">
        <f t="shared" si="29"/>
        <v>0</v>
      </c>
      <c r="FH31" s="556">
        <f t="shared" si="29"/>
        <v>0</v>
      </c>
      <c r="FI31" s="556">
        <f t="shared" si="29"/>
        <v>0</v>
      </c>
      <c r="FJ31" s="556">
        <f t="shared" si="29"/>
        <v>0</v>
      </c>
      <c r="FK31" s="556">
        <f t="shared" si="29"/>
        <v>0</v>
      </c>
      <c r="FL31" s="556">
        <f t="shared" si="29"/>
        <v>0</v>
      </c>
      <c r="FM31" s="556">
        <f t="shared" si="29"/>
        <v>0</v>
      </c>
      <c r="FN31" s="556">
        <f t="shared" si="29"/>
        <v>0</v>
      </c>
      <c r="FO31" s="556">
        <f t="shared" si="29"/>
        <v>0</v>
      </c>
      <c r="FP31" s="556">
        <f t="shared" si="29"/>
        <v>0</v>
      </c>
      <c r="FQ31" s="556">
        <f t="shared" si="29"/>
        <v>0</v>
      </c>
      <c r="FR31" s="556">
        <f t="shared" si="29"/>
        <v>0</v>
      </c>
      <c r="FS31" s="556">
        <f t="shared" si="29"/>
        <v>0</v>
      </c>
      <c r="FT31" s="556">
        <f t="shared" si="29"/>
        <v>0</v>
      </c>
      <c r="FU31" s="556">
        <f t="shared" si="29"/>
        <v>0</v>
      </c>
      <c r="FV31" s="556">
        <f t="shared" si="29"/>
        <v>0</v>
      </c>
      <c r="FW31" s="556">
        <f t="shared" si="29"/>
        <v>0</v>
      </c>
      <c r="FX31" s="556">
        <f t="shared" si="29"/>
        <v>0</v>
      </c>
      <c r="FY31" s="556">
        <f t="shared" si="29"/>
        <v>0</v>
      </c>
      <c r="FZ31" s="556">
        <f t="shared" si="29"/>
        <v>0</v>
      </c>
      <c r="GA31" s="556">
        <f t="shared" si="29"/>
        <v>0</v>
      </c>
      <c r="GB31" s="556">
        <f t="shared" si="29"/>
        <v>0</v>
      </c>
      <c r="GC31" s="556">
        <f t="shared" si="29"/>
        <v>0</v>
      </c>
      <c r="GD31" s="556">
        <f t="shared" si="29"/>
        <v>0</v>
      </c>
      <c r="GE31" s="556">
        <f t="shared" si="29"/>
        <v>0</v>
      </c>
      <c r="GF31" s="556">
        <f t="shared" si="29"/>
        <v>0</v>
      </c>
      <c r="GG31" s="556">
        <f t="shared" si="29"/>
        <v>0</v>
      </c>
      <c r="GH31" s="556">
        <f t="shared" si="29"/>
        <v>0</v>
      </c>
      <c r="GI31" s="556">
        <f t="shared" si="29"/>
        <v>0</v>
      </c>
      <c r="GJ31" s="556">
        <f t="shared" si="29"/>
        <v>0</v>
      </c>
    </row>
    <row r="32" spans="1:192" x14ac:dyDescent="0.25">
      <c r="A32" s="553"/>
      <c r="B32" s="553"/>
      <c r="C32" s="554"/>
      <c r="D32" s="555"/>
      <c r="E32" s="324" t="s">
        <v>700</v>
      </c>
      <c r="F32" s="556">
        <f>12*5</f>
        <v>60</v>
      </c>
      <c r="G32" s="556" t="s">
        <v>10</v>
      </c>
      <c r="H32" s="556"/>
      <c r="I32" s="557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  <c r="U32" s="556"/>
      <c r="V32" s="556"/>
      <c r="W32" s="556"/>
      <c r="X32" s="556"/>
      <c r="Y32" s="556"/>
      <c r="Z32" s="556"/>
      <c r="AA32" s="556"/>
      <c r="AB32" s="556"/>
      <c r="AC32" s="556"/>
      <c r="AD32" s="556"/>
      <c r="AE32" s="556"/>
      <c r="AF32" s="556"/>
      <c r="AG32" s="556"/>
      <c r="AH32" s="556"/>
      <c r="AI32" s="556"/>
      <c r="AJ32" s="556"/>
      <c r="AK32" s="556"/>
      <c r="AL32" s="556"/>
      <c r="AM32" s="556"/>
      <c r="AN32" s="556"/>
      <c r="AO32" s="556"/>
      <c r="AP32" s="556"/>
      <c r="AQ32" s="556"/>
      <c r="AR32" s="556"/>
      <c r="AS32" s="556"/>
      <c r="AT32" s="556"/>
      <c r="AU32" s="556"/>
      <c r="AV32" s="556"/>
      <c r="AW32" s="556"/>
      <c r="AX32" s="556"/>
      <c r="AY32" s="556"/>
      <c r="AZ32" s="556"/>
      <c r="BA32" s="556"/>
      <c r="BB32" s="556"/>
      <c r="BC32" s="556"/>
      <c r="BD32" s="556"/>
      <c r="BE32" s="556"/>
      <c r="BF32" s="556"/>
      <c r="BG32" s="556"/>
      <c r="BH32" s="556"/>
      <c r="BI32" s="556"/>
      <c r="BJ32" s="556"/>
      <c r="BK32" s="556"/>
      <c r="BL32" s="556"/>
      <c r="BM32" s="556"/>
      <c r="BN32" s="556"/>
      <c r="BO32" s="556"/>
      <c r="BP32" s="556"/>
      <c r="BQ32" s="556"/>
      <c r="BR32" s="556"/>
      <c r="BS32" s="556"/>
      <c r="BT32" s="556"/>
      <c r="BU32" s="556"/>
      <c r="BV32" s="556"/>
      <c r="BW32" s="556"/>
      <c r="BX32" s="556"/>
      <c r="BY32" s="556"/>
      <c r="BZ32" s="556"/>
      <c r="CA32" s="556"/>
      <c r="CB32" s="556"/>
      <c r="CC32" s="556"/>
      <c r="CD32" s="556"/>
      <c r="CE32" s="556"/>
      <c r="CF32" s="556"/>
      <c r="CG32" s="556"/>
      <c r="CH32" s="556"/>
      <c r="CI32" s="556"/>
      <c r="CJ32" s="556"/>
      <c r="CK32" s="556"/>
      <c r="CL32" s="556"/>
      <c r="CM32" s="556"/>
      <c r="CN32" s="556"/>
      <c r="CO32" s="556"/>
      <c r="CP32" s="556"/>
      <c r="CQ32" s="556"/>
      <c r="CR32" s="556"/>
      <c r="CS32" s="556"/>
      <c r="CT32" s="556"/>
      <c r="CU32" s="556"/>
      <c r="CV32" s="556"/>
      <c r="CW32" s="556"/>
      <c r="CX32" s="556"/>
      <c r="CY32" s="556"/>
      <c r="CZ32" s="556"/>
      <c r="DA32" s="556"/>
      <c r="DB32" s="556"/>
      <c r="DC32" s="556"/>
      <c r="DD32" s="556"/>
      <c r="DE32" s="556"/>
      <c r="DF32" s="556"/>
      <c r="DG32" s="556"/>
      <c r="DH32" s="556"/>
      <c r="DI32" s="556"/>
      <c r="DJ32" s="556"/>
      <c r="DK32" s="556"/>
      <c r="DL32" s="556"/>
      <c r="DM32" s="556"/>
      <c r="DN32" s="556"/>
      <c r="DO32" s="556"/>
      <c r="DP32" s="556"/>
      <c r="DQ32" s="556"/>
      <c r="DR32" s="556"/>
      <c r="DS32" s="556"/>
      <c r="DT32" s="556"/>
      <c r="DU32" s="556"/>
      <c r="DV32" s="556"/>
      <c r="DW32" s="556"/>
      <c r="DX32" s="556"/>
      <c r="DY32" s="556"/>
      <c r="DZ32" s="556"/>
      <c r="EA32" s="556"/>
      <c r="EB32" s="556"/>
      <c r="EC32" s="556"/>
      <c r="ED32" s="556"/>
      <c r="EE32" s="556"/>
      <c r="EF32" s="556"/>
      <c r="EG32" s="556"/>
      <c r="EH32" s="556"/>
      <c r="EI32" s="556"/>
      <c r="EJ32" s="556"/>
      <c r="EK32" s="556"/>
      <c r="EL32" s="556"/>
      <c r="EM32" s="556"/>
      <c r="EN32" s="556"/>
      <c r="EO32" s="556"/>
      <c r="EP32" s="556"/>
      <c r="EQ32" s="556"/>
      <c r="ER32" s="556"/>
      <c r="ES32" s="556"/>
      <c r="ET32" s="556"/>
      <c r="EU32" s="556"/>
      <c r="EV32" s="556"/>
      <c r="EW32" s="556"/>
      <c r="EX32" s="556"/>
      <c r="EY32" s="556"/>
      <c r="EZ32" s="556"/>
      <c r="FA32" s="556"/>
      <c r="FB32" s="556"/>
      <c r="FC32" s="556"/>
      <c r="FD32" s="556"/>
      <c r="FE32" s="556"/>
      <c r="FF32" s="556"/>
      <c r="FG32" s="556"/>
      <c r="FH32" s="556"/>
      <c r="FI32" s="556"/>
      <c r="FJ32" s="556"/>
      <c r="FK32" s="556"/>
      <c r="FL32" s="556"/>
      <c r="FM32" s="556"/>
      <c r="FN32" s="556"/>
      <c r="FO32" s="556"/>
      <c r="FP32" s="556"/>
      <c r="FQ32" s="556"/>
      <c r="FR32" s="556"/>
      <c r="FS32" s="556"/>
      <c r="FT32" s="556"/>
      <c r="FU32" s="556"/>
      <c r="FV32" s="556"/>
      <c r="FW32" s="556"/>
      <c r="FX32" s="556"/>
      <c r="FY32" s="556"/>
      <c r="FZ32" s="556"/>
      <c r="GA32" s="556"/>
      <c r="GB32" s="556"/>
      <c r="GC32" s="556"/>
      <c r="GD32" s="556"/>
      <c r="GE32" s="556"/>
      <c r="GF32" s="556"/>
      <c r="GG32" s="556"/>
      <c r="GH32" s="556"/>
      <c r="GI32" s="556"/>
      <c r="GJ32" s="556"/>
    </row>
    <row r="33" spans="1:16384" customFormat="1" x14ac:dyDescent="0.25">
      <c r="A33" s="553"/>
      <c r="B33" s="553"/>
      <c r="C33" s="554"/>
      <c r="D33" s="555"/>
      <c r="E33" s="324" t="s">
        <v>701</v>
      </c>
      <c r="F33" s="748">
        <f xml:space="preserve"> EOMONTH(F31, F32)</f>
        <v>48304</v>
      </c>
      <c r="G33" s="556"/>
      <c r="H33" s="556"/>
      <c r="I33" s="557"/>
      <c r="J33" s="556">
        <f>IF(AND(J$2&lt;$F$28,$F$28&lt;K$2),1,0)</f>
        <v>0</v>
      </c>
      <c r="K33" s="556">
        <f t="shared" ref="K33:BV33" si="30">IF(AND(K$2&lt;$F$28,$F$28&lt;L$2),1,0)</f>
        <v>0</v>
      </c>
      <c r="L33" s="556">
        <f t="shared" si="30"/>
        <v>0</v>
      </c>
      <c r="M33" s="556">
        <f t="shared" si="30"/>
        <v>0</v>
      </c>
      <c r="N33" s="556">
        <f t="shared" si="30"/>
        <v>0</v>
      </c>
      <c r="O33" s="556">
        <f t="shared" si="30"/>
        <v>0</v>
      </c>
      <c r="P33" s="556">
        <f t="shared" si="30"/>
        <v>0</v>
      </c>
      <c r="Q33" s="556">
        <f t="shared" si="30"/>
        <v>0</v>
      </c>
      <c r="R33" s="556">
        <f t="shared" si="30"/>
        <v>0</v>
      </c>
      <c r="S33" s="556">
        <f t="shared" si="30"/>
        <v>0</v>
      </c>
      <c r="T33" s="556">
        <f t="shared" si="30"/>
        <v>0</v>
      </c>
      <c r="U33" s="556">
        <f t="shared" si="30"/>
        <v>0</v>
      </c>
      <c r="V33" s="556">
        <f t="shared" si="30"/>
        <v>0</v>
      </c>
      <c r="W33" s="556">
        <f t="shared" si="30"/>
        <v>0</v>
      </c>
      <c r="X33" s="556">
        <f t="shared" si="30"/>
        <v>0</v>
      </c>
      <c r="Y33" s="556">
        <f t="shared" si="30"/>
        <v>0</v>
      </c>
      <c r="Z33" s="556">
        <f t="shared" si="30"/>
        <v>0</v>
      </c>
      <c r="AA33" s="556">
        <f t="shared" si="30"/>
        <v>0</v>
      </c>
      <c r="AB33" s="556">
        <f t="shared" si="30"/>
        <v>0</v>
      </c>
      <c r="AC33" s="556">
        <f t="shared" si="30"/>
        <v>0</v>
      </c>
      <c r="AD33" s="556">
        <f t="shared" si="30"/>
        <v>0</v>
      </c>
      <c r="AE33" s="556">
        <f t="shared" si="30"/>
        <v>0</v>
      </c>
      <c r="AF33" s="556">
        <f t="shared" si="30"/>
        <v>0</v>
      </c>
      <c r="AG33" s="556">
        <f t="shared" si="30"/>
        <v>0</v>
      </c>
      <c r="AH33" s="556">
        <f t="shared" si="30"/>
        <v>0</v>
      </c>
      <c r="AI33" s="556">
        <f t="shared" si="30"/>
        <v>0</v>
      </c>
      <c r="AJ33" s="556">
        <f t="shared" si="30"/>
        <v>0</v>
      </c>
      <c r="AK33" s="556">
        <f t="shared" si="30"/>
        <v>0</v>
      </c>
      <c r="AL33" s="556">
        <f t="shared" si="30"/>
        <v>0</v>
      </c>
      <c r="AM33" s="556">
        <f t="shared" si="30"/>
        <v>0</v>
      </c>
      <c r="AN33" s="556">
        <f t="shared" si="30"/>
        <v>0</v>
      </c>
      <c r="AO33" s="556">
        <f t="shared" si="30"/>
        <v>0</v>
      </c>
      <c r="AP33" s="556">
        <f t="shared" si="30"/>
        <v>0</v>
      </c>
      <c r="AQ33" s="556">
        <f t="shared" si="30"/>
        <v>0</v>
      </c>
      <c r="AR33" s="556">
        <f t="shared" si="30"/>
        <v>0</v>
      </c>
      <c r="AS33" s="556">
        <f t="shared" si="30"/>
        <v>0</v>
      </c>
      <c r="AT33" s="556">
        <f t="shared" si="30"/>
        <v>0</v>
      </c>
      <c r="AU33" s="556">
        <f t="shared" si="30"/>
        <v>0</v>
      </c>
      <c r="AV33" s="556">
        <f t="shared" si="30"/>
        <v>0</v>
      </c>
      <c r="AW33" s="556">
        <f t="shared" si="30"/>
        <v>0</v>
      </c>
      <c r="AX33" s="556">
        <f t="shared" si="30"/>
        <v>0</v>
      </c>
      <c r="AY33" s="556">
        <f t="shared" si="30"/>
        <v>0</v>
      </c>
      <c r="AZ33" s="556">
        <f t="shared" si="30"/>
        <v>0</v>
      </c>
      <c r="BA33" s="556">
        <f t="shared" si="30"/>
        <v>0</v>
      </c>
      <c r="BB33" s="556">
        <f t="shared" si="30"/>
        <v>0</v>
      </c>
      <c r="BC33" s="556">
        <f t="shared" si="30"/>
        <v>0</v>
      </c>
      <c r="BD33" s="556">
        <f t="shared" si="30"/>
        <v>0</v>
      </c>
      <c r="BE33" s="556">
        <f t="shared" si="30"/>
        <v>0</v>
      </c>
      <c r="BF33" s="556">
        <f t="shared" si="30"/>
        <v>0</v>
      </c>
      <c r="BG33" s="556">
        <f t="shared" si="30"/>
        <v>0</v>
      </c>
      <c r="BH33" s="556">
        <f t="shared" si="30"/>
        <v>0</v>
      </c>
      <c r="BI33" s="556">
        <f t="shared" si="30"/>
        <v>0</v>
      </c>
      <c r="BJ33" s="556">
        <f t="shared" si="30"/>
        <v>0</v>
      </c>
      <c r="BK33" s="556">
        <f t="shared" si="30"/>
        <v>0</v>
      </c>
      <c r="BL33" s="556">
        <f t="shared" si="30"/>
        <v>0</v>
      </c>
      <c r="BM33" s="556">
        <f t="shared" si="30"/>
        <v>0</v>
      </c>
      <c r="BN33" s="556">
        <f t="shared" si="30"/>
        <v>0</v>
      </c>
      <c r="BO33" s="556">
        <f t="shared" si="30"/>
        <v>0</v>
      </c>
      <c r="BP33" s="556">
        <f t="shared" si="30"/>
        <v>0</v>
      </c>
      <c r="BQ33" s="556">
        <f t="shared" si="30"/>
        <v>0</v>
      </c>
      <c r="BR33" s="556">
        <f t="shared" si="30"/>
        <v>0</v>
      </c>
      <c r="BS33" s="556">
        <f t="shared" si="30"/>
        <v>0</v>
      </c>
      <c r="BT33" s="556">
        <f t="shared" si="30"/>
        <v>0</v>
      </c>
      <c r="BU33" s="556">
        <f t="shared" si="30"/>
        <v>0</v>
      </c>
      <c r="BV33" s="556">
        <f t="shared" si="30"/>
        <v>0</v>
      </c>
      <c r="BW33" s="556">
        <f t="shared" ref="BW33:EH33" si="31">IF(AND(BW$2&lt;$F$28,$F$28&lt;BX$2),1,0)</f>
        <v>0</v>
      </c>
      <c r="BX33" s="556">
        <f t="shared" si="31"/>
        <v>0</v>
      </c>
      <c r="BY33" s="556">
        <f t="shared" si="31"/>
        <v>0</v>
      </c>
      <c r="BZ33" s="556">
        <f t="shared" si="31"/>
        <v>0</v>
      </c>
      <c r="CA33" s="556">
        <f t="shared" si="31"/>
        <v>0</v>
      </c>
      <c r="CB33" s="556">
        <f t="shared" si="31"/>
        <v>0</v>
      </c>
      <c r="CC33" s="556">
        <f t="shared" si="31"/>
        <v>0</v>
      </c>
      <c r="CD33" s="556">
        <f t="shared" si="31"/>
        <v>0</v>
      </c>
      <c r="CE33" s="556">
        <f t="shared" si="31"/>
        <v>0</v>
      </c>
      <c r="CF33" s="556">
        <f t="shared" si="31"/>
        <v>0</v>
      </c>
      <c r="CG33" s="556">
        <f t="shared" si="31"/>
        <v>0</v>
      </c>
      <c r="CH33" s="556">
        <f t="shared" si="31"/>
        <v>0</v>
      </c>
      <c r="CI33" s="556">
        <f t="shared" si="31"/>
        <v>0</v>
      </c>
      <c r="CJ33" s="556">
        <f t="shared" si="31"/>
        <v>0</v>
      </c>
      <c r="CK33" s="556">
        <f t="shared" si="31"/>
        <v>0</v>
      </c>
      <c r="CL33" s="556">
        <f t="shared" si="31"/>
        <v>0</v>
      </c>
      <c r="CM33" s="556">
        <f t="shared" si="31"/>
        <v>0</v>
      </c>
      <c r="CN33" s="556">
        <f t="shared" si="31"/>
        <v>0</v>
      </c>
      <c r="CO33" s="556">
        <f t="shared" si="31"/>
        <v>0</v>
      </c>
      <c r="CP33" s="556">
        <f t="shared" si="31"/>
        <v>0</v>
      </c>
      <c r="CQ33" s="556">
        <f t="shared" si="31"/>
        <v>0</v>
      </c>
      <c r="CR33" s="556">
        <f t="shared" si="31"/>
        <v>0</v>
      </c>
      <c r="CS33" s="556">
        <f t="shared" si="31"/>
        <v>0</v>
      </c>
      <c r="CT33" s="556">
        <f t="shared" si="31"/>
        <v>0</v>
      </c>
      <c r="CU33" s="556">
        <f t="shared" si="31"/>
        <v>0</v>
      </c>
      <c r="CV33" s="556">
        <f t="shared" si="31"/>
        <v>0</v>
      </c>
      <c r="CW33" s="556">
        <f t="shared" si="31"/>
        <v>0</v>
      </c>
      <c r="CX33" s="556">
        <f t="shared" si="31"/>
        <v>0</v>
      </c>
      <c r="CY33" s="556">
        <f t="shared" si="31"/>
        <v>0</v>
      </c>
      <c r="CZ33" s="556">
        <f t="shared" si="31"/>
        <v>0</v>
      </c>
      <c r="DA33" s="556">
        <f t="shared" si="31"/>
        <v>0</v>
      </c>
      <c r="DB33" s="556">
        <f t="shared" si="31"/>
        <v>0</v>
      </c>
      <c r="DC33" s="556">
        <f t="shared" si="31"/>
        <v>0</v>
      </c>
      <c r="DD33" s="556">
        <f t="shared" si="31"/>
        <v>0</v>
      </c>
      <c r="DE33" s="556">
        <f t="shared" si="31"/>
        <v>0</v>
      </c>
      <c r="DF33" s="556">
        <f t="shared" si="31"/>
        <v>0</v>
      </c>
      <c r="DG33" s="556">
        <f t="shared" si="31"/>
        <v>0</v>
      </c>
      <c r="DH33" s="556">
        <f t="shared" si="31"/>
        <v>0</v>
      </c>
      <c r="DI33" s="556">
        <f t="shared" si="31"/>
        <v>0</v>
      </c>
      <c r="DJ33" s="556">
        <f t="shared" si="31"/>
        <v>0</v>
      </c>
      <c r="DK33" s="556">
        <f t="shared" si="31"/>
        <v>0</v>
      </c>
      <c r="DL33" s="556">
        <f t="shared" si="31"/>
        <v>0</v>
      </c>
      <c r="DM33" s="556">
        <f t="shared" si="31"/>
        <v>0</v>
      </c>
      <c r="DN33" s="556">
        <f t="shared" si="31"/>
        <v>0</v>
      </c>
      <c r="DO33" s="556">
        <f t="shared" si="31"/>
        <v>0</v>
      </c>
      <c r="DP33" s="556">
        <f t="shared" si="31"/>
        <v>0</v>
      </c>
      <c r="DQ33" s="556">
        <f t="shared" si="31"/>
        <v>0</v>
      </c>
      <c r="DR33" s="556">
        <f t="shared" si="31"/>
        <v>0</v>
      </c>
      <c r="DS33" s="556">
        <f t="shared" si="31"/>
        <v>0</v>
      </c>
      <c r="DT33" s="556">
        <f t="shared" si="31"/>
        <v>0</v>
      </c>
      <c r="DU33" s="556">
        <f t="shared" si="31"/>
        <v>0</v>
      </c>
      <c r="DV33" s="556">
        <f t="shared" si="31"/>
        <v>0</v>
      </c>
      <c r="DW33" s="556">
        <f t="shared" si="31"/>
        <v>0</v>
      </c>
      <c r="DX33" s="556">
        <f t="shared" si="31"/>
        <v>0</v>
      </c>
      <c r="DY33" s="556">
        <f t="shared" si="31"/>
        <v>0</v>
      </c>
      <c r="DZ33" s="556">
        <f t="shared" si="31"/>
        <v>0</v>
      </c>
      <c r="EA33" s="556">
        <f t="shared" si="31"/>
        <v>0</v>
      </c>
      <c r="EB33" s="556">
        <f t="shared" si="31"/>
        <v>0</v>
      </c>
      <c r="EC33" s="556">
        <f t="shared" si="31"/>
        <v>0</v>
      </c>
      <c r="ED33" s="556">
        <f t="shared" si="31"/>
        <v>0</v>
      </c>
      <c r="EE33" s="556">
        <f t="shared" si="31"/>
        <v>0</v>
      </c>
      <c r="EF33" s="556">
        <f t="shared" si="31"/>
        <v>0</v>
      </c>
      <c r="EG33" s="556">
        <f t="shared" si="31"/>
        <v>0</v>
      </c>
      <c r="EH33" s="556">
        <f t="shared" si="31"/>
        <v>0</v>
      </c>
      <c r="EI33" s="556">
        <f t="shared" ref="EI33:GJ33" si="32">IF(AND(EI$2&lt;$F$28,$F$28&lt;EJ$2),1,0)</f>
        <v>0</v>
      </c>
      <c r="EJ33" s="556">
        <f t="shared" si="32"/>
        <v>0</v>
      </c>
      <c r="EK33" s="556">
        <f t="shared" si="32"/>
        <v>0</v>
      </c>
      <c r="EL33" s="556">
        <f t="shared" si="32"/>
        <v>0</v>
      </c>
      <c r="EM33" s="556">
        <f t="shared" si="32"/>
        <v>0</v>
      </c>
      <c r="EN33" s="556">
        <f t="shared" si="32"/>
        <v>0</v>
      </c>
      <c r="EO33" s="556">
        <f t="shared" si="32"/>
        <v>0</v>
      </c>
      <c r="EP33" s="556">
        <f t="shared" si="32"/>
        <v>0</v>
      </c>
      <c r="EQ33" s="556">
        <f t="shared" si="32"/>
        <v>0</v>
      </c>
      <c r="ER33" s="556">
        <f t="shared" si="32"/>
        <v>0</v>
      </c>
      <c r="ES33" s="556">
        <f t="shared" si="32"/>
        <v>0</v>
      </c>
      <c r="ET33" s="556">
        <f t="shared" si="32"/>
        <v>0</v>
      </c>
      <c r="EU33" s="556">
        <f t="shared" si="32"/>
        <v>0</v>
      </c>
      <c r="EV33" s="556">
        <f t="shared" si="32"/>
        <v>0</v>
      </c>
      <c r="EW33" s="556">
        <f t="shared" si="32"/>
        <v>0</v>
      </c>
      <c r="EX33" s="556">
        <f t="shared" si="32"/>
        <v>0</v>
      </c>
      <c r="EY33" s="556">
        <f t="shared" si="32"/>
        <v>0</v>
      </c>
      <c r="EZ33" s="556">
        <f t="shared" si="32"/>
        <v>0</v>
      </c>
      <c r="FA33" s="556">
        <f t="shared" si="32"/>
        <v>0</v>
      </c>
      <c r="FB33" s="556">
        <f t="shared" si="32"/>
        <v>0</v>
      </c>
      <c r="FC33" s="556">
        <f t="shared" si="32"/>
        <v>0</v>
      </c>
      <c r="FD33" s="556">
        <f t="shared" si="32"/>
        <v>0</v>
      </c>
      <c r="FE33" s="556">
        <f t="shared" si="32"/>
        <v>0</v>
      </c>
      <c r="FF33" s="556">
        <f t="shared" si="32"/>
        <v>0</v>
      </c>
      <c r="FG33" s="556">
        <f t="shared" si="32"/>
        <v>0</v>
      </c>
      <c r="FH33" s="556">
        <f t="shared" si="32"/>
        <v>0</v>
      </c>
      <c r="FI33" s="556">
        <f t="shared" si="32"/>
        <v>0</v>
      </c>
      <c r="FJ33" s="556">
        <f t="shared" si="32"/>
        <v>0</v>
      </c>
      <c r="FK33" s="556">
        <f t="shared" si="32"/>
        <v>0</v>
      </c>
      <c r="FL33" s="556">
        <f t="shared" si="32"/>
        <v>0</v>
      </c>
      <c r="FM33" s="556">
        <f t="shared" si="32"/>
        <v>0</v>
      </c>
      <c r="FN33" s="556">
        <f t="shared" si="32"/>
        <v>0</v>
      </c>
      <c r="FO33" s="556">
        <f t="shared" si="32"/>
        <v>0</v>
      </c>
      <c r="FP33" s="556">
        <f t="shared" si="32"/>
        <v>0</v>
      </c>
      <c r="FQ33" s="556">
        <f t="shared" si="32"/>
        <v>0</v>
      </c>
      <c r="FR33" s="556">
        <f t="shared" si="32"/>
        <v>0</v>
      </c>
      <c r="FS33" s="556">
        <f t="shared" si="32"/>
        <v>0</v>
      </c>
      <c r="FT33" s="556">
        <f t="shared" si="32"/>
        <v>0</v>
      </c>
      <c r="FU33" s="556">
        <f t="shared" si="32"/>
        <v>0</v>
      </c>
      <c r="FV33" s="556">
        <f t="shared" si="32"/>
        <v>0</v>
      </c>
      <c r="FW33" s="556">
        <f t="shared" si="32"/>
        <v>0</v>
      </c>
      <c r="FX33" s="556">
        <f t="shared" si="32"/>
        <v>0</v>
      </c>
      <c r="FY33" s="556">
        <f t="shared" si="32"/>
        <v>0</v>
      </c>
      <c r="FZ33" s="556">
        <f t="shared" si="32"/>
        <v>0</v>
      </c>
      <c r="GA33" s="556">
        <f t="shared" si="32"/>
        <v>0</v>
      </c>
      <c r="GB33" s="556">
        <f t="shared" si="32"/>
        <v>0</v>
      </c>
      <c r="GC33" s="556">
        <f t="shared" si="32"/>
        <v>0</v>
      </c>
      <c r="GD33" s="556">
        <f t="shared" si="32"/>
        <v>0</v>
      </c>
      <c r="GE33" s="556">
        <f t="shared" si="32"/>
        <v>0</v>
      </c>
      <c r="GF33" s="556">
        <f t="shared" si="32"/>
        <v>0</v>
      </c>
      <c r="GG33" s="556">
        <f t="shared" si="32"/>
        <v>0</v>
      </c>
      <c r="GH33" s="556">
        <f t="shared" si="32"/>
        <v>0</v>
      </c>
      <c r="GI33" s="556">
        <f t="shared" si="32"/>
        <v>0</v>
      </c>
      <c r="GJ33" s="556">
        <f t="shared" si="32"/>
        <v>0</v>
      </c>
    </row>
    <row r="34" spans="1:16384" customFormat="1" x14ac:dyDescent="0.25">
      <c r="A34" s="553"/>
      <c r="B34" s="553"/>
      <c r="C34" s="554"/>
      <c r="D34" s="555"/>
      <c r="E34" s="324" t="s">
        <v>700</v>
      </c>
      <c r="F34" s="556">
        <f>12*7</f>
        <v>84</v>
      </c>
      <c r="G34" s="556" t="s">
        <v>10</v>
      </c>
      <c r="H34" s="556"/>
      <c r="I34" s="557"/>
      <c r="J34" s="556"/>
      <c r="K34" s="556"/>
      <c r="L34" s="556"/>
      <c r="M34" s="556"/>
      <c r="N34" s="556"/>
      <c r="O34" s="556"/>
      <c r="P34" s="556"/>
      <c r="Q34" s="556"/>
      <c r="R34" s="556"/>
      <c r="S34" s="556"/>
      <c r="T34" s="556"/>
      <c r="U34" s="556"/>
      <c r="V34" s="556"/>
      <c r="W34" s="556"/>
      <c r="X34" s="556"/>
      <c r="Y34" s="556"/>
      <c r="Z34" s="556"/>
      <c r="AA34" s="556"/>
      <c r="AB34" s="556"/>
      <c r="AC34" s="556"/>
      <c r="AD34" s="556"/>
      <c r="AE34" s="556"/>
      <c r="AF34" s="556"/>
      <c r="AG34" s="556"/>
      <c r="AH34" s="556"/>
      <c r="AI34" s="556"/>
      <c r="AJ34" s="556"/>
      <c r="AK34" s="556"/>
      <c r="AL34" s="556"/>
      <c r="AM34" s="556"/>
      <c r="AN34" s="556"/>
      <c r="AO34" s="556"/>
      <c r="AP34" s="556"/>
      <c r="AQ34" s="556"/>
      <c r="AR34" s="556"/>
      <c r="AS34" s="556"/>
      <c r="AT34" s="556"/>
      <c r="AU34" s="556"/>
      <c r="AV34" s="556"/>
      <c r="AW34" s="556"/>
      <c r="AX34" s="556"/>
      <c r="AY34" s="556"/>
      <c r="AZ34" s="556"/>
      <c r="BA34" s="556"/>
      <c r="BB34" s="556"/>
      <c r="BC34" s="556"/>
      <c r="BD34" s="556"/>
      <c r="BE34" s="556"/>
      <c r="BF34" s="556"/>
      <c r="BG34" s="556"/>
      <c r="BH34" s="556"/>
      <c r="BI34" s="556"/>
      <c r="BJ34" s="556"/>
      <c r="BK34" s="556"/>
      <c r="BL34" s="556"/>
      <c r="BM34" s="556"/>
      <c r="BN34" s="556"/>
      <c r="BO34" s="556"/>
      <c r="BP34" s="556"/>
      <c r="BQ34" s="556"/>
      <c r="BR34" s="556"/>
      <c r="BS34" s="556"/>
      <c r="BT34" s="556"/>
      <c r="BU34" s="556"/>
      <c r="BV34" s="556"/>
      <c r="BW34" s="556"/>
      <c r="BX34" s="556"/>
      <c r="BY34" s="556"/>
      <c r="BZ34" s="556"/>
      <c r="CA34" s="556"/>
      <c r="CB34" s="556"/>
      <c r="CC34" s="556"/>
      <c r="CD34" s="556"/>
      <c r="CE34" s="556"/>
      <c r="CF34" s="556"/>
      <c r="CG34" s="556"/>
      <c r="CH34" s="556"/>
      <c r="CI34" s="556"/>
      <c r="CJ34" s="556"/>
      <c r="CK34" s="556"/>
      <c r="CL34" s="556"/>
      <c r="CM34" s="556"/>
      <c r="CN34" s="556"/>
      <c r="CO34" s="556"/>
      <c r="CP34" s="556"/>
      <c r="CQ34" s="556"/>
      <c r="CR34" s="556"/>
      <c r="CS34" s="556"/>
      <c r="CT34" s="556"/>
      <c r="CU34" s="556"/>
      <c r="CV34" s="556"/>
      <c r="CW34" s="556"/>
      <c r="CX34" s="556"/>
      <c r="CY34" s="556"/>
      <c r="CZ34" s="556"/>
      <c r="DA34" s="556"/>
      <c r="DB34" s="556"/>
      <c r="DC34" s="556"/>
      <c r="DD34" s="556"/>
      <c r="DE34" s="556"/>
      <c r="DF34" s="556"/>
      <c r="DG34" s="556"/>
      <c r="DH34" s="556"/>
      <c r="DI34" s="556"/>
      <c r="DJ34" s="556"/>
      <c r="DK34" s="556"/>
      <c r="DL34" s="556"/>
      <c r="DM34" s="556"/>
      <c r="DN34" s="556"/>
      <c r="DO34" s="556"/>
      <c r="DP34" s="556"/>
      <c r="DQ34" s="556"/>
      <c r="DR34" s="556"/>
      <c r="DS34" s="556"/>
      <c r="DT34" s="556"/>
      <c r="DU34" s="556"/>
      <c r="DV34" s="556"/>
      <c r="DW34" s="556"/>
      <c r="DX34" s="556"/>
      <c r="DY34" s="556"/>
      <c r="DZ34" s="556"/>
      <c r="EA34" s="556"/>
      <c r="EB34" s="556"/>
      <c r="EC34" s="556"/>
      <c r="ED34" s="556"/>
      <c r="EE34" s="556"/>
      <c r="EF34" s="556"/>
      <c r="EG34" s="556"/>
      <c r="EH34" s="556"/>
      <c r="EI34" s="556"/>
      <c r="EJ34" s="556"/>
      <c r="EK34" s="556"/>
      <c r="EL34" s="556"/>
      <c r="EM34" s="556"/>
      <c r="EN34" s="556"/>
      <c r="EO34" s="556"/>
      <c r="EP34" s="556"/>
      <c r="EQ34" s="556"/>
      <c r="ER34" s="556"/>
      <c r="ES34" s="556"/>
      <c r="ET34" s="556"/>
      <c r="EU34" s="556"/>
      <c r="EV34" s="556"/>
      <c r="EW34" s="556"/>
      <c r="EX34" s="556"/>
      <c r="EY34" s="556"/>
      <c r="EZ34" s="556"/>
      <c r="FA34" s="556"/>
      <c r="FB34" s="556"/>
      <c r="FC34" s="556"/>
      <c r="FD34" s="556"/>
      <c r="FE34" s="556"/>
      <c r="FF34" s="556"/>
      <c r="FG34" s="556"/>
      <c r="FH34" s="556"/>
      <c r="FI34" s="556"/>
      <c r="FJ34" s="556"/>
      <c r="FK34" s="556"/>
      <c r="FL34" s="556"/>
      <c r="FM34" s="556"/>
      <c r="FN34" s="556"/>
      <c r="FO34" s="556"/>
      <c r="FP34" s="556"/>
      <c r="FQ34" s="556"/>
      <c r="FR34" s="556"/>
      <c r="FS34" s="556"/>
      <c r="FT34" s="556"/>
      <c r="FU34" s="556"/>
      <c r="FV34" s="556"/>
      <c r="FW34" s="556"/>
      <c r="FX34" s="556"/>
      <c r="FY34" s="556"/>
      <c r="FZ34" s="556"/>
      <c r="GA34" s="556"/>
      <c r="GB34" s="556"/>
      <c r="GC34" s="556"/>
      <c r="GD34" s="556"/>
      <c r="GE34" s="556"/>
      <c r="GF34" s="556"/>
      <c r="GG34" s="556"/>
      <c r="GH34" s="556"/>
      <c r="GI34" s="556"/>
      <c r="GJ34" s="556"/>
    </row>
    <row r="35" spans="1:16384" customFormat="1" x14ac:dyDescent="0.25">
      <c r="A35" s="553"/>
      <c r="B35" s="553"/>
      <c r="C35" s="554"/>
      <c r="D35" s="555"/>
      <c r="E35" s="324" t="s">
        <v>702</v>
      </c>
      <c r="F35" s="748">
        <f xml:space="preserve"> EOMONTH(F33, F34)</f>
        <v>50860</v>
      </c>
      <c r="G35" s="556"/>
      <c r="H35" s="556"/>
      <c r="I35" s="557"/>
      <c r="J35" s="556">
        <f>IF(AND(J$2&lt;$F$30,$F$30&lt;K$2),1,0)</f>
        <v>0</v>
      </c>
      <c r="K35" s="556">
        <f t="shared" ref="K35:BV35" si="33">IF(AND(K$2&lt;$F$30,$F$30&lt;L$2),1,0)</f>
        <v>0</v>
      </c>
      <c r="L35" s="556">
        <f t="shared" si="33"/>
        <v>0</v>
      </c>
      <c r="M35" s="556">
        <f t="shared" si="33"/>
        <v>0</v>
      </c>
      <c r="N35" s="556">
        <f t="shared" si="33"/>
        <v>0</v>
      </c>
      <c r="O35" s="556">
        <f t="shared" si="33"/>
        <v>0</v>
      </c>
      <c r="P35" s="556">
        <f t="shared" si="33"/>
        <v>0</v>
      </c>
      <c r="Q35" s="556">
        <f t="shared" si="33"/>
        <v>0</v>
      </c>
      <c r="R35" s="556">
        <f t="shared" si="33"/>
        <v>0</v>
      </c>
      <c r="S35" s="556">
        <f t="shared" si="33"/>
        <v>0</v>
      </c>
      <c r="T35" s="556">
        <f t="shared" si="33"/>
        <v>0</v>
      </c>
      <c r="U35" s="556">
        <f t="shared" si="33"/>
        <v>0</v>
      </c>
      <c r="V35" s="556">
        <f t="shared" si="33"/>
        <v>0</v>
      </c>
      <c r="W35" s="556">
        <f t="shared" si="33"/>
        <v>0</v>
      </c>
      <c r="X35" s="556">
        <f t="shared" si="33"/>
        <v>0</v>
      </c>
      <c r="Y35" s="556">
        <f t="shared" si="33"/>
        <v>0</v>
      </c>
      <c r="Z35" s="556">
        <f t="shared" si="33"/>
        <v>0</v>
      </c>
      <c r="AA35" s="556">
        <f t="shared" si="33"/>
        <v>0</v>
      </c>
      <c r="AB35" s="556">
        <f t="shared" si="33"/>
        <v>0</v>
      </c>
      <c r="AC35" s="556">
        <f t="shared" si="33"/>
        <v>0</v>
      </c>
      <c r="AD35" s="556">
        <f t="shared" si="33"/>
        <v>0</v>
      </c>
      <c r="AE35" s="556">
        <f t="shared" si="33"/>
        <v>0</v>
      </c>
      <c r="AF35" s="556">
        <f t="shared" si="33"/>
        <v>0</v>
      </c>
      <c r="AG35" s="556">
        <f t="shared" si="33"/>
        <v>0</v>
      </c>
      <c r="AH35" s="556">
        <f t="shared" si="33"/>
        <v>0</v>
      </c>
      <c r="AI35" s="556">
        <f t="shared" si="33"/>
        <v>0</v>
      </c>
      <c r="AJ35" s="556">
        <f t="shared" si="33"/>
        <v>0</v>
      </c>
      <c r="AK35" s="556">
        <f t="shared" si="33"/>
        <v>0</v>
      </c>
      <c r="AL35" s="556">
        <f t="shared" si="33"/>
        <v>0</v>
      </c>
      <c r="AM35" s="556">
        <f t="shared" si="33"/>
        <v>0</v>
      </c>
      <c r="AN35" s="556">
        <f t="shared" si="33"/>
        <v>0</v>
      </c>
      <c r="AO35" s="556">
        <f t="shared" si="33"/>
        <v>0</v>
      </c>
      <c r="AP35" s="556">
        <f t="shared" si="33"/>
        <v>0</v>
      </c>
      <c r="AQ35" s="556">
        <f t="shared" si="33"/>
        <v>0</v>
      </c>
      <c r="AR35" s="556">
        <f t="shared" si="33"/>
        <v>0</v>
      </c>
      <c r="AS35" s="556">
        <f t="shared" si="33"/>
        <v>0</v>
      </c>
      <c r="AT35" s="556">
        <f t="shared" si="33"/>
        <v>0</v>
      </c>
      <c r="AU35" s="556">
        <f t="shared" si="33"/>
        <v>0</v>
      </c>
      <c r="AV35" s="556">
        <f t="shared" si="33"/>
        <v>0</v>
      </c>
      <c r="AW35" s="556">
        <f t="shared" si="33"/>
        <v>0</v>
      </c>
      <c r="AX35" s="556">
        <f t="shared" si="33"/>
        <v>0</v>
      </c>
      <c r="AY35" s="556">
        <f t="shared" si="33"/>
        <v>0</v>
      </c>
      <c r="AZ35" s="556">
        <f t="shared" si="33"/>
        <v>0</v>
      </c>
      <c r="BA35" s="556">
        <f t="shared" si="33"/>
        <v>0</v>
      </c>
      <c r="BB35" s="556">
        <f t="shared" si="33"/>
        <v>0</v>
      </c>
      <c r="BC35" s="556">
        <f t="shared" si="33"/>
        <v>0</v>
      </c>
      <c r="BD35" s="556">
        <f t="shared" si="33"/>
        <v>0</v>
      </c>
      <c r="BE35" s="556">
        <f t="shared" si="33"/>
        <v>0</v>
      </c>
      <c r="BF35" s="556">
        <f t="shared" si="33"/>
        <v>0</v>
      </c>
      <c r="BG35" s="556">
        <f t="shared" si="33"/>
        <v>0</v>
      </c>
      <c r="BH35" s="556">
        <f t="shared" si="33"/>
        <v>0</v>
      </c>
      <c r="BI35" s="556">
        <f t="shared" si="33"/>
        <v>0</v>
      </c>
      <c r="BJ35" s="556">
        <f t="shared" si="33"/>
        <v>0</v>
      </c>
      <c r="BK35" s="556">
        <f t="shared" si="33"/>
        <v>0</v>
      </c>
      <c r="BL35" s="556">
        <f t="shared" si="33"/>
        <v>0</v>
      </c>
      <c r="BM35" s="556">
        <f t="shared" si="33"/>
        <v>0</v>
      </c>
      <c r="BN35" s="556">
        <f t="shared" si="33"/>
        <v>0</v>
      </c>
      <c r="BO35" s="556">
        <f t="shared" si="33"/>
        <v>0</v>
      </c>
      <c r="BP35" s="556">
        <f t="shared" si="33"/>
        <v>0</v>
      </c>
      <c r="BQ35" s="556">
        <f t="shared" si="33"/>
        <v>0</v>
      </c>
      <c r="BR35" s="556">
        <f t="shared" si="33"/>
        <v>0</v>
      </c>
      <c r="BS35" s="556">
        <f t="shared" si="33"/>
        <v>0</v>
      </c>
      <c r="BT35" s="556">
        <f t="shared" si="33"/>
        <v>0</v>
      </c>
      <c r="BU35" s="556">
        <f t="shared" si="33"/>
        <v>0</v>
      </c>
      <c r="BV35" s="556">
        <f t="shared" si="33"/>
        <v>0</v>
      </c>
      <c r="BW35" s="556">
        <f t="shared" ref="BW35:EH35" si="34">IF(AND(BW$2&lt;$F$30,$F$30&lt;BX$2),1,0)</f>
        <v>0</v>
      </c>
      <c r="BX35" s="556">
        <f t="shared" si="34"/>
        <v>0</v>
      </c>
      <c r="BY35" s="556">
        <f t="shared" si="34"/>
        <v>0</v>
      </c>
      <c r="BZ35" s="556">
        <f t="shared" si="34"/>
        <v>0</v>
      </c>
      <c r="CA35" s="556">
        <f t="shared" si="34"/>
        <v>0</v>
      </c>
      <c r="CB35" s="556">
        <f t="shared" si="34"/>
        <v>0</v>
      </c>
      <c r="CC35" s="556">
        <f t="shared" si="34"/>
        <v>0</v>
      </c>
      <c r="CD35" s="556">
        <f t="shared" si="34"/>
        <v>0</v>
      </c>
      <c r="CE35" s="556">
        <f t="shared" si="34"/>
        <v>0</v>
      </c>
      <c r="CF35" s="556">
        <f t="shared" si="34"/>
        <v>0</v>
      </c>
      <c r="CG35" s="556">
        <f t="shared" si="34"/>
        <v>0</v>
      </c>
      <c r="CH35" s="556">
        <f t="shared" si="34"/>
        <v>0</v>
      </c>
      <c r="CI35" s="556">
        <f t="shared" si="34"/>
        <v>0</v>
      </c>
      <c r="CJ35" s="556">
        <f t="shared" si="34"/>
        <v>0</v>
      </c>
      <c r="CK35" s="556">
        <f t="shared" si="34"/>
        <v>0</v>
      </c>
      <c r="CL35" s="556">
        <f t="shared" si="34"/>
        <v>0</v>
      </c>
      <c r="CM35" s="556">
        <f t="shared" si="34"/>
        <v>0</v>
      </c>
      <c r="CN35" s="556">
        <f t="shared" si="34"/>
        <v>0</v>
      </c>
      <c r="CO35" s="556">
        <f t="shared" si="34"/>
        <v>0</v>
      </c>
      <c r="CP35" s="556">
        <f t="shared" si="34"/>
        <v>0</v>
      </c>
      <c r="CQ35" s="556">
        <f t="shared" si="34"/>
        <v>0</v>
      </c>
      <c r="CR35" s="556">
        <f t="shared" si="34"/>
        <v>0</v>
      </c>
      <c r="CS35" s="556">
        <f t="shared" si="34"/>
        <v>0</v>
      </c>
      <c r="CT35" s="556">
        <f t="shared" si="34"/>
        <v>0</v>
      </c>
      <c r="CU35" s="556">
        <f t="shared" si="34"/>
        <v>0</v>
      </c>
      <c r="CV35" s="556">
        <f t="shared" si="34"/>
        <v>0</v>
      </c>
      <c r="CW35" s="556">
        <f t="shared" si="34"/>
        <v>0</v>
      </c>
      <c r="CX35" s="556">
        <f t="shared" si="34"/>
        <v>0</v>
      </c>
      <c r="CY35" s="556">
        <f t="shared" si="34"/>
        <v>0</v>
      </c>
      <c r="CZ35" s="556">
        <f t="shared" si="34"/>
        <v>0</v>
      </c>
      <c r="DA35" s="556">
        <f t="shared" si="34"/>
        <v>0</v>
      </c>
      <c r="DB35" s="556">
        <f t="shared" si="34"/>
        <v>0</v>
      </c>
      <c r="DC35" s="556">
        <f t="shared" si="34"/>
        <v>0</v>
      </c>
      <c r="DD35" s="556">
        <f t="shared" si="34"/>
        <v>0</v>
      </c>
      <c r="DE35" s="556">
        <f t="shared" si="34"/>
        <v>0</v>
      </c>
      <c r="DF35" s="556">
        <f t="shared" si="34"/>
        <v>0</v>
      </c>
      <c r="DG35" s="556">
        <f t="shared" si="34"/>
        <v>0</v>
      </c>
      <c r="DH35" s="556">
        <f t="shared" si="34"/>
        <v>0</v>
      </c>
      <c r="DI35" s="556">
        <f t="shared" si="34"/>
        <v>0</v>
      </c>
      <c r="DJ35" s="556">
        <f t="shared" si="34"/>
        <v>0</v>
      </c>
      <c r="DK35" s="556">
        <f t="shared" si="34"/>
        <v>0</v>
      </c>
      <c r="DL35" s="556">
        <f t="shared" si="34"/>
        <v>0</v>
      </c>
      <c r="DM35" s="556">
        <f t="shared" si="34"/>
        <v>0</v>
      </c>
      <c r="DN35" s="556">
        <f t="shared" si="34"/>
        <v>0</v>
      </c>
      <c r="DO35" s="556">
        <f t="shared" si="34"/>
        <v>0</v>
      </c>
      <c r="DP35" s="556">
        <f t="shared" si="34"/>
        <v>0</v>
      </c>
      <c r="DQ35" s="556">
        <f t="shared" si="34"/>
        <v>0</v>
      </c>
      <c r="DR35" s="556">
        <f t="shared" si="34"/>
        <v>0</v>
      </c>
      <c r="DS35" s="556">
        <f t="shared" si="34"/>
        <v>0</v>
      </c>
      <c r="DT35" s="556">
        <f t="shared" si="34"/>
        <v>0</v>
      </c>
      <c r="DU35" s="556">
        <f t="shared" si="34"/>
        <v>0</v>
      </c>
      <c r="DV35" s="556">
        <f t="shared" si="34"/>
        <v>0</v>
      </c>
      <c r="DW35" s="556">
        <f t="shared" si="34"/>
        <v>0</v>
      </c>
      <c r="DX35" s="556">
        <f t="shared" si="34"/>
        <v>0</v>
      </c>
      <c r="DY35" s="556">
        <f t="shared" si="34"/>
        <v>0</v>
      </c>
      <c r="DZ35" s="556">
        <f t="shared" si="34"/>
        <v>0</v>
      </c>
      <c r="EA35" s="556">
        <f t="shared" si="34"/>
        <v>0</v>
      </c>
      <c r="EB35" s="556">
        <f t="shared" si="34"/>
        <v>0</v>
      </c>
      <c r="EC35" s="556">
        <f t="shared" si="34"/>
        <v>0</v>
      </c>
      <c r="ED35" s="556">
        <f t="shared" si="34"/>
        <v>0</v>
      </c>
      <c r="EE35" s="556">
        <f t="shared" si="34"/>
        <v>0</v>
      </c>
      <c r="EF35" s="556">
        <f t="shared" si="34"/>
        <v>0</v>
      </c>
      <c r="EG35" s="556">
        <f t="shared" si="34"/>
        <v>0</v>
      </c>
      <c r="EH35" s="556">
        <f t="shared" si="34"/>
        <v>0</v>
      </c>
      <c r="EI35" s="556">
        <f t="shared" ref="EI35:GJ35" si="35">IF(AND(EI$2&lt;$F$30,$F$30&lt;EJ$2),1,0)</f>
        <v>0</v>
      </c>
      <c r="EJ35" s="556">
        <f t="shared" si="35"/>
        <v>0</v>
      </c>
      <c r="EK35" s="556">
        <f t="shared" si="35"/>
        <v>0</v>
      </c>
      <c r="EL35" s="556">
        <f t="shared" si="35"/>
        <v>0</v>
      </c>
      <c r="EM35" s="556">
        <f t="shared" si="35"/>
        <v>0</v>
      </c>
      <c r="EN35" s="556">
        <f t="shared" si="35"/>
        <v>0</v>
      </c>
      <c r="EO35" s="556">
        <f t="shared" si="35"/>
        <v>0</v>
      </c>
      <c r="EP35" s="556">
        <f t="shared" si="35"/>
        <v>0</v>
      </c>
      <c r="EQ35" s="556">
        <f t="shared" si="35"/>
        <v>0</v>
      </c>
      <c r="ER35" s="556">
        <f t="shared" si="35"/>
        <v>0</v>
      </c>
      <c r="ES35" s="556">
        <f t="shared" si="35"/>
        <v>0</v>
      </c>
      <c r="ET35" s="556">
        <f t="shared" si="35"/>
        <v>0</v>
      </c>
      <c r="EU35" s="556">
        <f t="shared" si="35"/>
        <v>0</v>
      </c>
      <c r="EV35" s="556">
        <f t="shared" si="35"/>
        <v>0</v>
      </c>
      <c r="EW35" s="556">
        <f t="shared" si="35"/>
        <v>0</v>
      </c>
      <c r="EX35" s="556">
        <f t="shared" si="35"/>
        <v>0</v>
      </c>
      <c r="EY35" s="556">
        <f t="shared" si="35"/>
        <v>0</v>
      </c>
      <c r="EZ35" s="556">
        <f t="shared" si="35"/>
        <v>0</v>
      </c>
      <c r="FA35" s="556">
        <f t="shared" si="35"/>
        <v>0</v>
      </c>
      <c r="FB35" s="556">
        <f t="shared" si="35"/>
        <v>0</v>
      </c>
      <c r="FC35" s="556">
        <f t="shared" si="35"/>
        <v>0</v>
      </c>
      <c r="FD35" s="556">
        <f t="shared" si="35"/>
        <v>0</v>
      </c>
      <c r="FE35" s="556">
        <f t="shared" si="35"/>
        <v>0</v>
      </c>
      <c r="FF35" s="556">
        <f t="shared" si="35"/>
        <v>0</v>
      </c>
      <c r="FG35" s="556">
        <f t="shared" si="35"/>
        <v>0</v>
      </c>
      <c r="FH35" s="556">
        <f t="shared" si="35"/>
        <v>0</v>
      </c>
      <c r="FI35" s="556">
        <f t="shared" si="35"/>
        <v>0</v>
      </c>
      <c r="FJ35" s="556">
        <f t="shared" si="35"/>
        <v>0</v>
      </c>
      <c r="FK35" s="556">
        <f t="shared" si="35"/>
        <v>0</v>
      </c>
      <c r="FL35" s="556">
        <f t="shared" si="35"/>
        <v>0</v>
      </c>
      <c r="FM35" s="556">
        <f t="shared" si="35"/>
        <v>0</v>
      </c>
      <c r="FN35" s="556">
        <f t="shared" si="35"/>
        <v>0</v>
      </c>
      <c r="FO35" s="556">
        <f t="shared" si="35"/>
        <v>0</v>
      </c>
      <c r="FP35" s="556">
        <f t="shared" si="35"/>
        <v>0</v>
      </c>
      <c r="FQ35" s="556">
        <f t="shared" si="35"/>
        <v>0</v>
      </c>
      <c r="FR35" s="556">
        <f t="shared" si="35"/>
        <v>0</v>
      </c>
      <c r="FS35" s="556">
        <f t="shared" si="35"/>
        <v>0</v>
      </c>
      <c r="FT35" s="556">
        <f t="shared" si="35"/>
        <v>0</v>
      </c>
      <c r="FU35" s="556">
        <f t="shared" si="35"/>
        <v>0</v>
      </c>
      <c r="FV35" s="556">
        <f t="shared" si="35"/>
        <v>0</v>
      </c>
      <c r="FW35" s="556">
        <f t="shared" si="35"/>
        <v>0</v>
      </c>
      <c r="FX35" s="556">
        <f t="shared" si="35"/>
        <v>0</v>
      </c>
      <c r="FY35" s="556">
        <f t="shared" si="35"/>
        <v>0</v>
      </c>
      <c r="FZ35" s="556">
        <f t="shared" si="35"/>
        <v>0</v>
      </c>
      <c r="GA35" s="556">
        <f t="shared" si="35"/>
        <v>0</v>
      </c>
      <c r="GB35" s="556">
        <f t="shared" si="35"/>
        <v>0</v>
      </c>
      <c r="GC35" s="556">
        <f t="shared" si="35"/>
        <v>0</v>
      </c>
      <c r="GD35" s="556">
        <f t="shared" si="35"/>
        <v>0</v>
      </c>
      <c r="GE35" s="556">
        <f t="shared" si="35"/>
        <v>0</v>
      </c>
      <c r="GF35" s="556">
        <f t="shared" si="35"/>
        <v>0</v>
      </c>
      <c r="GG35" s="556">
        <f t="shared" si="35"/>
        <v>0</v>
      </c>
      <c r="GH35" s="556">
        <f t="shared" si="35"/>
        <v>0</v>
      </c>
      <c r="GI35" s="556">
        <f t="shared" si="35"/>
        <v>0</v>
      </c>
      <c r="GJ35" s="556">
        <f t="shared" si="35"/>
        <v>0</v>
      </c>
    </row>
    <row r="36" spans="1:16384" s="556" customFormat="1" x14ac:dyDescent="0.25">
      <c r="A36" s="553"/>
      <c r="B36" s="553"/>
      <c r="C36" s="554"/>
      <c r="D36" s="555"/>
      <c r="E36" s="171" t="s">
        <v>0</v>
      </c>
      <c r="F36" s="171">
        <v>0</v>
      </c>
      <c r="G36" s="171" t="s">
        <v>14</v>
      </c>
      <c r="I36" s="557"/>
      <c r="GK36" s="556">
        <f>SUM($J$22:GK33)-1</f>
        <v>-1</v>
      </c>
      <c r="GL36" s="556">
        <f>SUM($J$22:GL33)-1</f>
        <v>-1</v>
      </c>
      <c r="GM36" s="556">
        <f>SUM($J$22:GM33)-1</f>
        <v>-1</v>
      </c>
      <c r="GN36" s="556">
        <f>SUM($J$22:GN33)-1</f>
        <v>-1</v>
      </c>
      <c r="GO36" s="556">
        <f>SUM($J$22:GO33)-1</f>
        <v>-1</v>
      </c>
      <c r="GP36" s="556">
        <f>SUM($J$22:GP33)-1</f>
        <v>-1</v>
      </c>
      <c r="GQ36" s="556">
        <f>SUM($J$22:GQ33)-1</f>
        <v>-1</v>
      </c>
      <c r="GR36" s="556">
        <f>SUM($J$22:GR33)-1</f>
        <v>-1</v>
      </c>
      <c r="GS36" s="556">
        <f>SUM($J$22:GS33)-1</f>
        <v>-1</v>
      </c>
      <c r="GT36" s="556">
        <f>SUM($J$22:GT33)-1</f>
        <v>-1</v>
      </c>
      <c r="GU36" s="556">
        <f>SUM($J$22:GU33)-1</f>
        <v>-1</v>
      </c>
      <c r="GV36" s="556">
        <f>SUM($J$22:GV33)-1</f>
        <v>-1</v>
      </c>
      <c r="GW36" s="556">
        <f>SUM($J$22:GW33)-1</f>
        <v>-1</v>
      </c>
      <c r="GX36" s="556">
        <f>SUM($J$22:GX33)-1</f>
        <v>-1</v>
      </c>
      <c r="GY36" s="556">
        <f>SUM($J$22:GY33)-1</f>
        <v>-1</v>
      </c>
      <c r="GZ36" s="556">
        <f>SUM($J$22:GZ33)-1</f>
        <v>-1</v>
      </c>
      <c r="HA36" s="556">
        <f>SUM($J$22:HA33)-1</f>
        <v>-1</v>
      </c>
      <c r="HB36" s="556">
        <f>SUM($J$22:HB33)-1</f>
        <v>-1</v>
      </c>
      <c r="HC36" s="556">
        <f>SUM($J$22:HC33)-1</f>
        <v>-1</v>
      </c>
      <c r="HD36" s="556">
        <f>SUM($J$22:HD33)-1</f>
        <v>-1</v>
      </c>
      <c r="HE36" s="556">
        <f>SUM($J$22:HE33)-1</f>
        <v>-1</v>
      </c>
      <c r="HF36" s="556">
        <f>SUM($J$22:HF33)-1</f>
        <v>-1</v>
      </c>
      <c r="HG36" s="556">
        <f>SUM($J$22:HG33)-1</f>
        <v>-1</v>
      </c>
      <c r="HH36" s="556">
        <f>SUM($J$22:HH33)-1</f>
        <v>-1</v>
      </c>
      <c r="HI36" s="556">
        <f>SUM($J$22:HI33)-1</f>
        <v>-1</v>
      </c>
      <c r="HJ36" s="556">
        <f>SUM($J$22:HJ33)-1</f>
        <v>-1</v>
      </c>
      <c r="HK36" s="556">
        <f>SUM($J$22:HK33)-1</f>
        <v>-1</v>
      </c>
      <c r="HL36" s="556">
        <f>SUM($J$22:HL33)-1</f>
        <v>-1</v>
      </c>
      <c r="HM36" s="556">
        <f>SUM($J$22:HM33)-1</f>
        <v>-1</v>
      </c>
      <c r="HN36" s="556">
        <f>SUM($J$22:HN33)-1</f>
        <v>-1</v>
      </c>
      <c r="HO36" s="556">
        <f>SUM($J$22:HO33)-1</f>
        <v>-1</v>
      </c>
      <c r="HP36" s="556">
        <f>SUM($J$22:HP33)-1</f>
        <v>-1</v>
      </c>
      <c r="HQ36" s="556">
        <f>SUM($J$22:HQ33)-1</f>
        <v>-1</v>
      </c>
      <c r="HR36" s="556">
        <f>SUM($J$22:HR33)-1</f>
        <v>-1</v>
      </c>
      <c r="HS36" s="556">
        <f>SUM($J$22:HS33)-1</f>
        <v>-1</v>
      </c>
      <c r="HT36" s="556">
        <f>SUM($J$22:HT33)-1</f>
        <v>-1</v>
      </c>
      <c r="HU36" s="556">
        <f>SUM($J$22:HU33)-1</f>
        <v>-1</v>
      </c>
      <c r="HV36" s="556">
        <f>SUM($J$22:HV33)-1</f>
        <v>-1</v>
      </c>
      <c r="HW36" s="556">
        <f>SUM($J$22:HW33)-1</f>
        <v>-1</v>
      </c>
      <c r="HX36" s="556">
        <f>SUM($J$22:HX33)-1</f>
        <v>-1</v>
      </c>
      <c r="HY36" s="556">
        <f>SUM($J$22:HY33)-1</f>
        <v>-1</v>
      </c>
      <c r="HZ36" s="556">
        <f>SUM($J$22:HZ33)-1</f>
        <v>-1</v>
      </c>
      <c r="IA36" s="556">
        <f>SUM($J$22:IA33)-1</f>
        <v>-1</v>
      </c>
      <c r="IB36" s="556">
        <f>SUM($J$22:IB33)-1</f>
        <v>-1</v>
      </c>
      <c r="IC36" s="556">
        <f>SUM($J$22:IC33)-1</f>
        <v>-1</v>
      </c>
      <c r="ID36" s="556">
        <f>SUM($J$22:ID33)-1</f>
        <v>-1</v>
      </c>
      <c r="IE36" s="556">
        <f>SUM($J$22:IE33)-1</f>
        <v>-1</v>
      </c>
      <c r="IF36" s="556">
        <f>SUM($J$22:IF33)-1</f>
        <v>-1</v>
      </c>
      <c r="IG36" s="556">
        <f>SUM($J$22:IG33)-1</f>
        <v>-1</v>
      </c>
      <c r="IH36" s="556">
        <f>SUM($J$22:IH33)-1</f>
        <v>-1</v>
      </c>
      <c r="II36" s="556">
        <f>SUM($J$22:II33)-1</f>
        <v>-1</v>
      </c>
      <c r="IJ36" s="556">
        <f>SUM($J$22:IJ33)-1</f>
        <v>-1</v>
      </c>
      <c r="IK36" s="556">
        <f>SUM($J$22:IK33)-1</f>
        <v>-1</v>
      </c>
      <c r="IL36" s="556">
        <f>SUM($J$22:IL33)-1</f>
        <v>-1</v>
      </c>
      <c r="IM36" s="556">
        <f>SUM($J$22:IM33)-1</f>
        <v>-1</v>
      </c>
      <c r="IN36" s="556">
        <f>SUM($J$22:IN33)-1</f>
        <v>-1</v>
      </c>
      <c r="IO36" s="556">
        <f>SUM($J$22:IO33)-1</f>
        <v>-1</v>
      </c>
      <c r="IP36" s="556">
        <f>SUM($J$22:IP33)-1</f>
        <v>-1</v>
      </c>
      <c r="IQ36" s="556">
        <f>SUM($J$22:IQ33)-1</f>
        <v>-1</v>
      </c>
      <c r="IR36" s="556">
        <f>SUM($J$22:IR33)-1</f>
        <v>-1</v>
      </c>
      <c r="IS36" s="556">
        <f>SUM($J$22:IS33)-1</f>
        <v>-1</v>
      </c>
      <c r="IT36" s="556">
        <f>SUM($J$22:IT33)-1</f>
        <v>-1</v>
      </c>
      <c r="IU36" s="556">
        <f>SUM($J$22:IU33)-1</f>
        <v>-1</v>
      </c>
      <c r="IV36" s="556">
        <f>SUM($J$22:IV33)-1</f>
        <v>-1</v>
      </c>
      <c r="IW36" s="556">
        <f>SUM($J$22:IW33)-1</f>
        <v>-1</v>
      </c>
      <c r="IX36" s="556">
        <f>SUM($J$22:IX33)-1</f>
        <v>-1</v>
      </c>
      <c r="IY36" s="556">
        <f>SUM($J$22:IY33)-1</f>
        <v>-1</v>
      </c>
      <c r="IZ36" s="556">
        <f>SUM($J$22:IZ33)-1</f>
        <v>-1</v>
      </c>
      <c r="JA36" s="556">
        <f>SUM($J$22:JA33)-1</f>
        <v>-1</v>
      </c>
      <c r="JB36" s="556">
        <f>SUM($J$22:JB33)-1</f>
        <v>-1</v>
      </c>
      <c r="JC36" s="556">
        <f>SUM($J$22:JC33)-1</f>
        <v>-1</v>
      </c>
      <c r="JD36" s="556">
        <f>SUM($J$22:JD33)-1</f>
        <v>-1</v>
      </c>
      <c r="JE36" s="556">
        <f>SUM($J$22:JE33)-1</f>
        <v>-1</v>
      </c>
      <c r="JF36" s="556">
        <f>SUM($J$22:JF33)-1</f>
        <v>-1</v>
      </c>
      <c r="JG36" s="556">
        <f>SUM($J$22:JG33)-1</f>
        <v>-1</v>
      </c>
      <c r="JH36" s="556">
        <f>SUM($J$22:JH33)-1</f>
        <v>-1</v>
      </c>
      <c r="JI36" s="556">
        <f>SUM($J$22:JI33)-1</f>
        <v>-1</v>
      </c>
      <c r="JJ36" s="556">
        <f>SUM($J$22:JJ33)-1</f>
        <v>-1</v>
      </c>
      <c r="JK36" s="556">
        <f>SUM($J$22:JK33)-1</f>
        <v>-1</v>
      </c>
      <c r="JL36" s="556">
        <f>SUM($J$22:JL33)-1</f>
        <v>-1</v>
      </c>
      <c r="JM36" s="556">
        <f>SUM($J$22:JM33)-1</f>
        <v>-1</v>
      </c>
      <c r="JN36" s="556">
        <f>SUM($J$22:JN33)-1</f>
        <v>-1</v>
      </c>
      <c r="JO36" s="556">
        <f>SUM($J$22:JO33)-1</f>
        <v>-1</v>
      </c>
      <c r="JP36" s="556">
        <f>SUM($J$22:JP33)-1</f>
        <v>-1</v>
      </c>
      <c r="JQ36" s="556">
        <f>SUM($J$22:JQ33)-1</f>
        <v>-1</v>
      </c>
      <c r="JR36" s="556">
        <f>SUM($J$22:JR33)-1</f>
        <v>-1</v>
      </c>
      <c r="JS36" s="556">
        <f>SUM($J$22:JS33)-1</f>
        <v>-1</v>
      </c>
      <c r="JT36" s="556">
        <f>SUM($J$22:JT33)-1</f>
        <v>-1</v>
      </c>
      <c r="JU36" s="556">
        <f>SUM($J$22:JU33)-1</f>
        <v>-1</v>
      </c>
      <c r="JV36" s="556">
        <f>SUM($J$22:JV33)-1</f>
        <v>-1</v>
      </c>
      <c r="JW36" s="556">
        <f>SUM($J$22:JW33)-1</f>
        <v>-1</v>
      </c>
      <c r="JX36" s="556">
        <f>SUM($J$22:JX33)-1</f>
        <v>-1</v>
      </c>
      <c r="JY36" s="556">
        <f>SUM($J$22:JY33)-1</f>
        <v>-1</v>
      </c>
      <c r="JZ36" s="556">
        <f>SUM($J$22:JZ33)-1</f>
        <v>-1</v>
      </c>
      <c r="KA36" s="556">
        <f>SUM($J$22:KA33)-1</f>
        <v>-1</v>
      </c>
      <c r="KB36" s="556">
        <f>SUM($J$22:KB33)-1</f>
        <v>-1</v>
      </c>
      <c r="KC36" s="556">
        <f>SUM($J$22:KC33)-1</f>
        <v>-1</v>
      </c>
      <c r="KD36" s="556">
        <f>SUM($J$22:KD33)-1</f>
        <v>-1</v>
      </c>
      <c r="KE36" s="556">
        <f>SUM($J$22:KE33)-1</f>
        <v>-1</v>
      </c>
      <c r="KF36" s="556">
        <f>SUM($J$22:KF33)-1</f>
        <v>-1</v>
      </c>
      <c r="KG36" s="556">
        <f>SUM($J$22:KG33)-1</f>
        <v>-1</v>
      </c>
      <c r="KH36" s="556">
        <f>SUM($J$22:KH33)-1</f>
        <v>-1</v>
      </c>
      <c r="KI36" s="556">
        <f>SUM($J$22:KI33)-1</f>
        <v>-1</v>
      </c>
      <c r="KJ36" s="556">
        <f>SUM($J$22:KJ33)-1</f>
        <v>-1</v>
      </c>
      <c r="KK36" s="556">
        <f>SUM($J$22:KK33)-1</f>
        <v>-1</v>
      </c>
      <c r="KL36" s="556">
        <f>SUM($J$22:KL33)-1</f>
        <v>-1</v>
      </c>
      <c r="KM36" s="556">
        <f>SUM($J$22:KM33)-1</f>
        <v>-1</v>
      </c>
      <c r="KN36" s="556">
        <f>SUM($J$22:KN33)-1</f>
        <v>-1</v>
      </c>
      <c r="KO36" s="556">
        <f>SUM($J$22:KO33)-1</f>
        <v>-1</v>
      </c>
      <c r="KP36" s="556">
        <f>SUM($J$22:KP33)-1</f>
        <v>-1</v>
      </c>
      <c r="KQ36" s="556">
        <f>SUM($J$22:KQ33)-1</f>
        <v>-1</v>
      </c>
      <c r="KR36" s="556">
        <f>SUM($J$22:KR33)-1</f>
        <v>-1</v>
      </c>
      <c r="KS36" s="556">
        <f>SUM($J$22:KS33)-1</f>
        <v>-1</v>
      </c>
      <c r="KT36" s="556">
        <f>SUM($J$22:KT33)-1</f>
        <v>-1</v>
      </c>
      <c r="KU36" s="556">
        <f>SUM($J$22:KU33)-1</f>
        <v>-1</v>
      </c>
      <c r="KV36" s="556">
        <f>SUM($J$22:KV33)-1</f>
        <v>-1</v>
      </c>
      <c r="KW36" s="556">
        <f>SUM($J$22:KW33)-1</f>
        <v>-1</v>
      </c>
      <c r="KX36" s="556">
        <f>SUM($J$22:KX33)-1</f>
        <v>-1</v>
      </c>
      <c r="KY36" s="556">
        <f>SUM($J$22:KY33)-1</f>
        <v>-1</v>
      </c>
      <c r="KZ36" s="556">
        <f>SUM($J$22:KZ33)-1</f>
        <v>-1</v>
      </c>
      <c r="LA36" s="556">
        <f>SUM($J$22:LA33)-1</f>
        <v>-1</v>
      </c>
      <c r="LB36" s="556">
        <f>SUM($J$22:LB33)-1</f>
        <v>-1</v>
      </c>
      <c r="LC36" s="556">
        <f>SUM($J$22:LC33)-1</f>
        <v>-1</v>
      </c>
      <c r="LD36" s="556">
        <f>SUM($J$22:LD33)-1</f>
        <v>-1</v>
      </c>
      <c r="LE36" s="556">
        <f>SUM($J$22:LE33)-1</f>
        <v>-1</v>
      </c>
      <c r="LF36" s="556">
        <f>SUM($J$22:LF33)-1</f>
        <v>-1</v>
      </c>
      <c r="LG36" s="556">
        <f>SUM($J$22:LG33)-1</f>
        <v>-1</v>
      </c>
      <c r="LH36" s="556">
        <f>SUM($J$22:LH33)-1</f>
        <v>-1</v>
      </c>
      <c r="LI36" s="556">
        <f>SUM($J$22:LI33)-1</f>
        <v>-1</v>
      </c>
      <c r="LJ36" s="556">
        <f>SUM($J$22:LJ33)-1</f>
        <v>-1</v>
      </c>
      <c r="LK36" s="556">
        <f>SUM($J$22:LK33)-1</f>
        <v>-1</v>
      </c>
      <c r="LL36" s="556">
        <f>SUM($J$22:LL33)-1</f>
        <v>-1</v>
      </c>
      <c r="LM36" s="556">
        <f>SUM($J$22:LM33)-1</f>
        <v>-1</v>
      </c>
      <c r="LN36" s="556">
        <f>SUM($J$22:LN33)-1</f>
        <v>-1</v>
      </c>
      <c r="LO36" s="556">
        <f>SUM($J$22:LO33)-1</f>
        <v>-1</v>
      </c>
      <c r="LP36" s="556">
        <f>SUM($J$22:LP33)-1</f>
        <v>-1</v>
      </c>
      <c r="LQ36" s="556">
        <f>SUM($J$22:LQ33)-1</f>
        <v>-1</v>
      </c>
      <c r="LR36" s="556">
        <f>SUM($J$22:LR33)-1</f>
        <v>-1</v>
      </c>
      <c r="LS36" s="556">
        <f>SUM($J$22:LS33)-1</f>
        <v>-1</v>
      </c>
      <c r="LT36" s="556">
        <f>SUM($J$22:LT33)-1</f>
        <v>-1</v>
      </c>
      <c r="LU36" s="556">
        <f>SUM($J$22:LU33)-1</f>
        <v>-1</v>
      </c>
      <c r="LV36" s="556">
        <f>SUM($J$22:LV33)-1</f>
        <v>-1</v>
      </c>
      <c r="LW36" s="556">
        <f>SUM($J$22:LW33)-1</f>
        <v>-1</v>
      </c>
      <c r="LX36" s="556">
        <f>SUM($J$22:LX33)-1</f>
        <v>-1</v>
      </c>
      <c r="LY36" s="556">
        <f>SUM($J$22:LY33)-1</f>
        <v>-1</v>
      </c>
      <c r="LZ36" s="556">
        <f>SUM($J$22:LZ33)-1</f>
        <v>-1</v>
      </c>
      <c r="MA36" s="556">
        <f>SUM($J$22:MA33)-1</f>
        <v>-1</v>
      </c>
      <c r="MB36" s="556">
        <f>SUM($J$22:MB33)-1</f>
        <v>-1</v>
      </c>
      <c r="MC36" s="556">
        <f>SUM($J$22:MC33)-1</f>
        <v>-1</v>
      </c>
      <c r="MD36" s="556">
        <f>SUM($J$22:MD33)-1</f>
        <v>-1</v>
      </c>
      <c r="ME36" s="556">
        <f>SUM($J$22:ME33)-1</f>
        <v>-1</v>
      </c>
      <c r="MF36" s="556">
        <f>SUM($J$22:MF33)-1</f>
        <v>-1</v>
      </c>
      <c r="MG36" s="556">
        <f>SUM($J$22:MG33)-1</f>
        <v>-1</v>
      </c>
      <c r="MH36" s="556">
        <f>SUM($J$22:MH33)-1</f>
        <v>-1</v>
      </c>
      <c r="MI36" s="556">
        <f>SUM($J$22:MI33)-1</f>
        <v>-1</v>
      </c>
      <c r="MJ36" s="556">
        <f>SUM($J$22:MJ33)-1</f>
        <v>-1</v>
      </c>
      <c r="MK36" s="556">
        <f>SUM($J$22:MK33)-1</f>
        <v>-1</v>
      </c>
      <c r="ML36" s="556">
        <f>SUM($J$22:ML33)-1</f>
        <v>-1</v>
      </c>
      <c r="MM36" s="556">
        <f>SUM($J$22:MM33)-1</f>
        <v>-1</v>
      </c>
      <c r="MN36" s="556">
        <f>SUM($J$22:MN33)-1</f>
        <v>-1</v>
      </c>
      <c r="MO36" s="556">
        <f>SUM($J$22:MO33)-1</f>
        <v>-1</v>
      </c>
      <c r="MP36" s="556">
        <f>SUM($J$22:MP33)-1</f>
        <v>-1</v>
      </c>
      <c r="MQ36" s="556">
        <f>SUM($J$22:MQ33)-1</f>
        <v>-1</v>
      </c>
      <c r="MR36" s="556">
        <f>SUM($J$22:MR33)-1</f>
        <v>-1</v>
      </c>
      <c r="MS36" s="556">
        <f>SUM($J$22:MS33)-1</f>
        <v>-1</v>
      </c>
      <c r="MT36" s="556">
        <f>SUM($J$22:MT33)-1</f>
        <v>-1</v>
      </c>
      <c r="MU36" s="556">
        <f>SUM($J$22:MU33)-1</f>
        <v>-1</v>
      </c>
      <c r="MV36" s="556">
        <f>SUM($J$22:MV33)-1</f>
        <v>-1</v>
      </c>
      <c r="MW36" s="556">
        <f>SUM($J$22:MW33)-1</f>
        <v>-1</v>
      </c>
      <c r="MX36" s="556">
        <f>SUM($J$22:MX33)-1</f>
        <v>-1</v>
      </c>
      <c r="MY36" s="556">
        <f>SUM($J$22:MY33)-1</f>
        <v>-1</v>
      </c>
      <c r="MZ36" s="556">
        <f>SUM($J$22:MZ33)-1</f>
        <v>-1</v>
      </c>
      <c r="NA36" s="556">
        <f>SUM($J$22:NA33)-1</f>
        <v>-1</v>
      </c>
      <c r="NB36" s="556">
        <f>SUM($J$22:NB33)-1</f>
        <v>-1</v>
      </c>
      <c r="NC36" s="556">
        <f>SUM($J$22:NC33)-1</f>
        <v>-1</v>
      </c>
      <c r="ND36" s="556">
        <f>SUM($J$22:ND33)-1</f>
        <v>-1</v>
      </c>
      <c r="NE36" s="556">
        <f>SUM($J$22:NE33)-1</f>
        <v>-1</v>
      </c>
      <c r="NF36" s="556">
        <f>SUM($J$22:NF33)-1</f>
        <v>-1</v>
      </c>
      <c r="NG36" s="556">
        <f>SUM($J$22:NG33)-1</f>
        <v>-1</v>
      </c>
      <c r="NH36" s="556">
        <f>SUM($J$22:NH33)-1</f>
        <v>-1</v>
      </c>
      <c r="NI36" s="556">
        <f>SUM($J$22:NI33)-1</f>
        <v>-1</v>
      </c>
      <c r="NJ36" s="556">
        <f>SUM($J$22:NJ33)-1</f>
        <v>-1</v>
      </c>
      <c r="NK36" s="556">
        <f>SUM($J$22:NK33)-1</f>
        <v>-1</v>
      </c>
      <c r="NL36" s="556">
        <f>SUM($J$22:NL33)-1</f>
        <v>-1</v>
      </c>
      <c r="NM36" s="556">
        <f>SUM($J$22:NM33)-1</f>
        <v>-1</v>
      </c>
      <c r="NN36" s="556">
        <f>SUM($J$22:NN33)-1</f>
        <v>-1</v>
      </c>
      <c r="NO36" s="556">
        <f>SUM($J$22:NO33)-1</f>
        <v>-1</v>
      </c>
      <c r="NP36" s="556">
        <f>SUM($J$22:NP33)-1</f>
        <v>-1</v>
      </c>
      <c r="NQ36" s="556">
        <f>SUM($J$22:NQ33)-1</f>
        <v>-1</v>
      </c>
      <c r="NR36" s="556">
        <f>SUM($J$22:NR33)-1</f>
        <v>-1</v>
      </c>
      <c r="NS36" s="556">
        <f>SUM($J$22:NS33)-1</f>
        <v>-1</v>
      </c>
      <c r="NT36" s="556">
        <f>SUM($J$22:NT33)-1</f>
        <v>-1</v>
      </c>
      <c r="NU36" s="556">
        <f>SUM($J$22:NU33)-1</f>
        <v>-1</v>
      </c>
      <c r="NV36" s="556">
        <f>SUM($J$22:NV33)-1</f>
        <v>-1</v>
      </c>
      <c r="NW36" s="556">
        <f>SUM($J$22:NW33)-1</f>
        <v>-1</v>
      </c>
      <c r="NX36" s="556">
        <f>SUM($J$22:NX33)-1</f>
        <v>-1</v>
      </c>
      <c r="NY36" s="556">
        <f>SUM($J$22:NY33)-1</f>
        <v>-1</v>
      </c>
      <c r="NZ36" s="556">
        <f>SUM($J$22:NZ33)-1</f>
        <v>-1</v>
      </c>
      <c r="OA36" s="556">
        <f>SUM($J$22:OA33)-1</f>
        <v>-1</v>
      </c>
      <c r="OB36" s="556">
        <f>SUM($J$22:OB33)-1</f>
        <v>-1</v>
      </c>
      <c r="OC36" s="556">
        <f>SUM($J$22:OC33)-1</f>
        <v>-1</v>
      </c>
      <c r="OD36" s="556">
        <f>SUM($J$22:OD33)-1</f>
        <v>-1</v>
      </c>
      <c r="OE36" s="556">
        <f>SUM($J$22:OE33)-1</f>
        <v>-1</v>
      </c>
      <c r="OF36" s="556">
        <f>SUM($J$22:OF33)-1</f>
        <v>-1</v>
      </c>
      <c r="OG36" s="556">
        <f>SUM($J$22:OG33)-1</f>
        <v>-1</v>
      </c>
      <c r="OH36" s="556">
        <f>SUM($J$22:OH33)-1</f>
        <v>-1</v>
      </c>
      <c r="OI36" s="556">
        <f>SUM($J$22:OI33)-1</f>
        <v>-1</v>
      </c>
      <c r="OJ36" s="556">
        <f>SUM($J$22:OJ33)-1</f>
        <v>-1</v>
      </c>
      <c r="OK36" s="556">
        <f>SUM($J$22:OK33)-1</f>
        <v>-1</v>
      </c>
      <c r="OL36" s="556">
        <f>SUM($J$22:OL33)-1</f>
        <v>-1</v>
      </c>
      <c r="OM36" s="556">
        <f>SUM($J$22:OM33)-1</f>
        <v>-1</v>
      </c>
      <c r="ON36" s="556">
        <f>SUM($J$22:ON33)-1</f>
        <v>-1</v>
      </c>
      <c r="OO36" s="556">
        <f>SUM($J$22:OO33)-1</f>
        <v>-1</v>
      </c>
      <c r="OP36" s="556">
        <f>SUM($J$22:OP33)-1</f>
        <v>-1</v>
      </c>
      <c r="OQ36" s="556">
        <f>SUM($J$22:OQ33)-1</f>
        <v>-1</v>
      </c>
      <c r="OR36" s="556">
        <f>SUM($J$22:OR33)-1</f>
        <v>-1</v>
      </c>
      <c r="OS36" s="556">
        <f>SUM($J$22:OS33)-1</f>
        <v>-1</v>
      </c>
      <c r="OT36" s="556">
        <f>SUM($J$22:OT33)-1</f>
        <v>-1</v>
      </c>
      <c r="OU36" s="556">
        <f>SUM($J$22:OU33)-1</f>
        <v>-1</v>
      </c>
      <c r="OV36" s="556">
        <f>SUM($J$22:OV33)-1</f>
        <v>-1</v>
      </c>
      <c r="OW36" s="556">
        <f>SUM($J$22:OW33)-1</f>
        <v>-1</v>
      </c>
      <c r="OX36" s="556">
        <f>SUM($J$22:OX33)-1</f>
        <v>-1</v>
      </c>
      <c r="OY36" s="556">
        <f>SUM($J$22:OY33)-1</f>
        <v>-1</v>
      </c>
      <c r="OZ36" s="556">
        <f>SUM($J$22:OZ33)-1</f>
        <v>-1</v>
      </c>
      <c r="PA36" s="556">
        <f>SUM($J$22:PA33)-1</f>
        <v>-1</v>
      </c>
      <c r="PB36" s="556">
        <f>SUM($J$22:PB33)-1</f>
        <v>-1</v>
      </c>
      <c r="PC36" s="556">
        <f>SUM($J$22:PC33)-1</f>
        <v>-1</v>
      </c>
      <c r="PD36" s="556">
        <f>SUM($J$22:PD33)-1</f>
        <v>-1</v>
      </c>
      <c r="PE36" s="556">
        <f>SUM($J$22:PE33)-1</f>
        <v>-1</v>
      </c>
      <c r="PF36" s="556">
        <f>SUM($J$22:PF33)-1</f>
        <v>-1</v>
      </c>
      <c r="PG36" s="556">
        <f>SUM($J$22:PG33)-1</f>
        <v>-1</v>
      </c>
      <c r="PH36" s="556">
        <f>SUM($J$22:PH33)-1</f>
        <v>-1</v>
      </c>
      <c r="PI36" s="556">
        <f>SUM($J$22:PI33)-1</f>
        <v>-1</v>
      </c>
      <c r="PJ36" s="556">
        <f>SUM($J$22:PJ33)-1</f>
        <v>-1</v>
      </c>
      <c r="PK36" s="556">
        <f>SUM($J$22:PK33)-1</f>
        <v>-1</v>
      </c>
      <c r="PL36" s="556">
        <f>SUM($J$22:PL33)-1</f>
        <v>-1</v>
      </c>
      <c r="PM36" s="556">
        <f>SUM($J$22:PM33)-1</f>
        <v>-1</v>
      </c>
      <c r="PN36" s="556">
        <f>SUM($J$22:PN33)-1</f>
        <v>-1</v>
      </c>
      <c r="PO36" s="556">
        <f>SUM($J$22:PO33)-1</f>
        <v>-1</v>
      </c>
      <c r="PP36" s="556">
        <f>SUM($J$22:PP33)-1</f>
        <v>-1</v>
      </c>
      <c r="PQ36" s="556">
        <f>SUM($J$22:PQ33)-1</f>
        <v>-1</v>
      </c>
      <c r="PR36" s="556">
        <f>SUM($J$22:PR33)-1</f>
        <v>-1</v>
      </c>
      <c r="PS36" s="556">
        <f>SUM($J$22:PS33)-1</f>
        <v>-1</v>
      </c>
      <c r="PT36" s="556">
        <f>SUM($J$22:PT33)-1</f>
        <v>-1</v>
      </c>
      <c r="PU36" s="556">
        <f>SUM($J$22:PU33)-1</f>
        <v>-1</v>
      </c>
      <c r="PV36" s="556">
        <f>SUM($J$22:PV33)-1</f>
        <v>-1</v>
      </c>
      <c r="PW36" s="556">
        <f>SUM($J$22:PW33)-1</f>
        <v>-1</v>
      </c>
      <c r="PX36" s="556">
        <f>SUM($J$22:PX33)-1</f>
        <v>-1</v>
      </c>
      <c r="PY36" s="556">
        <f>SUM($J$22:PY33)-1</f>
        <v>-1</v>
      </c>
      <c r="PZ36" s="556">
        <f>SUM($J$22:PZ33)-1</f>
        <v>-1</v>
      </c>
      <c r="QA36" s="556">
        <f>SUM($J$22:QA33)-1</f>
        <v>-1</v>
      </c>
      <c r="QB36" s="556">
        <f>SUM($J$22:QB33)-1</f>
        <v>-1</v>
      </c>
      <c r="QC36" s="556">
        <f>SUM($J$22:QC33)-1</f>
        <v>-1</v>
      </c>
      <c r="QD36" s="556">
        <f>SUM($J$22:QD33)-1</f>
        <v>-1</v>
      </c>
      <c r="QE36" s="556">
        <f>SUM($J$22:QE33)-1</f>
        <v>-1</v>
      </c>
      <c r="QF36" s="556">
        <f>SUM($J$22:QF33)-1</f>
        <v>-1</v>
      </c>
      <c r="QG36" s="556">
        <f>SUM($J$22:QG33)-1</f>
        <v>-1</v>
      </c>
      <c r="QH36" s="556">
        <f>SUM($J$22:QH33)-1</f>
        <v>-1</v>
      </c>
      <c r="QI36" s="556">
        <f>SUM($J$22:QI33)-1</f>
        <v>-1</v>
      </c>
      <c r="QJ36" s="556">
        <f>SUM($J$22:QJ33)-1</f>
        <v>-1</v>
      </c>
      <c r="QK36" s="556">
        <f>SUM($J$22:QK33)-1</f>
        <v>-1</v>
      </c>
      <c r="QL36" s="556">
        <f>SUM($J$22:QL33)-1</f>
        <v>-1</v>
      </c>
      <c r="QM36" s="556">
        <f>SUM($J$22:QM33)-1</f>
        <v>-1</v>
      </c>
      <c r="QN36" s="556">
        <f>SUM($J$22:QN33)-1</f>
        <v>-1</v>
      </c>
      <c r="QO36" s="556">
        <f>SUM($J$22:QO33)-1</f>
        <v>-1</v>
      </c>
      <c r="QP36" s="556">
        <f>SUM($J$22:QP33)-1</f>
        <v>-1</v>
      </c>
      <c r="QQ36" s="556">
        <f>SUM($J$22:QQ33)-1</f>
        <v>-1</v>
      </c>
      <c r="QR36" s="556">
        <f>SUM($J$22:QR33)-1</f>
        <v>-1</v>
      </c>
      <c r="QS36" s="556">
        <f>SUM($J$22:QS33)-1</f>
        <v>-1</v>
      </c>
      <c r="QT36" s="556">
        <f>SUM($J$22:QT33)-1</f>
        <v>-1</v>
      </c>
      <c r="QU36" s="556">
        <f>SUM($J$22:QU33)-1</f>
        <v>-1</v>
      </c>
      <c r="QV36" s="556">
        <f>SUM($J$22:QV33)-1</f>
        <v>-1</v>
      </c>
      <c r="QW36" s="556">
        <f>SUM($J$22:QW33)-1</f>
        <v>-1</v>
      </c>
      <c r="QX36" s="556">
        <f>SUM($J$22:QX33)-1</f>
        <v>-1</v>
      </c>
      <c r="QY36" s="556">
        <f>SUM($J$22:QY33)-1</f>
        <v>-1</v>
      </c>
      <c r="QZ36" s="556">
        <f>SUM($J$22:QZ33)-1</f>
        <v>-1</v>
      </c>
      <c r="RA36" s="556">
        <f>SUM($J$22:RA33)-1</f>
        <v>-1</v>
      </c>
      <c r="RB36" s="556">
        <f>SUM($J$22:RB33)-1</f>
        <v>-1</v>
      </c>
      <c r="RC36" s="556">
        <f>SUM($J$22:RC33)-1</f>
        <v>-1</v>
      </c>
      <c r="RD36" s="556">
        <f>SUM($J$22:RD33)-1</f>
        <v>-1</v>
      </c>
      <c r="RE36" s="556">
        <f>SUM($J$22:RE33)-1</f>
        <v>-1</v>
      </c>
      <c r="RF36" s="556">
        <f>SUM($J$22:RF33)-1</f>
        <v>-1</v>
      </c>
      <c r="RG36" s="556">
        <f>SUM($J$22:RG33)-1</f>
        <v>-1</v>
      </c>
      <c r="RH36" s="556">
        <f>SUM($J$22:RH33)-1</f>
        <v>-1</v>
      </c>
      <c r="RI36" s="556">
        <f>SUM($J$22:RI33)-1</f>
        <v>-1</v>
      </c>
      <c r="RJ36" s="556">
        <f>SUM($J$22:RJ33)-1</f>
        <v>-1</v>
      </c>
      <c r="RK36" s="556">
        <f>SUM($J$22:RK33)-1</f>
        <v>-1</v>
      </c>
      <c r="RL36" s="556">
        <f>SUM($J$22:RL33)-1</f>
        <v>-1</v>
      </c>
      <c r="RM36" s="556">
        <f>SUM($J$22:RM33)-1</f>
        <v>-1</v>
      </c>
      <c r="RN36" s="556">
        <f>SUM($J$22:RN33)-1</f>
        <v>-1</v>
      </c>
      <c r="RO36" s="556">
        <f>SUM($J$22:RO33)-1</f>
        <v>-1</v>
      </c>
      <c r="RP36" s="556">
        <f>SUM($J$22:RP33)-1</f>
        <v>-1</v>
      </c>
      <c r="RQ36" s="556">
        <f>SUM($J$22:RQ33)-1</f>
        <v>-1</v>
      </c>
      <c r="RR36" s="556">
        <f>SUM($J$22:RR33)-1</f>
        <v>-1</v>
      </c>
      <c r="RS36" s="556">
        <f>SUM($J$22:RS33)-1</f>
        <v>-1</v>
      </c>
      <c r="RT36" s="556">
        <f>SUM($J$22:RT33)-1</f>
        <v>-1</v>
      </c>
      <c r="RU36" s="556">
        <f>SUM($J$22:RU33)-1</f>
        <v>-1</v>
      </c>
      <c r="RV36" s="556">
        <f>SUM($J$22:RV33)-1</f>
        <v>-1</v>
      </c>
      <c r="RW36" s="556">
        <f>SUM($J$22:RW33)-1</f>
        <v>-1</v>
      </c>
      <c r="RX36" s="556">
        <f>SUM($J$22:RX33)-1</f>
        <v>-1</v>
      </c>
      <c r="RY36" s="556">
        <f>SUM($J$22:RY33)-1</f>
        <v>-1</v>
      </c>
      <c r="RZ36" s="556">
        <f>SUM($J$22:RZ33)-1</f>
        <v>-1</v>
      </c>
      <c r="SA36" s="556">
        <f>SUM($J$22:SA33)-1</f>
        <v>-1</v>
      </c>
      <c r="SB36" s="556">
        <f>SUM($J$22:SB33)-1</f>
        <v>-1</v>
      </c>
      <c r="SC36" s="556">
        <f>SUM($J$22:SC33)-1</f>
        <v>-1</v>
      </c>
      <c r="SD36" s="556">
        <f>SUM($J$22:SD33)-1</f>
        <v>-1</v>
      </c>
      <c r="SE36" s="556">
        <f>SUM($J$22:SE33)-1</f>
        <v>-1</v>
      </c>
      <c r="SF36" s="556">
        <f>SUM($J$22:SF33)-1</f>
        <v>-1</v>
      </c>
      <c r="SG36" s="556">
        <f>SUM($J$22:SG33)-1</f>
        <v>-1</v>
      </c>
      <c r="SH36" s="556">
        <f>SUM($J$22:SH33)-1</f>
        <v>-1</v>
      </c>
      <c r="SI36" s="556">
        <f>SUM($J$22:SI33)-1</f>
        <v>-1</v>
      </c>
      <c r="SJ36" s="556">
        <f>SUM($J$22:SJ33)-1</f>
        <v>-1</v>
      </c>
      <c r="SK36" s="556">
        <f>SUM($J$22:SK33)-1</f>
        <v>-1</v>
      </c>
      <c r="SL36" s="556">
        <f>SUM($J$22:SL33)-1</f>
        <v>-1</v>
      </c>
      <c r="SM36" s="556">
        <f>SUM($J$22:SM33)-1</f>
        <v>-1</v>
      </c>
      <c r="SN36" s="556">
        <f>SUM($J$22:SN33)-1</f>
        <v>-1</v>
      </c>
      <c r="SO36" s="556">
        <f>SUM($J$22:SO33)-1</f>
        <v>-1</v>
      </c>
      <c r="SP36" s="556">
        <f>SUM($J$22:SP33)-1</f>
        <v>-1</v>
      </c>
      <c r="SQ36" s="556">
        <f>SUM($J$22:SQ33)-1</f>
        <v>-1</v>
      </c>
      <c r="SR36" s="556">
        <f>SUM($J$22:SR33)-1</f>
        <v>-1</v>
      </c>
      <c r="SS36" s="556">
        <f>SUM($J$22:SS33)-1</f>
        <v>-1</v>
      </c>
      <c r="ST36" s="556">
        <f>SUM($J$22:ST33)-1</f>
        <v>-1</v>
      </c>
      <c r="SU36" s="556">
        <f>SUM($J$22:SU33)-1</f>
        <v>-1</v>
      </c>
      <c r="SV36" s="556">
        <f>SUM($J$22:SV33)-1</f>
        <v>-1</v>
      </c>
      <c r="SW36" s="556">
        <f>SUM($J$22:SW33)-1</f>
        <v>-1</v>
      </c>
      <c r="SX36" s="556">
        <f>SUM($J$22:SX33)-1</f>
        <v>-1</v>
      </c>
      <c r="SY36" s="556">
        <f>SUM($J$22:SY33)-1</f>
        <v>-1</v>
      </c>
      <c r="SZ36" s="556">
        <f>SUM($J$22:SZ33)-1</f>
        <v>-1</v>
      </c>
      <c r="TA36" s="556">
        <f>SUM($J$22:TA33)-1</f>
        <v>-1</v>
      </c>
      <c r="TB36" s="556">
        <f>SUM($J$22:TB33)-1</f>
        <v>-1</v>
      </c>
      <c r="TC36" s="556">
        <f>SUM($J$22:TC33)-1</f>
        <v>-1</v>
      </c>
      <c r="TD36" s="556">
        <f>SUM($J$22:TD33)-1</f>
        <v>-1</v>
      </c>
      <c r="TE36" s="556">
        <f>SUM($J$22:TE33)-1</f>
        <v>-1</v>
      </c>
      <c r="TF36" s="556">
        <f>SUM($J$22:TF33)-1</f>
        <v>-1</v>
      </c>
      <c r="TG36" s="556">
        <f>SUM($J$22:TG33)-1</f>
        <v>-1</v>
      </c>
      <c r="TH36" s="556">
        <f>SUM($J$22:TH33)-1</f>
        <v>-1</v>
      </c>
      <c r="TI36" s="556">
        <f>SUM($J$22:TI33)-1</f>
        <v>-1</v>
      </c>
      <c r="TJ36" s="556">
        <f>SUM($J$22:TJ33)-1</f>
        <v>-1</v>
      </c>
      <c r="TK36" s="556">
        <f>SUM($J$22:TK33)-1</f>
        <v>-1</v>
      </c>
      <c r="TL36" s="556">
        <f>SUM($J$22:TL33)-1</f>
        <v>-1</v>
      </c>
      <c r="TM36" s="556">
        <f>SUM($J$22:TM33)-1</f>
        <v>-1</v>
      </c>
      <c r="TN36" s="556">
        <f>SUM($J$22:TN33)-1</f>
        <v>-1</v>
      </c>
      <c r="TO36" s="556">
        <f>SUM($J$22:TO33)-1</f>
        <v>-1</v>
      </c>
      <c r="TP36" s="556">
        <f>SUM($J$22:TP33)-1</f>
        <v>-1</v>
      </c>
      <c r="TQ36" s="556">
        <f>SUM($J$22:TQ33)-1</f>
        <v>-1</v>
      </c>
      <c r="TR36" s="556">
        <f>SUM($J$22:TR33)-1</f>
        <v>-1</v>
      </c>
      <c r="TS36" s="556">
        <f>SUM($J$22:TS33)-1</f>
        <v>-1</v>
      </c>
      <c r="TT36" s="556">
        <f>SUM($J$22:TT33)-1</f>
        <v>-1</v>
      </c>
      <c r="TU36" s="556">
        <f>SUM($J$22:TU33)-1</f>
        <v>-1</v>
      </c>
      <c r="TV36" s="556">
        <f>SUM($J$22:TV33)-1</f>
        <v>-1</v>
      </c>
      <c r="TW36" s="556">
        <f>SUM($J$22:TW33)-1</f>
        <v>-1</v>
      </c>
      <c r="TX36" s="556">
        <f>SUM($J$22:TX33)-1</f>
        <v>-1</v>
      </c>
      <c r="TY36" s="556">
        <f>SUM($J$22:TY33)-1</f>
        <v>-1</v>
      </c>
      <c r="TZ36" s="556">
        <f>SUM($J$22:TZ33)-1</f>
        <v>-1</v>
      </c>
      <c r="UA36" s="556">
        <f>SUM($J$22:UA33)-1</f>
        <v>-1</v>
      </c>
      <c r="UB36" s="556">
        <f>SUM($J$22:UB33)-1</f>
        <v>-1</v>
      </c>
      <c r="UC36" s="556">
        <f>SUM($J$22:UC33)-1</f>
        <v>-1</v>
      </c>
      <c r="UD36" s="556">
        <f>SUM($J$22:UD33)-1</f>
        <v>-1</v>
      </c>
      <c r="UE36" s="556">
        <f>SUM($J$22:UE33)-1</f>
        <v>-1</v>
      </c>
      <c r="UF36" s="556">
        <f>SUM($J$22:UF33)-1</f>
        <v>-1</v>
      </c>
      <c r="UG36" s="556">
        <f>SUM($J$22:UG33)-1</f>
        <v>-1</v>
      </c>
      <c r="UH36" s="556">
        <f>SUM($J$22:UH33)-1</f>
        <v>-1</v>
      </c>
      <c r="UI36" s="556">
        <f>SUM($J$22:UI33)-1</f>
        <v>-1</v>
      </c>
      <c r="UJ36" s="556">
        <f>SUM($J$22:UJ33)-1</f>
        <v>-1</v>
      </c>
      <c r="UK36" s="556">
        <f>SUM($J$22:UK33)-1</f>
        <v>-1</v>
      </c>
      <c r="UL36" s="556">
        <f>SUM($J$22:UL33)-1</f>
        <v>-1</v>
      </c>
      <c r="UM36" s="556">
        <f>SUM($J$22:UM33)-1</f>
        <v>-1</v>
      </c>
      <c r="UN36" s="556">
        <f>SUM($J$22:UN33)-1</f>
        <v>-1</v>
      </c>
      <c r="UO36" s="556">
        <f>SUM($J$22:UO33)-1</f>
        <v>-1</v>
      </c>
      <c r="UP36" s="556">
        <f>SUM($J$22:UP33)-1</f>
        <v>-1</v>
      </c>
      <c r="UQ36" s="556">
        <f>SUM($J$22:UQ33)-1</f>
        <v>-1</v>
      </c>
      <c r="UR36" s="556">
        <f>SUM($J$22:UR33)-1</f>
        <v>-1</v>
      </c>
      <c r="US36" s="556">
        <f>SUM($J$22:US33)-1</f>
        <v>-1</v>
      </c>
      <c r="UT36" s="556">
        <f>SUM($J$22:UT33)-1</f>
        <v>-1</v>
      </c>
      <c r="UU36" s="556">
        <f>SUM($J$22:UU33)-1</f>
        <v>-1</v>
      </c>
      <c r="UV36" s="556">
        <f>SUM($J$22:UV33)-1</f>
        <v>-1</v>
      </c>
      <c r="UW36" s="556">
        <f>SUM($J$22:UW33)-1</f>
        <v>-1</v>
      </c>
      <c r="UX36" s="556">
        <f>SUM($J$22:UX33)-1</f>
        <v>-1</v>
      </c>
      <c r="UY36" s="556">
        <f>SUM($J$22:UY33)-1</f>
        <v>-1</v>
      </c>
      <c r="UZ36" s="556">
        <f>SUM($J$22:UZ33)-1</f>
        <v>-1</v>
      </c>
      <c r="VA36" s="556">
        <f>SUM($J$22:VA33)-1</f>
        <v>-1</v>
      </c>
      <c r="VB36" s="556">
        <f>SUM($J$22:VB33)-1</f>
        <v>-1</v>
      </c>
      <c r="VC36" s="556">
        <f>SUM($J$22:VC33)-1</f>
        <v>-1</v>
      </c>
      <c r="VD36" s="556">
        <f>SUM($J$22:VD33)-1</f>
        <v>-1</v>
      </c>
      <c r="VE36" s="556">
        <f>SUM($J$22:VE33)-1</f>
        <v>-1</v>
      </c>
      <c r="VF36" s="556">
        <f>SUM($J$22:VF33)-1</f>
        <v>-1</v>
      </c>
      <c r="VG36" s="556">
        <f>SUM($J$22:VG33)-1</f>
        <v>-1</v>
      </c>
      <c r="VH36" s="556">
        <f>SUM($J$22:VH33)-1</f>
        <v>-1</v>
      </c>
      <c r="VI36" s="556">
        <f>SUM($J$22:VI33)-1</f>
        <v>-1</v>
      </c>
      <c r="VJ36" s="556">
        <f>SUM($J$22:VJ33)-1</f>
        <v>-1</v>
      </c>
      <c r="VK36" s="556">
        <f>SUM($J$22:VK33)-1</f>
        <v>-1</v>
      </c>
      <c r="VL36" s="556">
        <f>SUM($J$22:VL33)-1</f>
        <v>-1</v>
      </c>
      <c r="VM36" s="556">
        <f>SUM($J$22:VM33)-1</f>
        <v>-1</v>
      </c>
      <c r="VN36" s="556">
        <f>SUM($J$22:VN33)-1</f>
        <v>-1</v>
      </c>
      <c r="VO36" s="556">
        <f>SUM($J$22:VO33)-1</f>
        <v>-1</v>
      </c>
      <c r="VP36" s="556">
        <f>SUM($J$22:VP33)-1</f>
        <v>-1</v>
      </c>
      <c r="VQ36" s="556">
        <f>SUM($J$22:VQ33)-1</f>
        <v>-1</v>
      </c>
      <c r="VR36" s="556">
        <f>SUM($J$22:VR33)-1</f>
        <v>-1</v>
      </c>
      <c r="VS36" s="556">
        <f>SUM($J$22:VS33)-1</f>
        <v>-1</v>
      </c>
      <c r="VT36" s="556">
        <f>SUM($J$22:VT33)-1</f>
        <v>-1</v>
      </c>
      <c r="VU36" s="556">
        <f>SUM($J$22:VU33)-1</f>
        <v>-1</v>
      </c>
      <c r="VV36" s="556">
        <f>SUM($J$22:VV33)-1</f>
        <v>-1</v>
      </c>
      <c r="VW36" s="556">
        <f>SUM($J$22:VW33)-1</f>
        <v>-1</v>
      </c>
      <c r="VX36" s="556">
        <f>SUM($J$22:VX33)-1</f>
        <v>-1</v>
      </c>
      <c r="VY36" s="556">
        <f>SUM($J$22:VY33)-1</f>
        <v>-1</v>
      </c>
      <c r="VZ36" s="556">
        <f>SUM($J$22:VZ33)-1</f>
        <v>-1</v>
      </c>
      <c r="WA36" s="556">
        <f>SUM($J$22:WA33)-1</f>
        <v>-1</v>
      </c>
      <c r="WB36" s="556">
        <f>SUM($J$22:WB33)-1</f>
        <v>-1</v>
      </c>
      <c r="WC36" s="556">
        <f>SUM($J$22:WC33)-1</f>
        <v>-1</v>
      </c>
      <c r="WD36" s="556">
        <f>SUM($J$22:WD33)-1</f>
        <v>-1</v>
      </c>
      <c r="WE36" s="556">
        <f>SUM($J$22:WE33)-1</f>
        <v>-1</v>
      </c>
      <c r="WF36" s="556">
        <f>SUM($J$22:WF33)-1</f>
        <v>-1</v>
      </c>
      <c r="WG36" s="556">
        <f>SUM($J$22:WG33)-1</f>
        <v>-1</v>
      </c>
      <c r="WH36" s="556">
        <f>SUM($J$22:WH33)-1</f>
        <v>-1</v>
      </c>
      <c r="WI36" s="556">
        <f>SUM($J$22:WI33)-1</f>
        <v>-1</v>
      </c>
      <c r="WJ36" s="556">
        <f>SUM($J$22:WJ33)-1</f>
        <v>-1</v>
      </c>
      <c r="WK36" s="556">
        <f>SUM($J$22:WK33)-1</f>
        <v>-1</v>
      </c>
      <c r="WL36" s="556">
        <f>SUM($J$22:WL33)-1</f>
        <v>-1</v>
      </c>
      <c r="WM36" s="556">
        <f>SUM($J$22:WM33)-1</f>
        <v>-1</v>
      </c>
      <c r="WN36" s="556">
        <f>SUM($J$22:WN33)-1</f>
        <v>-1</v>
      </c>
      <c r="WO36" s="556">
        <f>SUM($J$22:WO33)-1</f>
        <v>-1</v>
      </c>
      <c r="WP36" s="556">
        <f>SUM($J$22:WP33)-1</f>
        <v>-1</v>
      </c>
      <c r="WQ36" s="556">
        <f>SUM($J$22:WQ33)-1</f>
        <v>-1</v>
      </c>
      <c r="WR36" s="556">
        <f>SUM($J$22:WR33)-1</f>
        <v>-1</v>
      </c>
      <c r="WS36" s="556">
        <f>SUM($J$22:WS33)-1</f>
        <v>-1</v>
      </c>
      <c r="WT36" s="556">
        <f>SUM($J$22:WT33)-1</f>
        <v>-1</v>
      </c>
      <c r="WU36" s="556">
        <f>SUM($J$22:WU33)-1</f>
        <v>-1</v>
      </c>
      <c r="WV36" s="556">
        <f>SUM($J$22:WV33)-1</f>
        <v>-1</v>
      </c>
      <c r="WW36" s="556">
        <f>SUM($J$22:WW33)-1</f>
        <v>-1</v>
      </c>
      <c r="WX36" s="556">
        <f>SUM($J$22:WX33)-1</f>
        <v>-1</v>
      </c>
      <c r="WY36" s="556">
        <f>SUM($J$22:WY33)-1</f>
        <v>-1</v>
      </c>
      <c r="WZ36" s="556">
        <f>SUM($J$22:WZ33)-1</f>
        <v>-1</v>
      </c>
      <c r="XA36" s="556">
        <f>SUM($J$22:XA33)-1</f>
        <v>-1</v>
      </c>
      <c r="XB36" s="556">
        <f>SUM($J$22:XB33)-1</f>
        <v>-1</v>
      </c>
      <c r="XC36" s="556">
        <f>SUM($J$22:XC33)-1</f>
        <v>-1</v>
      </c>
      <c r="XD36" s="556">
        <f>SUM($J$22:XD33)-1</f>
        <v>-1</v>
      </c>
      <c r="XE36" s="556">
        <f>SUM($J$22:XE33)-1</f>
        <v>-1</v>
      </c>
      <c r="XF36" s="556">
        <f>SUM($J$22:XF33)-1</f>
        <v>-1</v>
      </c>
      <c r="XG36" s="556">
        <f>SUM($J$22:XG33)-1</f>
        <v>-1</v>
      </c>
      <c r="XH36" s="556">
        <f>SUM($J$22:XH33)-1</f>
        <v>-1</v>
      </c>
      <c r="XI36" s="556">
        <f>SUM($J$22:XI33)-1</f>
        <v>-1</v>
      </c>
      <c r="XJ36" s="556">
        <f>SUM($J$22:XJ33)-1</f>
        <v>-1</v>
      </c>
      <c r="XK36" s="556">
        <f>SUM($J$22:XK33)-1</f>
        <v>-1</v>
      </c>
      <c r="XL36" s="556">
        <f>SUM($J$22:XL33)-1</f>
        <v>-1</v>
      </c>
      <c r="XM36" s="556">
        <f>SUM($J$22:XM33)-1</f>
        <v>-1</v>
      </c>
      <c r="XN36" s="556">
        <f>SUM($J$22:XN33)-1</f>
        <v>-1</v>
      </c>
      <c r="XO36" s="556">
        <f>SUM($J$22:XO33)-1</f>
        <v>-1</v>
      </c>
      <c r="XP36" s="556">
        <f>SUM($J$22:XP33)-1</f>
        <v>-1</v>
      </c>
      <c r="XQ36" s="556">
        <f>SUM($J$22:XQ33)-1</f>
        <v>-1</v>
      </c>
      <c r="XR36" s="556">
        <f>SUM($J$22:XR33)-1</f>
        <v>-1</v>
      </c>
      <c r="XS36" s="556">
        <f>SUM($J$22:XS33)-1</f>
        <v>-1</v>
      </c>
      <c r="XT36" s="556">
        <f>SUM($J$22:XT33)-1</f>
        <v>-1</v>
      </c>
      <c r="XU36" s="556">
        <f>SUM($J$22:XU33)-1</f>
        <v>-1</v>
      </c>
      <c r="XV36" s="556">
        <f>SUM($J$22:XV33)-1</f>
        <v>-1</v>
      </c>
      <c r="XW36" s="556">
        <f>SUM($J$22:XW33)-1</f>
        <v>-1</v>
      </c>
      <c r="XX36" s="556">
        <f>SUM($J$22:XX33)-1</f>
        <v>-1</v>
      </c>
      <c r="XY36" s="556">
        <f>SUM($J$22:XY33)-1</f>
        <v>-1</v>
      </c>
      <c r="XZ36" s="556">
        <f>SUM($J$22:XZ33)-1</f>
        <v>-1</v>
      </c>
      <c r="YA36" s="556">
        <f>SUM($J$22:YA33)-1</f>
        <v>-1</v>
      </c>
      <c r="YB36" s="556">
        <f>SUM($J$22:YB33)-1</f>
        <v>-1</v>
      </c>
      <c r="YC36" s="556">
        <f>SUM($J$22:YC33)-1</f>
        <v>-1</v>
      </c>
      <c r="YD36" s="556">
        <f>SUM($J$22:YD33)-1</f>
        <v>-1</v>
      </c>
      <c r="YE36" s="556">
        <f>SUM($J$22:YE33)-1</f>
        <v>-1</v>
      </c>
      <c r="YF36" s="556">
        <f>SUM($J$22:YF33)-1</f>
        <v>-1</v>
      </c>
      <c r="YG36" s="556">
        <f>SUM($J$22:YG33)-1</f>
        <v>-1</v>
      </c>
      <c r="YH36" s="556">
        <f>SUM($J$22:YH33)-1</f>
        <v>-1</v>
      </c>
      <c r="YI36" s="556">
        <f>SUM($J$22:YI33)-1</f>
        <v>-1</v>
      </c>
      <c r="YJ36" s="556">
        <f>SUM($J$22:YJ33)-1</f>
        <v>-1</v>
      </c>
      <c r="YK36" s="556">
        <f>SUM($J$22:YK33)-1</f>
        <v>-1</v>
      </c>
      <c r="YL36" s="556">
        <f>SUM($J$22:YL33)-1</f>
        <v>-1</v>
      </c>
      <c r="YM36" s="556">
        <f>SUM($J$22:YM33)-1</f>
        <v>-1</v>
      </c>
      <c r="YN36" s="556">
        <f>SUM($J$22:YN33)-1</f>
        <v>-1</v>
      </c>
      <c r="YO36" s="556">
        <f>SUM($J$22:YO33)-1</f>
        <v>-1</v>
      </c>
      <c r="YP36" s="556">
        <f>SUM($J$22:YP33)-1</f>
        <v>-1</v>
      </c>
      <c r="YQ36" s="556">
        <f>SUM($J$22:YQ33)-1</f>
        <v>-1</v>
      </c>
      <c r="YR36" s="556">
        <f>SUM($J$22:YR33)-1</f>
        <v>-1</v>
      </c>
      <c r="YS36" s="556">
        <f>SUM($J$22:YS33)-1</f>
        <v>-1</v>
      </c>
      <c r="YT36" s="556">
        <f>SUM($J$22:YT33)-1</f>
        <v>-1</v>
      </c>
      <c r="YU36" s="556">
        <f>SUM($J$22:YU33)-1</f>
        <v>-1</v>
      </c>
      <c r="YV36" s="556">
        <f>SUM($J$22:YV33)-1</f>
        <v>-1</v>
      </c>
      <c r="YW36" s="556">
        <f>SUM($J$22:YW33)-1</f>
        <v>-1</v>
      </c>
      <c r="YX36" s="556">
        <f>SUM($J$22:YX33)-1</f>
        <v>-1</v>
      </c>
      <c r="YY36" s="556">
        <f>SUM($J$22:YY33)-1</f>
        <v>-1</v>
      </c>
      <c r="YZ36" s="556">
        <f>SUM($J$22:YZ33)-1</f>
        <v>-1</v>
      </c>
      <c r="ZA36" s="556">
        <f>SUM($J$22:ZA33)-1</f>
        <v>-1</v>
      </c>
      <c r="ZB36" s="556">
        <f>SUM($J$22:ZB33)-1</f>
        <v>-1</v>
      </c>
      <c r="ZC36" s="556">
        <f>SUM($J$22:ZC33)-1</f>
        <v>-1</v>
      </c>
      <c r="ZD36" s="556">
        <f>SUM($J$22:ZD33)-1</f>
        <v>-1</v>
      </c>
      <c r="ZE36" s="556">
        <f>SUM($J$22:ZE33)-1</f>
        <v>-1</v>
      </c>
      <c r="ZF36" s="556">
        <f>SUM($J$22:ZF33)-1</f>
        <v>-1</v>
      </c>
      <c r="ZG36" s="556">
        <f>SUM($J$22:ZG33)-1</f>
        <v>-1</v>
      </c>
      <c r="ZH36" s="556">
        <f>SUM($J$22:ZH33)-1</f>
        <v>-1</v>
      </c>
      <c r="ZI36" s="556">
        <f>SUM($J$22:ZI33)-1</f>
        <v>-1</v>
      </c>
      <c r="ZJ36" s="556">
        <f>SUM($J$22:ZJ33)-1</f>
        <v>-1</v>
      </c>
      <c r="ZK36" s="556">
        <f>SUM($J$22:ZK33)-1</f>
        <v>-1</v>
      </c>
      <c r="ZL36" s="556">
        <f>SUM($J$22:ZL33)-1</f>
        <v>-1</v>
      </c>
      <c r="ZM36" s="556">
        <f>SUM($J$22:ZM33)-1</f>
        <v>-1</v>
      </c>
      <c r="ZN36" s="556">
        <f>SUM($J$22:ZN33)-1</f>
        <v>-1</v>
      </c>
      <c r="ZO36" s="556">
        <f>SUM($J$22:ZO33)-1</f>
        <v>-1</v>
      </c>
      <c r="ZP36" s="556">
        <f>SUM($J$22:ZP33)-1</f>
        <v>-1</v>
      </c>
      <c r="ZQ36" s="556">
        <f>SUM($J$22:ZQ33)-1</f>
        <v>-1</v>
      </c>
      <c r="ZR36" s="556">
        <f>SUM($J$22:ZR33)-1</f>
        <v>-1</v>
      </c>
      <c r="ZS36" s="556">
        <f>SUM($J$22:ZS33)-1</f>
        <v>-1</v>
      </c>
      <c r="ZT36" s="556">
        <f>SUM($J$22:ZT33)-1</f>
        <v>-1</v>
      </c>
      <c r="ZU36" s="556">
        <f>SUM($J$22:ZU33)-1</f>
        <v>-1</v>
      </c>
      <c r="ZV36" s="556">
        <f>SUM($J$22:ZV33)-1</f>
        <v>-1</v>
      </c>
      <c r="ZW36" s="556">
        <f>SUM($J$22:ZW33)-1</f>
        <v>-1</v>
      </c>
      <c r="ZX36" s="556">
        <f>SUM($J$22:ZX33)-1</f>
        <v>-1</v>
      </c>
      <c r="ZY36" s="556">
        <f>SUM($J$22:ZY33)-1</f>
        <v>-1</v>
      </c>
      <c r="ZZ36" s="556">
        <f>SUM($J$22:ZZ33)-1</f>
        <v>-1</v>
      </c>
      <c r="AAA36" s="556">
        <f>SUM($J$22:AAA33)-1</f>
        <v>-1</v>
      </c>
      <c r="AAB36" s="556">
        <f>SUM($J$22:AAB33)-1</f>
        <v>-1</v>
      </c>
      <c r="AAC36" s="556">
        <f>SUM($J$22:AAC33)-1</f>
        <v>-1</v>
      </c>
      <c r="AAD36" s="556">
        <f>SUM($J$22:AAD33)-1</f>
        <v>-1</v>
      </c>
      <c r="AAE36" s="556">
        <f>SUM($J$22:AAE33)-1</f>
        <v>-1</v>
      </c>
      <c r="AAF36" s="556">
        <f>SUM($J$22:AAF33)-1</f>
        <v>-1</v>
      </c>
      <c r="AAG36" s="556">
        <f>SUM($J$22:AAG33)-1</f>
        <v>-1</v>
      </c>
      <c r="AAH36" s="556">
        <f>SUM($J$22:AAH33)-1</f>
        <v>-1</v>
      </c>
      <c r="AAI36" s="556">
        <f>SUM($J$22:AAI33)-1</f>
        <v>-1</v>
      </c>
      <c r="AAJ36" s="556">
        <f>SUM($J$22:AAJ33)-1</f>
        <v>-1</v>
      </c>
      <c r="AAK36" s="556">
        <f>SUM($J$22:AAK33)-1</f>
        <v>-1</v>
      </c>
      <c r="AAL36" s="556">
        <f>SUM($J$22:AAL33)-1</f>
        <v>-1</v>
      </c>
      <c r="AAM36" s="556">
        <f>SUM($J$22:AAM33)-1</f>
        <v>-1</v>
      </c>
      <c r="AAN36" s="556">
        <f>SUM($J$22:AAN33)-1</f>
        <v>-1</v>
      </c>
      <c r="AAO36" s="556">
        <f>SUM($J$22:AAO33)-1</f>
        <v>-1</v>
      </c>
      <c r="AAP36" s="556">
        <f>SUM($J$22:AAP33)-1</f>
        <v>-1</v>
      </c>
      <c r="AAQ36" s="556">
        <f>SUM($J$22:AAQ33)-1</f>
        <v>-1</v>
      </c>
      <c r="AAR36" s="556">
        <f>SUM($J$22:AAR33)-1</f>
        <v>-1</v>
      </c>
      <c r="AAS36" s="556">
        <f>SUM($J$22:AAS33)-1</f>
        <v>-1</v>
      </c>
      <c r="AAT36" s="556">
        <f>SUM($J$22:AAT33)-1</f>
        <v>-1</v>
      </c>
      <c r="AAU36" s="556">
        <f>SUM($J$22:AAU33)-1</f>
        <v>-1</v>
      </c>
      <c r="AAV36" s="556">
        <f>SUM($J$22:AAV33)-1</f>
        <v>-1</v>
      </c>
      <c r="AAW36" s="556">
        <f>SUM($J$22:AAW33)-1</f>
        <v>-1</v>
      </c>
      <c r="AAX36" s="556">
        <f>SUM($J$22:AAX33)-1</f>
        <v>-1</v>
      </c>
      <c r="AAY36" s="556">
        <f>SUM($J$22:AAY33)-1</f>
        <v>-1</v>
      </c>
      <c r="AAZ36" s="556">
        <f>SUM($J$22:AAZ33)-1</f>
        <v>-1</v>
      </c>
      <c r="ABA36" s="556">
        <f>SUM($J$22:ABA33)-1</f>
        <v>-1</v>
      </c>
      <c r="ABB36" s="556">
        <f>SUM($J$22:ABB33)-1</f>
        <v>-1</v>
      </c>
      <c r="ABC36" s="556">
        <f>SUM($J$22:ABC33)-1</f>
        <v>-1</v>
      </c>
      <c r="ABD36" s="556">
        <f>SUM($J$22:ABD33)-1</f>
        <v>-1</v>
      </c>
      <c r="ABE36" s="556">
        <f>SUM($J$22:ABE33)-1</f>
        <v>-1</v>
      </c>
      <c r="ABF36" s="556">
        <f>SUM($J$22:ABF33)-1</f>
        <v>-1</v>
      </c>
      <c r="ABG36" s="556">
        <f>SUM($J$22:ABG33)-1</f>
        <v>-1</v>
      </c>
      <c r="ABH36" s="556">
        <f>SUM($J$22:ABH33)-1</f>
        <v>-1</v>
      </c>
      <c r="ABI36" s="556">
        <f>SUM($J$22:ABI33)-1</f>
        <v>-1</v>
      </c>
      <c r="ABJ36" s="556">
        <f>SUM($J$22:ABJ33)-1</f>
        <v>-1</v>
      </c>
      <c r="ABK36" s="556">
        <f>SUM($J$22:ABK33)-1</f>
        <v>-1</v>
      </c>
      <c r="ABL36" s="556">
        <f>SUM($J$22:ABL33)-1</f>
        <v>-1</v>
      </c>
      <c r="ABM36" s="556">
        <f>SUM($J$22:ABM33)-1</f>
        <v>-1</v>
      </c>
      <c r="ABN36" s="556">
        <f>SUM($J$22:ABN33)-1</f>
        <v>-1</v>
      </c>
      <c r="ABO36" s="556">
        <f>SUM($J$22:ABO33)-1</f>
        <v>-1</v>
      </c>
      <c r="ABP36" s="556">
        <f>SUM($J$22:ABP33)-1</f>
        <v>-1</v>
      </c>
      <c r="ABQ36" s="556">
        <f>SUM($J$22:ABQ33)-1</f>
        <v>-1</v>
      </c>
      <c r="ABR36" s="556">
        <f>SUM($J$22:ABR33)-1</f>
        <v>-1</v>
      </c>
      <c r="ABS36" s="556">
        <f>SUM($J$22:ABS33)-1</f>
        <v>-1</v>
      </c>
      <c r="ABT36" s="556">
        <f>SUM($J$22:ABT33)-1</f>
        <v>-1</v>
      </c>
      <c r="ABU36" s="556">
        <f>SUM($J$22:ABU33)-1</f>
        <v>-1</v>
      </c>
      <c r="ABV36" s="556">
        <f>SUM($J$22:ABV33)-1</f>
        <v>-1</v>
      </c>
      <c r="ABW36" s="556">
        <f>SUM($J$22:ABW33)-1</f>
        <v>-1</v>
      </c>
      <c r="ABX36" s="556">
        <f>SUM($J$22:ABX33)-1</f>
        <v>-1</v>
      </c>
      <c r="ABY36" s="556">
        <f>SUM($J$22:ABY33)-1</f>
        <v>-1</v>
      </c>
      <c r="ABZ36" s="556">
        <f>SUM($J$22:ABZ33)-1</f>
        <v>-1</v>
      </c>
      <c r="ACA36" s="556">
        <f>SUM($J$22:ACA33)-1</f>
        <v>-1</v>
      </c>
      <c r="ACB36" s="556">
        <f>SUM($J$22:ACB33)-1</f>
        <v>-1</v>
      </c>
      <c r="ACC36" s="556">
        <f>SUM($J$22:ACC33)-1</f>
        <v>-1</v>
      </c>
      <c r="ACD36" s="556">
        <f>SUM($J$22:ACD33)-1</f>
        <v>-1</v>
      </c>
      <c r="ACE36" s="556">
        <f>SUM($J$22:ACE33)-1</f>
        <v>-1</v>
      </c>
      <c r="ACF36" s="556">
        <f>SUM($J$22:ACF33)-1</f>
        <v>-1</v>
      </c>
      <c r="ACG36" s="556">
        <f>SUM($J$22:ACG33)-1</f>
        <v>-1</v>
      </c>
      <c r="ACH36" s="556">
        <f>SUM($J$22:ACH33)-1</f>
        <v>-1</v>
      </c>
      <c r="ACI36" s="556">
        <f>SUM($J$22:ACI33)-1</f>
        <v>-1</v>
      </c>
      <c r="ACJ36" s="556">
        <f>SUM($J$22:ACJ33)-1</f>
        <v>-1</v>
      </c>
      <c r="ACK36" s="556">
        <f>SUM($J$22:ACK33)-1</f>
        <v>-1</v>
      </c>
      <c r="ACL36" s="556">
        <f>SUM($J$22:ACL33)-1</f>
        <v>-1</v>
      </c>
      <c r="ACM36" s="556">
        <f>SUM($J$22:ACM33)-1</f>
        <v>-1</v>
      </c>
      <c r="ACN36" s="556">
        <f>SUM($J$22:ACN33)-1</f>
        <v>-1</v>
      </c>
      <c r="ACO36" s="556">
        <f>SUM($J$22:ACO33)-1</f>
        <v>-1</v>
      </c>
      <c r="ACP36" s="556">
        <f>SUM($J$22:ACP33)-1</f>
        <v>-1</v>
      </c>
      <c r="ACQ36" s="556">
        <f>SUM($J$22:ACQ33)-1</f>
        <v>-1</v>
      </c>
      <c r="ACR36" s="556">
        <f>SUM($J$22:ACR33)-1</f>
        <v>-1</v>
      </c>
      <c r="ACS36" s="556">
        <f>SUM($J$22:ACS33)-1</f>
        <v>-1</v>
      </c>
      <c r="ACT36" s="556">
        <f>SUM($J$22:ACT33)-1</f>
        <v>-1</v>
      </c>
      <c r="ACU36" s="556">
        <f>SUM($J$22:ACU33)-1</f>
        <v>-1</v>
      </c>
      <c r="ACV36" s="556">
        <f>SUM($J$22:ACV33)-1</f>
        <v>-1</v>
      </c>
      <c r="ACW36" s="556">
        <f>SUM($J$22:ACW33)-1</f>
        <v>-1</v>
      </c>
      <c r="ACX36" s="556">
        <f>SUM($J$22:ACX33)-1</f>
        <v>-1</v>
      </c>
      <c r="ACY36" s="556">
        <f>SUM($J$22:ACY33)-1</f>
        <v>-1</v>
      </c>
      <c r="ACZ36" s="556">
        <f>SUM($J$22:ACZ33)-1</f>
        <v>-1</v>
      </c>
      <c r="ADA36" s="556">
        <f>SUM($J$22:ADA33)-1</f>
        <v>-1</v>
      </c>
      <c r="ADB36" s="556">
        <f>SUM($J$22:ADB33)-1</f>
        <v>-1</v>
      </c>
      <c r="ADC36" s="556">
        <f>SUM($J$22:ADC33)-1</f>
        <v>-1</v>
      </c>
      <c r="ADD36" s="556">
        <f>SUM($J$22:ADD33)-1</f>
        <v>-1</v>
      </c>
      <c r="ADE36" s="556">
        <f>SUM($J$22:ADE33)-1</f>
        <v>-1</v>
      </c>
      <c r="ADF36" s="556">
        <f>SUM($J$22:ADF33)-1</f>
        <v>-1</v>
      </c>
      <c r="ADG36" s="556">
        <f>SUM($J$22:ADG33)-1</f>
        <v>-1</v>
      </c>
      <c r="ADH36" s="556">
        <f>SUM($J$22:ADH33)-1</f>
        <v>-1</v>
      </c>
      <c r="ADI36" s="556">
        <f>SUM($J$22:ADI33)-1</f>
        <v>-1</v>
      </c>
      <c r="ADJ36" s="556">
        <f>SUM($J$22:ADJ33)-1</f>
        <v>-1</v>
      </c>
      <c r="ADK36" s="556">
        <f>SUM($J$22:ADK33)-1</f>
        <v>-1</v>
      </c>
      <c r="ADL36" s="556">
        <f>SUM($J$22:ADL33)-1</f>
        <v>-1</v>
      </c>
      <c r="ADM36" s="556">
        <f>SUM($J$22:ADM33)-1</f>
        <v>-1</v>
      </c>
      <c r="ADN36" s="556">
        <f>SUM($J$22:ADN33)-1</f>
        <v>-1</v>
      </c>
      <c r="ADO36" s="556">
        <f>SUM($J$22:ADO33)-1</f>
        <v>-1</v>
      </c>
      <c r="ADP36" s="556">
        <f>SUM($J$22:ADP33)-1</f>
        <v>-1</v>
      </c>
      <c r="ADQ36" s="556">
        <f>SUM($J$22:ADQ33)-1</f>
        <v>-1</v>
      </c>
      <c r="ADR36" s="556">
        <f>SUM($J$22:ADR33)-1</f>
        <v>-1</v>
      </c>
      <c r="ADS36" s="556">
        <f>SUM($J$22:ADS33)-1</f>
        <v>-1</v>
      </c>
      <c r="ADT36" s="556">
        <f>SUM($J$22:ADT33)-1</f>
        <v>-1</v>
      </c>
      <c r="ADU36" s="556">
        <f>SUM($J$22:ADU33)-1</f>
        <v>-1</v>
      </c>
      <c r="ADV36" s="556">
        <f>SUM($J$22:ADV33)-1</f>
        <v>-1</v>
      </c>
      <c r="ADW36" s="556">
        <f>SUM($J$22:ADW33)-1</f>
        <v>-1</v>
      </c>
      <c r="ADX36" s="556">
        <f>SUM($J$22:ADX33)-1</f>
        <v>-1</v>
      </c>
      <c r="ADY36" s="556">
        <f>SUM($J$22:ADY33)-1</f>
        <v>-1</v>
      </c>
      <c r="ADZ36" s="556">
        <f>SUM($J$22:ADZ33)-1</f>
        <v>-1</v>
      </c>
      <c r="AEA36" s="556">
        <f>SUM($J$22:AEA33)-1</f>
        <v>-1</v>
      </c>
      <c r="AEB36" s="556">
        <f>SUM($J$22:AEB33)-1</f>
        <v>-1</v>
      </c>
      <c r="AEC36" s="556">
        <f>SUM($J$22:AEC33)-1</f>
        <v>-1</v>
      </c>
      <c r="AED36" s="556">
        <f>SUM($J$22:AED33)-1</f>
        <v>-1</v>
      </c>
      <c r="AEE36" s="556">
        <f>SUM($J$22:AEE33)-1</f>
        <v>-1</v>
      </c>
      <c r="AEF36" s="556">
        <f>SUM($J$22:AEF33)-1</f>
        <v>-1</v>
      </c>
      <c r="AEG36" s="556">
        <f>SUM($J$22:AEG33)-1</f>
        <v>-1</v>
      </c>
      <c r="AEH36" s="556">
        <f>SUM($J$22:AEH33)-1</f>
        <v>-1</v>
      </c>
      <c r="AEI36" s="556">
        <f>SUM($J$22:AEI33)-1</f>
        <v>-1</v>
      </c>
      <c r="AEJ36" s="556">
        <f>SUM($J$22:AEJ33)-1</f>
        <v>-1</v>
      </c>
      <c r="AEK36" s="556">
        <f>SUM($J$22:AEK33)-1</f>
        <v>-1</v>
      </c>
      <c r="AEL36" s="556">
        <f>SUM($J$22:AEL33)-1</f>
        <v>-1</v>
      </c>
      <c r="AEM36" s="556">
        <f>SUM($J$22:AEM33)-1</f>
        <v>-1</v>
      </c>
      <c r="AEN36" s="556">
        <f>SUM($J$22:AEN33)-1</f>
        <v>-1</v>
      </c>
      <c r="AEO36" s="556">
        <f>SUM($J$22:AEO33)-1</f>
        <v>-1</v>
      </c>
      <c r="AEP36" s="556">
        <f>SUM($J$22:AEP33)-1</f>
        <v>-1</v>
      </c>
      <c r="AEQ36" s="556">
        <f>SUM($J$22:AEQ33)-1</f>
        <v>-1</v>
      </c>
      <c r="AER36" s="556">
        <f>SUM($J$22:AER33)-1</f>
        <v>-1</v>
      </c>
      <c r="AES36" s="556">
        <f>SUM($J$22:AES33)-1</f>
        <v>-1</v>
      </c>
      <c r="AET36" s="556">
        <f>SUM($J$22:AET33)-1</f>
        <v>-1</v>
      </c>
      <c r="AEU36" s="556">
        <f>SUM($J$22:AEU33)-1</f>
        <v>-1</v>
      </c>
      <c r="AEV36" s="556">
        <f>SUM($J$22:AEV33)-1</f>
        <v>-1</v>
      </c>
      <c r="AEW36" s="556">
        <f>SUM($J$22:AEW33)-1</f>
        <v>-1</v>
      </c>
      <c r="AEX36" s="556">
        <f>SUM($J$22:AEX33)-1</f>
        <v>-1</v>
      </c>
      <c r="AEY36" s="556">
        <f>SUM($J$22:AEY33)-1</f>
        <v>-1</v>
      </c>
      <c r="AEZ36" s="556">
        <f>SUM($J$22:AEZ33)-1</f>
        <v>-1</v>
      </c>
      <c r="AFA36" s="556">
        <f>SUM($J$22:AFA33)-1</f>
        <v>-1</v>
      </c>
      <c r="AFB36" s="556">
        <f>SUM($J$22:AFB33)-1</f>
        <v>-1</v>
      </c>
      <c r="AFC36" s="556">
        <f>SUM($J$22:AFC33)-1</f>
        <v>-1</v>
      </c>
      <c r="AFD36" s="556">
        <f>SUM($J$22:AFD33)-1</f>
        <v>-1</v>
      </c>
      <c r="AFE36" s="556">
        <f>SUM($J$22:AFE33)-1</f>
        <v>-1</v>
      </c>
      <c r="AFF36" s="556">
        <f>SUM($J$22:AFF33)-1</f>
        <v>-1</v>
      </c>
      <c r="AFG36" s="556">
        <f>SUM($J$22:AFG33)-1</f>
        <v>-1</v>
      </c>
      <c r="AFH36" s="556">
        <f>SUM($J$22:AFH33)-1</f>
        <v>-1</v>
      </c>
      <c r="AFI36" s="556">
        <f>SUM($J$22:AFI33)-1</f>
        <v>-1</v>
      </c>
      <c r="AFJ36" s="556">
        <f>SUM($J$22:AFJ33)-1</f>
        <v>-1</v>
      </c>
      <c r="AFK36" s="556">
        <f>SUM($J$22:AFK33)-1</f>
        <v>-1</v>
      </c>
      <c r="AFL36" s="556">
        <f>SUM($J$22:AFL33)-1</f>
        <v>-1</v>
      </c>
      <c r="AFM36" s="556">
        <f>SUM($J$22:AFM33)-1</f>
        <v>-1</v>
      </c>
      <c r="AFN36" s="556">
        <f>SUM($J$22:AFN33)-1</f>
        <v>-1</v>
      </c>
      <c r="AFO36" s="556">
        <f>SUM($J$22:AFO33)-1</f>
        <v>-1</v>
      </c>
      <c r="AFP36" s="556">
        <f>SUM($J$22:AFP33)-1</f>
        <v>-1</v>
      </c>
      <c r="AFQ36" s="556">
        <f>SUM($J$22:AFQ33)-1</f>
        <v>-1</v>
      </c>
      <c r="AFR36" s="556">
        <f>SUM($J$22:AFR33)-1</f>
        <v>-1</v>
      </c>
      <c r="AFS36" s="556">
        <f>SUM($J$22:AFS33)-1</f>
        <v>-1</v>
      </c>
      <c r="AFT36" s="556">
        <f>SUM($J$22:AFT33)-1</f>
        <v>-1</v>
      </c>
      <c r="AFU36" s="556">
        <f>SUM($J$22:AFU33)-1</f>
        <v>-1</v>
      </c>
      <c r="AFV36" s="556">
        <f>SUM($J$22:AFV33)-1</f>
        <v>-1</v>
      </c>
      <c r="AFW36" s="556">
        <f>SUM($J$22:AFW33)-1</f>
        <v>-1</v>
      </c>
      <c r="AFX36" s="556">
        <f>SUM($J$22:AFX33)-1</f>
        <v>-1</v>
      </c>
      <c r="AFY36" s="556">
        <f>SUM($J$22:AFY33)-1</f>
        <v>-1</v>
      </c>
      <c r="AFZ36" s="556">
        <f>SUM($J$22:AFZ33)-1</f>
        <v>-1</v>
      </c>
      <c r="AGA36" s="556">
        <f>SUM($J$22:AGA33)-1</f>
        <v>-1</v>
      </c>
      <c r="AGB36" s="556">
        <f>SUM($J$22:AGB33)-1</f>
        <v>-1</v>
      </c>
      <c r="AGC36" s="556">
        <f>SUM($J$22:AGC33)-1</f>
        <v>-1</v>
      </c>
      <c r="AGD36" s="556">
        <f>SUM($J$22:AGD33)-1</f>
        <v>-1</v>
      </c>
      <c r="AGE36" s="556">
        <f>SUM($J$22:AGE33)-1</f>
        <v>-1</v>
      </c>
      <c r="AGF36" s="556">
        <f>SUM($J$22:AGF33)-1</f>
        <v>-1</v>
      </c>
      <c r="AGG36" s="556">
        <f>SUM($J$22:AGG33)-1</f>
        <v>-1</v>
      </c>
      <c r="AGH36" s="556">
        <f>SUM($J$22:AGH33)-1</f>
        <v>-1</v>
      </c>
      <c r="AGI36" s="556">
        <f>SUM($J$22:AGI33)-1</f>
        <v>-1</v>
      </c>
      <c r="AGJ36" s="556">
        <f>SUM($J$22:AGJ33)-1</f>
        <v>-1</v>
      </c>
      <c r="AGK36" s="556">
        <f>SUM($J$22:AGK33)-1</f>
        <v>-1</v>
      </c>
      <c r="AGL36" s="556">
        <f>SUM($J$22:AGL33)-1</f>
        <v>-1</v>
      </c>
      <c r="AGM36" s="556">
        <f>SUM($J$22:AGM33)-1</f>
        <v>-1</v>
      </c>
      <c r="AGN36" s="556">
        <f>SUM($J$22:AGN33)-1</f>
        <v>-1</v>
      </c>
      <c r="AGO36" s="556">
        <f>SUM($J$22:AGO33)-1</f>
        <v>-1</v>
      </c>
      <c r="AGP36" s="556">
        <f>SUM($J$22:AGP33)-1</f>
        <v>-1</v>
      </c>
      <c r="AGQ36" s="556">
        <f>SUM($J$22:AGQ33)-1</f>
        <v>-1</v>
      </c>
      <c r="AGR36" s="556">
        <f>SUM($J$22:AGR33)-1</f>
        <v>-1</v>
      </c>
      <c r="AGS36" s="556">
        <f>SUM($J$22:AGS33)-1</f>
        <v>-1</v>
      </c>
      <c r="AGT36" s="556">
        <f>SUM($J$22:AGT33)-1</f>
        <v>-1</v>
      </c>
      <c r="AGU36" s="556">
        <f>SUM($J$22:AGU33)-1</f>
        <v>-1</v>
      </c>
      <c r="AGV36" s="556">
        <f>SUM($J$22:AGV33)-1</f>
        <v>-1</v>
      </c>
      <c r="AGW36" s="556">
        <f>SUM($J$22:AGW33)-1</f>
        <v>-1</v>
      </c>
      <c r="AGX36" s="556">
        <f>SUM($J$22:AGX33)-1</f>
        <v>-1</v>
      </c>
      <c r="AGY36" s="556">
        <f>SUM($J$22:AGY33)-1</f>
        <v>-1</v>
      </c>
      <c r="AGZ36" s="556">
        <f>SUM($J$22:AGZ33)-1</f>
        <v>-1</v>
      </c>
      <c r="AHA36" s="556">
        <f>SUM($J$22:AHA33)-1</f>
        <v>-1</v>
      </c>
      <c r="AHB36" s="556">
        <f>SUM($J$22:AHB33)-1</f>
        <v>-1</v>
      </c>
      <c r="AHC36" s="556">
        <f>SUM($J$22:AHC33)-1</f>
        <v>-1</v>
      </c>
      <c r="AHD36" s="556">
        <f>SUM($J$22:AHD33)-1</f>
        <v>-1</v>
      </c>
      <c r="AHE36" s="556">
        <f>SUM($J$22:AHE33)-1</f>
        <v>-1</v>
      </c>
      <c r="AHF36" s="556">
        <f>SUM($J$22:AHF33)-1</f>
        <v>-1</v>
      </c>
      <c r="AHG36" s="556">
        <f>SUM($J$22:AHG33)-1</f>
        <v>-1</v>
      </c>
      <c r="AHH36" s="556">
        <f>SUM($J$22:AHH33)-1</f>
        <v>-1</v>
      </c>
      <c r="AHI36" s="556">
        <f>SUM($J$22:AHI33)-1</f>
        <v>-1</v>
      </c>
      <c r="AHJ36" s="556">
        <f>SUM($J$22:AHJ33)-1</f>
        <v>-1</v>
      </c>
      <c r="AHK36" s="556">
        <f>SUM($J$22:AHK33)-1</f>
        <v>-1</v>
      </c>
      <c r="AHL36" s="556">
        <f>SUM($J$22:AHL33)-1</f>
        <v>-1</v>
      </c>
      <c r="AHM36" s="556">
        <f>SUM($J$22:AHM33)-1</f>
        <v>-1</v>
      </c>
      <c r="AHN36" s="556">
        <f>SUM($J$22:AHN33)-1</f>
        <v>-1</v>
      </c>
      <c r="AHO36" s="556">
        <f>SUM($J$22:AHO33)-1</f>
        <v>-1</v>
      </c>
      <c r="AHP36" s="556">
        <f>SUM($J$22:AHP33)-1</f>
        <v>-1</v>
      </c>
      <c r="AHQ36" s="556">
        <f>SUM($J$22:AHQ33)-1</f>
        <v>-1</v>
      </c>
      <c r="AHR36" s="556">
        <f>SUM($J$22:AHR33)-1</f>
        <v>-1</v>
      </c>
      <c r="AHS36" s="556">
        <f>SUM($J$22:AHS33)-1</f>
        <v>-1</v>
      </c>
      <c r="AHT36" s="556">
        <f>SUM($J$22:AHT33)-1</f>
        <v>-1</v>
      </c>
      <c r="AHU36" s="556">
        <f>SUM($J$22:AHU33)-1</f>
        <v>-1</v>
      </c>
      <c r="AHV36" s="556">
        <f>SUM($J$22:AHV33)-1</f>
        <v>-1</v>
      </c>
      <c r="AHW36" s="556">
        <f>SUM($J$22:AHW33)-1</f>
        <v>-1</v>
      </c>
      <c r="AHX36" s="556">
        <f>SUM($J$22:AHX33)-1</f>
        <v>-1</v>
      </c>
      <c r="AHY36" s="556">
        <f>SUM($J$22:AHY33)-1</f>
        <v>-1</v>
      </c>
      <c r="AHZ36" s="556">
        <f>SUM($J$22:AHZ33)-1</f>
        <v>-1</v>
      </c>
      <c r="AIA36" s="556">
        <f>SUM($J$22:AIA33)-1</f>
        <v>-1</v>
      </c>
      <c r="AIB36" s="556">
        <f>SUM($J$22:AIB33)-1</f>
        <v>-1</v>
      </c>
      <c r="AIC36" s="556">
        <f>SUM($J$22:AIC33)-1</f>
        <v>-1</v>
      </c>
      <c r="AID36" s="556">
        <f>SUM($J$22:AID33)-1</f>
        <v>-1</v>
      </c>
      <c r="AIE36" s="556">
        <f>SUM($J$22:AIE33)-1</f>
        <v>-1</v>
      </c>
      <c r="AIF36" s="556">
        <f>SUM($J$22:AIF33)-1</f>
        <v>-1</v>
      </c>
      <c r="AIG36" s="556">
        <f>SUM($J$22:AIG33)-1</f>
        <v>-1</v>
      </c>
      <c r="AIH36" s="556">
        <f>SUM($J$22:AIH33)-1</f>
        <v>-1</v>
      </c>
      <c r="AII36" s="556">
        <f>SUM($J$22:AII33)-1</f>
        <v>-1</v>
      </c>
      <c r="AIJ36" s="556">
        <f>SUM($J$22:AIJ33)-1</f>
        <v>-1</v>
      </c>
      <c r="AIK36" s="556">
        <f>SUM($J$22:AIK33)-1</f>
        <v>-1</v>
      </c>
      <c r="AIL36" s="556">
        <f>SUM($J$22:AIL33)-1</f>
        <v>-1</v>
      </c>
      <c r="AIM36" s="556">
        <f>SUM($J$22:AIM33)-1</f>
        <v>-1</v>
      </c>
      <c r="AIN36" s="556">
        <f>SUM($J$22:AIN33)-1</f>
        <v>-1</v>
      </c>
      <c r="AIO36" s="556">
        <f>SUM($J$22:AIO33)-1</f>
        <v>-1</v>
      </c>
      <c r="AIP36" s="556">
        <f>SUM($J$22:AIP33)-1</f>
        <v>-1</v>
      </c>
      <c r="AIQ36" s="556">
        <f>SUM($J$22:AIQ33)-1</f>
        <v>-1</v>
      </c>
      <c r="AIR36" s="556">
        <f>SUM($J$22:AIR33)-1</f>
        <v>-1</v>
      </c>
      <c r="AIS36" s="556">
        <f>SUM($J$22:AIS33)-1</f>
        <v>-1</v>
      </c>
      <c r="AIT36" s="556">
        <f>SUM($J$22:AIT33)-1</f>
        <v>-1</v>
      </c>
      <c r="AIU36" s="556">
        <f>SUM($J$22:AIU33)-1</f>
        <v>-1</v>
      </c>
      <c r="AIV36" s="556">
        <f>SUM($J$22:AIV33)-1</f>
        <v>-1</v>
      </c>
      <c r="AIW36" s="556">
        <f>SUM($J$22:AIW33)-1</f>
        <v>-1</v>
      </c>
      <c r="AIX36" s="556">
        <f>SUM($J$22:AIX33)-1</f>
        <v>-1</v>
      </c>
      <c r="AIY36" s="556">
        <f>SUM($J$22:AIY33)-1</f>
        <v>-1</v>
      </c>
      <c r="AIZ36" s="556">
        <f>SUM($J$22:AIZ33)-1</f>
        <v>-1</v>
      </c>
      <c r="AJA36" s="556">
        <f>SUM($J$22:AJA33)-1</f>
        <v>-1</v>
      </c>
      <c r="AJB36" s="556">
        <f>SUM($J$22:AJB33)-1</f>
        <v>-1</v>
      </c>
      <c r="AJC36" s="556">
        <f>SUM($J$22:AJC33)-1</f>
        <v>-1</v>
      </c>
      <c r="AJD36" s="556">
        <f>SUM($J$22:AJD33)-1</f>
        <v>-1</v>
      </c>
      <c r="AJE36" s="556">
        <f>SUM($J$22:AJE33)-1</f>
        <v>-1</v>
      </c>
      <c r="AJF36" s="556">
        <f>SUM($J$22:AJF33)-1</f>
        <v>-1</v>
      </c>
      <c r="AJG36" s="556">
        <f>SUM($J$22:AJG33)-1</f>
        <v>-1</v>
      </c>
      <c r="AJH36" s="556">
        <f>SUM($J$22:AJH33)-1</f>
        <v>-1</v>
      </c>
      <c r="AJI36" s="556">
        <f>SUM($J$22:AJI33)-1</f>
        <v>-1</v>
      </c>
      <c r="AJJ36" s="556">
        <f>SUM($J$22:AJJ33)-1</f>
        <v>-1</v>
      </c>
      <c r="AJK36" s="556">
        <f>SUM($J$22:AJK33)-1</f>
        <v>-1</v>
      </c>
      <c r="AJL36" s="556">
        <f>SUM($J$22:AJL33)-1</f>
        <v>-1</v>
      </c>
      <c r="AJM36" s="556">
        <f>SUM($J$22:AJM33)-1</f>
        <v>-1</v>
      </c>
      <c r="AJN36" s="556">
        <f>SUM($J$22:AJN33)-1</f>
        <v>-1</v>
      </c>
      <c r="AJO36" s="556">
        <f>SUM($J$22:AJO33)-1</f>
        <v>-1</v>
      </c>
      <c r="AJP36" s="556">
        <f>SUM($J$22:AJP33)-1</f>
        <v>-1</v>
      </c>
      <c r="AJQ36" s="556">
        <f>SUM($J$22:AJQ33)-1</f>
        <v>-1</v>
      </c>
      <c r="AJR36" s="556">
        <f>SUM($J$22:AJR33)-1</f>
        <v>-1</v>
      </c>
      <c r="AJS36" s="556">
        <f>SUM($J$22:AJS33)-1</f>
        <v>-1</v>
      </c>
      <c r="AJT36" s="556">
        <f>SUM($J$22:AJT33)-1</f>
        <v>-1</v>
      </c>
      <c r="AJU36" s="556">
        <f>SUM($J$22:AJU33)-1</f>
        <v>-1</v>
      </c>
      <c r="AJV36" s="556">
        <f>SUM($J$22:AJV33)-1</f>
        <v>-1</v>
      </c>
      <c r="AJW36" s="556">
        <f>SUM($J$22:AJW33)-1</f>
        <v>-1</v>
      </c>
      <c r="AJX36" s="556">
        <f>SUM($J$22:AJX33)-1</f>
        <v>-1</v>
      </c>
      <c r="AJY36" s="556">
        <f>SUM($J$22:AJY33)-1</f>
        <v>-1</v>
      </c>
      <c r="AJZ36" s="556">
        <f>SUM($J$22:AJZ33)-1</f>
        <v>-1</v>
      </c>
      <c r="AKA36" s="556">
        <f>SUM($J$22:AKA33)-1</f>
        <v>-1</v>
      </c>
      <c r="AKB36" s="556">
        <f>SUM($J$22:AKB33)-1</f>
        <v>-1</v>
      </c>
      <c r="AKC36" s="556">
        <f>SUM($J$22:AKC33)-1</f>
        <v>-1</v>
      </c>
      <c r="AKD36" s="556">
        <f>SUM($J$22:AKD33)-1</f>
        <v>-1</v>
      </c>
      <c r="AKE36" s="556">
        <f>SUM($J$22:AKE33)-1</f>
        <v>-1</v>
      </c>
      <c r="AKF36" s="556">
        <f>SUM($J$22:AKF33)-1</f>
        <v>-1</v>
      </c>
      <c r="AKG36" s="556">
        <f>SUM($J$22:AKG33)-1</f>
        <v>-1</v>
      </c>
      <c r="AKH36" s="556">
        <f>SUM($J$22:AKH33)-1</f>
        <v>-1</v>
      </c>
      <c r="AKI36" s="556">
        <f>SUM($J$22:AKI33)-1</f>
        <v>-1</v>
      </c>
      <c r="AKJ36" s="556">
        <f>SUM($J$22:AKJ33)-1</f>
        <v>-1</v>
      </c>
      <c r="AKK36" s="556">
        <f>SUM($J$22:AKK33)-1</f>
        <v>-1</v>
      </c>
      <c r="AKL36" s="556">
        <f>SUM($J$22:AKL33)-1</f>
        <v>-1</v>
      </c>
      <c r="AKM36" s="556">
        <f>SUM($J$22:AKM33)-1</f>
        <v>-1</v>
      </c>
      <c r="AKN36" s="556">
        <f>SUM($J$22:AKN33)-1</f>
        <v>-1</v>
      </c>
      <c r="AKO36" s="556">
        <f>SUM($J$22:AKO33)-1</f>
        <v>-1</v>
      </c>
      <c r="AKP36" s="556">
        <f>SUM($J$22:AKP33)-1</f>
        <v>-1</v>
      </c>
      <c r="AKQ36" s="556">
        <f>SUM($J$22:AKQ33)-1</f>
        <v>-1</v>
      </c>
      <c r="AKR36" s="556">
        <f>SUM($J$22:AKR33)-1</f>
        <v>-1</v>
      </c>
      <c r="AKS36" s="556">
        <f>SUM($J$22:AKS33)-1</f>
        <v>-1</v>
      </c>
      <c r="AKT36" s="556">
        <f>SUM($J$22:AKT33)-1</f>
        <v>-1</v>
      </c>
      <c r="AKU36" s="556">
        <f>SUM($J$22:AKU33)-1</f>
        <v>-1</v>
      </c>
      <c r="AKV36" s="556">
        <f>SUM($J$22:AKV33)-1</f>
        <v>-1</v>
      </c>
      <c r="AKW36" s="556">
        <f>SUM($J$22:AKW33)-1</f>
        <v>-1</v>
      </c>
      <c r="AKX36" s="556">
        <f>SUM($J$22:AKX33)-1</f>
        <v>-1</v>
      </c>
      <c r="AKY36" s="556">
        <f>SUM($J$22:AKY33)-1</f>
        <v>-1</v>
      </c>
      <c r="AKZ36" s="556">
        <f>SUM($J$22:AKZ33)-1</f>
        <v>-1</v>
      </c>
      <c r="ALA36" s="556">
        <f>SUM($J$22:ALA33)-1</f>
        <v>-1</v>
      </c>
      <c r="ALB36" s="556">
        <f>SUM($J$22:ALB33)-1</f>
        <v>-1</v>
      </c>
      <c r="ALC36" s="556">
        <f>SUM($J$22:ALC33)-1</f>
        <v>-1</v>
      </c>
      <c r="ALD36" s="556">
        <f>SUM($J$22:ALD33)-1</f>
        <v>-1</v>
      </c>
      <c r="ALE36" s="556">
        <f>SUM($J$22:ALE33)-1</f>
        <v>-1</v>
      </c>
      <c r="ALF36" s="556">
        <f>SUM($J$22:ALF33)-1</f>
        <v>-1</v>
      </c>
      <c r="ALG36" s="556">
        <f>SUM($J$22:ALG33)-1</f>
        <v>-1</v>
      </c>
      <c r="ALH36" s="556">
        <f>SUM($J$22:ALH33)-1</f>
        <v>-1</v>
      </c>
      <c r="ALI36" s="556">
        <f>SUM($J$22:ALI33)-1</f>
        <v>-1</v>
      </c>
      <c r="ALJ36" s="556">
        <f>SUM($J$22:ALJ33)-1</f>
        <v>-1</v>
      </c>
      <c r="ALK36" s="556">
        <f>SUM($J$22:ALK33)-1</f>
        <v>-1</v>
      </c>
      <c r="ALL36" s="556">
        <f>SUM($J$22:ALL33)-1</f>
        <v>-1</v>
      </c>
      <c r="ALM36" s="556">
        <f>SUM($J$22:ALM33)-1</f>
        <v>-1</v>
      </c>
      <c r="ALN36" s="556">
        <f>SUM($J$22:ALN33)-1</f>
        <v>-1</v>
      </c>
      <c r="ALO36" s="556">
        <f>SUM($J$22:ALO33)-1</f>
        <v>-1</v>
      </c>
      <c r="ALP36" s="556">
        <f>SUM($J$22:ALP33)-1</f>
        <v>-1</v>
      </c>
      <c r="ALQ36" s="556">
        <f>SUM($J$22:ALQ33)-1</f>
        <v>-1</v>
      </c>
      <c r="ALR36" s="556">
        <f>SUM($J$22:ALR33)-1</f>
        <v>-1</v>
      </c>
      <c r="ALS36" s="556">
        <f>SUM($J$22:ALS33)-1</f>
        <v>-1</v>
      </c>
      <c r="ALT36" s="556">
        <f>SUM($J$22:ALT33)-1</f>
        <v>-1</v>
      </c>
      <c r="ALU36" s="556">
        <f>SUM($J$22:ALU33)-1</f>
        <v>-1</v>
      </c>
      <c r="ALV36" s="556">
        <f>SUM($J$22:ALV33)-1</f>
        <v>-1</v>
      </c>
      <c r="ALW36" s="556">
        <f>SUM($J$22:ALW33)-1</f>
        <v>-1</v>
      </c>
      <c r="ALX36" s="556">
        <f>SUM($J$22:ALX33)-1</f>
        <v>-1</v>
      </c>
      <c r="ALY36" s="556">
        <f>SUM($J$22:ALY33)-1</f>
        <v>-1</v>
      </c>
      <c r="ALZ36" s="556">
        <f>SUM($J$22:ALZ33)-1</f>
        <v>-1</v>
      </c>
      <c r="AMA36" s="556">
        <f>SUM($J$22:AMA33)-1</f>
        <v>-1</v>
      </c>
      <c r="AMB36" s="556">
        <f>SUM($J$22:AMB33)-1</f>
        <v>-1</v>
      </c>
      <c r="AMC36" s="556">
        <f>SUM($J$22:AMC33)-1</f>
        <v>-1</v>
      </c>
      <c r="AMD36" s="556">
        <f>SUM($J$22:AMD33)-1</f>
        <v>-1</v>
      </c>
      <c r="AME36" s="556">
        <f>SUM($J$22:AME33)-1</f>
        <v>-1</v>
      </c>
      <c r="AMF36" s="556">
        <f>SUM($J$22:AMF33)-1</f>
        <v>-1</v>
      </c>
      <c r="AMG36" s="556">
        <f>SUM($J$22:AMG33)-1</f>
        <v>-1</v>
      </c>
      <c r="AMH36" s="556">
        <f>SUM($J$22:AMH33)-1</f>
        <v>-1</v>
      </c>
      <c r="AMI36" s="556">
        <f>SUM($J$22:AMI33)-1</f>
        <v>-1</v>
      </c>
      <c r="AMJ36" s="556">
        <f>SUM($J$22:AMJ33)-1</f>
        <v>-1</v>
      </c>
      <c r="AMK36" s="556">
        <f>SUM($J$22:AMK33)-1</f>
        <v>-1</v>
      </c>
      <c r="AML36" s="556">
        <f>SUM($J$22:AML33)-1</f>
        <v>-1</v>
      </c>
      <c r="AMM36" s="556">
        <f>SUM($J$22:AMM33)-1</f>
        <v>-1</v>
      </c>
      <c r="AMN36" s="556">
        <f>SUM($J$22:AMN33)-1</f>
        <v>-1</v>
      </c>
      <c r="AMO36" s="556">
        <f>SUM($J$22:AMO33)-1</f>
        <v>-1</v>
      </c>
      <c r="AMP36" s="556">
        <f>SUM($J$22:AMP33)-1</f>
        <v>-1</v>
      </c>
      <c r="AMQ36" s="556">
        <f>SUM($J$22:AMQ33)-1</f>
        <v>-1</v>
      </c>
      <c r="AMR36" s="556">
        <f>SUM($J$22:AMR33)-1</f>
        <v>-1</v>
      </c>
      <c r="AMS36" s="556">
        <f>SUM($J$22:AMS33)-1</f>
        <v>-1</v>
      </c>
      <c r="AMT36" s="556">
        <f>SUM($J$22:AMT33)-1</f>
        <v>-1</v>
      </c>
      <c r="AMU36" s="556">
        <f>SUM($J$22:AMU33)-1</f>
        <v>-1</v>
      </c>
      <c r="AMV36" s="556">
        <f>SUM($J$22:AMV33)-1</f>
        <v>-1</v>
      </c>
      <c r="AMW36" s="556">
        <f>SUM($J$22:AMW33)-1</f>
        <v>-1</v>
      </c>
      <c r="AMX36" s="556">
        <f>SUM($J$22:AMX33)-1</f>
        <v>-1</v>
      </c>
      <c r="AMY36" s="556">
        <f>SUM($J$22:AMY33)-1</f>
        <v>-1</v>
      </c>
      <c r="AMZ36" s="556">
        <f>SUM($J$22:AMZ33)-1</f>
        <v>-1</v>
      </c>
      <c r="ANA36" s="556">
        <f>SUM($J$22:ANA33)-1</f>
        <v>-1</v>
      </c>
      <c r="ANB36" s="556">
        <f>SUM($J$22:ANB33)-1</f>
        <v>-1</v>
      </c>
      <c r="ANC36" s="556">
        <f>SUM($J$22:ANC33)-1</f>
        <v>-1</v>
      </c>
      <c r="AND36" s="556">
        <f>SUM($J$22:AND33)-1</f>
        <v>-1</v>
      </c>
      <c r="ANE36" s="556">
        <f>SUM($J$22:ANE33)-1</f>
        <v>-1</v>
      </c>
      <c r="ANF36" s="556">
        <f>SUM($J$22:ANF33)-1</f>
        <v>-1</v>
      </c>
      <c r="ANG36" s="556">
        <f>SUM($J$22:ANG33)-1</f>
        <v>-1</v>
      </c>
      <c r="ANH36" s="556">
        <f>SUM($J$22:ANH33)-1</f>
        <v>-1</v>
      </c>
      <c r="ANI36" s="556">
        <f>SUM($J$22:ANI33)-1</f>
        <v>-1</v>
      </c>
      <c r="ANJ36" s="556">
        <f>SUM($J$22:ANJ33)-1</f>
        <v>-1</v>
      </c>
      <c r="ANK36" s="556">
        <f>SUM($J$22:ANK33)-1</f>
        <v>-1</v>
      </c>
      <c r="ANL36" s="556">
        <f>SUM($J$22:ANL33)-1</f>
        <v>-1</v>
      </c>
      <c r="ANM36" s="556">
        <f>SUM($J$22:ANM33)-1</f>
        <v>-1</v>
      </c>
      <c r="ANN36" s="556">
        <f>SUM($J$22:ANN33)-1</f>
        <v>-1</v>
      </c>
      <c r="ANO36" s="556">
        <f>SUM($J$22:ANO33)-1</f>
        <v>-1</v>
      </c>
      <c r="ANP36" s="556">
        <f>SUM($J$22:ANP33)-1</f>
        <v>-1</v>
      </c>
      <c r="ANQ36" s="556">
        <f>SUM($J$22:ANQ33)-1</f>
        <v>-1</v>
      </c>
      <c r="ANR36" s="556">
        <f>SUM($J$22:ANR33)-1</f>
        <v>-1</v>
      </c>
      <c r="ANS36" s="556">
        <f>SUM($J$22:ANS33)-1</f>
        <v>-1</v>
      </c>
      <c r="ANT36" s="556">
        <f>SUM($J$22:ANT33)-1</f>
        <v>-1</v>
      </c>
      <c r="ANU36" s="556">
        <f>SUM($J$22:ANU33)-1</f>
        <v>-1</v>
      </c>
      <c r="ANV36" s="556">
        <f>SUM($J$22:ANV33)-1</f>
        <v>-1</v>
      </c>
      <c r="ANW36" s="556">
        <f>SUM($J$22:ANW33)-1</f>
        <v>-1</v>
      </c>
      <c r="ANX36" s="556">
        <f>SUM($J$22:ANX33)-1</f>
        <v>-1</v>
      </c>
      <c r="ANY36" s="556">
        <f>SUM($J$22:ANY33)-1</f>
        <v>-1</v>
      </c>
      <c r="ANZ36" s="556">
        <f>SUM($J$22:ANZ33)-1</f>
        <v>-1</v>
      </c>
      <c r="AOA36" s="556">
        <f>SUM($J$22:AOA33)-1</f>
        <v>-1</v>
      </c>
      <c r="AOB36" s="556">
        <f>SUM($J$22:AOB33)-1</f>
        <v>-1</v>
      </c>
      <c r="AOC36" s="556">
        <f>SUM($J$22:AOC33)-1</f>
        <v>-1</v>
      </c>
      <c r="AOD36" s="556">
        <f>SUM($J$22:AOD33)-1</f>
        <v>-1</v>
      </c>
      <c r="AOE36" s="556">
        <f>SUM($J$22:AOE33)-1</f>
        <v>-1</v>
      </c>
      <c r="AOF36" s="556">
        <f>SUM($J$22:AOF33)-1</f>
        <v>-1</v>
      </c>
      <c r="AOG36" s="556">
        <f>SUM($J$22:AOG33)-1</f>
        <v>-1</v>
      </c>
      <c r="AOH36" s="556">
        <f>SUM($J$22:AOH33)-1</f>
        <v>-1</v>
      </c>
      <c r="AOI36" s="556">
        <f>SUM($J$22:AOI33)-1</f>
        <v>-1</v>
      </c>
      <c r="AOJ36" s="556">
        <f>SUM($J$22:AOJ33)-1</f>
        <v>-1</v>
      </c>
      <c r="AOK36" s="556">
        <f>SUM($J$22:AOK33)-1</f>
        <v>-1</v>
      </c>
      <c r="AOL36" s="556">
        <f>SUM($J$22:AOL33)-1</f>
        <v>-1</v>
      </c>
      <c r="AOM36" s="556">
        <f>SUM($J$22:AOM33)-1</f>
        <v>-1</v>
      </c>
      <c r="AON36" s="556">
        <f>SUM($J$22:AON33)-1</f>
        <v>-1</v>
      </c>
      <c r="AOO36" s="556">
        <f>SUM($J$22:AOO33)-1</f>
        <v>-1</v>
      </c>
      <c r="AOP36" s="556">
        <f>SUM($J$22:AOP33)-1</f>
        <v>-1</v>
      </c>
      <c r="AOQ36" s="556">
        <f>SUM($J$22:AOQ33)-1</f>
        <v>-1</v>
      </c>
      <c r="AOR36" s="556">
        <f>SUM($J$22:AOR33)-1</f>
        <v>-1</v>
      </c>
      <c r="AOS36" s="556">
        <f>SUM($J$22:AOS33)-1</f>
        <v>-1</v>
      </c>
      <c r="AOT36" s="556">
        <f>SUM($J$22:AOT33)-1</f>
        <v>-1</v>
      </c>
      <c r="AOU36" s="556">
        <f>SUM($J$22:AOU33)-1</f>
        <v>-1</v>
      </c>
      <c r="AOV36" s="556">
        <f>SUM($J$22:AOV33)-1</f>
        <v>-1</v>
      </c>
      <c r="AOW36" s="556">
        <f>SUM($J$22:AOW33)-1</f>
        <v>-1</v>
      </c>
      <c r="AOX36" s="556">
        <f>SUM($J$22:AOX33)-1</f>
        <v>-1</v>
      </c>
      <c r="AOY36" s="556">
        <f>SUM($J$22:AOY33)-1</f>
        <v>-1</v>
      </c>
      <c r="AOZ36" s="556">
        <f>SUM($J$22:AOZ33)-1</f>
        <v>-1</v>
      </c>
      <c r="APA36" s="556">
        <f>SUM($J$22:APA33)-1</f>
        <v>-1</v>
      </c>
      <c r="APB36" s="556">
        <f>SUM($J$22:APB33)-1</f>
        <v>-1</v>
      </c>
      <c r="APC36" s="556">
        <f>SUM($J$22:APC33)-1</f>
        <v>-1</v>
      </c>
      <c r="APD36" s="556">
        <f>SUM($J$22:APD33)-1</f>
        <v>-1</v>
      </c>
      <c r="APE36" s="556">
        <f>SUM($J$22:APE33)-1</f>
        <v>-1</v>
      </c>
      <c r="APF36" s="556">
        <f>SUM($J$22:APF33)-1</f>
        <v>-1</v>
      </c>
      <c r="APG36" s="556">
        <f>SUM($J$22:APG33)-1</f>
        <v>-1</v>
      </c>
      <c r="APH36" s="556">
        <f>SUM($J$22:APH33)-1</f>
        <v>-1</v>
      </c>
      <c r="API36" s="556">
        <f>SUM($J$22:API33)-1</f>
        <v>-1</v>
      </c>
      <c r="APJ36" s="556">
        <f>SUM($J$22:APJ33)-1</f>
        <v>-1</v>
      </c>
      <c r="APK36" s="556">
        <f>SUM($J$22:APK33)-1</f>
        <v>-1</v>
      </c>
      <c r="APL36" s="556">
        <f>SUM($J$22:APL33)-1</f>
        <v>-1</v>
      </c>
      <c r="APM36" s="556">
        <f>SUM($J$22:APM33)-1</f>
        <v>-1</v>
      </c>
      <c r="APN36" s="556">
        <f>SUM($J$22:APN33)-1</f>
        <v>-1</v>
      </c>
      <c r="APO36" s="556">
        <f>SUM($J$22:APO33)-1</f>
        <v>-1</v>
      </c>
      <c r="APP36" s="556">
        <f>SUM($J$22:APP33)-1</f>
        <v>-1</v>
      </c>
      <c r="APQ36" s="556">
        <f>SUM($J$22:APQ33)-1</f>
        <v>-1</v>
      </c>
      <c r="APR36" s="556">
        <f>SUM($J$22:APR33)-1</f>
        <v>-1</v>
      </c>
      <c r="APS36" s="556">
        <f>SUM($J$22:APS33)-1</f>
        <v>-1</v>
      </c>
      <c r="APT36" s="556">
        <f>SUM($J$22:APT33)-1</f>
        <v>-1</v>
      </c>
      <c r="APU36" s="556">
        <f>SUM($J$22:APU33)-1</f>
        <v>-1</v>
      </c>
      <c r="APV36" s="556">
        <f>SUM($J$22:APV33)-1</f>
        <v>-1</v>
      </c>
      <c r="APW36" s="556">
        <f>SUM($J$22:APW33)-1</f>
        <v>-1</v>
      </c>
      <c r="APX36" s="556">
        <f>SUM($J$22:APX33)-1</f>
        <v>-1</v>
      </c>
      <c r="APY36" s="556">
        <f>SUM($J$22:APY33)-1</f>
        <v>-1</v>
      </c>
      <c r="APZ36" s="556">
        <f>SUM($J$22:APZ33)-1</f>
        <v>-1</v>
      </c>
      <c r="AQA36" s="556">
        <f>SUM($J$22:AQA33)-1</f>
        <v>-1</v>
      </c>
      <c r="AQB36" s="556">
        <f>SUM($J$22:AQB33)-1</f>
        <v>-1</v>
      </c>
      <c r="AQC36" s="556">
        <f>SUM($J$22:AQC33)-1</f>
        <v>-1</v>
      </c>
      <c r="AQD36" s="556">
        <f>SUM($J$22:AQD33)-1</f>
        <v>-1</v>
      </c>
      <c r="AQE36" s="556">
        <f>SUM($J$22:AQE33)-1</f>
        <v>-1</v>
      </c>
      <c r="AQF36" s="556">
        <f>SUM($J$22:AQF33)-1</f>
        <v>-1</v>
      </c>
      <c r="AQG36" s="556">
        <f>SUM($J$22:AQG33)-1</f>
        <v>-1</v>
      </c>
      <c r="AQH36" s="556">
        <f>SUM($J$22:AQH33)-1</f>
        <v>-1</v>
      </c>
      <c r="AQI36" s="556">
        <f>SUM($J$22:AQI33)-1</f>
        <v>-1</v>
      </c>
      <c r="AQJ36" s="556">
        <f>SUM($J$22:AQJ33)-1</f>
        <v>-1</v>
      </c>
      <c r="AQK36" s="556">
        <f>SUM($J$22:AQK33)-1</f>
        <v>-1</v>
      </c>
      <c r="AQL36" s="556">
        <f>SUM($J$22:AQL33)-1</f>
        <v>-1</v>
      </c>
      <c r="AQM36" s="556">
        <f>SUM($J$22:AQM33)-1</f>
        <v>-1</v>
      </c>
      <c r="AQN36" s="556">
        <f>SUM($J$22:AQN33)-1</f>
        <v>-1</v>
      </c>
      <c r="AQO36" s="556">
        <f>SUM($J$22:AQO33)-1</f>
        <v>-1</v>
      </c>
      <c r="AQP36" s="556">
        <f>SUM($J$22:AQP33)-1</f>
        <v>-1</v>
      </c>
      <c r="AQQ36" s="556">
        <f>SUM($J$22:AQQ33)-1</f>
        <v>-1</v>
      </c>
      <c r="AQR36" s="556">
        <f>SUM($J$22:AQR33)-1</f>
        <v>-1</v>
      </c>
      <c r="AQS36" s="556">
        <f>SUM($J$22:AQS33)-1</f>
        <v>-1</v>
      </c>
      <c r="AQT36" s="556">
        <f>SUM($J$22:AQT33)-1</f>
        <v>-1</v>
      </c>
      <c r="AQU36" s="556">
        <f>SUM($J$22:AQU33)-1</f>
        <v>-1</v>
      </c>
      <c r="AQV36" s="556">
        <f>SUM($J$22:AQV33)-1</f>
        <v>-1</v>
      </c>
      <c r="AQW36" s="556">
        <f>SUM($J$22:AQW33)-1</f>
        <v>-1</v>
      </c>
      <c r="AQX36" s="556">
        <f>SUM($J$22:AQX33)-1</f>
        <v>-1</v>
      </c>
      <c r="AQY36" s="556">
        <f>SUM($J$22:AQY33)-1</f>
        <v>-1</v>
      </c>
      <c r="AQZ36" s="556">
        <f>SUM($J$22:AQZ33)-1</f>
        <v>-1</v>
      </c>
      <c r="ARA36" s="556">
        <f>SUM($J$22:ARA33)-1</f>
        <v>-1</v>
      </c>
      <c r="ARB36" s="556">
        <f>SUM($J$22:ARB33)-1</f>
        <v>-1</v>
      </c>
      <c r="ARC36" s="556">
        <f>SUM($J$22:ARC33)-1</f>
        <v>-1</v>
      </c>
      <c r="ARD36" s="556">
        <f>SUM($J$22:ARD33)-1</f>
        <v>-1</v>
      </c>
      <c r="ARE36" s="556">
        <f>SUM($J$22:ARE33)-1</f>
        <v>-1</v>
      </c>
      <c r="ARF36" s="556">
        <f>SUM($J$22:ARF33)-1</f>
        <v>-1</v>
      </c>
      <c r="ARG36" s="556">
        <f>SUM($J$22:ARG33)-1</f>
        <v>-1</v>
      </c>
      <c r="ARH36" s="556">
        <f>SUM($J$22:ARH33)-1</f>
        <v>-1</v>
      </c>
      <c r="ARI36" s="556">
        <f>SUM($J$22:ARI33)-1</f>
        <v>-1</v>
      </c>
      <c r="ARJ36" s="556">
        <f>SUM($J$22:ARJ33)-1</f>
        <v>-1</v>
      </c>
      <c r="ARK36" s="556">
        <f>SUM($J$22:ARK33)-1</f>
        <v>-1</v>
      </c>
      <c r="ARL36" s="556">
        <f>SUM($J$22:ARL33)-1</f>
        <v>-1</v>
      </c>
      <c r="ARM36" s="556">
        <f>SUM($J$22:ARM33)-1</f>
        <v>-1</v>
      </c>
      <c r="ARN36" s="556">
        <f>SUM($J$22:ARN33)-1</f>
        <v>-1</v>
      </c>
      <c r="ARO36" s="556">
        <f>SUM($J$22:ARO33)-1</f>
        <v>-1</v>
      </c>
      <c r="ARP36" s="556">
        <f>SUM($J$22:ARP33)-1</f>
        <v>-1</v>
      </c>
      <c r="ARQ36" s="556">
        <f>SUM($J$22:ARQ33)-1</f>
        <v>-1</v>
      </c>
      <c r="ARR36" s="556">
        <f>SUM($J$22:ARR33)-1</f>
        <v>-1</v>
      </c>
      <c r="ARS36" s="556">
        <f>SUM($J$22:ARS33)-1</f>
        <v>-1</v>
      </c>
      <c r="ART36" s="556">
        <f>SUM($J$22:ART33)-1</f>
        <v>-1</v>
      </c>
      <c r="ARU36" s="556">
        <f>SUM($J$22:ARU33)-1</f>
        <v>-1</v>
      </c>
      <c r="ARV36" s="556">
        <f>SUM($J$22:ARV33)-1</f>
        <v>-1</v>
      </c>
      <c r="ARW36" s="556">
        <f>SUM($J$22:ARW33)-1</f>
        <v>-1</v>
      </c>
      <c r="ARX36" s="556">
        <f>SUM($J$22:ARX33)-1</f>
        <v>-1</v>
      </c>
      <c r="ARY36" s="556">
        <f>SUM($J$22:ARY33)-1</f>
        <v>-1</v>
      </c>
      <c r="ARZ36" s="556">
        <f>SUM($J$22:ARZ33)-1</f>
        <v>-1</v>
      </c>
      <c r="ASA36" s="556">
        <f>SUM($J$22:ASA33)-1</f>
        <v>-1</v>
      </c>
      <c r="ASB36" s="556">
        <f>SUM($J$22:ASB33)-1</f>
        <v>-1</v>
      </c>
      <c r="ASC36" s="556">
        <f>SUM($J$22:ASC33)-1</f>
        <v>-1</v>
      </c>
      <c r="ASD36" s="556">
        <f>SUM($J$22:ASD33)-1</f>
        <v>-1</v>
      </c>
      <c r="ASE36" s="556">
        <f>SUM($J$22:ASE33)-1</f>
        <v>-1</v>
      </c>
      <c r="ASF36" s="556">
        <f>SUM($J$22:ASF33)-1</f>
        <v>-1</v>
      </c>
      <c r="ASG36" s="556">
        <f>SUM($J$22:ASG33)-1</f>
        <v>-1</v>
      </c>
      <c r="ASH36" s="556">
        <f>SUM($J$22:ASH33)-1</f>
        <v>-1</v>
      </c>
      <c r="ASI36" s="556">
        <f>SUM($J$22:ASI33)-1</f>
        <v>-1</v>
      </c>
      <c r="ASJ36" s="556">
        <f>SUM($J$22:ASJ33)-1</f>
        <v>-1</v>
      </c>
      <c r="ASK36" s="556">
        <f>SUM($J$22:ASK33)-1</f>
        <v>-1</v>
      </c>
      <c r="ASL36" s="556">
        <f>SUM($J$22:ASL33)-1</f>
        <v>-1</v>
      </c>
      <c r="ASM36" s="556">
        <f>SUM($J$22:ASM33)-1</f>
        <v>-1</v>
      </c>
      <c r="ASN36" s="556">
        <f>SUM($J$22:ASN33)-1</f>
        <v>-1</v>
      </c>
      <c r="ASO36" s="556">
        <f>SUM($J$22:ASO33)-1</f>
        <v>-1</v>
      </c>
      <c r="ASP36" s="556">
        <f>SUM($J$22:ASP33)-1</f>
        <v>-1</v>
      </c>
      <c r="ASQ36" s="556">
        <f>SUM($J$22:ASQ33)-1</f>
        <v>-1</v>
      </c>
      <c r="ASR36" s="556">
        <f>SUM($J$22:ASR33)-1</f>
        <v>-1</v>
      </c>
      <c r="ASS36" s="556">
        <f>SUM($J$22:ASS33)-1</f>
        <v>-1</v>
      </c>
      <c r="AST36" s="556">
        <f>SUM($J$22:AST33)-1</f>
        <v>-1</v>
      </c>
      <c r="ASU36" s="556">
        <f>SUM($J$22:ASU33)-1</f>
        <v>-1</v>
      </c>
      <c r="ASV36" s="556">
        <f>SUM($J$22:ASV33)-1</f>
        <v>-1</v>
      </c>
      <c r="ASW36" s="556">
        <f>SUM($J$22:ASW33)-1</f>
        <v>-1</v>
      </c>
      <c r="ASX36" s="556">
        <f>SUM($J$22:ASX33)-1</f>
        <v>-1</v>
      </c>
      <c r="ASY36" s="556">
        <f>SUM($J$22:ASY33)-1</f>
        <v>-1</v>
      </c>
      <c r="ASZ36" s="556">
        <f>SUM($J$22:ASZ33)-1</f>
        <v>-1</v>
      </c>
      <c r="ATA36" s="556">
        <f>SUM($J$22:ATA33)-1</f>
        <v>-1</v>
      </c>
      <c r="ATB36" s="556">
        <f>SUM($J$22:ATB33)-1</f>
        <v>-1</v>
      </c>
      <c r="ATC36" s="556">
        <f>SUM($J$22:ATC33)-1</f>
        <v>-1</v>
      </c>
      <c r="ATD36" s="556">
        <f>SUM($J$22:ATD33)-1</f>
        <v>-1</v>
      </c>
      <c r="ATE36" s="556">
        <f>SUM($J$22:ATE33)-1</f>
        <v>-1</v>
      </c>
      <c r="ATF36" s="556">
        <f>SUM($J$22:ATF33)-1</f>
        <v>-1</v>
      </c>
      <c r="ATG36" s="556">
        <f>SUM($J$22:ATG33)-1</f>
        <v>-1</v>
      </c>
      <c r="ATH36" s="556">
        <f>SUM($J$22:ATH33)-1</f>
        <v>-1</v>
      </c>
      <c r="ATI36" s="556">
        <f>SUM($J$22:ATI33)-1</f>
        <v>-1</v>
      </c>
      <c r="ATJ36" s="556">
        <f>SUM($J$22:ATJ33)-1</f>
        <v>-1</v>
      </c>
      <c r="ATK36" s="556">
        <f>SUM($J$22:ATK33)-1</f>
        <v>-1</v>
      </c>
      <c r="ATL36" s="556">
        <f>SUM($J$22:ATL33)-1</f>
        <v>-1</v>
      </c>
      <c r="ATM36" s="556">
        <f>SUM($J$22:ATM33)-1</f>
        <v>-1</v>
      </c>
      <c r="ATN36" s="556">
        <f>SUM($J$22:ATN33)-1</f>
        <v>-1</v>
      </c>
      <c r="ATO36" s="556">
        <f>SUM($J$22:ATO33)-1</f>
        <v>-1</v>
      </c>
      <c r="ATP36" s="556">
        <f>SUM($J$22:ATP33)-1</f>
        <v>-1</v>
      </c>
      <c r="ATQ36" s="556">
        <f>SUM($J$22:ATQ33)-1</f>
        <v>-1</v>
      </c>
      <c r="ATR36" s="556">
        <f>SUM($J$22:ATR33)-1</f>
        <v>-1</v>
      </c>
      <c r="ATS36" s="556">
        <f>SUM($J$22:ATS33)-1</f>
        <v>-1</v>
      </c>
      <c r="ATT36" s="556">
        <f>SUM($J$22:ATT33)-1</f>
        <v>-1</v>
      </c>
      <c r="ATU36" s="556">
        <f>SUM($J$22:ATU33)-1</f>
        <v>-1</v>
      </c>
      <c r="ATV36" s="556">
        <f>SUM($J$22:ATV33)-1</f>
        <v>-1</v>
      </c>
      <c r="ATW36" s="556">
        <f>SUM($J$22:ATW33)-1</f>
        <v>-1</v>
      </c>
      <c r="ATX36" s="556">
        <f>SUM($J$22:ATX33)-1</f>
        <v>-1</v>
      </c>
      <c r="ATY36" s="556">
        <f>SUM($J$22:ATY33)-1</f>
        <v>-1</v>
      </c>
      <c r="ATZ36" s="556">
        <f>SUM($J$22:ATZ33)-1</f>
        <v>-1</v>
      </c>
      <c r="AUA36" s="556">
        <f>SUM($J$22:AUA33)-1</f>
        <v>-1</v>
      </c>
      <c r="AUB36" s="556">
        <f>SUM($J$22:AUB33)-1</f>
        <v>-1</v>
      </c>
      <c r="AUC36" s="556">
        <f>SUM($J$22:AUC33)-1</f>
        <v>-1</v>
      </c>
      <c r="AUD36" s="556">
        <f>SUM($J$22:AUD33)-1</f>
        <v>-1</v>
      </c>
      <c r="AUE36" s="556">
        <f>SUM($J$22:AUE33)-1</f>
        <v>-1</v>
      </c>
      <c r="AUF36" s="556">
        <f>SUM($J$22:AUF33)-1</f>
        <v>-1</v>
      </c>
      <c r="AUG36" s="556">
        <f>SUM($J$22:AUG33)-1</f>
        <v>-1</v>
      </c>
      <c r="AUH36" s="556">
        <f>SUM($J$22:AUH33)-1</f>
        <v>-1</v>
      </c>
      <c r="AUI36" s="556">
        <f>SUM($J$22:AUI33)-1</f>
        <v>-1</v>
      </c>
      <c r="AUJ36" s="556">
        <f>SUM($J$22:AUJ33)-1</f>
        <v>-1</v>
      </c>
      <c r="AUK36" s="556">
        <f>SUM($J$22:AUK33)-1</f>
        <v>-1</v>
      </c>
      <c r="AUL36" s="556">
        <f>SUM($J$22:AUL33)-1</f>
        <v>-1</v>
      </c>
      <c r="AUM36" s="556">
        <f>SUM($J$22:AUM33)-1</f>
        <v>-1</v>
      </c>
      <c r="AUN36" s="556">
        <f>SUM($J$22:AUN33)-1</f>
        <v>-1</v>
      </c>
      <c r="AUO36" s="556">
        <f>SUM($J$22:AUO33)-1</f>
        <v>-1</v>
      </c>
      <c r="AUP36" s="556">
        <f>SUM($J$22:AUP33)-1</f>
        <v>-1</v>
      </c>
      <c r="AUQ36" s="556">
        <f>SUM($J$22:AUQ33)-1</f>
        <v>-1</v>
      </c>
      <c r="AUR36" s="556">
        <f>SUM($J$22:AUR33)-1</f>
        <v>-1</v>
      </c>
      <c r="AUS36" s="556">
        <f>SUM($J$22:AUS33)-1</f>
        <v>-1</v>
      </c>
      <c r="AUT36" s="556">
        <f>SUM($J$22:AUT33)-1</f>
        <v>-1</v>
      </c>
      <c r="AUU36" s="556">
        <f>SUM($J$22:AUU33)-1</f>
        <v>-1</v>
      </c>
      <c r="AUV36" s="556">
        <f>SUM($J$22:AUV33)-1</f>
        <v>-1</v>
      </c>
      <c r="AUW36" s="556">
        <f>SUM($J$22:AUW33)-1</f>
        <v>-1</v>
      </c>
      <c r="AUX36" s="556">
        <f>SUM($J$22:AUX33)-1</f>
        <v>-1</v>
      </c>
      <c r="AUY36" s="556">
        <f>SUM($J$22:AUY33)-1</f>
        <v>-1</v>
      </c>
      <c r="AUZ36" s="556">
        <f>SUM($J$22:AUZ33)-1</f>
        <v>-1</v>
      </c>
      <c r="AVA36" s="556">
        <f>SUM($J$22:AVA33)-1</f>
        <v>-1</v>
      </c>
      <c r="AVB36" s="556">
        <f>SUM($J$22:AVB33)-1</f>
        <v>-1</v>
      </c>
      <c r="AVC36" s="556">
        <f>SUM($J$22:AVC33)-1</f>
        <v>-1</v>
      </c>
      <c r="AVD36" s="556">
        <f>SUM($J$22:AVD33)-1</f>
        <v>-1</v>
      </c>
      <c r="AVE36" s="556">
        <f>SUM($J$22:AVE33)-1</f>
        <v>-1</v>
      </c>
      <c r="AVF36" s="556">
        <f>SUM($J$22:AVF33)-1</f>
        <v>-1</v>
      </c>
      <c r="AVG36" s="556">
        <f>SUM($J$22:AVG33)-1</f>
        <v>-1</v>
      </c>
      <c r="AVH36" s="556">
        <f>SUM($J$22:AVH33)-1</f>
        <v>-1</v>
      </c>
      <c r="AVI36" s="556">
        <f>SUM($J$22:AVI33)-1</f>
        <v>-1</v>
      </c>
      <c r="AVJ36" s="556">
        <f>SUM($J$22:AVJ33)-1</f>
        <v>-1</v>
      </c>
      <c r="AVK36" s="556">
        <f>SUM($J$22:AVK33)-1</f>
        <v>-1</v>
      </c>
      <c r="AVL36" s="556">
        <f>SUM($J$22:AVL33)-1</f>
        <v>-1</v>
      </c>
      <c r="AVM36" s="556">
        <f>SUM($J$22:AVM33)-1</f>
        <v>-1</v>
      </c>
      <c r="AVN36" s="556">
        <f>SUM($J$22:AVN33)-1</f>
        <v>-1</v>
      </c>
      <c r="AVO36" s="556">
        <f>SUM($J$22:AVO33)-1</f>
        <v>-1</v>
      </c>
      <c r="AVP36" s="556">
        <f>SUM($J$22:AVP33)-1</f>
        <v>-1</v>
      </c>
      <c r="AVQ36" s="556">
        <f>SUM($J$22:AVQ33)-1</f>
        <v>-1</v>
      </c>
      <c r="AVR36" s="556">
        <f>SUM($J$22:AVR33)-1</f>
        <v>-1</v>
      </c>
      <c r="AVS36" s="556">
        <f>SUM($J$22:AVS33)-1</f>
        <v>-1</v>
      </c>
      <c r="AVT36" s="556">
        <f>SUM($J$22:AVT33)-1</f>
        <v>-1</v>
      </c>
      <c r="AVU36" s="556">
        <f>SUM($J$22:AVU33)-1</f>
        <v>-1</v>
      </c>
      <c r="AVV36" s="556">
        <f>SUM($J$22:AVV33)-1</f>
        <v>-1</v>
      </c>
      <c r="AVW36" s="556">
        <f>SUM($J$22:AVW33)-1</f>
        <v>-1</v>
      </c>
      <c r="AVX36" s="556">
        <f>SUM($J$22:AVX33)-1</f>
        <v>-1</v>
      </c>
      <c r="AVY36" s="556">
        <f>SUM($J$22:AVY33)-1</f>
        <v>-1</v>
      </c>
      <c r="AVZ36" s="556">
        <f>SUM($J$22:AVZ33)-1</f>
        <v>-1</v>
      </c>
      <c r="AWA36" s="556">
        <f>SUM($J$22:AWA33)-1</f>
        <v>-1</v>
      </c>
      <c r="AWB36" s="556">
        <f>SUM($J$22:AWB33)-1</f>
        <v>-1</v>
      </c>
      <c r="AWC36" s="556">
        <f>SUM($J$22:AWC33)-1</f>
        <v>-1</v>
      </c>
      <c r="AWD36" s="556">
        <f>SUM($J$22:AWD33)-1</f>
        <v>-1</v>
      </c>
      <c r="AWE36" s="556">
        <f>SUM($J$22:AWE33)-1</f>
        <v>-1</v>
      </c>
      <c r="AWF36" s="556">
        <f>SUM($J$22:AWF33)-1</f>
        <v>-1</v>
      </c>
      <c r="AWG36" s="556">
        <f>SUM($J$22:AWG33)-1</f>
        <v>-1</v>
      </c>
      <c r="AWH36" s="556">
        <f>SUM($J$22:AWH33)-1</f>
        <v>-1</v>
      </c>
      <c r="AWI36" s="556">
        <f>SUM($J$22:AWI33)-1</f>
        <v>-1</v>
      </c>
      <c r="AWJ36" s="556">
        <f>SUM($J$22:AWJ33)-1</f>
        <v>-1</v>
      </c>
      <c r="AWK36" s="556">
        <f>SUM($J$22:AWK33)-1</f>
        <v>-1</v>
      </c>
      <c r="AWL36" s="556">
        <f>SUM($J$22:AWL33)-1</f>
        <v>-1</v>
      </c>
      <c r="AWM36" s="556">
        <f>SUM($J$22:AWM33)-1</f>
        <v>-1</v>
      </c>
      <c r="AWN36" s="556">
        <f>SUM($J$22:AWN33)-1</f>
        <v>-1</v>
      </c>
      <c r="AWO36" s="556">
        <f>SUM($J$22:AWO33)-1</f>
        <v>-1</v>
      </c>
      <c r="AWP36" s="556">
        <f>SUM($J$22:AWP33)-1</f>
        <v>-1</v>
      </c>
      <c r="AWQ36" s="556">
        <f>SUM($J$22:AWQ33)-1</f>
        <v>-1</v>
      </c>
      <c r="AWR36" s="556">
        <f>SUM($J$22:AWR33)-1</f>
        <v>-1</v>
      </c>
      <c r="AWS36" s="556">
        <f>SUM($J$22:AWS33)-1</f>
        <v>-1</v>
      </c>
      <c r="AWT36" s="556">
        <f>SUM($J$22:AWT33)-1</f>
        <v>-1</v>
      </c>
      <c r="AWU36" s="556">
        <f>SUM($J$22:AWU33)-1</f>
        <v>-1</v>
      </c>
      <c r="AWV36" s="556">
        <f>SUM($J$22:AWV33)-1</f>
        <v>-1</v>
      </c>
      <c r="AWW36" s="556">
        <f>SUM($J$22:AWW33)-1</f>
        <v>-1</v>
      </c>
      <c r="AWX36" s="556">
        <f>SUM($J$22:AWX33)-1</f>
        <v>-1</v>
      </c>
      <c r="AWY36" s="556">
        <f>SUM($J$22:AWY33)-1</f>
        <v>-1</v>
      </c>
      <c r="AWZ36" s="556">
        <f>SUM($J$22:AWZ33)-1</f>
        <v>-1</v>
      </c>
      <c r="AXA36" s="556">
        <f>SUM($J$22:AXA33)-1</f>
        <v>-1</v>
      </c>
      <c r="AXB36" s="556">
        <f>SUM($J$22:AXB33)-1</f>
        <v>-1</v>
      </c>
      <c r="AXC36" s="556">
        <f>SUM($J$22:AXC33)-1</f>
        <v>-1</v>
      </c>
      <c r="AXD36" s="556">
        <f>SUM($J$22:AXD33)-1</f>
        <v>-1</v>
      </c>
      <c r="AXE36" s="556">
        <f>SUM($J$22:AXE33)-1</f>
        <v>-1</v>
      </c>
      <c r="AXF36" s="556">
        <f>SUM($J$22:AXF33)-1</f>
        <v>-1</v>
      </c>
      <c r="AXG36" s="556">
        <f>SUM($J$22:AXG33)-1</f>
        <v>-1</v>
      </c>
      <c r="AXH36" s="556">
        <f>SUM($J$22:AXH33)-1</f>
        <v>-1</v>
      </c>
      <c r="AXI36" s="556">
        <f>SUM($J$22:AXI33)-1</f>
        <v>-1</v>
      </c>
      <c r="AXJ36" s="556">
        <f>SUM($J$22:AXJ33)-1</f>
        <v>-1</v>
      </c>
      <c r="AXK36" s="556">
        <f>SUM($J$22:AXK33)-1</f>
        <v>-1</v>
      </c>
      <c r="AXL36" s="556">
        <f>SUM($J$22:AXL33)-1</f>
        <v>-1</v>
      </c>
      <c r="AXM36" s="556">
        <f>SUM($J$22:AXM33)-1</f>
        <v>-1</v>
      </c>
      <c r="AXN36" s="556">
        <f>SUM($J$22:AXN33)-1</f>
        <v>-1</v>
      </c>
      <c r="AXO36" s="556">
        <f>SUM($J$22:AXO33)-1</f>
        <v>-1</v>
      </c>
      <c r="AXP36" s="556">
        <f>SUM($J$22:AXP33)-1</f>
        <v>-1</v>
      </c>
      <c r="AXQ36" s="556">
        <f>SUM($J$22:AXQ33)-1</f>
        <v>-1</v>
      </c>
      <c r="AXR36" s="556">
        <f>SUM($J$22:AXR33)-1</f>
        <v>-1</v>
      </c>
      <c r="AXS36" s="556">
        <f>SUM($J$22:AXS33)-1</f>
        <v>-1</v>
      </c>
      <c r="AXT36" s="556">
        <f>SUM($J$22:AXT33)-1</f>
        <v>-1</v>
      </c>
      <c r="AXU36" s="556">
        <f>SUM($J$22:AXU33)-1</f>
        <v>-1</v>
      </c>
      <c r="AXV36" s="556">
        <f>SUM($J$22:AXV33)-1</f>
        <v>-1</v>
      </c>
      <c r="AXW36" s="556">
        <f>SUM($J$22:AXW33)-1</f>
        <v>-1</v>
      </c>
      <c r="AXX36" s="556">
        <f>SUM($J$22:AXX33)-1</f>
        <v>-1</v>
      </c>
      <c r="AXY36" s="556">
        <f>SUM($J$22:AXY33)-1</f>
        <v>-1</v>
      </c>
      <c r="AXZ36" s="556">
        <f>SUM($J$22:AXZ33)-1</f>
        <v>-1</v>
      </c>
      <c r="AYA36" s="556">
        <f>SUM($J$22:AYA33)-1</f>
        <v>-1</v>
      </c>
      <c r="AYB36" s="556">
        <f>SUM($J$22:AYB33)-1</f>
        <v>-1</v>
      </c>
      <c r="AYC36" s="556">
        <f>SUM($J$22:AYC33)-1</f>
        <v>-1</v>
      </c>
      <c r="AYD36" s="556">
        <f>SUM($J$22:AYD33)-1</f>
        <v>-1</v>
      </c>
      <c r="AYE36" s="556">
        <f>SUM($J$22:AYE33)-1</f>
        <v>-1</v>
      </c>
      <c r="AYF36" s="556">
        <f>SUM($J$22:AYF33)-1</f>
        <v>-1</v>
      </c>
      <c r="AYG36" s="556">
        <f>SUM($J$22:AYG33)-1</f>
        <v>-1</v>
      </c>
      <c r="AYH36" s="556">
        <f>SUM($J$22:AYH33)-1</f>
        <v>-1</v>
      </c>
      <c r="AYI36" s="556">
        <f>SUM($J$22:AYI33)-1</f>
        <v>-1</v>
      </c>
      <c r="AYJ36" s="556">
        <f>SUM($J$22:AYJ33)-1</f>
        <v>-1</v>
      </c>
      <c r="AYK36" s="556">
        <f>SUM($J$22:AYK33)-1</f>
        <v>-1</v>
      </c>
      <c r="AYL36" s="556">
        <f>SUM($J$22:AYL33)-1</f>
        <v>-1</v>
      </c>
      <c r="AYM36" s="556">
        <f>SUM($J$22:AYM33)-1</f>
        <v>-1</v>
      </c>
      <c r="AYN36" s="556">
        <f>SUM($J$22:AYN33)-1</f>
        <v>-1</v>
      </c>
      <c r="AYO36" s="556">
        <f>SUM($J$22:AYO33)-1</f>
        <v>-1</v>
      </c>
      <c r="AYP36" s="556">
        <f>SUM($J$22:AYP33)-1</f>
        <v>-1</v>
      </c>
      <c r="AYQ36" s="556">
        <f>SUM($J$22:AYQ33)-1</f>
        <v>-1</v>
      </c>
      <c r="AYR36" s="556">
        <f>SUM($J$22:AYR33)-1</f>
        <v>-1</v>
      </c>
      <c r="AYS36" s="556">
        <f>SUM($J$22:AYS33)-1</f>
        <v>-1</v>
      </c>
      <c r="AYT36" s="556">
        <f>SUM($J$22:AYT33)-1</f>
        <v>-1</v>
      </c>
      <c r="AYU36" s="556">
        <f>SUM($J$22:AYU33)-1</f>
        <v>-1</v>
      </c>
      <c r="AYV36" s="556">
        <f>SUM($J$22:AYV33)-1</f>
        <v>-1</v>
      </c>
      <c r="AYW36" s="556">
        <f>SUM($J$22:AYW33)-1</f>
        <v>-1</v>
      </c>
      <c r="AYX36" s="556">
        <f>SUM($J$22:AYX33)-1</f>
        <v>-1</v>
      </c>
      <c r="AYY36" s="556">
        <f>SUM($J$22:AYY33)-1</f>
        <v>-1</v>
      </c>
      <c r="AYZ36" s="556">
        <f>SUM($J$22:AYZ33)-1</f>
        <v>-1</v>
      </c>
      <c r="AZA36" s="556">
        <f>SUM($J$22:AZA33)-1</f>
        <v>-1</v>
      </c>
      <c r="AZB36" s="556">
        <f>SUM($J$22:AZB33)-1</f>
        <v>-1</v>
      </c>
      <c r="AZC36" s="556">
        <f>SUM($J$22:AZC33)-1</f>
        <v>-1</v>
      </c>
      <c r="AZD36" s="556">
        <f>SUM($J$22:AZD33)-1</f>
        <v>-1</v>
      </c>
      <c r="AZE36" s="556">
        <f>SUM($J$22:AZE33)-1</f>
        <v>-1</v>
      </c>
      <c r="AZF36" s="556">
        <f>SUM($J$22:AZF33)-1</f>
        <v>-1</v>
      </c>
      <c r="AZG36" s="556">
        <f>SUM($J$22:AZG33)-1</f>
        <v>-1</v>
      </c>
      <c r="AZH36" s="556">
        <f>SUM($J$22:AZH33)-1</f>
        <v>-1</v>
      </c>
      <c r="AZI36" s="556">
        <f>SUM($J$22:AZI33)-1</f>
        <v>-1</v>
      </c>
      <c r="AZJ36" s="556">
        <f>SUM($J$22:AZJ33)-1</f>
        <v>-1</v>
      </c>
      <c r="AZK36" s="556">
        <f>SUM($J$22:AZK33)-1</f>
        <v>-1</v>
      </c>
      <c r="AZL36" s="556">
        <f>SUM($J$22:AZL33)-1</f>
        <v>-1</v>
      </c>
      <c r="AZM36" s="556">
        <f>SUM($J$22:AZM33)-1</f>
        <v>-1</v>
      </c>
      <c r="AZN36" s="556">
        <f>SUM($J$22:AZN33)-1</f>
        <v>-1</v>
      </c>
      <c r="AZO36" s="556">
        <f>SUM($J$22:AZO33)-1</f>
        <v>-1</v>
      </c>
      <c r="AZP36" s="556">
        <f>SUM($J$22:AZP33)-1</f>
        <v>-1</v>
      </c>
      <c r="AZQ36" s="556">
        <f>SUM($J$22:AZQ33)-1</f>
        <v>-1</v>
      </c>
      <c r="AZR36" s="556">
        <f>SUM($J$22:AZR33)-1</f>
        <v>-1</v>
      </c>
      <c r="AZS36" s="556">
        <f>SUM($J$22:AZS33)-1</f>
        <v>-1</v>
      </c>
      <c r="AZT36" s="556">
        <f>SUM($J$22:AZT33)-1</f>
        <v>-1</v>
      </c>
      <c r="AZU36" s="556">
        <f>SUM($J$22:AZU33)-1</f>
        <v>-1</v>
      </c>
      <c r="AZV36" s="556">
        <f>SUM($J$22:AZV33)-1</f>
        <v>-1</v>
      </c>
      <c r="AZW36" s="556">
        <f>SUM($J$22:AZW33)-1</f>
        <v>-1</v>
      </c>
      <c r="AZX36" s="556">
        <f>SUM($J$22:AZX33)-1</f>
        <v>-1</v>
      </c>
      <c r="AZY36" s="556">
        <f>SUM($J$22:AZY33)-1</f>
        <v>-1</v>
      </c>
      <c r="AZZ36" s="556">
        <f>SUM($J$22:AZZ33)-1</f>
        <v>-1</v>
      </c>
      <c r="BAA36" s="556">
        <f>SUM($J$22:BAA33)-1</f>
        <v>-1</v>
      </c>
      <c r="BAB36" s="556">
        <f>SUM($J$22:BAB33)-1</f>
        <v>-1</v>
      </c>
      <c r="BAC36" s="556">
        <f>SUM($J$22:BAC33)-1</f>
        <v>-1</v>
      </c>
      <c r="BAD36" s="556">
        <f>SUM($J$22:BAD33)-1</f>
        <v>-1</v>
      </c>
      <c r="BAE36" s="556">
        <f>SUM($J$22:BAE33)-1</f>
        <v>-1</v>
      </c>
      <c r="BAF36" s="556">
        <f>SUM($J$22:BAF33)-1</f>
        <v>-1</v>
      </c>
      <c r="BAG36" s="556">
        <f>SUM($J$22:BAG33)-1</f>
        <v>-1</v>
      </c>
      <c r="BAH36" s="556">
        <f>SUM($J$22:BAH33)-1</f>
        <v>-1</v>
      </c>
      <c r="BAI36" s="556">
        <f>SUM($J$22:BAI33)-1</f>
        <v>-1</v>
      </c>
      <c r="BAJ36" s="556">
        <f>SUM($J$22:BAJ33)-1</f>
        <v>-1</v>
      </c>
      <c r="BAK36" s="556">
        <f>SUM($J$22:BAK33)-1</f>
        <v>-1</v>
      </c>
      <c r="BAL36" s="556">
        <f>SUM($J$22:BAL33)-1</f>
        <v>-1</v>
      </c>
      <c r="BAM36" s="556">
        <f>SUM($J$22:BAM33)-1</f>
        <v>-1</v>
      </c>
      <c r="BAN36" s="556">
        <f>SUM($J$22:BAN33)-1</f>
        <v>-1</v>
      </c>
      <c r="BAO36" s="556">
        <f>SUM($J$22:BAO33)-1</f>
        <v>-1</v>
      </c>
      <c r="BAP36" s="556">
        <f>SUM($J$22:BAP33)-1</f>
        <v>-1</v>
      </c>
      <c r="BAQ36" s="556">
        <f>SUM($J$22:BAQ33)-1</f>
        <v>-1</v>
      </c>
      <c r="BAR36" s="556">
        <f>SUM($J$22:BAR33)-1</f>
        <v>-1</v>
      </c>
      <c r="BAS36" s="556">
        <f>SUM($J$22:BAS33)-1</f>
        <v>-1</v>
      </c>
      <c r="BAT36" s="556">
        <f>SUM($J$22:BAT33)-1</f>
        <v>-1</v>
      </c>
      <c r="BAU36" s="556">
        <f>SUM($J$22:BAU33)-1</f>
        <v>-1</v>
      </c>
      <c r="BAV36" s="556">
        <f>SUM($J$22:BAV33)-1</f>
        <v>-1</v>
      </c>
      <c r="BAW36" s="556">
        <f>SUM($J$22:BAW33)-1</f>
        <v>-1</v>
      </c>
      <c r="BAX36" s="556">
        <f>SUM($J$22:BAX33)-1</f>
        <v>-1</v>
      </c>
      <c r="BAY36" s="556">
        <f>SUM($J$22:BAY33)-1</f>
        <v>-1</v>
      </c>
      <c r="BAZ36" s="556">
        <f>SUM($J$22:BAZ33)-1</f>
        <v>-1</v>
      </c>
      <c r="BBA36" s="556">
        <f>SUM($J$22:BBA33)-1</f>
        <v>-1</v>
      </c>
      <c r="BBB36" s="556">
        <f>SUM($J$22:BBB33)-1</f>
        <v>-1</v>
      </c>
      <c r="BBC36" s="556">
        <f>SUM($J$22:BBC33)-1</f>
        <v>-1</v>
      </c>
      <c r="BBD36" s="556">
        <f>SUM($J$22:BBD33)-1</f>
        <v>-1</v>
      </c>
      <c r="BBE36" s="556">
        <f>SUM($J$22:BBE33)-1</f>
        <v>-1</v>
      </c>
      <c r="BBF36" s="556">
        <f>SUM($J$22:BBF33)-1</f>
        <v>-1</v>
      </c>
      <c r="BBG36" s="556">
        <f>SUM($J$22:BBG33)-1</f>
        <v>-1</v>
      </c>
      <c r="BBH36" s="556">
        <f>SUM($J$22:BBH33)-1</f>
        <v>-1</v>
      </c>
      <c r="BBI36" s="556">
        <f>SUM($J$22:BBI33)-1</f>
        <v>-1</v>
      </c>
      <c r="BBJ36" s="556">
        <f>SUM($J$22:BBJ33)-1</f>
        <v>-1</v>
      </c>
      <c r="BBK36" s="556">
        <f>SUM($J$22:BBK33)-1</f>
        <v>-1</v>
      </c>
      <c r="BBL36" s="556">
        <f>SUM($J$22:BBL33)-1</f>
        <v>-1</v>
      </c>
      <c r="BBM36" s="556">
        <f>SUM($J$22:BBM33)-1</f>
        <v>-1</v>
      </c>
      <c r="BBN36" s="556">
        <f>SUM($J$22:BBN33)-1</f>
        <v>-1</v>
      </c>
      <c r="BBO36" s="556">
        <f>SUM($J$22:BBO33)-1</f>
        <v>-1</v>
      </c>
      <c r="BBP36" s="556">
        <f>SUM($J$22:BBP33)-1</f>
        <v>-1</v>
      </c>
      <c r="BBQ36" s="556">
        <f>SUM($J$22:BBQ33)-1</f>
        <v>-1</v>
      </c>
      <c r="BBR36" s="556">
        <f>SUM($J$22:BBR33)-1</f>
        <v>-1</v>
      </c>
      <c r="BBS36" s="556">
        <f>SUM($J$22:BBS33)-1</f>
        <v>-1</v>
      </c>
      <c r="BBT36" s="556">
        <f>SUM($J$22:BBT33)-1</f>
        <v>-1</v>
      </c>
      <c r="BBU36" s="556">
        <f>SUM($J$22:BBU33)-1</f>
        <v>-1</v>
      </c>
      <c r="BBV36" s="556">
        <f>SUM($J$22:BBV33)-1</f>
        <v>-1</v>
      </c>
      <c r="BBW36" s="556">
        <f>SUM($J$22:BBW33)-1</f>
        <v>-1</v>
      </c>
      <c r="BBX36" s="556">
        <f>SUM($J$22:BBX33)-1</f>
        <v>-1</v>
      </c>
      <c r="BBY36" s="556">
        <f>SUM($J$22:BBY33)-1</f>
        <v>-1</v>
      </c>
      <c r="BBZ36" s="556">
        <f>SUM($J$22:BBZ33)-1</f>
        <v>-1</v>
      </c>
      <c r="BCA36" s="556">
        <f>SUM($J$22:BCA33)-1</f>
        <v>-1</v>
      </c>
      <c r="BCB36" s="556">
        <f>SUM($J$22:BCB33)-1</f>
        <v>-1</v>
      </c>
      <c r="BCC36" s="556">
        <f>SUM($J$22:BCC33)-1</f>
        <v>-1</v>
      </c>
      <c r="BCD36" s="556">
        <f>SUM($J$22:BCD33)-1</f>
        <v>-1</v>
      </c>
      <c r="BCE36" s="556">
        <f>SUM($J$22:BCE33)-1</f>
        <v>-1</v>
      </c>
      <c r="BCF36" s="556">
        <f>SUM($J$22:BCF33)-1</f>
        <v>-1</v>
      </c>
      <c r="BCG36" s="556">
        <f>SUM($J$22:BCG33)-1</f>
        <v>-1</v>
      </c>
      <c r="BCH36" s="556">
        <f>SUM($J$22:BCH33)-1</f>
        <v>-1</v>
      </c>
      <c r="BCI36" s="556">
        <f>SUM($J$22:BCI33)-1</f>
        <v>-1</v>
      </c>
      <c r="BCJ36" s="556">
        <f>SUM($J$22:BCJ33)-1</f>
        <v>-1</v>
      </c>
      <c r="BCK36" s="556">
        <f>SUM($J$22:BCK33)-1</f>
        <v>-1</v>
      </c>
      <c r="BCL36" s="556">
        <f>SUM($J$22:BCL33)-1</f>
        <v>-1</v>
      </c>
      <c r="BCM36" s="556">
        <f>SUM($J$22:BCM33)-1</f>
        <v>-1</v>
      </c>
      <c r="BCN36" s="556">
        <f>SUM($J$22:BCN33)-1</f>
        <v>-1</v>
      </c>
      <c r="BCO36" s="556">
        <f>SUM($J$22:BCO33)-1</f>
        <v>-1</v>
      </c>
      <c r="BCP36" s="556">
        <f>SUM($J$22:BCP33)-1</f>
        <v>-1</v>
      </c>
      <c r="BCQ36" s="556">
        <f>SUM($J$22:BCQ33)-1</f>
        <v>-1</v>
      </c>
      <c r="BCR36" s="556">
        <f>SUM($J$22:BCR33)-1</f>
        <v>-1</v>
      </c>
      <c r="BCS36" s="556">
        <f>SUM($J$22:BCS33)-1</f>
        <v>-1</v>
      </c>
      <c r="BCT36" s="556">
        <f>SUM($J$22:BCT33)-1</f>
        <v>-1</v>
      </c>
      <c r="BCU36" s="556">
        <f>SUM($J$22:BCU33)-1</f>
        <v>-1</v>
      </c>
      <c r="BCV36" s="556">
        <f>SUM($J$22:BCV33)-1</f>
        <v>-1</v>
      </c>
      <c r="BCW36" s="556">
        <f>SUM($J$22:BCW33)-1</f>
        <v>-1</v>
      </c>
      <c r="BCX36" s="556">
        <f>SUM($J$22:BCX33)-1</f>
        <v>-1</v>
      </c>
      <c r="BCY36" s="556">
        <f>SUM($J$22:BCY33)-1</f>
        <v>-1</v>
      </c>
      <c r="BCZ36" s="556">
        <f>SUM($J$22:BCZ33)-1</f>
        <v>-1</v>
      </c>
      <c r="BDA36" s="556">
        <f>SUM($J$22:BDA33)-1</f>
        <v>-1</v>
      </c>
      <c r="BDB36" s="556">
        <f>SUM($J$22:BDB33)-1</f>
        <v>-1</v>
      </c>
      <c r="BDC36" s="556">
        <f>SUM($J$22:BDC33)-1</f>
        <v>-1</v>
      </c>
      <c r="BDD36" s="556">
        <f>SUM($J$22:BDD33)-1</f>
        <v>-1</v>
      </c>
      <c r="BDE36" s="556">
        <f>SUM($J$22:BDE33)-1</f>
        <v>-1</v>
      </c>
      <c r="BDF36" s="556">
        <f>SUM($J$22:BDF33)-1</f>
        <v>-1</v>
      </c>
      <c r="BDG36" s="556">
        <f>SUM($J$22:BDG33)-1</f>
        <v>-1</v>
      </c>
      <c r="BDH36" s="556">
        <f>SUM($J$22:BDH33)-1</f>
        <v>-1</v>
      </c>
      <c r="BDI36" s="556">
        <f>SUM($J$22:BDI33)-1</f>
        <v>-1</v>
      </c>
      <c r="BDJ36" s="556">
        <f>SUM($J$22:BDJ33)-1</f>
        <v>-1</v>
      </c>
      <c r="BDK36" s="556">
        <f>SUM($J$22:BDK33)-1</f>
        <v>-1</v>
      </c>
      <c r="BDL36" s="556">
        <f>SUM($J$22:BDL33)-1</f>
        <v>-1</v>
      </c>
      <c r="BDM36" s="556">
        <f>SUM($J$22:BDM33)-1</f>
        <v>-1</v>
      </c>
      <c r="BDN36" s="556">
        <f>SUM($J$22:BDN33)-1</f>
        <v>-1</v>
      </c>
      <c r="BDO36" s="556">
        <f>SUM($J$22:BDO33)-1</f>
        <v>-1</v>
      </c>
      <c r="BDP36" s="556">
        <f>SUM($J$22:BDP33)-1</f>
        <v>-1</v>
      </c>
      <c r="BDQ36" s="556">
        <f>SUM($J$22:BDQ33)-1</f>
        <v>-1</v>
      </c>
      <c r="BDR36" s="556">
        <f>SUM($J$22:BDR33)-1</f>
        <v>-1</v>
      </c>
      <c r="BDS36" s="556">
        <f>SUM($J$22:BDS33)-1</f>
        <v>-1</v>
      </c>
      <c r="BDT36" s="556">
        <f>SUM($J$22:BDT33)-1</f>
        <v>-1</v>
      </c>
      <c r="BDU36" s="556">
        <f>SUM($J$22:BDU33)-1</f>
        <v>-1</v>
      </c>
      <c r="BDV36" s="556">
        <f>SUM($J$22:BDV33)-1</f>
        <v>-1</v>
      </c>
      <c r="BDW36" s="556">
        <f>SUM($J$22:BDW33)-1</f>
        <v>-1</v>
      </c>
      <c r="BDX36" s="556">
        <f>SUM($J$22:BDX33)-1</f>
        <v>-1</v>
      </c>
      <c r="BDY36" s="556">
        <f>SUM($J$22:BDY33)-1</f>
        <v>-1</v>
      </c>
      <c r="BDZ36" s="556">
        <f>SUM($J$22:BDZ33)-1</f>
        <v>-1</v>
      </c>
      <c r="BEA36" s="556">
        <f>SUM($J$22:BEA33)-1</f>
        <v>-1</v>
      </c>
      <c r="BEB36" s="556">
        <f>SUM($J$22:BEB33)-1</f>
        <v>-1</v>
      </c>
      <c r="BEC36" s="556">
        <f>SUM($J$22:BEC33)-1</f>
        <v>-1</v>
      </c>
      <c r="BED36" s="556">
        <f>SUM($J$22:BED33)-1</f>
        <v>-1</v>
      </c>
      <c r="BEE36" s="556">
        <f>SUM($J$22:BEE33)-1</f>
        <v>-1</v>
      </c>
      <c r="BEF36" s="556">
        <f>SUM($J$22:BEF33)-1</f>
        <v>-1</v>
      </c>
      <c r="BEG36" s="556">
        <f>SUM($J$22:BEG33)-1</f>
        <v>-1</v>
      </c>
      <c r="BEH36" s="556">
        <f>SUM($J$22:BEH33)-1</f>
        <v>-1</v>
      </c>
      <c r="BEI36" s="556">
        <f>SUM($J$22:BEI33)-1</f>
        <v>-1</v>
      </c>
      <c r="BEJ36" s="556">
        <f>SUM($J$22:BEJ33)-1</f>
        <v>-1</v>
      </c>
      <c r="BEK36" s="556">
        <f>SUM($J$22:BEK33)-1</f>
        <v>-1</v>
      </c>
      <c r="BEL36" s="556">
        <f>SUM($J$22:BEL33)-1</f>
        <v>-1</v>
      </c>
      <c r="BEM36" s="556">
        <f>SUM($J$22:BEM33)-1</f>
        <v>-1</v>
      </c>
      <c r="BEN36" s="556">
        <f>SUM($J$22:BEN33)-1</f>
        <v>-1</v>
      </c>
      <c r="BEO36" s="556">
        <f>SUM($J$22:BEO33)-1</f>
        <v>-1</v>
      </c>
      <c r="BEP36" s="556">
        <f>SUM($J$22:BEP33)-1</f>
        <v>-1</v>
      </c>
      <c r="BEQ36" s="556">
        <f>SUM($J$22:BEQ33)-1</f>
        <v>-1</v>
      </c>
      <c r="BER36" s="556">
        <f>SUM($J$22:BER33)-1</f>
        <v>-1</v>
      </c>
      <c r="BES36" s="556">
        <f>SUM($J$22:BES33)-1</f>
        <v>-1</v>
      </c>
      <c r="BET36" s="556">
        <f>SUM($J$22:BET33)-1</f>
        <v>-1</v>
      </c>
      <c r="BEU36" s="556">
        <f>SUM($J$22:BEU33)-1</f>
        <v>-1</v>
      </c>
      <c r="BEV36" s="556">
        <f>SUM($J$22:BEV33)-1</f>
        <v>-1</v>
      </c>
      <c r="BEW36" s="556">
        <f>SUM($J$22:BEW33)-1</f>
        <v>-1</v>
      </c>
      <c r="BEX36" s="556">
        <f>SUM($J$22:BEX33)-1</f>
        <v>-1</v>
      </c>
      <c r="BEY36" s="556">
        <f>SUM($J$22:BEY33)-1</f>
        <v>-1</v>
      </c>
      <c r="BEZ36" s="556">
        <f>SUM($J$22:BEZ33)-1</f>
        <v>-1</v>
      </c>
      <c r="BFA36" s="556">
        <f>SUM($J$22:BFA33)-1</f>
        <v>-1</v>
      </c>
      <c r="BFB36" s="556">
        <f>SUM($J$22:BFB33)-1</f>
        <v>-1</v>
      </c>
      <c r="BFC36" s="556">
        <f>SUM($J$22:BFC33)-1</f>
        <v>-1</v>
      </c>
      <c r="BFD36" s="556">
        <f>SUM($J$22:BFD33)-1</f>
        <v>-1</v>
      </c>
      <c r="BFE36" s="556">
        <f>SUM($J$22:BFE33)-1</f>
        <v>-1</v>
      </c>
      <c r="BFF36" s="556">
        <f>SUM($J$22:BFF33)-1</f>
        <v>-1</v>
      </c>
      <c r="BFG36" s="556">
        <f>SUM($J$22:BFG33)-1</f>
        <v>-1</v>
      </c>
      <c r="BFH36" s="556">
        <f>SUM($J$22:BFH33)-1</f>
        <v>-1</v>
      </c>
      <c r="BFI36" s="556">
        <f>SUM($J$22:BFI33)-1</f>
        <v>-1</v>
      </c>
      <c r="BFJ36" s="556">
        <f>SUM($J$22:BFJ33)-1</f>
        <v>-1</v>
      </c>
      <c r="BFK36" s="556">
        <f>SUM($J$22:BFK33)-1</f>
        <v>-1</v>
      </c>
      <c r="BFL36" s="556">
        <f>SUM($J$22:BFL33)-1</f>
        <v>-1</v>
      </c>
      <c r="BFM36" s="556">
        <f>SUM($J$22:BFM33)-1</f>
        <v>-1</v>
      </c>
      <c r="BFN36" s="556">
        <f>SUM($J$22:BFN33)-1</f>
        <v>-1</v>
      </c>
      <c r="BFO36" s="556">
        <f>SUM($J$22:BFO33)-1</f>
        <v>-1</v>
      </c>
      <c r="BFP36" s="556">
        <f>SUM($J$22:BFP33)-1</f>
        <v>-1</v>
      </c>
      <c r="BFQ36" s="556">
        <f>SUM($J$22:BFQ33)-1</f>
        <v>-1</v>
      </c>
      <c r="BFR36" s="556">
        <f>SUM($J$22:BFR33)-1</f>
        <v>-1</v>
      </c>
      <c r="BFS36" s="556">
        <f>SUM($J$22:BFS33)-1</f>
        <v>-1</v>
      </c>
      <c r="BFT36" s="556">
        <f>SUM($J$22:BFT33)-1</f>
        <v>-1</v>
      </c>
      <c r="BFU36" s="556">
        <f>SUM($J$22:BFU33)-1</f>
        <v>-1</v>
      </c>
      <c r="BFV36" s="556">
        <f>SUM($J$22:BFV33)-1</f>
        <v>-1</v>
      </c>
      <c r="BFW36" s="556">
        <f>SUM($J$22:BFW33)-1</f>
        <v>-1</v>
      </c>
      <c r="BFX36" s="556">
        <f>SUM($J$22:BFX33)-1</f>
        <v>-1</v>
      </c>
      <c r="BFY36" s="556">
        <f>SUM($J$22:BFY33)-1</f>
        <v>-1</v>
      </c>
      <c r="BFZ36" s="556">
        <f>SUM($J$22:BFZ33)-1</f>
        <v>-1</v>
      </c>
      <c r="BGA36" s="556">
        <f>SUM($J$22:BGA33)-1</f>
        <v>-1</v>
      </c>
      <c r="BGB36" s="556">
        <f>SUM($J$22:BGB33)-1</f>
        <v>-1</v>
      </c>
      <c r="BGC36" s="556">
        <f>SUM($J$22:BGC33)-1</f>
        <v>-1</v>
      </c>
      <c r="BGD36" s="556">
        <f>SUM($J$22:BGD33)-1</f>
        <v>-1</v>
      </c>
      <c r="BGE36" s="556">
        <f>SUM($J$22:BGE33)-1</f>
        <v>-1</v>
      </c>
      <c r="BGF36" s="556">
        <f>SUM($J$22:BGF33)-1</f>
        <v>-1</v>
      </c>
      <c r="BGG36" s="556">
        <f>SUM($J$22:BGG33)-1</f>
        <v>-1</v>
      </c>
      <c r="BGH36" s="556">
        <f>SUM($J$22:BGH33)-1</f>
        <v>-1</v>
      </c>
      <c r="BGI36" s="556">
        <f>SUM($J$22:BGI33)-1</f>
        <v>-1</v>
      </c>
      <c r="BGJ36" s="556">
        <f>SUM($J$22:BGJ33)-1</f>
        <v>-1</v>
      </c>
      <c r="BGK36" s="556">
        <f>SUM($J$22:BGK33)-1</f>
        <v>-1</v>
      </c>
      <c r="BGL36" s="556">
        <f>SUM($J$22:BGL33)-1</f>
        <v>-1</v>
      </c>
      <c r="BGM36" s="556">
        <f>SUM($J$22:BGM33)-1</f>
        <v>-1</v>
      </c>
      <c r="BGN36" s="556">
        <f>SUM($J$22:BGN33)-1</f>
        <v>-1</v>
      </c>
      <c r="BGO36" s="556">
        <f>SUM($J$22:BGO33)-1</f>
        <v>-1</v>
      </c>
      <c r="BGP36" s="556">
        <f>SUM($J$22:BGP33)-1</f>
        <v>-1</v>
      </c>
      <c r="BGQ36" s="556">
        <f>SUM($J$22:BGQ33)-1</f>
        <v>-1</v>
      </c>
      <c r="BGR36" s="556">
        <f>SUM($J$22:BGR33)-1</f>
        <v>-1</v>
      </c>
      <c r="BGS36" s="556">
        <f>SUM($J$22:BGS33)-1</f>
        <v>-1</v>
      </c>
      <c r="BGT36" s="556">
        <f>SUM($J$22:BGT33)-1</f>
        <v>-1</v>
      </c>
      <c r="BGU36" s="556">
        <f>SUM($J$22:BGU33)-1</f>
        <v>-1</v>
      </c>
      <c r="BGV36" s="556">
        <f>SUM($J$22:BGV33)-1</f>
        <v>-1</v>
      </c>
      <c r="BGW36" s="556">
        <f>SUM($J$22:BGW33)-1</f>
        <v>-1</v>
      </c>
      <c r="BGX36" s="556">
        <f>SUM($J$22:BGX33)-1</f>
        <v>-1</v>
      </c>
      <c r="BGY36" s="556">
        <f>SUM($J$22:BGY33)-1</f>
        <v>-1</v>
      </c>
      <c r="BGZ36" s="556">
        <f>SUM($J$22:BGZ33)-1</f>
        <v>-1</v>
      </c>
      <c r="BHA36" s="556">
        <f>SUM($J$22:BHA33)-1</f>
        <v>-1</v>
      </c>
      <c r="BHB36" s="556">
        <f>SUM($J$22:BHB33)-1</f>
        <v>-1</v>
      </c>
      <c r="BHC36" s="556">
        <f>SUM($J$22:BHC33)-1</f>
        <v>-1</v>
      </c>
      <c r="BHD36" s="556">
        <f>SUM($J$22:BHD33)-1</f>
        <v>-1</v>
      </c>
      <c r="BHE36" s="556">
        <f>SUM($J$22:BHE33)-1</f>
        <v>-1</v>
      </c>
      <c r="BHF36" s="556">
        <f>SUM($J$22:BHF33)-1</f>
        <v>-1</v>
      </c>
      <c r="BHG36" s="556">
        <f>SUM($J$22:BHG33)-1</f>
        <v>-1</v>
      </c>
      <c r="BHH36" s="556">
        <f>SUM($J$22:BHH33)-1</f>
        <v>-1</v>
      </c>
      <c r="BHI36" s="556">
        <f>SUM($J$22:BHI33)-1</f>
        <v>-1</v>
      </c>
      <c r="BHJ36" s="556">
        <f>SUM($J$22:BHJ33)-1</f>
        <v>-1</v>
      </c>
      <c r="BHK36" s="556">
        <f>SUM($J$22:BHK33)-1</f>
        <v>-1</v>
      </c>
      <c r="BHL36" s="556">
        <f>SUM($J$22:BHL33)-1</f>
        <v>-1</v>
      </c>
      <c r="BHM36" s="556">
        <f>SUM($J$22:BHM33)-1</f>
        <v>-1</v>
      </c>
      <c r="BHN36" s="556">
        <f>SUM($J$22:BHN33)-1</f>
        <v>-1</v>
      </c>
      <c r="BHO36" s="556">
        <f>SUM($J$22:BHO33)-1</f>
        <v>-1</v>
      </c>
      <c r="BHP36" s="556">
        <f>SUM($J$22:BHP33)-1</f>
        <v>-1</v>
      </c>
      <c r="BHQ36" s="556">
        <f>SUM($J$22:BHQ33)-1</f>
        <v>-1</v>
      </c>
      <c r="BHR36" s="556">
        <f>SUM($J$22:BHR33)-1</f>
        <v>-1</v>
      </c>
      <c r="BHS36" s="556">
        <f>SUM($J$22:BHS33)-1</f>
        <v>-1</v>
      </c>
      <c r="BHT36" s="556">
        <f>SUM($J$22:BHT33)-1</f>
        <v>-1</v>
      </c>
      <c r="BHU36" s="556">
        <f>SUM($J$22:BHU33)-1</f>
        <v>-1</v>
      </c>
      <c r="BHV36" s="556">
        <f>SUM($J$22:BHV33)-1</f>
        <v>-1</v>
      </c>
      <c r="BHW36" s="556">
        <f>SUM($J$22:BHW33)-1</f>
        <v>-1</v>
      </c>
      <c r="BHX36" s="556">
        <f>SUM($J$22:BHX33)-1</f>
        <v>-1</v>
      </c>
      <c r="BHY36" s="556">
        <f>SUM($J$22:BHY33)-1</f>
        <v>-1</v>
      </c>
      <c r="BHZ36" s="556">
        <f>SUM($J$22:BHZ33)-1</f>
        <v>-1</v>
      </c>
      <c r="BIA36" s="556">
        <f>SUM($J$22:BIA33)-1</f>
        <v>-1</v>
      </c>
      <c r="BIB36" s="556">
        <f>SUM($J$22:BIB33)-1</f>
        <v>-1</v>
      </c>
      <c r="BIC36" s="556">
        <f>SUM($J$22:BIC33)-1</f>
        <v>-1</v>
      </c>
      <c r="BID36" s="556">
        <f>SUM($J$22:BID33)-1</f>
        <v>-1</v>
      </c>
      <c r="BIE36" s="556">
        <f>SUM($J$22:BIE33)-1</f>
        <v>-1</v>
      </c>
      <c r="BIF36" s="556">
        <f>SUM($J$22:BIF33)-1</f>
        <v>-1</v>
      </c>
      <c r="BIG36" s="556">
        <f>SUM($J$22:BIG33)-1</f>
        <v>-1</v>
      </c>
      <c r="BIH36" s="556">
        <f>SUM($J$22:BIH33)-1</f>
        <v>-1</v>
      </c>
      <c r="BII36" s="556">
        <f>SUM($J$22:BII33)-1</f>
        <v>-1</v>
      </c>
      <c r="BIJ36" s="556">
        <f>SUM($J$22:BIJ33)-1</f>
        <v>-1</v>
      </c>
      <c r="BIK36" s="556">
        <f>SUM($J$22:BIK33)-1</f>
        <v>-1</v>
      </c>
      <c r="BIL36" s="556">
        <f>SUM($J$22:BIL33)-1</f>
        <v>-1</v>
      </c>
      <c r="BIM36" s="556">
        <f>SUM($J$22:BIM33)-1</f>
        <v>-1</v>
      </c>
      <c r="BIN36" s="556">
        <f>SUM($J$22:BIN33)-1</f>
        <v>-1</v>
      </c>
      <c r="BIO36" s="556">
        <f>SUM($J$22:BIO33)-1</f>
        <v>-1</v>
      </c>
      <c r="BIP36" s="556">
        <f>SUM($J$22:BIP33)-1</f>
        <v>-1</v>
      </c>
      <c r="BIQ36" s="556">
        <f>SUM($J$22:BIQ33)-1</f>
        <v>-1</v>
      </c>
      <c r="BIR36" s="556">
        <f>SUM($J$22:BIR33)-1</f>
        <v>-1</v>
      </c>
      <c r="BIS36" s="556">
        <f>SUM($J$22:BIS33)-1</f>
        <v>-1</v>
      </c>
      <c r="BIT36" s="556">
        <f>SUM($J$22:BIT33)-1</f>
        <v>-1</v>
      </c>
      <c r="BIU36" s="556">
        <f>SUM($J$22:BIU33)-1</f>
        <v>-1</v>
      </c>
      <c r="BIV36" s="556">
        <f>SUM($J$22:BIV33)-1</f>
        <v>-1</v>
      </c>
      <c r="BIW36" s="556">
        <f>SUM($J$22:BIW33)-1</f>
        <v>-1</v>
      </c>
      <c r="BIX36" s="556">
        <f>SUM($J$22:BIX33)-1</f>
        <v>-1</v>
      </c>
      <c r="BIY36" s="556">
        <f>SUM($J$22:BIY33)-1</f>
        <v>-1</v>
      </c>
      <c r="BIZ36" s="556">
        <f>SUM($J$22:BIZ33)-1</f>
        <v>-1</v>
      </c>
      <c r="BJA36" s="556">
        <f>SUM($J$22:BJA33)-1</f>
        <v>-1</v>
      </c>
      <c r="BJB36" s="556">
        <f>SUM($J$22:BJB33)-1</f>
        <v>-1</v>
      </c>
      <c r="BJC36" s="556">
        <f>SUM($J$22:BJC33)-1</f>
        <v>-1</v>
      </c>
      <c r="BJD36" s="556">
        <f>SUM($J$22:BJD33)-1</f>
        <v>-1</v>
      </c>
      <c r="BJE36" s="556">
        <f>SUM($J$22:BJE33)-1</f>
        <v>-1</v>
      </c>
      <c r="BJF36" s="556">
        <f>SUM($J$22:BJF33)-1</f>
        <v>-1</v>
      </c>
      <c r="BJG36" s="556">
        <f>SUM($J$22:BJG33)-1</f>
        <v>-1</v>
      </c>
      <c r="BJH36" s="556">
        <f>SUM($J$22:BJH33)-1</f>
        <v>-1</v>
      </c>
      <c r="BJI36" s="556">
        <f>SUM($J$22:BJI33)-1</f>
        <v>-1</v>
      </c>
      <c r="BJJ36" s="556">
        <f>SUM($J$22:BJJ33)-1</f>
        <v>-1</v>
      </c>
      <c r="BJK36" s="556">
        <f>SUM($J$22:BJK33)-1</f>
        <v>-1</v>
      </c>
      <c r="BJL36" s="556">
        <f>SUM($J$22:BJL33)-1</f>
        <v>-1</v>
      </c>
      <c r="BJM36" s="556">
        <f>SUM($J$22:BJM33)-1</f>
        <v>-1</v>
      </c>
      <c r="BJN36" s="556">
        <f>SUM($J$22:BJN33)-1</f>
        <v>-1</v>
      </c>
      <c r="BJO36" s="556">
        <f>SUM($J$22:BJO33)-1</f>
        <v>-1</v>
      </c>
      <c r="BJP36" s="556">
        <f>SUM($J$22:BJP33)-1</f>
        <v>-1</v>
      </c>
      <c r="BJQ36" s="556">
        <f>SUM($J$22:BJQ33)-1</f>
        <v>-1</v>
      </c>
      <c r="BJR36" s="556">
        <f>SUM($J$22:BJR33)-1</f>
        <v>-1</v>
      </c>
      <c r="BJS36" s="556">
        <f>SUM($J$22:BJS33)-1</f>
        <v>-1</v>
      </c>
      <c r="BJT36" s="556">
        <f>SUM($J$22:BJT33)-1</f>
        <v>-1</v>
      </c>
      <c r="BJU36" s="556">
        <f>SUM($J$22:BJU33)-1</f>
        <v>-1</v>
      </c>
      <c r="BJV36" s="556">
        <f>SUM($J$22:BJV33)-1</f>
        <v>-1</v>
      </c>
      <c r="BJW36" s="556">
        <f>SUM($J$22:BJW33)-1</f>
        <v>-1</v>
      </c>
      <c r="BJX36" s="556">
        <f>SUM($J$22:BJX33)-1</f>
        <v>-1</v>
      </c>
      <c r="BJY36" s="556">
        <f>SUM($J$22:BJY33)-1</f>
        <v>-1</v>
      </c>
      <c r="BJZ36" s="556">
        <f>SUM($J$22:BJZ33)-1</f>
        <v>-1</v>
      </c>
      <c r="BKA36" s="556">
        <f>SUM($J$22:BKA33)-1</f>
        <v>-1</v>
      </c>
      <c r="BKB36" s="556">
        <f>SUM($J$22:BKB33)-1</f>
        <v>-1</v>
      </c>
      <c r="BKC36" s="556">
        <f>SUM($J$22:BKC33)-1</f>
        <v>-1</v>
      </c>
      <c r="BKD36" s="556">
        <f>SUM($J$22:BKD33)-1</f>
        <v>-1</v>
      </c>
      <c r="BKE36" s="556">
        <f>SUM($J$22:BKE33)-1</f>
        <v>-1</v>
      </c>
      <c r="BKF36" s="556">
        <f>SUM($J$22:BKF33)-1</f>
        <v>-1</v>
      </c>
      <c r="BKG36" s="556">
        <f>SUM($J$22:BKG33)-1</f>
        <v>-1</v>
      </c>
      <c r="BKH36" s="556">
        <f>SUM($J$22:BKH33)-1</f>
        <v>-1</v>
      </c>
      <c r="BKI36" s="556">
        <f>SUM($J$22:BKI33)-1</f>
        <v>-1</v>
      </c>
      <c r="BKJ36" s="556">
        <f>SUM($J$22:BKJ33)-1</f>
        <v>-1</v>
      </c>
      <c r="BKK36" s="556">
        <f>SUM($J$22:BKK33)-1</f>
        <v>-1</v>
      </c>
      <c r="BKL36" s="556">
        <f>SUM($J$22:BKL33)-1</f>
        <v>-1</v>
      </c>
      <c r="BKM36" s="556">
        <f>SUM($J$22:BKM33)-1</f>
        <v>-1</v>
      </c>
      <c r="BKN36" s="556">
        <f>SUM($J$22:BKN33)-1</f>
        <v>-1</v>
      </c>
      <c r="BKO36" s="556">
        <f>SUM($J$22:BKO33)-1</f>
        <v>-1</v>
      </c>
      <c r="BKP36" s="556">
        <f>SUM($J$22:BKP33)-1</f>
        <v>-1</v>
      </c>
      <c r="BKQ36" s="556">
        <f>SUM($J$22:BKQ33)-1</f>
        <v>-1</v>
      </c>
      <c r="BKR36" s="556">
        <f>SUM($J$22:BKR33)-1</f>
        <v>-1</v>
      </c>
      <c r="BKS36" s="556">
        <f>SUM($J$22:BKS33)-1</f>
        <v>-1</v>
      </c>
      <c r="BKT36" s="556">
        <f>SUM($J$22:BKT33)-1</f>
        <v>-1</v>
      </c>
      <c r="BKU36" s="556">
        <f>SUM($J$22:BKU33)-1</f>
        <v>-1</v>
      </c>
      <c r="BKV36" s="556">
        <f>SUM($J$22:BKV33)-1</f>
        <v>-1</v>
      </c>
      <c r="BKW36" s="556">
        <f>SUM($J$22:BKW33)-1</f>
        <v>-1</v>
      </c>
      <c r="BKX36" s="556">
        <f>SUM($J$22:BKX33)-1</f>
        <v>-1</v>
      </c>
      <c r="BKY36" s="556">
        <f>SUM($J$22:BKY33)-1</f>
        <v>-1</v>
      </c>
      <c r="BKZ36" s="556">
        <f>SUM($J$22:BKZ33)-1</f>
        <v>-1</v>
      </c>
      <c r="BLA36" s="556">
        <f>SUM($J$22:BLA33)-1</f>
        <v>-1</v>
      </c>
      <c r="BLB36" s="556">
        <f>SUM($J$22:BLB33)-1</f>
        <v>-1</v>
      </c>
      <c r="BLC36" s="556">
        <f>SUM($J$22:BLC33)-1</f>
        <v>-1</v>
      </c>
      <c r="BLD36" s="556">
        <f>SUM($J$22:BLD33)-1</f>
        <v>-1</v>
      </c>
      <c r="BLE36" s="556">
        <f>SUM($J$22:BLE33)-1</f>
        <v>-1</v>
      </c>
      <c r="BLF36" s="556">
        <f>SUM($J$22:BLF33)-1</f>
        <v>-1</v>
      </c>
      <c r="BLG36" s="556">
        <f>SUM($J$22:BLG33)-1</f>
        <v>-1</v>
      </c>
      <c r="BLH36" s="556">
        <f>SUM($J$22:BLH33)-1</f>
        <v>-1</v>
      </c>
      <c r="BLI36" s="556">
        <f>SUM($J$22:BLI33)-1</f>
        <v>-1</v>
      </c>
      <c r="BLJ36" s="556">
        <f>SUM($J$22:BLJ33)-1</f>
        <v>-1</v>
      </c>
      <c r="BLK36" s="556">
        <f>SUM($J$22:BLK33)-1</f>
        <v>-1</v>
      </c>
      <c r="BLL36" s="556">
        <f>SUM($J$22:BLL33)-1</f>
        <v>-1</v>
      </c>
      <c r="BLM36" s="556">
        <f>SUM($J$22:BLM33)-1</f>
        <v>-1</v>
      </c>
      <c r="BLN36" s="556">
        <f>SUM($J$22:BLN33)-1</f>
        <v>-1</v>
      </c>
      <c r="BLO36" s="556">
        <f>SUM($J$22:BLO33)-1</f>
        <v>-1</v>
      </c>
      <c r="BLP36" s="556">
        <f>SUM($J$22:BLP33)-1</f>
        <v>-1</v>
      </c>
      <c r="BLQ36" s="556">
        <f>SUM($J$22:BLQ33)-1</f>
        <v>-1</v>
      </c>
      <c r="BLR36" s="556">
        <f>SUM($J$22:BLR33)-1</f>
        <v>-1</v>
      </c>
      <c r="BLS36" s="556">
        <f>SUM($J$22:BLS33)-1</f>
        <v>-1</v>
      </c>
      <c r="BLT36" s="556">
        <f>SUM($J$22:BLT33)-1</f>
        <v>-1</v>
      </c>
      <c r="BLU36" s="556">
        <f>SUM($J$22:BLU33)-1</f>
        <v>-1</v>
      </c>
      <c r="BLV36" s="556">
        <f>SUM($J$22:BLV33)-1</f>
        <v>-1</v>
      </c>
      <c r="BLW36" s="556">
        <f>SUM($J$22:BLW33)-1</f>
        <v>-1</v>
      </c>
      <c r="BLX36" s="556">
        <f>SUM($J$22:BLX33)-1</f>
        <v>-1</v>
      </c>
      <c r="BLY36" s="556">
        <f>SUM($J$22:BLY33)-1</f>
        <v>-1</v>
      </c>
      <c r="BLZ36" s="556">
        <f>SUM($J$22:BLZ33)-1</f>
        <v>-1</v>
      </c>
      <c r="BMA36" s="556">
        <f>SUM($J$22:BMA33)-1</f>
        <v>-1</v>
      </c>
      <c r="BMB36" s="556">
        <f>SUM($J$22:BMB33)-1</f>
        <v>-1</v>
      </c>
      <c r="BMC36" s="556">
        <f>SUM($J$22:BMC33)-1</f>
        <v>-1</v>
      </c>
      <c r="BMD36" s="556">
        <f>SUM($J$22:BMD33)-1</f>
        <v>-1</v>
      </c>
      <c r="BME36" s="556">
        <f>SUM($J$22:BME33)-1</f>
        <v>-1</v>
      </c>
      <c r="BMF36" s="556">
        <f>SUM($J$22:BMF33)-1</f>
        <v>-1</v>
      </c>
      <c r="BMG36" s="556">
        <f>SUM($J$22:BMG33)-1</f>
        <v>-1</v>
      </c>
      <c r="BMH36" s="556">
        <f>SUM($J$22:BMH33)-1</f>
        <v>-1</v>
      </c>
      <c r="BMI36" s="556">
        <f>SUM($J$22:BMI33)-1</f>
        <v>-1</v>
      </c>
      <c r="BMJ36" s="556">
        <f>SUM($J$22:BMJ33)-1</f>
        <v>-1</v>
      </c>
      <c r="BMK36" s="556">
        <f>SUM($J$22:BMK33)-1</f>
        <v>-1</v>
      </c>
      <c r="BML36" s="556">
        <f>SUM($J$22:BML33)-1</f>
        <v>-1</v>
      </c>
      <c r="BMM36" s="556">
        <f>SUM($J$22:BMM33)-1</f>
        <v>-1</v>
      </c>
      <c r="BMN36" s="556">
        <f>SUM($J$22:BMN33)-1</f>
        <v>-1</v>
      </c>
      <c r="BMO36" s="556">
        <f>SUM($J$22:BMO33)-1</f>
        <v>-1</v>
      </c>
      <c r="BMP36" s="556">
        <f>SUM($J$22:BMP33)-1</f>
        <v>-1</v>
      </c>
      <c r="BMQ36" s="556">
        <f>SUM($J$22:BMQ33)-1</f>
        <v>-1</v>
      </c>
      <c r="BMR36" s="556">
        <f>SUM($J$22:BMR33)-1</f>
        <v>-1</v>
      </c>
      <c r="BMS36" s="556">
        <f>SUM($J$22:BMS33)-1</f>
        <v>-1</v>
      </c>
      <c r="BMT36" s="556">
        <f>SUM($J$22:BMT33)-1</f>
        <v>-1</v>
      </c>
      <c r="BMU36" s="556">
        <f>SUM($J$22:BMU33)-1</f>
        <v>-1</v>
      </c>
      <c r="BMV36" s="556">
        <f>SUM($J$22:BMV33)-1</f>
        <v>-1</v>
      </c>
      <c r="BMW36" s="556">
        <f>SUM($J$22:BMW33)-1</f>
        <v>-1</v>
      </c>
      <c r="BMX36" s="556">
        <f>SUM($J$22:BMX33)-1</f>
        <v>-1</v>
      </c>
      <c r="BMY36" s="556">
        <f>SUM($J$22:BMY33)-1</f>
        <v>-1</v>
      </c>
      <c r="BMZ36" s="556">
        <f>SUM($J$22:BMZ33)-1</f>
        <v>-1</v>
      </c>
      <c r="BNA36" s="556">
        <f>SUM($J$22:BNA33)-1</f>
        <v>-1</v>
      </c>
      <c r="BNB36" s="556">
        <f>SUM($J$22:BNB33)-1</f>
        <v>-1</v>
      </c>
      <c r="BNC36" s="556">
        <f>SUM($J$22:BNC33)-1</f>
        <v>-1</v>
      </c>
      <c r="BND36" s="556">
        <f>SUM($J$22:BND33)-1</f>
        <v>-1</v>
      </c>
      <c r="BNE36" s="556">
        <f>SUM($J$22:BNE33)-1</f>
        <v>-1</v>
      </c>
      <c r="BNF36" s="556">
        <f>SUM($J$22:BNF33)-1</f>
        <v>-1</v>
      </c>
      <c r="BNG36" s="556">
        <f>SUM($J$22:BNG33)-1</f>
        <v>-1</v>
      </c>
      <c r="BNH36" s="556">
        <f>SUM($J$22:BNH33)-1</f>
        <v>-1</v>
      </c>
      <c r="BNI36" s="556">
        <f>SUM($J$22:BNI33)-1</f>
        <v>-1</v>
      </c>
      <c r="BNJ36" s="556">
        <f>SUM($J$22:BNJ33)-1</f>
        <v>-1</v>
      </c>
      <c r="BNK36" s="556">
        <f>SUM($J$22:BNK33)-1</f>
        <v>-1</v>
      </c>
      <c r="BNL36" s="556">
        <f>SUM($J$22:BNL33)-1</f>
        <v>-1</v>
      </c>
      <c r="BNM36" s="556">
        <f>SUM($J$22:BNM33)-1</f>
        <v>-1</v>
      </c>
      <c r="BNN36" s="556">
        <f>SUM($J$22:BNN33)-1</f>
        <v>-1</v>
      </c>
      <c r="BNO36" s="556">
        <f>SUM($J$22:BNO33)-1</f>
        <v>-1</v>
      </c>
      <c r="BNP36" s="556">
        <f>SUM($J$22:BNP33)-1</f>
        <v>-1</v>
      </c>
      <c r="BNQ36" s="556">
        <f>SUM($J$22:BNQ33)-1</f>
        <v>-1</v>
      </c>
      <c r="BNR36" s="556">
        <f>SUM($J$22:BNR33)-1</f>
        <v>-1</v>
      </c>
      <c r="BNS36" s="556">
        <f>SUM($J$22:BNS33)-1</f>
        <v>-1</v>
      </c>
      <c r="BNT36" s="556">
        <f>SUM($J$22:BNT33)-1</f>
        <v>-1</v>
      </c>
      <c r="BNU36" s="556">
        <f>SUM($J$22:BNU33)-1</f>
        <v>-1</v>
      </c>
      <c r="BNV36" s="556">
        <f>SUM($J$22:BNV33)-1</f>
        <v>-1</v>
      </c>
      <c r="BNW36" s="556">
        <f>SUM($J$22:BNW33)-1</f>
        <v>-1</v>
      </c>
      <c r="BNX36" s="556">
        <f>SUM($J$22:BNX33)-1</f>
        <v>-1</v>
      </c>
      <c r="BNY36" s="556">
        <f>SUM($J$22:BNY33)-1</f>
        <v>-1</v>
      </c>
      <c r="BNZ36" s="556">
        <f>SUM($J$22:BNZ33)-1</f>
        <v>-1</v>
      </c>
      <c r="BOA36" s="556">
        <f>SUM($J$22:BOA33)-1</f>
        <v>-1</v>
      </c>
      <c r="BOB36" s="556">
        <f>SUM($J$22:BOB33)-1</f>
        <v>-1</v>
      </c>
      <c r="BOC36" s="556">
        <f>SUM($J$22:BOC33)-1</f>
        <v>-1</v>
      </c>
      <c r="BOD36" s="556">
        <f>SUM($J$22:BOD33)-1</f>
        <v>-1</v>
      </c>
      <c r="BOE36" s="556">
        <f>SUM($J$22:BOE33)-1</f>
        <v>-1</v>
      </c>
      <c r="BOF36" s="556">
        <f>SUM($J$22:BOF33)-1</f>
        <v>-1</v>
      </c>
      <c r="BOG36" s="556">
        <f>SUM($J$22:BOG33)-1</f>
        <v>-1</v>
      </c>
      <c r="BOH36" s="556">
        <f>SUM($J$22:BOH33)-1</f>
        <v>-1</v>
      </c>
      <c r="BOI36" s="556">
        <f>SUM($J$22:BOI33)-1</f>
        <v>-1</v>
      </c>
      <c r="BOJ36" s="556">
        <f>SUM($J$22:BOJ33)-1</f>
        <v>-1</v>
      </c>
      <c r="BOK36" s="556">
        <f>SUM($J$22:BOK33)-1</f>
        <v>-1</v>
      </c>
      <c r="BOL36" s="556">
        <f>SUM($J$22:BOL33)-1</f>
        <v>-1</v>
      </c>
      <c r="BOM36" s="556">
        <f>SUM($J$22:BOM33)-1</f>
        <v>-1</v>
      </c>
      <c r="BON36" s="556">
        <f>SUM($J$22:BON33)-1</f>
        <v>-1</v>
      </c>
      <c r="BOO36" s="556">
        <f>SUM($J$22:BOO33)-1</f>
        <v>-1</v>
      </c>
      <c r="BOP36" s="556">
        <f>SUM($J$22:BOP33)-1</f>
        <v>-1</v>
      </c>
      <c r="BOQ36" s="556">
        <f>SUM($J$22:BOQ33)-1</f>
        <v>-1</v>
      </c>
      <c r="BOR36" s="556">
        <f>SUM($J$22:BOR33)-1</f>
        <v>-1</v>
      </c>
      <c r="BOS36" s="556">
        <f>SUM($J$22:BOS33)-1</f>
        <v>-1</v>
      </c>
      <c r="BOT36" s="556">
        <f>SUM($J$22:BOT33)-1</f>
        <v>-1</v>
      </c>
      <c r="BOU36" s="556">
        <f>SUM($J$22:BOU33)-1</f>
        <v>-1</v>
      </c>
      <c r="BOV36" s="556">
        <f>SUM($J$22:BOV33)-1</f>
        <v>-1</v>
      </c>
      <c r="BOW36" s="556">
        <f>SUM($J$22:BOW33)-1</f>
        <v>-1</v>
      </c>
      <c r="BOX36" s="556">
        <f>SUM($J$22:BOX33)-1</f>
        <v>-1</v>
      </c>
      <c r="BOY36" s="556">
        <f>SUM($J$22:BOY33)-1</f>
        <v>-1</v>
      </c>
      <c r="BOZ36" s="556">
        <f>SUM($J$22:BOZ33)-1</f>
        <v>-1</v>
      </c>
      <c r="BPA36" s="556">
        <f>SUM($J$22:BPA33)-1</f>
        <v>-1</v>
      </c>
      <c r="BPB36" s="556">
        <f>SUM($J$22:BPB33)-1</f>
        <v>-1</v>
      </c>
      <c r="BPC36" s="556">
        <f>SUM($J$22:BPC33)-1</f>
        <v>-1</v>
      </c>
      <c r="BPD36" s="556">
        <f>SUM($J$22:BPD33)-1</f>
        <v>-1</v>
      </c>
      <c r="BPE36" s="556">
        <f>SUM($J$22:BPE33)-1</f>
        <v>-1</v>
      </c>
      <c r="BPF36" s="556">
        <f>SUM($J$22:BPF33)-1</f>
        <v>-1</v>
      </c>
      <c r="BPG36" s="556">
        <f>SUM($J$22:BPG33)-1</f>
        <v>-1</v>
      </c>
      <c r="BPH36" s="556">
        <f>SUM($J$22:BPH33)-1</f>
        <v>-1</v>
      </c>
      <c r="BPI36" s="556">
        <f>SUM($J$22:BPI33)-1</f>
        <v>-1</v>
      </c>
      <c r="BPJ36" s="556">
        <f>SUM($J$22:BPJ33)-1</f>
        <v>-1</v>
      </c>
      <c r="BPK36" s="556">
        <f>SUM($J$22:BPK33)-1</f>
        <v>-1</v>
      </c>
      <c r="BPL36" s="556">
        <f>SUM($J$22:BPL33)-1</f>
        <v>-1</v>
      </c>
      <c r="BPM36" s="556">
        <f>SUM($J$22:BPM33)-1</f>
        <v>-1</v>
      </c>
      <c r="BPN36" s="556">
        <f>SUM($J$22:BPN33)-1</f>
        <v>-1</v>
      </c>
      <c r="BPO36" s="556">
        <f>SUM($J$22:BPO33)-1</f>
        <v>-1</v>
      </c>
      <c r="BPP36" s="556">
        <f>SUM($J$22:BPP33)-1</f>
        <v>-1</v>
      </c>
      <c r="BPQ36" s="556">
        <f>SUM($J$22:BPQ33)-1</f>
        <v>-1</v>
      </c>
      <c r="BPR36" s="556">
        <f>SUM($J$22:BPR33)-1</f>
        <v>-1</v>
      </c>
      <c r="BPS36" s="556">
        <f>SUM($J$22:BPS33)-1</f>
        <v>-1</v>
      </c>
      <c r="BPT36" s="556">
        <f>SUM($J$22:BPT33)-1</f>
        <v>-1</v>
      </c>
      <c r="BPU36" s="556">
        <f>SUM($J$22:BPU33)-1</f>
        <v>-1</v>
      </c>
      <c r="BPV36" s="556">
        <f>SUM($J$22:BPV33)-1</f>
        <v>-1</v>
      </c>
      <c r="BPW36" s="556">
        <f>SUM($J$22:BPW33)-1</f>
        <v>-1</v>
      </c>
      <c r="BPX36" s="556">
        <f>SUM($J$22:BPX33)-1</f>
        <v>-1</v>
      </c>
      <c r="BPY36" s="556">
        <f>SUM($J$22:BPY33)-1</f>
        <v>-1</v>
      </c>
      <c r="BPZ36" s="556">
        <f>SUM($J$22:BPZ33)-1</f>
        <v>-1</v>
      </c>
      <c r="BQA36" s="556">
        <f>SUM($J$22:BQA33)-1</f>
        <v>-1</v>
      </c>
      <c r="BQB36" s="556">
        <f>SUM($J$22:BQB33)-1</f>
        <v>-1</v>
      </c>
      <c r="BQC36" s="556">
        <f>SUM($J$22:BQC33)-1</f>
        <v>-1</v>
      </c>
      <c r="BQD36" s="556">
        <f>SUM($J$22:BQD33)-1</f>
        <v>-1</v>
      </c>
      <c r="BQE36" s="556">
        <f>SUM($J$22:BQE33)-1</f>
        <v>-1</v>
      </c>
      <c r="BQF36" s="556">
        <f>SUM($J$22:BQF33)-1</f>
        <v>-1</v>
      </c>
      <c r="BQG36" s="556">
        <f>SUM($J$22:BQG33)-1</f>
        <v>-1</v>
      </c>
      <c r="BQH36" s="556">
        <f>SUM($J$22:BQH33)-1</f>
        <v>-1</v>
      </c>
      <c r="BQI36" s="556">
        <f>SUM($J$22:BQI33)-1</f>
        <v>-1</v>
      </c>
      <c r="BQJ36" s="556">
        <f>SUM($J$22:BQJ33)-1</f>
        <v>-1</v>
      </c>
      <c r="BQK36" s="556">
        <f>SUM($J$22:BQK33)-1</f>
        <v>-1</v>
      </c>
      <c r="BQL36" s="556">
        <f>SUM($J$22:BQL33)-1</f>
        <v>-1</v>
      </c>
      <c r="BQM36" s="556">
        <f>SUM($J$22:BQM33)-1</f>
        <v>-1</v>
      </c>
      <c r="BQN36" s="556">
        <f>SUM($J$22:BQN33)-1</f>
        <v>-1</v>
      </c>
      <c r="BQO36" s="556">
        <f>SUM($J$22:BQO33)-1</f>
        <v>-1</v>
      </c>
      <c r="BQP36" s="556">
        <f>SUM($J$22:BQP33)-1</f>
        <v>-1</v>
      </c>
      <c r="BQQ36" s="556">
        <f>SUM($J$22:BQQ33)-1</f>
        <v>-1</v>
      </c>
      <c r="BQR36" s="556">
        <f>SUM($J$22:BQR33)-1</f>
        <v>-1</v>
      </c>
      <c r="BQS36" s="556">
        <f>SUM($J$22:BQS33)-1</f>
        <v>-1</v>
      </c>
      <c r="BQT36" s="556">
        <f>SUM($J$22:BQT33)-1</f>
        <v>-1</v>
      </c>
      <c r="BQU36" s="556">
        <f>SUM($J$22:BQU33)-1</f>
        <v>-1</v>
      </c>
      <c r="BQV36" s="556">
        <f>SUM($J$22:BQV33)-1</f>
        <v>-1</v>
      </c>
      <c r="BQW36" s="556">
        <f>SUM($J$22:BQW33)-1</f>
        <v>-1</v>
      </c>
      <c r="BQX36" s="556">
        <f>SUM($J$22:BQX33)-1</f>
        <v>-1</v>
      </c>
      <c r="BQY36" s="556">
        <f>SUM($J$22:BQY33)-1</f>
        <v>-1</v>
      </c>
      <c r="BQZ36" s="556">
        <f>SUM($J$22:BQZ33)-1</f>
        <v>-1</v>
      </c>
      <c r="BRA36" s="556">
        <f>SUM($J$22:BRA33)-1</f>
        <v>-1</v>
      </c>
      <c r="BRB36" s="556">
        <f>SUM($J$22:BRB33)-1</f>
        <v>-1</v>
      </c>
      <c r="BRC36" s="556">
        <f>SUM($J$22:BRC33)-1</f>
        <v>-1</v>
      </c>
      <c r="BRD36" s="556">
        <f>SUM($J$22:BRD33)-1</f>
        <v>-1</v>
      </c>
      <c r="BRE36" s="556">
        <f>SUM($J$22:BRE33)-1</f>
        <v>-1</v>
      </c>
      <c r="BRF36" s="556">
        <f>SUM($J$22:BRF33)-1</f>
        <v>-1</v>
      </c>
      <c r="BRG36" s="556">
        <f>SUM($J$22:BRG33)-1</f>
        <v>-1</v>
      </c>
      <c r="BRH36" s="556">
        <f>SUM($J$22:BRH33)-1</f>
        <v>-1</v>
      </c>
      <c r="BRI36" s="556">
        <f>SUM($J$22:BRI33)-1</f>
        <v>-1</v>
      </c>
      <c r="BRJ36" s="556">
        <f>SUM($J$22:BRJ33)-1</f>
        <v>-1</v>
      </c>
      <c r="BRK36" s="556">
        <f>SUM($J$22:BRK33)-1</f>
        <v>-1</v>
      </c>
      <c r="BRL36" s="556">
        <f>SUM($J$22:BRL33)-1</f>
        <v>-1</v>
      </c>
      <c r="BRM36" s="556">
        <f>SUM($J$22:BRM33)-1</f>
        <v>-1</v>
      </c>
      <c r="BRN36" s="556">
        <f>SUM($J$22:BRN33)-1</f>
        <v>-1</v>
      </c>
      <c r="BRO36" s="556">
        <f>SUM($J$22:BRO33)-1</f>
        <v>-1</v>
      </c>
      <c r="BRP36" s="556">
        <f>SUM($J$22:BRP33)-1</f>
        <v>-1</v>
      </c>
      <c r="BRQ36" s="556">
        <f>SUM($J$22:BRQ33)-1</f>
        <v>-1</v>
      </c>
      <c r="BRR36" s="556">
        <f>SUM($J$22:BRR33)-1</f>
        <v>-1</v>
      </c>
      <c r="BRS36" s="556">
        <f>SUM($J$22:BRS33)-1</f>
        <v>-1</v>
      </c>
      <c r="BRT36" s="556">
        <f>SUM($J$22:BRT33)-1</f>
        <v>-1</v>
      </c>
      <c r="BRU36" s="556">
        <f>SUM($J$22:BRU33)-1</f>
        <v>-1</v>
      </c>
      <c r="BRV36" s="556">
        <f>SUM($J$22:BRV33)-1</f>
        <v>-1</v>
      </c>
      <c r="BRW36" s="556">
        <f>SUM($J$22:BRW33)-1</f>
        <v>-1</v>
      </c>
      <c r="BRX36" s="556">
        <f>SUM($J$22:BRX33)-1</f>
        <v>-1</v>
      </c>
      <c r="BRY36" s="556">
        <f>SUM($J$22:BRY33)-1</f>
        <v>-1</v>
      </c>
      <c r="BRZ36" s="556">
        <f>SUM($J$22:BRZ33)-1</f>
        <v>-1</v>
      </c>
      <c r="BSA36" s="556">
        <f>SUM($J$22:BSA33)-1</f>
        <v>-1</v>
      </c>
      <c r="BSB36" s="556">
        <f>SUM($J$22:BSB33)-1</f>
        <v>-1</v>
      </c>
      <c r="BSC36" s="556">
        <f>SUM($J$22:BSC33)-1</f>
        <v>-1</v>
      </c>
      <c r="BSD36" s="556">
        <f>SUM($J$22:BSD33)-1</f>
        <v>-1</v>
      </c>
      <c r="BSE36" s="556">
        <f>SUM($J$22:BSE33)-1</f>
        <v>-1</v>
      </c>
      <c r="BSF36" s="556">
        <f>SUM($J$22:BSF33)-1</f>
        <v>-1</v>
      </c>
      <c r="BSG36" s="556">
        <f>SUM($J$22:BSG33)-1</f>
        <v>-1</v>
      </c>
      <c r="BSH36" s="556">
        <f>SUM($J$22:BSH33)-1</f>
        <v>-1</v>
      </c>
      <c r="BSI36" s="556">
        <f>SUM($J$22:BSI33)-1</f>
        <v>-1</v>
      </c>
      <c r="BSJ36" s="556">
        <f>SUM($J$22:BSJ33)-1</f>
        <v>-1</v>
      </c>
      <c r="BSK36" s="556">
        <f>SUM($J$22:BSK33)-1</f>
        <v>-1</v>
      </c>
      <c r="BSL36" s="556">
        <f>SUM($J$22:BSL33)-1</f>
        <v>-1</v>
      </c>
      <c r="BSM36" s="556">
        <f>SUM($J$22:BSM33)-1</f>
        <v>-1</v>
      </c>
      <c r="BSN36" s="556">
        <f>SUM($J$22:BSN33)-1</f>
        <v>-1</v>
      </c>
      <c r="BSO36" s="556">
        <f>SUM($J$22:BSO33)-1</f>
        <v>-1</v>
      </c>
      <c r="BSP36" s="556">
        <f>SUM($J$22:BSP33)-1</f>
        <v>-1</v>
      </c>
      <c r="BSQ36" s="556">
        <f>SUM($J$22:BSQ33)-1</f>
        <v>-1</v>
      </c>
      <c r="BSR36" s="556">
        <f>SUM($J$22:BSR33)-1</f>
        <v>-1</v>
      </c>
      <c r="BSS36" s="556">
        <f>SUM($J$22:BSS33)-1</f>
        <v>-1</v>
      </c>
      <c r="BST36" s="556">
        <f>SUM($J$22:BST33)-1</f>
        <v>-1</v>
      </c>
      <c r="BSU36" s="556">
        <f>SUM($J$22:BSU33)-1</f>
        <v>-1</v>
      </c>
      <c r="BSV36" s="556">
        <f>SUM($J$22:BSV33)-1</f>
        <v>-1</v>
      </c>
      <c r="BSW36" s="556">
        <f>SUM($J$22:BSW33)-1</f>
        <v>-1</v>
      </c>
      <c r="BSX36" s="556">
        <f>SUM($J$22:BSX33)-1</f>
        <v>-1</v>
      </c>
      <c r="BSY36" s="556">
        <f>SUM($J$22:BSY33)-1</f>
        <v>-1</v>
      </c>
      <c r="BSZ36" s="556">
        <f>SUM($J$22:BSZ33)-1</f>
        <v>-1</v>
      </c>
      <c r="BTA36" s="556">
        <f>SUM($J$22:BTA33)-1</f>
        <v>-1</v>
      </c>
      <c r="BTB36" s="556">
        <f>SUM($J$22:BTB33)-1</f>
        <v>-1</v>
      </c>
      <c r="BTC36" s="556">
        <f>SUM($J$22:BTC33)-1</f>
        <v>-1</v>
      </c>
      <c r="BTD36" s="556">
        <f>SUM($J$22:BTD33)-1</f>
        <v>-1</v>
      </c>
      <c r="BTE36" s="556">
        <f>SUM($J$22:BTE33)-1</f>
        <v>-1</v>
      </c>
      <c r="BTF36" s="556">
        <f>SUM($J$22:BTF33)-1</f>
        <v>-1</v>
      </c>
      <c r="BTG36" s="556">
        <f>SUM($J$22:BTG33)-1</f>
        <v>-1</v>
      </c>
      <c r="BTH36" s="556">
        <f>SUM($J$22:BTH33)-1</f>
        <v>-1</v>
      </c>
      <c r="BTI36" s="556">
        <f>SUM($J$22:BTI33)-1</f>
        <v>-1</v>
      </c>
      <c r="BTJ36" s="556">
        <f>SUM($J$22:BTJ33)-1</f>
        <v>-1</v>
      </c>
      <c r="BTK36" s="556">
        <f>SUM($J$22:BTK33)-1</f>
        <v>-1</v>
      </c>
      <c r="BTL36" s="556">
        <f>SUM($J$22:BTL33)-1</f>
        <v>-1</v>
      </c>
      <c r="BTM36" s="556">
        <f>SUM($J$22:BTM33)-1</f>
        <v>-1</v>
      </c>
      <c r="BTN36" s="556">
        <f>SUM($J$22:BTN33)-1</f>
        <v>-1</v>
      </c>
      <c r="BTO36" s="556">
        <f>SUM($J$22:BTO33)-1</f>
        <v>-1</v>
      </c>
      <c r="BTP36" s="556">
        <f>SUM($J$22:BTP33)-1</f>
        <v>-1</v>
      </c>
      <c r="BTQ36" s="556">
        <f>SUM($J$22:BTQ33)-1</f>
        <v>-1</v>
      </c>
      <c r="BTR36" s="556">
        <f>SUM($J$22:BTR33)-1</f>
        <v>-1</v>
      </c>
      <c r="BTS36" s="556">
        <f>SUM($J$22:BTS33)-1</f>
        <v>-1</v>
      </c>
      <c r="BTT36" s="556">
        <f>SUM($J$22:BTT33)-1</f>
        <v>-1</v>
      </c>
      <c r="BTU36" s="556">
        <f>SUM($J$22:BTU33)-1</f>
        <v>-1</v>
      </c>
      <c r="BTV36" s="556">
        <f>SUM($J$22:BTV33)-1</f>
        <v>-1</v>
      </c>
      <c r="BTW36" s="556">
        <f>SUM($J$22:BTW33)-1</f>
        <v>-1</v>
      </c>
      <c r="BTX36" s="556">
        <f>SUM($J$22:BTX33)-1</f>
        <v>-1</v>
      </c>
      <c r="BTY36" s="556">
        <f>SUM($J$22:BTY33)-1</f>
        <v>-1</v>
      </c>
      <c r="BTZ36" s="556">
        <f>SUM($J$22:BTZ33)-1</f>
        <v>-1</v>
      </c>
      <c r="BUA36" s="556">
        <f>SUM($J$22:BUA33)-1</f>
        <v>-1</v>
      </c>
      <c r="BUB36" s="556">
        <f>SUM($J$22:BUB33)-1</f>
        <v>-1</v>
      </c>
      <c r="BUC36" s="556">
        <f>SUM($J$22:BUC33)-1</f>
        <v>-1</v>
      </c>
      <c r="BUD36" s="556">
        <f>SUM($J$22:BUD33)-1</f>
        <v>-1</v>
      </c>
      <c r="BUE36" s="556">
        <f>SUM($J$22:BUE33)-1</f>
        <v>-1</v>
      </c>
      <c r="BUF36" s="556">
        <f>SUM($J$22:BUF33)-1</f>
        <v>-1</v>
      </c>
      <c r="BUG36" s="556">
        <f>SUM($J$22:BUG33)-1</f>
        <v>-1</v>
      </c>
      <c r="BUH36" s="556">
        <f>SUM($J$22:BUH33)-1</f>
        <v>-1</v>
      </c>
      <c r="BUI36" s="556">
        <f>SUM($J$22:BUI33)-1</f>
        <v>-1</v>
      </c>
      <c r="BUJ36" s="556">
        <f>SUM($J$22:BUJ33)-1</f>
        <v>-1</v>
      </c>
      <c r="BUK36" s="556">
        <f>SUM($J$22:BUK33)-1</f>
        <v>-1</v>
      </c>
      <c r="BUL36" s="556">
        <f>SUM($J$22:BUL33)-1</f>
        <v>-1</v>
      </c>
      <c r="BUM36" s="556">
        <f>SUM($J$22:BUM33)-1</f>
        <v>-1</v>
      </c>
      <c r="BUN36" s="556">
        <f>SUM($J$22:BUN33)-1</f>
        <v>-1</v>
      </c>
      <c r="BUO36" s="556">
        <f>SUM($J$22:BUO33)-1</f>
        <v>-1</v>
      </c>
      <c r="BUP36" s="556">
        <f>SUM($J$22:BUP33)-1</f>
        <v>-1</v>
      </c>
      <c r="BUQ36" s="556">
        <f>SUM($J$22:BUQ33)-1</f>
        <v>-1</v>
      </c>
      <c r="BUR36" s="556">
        <f>SUM($J$22:BUR33)-1</f>
        <v>-1</v>
      </c>
      <c r="BUS36" s="556">
        <f>SUM($J$22:BUS33)-1</f>
        <v>-1</v>
      </c>
      <c r="BUT36" s="556">
        <f>SUM($J$22:BUT33)-1</f>
        <v>-1</v>
      </c>
      <c r="BUU36" s="556">
        <f>SUM($J$22:BUU33)-1</f>
        <v>-1</v>
      </c>
      <c r="BUV36" s="556">
        <f>SUM($J$22:BUV33)-1</f>
        <v>-1</v>
      </c>
      <c r="BUW36" s="556">
        <f>SUM($J$22:BUW33)-1</f>
        <v>-1</v>
      </c>
      <c r="BUX36" s="556">
        <f>SUM($J$22:BUX33)-1</f>
        <v>-1</v>
      </c>
      <c r="BUY36" s="556">
        <f>SUM($J$22:BUY33)-1</f>
        <v>-1</v>
      </c>
      <c r="BUZ36" s="556">
        <f>SUM($J$22:BUZ33)-1</f>
        <v>-1</v>
      </c>
      <c r="BVA36" s="556">
        <f>SUM($J$22:BVA33)-1</f>
        <v>-1</v>
      </c>
      <c r="BVB36" s="556">
        <f>SUM($J$22:BVB33)-1</f>
        <v>-1</v>
      </c>
      <c r="BVC36" s="556">
        <f>SUM($J$22:BVC33)-1</f>
        <v>-1</v>
      </c>
      <c r="BVD36" s="556">
        <f>SUM($J$22:BVD33)-1</f>
        <v>-1</v>
      </c>
      <c r="BVE36" s="556">
        <f>SUM($J$22:BVE33)-1</f>
        <v>-1</v>
      </c>
      <c r="BVF36" s="556">
        <f>SUM($J$22:BVF33)-1</f>
        <v>-1</v>
      </c>
      <c r="BVG36" s="556">
        <f>SUM($J$22:BVG33)-1</f>
        <v>-1</v>
      </c>
      <c r="BVH36" s="556">
        <f>SUM($J$22:BVH33)-1</f>
        <v>-1</v>
      </c>
      <c r="BVI36" s="556">
        <f>SUM($J$22:BVI33)-1</f>
        <v>-1</v>
      </c>
      <c r="BVJ36" s="556">
        <f>SUM($J$22:BVJ33)-1</f>
        <v>-1</v>
      </c>
      <c r="BVK36" s="556">
        <f>SUM($J$22:BVK33)-1</f>
        <v>-1</v>
      </c>
      <c r="BVL36" s="556">
        <f>SUM($J$22:BVL33)-1</f>
        <v>-1</v>
      </c>
      <c r="BVM36" s="556">
        <f>SUM($J$22:BVM33)-1</f>
        <v>-1</v>
      </c>
      <c r="BVN36" s="556">
        <f>SUM($J$22:BVN33)-1</f>
        <v>-1</v>
      </c>
      <c r="BVO36" s="556">
        <f>SUM($J$22:BVO33)-1</f>
        <v>-1</v>
      </c>
      <c r="BVP36" s="556">
        <f>SUM($J$22:BVP33)-1</f>
        <v>-1</v>
      </c>
      <c r="BVQ36" s="556">
        <f>SUM($J$22:BVQ33)-1</f>
        <v>-1</v>
      </c>
      <c r="BVR36" s="556">
        <f>SUM($J$22:BVR33)-1</f>
        <v>-1</v>
      </c>
      <c r="BVS36" s="556">
        <f>SUM($J$22:BVS33)-1</f>
        <v>-1</v>
      </c>
      <c r="BVT36" s="556">
        <f>SUM($J$22:BVT33)-1</f>
        <v>-1</v>
      </c>
      <c r="BVU36" s="556">
        <f>SUM($J$22:BVU33)-1</f>
        <v>-1</v>
      </c>
      <c r="BVV36" s="556">
        <f>SUM($J$22:BVV33)-1</f>
        <v>-1</v>
      </c>
      <c r="BVW36" s="556">
        <f>SUM($J$22:BVW33)-1</f>
        <v>-1</v>
      </c>
      <c r="BVX36" s="556">
        <f>SUM($J$22:BVX33)-1</f>
        <v>-1</v>
      </c>
      <c r="BVY36" s="556">
        <f>SUM($J$22:BVY33)-1</f>
        <v>-1</v>
      </c>
      <c r="BVZ36" s="556">
        <f>SUM($J$22:BVZ33)-1</f>
        <v>-1</v>
      </c>
      <c r="BWA36" s="556">
        <f>SUM($J$22:BWA33)-1</f>
        <v>-1</v>
      </c>
      <c r="BWB36" s="556">
        <f>SUM($J$22:BWB33)-1</f>
        <v>-1</v>
      </c>
      <c r="BWC36" s="556">
        <f>SUM($J$22:BWC33)-1</f>
        <v>-1</v>
      </c>
      <c r="BWD36" s="556">
        <f>SUM($J$22:BWD33)-1</f>
        <v>-1</v>
      </c>
      <c r="BWE36" s="556">
        <f>SUM($J$22:BWE33)-1</f>
        <v>-1</v>
      </c>
      <c r="BWF36" s="556">
        <f>SUM($J$22:BWF33)-1</f>
        <v>-1</v>
      </c>
      <c r="BWG36" s="556">
        <f>SUM($J$22:BWG33)-1</f>
        <v>-1</v>
      </c>
      <c r="BWH36" s="556">
        <f>SUM($J$22:BWH33)-1</f>
        <v>-1</v>
      </c>
      <c r="BWI36" s="556">
        <f>SUM($J$22:BWI33)-1</f>
        <v>-1</v>
      </c>
      <c r="BWJ36" s="556">
        <f>SUM($J$22:BWJ33)-1</f>
        <v>-1</v>
      </c>
      <c r="BWK36" s="556">
        <f>SUM($J$22:BWK33)-1</f>
        <v>-1</v>
      </c>
      <c r="BWL36" s="556">
        <f>SUM($J$22:BWL33)-1</f>
        <v>-1</v>
      </c>
      <c r="BWM36" s="556">
        <f>SUM($J$22:BWM33)-1</f>
        <v>-1</v>
      </c>
      <c r="BWN36" s="556">
        <f>SUM($J$22:BWN33)-1</f>
        <v>-1</v>
      </c>
      <c r="BWO36" s="556">
        <f>SUM($J$22:BWO33)-1</f>
        <v>-1</v>
      </c>
      <c r="BWP36" s="556">
        <f>SUM($J$22:BWP33)-1</f>
        <v>-1</v>
      </c>
      <c r="BWQ36" s="556">
        <f>SUM($J$22:BWQ33)-1</f>
        <v>-1</v>
      </c>
      <c r="BWR36" s="556">
        <f>SUM($J$22:BWR33)-1</f>
        <v>-1</v>
      </c>
      <c r="BWS36" s="556">
        <f>SUM($J$22:BWS33)-1</f>
        <v>-1</v>
      </c>
      <c r="BWT36" s="556">
        <f>SUM($J$22:BWT33)-1</f>
        <v>-1</v>
      </c>
      <c r="BWU36" s="556">
        <f>SUM($J$22:BWU33)-1</f>
        <v>-1</v>
      </c>
      <c r="BWV36" s="556">
        <f>SUM($J$22:BWV33)-1</f>
        <v>-1</v>
      </c>
      <c r="BWW36" s="556">
        <f>SUM($J$22:BWW33)-1</f>
        <v>-1</v>
      </c>
      <c r="BWX36" s="556">
        <f>SUM($J$22:BWX33)-1</f>
        <v>-1</v>
      </c>
      <c r="BWY36" s="556">
        <f>SUM($J$22:BWY33)-1</f>
        <v>-1</v>
      </c>
      <c r="BWZ36" s="556">
        <f>SUM($J$22:BWZ33)-1</f>
        <v>-1</v>
      </c>
      <c r="BXA36" s="556">
        <f>SUM($J$22:BXA33)-1</f>
        <v>-1</v>
      </c>
      <c r="BXB36" s="556">
        <f>SUM($J$22:BXB33)-1</f>
        <v>-1</v>
      </c>
      <c r="BXC36" s="556">
        <f>SUM($J$22:BXC33)-1</f>
        <v>-1</v>
      </c>
      <c r="BXD36" s="556">
        <f>SUM($J$22:BXD33)-1</f>
        <v>-1</v>
      </c>
      <c r="BXE36" s="556">
        <f>SUM($J$22:BXE33)-1</f>
        <v>-1</v>
      </c>
      <c r="BXF36" s="556">
        <f>SUM($J$22:BXF33)-1</f>
        <v>-1</v>
      </c>
      <c r="BXG36" s="556">
        <f>SUM($J$22:BXG33)-1</f>
        <v>-1</v>
      </c>
      <c r="BXH36" s="556">
        <f>SUM($J$22:BXH33)-1</f>
        <v>-1</v>
      </c>
      <c r="BXI36" s="556">
        <f>SUM($J$22:BXI33)-1</f>
        <v>-1</v>
      </c>
      <c r="BXJ36" s="556">
        <f>SUM($J$22:BXJ33)-1</f>
        <v>-1</v>
      </c>
      <c r="BXK36" s="556">
        <f>SUM($J$22:BXK33)-1</f>
        <v>-1</v>
      </c>
      <c r="BXL36" s="556">
        <f>SUM($J$22:BXL33)-1</f>
        <v>-1</v>
      </c>
      <c r="BXM36" s="556">
        <f>SUM($J$22:BXM33)-1</f>
        <v>-1</v>
      </c>
      <c r="BXN36" s="556">
        <f>SUM($J$22:BXN33)-1</f>
        <v>-1</v>
      </c>
      <c r="BXO36" s="556">
        <f>SUM($J$22:BXO33)-1</f>
        <v>-1</v>
      </c>
      <c r="BXP36" s="556">
        <f>SUM($J$22:BXP33)-1</f>
        <v>-1</v>
      </c>
      <c r="BXQ36" s="556">
        <f>SUM($J$22:BXQ33)-1</f>
        <v>-1</v>
      </c>
      <c r="BXR36" s="556">
        <f>SUM($J$22:BXR33)-1</f>
        <v>-1</v>
      </c>
      <c r="BXS36" s="556">
        <f>SUM($J$22:BXS33)-1</f>
        <v>-1</v>
      </c>
      <c r="BXT36" s="556">
        <f>SUM($J$22:BXT33)-1</f>
        <v>-1</v>
      </c>
      <c r="BXU36" s="556">
        <f>SUM($J$22:BXU33)-1</f>
        <v>-1</v>
      </c>
      <c r="BXV36" s="556">
        <f>SUM($J$22:BXV33)-1</f>
        <v>-1</v>
      </c>
      <c r="BXW36" s="556">
        <f>SUM($J$22:BXW33)-1</f>
        <v>-1</v>
      </c>
      <c r="BXX36" s="556">
        <f>SUM($J$22:BXX33)-1</f>
        <v>-1</v>
      </c>
      <c r="BXY36" s="556">
        <f>SUM($J$22:BXY33)-1</f>
        <v>-1</v>
      </c>
      <c r="BXZ36" s="556">
        <f>SUM($J$22:BXZ33)-1</f>
        <v>-1</v>
      </c>
      <c r="BYA36" s="556">
        <f>SUM($J$22:BYA33)-1</f>
        <v>-1</v>
      </c>
      <c r="BYB36" s="556">
        <f>SUM($J$22:BYB33)-1</f>
        <v>-1</v>
      </c>
      <c r="BYC36" s="556">
        <f>SUM($J$22:BYC33)-1</f>
        <v>-1</v>
      </c>
      <c r="BYD36" s="556">
        <f>SUM($J$22:BYD33)-1</f>
        <v>-1</v>
      </c>
      <c r="BYE36" s="556">
        <f>SUM($J$22:BYE33)-1</f>
        <v>-1</v>
      </c>
      <c r="BYF36" s="556">
        <f>SUM($J$22:BYF33)-1</f>
        <v>-1</v>
      </c>
      <c r="BYG36" s="556">
        <f>SUM($J$22:BYG33)-1</f>
        <v>-1</v>
      </c>
      <c r="BYH36" s="556">
        <f>SUM($J$22:BYH33)-1</f>
        <v>-1</v>
      </c>
      <c r="BYI36" s="556">
        <f>SUM($J$22:BYI33)-1</f>
        <v>-1</v>
      </c>
      <c r="BYJ36" s="556">
        <f>SUM($J$22:BYJ33)-1</f>
        <v>-1</v>
      </c>
      <c r="BYK36" s="556">
        <f>SUM($J$22:BYK33)-1</f>
        <v>-1</v>
      </c>
      <c r="BYL36" s="556">
        <f>SUM($J$22:BYL33)-1</f>
        <v>-1</v>
      </c>
      <c r="BYM36" s="556">
        <f>SUM($J$22:BYM33)-1</f>
        <v>-1</v>
      </c>
      <c r="BYN36" s="556">
        <f>SUM($J$22:BYN33)-1</f>
        <v>-1</v>
      </c>
      <c r="BYO36" s="556">
        <f>SUM($J$22:BYO33)-1</f>
        <v>-1</v>
      </c>
      <c r="BYP36" s="556">
        <f>SUM($J$22:BYP33)-1</f>
        <v>-1</v>
      </c>
      <c r="BYQ36" s="556">
        <f>SUM($J$22:BYQ33)-1</f>
        <v>-1</v>
      </c>
      <c r="BYR36" s="556">
        <f>SUM($J$22:BYR33)-1</f>
        <v>-1</v>
      </c>
      <c r="BYS36" s="556">
        <f>SUM($J$22:BYS33)-1</f>
        <v>-1</v>
      </c>
      <c r="BYT36" s="556">
        <f>SUM($J$22:BYT33)-1</f>
        <v>-1</v>
      </c>
      <c r="BYU36" s="556">
        <f>SUM($J$22:BYU33)-1</f>
        <v>-1</v>
      </c>
      <c r="BYV36" s="556">
        <f>SUM($J$22:BYV33)-1</f>
        <v>-1</v>
      </c>
      <c r="BYW36" s="556">
        <f>SUM($J$22:BYW33)-1</f>
        <v>-1</v>
      </c>
      <c r="BYX36" s="556">
        <f>SUM($J$22:BYX33)-1</f>
        <v>-1</v>
      </c>
      <c r="BYY36" s="556">
        <f>SUM($J$22:BYY33)-1</f>
        <v>-1</v>
      </c>
      <c r="BYZ36" s="556">
        <f>SUM($J$22:BYZ33)-1</f>
        <v>-1</v>
      </c>
      <c r="BZA36" s="556">
        <f>SUM($J$22:BZA33)-1</f>
        <v>-1</v>
      </c>
      <c r="BZB36" s="556">
        <f>SUM($J$22:BZB33)-1</f>
        <v>-1</v>
      </c>
      <c r="BZC36" s="556">
        <f>SUM($J$22:BZC33)-1</f>
        <v>-1</v>
      </c>
      <c r="BZD36" s="556">
        <f>SUM($J$22:BZD33)-1</f>
        <v>-1</v>
      </c>
      <c r="BZE36" s="556">
        <f>SUM($J$22:BZE33)-1</f>
        <v>-1</v>
      </c>
      <c r="BZF36" s="556">
        <f>SUM($J$22:BZF33)-1</f>
        <v>-1</v>
      </c>
      <c r="BZG36" s="556">
        <f>SUM($J$22:BZG33)-1</f>
        <v>-1</v>
      </c>
      <c r="BZH36" s="556">
        <f>SUM($J$22:BZH33)-1</f>
        <v>-1</v>
      </c>
      <c r="BZI36" s="556">
        <f>SUM($J$22:BZI33)-1</f>
        <v>-1</v>
      </c>
      <c r="BZJ36" s="556">
        <f>SUM($J$22:BZJ33)-1</f>
        <v>-1</v>
      </c>
      <c r="BZK36" s="556">
        <f>SUM($J$22:BZK33)-1</f>
        <v>-1</v>
      </c>
      <c r="BZL36" s="556">
        <f>SUM($J$22:BZL33)-1</f>
        <v>-1</v>
      </c>
      <c r="BZM36" s="556">
        <f>SUM($J$22:BZM33)-1</f>
        <v>-1</v>
      </c>
      <c r="BZN36" s="556">
        <f>SUM($J$22:BZN33)-1</f>
        <v>-1</v>
      </c>
      <c r="BZO36" s="556">
        <f>SUM($J$22:BZO33)-1</f>
        <v>-1</v>
      </c>
      <c r="BZP36" s="556">
        <f>SUM($J$22:BZP33)-1</f>
        <v>-1</v>
      </c>
      <c r="BZQ36" s="556">
        <f>SUM($J$22:BZQ33)-1</f>
        <v>-1</v>
      </c>
      <c r="BZR36" s="556">
        <f>SUM($J$22:BZR33)-1</f>
        <v>-1</v>
      </c>
      <c r="BZS36" s="556">
        <f>SUM($J$22:BZS33)-1</f>
        <v>-1</v>
      </c>
      <c r="BZT36" s="556">
        <f>SUM($J$22:BZT33)-1</f>
        <v>-1</v>
      </c>
      <c r="BZU36" s="556">
        <f>SUM($J$22:BZU33)-1</f>
        <v>-1</v>
      </c>
      <c r="BZV36" s="556">
        <f>SUM($J$22:BZV33)-1</f>
        <v>-1</v>
      </c>
      <c r="BZW36" s="556">
        <f>SUM($J$22:BZW33)-1</f>
        <v>-1</v>
      </c>
      <c r="BZX36" s="556">
        <f>SUM($J$22:BZX33)-1</f>
        <v>-1</v>
      </c>
      <c r="BZY36" s="556">
        <f>SUM($J$22:BZY33)-1</f>
        <v>-1</v>
      </c>
      <c r="BZZ36" s="556">
        <f>SUM($J$22:BZZ33)-1</f>
        <v>-1</v>
      </c>
      <c r="CAA36" s="556">
        <f>SUM($J$22:CAA33)-1</f>
        <v>-1</v>
      </c>
      <c r="CAB36" s="556">
        <f>SUM($J$22:CAB33)-1</f>
        <v>-1</v>
      </c>
      <c r="CAC36" s="556">
        <f>SUM($J$22:CAC33)-1</f>
        <v>-1</v>
      </c>
      <c r="CAD36" s="556">
        <f>SUM($J$22:CAD33)-1</f>
        <v>-1</v>
      </c>
      <c r="CAE36" s="556">
        <f>SUM($J$22:CAE33)-1</f>
        <v>-1</v>
      </c>
      <c r="CAF36" s="556">
        <f>SUM($J$22:CAF33)-1</f>
        <v>-1</v>
      </c>
      <c r="CAG36" s="556">
        <f>SUM($J$22:CAG33)-1</f>
        <v>-1</v>
      </c>
      <c r="CAH36" s="556">
        <f>SUM($J$22:CAH33)-1</f>
        <v>-1</v>
      </c>
      <c r="CAI36" s="556">
        <f>SUM($J$22:CAI33)-1</f>
        <v>-1</v>
      </c>
      <c r="CAJ36" s="556">
        <f>SUM($J$22:CAJ33)-1</f>
        <v>-1</v>
      </c>
      <c r="CAK36" s="556">
        <f>SUM($J$22:CAK33)-1</f>
        <v>-1</v>
      </c>
      <c r="CAL36" s="556">
        <f>SUM($J$22:CAL33)-1</f>
        <v>-1</v>
      </c>
      <c r="CAM36" s="556">
        <f>SUM($J$22:CAM33)-1</f>
        <v>-1</v>
      </c>
      <c r="CAN36" s="556">
        <f>SUM($J$22:CAN33)-1</f>
        <v>-1</v>
      </c>
      <c r="CAO36" s="556">
        <f>SUM($J$22:CAO33)-1</f>
        <v>-1</v>
      </c>
      <c r="CAP36" s="556">
        <f>SUM($J$22:CAP33)-1</f>
        <v>-1</v>
      </c>
      <c r="CAQ36" s="556">
        <f>SUM($J$22:CAQ33)-1</f>
        <v>-1</v>
      </c>
      <c r="CAR36" s="556">
        <f>SUM($J$22:CAR33)-1</f>
        <v>-1</v>
      </c>
      <c r="CAS36" s="556">
        <f>SUM($J$22:CAS33)-1</f>
        <v>-1</v>
      </c>
      <c r="CAT36" s="556">
        <f>SUM($J$22:CAT33)-1</f>
        <v>-1</v>
      </c>
      <c r="CAU36" s="556">
        <f>SUM($J$22:CAU33)-1</f>
        <v>-1</v>
      </c>
      <c r="CAV36" s="556">
        <f>SUM($J$22:CAV33)-1</f>
        <v>-1</v>
      </c>
      <c r="CAW36" s="556">
        <f>SUM($J$22:CAW33)-1</f>
        <v>-1</v>
      </c>
      <c r="CAX36" s="556">
        <f>SUM($J$22:CAX33)-1</f>
        <v>-1</v>
      </c>
      <c r="CAY36" s="556">
        <f>SUM($J$22:CAY33)-1</f>
        <v>-1</v>
      </c>
      <c r="CAZ36" s="556">
        <f>SUM($J$22:CAZ33)-1</f>
        <v>-1</v>
      </c>
      <c r="CBA36" s="556">
        <f>SUM($J$22:CBA33)-1</f>
        <v>-1</v>
      </c>
      <c r="CBB36" s="556">
        <f>SUM($J$22:CBB33)-1</f>
        <v>-1</v>
      </c>
      <c r="CBC36" s="556">
        <f>SUM($J$22:CBC33)-1</f>
        <v>-1</v>
      </c>
      <c r="CBD36" s="556">
        <f>SUM($J$22:CBD33)-1</f>
        <v>-1</v>
      </c>
      <c r="CBE36" s="556">
        <f>SUM($J$22:CBE33)-1</f>
        <v>-1</v>
      </c>
      <c r="CBF36" s="556">
        <f>SUM($J$22:CBF33)-1</f>
        <v>-1</v>
      </c>
      <c r="CBG36" s="556">
        <f>SUM($J$22:CBG33)-1</f>
        <v>-1</v>
      </c>
      <c r="CBH36" s="556">
        <f>SUM($J$22:CBH33)-1</f>
        <v>-1</v>
      </c>
      <c r="CBI36" s="556">
        <f>SUM($J$22:CBI33)-1</f>
        <v>-1</v>
      </c>
      <c r="CBJ36" s="556">
        <f>SUM($J$22:CBJ33)-1</f>
        <v>-1</v>
      </c>
      <c r="CBK36" s="556">
        <f>SUM($J$22:CBK33)-1</f>
        <v>-1</v>
      </c>
      <c r="CBL36" s="556">
        <f>SUM($J$22:CBL33)-1</f>
        <v>-1</v>
      </c>
      <c r="CBM36" s="556">
        <f>SUM($J$22:CBM33)-1</f>
        <v>-1</v>
      </c>
      <c r="CBN36" s="556">
        <f>SUM($J$22:CBN33)-1</f>
        <v>-1</v>
      </c>
      <c r="CBO36" s="556">
        <f>SUM($J$22:CBO33)-1</f>
        <v>-1</v>
      </c>
      <c r="CBP36" s="556">
        <f>SUM($J$22:CBP33)-1</f>
        <v>-1</v>
      </c>
      <c r="CBQ36" s="556">
        <f>SUM($J$22:CBQ33)-1</f>
        <v>-1</v>
      </c>
      <c r="CBR36" s="556">
        <f>SUM($J$22:CBR33)-1</f>
        <v>-1</v>
      </c>
      <c r="CBS36" s="556">
        <f>SUM($J$22:CBS33)-1</f>
        <v>-1</v>
      </c>
      <c r="CBT36" s="556">
        <f>SUM($J$22:CBT33)-1</f>
        <v>-1</v>
      </c>
      <c r="CBU36" s="556">
        <f>SUM($J$22:CBU33)-1</f>
        <v>-1</v>
      </c>
      <c r="CBV36" s="556">
        <f>SUM($J$22:CBV33)-1</f>
        <v>-1</v>
      </c>
      <c r="CBW36" s="556">
        <f>SUM($J$22:CBW33)-1</f>
        <v>-1</v>
      </c>
      <c r="CBX36" s="556">
        <f>SUM($J$22:CBX33)-1</f>
        <v>-1</v>
      </c>
      <c r="CBY36" s="556">
        <f>SUM($J$22:CBY33)-1</f>
        <v>-1</v>
      </c>
      <c r="CBZ36" s="556">
        <f>SUM($J$22:CBZ33)-1</f>
        <v>-1</v>
      </c>
      <c r="CCA36" s="556">
        <f>SUM($J$22:CCA33)-1</f>
        <v>-1</v>
      </c>
      <c r="CCB36" s="556">
        <f>SUM($J$22:CCB33)-1</f>
        <v>-1</v>
      </c>
      <c r="CCC36" s="556">
        <f>SUM($J$22:CCC33)-1</f>
        <v>-1</v>
      </c>
      <c r="CCD36" s="556">
        <f>SUM($J$22:CCD33)-1</f>
        <v>-1</v>
      </c>
      <c r="CCE36" s="556">
        <f>SUM($J$22:CCE33)-1</f>
        <v>-1</v>
      </c>
      <c r="CCF36" s="556">
        <f>SUM($J$22:CCF33)-1</f>
        <v>-1</v>
      </c>
      <c r="CCG36" s="556">
        <f>SUM($J$22:CCG33)-1</f>
        <v>-1</v>
      </c>
      <c r="CCH36" s="556">
        <f>SUM($J$22:CCH33)-1</f>
        <v>-1</v>
      </c>
      <c r="CCI36" s="556">
        <f>SUM($J$22:CCI33)-1</f>
        <v>-1</v>
      </c>
      <c r="CCJ36" s="556">
        <f>SUM($J$22:CCJ33)-1</f>
        <v>-1</v>
      </c>
      <c r="CCK36" s="556">
        <f>SUM($J$22:CCK33)-1</f>
        <v>-1</v>
      </c>
      <c r="CCL36" s="556">
        <f>SUM($J$22:CCL33)-1</f>
        <v>-1</v>
      </c>
      <c r="CCM36" s="556">
        <f>SUM($J$22:CCM33)-1</f>
        <v>-1</v>
      </c>
      <c r="CCN36" s="556">
        <f>SUM($J$22:CCN33)-1</f>
        <v>-1</v>
      </c>
      <c r="CCO36" s="556">
        <f>SUM($J$22:CCO33)-1</f>
        <v>-1</v>
      </c>
      <c r="CCP36" s="556">
        <f>SUM($J$22:CCP33)-1</f>
        <v>-1</v>
      </c>
      <c r="CCQ36" s="556">
        <f>SUM($J$22:CCQ33)-1</f>
        <v>-1</v>
      </c>
      <c r="CCR36" s="556">
        <f>SUM($J$22:CCR33)-1</f>
        <v>-1</v>
      </c>
      <c r="CCS36" s="556">
        <f>SUM($J$22:CCS33)-1</f>
        <v>-1</v>
      </c>
      <c r="CCT36" s="556">
        <f>SUM($J$22:CCT33)-1</f>
        <v>-1</v>
      </c>
      <c r="CCU36" s="556">
        <f>SUM($J$22:CCU33)-1</f>
        <v>-1</v>
      </c>
      <c r="CCV36" s="556">
        <f>SUM($J$22:CCV33)-1</f>
        <v>-1</v>
      </c>
      <c r="CCW36" s="556">
        <f>SUM($J$22:CCW33)-1</f>
        <v>-1</v>
      </c>
      <c r="CCX36" s="556">
        <f>SUM($J$22:CCX33)-1</f>
        <v>-1</v>
      </c>
      <c r="CCY36" s="556">
        <f>SUM($J$22:CCY33)-1</f>
        <v>-1</v>
      </c>
      <c r="CCZ36" s="556">
        <f>SUM($J$22:CCZ33)-1</f>
        <v>-1</v>
      </c>
      <c r="CDA36" s="556">
        <f>SUM($J$22:CDA33)-1</f>
        <v>-1</v>
      </c>
      <c r="CDB36" s="556">
        <f>SUM($J$22:CDB33)-1</f>
        <v>-1</v>
      </c>
      <c r="CDC36" s="556">
        <f>SUM($J$22:CDC33)-1</f>
        <v>-1</v>
      </c>
      <c r="CDD36" s="556">
        <f>SUM($J$22:CDD33)-1</f>
        <v>-1</v>
      </c>
      <c r="CDE36" s="556">
        <f>SUM($J$22:CDE33)-1</f>
        <v>-1</v>
      </c>
      <c r="CDF36" s="556">
        <f>SUM($J$22:CDF33)-1</f>
        <v>-1</v>
      </c>
      <c r="CDG36" s="556">
        <f>SUM($J$22:CDG33)-1</f>
        <v>-1</v>
      </c>
      <c r="CDH36" s="556">
        <f>SUM($J$22:CDH33)-1</f>
        <v>-1</v>
      </c>
      <c r="CDI36" s="556">
        <f>SUM($J$22:CDI33)-1</f>
        <v>-1</v>
      </c>
      <c r="CDJ36" s="556">
        <f>SUM($J$22:CDJ33)-1</f>
        <v>-1</v>
      </c>
      <c r="CDK36" s="556">
        <f>SUM($J$22:CDK33)-1</f>
        <v>-1</v>
      </c>
      <c r="CDL36" s="556">
        <f>SUM($J$22:CDL33)-1</f>
        <v>-1</v>
      </c>
      <c r="CDM36" s="556">
        <f>SUM($J$22:CDM33)-1</f>
        <v>-1</v>
      </c>
      <c r="CDN36" s="556">
        <f>SUM($J$22:CDN33)-1</f>
        <v>-1</v>
      </c>
      <c r="CDO36" s="556">
        <f>SUM($J$22:CDO33)-1</f>
        <v>-1</v>
      </c>
      <c r="CDP36" s="556">
        <f>SUM($J$22:CDP33)-1</f>
        <v>-1</v>
      </c>
      <c r="CDQ36" s="556">
        <f>SUM($J$22:CDQ33)-1</f>
        <v>-1</v>
      </c>
      <c r="CDR36" s="556">
        <f>SUM($J$22:CDR33)-1</f>
        <v>-1</v>
      </c>
      <c r="CDS36" s="556">
        <f>SUM($J$22:CDS33)-1</f>
        <v>-1</v>
      </c>
      <c r="CDT36" s="556">
        <f>SUM($J$22:CDT33)-1</f>
        <v>-1</v>
      </c>
      <c r="CDU36" s="556">
        <f>SUM($J$22:CDU33)-1</f>
        <v>-1</v>
      </c>
      <c r="CDV36" s="556">
        <f>SUM($J$22:CDV33)-1</f>
        <v>-1</v>
      </c>
      <c r="CDW36" s="556">
        <f>SUM($J$22:CDW33)-1</f>
        <v>-1</v>
      </c>
      <c r="CDX36" s="556">
        <f>SUM($J$22:CDX33)-1</f>
        <v>-1</v>
      </c>
      <c r="CDY36" s="556">
        <f>SUM($J$22:CDY33)-1</f>
        <v>-1</v>
      </c>
      <c r="CDZ36" s="556">
        <f>SUM($J$22:CDZ33)-1</f>
        <v>-1</v>
      </c>
      <c r="CEA36" s="556">
        <f>SUM($J$22:CEA33)-1</f>
        <v>-1</v>
      </c>
      <c r="CEB36" s="556">
        <f>SUM($J$22:CEB33)-1</f>
        <v>-1</v>
      </c>
      <c r="CEC36" s="556">
        <f>SUM($J$22:CEC33)-1</f>
        <v>-1</v>
      </c>
      <c r="CED36" s="556">
        <f>SUM($J$22:CED33)-1</f>
        <v>-1</v>
      </c>
      <c r="CEE36" s="556">
        <f>SUM($J$22:CEE33)-1</f>
        <v>-1</v>
      </c>
      <c r="CEF36" s="556">
        <f>SUM($J$22:CEF33)-1</f>
        <v>-1</v>
      </c>
      <c r="CEG36" s="556">
        <f>SUM($J$22:CEG33)-1</f>
        <v>-1</v>
      </c>
      <c r="CEH36" s="556">
        <f>SUM($J$22:CEH33)-1</f>
        <v>-1</v>
      </c>
      <c r="CEI36" s="556">
        <f>SUM($J$22:CEI33)-1</f>
        <v>-1</v>
      </c>
      <c r="CEJ36" s="556">
        <f>SUM($J$22:CEJ33)-1</f>
        <v>-1</v>
      </c>
      <c r="CEK36" s="556">
        <f>SUM($J$22:CEK33)-1</f>
        <v>-1</v>
      </c>
      <c r="CEL36" s="556">
        <f>SUM($J$22:CEL33)-1</f>
        <v>-1</v>
      </c>
      <c r="CEM36" s="556">
        <f>SUM($J$22:CEM33)-1</f>
        <v>-1</v>
      </c>
      <c r="CEN36" s="556">
        <f>SUM($J$22:CEN33)-1</f>
        <v>-1</v>
      </c>
      <c r="CEO36" s="556">
        <f>SUM($J$22:CEO33)-1</f>
        <v>-1</v>
      </c>
      <c r="CEP36" s="556">
        <f>SUM($J$22:CEP33)-1</f>
        <v>-1</v>
      </c>
      <c r="CEQ36" s="556">
        <f>SUM($J$22:CEQ33)-1</f>
        <v>-1</v>
      </c>
      <c r="CER36" s="556">
        <f>SUM($J$22:CER33)-1</f>
        <v>-1</v>
      </c>
      <c r="CES36" s="556">
        <f>SUM($J$22:CES33)-1</f>
        <v>-1</v>
      </c>
      <c r="CET36" s="556">
        <f>SUM($J$22:CET33)-1</f>
        <v>-1</v>
      </c>
      <c r="CEU36" s="556">
        <f>SUM($J$22:CEU33)-1</f>
        <v>-1</v>
      </c>
      <c r="CEV36" s="556">
        <f>SUM($J$22:CEV33)-1</f>
        <v>-1</v>
      </c>
      <c r="CEW36" s="556">
        <f>SUM($J$22:CEW33)-1</f>
        <v>-1</v>
      </c>
      <c r="CEX36" s="556">
        <f>SUM($J$22:CEX33)-1</f>
        <v>-1</v>
      </c>
      <c r="CEY36" s="556">
        <f>SUM($J$22:CEY33)-1</f>
        <v>-1</v>
      </c>
      <c r="CEZ36" s="556">
        <f>SUM($J$22:CEZ33)-1</f>
        <v>-1</v>
      </c>
      <c r="CFA36" s="556">
        <f>SUM($J$22:CFA33)-1</f>
        <v>-1</v>
      </c>
      <c r="CFB36" s="556">
        <f>SUM($J$22:CFB33)-1</f>
        <v>-1</v>
      </c>
      <c r="CFC36" s="556">
        <f>SUM($J$22:CFC33)-1</f>
        <v>-1</v>
      </c>
      <c r="CFD36" s="556">
        <f>SUM($J$22:CFD33)-1</f>
        <v>-1</v>
      </c>
      <c r="CFE36" s="556">
        <f>SUM($J$22:CFE33)-1</f>
        <v>-1</v>
      </c>
      <c r="CFF36" s="556">
        <f>SUM($J$22:CFF33)-1</f>
        <v>-1</v>
      </c>
      <c r="CFG36" s="556">
        <f>SUM($J$22:CFG33)-1</f>
        <v>-1</v>
      </c>
      <c r="CFH36" s="556">
        <f>SUM($J$22:CFH33)-1</f>
        <v>-1</v>
      </c>
      <c r="CFI36" s="556">
        <f>SUM($J$22:CFI33)-1</f>
        <v>-1</v>
      </c>
      <c r="CFJ36" s="556">
        <f>SUM($J$22:CFJ33)-1</f>
        <v>-1</v>
      </c>
      <c r="CFK36" s="556">
        <f>SUM($J$22:CFK33)-1</f>
        <v>-1</v>
      </c>
      <c r="CFL36" s="556">
        <f>SUM($J$22:CFL33)-1</f>
        <v>-1</v>
      </c>
      <c r="CFM36" s="556">
        <f>SUM($J$22:CFM33)-1</f>
        <v>-1</v>
      </c>
      <c r="CFN36" s="556">
        <f>SUM($J$22:CFN33)-1</f>
        <v>-1</v>
      </c>
      <c r="CFO36" s="556">
        <f>SUM($J$22:CFO33)-1</f>
        <v>-1</v>
      </c>
      <c r="CFP36" s="556">
        <f>SUM($J$22:CFP33)-1</f>
        <v>-1</v>
      </c>
      <c r="CFQ36" s="556">
        <f>SUM($J$22:CFQ33)-1</f>
        <v>-1</v>
      </c>
      <c r="CFR36" s="556">
        <f>SUM($J$22:CFR33)-1</f>
        <v>-1</v>
      </c>
      <c r="CFS36" s="556">
        <f>SUM($J$22:CFS33)-1</f>
        <v>-1</v>
      </c>
      <c r="CFT36" s="556">
        <f>SUM($J$22:CFT33)-1</f>
        <v>-1</v>
      </c>
      <c r="CFU36" s="556">
        <f>SUM($J$22:CFU33)-1</f>
        <v>-1</v>
      </c>
      <c r="CFV36" s="556">
        <f>SUM($J$22:CFV33)-1</f>
        <v>-1</v>
      </c>
      <c r="CFW36" s="556">
        <f>SUM($J$22:CFW33)-1</f>
        <v>-1</v>
      </c>
      <c r="CFX36" s="556">
        <f>SUM($J$22:CFX33)-1</f>
        <v>-1</v>
      </c>
      <c r="CFY36" s="556">
        <f>SUM($J$22:CFY33)-1</f>
        <v>-1</v>
      </c>
      <c r="CFZ36" s="556">
        <f>SUM($J$22:CFZ33)-1</f>
        <v>-1</v>
      </c>
      <c r="CGA36" s="556">
        <f>SUM($J$22:CGA33)-1</f>
        <v>-1</v>
      </c>
      <c r="CGB36" s="556">
        <f>SUM($J$22:CGB33)-1</f>
        <v>-1</v>
      </c>
      <c r="CGC36" s="556">
        <f>SUM($J$22:CGC33)-1</f>
        <v>-1</v>
      </c>
      <c r="CGD36" s="556">
        <f>SUM($J$22:CGD33)-1</f>
        <v>-1</v>
      </c>
      <c r="CGE36" s="556">
        <f>SUM($J$22:CGE33)-1</f>
        <v>-1</v>
      </c>
      <c r="CGF36" s="556">
        <f>SUM($J$22:CGF33)-1</f>
        <v>-1</v>
      </c>
      <c r="CGG36" s="556">
        <f>SUM($J$22:CGG33)-1</f>
        <v>-1</v>
      </c>
      <c r="CGH36" s="556">
        <f>SUM($J$22:CGH33)-1</f>
        <v>-1</v>
      </c>
      <c r="CGI36" s="556">
        <f>SUM($J$22:CGI33)-1</f>
        <v>-1</v>
      </c>
      <c r="CGJ36" s="556">
        <f>SUM($J$22:CGJ33)-1</f>
        <v>-1</v>
      </c>
      <c r="CGK36" s="556">
        <f>SUM($J$22:CGK33)-1</f>
        <v>-1</v>
      </c>
      <c r="CGL36" s="556">
        <f>SUM($J$22:CGL33)-1</f>
        <v>-1</v>
      </c>
      <c r="CGM36" s="556">
        <f>SUM($J$22:CGM33)-1</f>
        <v>-1</v>
      </c>
      <c r="CGN36" s="556">
        <f>SUM($J$22:CGN33)-1</f>
        <v>-1</v>
      </c>
      <c r="CGO36" s="556">
        <f>SUM($J$22:CGO33)-1</f>
        <v>-1</v>
      </c>
      <c r="CGP36" s="556">
        <f>SUM($J$22:CGP33)-1</f>
        <v>-1</v>
      </c>
      <c r="CGQ36" s="556">
        <f>SUM($J$22:CGQ33)-1</f>
        <v>-1</v>
      </c>
      <c r="CGR36" s="556">
        <f>SUM($J$22:CGR33)-1</f>
        <v>-1</v>
      </c>
      <c r="CGS36" s="556">
        <f>SUM($J$22:CGS33)-1</f>
        <v>-1</v>
      </c>
      <c r="CGT36" s="556">
        <f>SUM($J$22:CGT33)-1</f>
        <v>-1</v>
      </c>
      <c r="CGU36" s="556">
        <f>SUM($J$22:CGU33)-1</f>
        <v>-1</v>
      </c>
      <c r="CGV36" s="556">
        <f>SUM($J$22:CGV33)-1</f>
        <v>-1</v>
      </c>
      <c r="CGW36" s="556">
        <f>SUM($J$22:CGW33)-1</f>
        <v>-1</v>
      </c>
      <c r="CGX36" s="556">
        <f>SUM($J$22:CGX33)-1</f>
        <v>-1</v>
      </c>
      <c r="CGY36" s="556">
        <f>SUM($J$22:CGY33)-1</f>
        <v>-1</v>
      </c>
      <c r="CGZ36" s="556">
        <f>SUM($J$22:CGZ33)-1</f>
        <v>-1</v>
      </c>
      <c r="CHA36" s="556">
        <f>SUM($J$22:CHA33)-1</f>
        <v>-1</v>
      </c>
      <c r="CHB36" s="556">
        <f>SUM($J$22:CHB33)-1</f>
        <v>-1</v>
      </c>
      <c r="CHC36" s="556">
        <f>SUM($J$22:CHC33)-1</f>
        <v>-1</v>
      </c>
      <c r="CHD36" s="556">
        <f>SUM($J$22:CHD33)-1</f>
        <v>-1</v>
      </c>
      <c r="CHE36" s="556">
        <f>SUM($J$22:CHE33)-1</f>
        <v>-1</v>
      </c>
      <c r="CHF36" s="556">
        <f>SUM($J$22:CHF33)-1</f>
        <v>-1</v>
      </c>
      <c r="CHG36" s="556">
        <f>SUM($J$22:CHG33)-1</f>
        <v>-1</v>
      </c>
      <c r="CHH36" s="556">
        <f>SUM($J$22:CHH33)-1</f>
        <v>-1</v>
      </c>
      <c r="CHI36" s="556">
        <f>SUM($J$22:CHI33)-1</f>
        <v>-1</v>
      </c>
      <c r="CHJ36" s="556">
        <f>SUM($J$22:CHJ33)-1</f>
        <v>-1</v>
      </c>
      <c r="CHK36" s="556">
        <f>SUM($J$22:CHK33)-1</f>
        <v>-1</v>
      </c>
      <c r="CHL36" s="556">
        <f>SUM($J$22:CHL33)-1</f>
        <v>-1</v>
      </c>
      <c r="CHM36" s="556">
        <f>SUM($J$22:CHM33)-1</f>
        <v>-1</v>
      </c>
      <c r="CHN36" s="556">
        <f>SUM($J$22:CHN33)-1</f>
        <v>-1</v>
      </c>
      <c r="CHO36" s="556">
        <f>SUM($J$22:CHO33)-1</f>
        <v>-1</v>
      </c>
      <c r="CHP36" s="556">
        <f>SUM($J$22:CHP33)-1</f>
        <v>-1</v>
      </c>
      <c r="CHQ36" s="556">
        <f>SUM($J$22:CHQ33)-1</f>
        <v>-1</v>
      </c>
      <c r="CHR36" s="556">
        <f>SUM($J$22:CHR33)-1</f>
        <v>-1</v>
      </c>
      <c r="CHS36" s="556">
        <f>SUM($J$22:CHS33)-1</f>
        <v>-1</v>
      </c>
      <c r="CHT36" s="556">
        <f>SUM($J$22:CHT33)-1</f>
        <v>-1</v>
      </c>
      <c r="CHU36" s="556">
        <f>SUM($J$22:CHU33)-1</f>
        <v>-1</v>
      </c>
      <c r="CHV36" s="556">
        <f>SUM($J$22:CHV33)-1</f>
        <v>-1</v>
      </c>
      <c r="CHW36" s="556">
        <f>SUM($J$22:CHW33)-1</f>
        <v>-1</v>
      </c>
      <c r="CHX36" s="556">
        <f>SUM($J$22:CHX33)-1</f>
        <v>-1</v>
      </c>
      <c r="CHY36" s="556">
        <f>SUM($J$22:CHY33)-1</f>
        <v>-1</v>
      </c>
      <c r="CHZ36" s="556">
        <f>SUM($J$22:CHZ33)-1</f>
        <v>-1</v>
      </c>
      <c r="CIA36" s="556">
        <f>SUM($J$22:CIA33)-1</f>
        <v>-1</v>
      </c>
      <c r="CIB36" s="556">
        <f>SUM($J$22:CIB33)-1</f>
        <v>-1</v>
      </c>
      <c r="CIC36" s="556">
        <f>SUM($J$22:CIC33)-1</f>
        <v>-1</v>
      </c>
      <c r="CID36" s="556">
        <f>SUM($J$22:CID33)-1</f>
        <v>-1</v>
      </c>
      <c r="CIE36" s="556">
        <f>SUM($J$22:CIE33)-1</f>
        <v>-1</v>
      </c>
      <c r="CIF36" s="556">
        <f>SUM($J$22:CIF33)-1</f>
        <v>-1</v>
      </c>
      <c r="CIG36" s="556">
        <f>SUM($J$22:CIG33)-1</f>
        <v>-1</v>
      </c>
      <c r="CIH36" s="556">
        <f>SUM($J$22:CIH33)-1</f>
        <v>-1</v>
      </c>
      <c r="CII36" s="556">
        <f>SUM($J$22:CII33)-1</f>
        <v>-1</v>
      </c>
      <c r="CIJ36" s="556">
        <f>SUM($J$22:CIJ33)-1</f>
        <v>-1</v>
      </c>
      <c r="CIK36" s="556">
        <f>SUM($J$22:CIK33)-1</f>
        <v>-1</v>
      </c>
      <c r="CIL36" s="556">
        <f>SUM($J$22:CIL33)-1</f>
        <v>-1</v>
      </c>
      <c r="CIM36" s="556">
        <f>SUM($J$22:CIM33)-1</f>
        <v>-1</v>
      </c>
      <c r="CIN36" s="556">
        <f>SUM($J$22:CIN33)-1</f>
        <v>-1</v>
      </c>
      <c r="CIO36" s="556">
        <f>SUM($J$22:CIO33)-1</f>
        <v>-1</v>
      </c>
      <c r="CIP36" s="556">
        <f>SUM($J$22:CIP33)-1</f>
        <v>-1</v>
      </c>
      <c r="CIQ36" s="556">
        <f>SUM($J$22:CIQ33)-1</f>
        <v>-1</v>
      </c>
      <c r="CIR36" s="556">
        <f>SUM($J$22:CIR33)-1</f>
        <v>-1</v>
      </c>
      <c r="CIS36" s="556">
        <f>SUM($J$22:CIS33)-1</f>
        <v>-1</v>
      </c>
      <c r="CIT36" s="556">
        <f>SUM($J$22:CIT33)-1</f>
        <v>-1</v>
      </c>
      <c r="CIU36" s="556">
        <f>SUM($J$22:CIU33)-1</f>
        <v>-1</v>
      </c>
      <c r="CIV36" s="556">
        <f>SUM($J$22:CIV33)-1</f>
        <v>-1</v>
      </c>
      <c r="CIW36" s="556">
        <f>SUM($J$22:CIW33)-1</f>
        <v>-1</v>
      </c>
      <c r="CIX36" s="556">
        <f>SUM($J$22:CIX33)-1</f>
        <v>-1</v>
      </c>
      <c r="CIY36" s="556">
        <f>SUM($J$22:CIY33)-1</f>
        <v>-1</v>
      </c>
      <c r="CIZ36" s="556">
        <f>SUM($J$22:CIZ33)-1</f>
        <v>-1</v>
      </c>
      <c r="CJA36" s="556">
        <f>SUM($J$22:CJA33)-1</f>
        <v>-1</v>
      </c>
      <c r="CJB36" s="556">
        <f>SUM($J$22:CJB33)-1</f>
        <v>-1</v>
      </c>
      <c r="CJC36" s="556">
        <f>SUM($J$22:CJC33)-1</f>
        <v>-1</v>
      </c>
      <c r="CJD36" s="556">
        <f>SUM($J$22:CJD33)-1</f>
        <v>-1</v>
      </c>
      <c r="CJE36" s="556">
        <f>SUM($J$22:CJE33)-1</f>
        <v>-1</v>
      </c>
      <c r="CJF36" s="556">
        <f>SUM($J$22:CJF33)-1</f>
        <v>-1</v>
      </c>
      <c r="CJG36" s="556">
        <f>SUM($J$22:CJG33)-1</f>
        <v>-1</v>
      </c>
      <c r="CJH36" s="556">
        <f>SUM($J$22:CJH33)-1</f>
        <v>-1</v>
      </c>
      <c r="CJI36" s="556">
        <f>SUM($J$22:CJI33)-1</f>
        <v>-1</v>
      </c>
      <c r="CJJ36" s="556">
        <f>SUM($J$22:CJJ33)-1</f>
        <v>-1</v>
      </c>
      <c r="CJK36" s="556">
        <f>SUM($J$22:CJK33)-1</f>
        <v>-1</v>
      </c>
      <c r="CJL36" s="556">
        <f>SUM($J$22:CJL33)-1</f>
        <v>-1</v>
      </c>
      <c r="CJM36" s="556">
        <f>SUM($J$22:CJM33)-1</f>
        <v>-1</v>
      </c>
      <c r="CJN36" s="556">
        <f>SUM($J$22:CJN33)-1</f>
        <v>-1</v>
      </c>
      <c r="CJO36" s="556">
        <f>SUM($J$22:CJO33)-1</f>
        <v>-1</v>
      </c>
      <c r="CJP36" s="556">
        <f>SUM($J$22:CJP33)-1</f>
        <v>-1</v>
      </c>
      <c r="CJQ36" s="556">
        <f>SUM($J$22:CJQ33)-1</f>
        <v>-1</v>
      </c>
      <c r="CJR36" s="556">
        <f>SUM($J$22:CJR33)-1</f>
        <v>-1</v>
      </c>
      <c r="CJS36" s="556">
        <f>SUM($J$22:CJS33)-1</f>
        <v>-1</v>
      </c>
      <c r="CJT36" s="556">
        <f>SUM($J$22:CJT33)-1</f>
        <v>-1</v>
      </c>
      <c r="CJU36" s="556">
        <f>SUM($J$22:CJU33)-1</f>
        <v>-1</v>
      </c>
      <c r="CJV36" s="556">
        <f>SUM($J$22:CJV33)-1</f>
        <v>-1</v>
      </c>
      <c r="CJW36" s="556">
        <f>SUM($J$22:CJW33)-1</f>
        <v>-1</v>
      </c>
      <c r="CJX36" s="556">
        <f>SUM($J$22:CJX33)-1</f>
        <v>-1</v>
      </c>
      <c r="CJY36" s="556">
        <f>SUM($J$22:CJY33)-1</f>
        <v>-1</v>
      </c>
      <c r="CJZ36" s="556">
        <f>SUM($J$22:CJZ33)-1</f>
        <v>-1</v>
      </c>
      <c r="CKA36" s="556">
        <f>SUM($J$22:CKA33)-1</f>
        <v>-1</v>
      </c>
      <c r="CKB36" s="556">
        <f>SUM($J$22:CKB33)-1</f>
        <v>-1</v>
      </c>
      <c r="CKC36" s="556">
        <f>SUM($J$22:CKC33)-1</f>
        <v>-1</v>
      </c>
      <c r="CKD36" s="556">
        <f>SUM($J$22:CKD33)-1</f>
        <v>-1</v>
      </c>
      <c r="CKE36" s="556">
        <f>SUM($J$22:CKE33)-1</f>
        <v>-1</v>
      </c>
      <c r="CKF36" s="556">
        <f>SUM($J$22:CKF33)-1</f>
        <v>-1</v>
      </c>
      <c r="CKG36" s="556">
        <f>SUM($J$22:CKG33)-1</f>
        <v>-1</v>
      </c>
      <c r="CKH36" s="556">
        <f>SUM($J$22:CKH33)-1</f>
        <v>-1</v>
      </c>
      <c r="CKI36" s="556">
        <f>SUM($J$22:CKI33)-1</f>
        <v>-1</v>
      </c>
      <c r="CKJ36" s="556">
        <f>SUM($J$22:CKJ33)-1</f>
        <v>-1</v>
      </c>
      <c r="CKK36" s="556">
        <f>SUM($J$22:CKK33)-1</f>
        <v>-1</v>
      </c>
      <c r="CKL36" s="556">
        <f>SUM($J$22:CKL33)-1</f>
        <v>-1</v>
      </c>
      <c r="CKM36" s="556">
        <f>SUM($J$22:CKM33)-1</f>
        <v>-1</v>
      </c>
      <c r="CKN36" s="556">
        <f>SUM($J$22:CKN33)-1</f>
        <v>-1</v>
      </c>
      <c r="CKO36" s="556">
        <f>SUM($J$22:CKO33)-1</f>
        <v>-1</v>
      </c>
      <c r="CKP36" s="556">
        <f>SUM($J$22:CKP33)-1</f>
        <v>-1</v>
      </c>
      <c r="CKQ36" s="556">
        <f>SUM($J$22:CKQ33)-1</f>
        <v>-1</v>
      </c>
      <c r="CKR36" s="556">
        <f>SUM($J$22:CKR33)-1</f>
        <v>-1</v>
      </c>
      <c r="CKS36" s="556">
        <f>SUM($J$22:CKS33)-1</f>
        <v>-1</v>
      </c>
      <c r="CKT36" s="556">
        <f>SUM($J$22:CKT33)-1</f>
        <v>-1</v>
      </c>
      <c r="CKU36" s="556">
        <f>SUM($J$22:CKU33)-1</f>
        <v>-1</v>
      </c>
      <c r="CKV36" s="556">
        <f>SUM($J$22:CKV33)-1</f>
        <v>-1</v>
      </c>
      <c r="CKW36" s="556">
        <f>SUM($J$22:CKW33)-1</f>
        <v>-1</v>
      </c>
      <c r="CKX36" s="556">
        <f>SUM($J$22:CKX33)-1</f>
        <v>-1</v>
      </c>
      <c r="CKY36" s="556">
        <f>SUM($J$22:CKY33)-1</f>
        <v>-1</v>
      </c>
      <c r="CKZ36" s="556">
        <f>SUM($J$22:CKZ33)-1</f>
        <v>-1</v>
      </c>
      <c r="CLA36" s="556">
        <f>SUM($J$22:CLA33)-1</f>
        <v>-1</v>
      </c>
      <c r="CLB36" s="556">
        <f>SUM($J$22:CLB33)-1</f>
        <v>-1</v>
      </c>
      <c r="CLC36" s="556">
        <f>SUM($J$22:CLC33)-1</f>
        <v>-1</v>
      </c>
      <c r="CLD36" s="556">
        <f>SUM($J$22:CLD33)-1</f>
        <v>-1</v>
      </c>
      <c r="CLE36" s="556">
        <f>SUM($J$22:CLE33)-1</f>
        <v>-1</v>
      </c>
      <c r="CLF36" s="556">
        <f>SUM($J$22:CLF33)-1</f>
        <v>-1</v>
      </c>
      <c r="CLG36" s="556">
        <f>SUM($J$22:CLG33)-1</f>
        <v>-1</v>
      </c>
      <c r="CLH36" s="556">
        <f>SUM($J$22:CLH33)-1</f>
        <v>-1</v>
      </c>
      <c r="CLI36" s="556">
        <f>SUM($J$22:CLI33)-1</f>
        <v>-1</v>
      </c>
      <c r="CLJ36" s="556">
        <f>SUM($J$22:CLJ33)-1</f>
        <v>-1</v>
      </c>
      <c r="CLK36" s="556">
        <f>SUM($J$22:CLK33)-1</f>
        <v>-1</v>
      </c>
      <c r="CLL36" s="556">
        <f>SUM($J$22:CLL33)-1</f>
        <v>-1</v>
      </c>
      <c r="CLM36" s="556">
        <f>SUM($J$22:CLM33)-1</f>
        <v>-1</v>
      </c>
      <c r="CLN36" s="556">
        <f>SUM($J$22:CLN33)-1</f>
        <v>-1</v>
      </c>
      <c r="CLO36" s="556">
        <f>SUM($J$22:CLO33)-1</f>
        <v>-1</v>
      </c>
      <c r="CLP36" s="556">
        <f>SUM($J$22:CLP33)-1</f>
        <v>-1</v>
      </c>
      <c r="CLQ36" s="556">
        <f>SUM($J$22:CLQ33)-1</f>
        <v>-1</v>
      </c>
      <c r="CLR36" s="556">
        <f>SUM($J$22:CLR33)-1</f>
        <v>-1</v>
      </c>
      <c r="CLS36" s="556">
        <f>SUM($J$22:CLS33)-1</f>
        <v>-1</v>
      </c>
      <c r="CLT36" s="556">
        <f>SUM($J$22:CLT33)-1</f>
        <v>-1</v>
      </c>
      <c r="CLU36" s="556">
        <f>SUM($J$22:CLU33)-1</f>
        <v>-1</v>
      </c>
      <c r="CLV36" s="556">
        <f>SUM($J$22:CLV33)-1</f>
        <v>-1</v>
      </c>
      <c r="CLW36" s="556">
        <f>SUM($J$22:CLW33)-1</f>
        <v>-1</v>
      </c>
      <c r="CLX36" s="556">
        <f>SUM($J$22:CLX33)-1</f>
        <v>-1</v>
      </c>
      <c r="CLY36" s="556">
        <f>SUM($J$22:CLY33)-1</f>
        <v>-1</v>
      </c>
      <c r="CLZ36" s="556">
        <f>SUM($J$22:CLZ33)-1</f>
        <v>-1</v>
      </c>
      <c r="CMA36" s="556">
        <f>SUM($J$22:CMA33)-1</f>
        <v>-1</v>
      </c>
      <c r="CMB36" s="556">
        <f>SUM($J$22:CMB33)-1</f>
        <v>-1</v>
      </c>
      <c r="CMC36" s="556">
        <f>SUM($J$22:CMC33)-1</f>
        <v>-1</v>
      </c>
      <c r="CMD36" s="556">
        <f>SUM($J$22:CMD33)-1</f>
        <v>-1</v>
      </c>
      <c r="CME36" s="556">
        <f>SUM($J$22:CME33)-1</f>
        <v>-1</v>
      </c>
      <c r="CMF36" s="556">
        <f>SUM($J$22:CMF33)-1</f>
        <v>-1</v>
      </c>
      <c r="CMG36" s="556">
        <f>SUM($J$22:CMG33)-1</f>
        <v>-1</v>
      </c>
      <c r="CMH36" s="556">
        <f>SUM($J$22:CMH33)-1</f>
        <v>-1</v>
      </c>
      <c r="CMI36" s="556">
        <f>SUM($J$22:CMI33)-1</f>
        <v>-1</v>
      </c>
      <c r="CMJ36" s="556">
        <f>SUM($J$22:CMJ33)-1</f>
        <v>-1</v>
      </c>
      <c r="CMK36" s="556">
        <f>SUM($J$22:CMK33)-1</f>
        <v>-1</v>
      </c>
      <c r="CML36" s="556">
        <f>SUM($J$22:CML33)-1</f>
        <v>-1</v>
      </c>
      <c r="CMM36" s="556">
        <f>SUM($J$22:CMM33)-1</f>
        <v>-1</v>
      </c>
      <c r="CMN36" s="556">
        <f>SUM($J$22:CMN33)-1</f>
        <v>-1</v>
      </c>
      <c r="CMO36" s="556">
        <f>SUM($J$22:CMO33)-1</f>
        <v>-1</v>
      </c>
      <c r="CMP36" s="556">
        <f>SUM($J$22:CMP33)-1</f>
        <v>-1</v>
      </c>
      <c r="CMQ36" s="556">
        <f>SUM($J$22:CMQ33)-1</f>
        <v>-1</v>
      </c>
      <c r="CMR36" s="556">
        <f>SUM($J$22:CMR33)-1</f>
        <v>-1</v>
      </c>
      <c r="CMS36" s="556">
        <f>SUM($J$22:CMS33)-1</f>
        <v>-1</v>
      </c>
      <c r="CMT36" s="556">
        <f>SUM($J$22:CMT33)-1</f>
        <v>-1</v>
      </c>
      <c r="CMU36" s="556">
        <f>SUM($J$22:CMU33)-1</f>
        <v>-1</v>
      </c>
      <c r="CMV36" s="556">
        <f>SUM($J$22:CMV33)-1</f>
        <v>-1</v>
      </c>
      <c r="CMW36" s="556">
        <f>SUM($J$22:CMW33)-1</f>
        <v>-1</v>
      </c>
      <c r="CMX36" s="556">
        <f>SUM($J$22:CMX33)-1</f>
        <v>-1</v>
      </c>
      <c r="CMY36" s="556">
        <f>SUM($J$22:CMY33)-1</f>
        <v>-1</v>
      </c>
      <c r="CMZ36" s="556">
        <f>SUM($J$22:CMZ33)-1</f>
        <v>-1</v>
      </c>
      <c r="CNA36" s="556">
        <f>SUM($J$22:CNA33)-1</f>
        <v>-1</v>
      </c>
      <c r="CNB36" s="556">
        <f>SUM($J$22:CNB33)-1</f>
        <v>-1</v>
      </c>
      <c r="CNC36" s="556">
        <f>SUM($J$22:CNC33)-1</f>
        <v>-1</v>
      </c>
      <c r="CND36" s="556">
        <f>SUM($J$22:CND33)-1</f>
        <v>-1</v>
      </c>
      <c r="CNE36" s="556">
        <f>SUM($J$22:CNE33)-1</f>
        <v>-1</v>
      </c>
      <c r="CNF36" s="556">
        <f>SUM($J$22:CNF33)-1</f>
        <v>-1</v>
      </c>
      <c r="CNG36" s="556">
        <f>SUM($J$22:CNG33)-1</f>
        <v>-1</v>
      </c>
      <c r="CNH36" s="556">
        <f>SUM($J$22:CNH33)-1</f>
        <v>-1</v>
      </c>
      <c r="CNI36" s="556">
        <f>SUM($J$22:CNI33)-1</f>
        <v>-1</v>
      </c>
      <c r="CNJ36" s="556">
        <f>SUM($J$22:CNJ33)-1</f>
        <v>-1</v>
      </c>
      <c r="CNK36" s="556">
        <f>SUM($J$22:CNK33)-1</f>
        <v>-1</v>
      </c>
      <c r="CNL36" s="556">
        <f>SUM($J$22:CNL33)-1</f>
        <v>-1</v>
      </c>
      <c r="CNM36" s="556">
        <f>SUM($J$22:CNM33)-1</f>
        <v>-1</v>
      </c>
      <c r="CNN36" s="556">
        <f>SUM($J$22:CNN33)-1</f>
        <v>-1</v>
      </c>
      <c r="CNO36" s="556">
        <f>SUM($J$22:CNO33)-1</f>
        <v>-1</v>
      </c>
      <c r="CNP36" s="556">
        <f>SUM($J$22:CNP33)-1</f>
        <v>-1</v>
      </c>
      <c r="CNQ36" s="556">
        <f>SUM($J$22:CNQ33)-1</f>
        <v>-1</v>
      </c>
      <c r="CNR36" s="556">
        <f>SUM($J$22:CNR33)-1</f>
        <v>-1</v>
      </c>
      <c r="CNS36" s="556">
        <f>SUM($J$22:CNS33)-1</f>
        <v>-1</v>
      </c>
      <c r="CNT36" s="556">
        <f>SUM($J$22:CNT33)-1</f>
        <v>-1</v>
      </c>
      <c r="CNU36" s="556">
        <f>SUM($J$22:CNU33)-1</f>
        <v>-1</v>
      </c>
      <c r="CNV36" s="556">
        <f>SUM($J$22:CNV33)-1</f>
        <v>-1</v>
      </c>
      <c r="CNW36" s="556">
        <f>SUM($J$22:CNW33)-1</f>
        <v>-1</v>
      </c>
      <c r="CNX36" s="556">
        <f>SUM($J$22:CNX33)-1</f>
        <v>-1</v>
      </c>
      <c r="CNY36" s="556">
        <f>SUM($J$22:CNY33)-1</f>
        <v>-1</v>
      </c>
      <c r="CNZ36" s="556">
        <f>SUM($J$22:CNZ33)-1</f>
        <v>-1</v>
      </c>
      <c r="COA36" s="556">
        <f>SUM($J$22:COA33)-1</f>
        <v>-1</v>
      </c>
      <c r="COB36" s="556">
        <f>SUM($J$22:COB33)-1</f>
        <v>-1</v>
      </c>
      <c r="COC36" s="556">
        <f>SUM($J$22:COC33)-1</f>
        <v>-1</v>
      </c>
      <c r="COD36" s="556">
        <f>SUM($J$22:COD33)-1</f>
        <v>-1</v>
      </c>
      <c r="COE36" s="556">
        <f>SUM($J$22:COE33)-1</f>
        <v>-1</v>
      </c>
      <c r="COF36" s="556">
        <f>SUM($J$22:COF33)-1</f>
        <v>-1</v>
      </c>
      <c r="COG36" s="556">
        <f>SUM($J$22:COG33)-1</f>
        <v>-1</v>
      </c>
      <c r="COH36" s="556">
        <f>SUM($J$22:COH33)-1</f>
        <v>-1</v>
      </c>
      <c r="COI36" s="556">
        <f>SUM($J$22:COI33)-1</f>
        <v>-1</v>
      </c>
      <c r="COJ36" s="556">
        <f>SUM($J$22:COJ33)-1</f>
        <v>-1</v>
      </c>
      <c r="COK36" s="556">
        <f>SUM($J$22:COK33)-1</f>
        <v>-1</v>
      </c>
      <c r="COL36" s="556">
        <f>SUM($J$22:COL33)-1</f>
        <v>-1</v>
      </c>
      <c r="COM36" s="556">
        <f>SUM($J$22:COM33)-1</f>
        <v>-1</v>
      </c>
      <c r="CON36" s="556">
        <f>SUM($J$22:CON33)-1</f>
        <v>-1</v>
      </c>
      <c r="COO36" s="556">
        <f>SUM($J$22:COO33)-1</f>
        <v>-1</v>
      </c>
      <c r="COP36" s="556">
        <f>SUM($J$22:COP33)-1</f>
        <v>-1</v>
      </c>
      <c r="COQ36" s="556">
        <f>SUM($J$22:COQ33)-1</f>
        <v>-1</v>
      </c>
      <c r="COR36" s="556">
        <f>SUM($J$22:COR33)-1</f>
        <v>-1</v>
      </c>
      <c r="COS36" s="556">
        <f>SUM($J$22:COS33)-1</f>
        <v>-1</v>
      </c>
      <c r="COT36" s="556">
        <f>SUM($J$22:COT33)-1</f>
        <v>-1</v>
      </c>
      <c r="COU36" s="556">
        <f>SUM($J$22:COU33)-1</f>
        <v>-1</v>
      </c>
      <c r="COV36" s="556">
        <f>SUM($J$22:COV33)-1</f>
        <v>-1</v>
      </c>
      <c r="COW36" s="556">
        <f>SUM($J$22:COW33)-1</f>
        <v>-1</v>
      </c>
      <c r="COX36" s="556">
        <f>SUM($J$22:COX33)-1</f>
        <v>-1</v>
      </c>
      <c r="COY36" s="556">
        <f>SUM($J$22:COY33)-1</f>
        <v>-1</v>
      </c>
      <c r="COZ36" s="556">
        <f>SUM($J$22:COZ33)-1</f>
        <v>-1</v>
      </c>
      <c r="CPA36" s="556">
        <f>SUM($J$22:CPA33)-1</f>
        <v>-1</v>
      </c>
      <c r="CPB36" s="556">
        <f>SUM($J$22:CPB33)-1</f>
        <v>-1</v>
      </c>
      <c r="CPC36" s="556">
        <f>SUM($J$22:CPC33)-1</f>
        <v>-1</v>
      </c>
      <c r="CPD36" s="556">
        <f>SUM($J$22:CPD33)-1</f>
        <v>-1</v>
      </c>
      <c r="CPE36" s="556">
        <f>SUM($J$22:CPE33)-1</f>
        <v>-1</v>
      </c>
      <c r="CPF36" s="556">
        <f>SUM($J$22:CPF33)-1</f>
        <v>-1</v>
      </c>
      <c r="CPG36" s="556">
        <f>SUM($J$22:CPG33)-1</f>
        <v>-1</v>
      </c>
      <c r="CPH36" s="556">
        <f>SUM($J$22:CPH33)-1</f>
        <v>-1</v>
      </c>
      <c r="CPI36" s="556">
        <f>SUM($J$22:CPI33)-1</f>
        <v>-1</v>
      </c>
      <c r="CPJ36" s="556">
        <f>SUM($J$22:CPJ33)-1</f>
        <v>-1</v>
      </c>
      <c r="CPK36" s="556">
        <f>SUM($J$22:CPK33)-1</f>
        <v>-1</v>
      </c>
      <c r="CPL36" s="556">
        <f>SUM($J$22:CPL33)-1</f>
        <v>-1</v>
      </c>
      <c r="CPM36" s="556">
        <f>SUM($J$22:CPM33)-1</f>
        <v>-1</v>
      </c>
      <c r="CPN36" s="556">
        <f>SUM($J$22:CPN33)-1</f>
        <v>-1</v>
      </c>
      <c r="CPO36" s="556">
        <f>SUM($J$22:CPO33)-1</f>
        <v>-1</v>
      </c>
      <c r="CPP36" s="556">
        <f>SUM($J$22:CPP33)-1</f>
        <v>-1</v>
      </c>
      <c r="CPQ36" s="556">
        <f>SUM($J$22:CPQ33)-1</f>
        <v>-1</v>
      </c>
      <c r="CPR36" s="556">
        <f>SUM($J$22:CPR33)-1</f>
        <v>-1</v>
      </c>
      <c r="CPS36" s="556">
        <f>SUM($J$22:CPS33)-1</f>
        <v>-1</v>
      </c>
      <c r="CPT36" s="556">
        <f>SUM($J$22:CPT33)-1</f>
        <v>-1</v>
      </c>
      <c r="CPU36" s="556">
        <f>SUM($J$22:CPU33)-1</f>
        <v>-1</v>
      </c>
      <c r="CPV36" s="556">
        <f>SUM($J$22:CPV33)-1</f>
        <v>-1</v>
      </c>
      <c r="CPW36" s="556">
        <f>SUM($J$22:CPW33)-1</f>
        <v>-1</v>
      </c>
      <c r="CPX36" s="556">
        <f>SUM($J$22:CPX33)-1</f>
        <v>-1</v>
      </c>
      <c r="CPY36" s="556">
        <f>SUM($J$22:CPY33)-1</f>
        <v>-1</v>
      </c>
      <c r="CPZ36" s="556">
        <f>SUM($J$22:CPZ33)-1</f>
        <v>-1</v>
      </c>
      <c r="CQA36" s="556">
        <f>SUM($J$22:CQA33)-1</f>
        <v>-1</v>
      </c>
      <c r="CQB36" s="556">
        <f>SUM($J$22:CQB33)-1</f>
        <v>-1</v>
      </c>
      <c r="CQC36" s="556">
        <f>SUM($J$22:CQC33)-1</f>
        <v>-1</v>
      </c>
      <c r="CQD36" s="556">
        <f>SUM($J$22:CQD33)-1</f>
        <v>-1</v>
      </c>
      <c r="CQE36" s="556">
        <f>SUM($J$22:CQE33)-1</f>
        <v>-1</v>
      </c>
      <c r="CQF36" s="556">
        <f>SUM($J$22:CQF33)-1</f>
        <v>-1</v>
      </c>
      <c r="CQG36" s="556">
        <f>SUM($J$22:CQG33)-1</f>
        <v>-1</v>
      </c>
      <c r="CQH36" s="556">
        <f>SUM($J$22:CQH33)-1</f>
        <v>-1</v>
      </c>
      <c r="CQI36" s="556">
        <f>SUM($J$22:CQI33)-1</f>
        <v>-1</v>
      </c>
      <c r="CQJ36" s="556">
        <f>SUM($J$22:CQJ33)-1</f>
        <v>-1</v>
      </c>
      <c r="CQK36" s="556">
        <f>SUM($J$22:CQK33)-1</f>
        <v>-1</v>
      </c>
      <c r="CQL36" s="556">
        <f>SUM($J$22:CQL33)-1</f>
        <v>-1</v>
      </c>
      <c r="CQM36" s="556">
        <f>SUM($J$22:CQM33)-1</f>
        <v>-1</v>
      </c>
      <c r="CQN36" s="556">
        <f>SUM($J$22:CQN33)-1</f>
        <v>-1</v>
      </c>
      <c r="CQO36" s="556">
        <f>SUM($J$22:CQO33)-1</f>
        <v>-1</v>
      </c>
      <c r="CQP36" s="556">
        <f>SUM($J$22:CQP33)-1</f>
        <v>-1</v>
      </c>
      <c r="CQQ36" s="556">
        <f>SUM($J$22:CQQ33)-1</f>
        <v>-1</v>
      </c>
      <c r="CQR36" s="556">
        <f>SUM($J$22:CQR33)-1</f>
        <v>-1</v>
      </c>
      <c r="CQS36" s="556">
        <f>SUM($J$22:CQS33)-1</f>
        <v>-1</v>
      </c>
      <c r="CQT36" s="556">
        <f>SUM($J$22:CQT33)-1</f>
        <v>-1</v>
      </c>
      <c r="CQU36" s="556">
        <f>SUM($J$22:CQU33)-1</f>
        <v>-1</v>
      </c>
      <c r="CQV36" s="556">
        <f>SUM($J$22:CQV33)-1</f>
        <v>-1</v>
      </c>
      <c r="CQW36" s="556">
        <f>SUM($J$22:CQW33)-1</f>
        <v>-1</v>
      </c>
      <c r="CQX36" s="556">
        <f>SUM($J$22:CQX33)-1</f>
        <v>-1</v>
      </c>
      <c r="CQY36" s="556">
        <f>SUM($J$22:CQY33)-1</f>
        <v>-1</v>
      </c>
      <c r="CQZ36" s="556">
        <f>SUM($J$22:CQZ33)-1</f>
        <v>-1</v>
      </c>
      <c r="CRA36" s="556">
        <f>SUM($J$22:CRA33)-1</f>
        <v>-1</v>
      </c>
      <c r="CRB36" s="556">
        <f>SUM($J$22:CRB33)-1</f>
        <v>-1</v>
      </c>
      <c r="CRC36" s="556">
        <f>SUM($J$22:CRC33)-1</f>
        <v>-1</v>
      </c>
      <c r="CRD36" s="556">
        <f>SUM($J$22:CRD33)-1</f>
        <v>-1</v>
      </c>
      <c r="CRE36" s="556">
        <f>SUM($J$22:CRE33)-1</f>
        <v>-1</v>
      </c>
      <c r="CRF36" s="556">
        <f>SUM($J$22:CRF33)-1</f>
        <v>-1</v>
      </c>
      <c r="CRG36" s="556">
        <f>SUM($J$22:CRG33)-1</f>
        <v>-1</v>
      </c>
      <c r="CRH36" s="556">
        <f>SUM($J$22:CRH33)-1</f>
        <v>-1</v>
      </c>
      <c r="CRI36" s="556">
        <f>SUM($J$22:CRI33)-1</f>
        <v>-1</v>
      </c>
      <c r="CRJ36" s="556">
        <f>SUM($J$22:CRJ33)-1</f>
        <v>-1</v>
      </c>
      <c r="CRK36" s="556">
        <f>SUM($J$22:CRK33)-1</f>
        <v>-1</v>
      </c>
      <c r="CRL36" s="556">
        <f>SUM($J$22:CRL33)-1</f>
        <v>-1</v>
      </c>
      <c r="CRM36" s="556">
        <f>SUM($J$22:CRM33)-1</f>
        <v>-1</v>
      </c>
      <c r="CRN36" s="556">
        <f>SUM($J$22:CRN33)-1</f>
        <v>-1</v>
      </c>
      <c r="CRO36" s="556">
        <f>SUM($J$22:CRO33)-1</f>
        <v>-1</v>
      </c>
      <c r="CRP36" s="556">
        <f>SUM($J$22:CRP33)-1</f>
        <v>-1</v>
      </c>
      <c r="CRQ36" s="556">
        <f>SUM($J$22:CRQ33)-1</f>
        <v>-1</v>
      </c>
      <c r="CRR36" s="556">
        <f>SUM($J$22:CRR33)-1</f>
        <v>-1</v>
      </c>
      <c r="CRS36" s="556">
        <f>SUM($J$22:CRS33)-1</f>
        <v>-1</v>
      </c>
      <c r="CRT36" s="556">
        <f>SUM($J$22:CRT33)-1</f>
        <v>-1</v>
      </c>
      <c r="CRU36" s="556">
        <f>SUM($J$22:CRU33)-1</f>
        <v>-1</v>
      </c>
      <c r="CRV36" s="556">
        <f>SUM($J$22:CRV33)-1</f>
        <v>-1</v>
      </c>
      <c r="CRW36" s="556">
        <f>SUM($J$22:CRW33)-1</f>
        <v>-1</v>
      </c>
      <c r="CRX36" s="556">
        <f>SUM($J$22:CRX33)-1</f>
        <v>-1</v>
      </c>
      <c r="CRY36" s="556">
        <f>SUM($J$22:CRY33)-1</f>
        <v>-1</v>
      </c>
      <c r="CRZ36" s="556">
        <f>SUM($J$22:CRZ33)-1</f>
        <v>-1</v>
      </c>
      <c r="CSA36" s="556">
        <f>SUM($J$22:CSA33)-1</f>
        <v>-1</v>
      </c>
      <c r="CSB36" s="556">
        <f>SUM($J$22:CSB33)-1</f>
        <v>-1</v>
      </c>
      <c r="CSC36" s="556">
        <f>SUM($J$22:CSC33)-1</f>
        <v>-1</v>
      </c>
      <c r="CSD36" s="556">
        <f>SUM($J$22:CSD33)-1</f>
        <v>-1</v>
      </c>
      <c r="CSE36" s="556">
        <f>SUM($J$22:CSE33)-1</f>
        <v>-1</v>
      </c>
      <c r="CSF36" s="556">
        <f>SUM($J$22:CSF33)-1</f>
        <v>-1</v>
      </c>
      <c r="CSG36" s="556">
        <f>SUM($J$22:CSG33)-1</f>
        <v>-1</v>
      </c>
      <c r="CSH36" s="556">
        <f>SUM($J$22:CSH33)-1</f>
        <v>-1</v>
      </c>
      <c r="CSI36" s="556">
        <f>SUM($J$22:CSI33)-1</f>
        <v>-1</v>
      </c>
      <c r="CSJ36" s="556">
        <f>SUM($J$22:CSJ33)-1</f>
        <v>-1</v>
      </c>
      <c r="CSK36" s="556">
        <f>SUM($J$22:CSK33)-1</f>
        <v>-1</v>
      </c>
      <c r="CSL36" s="556">
        <f>SUM($J$22:CSL33)-1</f>
        <v>-1</v>
      </c>
      <c r="CSM36" s="556">
        <f>SUM($J$22:CSM33)-1</f>
        <v>-1</v>
      </c>
      <c r="CSN36" s="556">
        <f>SUM($J$22:CSN33)-1</f>
        <v>-1</v>
      </c>
      <c r="CSO36" s="556">
        <f>SUM($J$22:CSO33)-1</f>
        <v>-1</v>
      </c>
      <c r="CSP36" s="556">
        <f>SUM($J$22:CSP33)-1</f>
        <v>-1</v>
      </c>
      <c r="CSQ36" s="556">
        <f>SUM($J$22:CSQ33)-1</f>
        <v>-1</v>
      </c>
      <c r="CSR36" s="556">
        <f>SUM($J$22:CSR33)-1</f>
        <v>-1</v>
      </c>
      <c r="CSS36" s="556">
        <f>SUM($J$22:CSS33)-1</f>
        <v>-1</v>
      </c>
      <c r="CST36" s="556">
        <f>SUM($J$22:CST33)-1</f>
        <v>-1</v>
      </c>
      <c r="CSU36" s="556">
        <f>SUM($J$22:CSU33)-1</f>
        <v>-1</v>
      </c>
      <c r="CSV36" s="556">
        <f>SUM($J$22:CSV33)-1</f>
        <v>-1</v>
      </c>
      <c r="CSW36" s="556">
        <f>SUM($J$22:CSW33)-1</f>
        <v>-1</v>
      </c>
      <c r="CSX36" s="556">
        <f>SUM($J$22:CSX33)-1</f>
        <v>-1</v>
      </c>
      <c r="CSY36" s="556">
        <f>SUM($J$22:CSY33)-1</f>
        <v>-1</v>
      </c>
      <c r="CSZ36" s="556">
        <f>SUM($J$22:CSZ33)-1</f>
        <v>-1</v>
      </c>
      <c r="CTA36" s="556">
        <f>SUM($J$22:CTA33)-1</f>
        <v>-1</v>
      </c>
      <c r="CTB36" s="556">
        <f>SUM($J$22:CTB33)-1</f>
        <v>-1</v>
      </c>
      <c r="CTC36" s="556">
        <f>SUM($J$22:CTC33)-1</f>
        <v>-1</v>
      </c>
      <c r="CTD36" s="556">
        <f>SUM($J$22:CTD33)-1</f>
        <v>-1</v>
      </c>
      <c r="CTE36" s="556">
        <f>SUM($J$22:CTE33)-1</f>
        <v>-1</v>
      </c>
      <c r="CTF36" s="556">
        <f>SUM($J$22:CTF33)-1</f>
        <v>-1</v>
      </c>
      <c r="CTG36" s="556">
        <f>SUM($J$22:CTG33)-1</f>
        <v>-1</v>
      </c>
      <c r="CTH36" s="556">
        <f>SUM($J$22:CTH33)-1</f>
        <v>-1</v>
      </c>
      <c r="CTI36" s="556">
        <f>SUM($J$22:CTI33)-1</f>
        <v>-1</v>
      </c>
      <c r="CTJ36" s="556">
        <f>SUM($J$22:CTJ33)-1</f>
        <v>-1</v>
      </c>
      <c r="CTK36" s="556">
        <f>SUM($J$22:CTK33)-1</f>
        <v>-1</v>
      </c>
      <c r="CTL36" s="556">
        <f>SUM($J$22:CTL33)-1</f>
        <v>-1</v>
      </c>
      <c r="CTM36" s="556">
        <f>SUM($J$22:CTM33)-1</f>
        <v>-1</v>
      </c>
      <c r="CTN36" s="556">
        <f>SUM($J$22:CTN33)-1</f>
        <v>-1</v>
      </c>
      <c r="CTO36" s="556">
        <f>SUM($J$22:CTO33)-1</f>
        <v>-1</v>
      </c>
      <c r="CTP36" s="556">
        <f>SUM($J$22:CTP33)-1</f>
        <v>-1</v>
      </c>
      <c r="CTQ36" s="556">
        <f>SUM($J$22:CTQ33)-1</f>
        <v>-1</v>
      </c>
      <c r="CTR36" s="556">
        <f>SUM($J$22:CTR33)-1</f>
        <v>-1</v>
      </c>
      <c r="CTS36" s="556">
        <f>SUM($J$22:CTS33)-1</f>
        <v>-1</v>
      </c>
      <c r="CTT36" s="556">
        <f>SUM($J$22:CTT33)-1</f>
        <v>-1</v>
      </c>
      <c r="CTU36" s="556">
        <f>SUM($J$22:CTU33)-1</f>
        <v>-1</v>
      </c>
      <c r="CTV36" s="556">
        <f>SUM($J$22:CTV33)-1</f>
        <v>-1</v>
      </c>
      <c r="CTW36" s="556">
        <f>SUM($J$22:CTW33)-1</f>
        <v>-1</v>
      </c>
      <c r="CTX36" s="556">
        <f>SUM($J$22:CTX33)-1</f>
        <v>-1</v>
      </c>
      <c r="CTY36" s="556">
        <f>SUM($J$22:CTY33)-1</f>
        <v>-1</v>
      </c>
      <c r="CTZ36" s="556">
        <f>SUM($J$22:CTZ33)-1</f>
        <v>-1</v>
      </c>
      <c r="CUA36" s="556">
        <f>SUM($J$22:CUA33)-1</f>
        <v>-1</v>
      </c>
      <c r="CUB36" s="556">
        <f>SUM($J$22:CUB33)-1</f>
        <v>-1</v>
      </c>
      <c r="CUC36" s="556">
        <f>SUM($J$22:CUC33)-1</f>
        <v>-1</v>
      </c>
      <c r="CUD36" s="556">
        <f>SUM($J$22:CUD33)-1</f>
        <v>-1</v>
      </c>
      <c r="CUE36" s="556">
        <f>SUM($J$22:CUE33)-1</f>
        <v>-1</v>
      </c>
      <c r="CUF36" s="556">
        <f>SUM($J$22:CUF33)-1</f>
        <v>-1</v>
      </c>
      <c r="CUG36" s="556">
        <f>SUM($J$22:CUG33)-1</f>
        <v>-1</v>
      </c>
      <c r="CUH36" s="556">
        <f>SUM($J$22:CUH33)-1</f>
        <v>-1</v>
      </c>
      <c r="CUI36" s="556">
        <f>SUM($J$22:CUI33)-1</f>
        <v>-1</v>
      </c>
      <c r="CUJ36" s="556">
        <f>SUM($J$22:CUJ33)-1</f>
        <v>-1</v>
      </c>
      <c r="CUK36" s="556">
        <f>SUM($J$22:CUK33)-1</f>
        <v>-1</v>
      </c>
      <c r="CUL36" s="556">
        <f>SUM($J$22:CUL33)-1</f>
        <v>-1</v>
      </c>
      <c r="CUM36" s="556">
        <f>SUM($J$22:CUM33)-1</f>
        <v>-1</v>
      </c>
      <c r="CUN36" s="556">
        <f>SUM($J$22:CUN33)-1</f>
        <v>-1</v>
      </c>
      <c r="CUO36" s="556">
        <f>SUM($J$22:CUO33)-1</f>
        <v>-1</v>
      </c>
      <c r="CUP36" s="556">
        <f>SUM($J$22:CUP33)-1</f>
        <v>-1</v>
      </c>
      <c r="CUQ36" s="556">
        <f>SUM($J$22:CUQ33)-1</f>
        <v>-1</v>
      </c>
      <c r="CUR36" s="556">
        <f>SUM($J$22:CUR33)-1</f>
        <v>-1</v>
      </c>
      <c r="CUS36" s="556">
        <f>SUM($J$22:CUS33)-1</f>
        <v>-1</v>
      </c>
      <c r="CUT36" s="556">
        <f>SUM($J$22:CUT33)-1</f>
        <v>-1</v>
      </c>
      <c r="CUU36" s="556">
        <f>SUM($J$22:CUU33)-1</f>
        <v>-1</v>
      </c>
      <c r="CUV36" s="556">
        <f>SUM($J$22:CUV33)-1</f>
        <v>-1</v>
      </c>
      <c r="CUW36" s="556">
        <f>SUM($J$22:CUW33)-1</f>
        <v>-1</v>
      </c>
      <c r="CUX36" s="556">
        <f>SUM($J$22:CUX33)-1</f>
        <v>-1</v>
      </c>
      <c r="CUY36" s="556">
        <f>SUM($J$22:CUY33)-1</f>
        <v>-1</v>
      </c>
      <c r="CUZ36" s="556">
        <f>SUM($J$22:CUZ33)-1</f>
        <v>-1</v>
      </c>
      <c r="CVA36" s="556">
        <f>SUM($J$22:CVA33)-1</f>
        <v>-1</v>
      </c>
      <c r="CVB36" s="556">
        <f>SUM($J$22:CVB33)-1</f>
        <v>-1</v>
      </c>
      <c r="CVC36" s="556">
        <f>SUM($J$22:CVC33)-1</f>
        <v>-1</v>
      </c>
      <c r="CVD36" s="556">
        <f>SUM($J$22:CVD33)-1</f>
        <v>-1</v>
      </c>
      <c r="CVE36" s="556">
        <f>SUM($J$22:CVE33)-1</f>
        <v>-1</v>
      </c>
      <c r="CVF36" s="556">
        <f>SUM($J$22:CVF33)-1</f>
        <v>-1</v>
      </c>
      <c r="CVG36" s="556">
        <f>SUM($J$22:CVG33)-1</f>
        <v>-1</v>
      </c>
      <c r="CVH36" s="556">
        <f>SUM($J$22:CVH33)-1</f>
        <v>-1</v>
      </c>
      <c r="CVI36" s="556">
        <f>SUM($J$22:CVI33)-1</f>
        <v>-1</v>
      </c>
      <c r="CVJ36" s="556">
        <f>SUM($J$22:CVJ33)-1</f>
        <v>-1</v>
      </c>
      <c r="CVK36" s="556">
        <f>SUM($J$22:CVK33)-1</f>
        <v>-1</v>
      </c>
      <c r="CVL36" s="556">
        <f>SUM($J$22:CVL33)-1</f>
        <v>-1</v>
      </c>
      <c r="CVM36" s="556">
        <f>SUM($J$22:CVM33)-1</f>
        <v>-1</v>
      </c>
      <c r="CVN36" s="556">
        <f>SUM($J$22:CVN33)-1</f>
        <v>-1</v>
      </c>
      <c r="CVO36" s="556">
        <f>SUM($J$22:CVO33)-1</f>
        <v>-1</v>
      </c>
      <c r="CVP36" s="556">
        <f>SUM($J$22:CVP33)-1</f>
        <v>-1</v>
      </c>
      <c r="CVQ36" s="556">
        <f>SUM($J$22:CVQ33)-1</f>
        <v>-1</v>
      </c>
      <c r="CVR36" s="556">
        <f>SUM($J$22:CVR33)-1</f>
        <v>-1</v>
      </c>
      <c r="CVS36" s="556">
        <f>SUM($J$22:CVS33)-1</f>
        <v>-1</v>
      </c>
      <c r="CVT36" s="556">
        <f>SUM($J$22:CVT33)-1</f>
        <v>-1</v>
      </c>
      <c r="CVU36" s="556">
        <f>SUM($J$22:CVU33)-1</f>
        <v>-1</v>
      </c>
      <c r="CVV36" s="556">
        <f>SUM($J$22:CVV33)-1</f>
        <v>-1</v>
      </c>
      <c r="CVW36" s="556">
        <f>SUM($J$22:CVW33)-1</f>
        <v>-1</v>
      </c>
      <c r="CVX36" s="556">
        <f>SUM($J$22:CVX33)-1</f>
        <v>-1</v>
      </c>
      <c r="CVY36" s="556">
        <f>SUM($J$22:CVY33)-1</f>
        <v>-1</v>
      </c>
      <c r="CVZ36" s="556">
        <f>SUM($J$22:CVZ33)-1</f>
        <v>-1</v>
      </c>
      <c r="CWA36" s="556">
        <f>SUM($J$22:CWA33)-1</f>
        <v>-1</v>
      </c>
      <c r="CWB36" s="556">
        <f>SUM($J$22:CWB33)-1</f>
        <v>-1</v>
      </c>
      <c r="CWC36" s="556">
        <f>SUM($J$22:CWC33)-1</f>
        <v>-1</v>
      </c>
      <c r="CWD36" s="556">
        <f>SUM($J$22:CWD33)-1</f>
        <v>-1</v>
      </c>
      <c r="CWE36" s="556">
        <f>SUM($J$22:CWE33)-1</f>
        <v>-1</v>
      </c>
      <c r="CWF36" s="556">
        <f>SUM($J$22:CWF33)-1</f>
        <v>-1</v>
      </c>
      <c r="CWG36" s="556">
        <f>SUM($J$22:CWG33)-1</f>
        <v>-1</v>
      </c>
      <c r="CWH36" s="556">
        <f>SUM($J$22:CWH33)-1</f>
        <v>-1</v>
      </c>
      <c r="CWI36" s="556">
        <f>SUM($J$22:CWI33)-1</f>
        <v>-1</v>
      </c>
      <c r="CWJ36" s="556">
        <f>SUM($J$22:CWJ33)-1</f>
        <v>-1</v>
      </c>
      <c r="CWK36" s="556">
        <f>SUM($J$22:CWK33)-1</f>
        <v>-1</v>
      </c>
      <c r="CWL36" s="556">
        <f>SUM($J$22:CWL33)-1</f>
        <v>-1</v>
      </c>
      <c r="CWM36" s="556">
        <f>SUM($J$22:CWM33)-1</f>
        <v>-1</v>
      </c>
      <c r="CWN36" s="556">
        <f>SUM($J$22:CWN33)-1</f>
        <v>-1</v>
      </c>
      <c r="CWO36" s="556">
        <f>SUM($J$22:CWO33)-1</f>
        <v>-1</v>
      </c>
      <c r="CWP36" s="556">
        <f>SUM($J$22:CWP33)-1</f>
        <v>-1</v>
      </c>
      <c r="CWQ36" s="556">
        <f>SUM($J$22:CWQ33)-1</f>
        <v>-1</v>
      </c>
      <c r="CWR36" s="556">
        <f>SUM($J$22:CWR33)-1</f>
        <v>-1</v>
      </c>
      <c r="CWS36" s="556">
        <f>SUM($J$22:CWS33)-1</f>
        <v>-1</v>
      </c>
      <c r="CWT36" s="556">
        <f>SUM($J$22:CWT33)-1</f>
        <v>-1</v>
      </c>
      <c r="CWU36" s="556">
        <f>SUM($J$22:CWU33)-1</f>
        <v>-1</v>
      </c>
      <c r="CWV36" s="556">
        <f>SUM($J$22:CWV33)-1</f>
        <v>-1</v>
      </c>
      <c r="CWW36" s="556">
        <f>SUM($J$22:CWW33)-1</f>
        <v>-1</v>
      </c>
      <c r="CWX36" s="556">
        <f>SUM($J$22:CWX33)-1</f>
        <v>-1</v>
      </c>
      <c r="CWY36" s="556">
        <f>SUM($J$22:CWY33)-1</f>
        <v>-1</v>
      </c>
      <c r="CWZ36" s="556">
        <f>SUM($J$22:CWZ33)-1</f>
        <v>-1</v>
      </c>
      <c r="CXA36" s="556">
        <f>SUM($J$22:CXA33)-1</f>
        <v>-1</v>
      </c>
      <c r="CXB36" s="556">
        <f>SUM($J$22:CXB33)-1</f>
        <v>-1</v>
      </c>
      <c r="CXC36" s="556">
        <f>SUM($J$22:CXC33)-1</f>
        <v>-1</v>
      </c>
      <c r="CXD36" s="556">
        <f>SUM($J$22:CXD33)-1</f>
        <v>-1</v>
      </c>
      <c r="CXE36" s="556">
        <f>SUM($J$22:CXE33)-1</f>
        <v>-1</v>
      </c>
      <c r="CXF36" s="556">
        <f>SUM($J$22:CXF33)-1</f>
        <v>-1</v>
      </c>
      <c r="CXG36" s="556">
        <f>SUM($J$22:CXG33)-1</f>
        <v>-1</v>
      </c>
      <c r="CXH36" s="556">
        <f>SUM($J$22:CXH33)-1</f>
        <v>-1</v>
      </c>
      <c r="CXI36" s="556">
        <f>SUM($J$22:CXI33)-1</f>
        <v>-1</v>
      </c>
      <c r="CXJ36" s="556">
        <f>SUM($J$22:CXJ33)-1</f>
        <v>-1</v>
      </c>
      <c r="CXK36" s="556">
        <f>SUM($J$22:CXK33)-1</f>
        <v>-1</v>
      </c>
      <c r="CXL36" s="556">
        <f>SUM($J$22:CXL33)-1</f>
        <v>-1</v>
      </c>
      <c r="CXM36" s="556">
        <f>SUM($J$22:CXM33)-1</f>
        <v>-1</v>
      </c>
      <c r="CXN36" s="556">
        <f>SUM($J$22:CXN33)-1</f>
        <v>-1</v>
      </c>
      <c r="CXO36" s="556">
        <f>SUM($J$22:CXO33)-1</f>
        <v>-1</v>
      </c>
      <c r="CXP36" s="556">
        <f>SUM($J$22:CXP33)-1</f>
        <v>-1</v>
      </c>
      <c r="CXQ36" s="556">
        <f>SUM($J$22:CXQ33)-1</f>
        <v>-1</v>
      </c>
      <c r="CXR36" s="556">
        <f>SUM($J$22:CXR33)-1</f>
        <v>-1</v>
      </c>
      <c r="CXS36" s="556">
        <f>SUM($J$22:CXS33)-1</f>
        <v>-1</v>
      </c>
      <c r="CXT36" s="556">
        <f>SUM($J$22:CXT33)-1</f>
        <v>-1</v>
      </c>
      <c r="CXU36" s="556">
        <f>SUM($J$22:CXU33)-1</f>
        <v>-1</v>
      </c>
      <c r="CXV36" s="556">
        <f>SUM($J$22:CXV33)-1</f>
        <v>-1</v>
      </c>
      <c r="CXW36" s="556">
        <f>SUM($J$22:CXW33)-1</f>
        <v>-1</v>
      </c>
      <c r="CXX36" s="556">
        <f>SUM($J$22:CXX33)-1</f>
        <v>-1</v>
      </c>
      <c r="CXY36" s="556">
        <f>SUM($J$22:CXY33)-1</f>
        <v>-1</v>
      </c>
      <c r="CXZ36" s="556">
        <f>SUM($J$22:CXZ33)-1</f>
        <v>-1</v>
      </c>
      <c r="CYA36" s="556">
        <f>SUM($J$22:CYA33)-1</f>
        <v>-1</v>
      </c>
      <c r="CYB36" s="556">
        <f>SUM($J$22:CYB33)-1</f>
        <v>-1</v>
      </c>
      <c r="CYC36" s="556">
        <f>SUM($J$22:CYC33)-1</f>
        <v>-1</v>
      </c>
      <c r="CYD36" s="556">
        <f>SUM($J$22:CYD33)-1</f>
        <v>-1</v>
      </c>
      <c r="CYE36" s="556">
        <f>SUM($J$22:CYE33)-1</f>
        <v>-1</v>
      </c>
      <c r="CYF36" s="556">
        <f>SUM($J$22:CYF33)-1</f>
        <v>-1</v>
      </c>
      <c r="CYG36" s="556">
        <f>SUM($J$22:CYG33)-1</f>
        <v>-1</v>
      </c>
      <c r="CYH36" s="556">
        <f>SUM($J$22:CYH33)-1</f>
        <v>-1</v>
      </c>
      <c r="CYI36" s="556">
        <f>SUM($J$22:CYI33)-1</f>
        <v>-1</v>
      </c>
      <c r="CYJ36" s="556">
        <f>SUM($J$22:CYJ33)-1</f>
        <v>-1</v>
      </c>
      <c r="CYK36" s="556">
        <f>SUM($J$22:CYK33)-1</f>
        <v>-1</v>
      </c>
      <c r="CYL36" s="556">
        <f>SUM($J$22:CYL33)-1</f>
        <v>-1</v>
      </c>
      <c r="CYM36" s="556">
        <f>SUM($J$22:CYM33)-1</f>
        <v>-1</v>
      </c>
      <c r="CYN36" s="556">
        <f>SUM($J$22:CYN33)-1</f>
        <v>-1</v>
      </c>
      <c r="CYO36" s="556">
        <f>SUM($J$22:CYO33)-1</f>
        <v>-1</v>
      </c>
      <c r="CYP36" s="556">
        <f>SUM($J$22:CYP33)-1</f>
        <v>-1</v>
      </c>
      <c r="CYQ36" s="556">
        <f>SUM($J$22:CYQ33)-1</f>
        <v>-1</v>
      </c>
      <c r="CYR36" s="556">
        <f>SUM($J$22:CYR33)-1</f>
        <v>-1</v>
      </c>
      <c r="CYS36" s="556">
        <f>SUM($J$22:CYS33)-1</f>
        <v>-1</v>
      </c>
      <c r="CYT36" s="556">
        <f>SUM($J$22:CYT33)-1</f>
        <v>-1</v>
      </c>
      <c r="CYU36" s="556">
        <f>SUM($J$22:CYU33)-1</f>
        <v>-1</v>
      </c>
      <c r="CYV36" s="556">
        <f>SUM($J$22:CYV33)-1</f>
        <v>-1</v>
      </c>
      <c r="CYW36" s="556">
        <f>SUM($J$22:CYW33)-1</f>
        <v>-1</v>
      </c>
      <c r="CYX36" s="556">
        <f>SUM($J$22:CYX33)-1</f>
        <v>-1</v>
      </c>
      <c r="CYY36" s="556">
        <f>SUM($J$22:CYY33)-1</f>
        <v>-1</v>
      </c>
      <c r="CYZ36" s="556">
        <f>SUM($J$22:CYZ33)-1</f>
        <v>-1</v>
      </c>
      <c r="CZA36" s="556">
        <f>SUM($J$22:CZA33)-1</f>
        <v>-1</v>
      </c>
      <c r="CZB36" s="556">
        <f>SUM($J$22:CZB33)-1</f>
        <v>-1</v>
      </c>
      <c r="CZC36" s="556">
        <f>SUM($J$22:CZC33)-1</f>
        <v>-1</v>
      </c>
      <c r="CZD36" s="556">
        <f>SUM($J$22:CZD33)-1</f>
        <v>-1</v>
      </c>
      <c r="CZE36" s="556">
        <f>SUM($J$22:CZE33)-1</f>
        <v>-1</v>
      </c>
      <c r="CZF36" s="556">
        <f>SUM($J$22:CZF33)-1</f>
        <v>-1</v>
      </c>
      <c r="CZG36" s="556">
        <f>SUM($J$22:CZG33)-1</f>
        <v>-1</v>
      </c>
      <c r="CZH36" s="556">
        <f>SUM($J$22:CZH33)-1</f>
        <v>-1</v>
      </c>
      <c r="CZI36" s="556">
        <f>SUM($J$22:CZI33)-1</f>
        <v>-1</v>
      </c>
      <c r="CZJ36" s="556">
        <f>SUM($J$22:CZJ33)-1</f>
        <v>-1</v>
      </c>
      <c r="CZK36" s="556">
        <f>SUM($J$22:CZK33)-1</f>
        <v>-1</v>
      </c>
      <c r="CZL36" s="556">
        <f>SUM($J$22:CZL33)-1</f>
        <v>-1</v>
      </c>
      <c r="CZM36" s="556">
        <f>SUM($J$22:CZM33)-1</f>
        <v>-1</v>
      </c>
      <c r="CZN36" s="556">
        <f>SUM($J$22:CZN33)-1</f>
        <v>-1</v>
      </c>
      <c r="CZO36" s="556">
        <f>SUM($J$22:CZO33)-1</f>
        <v>-1</v>
      </c>
      <c r="CZP36" s="556">
        <f>SUM($J$22:CZP33)-1</f>
        <v>-1</v>
      </c>
      <c r="CZQ36" s="556">
        <f>SUM($J$22:CZQ33)-1</f>
        <v>-1</v>
      </c>
      <c r="CZR36" s="556">
        <f>SUM($J$22:CZR33)-1</f>
        <v>-1</v>
      </c>
      <c r="CZS36" s="556">
        <f>SUM($J$22:CZS33)-1</f>
        <v>-1</v>
      </c>
      <c r="CZT36" s="556">
        <f>SUM($J$22:CZT33)-1</f>
        <v>-1</v>
      </c>
      <c r="CZU36" s="556">
        <f>SUM($J$22:CZU33)-1</f>
        <v>-1</v>
      </c>
      <c r="CZV36" s="556">
        <f>SUM($J$22:CZV33)-1</f>
        <v>-1</v>
      </c>
      <c r="CZW36" s="556">
        <f>SUM($J$22:CZW33)-1</f>
        <v>-1</v>
      </c>
      <c r="CZX36" s="556">
        <f>SUM($J$22:CZX33)-1</f>
        <v>-1</v>
      </c>
      <c r="CZY36" s="556">
        <f>SUM($J$22:CZY33)-1</f>
        <v>-1</v>
      </c>
      <c r="CZZ36" s="556">
        <f>SUM($J$22:CZZ33)-1</f>
        <v>-1</v>
      </c>
      <c r="DAA36" s="556">
        <f>SUM($J$22:DAA33)-1</f>
        <v>-1</v>
      </c>
      <c r="DAB36" s="556">
        <f>SUM($J$22:DAB33)-1</f>
        <v>-1</v>
      </c>
      <c r="DAC36" s="556">
        <f>SUM($J$22:DAC33)-1</f>
        <v>-1</v>
      </c>
      <c r="DAD36" s="556">
        <f>SUM($J$22:DAD33)-1</f>
        <v>-1</v>
      </c>
      <c r="DAE36" s="556">
        <f>SUM($J$22:DAE33)-1</f>
        <v>-1</v>
      </c>
      <c r="DAF36" s="556">
        <f>SUM($J$22:DAF33)-1</f>
        <v>-1</v>
      </c>
      <c r="DAG36" s="556">
        <f>SUM($J$22:DAG33)-1</f>
        <v>-1</v>
      </c>
      <c r="DAH36" s="556">
        <f>SUM($J$22:DAH33)-1</f>
        <v>-1</v>
      </c>
      <c r="DAI36" s="556">
        <f>SUM($J$22:DAI33)-1</f>
        <v>-1</v>
      </c>
      <c r="DAJ36" s="556">
        <f>SUM($J$22:DAJ33)-1</f>
        <v>-1</v>
      </c>
      <c r="DAK36" s="556">
        <f>SUM($J$22:DAK33)-1</f>
        <v>-1</v>
      </c>
      <c r="DAL36" s="556">
        <f>SUM($J$22:DAL33)-1</f>
        <v>-1</v>
      </c>
      <c r="DAM36" s="556">
        <f>SUM($J$22:DAM33)-1</f>
        <v>-1</v>
      </c>
      <c r="DAN36" s="556">
        <f>SUM($J$22:DAN33)-1</f>
        <v>-1</v>
      </c>
      <c r="DAO36" s="556">
        <f>SUM($J$22:DAO33)-1</f>
        <v>-1</v>
      </c>
      <c r="DAP36" s="556">
        <f>SUM($J$22:DAP33)-1</f>
        <v>-1</v>
      </c>
      <c r="DAQ36" s="556">
        <f>SUM($J$22:DAQ33)-1</f>
        <v>-1</v>
      </c>
      <c r="DAR36" s="556">
        <f>SUM($J$22:DAR33)-1</f>
        <v>-1</v>
      </c>
      <c r="DAS36" s="556">
        <f>SUM($J$22:DAS33)-1</f>
        <v>-1</v>
      </c>
      <c r="DAT36" s="556">
        <f>SUM($J$22:DAT33)-1</f>
        <v>-1</v>
      </c>
      <c r="DAU36" s="556">
        <f>SUM($J$22:DAU33)-1</f>
        <v>-1</v>
      </c>
      <c r="DAV36" s="556">
        <f>SUM($J$22:DAV33)-1</f>
        <v>-1</v>
      </c>
      <c r="DAW36" s="556">
        <f>SUM($J$22:DAW33)-1</f>
        <v>-1</v>
      </c>
      <c r="DAX36" s="556">
        <f>SUM($J$22:DAX33)-1</f>
        <v>-1</v>
      </c>
      <c r="DAY36" s="556">
        <f>SUM($J$22:DAY33)-1</f>
        <v>-1</v>
      </c>
      <c r="DAZ36" s="556">
        <f>SUM($J$22:DAZ33)-1</f>
        <v>-1</v>
      </c>
      <c r="DBA36" s="556">
        <f>SUM($J$22:DBA33)-1</f>
        <v>-1</v>
      </c>
      <c r="DBB36" s="556">
        <f>SUM($J$22:DBB33)-1</f>
        <v>-1</v>
      </c>
      <c r="DBC36" s="556">
        <f>SUM($J$22:DBC33)-1</f>
        <v>-1</v>
      </c>
      <c r="DBD36" s="556">
        <f>SUM($J$22:DBD33)-1</f>
        <v>-1</v>
      </c>
      <c r="DBE36" s="556">
        <f>SUM($J$22:DBE33)-1</f>
        <v>-1</v>
      </c>
      <c r="DBF36" s="556">
        <f>SUM($J$22:DBF33)-1</f>
        <v>-1</v>
      </c>
      <c r="DBG36" s="556">
        <f>SUM($J$22:DBG33)-1</f>
        <v>-1</v>
      </c>
      <c r="DBH36" s="556">
        <f>SUM($J$22:DBH33)-1</f>
        <v>-1</v>
      </c>
      <c r="DBI36" s="556">
        <f>SUM($J$22:DBI33)-1</f>
        <v>-1</v>
      </c>
      <c r="DBJ36" s="556">
        <f>SUM($J$22:DBJ33)-1</f>
        <v>-1</v>
      </c>
      <c r="DBK36" s="556">
        <f>SUM($J$22:DBK33)-1</f>
        <v>-1</v>
      </c>
      <c r="DBL36" s="556">
        <f>SUM($J$22:DBL33)-1</f>
        <v>-1</v>
      </c>
      <c r="DBM36" s="556">
        <f>SUM($J$22:DBM33)-1</f>
        <v>-1</v>
      </c>
      <c r="DBN36" s="556">
        <f>SUM($J$22:DBN33)-1</f>
        <v>-1</v>
      </c>
      <c r="DBO36" s="556">
        <f>SUM($J$22:DBO33)-1</f>
        <v>-1</v>
      </c>
      <c r="DBP36" s="556">
        <f>SUM($J$22:DBP33)-1</f>
        <v>-1</v>
      </c>
      <c r="DBQ36" s="556">
        <f>SUM($J$22:DBQ33)-1</f>
        <v>-1</v>
      </c>
      <c r="DBR36" s="556">
        <f>SUM($J$22:DBR33)-1</f>
        <v>-1</v>
      </c>
      <c r="DBS36" s="556">
        <f>SUM($J$22:DBS33)-1</f>
        <v>-1</v>
      </c>
      <c r="DBT36" s="556">
        <f>SUM($J$22:DBT33)-1</f>
        <v>-1</v>
      </c>
      <c r="DBU36" s="556">
        <f>SUM($J$22:DBU33)-1</f>
        <v>-1</v>
      </c>
      <c r="DBV36" s="556">
        <f>SUM($J$22:DBV33)-1</f>
        <v>-1</v>
      </c>
      <c r="DBW36" s="556">
        <f>SUM($J$22:DBW33)-1</f>
        <v>-1</v>
      </c>
      <c r="DBX36" s="556">
        <f>SUM($J$22:DBX33)-1</f>
        <v>-1</v>
      </c>
      <c r="DBY36" s="556">
        <f>SUM($J$22:DBY33)-1</f>
        <v>-1</v>
      </c>
      <c r="DBZ36" s="556">
        <f>SUM($J$22:DBZ33)-1</f>
        <v>-1</v>
      </c>
      <c r="DCA36" s="556">
        <f>SUM($J$22:DCA33)-1</f>
        <v>-1</v>
      </c>
      <c r="DCB36" s="556">
        <f>SUM($J$22:DCB33)-1</f>
        <v>-1</v>
      </c>
      <c r="DCC36" s="556">
        <f>SUM($J$22:DCC33)-1</f>
        <v>-1</v>
      </c>
      <c r="DCD36" s="556">
        <f>SUM($J$22:DCD33)-1</f>
        <v>-1</v>
      </c>
      <c r="DCE36" s="556">
        <f>SUM($J$22:DCE33)-1</f>
        <v>-1</v>
      </c>
      <c r="DCF36" s="556">
        <f>SUM($J$22:DCF33)-1</f>
        <v>-1</v>
      </c>
      <c r="DCG36" s="556">
        <f>SUM($J$22:DCG33)-1</f>
        <v>-1</v>
      </c>
      <c r="DCH36" s="556">
        <f>SUM($J$22:DCH33)-1</f>
        <v>-1</v>
      </c>
      <c r="DCI36" s="556">
        <f>SUM($J$22:DCI33)-1</f>
        <v>-1</v>
      </c>
      <c r="DCJ36" s="556">
        <f>SUM($J$22:DCJ33)-1</f>
        <v>-1</v>
      </c>
      <c r="DCK36" s="556">
        <f>SUM($J$22:DCK33)-1</f>
        <v>-1</v>
      </c>
      <c r="DCL36" s="556">
        <f>SUM($J$22:DCL33)-1</f>
        <v>-1</v>
      </c>
      <c r="DCM36" s="556">
        <f>SUM($J$22:DCM33)-1</f>
        <v>-1</v>
      </c>
      <c r="DCN36" s="556">
        <f>SUM($J$22:DCN33)-1</f>
        <v>-1</v>
      </c>
      <c r="DCO36" s="556">
        <f>SUM($J$22:DCO33)-1</f>
        <v>-1</v>
      </c>
      <c r="DCP36" s="556">
        <f>SUM($J$22:DCP33)-1</f>
        <v>-1</v>
      </c>
      <c r="DCQ36" s="556">
        <f>SUM($J$22:DCQ33)-1</f>
        <v>-1</v>
      </c>
      <c r="DCR36" s="556">
        <f>SUM($J$22:DCR33)-1</f>
        <v>-1</v>
      </c>
      <c r="DCS36" s="556">
        <f>SUM($J$22:DCS33)-1</f>
        <v>-1</v>
      </c>
      <c r="DCT36" s="556">
        <f>SUM($J$22:DCT33)-1</f>
        <v>-1</v>
      </c>
      <c r="DCU36" s="556">
        <f>SUM($J$22:DCU33)-1</f>
        <v>-1</v>
      </c>
      <c r="DCV36" s="556">
        <f>SUM($J$22:DCV33)-1</f>
        <v>-1</v>
      </c>
      <c r="DCW36" s="556">
        <f>SUM($J$22:DCW33)-1</f>
        <v>-1</v>
      </c>
      <c r="DCX36" s="556">
        <f>SUM($J$22:DCX33)-1</f>
        <v>-1</v>
      </c>
      <c r="DCY36" s="556">
        <f>SUM($J$22:DCY33)-1</f>
        <v>-1</v>
      </c>
      <c r="DCZ36" s="556">
        <f>SUM($J$22:DCZ33)-1</f>
        <v>-1</v>
      </c>
      <c r="DDA36" s="556">
        <f>SUM($J$22:DDA33)-1</f>
        <v>-1</v>
      </c>
      <c r="DDB36" s="556">
        <f>SUM($J$22:DDB33)-1</f>
        <v>-1</v>
      </c>
      <c r="DDC36" s="556">
        <f>SUM($J$22:DDC33)-1</f>
        <v>-1</v>
      </c>
      <c r="DDD36" s="556">
        <f>SUM($J$22:DDD33)-1</f>
        <v>-1</v>
      </c>
      <c r="DDE36" s="556">
        <f>SUM($J$22:DDE33)-1</f>
        <v>-1</v>
      </c>
      <c r="DDF36" s="556">
        <f>SUM($J$22:DDF33)-1</f>
        <v>-1</v>
      </c>
      <c r="DDG36" s="556">
        <f>SUM($J$22:DDG33)-1</f>
        <v>-1</v>
      </c>
      <c r="DDH36" s="556">
        <f>SUM($J$22:DDH33)-1</f>
        <v>-1</v>
      </c>
      <c r="DDI36" s="556">
        <f>SUM($J$22:DDI33)-1</f>
        <v>-1</v>
      </c>
      <c r="DDJ36" s="556">
        <f>SUM($J$22:DDJ33)-1</f>
        <v>-1</v>
      </c>
      <c r="DDK36" s="556">
        <f>SUM($J$22:DDK33)-1</f>
        <v>-1</v>
      </c>
      <c r="DDL36" s="556">
        <f>SUM($J$22:DDL33)-1</f>
        <v>-1</v>
      </c>
      <c r="DDM36" s="556">
        <f>SUM($J$22:DDM33)-1</f>
        <v>-1</v>
      </c>
      <c r="DDN36" s="556">
        <f>SUM($J$22:DDN33)-1</f>
        <v>-1</v>
      </c>
      <c r="DDO36" s="556">
        <f>SUM($J$22:DDO33)-1</f>
        <v>-1</v>
      </c>
      <c r="DDP36" s="556">
        <f>SUM($J$22:DDP33)-1</f>
        <v>-1</v>
      </c>
      <c r="DDQ36" s="556">
        <f>SUM($J$22:DDQ33)-1</f>
        <v>-1</v>
      </c>
      <c r="DDR36" s="556">
        <f>SUM($J$22:DDR33)-1</f>
        <v>-1</v>
      </c>
      <c r="DDS36" s="556">
        <f>SUM($J$22:DDS33)-1</f>
        <v>-1</v>
      </c>
      <c r="DDT36" s="556">
        <f>SUM($J$22:DDT33)-1</f>
        <v>-1</v>
      </c>
      <c r="DDU36" s="556">
        <f>SUM($J$22:DDU33)-1</f>
        <v>-1</v>
      </c>
      <c r="DDV36" s="556">
        <f>SUM($J$22:DDV33)-1</f>
        <v>-1</v>
      </c>
      <c r="DDW36" s="556">
        <f>SUM($J$22:DDW33)-1</f>
        <v>-1</v>
      </c>
      <c r="DDX36" s="556">
        <f>SUM($J$22:DDX33)-1</f>
        <v>-1</v>
      </c>
      <c r="DDY36" s="556">
        <f>SUM($J$22:DDY33)-1</f>
        <v>-1</v>
      </c>
      <c r="DDZ36" s="556">
        <f>SUM($J$22:DDZ33)-1</f>
        <v>-1</v>
      </c>
      <c r="DEA36" s="556">
        <f>SUM($J$22:DEA33)-1</f>
        <v>-1</v>
      </c>
      <c r="DEB36" s="556">
        <f>SUM($J$22:DEB33)-1</f>
        <v>-1</v>
      </c>
      <c r="DEC36" s="556">
        <f>SUM($J$22:DEC33)-1</f>
        <v>-1</v>
      </c>
      <c r="DED36" s="556">
        <f>SUM($J$22:DED33)-1</f>
        <v>-1</v>
      </c>
      <c r="DEE36" s="556">
        <f>SUM($J$22:DEE33)-1</f>
        <v>-1</v>
      </c>
      <c r="DEF36" s="556">
        <f>SUM($J$22:DEF33)-1</f>
        <v>-1</v>
      </c>
      <c r="DEG36" s="556">
        <f>SUM($J$22:DEG33)-1</f>
        <v>-1</v>
      </c>
      <c r="DEH36" s="556">
        <f>SUM($J$22:DEH33)-1</f>
        <v>-1</v>
      </c>
      <c r="DEI36" s="556">
        <f>SUM($J$22:DEI33)-1</f>
        <v>-1</v>
      </c>
      <c r="DEJ36" s="556">
        <f>SUM($J$22:DEJ33)-1</f>
        <v>-1</v>
      </c>
      <c r="DEK36" s="556">
        <f>SUM($J$22:DEK33)-1</f>
        <v>-1</v>
      </c>
      <c r="DEL36" s="556">
        <f>SUM($J$22:DEL33)-1</f>
        <v>-1</v>
      </c>
      <c r="DEM36" s="556">
        <f>SUM($J$22:DEM33)-1</f>
        <v>-1</v>
      </c>
      <c r="DEN36" s="556">
        <f>SUM($J$22:DEN33)-1</f>
        <v>-1</v>
      </c>
      <c r="DEO36" s="556">
        <f>SUM($J$22:DEO33)-1</f>
        <v>-1</v>
      </c>
      <c r="DEP36" s="556">
        <f>SUM($J$22:DEP33)-1</f>
        <v>-1</v>
      </c>
      <c r="DEQ36" s="556">
        <f>SUM($J$22:DEQ33)-1</f>
        <v>-1</v>
      </c>
      <c r="DER36" s="556">
        <f>SUM($J$22:DER33)-1</f>
        <v>-1</v>
      </c>
      <c r="DES36" s="556">
        <f>SUM($J$22:DES33)-1</f>
        <v>-1</v>
      </c>
      <c r="DET36" s="556">
        <f>SUM($J$22:DET33)-1</f>
        <v>-1</v>
      </c>
      <c r="DEU36" s="556">
        <f>SUM($J$22:DEU33)-1</f>
        <v>-1</v>
      </c>
      <c r="DEV36" s="556">
        <f>SUM($J$22:DEV33)-1</f>
        <v>-1</v>
      </c>
      <c r="DEW36" s="556">
        <f>SUM($J$22:DEW33)-1</f>
        <v>-1</v>
      </c>
      <c r="DEX36" s="556">
        <f>SUM($J$22:DEX33)-1</f>
        <v>-1</v>
      </c>
      <c r="DEY36" s="556">
        <f>SUM($J$22:DEY33)-1</f>
        <v>-1</v>
      </c>
      <c r="DEZ36" s="556">
        <f>SUM($J$22:DEZ33)-1</f>
        <v>-1</v>
      </c>
      <c r="DFA36" s="556">
        <f>SUM($J$22:DFA33)-1</f>
        <v>-1</v>
      </c>
      <c r="DFB36" s="556">
        <f>SUM($J$22:DFB33)-1</f>
        <v>-1</v>
      </c>
      <c r="DFC36" s="556">
        <f>SUM($J$22:DFC33)-1</f>
        <v>-1</v>
      </c>
      <c r="DFD36" s="556">
        <f>SUM($J$22:DFD33)-1</f>
        <v>-1</v>
      </c>
      <c r="DFE36" s="556">
        <f>SUM($J$22:DFE33)-1</f>
        <v>-1</v>
      </c>
      <c r="DFF36" s="556">
        <f>SUM($J$22:DFF33)-1</f>
        <v>-1</v>
      </c>
      <c r="DFG36" s="556">
        <f>SUM($J$22:DFG33)-1</f>
        <v>-1</v>
      </c>
      <c r="DFH36" s="556">
        <f>SUM($J$22:DFH33)-1</f>
        <v>-1</v>
      </c>
      <c r="DFI36" s="556">
        <f>SUM($J$22:DFI33)-1</f>
        <v>-1</v>
      </c>
      <c r="DFJ36" s="556">
        <f>SUM($J$22:DFJ33)-1</f>
        <v>-1</v>
      </c>
      <c r="DFK36" s="556">
        <f>SUM($J$22:DFK33)-1</f>
        <v>-1</v>
      </c>
      <c r="DFL36" s="556">
        <f>SUM($J$22:DFL33)-1</f>
        <v>-1</v>
      </c>
      <c r="DFM36" s="556">
        <f>SUM($J$22:DFM33)-1</f>
        <v>-1</v>
      </c>
      <c r="DFN36" s="556">
        <f>SUM($J$22:DFN33)-1</f>
        <v>-1</v>
      </c>
      <c r="DFO36" s="556">
        <f>SUM($J$22:DFO33)-1</f>
        <v>-1</v>
      </c>
      <c r="DFP36" s="556">
        <f>SUM($J$22:DFP33)-1</f>
        <v>-1</v>
      </c>
      <c r="DFQ36" s="556">
        <f>SUM($J$22:DFQ33)-1</f>
        <v>-1</v>
      </c>
      <c r="DFR36" s="556">
        <f>SUM($J$22:DFR33)-1</f>
        <v>-1</v>
      </c>
      <c r="DFS36" s="556">
        <f>SUM($J$22:DFS33)-1</f>
        <v>-1</v>
      </c>
      <c r="DFT36" s="556">
        <f>SUM($J$22:DFT33)-1</f>
        <v>-1</v>
      </c>
      <c r="DFU36" s="556">
        <f>SUM($J$22:DFU33)-1</f>
        <v>-1</v>
      </c>
      <c r="DFV36" s="556">
        <f>SUM($J$22:DFV33)-1</f>
        <v>-1</v>
      </c>
      <c r="DFW36" s="556">
        <f>SUM($J$22:DFW33)-1</f>
        <v>-1</v>
      </c>
      <c r="DFX36" s="556">
        <f>SUM($J$22:DFX33)-1</f>
        <v>-1</v>
      </c>
      <c r="DFY36" s="556">
        <f>SUM($J$22:DFY33)-1</f>
        <v>-1</v>
      </c>
      <c r="DFZ36" s="556">
        <f>SUM($J$22:DFZ33)-1</f>
        <v>-1</v>
      </c>
      <c r="DGA36" s="556">
        <f>SUM($J$22:DGA33)-1</f>
        <v>-1</v>
      </c>
      <c r="DGB36" s="556">
        <f>SUM($J$22:DGB33)-1</f>
        <v>-1</v>
      </c>
      <c r="DGC36" s="556">
        <f>SUM($J$22:DGC33)-1</f>
        <v>-1</v>
      </c>
      <c r="DGD36" s="556">
        <f>SUM($J$22:DGD33)-1</f>
        <v>-1</v>
      </c>
      <c r="DGE36" s="556">
        <f>SUM($J$22:DGE33)-1</f>
        <v>-1</v>
      </c>
      <c r="DGF36" s="556">
        <f>SUM($J$22:DGF33)-1</f>
        <v>-1</v>
      </c>
      <c r="DGG36" s="556">
        <f>SUM($J$22:DGG33)-1</f>
        <v>-1</v>
      </c>
      <c r="DGH36" s="556">
        <f>SUM($J$22:DGH33)-1</f>
        <v>-1</v>
      </c>
      <c r="DGI36" s="556">
        <f>SUM($J$22:DGI33)-1</f>
        <v>-1</v>
      </c>
      <c r="DGJ36" s="556">
        <f>SUM($J$22:DGJ33)-1</f>
        <v>-1</v>
      </c>
      <c r="DGK36" s="556">
        <f>SUM($J$22:DGK33)-1</f>
        <v>-1</v>
      </c>
      <c r="DGL36" s="556">
        <f>SUM($J$22:DGL33)-1</f>
        <v>-1</v>
      </c>
      <c r="DGM36" s="556">
        <f>SUM($J$22:DGM33)-1</f>
        <v>-1</v>
      </c>
      <c r="DGN36" s="556">
        <f>SUM($J$22:DGN33)-1</f>
        <v>-1</v>
      </c>
      <c r="DGO36" s="556">
        <f>SUM($J$22:DGO33)-1</f>
        <v>-1</v>
      </c>
      <c r="DGP36" s="556">
        <f>SUM($J$22:DGP33)-1</f>
        <v>-1</v>
      </c>
      <c r="DGQ36" s="556">
        <f>SUM($J$22:DGQ33)-1</f>
        <v>-1</v>
      </c>
      <c r="DGR36" s="556">
        <f>SUM($J$22:DGR33)-1</f>
        <v>-1</v>
      </c>
      <c r="DGS36" s="556">
        <f>SUM($J$22:DGS33)-1</f>
        <v>-1</v>
      </c>
      <c r="DGT36" s="556">
        <f>SUM($J$22:DGT33)-1</f>
        <v>-1</v>
      </c>
      <c r="DGU36" s="556">
        <f>SUM($J$22:DGU33)-1</f>
        <v>-1</v>
      </c>
      <c r="DGV36" s="556">
        <f>SUM($J$22:DGV33)-1</f>
        <v>-1</v>
      </c>
      <c r="DGW36" s="556">
        <f>SUM($J$22:DGW33)-1</f>
        <v>-1</v>
      </c>
      <c r="DGX36" s="556">
        <f>SUM($J$22:DGX33)-1</f>
        <v>-1</v>
      </c>
      <c r="DGY36" s="556">
        <f>SUM($J$22:DGY33)-1</f>
        <v>-1</v>
      </c>
      <c r="DGZ36" s="556">
        <f>SUM($J$22:DGZ33)-1</f>
        <v>-1</v>
      </c>
      <c r="DHA36" s="556">
        <f>SUM($J$22:DHA33)-1</f>
        <v>-1</v>
      </c>
      <c r="DHB36" s="556">
        <f>SUM($J$22:DHB33)-1</f>
        <v>-1</v>
      </c>
      <c r="DHC36" s="556">
        <f>SUM($J$22:DHC33)-1</f>
        <v>-1</v>
      </c>
      <c r="DHD36" s="556">
        <f>SUM($J$22:DHD33)-1</f>
        <v>-1</v>
      </c>
      <c r="DHE36" s="556">
        <f>SUM($J$22:DHE33)-1</f>
        <v>-1</v>
      </c>
      <c r="DHF36" s="556">
        <f>SUM($J$22:DHF33)-1</f>
        <v>-1</v>
      </c>
      <c r="DHG36" s="556">
        <f>SUM($J$22:DHG33)-1</f>
        <v>-1</v>
      </c>
      <c r="DHH36" s="556">
        <f>SUM($J$22:DHH33)-1</f>
        <v>-1</v>
      </c>
      <c r="DHI36" s="556">
        <f>SUM($J$22:DHI33)-1</f>
        <v>-1</v>
      </c>
      <c r="DHJ36" s="556">
        <f>SUM($J$22:DHJ33)-1</f>
        <v>-1</v>
      </c>
      <c r="DHK36" s="556">
        <f>SUM($J$22:DHK33)-1</f>
        <v>-1</v>
      </c>
      <c r="DHL36" s="556">
        <f>SUM($J$22:DHL33)-1</f>
        <v>-1</v>
      </c>
      <c r="DHM36" s="556">
        <f>SUM($J$22:DHM33)-1</f>
        <v>-1</v>
      </c>
      <c r="DHN36" s="556">
        <f>SUM($J$22:DHN33)-1</f>
        <v>-1</v>
      </c>
      <c r="DHO36" s="556">
        <f>SUM($J$22:DHO33)-1</f>
        <v>-1</v>
      </c>
      <c r="DHP36" s="556">
        <f>SUM($J$22:DHP33)-1</f>
        <v>-1</v>
      </c>
      <c r="DHQ36" s="556">
        <f>SUM($J$22:DHQ33)-1</f>
        <v>-1</v>
      </c>
      <c r="DHR36" s="556">
        <f>SUM($J$22:DHR33)-1</f>
        <v>-1</v>
      </c>
      <c r="DHS36" s="556">
        <f>SUM($J$22:DHS33)-1</f>
        <v>-1</v>
      </c>
      <c r="DHT36" s="556">
        <f>SUM($J$22:DHT33)-1</f>
        <v>-1</v>
      </c>
      <c r="DHU36" s="556">
        <f>SUM($J$22:DHU33)-1</f>
        <v>-1</v>
      </c>
      <c r="DHV36" s="556">
        <f>SUM($J$22:DHV33)-1</f>
        <v>-1</v>
      </c>
      <c r="DHW36" s="556">
        <f>SUM($J$22:DHW33)-1</f>
        <v>-1</v>
      </c>
      <c r="DHX36" s="556">
        <f>SUM($J$22:DHX33)-1</f>
        <v>-1</v>
      </c>
      <c r="DHY36" s="556">
        <f>SUM($J$22:DHY33)-1</f>
        <v>-1</v>
      </c>
      <c r="DHZ36" s="556">
        <f>SUM($J$22:DHZ33)-1</f>
        <v>-1</v>
      </c>
      <c r="DIA36" s="556">
        <f>SUM($J$22:DIA33)-1</f>
        <v>-1</v>
      </c>
      <c r="DIB36" s="556">
        <f>SUM($J$22:DIB33)-1</f>
        <v>-1</v>
      </c>
      <c r="DIC36" s="556">
        <f>SUM($J$22:DIC33)-1</f>
        <v>-1</v>
      </c>
      <c r="DID36" s="556">
        <f>SUM($J$22:DID33)-1</f>
        <v>-1</v>
      </c>
      <c r="DIE36" s="556">
        <f>SUM($J$22:DIE33)-1</f>
        <v>-1</v>
      </c>
      <c r="DIF36" s="556">
        <f>SUM($J$22:DIF33)-1</f>
        <v>-1</v>
      </c>
      <c r="DIG36" s="556">
        <f>SUM($J$22:DIG33)-1</f>
        <v>-1</v>
      </c>
      <c r="DIH36" s="556">
        <f>SUM($J$22:DIH33)-1</f>
        <v>-1</v>
      </c>
      <c r="DII36" s="556">
        <f>SUM($J$22:DII33)-1</f>
        <v>-1</v>
      </c>
      <c r="DIJ36" s="556">
        <f>SUM($J$22:DIJ33)-1</f>
        <v>-1</v>
      </c>
      <c r="DIK36" s="556">
        <f>SUM($J$22:DIK33)-1</f>
        <v>-1</v>
      </c>
      <c r="DIL36" s="556">
        <f>SUM($J$22:DIL33)-1</f>
        <v>-1</v>
      </c>
      <c r="DIM36" s="556">
        <f>SUM($J$22:DIM33)-1</f>
        <v>-1</v>
      </c>
      <c r="DIN36" s="556">
        <f>SUM($J$22:DIN33)-1</f>
        <v>-1</v>
      </c>
      <c r="DIO36" s="556">
        <f>SUM($J$22:DIO33)-1</f>
        <v>-1</v>
      </c>
      <c r="DIP36" s="556">
        <f>SUM($J$22:DIP33)-1</f>
        <v>-1</v>
      </c>
      <c r="DIQ36" s="556">
        <f>SUM($J$22:DIQ33)-1</f>
        <v>-1</v>
      </c>
      <c r="DIR36" s="556">
        <f>SUM($J$22:DIR33)-1</f>
        <v>-1</v>
      </c>
      <c r="DIS36" s="556">
        <f>SUM($J$22:DIS33)-1</f>
        <v>-1</v>
      </c>
      <c r="DIT36" s="556">
        <f>SUM($J$22:DIT33)-1</f>
        <v>-1</v>
      </c>
      <c r="DIU36" s="556">
        <f>SUM($J$22:DIU33)-1</f>
        <v>-1</v>
      </c>
      <c r="DIV36" s="556">
        <f>SUM($J$22:DIV33)-1</f>
        <v>-1</v>
      </c>
      <c r="DIW36" s="556">
        <f>SUM($J$22:DIW33)-1</f>
        <v>-1</v>
      </c>
      <c r="DIX36" s="556">
        <f>SUM($J$22:DIX33)-1</f>
        <v>-1</v>
      </c>
      <c r="DIY36" s="556">
        <f>SUM($J$22:DIY33)-1</f>
        <v>-1</v>
      </c>
      <c r="DIZ36" s="556">
        <f>SUM($J$22:DIZ33)-1</f>
        <v>-1</v>
      </c>
      <c r="DJA36" s="556">
        <f>SUM($J$22:DJA33)-1</f>
        <v>-1</v>
      </c>
      <c r="DJB36" s="556">
        <f>SUM($J$22:DJB33)-1</f>
        <v>-1</v>
      </c>
      <c r="DJC36" s="556">
        <f>SUM($J$22:DJC33)-1</f>
        <v>-1</v>
      </c>
      <c r="DJD36" s="556">
        <f>SUM($J$22:DJD33)-1</f>
        <v>-1</v>
      </c>
      <c r="DJE36" s="556">
        <f>SUM($J$22:DJE33)-1</f>
        <v>-1</v>
      </c>
      <c r="DJF36" s="556">
        <f>SUM($J$22:DJF33)-1</f>
        <v>-1</v>
      </c>
      <c r="DJG36" s="556">
        <f>SUM($J$22:DJG33)-1</f>
        <v>-1</v>
      </c>
      <c r="DJH36" s="556">
        <f>SUM($J$22:DJH33)-1</f>
        <v>-1</v>
      </c>
      <c r="DJI36" s="556">
        <f>SUM($J$22:DJI33)-1</f>
        <v>-1</v>
      </c>
      <c r="DJJ36" s="556">
        <f>SUM($J$22:DJJ33)-1</f>
        <v>-1</v>
      </c>
      <c r="DJK36" s="556">
        <f>SUM($J$22:DJK33)-1</f>
        <v>-1</v>
      </c>
      <c r="DJL36" s="556">
        <f>SUM($J$22:DJL33)-1</f>
        <v>-1</v>
      </c>
      <c r="DJM36" s="556">
        <f>SUM($J$22:DJM33)-1</f>
        <v>-1</v>
      </c>
      <c r="DJN36" s="556">
        <f>SUM($J$22:DJN33)-1</f>
        <v>-1</v>
      </c>
      <c r="DJO36" s="556">
        <f>SUM($J$22:DJO33)-1</f>
        <v>-1</v>
      </c>
      <c r="DJP36" s="556">
        <f>SUM($J$22:DJP33)-1</f>
        <v>-1</v>
      </c>
      <c r="DJQ36" s="556">
        <f>SUM($J$22:DJQ33)-1</f>
        <v>-1</v>
      </c>
      <c r="DJR36" s="556">
        <f>SUM($J$22:DJR33)-1</f>
        <v>-1</v>
      </c>
      <c r="DJS36" s="556">
        <f>SUM($J$22:DJS33)-1</f>
        <v>-1</v>
      </c>
      <c r="DJT36" s="556">
        <f>SUM($J$22:DJT33)-1</f>
        <v>-1</v>
      </c>
      <c r="DJU36" s="556">
        <f>SUM($J$22:DJU33)-1</f>
        <v>-1</v>
      </c>
      <c r="DJV36" s="556">
        <f>SUM($J$22:DJV33)-1</f>
        <v>-1</v>
      </c>
      <c r="DJW36" s="556">
        <f>SUM($J$22:DJW33)-1</f>
        <v>-1</v>
      </c>
      <c r="DJX36" s="556">
        <f>SUM($J$22:DJX33)-1</f>
        <v>-1</v>
      </c>
      <c r="DJY36" s="556">
        <f>SUM($J$22:DJY33)-1</f>
        <v>-1</v>
      </c>
      <c r="DJZ36" s="556">
        <f>SUM($J$22:DJZ33)-1</f>
        <v>-1</v>
      </c>
      <c r="DKA36" s="556">
        <f>SUM($J$22:DKA33)-1</f>
        <v>-1</v>
      </c>
      <c r="DKB36" s="556">
        <f>SUM($J$22:DKB33)-1</f>
        <v>-1</v>
      </c>
      <c r="DKC36" s="556">
        <f>SUM($J$22:DKC33)-1</f>
        <v>-1</v>
      </c>
      <c r="DKD36" s="556">
        <f>SUM($J$22:DKD33)-1</f>
        <v>-1</v>
      </c>
      <c r="DKE36" s="556">
        <f>SUM($J$22:DKE33)-1</f>
        <v>-1</v>
      </c>
      <c r="DKF36" s="556">
        <f>SUM($J$22:DKF33)-1</f>
        <v>-1</v>
      </c>
      <c r="DKG36" s="556">
        <f>SUM($J$22:DKG33)-1</f>
        <v>-1</v>
      </c>
      <c r="DKH36" s="556">
        <f>SUM($J$22:DKH33)-1</f>
        <v>-1</v>
      </c>
      <c r="DKI36" s="556">
        <f>SUM($J$22:DKI33)-1</f>
        <v>-1</v>
      </c>
      <c r="DKJ36" s="556">
        <f>SUM($J$22:DKJ33)-1</f>
        <v>-1</v>
      </c>
      <c r="DKK36" s="556">
        <f>SUM($J$22:DKK33)-1</f>
        <v>-1</v>
      </c>
      <c r="DKL36" s="556">
        <f>SUM($J$22:DKL33)-1</f>
        <v>-1</v>
      </c>
      <c r="DKM36" s="556">
        <f>SUM($J$22:DKM33)-1</f>
        <v>-1</v>
      </c>
      <c r="DKN36" s="556">
        <f>SUM($J$22:DKN33)-1</f>
        <v>-1</v>
      </c>
      <c r="DKO36" s="556">
        <f>SUM($J$22:DKO33)-1</f>
        <v>-1</v>
      </c>
      <c r="DKP36" s="556">
        <f>SUM($J$22:DKP33)-1</f>
        <v>-1</v>
      </c>
      <c r="DKQ36" s="556">
        <f>SUM($J$22:DKQ33)-1</f>
        <v>-1</v>
      </c>
      <c r="DKR36" s="556">
        <f>SUM($J$22:DKR33)-1</f>
        <v>-1</v>
      </c>
      <c r="DKS36" s="556">
        <f>SUM($J$22:DKS33)-1</f>
        <v>-1</v>
      </c>
      <c r="DKT36" s="556">
        <f>SUM($J$22:DKT33)-1</f>
        <v>-1</v>
      </c>
      <c r="DKU36" s="556">
        <f>SUM($J$22:DKU33)-1</f>
        <v>-1</v>
      </c>
      <c r="DKV36" s="556">
        <f>SUM($J$22:DKV33)-1</f>
        <v>-1</v>
      </c>
      <c r="DKW36" s="556">
        <f>SUM($J$22:DKW33)-1</f>
        <v>-1</v>
      </c>
      <c r="DKX36" s="556">
        <f>SUM($J$22:DKX33)-1</f>
        <v>-1</v>
      </c>
      <c r="DKY36" s="556">
        <f>SUM($J$22:DKY33)-1</f>
        <v>-1</v>
      </c>
      <c r="DKZ36" s="556">
        <f>SUM($J$22:DKZ33)-1</f>
        <v>-1</v>
      </c>
      <c r="DLA36" s="556">
        <f>SUM($J$22:DLA33)-1</f>
        <v>-1</v>
      </c>
      <c r="DLB36" s="556">
        <f>SUM($J$22:DLB33)-1</f>
        <v>-1</v>
      </c>
      <c r="DLC36" s="556">
        <f>SUM($J$22:DLC33)-1</f>
        <v>-1</v>
      </c>
      <c r="DLD36" s="556">
        <f>SUM($J$22:DLD33)-1</f>
        <v>-1</v>
      </c>
      <c r="DLE36" s="556">
        <f>SUM($J$22:DLE33)-1</f>
        <v>-1</v>
      </c>
      <c r="DLF36" s="556">
        <f>SUM($J$22:DLF33)-1</f>
        <v>-1</v>
      </c>
      <c r="DLG36" s="556">
        <f>SUM($J$22:DLG33)-1</f>
        <v>-1</v>
      </c>
      <c r="DLH36" s="556">
        <f>SUM($J$22:DLH33)-1</f>
        <v>-1</v>
      </c>
      <c r="DLI36" s="556">
        <f>SUM($J$22:DLI33)-1</f>
        <v>-1</v>
      </c>
      <c r="DLJ36" s="556">
        <f>SUM($J$22:DLJ33)-1</f>
        <v>-1</v>
      </c>
      <c r="DLK36" s="556">
        <f>SUM($J$22:DLK33)-1</f>
        <v>-1</v>
      </c>
      <c r="DLL36" s="556">
        <f>SUM($J$22:DLL33)-1</f>
        <v>-1</v>
      </c>
      <c r="DLM36" s="556">
        <f>SUM($J$22:DLM33)-1</f>
        <v>-1</v>
      </c>
      <c r="DLN36" s="556">
        <f>SUM($J$22:DLN33)-1</f>
        <v>-1</v>
      </c>
      <c r="DLO36" s="556">
        <f>SUM($J$22:DLO33)-1</f>
        <v>-1</v>
      </c>
      <c r="DLP36" s="556">
        <f>SUM($J$22:DLP33)-1</f>
        <v>-1</v>
      </c>
      <c r="DLQ36" s="556">
        <f>SUM($J$22:DLQ33)-1</f>
        <v>-1</v>
      </c>
      <c r="DLR36" s="556">
        <f>SUM($J$22:DLR33)-1</f>
        <v>-1</v>
      </c>
      <c r="DLS36" s="556">
        <f>SUM($J$22:DLS33)-1</f>
        <v>-1</v>
      </c>
      <c r="DLT36" s="556">
        <f>SUM($J$22:DLT33)-1</f>
        <v>-1</v>
      </c>
      <c r="DLU36" s="556">
        <f>SUM($J$22:DLU33)-1</f>
        <v>-1</v>
      </c>
      <c r="DLV36" s="556">
        <f>SUM($J$22:DLV33)-1</f>
        <v>-1</v>
      </c>
      <c r="DLW36" s="556">
        <f>SUM($J$22:DLW33)-1</f>
        <v>-1</v>
      </c>
      <c r="DLX36" s="556">
        <f>SUM($J$22:DLX33)-1</f>
        <v>-1</v>
      </c>
      <c r="DLY36" s="556">
        <f>SUM($J$22:DLY33)-1</f>
        <v>-1</v>
      </c>
      <c r="DLZ36" s="556">
        <f>SUM($J$22:DLZ33)-1</f>
        <v>-1</v>
      </c>
      <c r="DMA36" s="556">
        <f>SUM($J$22:DMA33)-1</f>
        <v>-1</v>
      </c>
      <c r="DMB36" s="556">
        <f>SUM($J$22:DMB33)-1</f>
        <v>-1</v>
      </c>
      <c r="DMC36" s="556">
        <f>SUM($J$22:DMC33)-1</f>
        <v>-1</v>
      </c>
      <c r="DMD36" s="556">
        <f>SUM($J$22:DMD33)-1</f>
        <v>-1</v>
      </c>
      <c r="DME36" s="556">
        <f>SUM($J$22:DME33)-1</f>
        <v>-1</v>
      </c>
      <c r="DMF36" s="556">
        <f>SUM($J$22:DMF33)-1</f>
        <v>-1</v>
      </c>
      <c r="DMG36" s="556">
        <f>SUM($J$22:DMG33)-1</f>
        <v>-1</v>
      </c>
      <c r="DMH36" s="556">
        <f>SUM($J$22:DMH33)-1</f>
        <v>-1</v>
      </c>
      <c r="DMI36" s="556">
        <f>SUM($J$22:DMI33)-1</f>
        <v>-1</v>
      </c>
      <c r="DMJ36" s="556">
        <f>SUM($J$22:DMJ33)-1</f>
        <v>-1</v>
      </c>
      <c r="DMK36" s="556">
        <f>SUM($J$22:DMK33)-1</f>
        <v>-1</v>
      </c>
      <c r="DML36" s="556">
        <f>SUM($J$22:DML33)-1</f>
        <v>-1</v>
      </c>
      <c r="DMM36" s="556">
        <f>SUM($J$22:DMM33)-1</f>
        <v>-1</v>
      </c>
      <c r="DMN36" s="556">
        <f>SUM($J$22:DMN33)-1</f>
        <v>-1</v>
      </c>
      <c r="DMO36" s="556">
        <f>SUM($J$22:DMO33)-1</f>
        <v>-1</v>
      </c>
      <c r="DMP36" s="556">
        <f>SUM($J$22:DMP33)-1</f>
        <v>-1</v>
      </c>
      <c r="DMQ36" s="556">
        <f>SUM($J$22:DMQ33)-1</f>
        <v>-1</v>
      </c>
      <c r="DMR36" s="556">
        <f>SUM($J$22:DMR33)-1</f>
        <v>-1</v>
      </c>
      <c r="DMS36" s="556">
        <f>SUM($J$22:DMS33)-1</f>
        <v>-1</v>
      </c>
      <c r="DMT36" s="556">
        <f>SUM($J$22:DMT33)-1</f>
        <v>-1</v>
      </c>
      <c r="DMU36" s="556">
        <f>SUM($J$22:DMU33)-1</f>
        <v>-1</v>
      </c>
      <c r="DMV36" s="556">
        <f>SUM($J$22:DMV33)-1</f>
        <v>-1</v>
      </c>
      <c r="DMW36" s="556">
        <f>SUM($J$22:DMW33)-1</f>
        <v>-1</v>
      </c>
      <c r="DMX36" s="556">
        <f>SUM($J$22:DMX33)-1</f>
        <v>-1</v>
      </c>
      <c r="DMY36" s="556">
        <f>SUM($J$22:DMY33)-1</f>
        <v>-1</v>
      </c>
      <c r="DMZ36" s="556">
        <f>SUM($J$22:DMZ33)-1</f>
        <v>-1</v>
      </c>
      <c r="DNA36" s="556">
        <f>SUM($J$22:DNA33)-1</f>
        <v>-1</v>
      </c>
      <c r="DNB36" s="556">
        <f>SUM($J$22:DNB33)-1</f>
        <v>-1</v>
      </c>
      <c r="DNC36" s="556">
        <f>SUM($J$22:DNC33)-1</f>
        <v>-1</v>
      </c>
      <c r="DND36" s="556">
        <f>SUM($J$22:DND33)-1</f>
        <v>-1</v>
      </c>
      <c r="DNE36" s="556">
        <f>SUM($J$22:DNE33)-1</f>
        <v>-1</v>
      </c>
      <c r="DNF36" s="556">
        <f>SUM($J$22:DNF33)-1</f>
        <v>-1</v>
      </c>
      <c r="DNG36" s="556">
        <f>SUM($J$22:DNG33)-1</f>
        <v>-1</v>
      </c>
      <c r="DNH36" s="556">
        <f>SUM($J$22:DNH33)-1</f>
        <v>-1</v>
      </c>
      <c r="DNI36" s="556">
        <f>SUM($J$22:DNI33)-1</f>
        <v>-1</v>
      </c>
      <c r="DNJ36" s="556">
        <f>SUM($J$22:DNJ33)-1</f>
        <v>-1</v>
      </c>
      <c r="DNK36" s="556">
        <f>SUM($J$22:DNK33)-1</f>
        <v>-1</v>
      </c>
      <c r="DNL36" s="556">
        <f>SUM($J$22:DNL33)-1</f>
        <v>-1</v>
      </c>
      <c r="DNM36" s="556">
        <f>SUM($J$22:DNM33)-1</f>
        <v>-1</v>
      </c>
      <c r="DNN36" s="556">
        <f>SUM($J$22:DNN33)-1</f>
        <v>-1</v>
      </c>
      <c r="DNO36" s="556">
        <f>SUM($J$22:DNO33)-1</f>
        <v>-1</v>
      </c>
      <c r="DNP36" s="556">
        <f>SUM($J$22:DNP33)-1</f>
        <v>-1</v>
      </c>
      <c r="DNQ36" s="556">
        <f>SUM($J$22:DNQ33)-1</f>
        <v>-1</v>
      </c>
      <c r="DNR36" s="556">
        <f>SUM($J$22:DNR33)-1</f>
        <v>-1</v>
      </c>
      <c r="DNS36" s="556">
        <f>SUM($J$22:DNS33)-1</f>
        <v>-1</v>
      </c>
      <c r="DNT36" s="556">
        <f>SUM($J$22:DNT33)-1</f>
        <v>-1</v>
      </c>
      <c r="DNU36" s="556">
        <f>SUM($J$22:DNU33)-1</f>
        <v>-1</v>
      </c>
      <c r="DNV36" s="556">
        <f>SUM($J$22:DNV33)-1</f>
        <v>-1</v>
      </c>
      <c r="DNW36" s="556">
        <f>SUM($J$22:DNW33)-1</f>
        <v>-1</v>
      </c>
      <c r="DNX36" s="556">
        <f>SUM($J$22:DNX33)-1</f>
        <v>-1</v>
      </c>
      <c r="DNY36" s="556">
        <f>SUM($J$22:DNY33)-1</f>
        <v>-1</v>
      </c>
      <c r="DNZ36" s="556">
        <f>SUM($J$22:DNZ33)-1</f>
        <v>-1</v>
      </c>
      <c r="DOA36" s="556">
        <f>SUM($J$22:DOA33)-1</f>
        <v>-1</v>
      </c>
      <c r="DOB36" s="556">
        <f>SUM($J$22:DOB33)-1</f>
        <v>-1</v>
      </c>
      <c r="DOC36" s="556">
        <f>SUM($J$22:DOC33)-1</f>
        <v>-1</v>
      </c>
      <c r="DOD36" s="556">
        <f>SUM($J$22:DOD33)-1</f>
        <v>-1</v>
      </c>
      <c r="DOE36" s="556">
        <f>SUM($J$22:DOE33)-1</f>
        <v>-1</v>
      </c>
      <c r="DOF36" s="556">
        <f>SUM($J$22:DOF33)-1</f>
        <v>-1</v>
      </c>
      <c r="DOG36" s="556">
        <f>SUM($J$22:DOG33)-1</f>
        <v>-1</v>
      </c>
      <c r="DOH36" s="556">
        <f>SUM($J$22:DOH33)-1</f>
        <v>-1</v>
      </c>
      <c r="DOI36" s="556">
        <f>SUM($J$22:DOI33)-1</f>
        <v>-1</v>
      </c>
      <c r="DOJ36" s="556">
        <f>SUM($J$22:DOJ33)-1</f>
        <v>-1</v>
      </c>
      <c r="DOK36" s="556">
        <f>SUM($J$22:DOK33)-1</f>
        <v>-1</v>
      </c>
      <c r="DOL36" s="556">
        <f>SUM($J$22:DOL33)-1</f>
        <v>-1</v>
      </c>
      <c r="DOM36" s="556">
        <f>SUM($J$22:DOM33)-1</f>
        <v>-1</v>
      </c>
      <c r="DON36" s="556">
        <f>SUM($J$22:DON33)-1</f>
        <v>-1</v>
      </c>
      <c r="DOO36" s="556">
        <f>SUM($J$22:DOO33)-1</f>
        <v>-1</v>
      </c>
      <c r="DOP36" s="556">
        <f>SUM($J$22:DOP33)-1</f>
        <v>-1</v>
      </c>
      <c r="DOQ36" s="556">
        <f>SUM($J$22:DOQ33)-1</f>
        <v>-1</v>
      </c>
      <c r="DOR36" s="556">
        <f>SUM($J$22:DOR33)-1</f>
        <v>-1</v>
      </c>
      <c r="DOS36" s="556">
        <f>SUM($J$22:DOS33)-1</f>
        <v>-1</v>
      </c>
      <c r="DOT36" s="556">
        <f>SUM($J$22:DOT33)-1</f>
        <v>-1</v>
      </c>
      <c r="DOU36" s="556">
        <f>SUM($J$22:DOU33)-1</f>
        <v>-1</v>
      </c>
      <c r="DOV36" s="556">
        <f>SUM($J$22:DOV33)-1</f>
        <v>-1</v>
      </c>
      <c r="DOW36" s="556">
        <f>SUM($J$22:DOW33)-1</f>
        <v>-1</v>
      </c>
      <c r="DOX36" s="556">
        <f>SUM($J$22:DOX33)-1</f>
        <v>-1</v>
      </c>
      <c r="DOY36" s="556">
        <f>SUM($J$22:DOY33)-1</f>
        <v>-1</v>
      </c>
      <c r="DOZ36" s="556">
        <f>SUM($J$22:DOZ33)-1</f>
        <v>-1</v>
      </c>
      <c r="DPA36" s="556">
        <f>SUM($J$22:DPA33)-1</f>
        <v>-1</v>
      </c>
      <c r="DPB36" s="556">
        <f>SUM($J$22:DPB33)-1</f>
        <v>-1</v>
      </c>
      <c r="DPC36" s="556">
        <f>SUM($J$22:DPC33)-1</f>
        <v>-1</v>
      </c>
      <c r="DPD36" s="556">
        <f>SUM($J$22:DPD33)-1</f>
        <v>-1</v>
      </c>
      <c r="DPE36" s="556">
        <f>SUM($J$22:DPE33)-1</f>
        <v>-1</v>
      </c>
      <c r="DPF36" s="556">
        <f>SUM($J$22:DPF33)-1</f>
        <v>-1</v>
      </c>
      <c r="DPG36" s="556">
        <f>SUM($J$22:DPG33)-1</f>
        <v>-1</v>
      </c>
      <c r="DPH36" s="556">
        <f>SUM($J$22:DPH33)-1</f>
        <v>-1</v>
      </c>
      <c r="DPI36" s="556">
        <f>SUM($J$22:DPI33)-1</f>
        <v>-1</v>
      </c>
      <c r="DPJ36" s="556">
        <f>SUM($J$22:DPJ33)-1</f>
        <v>-1</v>
      </c>
      <c r="DPK36" s="556">
        <f>SUM($J$22:DPK33)-1</f>
        <v>-1</v>
      </c>
      <c r="DPL36" s="556">
        <f>SUM($J$22:DPL33)-1</f>
        <v>-1</v>
      </c>
      <c r="DPM36" s="556">
        <f>SUM($J$22:DPM33)-1</f>
        <v>-1</v>
      </c>
      <c r="DPN36" s="556">
        <f>SUM($J$22:DPN33)-1</f>
        <v>-1</v>
      </c>
      <c r="DPO36" s="556">
        <f>SUM($J$22:DPO33)-1</f>
        <v>-1</v>
      </c>
      <c r="DPP36" s="556">
        <f>SUM($J$22:DPP33)-1</f>
        <v>-1</v>
      </c>
      <c r="DPQ36" s="556">
        <f>SUM($J$22:DPQ33)-1</f>
        <v>-1</v>
      </c>
      <c r="DPR36" s="556">
        <f>SUM($J$22:DPR33)-1</f>
        <v>-1</v>
      </c>
      <c r="DPS36" s="556">
        <f>SUM($J$22:DPS33)-1</f>
        <v>-1</v>
      </c>
      <c r="DPT36" s="556">
        <f>SUM($J$22:DPT33)-1</f>
        <v>-1</v>
      </c>
      <c r="DPU36" s="556">
        <f>SUM($J$22:DPU33)-1</f>
        <v>-1</v>
      </c>
      <c r="DPV36" s="556">
        <f>SUM($J$22:DPV33)-1</f>
        <v>-1</v>
      </c>
      <c r="DPW36" s="556">
        <f>SUM($J$22:DPW33)-1</f>
        <v>-1</v>
      </c>
      <c r="DPX36" s="556">
        <f>SUM($J$22:DPX33)-1</f>
        <v>-1</v>
      </c>
      <c r="DPY36" s="556">
        <f>SUM($J$22:DPY33)-1</f>
        <v>-1</v>
      </c>
      <c r="DPZ36" s="556">
        <f>SUM($J$22:DPZ33)-1</f>
        <v>-1</v>
      </c>
      <c r="DQA36" s="556">
        <f>SUM($J$22:DQA33)-1</f>
        <v>-1</v>
      </c>
      <c r="DQB36" s="556">
        <f>SUM($J$22:DQB33)-1</f>
        <v>-1</v>
      </c>
      <c r="DQC36" s="556">
        <f>SUM($J$22:DQC33)-1</f>
        <v>-1</v>
      </c>
      <c r="DQD36" s="556">
        <f>SUM($J$22:DQD33)-1</f>
        <v>-1</v>
      </c>
      <c r="DQE36" s="556">
        <f>SUM($J$22:DQE33)-1</f>
        <v>-1</v>
      </c>
      <c r="DQF36" s="556">
        <f>SUM($J$22:DQF33)-1</f>
        <v>-1</v>
      </c>
      <c r="DQG36" s="556">
        <f>SUM($J$22:DQG33)-1</f>
        <v>-1</v>
      </c>
      <c r="DQH36" s="556">
        <f>SUM($J$22:DQH33)-1</f>
        <v>-1</v>
      </c>
      <c r="DQI36" s="556">
        <f>SUM($J$22:DQI33)-1</f>
        <v>-1</v>
      </c>
      <c r="DQJ36" s="556">
        <f>SUM($J$22:DQJ33)-1</f>
        <v>-1</v>
      </c>
      <c r="DQK36" s="556">
        <f>SUM($J$22:DQK33)-1</f>
        <v>-1</v>
      </c>
      <c r="DQL36" s="556">
        <f>SUM($J$22:DQL33)-1</f>
        <v>-1</v>
      </c>
      <c r="DQM36" s="556">
        <f>SUM($J$22:DQM33)-1</f>
        <v>-1</v>
      </c>
      <c r="DQN36" s="556">
        <f>SUM($J$22:DQN33)-1</f>
        <v>-1</v>
      </c>
      <c r="DQO36" s="556">
        <f>SUM($J$22:DQO33)-1</f>
        <v>-1</v>
      </c>
      <c r="DQP36" s="556">
        <f>SUM($J$22:DQP33)-1</f>
        <v>-1</v>
      </c>
      <c r="DQQ36" s="556">
        <f>SUM($J$22:DQQ33)-1</f>
        <v>-1</v>
      </c>
      <c r="DQR36" s="556">
        <f>SUM($J$22:DQR33)-1</f>
        <v>-1</v>
      </c>
      <c r="DQS36" s="556">
        <f>SUM($J$22:DQS33)-1</f>
        <v>-1</v>
      </c>
      <c r="DQT36" s="556">
        <f>SUM($J$22:DQT33)-1</f>
        <v>-1</v>
      </c>
      <c r="DQU36" s="556">
        <f>SUM($J$22:DQU33)-1</f>
        <v>-1</v>
      </c>
      <c r="DQV36" s="556">
        <f>SUM($J$22:DQV33)-1</f>
        <v>-1</v>
      </c>
      <c r="DQW36" s="556">
        <f>SUM($J$22:DQW33)-1</f>
        <v>-1</v>
      </c>
      <c r="DQX36" s="556">
        <f>SUM($J$22:DQX33)-1</f>
        <v>-1</v>
      </c>
      <c r="DQY36" s="556">
        <f>SUM($J$22:DQY33)-1</f>
        <v>-1</v>
      </c>
      <c r="DQZ36" s="556">
        <f>SUM($J$22:DQZ33)-1</f>
        <v>-1</v>
      </c>
      <c r="DRA36" s="556">
        <f>SUM($J$22:DRA33)-1</f>
        <v>-1</v>
      </c>
      <c r="DRB36" s="556">
        <f>SUM($J$22:DRB33)-1</f>
        <v>-1</v>
      </c>
      <c r="DRC36" s="556">
        <f>SUM($J$22:DRC33)-1</f>
        <v>-1</v>
      </c>
      <c r="DRD36" s="556">
        <f>SUM($J$22:DRD33)-1</f>
        <v>-1</v>
      </c>
      <c r="DRE36" s="556">
        <f>SUM($J$22:DRE33)-1</f>
        <v>-1</v>
      </c>
      <c r="DRF36" s="556">
        <f>SUM($J$22:DRF33)-1</f>
        <v>-1</v>
      </c>
      <c r="DRG36" s="556">
        <f>SUM($J$22:DRG33)-1</f>
        <v>-1</v>
      </c>
      <c r="DRH36" s="556">
        <f>SUM($J$22:DRH33)-1</f>
        <v>-1</v>
      </c>
      <c r="DRI36" s="556">
        <f>SUM($J$22:DRI33)-1</f>
        <v>-1</v>
      </c>
      <c r="DRJ36" s="556">
        <f>SUM($J$22:DRJ33)-1</f>
        <v>-1</v>
      </c>
      <c r="DRK36" s="556">
        <f>SUM($J$22:DRK33)-1</f>
        <v>-1</v>
      </c>
      <c r="DRL36" s="556">
        <f>SUM($J$22:DRL33)-1</f>
        <v>-1</v>
      </c>
      <c r="DRM36" s="556">
        <f>SUM($J$22:DRM33)-1</f>
        <v>-1</v>
      </c>
      <c r="DRN36" s="556">
        <f>SUM($J$22:DRN33)-1</f>
        <v>-1</v>
      </c>
      <c r="DRO36" s="556">
        <f>SUM($J$22:DRO33)-1</f>
        <v>-1</v>
      </c>
      <c r="DRP36" s="556">
        <f>SUM($J$22:DRP33)-1</f>
        <v>-1</v>
      </c>
      <c r="DRQ36" s="556">
        <f>SUM($J$22:DRQ33)-1</f>
        <v>-1</v>
      </c>
      <c r="DRR36" s="556">
        <f>SUM($J$22:DRR33)-1</f>
        <v>-1</v>
      </c>
      <c r="DRS36" s="556">
        <f>SUM($J$22:DRS33)-1</f>
        <v>-1</v>
      </c>
      <c r="DRT36" s="556">
        <f>SUM($J$22:DRT33)-1</f>
        <v>-1</v>
      </c>
      <c r="DRU36" s="556">
        <f>SUM($J$22:DRU33)-1</f>
        <v>-1</v>
      </c>
      <c r="DRV36" s="556">
        <f>SUM($J$22:DRV33)-1</f>
        <v>-1</v>
      </c>
      <c r="DRW36" s="556">
        <f>SUM($J$22:DRW33)-1</f>
        <v>-1</v>
      </c>
      <c r="DRX36" s="556">
        <f>SUM($J$22:DRX33)-1</f>
        <v>-1</v>
      </c>
      <c r="DRY36" s="556">
        <f>SUM($J$22:DRY33)-1</f>
        <v>-1</v>
      </c>
      <c r="DRZ36" s="556">
        <f>SUM($J$22:DRZ33)-1</f>
        <v>-1</v>
      </c>
      <c r="DSA36" s="556">
        <f>SUM($J$22:DSA33)-1</f>
        <v>-1</v>
      </c>
      <c r="DSB36" s="556">
        <f>SUM($J$22:DSB33)-1</f>
        <v>-1</v>
      </c>
      <c r="DSC36" s="556">
        <f>SUM($J$22:DSC33)-1</f>
        <v>-1</v>
      </c>
      <c r="DSD36" s="556">
        <f>SUM($J$22:DSD33)-1</f>
        <v>-1</v>
      </c>
      <c r="DSE36" s="556">
        <f>SUM($J$22:DSE33)-1</f>
        <v>-1</v>
      </c>
      <c r="DSF36" s="556">
        <f>SUM($J$22:DSF33)-1</f>
        <v>-1</v>
      </c>
      <c r="DSG36" s="556">
        <f>SUM($J$22:DSG33)-1</f>
        <v>-1</v>
      </c>
      <c r="DSH36" s="556">
        <f>SUM($J$22:DSH33)-1</f>
        <v>-1</v>
      </c>
      <c r="DSI36" s="556">
        <f>SUM($J$22:DSI33)-1</f>
        <v>-1</v>
      </c>
      <c r="DSJ36" s="556">
        <f>SUM($J$22:DSJ33)-1</f>
        <v>-1</v>
      </c>
      <c r="DSK36" s="556">
        <f>SUM($J$22:DSK33)-1</f>
        <v>-1</v>
      </c>
      <c r="DSL36" s="556">
        <f>SUM($J$22:DSL33)-1</f>
        <v>-1</v>
      </c>
      <c r="DSM36" s="556">
        <f>SUM($J$22:DSM33)-1</f>
        <v>-1</v>
      </c>
      <c r="DSN36" s="556">
        <f>SUM($J$22:DSN33)-1</f>
        <v>-1</v>
      </c>
      <c r="DSO36" s="556">
        <f>SUM($J$22:DSO33)-1</f>
        <v>-1</v>
      </c>
      <c r="DSP36" s="556">
        <f>SUM($J$22:DSP33)-1</f>
        <v>-1</v>
      </c>
      <c r="DSQ36" s="556">
        <f>SUM($J$22:DSQ33)-1</f>
        <v>-1</v>
      </c>
      <c r="DSR36" s="556">
        <f>SUM($J$22:DSR33)-1</f>
        <v>-1</v>
      </c>
      <c r="DSS36" s="556">
        <f>SUM($J$22:DSS33)-1</f>
        <v>-1</v>
      </c>
      <c r="DST36" s="556">
        <f>SUM($J$22:DST33)-1</f>
        <v>-1</v>
      </c>
      <c r="DSU36" s="556">
        <f>SUM($J$22:DSU33)-1</f>
        <v>-1</v>
      </c>
      <c r="DSV36" s="556">
        <f>SUM($J$22:DSV33)-1</f>
        <v>-1</v>
      </c>
      <c r="DSW36" s="556">
        <f>SUM($J$22:DSW33)-1</f>
        <v>-1</v>
      </c>
      <c r="DSX36" s="556">
        <f>SUM($J$22:DSX33)-1</f>
        <v>-1</v>
      </c>
      <c r="DSY36" s="556">
        <f>SUM($J$22:DSY33)-1</f>
        <v>-1</v>
      </c>
      <c r="DSZ36" s="556">
        <f>SUM($J$22:DSZ33)-1</f>
        <v>-1</v>
      </c>
      <c r="DTA36" s="556">
        <f>SUM($J$22:DTA33)-1</f>
        <v>-1</v>
      </c>
      <c r="DTB36" s="556">
        <f>SUM($J$22:DTB33)-1</f>
        <v>-1</v>
      </c>
      <c r="DTC36" s="556">
        <f>SUM($J$22:DTC33)-1</f>
        <v>-1</v>
      </c>
      <c r="DTD36" s="556">
        <f>SUM($J$22:DTD33)-1</f>
        <v>-1</v>
      </c>
      <c r="DTE36" s="556">
        <f>SUM($J$22:DTE33)-1</f>
        <v>-1</v>
      </c>
      <c r="DTF36" s="556">
        <f>SUM($J$22:DTF33)-1</f>
        <v>-1</v>
      </c>
      <c r="DTG36" s="556">
        <f>SUM($J$22:DTG33)-1</f>
        <v>-1</v>
      </c>
      <c r="DTH36" s="556">
        <f>SUM($J$22:DTH33)-1</f>
        <v>-1</v>
      </c>
      <c r="DTI36" s="556">
        <f>SUM($J$22:DTI33)-1</f>
        <v>-1</v>
      </c>
      <c r="DTJ36" s="556">
        <f>SUM($J$22:DTJ33)-1</f>
        <v>-1</v>
      </c>
      <c r="DTK36" s="556">
        <f>SUM($J$22:DTK33)-1</f>
        <v>-1</v>
      </c>
      <c r="DTL36" s="556">
        <f>SUM($J$22:DTL33)-1</f>
        <v>-1</v>
      </c>
      <c r="DTM36" s="556">
        <f>SUM($J$22:DTM33)-1</f>
        <v>-1</v>
      </c>
      <c r="DTN36" s="556">
        <f>SUM($J$22:DTN33)-1</f>
        <v>-1</v>
      </c>
      <c r="DTO36" s="556">
        <f>SUM($J$22:DTO33)-1</f>
        <v>-1</v>
      </c>
      <c r="DTP36" s="556">
        <f>SUM($J$22:DTP33)-1</f>
        <v>-1</v>
      </c>
      <c r="DTQ36" s="556">
        <f>SUM($J$22:DTQ33)-1</f>
        <v>-1</v>
      </c>
      <c r="DTR36" s="556">
        <f>SUM($J$22:DTR33)-1</f>
        <v>-1</v>
      </c>
      <c r="DTS36" s="556">
        <f>SUM($J$22:DTS33)-1</f>
        <v>-1</v>
      </c>
      <c r="DTT36" s="556">
        <f>SUM($J$22:DTT33)-1</f>
        <v>-1</v>
      </c>
      <c r="DTU36" s="556">
        <f>SUM($J$22:DTU33)-1</f>
        <v>-1</v>
      </c>
      <c r="DTV36" s="556">
        <f>SUM($J$22:DTV33)-1</f>
        <v>-1</v>
      </c>
      <c r="DTW36" s="556">
        <f>SUM($J$22:DTW33)-1</f>
        <v>-1</v>
      </c>
      <c r="DTX36" s="556">
        <f>SUM($J$22:DTX33)-1</f>
        <v>-1</v>
      </c>
      <c r="DTY36" s="556">
        <f>SUM($J$22:DTY33)-1</f>
        <v>-1</v>
      </c>
      <c r="DTZ36" s="556">
        <f>SUM($J$22:DTZ33)-1</f>
        <v>-1</v>
      </c>
      <c r="DUA36" s="556">
        <f>SUM($J$22:DUA33)-1</f>
        <v>-1</v>
      </c>
      <c r="DUB36" s="556">
        <f>SUM($J$22:DUB33)-1</f>
        <v>-1</v>
      </c>
      <c r="DUC36" s="556">
        <f>SUM($J$22:DUC33)-1</f>
        <v>-1</v>
      </c>
      <c r="DUD36" s="556">
        <f>SUM($J$22:DUD33)-1</f>
        <v>-1</v>
      </c>
      <c r="DUE36" s="556">
        <f>SUM($J$22:DUE33)-1</f>
        <v>-1</v>
      </c>
      <c r="DUF36" s="556">
        <f>SUM($J$22:DUF33)-1</f>
        <v>-1</v>
      </c>
      <c r="DUG36" s="556">
        <f>SUM($J$22:DUG33)-1</f>
        <v>-1</v>
      </c>
      <c r="DUH36" s="556">
        <f>SUM($J$22:DUH33)-1</f>
        <v>-1</v>
      </c>
      <c r="DUI36" s="556">
        <f>SUM($J$22:DUI33)-1</f>
        <v>-1</v>
      </c>
      <c r="DUJ36" s="556">
        <f>SUM($J$22:DUJ33)-1</f>
        <v>-1</v>
      </c>
      <c r="DUK36" s="556">
        <f>SUM($J$22:DUK33)-1</f>
        <v>-1</v>
      </c>
      <c r="DUL36" s="556">
        <f>SUM($J$22:DUL33)-1</f>
        <v>-1</v>
      </c>
      <c r="DUM36" s="556">
        <f>SUM($J$22:DUM33)-1</f>
        <v>-1</v>
      </c>
      <c r="DUN36" s="556">
        <f>SUM($J$22:DUN33)-1</f>
        <v>-1</v>
      </c>
      <c r="DUO36" s="556">
        <f>SUM($J$22:DUO33)-1</f>
        <v>-1</v>
      </c>
      <c r="DUP36" s="556">
        <f>SUM($J$22:DUP33)-1</f>
        <v>-1</v>
      </c>
      <c r="DUQ36" s="556">
        <f>SUM($J$22:DUQ33)-1</f>
        <v>-1</v>
      </c>
      <c r="DUR36" s="556">
        <f>SUM($J$22:DUR33)-1</f>
        <v>-1</v>
      </c>
      <c r="DUS36" s="556">
        <f>SUM($J$22:DUS33)-1</f>
        <v>-1</v>
      </c>
      <c r="DUT36" s="556">
        <f>SUM($J$22:DUT33)-1</f>
        <v>-1</v>
      </c>
      <c r="DUU36" s="556">
        <f>SUM($J$22:DUU33)-1</f>
        <v>-1</v>
      </c>
      <c r="DUV36" s="556">
        <f>SUM($J$22:DUV33)-1</f>
        <v>-1</v>
      </c>
      <c r="DUW36" s="556">
        <f>SUM($J$22:DUW33)-1</f>
        <v>-1</v>
      </c>
      <c r="DUX36" s="556">
        <f>SUM($J$22:DUX33)-1</f>
        <v>-1</v>
      </c>
      <c r="DUY36" s="556">
        <f>SUM($J$22:DUY33)-1</f>
        <v>-1</v>
      </c>
      <c r="DUZ36" s="556">
        <f>SUM($J$22:DUZ33)-1</f>
        <v>-1</v>
      </c>
      <c r="DVA36" s="556">
        <f>SUM($J$22:DVA33)-1</f>
        <v>-1</v>
      </c>
      <c r="DVB36" s="556">
        <f>SUM($J$22:DVB33)-1</f>
        <v>-1</v>
      </c>
      <c r="DVC36" s="556">
        <f>SUM($J$22:DVC33)-1</f>
        <v>-1</v>
      </c>
      <c r="DVD36" s="556">
        <f>SUM($J$22:DVD33)-1</f>
        <v>-1</v>
      </c>
      <c r="DVE36" s="556">
        <f>SUM($J$22:DVE33)-1</f>
        <v>-1</v>
      </c>
      <c r="DVF36" s="556">
        <f>SUM($J$22:DVF33)-1</f>
        <v>-1</v>
      </c>
      <c r="DVG36" s="556">
        <f>SUM($J$22:DVG33)-1</f>
        <v>-1</v>
      </c>
      <c r="DVH36" s="556">
        <f>SUM($J$22:DVH33)-1</f>
        <v>-1</v>
      </c>
      <c r="DVI36" s="556">
        <f>SUM($J$22:DVI33)-1</f>
        <v>-1</v>
      </c>
      <c r="DVJ36" s="556">
        <f>SUM($J$22:DVJ33)-1</f>
        <v>-1</v>
      </c>
      <c r="DVK36" s="556">
        <f>SUM($J$22:DVK33)-1</f>
        <v>-1</v>
      </c>
      <c r="DVL36" s="556">
        <f>SUM($J$22:DVL33)-1</f>
        <v>-1</v>
      </c>
      <c r="DVM36" s="556">
        <f>SUM($J$22:DVM33)-1</f>
        <v>-1</v>
      </c>
      <c r="DVN36" s="556">
        <f>SUM($J$22:DVN33)-1</f>
        <v>-1</v>
      </c>
      <c r="DVO36" s="556">
        <f>SUM($J$22:DVO33)-1</f>
        <v>-1</v>
      </c>
      <c r="DVP36" s="556">
        <f>SUM($J$22:DVP33)-1</f>
        <v>-1</v>
      </c>
      <c r="DVQ36" s="556">
        <f>SUM($J$22:DVQ33)-1</f>
        <v>-1</v>
      </c>
      <c r="DVR36" s="556">
        <f>SUM($J$22:DVR33)-1</f>
        <v>-1</v>
      </c>
      <c r="DVS36" s="556">
        <f>SUM($J$22:DVS33)-1</f>
        <v>-1</v>
      </c>
      <c r="DVT36" s="556">
        <f>SUM($J$22:DVT33)-1</f>
        <v>-1</v>
      </c>
      <c r="DVU36" s="556">
        <f>SUM($J$22:DVU33)-1</f>
        <v>-1</v>
      </c>
      <c r="DVV36" s="556">
        <f>SUM($J$22:DVV33)-1</f>
        <v>-1</v>
      </c>
      <c r="DVW36" s="556">
        <f>SUM($J$22:DVW33)-1</f>
        <v>-1</v>
      </c>
      <c r="DVX36" s="556">
        <f>SUM($J$22:DVX33)-1</f>
        <v>-1</v>
      </c>
      <c r="DVY36" s="556">
        <f>SUM($J$22:DVY33)-1</f>
        <v>-1</v>
      </c>
      <c r="DVZ36" s="556">
        <f>SUM($J$22:DVZ33)-1</f>
        <v>-1</v>
      </c>
      <c r="DWA36" s="556">
        <f>SUM($J$22:DWA33)-1</f>
        <v>-1</v>
      </c>
      <c r="DWB36" s="556">
        <f>SUM($J$22:DWB33)-1</f>
        <v>-1</v>
      </c>
      <c r="DWC36" s="556">
        <f>SUM($J$22:DWC33)-1</f>
        <v>-1</v>
      </c>
      <c r="DWD36" s="556">
        <f>SUM($J$22:DWD33)-1</f>
        <v>-1</v>
      </c>
      <c r="DWE36" s="556">
        <f>SUM($J$22:DWE33)-1</f>
        <v>-1</v>
      </c>
      <c r="DWF36" s="556">
        <f>SUM($J$22:DWF33)-1</f>
        <v>-1</v>
      </c>
      <c r="DWG36" s="556">
        <f>SUM($J$22:DWG33)-1</f>
        <v>-1</v>
      </c>
      <c r="DWH36" s="556">
        <f>SUM($J$22:DWH33)-1</f>
        <v>-1</v>
      </c>
      <c r="DWI36" s="556">
        <f>SUM($J$22:DWI33)-1</f>
        <v>-1</v>
      </c>
      <c r="DWJ36" s="556">
        <f>SUM($J$22:DWJ33)-1</f>
        <v>-1</v>
      </c>
      <c r="DWK36" s="556">
        <f>SUM($J$22:DWK33)-1</f>
        <v>-1</v>
      </c>
      <c r="DWL36" s="556">
        <f>SUM($J$22:DWL33)-1</f>
        <v>-1</v>
      </c>
      <c r="DWM36" s="556">
        <f>SUM($J$22:DWM33)-1</f>
        <v>-1</v>
      </c>
      <c r="DWN36" s="556">
        <f>SUM($J$22:DWN33)-1</f>
        <v>-1</v>
      </c>
      <c r="DWO36" s="556">
        <f>SUM($J$22:DWO33)-1</f>
        <v>-1</v>
      </c>
      <c r="DWP36" s="556">
        <f>SUM($J$22:DWP33)-1</f>
        <v>-1</v>
      </c>
      <c r="DWQ36" s="556">
        <f>SUM($J$22:DWQ33)-1</f>
        <v>-1</v>
      </c>
      <c r="DWR36" s="556">
        <f>SUM($J$22:DWR33)-1</f>
        <v>-1</v>
      </c>
      <c r="DWS36" s="556">
        <f>SUM($J$22:DWS33)-1</f>
        <v>-1</v>
      </c>
      <c r="DWT36" s="556">
        <f>SUM($J$22:DWT33)-1</f>
        <v>-1</v>
      </c>
      <c r="DWU36" s="556">
        <f>SUM($J$22:DWU33)-1</f>
        <v>-1</v>
      </c>
      <c r="DWV36" s="556">
        <f>SUM($J$22:DWV33)-1</f>
        <v>-1</v>
      </c>
      <c r="DWW36" s="556">
        <f>SUM($J$22:DWW33)-1</f>
        <v>-1</v>
      </c>
      <c r="DWX36" s="556">
        <f>SUM($J$22:DWX33)-1</f>
        <v>-1</v>
      </c>
      <c r="DWY36" s="556">
        <f>SUM($J$22:DWY33)-1</f>
        <v>-1</v>
      </c>
      <c r="DWZ36" s="556">
        <f>SUM($J$22:DWZ33)-1</f>
        <v>-1</v>
      </c>
      <c r="DXA36" s="556">
        <f>SUM($J$22:DXA33)-1</f>
        <v>-1</v>
      </c>
      <c r="DXB36" s="556">
        <f>SUM($J$22:DXB33)-1</f>
        <v>-1</v>
      </c>
      <c r="DXC36" s="556">
        <f>SUM($J$22:DXC33)-1</f>
        <v>-1</v>
      </c>
      <c r="DXD36" s="556">
        <f>SUM($J$22:DXD33)-1</f>
        <v>-1</v>
      </c>
      <c r="DXE36" s="556">
        <f>SUM($J$22:DXE33)-1</f>
        <v>-1</v>
      </c>
      <c r="DXF36" s="556">
        <f>SUM($J$22:DXF33)-1</f>
        <v>-1</v>
      </c>
      <c r="DXG36" s="556">
        <f>SUM($J$22:DXG33)-1</f>
        <v>-1</v>
      </c>
      <c r="DXH36" s="556">
        <f>SUM($J$22:DXH33)-1</f>
        <v>-1</v>
      </c>
      <c r="DXI36" s="556">
        <f>SUM($J$22:DXI33)-1</f>
        <v>-1</v>
      </c>
      <c r="DXJ36" s="556">
        <f>SUM($J$22:DXJ33)-1</f>
        <v>-1</v>
      </c>
      <c r="DXK36" s="556">
        <f>SUM($J$22:DXK33)-1</f>
        <v>-1</v>
      </c>
      <c r="DXL36" s="556">
        <f>SUM($J$22:DXL33)-1</f>
        <v>-1</v>
      </c>
      <c r="DXM36" s="556">
        <f>SUM($J$22:DXM33)-1</f>
        <v>-1</v>
      </c>
      <c r="DXN36" s="556">
        <f>SUM($J$22:DXN33)-1</f>
        <v>-1</v>
      </c>
      <c r="DXO36" s="556">
        <f>SUM($J$22:DXO33)-1</f>
        <v>-1</v>
      </c>
      <c r="DXP36" s="556">
        <f>SUM($J$22:DXP33)-1</f>
        <v>-1</v>
      </c>
      <c r="DXQ36" s="556">
        <f>SUM($J$22:DXQ33)-1</f>
        <v>-1</v>
      </c>
      <c r="DXR36" s="556">
        <f>SUM($J$22:DXR33)-1</f>
        <v>-1</v>
      </c>
      <c r="DXS36" s="556">
        <f>SUM($J$22:DXS33)-1</f>
        <v>-1</v>
      </c>
      <c r="DXT36" s="556">
        <f>SUM($J$22:DXT33)-1</f>
        <v>-1</v>
      </c>
      <c r="DXU36" s="556">
        <f>SUM($J$22:DXU33)-1</f>
        <v>-1</v>
      </c>
      <c r="DXV36" s="556">
        <f>SUM($J$22:DXV33)-1</f>
        <v>-1</v>
      </c>
      <c r="DXW36" s="556">
        <f>SUM($J$22:DXW33)-1</f>
        <v>-1</v>
      </c>
      <c r="DXX36" s="556">
        <f>SUM($J$22:DXX33)-1</f>
        <v>-1</v>
      </c>
      <c r="DXY36" s="556">
        <f>SUM($J$22:DXY33)-1</f>
        <v>-1</v>
      </c>
      <c r="DXZ36" s="556">
        <f>SUM($J$22:DXZ33)-1</f>
        <v>-1</v>
      </c>
      <c r="DYA36" s="556">
        <f>SUM($J$22:DYA33)-1</f>
        <v>-1</v>
      </c>
      <c r="DYB36" s="556">
        <f>SUM($J$22:DYB33)-1</f>
        <v>-1</v>
      </c>
      <c r="DYC36" s="556">
        <f>SUM($J$22:DYC33)-1</f>
        <v>-1</v>
      </c>
      <c r="DYD36" s="556">
        <f>SUM($J$22:DYD33)-1</f>
        <v>-1</v>
      </c>
      <c r="DYE36" s="556">
        <f>SUM($J$22:DYE33)-1</f>
        <v>-1</v>
      </c>
      <c r="DYF36" s="556">
        <f>SUM($J$22:DYF33)-1</f>
        <v>-1</v>
      </c>
      <c r="DYG36" s="556">
        <f>SUM($J$22:DYG33)-1</f>
        <v>-1</v>
      </c>
      <c r="DYH36" s="556">
        <f>SUM($J$22:DYH33)-1</f>
        <v>-1</v>
      </c>
      <c r="DYI36" s="556">
        <f>SUM($J$22:DYI33)-1</f>
        <v>-1</v>
      </c>
      <c r="DYJ36" s="556">
        <f>SUM($J$22:DYJ33)-1</f>
        <v>-1</v>
      </c>
      <c r="DYK36" s="556">
        <f>SUM($J$22:DYK33)-1</f>
        <v>-1</v>
      </c>
      <c r="DYL36" s="556">
        <f>SUM($J$22:DYL33)-1</f>
        <v>-1</v>
      </c>
      <c r="DYM36" s="556">
        <f>SUM($J$22:DYM33)-1</f>
        <v>-1</v>
      </c>
      <c r="DYN36" s="556">
        <f>SUM($J$22:DYN33)-1</f>
        <v>-1</v>
      </c>
      <c r="DYO36" s="556">
        <f>SUM($J$22:DYO33)-1</f>
        <v>-1</v>
      </c>
      <c r="DYP36" s="556">
        <f>SUM($J$22:DYP33)-1</f>
        <v>-1</v>
      </c>
      <c r="DYQ36" s="556">
        <f>SUM($J$22:DYQ33)-1</f>
        <v>-1</v>
      </c>
      <c r="DYR36" s="556">
        <f>SUM($J$22:DYR33)-1</f>
        <v>-1</v>
      </c>
      <c r="DYS36" s="556">
        <f>SUM($J$22:DYS33)-1</f>
        <v>-1</v>
      </c>
      <c r="DYT36" s="556">
        <f>SUM($J$22:DYT33)-1</f>
        <v>-1</v>
      </c>
      <c r="DYU36" s="556">
        <f>SUM($J$22:DYU33)-1</f>
        <v>-1</v>
      </c>
      <c r="DYV36" s="556">
        <f>SUM($J$22:DYV33)-1</f>
        <v>-1</v>
      </c>
      <c r="DYW36" s="556">
        <f>SUM($J$22:DYW33)-1</f>
        <v>-1</v>
      </c>
      <c r="DYX36" s="556">
        <f>SUM($J$22:DYX33)-1</f>
        <v>-1</v>
      </c>
      <c r="DYY36" s="556">
        <f>SUM($J$22:DYY33)-1</f>
        <v>-1</v>
      </c>
      <c r="DYZ36" s="556">
        <f>SUM($J$22:DYZ33)-1</f>
        <v>-1</v>
      </c>
      <c r="DZA36" s="556">
        <f>SUM($J$22:DZA33)-1</f>
        <v>-1</v>
      </c>
      <c r="DZB36" s="556">
        <f>SUM($J$22:DZB33)-1</f>
        <v>-1</v>
      </c>
      <c r="DZC36" s="556">
        <f>SUM($J$22:DZC33)-1</f>
        <v>-1</v>
      </c>
      <c r="DZD36" s="556">
        <f>SUM($J$22:DZD33)-1</f>
        <v>-1</v>
      </c>
      <c r="DZE36" s="556">
        <f>SUM($J$22:DZE33)-1</f>
        <v>-1</v>
      </c>
      <c r="DZF36" s="556">
        <f>SUM($J$22:DZF33)-1</f>
        <v>-1</v>
      </c>
      <c r="DZG36" s="556">
        <f>SUM($J$22:DZG33)-1</f>
        <v>-1</v>
      </c>
      <c r="DZH36" s="556">
        <f>SUM($J$22:DZH33)-1</f>
        <v>-1</v>
      </c>
      <c r="DZI36" s="556">
        <f>SUM($J$22:DZI33)-1</f>
        <v>-1</v>
      </c>
      <c r="DZJ36" s="556">
        <f>SUM($J$22:DZJ33)-1</f>
        <v>-1</v>
      </c>
      <c r="DZK36" s="556">
        <f>SUM($J$22:DZK33)-1</f>
        <v>-1</v>
      </c>
      <c r="DZL36" s="556">
        <f>SUM($J$22:DZL33)-1</f>
        <v>-1</v>
      </c>
      <c r="DZM36" s="556">
        <f>SUM($J$22:DZM33)-1</f>
        <v>-1</v>
      </c>
      <c r="DZN36" s="556">
        <f>SUM($J$22:DZN33)-1</f>
        <v>-1</v>
      </c>
      <c r="DZO36" s="556">
        <f>SUM($J$22:DZO33)-1</f>
        <v>-1</v>
      </c>
      <c r="DZP36" s="556">
        <f>SUM($J$22:DZP33)-1</f>
        <v>-1</v>
      </c>
      <c r="DZQ36" s="556">
        <f>SUM($J$22:DZQ33)-1</f>
        <v>-1</v>
      </c>
      <c r="DZR36" s="556">
        <f>SUM($J$22:DZR33)-1</f>
        <v>-1</v>
      </c>
      <c r="DZS36" s="556">
        <f>SUM($J$22:DZS33)-1</f>
        <v>-1</v>
      </c>
      <c r="DZT36" s="556">
        <f>SUM($J$22:DZT33)-1</f>
        <v>-1</v>
      </c>
      <c r="DZU36" s="556">
        <f>SUM($J$22:DZU33)-1</f>
        <v>-1</v>
      </c>
      <c r="DZV36" s="556">
        <f>SUM($J$22:DZV33)-1</f>
        <v>-1</v>
      </c>
      <c r="DZW36" s="556">
        <f>SUM($J$22:DZW33)-1</f>
        <v>-1</v>
      </c>
      <c r="DZX36" s="556">
        <f>SUM($J$22:DZX33)-1</f>
        <v>-1</v>
      </c>
      <c r="DZY36" s="556">
        <f>SUM($J$22:DZY33)-1</f>
        <v>-1</v>
      </c>
      <c r="DZZ36" s="556">
        <f>SUM($J$22:DZZ33)-1</f>
        <v>-1</v>
      </c>
      <c r="EAA36" s="556">
        <f>SUM($J$22:EAA33)-1</f>
        <v>-1</v>
      </c>
      <c r="EAB36" s="556">
        <f>SUM($J$22:EAB33)-1</f>
        <v>-1</v>
      </c>
      <c r="EAC36" s="556">
        <f>SUM($J$22:EAC33)-1</f>
        <v>-1</v>
      </c>
      <c r="EAD36" s="556">
        <f>SUM($J$22:EAD33)-1</f>
        <v>-1</v>
      </c>
      <c r="EAE36" s="556">
        <f>SUM($J$22:EAE33)-1</f>
        <v>-1</v>
      </c>
      <c r="EAF36" s="556">
        <f>SUM($J$22:EAF33)-1</f>
        <v>-1</v>
      </c>
      <c r="EAG36" s="556">
        <f>SUM($J$22:EAG33)-1</f>
        <v>-1</v>
      </c>
      <c r="EAH36" s="556">
        <f>SUM($J$22:EAH33)-1</f>
        <v>-1</v>
      </c>
      <c r="EAI36" s="556">
        <f>SUM($J$22:EAI33)-1</f>
        <v>-1</v>
      </c>
      <c r="EAJ36" s="556">
        <f>SUM($J$22:EAJ33)-1</f>
        <v>-1</v>
      </c>
      <c r="EAK36" s="556">
        <f>SUM($J$22:EAK33)-1</f>
        <v>-1</v>
      </c>
      <c r="EAL36" s="556">
        <f>SUM($J$22:EAL33)-1</f>
        <v>-1</v>
      </c>
      <c r="EAM36" s="556">
        <f>SUM($J$22:EAM33)-1</f>
        <v>-1</v>
      </c>
      <c r="EAN36" s="556">
        <f>SUM($J$22:EAN33)-1</f>
        <v>-1</v>
      </c>
      <c r="EAO36" s="556">
        <f>SUM($J$22:EAO33)-1</f>
        <v>-1</v>
      </c>
      <c r="EAP36" s="556">
        <f>SUM($J$22:EAP33)-1</f>
        <v>-1</v>
      </c>
      <c r="EAQ36" s="556">
        <f>SUM($J$22:EAQ33)-1</f>
        <v>-1</v>
      </c>
      <c r="EAR36" s="556">
        <f>SUM($J$22:EAR33)-1</f>
        <v>-1</v>
      </c>
      <c r="EAS36" s="556">
        <f>SUM($J$22:EAS33)-1</f>
        <v>-1</v>
      </c>
      <c r="EAT36" s="556">
        <f>SUM($J$22:EAT33)-1</f>
        <v>-1</v>
      </c>
      <c r="EAU36" s="556">
        <f>SUM($J$22:EAU33)-1</f>
        <v>-1</v>
      </c>
      <c r="EAV36" s="556">
        <f>SUM($J$22:EAV33)-1</f>
        <v>-1</v>
      </c>
      <c r="EAW36" s="556">
        <f>SUM($J$22:EAW33)-1</f>
        <v>-1</v>
      </c>
      <c r="EAX36" s="556">
        <f>SUM($J$22:EAX33)-1</f>
        <v>-1</v>
      </c>
      <c r="EAY36" s="556">
        <f>SUM($J$22:EAY33)-1</f>
        <v>-1</v>
      </c>
      <c r="EAZ36" s="556">
        <f>SUM($J$22:EAZ33)-1</f>
        <v>-1</v>
      </c>
      <c r="EBA36" s="556">
        <f>SUM($J$22:EBA33)-1</f>
        <v>-1</v>
      </c>
      <c r="EBB36" s="556">
        <f>SUM($J$22:EBB33)-1</f>
        <v>-1</v>
      </c>
      <c r="EBC36" s="556">
        <f>SUM($J$22:EBC33)-1</f>
        <v>-1</v>
      </c>
      <c r="EBD36" s="556">
        <f>SUM($J$22:EBD33)-1</f>
        <v>-1</v>
      </c>
      <c r="EBE36" s="556">
        <f>SUM($J$22:EBE33)-1</f>
        <v>-1</v>
      </c>
      <c r="EBF36" s="556">
        <f>SUM($J$22:EBF33)-1</f>
        <v>-1</v>
      </c>
      <c r="EBG36" s="556">
        <f>SUM($J$22:EBG33)-1</f>
        <v>-1</v>
      </c>
      <c r="EBH36" s="556">
        <f>SUM($J$22:EBH33)-1</f>
        <v>-1</v>
      </c>
      <c r="EBI36" s="556">
        <f>SUM($J$22:EBI33)-1</f>
        <v>-1</v>
      </c>
      <c r="EBJ36" s="556">
        <f>SUM($J$22:EBJ33)-1</f>
        <v>-1</v>
      </c>
      <c r="EBK36" s="556">
        <f>SUM($J$22:EBK33)-1</f>
        <v>-1</v>
      </c>
      <c r="EBL36" s="556">
        <f>SUM($J$22:EBL33)-1</f>
        <v>-1</v>
      </c>
      <c r="EBM36" s="556">
        <f>SUM($J$22:EBM33)-1</f>
        <v>-1</v>
      </c>
      <c r="EBN36" s="556">
        <f>SUM($J$22:EBN33)-1</f>
        <v>-1</v>
      </c>
      <c r="EBO36" s="556">
        <f>SUM($J$22:EBO33)-1</f>
        <v>-1</v>
      </c>
      <c r="EBP36" s="556">
        <f>SUM($J$22:EBP33)-1</f>
        <v>-1</v>
      </c>
      <c r="EBQ36" s="556">
        <f>SUM($J$22:EBQ33)-1</f>
        <v>-1</v>
      </c>
      <c r="EBR36" s="556">
        <f>SUM($J$22:EBR33)-1</f>
        <v>-1</v>
      </c>
      <c r="EBS36" s="556">
        <f>SUM($J$22:EBS33)-1</f>
        <v>-1</v>
      </c>
      <c r="EBT36" s="556">
        <f>SUM($J$22:EBT33)-1</f>
        <v>-1</v>
      </c>
      <c r="EBU36" s="556">
        <f>SUM($J$22:EBU33)-1</f>
        <v>-1</v>
      </c>
      <c r="EBV36" s="556">
        <f>SUM($J$22:EBV33)-1</f>
        <v>-1</v>
      </c>
      <c r="EBW36" s="556">
        <f>SUM($J$22:EBW33)-1</f>
        <v>-1</v>
      </c>
      <c r="EBX36" s="556">
        <f>SUM($J$22:EBX33)-1</f>
        <v>-1</v>
      </c>
      <c r="EBY36" s="556">
        <f>SUM($J$22:EBY33)-1</f>
        <v>-1</v>
      </c>
      <c r="EBZ36" s="556">
        <f>SUM($J$22:EBZ33)-1</f>
        <v>-1</v>
      </c>
      <c r="ECA36" s="556">
        <f>SUM($J$22:ECA33)-1</f>
        <v>-1</v>
      </c>
      <c r="ECB36" s="556">
        <f>SUM($J$22:ECB33)-1</f>
        <v>-1</v>
      </c>
      <c r="ECC36" s="556">
        <f>SUM($J$22:ECC33)-1</f>
        <v>-1</v>
      </c>
      <c r="ECD36" s="556">
        <f>SUM($J$22:ECD33)-1</f>
        <v>-1</v>
      </c>
      <c r="ECE36" s="556">
        <f>SUM($J$22:ECE33)-1</f>
        <v>-1</v>
      </c>
      <c r="ECF36" s="556">
        <f>SUM($J$22:ECF33)-1</f>
        <v>-1</v>
      </c>
      <c r="ECG36" s="556">
        <f>SUM($J$22:ECG33)-1</f>
        <v>-1</v>
      </c>
      <c r="ECH36" s="556">
        <f>SUM($J$22:ECH33)-1</f>
        <v>-1</v>
      </c>
      <c r="ECI36" s="556">
        <f>SUM($J$22:ECI33)-1</f>
        <v>-1</v>
      </c>
      <c r="ECJ36" s="556">
        <f>SUM($J$22:ECJ33)-1</f>
        <v>-1</v>
      </c>
      <c r="ECK36" s="556">
        <f>SUM($J$22:ECK33)-1</f>
        <v>-1</v>
      </c>
      <c r="ECL36" s="556">
        <f>SUM($J$22:ECL33)-1</f>
        <v>-1</v>
      </c>
      <c r="ECM36" s="556">
        <f>SUM($J$22:ECM33)-1</f>
        <v>-1</v>
      </c>
      <c r="ECN36" s="556">
        <f>SUM($J$22:ECN33)-1</f>
        <v>-1</v>
      </c>
      <c r="ECO36" s="556">
        <f>SUM($J$22:ECO33)-1</f>
        <v>-1</v>
      </c>
      <c r="ECP36" s="556">
        <f>SUM($J$22:ECP33)-1</f>
        <v>-1</v>
      </c>
      <c r="ECQ36" s="556">
        <f>SUM($J$22:ECQ33)-1</f>
        <v>-1</v>
      </c>
      <c r="ECR36" s="556">
        <f>SUM($J$22:ECR33)-1</f>
        <v>-1</v>
      </c>
      <c r="ECS36" s="556">
        <f>SUM($J$22:ECS33)-1</f>
        <v>-1</v>
      </c>
      <c r="ECT36" s="556">
        <f>SUM($J$22:ECT33)-1</f>
        <v>-1</v>
      </c>
      <c r="ECU36" s="556">
        <f>SUM($J$22:ECU33)-1</f>
        <v>-1</v>
      </c>
      <c r="ECV36" s="556">
        <f>SUM($J$22:ECV33)-1</f>
        <v>-1</v>
      </c>
      <c r="ECW36" s="556">
        <f>SUM($J$22:ECW33)-1</f>
        <v>-1</v>
      </c>
      <c r="ECX36" s="556">
        <f>SUM($J$22:ECX33)-1</f>
        <v>-1</v>
      </c>
      <c r="ECY36" s="556">
        <f>SUM($J$22:ECY33)-1</f>
        <v>-1</v>
      </c>
      <c r="ECZ36" s="556">
        <f>SUM($J$22:ECZ33)-1</f>
        <v>-1</v>
      </c>
      <c r="EDA36" s="556">
        <f>SUM($J$22:EDA33)-1</f>
        <v>-1</v>
      </c>
      <c r="EDB36" s="556">
        <f>SUM($J$22:EDB33)-1</f>
        <v>-1</v>
      </c>
      <c r="EDC36" s="556">
        <f>SUM($J$22:EDC33)-1</f>
        <v>-1</v>
      </c>
      <c r="EDD36" s="556">
        <f>SUM($J$22:EDD33)-1</f>
        <v>-1</v>
      </c>
      <c r="EDE36" s="556">
        <f>SUM($J$22:EDE33)-1</f>
        <v>-1</v>
      </c>
      <c r="EDF36" s="556">
        <f>SUM($J$22:EDF33)-1</f>
        <v>-1</v>
      </c>
      <c r="EDG36" s="556">
        <f>SUM($J$22:EDG33)-1</f>
        <v>-1</v>
      </c>
      <c r="EDH36" s="556">
        <f>SUM($J$22:EDH33)-1</f>
        <v>-1</v>
      </c>
      <c r="EDI36" s="556">
        <f>SUM($J$22:EDI33)-1</f>
        <v>-1</v>
      </c>
      <c r="EDJ36" s="556">
        <f>SUM($J$22:EDJ33)-1</f>
        <v>-1</v>
      </c>
      <c r="EDK36" s="556">
        <f>SUM($J$22:EDK33)-1</f>
        <v>-1</v>
      </c>
      <c r="EDL36" s="556">
        <f>SUM($J$22:EDL33)-1</f>
        <v>-1</v>
      </c>
      <c r="EDM36" s="556">
        <f>SUM($J$22:EDM33)-1</f>
        <v>-1</v>
      </c>
      <c r="EDN36" s="556">
        <f>SUM($J$22:EDN33)-1</f>
        <v>-1</v>
      </c>
      <c r="EDO36" s="556">
        <f>SUM($J$22:EDO33)-1</f>
        <v>-1</v>
      </c>
      <c r="EDP36" s="556">
        <f>SUM($J$22:EDP33)-1</f>
        <v>-1</v>
      </c>
      <c r="EDQ36" s="556">
        <f>SUM($J$22:EDQ33)-1</f>
        <v>-1</v>
      </c>
      <c r="EDR36" s="556">
        <f>SUM($J$22:EDR33)-1</f>
        <v>-1</v>
      </c>
      <c r="EDS36" s="556">
        <f>SUM($J$22:EDS33)-1</f>
        <v>-1</v>
      </c>
      <c r="EDT36" s="556">
        <f>SUM($J$22:EDT33)-1</f>
        <v>-1</v>
      </c>
      <c r="EDU36" s="556">
        <f>SUM($J$22:EDU33)-1</f>
        <v>-1</v>
      </c>
      <c r="EDV36" s="556">
        <f>SUM($J$22:EDV33)-1</f>
        <v>-1</v>
      </c>
      <c r="EDW36" s="556">
        <f>SUM($J$22:EDW33)-1</f>
        <v>-1</v>
      </c>
      <c r="EDX36" s="556">
        <f>SUM($J$22:EDX33)-1</f>
        <v>-1</v>
      </c>
      <c r="EDY36" s="556">
        <f>SUM($J$22:EDY33)-1</f>
        <v>-1</v>
      </c>
      <c r="EDZ36" s="556">
        <f>SUM($J$22:EDZ33)-1</f>
        <v>-1</v>
      </c>
      <c r="EEA36" s="556">
        <f>SUM($J$22:EEA33)-1</f>
        <v>-1</v>
      </c>
      <c r="EEB36" s="556">
        <f>SUM($J$22:EEB33)-1</f>
        <v>-1</v>
      </c>
      <c r="EEC36" s="556">
        <f>SUM($J$22:EEC33)-1</f>
        <v>-1</v>
      </c>
      <c r="EED36" s="556">
        <f>SUM($J$22:EED33)-1</f>
        <v>-1</v>
      </c>
      <c r="EEE36" s="556">
        <f>SUM($J$22:EEE33)-1</f>
        <v>-1</v>
      </c>
      <c r="EEF36" s="556">
        <f>SUM($J$22:EEF33)-1</f>
        <v>-1</v>
      </c>
      <c r="EEG36" s="556">
        <f>SUM($J$22:EEG33)-1</f>
        <v>-1</v>
      </c>
      <c r="EEH36" s="556">
        <f>SUM($J$22:EEH33)-1</f>
        <v>-1</v>
      </c>
      <c r="EEI36" s="556">
        <f>SUM($J$22:EEI33)-1</f>
        <v>-1</v>
      </c>
      <c r="EEJ36" s="556">
        <f>SUM($J$22:EEJ33)-1</f>
        <v>-1</v>
      </c>
      <c r="EEK36" s="556">
        <f>SUM($J$22:EEK33)-1</f>
        <v>-1</v>
      </c>
      <c r="EEL36" s="556">
        <f>SUM($J$22:EEL33)-1</f>
        <v>-1</v>
      </c>
      <c r="EEM36" s="556">
        <f>SUM($J$22:EEM33)-1</f>
        <v>-1</v>
      </c>
      <c r="EEN36" s="556">
        <f>SUM($J$22:EEN33)-1</f>
        <v>-1</v>
      </c>
      <c r="EEO36" s="556">
        <f>SUM($J$22:EEO33)-1</f>
        <v>-1</v>
      </c>
      <c r="EEP36" s="556">
        <f>SUM($J$22:EEP33)-1</f>
        <v>-1</v>
      </c>
      <c r="EEQ36" s="556">
        <f>SUM($J$22:EEQ33)-1</f>
        <v>-1</v>
      </c>
      <c r="EER36" s="556">
        <f>SUM($J$22:EER33)-1</f>
        <v>-1</v>
      </c>
      <c r="EES36" s="556">
        <f>SUM($J$22:EES33)-1</f>
        <v>-1</v>
      </c>
      <c r="EET36" s="556">
        <f>SUM($J$22:EET33)-1</f>
        <v>-1</v>
      </c>
      <c r="EEU36" s="556">
        <f>SUM($J$22:EEU33)-1</f>
        <v>-1</v>
      </c>
      <c r="EEV36" s="556">
        <f>SUM($J$22:EEV33)-1</f>
        <v>-1</v>
      </c>
      <c r="EEW36" s="556">
        <f>SUM($J$22:EEW33)-1</f>
        <v>-1</v>
      </c>
      <c r="EEX36" s="556">
        <f>SUM($J$22:EEX33)-1</f>
        <v>-1</v>
      </c>
      <c r="EEY36" s="556">
        <f>SUM($J$22:EEY33)-1</f>
        <v>-1</v>
      </c>
      <c r="EEZ36" s="556">
        <f>SUM($J$22:EEZ33)-1</f>
        <v>-1</v>
      </c>
      <c r="EFA36" s="556">
        <f>SUM($J$22:EFA33)-1</f>
        <v>-1</v>
      </c>
      <c r="EFB36" s="556">
        <f>SUM($J$22:EFB33)-1</f>
        <v>-1</v>
      </c>
      <c r="EFC36" s="556">
        <f>SUM($J$22:EFC33)-1</f>
        <v>-1</v>
      </c>
      <c r="EFD36" s="556">
        <f>SUM($J$22:EFD33)-1</f>
        <v>-1</v>
      </c>
      <c r="EFE36" s="556">
        <f>SUM($J$22:EFE33)-1</f>
        <v>-1</v>
      </c>
      <c r="EFF36" s="556">
        <f>SUM($J$22:EFF33)-1</f>
        <v>-1</v>
      </c>
      <c r="EFG36" s="556">
        <f>SUM($J$22:EFG33)-1</f>
        <v>-1</v>
      </c>
      <c r="EFH36" s="556">
        <f>SUM($J$22:EFH33)-1</f>
        <v>-1</v>
      </c>
      <c r="EFI36" s="556">
        <f>SUM($J$22:EFI33)-1</f>
        <v>-1</v>
      </c>
      <c r="EFJ36" s="556">
        <f>SUM($J$22:EFJ33)-1</f>
        <v>-1</v>
      </c>
      <c r="EFK36" s="556">
        <f>SUM($J$22:EFK33)-1</f>
        <v>-1</v>
      </c>
      <c r="EFL36" s="556">
        <f>SUM($J$22:EFL33)-1</f>
        <v>-1</v>
      </c>
      <c r="EFM36" s="556">
        <f>SUM($J$22:EFM33)-1</f>
        <v>-1</v>
      </c>
      <c r="EFN36" s="556">
        <f>SUM($J$22:EFN33)-1</f>
        <v>-1</v>
      </c>
      <c r="EFO36" s="556">
        <f>SUM($J$22:EFO33)-1</f>
        <v>-1</v>
      </c>
      <c r="EFP36" s="556">
        <f>SUM($J$22:EFP33)-1</f>
        <v>-1</v>
      </c>
      <c r="EFQ36" s="556">
        <f>SUM($J$22:EFQ33)-1</f>
        <v>-1</v>
      </c>
      <c r="EFR36" s="556">
        <f>SUM($J$22:EFR33)-1</f>
        <v>-1</v>
      </c>
      <c r="EFS36" s="556">
        <f>SUM($J$22:EFS33)-1</f>
        <v>-1</v>
      </c>
      <c r="EFT36" s="556">
        <f>SUM($J$22:EFT33)-1</f>
        <v>-1</v>
      </c>
      <c r="EFU36" s="556">
        <f>SUM($J$22:EFU33)-1</f>
        <v>-1</v>
      </c>
      <c r="EFV36" s="556">
        <f>SUM($J$22:EFV33)-1</f>
        <v>-1</v>
      </c>
      <c r="EFW36" s="556">
        <f>SUM($J$22:EFW33)-1</f>
        <v>-1</v>
      </c>
      <c r="EFX36" s="556">
        <f>SUM($J$22:EFX33)-1</f>
        <v>-1</v>
      </c>
      <c r="EFY36" s="556">
        <f>SUM($J$22:EFY33)-1</f>
        <v>-1</v>
      </c>
      <c r="EFZ36" s="556">
        <f>SUM($J$22:EFZ33)-1</f>
        <v>-1</v>
      </c>
      <c r="EGA36" s="556">
        <f>SUM($J$22:EGA33)-1</f>
        <v>-1</v>
      </c>
      <c r="EGB36" s="556">
        <f>SUM($J$22:EGB33)-1</f>
        <v>-1</v>
      </c>
      <c r="EGC36" s="556">
        <f>SUM($J$22:EGC33)-1</f>
        <v>-1</v>
      </c>
      <c r="EGD36" s="556">
        <f>SUM($J$22:EGD33)-1</f>
        <v>-1</v>
      </c>
      <c r="EGE36" s="556">
        <f>SUM($J$22:EGE33)-1</f>
        <v>-1</v>
      </c>
      <c r="EGF36" s="556">
        <f>SUM($J$22:EGF33)-1</f>
        <v>-1</v>
      </c>
      <c r="EGG36" s="556">
        <f>SUM($J$22:EGG33)-1</f>
        <v>-1</v>
      </c>
      <c r="EGH36" s="556">
        <f>SUM($J$22:EGH33)-1</f>
        <v>-1</v>
      </c>
      <c r="EGI36" s="556">
        <f>SUM($J$22:EGI33)-1</f>
        <v>-1</v>
      </c>
      <c r="EGJ36" s="556">
        <f>SUM($J$22:EGJ33)-1</f>
        <v>-1</v>
      </c>
      <c r="EGK36" s="556">
        <f>SUM($J$22:EGK33)-1</f>
        <v>-1</v>
      </c>
      <c r="EGL36" s="556">
        <f>SUM($J$22:EGL33)-1</f>
        <v>-1</v>
      </c>
      <c r="EGM36" s="556">
        <f>SUM($J$22:EGM33)-1</f>
        <v>-1</v>
      </c>
      <c r="EGN36" s="556">
        <f>SUM($J$22:EGN33)-1</f>
        <v>-1</v>
      </c>
      <c r="EGO36" s="556">
        <f>SUM($J$22:EGO33)-1</f>
        <v>-1</v>
      </c>
      <c r="EGP36" s="556">
        <f>SUM($J$22:EGP33)-1</f>
        <v>-1</v>
      </c>
      <c r="EGQ36" s="556">
        <f>SUM($J$22:EGQ33)-1</f>
        <v>-1</v>
      </c>
      <c r="EGR36" s="556">
        <f>SUM($J$22:EGR33)-1</f>
        <v>-1</v>
      </c>
      <c r="EGS36" s="556">
        <f>SUM($J$22:EGS33)-1</f>
        <v>-1</v>
      </c>
      <c r="EGT36" s="556">
        <f>SUM($J$22:EGT33)-1</f>
        <v>-1</v>
      </c>
      <c r="EGU36" s="556">
        <f>SUM($J$22:EGU33)-1</f>
        <v>-1</v>
      </c>
      <c r="EGV36" s="556">
        <f>SUM($J$22:EGV33)-1</f>
        <v>-1</v>
      </c>
      <c r="EGW36" s="556">
        <f>SUM($J$22:EGW33)-1</f>
        <v>-1</v>
      </c>
      <c r="EGX36" s="556">
        <f>SUM($J$22:EGX33)-1</f>
        <v>-1</v>
      </c>
      <c r="EGY36" s="556">
        <f>SUM($J$22:EGY33)-1</f>
        <v>-1</v>
      </c>
      <c r="EGZ36" s="556">
        <f>SUM($J$22:EGZ33)-1</f>
        <v>-1</v>
      </c>
      <c r="EHA36" s="556">
        <f>SUM($J$22:EHA33)-1</f>
        <v>-1</v>
      </c>
      <c r="EHB36" s="556">
        <f>SUM($J$22:EHB33)-1</f>
        <v>-1</v>
      </c>
      <c r="EHC36" s="556">
        <f>SUM($J$22:EHC33)-1</f>
        <v>-1</v>
      </c>
      <c r="EHD36" s="556">
        <f>SUM($J$22:EHD33)-1</f>
        <v>-1</v>
      </c>
      <c r="EHE36" s="556">
        <f>SUM($J$22:EHE33)-1</f>
        <v>-1</v>
      </c>
      <c r="EHF36" s="556">
        <f>SUM($J$22:EHF33)-1</f>
        <v>-1</v>
      </c>
      <c r="EHG36" s="556">
        <f>SUM($J$22:EHG33)-1</f>
        <v>-1</v>
      </c>
      <c r="EHH36" s="556">
        <f>SUM($J$22:EHH33)-1</f>
        <v>-1</v>
      </c>
      <c r="EHI36" s="556">
        <f>SUM($J$22:EHI33)-1</f>
        <v>-1</v>
      </c>
      <c r="EHJ36" s="556">
        <f>SUM($J$22:EHJ33)-1</f>
        <v>-1</v>
      </c>
      <c r="EHK36" s="556">
        <f>SUM($J$22:EHK33)-1</f>
        <v>-1</v>
      </c>
      <c r="EHL36" s="556">
        <f>SUM($J$22:EHL33)-1</f>
        <v>-1</v>
      </c>
      <c r="EHM36" s="556">
        <f>SUM($J$22:EHM33)-1</f>
        <v>-1</v>
      </c>
      <c r="EHN36" s="556">
        <f>SUM($J$22:EHN33)-1</f>
        <v>-1</v>
      </c>
      <c r="EHO36" s="556">
        <f>SUM($J$22:EHO33)-1</f>
        <v>-1</v>
      </c>
      <c r="EHP36" s="556">
        <f>SUM($J$22:EHP33)-1</f>
        <v>-1</v>
      </c>
      <c r="EHQ36" s="556">
        <f>SUM($J$22:EHQ33)-1</f>
        <v>-1</v>
      </c>
      <c r="EHR36" s="556">
        <f>SUM($J$22:EHR33)-1</f>
        <v>-1</v>
      </c>
      <c r="EHS36" s="556">
        <f>SUM($J$22:EHS33)-1</f>
        <v>-1</v>
      </c>
      <c r="EHT36" s="556">
        <f>SUM($J$22:EHT33)-1</f>
        <v>-1</v>
      </c>
      <c r="EHU36" s="556">
        <f>SUM($J$22:EHU33)-1</f>
        <v>-1</v>
      </c>
      <c r="EHV36" s="556">
        <f>SUM($J$22:EHV33)-1</f>
        <v>-1</v>
      </c>
      <c r="EHW36" s="556">
        <f>SUM($J$22:EHW33)-1</f>
        <v>-1</v>
      </c>
      <c r="EHX36" s="556">
        <f>SUM($J$22:EHX33)-1</f>
        <v>-1</v>
      </c>
      <c r="EHY36" s="556">
        <f>SUM($J$22:EHY33)-1</f>
        <v>-1</v>
      </c>
      <c r="EHZ36" s="556">
        <f>SUM($J$22:EHZ33)-1</f>
        <v>-1</v>
      </c>
      <c r="EIA36" s="556">
        <f>SUM($J$22:EIA33)-1</f>
        <v>-1</v>
      </c>
      <c r="EIB36" s="556">
        <f>SUM($J$22:EIB33)-1</f>
        <v>-1</v>
      </c>
      <c r="EIC36" s="556">
        <f>SUM($J$22:EIC33)-1</f>
        <v>-1</v>
      </c>
      <c r="EID36" s="556">
        <f>SUM($J$22:EID33)-1</f>
        <v>-1</v>
      </c>
      <c r="EIE36" s="556">
        <f>SUM($J$22:EIE33)-1</f>
        <v>-1</v>
      </c>
      <c r="EIF36" s="556">
        <f>SUM($J$22:EIF33)-1</f>
        <v>-1</v>
      </c>
      <c r="EIG36" s="556">
        <f>SUM($J$22:EIG33)-1</f>
        <v>-1</v>
      </c>
      <c r="EIH36" s="556">
        <f>SUM($J$22:EIH33)-1</f>
        <v>-1</v>
      </c>
      <c r="EII36" s="556">
        <f>SUM($J$22:EII33)-1</f>
        <v>-1</v>
      </c>
      <c r="EIJ36" s="556">
        <f>SUM($J$22:EIJ33)-1</f>
        <v>-1</v>
      </c>
      <c r="EIK36" s="556">
        <f>SUM($J$22:EIK33)-1</f>
        <v>-1</v>
      </c>
      <c r="EIL36" s="556">
        <f>SUM($J$22:EIL33)-1</f>
        <v>-1</v>
      </c>
      <c r="EIM36" s="556">
        <f>SUM($J$22:EIM33)-1</f>
        <v>-1</v>
      </c>
      <c r="EIN36" s="556">
        <f>SUM($J$22:EIN33)-1</f>
        <v>-1</v>
      </c>
      <c r="EIO36" s="556">
        <f>SUM($J$22:EIO33)-1</f>
        <v>-1</v>
      </c>
      <c r="EIP36" s="556">
        <f>SUM($J$22:EIP33)-1</f>
        <v>-1</v>
      </c>
      <c r="EIQ36" s="556">
        <f>SUM($J$22:EIQ33)-1</f>
        <v>-1</v>
      </c>
      <c r="EIR36" s="556">
        <f>SUM($J$22:EIR33)-1</f>
        <v>-1</v>
      </c>
      <c r="EIS36" s="556">
        <f>SUM($J$22:EIS33)-1</f>
        <v>-1</v>
      </c>
      <c r="EIT36" s="556">
        <f>SUM($J$22:EIT33)-1</f>
        <v>-1</v>
      </c>
      <c r="EIU36" s="556">
        <f>SUM($J$22:EIU33)-1</f>
        <v>-1</v>
      </c>
      <c r="EIV36" s="556">
        <f>SUM($J$22:EIV33)-1</f>
        <v>-1</v>
      </c>
      <c r="EIW36" s="556">
        <f>SUM($J$22:EIW33)-1</f>
        <v>-1</v>
      </c>
      <c r="EIX36" s="556">
        <f>SUM($J$22:EIX33)-1</f>
        <v>-1</v>
      </c>
      <c r="EIY36" s="556">
        <f>SUM($J$22:EIY33)-1</f>
        <v>-1</v>
      </c>
      <c r="EIZ36" s="556">
        <f>SUM($J$22:EIZ33)-1</f>
        <v>-1</v>
      </c>
      <c r="EJA36" s="556">
        <f>SUM($J$22:EJA33)-1</f>
        <v>-1</v>
      </c>
      <c r="EJB36" s="556">
        <f>SUM($J$22:EJB33)-1</f>
        <v>-1</v>
      </c>
      <c r="EJC36" s="556">
        <f>SUM($J$22:EJC33)-1</f>
        <v>-1</v>
      </c>
      <c r="EJD36" s="556">
        <f>SUM($J$22:EJD33)-1</f>
        <v>-1</v>
      </c>
      <c r="EJE36" s="556">
        <f>SUM($J$22:EJE33)-1</f>
        <v>-1</v>
      </c>
      <c r="EJF36" s="556">
        <f>SUM($J$22:EJF33)-1</f>
        <v>-1</v>
      </c>
      <c r="EJG36" s="556">
        <f>SUM($J$22:EJG33)-1</f>
        <v>-1</v>
      </c>
      <c r="EJH36" s="556">
        <f>SUM($J$22:EJH33)-1</f>
        <v>-1</v>
      </c>
      <c r="EJI36" s="556">
        <f>SUM($J$22:EJI33)-1</f>
        <v>-1</v>
      </c>
      <c r="EJJ36" s="556">
        <f>SUM($J$22:EJJ33)-1</f>
        <v>-1</v>
      </c>
      <c r="EJK36" s="556">
        <f>SUM($J$22:EJK33)-1</f>
        <v>-1</v>
      </c>
      <c r="EJL36" s="556">
        <f>SUM($J$22:EJL33)-1</f>
        <v>-1</v>
      </c>
      <c r="EJM36" s="556">
        <f>SUM($J$22:EJM33)-1</f>
        <v>-1</v>
      </c>
      <c r="EJN36" s="556">
        <f>SUM($J$22:EJN33)-1</f>
        <v>-1</v>
      </c>
      <c r="EJO36" s="556">
        <f>SUM($J$22:EJO33)-1</f>
        <v>-1</v>
      </c>
      <c r="EJP36" s="556">
        <f>SUM($J$22:EJP33)-1</f>
        <v>-1</v>
      </c>
      <c r="EJQ36" s="556">
        <f>SUM($J$22:EJQ33)-1</f>
        <v>-1</v>
      </c>
      <c r="EJR36" s="556">
        <f>SUM($J$22:EJR33)-1</f>
        <v>-1</v>
      </c>
      <c r="EJS36" s="556">
        <f>SUM($J$22:EJS33)-1</f>
        <v>-1</v>
      </c>
      <c r="EJT36" s="556">
        <f>SUM($J$22:EJT33)-1</f>
        <v>-1</v>
      </c>
      <c r="EJU36" s="556">
        <f>SUM($J$22:EJU33)-1</f>
        <v>-1</v>
      </c>
      <c r="EJV36" s="556">
        <f>SUM($J$22:EJV33)-1</f>
        <v>-1</v>
      </c>
      <c r="EJW36" s="556">
        <f>SUM($J$22:EJW33)-1</f>
        <v>-1</v>
      </c>
      <c r="EJX36" s="556">
        <f>SUM($J$22:EJX33)-1</f>
        <v>-1</v>
      </c>
      <c r="EJY36" s="556">
        <f>SUM($J$22:EJY33)-1</f>
        <v>-1</v>
      </c>
      <c r="EJZ36" s="556">
        <f>SUM($J$22:EJZ33)-1</f>
        <v>-1</v>
      </c>
      <c r="EKA36" s="556">
        <f>SUM($J$22:EKA33)-1</f>
        <v>-1</v>
      </c>
      <c r="EKB36" s="556">
        <f>SUM($J$22:EKB33)-1</f>
        <v>-1</v>
      </c>
      <c r="EKC36" s="556">
        <f>SUM($J$22:EKC33)-1</f>
        <v>-1</v>
      </c>
      <c r="EKD36" s="556">
        <f>SUM($J$22:EKD33)-1</f>
        <v>-1</v>
      </c>
      <c r="EKE36" s="556">
        <f>SUM($J$22:EKE33)-1</f>
        <v>-1</v>
      </c>
      <c r="EKF36" s="556">
        <f>SUM($J$22:EKF33)-1</f>
        <v>-1</v>
      </c>
      <c r="EKG36" s="556">
        <f>SUM($J$22:EKG33)-1</f>
        <v>-1</v>
      </c>
      <c r="EKH36" s="556">
        <f>SUM($J$22:EKH33)-1</f>
        <v>-1</v>
      </c>
      <c r="EKI36" s="556">
        <f>SUM($J$22:EKI33)-1</f>
        <v>-1</v>
      </c>
      <c r="EKJ36" s="556">
        <f>SUM($J$22:EKJ33)-1</f>
        <v>-1</v>
      </c>
      <c r="EKK36" s="556">
        <f>SUM($J$22:EKK33)-1</f>
        <v>-1</v>
      </c>
      <c r="EKL36" s="556">
        <f>SUM($J$22:EKL33)-1</f>
        <v>-1</v>
      </c>
      <c r="EKM36" s="556">
        <f>SUM($J$22:EKM33)-1</f>
        <v>-1</v>
      </c>
      <c r="EKN36" s="556">
        <f>SUM($J$22:EKN33)-1</f>
        <v>-1</v>
      </c>
      <c r="EKO36" s="556">
        <f>SUM($J$22:EKO33)-1</f>
        <v>-1</v>
      </c>
      <c r="EKP36" s="556">
        <f>SUM($J$22:EKP33)-1</f>
        <v>-1</v>
      </c>
      <c r="EKQ36" s="556">
        <f>SUM($J$22:EKQ33)-1</f>
        <v>-1</v>
      </c>
      <c r="EKR36" s="556">
        <f>SUM($J$22:EKR33)-1</f>
        <v>-1</v>
      </c>
      <c r="EKS36" s="556">
        <f>SUM($J$22:EKS33)-1</f>
        <v>-1</v>
      </c>
      <c r="EKT36" s="556">
        <f>SUM($J$22:EKT33)-1</f>
        <v>-1</v>
      </c>
      <c r="EKU36" s="556">
        <f>SUM($J$22:EKU33)-1</f>
        <v>-1</v>
      </c>
      <c r="EKV36" s="556">
        <f>SUM($J$22:EKV33)-1</f>
        <v>-1</v>
      </c>
      <c r="EKW36" s="556">
        <f>SUM($J$22:EKW33)-1</f>
        <v>-1</v>
      </c>
      <c r="EKX36" s="556">
        <f>SUM($J$22:EKX33)-1</f>
        <v>-1</v>
      </c>
      <c r="EKY36" s="556">
        <f>SUM($J$22:EKY33)-1</f>
        <v>-1</v>
      </c>
      <c r="EKZ36" s="556">
        <f>SUM($J$22:EKZ33)-1</f>
        <v>-1</v>
      </c>
      <c r="ELA36" s="556">
        <f>SUM($J$22:ELA33)-1</f>
        <v>-1</v>
      </c>
      <c r="ELB36" s="556">
        <f>SUM($J$22:ELB33)-1</f>
        <v>-1</v>
      </c>
      <c r="ELC36" s="556">
        <f>SUM($J$22:ELC33)-1</f>
        <v>-1</v>
      </c>
      <c r="ELD36" s="556">
        <f>SUM($J$22:ELD33)-1</f>
        <v>-1</v>
      </c>
      <c r="ELE36" s="556">
        <f>SUM($J$22:ELE33)-1</f>
        <v>-1</v>
      </c>
      <c r="ELF36" s="556">
        <f>SUM($J$22:ELF33)-1</f>
        <v>-1</v>
      </c>
      <c r="ELG36" s="556">
        <f>SUM($J$22:ELG33)-1</f>
        <v>-1</v>
      </c>
      <c r="ELH36" s="556">
        <f>SUM($J$22:ELH33)-1</f>
        <v>-1</v>
      </c>
      <c r="ELI36" s="556">
        <f>SUM($J$22:ELI33)-1</f>
        <v>-1</v>
      </c>
      <c r="ELJ36" s="556">
        <f>SUM($J$22:ELJ33)-1</f>
        <v>-1</v>
      </c>
      <c r="ELK36" s="556">
        <f>SUM($J$22:ELK33)-1</f>
        <v>-1</v>
      </c>
      <c r="ELL36" s="556">
        <f>SUM($J$22:ELL33)-1</f>
        <v>-1</v>
      </c>
      <c r="ELM36" s="556">
        <f>SUM($J$22:ELM33)-1</f>
        <v>-1</v>
      </c>
      <c r="ELN36" s="556">
        <f>SUM($J$22:ELN33)-1</f>
        <v>-1</v>
      </c>
      <c r="ELO36" s="556">
        <f>SUM($J$22:ELO33)-1</f>
        <v>-1</v>
      </c>
      <c r="ELP36" s="556">
        <f>SUM($J$22:ELP33)-1</f>
        <v>-1</v>
      </c>
      <c r="ELQ36" s="556">
        <f>SUM($J$22:ELQ33)-1</f>
        <v>-1</v>
      </c>
      <c r="ELR36" s="556">
        <f>SUM($J$22:ELR33)-1</f>
        <v>-1</v>
      </c>
      <c r="ELS36" s="556">
        <f>SUM($J$22:ELS33)-1</f>
        <v>-1</v>
      </c>
      <c r="ELT36" s="556">
        <f>SUM($J$22:ELT33)-1</f>
        <v>-1</v>
      </c>
      <c r="ELU36" s="556">
        <f>SUM($J$22:ELU33)-1</f>
        <v>-1</v>
      </c>
      <c r="ELV36" s="556">
        <f>SUM($J$22:ELV33)-1</f>
        <v>-1</v>
      </c>
      <c r="ELW36" s="556">
        <f>SUM($J$22:ELW33)-1</f>
        <v>-1</v>
      </c>
      <c r="ELX36" s="556">
        <f>SUM($J$22:ELX33)-1</f>
        <v>-1</v>
      </c>
      <c r="ELY36" s="556">
        <f>SUM($J$22:ELY33)-1</f>
        <v>-1</v>
      </c>
      <c r="ELZ36" s="556">
        <f>SUM($J$22:ELZ33)-1</f>
        <v>-1</v>
      </c>
      <c r="EMA36" s="556">
        <f>SUM($J$22:EMA33)-1</f>
        <v>-1</v>
      </c>
      <c r="EMB36" s="556">
        <f>SUM($J$22:EMB33)-1</f>
        <v>-1</v>
      </c>
      <c r="EMC36" s="556">
        <f>SUM($J$22:EMC33)-1</f>
        <v>-1</v>
      </c>
      <c r="EMD36" s="556">
        <f>SUM($J$22:EMD33)-1</f>
        <v>-1</v>
      </c>
      <c r="EME36" s="556">
        <f>SUM($J$22:EME33)-1</f>
        <v>-1</v>
      </c>
      <c r="EMF36" s="556">
        <f>SUM($J$22:EMF33)-1</f>
        <v>-1</v>
      </c>
      <c r="EMG36" s="556">
        <f>SUM($J$22:EMG33)-1</f>
        <v>-1</v>
      </c>
      <c r="EMH36" s="556">
        <f>SUM($J$22:EMH33)-1</f>
        <v>-1</v>
      </c>
      <c r="EMI36" s="556">
        <f>SUM($J$22:EMI33)-1</f>
        <v>-1</v>
      </c>
      <c r="EMJ36" s="556">
        <f>SUM($J$22:EMJ33)-1</f>
        <v>-1</v>
      </c>
      <c r="EMK36" s="556">
        <f>SUM($J$22:EMK33)-1</f>
        <v>-1</v>
      </c>
      <c r="EML36" s="556">
        <f>SUM($J$22:EML33)-1</f>
        <v>-1</v>
      </c>
      <c r="EMM36" s="556">
        <f>SUM($J$22:EMM33)-1</f>
        <v>-1</v>
      </c>
      <c r="EMN36" s="556">
        <f>SUM($J$22:EMN33)-1</f>
        <v>-1</v>
      </c>
      <c r="EMO36" s="556">
        <f>SUM($J$22:EMO33)-1</f>
        <v>-1</v>
      </c>
      <c r="EMP36" s="556">
        <f>SUM($J$22:EMP33)-1</f>
        <v>-1</v>
      </c>
      <c r="EMQ36" s="556">
        <f>SUM($J$22:EMQ33)-1</f>
        <v>-1</v>
      </c>
      <c r="EMR36" s="556">
        <f>SUM($J$22:EMR33)-1</f>
        <v>-1</v>
      </c>
      <c r="EMS36" s="556">
        <f>SUM($J$22:EMS33)-1</f>
        <v>-1</v>
      </c>
      <c r="EMT36" s="556">
        <f>SUM($J$22:EMT33)-1</f>
        <v>-1</v>
      </c>
      <c r="EMU36" s="556">
        <f>SUM($J$22:EMU33)-1</f>
        <v>-1</v>
      </c>
      <c r="EMV36" s="556">
        <f>SUM($J$22:EMV33)-1</f>
        <v>-1</v>
      </c>
      <c r="EMW36" s="556">
        <f>SUM($J$22:EMW33)-1</f>
        <v>-1</v>
      </c>
      <c r="EMX36" s="556">
        <f>SUM($J$22:EMX33)-1</f>
        <v>-1</v>
      </c>
      <c r="EMY36" s="556">
        <f>SUM($J$22:EMY33)-1</f>
        <v>-1</v>
      </c>
      <c r="EMZ36" s="556">
        <f>SUM($J$22:EMZ33)-1</f>
        <v>-1</v>
      </c>
      <c r="ENA36" s="556">
        <f>SUM($J$22:ENA33)-1</f>
        <v>-1</v>
      </c>
      <c r="ENB36" s="556">
        <f>SUM($J$22:ENB33)-1</f>
        <v>-1</v>
      </c>
      <c r="ENC36" s="556">
        <f>SUM($J$22:ENC33)-1</f>
        <v>-1</v>
      </c>
      <c r="END36" s="556">
        <f>SUM($J$22:END33)-1</f>
        <v>-1</v>
      </c>
      <c r="ENE36" s="556">
        <f>SUM($J$22:ENE33)-1</f>
        <v>-1</v>
      </c>
      <c r="ENF36" s="556">
        <f>SUM($J$22:ENF33)-1</f>
        <v>-1</v>
      </c>
      <c r="ENG36" s="556">
        <f>SUM($J$22:ENG33)-1</f>
        <v>-1</v>
      </c>
      <c r="ENH36" s="556">
        <f>SUM($J$22:ENH33)-1</f>
        <v>-1</v>
      </c>
      <c r="ENI36" s="556">
        <f>SUM($J$22:ENI33)-1</f>
        <v>-1</v>
      </c>
      <c r="ENJ36" s="556">
        <f>SUM($J$22:ENJ33)-1</f>
        <v>-1</v>
      </c>
      <c r="ENK36" s="556">
        <f>SUM($J$22:ENK33)-1</f>
        <v>-1</v>
      </c>
      <c r="ENL36" s="556">
        <f>SUM($J$22:ENL33)-1</f>
        <v>-1</v>
      </c>
      <c r="ENM36" s="556">
        <f>SUM($J$22:ENM33)-1</f>
        <v>-1</v>
      </c>
      <c r="ENN36" s="556">
        <f>SUM($J$22:ENN33)-1</f>
        <v>-1</v>
      </c>
      <c r="ENO36" s="556">
        <f>SUM($J$22:ENO33)-1</f>
        <v>-1</v>
      </c>
      <c r="ENP36" s="556">
        <f>SUM($J$22:ENP33)-1</f>
        <v>-1</v>
      </c>
      <c r="ENQ36" s="556">
        <f>SUM($J$22:ENQ33)-1</f>
        <v>-1</v>
      </c>
      <c r="ENR36" s="556">
        <f>SUM($J$22:ENR33)-1</f>
        <v>-1</v>
      </c>
      <c r="ENS36" s="556">
        <f>SUM($J$22:ENS33)-1</f>
        <v>-1</v>
      </c>
      <c r="ENT36" s="556">
        <f>SUM($J$22:ENT33)-1</f>
        <v>-1</v>
      </c>
      <c r="ENU36" s="556">
        <f>SUM($J$22:ENU33)-1</f>
        <v>-1</v>
      </c>
      <c r="ENV36" s="556">
        <f>SUM($J$22:ENV33)-1</f>
        <v>-1</v>
      </c>
      <c r="ENW36" s="556">
        <f>SUM($J$22:ENW33)-1</f>
        <v>-1</v>
      </c>
      <c r="ENX36" s="556">
        <f>SUM($J$22:ENX33)-1</f>
        <v>-1</v>
      </c>
      <c r="ENY36" s="556">
        <f>SUM($J$22:ENY33)-1</f>
        <v>-1</v>
      </c>
      <c r="ENZ36" s="556">
        <f>SUM($J$22:ENZ33)-1</f>
        <v>-1</v>
      </c>
      <c r="EOA36" s="556">
        <f>SUM($J$22:EOA33)-1</f>
        <v>-1</v>
      </c>
      <c r="EOB36" s="556">
        <f>SUM($J$22:EOB33)-1</f>
        <v>-1</v>
      </c>
      <c r="EOC36" s="556">
        <f>SUM($J$22:EOC33)-1</f>
        <v>-1</v>
      </c>
      <c r="EOD36" s="556">
        <f>SUM($J$22:EOD33)-1</f>
        <v>-1</v>
      </c>
      <c r="EOE36" s="556">
        <f>SUM($J$22:EOE33)-1</f>
        <v>-1</v>
      </c>
      <c r="EOF36" s="556">
        <f>SUM($J$22:EOF33)-1</f>
        <v>-1</v>
      </c>
      <c r="EOG36" s="556">
        <f>SUM($J$22:EOG33)-1</f>
        <v>-1</v>
      </c>
      <c r="EOH36" s="556">
        <f>SUM($J$22:EOH33)-1</f>
        <v>-1</v>
      </c>
      <c r="EOI36" s="556">
        <f>SUM($J$22:EOI33)-1</f>
        <v>-1</v>
      </c>
      <c r="EOJ36" s="556">
        <f>SUM($J$22:EOJ33)-1</f>
        <v>-1</v>
      </c>
      <c r="EOK36" s="556">
        <f>SUM($J$22:EOK33)-1</f>
        <v>-1</v>
      </c>
      <c r="EOL36" s="556">
        <f>SUM($J$22:EOL33)-1</f>
        <v>-1</v>
      </c>
      <c r="EOM36" s="556">
        <f>SUM($J$22:EOM33)-1</f>
        <v>-1</v>
      </c>
      <c r="EON36" s="556">
        <f>SUM($J$22:EON33)-1</f>
        <v>-1</v>
      </c>
      <c r="EOO36" s="556">
        <f>SUM($J$22:EOO33)-1</f>
        <v>-1</v>
      </c>
      <c r="EOP36" s="556">
        <f>SUM($J$22:EOP33)-1</f>
        <v>-1</v>
      </c>
      <c r="EOQ36" s="556">
        <f>SUM($J$22:EOQ33)-1</f>
        <v>-1</v>
      </c>
      <c r="EOR36" s="556">
        <f>SUM($J$22:EOR33)-1</f>
        <v>-1</v>
      </c>
      <c r="EOS36" s="556">
        <f>SUM($J$22:EOS33)-1</f>
        <v>-1</v>
      </c>
      <c r="EOT36" s="556">
        <f>SUM($J$22:EOT33)-1</f>
        <v>-1</v>
      </c>
      <c r="EOU36" s="556">
        <f>SUM($J$22:EOU33)-1</f>
        <v>-1</v>
      </c>
      <c r="EOV36" s="556">
        <f>SUM($J$22:EOV33)-1</f>
        <v>-1</v>
      </c>
      <c r="EOW36" s="556">
        <f>SUM($J$22:EOW33)-1</f>
        <v>-1</v>
      </c>
      <c r="EOX36" s="556">
        <f>SUM($J$22:EOX33)-1</f>
        <v>-1</v>
      </c>
      <c r="EOY36" s="556">
        <f>SUM($J$22:EOY33)-1</f>
        <v>-1</v>
      </c>
      <c r="EOZ36" s="556">
        <f>SUM($J$22:EOZ33)-1</f>
        <v>-1</v>
      </c>
      <c r="EPA36" s="556">
        <f>SUM($J$22:EPA33)-1</f>
        <v>-1</v>
      </c>
      <c r="EPB36" s="556">
        <f>SUM($J$22:EPB33)-1</f>
        <v>-1</v>
      </c>
      <c r="EPC36" s="556">
        <f>SUM($J$22:EPC33)-1</f>
        <v>-1</v>
      </c>
      <c r="EPD36" s="556">
        <f>SUM($J$22:EPD33)-1</f>
        <v>-1</v>
      </c>
      <c r="EPE36" s="556">
        <f>SUM($J$22:EPE33)-1</f>
        <v>-1</v>
      </c>
      <c r="EPF36" s="556">
        <f>SUM($J$22:EPF33)-1</f>
        <v>-1</v>
      </c>
      <c r="EPG36" s="556">
        <f>SUM($J$22:EPG33)-1</f>
        <v>-1</v>
      </c>
      <c r="EPH36" s="556">
        <f>SUM($J$22:EPH33)-1</f>
        <v>-1</v>
      </c>
      <c r="EPI36" s="556">
        <f>SUM($J$22:EPI33)-1</f>
        <v>-1</v>
      </c>
      <c r="EPJ36" s="556">
        <f>SUM($J$22:EPJ33)-1</f>
        <v>-1</v>
      </c>
      <c r="EPK36" s="556">
        <f>SUM($J$22:EPK33)-1</f>
        <v>-1</v>
      </c>
      <c r="EPL36" s="556">
        <f>SUM($J$22:EPL33)-1</f>
        <v>-1</v>
      </c>
      <c r="EPM36" s="556">
        <f>SUM($J$22:EPM33)-1</f>
        <v>-1</v>
      </c>
      <c r="EPN36" s="556">
        <f>SUM($J$22:EPN33)-1</f>
        <v>-1</v>
      </c>
      <c r="EPO36" s="556">
        <f>SUM($J$22:EPO33)-1</f>
        <v>-1</v>
      </c>
      <c r="EPP36" s="556">
        <f>SUM($J$22:EPP33)-1</f>
        <v>-1</v>
      </c>
      <c r="EPQ36" s="556">
        <f>SUM($J$22:EPQ33)-1</f>
        <v>-1</v>
      </c>
      <c r="EPR36" s="556">
        <f>SUM($J$22:EPR33)-1</f>
        <v>-1</v>
      </c>
      <c r="EPS36" s="556">
        <f>SUM($J$22:EPS33)-1</f>
        <v>-1</v>
      </c>
      <c r="EPT36" s="556">
        <f>SUM($J$22:EPT33)-1</f>
        <v>-1</v>
      </c>
      <c r="EPU36" s="556">
        <f>SUM($J$22:EPU33)-1</f>
        <v>-1</v>
      </c>
      <c r="EPV36" s="556">
        <f>SUM($J$22:EPV33)-1</f>
        <v>-1</v>
      </c>
      <c r="EPW36" s="556">
        <f>SUM($J$22:EPW33)-1</f>
        <v>-1</v>
      </c>
      <c r="EPX36" s="556">
        <f>SUM($J$22:EPX33)-1</f>
        <v>-1</v>
      </c>
      <c r="EPY36" s="556">
        <f>SUM($J$22:EPY33)-1</f>
        <v>-1</v>
      </c>
      <c r="EPZ36" s="556">
        <f>SUM($J$22:EPZ33)-1</f>
        <v>-1</v>
      </c>
      <c r="EQA36" s="556">
        <f>SUM($J$22:EQA33)-1</f>
        <v>-1</v>
      </c>
      <c r="EQB36" s="556">
        <f>SUM($J$22:EQB33)-1</f>
        <v>-1</v>
      </c>
      <c r="EQC36" s="556">
        <f>SUM($J$22:EQC33)-1</f>
        <v>-1</v>
      </c>
      <c r="EQD36" s="556">
        <f>SUM($J$22:EQD33)-1</f>
        <v>-1</v>
      </c>
      <c r="EQE36" s="556">
        <f>SUM($J$22:EQE33)-1</f>
        <v>-1</v>
      </c>
      <c r="EQF36" s="556">
        <f>SUM($J$22:EQF33)-1</f>
        <v>-1</v>
      </c>
      <c r="EQG36" s="556">
        <f>SUM($J$22:EQG33)-1</f>
        <v>-1</v>
      </c>
      <c r="EQH36" s="556">
        <f>SUM($J$22:EQH33)-1</f>
        <v>-1</v>
      </c>
      <c r="EQI36" s="556">
        <f>SUM($J$22:EQI33)-1</f>
        <v>-1</v>
      </c>
      <c r="EQJ36" s="556">
        <f>SUM($J$22:EQJ33)-1</f>
        <v>-1</v>
      </c>
      <c r="EQK36" s="556">
        <f>SUM($J$22:EQK33)-1</f>
        <v>-1</v>
      </c>
      <c r="EQL36" s="556">
        <f>SUM($J$22:EQL33)-1</f>
        <v>-1</v>
      </c>
      <c r="EQM36" s="556">
        <f>SUM($J$22:EQM33)-1</f>
        <v>-1</v>
      </c>
      <c r="EQN36" s="556">
        <f>SUM($J$22:EQN33)-1</f>
        <v>-1</v>
      </c>
      <c r="EQO36" s="556">
        <f>SUM($J$22:EQO33)-1</f>
        <v>-1</v>
      </c>
      <c r="EQP36" s="556">
        <f>SUM($J$22:EQP33)-1</f>
        <v>-1</v>
      </c>
      <c r="EQQ36" s="556">
        <f>SUM($J$22:EQQ33)-1</f>
        <v>-1</v>
      </c>
      <c r="EQR36" s="556">
        <f>SUM($J$22:EQR33)-1</f>
        <v>-1</v>
      </c>
      <c r="EQS36" s="556">
        <f>SUM($J$22:EQS33)-1</f>
        <v>-1</v>
      </c>
      <c r="EQT36" s="556">
        <f>SUM($J$22:EQT33)-1</f>
        <v>-1</v>
      </c>
      <c r="EQU36" s="556">
        <f>SUM($J$22:EQU33)-1</f>
        <v>-1</v>
      </c>
      <c r="EQV36" s="556">
        <f>SUM($J$22:EQV33)-1</f>
        <v>-1</v>
      </c>
      <c r="EQW36" s="556">
        <f>SUM($J$22:EQW33)-1</f>
        <v>-1</v>
      </c>
      <c r="EQX36" s="556">
        <f>SUM($J$22:EQX33)-1</f>
        <v>-1</v>
      </c>
      <c r="EQY36" s="556">
        <f>SUM($J$22:EQY33)-1</f>
        <v>-1</v>
      </c>
      <c r="EQZ36" s="556">
        <f>SUM($J$22:EQZ33)-1</f>
        <v>-1</v>
      </c>
      <c r="ERA36" s="556">
        <f>SUM($J$22:ERA33)-1</f>
        <v>-1</v>
      </c>
      <c r="ERB36" s="556">
        <f>SUM($J$22:ERB33)-1</f>
        <v>-1</v>
      </c>
      <c r="ERC36" s="556">
        <f>SUM($J$22:ERC33)-1</f>
        <v>-1</v>
      </c>
      <c r="ERD36" s="556">
        <f>SUM($J$22:ERD33)-1</f>
        <v>-1</v>
      </c>
      <c r="ERE36" s="556">
        <f>SUM($J$22:ERE33)-1</f>
        <v>-1</v>
      </c>
      <c r="ERF36" s="556">
        <f>SUM($J$22:ERF33)-1</f>
        <v>-1</v>
      </c>
      <c r="ERG36" s="556">
        <f>SUM($J$22:ERG33)-1</f>
        <v>-1</v>
      </c>
      <c r="ERH36" s="556">
        <f>SUM($J$22:ERH33)-1</f>
        <v>-1</v>
      </c>
      <c r="ERI36" s="556">
        <f>SUM($J$22:ERI33)-1</f>
        <v>-1</v>
      </c>
      <c r="ERJ36" s="556">
        <f>SUM($J$22:ERJ33)-1</f>
        <v>-1</v>
      </c>
      <c r="ERK36" s="556">
        <f>SUM($J$22:ERK33)-1</f>
        <v>-1</v>
      </c>
      <c r="ERL36" s="556">
        <f>SUM($J$22:ERL33)-1</f>
        <v>-1</v>
      </c>
      <c r="ERM36" s="556">
        <f>SUM($J$22:ERM33)-1</f>
        <v>-1</v>
      </c>
      <c r="ERN36" s="556">
        <f>SUM($J$22:ERN33)-1</f>
        <v>-1</v>
      </c>
      <c r="ERO36" s="556">
        <f>SUM($J$22:ERO33)-1</f>
        <v>-1</v>
      </c>
      <c r="ERP36" s="556">
        <f>SUM($J$22:ERP33)-1</f>
        <v>-1</v>
      </c>
      <c r="ERQ36" s="556">
        <f>SUM($J$22:ERQ33)-1</f>
        <v>-1</v>
      </c>
      <c r="ERR36" s="556">
        <f>SUM($J$22:ERR33)-1</f>
        <v>-1</v>
      </c>
      <c r="ERS36" s="556">
        <f>SUM($J$22:ERS33)-1</f>
        <v>-1</v>
      </c>
      <c r="ERT36" s="556">
        <f>SUM($J$22:ERT33)-1</f>
        <v>-1</v>
      </c>
      <c r="ERU36" s="556">
        <f>SUM($J$22:ERU33)-1</f>
        <v>-1</v>
      </c>
      <c r="ERV36" s="556">
        <f>SUM($J$22:ERV33)-1</f>
        <v>-1</v>
      </c>
      <c r="ERW36" s="556">
        <f>SUM($J$22:ERW33)-1</f>
        <v>-1</v>
      </c>
      <c r="ERX36" s="556">
        <f>SUM($J$22:ERX33)-1</f>
        <v>-1</v>
      </c>
      <c r="ERY36" s="556">
        <f>SUM($J$22:ERY33)-1</f>
        <v>-1</v>
      </c>
      <c r="ERZ36" s="556">
        <f>SUM($J$22:ERZ33)-1</f>
        <v>-1</v>
      </c>
      <c r="ESA36" s="556">
        <f>SUM($J$22:ESA33)-1</f>
        <v>-1</v>
      </c>
      <c r="ESB36" s="556">
        <f>SUM($J$22:ESB33)-1</f>
        <v>-1</v>
      </c>
      <c r="ESC36" s="556">
        <f>SUM($J$22:ESC33)-1</f>
        <v>-1</v>
      </c>
      <c r="ESD36" s="556">
        <f>SUM($J$22:ESD33)-1</f>
        <v>-1</v>
      </c>
      <c r="ESE36" s="556">
        <f>SUM($J$22:ESE33)-1</f>
        <v>-1</v>
      </c>
      <c r="ESF36" s="556">
        <f>SUM($J$22:ESF33)-1</f>
        <v>-1</v>
      </c>
      <c r="ESG36" s="556">
        <f>SUM($J$22:ESG33)-1</f>
        <v>-1</v>
      </c>
      <c r="ESH36" s="556">
        <f>SUM($J$22:ESH33)-1</f>
        <v>-1</v>
      </c>
      <c r="ESI36" s="556">
        <f>SUM($J$22:ESI33)-1</f>
        <v>-1</v>
      </c>
      <c r="ESJ36" s="556">
        <f>SUM($J$22:ESJ33)-1</f>
        <v>-1</v>
      </c>
      <c r="ESK36" s="556">
        <f>SUM($J$22:ESK33)-1</f>
        <v>-1</v>
      </c>
      <c r="ESL36" s="556">
        <f>SUM($J$22:ESL33)-1</f>
        <v>-1</v>
      </c>
      <c r="ESM36" s="556">
        <f>SUM($J$22:ESM33)-1</f>
        <v>-1</v>
      </c>
      <c r="ESN36" s="556">
        <f>SUM($J$22:ESN33)-1</f>
        <v>-1</v>
      </c>
      <c r="ESO36" s="556">
        <f>SUM($J$22:ESO33)-1</f>
        <v>-1</v>
      </c>
      <c r="ESP36" s="556">
        <f>SUM($J$22:ESP33)-1</f>
        <v>-1</v>
      </c>
      <c r="ESQ36" s="556">
        <f>SUM($J$22:ESQ33)-1</f>
        <v>-1</v>
      </c>
      <c r="ESR36" s="556">
        <f>SUM($J$22:ESR33)-1</f>
        <v>-1</v>
      </c>
      <c r="ESS36" s="556">
        <f>SUM($J$22:ESS33)-1</f>
        <v>-1</v>
      </c>
      <c r="EST36" s="556">
        <f>SUM($J$22:EST33)-1</f>
        <v>-1</v>
      </c>
      <c r="ESU36" s="556">
        <f>SUM($J$22:ESU33)-1</f>
        <v>-1</v>
      </c>
      <c r="ESV36" s="556">
        <f>SUM($J$22:ESV33)-1</f>
        <v>-1</v>
      </c>
      <c r="ESW36" s="556">
        <f>SUM($J$22:ESW33)-1</f>
        <v>-1</v>
      </c>
      <c r="ESX36" s="556">
        <f>SUM($J$22:ESX33)-1</f>
        <v>-1</v>
      </c>
      <c r="ESY36" s="556">
        <f>SUM($J$22:ESY33)-1</f>
        <v>-1</v>
      </c>
      <c r="ESZ36" s="556">
        <f>SUM($J$22:ESZ33)-1</f>
        <v>-1</v>
      </c>
      <c r="ETA36" s="556">
        <f>SUM($J$22:ETA33)-1</f>
        <v>-1</v>
      </c>
      <c r="ETB36" s="556">
        <f>SUM($J$22:ETB33)-1</f>
        <v>-1</v>
      </c>
      <c r="ETC36" s="556">
        <f>SUM($J$22:ETC33)-1</f>
        <v>-1</v>
      </c>
      <c r="ETD36" s="556">
        <f>SUM($J$22:ETD33)-1</f>
        <v>-1</v>
      </c>
      <c r="ETE36" s="556">
        <f>SUM($J$22:ETE33)-1</f>
        <v>-1</v>
      </c>
      <c r="ETF36" s="556">
        <f>SUM($J$22:ETF33)-1</f>
        <v>-1</v>
      </c>
      <c r="ETG36" s="556">
        <f>SUM($J$22:ETG33)-1</f>
        <v>-1</v>
      </c>
      <c r="ETH36" s="556">
        <f>SUM($J$22:ETH33)-1</f>
        <v>-1</v>
      </c>
      <c r="ETI36" s="556">
        <f>SUM($J$22:ETI33)-1</f>
        <v>-1</v>
      </c>
      <c r="ETJ36" s="556">
        <f>SUM($J$22:ETJ33)-1</f>
        <v>-1</v>
      </c>
      <c r="ETK36" s="556">
        <f>SUM($J$22:ETK33)-1</f>
        <v>-1</v>
      </c>
      <c r="ETL36" s="556">
        <f>SUM($J$22:ETL33)-1</f>
        <v>-1</v>
      </c>
      <c r="ETM36" s="556">
        <f>SUM($J$22:ETM33)-1</f>
        <v>-1</v>
      </c>
      <c r="ETN36" s="556">
        <f>SUM($J$22:ETN33)-1</f>
        <v>-1</v>
      </c>
      <c r="ETO36" s="556">
        <f>SUM($J$22:ETO33)-1</f>
        <v>-1</v>
      </c>
      <c r="ETP36" s="556">
        <f>SUM($J$22:ETP33)-1</f>
        <v>-1</v>
      </c>
      <c r="ETQ36" s="556">
        <f>SUM($J$22:ETQ33)-1</f>
        <v>-1</v>
      </c>
      <c r="ETR36" s="556">
        <f>SUM($J$22:ETR33)-1</f>
        <v>-1</v>
      </c>
      <c r="ETS36" s="556">
        <f>SUM($J$22:ETS33)-1</f>
        <v>-1</v>
      </c>
      <c r="ETT36" s="556">
        <f>SUM($J$22:ETT33)-1</f>
        <v>-1</v>
      </c>
      <c r="ETU36" s="556">
        <f>SUM($J$22:ETU33)-1</f>
        <v>-1</v>
      </c>
      <c r="ETV36" s="556">
        <f>SUM($J$22:ETV33)-1</f>
        <v>-1</v>
      </c>
      <c r="ETW36" s="556">
        <f>SUM($J$22:ETW33)-1</f>
        <v>-1</v>
      </c>
      <c r="ETX36" s="556">
        <f>SUM($J$22:ETX33)-1</f>
        <v>-1</v>
      </c>
      <c r="ETY36" s="556">
        <f>SUM($J$22:ETY33)-1</f>
        <v>-1</v>
      </c>
      <c r="ETZ36" s="556">
        <f>SUM($J$22:ETZ33)-1</f>
        <v>-1</v>
      </c>
      <c r="EUA36" s="556">
        <f>SUM($J$22:EUA33)-1</f>
        <v>-1</v>
      </c>
      <c r="EUB36" s="556">
        <f>SUM($J$22:EUB33)-1</f>
        <v>-1</v>
      </c>
      <c r="EUC36" s="556">
        <f>SUM($J$22:EUC33)-1</f>
        <v>-1</v>
      </c>
      <c r="EUD36" s="556">
        <f>SUM($J$22:EUD33)-1</f>
        <v>-1</v>
      </c>
      <c r="EUE36" s="556">
        <f>SUM($J$22:EUE33)-1</f>
        <v>-1</v>
      </c>
      <c r="EUF36" s="556">
        <f>SUM($J$22:EUF33)-1</f>
        <v>-1</v>
      </c>
      <c r="EUG36" s="556">
        <f>SUM($J$22:EUG33)-1</f>
        <v>-1</v>
      </c>
      <c r="EUH36" s="556">
        <f>SUM($J$22:EUH33)-1</f>
        <v>-1</v>
      </c>
      <c r="EUI36" s="556">
        <f>SUM($J$22:EUI33)-1</f>
        <v>-1</v>
      </c>
      <c r="EUJ36" s="556">
        <f>SUM($J$22:EUJ33)-1</f>
        <v>-1</v>
      </c>
      <c r="EUK36" s="556">
        <f>SUM($J$22:EUK33)-1</f>
        <v>-1</v>
      </c>
      <c r="EUL36" s="556">
        <f>SUM($J$22:EUL33)-1</f>
        <v>-1</v>
      </c>
      <c r="EUM36" s="556">
        <f>SUM($J$22:EUM33)-1</f>
        <v>-1</v>
      </c>
      <c r="EUN36" s="556">
        <f>SUM($J$22:EUN33)-1</f>
        <v>-1</v>
      </c>
      <c r="EUO36" s="556">
        <f>SUM($J$22:EUO33)-1</f>
        <v>-1</v>
      </c>
      <c r="EUP36" s="556">
        <f>SUM($J$22:EUP33)-1</f>
        <v>-1</v>
      </c>
      <c r="EUQ36" s="556">
        <f>SUM($J$22:EUQ33)-1</f>
        <v>-1</v>
      </c>
      <c r="EUR36" s="556">
        <f>SUM($J$22:EUR33)-1</f>
        <v>-1</v>
      </c>
      <c r="EUS36" s="556">
        <f>SUM($J$22:EUS33)-1</f>
        <v>-1</v>
      </c>
      <c r="EUT36" s="556">
        <f>SUM($J$22:EUT33)-1</f>
        <v>-1</v>
      </c>
      <c r="EUU36" s="556">
        <f>SUM($J$22:EUU33)-1</f>
        <v>-1</v>
      </c>
      <c r="EUV36" s="556">
        <f>SUM($J$22:EUV33)-1</f>
        <v>-1</v>
      </c>
      <c r="EUW36" s="556">
        <f>SUM($J$22:EUW33)-1</f>
        <v>-1</v>
      </c>
      <c r="EUX36" s="556">
        <f>SUM($J$22:EUX33)-1</f>
        <v>-1</v>
      </c>
      <c r="EUY36" s="556">
        <f>SUM($J$22:EUY33)-1</f>
        <v>-1</v>
      </c>
      <c r="EUZ36" s="556">
        <f>SUM($J$22:EUZ33)-1</f>
        <v>-1</v>
      </c>
      <c r="EVA36" s="556">
        <f>SUM($J$22:EVA33)-1</f>
        <v>-1</v>
      </c>
      <c r="EVB36" s="556">
        <f>SUM($J$22:EVB33)-1</f>
        <v>-1</v>
      </c>
      <c r="EVC36" s="556">
        <f>SUM($J$22:EVC33)-1</f>
        <v>-1</v>
      </c>
      <c r="EVD36" s="556">
        <f>SUM($J$22:EVD33)-1</f>
        <v>-1</v>
      </c>
      <c r="EVE36" s="556">
        <f>SUM($J$22:EVE33)-1</f>
        <v>-1</v>
      </c>
      <c r="EVF36" s="556">
        <f>SUM($J$22:EVF33)-1</f>
        <v>-1</v>
      </c>
      <c r="EVG36" s="556">
        <f>SUM($J$22:EVG33)-1</f>
        <v>-1</v>
      </c>
      <c r="EVH36" s="556">
        <f>SUM($J$22:EVH33)-1</f>
        <v>-1</v>
      </c>
      <c r="EVI36" s="556">
        <f>SUM($J$22:EVI33)-1</f>
        <v>-1</v>
      </c>
      <c r="EVJ36" s="556">
        <f>SUM($J$22:EVJ33)-1</f>
        <v>-1</v>
      </c>
      <c r="EVK36" s="556">
        <f>SUM($J$22:EVK33)-1</f>
        <v>-1</v>
      </c>
      <c r="EVL36" s="556">
        <f>SUM($J$22:EVL33)-1</f>
        <v>-1</v>
      </c>
      <c r="EVM36" s="556">
        <f>SUM($J$22:EVM33)-1</f>
        <v>-1</v>
      </c>
      <c r="EVN36" s="556">
        <f>SUM($J$22:EVN33)-1</f>
        <v>-1</v>
      </c>
      <c r="EVO36" s="556">
        <f>SUM($J$22:EVO33)-1</f>
        <v>-1</v>
      </c>
      <c r="EVP36" s="556">
        <f>SUM($J$22:EVP33)-1</f>
        <v>-1</v>
      </c>
      <c r="EVQ36" s="556">
        <f>SUM($J$22:EVQ33)-1</f>
        <v>-1</v>
      </c>
      <c r="EVR36" s="556">
        <f>SUM($J$22:EVR33)-1</f>
        <v>-1</v>
      </c>
      <c r="EVS36" s="556">
        <f>SUM($J$22:EVS33)-1</f>
        <v>-1</v>
      </c>
      <c r="EVT36" s="556">
        <f>SUM($J$22:EVT33)-1</f>
        <v>-1</v>
      </c>
      <c r="EVU36" s="556">
        <f>SUM($J$22:EVU33)-1</f>
        <v>-1</v>
      </c>
      <c r="EVV36" s="556">
        <f>SUM($J$22:EVV33)-1</f>
        <v>-1</v>
      </c>
      <c r="EVW36" s="556">
        <f>SUM($J$22:EVW33)-1</f>
        <v>-1</v>
      </c>
      <c r="EVX36" s="556">
        <f>SUM($J$22:EVX33)-1</f>
        <v>-1</v>
      </c>
      <c r="EVY36" s="556">
        <f>SUM($J$22:EVY33)-1</f>
        <v>-1</v>
      </c>
      <c r="EVZ36" s="556">
        <f>SUM($J$22:EVZ33)-1</f>
        <v>-1</v>
      </c>
      <c r="EWA36" s="556">
        <f>SUM($J$22:EWA33)-1</f>
        <v>-1</v>
      </c>
      <c r="EWB36" s="556">
        <f>SUM($J$22:EWB33)-1</f>
        <v>-1</v>
      </c>
      <c r="EWC36" s="556">
        <f>SUM($J$22:EWC33)-1</f>
        <v>-1</v>
      </c>
      <c r="EWD36" s="556">
        <f>SUM($J$22:EWD33)-1</f>
        <v>-1</v>
      </c>
      <c r="EWE36" s="556">
        <f>SUM($J$22:EWE33)-1</f>
        <v>-1</v>
      </c>
      <c r="EWF36" s="556">
        <f>SUM($J$22:EWF33)-1</f>
        <v>-1</v>
      </c>
      <c r="EWG36" s="556">
        <f>SUM($J$22:EWG33)-1</f>
        <v>-1</v>
      </c>
      <c r="EWH36" s="556">
        <f>SUM($J$22:EWH33)-1</f>
        <v>-1</v>
      </c>
      <c r="EWI36" s="556">
        <f>SUM($J$22:EWI33)-1</f>
        <v>-1</v>
      </c>
      <c r="EWJ36" s="556">
        <f>SUM($J$22:EWJ33)-1</f>
        <v>-1</v>
      </c>
      <c r="EWK36" s="556">
        <f>SUM($J$22:EWK33)-1</f>
        <v>-1</v>
      </c>
      <c r="EWL36" s="556">
        <f>SUM($J$22:EWL33)-1</f>
        <v>-1</v>
      </c>
      <c r="EWM36" s="556">
        <f>SUM($J$22:EWM33)-1</f>
        <v>-1</v>
      </c>
      <c r="EWN36" s="556">
        <f>SUM($J$22:EWN33)-1</f>
        <v>-1</v>
      </c>
      <c r="EWO36" s="556">
        <f>SUM($J$22:EWO33)-1</f>
        <v>-1</v>
      </c>
      <c r="EWP36" s="556">
        <f>SUM($J$22:EWP33)-1</f>
        <v>-1</v>
      </c>
      <c r="EWQ36" s="556">
        <f>SUM($J$22:EWQ33)-1</f>
        <v>-1</v>
      </c>
      <c r="EWR36" s="556">
        <f>SUM($J$22:EWR33)-1</f>
        <v>-1</v>
      </c>
      <c r="EWS36" s="556">
        <f>SUM($J$22:EWS33)-1</f>
        <v>-1</v>
      </c>
      <c r="EWT36" s="556">
        <f>SUM($J$22:EWT33)-1</f>
        <v>-1</v>
      </c>
      <c r="EWU36" s="556">
        <f>SUM($J$22:EWU33)-1</f>
        <v>-1</v>
      </c>
      <c r="EWV36" s="556">
        <f>SUM($J$22:EWV33)-1</f>
        <v>-1</v>
      </c>
      <c r="EWW36" s="556">
        <f>SUM($J$22:EWW33)-1</f>
        <v>-1</v>
      </c>
      <c r="EWX36" s="556">
        <f>SUM($J$22:EWX33)-1</f>
        <v>-1</v>
      </c>
      <c r="EWY36" s="556">
        <f>SUM($J$22:EWY33)-1</f>
        <v>-1</v>
      </c>
      <c r="EWZ36" s="556">
        <f>SUM($J$22:EWZ33)-1</f>
        <v>-1</v>
      </c>
      <c r="EXA36" s="556">
        <f>SUM($J$22:EXA33)-1</f>
        <v>-1</v>
      </c>
      <c r="EXB36" s="556">
        <f>SUM($J$22:EXB33)-1</f>
        <v>-1</v>
      </c>
      <c r="EXC36" s="556">
        <f>SUM($J$22:EXC33)-1</f>
        <v>-1</v>
      </c>
      <c r="EXD36" s="556">
        <f>SUM($J$22:EXD33)-1</f>
        <v>-1</v>
      </c>
      <c r="EXE36" s="556">
        <f>SUM($J$22:EXE33)-1</f>
        <v>-1</v>
      </c>
      <c r="EXF36" s="556">
        <f>SUM($J$22:EXF33)-1</f>
        <v>-1</v>
      </c>
      <c r="EXG36" s="556">
        <f>SUM($J$22:EXG33)-1</f>
        <v>-1</v>
      </c>
      <c r="EXH36" s="556">
        <f>SUM($J$22:EXH33)-1</f>
        <v>-1</v>
      </c>
      <c r="EXI36" s="556">
        <f>SUM($J$22:EXI33)-1</f>
        <v>-1</v>
      </c>
      <c r="EXJ36" s="556">
        <f>SUM($J$22:EXJ33)-1</f>
        <v>-1</v>
      </c>
      <c r="EXK36" s="556">
        <f>SUM($J$22:EXK33)-1</f>
        <v>-1</v>
      </c>
      <c r="EXL36" s="556">
        <f>SUM($J$22:EXL33)-1</f>
        <v>-1</v>
      </c>
      <c r="EXM36" s="556">
        <f>SUM($J$22:EXM33)-1</f>
        <v>-1</v>
      </c>
      <c r="EXN36" s="556">
        <f>SUM($J$22:EXN33)-1</f>
        <v>-1</v>
      </c>
      <c r="EXO36" s="556">
        <f>SUM($J$22:EXO33)-1</f>
        <v>-1</v>
      </c>
      <c r="EXP36" s="556">
        <f>SUM($J$22:EXP33)-1</f>
        <v>-1</v>
      </c>
      <c r="EXQ36" s="556">
        <f>SUM($J$22:EXQ33)-1</f>
        <v>-1</v>
      </c>
      <c r="EXR36" s="556">
        <f>SUM($J$22:EXR33)-1</f>
        <v>-1</v>
      </c>
      <c r="EXS36" s="556">
        <f>SUM($J$22:EXS33)-1</f>
        <v>-1</v>
      </c>
      <c r="EXT36" s="556">
        <f>SUM($J$22:EXT33)-1</f>
        <v>-1</v>
      </c>
      <c r="EXU36" s="556">
        <f>SUM($J$22:EXU33)-1</f>
        <v>-1</v>
      </c>
      <c r="EXV36" s="556">
        <f>SUM($J$22:EXV33)-1</f>
        <v>-1</v>
      </c>
      <c r="EXW36" s="556">
        <f>SUM($J$22:EXW33)-1</f>
        <v>-1</v>
      </c>
      <c r="EXX36" s="556">
        <f>SUM($J$22:EXX33)-1</f>
        <v>-1</v>
      </c>
      <c r="EXY36" s="556">
        <f>SUM($J$22:EXY33)-1</f>
        <v>-1</v>
      </c>
      <c r="EXZ36" s="556">
        <f>SUM($J$22:EXZ33)-1</f>
        <v>-1</v>
      </c>
      <c r="EYA36" s="556">
        <f>SUM($J$22:EYA33)-1</f>
        <v>-1</v>
      </c>
      <c r="EYB36" s="556">
        <f>SUM($J$22:EYB33)-1</f>
        <v>-1</v>
      </c>
      <c r="EYC36" s="556">
        <f>SUM($J$22:EYC33)-1</f>
        <v>-1</v>
      </c>
      <c r="EYD36" s="556">
        <f>SUM($J$22:EYD33)-1</f>
        <v>-1</v>
      </c>
      <c r="EYE36" s="556">
        <f>SUM($J$22:EYE33)-1</f>
        <v>-1</v>
      </c>
      <c r="EYF36" s="556">
        <f>SUM($J$22:EYF33)-1</f>
        <v>-1</v>
      </c>
      <c r="EYG36" s="556">
        <f>SUM($J$22:EYG33)-1</f>
        <v>-1</v>
      </c>
      <c r="EYH36" s="556">
        <f>SUM($J$22:EYH33)-1</f>
        <v>-1</v>
      </c>
      <c r="EYI36" s="556">
        <f>SUM($J$22:EYI33)-1</f>
        <v>-1</v>
      </c>
      <c r="EYJ36" s="556">
        <f>SUM($J$22:EYJ33)-1</f>
        <v>-1</v>
      </c>
      <c r="EYK36" s="556">
        <f>SUM($J$22:EYK33)-1</f>
        <v>-1</v>
      </c>
      <c r="EYL36" s="556">
        <f>SUM($J$22:EYL33)-1</f>
        <v>-1</v>
      </c>
      <c r="EYM36" s="556">
        <f>SUM($J$22:EYM33)-1</f>
        <v>-1</v>
      </c>
      <c r="EYN36" s="556">
        <f>SUM($J$22:EYN33)-1</f>
        <v>-1</v>
      </c>
      <c r="EYO36" s="556">
        <f>SUM($J$22:EYO33)-1</f>
        <v>-1</v>
      </c>
      <c r="EYP36" s="556">
        <f>SUM($J$22:EYP33)-1</f>
        <v>-1</v>
      </c>
      <c r="EYQ36" s="556">
        <f>SUM($J$22:EYQ33)-1</f>
        <v>-1</v>
      </c>
      <c r="EYR36" s="556">
        <f>SUM($J$22:EYR33)-1</f>
        <v>-1</v>
      </c>
      <c r="EYS36" s="556">
        <f>SUM($J$22:EYS33)-1</f>
        <v>-1</v>
      </c>
      <c r="EYT36" s="556">
        <f>SUM($J$22:EYT33)-1</f>
        <v>-1</v>
      </c>
      <c r="EYU36" s="556">
        <f>SUM($J$22:EYU33)-1</f>
        <v>-1</v>
      </c>
      <c r="EYV36" s="556">
        <f>SUM($J$22:EYV33)-1</f>
        <v>-1</v>
      </c>
      <c r="EYW36" s="556">
        <f>SUM($J$22:EYW33)-1</f>
        <v>-1</v>
      </c>
      <c r="EYX36" s="556">
        <f>SUM($J$22:EYX33)-1</f>
        <v>-1</v>
      </c>
      <c r="EYY36" s="556">
        <f>SUM($J$22:EYY33)-1</f>
        <v>-1</v>
      </c>
      <c r="EYZ36" s="556">
        <f>SUM($J$22:EYZ33)-1</f>
        <v>-1</v>
      </c>
      <c r="EZA36" s="556">
        <f>SUM($J$22:EZA33)-1</f>
        <v>-1</v>
      </c>
      <c r="EZB36" s="556">
        <f>SUM($J$22:EZB33)-1</f>
        <v>-1</v>
      </c>
      <c r="EZC36" s="556">
        <f>SUM($J$22:EZC33)-1</f>
        <v>-1</v>
      </c>
      <c r="EZD36" s="556">
        <f>SUM($J$22:EZD33)-1</f>
        <v>-1</v>
      </c>
      <c r="EZE36" s="556">
        <f>SUM($J$22:EZE33)-1</f>
        <v>-1</v>
      </c>
      <c r="EZF36" s="556">
        <f>SUM($J$22:EZF33)-1</f>
        <v>-1</v>
      </c>
      <c r="EZG36" s="556">
        <f>SUM($J$22:EZG33)-1</f>
        <v>-1</v>
      </c>
      <c r="EZH36" s="556">
        <f>SUM($J$22:EZH33)-1</f>
        <v>-1</v>
      </c>
      <c r="EZI36" s="556">
        <f>SUM($J$22:EZI33)-1</f>
        <v>-1</v>
      </c>
      <c r="EZJ36" s="556">
        <f>SUM($J$22:EZJ33)-1</f>
        <v>-1</v>
      </c>
      <c r="EZK36" s="556">
        <f>SUM($J$22:EZK33)-1</f>
        <v>-1</v>
      </c>
      <c r="EZL36" s="556">
        <f>SUM($J$22:EZL33)-1</f>
        <v>-1</v>
      </c>
      <c r="EZM36" s="556">
        <f>SUM($J$22:EZM33)-1</f>
        <v>-1</v>
      </c>
      <c r="EZN36" s="556">
        <f>SUM($J$22:EZN33)-1</f>
        <v>-1</v>
      </c>
      <c r="EZO36" s="556">
        <f>SUM($J$22:EZO33)-1</f>
        <v>-1</v>
      </c>
      <c r="EZP36" s="556">
        <f>SUM($J$22:EZP33)-1</f>
        <v>-1</v>
      </c>
      <c r="EZQ36" s="556">
        <f>SUM($J$22:EZQ33)-1</f>
        <v>-1</v>
      </c>
      <c r="EZR36" s="556">
        <f>SUM($J$22:EZR33)-1</f>
        <v>-1</v>
      </c>
      <c r="EZS36" s="556">
        <f>SUM($J$22:EZS33)-1</f>
        <v>-1</v>
      </c>
      <c r="EZT36" s="556">
        <f>SUM($J$22:EZT33)-1</f>
        <v>-1</v>
      </c>
      <c r="EZU36" s="556">
        <f>SUM($J$22:EZU33)-1</f>
        <v>-1</v>
      </c>
      <c r="EZV36" s="556">
        <f>SUM($J$22:EZV33)-1</f>
        <v>-1</v>
      </c>
      <c r="EZW36" s="556">
        <f>SUM($J$22:EZW33)-1</f>
        <v>-1</v>
      </c>
      <c r="EZX36" s="556">
        <f>SUM($J$22:EZX33)-1</f>
        <v>-1</v>
      </c>
      <c r="EZY36" s="556">
        <f>SUM($J$22:EZY33)-1</f>
        <v>-1</v>
      </c>
      <c r="EZZ36" s="556">
        <f>SUM($J$22:EZZ33)-1</f>
        <v>-1</v>
      </c>
      <c r="FAA36" s="556">
        <f>SUM($J$22:FAA33)-1</f>
        <v>-1</v>
      </c>
      <c r="FAB36" s="556">
        <f>SUM($J$22:FAB33)-1</f>
        <v>-1</v>
      </c>
      <c r="FAC36" s="556">
        <f>SUM($J$22:FAC33)-1</f>
        <v>-1</v>
      </c>
      <c r="FAD36" s="556">
        <f>SUM($J$22:FAD33)-1</f>
        <v>-1</v>
      </c>
      <c r="FAE36" s="556">
        <f>SUM($J$22:FAE33)-1</f>
        <v>-1</v>
      </c>
      <c r="FAF36" s="556">
        <f>SUM($J$22:FAF33)-1</f>
        <v>-1</v>
      </c>
      <c r="FAG36" s="556">
        <f>SUM($J$22:FAG33)-1</f>
        <v>-1</v>
      </c>
      <c r="FAH36" s="556">
        <f>SUM($J$22:FAH33)-1</f>
        <v>-1</v>
      </c>
      <c r="FAI36" s="556">
        <f>SUM($J$22:FAI33)-1</f>
        <v>-1</v>
      </c>
      <c r="FAJ36" s="556">
        <f>SUM($J$22:FAJ33)-1</f>
        <v>-1</v>
      </c>
      <c r="FAK36" s="556">
        <f>SUM($J$22:FAK33)-1</f>
        <v>-1</v>
      </c>
      <c r="FAL36" s="556">
        <f>SUM($J$22:FAL33)-1</f>
        <v>-1</v>
      </c>
      <c r="FAM36" s="556">
        <f>SUM($J$22:FAM33)-1</f>
        <v>-1</v>
      </c>
      <c r="FAN36" s="556">
        <f>SUM($J$22:FAN33)-1</f>
        <v>-1</v>
      </c>
      <c r="FAO36" s="556">
        <f>SUM($J$22:FAO33)-1</f>
        <v>-1</v>
      </c>
      <c r="FAP36" s="556">
        <f>SUM($J$22:FAP33)-1</f>
        <v>-1</v>
      </c>
      <c r="FAQ36" s="556">
        <f>SUM($J$22:FAQ33)-1</f>
        <v>-1</v>
      </c>
      <c r="FAR36" s="556">
        <f>SUM($J$22:FAR33)-1</f>
        <v>-1</v>
      </c>
      <c r="FAS36" s="556">
        <f>SUM($J$22:FAS33)-1</f>
        <v>-1</v>
      </c>
      <c r="FAT36" s="556">
        <f>SUM($J$22:FAT33)-1</f>
        <v>-1</v>
      </c>
      <c r="FAU36" s="556">
        <f>SUM($J$22:FAU33)-1</f>
        <v>-1</v>
      </c>
      <c r="FAV36" s="556">
        <f>SUM($J$22:FAV33)-1</f>
        <v>-1</v>
      </c>
      <c r="FAW36" s="556">
        <f>SUM($J$22:FAW33)-1</f>
        <v>-1</v>
      </c>
      <c r="FAX36" s="556">
        <f>SUM($J$22:FAX33)-1</f>
        <v>-1</v>
      </c>
      <c r="FAY36" s="556">
        <f>SUM($J$22:FAY33)-1</f>
        <v>-1</v>
      </c>
      <c r="FAZ36" s="556">
        <f>SUM($J$22:FAZ33)-1</f>
        <v>-1</v>
      </c>
      <c r="FBA36" s="556">
        <f>SUM($J$22:FBA33)-1</f>
        <v>-1</v>
      </c>
      <c r="FBB36" s="556">
        <f>SUM($J$22:FBB33)-1</f>
        <v>-1</v>
      </c>
      <c r="FBC36" s="556">
        <f>SUM($J$22:FBC33)-1</f>
        <v>-1</v>
      </c>
      <c r="FBD36" s="556">
        <f>SUM($J$22:FBD33)-1</f>
        <v>-1</v>
      </c>
      <c r="FBE36" s="556">
        <f>SUM($J$22:FBE33)-1</f>
        <v>-1</v>
      </c>
      <c r="FBF36" s="556">
        <f>SUM($J$22:FBF33)-1</f>
        <v>-1</v>
      </c>
      <c r="FBG36" s="556">
        <f>SUM($J$22:FBG33)-1</f>
        <v>-1</v>
      </c>
      <c r="FBH36" s="556">
        <f>SUM($J$22:FBH33)-1</f>
        <v>-1</v>
      </c>
      <c r="FBI36" s="556">
        <f>SUM($J$22:FBI33)-1</f>
        <v>-1</v>
      </c>
      <c r="FBJ36" s="556">
        <f>SUM($J$22:FBJ33)-1</f>
        <v>-1</v>
      </c>
      <c r="FBK36" s="556">
        <f>SUM($J$22:FBK33)-1</f>
        <v>-1</v>
      </c>
      <c r="FBL36" s="556">
        <f>SUM($J$22:FBL33)-1</f>
        <v>-1</v>
      </c>
      <c r="FBM36" s="556">
        <f>SUM($J$22:FBM33)-1</f>
        <v>-1</v>
      </c>
      <c r="FBN36" s="556">
        <f>SUM($J$22:FBN33)-1</f>
        <v>-1</v>
      </c>
      <c r="FBO36" s="556">
        <f>SUM($J$22:FBO33)-1</f>
        <v>-1</v>
      </c>
      <c r="FBP36" s="556">
        <f>SUM($J$22:FBP33)-1</f>
        <v>-1</v>
      </c>
      <c r="FBQ36" s="556">
        <f>SUM($J$22:FBQ33)-1</f>
        <v>-1</v>
      </c>
      <c r="FBR36" s="556">
        <f>SUM($J$22:FBR33)-1</f>
        <v>-1</v>
      </c>
      <c r="FBS36" s="556">
        <f>SUM($J$22:FBS33)-1</f>
        <v>-1</v>
      </c>
      <c r="FBT36" s="556">
        <f>SUM($J$22:FBT33)-1</f>
        <v>-1</v>
      </c>
      <c r="FBU36" s="556">
        <f>SUM($J$22:FBU33)-1</f>
        <v>-1</v>
      </c>
      <c r="FBV36" s="556">
        <f>SUM($J$22:FBV33)-1</f>
        <v>-1</v>
      </c>
      <c r="FBW36" s="556">
        <f>SUM($J$22:FBW33)-1</f>
        <v>-1</v>
      </c>
      <c r="FBX36" s="556">
        <f>SUM($J$22:FBX33)-1</f>
        <v>-1</v>
      </c>
      <c r="FBY36" s="556">
        <f>SUM($J$22:FBY33)-1</f>
        <v>-1</v>
      </c>
      <c r="FBZ36" s="556">
        <f>SUM($J$22:FBZ33)-1</f>
        <v>-1</v>
      </c>
      <c r="FCA36" s="556">
        <f>SUM($J$22:FCA33)-1</f>
        <v>-1</v>
      </c>
      <c r="FCB36" s="556">
        <f>SUM($J$22:FCB33)-1</f>
        <v>-1</v>
      </c>
      <c r="FCC36" s="556">
        <f>SUM($J$22:FCC33)-1</f>
        <v>-1</v>
      </c>
      <c r="FCD36" s="556">
        <f>SUM($J$22:FCD33)-1</f>
        <v>-1</v>
      </c>
      <c r="FCE36" s="556">
        <f>SUM($J$22:FCE33)-1</f>
        <v>-1</v>
      </c>
      <c r="FCF36" s="556">
        <f>SUM($J$22:FCF33)-1</f>
        <v>-1</v>
      </c>
      <c r="FCG36" s="556">
        <f>SUM($J$22:FCG33)-1</f>
        <v>-1</v>
      </c>
      <c r="FCH36" s="556">
        <f>SUM($J$22:FCH33)-1</f>
        <v>-1</v>
      </c>
      <c r="FCI36" s="556">
        <f>SUM($J$22:FCI33)-1</f>
        <v>-1</v>
      </c>
      <c r="FCJ36" s="556">
        <f>SUM($J$22:FCJ33)-1</f>
        <v>-1</v>
      </c>
      <c r="FCK36" s="556">
        <f>SUM($J$22:FCK33)-1</f>
        <v>-1</v>
      </c>
      <c r="FCL36" s="556">
        <f>SUM($J$22:FCL33)-1</f>
        <v>-1</v>
      </c>
      <c r="FCM36" s="556">
        <f>SUM($J$22:FCM33)-1</f>
        <v>-1</v>
      </c>
      <c r="FCN36" s="556">
        <f>SUM($J$22:FCN33)-1</f>
        <v>-1</v>
      </c>
      <c r="FCO36" s="556">
        <f>SUM($J$22:FCO33)-1</f>
        <v>-1</v>
      </c>
      <c r="FCP36" s="556">
        <f>SUM($J$22:FCP33)-1</f>
        <v>-1</v>
      </c>
      <c r="FCQ36" s="556">
        <f>SUM($J$22:FCQ33)-1</f>
        <v>-1</v>
      </c>
      <c r="FCR36" s="556">
        <f>SUM($J$22:FCR33)-1</f>
        <v>-1</v>
      </c>
      <c r="FCS36" s="556">
        <f>SUM($J$22:FCS33)-1</f>
        <v>-1</v>
      </c>
      <c r="FCT36" s="556">
        <f>SUM($J$22:FCT33)-1</f>
        <v>-1</v>
      </c>
      <c r="FCU36" s="556">
        <f>SUM($J$22:FCU33)-1</f>
        <v>-1</v>
      </c>
      <c r="FCV36" s="556">
        <f>SUM($J$22:FCV33)-1</f>
        <v>-1</v>
      </c>
      <c r="FCW36" s="556">
        <f>SUM($J$22:FCW33)-1</f>
        <v>-1</v>
      </c>
      <c r="FCX36" s="556">
        <f>SUM($J$22:FCX33)-1</f>
        <v>-1</v>
      </c>
      <c r="FCY36" s="556">
        <f>SUM($J$22:FCY33)-1</f>
        <v>-1</v>
      </c>
      <c r="FCZ36" s="556">
        <f>SUM($J$22:FCZ33)-1</f>
        <v>-1</v>
      </c>
      <c r="FDA36" s="556">
        <f>SUM($J$22:FDA33)-1</f>
        <v>-1</v>
      </c>
      <c r="FDB36" s="556">
        <f>SUM($J$22:FDB33)-1</f>
        <v>-1</v>
      </c>
      <c r="FDC36" s="556">
        <f>SUM($J$22:FDC33)-1</f>
        <v>-1</v>
      </c>
      <c r="FDD36" s="556">
        <f>SUM($J$22:FDD33)-1</f>
        <v>-1</v>
      </c>
      <c r="FDE36" s="556">
        <f>SUM($J$22:FDE33)-1</f>
        <v>-1</v>
      </c>
      <c r="FDF36" s="556">
        <f>SUM($J$22:FDF33)-1</f>
        <v>-1</v>
      </c>
      <c r="FDG36" s="556">
        <f>SUM($J$22:FDG33)-1</f>
        <v>-1</v>
      </c>
      <c r="FDH36" s="556">
        <f>SUM($J$22:FDH33)-1</f>
        <v>-1</v>
      </c>
      <c r="FDI36" s="556">
        <f>SUM($J$22:FDI33)-1</f>
        <v>-1</v>
      </c>
      <c r="FDJ36" s="556">
        <f>SUM($J$22:FDJ33)-1</f>
        <v>-1</v>
      </c>
      <c r="FDK36" s="556">
        <f>SUM($J$22:FDK33)-1</f>
        <v>-1</v>
      </c>
      <c r="FDL36" s="556">
        <f>SUM($J$22:FDL33)-1</f>
        <v>-1</v>
      </c>
      <c r="FDM36" s="556">
        <f>SUM($J$22:FDM33)-1</f>
        <v>-1</v>
      </c>
      <c r="FDN36" s="556">
        <f>SUM($J$22:FDN33)-1</f>
        <v>-1</v>
      </c>
      <c r="FDO36" s="556">
        <f>SUM($J$22:FDO33)-1</f>
        <v>-1</v>
      </c>
      <c r="FDP36" s="556">
        <f>SUM($J$22:FDP33)-1</f>
        <v>-1</v>
      </c>
      <c r="FDQ36" s="556">
        <f>SUM($J$22:FDQ33)-1</f>
        <v>-1</v>
      </c>
      <c r="FDR36" s="556">
        <f>SUM($J$22:FDR33)-1</f>
        <v>-1</v>
      </c>
      <c r="FDS36" s="556">
        <f>SUM($J$22:FDS33)-1</f>
        <v>-1</v>
      </c>
      <c r="FDT36" s="556">
        <f>SUM($J$22:FDT33)-1</f>
        <v>-1</v>
      </c>
      <c r="FDU36" s="556">
        <f>SUM($J$22:FDU33)-1</f>
        <v>-1</v>
      </c>
      <c r="FDV36" s="556">
        <f>SUM($J$22:FDV33)-1</f>
        <v>-1</v>
      </c>
      <c r="FDW36" s="556">
        <f>SUM($J$22:FDW33)-1</f>
        <v>-1</v>
      </c>
      <c r="FDX36" s="556">
        <f>SUM($J$22:FDX33)-1</f>
        <v>-1</v>
      </c>
      <c r="FDY36" s="556">
        <f>SUM($J$22:FDY33)-1</f>
        <v>-1</v>
      </c>
      <c r="FDZ36" s="556">
        <f>SUM($J$22:FDZ33)-1</f>
        <v>-1</v>
      </c>
      <c r="FEA36" s="556">
        <f>SUM($J$22:FEA33)-1</f>
        <v>-1</v>
      </c>
      <c r="FEB36" s="556">
        <f>SUM($J$22:FEB33)-1</f>
        <v>-1</v>
      </c>
      <c r="FEC36" s="556">
        <f>SUM($J$22:FEC33)-1</f>
        <v>-1</v>
      </c>
      <c r="FED36" s="556">
        <f>SUM($J$22:FED33)-1</f>
        <v>-1</v>
      </c>
      <c r="FEE36" s="556">
        <f>SUM($J$22:FEE33)-1</f>
        <v>-1</v>
      </c>
      <c r="FEF36" s="556">
        <f>SUM($J$22:FEF33)-1</f>
        <v>-1</v>
      </c>
      <c r="FEG36" s="556">
        <f>SUM($J$22:FEG33)-1</f>
        <v>-1</v>
      </c>
      <c r="FEH36" s="556">
        <f>SUM($J$22:FEH33)-1</f>
        <v>-1</v>
      </c>
      <c r="FEI36" s="556">
        <f>SUM($J$22:FEI33)-1</f>
        <v>-1</v>
      </c>
      <c r="FEJ36" s="556">
        <f>SUM($J$22:FEJ33)-1</f>
        <v>-1</v>
      </c>
      <c r="FEK36" s="556">
        <f>SUM($J$22:FEK33)-1</f>
        <v>-1</v>
      </c>
      <c r="FEL36" s="556">
        <f>SUM($J$22:FEL33)-1</f>
        <v>-1</v>
      </c>
      <c r="FEM36" s="556">
        <f>SUM($J$22:FEM33)-1</f>
        <v>-1</v>
      </c>
      <c r="FEN36" s="556">
        <f>SUM($J$22:FEN33)-1</f>
        <v>-1</v>
      </c>
      <c r="FEO36" s="556">
        <f>SUM($J$22:FEO33)-1</f>
        <v>-1</v>
      </c>
      <c r="FEP36" s="556">
        <f>SUM($J$22:FEP33)-1</f>
        <v>-1</v>
      </c>
      <c r="FEQ36" s="556">
        <f>SUM($J$22:FEQ33)-1</f>
        <v>-1</v>
      </c>
      <c r="FER36" s="556">
        <f>SUM($J$22:FER33)-1</f>
        <v>-1</v>
      </c>
      <c r="FES36" s="556">
        <f>SUM($J$22:FES33)-1</f>
        <v>-1</v>
      </c>
      <c r="FET36" s="556">
        <f>SUM($J$22:FET33)-1</f>
        <v>-1</v>
      </c>
      <c r="FEU36" s="556">
        <f>SUM($J$22:FEU33)-1</f>
        <v>-1</v>
      </c>
      <c r="FEV36" s="556">
        <f>SUM($J$22:FEV33)-1</f>
        <v>-1</v>
      </c>
      <c r="FEW36" s="556">
        <f>SUM($J$22:FEW33)-1</f>
        <v>-1</v>
      </c>
      <c r="FEX36" s="556">
        <f>SUM($J$22:FEX33)-1</f>
        <v>-1</v>
      </c>
      <c r="FEY36" s="556">
        <f>SUM($J$22:FEY33)-1</f>
        <v>-1</v>
      </c>
      <c r="FEZ36" s="556">
        <f>SUM($J$22:FEZ33)-1</f>
        <v>-1</v>
      </c>
      <c r="FFA36" s="556">
        <f>SUM($J$22:FFA33)-1</f>
        <v>-1</v>
      </c>
      <c r="FFB36" s="556">
        <f>SUM($J$22:FFB33)-1</f>
        <v>-1</v>
      </c>
      <c r="FFC36" s="556">
        <f>SUM($J$22:FFC33)-1</f>
        <v>-1</v>
      </c>
      <c r="FFD36" s="556">
        <f>SUM($J$22:FFD33)-1</f>
        <v>-1</v>
      </c>
      <c r="FFE36" s="556">
        <f>SUM($J$22:FFE33)-1</f>
        <v>-1</v>
      </c>
      <c r="FFF36" s="556">
        <f>SUM($J$22:FFF33)-1</f>
        <v>-1</v>
      </c>
      <c r="FFG36" s="556">
        <f>SUM($J$22:FFG33)-1</f>
        <v>-1</v>
      </c>
      <c r="FFH36" s="556">
        <f>SUM($J$22:FFH33)-1</f>
        <v>-1</v>
      </c>
      <c r="FFI36" s="556">
        <f>SUM($J$22:FFI33)-1</f>
        <v>-1</v>
      </c>
      <c r="FFJ36" s="556">
        <f>SUM($J$22:FFJ33)-1</f>
        <v>-1</v>
      </c>
      <c r="FFK36" s="556">
        <f>SUM($J$22:FFK33)-1</f>
        <v>-1</v>
      </c>
      <c r="FFL36" s="556">
        <f>SUM($J$22:FFL33)-1</f>
        <v>-1</v>
      </c>
      <c r="FFM36" s="556">
        <f>SUM($J$22:FFM33)-1</f>
        <v>-1</v>
      </c>
      <c r="FFN36" s="556">
        <f>SUM($J$22:FFN33)-1</f>
        <v>-1</v>
      </c>
      <c r="FFO36" s="556">
        <f>SUM($J$22:FFO33)-1</f>
        <v>-1</v>
      </c>
      <c r="FFP36" s="556">
        <f>SUM($J$22:FFP33)-1</f>
        <v>-1</v>
      </c>
      <c r="FFQ36" s="556">
        <f>SUM($J$22:FFQ33)-1</f>
        <v>-1</v>
      </c>
      <c r="FFR36" s="556">
        <f>SUM($J$22:FFR33)-1</f>
        <v>-1</v>
      </c>
      <c r="FFS36" s="556">
        <f>SUM($J$22:FFS33)-1</f>
        <v>-1</v>
      </c>
      <c r="FFT36" s="556">
        <f>SUM($J$22:FFT33)-1</f>
        <v>-1</v>
      </c>
      <c r="FFU36" s="556">
        <f>SUM($J$22:FFU33)-1</f>
        <v>-1</v>
      </c>
      <c r="FFV36" s="556">
        <f>SUM($J$22:FFV33)-1</f>
        <v>-1</v>
      </c>
      <c r="FFW36" s="556">
        <f>SUM($J$22:FFW33)-1</f>
        <v>-1</v>
      </c>
      <c r="FFX36" s="556">
        <f>SUM($J$22:FFX33)-1</f>
        <v>-1</v>
      </c>
      <c r="FFY36" s="556">
        <f>SUM($J$22:FFY33)-1</f>
        <v>-1</v>
      </c>
      <c r="FFZ36" s="556">
        <f>SUM($J$22:FFZ33)-1</f>
        <v>-1</v>
      </c>
      <c r="FGA36" s="556">
        <f>SUM($J$22:FGA33)-1</f>
        <v>-1</v>
      </c>
      <c r="FGB36" s="556">
        <f>SUM($J$22:FGB33)-1</f>
        <v>-1</v>
      </c>
      <c r="FGC36" s="556">
        <f>SUM($J$22:FGC33)-1</f>
        <v>-1</v>
      </c>
      <c r="FGD36" s="556">
        <f>SUM($J$22:FGD33)-1</f>
        <v>-1</v>
      </c>
      <c r="FGE36" s="556">
        <f>SUM($J$22:FGE33)-1</f>
        <v>-1</v>
      </c>
      <c r="FGF36" s="556">
        <f>SUM($J$22:FGF33)-1</f>
        <v>-1</v>
      </c>
      <c r="FGG36" s="556">
        <f>SUM($J$22:FGG33)-1</f>
        <v>-1</v>
      </c>
      <c r="FGH36" s="556">
        <f>SUM($J$22:FGH33)-1</f>
        <v>-1</v>
      </c>
      <c r="FGI36" s="556">
        <f>SUM($J$22:FGI33)-1</f>
        <v>-1</v>
      </c>
      <c r="FGJ36" s="556">
        <f>SUM($J$22:FGJ33)-1</f>
        <v>-1</v>
      </c>
      <c r="FGK36" s="556">
        <f>SUM($J$22:FGK33)-1</f>
        <v>-1</v>
      </c>
      <c r="FGL36" s="556">
        <f>SUM($J$22:FGL33)-1</f>
        <v>-1</v>
      </c>
      <c r="FGM36" s="556">
        <f>SUM($J$22:FGM33)-1</f>
        <v>-1</v>
      </c>
      <c r="FGN36" s="556">
        <f>SUM($J$22:FGN33)-1</f>
        <v>-1</v>
      </c>
      <c r="FGO36" s="556">
        <f>SUM($J$22:FGO33)-1</f>
        <v>-1</v>
      </c>
      <c r="FGP36" s="556">
        <f>SUM($J$22:FGP33)-1</f>
        <v>-1</v>
      </c>
      <c r="FGQ36" s="556">
        <f>SUM($J$22:FGQ33)-1</f>
        <v>-1</v>
      </c>
      <c r="FGR36" s="556">
        <f>SUM($J$22:FGR33)-1</f>
        <v>-1</v>
      </c>
      <c r="FGS36" s="556">
        <f>SUM($J$22:FGS33)-1</f>
        <v>-1</v>
      </c>
      <c r="FGT36" s="556">
        <f>SUM($J$22:FGT33)-1</f>
        <v>-1</v>
      </c>
      <c r="FGU36" s="556">
        <f>SUM($J$22:FGU33)-1</f>
        <v>-1</v>
      </c>
      <c r="FGV36" s="556">
        <f>SUM($J$22:FGV33)-1</f>
        <v>-1</v>
      </c>
      <c r="FGW36" s="556">
        <f>SUM($J$22:FGW33)-1</f>
        <v>-1</v>
      </c>
      <c r="FGX36" s="556">
        <f>SUM($J$22:FGX33)-1</f>
        <v>-1</v>
      </c>
      <c r="FGY36" s="556">
        <f>SUM($J$22:FGY33)-1</f>
        <v>-1</v>
      </c>
      <c r="FGZ36" s="556">
        <f>SUM($J$22:FGZ33)-1</f>
        <v>-1</v>
      </c>
      <c r="FHA36" s="556">
        <f>SUM($J$22:FHA33)-1</f>
        <v>-1</v>
      </c>
      <c r="FHB36" s="556">
        <f>SUM($J$22:FHB33)-1</f>
        <v>-1</v>
      </c>
      <c r="FHC36" s="556">
        <f>SUM($J$22:FHC33)-1</f>
        <v>-1</v>
      </c>
      <c r="FHD36" s="556">
        <f>SUM($J$22:FHD33)-1</f>
        <v>-1</v>
      </c>
      <c r="FHE36" s="556">
        <f>SUM($J$22:FHE33)-1</f>
        <v>-1</v>
      </c>
      <c r="FHF36" s="556">
        <f>SUM($J$22:FHF33)-1</f>
        <v>-1</v>
      </c>
      <c r="FHG36" s="556">
        <f>SUM($J$22:FHG33)-1</f>
        <v>-1</v>
      </c>
      <c r="FHH36" s="556">
        <f>SUM($J$22:FHH33)-1</f>
        <v>-1</v>
      </c>
      <c r="FHI36" s="556">
        <f>SUM($J$22:FHI33)-1</f>
        <v>-1</v>
      </c>
      <c r="FHJ36" s="556">
        <f>SUM($J$22:FHJ33)-1</f>
        <v>-1</v>
      </c>
      <c r="FHK36" s="556">
        <f>SUM($J$22:FHK33)-1</f>
        <v>-1</v>
      </c>
      <c r="FHL36" s="556">
        <f>SUM($J$22:FHL33)-1</f>
        <v>-1</v>
      </c>
      <c r="FHM36" s="556">
        <f>SUM($J$22:FHM33)-1</f>
        <v>-1</v>
      </c>
      <c r="FHN36" s="556">
        <f>SUM($J$22:FHN33)-1</f>
        <v>-1</v>
      </c>
      <c r="FHO36" s="556">
        <f>SUM($J$22:FHO33)-1</f>
        <v>-1</v>
      </c>
      <c r="FHP36" s="556">
        <f>SUM($J$22:FHP33)-1</f>
        <v>-1</v>
      </c>
      <c r="FHQ36" s="556">
        <f>SUM($J$22:FHQ33)-1</f>
        <v>-1</v>
      </c>
      <c r="FHR36" s="556">
        <f>SUM($J$22:FHR33)-1</f>
        <v>-1</v>
      </c>
      <c r="FHS36" s="556">
        <f>SUM($J$22:FHS33)-1</f>
        <v>-1</v>
      </c>
      <c r="FHT36" s="556">
        <f>SUM($J$22:FHT33)-1</f>
        <v>-1</v>
      </c>
      <c r="FHU36" s="556">
        <f>SUM($J$22:FHU33)-1</f>
        <v>-1</v>
      </c>
      <c r="FHV36" s="556">
        <f>SUM($J$22:FHV33)-1</f>
        <v>-1</v>
      </c>
      <c r="FHW36" s="556">
        <f>SUM($J$22:FHW33)-1</f>
        <v>-1</v>
      </c>
      <c r="FHX36" s="556">
        <f>SUM($J$22:FHX33)-1</f>
        <v>-1</v>
      </c>
      <c r="FHY36" s="556">
        <f>SUM($J$22:FHY33)-1</f>
        <v>-1</v>
      </c>
      <c r="FHZ36" s="556">
        <f>SUM($J$22:FHZ33)-1</f>
        <v>-1</v>
      </c>
      <c r="FIA36" s="556">
        <f>SUM($J$22:FIA33)-1</f>
        <v>-1</v>
      </c>
      <c r="FIB36" s="556">
        <f>SUM($J$22:FIB33)-1</f>
        <v>-1</v>
      </c>
      <c r="FIC36" s="556">
        <f>SUM($J$22:FIC33)-1</f>
        <v>-1</v>
      </c>
      <c r="FID36" s="556">
        <f>SUM($J$22:FID33)-1</f>
        <v>-1</v>
      </c>
      <c r="FIE36" s="556">
        <f>SUM($J$22:FIE33)-1</f>
        <v>-1</v>
      </c>
      <c r="FIF36" s="556">
        <f>SUM($J$22:FIF33)-1</f>
        <v>-1</v>
      </c>
      <c r="FIG36" s="556">
        <f>SUM($J$22:FIG33)-1</f>
        <v>-1</v>
      </c>
      <c r="FIH36" s="556">
        <f>SUM($J$22:FIH33)-1</f>
        <v>-1</v>
      </c>
      <c r="FII36" s="556">
        <f>SUM($J$22:FII33)-1</f>
        <v>-1</v>
      </c>
      <c r="FIJ36" s="556">
        <f>SUM($J$22:FIJ33)-1</f>
        <v>-1</v>
      </c>
      <c r="FIK36" s="556">
        <f>SUM($J$22:FIK33)-1</f>
        <v>-1</v>
      </c>
      <c r="FIL36" s="556">
        <f>SUM($J$22:FIL33)-1</f>
        <v>-1</v>
      </c>
      <c r="FIM36" s="556">
        <f>SUM($J$22:FIM33)-1</f>
        <v>-1</v>
      </c>
      <c r="FIN36" s="556">
        <f>SUM($J$22:FIN33)-1</f>
        <v>-1</v>
      </c>
      <c r="FIO36" s="556">
        <f>SUM($J$22:FIO33)-1</f>
        <v>-1</v>
      </c>
      <c r="FIP36" s="556">
        <f>SUM($J$22:FIP33)-1</f>
        <v>-1</v>
      </c>
      <c r="FIQ36" s="556">
        <f>SUM($J$22:FIQ33)-1</f>
        <v>-1</v>
      </c>
      <c r="FIR36" s="556">
        <f>SUM($J$22:FIR33)-1</f>
        <v>-1</v>
      </c>
      <c r="FIS36" s="556">
        <f>SUM($J$22:FIS33)-1</f>
        <v>-1</v>
      </c>
      <c r="FIT36" s="556">
        <f>SUM($J$22:FIT33)-1</f>
        <v>-1</v>
      </c>
      <c r="FIU36" s="556">
        <f>SUM($J$22:FIU33)-1</f>
        <v>-1</v>
      </c>
      <c r="FIV36" s="556">
        <f>SUM($J$22:FIV33)-1</f>
        <v>-1</v>
      </c>
      <c r="FIW36" s="556">
        <f>SUM($J$22:FIW33)-1</f>
        <v>-1</v>
      </c>
      <c r="FIX36" s="556">
        <f>SUM($J$22:FIX33)-1</f>
        <v>-1</v>
      </c>
      <c r="FIY36" s="556">
        <f>SUM($J$22:FIY33)-1</f>
        <v>-1</v>
      </c>
      <c r="FIZ36" s="556">
        <f>SUM($J$22:FIZ33)-1</f>
        <v>-1</v>
      </c>
      <c r="FJA36" s="556">
        <f>SUM($J$22:FJA33)-1</f>
        <v>-1</v>
      </c>
      <c r="FJB36" s="556">
        <f>SUM($J$22:FJB33)-1</f>
        <v>-1</v>
      </c>
      <c r="FJC36" s="556">
        <f>SUM($J$22:FJC33)-1</f>
        <v>-1</v>
      </c>
      <c r="FJD36" s="556">
        <f>SUM($J$22:FJD33)-1</f>
        <v>-1</v>
      </c>
      <c r="FJE36" s="556">
        <f>SUM($J$22:FJE33)-1</f>
        <v>-1</v>
      </c>
      <c r="FJF36" s="556">
        <f>SUM($J$22:FJF33)-1</f>
        <v>-1</v>
      </c>
      <c r="FJG36" s="556">
        <f>SUM($J$22:FJG33)-1</f>
        <v>-1</v>
      </c>
      <c r="FJH36" s="556">
        <f>SUM($J$22:FJH33)-1</f>
        <v>-1</v>
      </c>
      <c r="FJI36" s="556">
        <f>SUM($J$22:FJI33)-1</f>
        <v>-1</v>
      </c>
      <c r="FJJ36" s="556">
        <f>SUM($J$22:FJJ33)-1</f>
        <v>-1</v>
      </c>
      <c r="FJK36" s="556">
        <f>SUM($J$22:FJK33)-1</f>
        <v>-1</v>
      </c>
      <c r="FJL36" s="556">
        <f>SUM($J$22:FJL33)-1</f>
        <v>-1</v>
      </c>
      <c r="FJM36" s="556">
        <f>SUM($J$22:FJM33)-1</f>
        <v>-1</v>
      </c>
      <c r="FJN36" s="556">
        <f>SUM($J$22:FJN33)-1</f>
        <v>-1</v>
      </c>
      <c r="FJO36" s="556">
        <f>SUM($J$22:FJO33)-1</f>
        <v>-1</v>
      </c>
      <c r="FJP36" s="556">
        <f>SUM($J$22:FJP33)-1</f>
        <v>-1</v>
      </c>
      <c r="FJQ36" s="556">
        <f>SUM($J$22:FJQ33)-1</f>
        <v>-1</v>
      </c>
      <c r="FJR36" s="556">
        <f>SUM($J$22:FJR33)-1</f>
        <v>-1</v>
      </c>
      <c r="FJS36" s="556">
        <f>SUM($J$22:FJS33)-1</f>
        <v>-1</v>
      </c>
      <c r="FJT36" s="556">
        <f>SUM($J$22:FJT33)-1</f>
        <v>-1</v>
      </c>
      <c r="FJU36" s="556">
        <f>SUM($J$22:FJU33)-1</f>
        <v>-1</v>
      </c>
      <c r="FJV36" s="556">
        <f>SUM($J$22:FJV33)-1</f>
        <v>-1</v>
      </c>
      <c r="FJW36" s="556">
        <f>SUM($J$22:FJW33)-1</f>
        <v>-1</v>
      </c>
      <c r="FJX36" s="556">
        <f>SUM($J$22:FJX33)-1</f>
        <v>-1</v>
      </c>
      <c r="FJY36" s="556">
        <f>SUM($J$22:FJY33)-1</f>
        <v>-1</v>
      </c>
      <c r="FJZ36" s="556">
        <f>SUM($J$22:FJZ33)-1</f>
        <v>-1</v>
      </c>
      <c r="FKA36" s="556">
        <f>SUM($J$22:FKA33)-1</f>
        <v>-1</v>
      </c>
      <c r="FKB36" s="556">
        <f>SUM($J$22:FKB33)-1</f>
        <v>-1</v>
      </c>
      <c r="FKC36" s="556">
        <f>SUM($J$22:FKC33)-1</f>
        <v>-1</v>
      </c>
      <c r="FKD36" s="556">
        <f>SUM($J$22:FKD33)-1</f>
        <v>-1</v>
      </c>
      <c r="FKE36" s="556">
        <f>SUM($J$22:FKE33)-1</f>
        <v>-1</v>
      </c>
      <c r="FKF36" s="556">
        <f>SUM($J$22:FKF33)-1</f>
        <v>-1</v>
      </c>
      <c r="FKG36" s="556">
        <f>SUM($J$22:FKG33)-1</f>
        <v>-1</v>
      </c>
      <c r="FKH36" s="556">
        <f>SUM($J$22:FKH33)-1</f>
        <v>-1</v>
      </c>
      <c r="FKI36" s="556">
        <f>SUM($J$22:FKI33)-1</f>
        <v>-1</v>
      </c>
      <c r="FKJ36" s="556">
        <f>SUM($J$22:FKJ33)-1</f>
        <v>-1</v>
      </c>
      <c r="FKK36" s="556">
        <f>SUM($J$22:FKK33)-1</f>
        <v>-1</v>
      </c>
      <c r="FKL36" s="556">
        <f>SUM($J$22:FKL33)-1</f>
        <v>-1</v>
      </c>
      <c r="FKM36" s="556">
        <f>SUM($J$22:FKM33)-1</f>
        <v>-1</v>
      </c>
      <c r="FKN36" s="556">
        <f>SUM($J$22:FKN33)-1</f>
        <v>-1</v>
      </c>
      <c r="FKO36" s="556">
        <f>SUM($J$22:FKO33)-1</f>
        <v>-1</v>
      </c>
      <c r="FKP36" s="556">
        <f>SUM($J$22:FKP33)-1</f>
        <v>-1</v>
      </c>
      <c r="FKQ36" s="556">
        <f>SUM($J$22:FKQ33)-1</f>
        <v>-1</v>
      </c>
      <c r="FKR36" s="556">
        <f>SUM($J$22:FKR33)-1</f>
        <v>-1</v>
      </c>
      <c r="FKS36" s="556">
        <f>SUM($J$22:FKS33)-1</f>
        <v>-1</v>
      </c>
      <c r="FKT36" s="556">
        <f>SUM($J$22:FKT33)-1</f>
        <v>-1</v>
      </c>
      <c r="FKU36" s="556">
        <f>SUM($J$22:FKU33)-1</f>
        <v>-1</v>
      </c>
      <c r="FKV36" s="556">
        <f>SUM($J$22:FKV33)-1</f>
        <v>-1</v>
      </c>
      <c r="FKW36" s="556">
        <f>SUM($J$22:FKW33)-1</f>
        <v>-1</v>
      </c>
      <c r="FKX36" s="556">
        <f>SUM($J$22:FKX33)-1</f>
        <v>-1</v>
      </c>
      <c r="FKY36" s="556">
        <f>SUM($J$22:FKY33)-1</f>
        <v>-1</v>
      </c>
      <c r="FKZ36" s="556">
        <f>SUM($J$22:FKZ33)-1</f>
        <v>-1</v>
      </c>
      <c r="FLA36" s="556">
        <f>SUM($J$22:FLA33)-1</f>
        <v>-1</v>
      </c>
      <c r="FLB36" s="556">
        <f>SUM($J$22:FLB33)-1</f>
        <v>-1</v>
      </c>
      <c r="FLC36" s="556">
        <f>SUM($J$22:FLC33)-1</f>
        <v>-1</v>
      </c>
      <c r="FLD36" s="556">
        <f>SUM($J$22:FLD33)-1</f>
        <v>-1</v>
      </c>
      <c r="FLE36" s="556">
        <f>SUM($J$22:FLE33)-1</f>
        <v>-1</v>
      </c>
      <c r="FLF36" s="556">
        <f>SUM($J$22:FLF33)-1</f>
        <v>-1</v>
      </c>
      <c r="FLG36" s="556">
        <f>SUM($J$22:FLG33)-1</f>
        <v>-1</v>
      </c>
      <c r="FLH36" s="556">
        <f>SUM($J$22:FLH33)-1</f>
        <v>-1</v>
      </c>
      <c r="FLI36" s="556">
        <f>SUM($J$22:FLI33)-1</f>
        <v>-1</v>
      </c>
      <c r="FLJ36" s="556">
        <f>SUM($J$22:FLJ33)-1</f>
        <v>-1</v>
      </c>
      <c r="FLK36" s="556">
        <f>SUM($J$22:FLK33)-1</f>
        <v>-1</v>
      </c>
      <c r="FLL36" s="556">
        <f>SUM($J$22:FLL33)-1</f>
        <v>-1</v>
      </c>
      <c r="FLM36" s="556">
        <f>SUM($J$22:FLM33)-1</f>
        <v>-1</v>
      </c>
      <c r="FLN36" s="556">
        <f>SUM($J$22:FLN33)-1</f>
        <v>-1</v>
      </c>
      <c r="FLO36" s="556">
        <f>SUM($J$22:FLO33)-1</f>
        <v>-1</v>
      </c>
      <c r="FLP36" s="556">
        <f>SUM($J$22:FLP33)-1</f>
        <v>-1</v>
      </c>
      <c r="FLQ36" s="556">
        <f>SUM($J$22:FLQ33)-1</f>
        <v>-1</v>
      </c>
      <c r="FLR36" s="556">
        <f>SUM($J$22:FLR33)-1</f>
        <v>-1</v>
      </c>
      <c r="FLS36" s="556">
        <f>SUM($J$22:FLS33)-1</f>
        <v>-1</v>
      </c>
      <c r="FLT36" s="556">
        <f>SUM($J$22:FLT33)-1</f>
        <v>-1</v>
      </c>
      <c r="FLU36" s="556">
        <f>SUM($J$22:FLU33)-1</f>
        <v>-1</v>
      </c>
      <c r="FLV36" s="556">
        <f>SUM($J$22:FLV33)-1</f>
        <v>-1</v>
      </c>
      <c r="FLW36" s="556">
        <f>SUM($J$22:FLW33)-1</f>
        <v>-1</v>
      </c>
      <c r="FLX36" s="556">
        <f>SUM($J$22:FLX33)-1</f>
        <v>-1</v>
      </c>
      <c r="FLY36" s="556">
        <f>SUM($J$22:FLY33)-1</f>
        <v>-1</v>
      </c>
      <c r="FLZ36" s="556">
        <f>SUM($J$22:FLZ33)-1</f>
        <v>-1</v>
      </c>
      <c r="FMA36" s="556">
        <f>SUM($J$22:FMA33)-1</f>
        <v>-1</v>
      </c>
      <c r="FMB36" s="556">
        <f>SUM($J$22:FMB33)-1</f>
        <v>-1</v>
      </c>
      <c r="FMC36" s="556">
        <f>SUM($J$22:FMC33)-1</f>
        <v>-1</v>
      </c>
      <c r="FMD36" s="556">
        <f>SUM($J$22:FMD33)-1</f>
        <v>-1</v>
      </c>
      <c r="FME36" s="556">
        <f>SUM($J$22:FME33)-1</f>
        <v>-1</v>
      </c>
      <c r="FMF36" s="556">
        <f>SUM($J$22:FMF33)-1</f>
        <v>-1</v>
      </c>
      <c r="FMG36" s="556">
        <f>SUM($J$22:FMG33)-1</f>
        <v>-1</v>
      </c>
      <c r="FMH36" s="556">
        <f>SUM($J$22:FMH33)-1</f>
        <v>-1</v>
      </c>
      <c r="FMI36" s="556">
        <f>SUM($J$22:FMI33)-1</f>
        <v>-1</v>
      </c>
      <c r="FMJ36" s="556">
        <f>SUM($J$22:FMJ33)-1</f>
        <v>-1</v>
      </c>
      <c r="FMK36" s="556">
        <f>SUM($J$22:FMK33)-1</f>
        <v>-1</v>
      </c>
      <c r="FML36" s="556">
        <f>SUM($J$22:FML33)-1</f>
        <v>-1</v>
      </c>
      <c r="FMM36" s="556">
        <f>SUM($J$22:FMM33)-1</f>
        <v>-1</v>
      </c>
      <c r="FMN36" s="556">
        <f>SUM($J$22:FMN33)-1</f>
        <v>-1</v>
      </c>
      <c r="FMO36" s="556">
        <f>SUM($J$22:FMO33)-1</f>
        <v>-1</v>
      </c>
      <c r="FMP36" s="556">
        <f>SUM($J$22:FMP33)-1</f>
        <v>-1</v>
      </c>
      <c r="FMQ36" s="556">
        <f>SUM($J$22:FMQ33)-1</f>
        <v>-1</v>
      </c>
      <c r="FMR36" s="556">
        <f>SUM($J$22:FMR33)-1</f>
        <v>-1</v>
      </c>
      <c r="FMS36" s="556">
        <f>SUM($J$22:FMS33)-1</f>
        <v>-1</v>
      </c>
      <c r="FMT36" s="556">
        <f>SUM($J$22:FMT33)-1</f>
        <v>-1</v>
      </c>
      <c r="FMU36" s="556">
        <f>SUM($J$22:FMU33)-1</f>
        <v>-1</v>
      </c>
      <c r="FMV36" s="556">
        <f>SUM($J$22:FMV33)-1</f>
        <v>-1</v>
      </c>
      <c r="FMW36" s="556">
        <f>SUM($J$22:FMW33)-1</f>
        <v>-1</v>
      </c>
      <c r="FMX36" s="556">
        <f>SUM($J$22:FMX33)-1</f>
        <v>-1</v>
      </c>
      <c r="FMY36" s="556">
        <f>SUM($J$22:FMY33)-1</f>
        <v>-1</v>
      </c>
      <c r="FMZ36" s="556">
        <f>SUM($J$22:FMZ33)-1</f>
        <v>-1</v>
      </c>
      <c r="FNA36" s="556">
        <f>SUM($J$22:FNA33)-1</f>
        <v>-1</v>
      </c>
      <c r="FNB36" s="556">
        <f>SUM($J$22:FNB33)-1</f>
        <v>-1</v>
      </c>
      <c r="FNC36" s="556">
        <f>SUM($J$22:FNC33)-1</f>
        <v>-1</v>
      </c>
      <c r="FND36" s="556">
        <f>SUM($J$22:FND33)-1</f>
        <v>-1</v>
      </c>
      <c r="FNE36" s="556">
        <f>SUM($J$22:FNE33)-1</f>
        <v>-1</v>
      </c>
      <c r="FNF36" s="556">
        <f>SUM($J$22:FNF33)-1</f>
        <v>-1</v>
      </c>
      <c r="FNG36" s="556">
        <f>SUM($J$22:FNG33)-1</f>
        <v>-1</v>
      </c>
      <c r="FNH36" s="556">
        <f>SUM($J$22:FNH33)-1</f>
        <v>-1</v>
      </c>
      <c r="FNI36" s="556">
        <f>SUM($J$22:FNI33)-1</f>
        <v>-1</v>
      </c>
      <c r="FNJ36" s="556">
        <f>SUM($J$22:FNJ33)-1</f>
        <v>-1</v>
      </c>
      <c r="FNK36" s="556">
        <f>SUM($J$22:FNK33)-1</f>
        <v>-1</v>
      </c>
      <c r="FNL36" s="556">
        <f>SUM($J$22:FNL33)-1</f>
        <v>-1</v>
      </c>
      <c r="FNM36" s="556">
        <f>SUM($J$22:FNM33)-1</f>
        <v>-1</v>
      </c>
      <c r="FNN36" s="556">
        <f>SUM($J$22:FNN33)-1</f>
        <v>-1</v>
      </c>
      <c r="FNO36" s="556">
        <f>SUM($J$22:FNO33)-1</f>
        <v>-1</v>
      </c>
      <c r="FNP36" s="556">
        <f>SUM($J$22:FNP33)-1</f>
        <v>-1</v>
      </c>
      <c r="FNQ36" s="556">
        <f>SUM($J$22:FNQ33)-1</f>
        <v>-1</v>
      </c>
      <c r="FNR36" s="556">
        <f>SUM($J$22:FNR33)-1</f>
        <v>-1</v>
      </c>
      <c r="FNS36" s="556">
        <f>SUM($J$22:FNS33)-1</f>
        <v>-1</v>
      </c>
      <c r="FNT36" s="556">
        <f>SUM($J$22:FNT33)-1</f>
        <v>-1</v>
      </c>
      <c r="FNU36" s="556">
        <f>SUM($J$22:FNU33)-1</f>
        <v>-1</v>
      </c>
      <c r="FNV36" s="556">
        <f>SUM($J$22:FNV33)-1</f>
        <v>-1</v>
      </c>
      <c r="FNW36" s="556">
        <f>SUM($J$22:FNW33)-1</f>
        <v>-1</v>
      </c>
      <c r="FNX36" s="556">
        <f>SUM($J$22:FNX33)-1</f>
        <v>-1</v>
      </c>
      <c r="FNY36" s="556">
        <f>SUM($J$22:FNY33)-1</f>
        <v>-1</v>
      </c>
      <c r="FNZ36" s="556">
        <f>SUM($J$22:FNZ33)-1</f>
        <v>-1</v>
      </c>
      <c r="FOA36" s="556">
        <f>SUM($J$22:FOA33)-1</f>
        <v>-1</v>
      </c>
      <c r="FOB36" s="556">
        <f>SUM($J$22:FOB33)-1</f>
        <v>-1</v>
      </c>
      <c r="FOC36" s="556">
        <f>SUM($J$22:FOC33)-1</f>
        <v>-1</v>
      </c>
      <c r="FOD36" s="556">
        <f>SUM($J$22:FOD33)-1</f>
        <v>-1</v>
      </c>
      <c r="FOE36" s="556">
        <f>SUM($J$22:FOE33)-1</f>
        <v>-1</v>
      </c>
      <c r="FOF36" s="556">
        <f>SUM($J$22:FOF33)-1</f>
        <v>-1</v>
      </c>
      <c r="FOG36" s="556">
        <f>SUM($J$22:FOG33)-1</f>
        <v>-1</v>
      </c>
      <c r="FOH36" s="556">
        <f>SUM($J$22:FOH33)-1</f>
        <v>-1</v>
      </c>
      <c r="FOI36" s="556">
        <f>SUM($J$22:FOI33)-1</f>
        <v>-1</v>
      </c>
      <c r="FOJ36" s="556">
        <f>SUM($J$22:FOJ33)-1</f>
        <v>-1</v>
      </c>
      <c r="FOK36" s="556">
        <f>SUM($J$22:FOK33)-1</f>
        <v>-1</v>
      </c>
      <c r="FOL36" s="556">
        <f>SUM($J$22:FOL33)-1</f>
        <v>-1</v>
      </c>
      <c r="FOM36" s="556">
        <f>SUM($J$22:FOM33)-1</f>
        <v>-1</v>
      </c>
      <c r="FON36" s="556">
        <f>SUM($J$22:FON33)-1</f>
        <v>-1</v>
      </c>
      <c r="FOO36" s="556">
        <f>SUM($J$22:FOO33)-1</f>
        <v>-1</v>
      </c>
      <c r="FOP36" s="556">
        <f>SUM($J$22:FOP33)-1</f>
        <v>-1</v>
      </c>
      <c r="FOQ36" s="556">
        <f>SUM($J$22:FOQ33)-1</f>
        <v>-1</v>
      </c>
      <c r="FOR36" s="556">
        <f>SUM($J$22:FOR33)-1</f>
        <v>-1</v>
      </c>
      <c r="FOS36" s="556">
        <f>SUM($J$22:FOS33)-1</f>
        <v>-1</v>
      </c>
      <c r="FOT36" s="556">
        <f>SUM($J$22:FOT33)-1</f>
        <v>-1</v>
      </c>
      <c r="FOU36" s="556">
        <f>SUM($J$22:FOU33)-1</f>
        <v>-1</v>
      </c>
      <c r="FOV36" s="556">
        <f>SUM($J$22:FOV33)-1</f>
        <v>-1</v>
      </c>
      <c r="FOW36" s="556">
        <f>SUM($J$22:FOW33)-1</f>
        <v>-1</v>
      </c>
      <c r="FOX36" s="556">
        <f>SUM($J$22:FOX33)-1</f>
        <v>-1</v>
      </c>
      <c r="FOY36" s="556">
        <f>SUM($J$22:FOY33)-1</f>
        <v>-1</v>
      </c>
      <c r="FOZ36" s="556">
        <f>SUM($J$22:FOZ33)-1</f>
        <v>-1</v>
      </c>
      <c r="FPA36" s="556">
        <f>SUM($J$22:FPA33)-1</f>
        <v>-1</v>
      </c>
      <c r="FPB36" s="556">
        <f>SUM($J$22:FPB33)-1</f>
        <v>-1</v>
      </c>
      <c r="FPC36" s="556">
        <f>SUM($J$22:FPC33)-1</f>
        <v>-1</v>
      </c>
      <c r="FPD36" s="556">
        <f>SUM($J$22:FPD33)-1</f>
        <v>-1</v>
      </c>
      <c r="FPE36" s="556">
        <f>SUM($J$22:FPE33)-1</f>
        <v>-1</v>
      </c>
      <c r="FPF36" s="556">
        <f>SUM($J$22:FPF33)-1</f>
        <v>-1</v>
      </c>
      <c r="FPG36" s="556">
        <f>SUM($J$22:FPG33)-1</f>
        <v>-1</v>
      </c>
      <c r="FPH36" s="556">
        <f>SUM($J$22:FPH33)-1</f>
        <v>-1</v>
      </c>
      <c r="FPI36" s="556">
        <f>SUM($J$22:FPI33)-1</f>
        <v>-1</v>
      </c>
      <c r="FPJ36" s="556">
        <f>SUM($J$22:FPJ33)-1</f>
        <v>-1</v>
      </c>
      <c r="FPK36" s="556">
        <f>SUM($J$22:FPK33)-1</f>
        <v>-1</v>
      </c>
      <c r="FPL36" s="556">
        <f>SUM($J$22:FPL33)-1</f>
        <v>-1</v>
      </c>
      <c r="FPM36" s="556">
        <f>SUM($J$22:FPM33)-1</f>
        <v>-1</v>
      </c>
      <c r="FPN36" s="556">
        <f>SUM($J$22:FPN33)-1</f>
        <v>-1</v>
      </c>
      <c r="FPO36" s="556">
        <f>SUM($J$22:FPO33)-1</f>
        <v>-1</v>
      </c>
      <c r="FPP36" s="556">
        <f>SUM($J$22:FPP33)-1</f>
        <v>-1</v>
      </c>
      <c r="FPQ36" s="556">
        <f>SUM($J$22:FPQ33)-1</f>
        <v>-1</v>
      </c>
      <c r="FPR36" s="556">
        <f>SUM($J$22:FPR33)-1</f>
        <v>-1</v>
      </c>
      <c r="FPS36" s="556">
        <f>SUM($J$22:FPS33)-1</f>
        <v>-1</v>
      </c>
      <c r="FPT36" s="556">
        <f>SUM($J$22:FPT33)-1</f>
        <v>-1</v>
      </c>
      <c r="FPU36" s="556">
        <f>SUM($J$22:FPU33)-1</f>
        <v>-1</v>
      </c>
      <c r="FPV36" s="556">
        <f>SUM($J$22:FPV33)-1</f>
        <v>-1</v>
      </c>
      <c r="FPW36" s="556">
        <f>SUM($J$22:FPW33)-1</f>
        <v>-1</v>
      </c>
      <c r="FPX36" s="556">
        <f>SUM($J$22:FPX33)-1</f>
        <v>-1</v>
      </c>
      <c r="FPY36" s="556">
        <f>SUM($J$22:FPY33)-1</f>
        <v>-1</v>
      </c>
      <c r="FPZ36" s="556">
        <f>SUM($J$22:FPZ33)-1</f>
        <v>-1</v>
      </c>
      <c r="FQA36" s="556">
        <f>SUM($J$22:FQA33)-1</f>
        <v>-1</v>
      </c>
      <c r="FQB36" s="556">
        <f>SUM($J$22:FQB33)-1</f>
        <v>-1</v>
      </c>
      <c r="FQC36" s="556">
        <f>SUM($J$22:FQC33)-1</f>
        <v>-1</v>
      </c>
      <c r="FQD36" s="556">
        <f>SUM($J$22:FQD33)-1</f>
        <v>-1</v>
      </c>
      <c r="FQE36" s="556">
        <f>SUM($J$22:FQE33)-1</f>
        <v>-1</v>
      </c>
      <c r="FQF36" s="556">
        <f>SUM($J$22:FQF33)-1</f>
        <v>-1</v>
      </c>
      <c r="FQG36" s="556">
        <f>SUM($J$22:FQG33)-1</f>
        <v>-1</v>
      </c>
      <c r="FQH36" s="556">
        <f>SUM($J$22:FQH33)-1</f>
        <v>-1</v>
      </c>
      <c r="FQI36" s="556">
        <f>SUM($J$22:FQI33)-1</f>
        <v>-1</v>
      </c>
      <c r="FQJ36" s="556">
        <f>SUM($J$22:FQJ33)-1</f>
        <v>-1</v>
      </c>
      <c r="FQK36" s="556">
        <f>SUM($J$22:FQK33)-1</f>
        <v>-1</v>
      </c>
      <c r="FQL36" s="556">
        <f>SUM($J$22:FQL33)-1</f>
        <v>-1</v>
      </c>
      <c r="FQM36" s="556">
        <f>SUM($J$22:FQM33)-1</f>
        <v>-1</v>
      </c>
      <c r="FQN36" s="556">
        <f>SUM($J$22:FQN33)-1</f>
        <v>-1</v>
      </c>
      <c r="FQO36" s="556">
        <f>SUM($J$22:FQO33)-1</f>
        <v>-1</v>
      </c>
      <c r="FQP36" s="556">
        <f>SUM($J$22:FQP33)-1</f>
        <v>-1</v>
      </c>
      <c r="FQQ36" s="556">
        <f>SUM($J$22:FQQ33)-1</f>
        <v>-1</v>
      </c>
      <c r="FQR36" s="556">
        <f>SUM($J$22:FQR33)-1</f>
        <v>-1</v>
      </c>
      <c r="FQS36" s="556">
        <f>SUM($J$22:FQS33)-1</f>
        <v>-1</v>
      </c>
      <c r="FQT36" s="556">
        <f>SUM($J$22:FQT33)-1</f>
        <v>-1</v>
      </c>
      <c r="FQU36" s="556">
        <f>SUM($J$22:FQU33)-1</f>
        <v>-1</v>
      </c>
      <c r="FQV36" s="556">
        <f>SUM($J$22:FQV33)-1</f>
        <v>-1</v>
      </c>
      <c r="FQW36" s="556">
        <f>SUM($J$22:FQW33)-1</f>
        <v>-1</v>
      </c>
      <c r="FQX36" s="556">
        <f>SUM($J$22:FQX33)-1</f>
        <v>-1</v>
      </c>
      <c r="FQY36" s="556">
        <f>SUM($J$22:FQY33)-1</f>
        <v>-1</v>
      </c>
      <c r="FQZ36" s="556">
        <f>SUM($J$22:FQZ33)-1</f>
        <v>-1</v>
      </c>
      <c r="FRA36" s="556">
        <f>SUM($J$22:FRA33)-1</f>
        <v>-1</v>
      </c>
      <c r="FRB36" s="556">
        <f>SUM($J$22:FRB33)-1</f>
        <v>-1</v>
      </c>
      <c r="FRC36" s="556">
        <f>SUM($J$22:FRC33)-1</f>
        <v>-1</v>
      </c>
      <c r="FRD36" s="556">
        <f>SUM($J$22:FRD33)-1</f>
        <v>-1</v>
      </c>
      <c r="FRE36" s="556">
        <f>SUM($J$22:FRE33)-1</f>
        <v>-1</v>
      </c>
      <c r="FRF36" s="556">
        <f>SUM($J$22:FRF33)-1</f>
        <v>-1</v>
      </c>
      <c r="FRG36" s="556">
        <f>SUM($J$22:FRG33)-1</f>
        <v>-1</v>
      </c>
      <c r="FRH36" s="556">
        <f>SUM($J$22:FRH33)-1</f>
        <v>-1</v>
      </c>
      <c r="FRI36" s="556">
        <f>SUM($J$22:FRI33)-1</f>
        <v>-1</v>
      </c>
      <c r="FRJ36" s="556">
        <f>SUM($J$22:FRJ33)-1</f>
        <v>-1</v>
      </c>
      <c r="FRK36" s="556">
        <f>SUM($J$22:FRK33)-1</f>
        <v>-1</v>
      </c>
      <c r="FRL36" s="556">
        <f>SUM($J$22:FRL33)-1</f>
        <v>-1</v>
      </c>
      <c r="FRM36" s="556">
        <f>SUM($J$22:FRM33)-1</f>
        <v>-1</v>
      </c>
      <c r="FRN36" s="556">
        <f>SUM($J$22:FRN33)-1</f>
        <v>-1</v>
      </c>
      <c r="FRO36" s="556">
        <f>SUM($J$22:FRO33)-1</f>
        <v>-1</v>
      </c>
      <c r="FRP36" s="556">
        <f>SUM($J$22:FRP33)-1</f>
        <v>-1</v>
      </c>
      <c r="FRQ36" s="556">
        <f>SUM($J$22:FRQ33)-1</f>
        <v>-1</v>
      </c>
      <c r="FRR36" s="556">
        <f>SUM($J$22:FRR33)-1</f>
        <v>-1</v>
      </c>
      <c r="FRS36" s="556">
        <f>SUM($J$22:FRS33)-1</f>
        <v>-1</v>
      </c>
      <c r="FRT36" s="556">
        <f>SUM($J$22:FRT33)-1</f>
        <v>-1</v>
      </c>
      <c r="FRU36" s="556">
        <f>SUM($J$22:FRU33)-1</f>
        <v>-1</v>
      </c>
      <c r="FRV36" s="556">
        <f>SUM($J$22:FRV33)-1</f>
        <v>-1</v>
      </c>
      <c r="FRW36" s="556">
        <f>SUM($J$22:FRW33)-1</f>
        <v>-1</v>
      </c>
      <c r="FRX36" s="556">
        <f>SUM($J$22:FRX33)-1</f>
        <v>-1</v>
      </c>
      <c r="FRY36" s="556">
        <f>SUM($J$22:FRY33)-1</f>
        <v>-1</v>
      </c>
      <c r="FRZ36" s="556">
        <f>SUM($J$22:FRZ33)-1</f>
        <v>-1</v>
      </c>
      <c r="FSA36" s="556">
        <f>SUM($J$22:FSA33)-1</f>
        <v>-1</v>
      </c>
      <c r="FSB36" s="556">
        <f>SUM($J$22:FSB33)-1</f>
        <v>-1</v>
      </c>
      <c r="FSC36" s="556">
        <f>SUM($J$22:FSC33)-1</f>
        <v>-1</v>
      </c>
      <c r="FSD36" s="556">
        <f>SUM($J$22:FSD33)-1</f>
        <v>-1</v>
      </c>
      <c r="FSE36" s="556">
        <f>SUM($J$22:FSE33)-1</f>
        <v>-1</v>
      </c>
      <c r="FSF36" s="556">
        <f>SUM($J$22:FSF33)-1</f>
        <v>-1</v>
      </c>
      <c r="FSG36" s="556">
        <f>SUM($J$22:FSG33)-1</f>
        <v>-1</v>
      </c>
      <c r="FSH36" s="556">
        <f>SUM($J$22:FSH33)-1</f>
        <v>-1</v>
      </c>
      <c r="FSI36" s="556">
        <f>SUM($J$22:FSI33)-1</f>
        <v>-1</v>
      </c>
      <c r="FSJ36" s="556">
        <f>SUM($J$22:FSJ33)-1</f>
        <v>-1</v>
      </c>
      <c r="FSK36" s="556">
        <f>SUM($J$22:FSK33)-1</f>
        <v>-1</v>
      </c>
      <c r="FSL36" s="556">
        <f>SUM($J$22:FSL33)-1</f>
        <v>-1</v>
      </c>
      <c r="FSM36" s="556">
        <f>SUM($J$22:FSM33)-1</f>
        <v>-1</v>
      </c>
      <c r="FSN36" s="556">
        <f>SUM($J$22:FSN33)-1</f>
        <v>-1</v>
      </c>
      <c r="FSO36" s="556">
        <f>SUM($J$22:FSO33)-1</f>
        <v>-1</v>
      </c>
      <c r="FSP36" s="556">
        <f>SUM($J$22:FSP33)-1</f>
        <v>-1</v>
      </c>
      <c r="FSQ36" s="556">
        <f>SUM($J$22:FSQ33)-1</f>
        <v>-1</v>
      </c>
      <c r="FSR36" s="556">
        <f>SUM($J$22:FSR33)-1</f>
        <v>-1</v>
      </c>
      <c r="FSS36" s="556">
        <f>SUM($J$22:FSS33)-1</f>
        <v>-1</v>
      </c>
      <c r="FST36" s="556">
        <f>SUM($J$22:FST33)-1</f>
        <v>-1</v>
      </c>
      <c r="FSU36" s="556">
        <f>SUM($J$22:FSU33)-1</f>
        <v>-1</v>
      </c>
      <c r="FSV36" s="556">
        <f>SUM($J$22:FSV33)-1</f>
        <v>-1</v>
      </c>
      <c r="FSW36" s="556">
        <f>SUM($J$22:FSW33)-1</f>
        <v>-1</v>
      </c>
      <c r="FSX36" s="556">
        <f>SUM($J$22:FSX33)-1</f>
        <v>-1</v>
      </c>
      <c r="FSY36" s="556">
        <f>SUM($J$22:FSY33)-1</f>
        <v>-1</v>
      </c>
      <c r="FSZ36" s="556">
        <f>SUM($J$22:FSZ33)-1</f>
        <v>-1</v>
      </c>
      <c r="FTA36" s="556">
        <f>SUM($J$22:FTA33)-1</f>
        <v>-1</v>
      </c>
      <c r="FTB36" s="556">
        <f>SUM($J$22:FTB33)-1</f>
        <v>-1</v>
      </c>
      <c r="FTC36" s="556">
        <f>SUM($J$22:FTC33)-1</f>
        <v>-1</v>
      </c>
      <c r="FTD36" s="556">
        <f>SUM($J$22:FTD33)-1</f>
        <v>-1</v>
      </c>
      <c r="FTE36" s="556">
        <f>SUM($J$22:FTE33)-1</f>
        <v>-1</v>
      </c>
      <c r="FTF36" s="556">
        <f>SUM($J$22:FTF33)-1</f>
        <v>-1</v>
      </c>
      <c r="FTG36" s="556">
        <f>SUM($J$22:FTG33)-1</f>
        <v>-1</v>
      </c>
      <c r="FTH36" s="556">
        <f>SUM($J$22:FTH33)-1</f>
        <v>-1</v>
      </c>
      <c r="FTI36" s="556">
        <f>SUM($J$22:FTI33)-1</f>
        <v>-1</v>
      </c>
      <c r="FTJ36" s="556">
        <f>SUM($J$22:FTJ33)-1</f>
        <v>-1</v>
      </c>
      <c r="FTK36" s="556">
        <f>SUM($J$22:FTK33)-1</f>
        <v>-1</v>
      </c>
      <c r="FTL36" s="556">
        <f>SUM($J$22:FTL33)-1</f>
        <v>-1</v>
      </c>
      <c r="FTM36" s="556">
        <f>SUM($J$22:FTM33)-1</f>
        <v>-1</v>
      </c>
      <c r="FTN36" s="556">
        <f>SUM($J$22:FTN33)-1</f>
        <v>-1</v>
      </c>
      <c r="FTO36" s="556">
        <f>SUM($J$22:FTO33)-1</f>
        <v>-1</v>
      </c>
      <c r="FTP36" s="556">
        <f>SUM($J$22:FTP33)-1</f>
        <v>-1</v>
      </c>
      <c r="FTQ36" s="556">
        <f>SUM($J$22:FTQ33)-1</f>
        <v>-1</v>
      </c>
      <c r="FTR36" s="556">
        <f>SUM($J$22:FTR33)-1</f>
        <v>-1</v>
      </c>
      <c r="FTS36" s="556">
        <f>SUM($J$22:FTS33)-1</f>
        <v>-1</v>
      </c>
      <c r="FTT36" s="556">
        <f>SUM($J$22:FTT33)-1</f>
        <v>-1</v>
      </c>
      <c r="FTU36" s="556">
        <f>SUM($J$22:FTU33)-1</f>
        <v>-1</v>
      </c>
      <c r="FTV36" s="556">
        <f>SUM($J$22:FTV33)-1</f>
        <v>-1</v>
      </c>
      <c r="FTW36" s="556">
        <f>SUM($J$22:FTW33)-1</f>
        <v>-1</v>
      </c>
      <c r="FTX36" s="556">
        <f>SUM($J$22:FTX33)-1</f>
        <v>-1</v>
      </c>
      <c r="FTY36" s="556">
        <f>SUM($J$22:FTY33)-1</f>
        <v>-1</v>
      </c>
      <c r="FTZ36" s="556">
        <f>SUM($J$22:FTZ33)-1</f>
        <v>-1</v>
      </c>
      <c r="FUA36" s="556">
        <f>SUM($J$22:FUA33)-1</f>
        <v>-1</v>
      </c>
      <c r="FUB36" s="556">
        <f>SUM($J$22:FUB33)-1</f>
        <v>-1</v>
      </c>
      <c r="FUC36" s="556">
        <f>SUM($J$22:FUC33)-1</f>
        <v>-1</v>
      </c>
      <c r="FUD36" s="556">
        <f>SUM($J$22:FUD33)-1</f>
        <v>-1</v>
      </c>
      <c r="FUE36" s="556">
        <f>SUM($J$22:FUE33)-1</f>
        <v>-1</v>
      </c>
      <c r="FUF36" s="556">
        <f>SUM($J$22:FUF33)-1</f>
        <v>-1</v>
      </c>
      <c r="FUG36" s="556">
        <f>SUM($J$22:FUG33)-1</f>
        <v>-1</v>
      </c>
      <c r="FUH36" s="556">
        <f>SUM($J$22:FUH33)-1</f>
        <v>-1</v>
      </c>
      <c r="FUI36" s="556">
        <f>SUM($J$22:FUI33)-1</f>
        <v>-1</v>
      </c>
      <c r="FUJ36" s="556">
        <f>SUM($J$22:FUJ33)-1</f>
        <v>-1</v>
      </c>
      <c r="FUK36" s="556">
        <f>SUM($J$22:FUK33)-1</f>
        <v>-1</v>
      </c>
      <c r="FUL36" s="556">
        <f>SUM($J$22:FUL33)-1</f>
        <v>-1</v>
      </c>
      <c r="FUM36" s="556">
        <f>SUM($J$22:FUM33)-1</f>
        <v>-1</v>
      </c>
      <c r="FUN36" s="556">
        <f>SUM($J$22:FUN33)-1</f>
        <v>-1</v>
      </c>
      <c r="FUO36" s="556">
        <f>SUM($J$22:FUO33)-1</f>
        <v>-1</v>
      </c>
      <c r="FUP36" s="556">
        <f>SUM($J$22:FUP33)-1</f>
        <v>-1</v>
      </c>
      <c r="FUQ36" s="556">
        <f>SUM($J$22:FUQ33)-1</f>
        <v>-1</v>
      </c>
      <c r="FUR36" s="556">
        <f>SUM($J$22:FUR33)-1</f>
        <v>-1</v>
      </c>
      <c r="FUS36" s="556">
        <f>SUM($J$22:FUS33)-1</f>
        <v>-1</v>
      </c>
      <c r="FUT36" s="556">
        <f>SUM($J$22:FUT33)-1</f>
        <v>-1</v>
      </c>
      <c r="FUU36" s="556">
        <f>SUM($J$22:FUU33)-1</f>
        <v>-1</v>
      </c>
      <c r="FUV36" s="556">
        <f>SUM($J$22:FUV33)-1</f>
        <v>-1</v>
      </c>
      <c r="FUW36" s="556">
        <f>SUM($J$22:FUW33)-1</f>
        <v>-1</v>
      </c>
      <c r="FUX36" s="556">
        <f>SUM($J$22:FUX33)-1</f>
        <v>-1</v>
      </c>
      <c r="FUY36" s="556">
        <f>SUM($J$22:FUY33)-1</f>
        <v>-1</v>
      </c>
      <c r="FUZ36" s="556">
        <f>SUM($J$22:FUZ33)-1</f>
        <v>-1</v>
      </c>
      <c r="FVA36" s="556">
        <f>SUM($J$22:FVA33)-1</f>
        <v>-1</v>
      </c>
      <c r="FVB36" s="556">
        <f>SUM($J$22:FVB33)-1</f>
        <v>-1</v>
      </c>
      <c r="FVC36" s="556">
        <f>SUM($J$22:FVC33)-1</f>
        <v>-1</v>
      </c>
      <c r="FVD36" s="556">
        <f>SUM($J$22:FVD33)-1</f>
        <v>-1</v>
      </c>
      <c r="FVE36" s="556">
        <f>SUM($J$22:FVE33)-1</f>
        <v>-1</v>
      </c>
      <c r="FVF36" s="556">
        <f>SUM($J$22:FVF33)-1</f>
        <v>-1</v>
      </c>
      <c r="FVG36" s="556">
        <f>SUM($J$22:FVG33)-1</f>
        <v>-1</v>
      </c>
      <c r="FVH36" s="556">
        <f>SUM($J$22:FVH33)-1</f>
        <v>-1</v>
      </c>
      <c r="FVI36" s="556">
        <f>SUM($J$22:FVI33)-1</f>
        <v>-1</v>
      </c>
      <c r="FVJ36" s="556">
        <f>SUM($J$22:FVJ33)-1</f>
        <v>-1</v>
      </c>
      <c r="FVK36" s="556">
        <f>SUM($J$22:FVK33)-1</f>
        <v>-1</v>
      </c>
      <c r="FVL36" s="556">
        <f>SUM($J$22:FVL33)-1</f>
        <v>-1</v>
      </c>
      <c r="FVM36" s="556">
        <f>SUM($J$22:FVM33)-1</f>
        <v>-1</v>
      </c>
      <c r="FVN36" s="556">
        <f>SUM($J$22:FVN33)-1</f>
        <v>-1</v>
      </c>
      <c r="FVO36" s="556">
        <f>SUM($J$22:FVO33)-1</f>
        <v>-1</v>
      </c>
      <c r="FVP36" s="556">
        <f>SUM($J$22:FVP33)-1</f>
        <v>-1</v>
      </c>
      <c r="FVQ36" s="556">
        <f>SUM($J$22:FVQ33)-1</f>
        <v>-1</v>
      </c>
      <c r="FVR36" s="556">
        <f>SUM($J$22:FVR33)-1</f>
        <v>-1</v>
      </c>
      <c r="FVS36" s="556">
        <f>SUM($J$22:FVS33)-1</f>
        <v>-1</v>
      </c>
      <c r="FVT36" s="556">
        <f>SUM($J$22:FVT33)-1</f>
        <v>-1</v>
      </c>
      <c r="FVU36" s="556">
        <f>SUM($J$22:FVU33)-1</f>
        <v>-1</v>
      </c>
      <c r="FVV36" s="556">
        <f>SUM($J$22:FVV33)-1</f>
        <v>-1</v>
      </c>
      <c r="FVW36" s="556">
        <f>SUM($J$22:FVW33)-1</f>
        <v>-1</v>
      </c>
      <c r="FVX36" s="556">
        <f>SUM($J$22:FVX33)-1</f>
        <v>-1</v>
      </c>
      <c r="FVY36" s="556">
        <f>SUM($J$22:FVY33)-1</f>
        <v>-1</v>
      </c>
      <c r="FVZ36" s="556">
        <f>SUM($J$22:FVZ33)-1</f>
        <v>-1</v>
      </c>
      <c r="FWA36" s="556">
        <f>SUM($J$22:FWA33)-1</f>
        <v>-1</v>
      </c>
      <c r="FWB36" s="556">
        <f>SUM($J$22:FWB33)-1</f>
        <v>-1</v>
      </c>
      <c r="FWC36" s="556">
        <f>SUM($J$22:FWC33)-1</f>
        <v>-1</v>
      </c>
      <c r="FWD36" s="556">
        <f>SUM($J$22:FWD33)-1</f>
        <v>-1</v>
      </c>
      <c r="FWE36" s="556">
        <f>SUM($J$22:FWE33)-1</f>
        <v>-1</v>
      </c>
      <c r="FWF36" s="556">
        <f>SUM($J$22:FWF33)-1</f>
        <v>-1</v>
      </c>
      <c r="FWG36" s="556">
        <f>SUM($J$22:FWG33)-1</f>
        <v>-1</v>
      </c>
      <c r="FWH36" s="556">
        <f>SUM($J$22:FWH33)-1</f>
        <v>-1</v>
      </c>
      <c r="FWI36" s="556">
        <f>SUM($J$22:FWI33)-1</f>
        <v>-1</v>
      </c>
      <c r="FWJ36" s="556">
        <f>SUM($J$22:FWJ33)-1</f>
        <v>-1</v>
      </c>
      <c r="FWK36" s="556">
        <f>SUM($J$22:FWK33)-1</f>
        <v>-1</v>
      </c>
      <c r="FWL36" s="556">
        <f>SUM($J$22:FWL33)-1</f>
        <v>-1</v>
      </c>
      <c r="FWM36" s="556">
        <f>SUM($J$22:FWM33)-1</f>
        <v>-1</v>
      </c>
      <c r="FWN36" s="556">
        <f>SUM($J$22:FWN33)-1</f>
        <v>-1</v>
      </c>
      <c r="FWO36" s="556">
        <f>SUM($J$22:FWO33)-1</f>
        <v>-1</v>
      </c>
      <c r="FWP36" s="556">
        <f>SUM($J$22:FWP33)-1</f>
        <v>-1</v>
      </c>
      <c r="FWQ36" s="556">
        <f>SUM($J$22:FWQ33)-1</f>
        <v>-1</v>
      </c>
      <c r="FWR36" s="556">
        <f>SUM($J$22:FWR33)-1</f>
        <v>-1</v>
      </c>
      <c r="FWS36" s="556">
        <f>SUM($J$22:FWS33)-1</f>
        <v>-1</v>
      </c>
      <c r="FWT36" s="556">
        <f>SUM($J$22:FWT33)-1</f>
        <v>-1</v>
      </c>
      <c r="FWU36" s="556">
        <f>SUM($J$22:FWU33)-1</f>
        <v>-1</v>
      </c>
      <c r="FWV36" s="556">
        <f>SUM($J$22:FWV33)-1</f>
        <v>-1</v>
      </c>
      <c r="FWW36" s="556">
        <f>SUM($J$22:FWW33)-1</f>
        <v>-1</v>
      </c>
      <c r="FWX36" s="556">
        <f>SUM($J$22:FWX33)-1</f>
        <v>-1</v>
      </c>
      <c r="FWY36" s="556">
        <f>SUM($J$22:FWY33)-1</f>
        <v>-1</v>
      </c>
      <c r="FWZ36" s="556">
        <f>SUM($J$22:FWZ33)-1</f>
        <v>-1</v>
      </c>
      <c r="FXA36" s="556">
        <f>SUM($J$22:FXA33)-1</f>
        <v>-1</v>
      </c>
      <c r="FXB36" s="556">
        <f>SUM($J$22:FXB33)-1</f>
        <v>-1</v>
      </c>
      <c r="FXC36" s="556">
        <f>SUM($J$22:FXC33)-1</f>
        <v>-1</v>
      </c>
      <c r="FXD36" s="556">
        <f>SUM($J$22:FXD33)-1</f>
        <v>-1</v>
      </c>
      <c r="FXE36" s="556">
        <f>SUM($J$22:FXE33)-1</f>
        <v>-1</v>
      </c>
      <c r="FXF36" s="556">
        <f>SUM($J$22:FXF33)-1</f>
        <v>-1</v>
      </c>
      <c r="FXG36" s="556">
        <f>SUM($J$22:FXG33)-1</f>
        <v>-1</v>
      </c>
      <c r="FXH36" s="556">
        <f>SUM($J$22:FXH33)-1</f>
        <v>-1</v>
      </c>
      <c r="FXI36" s="556">
        <f>SUM($J$22:FXI33)-1</f>
        <v>-1</v>
      </c>
      <c r="FXJ36" s="556">
        <f>SUM($J$22:FXJ33)-1</f>
        <v>-1</v>
      </c>
      <c r="FXK36" s="556">
        <f>SUM($J$22:FXK33)-1</f>
        <v>-1</v>
      </c>
      <c r="FXL36" s="556">
        <f>SUM($J$22:FXL33)-1</f>
        <v>-1</v>
      </c>
      <c r="FXM36" s="556">
        <f>SUM($J$22:FXM33)-1</f>
        <v>-1</v>
      </c>
      <c r="FXN36" s="556">
        <f>SUM($J$22:FXN33)-1</f>
        <v>-1</v>
      </c>
      <c r="FXO36" s="556">
        <f>SUM($J$22:FXO33)-1</f>
        <v>-1</v>
      </c>
      <c r="FXP36" s="556">
        <f>SUM($J$22:FXP33)-1</f>
        <v>-1</v>
      </c>
      <c r="FXQ36" s="556">
        <f>SUM($J$22:FXQ33)-1</f>
        <v>-1</v>
      </c>
      <c r="FXR36" s="556">
        <f>SUM($J$22:FXR33)-1</f>
        <v>-1</v>
      </c>
      <c r="FXS36" s="556">
        <f>SUM($J$22:FXS33)-1</f>
        <v>-1</v>
      </c>
      <c r="FXT36" s="556">
        <f>SUM($J$22:FXT33)-1</f>
        <v>-1</v>
      </c>
      <c r="FXU36" s="556">
        <f>SUM($J$22:FXU33)-1</f>
        <v>-1</v>
      </c>
      <c r="FXV36" s="556">
        <f>SUM($J$22:FXV33)-1</f>
        <v>-1</v>
      </c>
      <c r="FXW36" s="556">
        <f>SUM($J$22:FXW33)-1</f>
        <v>-1</v>
      </c>
      <c r="FXX36" s="556">
        <f>SUM($J$22:FXX33)-1</f>
        <v>-1</v>
      </c>
      <c r="FXY36" s="556">
        <f>SUM($J$22:FXY33)-1</f>
        <v>-1</v>
      </c>
      <c r="FXZ36" s="556">
        <f>SUM($J$22:FXZ33)-1</f>
        <v>-1</v>
      </c>
      <c r="FYA36" s="556">
        <f>SUM($J$22:FYA33)-1</f>
        <v>-1</v>
      </c>
      <c r="FYB36" s="556">
        <f>SUM($J$22:FYB33)-1</f>
        <v>-1</v>
      </c>
      <c r="FYC36" s="556">
        <f>SUM($J$22:FYC33)-1</f>
        <v>-1</v>
      </c>
      <c r="FYD36" s="556">
        <f>SUM($J$22:FYD33)-1</f>
        <v>-1</v>
      </c>
      <c r="FYE36" s="556">
        <f>SUM($J$22:FYE33)-1</f>
        <v>-1</v>
      </c>
      <c r="FYF36" s="556">
        <f>SUM($J$22:FYF33)-1</f>
        <v>-1</v>
      </c>
      <c r="FYG36" s="556">
        <f>SUM($J$22:FYG33)-1</f>
        <v>-1</v>
      </c>
      <c r="FYH36" s="556">
        <f>SUM($J$22:FYH33)-1</f>
        <v>-1</v>
      </c>
      <c r="FYI36" s="556">
        <f>SUM($J$22:FYI33)-1</f>
        <v>-1</v>
      </c>
      <c r="FYJ36" s="556">
        <f>SUM($J$22:FYJ33)-1</f>
        <v>-1</v>
      </c>
      <c r="FYK36" s="556">
        <f>SUM($J$22:FYK33)-1</f>
        <v>-1</v>
      </c>
      <c r="FYL36" s="556">
        <f>SUM($J$22:FYL33)-1</f>
        <v>-1</v>
      </c>
      <c r="FYM36" s="556">
        <f>SUM($J$22:FYM33)-1</f>
        <v>-1</v>
      </c>
      <c r="FYN36" s="556">
        <f>SUM($J$22:FYN33)-1</f>
        <v>-1</v>
      </c>
      <c r="FYO36" s="556">
        <f>SUM($J$22:FYO33)-1</f>
        <v>-1</v>
      </c>
      <c r="FYP36" s="556">
        <f>SUM($J$22:FYP33)-1</f>
        <v>-1</v>
      </c>
      <c r="FYQ36" s="556">
        <f>SUM($J$22:FYQ33)-1</f>
        <v>-1</v>
      </c>
      <c r="FYR36" s="556">
        <f>SUM($J$22:FYR33)-1</f>
        <v>-1</v>
      </c>
      <c r="FYS36" s="556">
        <f>SUM($J$22:FYS33)-1</f>
        <v>-1</v>
      </c>
      <c r="FYT36" s="556">
        <f>SUM($J$22:FYT33)-1</f>
        <v>-1</v>
      </c>
      <c r="FYU36" s="556">
        <f>SUM($J$22:FYU33)-1</f>
        <v>-1</v>
      </c>
      <c r="FYV36" s="556">
        <f>SUM($J$22:FYV33)-1</f>
        <v>-1</v>
      </c>
      <c r="FYW36" s="556">
        <f>SUM($J$22:FYW33)-1</f>
        <v>-1</v>
      </c>
      <c r="FYX36" s="556">
        <f>SUM($J$22:FYX33)-1</f>
        <v>-1</v>
      </c>
      <c r="FYY36" s="556">
        <f>SUM($J$22:FYY33)-1</f>
        <v>-1</v>
      </c>
      <c r="FYZ36" s="556">
        <f>SUM($J$22:FYZ33)-1</f>
        <v>-1</v>
      </c>
      <c r="FZA36" s="556">
        <f>SUM($J$22:FZA33)-1</f>
        <v>-1</v>
      </c>
      <c r="FZB36" s="556">
        <f>SUM($J$22:FZB33)-1</f>
        <v>-1</v>
      </c>
      <c r="FZC36" s="556">
        <f>SUM($J$22:FZC33)-1</f>
        <v>-1</v>
      </c>
      <c r="FZD36" s="556">
        <f>SUM($J$22:FZD33)-1</f>
        <v>-1</v>
      </c>
      <c r="FZE36" s="556">
        <f>SUM($J$22:FZE33)-1</f>
        <v>-1</v>
      </c>
      <c r="FZF36" s="556">
        <f>SUM($J$22:FZF33)-1</f>
        <v>-1</v>
      </c>
      <c r="FZG36" s="556">
        <f>SUM($J$22:FZG33)-1</f>
        <v>-1</v>
      </c>
      <c r="FZH36" s="556">
        <f>SUM($J$22:FZH33)-1</f>
        <v>-1</v>
      </c>
      <c r="FZI36" s="556">
        <f>SUM($J$22:FZI33)-1</f>
        <v>-1</v>
      </c>
      <c r="FZJ36" s="556">
        <f>SUM($J$22:FZJ33)-1</f>
        <v>-1</v>
      </c>
      <c r="FZK36" s="556">
        <f>SUM($J$22:FZK33)-1</f>
        <v>-1</v>
      </c>
      <c r="FZL36" s="556">
        <f>SUM($J$22:FZL33)-1</f>
        <v>-1</v>
      </c>
      <c r="FZM36" s="556">
        <f>SUM($J$22:FZM33)-1</f>
        <v>-1</v>
      </c>
      <c r="FZN36" s="556">
        <f>SUM($J$22:FZN33)-1</f>
        <v>-1</v>
      </c>
      <c r="FZO36" s="556">
        <f>SUM($J$22:FZO33)-1</f>
        <v>-1</v>
      </c>
      <c r="FZP36" s="556">
        <f>SUM($J$22:FZP33)-1</f>
        <v>-1</v>
      </c>
      <c r="FZQ36" s="556">
        <f>SUM($J$22:FZQ33)-1</f>
        <v>-1</v>
      </c>
      <c r="FZR36" s="556">
        <f>SUM($J$22:FZR33)-1</f>
        <v>-1</v>
      </c>
      <c r="FZS36" s="556">
        <f>SUM($J$22:FZS33)-1</f>
        <v>-1</v>
      </c>
      <c r="FZT36" s="556">
        <f>SUM($J$22:FZT33)-1</f>
        <v>-1</v>
      </c>
      <c r="FZU36" s="556">
        <f>SUM($J$22:FZU33)-1</f>
        <v>-1</v>
      </c>
      <c r="FZV36" s="556">
        <f>SUM($J$22:FZV33)-1</f>
        <v>-1</v>
      </c>
      <c r="FZW36" s="556">
        <f>SUM($J$22:FZW33)-1</f>
        <v>-1</v>
      </c>
      <c r="FZX36" s="556">
        <f>SUM($J$22:FZX33)-1</f>
        <v>-1</v>
      </c>
      <c r="FZY36" s="556">
        <f>SUM($J$22:FZY33)-1</f>
        <v>-1</v>
      </c>
      <c r="FZZ36" s="556">
        <f>SUM($J$22:FZZ33)-1</f>
        <v>-1</v>
      </c>
      <c r="GAA36" s="556">
        <f>SUM($J$22:GAA33)-1</f>
        <v>-1</v>
      </c>
      <c r="GAB36" s="556">
        <f>SUM($J$22:GAB33)-1</f>
        <v>-1</v>
      </c>
      <c r="GAC36" s="556">
        <f>SUM($J$22:GAC33)-1</f>
        <v>-1</v>
      </c>
      <c r="GAD36" s="556">
        <f>SUM($J$22:GAD33)-1</f>
        <v>-1</v>
      </c>
      <c r="GAE36" s="556">
        <f>SUM($J$22:GAE33)-1</f>
        <v>-1</v>
      </c>
      <c r="GAF36" s="556">
        <f>SUM($J$22:GAF33)-1</f>
        <v>-1</v>
      </c>
      <c r="GAG36" s="556">
        <f>SUM($J$22:GAG33)-1</f>
        <v>-1</v>
      </c>
      <c r="GAH36" s="556">
        <f>SUM($J$22:GAH33)-1</f>
        <v>-1</v>
      </c>
      <c r="GAI36" s="556">
        <f>SUM($J$22:GAI33)-1</f>
        <v>-1</v>
      </c>
      <c r="GAJ36" s="556">
        <f>SUM($J$22:GAJ33)-1</f>
        <v>-1</v>
      </c>
      <c r="GAK36" s="556">
        <f>SUM($J$22:GAK33)-1</f>
        <v>-1</v>
      </c>
      <c r="GAL36" s="556">
        <f>SUM($J$22:GAL33)-1</f>
        <v>-1</v>
      </c>
      <c r="GAM36" s="556">
        <f>SUM($J$22:GAM33)-1</f>
        <v>-1</v>
      </c>
      <c r="GAN36" s="556">
        <f>SUM($J$22:GAN33)-1</f>
        <v>-1</v>
      </c>
      <c r="GAO36" s="556">
        <f>SUM($J$22:GAO33)-1</f>
        <v>-1</v>
      </c>
      <c r="GAP36" s="556">
        <f>SUM($J$22:GAP33)-1</f>
        <v>-1</v>
      </c>
      <c r="GAQ36" s="556">
        <f>SUM($J$22:GAQ33)-1</f>
        <v>-1</v>
      </c>
      <c r="GAR36" s="556">
        <f>SUM($J$22:GAR33)-1</f>
        <v>-1</v>
      </c>
      <c r="GAS36" s="556">
        <f>SUM($J$22:GAS33)-1</f>
        <v>-1</v>
      </c>
      <c r="GAT36" s="556">
        <f>SUM($J$22:GAT33)-1</f>
        <v>-1</v>
      </c>
      <c r="GAU36" s="556">
        <f>SUM($J$22:GAU33)-1</f>
        <v>-1</v>
      </c>
      <c r="GAV36" s="556">
        <f>SUM($J$22:GAV33)-1</f>
        <v>-1</v>
      </c>
      <c r="GAW36" s="556">
        <f>SUM($J$22:GAW33)-1</f>
        <v>-1</v>
      </c>
      <c r="GAX36" s="556">
        <f>SUM($J$22:GAX33)-1</f>
        <v>-1</v>
      </c>
      <c r="GAY36" s="556">
        <f>SUM($J$22:GAY33)-1</f>
        <v>-1</v>
      </c>
      <c r="GAZ36" s="556">
        <f>SUM($J$22:GAZ33)-1</f>
        <v>-1</v>
      </c>
      <c r="GBA36" s="556">
        <f>SUM($J$22:GBA33)-1</f>
        <v>-1</v>
      </c>
      <c r="GBB36" s="556">
        <f>SUM($J$22:GBB33)-1</f>
        <v>-1</v>
      </c>
      <c r="GBC36" s="556">
        <f>SUM($J$22:GBC33)-1</f>
        <v>-1</v>
      </c>
      <c r="GBD36" s="556">
        <f>SUM($J$22:GBD33)-1</f>
        <v>-1</v>
      </c>
      <c r="GBE36" s="556">
        <f>SUM($J$22:GBE33)-1</f>
        <v>-1</v>
      </c>
      <c r="GBF36" s="556">
        <f>SUM($J$22:GBF33)-1</f>
        <v>-1</v>
      </c>
      <c r="GBG36" s="556">
        <f>SUM($J$22:GBG33)-1</f>
        <v>-1</v>
      </c>
      <c r="GBH36" s="556">
        <f>SUM($J$22:GBH33)-1</f>
        <v>-1</v>
      </c>
      <c r="GBI36" s="556">
        <f>SUM($J$22:GBI33)-1</f>
        <v>-1</v>
      </c>
      <c r="GBJ36" s="556">
        <f>SUM($J$22:GBJ33)-1</f>
        <v>-1</v>
      </c>
      <c r="GBK36" s="556">
        <f>SUM($J$22:GBK33)-1</f>
        <v>-1</v>
      </c>
      <c r="GBL36" s="556">
        <f>SUM($J$22:GBL33)-1</f>
        <v>-1</v>
      </c>
      <c r="GBM36" s="556">
        <f>SUM($J$22:GBM33)-1</f>
        <v>-1</v>
      </c>
      <c r="GBN36" s="556">
        <f>SUM($J$22:GBN33)-1</f>
        <v>-1</v>
      </c>
      <c r="GBO36" s="556">
        <f>SUM($J$22:GBO33)-1</f>
        <v>-1</v>
      </c>
      <c r="GBP36" s="556">
        <f>SUM($J$22:GBP33)-1</f>
        <v>-1</v>
      </c>
      <c r="GBQ36" s="556">
        <f>SUM($J$22:GBQ33)-1</f>
        <v>-1</v>
      </c>
      <c r="GBR36" s="556">
        <f>SUM($J$22:GBR33)-1</f>
        <v>-1</v>
      </c>
      <c r="GBS36" s="556">
        <f>SUM($J$22:GBS33)-1</f>
        <v>-1</v>
      </c>
      <c r="GBT36" s="556">
        <f>SUM($J$22:GBT33)-1</f>
        <v>-1</v>
      </c>
      <c r="GBU36" s="556">
        <f>SUM($J$22:GBU33)-1</f>
        <v>-1</v>
      </c>
      <c r="GBV36" s="556">
        <f>SUM($J$22:GBV33)-1</f>
        <v>-1</v>
      </c>
      <c r="GBW36" s="556">
        <f>SUM($J$22:GBW33)-1</f>
        <v>-1</v>
      </c>
      <c r="GBX36" s="556">
        <f>SUM($J$22:GBX33)-1</f>
        <v>-1</v>
      </c>
      <c r="GBY36" s="556">
        <f>SUM($J$22:GBY33)-1</f>
        <v>-1</v>
      </c>
      <c r="GBZ36" s="556">
        <f>SUM($J$22:GBZ33)-1</f>
        <v>-1</v>
      </c>
      <c r="GCA36" s="556">
        <f>SUM($J$22:GCA33)-1</f>
        <v>-1</v>
      </c>
      <c r="GCB36" s="556">
        <f>SUM($J$22:GCB33)-1</f>
        <v>-1</v>
      </c>
      <c r="GCC36" s="556">
        <f>SUM($J$22:GCC33)-1</f>
        <v>-1</v>
      </c>
      <c r="GCD36" s="556">
        <f>SUM($J$22:GCD33)-1</f>
        <v>-1</v>
      </c>
      <c r="GCE36" s="556">
        <f>SUM($J$22:GCE33)-1</f>
        <v>-1</v>
      </c>
      <c r="GCF36" s="556">
        <f>SUM($J$22:GCF33)-1</f>
        <v>-1</v>
      </c>
      <c r="GCG36" s="556">
        <f>SUM($J$22:GCG33)-1</f>
        <v>-1</v>
      </c>
      <c r="GCH36" s="556">
        <f>SUM($J$22:GCH33)-1</f>
        <v>-1</v>
      </c>
      <c r="GCI36" s="556">
        <f>SUM($J$22:GCI33)-1</f>
        <v>-1</v>
      </c>
      <c r="GCJ36" s="556">
        <f>SUM($J$22:GCJ33)-1</f>
        <v>-1</v>
      </c>
      <c r="GCK36" s="556">
        <f>SUM($J$22:GCK33)-1</f>
        <v>-1</v>
      </c>
      <c r="GCL36" s="556">
        <f>SUM($J$22:GCL33)-1</f>
        <v>-1</v>
      </c>
      <c r="GCM36" s="556">
        <f>SUM($J$22:GCM33)-1</f>
        <v>-1</v>
      </c>
      <c r="GCN36" s="556">
        <f>SUM($J$22:GCN33)-1</f>
        <v>-1</v>
      </c>
      <c r="GCO36" s="556">
        <f>SUM($J$22:GCO33)-1</f>
        <v>-1</v>
      </c>
      <c r="GCP36" s="556">
        <f>SUM($J$22:GCP33)-1</f>
        <v>-1</v>
      </c>
      <c r="GCQ36" s="556">
        <f>SUM($J$22:GCQ33)-1</f>
        <v>-1</v>
      </c>
      <c r="GCR36" s="556">
        <f>SUM($J$22:GCR33)-1</f>
        <v>-1</v>
      </c>
      <c r="GCS36" s="556">
        <f>SUM($J$22:GCS33)-1</f>
        <v>-1</v>
      </c>
      <c r="GCT36" s="556">
        <f>SUM($J$22:GCT33)-1</f>
        <v>-1</v>
      </c>
      <c r="GCU36" s="556">
        <f>SUM($J$22:GCU33)-1</f>
        <v>-1</v>
      </c>
      <c r="GCV36" s="556">
        <f>SUM($J$22:GCV33)-1</f>
        <v>-1</v>
      </c>
      <c r="GCW36" s="556">
        <f>SUM($J$22:GCW33)-1</f>
        <v>-1</v>
      </c>
      <c r="GCX36" s="556">
        <f>SUM($J$22:GCX33)-1</f>
        <v>-1</v>
      </c>
      <c r="GCY36" s="556">
        <f>SUM($J$22:GCY33)-1</f>
        <v>-1</v>
      </c>
      <c r="GCZ36" s="556">
        <f>SUM($J$22:GCZ33)-1</f>
        <v>-1</v>
      </c>
      <c r="GDA36" s="556">
        <f>SUM($J$22:GDA33)-1</f>
        <v>-1</v>
      </c>
      <c r="GDB36" s="556">
        <f>SUM($J$22:GDB33)-1</f>
        <v>-1</v>
      </c>
      <c r="GDC36" s="556">
        <f>SUM($J$22:GDC33)-1</f>
        <v>-1</v>
      </c>
      <c r="GDD36" s="556">
        <f>SUM($J$22:GDD33)-1</f>
        <v>-1</v>
      </c>
      <c r="GDE36" s="556">
        <f>SUM($J$22:GDE33)-1</f>
        <v>-1</v>
      </c>
      <c r="GDF36" s="556">
        <f>SUM($J$22:GDF33)-1</f>
        <v>-1</v>
      </c>
      <c r="GDG36" s="556">
        <f>SUM($J$22:GDG33)-1</f>
        <v>-1</v>
      </c>
      <c r="GDH36" s="556">
        <f>SUM($J$22:GDH33)-1</f>
        <v>-1</v>
      </c>
      <c r="GDI36" s="556">
        <f>SUM($J$22:GDI33)-1</f>
        <v>-1</v>
      </c>
      <c r="GDJ36" s="556">
        <f>SUM($J$22:GDJ33)-1</f>
        <v>-1</v>
      </c>
      <c r="GDK36" s="556">
        <f>SUM($J$22:GDK33)-1</f>
        <v>-1</v>
      </c>
      <c r="GDL36" s="556">
        <f>SUM($J$22:GDL33)-1</f>
        <v>-1</v>
      </c>
      <c r="GDM36" s="556">
        <f>SUM($J$22:GDM33)-1</f>
        <v>-1</v>
      </c>
      <c r="GDN36" s="556">
        <f>SUM($J$22:GDN33)-1</f>
        <v>-1</v>
      </c>
      <c r="GDO36" s="556">
        <f>SUM($J$22:GDO33)-1</f>
        <v>-1</v>
      </c>
      <c r="GDP36" s="556">
        <f>SUM($J$22:GDP33)-1</f>
        <v>-1</v>
      </c>
      <c r="GDQ36" s="556">
        <f>SUM($J$22:GDQ33)-1</f>
        <v>-1</v>
      </c>
      <c r="GDR36" s="556">
        <f>SUM($J$22:GDR33)-1</f>
        <v>-1</v>
      </c>
      <c r="GDS36" s="556">
        <f>SUM($J$22:GDS33)-1</f>
        <v>-1</v>
      </c>
      <c r="GDT36" s="556">
        <f>SUM($J$22:GDT33)-1</f>
        <v>-1</v>
      </c>
      <c r="GDU36" s="556">
        <f>SUM($J$22:GDU33)-1</f>
        <v>-1</v>
      </c>
      <c r="GDV36" s="556">
        <f>SUM($J$22:GDV33)-1</f>
        <v>-1</v>
      </c>
      <c r="GDW36" s="556">
        <f>SUM($J$22:GDW33)-1</f>
        <v>-1</v>
      </c>
      <c r="GDX36" s="556">
        <f>SUM($J$22:GDX33)-1</f>
        <v>-1</v>
      </c>
      <c r="GDY36" s="556">
        <f>SUM($J$22:GDY33)-1</f>
        <v>-1</v>
      </c>
      <c r="GDZ36" s="556">
        <f>SUM($J$22:GDZ33)-1</f>
        <v>-1</v>
      </c>
      <c r="GEA36" s="556">
        <f>SUM($J$22:GEA33)-1</f>
        <v>-1</v>
      </c>
      <c r="GEB36" s="556">
        <f>SUM($J$22:GEB33)-1</f>
        <v>-1</v>
      </c>
      <c r="GEC36" s="556">
        <f>SUM($J$22:GEC33)-1</f>
        <v>-1</v>
      </c>
      <c r="GED36" s="556">
        <f>SUM($J$22:GED33)-1</f>
        <v>-1</v>
      </c>
      <c r="GEE36" s="556">
        <f>SUM($J$22:GEE33)-1</f>
        <v>-1</v>
      </c>
      <c r="GEF36" s="556">
        <f>SUM($J$22:GEF33)-1</f>
        <v>-1</v>
      </c>
      <c r="GEG36" s="556">
        <f>SUM($J$22:GEG33)-1</f>
        <v>-1</v>
      </c>
      <c r="GEH36" s="556">
        <f>SUM($J$22:GEH33)-1</f>
        <v>-1</v>
      </c>
      <c r="GEI36" s="556">
        <f>SUM($J$22:GEI33)-1</f>
        <v>-1</v>
      </c>
      <c r="GEJ36" s="556">
        <f>SUM($J$22:GEJ33)-1</f>
        <v>-1</v>
      </c>
      <c r="GEK36" s="556">
        <f>SUM($J$22:GEK33)-1</f>
        <v>-1</v>
      </c>
      <c r="GEL36" s="556">
        <f>SUM($J$22:GEL33)-1</f>
        <v>-1</v>
      </c>
      <c r="GEM36" s="556">
        <f>SUM($J$22:GEM33)-1</f>
        <v>-1</v>
      </c>
      <c r="GEN36" s="556">
        <f>SUM($J$22:GEN33)-1</f>
        <v>-1</v>
      </c>
      <c r="GEO36" s="556">
        <f>SUM($J$22:GEO33)-1</f>
        <v>-1</v>
      </c>
      <c r="GEP36" s="556">
        <f>SUM($J$22:GEP33)-1</f>
        <v>-1</v>
      </c>
      <c r="GEQ36" s="556">
        <f>SUM($J$22:GEQ33)-1</f>
        <v>-1</v>
      </c>
      <c r="GER36" s="556">
        <f>SUM($J$22:GER33)-1</f>
        <v>-1</v>
      </c>
      <c r="GES36" s="556">
        <f>SUM($J$22:GES33)-1</f>
        <v>-1</v>
      </c>
      <c r="GET36" s="556">
        <f>SUM($J$22:GET33)-1</f>
        <v>-1</v>
      </c>
      <c r="GEU36" s="556">
        <f>SUM($J$22:GEU33)-1</f>
        <v>-1</v>
      </c>
      <c r="GEV36" s="556">
        <f>SUM($J$22:GEV33)-1</f>
        <v>-1</v>
      </c>
      <c r="GEW36" s="556">
        <f>SUM($J$22:GEW33)-1</f>
        <v>-1</v>
      </c>
      <c r="GEX36" s="556">
        <f>SUM($J$22:GEX33)-1</f>
        <v>-1</v>
      </c>
      <c r="GEY36" s="556">
        <f>SUM($J$22:GEY33)-1</f>
        <v>-1</v>
      </c>
      <c r="GEZ36" s="556">
        <f>SUM($J$22:GEZ33)-1</f>
        <v>-1</v>
      </c>
      <c r="GFA36" s="556">
        <f>SUM($J$22:GFA33)-1</f>
        <v>-1</v>
      </c>
      <c r="GFB36" s="556">
        <f>SUM($J$22:GFB33)-1</f>
        <v>-1</v>
      </c>
      <c r="GFC36" s="556">
        <f>SUM($J$22:GFC33)-1</f>
        <v>-1</v>
      </c>
      <c r="GFD36" s="556">
        <f>SUM($J$22:GFD33)-1</f>
        <v>-1</v>
      </c>
      <c r="GFE36" s="556">
        <f>SUM($J$22:GFE33)-1</f>
        <v>-1</v>
      </c>
      <c r="GFF36" s="556">
        <f>SUM($J$22:GFF33)-1</f>
        <v>-1</v>
      </c>
      <c r="GFG36" s="556">
        <f>SUM($J$22:GFG33)-1</f>
        <v>-1</v>
      </c>
      <c r="GFH36" s="556">
        <f>SUM($J$22:GFH33)-1</f>
        <v>-1</v>
      </c>
      <c r="GFI36" s="556">
        <f>SUM($J$22:GFI33)-1</f>
        <v>-1</v>
      </c>
      <c r="GFJ36" s="556">
        <f>SUM($J$22:GFJ33)-1</f>
        <v>-1</v>
      </c>
      <c r="GFK36" s="556">
        <f>SUM($J$22:GFK33)-1</f>
        <v>-1</v>
      </c>
      <c r="GFL36" s="556">
        <f>SUM($J$22:GFL33)-1</f>
        <v>-1</v>
      </c>
      <c r="GFM36" s="556">
        <f>SUM($J$22:GFM33)-1</f>
        <v>-1</v>
      </c>
      <c r="GFN36" s="556">
        <f>SUM($J$22:GFN33)-1</f>
        <v>-1</v>
      </c>
      <c r="GFO36" s="556">
        <f>SUM($J$22:GFO33)-1</f>
        <v>-1</v>
      </c>
      <c r="GFP36" s="556">
        <f>SUM($J$22:GFP33)-1</f>
        <v>-1</v>
      </c>
      <c r="GFQ36" s="556">
        <f>SUM($J$22:GFQ33)-1</f>
        <v>-1</v>
      </c>
      <c r="GFR36" s="556">
        <f>SUM($J$22:GFR33)-1</f>
        <v>-1</v>
      </c>
      <c r="GFS36" s="556">
        <f>SUM($J$22:GFS33)-1</f>
        <v>-1</v>
      </c>
      <c r="GFT36" s="556">
        <f>SUM($J$22:GFT33)-1</f>
        <v>-1</v>
      </c>
      <c r="GFU36" s="556">
        <f>SUM($J$22:GFU33)-1</f>
        <v>-1</v>
      </c>
      <c r="GFV36" s="556">
        <f>SUM($J$22:GFV33)-1</f>
        <v>-1</v>
      </c>
      <c r="GFW36" s="556">
        <f>SUM($J$22:GFW33)-1</f>
        <v>-1</v>
      </c>
      <c r="GFX36" s="556">
        <f>SUM($J$22:GFX33)-1</f>
        <v>-1</v>
      </c>
      <c r="GFY36" s="556">
        <f>SUM($J$22:GFY33)-1</f>
        <v>-1</v>
      </c>
      <c r="GFZ36" s="556">
        <f>SUM($J$22:GFZ33)-1</f>
        <v>-1</v>
      </c>
      <c r="GGA36" s="556">
        <f>SUM($J$22:GGA33)-1</f>
        <v>-1</v>
      </c>
      <c r="GGB36" s="556">
        <f>SUM($J$22:GGB33)-1</f>
        <v>-1</v>
      </c>
      <c r="GGC36" s="556">
        <f>SUM($J$22:GGC33)-1</f>
        <v>-1</v>
      </c>
      <c r="GGD36" s="556">
        <f>SUM($J$22:GGD33)-1</f>
        <v>-1</v>
      </c>
      <c r="GGE36" s="556">
        <f>SUM($J$22:GGE33)-1</f>
        <v>-1</v>
      </c>
      <c r="GGF36" s="556">
        <f>SUM($J$22:GGF33)-1</f>
        <v>-1</v>
      </c>
      <c r="GGG36" s="556">
        <f>SUM($J$22:GGG33)-1</f>
        <v>-1</v>
      </c>
      <c r="GGH36" s="556">
        <f>SUM($J$22:GGH33)-1</f>
        <v>-1</v>
      </c>
      <c r="GGI36" s="556">
        <f>SUM($J$22:GGI33)-1</f>
        <v>-1</v>
      </c>
      <c r="GGJ36" s="556">
        <f>SUM($J$22:GGJ33)-1</f>
        <v>-1</v>
      </c>
      <c r="GGK36" s="556">
        <f>SUM($J$22:GGK33)-1</f>
        <v>-1</v>
      </c>
      <c r="GGL36" s="556">
        <f>SUM($J$22:GGL33)-1</f>
        <v>-1</v>
      </c>
      <c r="GGM36" s="556">
        <f>SUM($J$22:GGM33)-1</f>
        <v>-1</v>
      </c>
      <c r="GGN36" s="556">
        <f>SUM($J$22:GGN33)-1</f>
        <v>-1</v>
      </c>
      <c r="GGO36" s="556">
        <f>SUM($J$22:GGO33)-1</f>
        <v>-1</v>
      </c>
      <c r="GGP36" s="556">
        <f>SUM($J$22:GGP33)-1</f>
        <v>-1</v>
      </c>
      <c r="GGQ36" s="556">
        <f>SUM($J$22:GGQ33)-1</f>
        <v>-1</v>
      </c>
      <c r="GGR36" s="556">
        <f>SUM($J$22:GGR33)-1</f>
        <v>-1</v>
      </c>
      <c r="GGS36" s="556">
        <f>SUM($J$22:GGS33)-1</f>
        <v>-1</v>
      </c>
      <c r="GGT36" s="556">
        <f>SUM($J$22:GGT33)-1</f>
        <v>-1</v>
      </c>
      <c r="GGU36" s="556">
        <f>SUM($J$22:GGU33)-1</f>
        <v>-1</v>
      </c>
      <c r="GGV36" s="556">
        <f>SUM($J$22:GGV33)-1</f>
        <v>-1</v>
      </c>
      <c r="GGW36" s="556">
        <f>SUM($J$22:GGW33)-1</f>
        <v>-1</v>
      </c>
      <c r="GGX36" s="556">
        <f>SUM($J$22:GGX33)-1</f>
        <v>-1</v>
      </c>
      <c r="GGY36" s="556">
        <f>SUM($J$22:GGY33)-1</f>
        <v>-1</v>
      </c>
      <c r="GGZ36" s="556">
        <f>SUM($J$22:GGZ33)-1</f>
        <v>-1</v>
      </c>
      <c r="GHA36" s="556">
        <f>SUM($J$22:GHA33)-1</f>
        <v>-1</v>
      </c>
      <c r="GHB36" s="556">
        <f>SUM($J$22:GHB33)-1</f>
        <v>-1</v>
      </c>
      <c r="GHC36" s="556">
        <f>SUM($J$22:GHC33)-1</f>
        <v>-1</v>
      </c>
      <c r="GHD36" s="556">
        <f>SUM($J$22:GHD33)-1</f>
        <v>-1</v>
      </c>
      <c r="GHE36" s="556">
        <f>SUM($J$22:GHE33)-1</f>
        <v>-1</v>
      </c>
      <c r="GHF36" s="556">
        <f>SUM($J$22:GHF33)-1</f>
        <v>-1</v>
      </c>
      <c r="GHG36" s="556">
        <f>SUM($J$22:GHG33)-1</f>
        <v>-1</v>
      </c>
      <c r="GHH36" s="556">
        <f>SUM($J$22:GHH33)-1</f>
        <v>-1</v>
      </c>
      <c r="GHI36" s="556">
        <f>SUM($J$22:GHI33)-1</f>
        <v>-1</v>
      </c>
      <c r="GHJ36" s="556">
        <f>SUM($J$22:GHJ33)-1</f>
        <v>-1</v>
      </c>
      <c r="GHK36" s="556">
        <f>SUM($J$22:GHK33)-1</f>
        <v>-1</v>
      </c>
      <c r="GHL36" s="556">
        <f>SUM($J$22:GHL33)-1</f>
        <v>-1</v>
      </c>
      <c r="GHM36" s="556">
        <f>SUM($J$22:GHM33)-1</f>
        <v>-1</v>
      </c>
      <c r="GHN36" s="556">
        <f>SUM($J$22:GHN33)-1</f>
        <v>-1</v>
      </c>
      <c r="GHO36" s="556">
        <f>SUM($J$22:GHO33)-1</f>
        <v>-1</v>
      </c>
      <c r="GHP36" s="556">
        <f>SUM($J$22:GHP33)-1</f>
        <v>-1</v>
      </c>
      <c r="GHQ36" s="556">
        <f>SUM($J$22:GHQ33)-1</f>
        <v>-1</v>
      </c>
      <c r="GHR36" s="556">
        <f>SUM($J$22:GHR33)-1</f>
        <v>-1</v>
      </c>
      <c r="GHS36" s="556">
        <f>SUM($J$22:GHS33)-1</f>
        <v>-1</v>
      </c>
      <c r="GHT36" s="556">
        <f>SUM($J$22:GHT33)-1</f>
        <v>-1</v>
      </c>
      <c r="GHU36" s="556">
        <f>SUM($J$22:GHU33)-1</f>
        <v>-1</v>
      </c>
      <c r="GHV36" s="556">
        <f>SUM($J$22:GHV33)-1</f>
        <v>-1</v>
      </c>
      <c r="GHW36" s="556">
        <f>SUM($J$22:GHW33)-1</f>
        <v>-1</v>
      </c>
      <c r="GHX36" s="556">
        <f>SUM($J$22:GHX33)-1</f>
        <v>-1</v>
      </c>
      <c r="GHY36" s="556">
        <f>SUM($J$22:GHY33)-1</f>
        <v>-1</v>
      </c>
      <c r="GHZ36" s="556">
        <f>SUM($J$22:GHZ33)-1</f>
        <v>-1</v>
      </c>
      <c r="GIA36" s="556">
        <f>SUM($J$22:GIA33)-1</f>
        <v>-1</v>
      </c>
      <c r="GIB36" s="556">
        <f>SUM($J$22:GIB33)-1</f>
        <v>-1</v>
      </c>
      <c r="GIC36" s="556">
        <f>SUM($J$22:GIC33)-1</f>
        <v>-1</v>
      </c>
      <c r="GID36" s="556">
        <f>SUM($J$22:GID33)-1</f>
        <v>-1</v>
      </c>
      <c r="GIE36" s="556">
        <f>SUM($J$22:GIE33)-1</f>
        <v>-1</v>
      </c>
      <c r="GIF36" s="556">
        <f>SUM($J$22:GIF33)-1</f>
        <v>-1</v>
      </c>
      <c r="GIG36" s="556">
        <f>SUM($J$22:GIG33)-1</f>
        <v>-1</v>
      </c>
      <c r="GIH36" s="556">
        <f>SUM($J$22:GIH33)-1</f>
        <v>-1</v>
      </c>
      <c r="GII36" s="556">
        <f>SUM($J$22:GII33)-1</f>
        <v>-1</v>
      </c>
      <c r="GIJ36" s="556">
        <f>SUM($J$22:GIJ33)-1</f>
        <v>-1</v>
      </c>
      <c r="GIK36" s="556">
        <f>SUM($J$22:GIK33)-1</f>
        <v>-1</v>
      </c>
      <c r="GIL36" s="556">
        <f>SUM($J$22:GIL33)-1</f>
        <v>-1</v>
      </c>
      <c r="GIM36" s="556">
        <f>SUM($J$22:GIM33)-1</f>
        <v>-1</v>
      </c>
      <c r="GIN36" s="556">
        <f>SUM($J$22:GIN33)-1</f>
        <v>-1</v>
      </c>
      <c r="GIO36" s="556">
        <f>SUM($J$22:GIO33)-1</f>
        <v>-1</v>
      </c>
      <c r="GIP36" s="556">
        <f>SUM($J$22:GIP33)-1</f>
        <v>-1</v>
      </c>
      <c r="GIQ36" s="556">
        <f>SUM($J$22:GIQ33)-1</f>
        <v>-1</v>
      </c>
      <c r="GIR36" s="556">
        <f>SUM($J$22:GIR33)-1</f>
        <v>-1</v>
      </c>
      <c r="GIS36" s="556">
        <f>SUM($J$22:GIS33)-1</f>
        <v>-1</v>
      </c>
      <c r="GIT36" s="556">
        <f>SUM($J$22:GIT33)-1</f>
        <v>-1</v>
      </c>
      <c r="GIU36" s="556">
        <f>SUM($J$22:GIU33)-1</f>
        <v>-1</v>
      </c>
      <c r="GIV36" s="556">
        <f>SUM($J$22:GIV33)-1</f>
        <v>-1</v>
      </c>
      <c r="GIW36" s="556">
        <f>SUM($J$22:GIW33)-1</f>
        <v>-1</v>
      </c>
      <c r="GIX36" s="556">
        <f>SUM($J$22:GIX33)-1</f>
        <v>-1</v>
      </c>
      <c r="GIY36" s="556">
        <f>SUM($J$22:GIY33)-1</f>
        <v>-1</v>
      </c>
      <c r="GIZ36" s="556">
        <f>SUM($J$22:GIZ33)-1</f>
        <v>-1</v>
      </c>
      <c r="GJA36" s="556">
        <f>SUM($J$22:GJA33)-1</f>
        <v>-1</v>
      </c>
      <c r="GJB36" s="556">
        <f>SUM($J$22:GJB33)-1</f>
        <v>-1</v>
      </c>
      <c r="GJC36" s="556">
        <f>SUM($J$22:GJC33)-1</f>
        <v>-1</v>
      </c>
      <c r="GJD36" s="556">
        <f>SUM($J$22:GJD33)-1</f>
        <v>-1</v>
      </c>
      <c r="GJE36" s="556">
        <f>SUM($J$22:GJE33)-1</f>
        <v>-1</v>
      </c>
      <c r="GJF36" s="556">
        <f>SUM($J$22:GJF33)-1</f>
        <v>-1</v>
      </c>
      <c r="GJG36" s="556">
        <f>SUM($J$22:GJG33)-1</f>
        <v>-1</v>
      </c>
      <c r="GJH36" s="556">
        <f>SUM($J$22:GJH33)-1</f>
        <v>-1</v>
      </c>
      <c r="GJI36" s="556">
        <f>SUM($J$22:GJI33)-1</f>
        <v>-1</v>
      </c>
      <c r="GJJ36" s="556">
        <f>SUM($J$22:GJJ33)-1</f>
        <v>-1</v>
      </c>
      <c r="GJK36" s="556">
        <f>SUM($J$22:GJK33)-1</f>
        <v>-1</v>
      </c>
      <c r="GJL36" s="556">
        <f>SUM($J$22:GJL33)-1</f>
        <v>-1</v>
      </c>
      <c r="GJM36" s="556">
        <f>SUM($J$22:GJM33)-1</f>
        <v>-1</v>
      </c>
      <c r="GJN36" s="556">
        <f>SUM($J$22:GJN33)-1</f>
        <v>-1</v>
      </c>
      <c r="GJO36" s="556">
        <f>SUM($J$22:GJO33)-1</f>
        <v>-1</v>
      </c>
      <c r="GJP36" s="556">
        <f>SUM($J$22:GJP33)-1</f>
        <v>-1</v>
      </c>
      <c r="GJQ36" s="556">
        <f>SUM($J$22:GJQ33)-1</f>
        <v>-1</v>
      </c>
      <c r="GJR36" s="556">
        <f>SUM($J$22:GJR33)-1</f>
        <v>-1</v>
      </c>
      <c r="GJS36" s="556">
        <f>SUM($J$22:GJS33)-1</f>
        <v>-1</v>
      </c>
      <c r="GJT36" s="556">
        <f>SUM($J$22:GJT33)-1</f>
        <v>-1</v>
      </c>
      <c r="GJU36" s="556">
        <f>SUM($J$22:GJU33)-1</f>
        <v>-1</v>
      </c>
      <c r="GJV36" s="556">
        <f>SUM($J$22:GJV33)-1</f>
        <v>-1</v>
      </c>
      <c r="GJW36" s="556">
        <f>SUM($J$22:GJW33)-1</f>
        <v>-1</v>
      </c>
      <c r="GJX36" s="556">
        <f>SUM($J$22:GJX33)-1</f>
        <v>-1</v>
      </c>
      <c r="GJY36" s="556">
        <f>SUM($J$22:GJY33)-1</f>
        <v>-1</v>
      </c>
      <c r="GJZ36" s="556">
        <f>SUM($J$22:GJZ33)-1</f>
        <v>-1</v>
      </c>
      <c r="GKA36" s="556">
        <f>SUM($J$22:GKA33)-1</f>
        <v>-1</v>
      </c>
      <c r="GKB36" s="556">
        <f>SUM($J$22:GKB33)-1</f>
        <v>-1</v>
      </c>
      <c r="GKC36" s="556">
        <f>SUM($J$22:GKC33)-1</f>
        <v>-1</v>
      </c>
      <c r="GKD36" s="556">
        <f>SUM($J$22:GKD33)-1</f>
        <v>-1</v>
      </c>
      <c r="GKE36" s="556">
        <f>SUM($J$22:GKE33)-1</f>
        <v>-1</v>
      </c>
      <c r="GKF36" s="556">
        <f>SUM($J$22:GKF33)-1</f>
        <v>-1</v>
      </c>
      <c r="GKG36" s="556">
        <f>SUM($J$22:GKG33)-1</f>
        <v>-1</v>
      </c>
      <c r="GKH36" s="556">
        <f>SUM($J$22:GKH33)-1</f>
        <v>-1</v>
      </c>
      <c r="GKI36" s="556">
        <f>SUM($J$22:GKI33)-1</f>
        <v>-1</v>
      </c>
      <c r="GKJ36" s="556">
        <f>SUM($J$22:GKJ33)-1</f>
        <v>-1</v>
      </c>
      <c r="GKK36" s="556">
        <f>SUM($J$22:GKK33)-1</f>
        <v>-1</v>
      </c>
      <c r="GKL36" s="556">
        <f>SUM($J$22:GKL33)-1</f>
        <v>-1</v>
      </c>
      <c r="GKM36" s="556">
        <f>SUM($J$22:GKM33)-1</f>
        <v>-1</v>
      </c>
      <c r="GKN36" s="556">
        <f>SUM($J$22:GKN33)-1</f>
        <v>-1</v>
      </c>
      <c r="GKO36" s="556">
        <f>SUM($J$22:GKO33)-1</f>
        <v>-1</v>
      </c>
      <c r="GKP36" s="556">
        <f>SUM($J$22:GKP33)-1</f>
        <v>-1</v>
      </c>
      <c r="GKQ36" s="556">
        <f>SUM($J$22:GKQ33)-1</f>
        <v>-1</v>
      </c>
      <c r="GKR36" s="556">
        <f>SUM($J$22:GKR33)-1</f>
        <v>-1</v>
      </c>
      <c r="GKS36" s="556">
        <f>SUM($J$22:GKS33)-1</f>
        <v>-1</v>
      </c>
      <c r="GKT36" s="556">
        <f>SUM($J$22:GKT33)-1</f>
        <v>-1</v>
      </c>
      <c r="GKU36" s="556">
        <f>SUM($J$22:GKU33)-1</f>
        <v>-1</v>
      </c>
      <c r="GKV36" s="556">
        <f>SUM($J$22:GKV33)-1</f>
        <v>-1</v>
      </c>
      <c r="GKW36" s="556">
        <f>SUM($J$22:GKW33)-1</f>
        <v>-1</v>
      </c>
      <c r="GKX36" s="556">
        <f>SUM($J$22:GKX33)-1</f>
        <v>-1</v>
      </c>
      <c r="GKY36" s="556">
        <f>SUM($J$22:GKY33)-1</f>
        <v>-1</v>
      </c>
      <c r="GKZ36" s="556">
        <f>SUM($J$22:GKZ33)-1</f>
        <v>-1</v>
      </c>
      <c r="GLA36" s="556">
        <f>SUM($J$22:GLA33)-1</f>
        <v>-1</v>
      </c>
      <c r="GLB36" s="556">
        <f>SUM($J$22:GLB33)-1</f>
        <v>-1</v>
      </c>
      <c r="GLC36" s="556">
        <f>SUM($J$22:GLC33)-1</f>
        <v>-1</v>
      </c>
      <c r="GLD36" s="556">
        <f>SUM($J$22:GLD33)-1</f>
        <v>-1</v>
      </c>
      <c r="GLE36" s="556">
        <f>SUM($J$22:GLE33)-1</f>
        <v>-1</v>
      </c>
      <c r="GLF36" s="556">
        <f>SUM($J$22:GLF33)-1</f>
        <v>-1</v>
      </c>
      <c r="GLG36" s="556">
        <f>SUM($J$22:GLG33)-1</f>
        <v>-1</v>
      </c>
      <c r="GLH36" s="556">
        <f>SUM($J$22:GLH33)-1</f>
        <v>-1</v>
      </c>
      <c r="GLI36" s="556">
        <f>SUM($J$22:GLI33)-1</f>
        <v>-1</v>
      </c>
      <c r="GLJ36" s="556">
        <f>SUM($J$22:GLJ33)-1</f>
        <v>-1</v>
      </c>
      <c r="GLK36" s="556">
        <f>SUM($J$22:GLK33)-1</f>
        <v>-1</v>
      </c>
      <c r="GLL36" s="556">
        <f>SUM($J$22:GLL33)-1</f>
        <v>-1</v>
      </c>
      <c r="GLM36" s="556">
        <f>SUM($J$22:GLM33)-1</f>
        <v>-1</v>
      </c>
      <c r="GLN36" s="556">
        <f>SUM($J$22:GLN33)-1</f>
        <v>-1</v>
      </c>
      <c r="GLO36" s="556">
        <f>SUM($J$22:GLO33)-1</f>
        <v>-1</v>
      </c>
      <c r="GLP36" s="556">
        <f>SUM($J$22:GLP33)-1</f>
        <v>-1</v>
      </c>
      <c r="GLQ36" s="556">
        <f>SUM($J$22:GLQ33)-1</f>
        <v>-1</v>
      </c>
      <c r="GLR36" s="556">
        <f>SUM($J$22:GLR33)-1</f>
        <v>-1</v>
      </c>
      <c r="GLS36" s="556">
        <f>SUM($J$22:GLS33)-1</f>
        <v>-1</v>
      </c>
      <c r="GLT36" s="556">
        <f>SUM($J$22:GLT33)-1</f>
        <v>-1</v>
      </c>
      <c r="GLU36" s="556">
        <f>SUM($J$22:GLU33)-1</f>
        <v>-1</v>
      </c>
      <c r="GLV36" s="556">
        <f>SUM($J$22:GLV33)-1</f>
        <v>-1</v>
      </c>
      <c r="GLW36" s="556">
        <f>SUM($J$22:GLW33)-1</f>
        <v>-1</v>
      </c>
      <c r="GLX36" s="556">
        <f>SUM($J$22:GLX33)-1</f>
        <v>-1</v>
      </c>
      <c r="GLY36" s="556">
        <f>SUM($J$22:GLY33)-1</f>
        <v>-1</v>
      </c>
      <c r="GLZ36" s="556">
        <f>SUM($J$22:GLZ33)-1</f>
        <v>-1</v>
      </c>
      <c r="GMA36" s="556">
        <f>SUM($J$22:GMA33)-1</f>
        <v>-1</v>
      </c>
      <c r="GMB36" s="556">
        <f>SUM($J$22:GMB33)-1</f>
        <v>-1</v>
      </c>
      <c r="GMC36" s="556">
        <f>SUM($J$22:GMC33)-1</f>
        <v>-1</v>
      </c>
      <c r="GMD36" s="556">
        <f>SUM($J$22:GMD33)-1</f>
        <v>-1</v>
      </c>
      <c r="GME36" s="556">
        <f>SUM($J$22:GME33)-1</f>
        <v>-1</v>
      </c>
      <c r="GMF36" s="556">
        <f>SUM($J$22:GMF33)-1</f>
        <v>-1</v>
      </c>
      <c r="GMG36" s="556">
        <f>SUM($J$22:GMG33)-1</f>
        <v>-1</v>
      </c>
      <c r="GMH36" s="556">
        <f>SUM($J$22:GMH33)-1</f>
        <v>-1</v>
      </c>
      <c r="GMI36" s="556">
        <f>SUM($J$22:GMI33)-1</f>
        <v>-1</v>
      </c>
      <c r="GMJ36" s="556">
        <f>SUM($J$22:GMJ33)-1</f>
        <v>-1</v>
      </c>
      <c r="GMK36" s="556">
        <f>SUM($J$22:GMK33)-1</f>
        <v>-1</v>
      </c>
      <c r="GML36" s="556">
        <f>SUM($J$22:GML33)-1</f>
        <v>-1</v>
      </c>
      <c r="GMM36" s="556">
        <f>SUM($J$22:GMM33)-1</f>
        <v>-1</v>
      </c>
      <c r="GMN36" s="556">
        <f>SUM($J$22:GMN33)-1</f>
        <v>-1</v>
      </c>
      <c r="GMO36" s="556">
        <f>SUM($J$22:GMO33)-1</f>
        <v>-1</v>
      </c>
      <c r="GMP36" s="556">
        <f>SUM($J$22:GMP33)-1</f>
        <v>-1</v>
      </c>
      <c r="GMQ36" s="556">
        <f>SUM($J$22:GMQ33)-1</f>
        <v>-1</v>
      </c>
      <c r="GMR36" s="556">
        <f>SUM($J$22:GMR33)-1</f>
        <v>-1</v>
      </c>
      <c r="GMS36" s="556">
        <f>SUM($J$22:GMS33)-1</f>
        <v>-1</v>
      </c>
      <c r="GMT36" s="556">
        <f>SUM($J$22:GMT33)-1</f>
        <v>-1</v>
      </c>
      <c r="GMU36" s="556">
        <f>SUM($J$22:GMU33)-1</f>
        <v>-1</v>
      </c>
      <c r="GMV36" s="556">
        <f>SUM($J$22:GMV33)-1</f>
        <v>-1</v>
      </c>
      <c r="GMW36" s="556">
        <f>SUM($J$22:GMW33)-1</f>
        <v>-1</v>
      </c>
      <c r="GMX36" s="556">
        <f>SUM($J$22:GMX33)-1</f>
        <v>-1</v>
      </c>
      <c r="GMY36" s="556">
        <f>SUM($J$22:GMY33)-1</f>
        <v>-1</v>
      </c>
      <c r="GMZ36" s="556">
        <f>SUM($J$22:GMZ33)-1</f>
        <v>-1</v>
      </c>
      <c r="GNA36" s="556">
        <f>SUM($J$22:GNA33)-1</f>
        <v>-1</v>
      </c>
      <c r="GNB36" s="556">
        <f>SUM($J$22:GNB33)-1</f>
        <v>-1</v>
      </c>
      <c r="GNC36" s="556">
        <f>SUM($J$22:GNC33)-1</f>
        <v>-1</v>
      </c>
      <c r="GND36" s="556">
        <f>SUM($J$22:GND33)-1</f>
        <v>-1</v>
      </c>
      <c r="GNE36" s="556">
        <f>SUM($J$22:GNE33)-1</f>
        <v>-1</v>
      </c>
      <c r="GNF36" s="556">
        <f>SUM($J$22:GNF33)-1</f>
        <v>-1</v>
      </c>
      <c r="GNG36" s="556">
        <f>SUM($J$22:GNG33)-1</f>
        <v>-1</v>
      </c>
      <c r="GNH36" s="556">
        <f>SUM($J$22:GNH33)-1</f>
        <v>-1</v>
      </c>
      <c r="GNI36" s="556">
        <f>SUM($J$22:GNI33)-1</f>
        <v>-1</v>
      </c>
      <c r="GNJ36" s="556">
        <f>SUM($J$22:GNJ33)-1</f>
        <v>-1</v>
      </c>
      <c r="GNK36" s="556">
        <f>SUM($J$22:GNK33)-1</f>
        <v>-1</v>
      </c>
      <c r="GNL36" s="556">
        <f>SUM($J$22:GNL33)-1</f>
        <v>-1</v>
      </c>
      <c r="GNM36" s="556">
        <f>SUM($J$22:GNM33)-1</f>
        <v>-1</v>
      </c>
      <c r="GNN36" s="556">
        <f>SUM($J$22:GNN33)-1</f>
        <v>-1</v>
      </c>
      <c r="GNO36" s="556">
        <f>SUM($J$22:GNO33)-1</f>
        <v>-1</v>
      </c>
      <c r="GNP36" s="556">
        <f>SUM($J$22:GNP33)-1</f>
        <v>-1</v>
      </c>
      <c r="GNQ36" s="556">
        <f>SUM($J$22:GNQ33)-1</f>
        <v>-1</v>
      </c>
      <c r="GNR36" s="556">
        <f>SUM($J$22:GNR33)-1</f>
        <v>-1</v>
      </c>
      <c r="GNS36" s="556">
        <f>SUM($J$22:GNS33)-1</f>
        <v>-1</v>
      </c>
      <c r="GNT36" s="556">
        <f>SUM($J$22:GNT33)-1</f>
        <v>-1</v>
      </c>
      <c r="GNU36" s="556">
        <f>SUM($J$22:GNU33)-1</f>
        <v>-1</v>
      </c>
      <c r="GNV36" s="556">
        <f>SUM($J$22:GNV33)-1</f>
        <v>-1</v>
      </c>
      <c r="GNW36" s="556">
        <f>SUM($J$22:GNW33)-1</f>
        <v>-1</v>
      </c>
      <c r="GNX36" s="556">
        <f>SUM($J$22:GNX33)-1</f>
        <v>-1</v>
      </c>
      <c r="GNY36" s="556">
        <f>SUM($J$22:GNY33)-1</f>
        <v>-1</v>
      </c>
      <c r="GNZ36" s="556">
        <f>SUM($J$22:GNZ33)-1</f>
        <v>-1</v>
      </c>
      <c r="GOA36" s="556">
        <f>SUM($J$22:GOA33)-1</f>
        <v>-1</v>
      </c>
      <c r="GOB36" s="556">
        <f>SUM($J$22:GOB33)-1</f>
        <v>-1</v>
      </c>
      <c r="GOC36" s="556">
        <f>SUM($J$22:GOC33)-1</f>
        <v>-1</v>
      </c>
      <c r="GOD36" s="556">
        <f>SUM($J$22:GOD33)-1</f>
        <v>-1</v>
      </c>
      <c r="GOE36" s="556">
        <f>SUM($J$22:GOE33)-1</f>
        <v>-1</v>
      </c>
      <c r="GOF36" s="556">
        <f>SUM($J$22:GOF33)-1</f>
        <v>-1</v>
      </c>
      <c r="GOG36" s="556">
        <f>SUM($J$22:GOG33)-1</f>
        <v>-1</v>
      </c>
      <c r="GOH36" s="556">
        <f>SUM($J$22:GOH33)-1</f>
        <v>-1</v>
      </c>
      <c r="GOI36" s="556">
        <f>SUM($J$22:GOI33)-1</f>
        <v>-1</v>
      </c>
      <c r="GOJ36" s="556">
        <f>SUM($J$22:GOJ33)-1</f>
        <v>-1</v>
      </c>
      <c r="GOK36" s="556">
        <f>SUM($J$22:GOK33)-1</f>
        <v>-1</v>
      </c>
      <c r="GOL36" s="556">
        <f>SUM($J$22:GOL33)-1</f>
        <v>-1</v>
      </c>
      <c r="GOM36" s="556">
        <f>SUM($J$22:GOM33)-1</f>
        <v>-1</v>
      </c>
      <c r="GON36" s="556">
        <f>SUM($J$22:GON33)-1</f>
        <v>-1</v>
      </c>
      <c r="GOO36" s="556">
        <f>SUM($J$22:GOO33)-1</f>
        <v>-1</v>
      </c>
      <c r="GOP36" s="556">
        <f>SUM($J$22:GOP33)-1</f>
        <v>-1</v>
      </c>
      <c r="GOQ36" s="556">
        <f>SUM($J$22:GOQ33)-1</f>
        <v>-1</v>
      </c>
      <c r="GOR36" s="556">
        <f>SUM($J$22:GOR33)-1</f>
        <v>-1</v>
      </c>
      <c r="GOS36" s="556">
        <f>SUM($J$22:GOS33)-1</f>
        <v>-1</v>
      </c>
      <c r="GOT36" s="556">
        <f>SUM($J$22:GOT33)-1</f>
        <v>-1</v>
      </c>
      <c r="GOU36" s="556">
        <f>SUM($J$22:GOU33)-1</f>
        <v>-1</v>
      </c>
      <c r="GOV36" s="556">
        <f>SUM($J$22:GOV33)-1</f>
        <v>-1</v>
      </c>
      <c r="GOW36" s="556">
        <f>SUM($J$22:GOW33)-1</f>
        <v>-1</v>
      </c>
      <c r="GOX36" s="556">
        <f>SUM($J$22:GOX33)-1</f>
        <v>-1</v>
      </c>
      <c r="GOY36" s="556">
        <f>SUM($J$22:GOY33)-1</f>
        <v>-1</v>
      </c>
      <c r="GOZ36" s="556">
        <f>SUM($J$22:GOZ33)-1</f>
        <v>-1</v>
      </c>
      <c r="GPA36" s="556">
        <f>SUM($J$22:GPA33)-1</f>
        <v>-1</v>
      </c>
      <c r="GPB36" s="556">
        <f>SUM($J$22:GPB33)-1</f>
        <v>-1</v>
      </c>
      <c r="GPC36" s="556">
        <f>SUM($J$22:GPC33)-1</f>
        <v>-1</v>
      </c>
      <c r="GPD36" s="556">
        <f>SUM($J$22:GPD33)-1</f>
        <v>-1</v>
      </c>
      <c r="GPE36" s="556">
        <f>SUM($J$22:GPE33)-1</f>
        <v>-1</v>
      </c>
      <c r="GPF36" s="556">
        <f>SUM($J$22:GPF33)-1</f>
        <v>-1</v>
      </c>
      <c r="GPG36" s="556">
        <f>SUM($J$22:GPG33)-1</f>
        <v>-1</v>
      </c>
      <c r="GPH36" s="556">
        <f>SUM($J$22:GPH33)-1</f>
        <v>-1</v>
      </c>
      <c r="GPI36" s="556">
        <f>SUM($J$22:GPI33)-1</f>
        <v>-1</v>
      </c>
      <c r="GPJ36" s="556">
        <f>SUM($J$22:GPJ33)-1</f>
        <v>-1</v>
      </c>
      <c r="GPK36" s="556">
        <f>SUM($J$22:GPK33)-1</f>
        <v>-1</v>
      </c>
      <c r="GPL36" s="556">
        <f>SUM($J$22:GPL33)-1</f>
        <v>-1</v>
      </c>
      <c r="GPM36" s="556">
        <f>SUM($J$22:GPM33)-1</f>
        <v>-1</v>
      </c>
      <c r="GPN36" s="556">
        <f>SUM($J$22:GPN33)-1</f>
        <v>-1</v>
      </c>
      <c r="GPO36" s="556">
        <f>SUM($J$22:GPO33)-1</f>
        <v>-1</v>
      </c>
      <c r="GPP36" s="556">
        <f>SUM($J$22:GPP33)-1</f>
        <v>-1</v>
      </c>
      <c r="GPQ36" s="556">
        <f>SUM($J$22:GPQ33)-1</f>
        <v>-1</v>
      </c>
      <c r="GPR36" s="556">
        <f>SUM($J$22:GPR33)-1</f>
        <v>-1</v>
      </c>
      <c r="GPS36" s="556">
        <f>SUM($J$22:GPS33)-1</f>
        <v>-1</v>
      </c>
      <c r="GPT36" s="556">
        <f>SUM($J$22:GPT33)-1</f>
        <v>-1</v>
      </c>
      <c r="GPU36" s="556">
        <f>SUM($J$22:GPU33)-1</f>
        <v>-1</v>
      </c>
      <c r="GPV36" s="556">
        <f>SUM($J$22:GPV33)-1</f>
        <v>-1</v>
      </c>
      <c r="GPW36" s="556">
        <f>SUM($J$22:GPW33)-1</f>
        <v>-1</v>
      </c>
      <c r="GPX36" s="556">
        <f>SUM($J$22:GPX33)-1</f>
        <v>-1</v>
      </c>
      <c r="GPY36" s="556">
        <f>SUM($J$22:GPY33)-1</f>
        <v>-1</v>
      </c>
      <c r="GPZ36" s="556">
        <f>SUM($J$22:GPZ33)-1</f>
        <v>-1</v>
      </c>
      <c r="GQA36" s="556">
        <f>SUM($J$22:GQA33)-1</f>
        <v>-1</v>
      </c>
      <c r="GQB36" s="556">
        <f>SUM($J$22:GQB33)-1</f>
        <v>-1</v>
      </c>
      <c r="GQC36" s="556">
        <f>SUM($J$22:GQC33)-1</f>
        <v>-1</v>
      </c>
      <c r="GQD36" s="556">
        <f>SUM($J$22:GQD33)-1</f>
        <v>-1</v>
      </c>
      <c r="GQE36" s="556">
        <f>SUM($J$22:GQE33)-1</f>
        <v>-1</v>
      </c>
      <c r="GQF36" s="556">
        <f>SUM($J$22:GQF33)-1</f>
        <v>-1</v>
      </c>
      <c r="GQG36" s="556">
        <f>SUM($J$22:GQG33)-1</f>
        <v>-1</v>
      </c>
      <c r="GQH36" s="556">
        <f>SUM($J$22:GQH33)-1</f>
        <v>-1</v>
      </c>
      <c r="GQI36" s="556">
        <f>SUM($J$22:GQI33)-1</f>
        <v>-1</v>
      </c>
      <c r="GQJ36" s="556">
        <f>SUM($J$22:GQJ33)-1</f>
        <v>-1</v>
      </c>
      <c r="GQK36" s="556">
        <f>SUM($J$22:GQK33)-1</f>
        <v>-1</v>
      </c>
      <c r="GQL36" s="556">
        <f>SUM($J$22:GQL33)-1</f>
        <v>-1</v>
      </c>
      <c r="GQM36" s="556">
        <f>SUM($J$22:GQM33)-1</f>
        <v>-1</v>
      </c>
      <c r="GQN36" s="556">
        <f>SUM($J$22:GQN33)-1</f>
        <v>-1</v>
      </c>
      <c r="GQO36" s="556">
        <f>SUM($J$22:GQO33)-1</f>
        <v>-1</v>
      </c>
      <c r="GQP36" s="556">
        <f>SUM($J$22:GQP33)-1</f>
        <v>-1</v>
      </c>
      <c r="GQQ36" s="556">
        <f>SUM($J$22:GQQ33)-1</f>
        <v>-1</v>
      </c>
      <c r="GQR36" s="556">
        <f>SUM($J$22:GQR33)-1</f>
        <v>-1</v>
      </c>
      <c r="GQS36" s="556">
        <f>SUM($J$22:GQS33)-1</f>
        <v>-1</v>
      </c>
      <c r="GQT36" s="556">
        <f>SUM($J$22:GQT33)-1</f>
        <v>-1</v>
      </c>
      <c r="GQU36" s="556">
        <f>SUM($J$22:GQU33)-1</f>
        <v>-1</v>
      </c>
      <c r="GQV36" s="556">
        <f>SUM($J$22:GQV33)-1</f>
        <v>-1</v>
      </c>
      <c r="GQW36" s="556">
        <f>SUM($J$22:GQW33)-1</f>
        <v>-1</v>
      </c>
      <c r="GQX36" s="556">
        <f>SUM($J$22:GQX33)-1</f>
        <v>-1</v>
      </c>
      <c r="GQY36" s="556">
        <f>SUM($J$22:GQY33)-1</f>
        <v>-1</v>
      </c>
      <c r="GQZ36" s="556">
        <f>SUM($J$22:GQZ33)-1</f>
        <v>-1</v>
      </c>
      <c r="GRA36" s="556">
        <f>SUM($J$22:GRA33)-1</f>
        <v>-1</v>
      </c>
      <c r="GRB36" s="556">
        <f>SUM($J$22:GRB33)-1</f>
        <v>-1</v>
      </c>
      <c r="GRC36" s="556">
        <f>SUM($J$22:GRC33)-1</f>
        <v>-1</v>
      </c>
      <c r="GRD36" s="556">
        <f>SUM($J$22:GRD33)-1</f>
        <v>-1</v>
      </c>
      <c r="GRE36" s="556">
        <f>SUM($J$22:GRE33)-1</f>
        <v>-1</v>
      </c>
      <c r="GRF36" s="556">
        <f>SUM($J$22:GRF33)-1</f>
        <v>-1</v>
      </c>
      <c r="GRG36" s="556">
        <f>SUM($J$22:GRG33)-1</f>
        <v>-1</v>
      </c>
      <c r="GRH36" s="556">
        <f>SUM($J$22:GRH33)-1</f>
        <v>-1</v>
      </c>
      <c r="GRI36" s="556">
        <f>SUM($J$22:GRI33)-1</f>
        <v>-1</v>
      </c>
      <c r="GRJ36" s="556">
        <f>SUM($J$22:GRJ33)-1</f>
        <v>-1</v>
      </c>
      <c r="GRK36" s="556">
        <f>SUM($J$22:GRK33)-1</f>
        <v>-1</v>
      </c>
      <c r="GRL36" s="556">
        <f>SUM($J$22:GRL33)-1</f>
        <v>-1</v>
      </c>
      <c r="GRM36" s="556">
        <f>SUM($J$22:GRM33)-1</f>
        <v>-1</v>
      </c>
      <c r="GRN36" s="556">
        <f>SUM($J$22:GRN33)-1</f>
        <v>-1</v>
      </c>
      <c r="GRO36" s="556">
        <f>SUM($J$22:GRO33)-1</f>
        <v>-1</v>
      </c>
      <c r="GRP36" s="556">
        <f>SUM($J$22:GRP33)-1</f>
        <v>-1</v>
      </c>
      <c r="GRQ36" s="556">
        <f>SUM($J$22:GRQ33)-1</f>
        <v>-1</v>
      </c>
      <c r="GRR36" s="556">
        <f>SUM($J$22:GRR33)-1</f>
        <v>-1</v>
      </c>
      <c r="GRS36" s="556">
        <f>SUM($J$22:GRS33)-1</f>
        <v>-1</v>
      </c>
      <c r="GRT36" s="556">
        <f>SUM($J$22:GRT33)-1</f>
        <v>-1</v>
      </c>
      <c r="GRU36" s="556">
        <f>SUM($J$22:GRU33)-1</f>
        <v>-1</v>
      </c>
      <c r="GRV36" s="556">
        <f>SUM($J$22:GRV33)-1</f>
        <v>-1</v>
      </c>
      <c r="GRW36" s="556">
        <f>SUM($J$22:GRW33)-1</f>
        <v>-1</v>
      </c>
      <c r="GRX36" s="556">
        <f>SUM($J$22:GRX33)-1</f>
        <v>-1</v>
      </c>
      <c r="GRY36" s="556">
        <f>SUM($J$22:GRY33)-1</f>
        <v>-1</v>
      </c>
      <c r="GRZ36" s="556">
        <f>SUM($J$22:GRZ33)-1</f>
        <v>-1</v>
      </c>
      <c r="GSA36" s="556">
        <f>SUM($J$22:GSA33)-1</f>
        <v>-1</v>
      </c>
      <c r="GSB36" s="556">
        <f>SUM($J$22:GSB33)-1</f>
        <v>-1</v>
      </c>
      <c r="GSC36" s="556">
        <f>SUM($J$22:GSC33)-1</f>
        <v>-1</v>
      </c>
      <c r="GSD36" s="556">
        <f>SUM($J$22:GSD33)-1</f>
        <v>-1</v>
      </c>
      <c r="GSE36" s="556">
        <f>SUM($J$22:GSE33)-1</f>
        <v>-1</v>
      </c>
      <c r="GSF36" s="556">
        <f>SUM($J$22:GSF33)-1</f>
        <v>-1</v>
      </c>
      <c r="GSG36" s="556">
        <f>SUM($J$22:GSG33)-1</f>
        <v>-1</v>
      </c>
      <c r="GSH36" s="556">
        <f>SUM($J$22:GSH33)-1</f>
        <v>-1</v>
      </c>
      <c r="GSI36" s="556">
        <f>SUM($J$22:GSI33)-1</f>
        <v>-1</v>
      </c>
      <c r="GSJ36" s="556">
        <f>SUM($J$22:GSJ33)-1</f>
        <v>-1</v>
      </c>
      <c r="GSK36" s="556">
        <f>SUM($J$22:GSK33)-1</f>
        <v>-1</v>
      </c>
      <c r="GSL36" s="556">
        <f>SUM($J$22:GSL33)-1</f>
        <v>-1</v>
      </c>
      <c r="GSM36" s="556">
        <f>SUM($J$22:GSM33)-1</f>
        <v>-1</v>
      </c>
      <c r="GSN36" s="556">
        <f>SUM($J$22:GSN33)-1</f>
        <v>-1</v>
      </c>
      <c r="GSO36" s="556">
        <f>SUM($J$22:GSO33)-1</f>
        <v>-1</v>
      </c>
      <c r="GSP36" s="556">
        <f>SUM($J$22:GSP33)-1</f>
        <v>-1</v>
      </c>
      <c r="GSQ36" s="556">
        <f>SUM($J$22:GSQ33)-1</f>
        <v>-1</v>
      </c>
      <c r="GSR36" s="556">
        <f>SUM($J$22:GSR33)-1</f>
        <v>-1</v>
      </c>
      <c r="GSS36" s="556">
        <f>SUM($J$22:GSS33)-1</f>
        <v>-1</v>
      </c>
      <c r="GST36" s="556">
        <f>SUM($J$22:GST33)-1</f>
        <v>-1</v>
      </c>
      <c r="GSU36" s="556">
        <f>SUM($J$22:GSU33)-1</f>
        <v>-1</v>
      </c>
      <c r="GSV36" s="556">
        <f>SUM($J$22:GSV33)-1</f>
        <v>-1</v>
      </c>
      <c r="GSW36" s="556">
        <f>SUM($J$22:GSW33)-1</f>
        <v>-1</v>
      </c>
      <c r="GSX36" s="556">
        <f>SUM($J$22:GSX33)-1</f>
        <v>-1</v>
      </c>
      <c r="GSY36" s="556">
        <f>SUM($J$22:GSY33)-1</f>
        <v>-1</v>
      </c>
      <c r="GSZ36" s="556">
        <f>SUM($J$22:GSZ33)-1</f>
        <v>-1</v>
      </c>
      <c r="GTA36" s="556">
        <f>SUM($J$22:GTA33)-1</f>
        <v>-1</v>
      </c>
      <c r="GTB36" s="556">
        <f>SUM($J$22:GTB33)-1</f>
        <v>-1</v>
      </c>
      <c r="GTC36" s="556">
        <f>SUM($J$22:GTC33)-1</f>
        <v>-1</v>
      </c>
      <c r="GTD36" s="556">
        <f>SUM($J$22:GTD33)-1</f>
        <v>-1</v>
      </c>
      <c r="GTE36" s="556">
        <f>SUM($J$22:GTE33)-1</f>
        <v>-1</v>
      </c>
      <c r="GTF36" s="556">
        <f>SUM($J$22:GTF33)-1</f>
        <v>-1</v>
      </c>
      <c r="GTG36" s="556">
        <f>SUM($J$22:GTG33)-1</f>
        <v>-1</v>
      </c>
      <c r="GTH36" s="556">
        <f>SUM($J$22:GTH33)-1</f>
        <v>-1</v>
      </c>
      <c r="GTI36" s="556">
        <f>SUM($J$22:GTI33)-1</f>
        <v>-1</v>
      </c>
      <c r="GTJ36" s="556">
        <f>SUM($J$22:GTJ33)-1</f>
        <v>-1</v>
      </c>
      <c r="GTK36" s="556">
        <f>SUM($J$22:GTK33)-1</f>
        <v>-1</v>
      </c>
      <c r="GTL36" s="556">
        <f>SUM($J$22:GTL33)-1</f>
        <v>-1</v>
      </c>
      <c r="GTM36" s="556">
        <f>SUM($J$22:GTM33)-1</f>
        <v>-1</v>
      </c>
      <c r="GTN36" s="556">
        <f>SUM($J$22:GTN33)-1</f>
        <v>-1</v>
      </c>
      <c r="GTO36" s="556">
        <f>SUM($J$22:GTO33)-1</f>
        <v>-1</v>
      </c>
      <c r="GTP36" s="556">
        <f>SUM($J$22:GTP33)-1</f>
        <v>-1</v>
      </c>
      <c r="GTQ36" s="556">
        <f>SUM($J$22:GTQ33)-1</f>
        <v>-1</v>
      </c>
      <c r="GTR36" s="556">
        <f>SUM($J$22:GTR33)-1</f>
        <v>-1</v>
      </c>
      <c r="GTS36" s="556">
        <f>SUM($J$22:GTS33)-1</f>
        <v>-1</v>
      </c>
      <c r="GTT36" s="556">
        <f>SUM($J$22:GTT33)-1</f>
        <v>-1</v>
      </c>
      <c r="GTU36" s="556">
        <f>SUM($J$22:GTU33)-1</f>
        <v>-1</v>
      </c>
      <c r="GTV36" s="556">
        <f>SUM($J$22:GTV33)-1</f>
        <v>-1</v>
      </c>
      <c r="GTW36" s="556">
        <f>SUM($J$22:GTW33)-1</f>
        <v>-1</v>
      </c>
      <c r="GTX36" s="556">
        <f>SUM($J$22:GTX33)-1</f>
        <v>-1</v>
      </c>
      <c r="GTY36" s="556">
        <f>SUM($J$22:GTY33)-1</f>
        <v>-1</v>
      </c>
      <c r="GTZ36" s="556">
        <f>SUM($J$22:GTZ33)-1</f>
        <v>-1</v>
      </c>
      <c r="GUA36" s="556">
        <f>SUM($J$22:GUA33)-1</f>
        <v>-1</v>
      </c>
      <c r="GUB36" s="556">
        <f>SUM($J$22:GUB33)-1</f>
        <v>-1</v>
      </c>
      <c r="GUC36" s="556">
        <f>SUM($J$22:GUC33)-1</f>
        <v>-1</v>
      </c>
      <c r="GUD36" s="556">
        <f>SUM($J$22:GUD33)-1</f>
        <v>-1</v>
      </c>
      <c r="GUE36" s="556">
        <f>SUM($J$22:GUE33)-1</f>
        <v>-1</v>
      </c>
      <c r="GUF36" s="556">
        <f>SUM($J$22:GUF33)-1</f>
        <v>-1</v>
      </c>
      <c r="GUG36" s="556">
        <f>SUM($J$22:GUG33)-1</f>
        <v>-1</v>
      </c>
      <c r="GUH36" s="556">
        <f>SUM($J$22:GUH33)-1</f>
        <v>-1</v>
      </c>
      <c r="GUI36" s="556">
        <f>SUM($J$22:GUI33)-1</f>
        <v>-1</v>
      </c>
      <c r="GUJ36" s="556">
        <f>SUM($J$22:GUJ33)-1</f>
        <v>-1</v>
      </c>
      <c r="GUK36" s="556">
        <f>SUM($J$22:GUK33)-1</f>
        <v>-1</v>
      </c>
      <c r="GUL36" s="556">
        <f>SUM($J$22:GUL33)-1</f>
        <v>-1</v>
      </c>
      <c r="GUM36" s="556">
        <f>SUM($J$22:GUM33)-1</f>
        <v>-1</v>
      </c>
      <c r="GUN36" s="556">
        <f>SUM($J$22:GUN33)-1</f>
        <v>-1</v>
      </c>
      <c r="GUO36" s="556">
        <f>SUM($J$22:GUO33)-1</f>
        <v>-1</v>
      </c>
      <c r="GUP36" s="556">
        <f>SUM($J$22:GUP33)-1</f>
        <v>-1</v>
      </c>
      <c r="GUQ36" s="556">
        <f>SUM($J$22:GUQ33)-1</f>
        <v>-1</v>
      </c>
      <c r="GUR36" s="556">
        <f>SUM($J$22:GUR33)-1</f>
        <v>-1</v>
      </c>
      <c r="GUS36" s="556">
        <f>SUM($J$22:GUS33)-1</f>
        <v>-1</v>
      </c>
      <c r="GUT36" s="556">
        <f>SUM($J$22:GUT33)-1</f>
        <v>-1</v>
      </c>
      <c r="GUU36" s="556">
        <f>SUM($J$22:GUU33)-1</f>
        <v>-1</v>
      </c>
      <c r="GUV36" s="556">
        <f>SUM($J$22:GUV33)-1</f>
        <v>-1</v>
      </c>
      <c r="GUW36" s="556">
        <f>SUM($J$22:GUW33)-1</f>
        <v>-1</v>
      </c>
      <c r="GUX36" s="556">
        <f>SUM($J$22:GUX33)-1</f>
        <v>-1</v>
      </c>
      <c r="GUY36" s="556">
        <f>SUM($J$22:GUY33)-1</f>
        <v>-1</v>
      </c>
      <c r="GUZ36" s="556">
        <f>SUM($J$22:GUZ33)-1</f>
        <v>-1</v>
      </c>
      <c r="GVA36" s="556">
        <f>SUM($J$22:GVA33)-1</f>
        <v>-1</v>
      </c>
      <c r="GVB36" s="556">
        <f>SUM($J$22:GVB33)-1</f>
        <v>-1</v>
      </c>
      <c r="GVC36" s="556">
        <f>SUM($J$22:GVC33)-1</f>
        <v>-1</v>
      </c>
      <c r="GVD36" s="556">
        <f>SUM($J$22:GVD33)-1</f>
        <v>-1</v>
      </c>
      <c r="GVE36" s="556">
        <f>SUM($J$22:GVE33)-1</f>
        <v>-1</v>
      </c>
      <c r="GVF36" s="556">
        <f>SUM($J$22:GVF33)-1</f>
        <v>-1</v>
      </c>
      <c r="GVG36" s="556">
        <f>SUM($J$22:GVG33)-1</f>
        <v>-1</v>
      </c>
      <c r="GVH36" s="556">
        <f>SUM($J$22:GVH33)-1</f>
        <v>-1</v>
      </c>
      <c r="GVI36" s="556">
        <f>SUM($J$22:GVI33)-1</f>
        <v>-1</v>
      </c>
      <c r="GVJ36" s="556">
        <f>SUM($J$22:GVJ33)-1</f>
        <v>-1</v>
      </c>
      <c r="GVK36" s="556">
        <f>SUM($J$22:GVK33)-1</f>
        <v>-1</v>
      </c>
      <c r="GVL36" s="556">
        <f>SUM($J$22:GVL33)-1</f>
        <v>-1</v>
      </c>
      <c r="GVM36" s="556">
        <f>SUM($J$22:GVM33)-1</f>
        <v>-1</v>
      </c>
      <c r="GVN36" s="556">
        <f>SUM($J$22:GVN33)-1</f>
        <v>-1</v>
      </c>
      <c r="GVO36" s="556">
        <f>SUM($J$22:GVO33)-1</f>
        <v>-1</v>
      </c>
      <c r="GVP36" s="556">
        <f>SUM($J$22:GVP33)-1</f>
        <v>-1</v>
      </c>
      <c r="GVQ36" s="556">
        <f>SUM($J$22:GVQ33)-1</f>
        <v>-1</v>
      </c>
      <c r="GVR36" s="556">
        <f>SUM($J$22:GVR33)-1</f>
        <v>-1</v>
      </c>
      <c r="GVS36" s="556">
        <f>SUM($J$22:GVS33)-1</f>
        <v>-1</v>
      </c>
      <c r="GVT36" s="556">
        <f>SUM($J$22:GVT33)-1</f>
        <v>-1</v>
      </c>
      <c r="GVU36" s="556">
        <f>SUM($J$22:GVU33)-1</f>
        <v>-1</v>
      </c>
      <c r="GVV36" s="556">
        <f>SUM($J$22:GVV33)-1</f>
        <v>-1</v>
      </c>
      <c r="GVW36" s="556">
        <f>SUM($J$22:GVW33)-1</f>
        <v>-1</v>
      </c>
      <c r="GVX36" s="556">
        <f>SUM($J$22:GVX33)-1</f>
        <v>-1</v>
      </c>
      <c r="GVY36" s="556">
        <f>SUM($J$22:GVY33)-1</f>
        <v>-1</v>
      </c>
      <c r="GVZ36" s="556">
        <f>SUM($J$22:GVZ33)-1</f>
        <v>-1</v>
      </c>
      <c r="GWA36" s="556">
        <f>SUM($J$22:GWA33)-1</f>
        <v>-1</v>
      </c>
      <c r="GWB36" s="556">
        <f>SUM($J$22:GWB33)-1</f>
        <v>-1</v>
      </c>
      <c r="GWC36" s="556">
        <f>SUM($J$22:GWC33)-1</f>
        <v>-1</v>
      </c>
      <c r="GWD36" s="556">
        <f>SUM($J$22:GWD33)-1</f>
        <v>-1</v>
      </c>
      <c r="GWE36" s="556">
        <f>SUM($J$22:GWE33)-1</f>
        <v>-1</v>
      </c>
      <c r="GWF36" s="556">
        <f>SUM($J$22:GWF33)-1</f>
        <v>-1</v>
      </c>
      <c r="GWG36" s="556">
        <f>SUM($J$22:GWG33)-1</f>
        <v>-1</v>
      </c>
      <c r="GWH36" s="556">
        <f>SUM($J$22:GWH33)-1</f>
        <v>-1</v>
      </c>
      <c r="GWI36" s="556">
        <f>SUM($J$22:GWI33)-1</f>
        <v>-1</v>
      </c>
      <c r="GWJ36" s="556">
        <f>SUM($J$22:GWJ33)-1</f>
        <v>-1</v>
      </c>
      <c r="GWK36" s="556">
        <f>SUM($J$22:GWK33)-1</f>
        <v>-1</v>
      </c>
      <c r="GWL36" s="556">
        <f>SUM($J$22:GWL33)-1</f>
        <v>-1</v>
      </c>
      <c r="GWM36" s="556">
        <f>SUM($J$22:GWM33)-1</f>
        <v>-1</v>
      </c>
      <c r="GWN36" s="556">
        <f>SUM($J$22:GWN33)-1</f>
        <v>-1</v>
      </c>
      <c r="GWO36" s="556">
        <f>SUM($J$22:GWO33)-1</f>
        <v>-1</v>
      </c>
      <c r="GWP36" s="556">
        <f>SUM($J$22:GWP33)-1</f>
        <v>-1</v>
      </c>
      <c r="GWQ36" s="556">
        <f>SUM($J$22:GWQ33)-1</f>
        <v>-1</v>
      </c>
      <c r="GWR36" s="556">
        <f>SUM($J$22:GWR33)-1</f>
        <v>-1</v>
      </c>
      <c r="GWS36" s="556">
        <f>SUM($J$22:GWS33)-1</f>
        <v>-1</v>
      </c>
      <c r="GWT36" s="556">
        <f>SUM($J$22:GWT33)-1</f>
        <v>-1</v>
      </c>
      <c r="GWU36" s="556">
        <f>SUM($J$22:GWU33)-1</f>
        <v>-1</v>
      </c>
      <c r="GWV36" s="556">
        <f>SUM($J$22:GWV33)-1</f>
        <v>-1</v>
      </c>
      <c r="GWW36" s="556">
        <f>SUM($J$22:GWW33)-1</f>
        <v>-1</v>
      </c>
      <c r="GWX36" s="556">
        <f>SUM($J$22:GWX33)-1</f>
        <v>-1</v>
      </c>
      <c r="GWY36" s="556">
        <f>SUM($J$22:GWY33)-1</f>
        <v>-1</v>
      </c>
      <c r="GWZ36" s="556">
        <f>SUM($J$22:GWZ33)-1</f>
        <v>-1</v>
      </c>
      <c r="GXA36" s="556">
        <f>SUM($J$22:GXA33)-1</f>
        <v>-1</v>
      </c>
      <c r="GXB36" s="556">
        <f>SUM($J$22:GXB33)-1</f>
        <v>-1</v>
      </c>
      <c r="GXC36" s="556">
        <f>SUM($J$22:GXC33)-1</f>
        <v>-1</v>
      </c>
      <c r="GXD36" s="556">
        <f>SUM($J$22:GXD33)-1</f>
        <v>-1</v>
      </c>
      <c r="GXE36" s="556">
        <f>SUM($J$22:GXE33)-1</f>
        <v>-1</v>
      </c>
      <c r="GXF36" s="556">
        <f>SUM($J$22:GXF33)-1</f>
        <v>-1</v>
      </c>
      <c r="GXG36" s="556">
        <f>SUM($J$22:GXG33)-1</f>
        <v>-1</v>
      </c>
      <c r="GXH36" s="556">
        <f>SUM($J$22:GXH33)-1</f>
        <v>-1</v>
      </c>
      <c r="GXI36" s="556">
        <f>SUM($J$22:GXI33)-1</f>
        <v>-1</v>
      </c>
      <c r="GXJ36" s="556">
        <f>SUM($J$22:GXJ33)-1</f>
        <v>-1</v>
      </c>
      <c r="GXK36" s="556">
        <f>SUM($J$22:GXK33)-1</f>
        <v>-1</v>
      </c>
      <c r="GXL36" s="556">
        <f>SUM($J$22:GXL33)-1</f>
        <v>-1</v>
      </c>
      <c r="GXM36" s="556">
        <f>SUM($J$22:GXM33)-1</f>
        <v>-1</v>
      </c>
      <c r="GXN36" s="556">
        <f>SUM($J$22:GXN33)-1</f>
        <v>-1</v>
      </c>
      <c r="GXO36" s="556">
        <f>SUM($J$22:GXO33)-1</f>
        <v>-1</v>
      </c>
      <c r="GXP36" s="556">
        <f>SUM($J$22:GXP33)-1</f>
        <v>-1</v>
      </c>
      <c r="GXQ36" s="556">
        <f>SUM($J$22:GXQ33)-1</f>
        <v>-1</v>
      </c>
      <c r="GXR36" s="556">
        <f>SUM($J$22:GXR33)-1</f>
        <v>-1</v>
      </c>
      <c r="GXS36" s="556">
        <f>SUM($J$22:GXS33)-1</f>
        <v>-1</v>
      </c>
      <c r="GXT36" s="556">
        <f>SUM($J$22:GXT33)-1</f>
        <v>-1</v>
      </c>
      <c r="GXU36" s="556">
        <f>SUM($J$22:GXU33)-1</f>
        <v>-1</v>
      </c>
      <c r="GXV36" s="556">
        <f>SUM($J$22:GXV33)-1</f>
        <v>-1</v>
      </c>
      <c r="GXW36" s="556">
        <f>SUM($J$22:GXW33)-1</f>
        <v>-1</v>
      </c>
      <c r="GXX36" s="556">
        <f>SUM($J$22:GXX33)-1</f>
        <v>-1</v>
      </c>
      <c r="GXY36" s="556">
        <f>SUM($J$22:GXY33)-1</f>
        <v>-1</v>
      </c>
      <c r="GXZ36" s="556">
        <f>SUM($J$22:GXZ33)-1</f>
        <v>-1</v>
      </c>
      <c r="GYA36" s="556">
        <f>SUM($J$22:GYA33)-1</f>
        <v>-1</v>
      </c>
      <c r="GYB36" s="556">
        <f>SUM($J$22:GYB33)-1</f>
        <v>-1</v>
      </c>
      <c r="GYC36" s="556">
        <f>SUM($J$22:GYC33)-1</f>
        <v>-1</v>
      </c>
      <c r="GYD36" s="556">
        <f>SUM($J$22:GYD33)-1</f>
        <v>-1</v>
      </c>
      <c r="GYE36" s="556">
        <f>SUM($J$22:GYE33)-1</f>
        <v>-1</v>
      </c>
      <c r="GYF36" s="556">
        <f>SUM($J$22:GYF33)-1</f>
        <v>-1</v>
      </c>
      <c r="GYG36" s="556">
        <f>SUM($J$22:GYG33)-1</f>
        <v>-1</v>
      </c>
      <c r="GYH36" s="556">
        <f>SUM($J$22:GYH33)-1</f>
        <v>-1</v>
      </c>
      <c r="GYI36" s="556">
        <f>SUM($J$22:GYI33)-1</f>
        <v>-1</v>
      </c>
      <c r="GYJ36" s="556">
        <f>SUM($J$22:GYJ33)-1</f>
        <v>-1</v>
      </c>
      <c r="GYK36" s="556">
        <f>SUM($J$22:GYK33)-1</f>
        <v>-1</v>
      </c>
      <c r="GYL36" s="556">
        <f>SUM($J$22:GYL33)-1</f>
        <v>-1</v>
      </c>
      <c r="GYM36" s="556">
        <f>SUM($J$22:GYM33)-1</f>
        <v>-1</v>
      </c>
      <c r="GYN36" s="556">
        <f>SUM($J$22:GYN33)-1</f>
        <v>-1</v>
      </c>
      <c r="GYO36" s="556">
        <f>SUM($J$22:GYO33)-1</f>
        <v>-1</v>
      </c>
      <c r="GYP36" s="556">
        <f>SUM($J$22:GYP33)-1</f>
        <v>-1</v>
      </c>
      <c r="GYQ36" s="556">
        <f>SUM($J$22:GYQ33)-1</f>
        <v>-1</v>
      </c>
      <c r="GYR36" s="556">
        <f>SUM($J$22:GYR33)-1</f>
        <v>-1</v>
      </c>
      <c r="GYS36" s="556">
        <f>SUM($J$22:GYS33)-1</f>
        <v>-1</v>
      </c>
      <c r="GYT36" s="556">
        <f>SUM($J$22:GYT33)-1</f>
        <v>-1</v>
      </c>
      <c r="GYU36" s="556">
        <f>SUM($J$22:GYU33)-1</f>
        <v>-1</v>
      </c>
      <c r="GYV36" s="556">
        <f>SUM($J$22:GYV33)-1</f>
        <v>-1</v>
      </c>
      <c r="GYW36" s="556">
        <f>SUM($J$22:GYW33)-1</f>
        <v>-1</v>
      </c>
      <c r="GYX36" s="556">
        <f>SUM($J$22:GYX33)-1</f>
        <v>-1</v>
      </c>
      <c r="GYY36" s="556">
        <f>SUM($J$22:GYY33)-1</f>
        <v>-1</v>
      </c>
      <c r="GYZ36" s="556">
        <f>SUM($J$22:GYZ33)-1</f>
        <v>-1</v>
      </c>
      <c r="GZA36" s="556">
        <f>SUM($J$22:GZA33)-1</f>
        <v>-1</v>
      </c>
      <c r="GZB36" s="556">
        <f>SUM($J$22:GZB33)-1</f>
        <v>-1</v>
      </c>
      <c r="GZC36" s="556">
        <f>SUM($J$22:GZC33)-1</f>
        <v>-1</v>
      </c>
      <c r="GZD36" s="556">
        <f>SUM($J$22:GZD33)-1</f>
        <v>-1</v>
      </c>
      <c r="GZE36" s="556">
        <f>SUM($J$22:GZE33)-1</f>
        <v>-1</v>
      </c>
      <c r="GZF36" s="556">
        <f>SUM($J$22:GZF33)-1</f>
        <v>-1</v>
      </c>
      <c r="GZG36" s="556">
        <f>SUM($J$22:GZG33)-1</f>
        <v>-1</v>
      </c>
      <c r="GZH36" s="556">
        <f>SUM($J$22:GZH33)-1</f>
        <v>-1</v>
      </c>
      <c r="GZI36" s="556">
        <f>SUM($J$22:GZI33)-1</f>
        <v>-1</v>
      </c>
      <c r="GZJ36" s="556">
        <f>SUM($J$22:GZJ33)-1</f>
        <v>-1</v>
      </c>
      <c r="GZK36" s="556">
        <f>SUM($J$22:GZK33)-1</f>
        <v>-1</v>
      </c>
      <c r="GZL36" s="556">
        <f>SUM($J$22:GZL33)-1</f>
        <v>-1</v>
      </c>
      <c r="GZM36" s="556">
        <f>SUM($J$22:GZM33)-1</f>
        <v>-1</v>
      </c>
      <c r="GZN36" s="556">
        <f>SUM($J$22:GZN33)-1</f>
        <v>-1</v>
      </c>
      <c r="GZO36" s="556">
        <f>SUM($J$22:GZO33)-1</f>
        <v>-1</v>
      </c>
      <c r="GZP36" s="556">
        <f>SUM($J$22:GZP33)-1</f>
        <v>-1</v>
      </c>
      <c r="GZQ36" s="556">
        <f>SUM($J$22:GZQ33)-1</f>
        <v>-1</v>
      </c>
      <c r="GZR36" s="556">
        <f>SUM($J$22:GZR33)-1</f>
        <v>-1</v>
      </c>
      <c r="GZS36" s="556">
        <f>SUM($J$22:GZS33)-1</f>
        <v>-1</v>
      </c>
      <c r="GZT36" s="556">
        <f>SUM($J$22:GZT33)-1</f>
        <v>-1</v>
      </c>
      <c r="GZU36" s="556">
        <f>SUM($J$22:GZU33)-1</f>
        <v>-1</v>
      </c>
      <c r="GZV36" s="556">
        <f>SUM($J$22:GZV33)-1</f>
        <v>-1</v>
      </c>
      <c r="GZW36" s="556">
        <f>SUM($J$22:GZW33)-1</f>
        <v>-1</v>
      </c>
      <c r="GZX36" s="556">
        <f>SUM($J$22:GZX33)-1</f>
        <v>-1</v>
      </c>
      <c r="GZY36" s="556">
        <f>SUM($J$22:GZY33)-1</f>
        <v>-1</v>
      </c>
      <c r="GZZ36" s="556">
        <f>SUM($J$22:GZZ33)-1</f>
        <v>-1</v>
      </c>
      <c r="HAA36" s="556">
        <f>SUM($J$22:HAA33)-1</f>
        <v>-1</v>
      </c>
      <c r="HAB36" s="556">
        <f>SUM($J$22:HAB33)-1</f>
        <v>-1</v>
      </c>
      <c r="HAC36" s="556">
        <f>SUM($J$22:HAC33)-1</f>
        <v>-1</v>
      </c>
      <c r="HAD36" s="556">
        <f>SUM($J$22:HAD33)-1</f>
        <v>-1</v>
      </c>
      <c r="HAE36" s="556">
        <f>SUM($J$22:HAE33)-1</f>
        <v>-1</v>
      </c>
      <c r="HAF36" s="556">
        <f>SUM($J$22:HAF33)-1</f>
        <v>-1</v>
      </c>
      <c r="HAG36" s="556">
        <f>SUM($J$22:HAG33)-1</f>
        <v>-1</v>
      </c>
      <c r="HAH36" s="556">
        <f>SUM($J$22:HAH33)-1</f>
        <v>-1</v>
      </c>
      <c r="HAI36" s="556">
        <f>SUM($J$22:HAI33)-1</f>
        <v>-1</v>
      </c>
      <c r="HAJ36" s="556">
        <f>SUM($J$22:HAJ33)-1</f>
        <v>-1</v>
      </c>
      <c r="HAK36" s="556">
        <f>SUM($J$22:HAK33)-1</f>
        <v>-1</v>
      </c>
      <c r="HAL36" s="556">
        <f>SUM($J$22:HAL33)-1</f>
        <v>-1</v>
      </c>
      <c r="HAM36" s="556">
        <f>SUM($J$22:HAM33)-1</f>
        <v>-1</v>
      </c>
      <c r="HAN36" s="556">
        <f>SUM($J$22:HAN33)-1</f>
        <v>-1</v>
      </c>
      <c r="HAO36" s="556">
        <f>SUM($J$22:HAO33)-1</f>
        <v>-1</v>
      </c>
      <c r="HAP36" s="556">
        <f>SUM($J$22:HAP33)-1</f>
        <v>-1</v>
      </c>
      <c r="HAQ36" s="556">
        <f>SUM($J$22:HAQ33)-1</f>
        <v>-1</v>
      </c>
      <c r="HAR36" s="556">
        <f>SUM($J$22:HAR33)-1</f>
        <v>-1</v>
      </c>
      <c r="HAS36" s="556">
        <f>SUM($J$22:HAS33)-1</f>
        <v>-1</v>
      </c>
      <c r="HAT36" s="556">
        <f>SUM($J$22:HAT33)-1</f>
        <v>-1</v>
      </c>
      <c r="HAU36" s="556">
        <f>SUM($J$22:HAU33)-1</f>
        <v>-1</v>
      </c>
      <c r="HAV36" s="556">
        <f>SUM($J$22:HAV33)-1</f>
        <v>-1</v>
      </c>
      <c r="HAW36" s="556">
        <f>SUM($J$22:HAW33)-1</f>
        <v>-1</v>
      </c>
      <c r="HAX36" s="556">
        <f>SUM($J$22:HAX33)-1</f>
        <v>-1</v>
      </c>
      <c r="HAY36" s="556">
        <f>SUM($J$22:HAY33)-1</f>
        <v>-1</v>
      </c>
      <c r="HAZ36" s="556">
        <f>SUM($J$22:HAZ33)-1</f>
        <v>-1</v>
      </c>
      <c r="HBA36" s="556">
        <f>SUM($J$22:HBA33)-1</f>
        <v>-1</v>
      </c>
      <c r="HBB36" s="556">
        <f>SUM($J$22:HBB33)-1</f>
        <v>-1</v>
      </c>
      <c r="HBC36" s="556">
        <f>SUM($J$22:HBC33)-1</f>
        <v>-1</v>
      </c>
      <c r="HBD36" s="556">
        <f>SUM($J$22:HBD33)-1</f>
        <v>-1</v>
      </c>
      <c r="HBE36" s="556">
        <f>SUM($J$22:HBE33)-1</f>
        <v>-1</v>
      </c>
      <c r="HBF36" s="556">
        <f>SUM($J$22:HBF33)-1</f>
        <v>-1</v>
      </c>
      <c r="HBG36" s="556">
        <f>SUM($J$22:HBG33)-1</f>
        <v>-1</v>
      </c>
      <c r="HBH36" s="556">
        <f>SUM($J$22:HBH33)-1</f>
        <v>-1</v>
      </c>
      <c r="HBI36" s="556">
        <f>SUM($J$22:HBI33)-1</f>
        <v>-1</v>
      </c>
      <c r="HBJ36" s="556">
        <f>SUM($J$22:HBJ33)-1</f>
        <v>-1</v>
      </c>
      <c r="HBK36" s="556">
        <f>SUM($J$22:HBK33)-1</f>
        <v>-1</v>
      </c>
      <c r="HBL36" s="556">
        <f>SUM($J$22:HBL33)-1</f>
        <v>-1</v>
      </c>
      <c r="HBM36" s="556">
        <f>SUM($J$22:HBM33)-1</f>
        <v>-1</v>
      </c>
      <c r="HBN36" s="556">
        <f>SUM($J$22:HBN33)-1</f>
        <v>-1</v>
      </c>
      <c r="HBO36" s="556">
        <f>SUM($J$22:HBO33)-1</f>
        <v>-1</v>
      </c>
      <c r="HBP36" s="556">
        <f>SUM($J$22:HBP33)-1</f>
        <v>-1</v>
      </c>
      <c r="HBQ36" s="556">
        <f>SUM($J$22:HBQ33)-1</f>
        <v>-1</v>
      </c>
      <c r="HBR36" s="556">
        <f>SUM($J$22:HBR33)-1</f>
        <v>-1</v>
      </c>
      <c r="HBS36" s="556">
        <f>SUM($J$22:HBS33)-1</f>
        <v>-1</v>
      </c>
      <c r="HBT36" s="556">
        <f>SUM($J$22:HBT33)-1</f>
        <v>-1</v>
      </c>
      <c r="HBU36" s="556">
        <f>SUM($J$22:HBU33)-1</f>
        <v>-1</v>
      </c>
      <c r="HBV36" s="556">
        <f>SUM($J$22:HBV33)-1</f>
        <v>-1</v>
      </c>
      <c r="HBW36" s="556">
        <f>SUM($J$22:HBW33)-1</f>
        <v>-1</v>
      </c>
      <c r="HBX36" s="556">
        <f>SUM($J$22:HBX33)-1</f>
        <v>-1</v>
      </c>
      <c r="HBY36" s="556">
        <f>SUM($J$22:HBY33)-1</f>
        <v>-1</v>
      </c>
      <c r="HBZ36" s="556">
        <f>SUM($J$22:HBZ33)-1</f>
        <v>-1</v>
      </c>
      <c r="HCA36" s="556">
        <f>SUM($J$22:HCA33)-1</f>
        <v>-1</v>
      </c>
      <c r="HCB36" s="556">
        <f>SUM($J$22:HCB33)-1</f>
        <v>-1</v>
      </c>
      <c r="HCC36" s="556">
        <f>SUM($J$22:HCC33)-1</f>
        <v>-1</v>
      </c>
      <c r="HCD36" s="556">
        <f>SUM($J$22:HCD33)-1</f>
        <v>-1</v>
      </c>
      <c r="HCE36" s="556">
        <f>SUM($J$22:HCE33)-1</f>
        <v>-1</v>
      </c>
      <c r="HCF36" s="556">
        <f>SUM($J$22:HCF33)-1</f>
        <v>-1</v>
      </c>
      <c r="HCG36" s="556">
        <f>SUM($J$22:HCG33)-1</f>
        <v>-1</v>
      </c>
      <c r="HCH36" s="556">
        <f>SUM($J$22:HCH33)-1</f>
        <v>-1</v>
      </c>
      <c r="HCI36" s="556">
        <f>SUM($J$22:HCI33)-1</f>
        <v>-1</v>
      </c>
      <c r="HCJ36" s="556">
        <f>SUM($J$22:HCJ33)-1</f>
        <v>-1</v>
      </c>
      <c r="HCK36" s="556">
        <f>SUM($J$22:HCK33)-1</f>
        <v>-1</v>
      </c>
      <c r="HCL36" s="556">
        <f>SUM($J$22:HCL33)-1</f>
        <v>-1</v>
      </c>
      <c r="HCM36" s="556">
        <f>SUM($J$22:HCM33)-1</f>
        <v>-1</v>
      </c>
      <c r="HCN36" s="556">
        <f>SUM($J$22:HCN33)-1</f>
        <v>-1</v>
      </c>
      <c r="HCO36" s="556">
        <f>SUM($J$22:HCO33)-1</f>
        <v>-1</v>
      </c>
      <c r="HCP36" s="556">
        <f>SUM($J$22:HCP33)-1</f>
        <v>-1</v>
      </c>
      <c r="HCQ36" s="556">
        <f>SUM($J$22:HCQ33)-1</f>
        <v>-1</v>
      </c>
      <c r="HCR36" s="556">
        <f>SUM($J$22:HCR33)-1</f>
        <v>-1</v>
      </c>
      <c r="HCS36" s="556">
        <f>SUM($J$22:HCS33)-1</f>
        <v>-1</v>
      </c>
      <c r="HCT36" s="556">
        <f>SUM($J$22:HCT33)-1</f>
        <v>-1</v>
      </c>
      <c r="HCU36" s="556">
        <f>SUM($J$22:HCU33)-1</f>
        <v>-1</v>
      </c>
      <c r="HCV36" s="556">
        <f>SUM($J$22:HCV33)-1</f>
        <v>-1</v>
      </c>
      <c r="HCW36" s="556">
        <f>SUM($J$22:HCW33)-1</f>
        <v>-1</v>
      </c>
      <c r="HCX36" s="556">
        <f>SUM($J$22:HCX33)-1</f>
        <v>-1</v>
      </c>
      <c r="HCY36" s="556">
        <f>SUM($J$22:HCY33)-1</f>
        <v>-1</v>
      </c>
      <c r="HCZ36" s="556">
        <f>SUM($J$22:HCZ33)-1</f>
        <v>-1</v>
      </c>
      <c r="HDA36" s="556">
        <f>SUM($J$22:HDA33)-1</f>
        <v>-1</v>
      </c>
      <c r="HDB36" s="556">
        <f>SUM($J$22:HDB33)-1</f>
        <v>-1</v>
      </c>
      <c r="HDC36" s="556">
        <f>SUM($J$22:HDC33)-1</f>
        <v>-1</v>
      </c>
      <c r="HDD36" s="556">
        <f>SUM($J$22:HDD33)-1</f>
        <v>-1</v>
      </c>
      <c r="HDE36" s="556">
        <f>SUM($J$22:HDE33)-1</f>
        <v>-1</v>
      </c>
      <c r="HDF36" s="556">
        <f>SUM($J$22:HDF33)-1</f>
        <v>-1</v>
      </c>
      <c r="HDG36" s="556">
        <f>SUM($J$22:HDG33)-1</f>
        <v>-1</v>
      </c>
      <c r="HDH36" s="556">
        <f>SUM($J$22:HDH33)-1</f>
        <v>-1</v>
      </c>
      <c r="HDI36" s="556">
        <f>SUM($J$22:HDI33)-1</f>
        <v>-1</v>
      </c>
      <c r="HDJ36" s="556">
        <f>SUM($J$22:HDJ33)-1</f>
        <v>-1</v>
      </c>
      <c r="HDK36" s="556">
        <f>SUM($J$22:HDK33)-1</f>
        <v>-1</v>
      </c>
      <c r="HDL36" s="556">
        <f>SUM($J$22:HDL33)-1</f>
        <v>-1</v>
      </c>
      <c r="HDM36" s="556">
        <f>SUM($J$22:HDM33)-1</f>
        <v>-1</v>
      </c>
      <c r="HDN36" s="556">
        <f>SUM($J$22:HDN33)-1</f>
        <v>-1</v>
      </c>
      <c r="HDO36" s="556">
        <f>SUM($J$22:HDO33)-1</f>
        <v>-1</v>
      </c>
      <c r="HDP36" s="556">
        <f>SUM($J$22:HDP33)-1</f>
        <v>-1</v>
      </c>
      <c r="HDQ36" s="556">
        <f>SUM($J$22:HDQ33)-1</f>
        <v>-1</v>
      </c>
      <c r="HDR36" s="556">
        <f>SUM($J$22:HDR33)-1</f>
        <v>-1</v>
      </c>
      <c r="HDS36" s="556">
        <f>SUM($J$22:HDS33)-1</f>
        <v>-1</v>
      </c>
      <c r="HDT36" s="556">
        <f>SUM($J$22:HDT33)-1</f>
        <v>-1</v>
      </c>
      <c r="HDU36" s="556">
        <f>SUM($J$22:HDU33)-1</f>
        <v>-1</v>
      </c>
      <c r="HDV36" s="556">
        <f>SUM($J$22:HDV33)-1</f>
        <v>-1</v>
      </c>
      <c r="HDW36" s="556">
        <f>SUM($J$22:HDW33)-1</f>
        <v>-1</v>
      </c>
      <c r="HDX36" s="556">
        <f>SUM($J$22:HDX33)-1</f>
        <v>-1</v>
      </c>
      <c r="HDY36" s="556">
        <f>SUM($J$22:HDY33)-1</f>
        <v>-1</v>
      </c>
      <c r="HDZ36" s="556">
        <f>SUM($J$22:HDZ33)-1</f>
        <v>-1</v>
      </c>
      <c r="HEA36" s="556">
        <f>SUM($J$22:HEA33)-1</f>
        <v>-1</v>
      </c>
      <c r="HEB36" s="556">
        <f>SUM($J$22:HEB33)-1</f>
        <v>-1</v>
      </c>
      <c r="HEC36" s="556">
        <f>SUM($J$22:HEC33)-1</f>
        <v>-1</v>
      </c>
      <c r="HED36" s="556">
        <f>SUM($J$22:HED33)-1</f>
        <v>-1</v>
      </c>
      <c r="HEE36" s="556">
        <f>SUM($J$22:HEE33)-1</f>
        <v>-1</v>
      </c>
      <c r="HEF36" s="556">
        <f>SUM($J$22:HEF33)-1</f>
        <v>-1</v>
      </c>
      <c r="HEG36" s="556">
        <f>SUM($J$22:HEG33)-1</f>
        <v>-1</v>
      </c>
      <c r="HEH36" s="556">
        <f>SUM($J$22:HEH33)-1</f>
        <v>-1</v>
      </c>
      <c r="HEI36" s="556">
        <f>SUM($J$22:HEI33)-1</f>
        <v>-1</v>
      </c>
      <c r="HEJ36" s="556">
        <f>SUM($J$22:HEJ33)-1</f>
        <v>-1</v>
      </c>
      <c r="HEK36" s="556">
        <f>SUM($J$22:HEK33)-1</f>
        <v>-1</v>
      </c>
      <c r="HEL36" s="556">
        <f>SUM($J$22:HEL33)-1</f>
        <v>-1</v>
      </c>
      <c r="HEM36" s="556">
        <f>SUM($J$22:HEM33)-1</f>
        <v>-1</v>
      </c>
      <c r="HEN36" s="556">
        <f>SUM($J$22:HEN33)-1</f>
        <v>-1</v>
      </c>
      <c r="HEO36" s="556">
        <f>SUM($J$22:HEO33)-1</f>
        <v>-1</v>
      </c>
      <c r="HEP36" s="556">
        <f>SUM($J$22:HEP33)-1</f>
        <v>-1</v>
      </c>
      <c r="HEQ36" s="556">
        <f>SUM($J$22:HEQ33)-1</f>
        <v>-1</v>
      </c>
      <c r="HER36" s="556">
        <f>SUM($J$22:HER33)-1</f>
        <v>-1</v>
      </c>
      <c r="HES36" s="556">
        <f>SUM($J$22:HES33)-1</f>
        <v>-1</v>
      </c>
      <c r="HET36" s="556">
        <f>SUM($J$22:HET33)-1</f>
        <v>-1</v>
      </c>
      <c r="HEU36" s="556">
        <f>SUM($J$22:HEU33)-1</f>
        <v>-1</v>
      </c>
      <c r="HEV36" s="556">
        <f>SUM($J$22:HEV33)-1</f>
        <v>-1</v>
      </c>
      <c r="HEW36" s="556">
        <f>SUM($J$22:HEW33)-1</f>
        <v>-1</v>
      </c>
      <c r="HEX36" s="556">
        <f>SUM($J$22:HEX33)-1</f>
        <v>-1</v>
      </c>
      <c r="HEY36" s="556">
        <f>SUM($J$22:HEY33)-1</f>
        <v>-1</v>
      </c>
      <c r="HEZ36" s="556">
        <f>SUM($J$22:HEZ33)-1</f>
        <v>-1</v>
      </c>
      <c r="HFA36" s="556">
        <f>SUM($J$22:HFA33)-1</f>
        <v>-1</v>
      </c>
      <c r="HFB36" s="556">
        <f>SUM($J$22:HFB33)-1</f>
        <v>-1</v>
      </c>
      <c r="HFC36" s="556">
        <f>SUM($J$22:HFC33)-1</f>
        <v>-1</v>
      </c>
      <c r="HFD36" s="556">
        <f>SUM($J$22:HFD33)-1</f>
        <v>-1</v>
      </c>
      <c r="HFE36" s="556">
        <f>SUM($J$22:HFE33)-1</f>
        <v>-1</v>
      </c>
      <c r="HFF36" s="556">
        <f>SUM($J$22:HFF33)-1</f>
        <v>-1</v>
      </c>
      <c r="HFG36" s="556">
        <f>SUM($J$22:HFG33)-1</f>
        <v>-1</v>
      </c>
      <c r="HFH36" s="556">
        <f>SUM($J$22:HFH33)-1</f>
        <v>-1</v>
      </c>
      <c r="HFI36" s="556">
        <f>SUM($J$22:HFI33)-1</f>
        <v>-1</v>
      </c>
      <c r="HFJ36" s="556">
        <f>SUM($J$22:HFJ33)-1</f>
        <v>-1</v>
      </c>
      <c r="HFK36" s="556">
        <f>SUM($J$22:HFK33)-1</f>
        <v>-1</v>
      </c>
      <c r="HFL36" s="556">
        <f>SUM($J$22:HFL33)-1</f>
        <v>-1</v>
      </c>
      <c r="HFM36" s="556">
        <f>SUM($J$22:HFM33)-1</f>
        <v>-1</v>
      </c>
      <c r="HFN36" s="556">
        <f>SUM($J$22:HFN33)-1</f>
        <v>-1</v>
      </c>
      <c r="HFO36" s="556">
        <f>SUM($J$22:HFO33)-1</f>
        <v>-1</v>
      </c>
      <c r="HFP36" s="556">
        <f>SUM($J$22:HFP33)-1</f>
        <v>-1</v>
      </c>
      <c r="HFQ36" s="556">
        <f>SUM($J$22:HFQ33)-1</f>
        <v>-1</v>
      </c>
      <c r="HFR36" s="556">
        <f>SUM($J$22:HFR33)-1</f>
        <v>-1</v>
      </c>
      <c r="HFS36" s="556">
        <f>SUM($J$22:HFS33)-1</f>
        <v>-1</v>
      </c>
      <c r="HFT36" s="556">
        <f>SUM($J$22:HFT33)-1</f>
        <v>-1</v>
      </c>
      <c r="HFU36" s="556">
        <f>SUM($J$22:HFU33)-1</f>
        <v>-1</v>
      </c>
      <c r="HFV36" s="556">
        <f>SUM($J$22:HFV33)-1</f>
        <v>-1</v>
      </c>
      <c r="HFW36" s="556">
        <f>SUM($J$22:HFW33)-1</f>
        <v>-1</v>
      </c>
      <c r="HFX36" s="556">
        <f>SUM($J$22:HFX33)-1</f>
        <v>-1</v>
      </c>
      <c r="HFY36" s="556">
        <f>SUM($J$22:HFY33)-1</f>
        <v>-1</v>
      </c>
      <c r="HFZ36" s="556">
        <f>SUM($J$22:HFZ33)-1</f>
        <v>-1</v>
      </c>
      <c r="HGA36" s="556">
        <f>SUM($J$22:HGA33)-1</f>
        <v>-1</v>
      </c>
      <c r="HGB36" s="556">
        <f>SUM($J$22:HGB33)-1</f>
        <v>-1</v>
      </c>
      <c r="HGC36" s="556">
        <f>SUM($J$22:HGC33)-1</f>
        <v>-1</v>
      </c>
      <c r="HGD36" s="556">
        <f>SUM($J$22:HGD33)-1</f>
        <v>-1</v>
      </c>
      <c r="HGE36" s="556">
        <f>SUM($J$22:HGE33)-1</f>
        <v>-1</v>
      </c>
      <c r="HGF36" s="556">
        <f>SUM($J$22:HGF33)-1</f>
        <v>-1</v>
      </c>
      <c r="HGG36" s="556">
        <f>SUM($J$22:HGG33)-1</f>
        <v>-1</v>
      </c>
      <c r="HGH36" s="556">
        <f>SUM($J$22:HGH33)-1</f>
        <v>-1</v>
      </c>
      <c r="HGI36" s="556">
        <f>SUM($J$22:HGI33)-1</f>
        <v>-1</v>
      </c>
      <c r="HGJ36" s="556">
        <f>SUM($J$22:HGJ33)-1</f>
        <v>-1</v>
      </c>
      <c r="HGK36" s="556">
        <f>SUM($J$22:HGK33)-1</f>
        <v>-1</v>
      </c>
      <c r="HGL36" s="556">
        <f>SUM($J$22:HGL33)-1</f>
        <v>-1</v>
      </c>
      <c r="HGM36" s="556">
        <f>SUM($J$22:HGM33)-1</f>
        <v>-1</v>
      </c>
      <c r="HGN36" s="556">
        <f>SUM($J$22:HGN33)-1</f>
        <v>-1</v>
      </c>
      <c r="HGO36" s="556">
        <f>SUM($J$22:HGO33)-1</f>
        <v>-1</v>
      </c>
      <c r="HGP36" s="556">
        <f>SUM($J$22:HGP33)-1</f>
        <v>-1</v>
      </c>
      <c r="HGQ36" s="556">
        <f>SUM($J$22:HGQ33)-1</f>
        <v>-1</v>
      </c>
      <c r="HGR36" s="556">
        <f>SUM($J$22:HGR33)-1</f>
        <v>-1</v>
      </c>
      <c r="HGS36" s="556">
        <f>SUM($J$22:HGS33)-1</f>
        <v>-1</v>
      </c>
      <c r="HGT36" s="556">
        <f>SUM($J$22:HGT33)-1</f>
        <v>-1</v>
      </c>
      <c r="HGU36" s="556">
        <f>SUM($J$22:HGU33)-1</f>
        <v>-1</v>
      </c>
      <c r="HGV36" s="556">
        <f>SUM($J$22:HGV33)-1</f>
        <v>-1</v>
      </c>
      <c r="HGW36" s="556">
        <f>SUM($J$22:HGW33)-1</f>
        <v>-1</v>
      </c>
      <c r="HGX36" s="556">
        <f>SUM($J$22:HGX33)-1</f>
        <v>-1</v>
      </c>
      <c r="HGY36" s="556">
        <f>SUM($J$22:HGY33)-1</f>
        <v>-1</v>
      </c>
      <c r="HGZ36" s="556">
        <f>SUM($J$22:HGZ33)-1</f>
        <v>-1</v>
      </c>
      <c r="HHA36" s="556">
        <f>SUM($J$22:HHA33)-1</f>
        <v>-1</v>
      </c>
      <c r="HHB36" s="556">
        <f>SUM($J$22:HHB33)-1</f>
        <v>-1</v>
      </c>
      <c r="HHC36" s="556">
        <f>SUM($J$22:HHC33)-1</f>
        <v>-1</v>
      </c>
      <c r="HHD36" s="556">
        <f>SUM($J$22:HHD33)-1</f>
        <v>-1</v>
      </c>
      <c r="HHE36" s="556">
        <f>SUM($J$22:HHE33)-1</f>
        <v>-1</v>
      </c>
      <c r="HHF36" s="556">
        <f>SUM($J$22:HHF33)-1</f>
        <v>-1</v>
      </c>
      <c r="HHG36" s="556">
        <f>SUM($J$22:HHG33)-1</f>
        <v>-1</v>
      </c>
      <c r="HHH36" s="556">
        <f>SUM($J$22:HHH33)-1</f>
        <v>-1</v>
      </c>
      <c r="HHI36" s="556">
        <f>SUM($J$22:HHI33)-1</f>
        <v>-1</v>
      </c>
      <c r="HHJ36" s="556">
        <f>SUM($J$22:HHJ33)-1</f>
        <v>-1</v>
      </c>
      <c r="HHK36" s="556">
        <f>SUM($J$22:HHK33)-1</f>
        <v>-1</v>
      </c>
      <c r="HHL36" s="556">
        <f>SUM($J$22:HHL33)-1</f>
        <v>-1</v>
      </c>
      <c r="HHM36" s="556">
        <f>SUM($J$22:HHM33)-1</f>
        <v>-1</v>
      </c>
      <c r="HHN36" s="556">
        <f>SUM($J$22:HHN33)-1</f>
        <v>-1</v>
      </c>
      <c r="HHO36" s="556">
        <f>SUM($J$22:HHO33)-1</f>
        <v>-1</v>
      </c>
      <c r="HHP36" s="556">
        <f>SUM($J$22:HHP33)-1</f>
        <v>-1</v>
      </c>
      <c r="HHQ36" s="556">
        <f>SUM($J$22:HHQ33)-1</f>
        <v>-1</v>
      </c>
      <c r="HHR36" s="556">
        <f>SUM($J$22:HHR33)-1</f>
        <v>-1</v>
      </c>
      <c r="HHS36" s="556">
        <f>SUM($J$22:HHS33)-1</f>
        <v>-1</v>
      </c>
      <c r="HHT36" s="556">
        <f>SUM($J$22:HHT33)-1</f>
        <v>-1</v>
      </c>
      <c r="HHU36" s="556">
        <f>SUM($J$22:HHU33)-1</f>
        <v>-1</v>
      </c>
      <c r="HHV36" s="556">
        <f>SUM($J$22:HHV33)-1</f>
        <v>-1</v>
      </c>
      <c r="HHW36" s="556">
        <f>SUM($J$22:HHW33)-1</f>
        <v>-1</v>
      </c>
      <c r="HHX36" s="556">
        <f>SUM($J$22:HHX33)-1</f>
        <v>-1</v>
      </c>
      <c r="HHY36" s="556">
        <f>SUM($J$22:HHY33)-1</f>
        <v>-1</v>
      </c>
      <c r="HHZ36" s="556">
        <f>SUM($J$22:HHZ33)-1</f>
        <v>-1</v>
      </c>
      <c r="HIA36" s="556">
        <f>SUM($J$22:HIA33)-1</f>
        <v>-1</v>
      </c>
      <c r="HIB36" s="556">
        <f>SUM($J$22:HIB33)-1</f>
        <v>-1</v>
      </c>
      <c r="HIC36" s="556">
        <f>SUM($J$22:HIC33)-1</f>
        <v>-1</v>
      </c>
      <c r="HID36" s="556">
        <f>SUM($J$22:HID33)-1</f>
        <v>-1</v>
      </c>
      <c r="HIE36" s="556">
        <f>SUM($J$22:HIE33)-1</f>
        <v>-1</v>
      </c>
      <c r="HIF36" s="556">
        <f>SUM($J$22:HIF33)-1</f>
        <v>-1</v>
      </c>
      <c r="HIG36" s="556">
        <f>SUM($J$22:HIG33)-1</f>
        <v>-1</v>
      </c>
      <c r="HIH36" s="556">
        <f>SUM($J$22:HIH33)-1</f>
        <v>-1</v>
      </c>
      <c r="HII36" s="556">
        <f>SUM($J$22:HII33)-1</f>
        <v>-1</v>
      </c>
      <c r="HIJ36" s="556">
        <f>SUM($J$22:HIJ33)-1</f>
        <v>-1</v>
      </c>
      <c r="HIK36" s="556">
        <f>SUM($J$22:HIK33)-1</f>
        <v>-1</v>
      </c>
      <c r="HIL36" s="556">
        <f>SUM($J$22:HIL33)-1</f>
        <v>-1</v>
      </c>
      <c r="HIM36" s="556">
        <f>SUM($J$22:HIM33)-1</f>
        <v>-1</v>
      </c>
      <c r="HIN36" s="556">
        <f>SUM($J$22:HIN33)-1</f>
        <v>-1</v>
      </c>
      <c r="HIO36" s="556">
        <f>SUM($J$22:HIO33)-1</f>
        <v>-1</v>
      </c>
      <c r="HIP36" s="556">
        <f>SUM($J$22:HIP33)-1</f>
        <v>-1</v>
      </c>
      <c r="HIQ36" s="556">
        <f>SUM($J$22:HIQ33)-1</f>
        <v>-1</v>
      </c>
      <c r="HIR36" s="556">
        <f>SUM($J$22:HIR33)-1</f>
        <v>-1</v>
      </c>
      <c r="HIS36" s="556">
        <f>SUM($J$22:HIS33)-1</f>
        <v>-1</v>
      </c>
      <c r="HIT36" s="556">
        <f>SUM($J$22:HIT33)-1</f>
        <v>-1</v>
      </c>
      <c r="HIU36" s="556">
        <f>SUM($J$22:HIU33)-1</f>
        <v>-1</v>
      </c>
      <c r="HIV36" s="556">
        <f>SUM($J$22:HIV33)-1</f>
        <v>-1</v>
      </c>
      <c r="HIW36" s="556">
        <f>SUM($J$22:HIW33)-1</f>
        <v>-1</v>
      </c>
      <c r="HIX36" s="556">
        <f>SUM($J$22:HIX33)-1</f>
        <v>-1</v>
      </c>
      <c r="HIY36" s="556">
        <f>SUM($J$22:HIY33)-1</f>
        <v>-1</v>
      </c>
      <c r="HIZ36" s="556">
        <f>SUM($J$22:HIZ33)-1</f>
        <v>-1</v>
      </c>
      <c r="HJA36" s="556">
        <f>SUM($J$22:HJA33)-1</f>
        <v>-1</v>
      </c>
      <c r="HJB36" s="556">
        <f>SUM($J$22:HJB33)-1</f>
        <v>-1</v>
      </c>
      <c r="HJC36" s="556">
        <f>SUM($J$22:HJC33)-1</f>
        <v>-1</v>
      </c>
      <c r="HJD36" s="556">
        <f>SUM($J$22:HJD33)-1</f>
        <v>-1</v>
      </c>
      <c r="HJE36" s="556">
        <f>SUM($J$22:HJE33)-1</f>
        <v>-1</v>
      </c>
      <c r="HJF36" s="556">
        <f>SUM($J$22:HJF33)-1</f>
        <v>-1</v>
      </c>
      <c r="HJG36" s="556">
        <f>SUM($J$22:HJG33)-1</f>
        <v>-1</v>
      </c>
      <c r="HJH36" s="556">
        <f>SUM($J$22:HJH33)-1</f>
        <v>-1</v>
      </c>
      <c r="HJI36" s="556">
        <f>SUM($J$22:HJI33)-1</f>
        <v>-1</v>
      </c>
      <c r="HJJ36" s="556">
        <f>SUM($J$22:HJJ33)-1</f>
        <v>-1</v>
      </c>
      <c r="HJK36" s="556">
        <f>SUM($J$22:HJK33)-1</f>
        <v>-1</v>
      </c>
      <c r="HJL36" s="556">
        <f>SUM($J$22:HJL33)-1</f>
        <v>-1</v>
      </c>
      <c r="HJM36" s="556">
        <f>SUM($J$22:HJM33)-1</f>
        <v>-1</v>
      </c>
      <c r="HJN36" s="556">
        <f>SUM($J$22:HJN33)-1</f>
        <v>-1</v>
      </c>
      <c r="HJO36" s="556">
        <f>SUM($J$22:HJO33)-1</f>
        <v>-1</v>
      </c>
      <c r="HJP36" s="556">
        <f>SUM($J$22:HJP33)-1</f>
        <v>-1</v>
      </c>
      <c r="HJQ36" s="556">
        <f>SUM($J$22:HJQ33)-1</f>
        <v>-1</v>
      </c>
      <c r="HJR36" s="556">
        <f>SUM($J$22:HJR33)-1</f>
        <v>-1</v>
      </c>
      <c r="HJS36" s="556">
        <f>SUM($J$22:HJS33)-1</f>
        <v>-1</v>
      </c>
      <c r="HJT36" s="556">
        <f>SUM($J$22:HJT33)-1</f>
        <v>-1</v>
      </c>
      <c r="HJU36" s="556">
        <f>SUM($J$22:HJU33)-1</f>
        <v>-1</v>
      </c>
      <c r="HJV36" s="556">
        <f>SUM($J$22:HJV33)-1</f>
        <v>-1</v>
      </c>
      <c r="HJW36" s="556">
        <f>SUM($J$22:HJW33)-1</f>
        <v>-1</v>
      </c>
      <c r="HJX36" s="556">
        <f>SUM($J$22:HJX33)-1</f>
        <v>-1</v>
      </c>
      <c r="HJY36" s="556">
        <f>SUM($J$22:HJY33)-1</f>
        <v>-1</v>
      </c>
      <c r="HJZ36" s="556">
        <f>SUM($J$22:HJZ33)-1</f>
        <v>-1</v>
      </c>
      <c r="HKA36" s="556">
        <f>SUM($J$22:HKA33)-1</f>
        <v>-1</v>
      </c>
      <c r="HKB36" s="556">
        <f>SUM($J$22:HKB33)-1</f>
        <v>-1</v>
      </c>
      <c r="HKC36" s="556">
        <f>SUM($J$22:HKC33)-1</f>
        <v>-1</v>
      </c>
      <c r="HKD36" s="556">
        <f>SUM($J$22:HKD33)-1</f>
        <v>-1</v>
      </c>
      <c r="HKE36" s="556">
        <f>SUM($J$22:HKE33)-1</f>
        <v>-1</v>
      </c>
      <c r="HKF36" s="556">
        <f>SUM($J$22:HKF33)-1</f>
        <v>-1</v>
      </c>
      <c r="HKG36" s="556">
        <f>SUM($J$22:HKG33)-1</f>
        <v>-1</v>
      </c>
      <c r="HKH36" s="556">
        <f>SUM($J$22:HKH33)-1</f>
        <v>-1</v>
      </c>
      <c r="HKI36" s="556">
        <f>SUM($J$22:HKI33)-1</f>
        <v>-1</v>
      </c>
      <c r="HKJ36" s="556">
        <f>SUM($J$22:HKJ33)-1</f>
        <v>-1</v>
      </c>
      <c r="HKK36" s="556">
        <f>SUM($J$22:HKK33)-1</f>
        <v>-1</v>
      </c>
      <c r="HKL36" s="556">
        <f>SUM($J$22:HKL33)-1</f>
        <v>-1</v>
      </c>
      <c r="HKM36" s="556">
        <f>SUM($J$22:HKM33)-1</f>
        <v>-1</v>
      </c>
      <c r="HKN36" s="556">
        <f>SUM($J$22:HKN33)-1</f>
        <v>-1</v>
      </c>
      <c r="HKO36" s="556">
        <f>SUM($J$22:HKO33)-1</f>
        <v>-1</v>
      </c>
      <c r="HKP36" s="556">
        <f>SUM($J$22:HKP33)-1</f>
        <v>-1</v>
      </c>
      <c r="HKQ36" s="556">
        <f>SUM($J$22:HKQ33)-1</f>
        <v>-1</v>
      </c>
      <c r="HKR36" s="556">
        <f>SUM($J$22:HKR33)-1</f>
        <v>-1</v>
      </c>
      <c r="HKS36" s="556">
        <f>SUM($J$22:HKS33)-1</f>
        <v>-1</v>
      </c>
      <c r="HKT36" s="556">
        <f>SUM($J$22:HKT33)-1</f>
        <v>-1</v>
      </c>
      <c r="HKU36" s="556">
        <f>SUM($J$22:HKU33)-1</f>
        <v>-1</v>
      </c>
      <c r="HKV36" s="556">
        <f>SUM($J$22:HKV33)-1</f>
        <v>-1</v>
      </c>
      <c r="HKW36" s="556">
        <f>SUM($J$22:HKW33)-1</f>
        <v>-1</v>
      </c>
      <c r="HKX36" s="556">
        <f>SUM($J$22:HKX33)-1</f>
        <v>-1</v>
      </c>
      <c r="HKY36" s="556">
        <f>SUM($J$22:HKY33)-1</f>
        <v>-1</v>
      </c>
      <c r="HKZ36" s="556">
        <f>SUM($J$22:HKZ33)-1</f>
        <v>-1</v>
      </c>
      <c r="HLA36" s="556">
        <f>SUM($J$22:HLA33)-1</f>
        <v>-1</v>
      </c>
      <c r="HLB36" s="556">
        <f>SUM($J$22:HLB33)-1</f>
        <v>-1</v>
      </c>
      <c r="HLC36" s="556">
        <f>SUM($J$22:HLC33)-1</f>
        <v>-1</v>
      </c>
      <c r="HLD36" s="556">
        <f>SUM($J$22:HLD33)-1</f>
        <v>-1</v>
      </c>
      <c r="HLE36" s="556">
        <f>SUM($J$22:HLE33)-1</f>
        <v>-1</v>
      </c>
      <c r="HLF36" s="556">
        <f>SUM($J$22:HLF33)-1</f>
        <v>-1</v>
      </c>
      <c r="HLG36" s="556">
        <f>SUM($J$22:HLG33)-1</f>
        <v>-1</v>
      </c>
      <c r="HLH36" s="556">
        <f>SUM($J$22:HLH33)-1</f>
        <v>-1</v>
      </c>
      <c r="HLI36" s="556">
        <f>SUM($J$22:HLI33)-1</f>
        <v>-1</v>
      </c>
      <c r="HLJ36" s="556">
        <f>SUM($J$22:HLJ33)-1</f>
        <v>-1</v>
      </c>
      <c r="HLK36" s="556">
        <f>SUM($J$22:HLK33)-1</f>
        <v>-1</v>
      </c>
      <c r="HLL36" s="556">
        <f>SUM($J$22:HLL33)-1</f>
        <v>-1</v>
      </c>
      <c r="HLM36" s="556">
        <f>SUM($J$22:HLM33)-1</f>
        <v>-1</v>
      </c>
      <c r="HLN36" s="556">
        <f>SUM($J$22:HLN33)-1</f>
        <v>-1</v>
      </c>
      <c r="HLO36" s="556">
        <f>SUM($J$22:HLO33)-1</f>
        <v>-1</v>
      </c>
      <c r="HLP36" s="556">
        <f>SUM($J$22:HLP33)-1</f>
        <v>-1</v>
      </c>
      <c r="HLQ36" s="556">
        <f>SUM($J$22:HLQ33)-1</f>
        <v>-1</v>
      </c>
      <c r="HLR36" s="556">
        <f>SUM($J$22:HLR33)-1</f>
        <v>-1</v>
      </c>
      <c r="HLS36" s="556">
        <f>SUM($J$22:HLS33)-1</f>
        <v>-1</v>
      </c>
      <c r="HLT36" s="556">
        <f>SUM($J$22:HLT33)-1</f>
        <v>-1</v>
      </c>
      <c r="HLU36" s="556">
        <f>SUM($J$22:HLU33)-1</f>
        <v>-1</v>
      </c>
      <c r="HLV36" s="556">
        <f>SUM($J$22:HLV33)-1</f>
        <v>-1</v>
      </c>
      <c r="HLW36" s="556">
        <f>SUM($J$22:HLW33)-1</f>
        <v>-1</v>
      </c>
      <c r="HLX36" s="556">
        <f>SUM($J$22:HLX33)-1</f>
        <v>-1</v>
      </c>
      <c r="HLY36" s="556">
        <f>SUM($J$22:HLY33)-1</f>
        <v>-1</v>
      </c>
      <c r="HLZ36" s="556">
        <f>SUM($J$22:HLZ33)-1</f>
        <v>-1</v>
      </c>
      <c r="HMA36" s="556">
        <f>SUM($J$22:HMA33)-1</f>
        <v>-1</v>
      </c>
      <c r="HMB36" s="556">
        <f>SUM($J$22:HMB33)-1</f>
        <v>-1</v>
      </c>
      <c r="HMC36" s="556">
        <f>SUM($J$22:HMC33)-1</f>
        <v>-1</v>
      </c>
      <c r="HMD36" s="556">
        <f>SUM($J$22:HMD33)-1</f>
        <v>-1</v>
      </c>
      <c r="HME36" s="556">
        <f>SUM($J$22:HME33)-1</f>
        <v>-1</v>
      </c>
      <c r="HMF36" s="556">
        <f>SUM($J$22:HMF33)-1</f>
        <v>-1</v>
      </c>
      <c r="HMG36" s="556">
        <f>SUM($J$22:HMG33)-1</f>
        <v>-1</v>
      </c>
      <c r="HMH36" s="556">
        <f>SUM($J$22:HMH33)-1</f>
        <v>-1</v>
      </c>
      <c r="HMI36" s="556">
        <f>SUM($J$22:HMI33)-1</f>
        <v>-1</v>
      </c>
      <c r="HMJ36" s="556">
        <f>SUM($J$22:HMJ33)-1</f>
        <v>-1</v>
      </c>
      <c r="HMK36" s="556">
        <f>SUM($J$22:HMK33)-1</f>
        <v>-1</v>
      </c>
      <c r="HML36" s="556">
        <f>SUM($J$22:HML33)-1</f>
        <v>-1</v>
      </c>
      <c r="HMM36" s="556">
        <f>SUM($J$22:HMM33)-1</f>
        <v>-1</v>
      </c>
      <c r="HMN36" s="556">
        <f>SUM($J$22:HMN33)-1</f>
        <v>-1</v>
      </c>
      <c r="HMO36" s="556">
        <f>SUM($J$22:HMO33)-1</f>
        <v>-1</v>
      </c>
      <c r="HMP36" s="556">
        <f>SUM($J$22:HMP33)-1</f>
        <v>-1</v>
      </c>
      <c r="HMQ36" s="556">
        <f>SUM($J$22:HMQ33)-1</f>
        <v>-1</v>
      </c>
      <c r="HMR36" s="556">
        <f>SUM($J$22:HMR33)-1</f>
        <v>-1</v>
      </c>
      <c r="HMS36" s="556">
        <f>SUM($J$22:HMS33)-1</f>
        <v>-1</v>
      </c>
      <c r="HMT36" s="556">
        <f>SUM($J$22:HMT33)-1</f>
        <v>-1</v>
      </c>
      <c r="HMU36" s="556">
        <f>SUM($J$22:HMU33)-1</f>
        <v>-1</v>
      </c>
      <c r="HMV36" s="556">
        <f>SUM($J$22:HMV33)-1</f>
        <v>-1</v>
      </c>
      <c r="HMW36" s="556">
        <f>SUM($J$22:HMW33)-1</f>
        <v>-1</v>
      </c>
      <c r="HMX36" s="556">
        <f>SUM($J$22:HMX33)-1</f>
        <v>-1</v>
      </c>
      <c r="HMY36" s="556">
        <f>SUM($J$22:HMY33)-1</f>
        <v>-1</v>
      </c>
      <c r="HMZ36" s="556">
        <f>SUM($J$22:HMZ33)-1</f>
        <v>-1</v>
      </c>
      <c r="HNA36" s="556">
        <f>SUM($J$22:HNA33)-1</f>
        <v>-1</v>
      </c>
      <c r="HNB36" s="556">
        <f>SUM($J$22:HNB33)-1</f>
        <v>-1</v>
      </c>
      <c r="HNC36" s="556">
        <f>SUM($J$22:HNC33)-1</f>
        <v>-1</v>
      </c>
      <c r="HND36" s="556">
        <f>SUM($J$22:HND33)-1</f>
        <v>-1</v>
      </c>
      <c r="HNE36" s="556">
        <f>SUM($J$22:HNE33)-1</f>
        <v>-1</v>
      </c>
      <c r="HNF36" s="556">
        <f>SUM($J$22:HNF33)-1</f>
        <v>-1</v>
      </c>
      <c r="HNG36" s="556">
        <f>SUM($J$22:HNG33)-1</f>
        <v>-1</v>
      </c>
      <c r="HNH36" s="556">
        <f>SUM($J$22:HNH33)-1</f>
        <v>-1</v>
      </c>
      <c r="HNI36" s="556">
        <f>SUM($J$22:HNI33)-1</f>
        <v>-1</v>
      </c>
      <c r="HNJ36" s="556">
        <f>SUM($J$22:HNJ33)-1</f>
        <v>-1</v>
      </c>
      <c r="HNK36" s="556">
        <f>SUM($J$22:HNK33)-1</f>
        <v>-1</v>
      </c>
      <c r="HNL36" s="556">
        <f>SUM($J$22:HNL33)-1</f>
        <v>-1</v>
      </c>
      <c r="HNM36" s="556">
        <f>SUM($J$22:HNM33)-1</f>
        <v>-1</v>
      </c>
      <c r="HNN36" s="556">
        <f>SUM($J$22:HNN33)-1</f>
        <v>-1</v>
      </c>
      <c r="HNO36" s="556">
        <f>SUM($J$22:HNO33)-1</f>
        <v>-1</v>
      </c>
      <c r="HNP36" s="556">
        <f>SUM($J$22:HNP33)-1</f>
        <v>-1</v>
      </c>
      <c r="HNQ36" s="556">
        <f>SUM($J$22:HNQ33)-1</f>
        <v>-1</v>
      </c>
      <c r="HNR36" s="556">
        <f>SUM($J$22:HNR33)-1</f>
        <v>-1</v>
      </c>
      <c r="HNS36" s="556">
        <f>SUM($J$22:HNS33)-1</f>
        <v>-1</v>
      </c>
      <c r="HNT36" s="556">
        <f>SUM($J$22:HNT33)-1</f>
        <v>-1</v>
      </c>
      <c r="HNU36" s="556">
        <f>SUM($J$22:HNU33)-1</f>
        <v>-1</v>
      </c>
      <c r="HNV36" s="556">
        <f>SUM($J$22:HNV33)-1</f>
        <v>-1</v>
      </c>
      <c r="HNW36" s="556">
        <f>SUM($J$22:HNW33)-1</f>
        <v>-1</v>
      </c>
      <c r="HNX36" s="556">
        <f>SUM($J$22:HNX33)-1</f>
        <v>-1</v>
      </c>
      <c r="HNY36" s="556">
        <f>SUM($J$22:HNY33)-1</f>
        <v>-1</v>
      </c>
      <c r="HNZ36" s="556">
        <f>SUM($J$22:HNZ33)-1</f>
        <v>-1</v>
      </c>
      <c r="HOA36" s="556">
        <f>SUM($J$22:HOA33)-1</f>
        <v>-1</v>
      </c>
      <c r="HOB36" s="556">
        <f>SUM($J$22:HOB33)-1</f>
        <v>-1</v>
      </c>
      <c r="HOC36" s="556">
        <f>SUM($J$22:HOC33)-1</f>
        <v>-1</v>
      </c>
      <c r="HOD36" s="556">
        <f>SUM($J$22:HOD33)-1</f>
        <v>-1</v>
      </c>
      <c r="HOE36" s="556">
        <f>SUM($J$22:HOE33)-1</f>
        <v>-1</v>
      </c>
      <c r="HOF36" s="556">
        <f>SUM($J$22:HOF33)-1</f>
        <v>-1</v>
      </c>
      <c r="HOG36" s="556">
        <f>SUM($J$22:HOG33)-1</f>
        <v>-1</v>
      </c>
      <c r="HOH36" s="556">
        <f>SUM($J$22:HOH33)-1</f>
        <v>-1</v>
      </c>
      <c r="HOI36" s="556">
        <f>SUM($J$22:HOI33)-1</f>
        <v>-1</v>
      </c>
      <c r="HOJ36" s="556">
        <f>SUM($J$22:HOJ33)-1</f>
        <v>-1</v>
      </c>
      <c r="HOK36" s="556">
        <f>SUM($J$22:HOK33)-1</f>
        <v>-1</v>
      </c>
      <c r="HOL36" s="556">
        <f>SUM($J$22:HOL33)-1</f>
        <v>-1</v>
      </c>
      <c r="HOM36" s="556">
        <f>SUM($J$22:HOM33)-1</f>
        <v>-1</v>
      </c>
      <c r="HON36" s="556">
        <f>SUM($J$22:HON33)-1</f>
        <v>-1</v>
      </c>
      <c r="HOO36" s="556">
        <f>SUM($J$22:HOO33)-1</f>
        <v>-1</v>
      </c>
      <c r="HOP36" s="556">
        <f>SUM($J$22:HOP33)-1</f>
        <v>-1</v>
      </c>
      <c r="HOQ36" s="556">
        <f>SUM($J$22:HOQ33)-1</f>
        <v>-1</v>
      </c>
      <c r="HOR36" s="556">
        <f>SUM($J$22:HOR33)-1</f>
        <v>-1</v>
      </c>
      <c r="HOS36" s="556">
        <f>SUM($J$22:HOS33)-1</f>
        <v>-1</v>
      </c>
      <c r="HOT36" s="556">
        <f>SUM($J$22:HOT33)-1</f>
        <v>-1</v>
      </c>
      <c r="HOU36" s="556">
        <f>SUM($J$22:HOU33)-1</f>
        <v>-1</v>
      </c>
      <c r="HOV36" s="556">
        <f>SUM($J$22:HOV33)-1</f>
        <v>-1</v>
      </c>
      <c r="HOW36" s="556">
        <f>SUM($J$22:HOW33)-1</f>
        <v>-1</v>
      </c>
      <c r="HOX36" s="556">
        <f>SUM($J$22:HOX33)-1</f>
        <v>-1</v>
      </c>
      <c r="HOY36" s="556">
        <f>SUM($J$22:HOY33)-1</f>
        <v>-1</v>
      </c>
      <c r="HOZ36" s="556">
        <f>SUM($J$22:HOZ33)-1</f>
        <v>-1</v>
      </c>
      <c r="HPA36" s="556">
        <f>SUM($J$22:HPA33)-1</f>
        <v>-1</v>
      </c>
      <c r="HPB36" s="556">
        <f>SUM($J$22:HPB33)-1</f>
        <v>-1</v>
      </c>
      <c r="HPC36" s="556">
        <f>SUM($J$22:HPC33)-1</f>
        <v>-1</v>
      </c>
      <c r="HPD36" s="556">
        <f>SUM($J$22:HPD33)-1</f>
        <v>-1</v>
      </c>
      <c r="HPE36" s="556">
        <f>SUM($J$22:HPE33)-1</f>
        <v>-1</v>
      </c>
      <c r="HPF36" s="556">
        <f>SUM($J$22:HPF33)-1</f>
        <v>-1</v>
      </c>
      <c r="HPG36" s="556">
        <f>SUM($J$22:HPG33)-1</f>
        <v>-1</v>
      </c>
      <c r="HPH36" s="556">
        <f>SUM($J$22:HPH33)-1</f>
        <v>-1</v>
      </c>
      <c r="HPI36" s="556">
        <f>SUM($J$22:HPI33)-1</f>
        <v>-1</v>
      </c>
      <c r="HPJ36" s="556">
        <f>SUM($J$22:HPJ33)-1</f>
        <v>-1</v>
      </c>
      <c r="HPK36" s="556">
        <f>SUM($J$22:HPK33)-1</f>
        <v>-1</v>
      </c>
      <c r="HPL36" s="556">
        <f>SUM($J$22:HPL33)-1</f>
        <v>-1</v>
      </c>
      <c r="HPM36" s="556">
        <f>SUM($J$22:HPM33)-1</f>
        <v>-1</v>
      </c>
      <c r="HPN36" s="556">
        <f>SUM($J$22:HPN33)-1</f>
        <v>-1</v>
      </c>
      <c r="HPO36" s="556">
        <f>SUM($J$22:HPO33)-1</f>
        <v>-1</v>
      </c>
      <c r="HPP36" s="556">
        <f>SUM($J$22:HPP33)-1</f>
        <v>-1</v>
      </c>
      <c r="HPQ36" s="556">
        <f>SUM($J$22:HPQ33)-1</f>
        <v>-1</v>
      </c>
      <c r="HPR36" s="556">
        <f>SUM($J$22:HPR33)-1</f>
        <v>-1</v>
      </c>
      <c r="HPS36" s="556">
        <f>SUM($J$22:HPS33)-1</f>
        <v>-1</v>
      </c>
      <c r="HPT36" s="556">
        <f>SUM($J$22:HPT33)-1</f>
        <v>-1</v>
      </c>
      <c r="HPU36" s="556">
        <f>SUM($J$22:HPU33)-1</f>
        <v>-1</v>
      </c>
      <c r="HPV36" s="556">
        <f>SUM($J$22:HPV33)-1</f>
        <v>-1</v>
      </c>
      <c r="HPW36" s="556">
        <f>SUM($J$22:HPW33)-1</f>
        <v>-1</v>
      </c>
      <c r="HPX36" s="556">
        <f>SUM($J$22:HPX33)-1</f>
        <v>-1</v>
      </c>
      <c r="HPY36" s="556">
        <f>SUM($J$22:HPY33)-1</f>
        <v>-1</v>
      </c>
      <c r="HPZ36" s="556">
        <f>SUM($J$22:HPZ33)-1</f>
        <v>-1</v>
      </c>
      <c r="HQA36" s="556">
        <f>SUM($J$22:HQA33)-1</f>
        <v>-1</v>
      </c>
      <c r="HQB36" s="556">
        <f>SUM($J$22:HQB33)-1</f>
        <v>-1</v>
      </c>
      <c r="HQC36" s="556">
        <f>SUM($J$22:HQC33)-1</f>
        <v>-1</v>
      </c>
      <c r="HQD36" s="556">
        <f>SUM($J$22:HQD33)-1</f>
        <v>-1</v>
      </c>
      <c r="HQE36" s="556">
        <f>SUM($J$22:HQE33)-1</f>
        <v>-1</v>
      </c>
      <c r="HQF36" s="556">
        <f>SUM($J$22:HQF33)-1</f>
        <v>-1</v>
      </c>
      <c r="HQG36" s="556">
        <f>SUM($J$22:HQG33)-1</f>
        <v>-1</v>
      </c>
      <c r="HQH36" s="556">
        <f>SUM($J$22:HQH33)-1</f>
        <v>-1</v>
      </c>
      <c r="HQI36" s="556">
        <f>SUM($J$22:HQI33)-1</f>
        <v>-1</v>
      </c>
      <c r="HQJ36" s="556">
        <f>SUM($J$22:HQJ33)-1</f>
        <v>-1</v>
      </c>
      <c r="HQK36" s="556">
        <f>SUM($J$22:HQK33)-1</f>
        <v>-1</v>
      </c>
      <c r="HQL36" s="556">
        <f>SUM($J$22:HQL33)-1</f>
        <v>-1</v>
      </c>
      <c r="HQM36" s="556">
        <f>SUM($J$22:HQM33)-1</f>
        <v>-1</v>
      </c>
      <c r="HQN36" s="556">
        <f>SUM($J$22:HQN33)-1</f>
        <v>-1</v>
      </c>
      <c r="HQO36" s="556">
        <f>SUM($J$22:HQO33)-1</f>
        <v>-1</v>
      </c>
      <c r="HQP36" s="556">
        <f>SUM($J$22:HQP33)-1</f>
        <v>-1</v>
      </c>
      <c r="HQQ36" s="556">
        <f>SUM($J$22:HQQ33)-1</f>
        <v>-1</v>
      </c>
      <c r="HQR36" s="556">
        <f>SUM($J$22:HQR33)-1</f>
        <v>-1</v>
      </c>
      <c r="HQS36" s="556">
        <f>SUM($J$22:HQS33)-1</f>
        <v>-1</v>
      </c>
      <c r="HQT36" s="556">
        <f>SUM($J$22:HQT33)-1</f>
        <v>-1</v>
      </c>
      <c r="HQU36" s="556">
        <f>SUM($J$22:HQU33)-1</f>
        <v>-1</v>
      </c>
      <c r="HQV36" s="556">
        <f>SUM($J$22:HQV33)-1</f>
        <v>-1</v>
      </c>
      <c r="HQW36" s="556">
        <f>SUM($J$22:HQW33)-1</f>
        <v>-1</v>
      </c>
      <c r="HQX36" s="556">
        <f>SUM($J$22:HQX33)-1</f>
        <v>-1</v>
      </c>
      <c r="HQY36" s="556">
        <f>SUM($J$22:HQY33)-1</f>
        <v>-1</v>
      </c>
      <c r="HQZ36" s="556">
        <f>SUM($J$22:HQZ33)-1</f>
        <v>-1</v>
      </c>
      <c r="HRA36" s="556">
        <f>SUM($J$22:HRA33)-1</f>
        <v>-1</v>
      </c>
      <c r="HRB36" s="556">
        <f>SUM($J$22:HRB33)-1</f>
        <v>-1</v>
      </c>
      <c r="HRC36" s="556">
        <f>SUM($J$22:HRC33)-1</f>
        <v>-1</v>
      </c>
      <c r="HRD36" s="556">
        <f>SUM($J$22:HRD33)-1</f>
        <v>-1</v>
      </c>
      <c r="HRE36" s="556">
        <f>SUM($J$22:HRE33)-1</f>
        <v>-1</v>
      </c>
      <c r="HRF36" s="556">
        <f>SUM($J$22:HRF33)-1</f>
        <v>-1</v>
      </c>
      <c r="HRG36" s="556">
        <f>SUM($J$22:HRG33)-1</f>
        <v>-1</v>
      </c>
      <c r="HRH36" s="556">
        <f>SUM($J$22:HRH33)-1</f>
        <v>-1</v>
      </c>
      <c r="HRI36" s="556">
        <f>SUM($J$22:HRI33)-1</f>
        <v>-1</v>
      </c>
      <c r="HRJ36" s="556">
        <f>SUM($J$22:HRJ33)-1</f>
        <v>-1</v>
      </c>
      <c r="HRK36" s="556">
        <f>SUM($J$22:HRK33)-1</f>
        <v>-1</v>
      </c>
      <c r="HRL36" s="556">
        <f>SUM($J$22:HRL33)-1</f>
        <v>-1</v>
      </c>
      <c r="HRM36" s="556">
        <f>SUM($J$22:HRM33)-1</f>
        <v>-1</v>
      </c>
      <c r="HRN36" s="556">
        <f>SUM($J$22:HRN33)-1</f>
        <v>-1</v>
      </c>
      <c r="HRO36" s="556">
        <f>SUM($J$22:HRO33)-1</f>
        <v>-1</v>
      </c>
      <c r="HRP36" s="556">
        <f>SUM($J$22:HRP33)-1</f>
        <v>-1</v>
      </c>
      <c r="HRQ36" s="556">
        <f>SUM($J$22:HRQ33)-1</f>
        <v>-1</v>
      </c>
      <c r="HRR36" s="556">
        <f>SUM($J$22:HRR33)-1</f>
        <v>-1</v>
      </c>
      <c r="HRS36" s="556">
        <f>SUM($J$22:HRS33)-1</f>
        <v>-1</v>
      </c>
      <c r="HRT36" s="556">
        <f>SUM($J$22:HRT33)-1</f>
        <v>-1</v>
      </c>
      <c r="HRU36" s="556">
        <f>SUM($J$22:HRU33)-1</f>
        <v>-1</v>
      </c>
      <c r="HRV36" s="556">
        <f>SUM($J$22:HRV33)-1</f>
        <v>-1</v>
      </c>
      <c r="HRW36" s="556">
        <f>SUM($J$22:HRW33)-1</f>
        <v>-1</v>
      </c>
      <c r="HRX36" s="556">
        <f>SUM($J$22:HRX33)-1</f>
        <v>-1</v>
      </c>
      <c r="HRY36" s="556">
        <f>SUM($J$22:HRY33)-1</f>
        <v>-1</v>
      </c>
      <c r="HRZ36" s="556">
        <f>SUM($J$22:HRZ33)-1</f>
        <v>-1</v>
      </c>
      <c r="HSA36" s="556">
        <f>SUM($J$22:HSA33)-1</f>
        <v>-1</v>
      </c>
      <c r="HSB36" s="556">
        <f>SUM($J$22:HSB33)-1</f>
        <v>-1</v>
      </c>
      <c r="HSC36" s="556">
        <f>SUM($J$22:HSC33)-1</f>
        <v>-1</v>
      </c>
      <c r="HSD36" s="556">
        <f>SUM($J$22:HSD33)-1</f>
        <v>-1</v>
      </c>
      <c r="HSE36" s="556">
        <f>SUM($J$22:HSE33)-1</f>
        <v>-1</v>
      </c>
      <c r="HSF36" s="556">
        <f>SUM($J$22:HSF33)-1</f>
        <v>-1</v>
      </c>
      <c r="HSG36" s="556">
        <f>SUM($J$22:HSG33)-1</f>
        <v>-1</v>
      </c>
      <c r="HSH36" s="556">
        <f>SUM($J$22:HSH33)-1</f>
        <v>-1</v>
      </c>
      <c r="HSI36" s="556">
        <f>SUM($J$22:HSI33)-1</f>
        <v>-1</v>
      </c>
      <c r="HSJ36" s="556">
        <f>SUM($J$22:HSJ33)-1</f>
        <v>-1</v>
      </c>
      <c r="HSK36" s="556">
        <f>SUM($J$22:HSK33)-1</f>
        <v>-1</v>
      </c>
      <c r="HSL36" s="556">
        <f>SUM($J$22:HSL33)-1</f>
        <v>-1</v>
      </c>
      <c r="HSM36" s="556">
        <f>SUM($J$22:HSM33)-1</f>
        <v>-1</v>
      </c>
      <c r="HSN36" s="556">
        <f>SUM($J$22:HSN33)-1</f>
        <v>-1</v>
      </c>
      <c r="HSO36" s="556">
        <f>SUM($J$22:HSO33)-1</f>
        <v>-1</v>
      </c>
      <c r="HSP36" s="556">
        <f>SUM($J$22:HSP33)-1</f>
        <v>-1</v>
      </c>
      <c r="HSQ36" s="556">
        <f>SUM($J$22:HSQ33)-1</f>
        <v>-1</v>
      </c>
      <c r="HSR36" s="556">
        <f>SUM($J$22:HSR33)-1</f>
        <v>-1</v>
      </c>
      <c r="HSS36" s="556">
        <f>SUM($J$22:HSS33)-1</f>
        <v>-1</v>
      </c>
      <c r="HST36" s="556">
        <f>SUM($J$22:HST33)-1</f>
        <v>-1</v>
      </c>
      <c r="HSU36" s="556">
        <f>SUM($J$22:HSU33)-1</f>
        <v>-1</v>
      </c>
      <c r="HSV36" s="556">
        <f>SUM($J$22:HSV33)-1</f>
        <v>-1</v>
      </c>
      <c r="HSW36" s="556">
        <f>SUM($J$22:HSW33)-1</f>
        <v>-1</v>
      </c>
      <c r="HSX36" s="556">
        <f>SUM($J$22:HSX33)-1</f>
        <v>-1</v>
      </c>
      <c r="HSY36" s="556">
        <f>SUM($J$22:HSY33)-1</f>
        <v>-1</v>
      </c>
      <c r="HSZ36" s="556">
        <f>SUM($J$22:HSZ33)-1</f>
        <v>-1</v>
      </c>
      <c r="HTA36" s="556">
        <f>SUM($J$22:HTA33)-1</f>
        <v>-1</v>
      </c>
      <c r="HTB36" s="556">
        <f>SUM($J$22:HTB33)-1</f>
        <v>-1</v>
      </c>
      <c r="HTC36" s="556">
        <f>SUM($J$22:HTC33)-1</f>
        <v>-1</v>
      </c>
      <c r="HTD36" s="556">
        <f>SUM($J$22:HTD33)-1</f>
        <v>-1</v>
      </c>
      <c r="HTE36" s="556">
        <f>SUM($J$22:HTE33)-1</f>
        <v>-1</v>
      </c>
      <c r="HTF36" s="556">
        <f>SUM($J$22:HTF33)-1</f>
        <v>-1</v>
      </c>
      <c r="HTG36" s="556">
        <f>SUM($J$22:HTG33)-1</f>
        <v>-1</v>
      </c>
      <c r="HTH36" s="556">
        <f>SUM($J$22:HTH33)-1</f>
        <v>-1</v>
      </c>
      <c r="HTI36" s="556">
        <f>SUM($J$22:HTI33)-1</f>
        <v>-1</v>
      </c>
      <c r="HTJ36" s="556">
        <f>SUM($J$22:HTJ33)-1</f>
        <v>-1</v>
      </c>
      <c r="HTK36" s="556">
        <f>SUM($J$22:HTK33)-1</f>
        <v>-1</v>
      </c>
      <c r="HTL36" s="556">
        <f>SUM($J$22:HTL33)-1</f>
        <v>-1</v>
      </c>
      <c r="HTM36" s="556">
        <f>SUM($J$22:HTM33)-1</f>
        <v>-1</v>
      </c>
      <c r="HTN36" s="556">
        <f>SUM($J$22:HTN33)-1</f>
        <v>-1</v>
      </c>
      <c r="HTO36" s="556">
        <f>SUM($J$22:HTO33)-1</f>
        <v>-1</v>
      </c>
      <c r="HTP36" s="556">
        <f>SUM($J$22:HTP33)-1</f>
        <v>-1</v>
      </c>
      <c r="HTQ36" s="556">
        <f>SUM($J$22:HTQ33)-1</f>
        <v>-1</v>
      </c>
      <c r="HTR36" s="556">
        <f>SUM($J$22:HTR33)-1</f>
        <v>-1</v>
      </c>
      <c r="HTS36" s="556">
        <f>SUM($J$22:HTS33)-1</f>
        <v>-1</v>
      </c>
      <c r="HTT36" s="556">
        <f>SUM($J$22:HTT33)-1</f>
        <v>-1</v>
      </c>
      <c r="HTU36" s="556">
        <f>SUM($J$22:HTU33)-1</f>
        <v>-1</v>
      </c>
      <c r="HTV36" s="556">
        <f>SUM($J$22:HTV33)-1</f>
        <v>-1</v>
      </c>
      <c r="HTW36" s="556">
        <f>SUM($J$22:HTW33)-1</f>
        <v>-1</v>
      </c>
      <c r="HTX36" s="556">
        <f>SUM($J$22:HTX33)-1</f>
        <v>-1</v>
      </c>
      <c r="HTY36" s="556">
        <f>SUM($J$22:HTY33)-1</f>
        <v>-1</v>
      </c>
      <c r="HTZ36" s="556">
        <f>SUM($J$22:HTZ33)-1</f>
        <v>-1</v>
      </c>
      <c r="HUA36" s="556">
        <f>SUM($J$22:HUA33)-1</f>
        <v>-1</v>
      </c>
      <c r="HUB36" s="556">
        <f>SUM($J$22:HUB33)-1</f>
        <v>-1</v>
      </c>
      <c r="HUC36" s="556">
        <f>SUM($J$22:HUC33)-1</f>
        <v>-1</v>
      </c>
      <c r="HUD36" s="556">
        <f>SUM($J$22:HUD33)-1</f>
        <v>-1</v>
      </c>
      <c r="HUE36" s="556">
        <f>SUM($J$22:HUE33)-1</f>
        <v>-1</v>
      </c>
      <c r="HUF36" s="556">
        <f>SUM($J$22:HUF33)-1</f>
        <v>-1</v>
      </c>
      <c r="HUG36" s="556">
        <f>SUM($J$22:HUG33)-1</f>
        <v>-1</v>
      </c>
      <c r="HUH36" s="556">
        <f>SUM($J$22:HUH33)-1</f>
        <v>-1</v>
      </c>
      <c r="HUI36" s="556">
        <f>SUM($J$22:HUI33)-1</f>
        <v>-1</v>
      </c>
      <c r="HUJ36" s="556">
        <f>SUM($J$22:HUJ33)-1</f>
        <v>-1</v>
      </c>
      <c r="HUK36" s="556">
        <f>SUM($J$22:HUK33)-1</f>
        <v>-1</v>
      </c>
      <c r="HUL36" s="556">
        <f>SUM($J$22:HUL33)-1</f>
        <v>-1</v>
      </c>
      <c r="HUM36" s="556">
        <f>SUM($J$22:HUM33)-1</f>
        <v>-1</v>
      </c>
      <c r="HUN36" s="556">
        <f>SUM($J$22:HUN33)-1</f>
        <v>-1</v>
      </c>
      <c r="HUO36" s="556">
        <f>SUM($J$22:HUO33)-1</f>
        <v>-1</v>
      </c>
      <c r="HUP36" s="556">
        <f>SUM($J$22:HUP33)-1</f>
        <v>-1</v>
      </c>
      <c r="HUQ36" s="556">
        <f>SUM($J$22:HUQ33)-1</f>
        <v>-1</v>
      </c>
      <c r="HUR36" s="556">
        <f>SUM($J$22:HUR33)-1</f>
        <v>-1</v>
      </c>
      <c r="HUS36" s="556">
        <f>SUM($J$22:HUS33)-1</f>
        <v>-1</v>
      </c>
      <c r="HUT36" s="556">
        <f>SUM($J$22:HUT33)-1</f>
        <v>-1</v>
      </c>
      <c r="HUU36" s="556">
        <f>SUM($J$22:HUU33)-1</f>
        <v>-1</v>
      </c>
      <c r="HUV36" s="556">
        <f>SUM($J$22:HUV33)-1</f>
        <v>-1</v>
      </c>
      <c r="HUW36" s="556">
        <f>SUM($J$22:HUW33)-1</f>
        <v>-1</v>
      </c>
      <c r="HUX36" s="556">
        <f>SUM($J$22:HUX33)-1</f>
        <v>-1</v>
      </c>
      <c r="HUY36" s="556">
        <f>SUM($J$22:HUY33)-1</f>
        <v>-1</v>
      </c>
      <c r="HUZ36" s="556">
        <f>SUM($J$22:HUZ33)-1</f>
        <v>-1</v>
      </c>
      <c r="HVA36" s="556">
        <f>SUM($J$22:HVA33)-1</f>
        <v>-1</v>
      </c>
      <c r="HVB36" s="556">
        <f>SUM($J$22:HVB33)-1</f>
        <v>-1</v>
      </c>
      <c r="HVC36" s="556">
        <f>SUM($J$22:HVC33)-1</f>
        <v>-1</v>
      </c>
      <c r="HVD36" s="556">
        <f>SUM($J$22:HVD33)-1</f>
        <v>-1</v>
      </c>
      <c r="HVE36" s="556">
        <f>SUM($J$22:HVE33)-1</f>
        <v>-1</v>
      </c>
      <c r="HVF36" s="556">
        <f>SUM($J$22:HVF33)-1</f>
        <v>-1</v>
      </c>
      <c r="HVG36" s="556">
        <f>SUM($J$22:HVG33)-1</f>
        <v>-1</v>
      </c>
      <c r="HVH36" s="556">
        <f>SUM($J$22:HVH33)-1</f>
        <v>-1</v>
      </c>
      <c r="HVI36" s="556">
        <f>SUM($J$22:HVI33)-1</f>
        <v>-1</v>
      </c>
      <c r="HVJ36" s="556">
        <f>SUM($J$22:HVJ33)-1</f>
        <v>-1</v>
      </c>
      <c r="HVK36" s="556">
        <f>SUM($J$22:HVK33)-1</f>
        <v>-1</v>
      </c>
      <c r="HVL36" s="556">
        <f>SUM($J$22:HVL33)-1</f>
        <v>-1</v>
      </c>
      <c r="HVM36" s="556">
        <f>SUM($J$22:HVM33)-1</f>
        <v>-1</v>
      </c>
      <c r="HVN36" s="556">
        <f>SUM($J$22:HVN33)-1</f>
        <v>-1</v>
      </c>
      <c r="HVO36" s="556">
        <f>SUM($J$22:HVO33)-1</f>
        <v>-1</v>
      </c>
      <c r="HVP36" s="556">
        <f>SUM($J$22:HVP33)-1</f>
        <v>-1</v>
      </c>
      <c r="HVQ36" s="556">
        <f>SUM($J$22:HVQ33)-1</f>
        <v>-1</v>
      </c>
      <c r="HVR36" s="556">
        <f>SUM($J$22:HVR33)-1</f>
        <v>-1</v>
      </c>
      <c r="HVS36" s="556">
        <f>SUM($J$22:HVS33)-1</f>
        <v>-1</v>
      </c>
      <c r="HVT36" s="556">
        <f>SUM($J$22:HVT33)-1</f>
        <v>-1</v>
      </c>
      <c r="HVU36" s="556">
        <f>SUM($J$22:HVU33)-1</f>
        <v>-1</v>
      </c>
      <c r="HVV36" s="556">
        <f>SUM($J$22:HVV33)-1</f>
        <v>-1</v>
      </c>
      <c r="HVW36" s="556">
        <f>SUM($J$22:HVW33)-1</f>
        <v>-1</v>
      </c>
      <c r="HVX36" s="556">
        <f>SUM($J$22:HVX33)-1</f>
        <v>-1</v>
      </c>
      <c r="HVY36" s="556">
        <f>SUM($J$22:HVY33)-1</f>
        <v>-1</v>
      </c>
      <c r="HVZ36" s="556">
        <f>SUM($J$22:HVZ33)-1</f>
        <v>-1</v>
      </c>
      <c r="HWA36" s="556">
        <f>SUM($J$22:HWA33)-1</f>
        <v>-1</v>
      </c>
      <c r="HWB36" s="556">
        <f>SUM($J$22:HWB33)-1</f>
        <v>-1</v>
      </c>
      <c r="HWC36" s="556">
        <f>SUM($J$22:HWC33)-1</f>
        <v>-1</v>
      </c>
      <c r="HWD36" s="556">
        <f>SUM($J$22:HWD33)-1</f>
        <v>-1</v>
      </c>
      <c r="HWE36" s="556">
        <f>SUM($J$22:HWE33)-1</f>
        <v>-1</v>
      </c>
      <c r="HWF36" s="556">
        <f>SUM($J$22:HWF33)-1</f>
        <v>-1</v>
      </c>
      <c r="HWG36" s="556">
        <f>SUM($J$22:HWG33)-1</f>
        <v>-1</v>
      </c>
      <c r="HWH36" s="556">
        <f>SUM($J$22:HWH33)-1</f>
        <v>-1</v>
      </c>
      <c r="HWI36" s="556">
        <f>SUM($J$22:HWI33)-1</f>
        <v>-1</v>
      </c>
      <c r="HWJ36" s="556">
        <f>SUM($J$22:HWJ33)-1</f>
        <v>-1</v>
      </c>
      <c r="HWK36" s="556">
        <f>SUM($J$22:HWK33)-1</f>
        <v>-1</v>
      </c>
      <c r="HWL36" s="556">
        <f>SUM($J$22:HWL33)-1</f>
        <v>-1</v>
      </c>
      <c r="HWM36" s="556">
        <f>SUM($J$22:HWM33)-1</f>
        <v>-1</v>
      </c>
      <c r="HWN36" s="556">
        <f>SUM($J$22:HWN33)-1</f>
        <v>-1</v>
      </c>
      <c r="HWO36" s="556">
        <f>SUM($J$22:HWO33)-1</f>
        <v>-1</v>
      </c>
      <c r="HWP36" s="556">
        <f>SUM($J$22:HWP33)-1</f>
        <v>-1</v>
      </c>
      <c r="HWQ36" s="556">
        <f>SUM($J$22:HWQ33)-1</f>
        <v>-1</v>
      </c>
      <c r="HWR36" s="556">
        <f>SUM($J$22:HWR33)-1</f>
        <v>-1</v>
      </c>
      <c r="HWS36" s="556">
        <f>SUM($J$22:HWS33)-1</f>
        <v>-1</v>
      </c>
      <c r="HWT36" s="556">
        <f>SUM($J$22:HWT33)-1</f>
        <v>-1</v>
      </c>
      <c r="HWU36" s="556">
        <f>SUM($J$22:HWU33)-1</f>
        <v>-1</v>
      </c>
      <c r="HWV36" s="556">
        <f>SUM($J$22:HWV33)-1</f>
        <v>-1</v>
      </c>
      <c r="HWW36" s="556">
        <f>SUM($J$22:HWW33)-1</f>
        <v>-1</v>
      </c>
      <c r="HWX36" s="556">
        <f>SUM($J$22:HWX33)-1</f>
        <v>-1</v>
      </c>
      <c r="HWY36" s="556">
        <f>SUM($J$22:HWY33)-1</f>
        <v>-1</v>
      </c>
      <c r="HWZ36" s="556">
        <f>SUM($J$22:HWZ33)-1</f>
        <v>-1</v>
      </c>
      <c r="HXA36" s="556">
        <f>SUM($J$22:HXA33)-1</f>
        <v>-1</v>
      </c>
      <c r="HXB36" s="556">
        <f>SUM($J$22:HXB33)-1</f>
        <v>-1</v>
      </c>
      <c r="HXC36" s="556">
        <f>SUM($J$22:HXC33)-1</f>
        <v>-1</v>
      </c>
      <c r="HXD36" s="556">
        <f>SUM($J$22:HXD33)-1</f>
        <v>-1</v>
      </c>
      <c r="HXE36" s="556">
        <f>SUM($J$22:HXE33)-1</f>
        <v>-1</v>
      </c>
      <c r="HXF36" s="556">
        <f>SUM($J$22:HXF33)-1</f>
        <v>-1</v>
      </c>
      <c r="HXG36" s="556">
        <f>SUM($J$22:HXG33)-1</f>
        <v>-1</v>
      </c>
      <c r="HXH36" s="556">
        <f>SUM($J$22:HXH33)-1</f>
        <v>-1</v>
      </c>
      <c r="HXI36" s="556">
        <f>SUM($J$22:HXI33)-1</f>
        <v>-1</v>
      </c>
      <c r="HXJ36" s="556">
        <f>SUM($J$22:HXJ33)-1</f>
        <v>-1</v>
      </c>
      <c r="HXK36" s="556">
        <f>SUM($J$22:HXK33)-1</f>
        <v>-1</v>
      </c>
      <c r="HXL36" s="556">
        <f>SUM($J$22:HXL33)-1</f>
        <v>-1</v>
      </c>
      <c r="HXM36" s="556">
        <f>SUM($J$22:HXM33)-1</f>
        <v>-1</v>
      </c>
      <c r="HXN36" s="556">
        <f>SUM($J$22:HXN33)-1</f>
        <v>-1</v>
      </c>
      <c r="HXO36" s="556">
        <f>SUM($J$22:HXO33)-1</f>
        <v>-1</v>
      </c>
      <c r="HXP36" s="556">
        <f>SUM($J$22:HXP33)-1</f>
        <v>-1</v>
      </c>
      <c r="HXQ36" s="556">
        <f>SUM($J$22:HXQ33)-1</f>
        <v>-1</v>
      </c>
      <c r="HXR36" s="556">
        <f>SUM($J$22:HXR33)-1</f>
        <v>-1</v>
      </c>
      <c r="HXS36" s="556">
        <f>SUM($J$22:HXS33)-1</f>
        <v>-1</v>
      </c>
      <c r="HXT36" s="556">
        <f>SUM($J$22:HXT33)-1</f>
        <v>-1</v>
      </c>
      <c r="HXU36" s="556">
        <f>SUM($J$22:HXU33)-1</f>
        <v>-1</v>
      </c>
      <c r="HXV36" s="556">
        <f>SUM($J$22:HXV33)-1</f>
        <v>-1</v>
      </c>
      <c r="HXW36" s="556">
        <f>SUM($J$22:HXW33)-1</f>
        <v>-1</v>
      </c>
      <c r="HXX36" s="556">
        <f>SUM($J$22:HXX33)-1</f>
        <v>-1</v>
      </c>
      <c r="HXY36" s="556">
        <f>SUM($J$22:HXY33)-1</f>
        <v>-1</v>
      </c>
      <c r="HXZ36" s="556">
        <f>SUM($J$22:HXZ33)-1</f>
        <v>-1</v>
      </c>
      <c r="HYA36" s="556">
        <f>SUM($J$22:HYA33)-1</f>
        <v>-1</v>
      </c>
      <c r="HYB36" s="556">
        <f>SUM($J$22:HYB33)-1</f>
        <v>-1</v>
      </c>
      <c r="HYC36" s="556">
        <f>SUM($J$22:HYC33)-1</f>
        <v>-1</v>
      </c>
      <c r="HYD36" s="556">
        <f>SUM($J$22:HYD33)-1</f>
        <v>-1</v>
      </c>
      <c r="HYE36" s="556">
        <f>SUM($J$22:HYE33)-1</f>
        <v>-1</v>
      </c>
      <c r="HYF36" s="556">
        <f>SUM($J$22:HYF33)-1</f>
        <v>-1</v>
      </c>
      <c r="HYG36" s="556">
        <f>SUM($J$22:HYG33)-1</f>
        <v>-1</v>
      </c>
      <c r="HYH36" s="556">
        <f>SUM($J$22:HYH33)-1</f>
        <v>-1</v>
      </c>
      <c r="HYI36" s="556">
        <f>SUM($J$22:HYI33)-1</f>
        <v>-1</v>
      </c>
      <c r="HYJ36" s="556">
        <f>SUM($J$22:HYJ33)-1</f>
        <v>-1</v>
      </c>
      <c r="HYK36" s="556">
        <f>SUM($J$22:HYK33)-1</f>
        <v>-1</v>
      </c>
      <c r="HYL36" s="556">
        <f>SUM($J$22:HYL33)-1</f>
        <v>-1</v>
      </c>
      <c r="HYM36" s="556">
        <f>SUM($J$22:HYM33)-1</f>
        <v>-1</v>
      </c>
      <c r="HYN36" s="556">
        <f>SUM($J$22:HYN33)-1</f>
        <v>-1</v>
      </c>
      <c r="HYO36" s="556">
        <f>SUM($J$22:HYO33)-1</f>
        <v>-1</v>
      </c>
      <c r="HYP36" s="556">
        <f>SUM($J$22:HYP33)-1</f>
        <v>-1</v>
      </c>
      <c r="HYQ36" s="556">
        <f>SUM($J$22:HYQ33)-1</f>
        <v>-1</v>
      </c>
      <c r="HYR36" s="556">
        <f>SUM($J$22:HYR33)-1</f>
        <v>-1</v>
      </c>
      <c r="HYS36" s="556">
        <f>SUM($J$22:HYS33)-1</f>
        <v>-1</v>
      </c>
      <c r="HYT36" s="556">
        <f>SUM($J$22:HYT33)-1</f>
        <v>-1</v>
      </c>
      <c r="HYU36" s="556">
        <f>SUM($J$22:HYU33)-1</f>
        <v>-1</v>
      </c>
      <c r="HYV36" s="556">
        <f>SUM($J$22:HYV33)-1</f>
        <v>-1</v>
      </c>
      <c r="HYW36" s="556">
        <f>SUM($J$22:HYW33)-1</f>
        <v>-1</v>
      </c>
      <c r="HYX36" s="556">
        <f>SUM($J$22:HYX33)-1</f>
        <v>-1</v>
      </c>
      <c r="HYY36" s="556">
        <f>SUM($J$22:HYY33)-1</f>
        <v>-1</v>
      </c>
      <c r="HYZ36" s="556">
        <f>SUM($J$22:HYZ33)-1</f>
        <v>-1</v>
      </c>
      <c r="HZA36" s="556">
        <f>SUM($J$22:HZA33)-1</f>
        <v>-1</v>
      </c>
      <c r="HZB36" s="556">
        <f>SUM($J$22:HZB33)-1</f>
        <v>-1</v>
      </c>
      <c r="HZC36" s="556">
        <f>SUM($J$22:HZC33)-1</f>
        <v>-1</v>
      </c>
      <c r="HZD36" s="556">
        <f>SUM($J$22:HZD33)-1</f>
        <v>-1</v>
      </c>
      <c r="HZE36" s="556">
        <f>SUM($J$22:HZE33)-1</f>
        <v>-1</v>
      </c>
      <c r="HZF36" s="556">
        <f>SUM($J$22:HZF33)-1</f>
        <v>-1</v>
      </c>
      <c r="HZG36" s="556">
        <f>SUM($J$22:HZG33)-1</f>
        <v>-1</v>
      </c>
      <c r="HZH36" s="556">
        <f>SUM($J$22:HZH33)-1</f>
        <v>-1</v>
      </c>
      <c r="HZI36" s="556">
        <f>SUM($J$22:HZI33)-1</f>
        <v>-1</v>
      </c>
      <c r="HZJ36" s="556">
        <f>SUM($J$22:HZJ33)-1</f>
        <v>-1</v>
      </c>
      <c r="HZK36" s="556">
        <f>SUM($J$22:HZK33)-1</f>
        <v>-1</v>
      </c>
      <c r="HZL36" s="556">
        <f>SUM($J$22:HZL33)-1</f>
        <v>-1</v>
      </c>
      <c r="HZM36" s="556">
        <f>SUM($J$22:HZM33)-1</f>
        <v>-1</v>
      </c>
      <c r="HZN36" s="556">
        <f>SUM($J$22:HZN33)-1</f>
        <v>-1</v>
      </c>
      <c r="HZO36" s="556">
        <f>SUM($J$22:HZO33)-1</f>
        <v>-1</v>
      </c>
      <c r="HZP36" s="556">
        <f>SUM($J$22:HZP33)-1</f>
        <v>-1</v>
      </c>
      <c r="HZQ36" s="556">
        <f>SUM($J$22:HZQ33)-1</f>
        <v>-1</v>
      </c>
      <c r="HZR36" s="556">
        <f>SUM($J$22:HZR33)-1</f>
        <v>-1</v>
      </c>
      <c r="HZS36" s="556">
        <f>SUM($J$22:HZS33)-1</f>
        <v>-1</v>
      </c>
      <c r="HZT36" s="556">
        <f>SUM($J$22:HZT33)-1</f>
        <v>-1</v>
      </c>
      <c r="HZU36" s="556">
        <f>SUM($J$22:HZU33)-1</f>
        <v>-1</v>
      </c>
      <c r="HZV36" s="556">
        <f>SUM($J$22:HZV33)-1</f>
        <v>-1</v>
      </c>
      <c r="HZW36" s="556">
        <f>SUM($J$22:HZW33)-1</f>
        <v>-1</v>
      </c>
      <c r="HZX36" s="556">
        <f>SUM($J$22:HZX33)-1</f>
        <v>-1</v>
      </c>
      <c r="HZY36" s="556">
        <f>SUM($J$22:HZY33)-1</f>
        <v>-1</v>
      </c>
      <c r="HZZ36" s="556">
        <f>SUM($J$22:HZZ33)-1</f>
        <v>-1</v>
      </c>
      <c r="IAA36" s="556">
        <f>SUM($J$22:IAA33)-1</f>
        <v>-1</v>
      </c>
      <c r="IAB36" s="556">
        <f>SUM($J$22:IAB33)-1</f>
        <v>-1</v>
      </c>
      <c r="IAC36" s="556">
        <f>SUM($J$22:IAC33)-1</f>
        <v>-1</v>
      </c>
      <c r="IAD36" s="556">
        <f>SUM($J$22:IAD33)-1</f>
        <v>-1</v>
      </c>
      <c r="IAE36" s="556">
        <f>SUM($J$22:IAE33)-1</f>
        <v>-1</v>
      </c>
      <c r="IAF36" s="556">
        <f>SUM($J$22:IAF33)-1</f>
        <v>-1</v>
      </c>
      <c r="IAG36" s="556">
        <f>SUM($J$22:IAG33)-1</f>
        <v>-1</v>
      </c>
      <c r="IAH36" s="556">
        <f>SUM($J$22:IAH33)-1</f>
        <v>-1</v>
      </c>
      <c r="IAI36" s="556">
        <f>SUM($J$22:IAI33)-1</f>
        <v>-1</v>
      </c>
      <c r="IAJ36" s="556">
        <f>SUM($J$22:IAJ33)-1</f>
        <v>-1</v>
      </c>
      <c r="IAK36" s="556">
        <f>SUM($J$22:IAK33)-1</f>
        <v>-1</v>
      </c>
      <c r="IAL36" s="556">
        <f>SUM($J$22:IAL33)-1</f>
        <v>-1</v>
      </c>
      <c r="IAM36" s="556">
        <f>SUM($J$22:IAM33)-1</f>
        <v>-1</v>
      </c>
      <c r="IAN36" s="556">
        <f>SUM($J$22:IAN33)-1</f>
        <v>-1</v>
      </c>
      <c r="IAO36" s="556">
        <f>SUM($J$22:IAO33)-1</f>
        <v>-1</v>
      </c>
      <c r="IAP36" s="556">
        <f>SUM($J$22:IAP33)-1</f>
        <v>-1</v>
      </c>
      <c r="IAQ36" s="556">
        <f>SUM($J$22:IAQ33)-1</f>
        <v>-1</v>
      </c>
      <c r="IAR36" s="556">
        <f>SUM($J$22:IAR33)-1</f>
        <v>-1</v>
      </c>
      <c r="IAS36" s="556">
        <f>SUM($J$22:IAS33)-1</f>
        <v>-1</v>
      </c>
      <c r="IAT36" s="556">
        <f>SUM($J$22:IAT33)-1</f>
        <v>-1</v>
      </c>
      <c r="IAU36" s="556">
        <f>SUM($J$22:IAU33)-1</f>
        <v>-1</v>
      </c>
      <c r="IAV36" s="556">
        <f>SUM($J$22:IAV33)-1</f>
        <v>-1</v>
      </c>
      <c r="IAW36" s="556">
        <f>SUM($J$22:IAW33)-1</f>
        <v>-1</v>
      </c>
      <c r="IAX36" s="556">
        <f>SUM($J$22:IAX33)-1</f>
        <v>-1</v>
      </c>
      <c r="IAY36" s="556">
        <f>SUM($J$22:IAY33)-1</f>
        <v>-1</v>
      </c>
      <c r="IAZ36" s="556">
        <f>SUM($J$22:IAZ33)-1</f>
        <v>-1</v>
      </c>
      <c r="IBA36" s="556">
        <f>SUM($J$22:IBA33)-1</f>
        <v>-1</v>
      </c>
      <c r="IBB36" s="556">
        <f>SUM($J$22:IBB33)-1</f>
        <v>-1</v>
      </c>
      <c r="IBC36" s="556">
        <f>SUM($J$22:IBC33)-1</f>
        <v>-1</v>
      </c>
      <c r="IBD36" s="556">
        <f>SUM($J$22:IBD33)-1</f>
        <v>-1</v>
      </c>
      <c r="IBE36" s="556">
        <f>SUM($J$22:IBE33)-1</f>
        <v>-1</v>
      </c>
      <c r="IBF36" s="556">
        <f>SUM($J$22:IBF33)-1</f>
        <v>-1</v>
      </c>
      <c r="IBG36" s="556">
        <f>SUM($J$22:IBG33)-1</f>
        <v>-1</v>
      </c>
      <c r="IBH36" s="556">
        <f>SUM($J$22:IBH33)-1</f>
        <v>-1</v>
      </c>
      <c r="IBI36" s="556">
        <f>SUM($J$22:IBI33)-1</f>
        <v>-1</v>
      </c>
      <c r="IBJ36" s="556">
        <f>SUM($J$22:IBJ33)-1</f>
        <v>-1</v>
      </c>
      <c r="IBK36" s="556">
        <f>SUM($J$22:IBK33)-1</f>
        <v>-1</v>
      </c>
      <c r="IBL36" s="556">
        <f>SUM($J$22:IBL33)-1</f>
        <v>-1</v>
      </c>
      <c r="IBM36" s="556">
        <f>SUM($J$22:IBM33)-1</f>
        <v>-1</v>
      </c>
      <c r="IBN36" s="556">
        <f>SUM($J$22:IBN33)-1</f>
        <v>-1</v>
      </c>
      <c r="IBO36" s="556">
        <f>SUM($J$22:IBO33)-1</f>
        <v>-1</v>
      </c>
      <c r="IBP36" s="556">
        <f>SUM($J$22:IBP33)-1</f>
        <v>-1</v>
      </c>
      <c r="IBQ36" s="556">
        <f>SUM($J$22:IBQ33)-1</f>
        <v>-1</v>
      </c>
      <c r="IBR36" s="556">
        <f>SUM($J$22:IBR33)-1</f>
        <v>-1</v>
      </c>
      <c r="IBS36" s="556">
        <f>SUM($J$22:IBS33)-1</f>
        <v>-1</v>
      </c>
      <c r="IBT36" s="556">
        <f>SUM($J$22:IBT33)-1</f>
        <v>-1</v>
      </c>
      <c r="IBU36" s="556">
        <f>SUM($J$22:IBU33)-1</f>
        <v>-1</v>
      </c>
      <c r="IBV36" s="556">
        <f>SUM($J$22:IBV33)-1</f>
        <v>-1</v>
      </c>
      <c r="IBW36" s="556">
        <f>SUM($J$22:IBW33)-1</f>
        <v>-1</v>
      </c>
      <c r="IBX36" s="556">
        <f>SUM($J$22:IBX33)-1</f>
        <v>-1</v>
      </c>
      <c r="IBY36" s="556">
        <f>SUM($J$22:IBY33)-1</f>
        <v>-1</v>
      </c>
      <c r="IBZ36" s="556">
        <f>SUM($J$22:IBZ33)-1</f>
        <v>-1</v>
      </c>
      <c r="ICA36" s="556">
        <f>SUM($J$22:ICA33)-1</f>
        <v>-1</v>
      </c>
      <c r="ICB36" s="556">
        <f>SUM($J$22:ICB33)-1</f>
        <v>-1</v>
      </c>
      <c r="ICC36" s="556">
        <f>SUM($J$22:ICC33)-1</f>
        <v>-1</v>
      </c>
      <c r="ICD36" s="556">
        <f>SUM($J$22:ICD33)-1</f>
        <v>-1</v>
      </c>
      <c r="ICE36" s="556">
        <f>SUM($J$22:ICE33)-1</f>
        <v>-1</v>
      </c>
      <c r="ICF36" s="556">
        <f>SUM($J$22:ICF33)-1</f>
        <v>-1</v>
      </c>
      <c r="ICG36" s="556">
        <f>SUM($J$22:ICG33)-1</f>
        <v>-1</v>
      </c>
      <c r="ICH36" s="556">
        <f>SUM($J$22:ICH33)-1</f>
        <v>-1</v>
      </c>
      <c r="ICI36" s="556">
        <f>SUM($J$22:ICI33)-1</f>
        <v>-1</v>
      </c>
      <c r="ICJ36" s="556">
        <f>SUM($J$22:ICJ33)-1</f>
        <v>-1</v>
      </c>
      <c r="ICK36" s="556">
        <f>SUM($J$22:ICK33)-1</f>
        <v>-1</v>
      </c>
      <c r="ICL36" s="556">
        <f>SUM($J$22:ICL33)-1</f>
        <v>-1</v>
      </c>
      <c r="ICM36" s="556">
        <f>SUM($J$22:ICM33)-1</f>
        <v>-1</v>
      </c>
      <c r="ICN36" s="556">
        <f>SUM($J$22:ICN33)-1</f>
        <v>-1</v>
      </c>
      <c r="ICO36" s="556">
        <f>SUM($J$22:ICO33)-1</f>
        <v>-1</v>
      </c>
      <c r="ICP36" s="556">
        <f>SUM($J$22:ICP33)-1</f>
        <v>-1</v>
      </c>
      <c r="ICQ36" s="556">
        <f>SUM($J$22:ICQ33)-1</f>
        <v>-1</v>
      </c>
      <c r="ICR36" s="556">
        <f>SUM($J$22:ICR33)-1</f>
        <v>-1</v>
      </c>
      <c r="ICS36" s="556">
        <f>SUM($J$22:ICS33)-1</f>
        <v>-1</v>
      </c>
      <c r="ICT36" s="556">
        <f>SUM($J$22:ICT33)-1</f>
        <v>-1</v>
      </c>
      <c r="ICU36" s="556">
        <f>SUM($J$22:ICU33)-1</f>
        <v>-1</v>
      </c>
      <c r="ICV36" s="556">
        <f>SUM($J$22:ICV33)-1</f>
        <v>-1</v>
      </c>
      <c r="ICW36" s="556">
        <f>SUM($J$22:ICW33)-1</f>
        <v>-1</v>
      </c>
      <c r="ICX36" s="556">
        <f>SUM($J$22:ICX33)-1</f>
        <v>-1</v>
      </c>
      <c r="ICY36" s="556">
        <f>SUM($J$22:ICY33)-1</f>
        <v>-1</v>
      </c>
      <c r="ICZ36" s="556">
        <f>SUM($J$22:ICZ33)-1</f>
        <v>-1</v>
      </c>
      <c r="IDA36" s="556">
        <f>SUM($J$22:IDA33)-1</f>
        <v>-1</v>
      </c>
      <c r="IDB36" s="556">
        <f>SUM($J$22:IDB33)-1</f>
        <v>-1</v>
      </c>
      <c r="IDC36" s="556">
        <f>SUM($J$22:IDC33)-1</f>
        <v>-1</v>
      </c>
      <c r="IDD36" s="556">
        <f>SUM($J$22:IDD33)-1</f>
        <v>-1</v>
      </c>
      <c r="IDE36" s="556">
        <f>SUM($J$22:IDE33)-1</f>
        <v>-1</v>
      </c>
      <c r="IDF36" s="556">
        <f>SUM($J$22:IDF33)-1</f>
        <v>-1</v>
      </c>
      <c r="IDG36" s="556">
        <f>SUM($J$22:IDG33)-1</f>
        <v>-1</v>
      </c>
      <c r="IDH36" s="556">
        <f>SUM($J$22:IDH33)-1</f>
        <v>-1</v>
      </c>
      <c r="IDI36" s="556">
        <f>SUM($J$22:IDI33)-1</f>
        <v>-1</v>
      </c>
      <c r="IDJ36" s="556">
        <f>SUM($J$22:IDJ33)-1</f>
        <v>-1</v>
      </c>
      <c r="IDK36" s="556">
        <f>SUM($J$22:IDK33)-1</f>
        <v>-1</v>
      </c>
      <c r="IDL36" s="556">
        <f>SUM($J$22:IDL33)-1</f>
        <v>-1</v>
      </c>
      <c r="IDM36" s="556">
        <f>SUM($J$22:IDM33)-1</f>
        <v>-1</v>
      </c>
      <c r="IDN36" s="556">
        <f>SUM($J$22:IDN33)-1</f>
        <v>-1</v>
      </c>
      <c r="IDO36" s="556">
        <f>SUM($J$22:IDO33)-1</f>
        <v>-1</v>
      </c>
      <c r="IDP36" s="556">
        <f>SUM($J$22:IDP33)-1</f>
        <v>-1</v>
      </c>
      <c r="IDQ36" s="556">
        <f>SUM($J$22:IDQ33)-1</f>
        <v>-1</v>
      </c>
      <c r="IDR36" s="556">
        <f>SUM($J$22:IDR33)-1</f>
        <v>-1</v>
      </c>
      <c r="IDS36" s="556">
        <f>SUM($J$22:IDS33)-1</f>
        <v>-1</v>
      </c>
      <c r="IDT36" s="556">
        <f>SUM($J$22:IDT33)-1</f>
        <v>-1</v>
      </c>
      <c r="IDU36" s="556">
        <f>SUM($J$22:IDU33)-1</f>
        <v>-1</v>
      </c>
      <c r="IDV36" s="556">
        <f>SUM($J$22:IDV33)-1</f>
        <v>-1</v>
      </c>
      <c r="IDW36" s="556">
        <f>SUM($J$22:IDW33)-1</f>
        <v>-1</v>
      </c>
      <c r="IDX36" s="556">
        <f>SUM($J$22:IDX33)-1</f>
        <v>-1</v>
      </c>
      <c r="IDY36" s="556">
        <f>SUM($J$22:IDY33)-1</f>
        <v>-1</v>
      </c>
      <c r="IDZ36" s="556">
        <f>SUM($J$22:IDZ33)-1</f>
        <v>-1</v>
      </c>
      <c r="IEA36" s="556">
        <f>SUM($J$22:IEA33)-1</f>
        <v>-1</v>
      </c>
      <c r="IEB36" s="556">
        <f>SUM($J$22:IEB33)-1</f>
        <v>-1</v>
      </c>
      <c r="IEC36" s="556">
        <f>SUM($J$22:IEC33)-1</f>
        <v>-1</v>
      </c>
      <c r="IED36" s="556">
        <f>SUM($J$22:IED33)-1</f>
        <v>-1</v>
      </c>
      <c r="IEE36" s="556">
        <f>SUM($J$22:IEE33)-1</f>
        <v>-1</v>
      </c>
      <c r="IEF36" s="556">
        <f>SUM($J$22:IEF33)-1</f>
        <v>-1</v>
      </c>
      <c r="IEG36" s="556">
        <f>SUM($J$22:IEG33)-1</f>
        <v>-1</v>
      </c>
      <c r="IEH36" s="556">
        <f>SUM($J$22:IEH33)-1</f>
        <v>-1</v>
      </c>
      <c r="IEI36" s="556">
        <f>SUM($J$22:IEI33)-1</f>
        <v>-1</v>
      </c>
      <c r="IEJ36" s="556">
        <f>SUM($J$22:IEJ33)-1</f>
        <v>-1</v>
      </c>
      <c r="IEK36" s="556">
        <f>SUM($J$22:IEK33)-1</f>
        <v>-1</v>
      </c>
      <c r="IEL36" s="556">
        <f>SUM($J$22:IEL33)-1</f>
        <v>-1</v>
      </c>
      <c r="IEM36" s="556">
        <f>SUM($J$22:IEM33)-1</f>
        <v>-1</v>
      </c>
      <c r="IEN36" s="556">
        <f>SUM($J$22:IEN33)-1</f>
        <v>-1</v>
      </c>
      <c r="IEO36" s="556">
        <f>SUM($J$22:IEO33)-1</f>
        <v>-1</v>
      </c>
      <c r="IEP36" s="556">
        <f>SUM($J$22:IEP33)-1</f>
        <v>-1</v>
      </c>
      <c r="IEQ36" s="556">
        <f>SUM($J$22:IEQ33)-1</f>
        <v>-1</v>
      </c>
      <c r="IER36" s="556">
        <f>SUM($J$22:IER33)-1</f>
        <v>-1</v>
      </c>
      <c r="IES36" s="556">
        <f>SUM($J$22:IES33)-1</f>
        <v>-1</v>
      </c>
      <c r="IET36" s="556">
        <f>SUM($J$22:IET33)-1</f>
        <v>-1</v>
      </c>
      <c r="IEU36" s="556">
        <f>SUM($J$22:IEU33)-1</f>
        <v>-1</v>
      </c>
      <c r="IEV36" s="556">
        <f>SUM($J$22:IEV33)-1</f>
        <v>-1</v>
      </c>
      <c r="IEW36" s="556">
        <f>SUM($J$22:IEW33)-1</f>
        <v>-1</v>
      </c>
      <c r="IEX36" s="556">
        <f>SUM($J$22:IEX33)-1</f>
        <v>-1</v>
      </c>
      <c r="IEY36" s="556">
        <f>SUM($J$22:IEY33)-1</f>
        <v>-1</v>
      </c>
      <c r="IEZ36" s="556">
        <f>SUM($J$22:IEZ33)-1</f>
        <v>-1</v>
      </c>
      <c r="IFA36" s="556">
        <f>SUM($J$22:IFA33)-1</f>
        <v>-1</v>
      </c>
      <c r="IFB36" s="556">
        <f>SUM($J$22:IFB33)-1</f>
        <v>-1</v>
      </c>
      <c r="IFC36" s="556">
        <f>SUM($J$22:IFC33)-1</f>
        <v>-1</v>
      </c>
      <c r="IFD36" s="556">
        <f>SUM($J$22:IFD33)-1</f>
        <v>-1</v>
      </c>
      <c r="IFE36" s="556">
        <f>SUM($J$22:IFE33)-1</f>
        <v>-1</v>
      </c>
      <c r="IFF36" s="556">
        <f>SUM($J$22:IFF33)-1</f>
        <v>-1</v>
      </c>
      <c r="IFG36" s="556">
        <f>SUM($J$22:IFG33)-1</f>
        <v>-1</v>
      </c>
      <c r="IFH36" s="556">
        <f>SUM($J$22:IFH33)-1</f>
        <v>-1</v>
      </c>
      <c r="IFI36" s="556">
        <f>SUM($J$22:IFI33)-1</f>
        <v>-1</v>
      </c>
      <c r="IFJ36" s="556">
        <f>SUM($J$22:IFJ33)-1</f>
        <v>-1</v>
      </c>
      <c r="IFK36" s="556">
        <f>SUM($J$22:IFK33)-1</f>
        <v>-1</v>
      </c>
      <c r="IFL36" s="556">
        <f>SUM($J$22:IFL33)-1</f>
        <v>-1</v>
      </c>
      <c r="IFM36" s="556">
        <f>SUM($J$22:IFM33)-1</f>
        <v>-1</v>
      </c>
      <c r="IFN36" s="556">
        <f>SUM($J$22:IFN33)-1</f>
        <v>-1</v>
      </c>
      <c r="IFO36" s="556">
        <f>SUM($J$22:IFO33)-1</f>
        <v>-1</v>
      </c>
      <c r="IFP36" s="556">
        <f>SUM($J$22:IFP33)-1</f>
        <v>-1</v>
      </c>
      <c r="IFQ36" s="556">
        <f>SUM($J$22:IFQ33)-1</f>
        <v>-1</v>
      </c>
      <c r="IFR36" s="556">
        <f>SUM($J$22:IFR33)-1</f>
        <v>-1</v>
      </c>
      <c r="IFS36" s="556">
        <f>SUM($J$22:IFS33)-1</f>
        <v>-1</v>
      </c>
      <c r="IFT36" s="556">
        <f>SUM($J$22:IFT33)-1</f>
        <v>-1</v>
      </c>
      <c r="IFU36" s="556">
        <f>SUM($J$22:IFU33)-1</f>
        <v>-1</v>
      </c>
      <c r="IFV36" s="556">
        <f>SUM($J$22:IFV33)-1</f>
        <v>-1</v>
      </c>
      <c r="IFW36" s="556">
        <f>SUM($J$22:IFW33)-1</f>
        <v>-1</v>
      </c>
      <c r="IFX36" s="556">
        <f>SUM($J$22:IFX33)-1</f>
        <v>-1</v>
      </c>
      <c r="IFY36" s="556">
        <f>SUM($J$22:IFY33)-1</f>
        <v>-1</v>
      </c>
      <c r="IFZ36" s="556">
        <f>SUM($J$22:IFZ33)-1</f>
        <v>-1</v>
      </c>
      <c r="IGA36" s="556">
        <f>SUM($J$22:IGA33)-1</f>
        <v>-1</v>
      </c>
      <c r="IGB36" s="556">
        <f>SUM($J$22:IGB33)-1</f>
        <v>-1</v>
      </c>
      <c r="IGC36" s="556">
        <f>SUM($J$22:IGC33)-1</f>
        <v>-1</v>
      </c>
      <c r="IGD36" s="556">
        <f>SUM($J$22:IGD33)-1</f>
        <v>-1</v>
      </c>
      <c r="IGE36" s="556">
        <f>SUM($J$22:IGE33)-1</f>
        <v>-1</v>
      </c>
      <c r="IGF36" s="556">
        <f>SUM($J$22:IGF33)-1</f>
        <v>-1</v>
      </c>
      <c r="IGG36" s="556">
        <f>SUM($J$22:IGG33)-1</f>
        <v>-1</v>
      </c>
      <c r="IGH36" s="556">
        <f>SUM($J$22:IGH33)-1</f>
        <v>-1</v>
      </c>
      <c r="IGI36" s="556">
        <f>SUM($J$22:IGI33)-1</f>
        <v>-1</v>
      </c>
      <c r="IGJ36" s="556">
        <f>SUM($J$22:IGJ33)-1</f>
        <v>-1</v>
      </c>
      <c r="IGK36" s="556">
        <f>SUM($J$22:IGK33)-1</f>
        <v>-1</v>
      </c>
      <c r="IGL36" s="556">
        <f>SUM($J$22:IGL33)-1</f>
        <v>-1</v>
      </c>
      <c r="IGM36" s="556">
        <f>SUM($J$22:IGM33)-1</f>
        <v>-1</v>
      </c>
      <c r="IGN36" s="556">
        <f>SUM($J$22:IGN33)-1</f>
        <v>-1</v>
      </c>
      <c r="IGO36" s="556">
        <f>SUM($J$22:IGO33)-1</f>
        <v>-1</v>
      </c>
      <c r="IGP36" s="556">
        <f>SUM($J$22:IGP33)-1</f>
        <v>-1</v>
      </c>
      <c r="IGQ36" s="556">
        <f>SUM($J$22:IGQ33)-1</f>
        <v>-1</v>
      </c>
      <c r="IGR36" s="556">
        <f>SUM($J$22:IGR33)-1</f>
        <v>-1</v>
      </c>
      <c r="IGS36" s="556">
        <f>SUM($J$22:IGS33)-1</f>
        <v>-1</v>
      </c>
      <c r="IGT36" s="556">
        <f>SUM($J$22:IGT33)-1</f>
        <v>-1</v>
      </c>
      <c r="IGU36" s="556">
        <f>SUM($J$22:IGU33)-1</f>
        <v>-1</v>
      </c>
      <c r="IGV36" s="556">
        <f>SUM($J$22:IGV33)-1</f>
        <v>-1</v>
      </c>
      <c r="IGW36" s="556">
        <f>SUM($J$22:IGW33)-1</f>
        <v>-1</v>
      </c>
      <c r="IGX36" s="556">
        <f>SUM($J$22:IGX33)-1</f>
        <v>-1</v>
      </c>
      <c r="IGY36" s="556">
        <f>SUM($J$22:IGY33)-1</f>
        <v>-1</v>
      </c>
      <c r="IGZ36" s="556">
        <f>SUM($J$22:IGZ33)-1</f>
        <v>-1</v>
      </c>
      <c r="IHA36" s="556">
        <f>SUM($J$22:IHA33)-1</f>
        <v>-1</v>
      </c>
      <c r="IHB36" s="556">
        <f>SUM($J$22:IHB33)-1</f>
        <v>-1</v>
      </c>
      <c r="IHC36" s="556">
        <f>SUM($J$22:IHC33)-1</f>
        <v>-1</v>
      </c>
      <c r="IHD36" s="556">
        <f>SUM($J$22:IHD33)-1</f>
        <v>-1</v>
      </c>
      <c r="IHE36" s="556">
        <f>SUM($J$22:IHE33)-1</f>
        <v>-1</v>
      </c>
      <c r="IHF36" s="556">
        <f>SUM($J$22:IHF33)-1</f>
        <v>-1</v>
      </c>
      <c r="IHG36" s="556">
        <f>SUM($J$22:IHG33)-1</f>
        <v>-1</v>
      </c>
      <c r="IHH36" s="556">
        <f>SUM($J$22:IHH33)-1</f>
        <v>-1</v>
      </c>
      <c r="IHI36" s="556">
        <f>SUM($J$22:IHI33)-1</f>
        <v>-1</v>
      </c>
      <c r="IHJ36" s="556">
        <f>SUM($J$22:IHJ33)-1</f>
        <v>-1</v>
      </c>
      <c r="IHK36" s="556">
        <f>SUM($J$22:IHK33)-1</f>
        <v>-1</v>
      </c>
      <c r="IHL36" s="556">
        <f>SUM($J$22:IHL33)-1</f>
        <v>-1</v>
      </c>
      <c r="IHM36" s="556">
        <f>SUM($J$22:IHM33)-1</f>
        <v>-1</v>
      </c>
      <c r="IHN36" s="556">
        <f>SUM($J$22:IHN33)-1</f>
        <v>-1</v>
      </c>
      <c r="IHO36" s="556">
        <f>SUM($J$22:IHO33)-1</f>
        <v>-1</v>
      </c>
      <c r="IHP36" s="556">
        <f>SUM($J$22:IHP33)-1</f>
        <v>-1</v>
      </c>
      <c r="IHQ36" s="556">
        <f>SUM($J$22:IHQ33)-1</f>
        <v>-1</v>
      </c>
      <c r="IHR36" s="556">
        <f>SUM($J$22:IHR33)-1</f>
        <v>-1</v>
      </c>
      <c r="IHS36" s="556">
        <f>SUM($J$22:IHS33)-1</f>
        <v>-1</v>
      </c>
      <c r="IHT36" s="556">
        <f>SUM($J$22:IHT33)-1</f>
        <v>-1</v>
      </c>
      <c r="IHU36" s="556">
        <f>SUM($J$22:IHU33)-1</f>
        <v>-1</v>
      </c>
      <c r="IHV36" s="556">
        <f>SUM($J$22:IHV33)-1</f>
        <v>-1</v>
      </c>
      <c r="IHW36" s="556">
        <f>SUM($J$22:IHW33)-1</f>
        <v>-1</v>
      </c>
      <c r="IHX36" s="556">
        <f>SUM($J$22:IHX33)-1</f>
        <v>-1</v>
      </c>
      <c r="IHY36" s="556">
        <f>SUM($J$22:IHY33)-1</f>
        <v>-1</v>
      </c>
      <c r="IHZ36" s="556">
        <f>SUM($J$22:IHZ33)-1</f>
        <v>-1</v>
      </c>
      <c r="IIA36" s="556">
        <f>SUM($J$22:IIA33)-1</f>
        <v>-1</v>
      </c>
      <c r="IIB36" s="556">
        <f>SUM($J$22:IIB33)-1</f>
        <v>-1</v>
      </c>
      <c r="IIC36" s="556">
        <f>SUM($J$22:IIC33)-1</f>
        <v>-1</v>
      </c>
      <c r="IID36" s="556">
        <f>SUM($J$22:IID33)-1</f>
        <v>-1</v>
      </c>
      <c r="IIE36" s="556">
        <f>SUM($J$22:IIE33)-1</f>
        <v>-1</v>
      </c>
      <c r="IIF36" s="556">
        <f>SUM($J$22:IIF33)-1</f>
        <v>-1</v>
      </c>
      <c r="IIG36" s="556">
        <f>SUM($J$22:IIG33)-1</f>
        <v>-1</v>
      </c>
      <c r="IIH36" s="556">
        <f>SUM($J$22:IIH33)-1</f>
        <v>-1</v>
      </c>
      <c r="III36" s="556">
        <f>SUM($J$22:III33)-1</f>
        <v>-1</v>
      </c>
      <c r="IIJ36" s="556">
        <f>SUM($J$22:IIJ33)-1</f>
        <v>-1</v>
      </c>
      <c r="IIK36" s="556">
        <f>SUM($J$22:IIK33)-1</f>
        <v>-1</v>
      </c>
      <c r="IIL36" s="556">
        <f>SUM($J$22:IIL33)-1</f>
        <v>-1</v>
      </c>
      <c r="IIM36" s="556">
        <f>SUM($J$22:IIM33)-1</f>
        <v>-1</v>
      </c>
      <c r="IIN36" s="556">
        <f>SUM($J$22:IIN33)-1</f>
        <v>-1</v>
      </c>
      <c r="IIO36" s="556">
        <f>SUM($J$22:IIO33)-1</f>
        <v>-1</v>
      </c>
      <c r="IIP36" s="556">
        <f>SUM($J$22:IIP33)-1</f>
        <v>-1</v>
      </c>
      <c r="IIQ36" s="556">
        <f>SUM($J$22:IIQ33)-1</f>
        <v>-1</v>
      </c>
      <c r="IIR36" s="556">
        <f>SUM($J$22:IIR33)-1</f>
        <v>-1</v>
      </c>
      <c r="IIS36" s="556">
        <f>SUM($J$22:IIS33)-1</f>
        <v>-1</v>
      </c>
      <c r="IIT36" s="556">
        <f>SUM($J$22:IIT33)-1</f>
        <v>-1</v>
      </c>
      <c r="IIU36" s="556">
        <f>SUM($J$22:IIU33)-1</f>
        <v>-1</v>
      </c>
      <c r="IIV36" s="556">
        <f>SUM($J$22:IIV33)-1</f>
        <v>-1</v>
      </c>
      <c r="IIW36" s="556">
        <f>SUM($J$22:IIW33)-1</f>
        <v>-1</v>
      </c>
      <c r="IIX36" s="556">
        <f>SUM($J$22:IIX33)-1</f>
        <v>-1</v>
      </c>
      <c r="IIY36" s="556">
        <f>SUM($J$22:IIY33)-1</f>
        <v>-1</v>
      </c>
      <c r="IIZ36" s="556">
        <f>SUM($J$22:IIZ33)-1</f>
        <v>-1</v>
      </c>
      <c r="IJA36" s="556">
        <f>SUM($J$22:IJA33)-1</f>
        <v>-1</v>
      </c>
      <c r="IJB36" s="556">
        <f>SUM($J$22:IJB33)-1</f>
        <v>-1</v>
      </c>
      <c r="IJC36" s="556">
        <f>SUM($J$22:IJC33)-1</f>
        <v>-1</v>
      </c>
      <c r="IJD36" s="556">
        <f>SUM($J$22:IJD33)-1</f>
        <v>-1</v>
      </c>
      <c r="IJE36" s="556">
        <f>SUM($J$22:IJE33)-1</f>
        <v>-1</v>
      </c>
      <c r="IJF36" s="556">
        <f>SUM($J$22:IJF33)-1</f>
        <v>-1</v>
      </c>
      <c r="IJG36" s="556">
        <f>SUM($J$22:IJG33)-1</f>
        <v>-1</v>
      </c>
      <c r="IJH36" s="556">
        <f>SUM($J$22:IJH33)-1</f>
        <v>-1</v>
      </c>
      <c r="IJI36" s="556">
        <f>SUM($J$22:IJI33)-1</f>
        <v>-1</v>
      </c>
      <c r="IJJ36" s="556">
        <f>SUM($J$22:IJJ33)-1</f>
        <v>-1</v>
      </c>
      <c r="IJK36" s="556">
        <f>SUM($J$22:IJK33)-1</f>
        <v>-1</v>
      </c>
      <c r="IJL36" s="556">
        <f>SUM($J$22:IJL33)-1</f>
        <v>-1</v>
      </c>
      <c r="IJM36" s="556">
        <f>SUM($J$22:IJM33)-1</f>
        <v>-1</v>
      </c>
      <c r="IJN36" s="556">
        <f>SUM($J$22:IJN33)-1</f>
        <v>-1</v>
      </c>
      <c r="IJO36" s="556">
        <f>SUM($J$22:IJO33)-1</f>
        <v>-1</v>
      </c>
      <c r="IJP36" s="556">
        <f>SUM($J$22:IJP33)-1</f>
        <v>-1</v>
      </c>
      <c r="IJQ36" s="556">
        <f>SUM($J$22:IJQ33)-1</f>
        <v>-1</v>
      </c>
      <c r="IJR36" s="556">
        <f>SUM($J$22:IJR33)-1</f>
        <v>-1</v>
      </c>
      <c r="IJS36" s="556">
        <f>SUM($J$22:IJS33)-1</f>
        <v>-1</v>
      </c>
      <c r="IJT36" s="556">
        <f>SUM($J$22:IJT33)-1</f>
        <v>-1</v>
      </c>
      <c r="IJU36" s="556">
        <f>SUM($J$22:IJU33)-1</f>
        <v>-1</v>
      </c>
      <c r="IJV36" s="556">
        <f>SUM($J$22:IJV33)-1</f>
        <v>-1</v>
      </c>
      <c r="IJW36" s="556">
        <f>SUM($J$22:IJW33)-1</f>
        <v>-1</v>
      </c>
      <c r="IJX36" s="556">
        <f>SUM($J$22:IJX33)-1</f>
        <v>-1</v>
      </c>
      <c r="IJY36" s="556">
        <f>SUM($J$22:IJY33)-1</f>
        <v>-1</v>
      </c>
      <c r="IJZ36" s="556">
        <f>SUM($J$22:IJZ33)-1</f>
        <v>-1</v>
      </c>
      <c r="IKA36" s="556">
        <f>SUM($J$22:IKA33)-1</f>
        <v>-1</v>
      </c>
      <c r="IKB36" s="556">
        <f>SUM($J$22:IKB33)-1</f>
        <v>-1</v>
      </c>
      <c r="IKC36" s="556">
        <f>SUM($J$22:IKC33)-1</f>
        <v>-1</v>
      </c>
      <c r="IKD36" s="556">
        <f>SUM($J$22:IKD33)-1</f>
        <v>-1</v>
      </c>
      <c r="IKE36" s="556">
        <f>SUM($J$22:IKE33)-1</f>
        <v>-1</v>
      </c>
      <c r="IKF36" s="556">
        <f>SUM($J$22:IKF33)-1</f>
        <v>-1</v>
      </c>
      <c r="IKG36" s="556">
        <f>SUM($J$22:IKG33)-1</f>
        <v>-1</v>
      </c>
      <c r="IKH36" s="556">
        <f>SUM($J$22:IKH33)-1</f>
        <v>-1</v>
      </c>
      <c r="IKI36" s="556">
        <f>SUM($J$22:IKI33)-1</f>
        <v>-1</v>
      </c>
      <c r="IKJ36" s="556">
        <f>SUM($J$22:IKJ33)-1</f>
        <v>-1</v>
      </c>
      <c r="IKK36" s="556">
        <f>SUM($J$22:IKK33)-1</f>
        <v>-1</v>
      </c>
      <c r="IKL36" s="556">
        <f>SUM($J$22:IKL33)-1</f>
        <v>-1</v>
      </c>
      <c r="IKM36" s="556">
        <f>SUM($J$22:IKM33)-1</f>
        <v>-1</v>
      </c>
      <c r="IKN36" s="556">
        <f>SUM($J$22:IKN33)-1</f>
        <v>-1</v>
      </c>
      <c r="IKO36" s="556">
        <f>SUM($J$22:IKO33)-1</f>
        <v>-1</v>
      </c>
      <c r="IKP36" s="556">
        <f>SUM($J$22:IKP33)-1</f>
        <v>-1</v>
      </c>
      <c r="IKQ36" s="556">
        <f>SUM($J$22:IKQ33)-1</f>
        <v>-1</v>
      </c>
      <c r="IKR36" s="556">
        <f>SUM($J$22:IKR33)-1</f>
        <v>-1</v>
      </c>
      <c r="IKS36" s="556">
        <f>SUM($J$22:IKS33)-1</f>
        <v>-1</v>
      </c>
      <c r="IKT36" s="556">
        <f>SUM($J$22:IKT33)-1</f>
        <v>-1</v>
      </c>
      <c r="IKU36" s="556">
        <f>SUM($J$22:IKU33)-1</f>
        <v>-1</v>
      </c>
      <c r="IKV36" s="556">
        <f>SUM($J$22:IKV33)-1</f>
        <v>-1</v>
      </c>
      <c r="IKW36" s="556">
        <f>SUM($J$22:IKW33)-1</f>
        <v>-1</v>
      </c>
      <c r="IKX36" s="556">
        <f>SUM($J$22:IKX33)-1</f>
        <v>-1</v>
      </c>
      <c r="IKY36" s="556">
        <f>SUM($J$22:IKY33)-1</f>
        <v>-1</v>
      </c>
      <c r="IKZ36" s="556">
        <f>SUM($J$22:IKZ33)-1</f>
        <v>-1</v>
      </c>
      <c r="ILA36" s="556">
        <f>SUM($J$22:ILA33)-1</f>
        <v>-1</v>
      </c>
      <c r="ILB36" s="556">
        <f>SUM($J$22:ILB33)-1</f>
        <v>-1</v>
      </c>
      <c r="ILC36" s="556">
        <f>SUM($J$22:ILC33)-1</f>
        <v>-1</v>
      </c>
      <c r="ILD36" s="556">
        <f>SUM($J$22:ILD33)-1</f>
        <v>-1</v>
      </c>
      <c r="ILE36" s="556">
        <f>SUM($J$22:ILE33)-1</f>
        <v>-1</v>
      </c>
      <c r="ILF36" s="556">
        <f>SUM($J$22:ILF33)-1</f>
        <v>-1</v>
      </c>
      <c r="ILG36" s="556">
        <f>SUM($J$22:ILG33)-1</f>
        <v>-1</v>
      </c>
      <c r="ILH36" s="556">
        <f>SUM($J$22:ILH33)-1</f>
        <v>-1</v>
      </c>
      <c r="ILI36" s="556">
        <f>SUM($J$22:ILI33)-1</f>
        <v>-1</v>
      </c>
      <c r="ILJ36" s="556">
        <f>SUM($J$22:ILJ33)-1</f>
        <v>-1</v>
      </c>
      <c r="ILK36" s="556">
        <f>SUM($J$22:ILK33)-1</f>
        <v>-1</v>
      </c>
      <c r="ILL36" s="556">
        <f>SUM($J$22:ILL33)-1</f>
        <v>-1</v>
      </c>
      <c r="ILM36" s="556">
        <f>SUM($J$22:ILM33)-1</f>
        <v>-1</v>
      </c>
      <c r="ILN36" s="556">
        <f>SUM($J$22:ILN33)-1</f>
        <v>-1</v>
      </c>
      <c r="ILO36" s="556">
        <f>SUM($J$22:ILO33)-1</f>
        <v>-1</v>
      </c>
      <c r="ILP36" s="556">
        <f>SUM($J$22:ILP33)-1</f>
        <v>-1</v>
      </c>
      <c r="ILQ36" s="556">
        <f>SUM($J$22:ILQ33)-1</f>
        <v>-1</v>
      </c>
      <c r="ILR36" s="556">
        <f>SUM($J$22:ILR33)-1</f>
        <v>-1</v>
      </c>
      <c r="ILS36" s="556">
        <f>SUM($J$22:ILS33)-1</f>
        <v>-1</v>
      </c>
      <c r="ILT36" s="556">
        <f>SUM($J$22:ILT33)-1</f>
        <v>-1</v>
      </c>
      <c r="ILU36" s="556">
        <f>SUM($J$22:ILU33)-1</f>
        <v>-1</v>
      </c>
      <c r="ILV36" s="556">
        <f>SUM($J$22:ILV33)-1</f>
        <v>-1</v>
      </c>
      <c r="ILW36" s="556">
        <f>SUM($J$22:ILW33)-1</f>
        <v>-1</v>
      </c>
      <c r="ILX36" s="556">
        <f>SUM($J$22:ILX33)-1</f>
        <v>-1</v>
      </c>
      <c r="ILY36" s="556">
        <f>SUM($J$22:ILY33)-1</f>
        <v>-1</v>
      </c>
      <c r="ILZ36" s="556">
        <f>SUM($J$22:ILZ33)-1</f>
        <v>-1</v>
      </c>
      <c r="IMA36" s="556">
        <f>SUM($J$22:IMA33)-1</f>
        <v>-1</v>
      </c>
      <c r="IMB36" s="556">
        <f>SUM($J$22:IMB33)-1</f>
        <v>-1</v>
      </c>
      <c r="IMC36" s="556">
        <f>SUM($J$22:IMC33)-1</f>
        <v>-1</v>
      </c>
      <c r="IMD36" s="556">
        <f>SUM($J$22:IMD33)-1</f>
        <v>-1</v>
      </c>
      <c r="IME36" s="556">
        <f>SUM($J$22:IME33)-1</f>
        <v>-1</v>
      </c>
      <c r="IMF36" s="556">
        <f>SUM($J$22:IMF33)-1</f>
        <v>-1</v>
      </c>
      <c r="IMG36" s="556">
        <f>SUM($J$22:IMG33)-1</f>
        <v>-1</v>
      </c>
      <c r="IMH36" s="556">
        <f>SUM($J$22:IMH33)-1</f>
        <v>-1</v>
      </c>
      <c r="IMI36" s="556">
        <f>SUM($J$22:IMI33)-1</f>
        <v>-1</v>
      </c>
      <c r="IMJ36" s="556">
        <f>SUM($J$22:IMJ33)-1</f>
        <v>-1</v>
      </c>
      <c r="IMK36" s="556">
        <f>SUM($J$22:IMK33)-1</f>
        <v>-1</v>
      </c>
      <c r="IML36" s="556">
        <f>SUM($J$22:IML33)-1</f>
        <v>-1</v>
      </c>
      <c r="IMM36" s="556">
        <f>SUM($J$22:IMM33)-1</f>
        <v>-1</v>
      </c>
      <c r="IMN36" s="556">
        <f>SUM($J$22:IMN33)-1</f>
        <v>-1</v>
      </c>
      <c r="IMO36" s="556">
        <f>SUM($J$22:IMO33)-1</f>
        <v>-1</v>
      </c>
      <c r="IMP36" s="556">
        <f>SUM($J$22:IMP33)-1</f>
        <v>-1</v>
      </c>
      <c r="IMQ36" s="556">
        <f>SUM($J$22:IMQ33)-1</f>
        <v>-1</v>
      </c>
      <c r="IMR36" s="556">
        <f>SUM($J$22:IMR33)-1</f>
        <v>-1</v>
      </c>
      <c r="IMS36" s="556">
        <f>SUM($J$22:IMS33)-1</f>
        <v>-1</v>
      </c>
      <c r="IMT36" s="556">
        <f>SUM($J$22:IMT33)-1</f>
        <v>-1</v>
      </c>
      <c r="IMU36" s="556">
        <f>SUM($J$22:IMU33)-1</f>
        <v>-1</v>
      </c>
      <c r="IMV36" s="556">
        <f>SUM($J$22:IMV33)-1</f>
        <v>-1</v>
      </c>
      <c r="IMW36" s="556">
        <f>SUM($J$22:IMW33)-1</f>
        <v>-1</v>
      </c>
      <c r="IMX36" s="556">
        <f>SUM($J$22:IMX33)-1</f>
        <v>-1</v>
      </c>
      <c r="IMY36" s="556">
        <f>SUM($J$22:IMY33)-1</f>
        <v>-1</v>
      </c>
      <c r="IMZ36" s="556">
        <f>SUM($J$22:IMZ33)-1</f>
        <v>-1</v>
      </c>
      <c r="INA36" s="556">
        <f>SUM($J$22:INA33)-1</f>
        <v>-1</v>
      </c>
      <c r="INB36" s="556">
        <f>SUM($J$22:INB33)-1</f>
        <v>-1</v>
      </c>
      <c r="INC36" s="556">
        <f>SUM($J$22:INC33)-1</f>
        <v>-1</v>
      </c>
      <c r="IND36" s="556">
        <f>SUM($J$22:IND33)-1</f>
        <v>-1</v>
      </c>
      <c r="INE36" s="556">
        <f>SUM($J$22:INE33)-1</f>
        <v>-1</v>
      </c>
      <c r="INF36" s="556">
        <f>SUM($J$22:INF33)-1</f>
        <v>-1</v>
      </c>
      <c r="ING36" s="556">
        <f>SUM($J$22:ING33)-1</f>
        <v>-1</v>
      </c>
      <c r="INH36" s="556">
        <f>SUM($J$22:INH33)-1</f>
        <v>-1</v>
      </c>
      <c r="INI36" s="556">
        <f>SUM($J$22:INI33)-1</f>
        <v>-1</v>
      </c>
      <c r="INJ36" s="556">
        <f>SUM($J$22:INJ33)-1</f>
        <v>-1</v>
      </c>
      <c r="INK36" s="556">
        <f>SUM($J$22:INK33)-1</f>
        <v>-1</v>
      </c>
      <c r="INL36" s="556">
        <f>SUM($J$22:INL33)-1</f>
        <v>-1</v>
      </c>
      <c r="INM36" s="556">
        <f>SUM($J$22:INM33)-1</f>
        <v>-1</v>
      </c>
      <c r="INN36" s="556">
        <f>SUM($J$22:INN33)-1</f>
        <v>-1</v>
      </c>
      <c r="INO36" s="556">
        <f>SUM($J$22:INO33)-1</f>
        <v>-1</v>
      </c>
      <c r="INP36" s="556">
        <f>SUM($J$22:INP33)-1</f>
        <v>-1</v>
      </c>
      <c r="INQ36" s="556">
        <f>SUM($J$22:INQ33)-1</f>
        <v>-1</v>
      </c>
      <c r="INR36" s="556">
        <f>SUM($J$22:INR33)-1</f>
        <v>-1</v>
      </c>
      <c r="INS36" s="556">
        <f>SUM($J$22:INS33)-1</f>
        <v>-1</v>
      </c>
      <c r="INT36" s="556">
        <f>SUM($J$22:INT33)-1</f>
        <v>-1</v>
      </c>
      <c r="INU36" s="556">
        <f>SUM($J$22:INU33)-1</f>
        <v>-1</v>
      </c>
      <c r="INV36" s="556">
        <f>SUM($J$22:INV33)-1</f>
        <v>-1</v>
      </c>
      <c r="INW36" s="556">
        <f>SUM($J$22:INW33)-1</f>
        <v>-1</v>
      </c>
      <c r="INX36" s="556">
        <f>SUM($J$22:INX33)-1</f>
        <v>-1</v>
      </c>
      <c r="INY36" s="556">
        <f>SUM($J$22:INY33)-1</f>
        <v>-1</v>
      </c>
      <c r="INZ36" s="556">
        <f>SUM($J$22:INZ33)-1</f>
        <v>-1</v>
      </c>
      <c r="IOA36" s="556">
        <f>SUM($J$22:IOA33)-1</f>
        <v>-1</v>
      </c>
      <c r="IOB36" s="556">
        <f>SUM($J$22:IOB33)-1</f>
        <v>-1</v>
      </c>
      <c r="IOC36" s="556">
        <f>SUM($J$22:IOC33)-1</f>
        <v>-1</v>
      </c>
      <c r="IOD36" s="556">
        <f>SUM($J$22:IOD33)-1</f>
        <v>-1</v>
      </c>
      <c r="IOE36" s="556">
        <f>SUM($J$22:IOE33)-1</f>
        <v>-1</v>
      </c>
      <c r="IOF36" s="556">
        <f>SUM($J$22:IOF33)-1</f>
        <v>-1</v>
      </c>
      <c r="IOG36" s="556">
        <f>SUM($J$22:IOG33)-1</f>
        <v>-1</v>
      </c>
      <c r="IOH36" s="556">
        <f>SUM($J$22:IOH33)-1</f>
        <v>-1</v>
      </c>
      <c r="IOI36" s="556">
        <f>SUM($J$22:IOI33)-1</f>
        <v>-1</v>
      </c>
      <c r="IOJ36" s="556">
        <f>SUM($J$22:IOJ33)-1</f>
        <v>-1</v>
      </c>
      <c r="IOK36" s="556">
        <f>SUM($J$22:IOK33)-1</f>
        <v>-1</v>
      </c>
      <c r="IOL36" s="556">
        <f>SUM($J$22:IOL33)-1</f>
        <v>-1</v>
      </c>
      <c r="IOM36" s="556">
        <f>SUM($J$22:IOM33)-1</f>
        <v>-1</v>
      </c>
      <c r="ION36" s="556">
        <f>SUM($J$22:ION33)-1</f>
        <v>-1</v>
      </c>
      <c r="IOO36" s="556">
        <f>SUM($J$22:IOO33)-1</f>
        <v>-1</v>
      </c>
      <c r="IOP36" s="556">
        <f>SUM($J$22:IOP33)-1</f>
        <v>-1</v>
      </c>
      <c r="IOQ36" s="556">
        <f>SUM($J$22:IOQ33)-1</f>
        <v>-1</v>
      </c>
      <c r="IOR36" s="556">
        <f>SUM($J$22:IOR33)-1</f>
        <v>-1</v>
      </c>
      <c r="IOS36" s="556">
        <f>SUM($J$22:IOS33)-1</f>
        <v>-1</v>
      </c>
      <c r="IOT36" s="556">
        <f>SUM($J$22:IOT33)-1</f>
        <v>-1</v>
      </c>
      <c r="IOU36" s="556">
        <f>SUM($J$22:IOU33)-1</f>
        <v>-1</v>
      </c>
      <c r="IOV36" s="556">
        <f>SUM($J$22:IOV33)-1</f>
        <v>-1</v>
      </c>
      <c r="IOW36" s="556">
        <f>SUM($J$22:IOW33)-1</f>
        <v>-1</v>
      </c>
      <c r="IOX36" s="556">
        <f>SUM($J$22:IOX33)-1</f>
        <v>-1</v>
      </c>
      <c r="IOY36" s="556">
        <f>SUM($J$22:IOY33)-1</f>
        <v>-1</v>
      </c>
      <c r="IOZ36" s="556">
        <f>SUM($J$22:IOZ33)-1</f>
        <v>-1</v>
      </c>
      <c r="IPA36" s="556">
        <f>SUM($J$22:IPA33)-1</f>
        <v>-1</v>
      </c>
      <c r="IPB36" s="556">
        <f>SUM($J$22:IPB33)-1</f>
        <v>-1</v>
      </c>
      <c r="IPC36" s="556">
        <f>SUM($J$22:IPC33)-1</f>
        <v>-1</v>
      </c>
      <c r="IPD36" s="556">
        <f>SUM($J$22:IPD33)-1</f>
        <v>-1</v>
      </c>
      <c r="IPE36" s="556">
        <f>SUM($J$22:IPE33)-1</f>
        <v>-1</v>
      </c>
      <c r="IPF36" s="556">
        <f>SUM($J$22:IPF33)-1</f>
        <v>-1</v>
      </c>
      <c r="IPG36" s="556">
        <f>SUM($J$22:IPG33)-1</f>
        <v>-1</v>
      </c>
      <c r="IPH36" s="556">
        <f>SUM($J$22:IPH33)-1</f>
        <v>-1</v>
      </c>
      <c r="IPI36" s="556">
        <f>SUM($J$22:IPI33)-1</f>
        <v>-1</v>
      </c>
      <c r="IPJ36" s="556">
        <f>SUM($J$22:IPJ33)-1</f>
        <v>-1</v>
      </c>
      <c r="IPK36" s="556">
        <f>SUM($J$22:IPK33)-1</f>
        <v>-1</v>
      </c>
      <c r="IPL36" s="556">
        <f>SUM($J$22:IPL33)-1</f>
        <v>-1</v>
      </c>
      <c r="IPM36" s="556">
        <f>SUM($J$22:IPM33)-1</f>
        <v>-1</v>
      </c>
      <c r="IPN36" s="556">
        <f>SUM($J$22:IPN33)-1</f>
        <v>-1</v>
      </c>
      <c r="IPO36" s="556">
        <f>SUM($J$22:IPO33)-1</f>
        <v>-1</v>
      </c>
      <c r="IPP36" s="556">
        <f>SUM($J$22:IPP33)-1</f>
        <v>-1</v>
      </c>
      <c r="IPQ36" s="556">
        <f>SUM($J$22:IPQ33)-1</f>
        <v>-1</v>
      </c>
      <c r="IPR36" s="556">
        <f>SUM($J$22:IPR33)-1</f>
        <v>-1</v>
      </c>
      <c r="IPS36" s="556">
        <f>SUM($J$22:IPS33)-1</f>
        <v>-1</v>
      </c>
      <c r="IPT36" s="556">
        <f>SUM($J$22:IPT33)-1</f>
        <v>-1</v>
      </c>
      <c r="IPU36" s="556">
        <f>SUM($J$22:IPU33)-1</f>
        <v>-1</v>
      </c>
      <c r="IPV36" s="556">
        <f>SUM($J$22:IPV33)-1</f>
        <v>-1</v>
      </c>
      <c r="IPW36" s="556">
        <f>SUM($J$22:IPW33)-1</f>
        <v>-1</v>
      </c>
      <c r="IPX36" s="556">
        <f>SUM($J$22:IPX33)-1</f>
        <v>-1</v>
      </c>
      <c r="IPY36" s="556">
        <f>SUM($J$22:IPY33)-1</f>
        <v>-1</v>
      </c>
      <c r="IPZ36" s="556">
        <f>SUM($J$22:IPZ33)-1</f>
        <v>-1</v>
      </c>
      <c r="IQA36" s="556">
        <f>SUM($J$22:IQA33)-1</f>
        <v>-1</v>
      </c>
      <c r="IQB36" s="556">
        <f>SUM($J$22:IQB33)-1</f>
        <v>-1</v>
      </c>
      <c r="IQC36" s="556">
        <f>SUM($J$22:IQC33)-1</f>
        <v>-1</v>
      </c>
      <c r="IQD36" s="556">
        <f>SUM($J$22:IQD33)-1</f>
        <v>-1</v>
      </c>
      <c r="IQE36" s="556">
        <f>SUM($J$22:IQE33)-1</f>
        <v>-1</v>
      </c>
      <c r="IQF36" s="556">
        <f>SUM($J$22:IQF33)-1</f>
        <v>-1</v>
      </c>
      <c r="IQG36" s="556">
        <f>SUM($J$22:IQG33)-1</f>
        <v>-1</v>
      </c>
      <c r="IQH36" s="556">
        <f>SUM($J$22:IQH33)-1</f>
        <v>-1</v>
      </c>
      <c r="IQI36" s="556">
        <f>SUM($J$22:IQI33)-1</f>
        <v>-1</v>
      </c>
      <c r="IQJ36" s="556">
        <f>SUM($J$22:IQJ33)-1</f>
        <v>-1</v>
      </c>
      <c r="IQK36" s="556">
        <f>SUM($J$22:IQK33)-1</f>
        <v>-1</v>
      </c>
      <c r="IQL36" s="556">
        <f>SUM($J$22:IQL33)-1</f>
        <v>-1</v>
      </c>
      <c r="IQM36" s="556">
        <f>SUM($J$22:IQM33)-1</f>
        <v>-1</v>
      </c>
      <c r="IQN36" s="556">
        <f>SUM($J$22:IQN33)-1</f>
        <v>-1</v>
      </c>
      <c r="IQO36" s="556">
        <f>SUM($J$22:IQO33)-1</f>
        <v>-1</v>
      </c>
      <c r="IQP36" s="556">
        <f>SUM($J$22:IQP33)-1</f>
        <v>-1</v>
      </c>
      <c r="IQQ36" s="556">
        <f>SUM($J$22:IQQ33)-1</f>
        <v>-1</v>
      </c>
      <c r="IQR36" s="556">
        <f>SUM($J$22:IQR33)-1</f>
        <v>-1</v>
      </c>
      <c r="IQS36" s="556">
        <f>SUM($J$22:IQS33)-1</f>
        <v>-1</v>
      </c>
      <c r="IQT36" s="556">
        <f>SUM($J$22:IQT33)-1</f>
        <v>-1</v>
      </c>
      <c r="IQU36" s="556">
        <f>SUM($J$22:IQU33)-1</f>
        <v>-1</v>
      </c>
      <c r="IQV36" s="556">
        <f>SUM($J$22:IQV33)-1</f>
        <v>-1</v>
      </c>
      <c r="IQW36" s="556">
        <f>SUM($J$22:IQW33)-1</f>
        <v>-1</v>
      </c>
      <c r="IQX36" s="556">
        <f>SUM($J$22:IQX33)-1</f>
        <v>-1</v>
      </c>
      <c r="IQY36" s="556">
        <f>SUM($J$22:IQY33)-1</f>
        <v>-1</v>
      </c>
      <c r="IQZ36" s="556">
        <f>SUM($J$22:IQZ33)-1</f>
        <v>-1</v>
      </c>
      <c r="IRA36" s="556">
        <f>SUM($J$22:IRA33)-1</f>
        <v>-1</v>
      </c>
      <c r="IRB36" s="556">
        <f>SUM($J$22:IRB33)-1</f>
        <v>-1</v>
      </c>
      <c r="IRC36" s="556">
        <f>SUM($J$22:IRC33)-1</f>
        <v>-1</v>
      </c>
      <c r="IRD36" s="556">
        <f>SUM($J$22:IRD33)-1</f>
        <v>-1</v>
      </c>
      <c r="IRE36" s="556">
        <f>SUM($J$22:IRE33)-1</f>
        <v>-1</v>
      </c>
      <c r="IRF36" s="556">
        <f>SUM($J$22:IRF33)-1</f>
        <v>-1</v>
      </c>
      <c r="IRG36" s="556">
        <f>SUM($J$22:IRG33)-1</f>
        <v>-1</v>
      </c>
      <c r="IRH36" s="556">
        <f>SUM($J$22:IRH33)-1</f>
        <v>-1</v>
      </c>
      <c r="IRI36" s="556">
        <f>SUM($J$22:IRI33)-1</f>
        <v>-1</v>
      </c>
      <c r="IRJ36" s="556">
        <f>SUM($J$22:IRJ33)-1</f>
        <v>-1</v>
      </c>
      <c r="IRK36" s="556">
        <f>SUM($J$22:IRK33)-1</f>
        <v>-1</v>
      </c>
      <c r="IRL36" s="556">
        <f>SUM($J$22:IRL33)-1</f>
        <v>-1</v>
      </c>
      <c r="IRM36" s="556">
        <f>SUM($J$22:IRM33)-1</f>
        <v>-1</v>
      </c>
      <c r="IRN36" s="556">
        <f>SUM($J$22:IRN33)-1</f>
        <v>-1</v>
      </c>
      <c r="IRO36" s="556">
        <f>SUM($J$22:IRO33)-1</f>
        <v>-1</v>
      </c>
      <c r="IRP36" s="556">
        <f>SUM($J$22:IRP33)-1</f>
        <v>-1</v>
      </c>
      <c r="IRQ36" s="556">
        <f>SUM($J$22:IRQ33)-1</f>
        <v>-1</v>
      </c>
      <c r="IRR36" s="556">
        <f>SUM($J$22:IRR33)-1</f>
        <v>-1</v>
      </c>
      <c r="IRS36" s="556">
        <f>SUM($J$22:IRS33)-1</f>
        <v>-1</v>
      </c>
      <c r="IRT36" s="556">
        <f>SUM($J$22:IRT33)-1</f>
        <v>-1</v>
      </c>
      <c r="IRU36" s="556">
        <f>SUM($J$22:IRU33)-1</f>
        <v>-1</v>
      </c>
      <c r="IRV36" s="556">
        <f>SUM($J$22:IRV33)-1</f>
        <v>-1</v>
      </c>
      <c r="IRW36" s="556">
        <f>SUM($J$22:IRW33)-1</f>
        <v>-1</v>
      </c>
      <c r="IRX36" s="556">
        <f>SUM($J$22:IRX33)-1</f>
        <v>-1</v>
      </c>
      <c r="IRY36" s="556">
        <f>SUM($J$22:IRY33)-1</f>
        <v>-1</v>
      </c>
      <c r="IRZ36" s="556">
        <f>SUM($J$22:IRZ33)-1</f>
        <v>-1</v>
      </c>
      <c r="ISA36" s="556">
        <f>SUM($J$22:ISA33)-1</f>
        <v>-1</v>
      </c>
      <c r="ISB36" s="556">
        <f>SUM($J$22:ISB33)-1</f>
        <v>-1</v>
      </c>
      <c r="ISC36" s="556">
        <f>SUM($J$22:ISC33)-1</f>
        <v>-1</v>
      </c>
      <c r="ISD36" s="556">
        <f>SUM($J$22:ISD33)-1</f>
        <v>-1</v>
      </c>
      <c r="ISE36" s="556">
        <f>SUM($J$22:ISE33)-1</f>
        <v>-1</v>
      </c>
      <c r="ISF36" s="556">
        <f>SUM($J$22:ISF33)-1</f>
        <v>-1</v>
      </c>
      <c r="ISG36" s="556">
        <f>SUM($J$22:ISG33)-1</f>
        <v>-1</v>
      </c>
      <c r="ISH36" s="556">
        <f>SUM($J$22:ISH33)-1</f>
        <v>-1</v>
      </c>
      <c r="ISI36" s="556">
        <f>SUM($J$22:ISI33)-1</f>
        <v>-1</v>
      </c>
      <c r="ISJ36" s="556">
        <f>SUM($J$22:ISJ33)-1</f>
        <v>-1</v>
      </c>
      <c r="ISK36" s="556">
        <f>SUM($J$22:ISK33)-1</f>
        <v>-1</v>
      </c>
      <c r="ISL36" s="556">
        <f>SUM($J$22:ISL33)-1</f>
        <v>-1</v>
      </c>
      <c r="ISM36" s="556">
        <f>SUM($J$22:ISM33)-1</f>
        <v>-1</v>
      </c>
      <c r="ISN36" s="556">
        <f>SUM($J$22:ISN33)-1</f>
        <v>-1</v>
      </c>
      <c r="ISO36" s="556">
        <f>SUM($J$22:ISO33)-1</f>
        <v>-1</v>
      </c>
      <c r="ISP36" s="556">
        <f>SUM($J$22:ISP33)-1</f>
        <v>-1</v>
      </c>
      <c r="ISQ36" s="556">
        <f>SUM($J$22:ISQ33)-1</f>
        <v>-1</v>
      </c>
      <c r="ISR36" s="556">
        <f>SUM($J$22:ISR33)-1</f>
        <v>-1</v>
      </c>
      <c r="ISS36" s="556">
        <f>SUM($J$22:ISS33)-1</f>
        <v>-1</v>
      </c>
      <c r="IST36" s="556">
        <f>SUM($J$22:IST33)-1</f>
        <v>-1</v>
      </c>
      <c r="ISU36" s="556">
        <f>SUM($J$22:ISU33)-1</f>
        <v>-1</v>
      </c>
      <c r="ISV36" s="556">
        <f>SUM($J$22:ISV33)-1</f>
        <v>-1</v>
      </c>
      <c r="ISW36" s="556">
        <f>SUM($J$22:ISW33)-1</f>
        <v>-1</v>
      </c>
      <c r="ISX36" s="556">
        <f>SUM($J$22:ISX33)-1</f>
        <v>-1</v>
      </c>
      <c r="ISY36" s="556">
        <f>SUM($J$22:ISY33)-1</f>
        <v>-1</v>
      </c>
      <c r="ISZ36" s="556">
        <f>SUM($J$22:ISZ33)-1</f>
        <v>-1</v>
      </c>
      <c r="ITA36" s="556">
        <f>SUM($J$22:ITA33)-1</f>
        <v>-1</v>
      </c>
      <c r="ITB36" s="556">
        <f>SUM($J$22:ITB33)-1</f>
        <v>-1</v>
      </c>
      <c r="ITC36" s="556">
        <f>SUM($J$22:ITC33)-1</f>
        <v>-1</v>
      </c>
      <c r="ITD36" s="556">
        <f>SUM($J$22:ITD33)-1</f>
        <v>-1</v>
      </c>
      <c r="ITE36" s="556">
        <f>SUM($J$22:ITE33)-1</f>
        <v>-1</v>
      </c>
      <c r="ITF36" s="556">
        <f>SUM($J$22:ITF33)-1</f>
        <v>-1</v>
      </c>
      <c r="ITG36" s="556">
        <f>SUM($J$22:ITG33)-1</f>
        <v>-1</v>
      </c>
      <c r="ITH36" s="556">
        <f>SUM($J$22:ITH33)-1</f>
        <v>-1</v>
      </c>
      <c r="ITI36" s="556">
        <f>SUM($J$22:ITI33)-1</f>
        <v>-1</v>
      </c>
      <c r="ITJ36" s="556">
        <f>SUM($J$22:ITJ33)-1</f>
        <v>-1</v>
      </c>
      <c r="ITK36" s="556">
        <f>SUM($J$22:ITK33)-1</f>
        <v>-1</v>
      </c>
      <c r="ITL36" s="556">
        <f>SUM($J$22:ITL33)-1</f>
        <v>-1</v>
      </c>
      <c r="ITM36" s="556">
        <f>SUM($J$22:ITM33)-1</f>
        <v>-1</v>
      </c>
      <c r="ITN36" s="556">
        <f>SUM($J$22:ITN33)-1</f>
        <v>-1</v>
      </c>
      <c r="ITO36" s="556">
        <f>SUM($J$22:ITO33)-1</f>
        <v>-1</v>
      </c>
      <c r="ITP36" s="556">
        <f>SUM($J$22:ITP33)-1</f>
        <v>-1</v>
      </c>
      <c r="ITQ36" s="556">
        <f>SUM($J$22:ITQ33)-1</f>
        <v>-1</v>
      </c>
      <c r="ITR36" s="556">
        <f>SUM($J$22:ITR33)-1</f>
        <v>-1</v>
      </c>
      <c r="ITS36" s="556">
        <f>SUM($J$22:ITS33)-1</f>
        <v>-1</v>
      </c>
      <c r="ITT36" s="556">
        <f>SUM($J$22:ITT33)-1</f>
        <v>-1</v>
      </c>
      <c r="ITU36" s="556">
        <f>SUM($J$22:ITU33)-1</f>
        <v>-1</v>
      </c>
      <c r="ITV36" s="556">
        <f>SUM($J$22:ITV33)-1</f>
        <v>-1</v>
      </c>
      <c r="ITW36" s="556">
        <f>SUM($J$22:ITW33)-1</f>
        <v>-1</v>
      </c>
      <c r="ITX36" s="556">
        <f>SUM($J$22:ITX33)-1</f>
        <v>-1</v>
      </c>
      <c r="ITY36" s="556">
        <f>SUM($J$22:ITY33)-1</f>
        <v>-1</v>
      </c>
      <c r="ITZ36" s="556">
        <f>SUM($J$22:ITZ33)-1</f>
        <v>-1</v>
      </c>
      <c r="IUA36" s="556">
        <f>SUM($J$22:IUA33)-1</f>
        <v>-1</v>
      </c>
      <c r="IUB36" s="556">
        <f>SUM($J$22:IUB33)-1</f>
        <v>-1</v>
      </c>
      <c r="IUC36" s="556">
        <f>SUM($J$22:IUC33)-1</f>
        <v>-1</v>
      </c>
      <c r="IUD36" s="556">
        <f>SUM($J$22:IUD33)-1</f>
        <v>-1</v>
      </c>
      <c r="IUE36" s="556">
        <f>SUM($J$22:IUE33)-1</f>
        <v>-1</v>
      </c>
      <c r="IUF36" s="556">
        <f>SUM($J$22:IUF33)-1</f>
        <v>-1</v>
      </c>
      <c r="IUG36" s="556">
        <f>SUM($J$22:IUG33)-1</f>
        <v>-1</v>
      </c>
      <c r="IUH36" s="556">
        <f>SUM($J$22:IUH33)-1</f>
        <v>-1</v>
      </c>
      <c r="IUI36" s="556">
        <f>SUM($J$22:IUI33)-1</f>
        <v>-1</v>
      </c>
      <c r="IUJ36" s="556">
        <f>SUM($J$22:IUJ33)-1</f>
        <v>-1</v>
      </c>
      <c r="IUK36" s="556">
        <f>SUM($J$22:IUK33)-1</f>
        <v>-1</v>
      </c>
      <c r="IUL36" s="556">
        <f>SUM($J$22:IUL33)-1</f>
        <v>-1</v>
      </c>
      <c r="IUM36" s="556">
        <f>SUM($J$22:IUM33)-1</f>
        <v>-1</v>
      </c>
      <c r="IUN36" s="556">
        <f>SUM($J$22:IUN33)-1</f>
        <v>-1</v>
      </c>
      <c r="IUO36" s="556">
        <f>SUM($J$22:IUO33)-1</f>
        <v>-1</v>
      </c>
      <c r="IUP36" s="556">
        <f>SUM($J$22:IUP33)-1</f>
        <v>-1</v>
      </c>
      <c r="IUQ36" s="556">
        <f>SUM($J$22:IUQ33)-1</f>
        <v>-1</v>
      </c>
      <c r="IUR36" s="556">
        <f>SUM($J$22:IUR33)-1</f>
        <v>-1</v>
      </c>
      <c r="IUS36" s="556">
        <f>SUM($J$22:IUS33)-1</f>
        <v>-1</v>
      </c>
      <c r="IUT36" s="556">
        <f>SUM($J$22:IUT33)-1</f>
        <v>-1</v>
      </c>
      <c r="IUU36" s="556">
        <f>SUM($J$22:IUU33)-1</f>
        <v>-1</v>
      </c>
      <c r="IUV36" s="556">
        <f>SUM($J$22:IUV33)-1</f>
        <v>-1</v>
      </c>
      <c r="IUW36" s="556">
        <f>SUM($J$22:IUW33)-1</f>
        <v>-1</v>
      </c>
      <c r="IUX36" s="556">
        <f>SUM($J$22:IUX33)-1</f>
        <v>-1</v>
      </c>
      <c r="IUY36" s="556">
        <f>SUM($J$22:IUY33)-1</f>
        <v>-1</v>
      </c>
      <c r="IUZ36" s="556">
        <f>SUM($J$22:IUZ33)-1</f>
        <v>-1</v>
      </c>
      <c r="IVA36" s="556">
        <f>SUM($J$22:IVA33)-1</f>
        <v>-1</v>
      </c>
      <c r="IVB36" s="556">
        <f>SUM($J$22:IVB33)-1</f>
        <v>-1</v>
      </c>
      <c r="IVC36" s="556">
        <f>SUM($J$22:IVC33)-1</f>
        <v>-1</v>
      </c>
      <c r="IVD36" s="556">
        <f>SUM($J$22:IVD33)-1</f>
        <v>-1</v>
      </c>
      <c r="IVE36" s="556">
        <f>SUM($J$22:IVE33)-1</f>
        <v>-1</v>
      </c>
      <c r="IVF36" s="556">
        <f>SUM($J$22:IVF33)-1</f>
        <v>-1</v>
      </c>
      <c r="IVG36" s="556">
        <f>SUM($J$22:IVG33)-1</f>
        <v>-1</v>
      </c>
      <c r="IVH36" s="556">
        <f>SUM($J$22:IVH33)-1</f>
        <v>-1</v>
      </c>
      <c r="IVI36" s="556">
        <f>SUM($J$22:IVI33)-1</f>
        <v>-1</v>
      </c>
      <c r="IVJ36" s="556">
        <f>SUM($J$22:IVJ33)-1</f>
        <v>-1</v>
      </c>
      <c r="IVK36" s="556">
        <f>SUM($J$22:IVK33)-1</f>
        <v>-1</v>
      </c>
      <c r="IVL36" s="556">
        <f>SUM($J$22:IVL33)-1</f>
        <v>-1</v>
      </c>
      <c r="IVM36" s="556">
        <f>SUM($J$22:IVM33)-1</f>
        <v>-1</v>
      </c>
      <c r="IVN36" s="556">
        <f>SUM($J$22:IVN33)-1</f>
        <v>-1</v>
      </c>
      <c r="IVO36" s="556">
        <f>SUM($J$22:IVO33)-1</f>
        <v>-1</v>
      </c>
      <c r="IVP36" s="556">
        <f>SUM($J$22:IVP33)-1</f>
        <v>-1</v>
      </c>
      <c r="IVQ36" s="556">
        <f>SUM($J$22:IVQ33)-1</f>
        <v>-1</v>
      </c>
      <c r="IVR36" s="556">
        <f>SUM($J$22:IVR33)-1</f>
        <v>-1</v>
      </c>
      <c r="IVS36" s="556">
        <f>SUM($J$22:IVS33)-1</f>
        <v>-1</v>
      </c>
      <c r="IVT36" s="556">
        <f>SUM($J$22:IVT33)-1</f>
        <v>-1</v>
      </c>
      <c r="IVU36" s="556">
        <f>SUM($J$22:IVU33)-1</f>
        <v>-1</v>
      </c>
      <c r="IVV36" s="556">
        <f>SUM($J$22:IVV33)-1</f>
        <v>-1</v>
      </c>
      <c r="IVW36" s="556">
        <f>SUM($J$22:IVW33)-1</f>
        <v>-1</v>
      </c>
      <c r="IVX36" s="556">
        <f>SUM($J$22:IVX33)-1</f>
        <v>-1</v>
      </c>
      <c r="IVY36" s="556">
        <f>SUM($J$22:IVY33)-1</f>
        <v>-1</v>
      </c>
      <c r="IVZ36" s="556">
        <f>SUM($J$22:IVZ33)-1</f>
        <v>-1</v>
      </c>
      <c r="IWA36" s="556">
        <f>SUM($J$22:IWA33)-1</f>
        <v>-1</v>
      </c>
      <c r="IWB36" s="556">
        <f>SUM($J$22:IWB33)-1</f>
        <v>-1</v>
      </c>
      <c r="IWC36" s="556">
        <f>SUM($J$22:IWC33)-1</f>
        <v>-1</v>
      </c>
      <c r="IWD36" s="556">
        <f>SUM($J$22:IWD33)-1</f>
        <v>-1</v>
      </c>
      <c r="IWE36" s="556">
        <f>SUM($J$22:IWE33)-1</f>
        <v>-1</v>
      </c>
      <c r="IWF36" s="556">
        <f>SUM($J$22:IWF33)-1</f>
        <v>-1</v>
      </c>
      <c r="IWG36" s="556">
        <f>SUM($J$22:IWG33)-1</f>
        <v>-1</v>
      </c>
      <c r="IWH36" s="556">
        <f>SUM($J$22:IWH33)-1</f>
        <v>-1</v>
      </c>
      <c r="IWI36" s="556">
        <f>SUM($J$22:IWI33)-1</f>
        <v>-1</v>
      </c>
      <c r="IWJ36" s="556">
        <f>SUM($J$22:IWJ33)-1</f>
        <v>-1</v>
      </c>
      <c r="IWK36" s="556">
        <f>SUM($J$22:IWK33)-1</f>
        <v>-1</v>
      </c>
      <c r="IWL36" s="556">
        <f>SUM($J$22:IWL33)-1</f>
        <v>-1</v>
      </c>
      <c r="IWM36" s="556">
        <f>SUM($J$22:IWM33)-1</f>
        <v>-1</v>
      </c>
      <c r="IWN36" s="556">
        <f>SUM($J$22:IWN33)-1</f>
        <v>-1</v>
      </c>
      <c r="IWO36" s="556">
        <f>SUM($J$22:IWO33)-1</f>
        <v>-1</v>
      </c>
      <c r="IWP36" s="556">
        <f>SUM($J$22:IWP33)-1</f>
        <v>-1</v>
      </c>
      <c r="IWQ36" s="556">
        <f>SUM($J$22:IWQ33)-1</f>
        <v>-1</v>
      </c>
      <c r="IWR36" s="556">
        <f>SUM($J$22:IWR33)-1</f>
        <v>-1</v>
      </c>
      <c r="IWS36" s="556">
        <f>SUM($J$22:IWS33)-1</f>
        <v>-1</v>
      </c>
      <c r="IWT36" s="556">
        <f>SUM($J$22:IWT33)-1</f>
        <v>-1</v>
      </c>
      <c r="IWU36" s="556">
        <f>SUM($J$22:IWU33)-1</f>
        <v>-1</v>
      </c>
      <c r="IWV36" s="556">
        <f>SUM($J$22:IWV33)-1</f>
        <v>-1</v>
      </c>
      <c r="IWW36" s="556">
        <f>SUM($J$22:IWW33)-1</f>
        <v>-1</v>
      </c>
      <c r="IWX36" s="556">
        <f>SUM($J$22:IWX33)-1</f>
        <v>-1</v>
      </c>
      <c r="IWY36" s="556">
        <f>SUM($J$22:IWY33)-1</f>
        <v>-1</v>
      </c>
      <c r="IWZ36" s="556">
        <f>SUM($J$22:IWZ33)-1</f>
        <v>-1</v>
      </c>
      <c r="IXA36" s="556">
        <f>SUM($J$22:IXA33)-1</f>
        <v>-1</v>
      </c>
      <c r="IXB36" s="556">
        <f>SUM($J$22:IXB33)-1</f>
        <v>-1</v>
      </c>
      <c r="IXC36" s="556">
        <f>SUM($J$22:IXC33)-1</f>
        <v>-1</v>
      </c>
      <c r="IXD36" s="556">
        <f>SUM($J$22:IXD33)-1</f>
        <v>-1</v>
      </c>
      <c r="IXE36" s="556">
        <f>SUM($J$22:IXE33)-1</f>
        <v>-1</v>
      </c>
      <c r="IXF36" s="556">
        <f>SUM($J$22:IXF33)-1</f>
        <v>-1</v>
      </c>
      <c r="IXG36" s="556">
        <f>SUM($J$22:IXG33)-1</f>
        <v>-1</v>
      </c>
      <c r="IXH36" s="556">
        <f>SUM($J$22:IXH33)-1</f>
        <v>-1</v>
      </c>
      <c r="IXI36" s="556">
        <f>SUM($J$22:IXI33)-1</f>
        <v>-1</v>
      </c>
      <c r="IXJ36" s="556">
        <f>SUM($J$22:IXJ33)-1</f>
        <v>-1</v>
      </c>
      <c r="IXK36" s="556">
        <f>SUM($J$22:IXK33)-1</f>
        <v>-1</v>
      </c>
      <c r="IXL36" s="556">
        <f>SUM($J$22:IXL33)-1</f>
        <v>-1</v>
      </c>
      <c r="IXM36" s="556">
        <f>SUM($J$22:IXM33)-1</f>
        <v>-1</v>
      </c>
      <c r="IXN36" s="556">
        <f>SUM($J$22:IXN33)-1</f>
        <v>-1</v>
      </c>
      <c r="IXO36" s="556">
        <f>SUM($J$22:IXO33)-1</f>
        <v>-1</v>
      </c>
      <c r="IXP36" s="556">
        <f>SUM($J$22:IXP33)-1</f>
        <v>-1</v>
      </c>
      <c r="IXQ36" s="556">
        <f>SUM($J$22:IXQ33)-1</f>
        <v>-1</v>
      </c>
      <c r="IXR36" s="556">
        <f>SUM($J$22:IXR33)-1</f>
        <v>-1</v>
      </c>
      <c r="IXS36" s="556">
        <f>SUM($J$22:IXS33)-1</f>
        <v>-1</v>
      </c>
      <c r="IXT36" s="556">
        <f>SUM($J$22:IXT33)-1</f>
        <v>-1</v>
      </c>
      <c r="IXU36" s="556">
        <f>SUM($J$22:IXU33)-1</f>
        <v>-1</v>
      </c>
      <c r="IXV36" s="556">
        <f>SUM($J$22:IXV33)-1</f>
        <v>-1</v>
      </c>
      <c r="IXW36" s="556">
        <f>SUM($J$22:IXW33)-1</f>
        <v>-1</v>
      </c>
      <c r="IXX36" s="556">
        <f>SUM($J$22:IXX33)-1</f>
        <v>-1</v>
      </c>
      <c r="IXY36" s="556">
        <f>SUM($J$22:IXY33)-1</f>
        <v>-1</v>
      </c>
      <c r="IXZ36" s="556">
        <f>SUM($J$22:IXZ33)-1</f>
        <v>-1</v>
      </c>
      <c r="IYA36" s="556">
        <f>SUM($J$22:IYA33)-1</f>
        <v>-1</v>
      </c>
      <c r="IYB36" s="556">
        <f>SUM($J$22:IYB33)-1</f>
        <v>-1</v>
      </c>
      <c r="IYC36" s="556">
        <f>SUM($J$22:IYC33)-1</f>
        <v>-1</v>
      </c>
      <c r="IYD36" s="556">
        <f>SUM($J$22:IYD33)-1</f>
        <v>-1</v>
      </c>
      <c r="IYE36" s="556">
        <f>SUM($J$22:IYE33)-1</f>
        <v>-1</v>
      </c>
      <c r="IYF36" s="556">
        <f>SUM($J$22:IYF33)-1</f>
        <v>-1</v>
      </c>
      <c r="IYG36" s="556">
        <f>SUM($J$22:IYG33)-1</f>
        <v>-1</v>
      </c>
      <c r="IYH36" s="556">
        <f>SUM($J$22:IYH33)-1</f>
        <v>-1</v>
      </c>
      <c r="IYI36" s="556">
        <f>SUM($J$22:IYI33)-1</f>
        <v>-1</v>
      </c>
      <c r="IYJ36" s="556">
        <f>SUM($J$22:IYJ33)-1</f>
        <v>-1</v>
      </c>
      <c r="IYK36" s="556">
        <f>SUM($J$22:IYK33)-1</f>
        <v>-1</v>
      </c>
      <c r="IYL36" s="556">
        <f>SUM($J$22:IYL33)-1</f>
        <v>-1</v>
      </c>
      <c r="IYM36" s="556">
        <f>SUM($J$22:IYM33)-1</f>
        <v>-1</v>
      </c>
      <c r="IYN36" s="556">
        <f>SUM($J$22:IYN33)-1</f>
        <v>-1</v>
      </c>
      <c r="IYO36" s="556">
        <f>SUM($J$22:IYO33)-1</f>
        <v>-1</v>
      </c>
      <c r="IYP36" s="556">
        <f>SUM($J$22:IYP33)-1</f>
        <v>-1</v>
      </c>
      <c r="IYQ36" s="556">
        <f>SUM($J$22:IYQ33)-1</f>
        <v>-1</v>
      </c>
      <c r="IYR36" s="556">
        <f>SUM($J$22:IYR33)-1</f>
        <v>-1</v>
      </c>
      <c r="IYS36" s="556">
        <f>SUM($J$22:IYS33)-1</f>
        <v>-1</v>
      </c>
      <c r="IYT36" s="556">
        <f>SUM($J$22:IYT33)-1</f>
        <v>-1</v>
      </c>
      <c r="IYU36" s="556">
        <f>SUM($J$22:IYU33)-1</f>
        <v>-1</v>
      </c>
      <c r="IYV36" s="556">
        <f>SUM($J$22:IYV33)-1</f>
        <v>-1</v>
      </c>
      <c r="IYW36" s="556">
        <f>SUM($J$22:IYW33)-1</f>
        <v>-1</v>
      </c>
      <c r="IYX36" s="556">
        <f>SUM($J$22:IYX33)-1</f>
        <v>-1</v>
      </c>
      <c r="IYY36" s="556">
        <f>SUM($J$22:IYY33)-1</f>
        <v>-1</v>
      </c>
      <c r="IYZ36" s="556">
        <f>SUM($J$22:IYZ33)-1</f>
        <v>-1</v>
      </c>
      <c r="IZA36" s="556">
        <f>SUM($J$22:IZA33)-1</f>
        <v>-1</v>
      </c>
      <c r="IZB36" s="556">
        <f>SUM($J$22:IZB33)-1</f>
        <v>-1</v>
      </c>
      <c r="IZC36" s="556">
        <f>SUM($J$22:IZC33)-1</f>
        <v>-1</v>
      </c>
      <c r="IZD36" s="556">
        <f>SUM($J$22:IZD33)-1</f>
        <v>-1</v>
      </c>
      <c r="IZE36" s="556">
        <f>SUM($J$22:IZE33)-1</f>
        <v>-1</v>
      </c>
      <c r="IZF36" s="556">
        <f>SUM($J$22:IZF33)-1</f>
        <v>-1</v>
      </c>
      <c r="IZG36" s="556">
        <f>SUM($J$22:IZG33)-1</f>
        <v>-1</v>
      </c>
      <c r="IZH36" s="556">
        <f>SUM($J$22:IZH33)-1</f>
        <v>-1</v>
      </c>
      <c r="IZI36" s="556">
        <f>SUM($J$22:IZI33)-1</f>
        <v>-1</v>
      </c>
      <c r="IZJ36" s="556">
        <f>SUM($J$22:IZJ33)-1</f>
        <v>-1</v>
      </c>
      <c r="IZK36" s="556">
        <f>SUM($J$22:IZK33)-1</f>
        <v>-1</v>
      </c>
      <c r="IZL36" s="556">
        <f>SUM($J$22:IZL33)-1</f>
        <v>-1</v>
      </c>
      <c r="IZM36" s="556">
        <f>SUM($J$22:IZM33)-1</f>
        <v>-1</v>
      </c>
      <c r="IZN36" s="556">
        <f>SUM($J$22:IZN33)-1</f>
        <v>-1</v>
      </c>
      <c r="IZO36" s="556">
        <f>SUM($J$22:IZO33)-1</f>
        <v>-1</v>
      </c>
      <c r="IZP36" s="556">
        <f>SUM($J$22:IZP33)-1</f>
        <v>-1</v>
      </c>
      <c r="IZQ36" s="556">
        <f>SUM($J$22:IZQ33)-1</f>
        <v>-1</v>
      </c>
      <c r="IZR36" s="556">
        <f>SUM($J$22:IZR33)-1</f>
        <v>-1</v>
      </c>
      <c r="IZS36" s="556">
        <f>SUM($J$22:IZS33)-1</f>
        <v>-1</v>
      </c>
      <c r="IZT36" s="556">
        <f>SUM($J$22:IZT33)-1</f>
        <v>-1</v>
      </c>
      <c r="IZU36" s="556">
        <f>SUM($J$22:IZU33)-1</f>
        <v>-1</v>
      </c>
      <c r="IZV36" s="556">
        <f>SUM($J$22:IZV33)-1</f>
        <v>-1</v>
      </c>
      <c r="IZW36" s="556">
        <f>SUM($J$22:IZW33)-1</f>
        <v>-1</v>
      </c>
      <c r="IZX36" s="556">
        <f>SUM($J$22:IZX33)-1</f>
        <v>-1</v>
      </c>
      <c r="IZY36" s="556">
        <f>SUM($J$22:IZY33)-1</f>
        <v>-1</v>
      </c>
      <c r="IZZ36" s="556">
        <f>SUM($J$22:IZZ33)-1</f>
        <v>-1</v>
      </c>
      <c r="JAA36" s="556">
        <f>SUM($J$22:JAA33)-1</f>
        <v>-1</v>
      </c>
      <c r="JAB36" s="556">
        <f>SUM($J$22:JAB33)-1</f>
        <v>-1</v>
      </c>
      <c r="JAC36" s="556">
        <f>SUM($J$22:JAC33)-1</f>
        <v>-1</v>
      </c>
      <c r="JAD36" s="556">
        <f>SUM($J$22:JAD33)-1</f>
        <v>-1</v>
      </c>
      <c r="JAE36" s="556">
        <f>SUM($J$22:JAE33)-1</f>
        <v>-1</v>
      </c>
      <c r="JAF36" s="556">
        <f>SUM($J$22:JAF33)-1</f>
        <v>-1</v>
      </c>
      <c r="JAG36" s="556">
        <f>SUM($J$22:JAG33)-1</f>
        <v>-1</v>
      </c>
      <c r="JAH36" s="556">
        <f>SUM($J$22:JAH33)-1</f>
        <v>-1</v>
      </c>
      <c r="JAI36" s="556">
        <f>SUM($J$22:JAI33)-1</f>
        <v>-1</v>
      </c>
      <c r="JAJ36" s="556">
        <f>SUM($J$22:JAJ33)-1</f>
        <v>-1</v>
      </c>
      <c r="JAK36" s="556">
        <f>SUM($J$22:JAK33)-1</f>
        <v>-1</v>
      </c>
      <c r="JAL36" s="556">
        <f>SUM($J$22:JAL33)-1</f>
        <v>-1</v>
      </c>
      <c r="JAM36" s="556">
        <f>SUM($J$22:JAM33)-1</f>
        <v>-1</v>
      </c>
      <c r="JAN36" s="556">
        <f>SUM($J$22:JAN33)-1</f>
        <v>-1</v>
      </c>
      <c r="JAO36" s="556">
        <f>SUM($J$22:JAO33)-1</f>
        <v>-1</v>
      </c>
      <c r="JAP36" s="556">
        <f>SUM($J$22:JAP33)-1</f>
        <v>-1</v>
      </c>
      <c r="JAQ36" s="556">
        <f>SUM($J$22:JAQ33)-1</f>
        <v>-1</v>
      </c>
      <c r="JAR36" s="556">
        <f>SUM($J$22:JAR33)-1</f>
        <v>-1</v>
      </c>
      <c r="JAS36" s="556">
        <f>SUM($J$22:JAS33)-1</f>
        <v>-1</v>
      </c>
      <c r="JAT36" s="556">
        <f>SUM($J$22:JAT33)-1</f>
        <v>-1</v>
      </c>
      <c r="JAU36" s="556">
        <f>SUM($J$22:JAU33)-1</f>
        <v>-1</v>
      </c>
      <c r="JAV36" s="556">
        <f>SUM($J$22:JAV33)-1</f>
        <v>-1</v>
      </c>
      <c r="JAW36" s="556">
        <f>SUM($J$22:JAW33)-1</f>
        <v>-1</v>
      </c>
      <c r="JAX36" s="556">
        <f>SUM($J$22:JAX33)-1</f>
        <v>-1</v>
      </c>
      <c r="JAY36" s="556">
        <f>SUM($J$22:JAY33)-1</f>
        <v>-1</v>
      </c>
      <c r="JAZ36" s="556">
        <f>SUM($J$22:JAZ33)-1</f>
        <v>-1</v>
      </c>
      <c r="JBA36" s="556">
        <f>SUM($J$22:JBA33)-1</f>
        <v>-1</v>
      </c>
      <c r="JBB36" s="556">
        <f>SUM($J$22:JBB33)-1</f>
        <v>-1</v>
      </c>
      <c r="JBC36" s="556">
        <f>SUM($J$22:JBC33)-1</f>
        <v>-1</v>
      </c>
      <c r="JBD36" s="556">
        <f>SUM($J$22:JBD33)-1</f>
        <v>-1</v>
      </c>
      <c r="JBE36" s="556">
        <f>SUM($J$22:JBE33)-1</f>
        <v>-1</v>
      </c>
      <c r="JBF36" s="556">
        <f>SUM($J$22:JBF33)-1</f>
        <v>-1</v>
      </c>
      <c r="JBG36" s="556">
        <f>SUM($J$22:JBG33)-1</f>
        <v>-1</v>
      </c>
      <c r="JBH36" s="556">
        <f>SUM($J$22:JBH33)-1</f>
        <v>-1</v>
      </c>
      <c r="JBI36" s="556">
        <f>SUM($J$22:JBI33)-1</f>
        <v>-1</v>
      </c>
      <c r="JBJ36" s="556">
        <f>SUM($J$22:JBJ33)-1</f>
        <v>-1</v>
      </c>
      <c r="JBK36" s="556">
        <f>SUM($J$22:JBK33)-1</f>
        <v>-1</v>
      </c>
      <c r="JBL36" s="556">
        <f>SUM($J$22:JBL33)-1</f>
        <v>-1</v>
      </c>
      <c r="JBM36" s="556">
        <f>SUM($J$22:JBM33)-1</f>
        <v>-1</v>
      </c>
      <c r="JBN36" s="556">
        <f>SUM($J$22:JBN33)-1</f>
        <v>-1</v>
      </c>
      <c r="JBO36" s="556">
        <f>SUM($J$22:JBO33)-1</f>
        <v>-1</v>
      </c>
      <c r="JBP36" s="556">
        <f>SUM($J$22:JBP33)-1</f>
        <v>-1</v>
      </c>
      <c r="JBQ36" s="556">
        <f>SUM($J$22:JBQ33)-1</f>
        <v>-1</v>
      </c>
      <c r="JBR36" s="556">
        <f>SUM($J$22:JBR33)-1</f>
        <v>-1</v>
      </c>
      <c r="JBS36" s="556">
        <f>SUM($J$22:JBS33)-1</f>
        <v>-1</v>
      </c>
      <c r="JBT36" s="556">
        <f>SUM($J$22:JBT33)-1</f>
        <v>-1</v>
      </c>
      <c r="JBU36" s="556">
        <f>SUM($J$22:JBU33)-1</f>
        <v>-1</v>
      </c>
      <c r="JBV36" s="556">
        <f>SUM($J$22:JBV33)-1</f>
        <v>-1</v>
      </c>
      <c r="JBW36" s="556">
        <f>SUM($J$22:JBW33)-1</f>
        <v>-1</v>
      </c>
      <c r="JBX36" s="556">
        <f>SUM($J$22:JBX33)-1</f>
        <v>-1</v>
      </c>
      <c r="JBY36" s="556">
        <f>SUM($J$22:JBY33)-1</f>
        <v>-1</v>
      </c>
      <c r="JBZ36" s="556">
        <f>SUM($J$22:JBZ33)-1</f>
        <v>-1</v>
      </c>
      <c r="JCA36" s="556">
        <f>SUM($J$22:JCA33)-1</f>
        <v>-1</v>
      </c>
      <c r="JCB36" s="556">
        <f>SUM($J$22:JCB33)-1</f>
        <v>-1</v>
      </c>
      <c r="JCC36" s="556">
        <f>SUM($J$22:JCC33)-1</f>
        <v>-1</v>
      </c>
      <c r="JCD36" s="556">
        <f>SUM($J$22:JCD33)-1</f>
        <v>-1</v>
      </c>
      <c r="JCE36" s="556">
        <f>SUM($J$22:JCE33)-1</f>
        <v>-1</v>
      </c>
      <c r="JCF36" s="556">
        <f>SUM($J$22:JCF33)-1</f>
        <v>-1</v>
      </c>
      <c r="JCG36" s="556">
        <f>SUM($J$22:JCG33)-1</f>
        <v>-1</v>
      </c>
      <c r="JCH36" s="556">
        <f>SUM($J$22:JCH33)-1</f>
        <v>-1</v>
      </c>
      <c r="JCI36" s="556">
        <f>SUM($J$22:JCI33)-1</f>
        <v>-1</v>
      </c>
      <c r="JCJ36" s="556">
        <f>SUM($J$22:JCJ33)-1</f>
        <v>-1</v>
      </c>
      <c r="JCK36" s="556">
        <f>SUM($J$22:JCK33)-1</f>
        <v>-1</v>
      </c>
      <c r="JCL36" s="556">
        <f>SUM($J$22:JCL33)-1</f>
        <v>-1</v>
      </c>
      <c r="JCM36" s="556">
        <f>SUM($J$22:JCM33)-1</f>
        <v>-1</v>
      </c>
      <c r="JCN36" s="556">
        <f>SUM($J$22:JCN33)-1</f>
        <v>-1</v>
      </c>
      <c r="JCO36" s="556">
        <f>SUM($J$22:JCO33)-1</f>
        <v>-1</v>
      </c>
      <c r="JCP36" s="556">
        <f>SUM($J$22:JCP33)-1</f>
        <v>-1</v>
      </c>
      <c r="JCQ36" s="556">
        <f>SUM($J$22:JCQ33)-1</f>
        <v>-1</v>
      </c>
      <c r="JCR36" s="556">
        <f>SUM($J$22:JCR33)-1</f>
        <v>-1</v>
      </c>
      <c r="JCS36" s="556">
        <f>SUM($J$22:JCS33)-1</f>
        <v>-1</v>
      </c>
      <c r="JCT36" s="556">
        <f>SUM($J$22:JCT33)-1</f>
        <v>-1</v>
      </c>
      <c r="JCU36" s="556">
        <f>SUM($J$22:JCU33)-1</f>
        <v>-1</v>
      </c>
      <c r="JCV36" s="556">
        <f>SUM($J$22:JCV33)-1</f>
        <v>-1</v>
      </c>
      <c r="JCW36" s="556">
        <f>SUM($J$22:JCW33)-1</f>
        <v>-1</v>
      </c>
      <c r="JCX36" s="556">
        <f>SUM($J$22:JCX33)-1</f>
        <v>-1</v>
      </c>
      <c r="JCY36" s="556">
        <f>SUM($J$22:JCY33)-1</f>
        <v>-1</v>
      </c>
      <c r="JCZ36" s="556">
        <f>SUM($J$22:JCZ33)-1</f>
        <v>-1</v>
      </c>
      <c r="JDA36" s="556">
        <f>SUM($J$22:JDA33)-1</f>
        <v>-1</v>
      </c>
      <c r="JDB36" s="556">
        <f>SUM($J$22:JDB33)-1</f>
        <v>-1</v>
      </c>
      <c r="JDC36" s="556">
        <f>SUM($J$22:JDC33)-1</f>
        <v>-1</v>
      </c>
      <c r="JDD36" s="556">
        <f>SUM($J$22:JDD33)-1</f>
        <v>-1</v>
      </c>
      <c r="JDE36" s="556">
        <f>SUM($J$22:JDE33)-1</f>
        <v>-1</v>
      </c>
      <c r="JDF36" s="556">
        <f>SUM($J$22:JDF33)-1</f>
        <v>-1</v>
      </c>
      <c r="JDG36" s="556">
        <f>SUM($J$22:JDG33)-1</f>
        <v>-1</v>
      </c>
      <c r="JDH36" s="556">
        <f>SUM($J$22:JDH33)-1</f>
        <v>-1</v>
      </c>
      <c r="JDI36" s="556">
        <f>SUM($J$22:JDI33)-1</f>
        <v>-1</v>
      </c>
      <c r="JDJ36" s="556">
        <f>SUM($J$22:JDJ33)-1</f>
        <v>-1</v>
      </c>
      <c r="JDK36" s="556">
        <f>SUM($J$22:JDK33)-1</f>
        <v>-1</v>
      </c>
      <c r="JDL36" s="556">
        <f>SUM($J$22:JDL33)-1</f>
        <v>-1</v>
      </c>
      <c r="JDM36" s="556">
        <f>SUM($J$22:JDM33)-1</f>
        <v>-1</v>
      </c>
      <c r="JDN36" s="556">
        <f>SUM($J$22:JDN33)-1</f>
        <v>-1</v>
      </c>
      <c r="JDO36" s="556">
        <f>SUM($J$22:JDO33)-1</f>
        <v>-1</v>
      </c>
      <c r="JDP36" s="556">
        <f>SUM($J$22:JDP33)-1</f>
        <v>-1</v>
      </c>
      <c r="JDQ36" s="556">
        <f>SUM($J$22:JDQ33)-1</f>
        <v>-1</v>
      </c>
      <c r="JDR36" s="556">
        <f>SUM($J$22:JDR33)-1</f>
        <v>-1</v>
      </c>
      <c r="JDS36" s="556">
        <f>SUM($J$22:JDS33)-1</f>
        <v>-1</v>
      </c>
      <c r="JDT36" s="556">
        <f>SUM($J$22:JDT33)-1</f>
        <v>-1</v>
      </c>
      <c r="JDU36" s="556">
        <f>SUM($J$22:JDU33)-1</f>
        <v>-1</v>
      </c>
      <c r="JDV36" s="556">
        <f>SUM($J$22:JDV33)-1</f>
        <v>-1</v>
      </c>
      <c r="JDW36" s="556">
        <f>SUM($J$22:JDW33)-1</f>
        <v>-1</v>
      </c>
      <c r="JDX36" s="556">
        <f>SUM($J$22:JDX33)-1</f>
        <v>-1</v>
      </c>
      <c r="JDY36" s="556">
        <f>SUM($J$22:JDY33)-1</f>
        <v>-1</v>
      </c>
      <c r="JDZ36" s="556">
        <f>SUM($J$22:JDZ33)-1</f>
        <v>-1</v>
      </c>
      <c r="JEA36" s="556">
        <f>SUM($J$22:JEA33)-1</f>
        <v>-1</v>
      </c>
      <c r="JEB36" s="556">
        <f>SUM($J$22:JEB33)-1</f>
        <v>-1</v>
      </c>
      <c r="JEC36" s="556">
        <f>SUM($J$22:JEC33)-1</f>
        <v>-1</v>
      </c>
      <c r="JED36" s="556">
        <f>SUM($J$22:JED33)-1</f>
        <v>-1</v>
      </c>
      <c r="JEE36" s="556">
        <f>SUM($J$22:JEE33)-1</f>
        <v>-1</v>
      </c>
      <c r="JEF36" s="556">
        <f>SUM($J$22:JEF33)-1</f>
        <v>-1</v>
      </c>
      <c r="JEG36" s="556">
        <f>SUM($J$22:JEG33)-1</f>
        <v>-1</v>
      </c>
      <c r="JEH36" s="556">
        <f>SUM($J$22:JEH33)-1</f>
        <v>-1</v>
      </c>
      <c r="JEI36" s="556">
        <f>SUM($J$22:JEI33)-1</f>
        <v>-1</v>
      </c>
      <c r="JEJ36" s="556">
        <f>SUM($J$22:JEJ33)-1</f>
        <v>-1</v>
      </c>
      <c r="JEK36" s="556">
        <f>SUM($J$22:JEK33)-1</f>
        <v>-1</v>
      </c>
      <c r="JEL36" s="556">
        <f>SUM($J$22:JEL33)-1</f>
        <v>-1</v>
      </c>
      <c r="JEM36" s="556">
        <f>SUM($J$22:JEM33)-1</f>
        <v>-1</v>
      </c>
      <c r="JEN36" s="556">
        <f>SUM($J$22:JEN33)-1</f>
        <v>-1</v>
      </c>
      <c r="JEO36" s="556">
        <f>SUM($J$22:JEO33)-1</f>
        <v>-1</v>
      </c>
      <c r="JEP36" s="556">
        <f>SUM($J$22:JEP33)-1</f>
        <v>-1</v>
      </c>
      <c r="JEQ36" s="556">
        <f>SUM($J$22:JEQ33)-1</f>
        <v>-1</v>
      </c>
      <c r="JER36" s="556">
        <f>SUM($J$22:JER33)-1</f>
        <v>-1</v>
      </c>
      <c r="JES36" s="556">
        <f>SUM($J$22:JES33)-1</f>
        <v>-1</v>
      </c>
      <c r="JET36" s="556">
        <f>SUM($J$22:JET33)-1</f>
        <v>-1</v>
      </c>
      <c r="JEU36" s="556">
        <f>SUM($J$22:JEU33)-1</f>
        <v>-1</v>
      </c>
      <c r="JEV36" s="556">
        <f>SUM($J$22:JEV33)-1</f>
        <v>-1</v>
      </c>
      <c r="JEW36" s="556">
        <f>SUM($J$22:JEW33)-1</f>
        <v>-1</v>
      </c>
      <c r="JEX36" s="556">
        <f>SUM($J$22:JEX33)-1</f>
        <v>-1</v>
      </c>
      <c r="JEY36" s="556">
        <f>SUM($J$22:JEY33)-1</f>
        <v>-1</v>
      </c>
      <c r="JEZ36" s="556">
        <f>SUM($J$22:JEZ33)-1</f>
        <v>-1</v>
      </c>
      <c r="JFA36" s="556">
        <f>SUM($J$22:JFA33)-1</f>
        <v>-1</v>
      </c>
      <c r="JFB36" s="556">
        <f>SUM($J$22:JFB33)-1</f>
        <v>-1</v>
      </c>
      <c r="JFC36" s="556">
        <f>SUM($J$22:JFC33)-1</f>
        <v>-1</v>
      </c>
      <c r="JFD36" s="556">
        <f>SUM($J$22:JFD33)-1</f>
        <v>-1</v>
      </c>
      <c r="JFE36" s="556">
        <f>SUM($J$22:JFE33)-1</f>
        <v>-1</v>
      </c>
      <c r="JFF36" s="556">
        <f>SUM($J$22:JFF33)-1</f>
        <v>-1</v>
      </c>
      <c r="JFG36" s="556">
        <f>SUM($J$22:JFG33)-1</f>
        <v>-1</v>
      </c>
      <c r="JFH36" s="556">
        <f>SUM($J$22:JFH33)-1</f>
        <v>-1</v>
      </c>
      <c r="JFI36" s="556">
        <f>SUM($J$22:JFI33)-1</f>
        <v>-1</v>
      </c>
      <c r="JFJ36" s="556">
        <f>SUM($J$22:JFJ33)-1</f>
        <v>-1</v>
      </c>
      <c r="JFK36" s="556">
        <f>SUM($J$22:JFK33)-1</f>
        <v>-1</v>
      </c>
      <c r="JFL36" s="556">
        <f>SUM($J$22:JFL33)-1</f>
        <v>-1</v>
      </c>
      <c r="JFM36" s="556">
        <f>SUM($J$22:JFM33)-1</f>
        <v>-1</v>
      </c>
      <c r="JFN36" s="556">
        <f>SUM($J$22:JFN33)-1</f>
        <v>-1</v>
      </c>
      <c r="JFO36" s="556">
        <f>SUM($J$22:JFO33)-1</f>
        <v>-1</v>
      </c>
      <c r="JFP36" s="556">
        <f>SUM($J$22:JFP33)-1</f>
        <v>-1</v>
      </c>
      <c r="JFQ36" s="556">
        <f>SUM($J$22:JFQ33)-1</f>
        <v>-1</v>
      </c>
      <c r="JFR36" s="556">
        <f>SUM($J$22:JFR33)-1</f>
        <v>-1</v>
      </c>
      <c r="JFS36" s="556">
        <f>SUM($J$22:JFS33)-1</f>
        <v>-1</v>
      </c>
      <c r="JFT36" s="556">
        <f>SUM($J$22:JFT33)-1</f>
        <v>-1</v>
      </c>
      <c r="JFU36" s="556">
        <f>SUM($J$22:JFU33)-1</f>
        <v>-1</v>
      </c>
      <c r="JFV36" s="556">
        <f>SUM($J$22:JFV33)-1</f>
        <v>-1</v>
      </c>
      <c r="JFW36" s="556">
        <f>SUM($J$22:JFW33)-1</f>
        <v>-1</v>
      </c>
      <c r="JFX36" s="556">
        <f>SUM($J$22:JFX33)-1</f>
        <v>-1</v>
      </c>
      <c r="JFY36" s="556">
        <f>SUM($J$22:JFY33)-1</f>
        <v>-1</v>
      </c>
      <c r="JFZ36" s="556">
        <f>SUM($J$22:JFZ33)-1</f>
        <v>-1</v>
      </c>
      <c r="JGA36" s="556">
        <f>SUM($J$22:JGA33)-1</f>
        <v>-1</v>
      </c>
      <c r="JGB36" s="556">
        <f>SUM($J$22:JGB33)-1</f>
        <v>-1</v>
      </c>
      <c r="JGC36" s="556">
        <f>SUM($J$22:JGC33)-1</f>
        <v>-1</v>
      </c>
      <c r="JGD36" s="556">
        <f>SUM($J$22:JGD33)-1</f>
        <v>-1</v>
      </c>
      <c r="JGE36" s="556">
        <f>SUM($J$22:JGE33)-1</f>
        <v>-1</v>
      </c>
      <c r="JGF36" s="556">
        <f>SUM($J$22:JGF33)-1</f>
        <v>-1</v>
      </c>
      <c r="JGG36" s="556">
        <f>SUM($J$22:JGG33)-1</f>
        <v>-1</v>
      </c>
      <c r="JGH36" s="556">
        <f>SUM($J$22:JGH33)-1</f>
        <v>-1</v>
      </c>
      <c r="JGI36" s="556">
        <f>SUM($J$22:JGI33)-1</f>
        <v>-1</v>
      </c>
      <c r="JGJ36" s="556">
        <f>SUM($J$22:JGJ33)-1</f>
        <v>-1</v>
      </c>
      <c r="JGK36" s="556">
        <f>SUM($J$22:JGK33)-1</f>
        <v>-1</v>
      </c>
      <c r="JGL36" s="556">
        <f>SUM($J$22:JGL33)-1</f>
        <v>-1</v>
      </c>
      <c r="JGM36" s="556">
        <f>SUM($J$22:JGM33)-1</f>
        <v>-1</v>
      </c>
      <c r="JGN36" s="556">
        <f>SUM($J$22:JGN33)-1</f>
        <v>-1</v>
      </c>
      <c r="JGO36" s="556">
        <f>SUM($J$22:JGO33)-1</f>
        <v>-1</v>
      </c>
      <c r="JGP36" s="556">
        <f>SUM($J$22:JGP33)-1</f>
        <v>-1</v>
      </c>
      <c r="JGQ36" s="556">
        <f>SUM($J$22:JGQ33)-1</f>
        <v>-1</v>
      </c>
      <c r="JGR36" s="556">
        <f>SUM($J$22:JGR33)-1</f>
        <v>-1</v>
      </c>
      <c r="JGS36" s="556">
        <f>SUM($J$22:JGS33)-1</f>
        <v>-1</v>
      </c>
      <c r="JGT36" s="556">
        <f>SUM($J$22:JGT33)-1</f>
        <v>-1</v>
      </c>
      <c r="JGU36" s="556">
        <f>SUM($J$22:JGU33)-1</f>
        <v>-1</v>
      </c>
      <c r="JGV36" s="556">
        <f>SUM($J$22:JGV33)-1</f>
        <v>-1</v>
      </c>
      <c r="JGW36" s="556">
        <f>SUM($J$22:JGW33)-1</f>
        <v>-1</v>
      </c>
      <c r="JGX36" s="556">
        <f>SUM($J$22:JGX33)-1</f>
        <v>-1</v>
      </c>
      <c r="JGY36" s="556">
        <f>SUM($J$22:JGY33)-1</f>
        <v>-1</v>
      </c>
      <c r="JGZ36" s="556">
        <f>SUM($J$22:JGZ33)-1</f>
        <v>-1</v>
      </c>
      <c r="JHA36" s="556">
        <f>SUM($J$22:JHA33)-1</f>
        <v>-1</v>
      </c>
      <c r="JHB36" s="556">
        <f>SUM($J$22:JHB33)-1</f>
        <v>-1</v>
      </c>
      <c r="JHC36" s="556">
        <f>SUM($J$22:JHC33)-1</f>
        <v>-1</v>
      </c>
      <c r="JHD36" s="556">
        <f>SUM($J$22:JHD33)-1</f>
        <v>-1</v>
      </c>
      <c r="JHE36" s="556">
        <f>SUM($J$22:JHE33)-1</f>
        <v>-1</v>
      </c>
      <c r="JHF36" s="556">
        <f>SUM($J$22:JHF33)-1</f>
        <v>-1</v>
      </c>
      <c r="JHG36" s="556">
        <f>SUM($J$22:JHG33)-1</f>
        <v>-1</v>
      </c>
      <c r="JHH36" s="556">
        <f>SUM($J$22:JHH33)-1</f>
        <v>-1</v>
      </c>
      <c r="JHI36" s="556">
        <f>SUM($J$22:JHI33)-1</f>
        <v>-1</v>
      </c>
      <c r="JHJ36" s="556">
        <f>SUM($J$22:JHJ33)-1</f>
        <v>-1</v>
      </c>
      <c r="JHK36" s="556">
        <f>SUM($J$22:JHK33)-1</f>
        <v>-1</v>
      </c>
      <c r="JHL36" s="556">
        <f>SUM($J$22:JHL33)-1</f>
        <v>-1</v>
      </c>
      <c r="JHM36" s="556">
        <f>SUM($J$22:JHM33)-1</f>
        <v>-1</v>
      </c>
      <c r="JHN36" s="556">
        <f>SUM($J$22:JHN33)-1</f>
        <v>-1</v>
      </c>
      <c r="JHO36" s="556">
        <f>SUM($J$22:JHO33)-1</f>
        <v>-1</v>
      </c>
      <c r="JHP36" s="556">
        <f>SUM($J$22:JHP33)-1</f>
        <v>-1</v>
      </c>
      <c r="JHQ36" s="556">
        <f>SUM($J$22:JHQ33)-1</f>
        <v>-1</v>
      </c>
      <c r="JHR36" s="556">
        <f>SUM($J$22:JHR33)-1</f>
        <v>-1</v>
      </c>
      <c r="JHS36" s="556">
        <f>SUM($J$22:JHS33)-1</f>
        <v>-1</v>
      </c>
      <c r="JHT36" s="556">
        <f>SUM($J$22:JHT33)-1</f>
        <v>-1</v>
      </c>
      <c r="JHU36" s="556">
        <f>SUM($J$22:JHU33)-1</f>
        <v>-1</v>
      </c>
      <c r="JHV36" s="556">
        <f>SUM($J$22:JHV33)-1</f>
        <v>-1</v>
      </c>
      <c r="JHW36" s="556">
        <f>SUM($J$22:JHW33)-1</f>
        <v>-1</v>
      </c>
      <c r="JHX36" s="556">
        <f>SUM($J$22:JHX33)-1</f>
        <v>-1</v>
      </c>
      <c r="JHY36" s="556">
        <f>SUM($J$22:JHY33)-1</f>
        <v>-1</v>
      </c>
      <c r="JHZ36" s="556">
        <f>SUM($J$22:JHZ33)-1</f>
        <v>-1</v>
      </c>
      <c r="JIA36" s="556">
        <f>SUM($J$22:JIA33)-1</f>
        <v>-1</v>
      </c>
      <c r="JIB36" s="556">
        <f>SUM($J$22:JIB33)-1</f>
        <v>-1</v>
      </c>
      <c r="JIC36" s="556">
        <f>SUM($J$22:JIC33)-1</f>
        <v>-1</v>
      </c>
      <c r="JID36" s="556">
        <f>SUM($J$22:JID33)-1</f>
        <v>-1</v>
      </c>
      <c r="JIE36" s="556">
        <f>SUM($J$22:JIE33)-1</f>
        <v>-1</v>
      </c>
      <c r="JIF36" s="556">
        <f>SUM($J$22:JIF33)-1</f>
        <v>-1</v>
      </c>
      <c r="JIG36" s="556">
        <f>SUM($J$22:JIG33)-1</f>
        <v>-1</v>
      </c>
      <c r="JIH36" s="556">
        <f>SUM($J$22:JIH33)-1</f>
        <v>-1</v>
      </c>
      <c r="JII36" s="556">
        <f>SUM($J$22:JII33)-1</f>
        <v>-1</v>
      </c>
      <c r="JIJ36" s="556">
        <f>SUM($J$22:JIJ33)-1</f>
        <v>-1</v>
      </c>
      <c r="JIK36" s="556">
        <f>SUM($J$22:JIK33)-1</f>
        <v>-1</v>
      </c>
      <c r="JIL36" s="556">
        <f>SUM($J$22:JIL33)-1</f>
        <v>-1</v>
      </c>
      <c r="JIM36" s="556">
        <f>SUM($J$22:JIM33)-1</f>
        <v>-1</v>
      </c>
      <c r="JIN36" s="556">
        <f>SUM($J$22:JIN33)-1</f>
        <v>-1</v>
      </c>
      <c r="JIO36" s="556">
        <f>SUM($J$22:JIO33)-1</f>
        <v>-1</v>
      </c>
      <c r="JIP36" s="556">
        <f>SUM($J$22:JIP33)-1</f>
        <v>-1</v>
      </c>
      <c r="JIQ36" s="556">
        <f>SUM($J$22:JIQ33)-1</f>
        <v>-1</v>
      </c>
      <c r="JIR36" s="556">
        <f>SUM($J$22:JIR33)-1</f>
        <v>-1</v>
      </c>
      <c r="JIS36" s="556">
        <f>SUM($J$22:JIS33)-1</f>
        <v>-1</v>
      </c>
      <c r="JIT36" s="556">
        <f>SUM($J$22:JIT33)-1</f>
        <v>-1</v>
      </c>
      <c r="JIU36" s="556">
        <f>SUM($J$22:JIU33)-1</f>
        <v>-1</v>
      </c>
      <c r="JIV36" s="556">
        <f>SUM($J$22:JIV33)-1</f>
        <v>-1</v>
      </c>
      <c r="JIW36" s="556">
        <f>SUM($J$22:JIW33)-1</f>
        <v>-1</v>
      </c>
      <c r="JIX36" s="556">
        <f>SUM($J$22:JIX33)-1</f>
        <v>-1</v>
      </c>
      <c r="JIY36" s="556">
        <f>SUM($J$22:JIY33)-1</f>
        <v>-1</v>
      </c>
      <c r="JIZ36" s="556">
        <f>SUM($J$22:JIZ33)-1</f>
        <v>-1</v>
      </c>
      <c r="JJA36" s="556">
        <f>SUM($J$22:JJA33)-1</f>
        <v>-1</v>
      </c>
      <c r="JJB36" s="556">
        <f>SUM($J$22:JJB33)-1</f>
        <v>-1</v>
      </c>
      <c r="JJC36" s="556">
        <f>SUM($J$22:JJC33)-1</f>
        <v>-1</v>
      </c>
      <c r="JJD36" s="556">
        <f>SUM($J$22:JJD33)-1</f>
        <v>-1</v>
      </c>
      <c r="JJE36" s="556">
        <f>SUM($J$22:JJE33)-1</f>
        <v>-1</v>
      </c>
      <c r="JJF36" s="556">
        <f>SUM($J$22:JJF33)-1</f>
        <v>-1</v>
      </c>
      <c r="JJG36" s="556">
        <f>SUM($J$22:JJG33)-1</f>
        <v>-1</v>
      </c>
      <c r="JJH36" s="556">
        <f>SUM($J$22:JJH33)-1</f>
        <v>-1</v>
      </c>
      <c r="JJI36" s="556">
        <f>SUM($J$22:JJI33)-1</f>
        <v>-1</v>
      </c>
      <c r="JJJ36" s="556">
        <f>SUM($J$22:JJJ33)-1</f>
        <v>-1</v>
      </c>
      <c r="JJK36" s="556">
        <f>SUM($J$22:JJK33)-1</f>
        <v>-1</v>
      </c>
      <c r="JJL36" s="556">
        <f>SUM($J$22:JJL33)-1</f>
        <v>-1</v>
      </c>
      <c r="JJM36" s="556">
        <f>SUM($J$22:JJM33)-1</f>
        <v>-1</v>
      </c>
      <c r="JJN36" s="556">
        <f>SUM($J$22:JJN33)-1</f>
        <v>-1</v>
      </c>
      <c r="JJO36" s="556">
        <f>SUM($J$22:JJO33)-1</f>
        <v>-1</v>
      </c>
      <c r="JJP36" s="556">
        <f>SUM($J$22:JJP33)-1</f>
        <v>-1</v>
      </c>
      <c r="JJQ36" s="556">
        <f>SUM($J$22:JJQ33)-1</f>
        <v>-1</v>
      </c>
      <c r="JJR36" s="556">
        <f>SUM($J$22:JJR33)-1</f>
        <v>-1</v>
      </c>
      <c r="JJS36" s="556">
        <f>SUM($J$22:JJS33)-1</f>
        <v>-1</v>
      </c>
      <c r="JJT36" s="556">
        <f>SUM($J$22:JJT33)-1</f>
        <v>-1</v>
      </c>
      <c r="JJU36" s="556">
        <f>SUM($J$22:JJU33)-1</f>
        <v>-1</v>
      </c>
      <c r="JJV36" s="556">
        <f>SUM($J$22:JJV33)-1</f>
        <v>-1</v>
      </c>
      <c r="JJW36" s="556">
        <f>SUM($J$22:JJW33)-1</f>
        <v>-1</v>
      </c>
      <c r="JJX36" s="556">
        <f>SUM($J$22:JJX33)-1</f>
        <v>-1</v>
      </c>
      <c r="JJY36" s="556">
        <f>SUM($J$22:JJY33)-1</f>
        <v>-1</v>
      </c>
      <c r="JJZ36" s="556">
        <f>SUM($J$22:JJZ33)-1</f>
        <v>-1</v>
      </c>
      <c r="JKA36" s="556">
        <f>SUM($J$22:JKA33)-1</f>
        <v>-1</v>
      </c>
      <c r="JKB36" s="556">
        <f>SUM($J$22:JKB33)-1</f>
        <v>-1</v>
      </c>
      <c r="JKC36" s="556">
        <f>SUM($J$22:JKC33)-1</f>
        <v>-1</v>
      </c>
      <c r="JKD36" s="556">
        <f>SUM($J$22:JKD33)-1</f>
        <v>-1</v>
      </c>
      <c r="JKE36" s="556">
        <f>SUM($J$22:JKE33)-1</f>
        <v>-1</v>
      </c>
      <c r="JKF36" s="556">
        <f>SUM($J$22:JKF33)-1</f>
        <v>-1</v>
      </c>
      <c r="JKG36" s="556">
        <f>SUM($J$22:JKG33)-1</f>
        <v>-1</v>
      </c>
      <c r="JKH36" s="556">
        <f>SUM($J$22:JKH33)-1</f>
        <v>-1</v>
      </c>
      <c r="JKI36" s="556">
        <f>SUM($J$22:JKI33)-1</f>
        <v>-1</v>
      </c>
      <c r="JKJ36" s="556">
        <f>SUM($J$22:JKJ33)-1</f>
        <v>-1</v>
      </c>
      <c r="JKK36" s="556">
        <f>SUM($J$22:JKK33)-1</f>
        <v>-1</v>
      </c>
      <c r="JKL36" s="556">
        <f>SUM($J$22:JKL33)-1</f>
        <v>-1</v>
      </c>
      <c r="JKM36" s="556">
        <f>SUM($J$22:JKM33)-1</f>
        <v>-1</v>
      </c>
      <c r="JKN36" s="556">
        <f>SUM($J$22:JKN33)-1</f>
        <v>-1</v>
      </c>
      <c r="JKO36" s="556">
        <f>SUM($J$22:JKO33)-1</f>
        <v>-1</v>
      </c>
      <c r="JKP36" s="556">
        <f>SUM($J$22:JKP33)-1</f>
        <v>-1</v>
      </c>
      <c r="JKQ36" s="556">
        <f>SUM($J$22:JKQ33)-1</f>
        <v>-1</v>
      </c>
      <c r="JKR36" s="556">
        <f>SUM($J$22:JKR33)-1</f>
        <v>-1</v>
      </c>
      <c r="JKS36" s="556">
        <f>SUM($J$22:JKS33)-1</f>
        <v>-1</v>
      </c>
      <c r="JKT36" s="556">
        <f>SUM($J$22:JKT33)-1</f>
        <v>-1</v>
      </c>
      <c r="JKU36" s="556">
        <f>SUM($J$22:JKU33)-1</f>
        <v>-1</v>
      </c>
      <c r="JKV36" s="556">
        <f>SUM($J$22:JKV33)-1</f>
        <v>-1</v>
      </c>
      <c r="JKW36" s="556">
        <f>SUM($J$22:JKW33)-1</f>
        <v>-1</v>
      </c>
      <c r="JKX36" s="556">
        <f>SUM($J$22:JKX33)-1</f>
        <v>-1</v>
      </c>
      <c r="JKY36" s="556">
        <f>SUM($J$22:JKY33)-1</f>
        <v>-1</v>
      </c>
      <c r="JKZ36" s="556">
        <f>SUM($J$22:JKZ33)-1</f>
        <v>-1</v>
      </c>
      <c r="JLA36" s="556">
        <f>SUM($J$22:JLA33)-1</f>
        <v>-1</v>
      </c>
      <c r="JLB36" s="556">
        <f>SUM($J$22:JLB33)-1</f>
        <v>-1</v>
      </c>
      <c r="JLC36" s="556">
        <f>SUM($J$22:JLC33)-1</f>
        <v>-1</v>
      </c>
      <c r="JLD36" s="556">
        <f>SUM($J$22:JLD33)-1</f>
        <v>-1</v>
      </c>
      <c r="JLE36" s="556">
        <f>SUM($J$22:JLE33)-1</f>
        <v>-1</v>
      </c>
      <c r="JLF36" s="556">
        <f>SUM($J$22:JLF33)-1</f>
        <v>-1</v>
      </c>
      <c r="JLG36" s="556">
        <f>SUM($J$22:JLG33)-1</f>
        <v>-1</v>
      </c>
      <c r="JLH36" s="556">
        <f>SUM($J$22:JLH33)-1</f>
        <v>-1</v>
      </c>
      <c r="JLI36" s="556">
        <f>SUM($J$22:JLI33)-1</f>
        <v>-1</v>
      </c>
      <c r="JLJ36" s="556">
        <f>SUM($J$22:JLJ33)-1</f>
        <v>-1</v>
      </c>
      <c r="JLK36" s="556">
        <f>SUM($J$22:JLK33)-1</f>
        <v>-1</v>
      </c>
      <c r="JLL36" s="556">
        <f>SUM($J$22:JLL33)-1</f>
        <v>-1</v>
      </c>
      <c r="JLM36" s="556">
        <f>SUM($J$22:JLM33)-1</f>
        <v>-1</v>
      </c>
      <c r="JLN36" s="556">
        <f>SUM($J$22:JLN33)-1</f>
        <v>-1</v>
      </c>
      <c r="JLO36" s="556">
        <f>SUM($J$22:JLO33)-1</f>
        <v>-1</v>
      </c>
      <c r="JLP36" s="556">
        <f>SUM($J$22:JLP33)-1</f>
        <v>-1</v>
      </c>
      <c r="JLQ36" s="556">
        <f>SUM($J$22:JLQ33)-1</f>
        <v>-1</v>
      </c>
      <c r="JLR36" s="556">
        <f>SUM($J$22:JLR33)-1</f>
        <v>-1</v>
      </c>
      <c r="JLS36" s="556">
        <f>SUM($J$22:JLS33)-1</f>
        <v>-1</v>
      </c>
      <c r="JLT36" s="556">
        <f>SUM($J$22:JLT33)-1</f>
        <v>-1</v>
      </c>
      <c r="JLU36" s="556">
        <f>SUM($J$22:JLU33)-1</f>
        <v>-1</v>
      </c>
      <c r="JLV36" s="556">
        <f>SUM($J$22:JLV33)-1</f>
        <v>-1</v>
      </c>
      <c r="JLW36" s="556">
        <f>SUM($J$22:JLW33)-1</f>
        <v>-1</v>
      </c>
      <c r="JLX36" s="556">
        <f>SUM($J$22:JLX33)-1</f>
        <v>-1</v>
      </c>
      <c r="JLY36" s="556">
        <f>SUM($J$22:JLY33)-1</f>
        <v>-1</v>
      </c>
      <c r="JLZ36" s="556">
        <f>SUM($J$22:JLZ33)-1</f>
        <v>-1</v>
      </c>
      <c r="JMA36" s="556">
        <f>SUM($J$22:JMA33)-1</f>
        <v>-1</v>
      </c>
      <c r="JMB36" s="556">
        <f>SUM($J$22:JMB33)-1</f>
        <v>-1</v>
      </c>
      <c r="JMC36" s="556">
        <f>SUM($J$22:JMC33)-1</f>
        <v>-1</v>
      </c>
      <c r="JMD36" s="556">
        <f>SUM($J$22:JMD33)-1</f>
        <v>-1</v>
      </c>
      <c r="JME36" s="556">
        <f>SUM($J$22:JME33)-1</f>
        <v>-1</v>
      </c>
      <c r="JMF36" s="556">
        <f>SUM($J$22:JMF33)-1</f>
        <v>-1</v>
      </c>
      <c r="JMG36" s="556">
        <f>SUM($J$22:JMG33)-1</f>
        <v>-1</v>
      </c>
      <c r="JMH36" s="556">
        <f>SUM($J$22:JMH33)-1</f>
        <v>-1</v>
      </c>
      <c r="JMI36" s="556">
        <f>SUM($J$22:JMI33)-1</f>
        <v>-1</v>
      </c>
      <c r="JMJ36" s="556">
        <f>SUM($J$22:JMJ33)-1</f>
        <v>-1</v>
      </c>
      <c r="JMK36" s="556">
        <f>SUM($J$22:JMK33)-1</f>
        <v>-1</v>
      </c>
      <c r="JML36" s="556">
        <f>SUM($J$22:JML33)-1</f>
        <v>-1</v>
      </c>
      <c r="JMM36" s="556">
        <f>SUM($J$22:JMM33)-1</f>
        <v>-1</v>
      </c>
      <c r="JMN36" s="556">
        <f>SUM($J$22:JMN33)-1</f>
        <v>-1</v>
      </c>
      <c r="JMO36" s="556">
        <f>SUM($J$22:JMO33)-1</f>
        <v>-1</v>
      </c>
      <c r="JMP36" s="556">
        <f>SUM($J$22:JMP33)-1</f>
        <v>-1</v>
      </c>
      <c r="JMQ36" s="556">
        <f>SUM($J$22:JMQ33)-1</f>
        <v>-1</v>
      </c>
      <c r="JMR36" s="556">
        <f>SUM($J$22:JMR33)-1</f>
        <v>-1</v>
      </c>
      <c r="JMS36" s="556">
        <f>SUM($J$22:JMS33)-1</f>
        <v>-1</v>
      </c>
      <c r="JMT36" s="556">
        <f>SUM($J$22:JMT33)-1</f>
        <v>-1</v>
      </c>
      <c r="JMU36" s="556">
        <f>SUM($J$22:JMU33)-1</f>
        <v>-1</v>
      </c>
      <c r="JMV36" s="556">
        <f>SUM($J$22:JMV33)-1</f>
        <v>-1</v>
      </c>
      <c r="JMW36" s="556">
        <f>SUM($J$22:JMW33)-1</f>
        <v>-1</v>
      </c>
      <c r="JMX36" s="556">
        <f>SUM($J$22:JMX33)-1</f>
        <v>-1</v>
      </c>
      <c r="JMY36" s="556">
        <f>SUM($J$22:JMY33)-1</f>
        <v>-1</v>
      </c>
      <c r="JMZ36" s="556">
        <f>SUM($J$22:JMZ33)-1</f>
        <v>-1</v>
      </c>
      <c r="JNA36" s="556">
        <f>SUM($J$22:JNA33)-1</f>
        <v>-1</v>
      </c>
      <c r="JNB36" s="556">
        <f>SUM($J$22:JNB33)-1</f>
        <v>-1</v>
      </c>
      <c r="JNC36" s="556">
        <f>SUM($J$22:JNC33)-1</f>
        <v>-1</v>
      </c>
      <c r="JND36" s="556">
        <f>SUM($J$22:JND33)-1</f>
        <v>-1</v>
      </c>
      <c r="JNE36" s="556">
        <f>SUM($J$22:JNE33)-1</f>
        <v>-1</v>
      </c>
      <c r="JNF36" s="556">
        <f>SUM($J$22:JNF33)-1</f>
        <v>-1</v>
      </c>
      <c r="JNG36" s="556">
        <f>SUM($J$22:JNG33)-1</f>
        <v>-1</v>
      </c>
      <c r="JNH36" s="556">
        <f>SUM($J$22:JNH33)-1</f>
        <v>-1</v>
      </c>
      <c r="JNI36" s="556">
        <f>SUM($J$22:JNI33)-1</f>
        <v>-1</v>
      </c>
      <c r="JNJ36" s="556">
        <f>SUM($J$22:JNJ33)-1</f>
        <v>-1</v>
      </c>
      <c r="JNK36" s="556">
        <f>SUM($J$22:JNK33)-1</f>
        <v>-1</v>
      </c>
      <c r="JNL36" s="556">
        <f>SUM($J$22:JNL33)-1</f>
        <v>-1</v>
      </c>
      <c r="JNM36" s="556">
        <f>SUM($J$22:JNM33)-1</f>
        <v>-1</v>
      </c>
      <c r="JNN36" s="556">
        <f>SUM($J$22:JNN33)-1</f>
        <v>-1</v>
      </c>
      <c r="JNO36" s="556">
        <f>SUM($J$22:JNO33)-1</f>
        <v>-1</v>
      </c>
      <c r="JNP36" s="556">
        <f>SUM($J$22:JNP33)-1</f>
        <v>-1</v>
      </c>
      <c r="JNQ36" s="556">
        <f>SUM($J$22:JNQ33)-1</f>
        <v>-1</v>
      </c>
      <c r="JNR36" s="556">
        <f>SUM($J$22:JNR33)-1</f>
        <v>-1</v>
      </c>
      <c r="JNS36" s="556">
        <f>SUM($J$22:JNS33)-1</f>
        <v>-1</v>
      </c>
      <c r="JNT36" s="556">
        <f>SUM($J$22:JNT33)-1</f>
        <v>-1</v>
      </c>
      <c r="JNU36" s="556">
        <f>SUM($J$22:JNU33)-1</f>
        <v>-1</v>
      </c>
      <c r="JNV36" s="556">
        <f>SUM($J$22:JNV33)-1</f>
        <v>-1</v>
      </c>
      <c r="JNW36" s="556">
        <f>SUM($J$22:JNW33)-1</f>
        <v>-1</v>
      </c>
      <c r="JNX36" s="556">
        <f>SUM($J$22:JNX33)-1</f>
        <v>-1</v>
      </c>
      <c r="JNY36" s="556">
        <f>SUM($J$22:JNY33)-1</f>
        <v>-1</v>
      </c>
      <c r="JNZ36" s="556">
        <f>SUM($J$22:JNZ33)-1</f>
        <v>-1</v>
      </c>
      <c r="JOA36" s="556">
        <f>SUM($J$22:JOA33)-1</f>
        <v>-1</v>
      </c>
      <c r="JOB36" s="556">
        <f>SUM($J$22:JOB33)-1</f>
        <v>-1</v>
      </c>
      <c r="JOC36" s="556">
        <f>SUM($J$22:JOC33)-1</f>
        <v>-1</v>
      </c>
      <c r="JOD36" s="556">
        <f>SUM($J$22:JOD33)-1</f>
        <v>-1</v>
      </c>
      <c r="JOE36" s="556">
        <f>SUM($J$22:JOE33)-1</f>
        <v>-1</v>
      </c>
      <c r="JOF36" s="556">
        <f>SUM($J$22:JOF33)-1</f>
        <v>-1</v>
      </c>
      <c r="JOG36" s="556">
        <f>SUM($J$22:JOG33)-1</f>
        <v>-1</v>
      </c>
      <c r="JOH36" s="556">
        <f>SUM($J$22:JOH33)-1</f>
        <v>-1</v>
      </c>
      <c r="JOI36" s="556">
        <f>SUM($J$22:JOI33)-1</f>
        <v>-1</v>
      </c>
      <c r="JOJ36" s="556">
        <f>SUM($J$22:JOJ33)-1</f>
        <v>-1</v>
      </c>
      <c r="JOK36" s="556">
        <f>SUM($J$22:JOK33)-1</f>
        <v>-1</v>
      </c>
      <c r="JOL36" s="556">
        <f>SUM($J$22:JOL33)-1</f>
        <v>-1</v>
      </c>
      <c r="JOM36" s="556">
        <f>SUM($J$22:JOM33)-1</f>
        <v>-1</v>
      </c>
      <c r="JON36" s="556">
        <f>SUM($J$22:JON33)-1</f>
        <v>-1</v>
      </c>
      <c r="JOO36" s="556">
        <f>SUM($J$22:JOO33)-1</f>
        <v>-1</v>
      </c>
      <c r="JOP36" s="556">
        <f>SUM($J$22:JOP33)-1</f>
        <v>-1</v>
      </c>
      <c r="JOQ36" s="556">
        <f>SUM($J$22:JOQ33)-1</f>
        <v>-1</v>
      </c>
      <c r="JOR36" s="556">
        <f>SUM($J$22:JOR33)-1</f>
        <v>-1</v>
      </c>
      <c r="JOS36" s="556">
        <f>SUM($J$22:JOS33)-1</f>
        <v>-1</v>
      </c>
      <c r="JOT36" s="556">
        <f>SUM($J$22:JOT33)-1</f>
        <v>-1</v>
      </c>
      <c r="JOU36" s="556">
        <f>SUM($J$22:JOU33)-1</f>
        <v>-1</v>
      </c>
      <c r="JOV36" s="556">
        <f>SUM($J$22:JOV33)-1</f>
        <v>-1</v>
      </c>
      <c r="JOW36" s="556">
        <f>SUM($J$22:JOW33)-1</f>
        <v>-1</v>
      </c>
      <c r="JOX36" s="556">
        <f>SUM($J$22:JOX33)-1</f>
        <v>-1</v>
      </c>
      <c r="JOY36" s="556">
        <f>SUM($J$22:JOY33)-1</f>
        <v>-1</v>
      </c>
      <c r="JOZ36" s="556">
        <f>SUM($J$22:JOZ33)-1</f>
        <v>-1</v>
      </c>
      <c r="JPA36" s="556">
        <f>SUM($J$22:JPA33)-1</f>
        <v>-1</v>
      </c>
      <c r="JPB36" s="556">
        <f>SUM($J$22:JPB33)-1</f>
        <v>-1</v>
      </c>
      <c r="JPC36" s="556">
        <f>SUM($J$22:JPC33)-1</f>
        <v>-1</v>
      </c>
      <c r="JPD36" s="556">
        <f>SUM($J$22:JPD33)-1</f>
        <v>-1</v>
      </c>
      <c r="JPE36" s="556">
        <f>SUM($J$22:JPE33)-1</f>
        <v>-1</v>
      </c>
      <c r="JPF36" s="556">
        <f>SUM($J$22:JPF33)-1</f>
        <v>-1</v>
      </c>
      <c r="JPG36" s="556">
        <f>SUM($J$22:JPG33)-1</f>
        <v>-1</v>
      </c>
      <c r="JPH36" s="556">
        <f>SUM($J$22:JPH33)-1</f>
        <v>-1</v>
      </c>
      <c r="JPI36" s="556">
        <f>SUM($J$22:JPI33)-1</f>
        <v>-1</v>
      </c>
      <c r="JPJ36" s="556">
        <f>SUM($J$22:JPJ33)-1</f>
        <v>-1</v>
      </c>
      <c r="JPK36" s="556">
        <f>SUM($J$22:JPK33)-1</f>
        <v>-1</v>
      </c>
      <c r="JPL36" s="556">
        <f>SUM($J$22:JPL33)-1</f>
        <v>-1</v>
      </c>
      <c r="JPM36" s="556">
        <f>SUM($J$22:JPM33)-1</f>
        <v>-1</v>
      </c>
      <c r="JPN36" s="556">
        <f>SUM($J$22:JPN33)-1</f>
        <v>-1</v>
      </c>
      <c r="JPO36" s="556">
        <f>SUM($J$22:JPO33)-1</f>
        <v>-1</v>
      </c>
      <c r="JPP36" s="556">
        <f>SUM($J$22:JPP33)-1</f>
        <v>-1</v>
      </c>
      <c r="JPQ36" s="556">
        <f>SUM($J$22:JPQ33)-1</f>
        <v>-1</v>
      </c>
      <c r="JPR36" s="556">
        <f>SUM($J$22:JPR33)-1</f>
        <v>-1</v>
      </c>
      <c r="JPS36" s="556">
        <f>SUM($J$22:JPS33)-1</f>
        <v>-1</v>
      </c>
      <c r="JPT36" s="556">
        <f>SUM($J$22:JPT33)-1</f>
        <v>-1</v>
      </c>
      <c r="JPU36" s="556">
        <f>SUM($J$22:JPU33)-1</f>
        <v>-1</v>
      </c>
      <c r="JPV36" s="556">
        <f>SUM($J$22:JPV33)-1</f>
        <v>-1</v>
      </c>
      <c r="JPW36" s="556">
        <f>SUM($J$22:JPW33)-1</f>
        <v>-1</v>
      </c>
      <c r="JPX36" s="556">
        <f>SUM($J$22:JPX33)-1</f>
        <v>-1</v>
      </c>
      <c r="JPY36" s="556">
        <f>SUM($J$22:JPY33)-1</f>
        <v>-1</v>
      </c>
      <c r="JPZ36" s="556">
        <f>SUM($J$22:JPZ33)-1</f>
        <v>-1</v>
      </c>
      <c r="JQA36" s="556">
        <f>SUM($J$22:JQA33)-1</f>
        <v>-1</v>
      </c>
      <c r="JQB36" s="556">
        <f>SUM($J$22:JQB33)-1</f>
        <v>-1</v>
      </c>
      <c r="JQC36" s="556">
        <f>SUM($J$22:JQC33)-1</f>
        <v>-1</v>
      </c>
      <c r="JQD36" s="556">
        <f>SUM($J$22:JQD33)-1</f>
        <v>-1</v>
      </c>
      <c r="JQE36" s="556">
        <f>SUM($J$22:JQE33)-1</f>
        <v>-1</v>
      </c>
      <c r="JQF36" s="556">
        <f>SUM($J$22:JQF33)-1</f>
        <v>-1</v>
      </c>
      <c r="JQG36" s="556">
        <f>SUM($J$22:JQG33)-1</f>
        <v>-1</v>
      </c>
      <c r="JQH36" s="556">
        <f>SUM($J$22:JQH33)-1</f>
        <v>-1</v>
      </c>
      <c r="JQI36" s="556">
        <f>SUM($J$22:JQI33)-1</f>
        <v>-1</v>
      </c>
      <c r="JQJ36" s="556">
        <f>SUM($J$22:JQJ33)-1</f>
        <v>-1</v>
      </c>
      <c r="JQK36" s="556">
        <f>SUM($J$22:JQK33)-1</f>
        <v>-1</v>
      </c>
      <c r="JQL36" s="556">
        <f>SUM($J$22:JQL33)-1</f>
        <v>-1</v>
      </c>
      <c r="JQM36" s="556">
        <f>SUM($J$22:JQM33)-1</f>
        <v>-1</v>
      </c>
      <c r="JQN36" s="556">
        <f>SUM($J$22:JQN33)-1</f>
        <v>-1</v>
      </c>
      <c r="JQO36" s="556">
        <f>SUM($J$22:JQO33)-1</f>
        <v>-1</v>
      </c>
      <c r="JQP36" s="556">
        <f>SUM($J$22:JQP33)-1</f>
        <v>-1</v>
      </c>
      <c r="JQQ36" s="556">
        <f>SUM($J$22:JQQ33)-1</f>
        <v>-1</v>
      </c>
      <c r="JQR36" s="556">
        <f>SUM($J$22:JQR33)-1</f>
        <v>-1</v>
      </c>
      <c r="JQS36" s="556">
        <f>SUM($J$22:JQS33)-1</f>
        <v>-1</v>
      </c>
      <c r="JQT36" s="556">
        <f>SUM($J$22:JQT33)-1</f>
        <v>-1</v>
      </c>
      <c r="JQU36" s="556">
        <f>SUM($J$22:JQU33)-1</f>
        <v>-1</v>
      </c>
      <c r="JQV36" s="556">
        <f>SUM($J$22:JQV33)-1</f>
        <v>-1</v>
      </c>
      <c r="JQW36" s="556">
        <f>SUM($J$22:JQW33)-1</f>
        <v>-1</v>
      </c>
      <c r="JQX36" s="556">
        <f>SUM($J$22:JQX33)-1</f>
        <v>-1</v>
      </c>
      <c r="JQY36" s="556">
        <f>SUM($J$22:JQY33)-1</f>
        <v>-1</v>
      </c>
      <c r="JQZ36" s="556">
        <f>SUM($J$22:JQZ33)-1</f>
        <v>-1</v>
      </c>
      <c r="JRA36" s="556">
        <f>SUM($J$22:JRA33)-1</f>
        <v>-1</v>
      </c>
      <c r="JRB36" s="556">
        <f>SUM($J$22:JRB33)-1</f>
        <v>-1</v>
      </c>
      <c r="JRC36" s="556">
        <f>SUM($J$22:JRC33)-1</f>
        <v>-1</v>
      </c>
      <c r="JRD36" s="556">
        <f>SUM($J$22:JRD33)-1</f>
        <v>-1</v>
      </c>
      <c r="JRE36" s="556">
        <f>SUM($J$22:JRE33)-1</f>
        <v>-1</v>
      </c>
      <c r="JRF36" s="556">
        <f>SUM($J$22:JRF33)-1</f>
        <v>-1</v>
      </c>
      <c r="JRG36" s="556">
        <f>SUM($J$22:JRG33)-1</f>
        <v>-1</v>
      </c>
      <c r="JRH36" s="556">
        <f>SUM($J$22:JRH33)-1</f>
        <v>-1</v>
      </c>
      <c r="JRI36" s="556">
        <f>SUM($J$22:JRI33)-1</f>
        <v>-1</v>
      </c>
      <c r="JRJ36" s="556">
        <f>SUM($J$22:JRJ33)-1</f>
        <v>-1</v>
      </c>
      <c r="JRK36" s="556">
        <f>SUM($J$22:JRK33)-1</f>
        <v>-1</v>
      </c>
      <c r="JRL36" s="556">
        <f>SUM($J$22:JRL33)-1</f>
        <v>-1</v>
      </c>
      <c r="JRM36" s="556">
        <f>SUM($J$22:JRM33)-1</f>
        <v>-1</v>
      </c>
      <c r="JRN36" s="556">
        <f>SUM($J$22:JRN33)-1</f>
        <v>-1</v>
      </c>
      <c r="JRO36" s="556">
        <f>SUM($J$22:JRO33)-1</f>
        <v>-1</v>
      </c>
      <c r="JRP36" s="556">
        <f>SUM($J$22:JRP33)-1</f>
        <v>-1</v>
      </c>
      <c r="JRQ36" s="556">
        <f>SUM($J$22:JRQ33)-1</f>
        <v>-1</v>
      </c>
      <c r="JRR36" s="556">
        <f>SUM($J$22:JRR33)-1</f>
        <v>-1</v>
      </c>
      <c r="JRS36" s="556">
        <f>SUM($J$22:JRS33)-1</f>
        <v>-1</v>
      </c>
      <c r="JRT36" s="556">
        <f>SUM($J$22:JRT33)-1</f>
        <v>-1</v>
      </c>
      <c r="JRU36" s="556">
        <f>SUM($J$22:JRU33)-1</f>
        <v>-1</v>
      </c>
      <c r="JRV36" s="556">
        <f>SUM($J$22:JRV33)-1</f>
        <v>-1</v>
      </c>
      <c r="JRW36" s="556">
        <f>SUM($J$22:JRW33)-1</f>
        <v>-1</v>
      </c>
      <c r="JRX36" s="556">
        <f>SUM($J$22:JRX33)-1</f>
        <v>-1</v>
      </c>
      <c r="JRY36" s="556">
        <f>SUM($J$22:JRY33)-1</f>
        <v>-1</v>
      </c>
      <c r="JRZ36" s="556">
        <f>SUM($J$22:JRZ33)-1</f>
        <v>-1</v>
      </c>
      <c r="JSA36" s="556">
        <f>SUM($J$22:JSA33)-1</f>
        <v>-1</v>
      </c>
      <c r="JSB36" s="556">
        <f>SUM($J$22:JSB33)-1</f>
        <v>-1</v>
      </c>
      <c r="JSC36" s="556">
        <f>SUM($J$22:JSC33)-1</f>
        <v>-1</v>
      </c>
      <c r="JSD36" s="556">
        <f>SUM($J$22:JSD33)-1</f>
        <v>-1</v>
      </c>
      <c r="JSE36" s="556">
        <f>SUM($J$22:JSE33)-1</f>
        <v>-1</v>
      </c>
      <c r="JSF36" s="556">
        <f>SUM($J$22:JSF33)-1</f>
        <v>-1</v>
      </c>
      <c r="JSG36" s="556">
        <f>SUM($J$22:JSG33)-1</f>
        <v>-1</v>
      </c>
      <c r="JSH36" s="556">
        <f>SUM($J$22:JSH33)-1</f>
        <v>-1</v>
      </c>
      <c r="JSI36" s="556">
        <f>SUM($J$22:JSI33)-1</f>
        <v>-1</v>
      </c>
      <c r="JSJ36" s="556">
        <f>SUM($J$22:JSJ33)-1</f>
        <v>-1</v>
      </c>
      <c r="JSK36" s="556">
        <f>SUM($J$22:JSK33)-1</f>
        <v>-1</v>
      </c>
      <c r="JSL36" s="556">
        <f>SUM($J$22:JSL33)-1</f>
        <v>-1</v>
      </c>
      <c r="JSM36" s="556">
        <f>SUM($J$22:JSM33)-1</f>
        <v>-1</v>
      </c>
      <c r="JSN36" s="556">
        <f>SUM($J$22:JSN33)-1</f>
        <v>-1</v>
      </c>
      <c r="JSO36" s="556">
        <f>SUM($J$22:JSO33)-1</f>
        <v>-1</v>
      </c>
      <c r="JSP36" s="556">
        <f>SUM($J$22:JSP33)-1</f>
        <v>-1</v>
      </c>
      <c r="JSQ36" s="556">
        <f>SUM($J$22:JSQ33)-1</f>
        <v>-1</v>
      </c>
      <c r="JSR36" s="556">
        <f>SUM($J$22:JSR33)-1</f>
        <v>-1</v>
      </c>
      <c r="JSS36" s="556">
        <f>SUM($J$22:JSS33)-1</f>
        <v>-1</v>
      </c>
      <c r="JST36" s="556">
        <f>SUM($J$22:JST33)-1</f>
        <v>-1</v>
      </c>
      <c r="JSU36" s="556">
        <f>SUM($J$22:JSU33)-1</f>
        <v>-1</v>
      </c>
      <c r="JSV36" s="556">
        <f>SUM($J$22:JSV33)-1</f>
        <v>-1</v>
      </c>
      <c r="JSW36" s="556">
        <f>SUM($J$22:JSW33)-1</f>
        <v>-1</v>
      </c>
      <c r="JSX36" s="556">
        <f>SUM($J$22:JSX33)-1</f>
        <v>-1</v>
      </c>
      <c r="JSY36" s="556">
        <f>SUM($J$22:JSY33)-1</f>
        <v>-1</v>
      </c>
      <c r="JSZ36" s="556">
        <f>SUM($J$22:JSZ33)-1</f>
        <v>-1</v>
      </c>
      <c r="JTA36" s="556">
        <f>SUM($J$22:JTA33)-1</f>
        <v>-1</v>
      </c>
      <c r="JTB36" s="556">
        <f>SUM($J$22:JTB33)-1</f>
        <v>-1</v>
      </c>
      <c r="JTC36" s="556">
        <f>SUM($J$22:JTC33)-1</f>
        <v>-1</v>
      </c>
      <c r="JTD36" s="556">
        <f>SUM($J$22:JTD33)-1</f>
        <v>-1</v>
      </c>
      <c r="JTE36" s="556">
        <f>SUM($J$22:JTE33)-1</f>
        <v>-1</v>
      </c>
      <c r="JTF36" s="556">
        <f>SUM($J$22:JTF33)-1</f>
        <v>-1</v>
      </c>
      <c r="JTG36" s="556">
        <f>SUM($J$22:JTG33)-1</f>
        <v>-1</v>
      </c>
      <c r="JTH36" s="556">
        <f>SUM($J$22:JTH33)-1</f>
        <v>-1</v>
      </c>
      <c r="JTI36" s="556">
        <f>SUM($J$22:JTI33)-1</f>
        <v>-1</v>
      </c>
      <c r="JTJ36" s="556">
        <f>SUM($J$22:JTJ33)-1</f>
        <v>-1</v>
      </c>
      <c r="JTK36" s="556">
        <f>SUM($J$22:JTK33)-1</f>
        <v>-1</v>
      </c>
      <c r="JTL36" s="556">
        <f>SUM($J$22:JTL33)-1</f>
        <v>-1</v>
      </c>
      <c r="JTM36" s="556">
        <f>SUM($J$22:JTM33)-1</f>
        <v>-1</v>
      </c>
      <c r="JTN36" s="556">
        <f>SUM($J$22:JTN33)-1</f>
        <v>-1</v>
      </c>
      <c r="JTO36" s="556">
        <f>SUM($J$22:JTO33)-1</f>
        <v>-1</v>
      </c>
      <c r="JTP36" s="556">
        <f>SUM($J$22:JTP33)-1</f>
        <v>-1</v>
      </c>
      <c r="JTQ36" s="556">
        <f>SUM($J$22:JTQ33)-1</f>
        <v>-1</v>
      </c>
      <c r="JTR36" s="556">
        <f>SUM($J$22:JTR33)-1</f>
        <v>-1</v>
      </c>
      <c r="JTS36" s="556">
        <f>SUM($J$22:JTS33)-1</f>
        <v>-1</v>
      </c>
      <c r="JTT36" s="556">
        <f>SUM($J$22:JTT33)-1</f>
        <v>-1</v>
      </c>
      <c r="JTU36" s="556">
        <f>SUM($J$22:JTU33)-1</f>
        <v>-1</v>
      </c>
      <c r="JTV36" s="556">
        <f>SUM($J$22:JTV33)-1</f>
        <v>-1</v>
      </c>
      <c r="JTW36" s="556">
        <f>SUM($J$22:JTW33)-1</f>
        <v>-1</v>
      </c>
      <c r="JTX36" s="556">
        <f>SUM($J$22:JTX33)-1</f>
        <v>-1</v>
      </c>
      <c r="JTY36" s="556">
        <f>SUM($J$22:JTY33)-1</f>
        <v>-1</v>
      </c>
      <c r="JTZ36" s="556">
        <f>SUM($J$22:JTZ33)-1</f>
        <v>-1</v>
      </c>
      <c r="JUA36" s="556">
        <f>SUM($J$22:JUA33)-1</f>
        <v>-1</v>
      </c>
      <c r="JUB36" s="556">
        <f>SUM($J$22:JUB33)-1</f>
        <v>-1</v>
      </c>
      <c r="JUC36" s="556">
        <f>SUM($J$22:JUC33)-1</f>
        <v>-1</v>
      </c>
      <c r="JUD36" s="556">
        <f>SUM($J$22:JUD33)-1</f>
        <v>-1</v>
      </c>
      <c r="JUE36" s="556">
        <f>SUM($J$22:JUE33)-1</f>
        <v>-1</v>
      </c>
      <c r="JUF36" s="556">
        <f>SUM($J$22:JUF33)-1</f>
        <v>-1</v>
      </c>
      <c r="JUG36" s="556">
        <f>SUM($J$22:JUG33)-1</f>
        <v>-1</v>
      </c>
      <c r="JUH36" s="556">
        <f>SUM($J$22:JUH33)-1</f>
        <v>-1</v>
      </c>
      <c r="JUI36" s="556">
        <f>SUM($J$22:JUI33)-1</f>
        <v>-1</v>
      </c>
      <c r="JUJ36" s="556">
        <f>SUM($J$22:JUJ33)-1</f>
        <v>-1</v>
      </c>
      <c r="JUK36" s="556">
        <f>SUM($J$22:JUK33)-1</f>
        <v>-1</v>
      </c>
      <c r="JUL36" s="556">
        <f>SUM($J$22:JUL33)-1</f>
        <v>-1</v>
      </c>
      <c r="JUM36" s="556">
        <f>SUM($J$22:JUM33)-1</f>
        <v>-1</v>
      </c>
      <c r="JUN36" s="556">
        <f>SUM($J$22:JUN33)-1</f>
        <v>-1</v>
      </c>
      <c r="JUO36" s="556">
        <f>SUM($J$22:JUO33)-1</f>
        <v>-1</v>
      </c>
      <c r="JUP36" s="556">
        <f>SUM($J$22:JUP33)-1</f>
        <v>-1</v>
      </c>
      <c r="JUQ36" s="556">
        <f>SUM($J$22:JUQ33)-1</f>
        <v>-1</v>
      </c>
      <c r="JUR36" s="556">
        <f>SUM($J$22:JUR33)-1</f>
        <v>-1</v>
      </c>
      <c r="JUS36" s="556">
        <f>SUM($J$22:JUS33)-1</f>
        <v>-1</v>
      </c>
      <c r="JUT36" s="556">
        <f>SUM($J$22:JUT33)-1</f>
        <v>-1</v>
      </c>
      <c r="JUU36" s="556">
        <f>SUM($J$22:JUU33)-1</f>
        <v>-1</v>
      </c>
      <c r="JUV36" s="556">
        <f>SUM($J$22:JUV33)-1</f>
        <v>-1</v>
      </c>
      <c r="JUW36" s="556">
        <f>SUM($J$22:JUW33)-1</f>
        <v>-1</v>
      </c>
      <c r="JUX36" s="556">
        <f>SUM($J$22:JUX33)-1</f>
        <v>-1</v>
      </c>
      <c r="JUY36" s="556">
        <f>SUM($J$22:JUY33)-1</f>
        <v>-1</v>
      </c>
      <c r="JUZ36" s="556">
        <f>SUM($J$22:JUZ33)-1</f>
        <v>-1</v>
      </c>
      <c r="JVA36" s="556">
        <f>SUM($J$22:JVA33)-1</f>
        <v>-1</v>
      </c>
      <c r="JVB36" s="556">
        <f>SUM($J$22:JVB33)-1</f>
        <v>-1</v>
      </c>
      <c r="JVC36" s="556">
        <f>SUM($J$22:JVC33)-1</f>
        <v>-1</v>
      </c>
      <c r="JVD36" s="556">
        <f>SUM($J$22:JVD33)-1</f>
        <v>-1</v>
      </c>
      <c r="JVE36" s="556">
        <f>SUM($J$22:JVE33)-1</f>
        <v>-1</v>
      </c>
      <c r="JVF36" s="556">
        <f>SUM($J$22:JVF33)-1</f>
        <v>-1</v>
      </c>
      <c r="JVG36" s="556">
        <f>SUM($J$22:JVG33)-1</f>
        <v>-1</v>
      </c>
      <c r="JVH36" s="556">
        <f>SUM($J$22:JVH33)-1</f>
        <v>-1</v>
      </c>
      <c r="JVI36" s="556">
        <f>SUM($J$22:JVI33)-1</f>
        <v>-1</v>
      </c>
      <c r="JVJ36" s="556">
        <f>SUM($J$22:JVJ33)-1</f>
        <v>-1</v>
      </c>
      <c r="JVK36" s="556">
        <f>SUM($J$22:JVK33)-1</f>
        <v>-1</v>
      </c>
      <c r="JVL36" s="556">
        <f>SUM($J$22:JVL33)-1</f>
        <v>-1</v>
      </c>
      <c r="JVM36" s="556">
        <f>SUM($J$22:JVM33)-1</f>
        <v>-1</v>
      </c>
      <c r="JVN36" s="556">
        <f>SUM($J$22:JVN33)-1</f>
        <v>-1</v>
      </c>
      <c r="JVO36" s="556">
        <f>SUM($J$22:JVO33)-1</f>
        <v>-1</v>
      </c>
      <c r="JVP36" s="556">
        <f>SUM($J$22:JVP33)-1</f>
        <v>-1</v>
      </c>
      <c r="JVQ36" s="556">
        <f>SUM($J$22:JVQ33)-1</f>
        <v>-1</v>
      </c>
      <c r="JVR36" s="556">
        <f>SUM($J$22:JVR33)-1</f>
        <v>-1</v>
      </c>
      <c r="JVS36" s="556">
        <f>SUM($J$22:JVS33)-1</f>
        <v>-1</v>
      </c>
      <c r="JVT36" s="556">
        <f>SUM($J$22:JVT33)-1</f>
        <v>-1</v>
      </c>
      <c r="JVU36" s="556">
        <f>SUM($J$22:JVU33)-1</f>
        <v>-1</v>
      </c>
      <c r="JVV36" s="556">
        <f>SUM($J$22:JVV33)-1</f>
        <v>-1</v>
      </c>
      <c r="JVW36" s="556">
        <f>SUM($J$22:JVW33)-1</f>
        <v>-1</v>
      </c>
      <c r="JVX36" s="556">
        <f>SUM($J$22:JVX33)-1</f>
        <v>-1</v>
      </c>
      <c r="JVY36" s="556">
        <f>SUM($J$22:JVY33)-1</f>
        <v>-1</v>
      </c>
      <c r="JVZ36" s="556">
        <f>SUM($J$22:JVZ33)-1</f>
        <v>-1</v>
      </c>
      <c r="JWA36" s="556">
        <f>SUM($J$22:JWA33)-1</f>
        <v>-1</v>
      </c>
      <c r="JWB36" s="556">
        <f>SUM($J$22:JWB33)-1</f>
        <v>-1</v>
      </c>
      <c r="JWC36" s="556">
        <f>SUM($J$22:JWC33)-1</f>
        <v>-1</v>
      </c>
      <c r="JWD36" s="556">
        <f>SUM($J$22:JWD33)-1</f>
        <v>-1</v>
      </c>
      <c r="JWE36" s="556">
        <f>SUM($J$22:JWE33)-1</f>
        <v>-1</v>
      </c>
      <c r="JWF36" s="556">
        <f>SUM($J$22:JWF33)-1</f>
        <v>-1</v>
      </c>
      <c r="JWG36" s="556">
        <f>SUM($J$22:JWG33)-1</f>
        <v>-1</v>
      </c>
      <c r="JWH36" s="556">
        <f>SUM($J$22:JWH33)-1</f>
        <v>-1</v>
      </c>
      <c r="JWI36" s="556">
        <f>SUM($J$22:JWI33)-1</f>
        <v>-1</v>
      </c>
      <c r="JWJ36" s="556">
        <f>SUM($J$22:JWJ33)-1</f>
        <v>-1</v>
      </c>
      <c r="JWK36" s="556">
        <f>SUM($J$22:JWK33)-1</f>
        <v>-1</v>
      </c>
      <c r="JWL36" s="556">
        <f>SUM($J$22:JWL33)-1</f>
        <v>-1</v>
      </c>
      <c r="JWM36" s="556">
        <f>SUM($J$22:JWM33)-1</f>
        <v>-1</v>
      </c>
      <c r="JWN36" s="556">
        <f>SUM($J$22:JWN33)-1</f>
        <v>-1</v>
      </c>
      <c r="JWO36" s="556">
        <f>SUM($J$22:JWO33)-1</f>
        <v>-1</v>
      </c>
      <c r="JWP36" s="556">
        <f>SUM($J$22:JWP33)-1</f>
        <v>-1</v>
      </c>
      <c r="JWQ36" s="556">
        <f>SUM($J$22:JWQ33)-1</f>
        <v>-1</v>
      </c>
      <c r="JWR36" s="556">
        <f>SUM($J$22:JWR33)-1</f>
        <v>-1</v>
      </c>
      <c r="JWS36" s="556">
        <f>SUM($J$22:JWS33)-1</f>
        <v>-1</v>
      </c>
      <c r="JWT36" s="556">
        <f>SUM($J$22:JWT33)-1</f>
        <v>-1</v>
      </c>
      <c r="JWU36" s="556">
        <f>SUM($J$22:JWU33)-1</f>
        <v>-1</v>
      </c>
      <c r="JWV36" s="556">
        <f>SUM($J$22:JWV33)-1</f>
        <v>-1</v>
      </c>
      <c r="JWW36" s="556">
        <f>SUM($J$22:JWW33)-1</f>
        <v>-1</v>
      </c>
      <c r="JWX36" s="556">
        <f>SUM($J$22:JWX33)-1</f>
        <v>-1</v>
      </c>
      <c r="JWY36" s="556">
        <f>SUM($J$22:JWY33)-1</f>
        <v>-1</v>
      </c>
      <c r="JWZ36" s="556">
        <f>SUM($J$22:JWZ33)-1</f>
        <v>-1</v>
      </c>
      <c r="JXA36" s="556">
        <f>SUM($J$22:JXA33)-1</f>
        <v>-1</v>
      </c>
      <c r="JXB36" s="556">
        <f>SUM($J$22:JXB33)-1</f>
        <v>-1</v>
      </c>
      <c r="JXC36" s="556">
        <f>SUM($J$22:JXC33)-1</f>
        <v>-1</v>
      </c>
      <c r="JXD36" s="556">
        <f>SUM($J$22:JXD33)-1</f>
        <v>-1</v>
      </c>
      <c r="JXE36" s="556">
        <f>SUM($J$22:JXE33)-1</f>
        <v>-1</v>
      </c>
      <c r="JXF36" s="556">
        <f>SUM($J$22:JXF33)-1</f>
        <v>-1</v>
      </c>
      <c r="JXG36" s="556">
        <f>SUM($J$22:JXG33)-1</f>
        <v>-1</v>
      </c>
      <c r="JXH36" s="556">
        <f>SUM($J$22:JXH33)-1</f>
        <v>-1</v>
      </c>
      <c r="JXI36" s="556">
        <f>SUM($J$22:JXI33)-1</f>
        <v>-1</v>
      </c>
      <c r="JXJ36" s="556">
        <f>SUM($J$22:JXJ33)-1</f>
        <v>-1</v>
      </c>
      <c r="JXK36" s="556">
        <f>SUM($J$22:JXK33)-1</f>
        <v>-1</v>
      </c>
      <c r="JXL36" s="556">
        <f>SUM($J$22:JXL33)-1</f>
        <v>-1</v>
      </c>
      <c r="JXM36" s="556">
        <f>SUM($J$22:JXM33)-1</f>
        <v>-1</v>
      </c>
      <c r="JXN36" s="556">
        <f>SUM($J$22:JXN33)-1</f>
        <v>-1</v>
      </c>
      <c r="JXO36" s="556">
        <f>SUM($J$22:JXO33)-1</f>
        <v>-1</v>
      </c>
      <c r="JXP36" s="556">
        <f>SUM($J$22:JXP33)-1</f>
        <v>-1</v>
      </c>
      <c r="JXQ36" s="556">
        <f>SUM($J$22:JXQ33)-1</f>
        <v>-1</v>
      </c>
      <c r="JXR36" s="556">
        <f>SUM($J$22:JXR33)-1</f>
        <v>-1</v>
      </c>
      <c r="JXS36" s="556">
        <f>SUM($J$22:JXS33)-1</f>
        <v>-1</v>
      </c>
      <c r="JXT36" s="556">
        <f>SUM($J$22:JXT33)-1</f>
        <v>-1</v>
      </c>
      <c r="JXU36" s="556">
        <f>SUM($J$22:JXU33)-1</f>
        <v>-1</v>
      </c>
      <c r="JXV36" s="556">
        <f>SUM($J$22:JXV33)-1</f>
        <v>-1</v>
      </c>
      <c r="JXW36" s="556">
        <f>SUM($J$22:JXW33)-1</f>
        <v>-1</v>
      </c>
      <c r="JXX36" s="556">
        <f>SUM($J$22:JXX33)-1</f>
        <v>-1</v>
      </c>
      <c r="JXY36" s="556">
        <f>SUM($J$22:JXY33)-1</f>
        <v>-1</v>
      </c>
      <c r="JXZ36" s="556">
        <f>SUM($J$22:JXZ33)-1</f>
        <v>-1</v>
      </c>
      <c r="JYA36" s="556">
        <f>SUM($J$22:JYA33)-1</f>
        <v>-1</v>
      </c>
      <c r="JYB36" s="556">
        <f>SUM($J$22:JYB33)-1</f>
        <v>-1</v>
      </c>
      <c r="JYC36" s="556">
        <f>SUM($J$22:JYC33)-1</f>
        <v>-1</v>
      </c>
      <c r="JYD36" s="556">
        <f>SUM($J$22:JYD33)-1</f>
        <v>-1</v>
      </c>
      <c r="JYE36" s="556">
        <f>SUM($J$22:JYE33)-1</f>
        <v>-1</v>
      </c>
      <c r="JYF36" s="556">
        <f>SUM($J$22:JYF33)-1</f>
        <v>-1</v>
      </c>
      <c r="JYG36" s="556">
        <f>SUM($J$22:JYG33)-1</f>
        <v>-1</v>
      </c>
      <c r="JYH36" s="556">
        <f>SUM($J$22:JYH33)-1</f>
        <v>-1</v>
      </c>
      <c r="JYI36" s="556">
        <f>SUM($J$22:JYI33)-1</f>
        <v>-1</v>
      </c>
      <c r="JYJ36" s="556">
        <f>SUM($J$22:JYJ33)-1</f>
        <v>-1</v>
      </c>
      <c r="JYK36" s="556">
        <f>SUM($J$22:JYK33)-1</f>
        <v>-1</v>
      </c>
      <c r="JYL36" s="556">
        <f>SUM($J$22:JYL33)-1</f>
        <v>-1</v>
      </c>
      <c r="JYM36" s="556">
        <f>SUM($J$22:JYM33)-1</f>
        <v>-1</v>
      </c>
      <c r="JYN36" s="556">
        <f>SUM($J$22:JYN33)-1</f>
        <v>-1</v>
      </c>
      <c r="JYO36" s="556">
        <f>SUM($J$22:JYO33)-1</f>
        <v>-1</v>
      </c>
      <c r="JYP36" s="556">
        <f>SUM($J$22:JYP33)-1</f>
        <v>-1</v>
      </c>
      <c r="JYQ36" s="556">
        <f>SUM($J$22:JYQ33)-1</f>
        <v>-1</v>
      </c>
      <c r="JYR36" s="556">
        <f>SUM($J$22:JYR33)-1</f>
        <v>-1</v>
      </c>
      <c r="JYS36" s="556">
        <f>SUM($J$22:JYS33)-1</f>
        <v>-1</v>
      </c>
      <c r="JYT36" s="556">
        <f>SUM($J$22:JYT33)-1</f>
        <v>-1</v>
      </c>
      <c r="JYU36" s="556">
        <f>SUM($J$22:JYU33)-1</f>
        <v>-1</v>
      </c>
      <c r="JYV36" s="556">
        <f>SUM($J$22:JYV33)-1</f>
        <v>-1</v>
      </c>
      <c r="JYW36" s="556">
        <f>SUM($J$22:JYW33)-1</f>
        <v>-1</v>
      </c>
      <c r="JYX36" s="556">
        <f>SUM($J$22:JYX33)-1</f>
        <v>-1</v>
      </c>
      <c r="JYY36" s="556">
        <f>SUM($J$22:JYY33)-1</f>
        <v>-1</v>
      </c>
      <c r="JYZ36" s="556">
        <f>SUM($J$22:JYZ33)-1</f>
        <v>-1</v>
      </c>
      <c r="JZA36" s="556">
        <f>SUM($J$22:JZA33)-1</f>
        <v>-1</v>
      </c>
      <c r="JZB36" s="556">
        <f>SUM($J$22:JZB33)-1</f>
        <v>-1</v>
      </c>
      <c r="JZC36" s="556">
        <f>SUM($J$22:JZC33)-1</f>
        <v>-1</v>
      </c>
      <c r="JZD36" s="556">
        <f>SUM($J$22:JZD33)-1</f>
        <v>-1</v>
      </c>
      <c r="JZE36" s="556">
        <f>SUM($J$22:JZE33)-1</f>
        <v>-1</v>
      </c>
      <c r="JZF36" s="556">
        <f>SUM($J$22:JZF33)-1</f>
        <v>-1</v>
      </c>
      <c r="JZG36" s="556">
        <f>SUM($J$22:JZG33)-1</f>
        <v>-1</v>
      </c>
      <c r="JZH36" s="556">
        <f>SUM($J$22:JZH33)-1</f>
        <v>-1</v>
      </c>
      <c r="JZI36" s="556">
        <f>SUM($J$22:JZI33)-1</f>
        <v>-1</v>
      </c>
      <c r="JZJ36" s="556">
        <f>SUM($J$22:JZJ33)-1</f>
        <v>-1</v>
      </c>
      <c r="JZK36" s="556">
        <f>SUM($J$22:JZK33)-1</f>
        <v>-1</v>
      </c>
      <c r="JZL36" s="556">
        <f>SUM($J$22:JZL33)-1</f>
        <v>-1</v>
      </c>
      <c r="JZM36" s="556">
        <f>SUM($J$22:JZM33)-1</f>
        <v>-1</v>
      </c>
      <c r="JZN36" s="556">
        <f>SUM($J$22:JZN33)-1</f>
        <v>-1</v>
      </c>
      <c r="JZO36" s="556">
        <f>SUM($J$22:JZO33)-1</f>
        <v>-1</v>
      </c>
      <c r="JZP36" s="556">
        <f>SUM($J$22:JZP33)-1</f>
        <v>-1</v>
      </c>
      <c r="JZQ36" s="556">
        <f>SUM($J$22:JZQ33)-1</f>
        <v>-1</v>
      </c>
      <c r="JZR36" s="556">
        <f>SUM($J$22:JZR33)-1</f>
        <v>-1</v>
      </c>
      <c r="JZS36" s="556">
        <f>SUM($J$22:JZS33)-1</f>
        <v>-1</v>
      </c>
      <c r="JZT36" s="556">
        <f>SUM($J$22:JZT33)-1</f>
        <v>-1</v>
      </c>
      <c r="JZU36" s="556">
        <f>SUM($J$22:JZU33)-1</f>
        <v>-1</v>
      </c>
      <c r="JZV36" s="556">
        <f>SUM($J$22:JZV33)-1</f>
        <v>-1</v>
      </c>
      <c r="JZW36" s="556">
        <f>SUM($J$22:JZW33)-1</f>
        <v>-1</v>
      </c>
      <c r="JZX36" s="556">
        <f>SUM($J$22:JZX33)-1</f>
        <v>-1</v>
      </c>
      <c r="JZY36" s="556">
        <f>SUM($J$22:JZY33)-1</f>
        <v>-1</v>
      </c>
      <c r="JZZ36" s="556">
        <f>SUM($J$22:JZZ33)-1</f>
        <v>-1</v>
      </c>
      <c r="KAA36" s="556">
        <f>SUM($J$22:KAA33)-1</f>
        <v>-1</v>
      </c>
      <c r="KAB36" s="556">
        <f>SUM($J$22:KAB33)-1</f>
        <v>-1</v>
      </c>
      <c r="KAC36" s="556">
        <f>SUM($J$22:KAC33)-1</f>
        <v>-1</v>
      </c>
      <c r="KAD36" s="556">
        <f>SUM($J$22:KAD33)-1</f>
        <v>-1</v>
      </c>
      <c r="KAE36" s="556">
        <f>SUM($J$22:KAE33)-1</f>
        <v>-1</v>
      </c>
      <c r="KAF36" s="556">
        <f>SUM($J$22:KAF33)-1</f>
        <v>-1</v>
      </c>
      <c r="KAG36" s="556">
        <f>SUM($J$22:KAG33)-1</f>
        <v>-1</v>
      </c>
      <c r="KAH36" s="556">
        <f>SUM($J$22:KAH33)-1</f>
        <v>-1</v>
      </c>
      <c r="KAI36" s="556">
        <f>SUM($J$22:KAI33)-1</f>
        <v>-1</v>
      </c>
      <c r="KAJ36" s="556">
        <f>SUM($J$22:KAJ33)-1</f>
        <v>-1</v>
      </c>
      <c r="KAK36" s="556">
        <f>SUM($J$22:KAK33)-1</f>
        <v>-1</v>
      </c>
      <c r="KAL36" s="556">
        <f>SUM($J$22:KAL33)-1</f>
        <v>-1</v>
      </c>
      <c r="KAM36" s="556">
        <f>SUM($J$22:KAM33)-1</f>
        <v>-1</v>
      </c>
      <c r="KAN36" s="556">
        <f>SUM($J$22:KAN33)-1</f>
        <v>-1</v>
      </c>
      <c r="KAO36" s="556">
        <f>SUM($J$22:KAO33)-1</f>
        <v>-1</v>
      </c>
      <c r="KAP36" s="556">
        <f>SUM($J$22:KAP33)-1</f>
        <v>-1</v>
      </c>
      <c r="KAQ36" s="556">
        <f>SUM($J$22:KAQ33)-1</f>
        <v>-1</v>
      </c>
      <c r="KAR36" s="556">
        <f>SUM($J$22:KAR33)-1</f>
        <v>-1</v>
      </c>
      <c r="KAS36" s="556">
        <f>SUM($J$22:KAS33)-1</f>
        <v>-1</v>
      </c>
      <c r="KAT36" s="556">
        <f>SUM($J$22:KAT33)-1</f>
        <v>-1</v>
      </c>
      <c r="KAU36" s="556">
        <f>SUM($J$22:KAU33)-1</f>
        <v>-1</v>
      </c>
      <c r="KAV36" s="556">
        <f>SUM($J$22:KAV33)-1</f>
        <v>-1</v>
      </c>
      <c r="KAW36" s="556">
        <f>SUM($J$22:KAW33)-1</f>
        <v>-1</v>
      </c>
      <c r="KAX36" s="556">
        <f>SUM($J$22:KAX33)-1</f>
        <v>-1</v>
      </c>
      <c r="KAY36" s="556">
        <f>SUM($J$22:KAY33)-1</f>
        <v>-1</v>
      </c>
      <c r="KAZ36" s="556">
        <f>SUM($J$22:KAZ33)-1</f>
        <v>-1</v>
      </c>
      <c r="KBA36" s="556">
        <f>SUM($J$22:KBA33)-1</f>
        <v>-1</v>
      </c>
      <c r="KBB36" s="556">
        <f>SUM($J$22:KBB33)-1</f>
        <v>-1</v>
      </c>
      <c r="KBC36" s="556">
        <f>SUM($J$22:KBC33)-1</f>
        <v>-1</v>
      </c>
      <c r="KBD36" s="556">
        <f>SUM($J$22:KBD33)-1</f>
        <v>-1</v>
      </c>
      <c r="KBE36" s="556">
        <f>SUM($J$22:KBE33)-1</f>
        <v>-1</v>
      </c>
      <c r="KBF36" s="556">
        <f>SUM($J$22:KBF33)-1</f>
        <v>-1</v>
      </c>
      <c r="KBG36" s="556">
        <f>SUM($J$22:KBG33)-1</f>
        <v>-1</v>
      </c>
      <c r="KBH36" s="556">
        <f>SUM($J$22:KBH33)-1</f>
        <v>-1</v>
      </c>
      <c r="KBI36" s="556">
        <f>SUM($J$22:KBI33)-1</f>
        <v>-1</v>
      </c>
      <c r="KBJ36" s="556">
        <f>SUM($J$22:KBJ33)-1</f>
        <v>-1</v>
      </c>
      <c r="KBK36" s="556">
        <f>SUM($J$22:KBK33)-1</f>
        <v>-1</v>
      </c>
      <c r="KBL36" s="556">
        <f>SUM($J$22:KBL33)-1</f>
        <v>-1</v>
      </c>
      <c r="KBM36" s="556">
        <f>SUM($J$22:KBM33)-1</f>
        <v>-1</v>
      </c>
      <c r="KBN36" s="556">
        <f>SUM($J$22:KBN33)-1</f>
        <v>-1</v>
      </c>
      <c r="KBO36" s="556">
        <f>SUM($J$22:KBO33)-1</f>
        <v>-1</v>
      </c>
      <c r="KBP36" s="556">
        <f>SUM($J$22:KBP33)-1</f>
        <v>-1</v>
      </c>
      <c r="KBQ36" s="556">
        <f>SUM($J$22:KBQ33)-1</f>
        <v>-1</v>
      </c>
      <c r="KBR36" s="556">
        <f>SUM($J$22:KBR33)-1</f>
        <v>-1</v>
      </c>
      <c r="KBS36" s="556">
        <f>SUM($J$22:KBS33)-1</f>
        <v>-1</v>
      </c>
      <c r="KBT36" s="556">
        <f>SUM($J$22:KBT33)-1</f>
        <v>-1</v>
      </c>
      <c r="KBU36" s="556">
        <f>SUM($J$22:KBU33)-1</f>
        <v>-1</v>
      </c>
      <c r="KBV36" s="556">
        <f>SUM($J$22:KBV33)-1</f>
        <v>-1</v>
      </c>
      <c r="KBW36" s="556">
        <f>SUM($J$22:KBW33)-1</f>
        <v>-1</v>
      </c>
      <c r="KBX36" s="556">
        <f>SUM($J$22:KBX33)-1</f>
        <v>-1</v>
      </c>
      <c r="KBY36" s="556">
        <f>SUM($J$22:KBY33)-1</f>
        <v>-1</v>
      </c>
      <c r="KBZ36" s="556">
        <f>SUM($J$22:KBZ33)-1</f>
        <v>-1</v>
      </c>
      <c r="KCA36" s="556">
        <f>SUM($J$22:KCA33)-1</f>
        <v>-1</v>
      </c>
      <c r="KCB36" s="556">
        <f>SUM($J$22:KCB33)-1</f>
        <v>-1</v>
      </c>
      <c r="KCC36" s="556">
        <f>SUM($J$22:KCC33)-1</f>
        <v>-1</v>
      </c>
      <c r="KCD36" s="556">
        <f>SUM($J$22:KCD33)-1</f>
        <v>-1</v>
      </c>
      <c r="KCE36" s="556">
        <f>SUM($J$22:KCE33)-1</f>
        <v>-1</v>
      </c>
      <c r="KCF36" s="556">
        <f>SUM($J$22:KCF33)-1</f>
        <v>-1</v>
      </c>
      <c r="KCG36" s="556">
        <f>SUM($J$22:KCG33)-1</f>
        <v>-1</v>
      </c>
      <c r="KCH36" s="556">
        <f>SUM($J$22:KCH33)-1</f>
        <v>-1</v>
      </c>
      <c r="KCI36" s="556">
        <f>SUM($J$22:KCI33)-1</f>
        <v>-1</v>
      </c>
      <c r="KCJ36" s="556">
        <f>SUM($J$22:KCJ33)-1</f>
        <v>-1</v>
      </c>
      <c r="KCK36" s="556">
        <f>SUM($J$22:KCK33)-1</f>
        <v>-1</v>
      </c>
      <c r="KCL36" s="556">
        <f>SUM($J$22:KCL33)-1</f>
        <v>-1</v>
      </c>
      <c r="KCM36" s="556">
        <f>SUM($J$22:KCM33)-1</f>
        <v>-1</v>
      </c>
      <c r="KCN36" s="556">
        <f>SUM($J$22:KCN33)-1</f>
        <v>-1</v>
      </c>
      <c r="KCO36" s="556">
        <f>SUM($J$22:KCO33)-1</f>
        <v>-1</v>
      </c>
      <c r="KCP36" s="556">
        <f>SUM($J$22:KCP33)-1</f>
        <v>-1</v>
      </c>
      <c r="KCQ36" s="556">
        <f>SUM($J$22:KCQ33)-1</f>
        <v>-1</v>
      </c>
      <c r="KCR36" s="556">
        <f>SUM($J$22:KCR33)-1</f>
        <v>-1</v>
      </c>
      <c r="KCS36" s="556">
        <f>SUM($J$22:KCS33)-1</f>
        <v>-1</v>
      </c>
      <c r="KCT36" s="556">
        <f>SUM($J$22:KCT33)-1</f>
        <v>-1</v>
      </c>
      <c r="KCU36" s="556">
        <f>SUM($J$22:KCU33)-1</f>
        <v>-1</v>
      </c>
      <c r="KCV36" s="556">
        <f>SUM($J$22:KCV33)-1</f>
        <v>-1</v>
      </c>
      <c r="KCW36" s="556">
        <f>SUM($J$22:KCW33)-1</f>
        <v>-1</v>
      </c>
      <c r="KCX36" s="556">
        <f>SUM($J$22:KCX33)-1</f>
        <v>-1</v>
      </c>
      <c r="KCY36" s="556">
        <f>SUM($J$22:KCY33)-1</f>
        <v>-1</v>
      </c>
      <c r="KCZ36" s="556">
        <f>SUM($J$22:KCZ33)-1</f>
        <v>-1</v>
      </c>
      <c r="KDA36" s="556">
        <f>SUM($J$22:KDA33)-1</f>
        <v>-1</v>
      </c>
      <c r="KDB36" s="556">
        <f>SUM($J$22:KDB33)-1</f>
        <v>-1</v>
      </c>
      <c r="KDC36" s="556">
        <f>SUM($J$22:KDC33)-1</f>
        <v>-1</v>
      </c>
      <c r="KDD36" s="556">
        <f>SUM($J$22:KDD33)-1</f>
        <v>-1</v>
      </c>
      <c r="KDE36" s="556">
        <f>SUM($J$22:KDE33)-1</f>
        <v>-1</v>
      </c>
      <c r="KDF36" s="556">
        <f>SUM($J$22:KDF33)-1</f>
        <v>-1</v>
      </c>
      <c r="KDG36" s="556">
        <f>SUM($J$22:KDG33)-1</f>
        <v>-1</v>
      </c>
      <c r="KDH36" s="556">
        <f>SUM($J$22:KDH33)-1</f>
        <v>-1</v>
      </c>
      <c r="KDI36" s="556">
        <f>SUM($J$22:KDI33)-1</f>
        <v>-1</v>
      </c>
      <c r="KDJ36" s="556">
        <f>SUM($J$22:KDJ33)-1</f>
        <v>-1</v>
      </c>
      <c r="KDK36" s="556">
        <f>SUM($J$22:KDK33)-1</f>
        <v>-1</v>
      </c>
      <c r="KDL36" s="556">
        <f>SUM($J$22:KDL33)-1</f>
        <v>-1</v>
      </c>
      <c r="KDM36" s="556">
        <f>SUM($J$22:KDM33)-1</f>
        <v>-1</v>
      </c>
      <c r="KDN36" s="556">
        <f>SUM($J$22:KDN33)-1</f>
        <v>-1</v>
      </c>
      <c r="KDO36" s="556">
        <f>SUM($J$22:KDO33)-1</f>
        <v>-1</v>
      </c>
      <c r="KDP36" s="556">
        <f>SUM($J$22:KDP33)-1</f>
        <v>-1</v>
      </c>
      <c r="KDQ36" s="556">
        <f>SUM($J$22:KDQ33)-1</f>
        <v>-1</v>
      </c>
      <c r="KDR36" s="556">
        <f>SUM($J$22:KDR33)-1</f>
        <v>-1</v>
      </c>
      <c r="KDS36" s="556">
        <f>SUM($J$22:KDS33)-1</f>
        <v>-1</v>
      </c>
      <c r="KDT36" s="556">
        <f>SUM($J$22:KDT33)-1</f>
        <v>-1</v>
      </c>
      <c r="KDU36" s="556">
        <f>SUM($J$22:KDU33)-1</f>
        <v>-1</v>
      </c>
      <c r="KDV36" s="556">
        <f>SUM($J$22:KDV33)-1</f>
        <v>-1</v>
      </c>
      <c r="KDW36" s="556">
        <f>SUM($J$22:KDW33)-1</f>
        <v>-1</v>
      </c>
      <c r="KDX36" s="556">
        <f>SUM($J$22:KDX33)-1</f>
        <v>-1</v>
      </c>
      <c r="KDY36" s="556">
        <f>SUM($J$22:KDY33)-1</f>
        <v>-1</v>
      </c>
      <c r="KDZ36" s="556">
        <f>SUM($J$22:KDZ33)-1</f>
        <v>-1</v>
      </c>
      <c r="KEA36" s="556">
        <f>SUM($J$22:KEA33)-1</f>
        <v>-1</v>
      </c>
      <c r="KEB36" s="556">
        <f>SUM($J$22:KEB33)-1</f>
        <v>-1</v>
      </c>
      <c r="KEC36" s="556">
        <f>SUM($J$22:KEC33)-1</f>
        <v>-1</v>
      </c>
      <c r="KED36" s="556">
        <f>SUM($J$22:KED33)-1</f>
        <v>-1</v>
      </c>
      <c r="KEE36" s="556">
        <f>SUM($J$22:KEE33)-1</f>
        <v>-1</v>
      </c>
      <c r="KEF36" s="556">
        <f>SUM($J$22:KEF33)-1</f>
        <v>-1</v>
      </c>
      <c r="KEG36" s="556">
        <f>SUM($J$22:KEG33)-1</f>
        <v>-1</v>
      </c>
      <c r="KEH36" s="556">
        <f>SUM($J$22:KEH33)-1</f>
        <v>-1</v>
      </c>
      <c r="KEI36" s="556">
        <f>SUM($J$22:KEI33)-1</f>
        <v>-1</v>
      </c>
      <c r="KEJ36" s="556">
        <f>SUM($J$22:KEJ33)-1</f>
        <v>-1</v>
      </c>
      <c r="KEK36" s="556">
        <f>SUM($J$22:KEK33)-1</f>
        <v>-1</v>
      </c>
      <c r="KEL36" s="556">
        <f>SUM($J$22:KEL33)-1</f>
        <v>-1</v>
      </c>
      <c r="KEM36" s="556">
        <f>SUM($J$22:KEM33)-1</f>
        <v>-1</v>
      </c>
      <c r="KEN36" s="556">
        <f>SUM($J$22:KEN33)-1</f>
        <v>-1</v>
      </c>
      <c r="KEO36" s="556">
        <f>SUM($J$22:KEO33)-1</f>
        <v>-1</v>
      </c>
      <c r="KEP36" s="556">
        <f>SUM($J$22:KEP33)-1</f>
        <v>-1</v>
      </c>
      <c r="KEQ36" s="556">
        <f>SUM($J$22:KEQ33)-1</f>
        <v>-1</v>
      </c>
      <c r="KER36" s="556">
        <f>SUM($J$22:KER33)-1</f>
        <v>-1</v>
      </c>
      <c r="KES36" s="556">
        <f>SUM($J$22:KES33)-1</f>
        <v>-1</v>
      </c>
      <c r="KET36" s="556">
        <f>SUM($J$22:KET33)-1</f>
        <v>-1</v>
      </c>
      <c r="KEU36" s="556">
        <f>SUM($J$22:KEU33)-1</f>
        <v>-1</v>
      </c>
      <c r="KEV36" s="556">
        <f>SUM($J$22:KEV33)-1</f>
        <v>-1</v>
      </c>
      <c r="KEW36" s="556">
        <f>SUM($J$22:KEW33)-1</f>
        <v>-1</v>
      </c>
      <c r="KEX36" s="556">
        <f>SUM($J$22:KEX33)-1</f>
        <v>-1</v>
      </c>
      <c r="KEY36" s="556">
        <f>SUM($J$22:KEY33)-1</f>
        <v>-1</v>
      </c>
      <c r="KEZ36" s="556">
        <f>SUM($J$22:KEZ33)-1</f>
        <v>-1</v>
      </c>
      <c r="KFA36" s="556">
        <f>SUM($J$22:KFA33)-1</f>
        <v>-1</v>
      </c>
      <c r="KFB36" s="556">
        <f>SUM($J$22:KFB33)-1</f>
        <v>-1</v>
      </c>
      <c r="KFC36" s="556">
        <f>SUM($J$22:KFC33)-1</f>
        <v>-1</v>
      </c>
      <c r="KFD36" s="556">
        <f>SUM($J$22:KFD33)-1</f>
        <v>-1</v>
      </c>
      <c r="KFE36" s="556">
        <f>SUM($J$22:KFE33)-1</f>
        <v>-1</v>
      </c>
      <c r="KFF36" s="556">
        <f>SUM($J$22:KFF33)-1</f>
        <v>-1</v>
      </c>
      <c r="KFG36" s="556">
        <f>SUM($J$22:KFG33)-1</f>
        <v>-1</v>
      </c>
      <c r="KFH36" s="556">
        <f>SUM($J$22:KFH33)-1</f>
        <v>-1</v>
      </c>
      <c r="KFI36" s="556">
        <f>SUM($J$22:KFI33)-1</f>
        <v>-1</v>
      </c>
      <c r="KFJ36" s="556">
        <f>SUM($J$22:KFJ33)-1</f>
        <v>-1</v>
      </c>
      <c r="KFK36" s="556">
        <f>SUM($J$22:KFK33)-1</f>
        <v>-1</v>
      </c>
      <c r="KFL36" s="556">
        <f>SUM($J$22:KFL33)-1</f>
        <v>-1</v>
      </c>
      <c r="KFM36" s="556">
        <f>SUM($J$22:KFM33)-1</f>
        <v>-1</v>
      </c>
      <c r="KFN36" s="556">
        <f>SUM($J$22:KFN33)-1</f>
        <v>-1</v>
      </c>
      <c r="KFO36" s="556">
        <f>SUM($J$22:KFO33)-1</f>
        <v>-1</v>
      </c>
      <c r="KFP36" s="556">
        <f>SUM($J$22:KFP33)-1</f>
        <v>-1</v>
      </c>
      <c r="KFQ36" s="556">
        <f>SUM($J$22:KFQ33)-1</f>
        <v>-1</v>
      </c>
      <c r="KFR36" s="556">
        <f>SUM($J$22:KFR33)-1</f>
        <v>-1</v>
      </c>
      <c r="KFS36" s="556">
        <f>SUM($J$22:KFS33)-1</f>
        <v>-1</v>
      </c>
      <c r="KFT36" s="556">
        <f>SUM($J$22:KFT33)-1</f>
        <v>-1</v>
      </c>
      <c r="KFU36" s="556">
        <f>SUM($J$22:KFU33)-1</f>
        <v>-1</v>
      </c>
      <c r="KFV36" s="556">
        <f>SUM($J$22:KFV33)-1</f>
        <v>-1</v>
      </c>
      <c r="KFW36" s="556">
        <f>SUM($J$22:KFW33)-1</f>
        <v>-1</v>
      </c>
      <c r="KFX36" s="556">
        <f>SUM($J$22:KFX33)-1</f>
        <v>-1</v>
      </c>
      <c r="KFY36" s="556">
        <f>SUM($J$22:KFY33)-1</f>
        <v>-1</v>
      </c>
      <c r="KFZ36" s="556">
        <f>SUM($J$22:KFZ33)-1</f>
        <v>-1</v>
      </c>
      <c r="KGA36" s="556">
        <f>SUM($J$22:KGA33)-1</f>
        <v>-1</v>
      </c>
      <c r="KGB36" s="556">
        <f>SUM($J$22:KGB33)-1</f>
        <v>-1</v>
      </c>
      <c r="KGC36" s="556">
        <f>SUM($J$22:KGC33)-1</f>
        <v>-1</v>
      </c>
      <c r="KGD36" s="556">
        <f>SUM($J$22:KGD33)-1</f>
        <v>-1</v>
      </c>
      <c r="KGE36" s="556">
        <f>SUM($J$22:KGE33)-1</f>
        <v>-1</v>
      </c>
      <c r="KGF36" s="556">
        <f>SUM($J$22:KGF33)-1</f>
        <v>-1</v>
      </c>
      <c r="KGG36" s="556">
        <f>SUM($J$22:KGG33)-1</f>
        <v>-1</v>
      </c>
      <c r="KGH36" s="556">
        <f>SUM($J$22:KGH33)-1</f>
        <v>-1</v>
      </c>
      <c r="KGI36" s="556">
        <f>SUM($J$22:KGI33)-1</f>
        <v>-1</v>
      </c>
      <c r="KGJ36" s="556">
        <f>SUM($J$22:KGJ33)-1</f>
        <v>-1</v>
      </c>
      <c r="KGK36" s="556">
        <f>SUM($J$22:KGK33)-1</f>
        <v>-1</v>
      </c>
      <c r="KGL36" s="556">
        <f>SUM($J$22:KGL33)-1</f>
        <v>-1</v>
      </c>
      <c r="KGM36" s="556">
        <f>SUM($J$22:KGM33)-1</f>
        <v>-1</v>
      </c>
      <c r="KGN36" s="556">
        <f>SUM($J$22:KGN33)-1</f>
        <v>-1</v>
      </c>
      <c r="KGO36" s="556">
        <f>SUM($J$22:KGO33)-1</f>
        <v>-1</v>
      </c>
      <c r="KGP36" s="556">
        <f>SUM($J$22:KGP33)-1</f>
        <v>-1</v>
      </c>
      <c r="KGQ36" s="556">
        <f>SUM($J$22:KGQ33)-1</f>
        <v>-1</v>
      </c>
      <c r="KGR36" s="556">
        <f>SUM($J$22:KGR33)-1</f>
        <v>-1</v>
      </c>
      <c r="KGS36" s="556">
        <f>SUM($J$22:KGS33)-1</f>
        <v>-1</v>
      </c>
      <c r="KGT36" s="556">
        <f>SUM($J$22:KGT33)-1</f>
        <v>-1</v>
      </c>
      <c r="KGU36" s="556">
        <f>SUM($J$22:KGU33)-1</f>
        <v>-1</v>
      </c>
      <c r="KGV36" s="556">
        <f>SUM($J$22:KGV33)-1</f>
        <v>-1</v>
      </c>
      <c r="KGW36" s="556">
        <f>SUM($J$22:KGW33)-1</f>
        <v>-1</v>
      </c>
      <c r="KGX36" s="556">
        <f>SUM($J$22:KGX33)-1</f>
        <v>-1</v>
      </c>
      <c r="KGY36" s="556">
        <f>SUM($J$22:KGY33)-1</f>
        <v>-1</v>
      </c>
      <c r="KGZ36" s="556">
        <f>SUM($J$22:KGZ33)-1</f>
        <v>-1</v>
      </c>
      <c r="KHA36" s="556">
        <f>SUM($J$22:KHA33)-1</f>
        <v>-1</v>
      </c>
      <c r="KHB36" s="556">
        <f>SUM($J$22:KHB33)-1</f>
        <v>-1</v>
      </c>
      <c r="KHC36" s="556">
        <f>SUM($J$22:KHC33)-1</f>
        <v>-1</v>
      </c>
      <c r="KHD36" s="556">
        <f>SUM($J$22:KHD33)-1</f>
        <v>-1</v>
      </c>
      <c r="KHE36" s="556">
        <f>SUM($J$22:KHE33)-1</f>
        <v>-1</v>
      </c>
      <c r="KHF36" s="556">
        <f>SUM($J$22:KHF33)-1</f>
        <v>-1</v>
      </c>
      <c r="KHG36" s="556">
        <f>SUM($J$22:KHG33)-1</f>
        <v>-1</v>
      </c>
      <c r="KHH36" s="556">
        <f>SUM($J$22:KHH33)-1</f>
        <v>-1</v>
      </c>
      <c r="KHI36" s="556">
        <f>SUM($J$22:KHI33)-1</f>
        <v>-1</v>
      </c>
      <c r="KHJ36" s="556">
        <f>SUM($J$22:KHJ33)-1</f>
        <v>-1</v>
      </c>
      <c r="KHK36" s="556">
        <f>SUM($J$22:KHK33)-1</f>
        <v>-1</v>
      </c>
      <c r="KHL36" s="556">
        <f>SUM($J$22:KHL33)-1</f>
        <v>-1</v>
      </c>
      <c r="KHM36" s="556">
        <f>SUM($J$22:KHM33)-1</f>
        <v>-1</v>
      </c>
      <c r="KHN36" s="556">
        <f>SUM($J$22:KHN33)-1</f>
        <v>-1</v>
      </c>
      <c r="KHO36" s="556">
        <f>SUM($J$22:KHO33)-1</f>
        <v>-1</v>
      </c>
      <c r="KHP36" s="556">
        <f>SUM($J$22:KHP33)-1</f>
        <v>-1</v>
      </c>
      <c r="KHQ36" s="556">
        <f>SUM($J$22:KHQ33)-1</f>
        <v>-1</v>
      </c>
      <c r="KHR36" s="556">
        <f>SUM($J$22:KHR33)-1</f>
        <v>-1</v>
      </c>
      <c r="KHS36" s="556">
        <f>SUM($J$22:KHS33)-1</f>
        <v>-1</v>
      </c>
      <c r="KHT36" s="556">
        <f>SUM($J$22:KHT33)-1</f>
        <v>-1</v>
      </c>
      <c r="KHU36" s="556">
        <f>SUM($J$22:KHU33)-1</f>
        <v>-1</v>
      </c>
      <c r="KHV36" s="556">
        <f>SUM($J$22:KHV33)-1</f>
        <v>-1</v>
      </c>
      <c r="KHW36" s="556">
        <f>SUM($J$22:KHW33)-1</f>
        <v>-1</v>
      </c>
      <c r="KHX36" s="556">
        <f>SUM($J$22:KHX33)-1</f>
        <v>-1</v>
      </c>
      <c r="KHY36" s="556">
        <f>SUM($J$22:KHY33)-1</f>
        <v>-1</v>
      </c>
      <c r="KHZ36" s="556">
        <f>SUM($J$22:KHZ33)-1</f>
        <v>-1</v>
      </c>
      <c r="KIA36" s="556">
        <f>SUM($J$22:KIA33)-1</f>
        <v>-1</v>
      </c>
      <c r="KIB36" s="556">
        <f>SUM($J$22:KIB33)-1</f>
        <v>-1</v>
      </c>
      <c r="KIC36" s="556">
        <f>SUM($J$22:KIC33)-1</f>
        <v>-1</v>
      </c>
      <c r="KID36" s="556">
        <f>SUM($J$22:KID33)-1</f>
        <v>-1</v>
      </c>
      <c r="KIE36" s="556">
        <f>SUM($J$22:KIE33)-1</f>
        <v>-1</v>
      </c>
      <c r="KIF36" s="556">
        <f>SUM($J$22:KIF33)-1</f>
        <v>-1</v>
      </c>
      <c r="KIG36" s="556">
        <f>SUM($J$22:KIG33)-1</f>
        <v>-1</v>
      </c>
      <c r="KIH36" s="556">
        <f>SUM($J$22:KIH33)-1</f>
        <v>-1</v>
      </c>
      <c r="KII36" s="556">
        <f>SUM($J$22:KII33)-1</f>
        <v>-1</v>
      </c>
      <c r="KIJ36" s="556">
        <f>SUM($J$22:KIJ33)-1</f>
        <v>-1</v>
      </c>
      <c r="KIK36" s="556">
        <f>SUM($J$22:KIK33)-1</f>
        <v>-1</v>
      </c>
      <c r="KIL36" s="556">
        <f>SUM($J$22:KIL33)-1</f>
        <v>-1</v>
      </c>
      <c r="KIM36" s="556">
        <f>SUM($J$22:KIM33)-1</f>
        <v>-1</v>
      </c>
      <c r="KIN36" s="556">
        <f>SUM($J$22:KIN33)-1</f>
        <v>-1</v>
      </c>
      <c r="KIO36" s="556">
        <f>SUM($J$22:KIO33)-1</f>
        <v>-1</v>
      </c>
      <c r="KIP36" s="556">
        <f>SUM($J$22:KIP33)-1</f>
        <v>-1</v>
      </c>
      <c r="KIQ36" s="556">
        <f>SUM($J$22:KIQ33)-1</f>
        <v>-1</v>
      </c>
      <c r="KIR36" s="556">
        <f>SUM($J$22:KIR33)-1</f>
        <v>-1</v>
      </c>
      <c r="KIS36" s="556">
        <f>SUM($J$22:KIS33)-1</f>
        <v>-1</v>
      </c>
      <c r="KIT36" s="556">
        <f>SUM($J$22:KIT33)-1</f>
        <v>-1</v>
      </c>
      <c r="KIU36" s="556">
        <f>SUM($J$22:KIU33)-1</f>
        <v>-1</v>
      </c>
      <c r="KIV36" s="556">
        <f>SUM($J$22:KIV33)-1</f>
        <v>-1</v>
      </c>
      <c r="KIW36" s="556">
        <f>SUM($J$22:KIW33)-1</f>
        <v>-1</v>
      </c>
      <c r="KIX36" s="556">
        <f>SUM($J$22:KIX33)-1</f>
        <v>-1</v>
      </c>
      <c r="KIY36" s="556">
        <f>SUM($J$22:KIY33)-1</f>
        <v>-1</v>
      </c>
      <c r="KIZ36" s="556">
        <f>SUM($J$22:KIZ33)-1</f>
        <v>-1</v>
      </c>
      <c r="KJA36" s="556">
        <f>SUM($J$22:KJA33)-1</f>
        <v>-1</v>
      </c>
      <c r="KJB36" s="556">
        <f>SUM($J$22:KJB33)-1</f>
        <v>-1</v>
      </c>
      <c r="KJC36" s="556">
        <f>SUM($J$22:KJC33)-1</f>
        <v>-1</v>
      </c>
      <c r="KJD36" s="556">
        <f>SUM($J$22:KJD33)-1</f>
        <v>-1</v>
      </c>
      <c r="KJE36" s="556">
        <f>SUM($J$22:KJE33)-1</f>
        <v>-1</v>
      </c>
      <c r="KJF36" s="556">
        <f>SUM($J$22:KJF33)-1</f>
        <v>-1</v>
      </c>
      <c r="KJG36" s="556">
        <f>SUM($J$22:KJG33)-1</f>
        <v>-1</v>
      </c>
      <c r="KJH36" s="556">
        <f>SUM($J$22:KJH33)-1</f>
        <v>-1</v>
      </c>
      <c r="KJI36" s="556">
        <f>SUM($J$22:KJI33)-1</f>
        <v>-1</v>
      </c>
      <c r="KJJ36" s="556">
        <f>SUM($J$22:KJJ33)-1</f>
        <v>-1</v>
      </c>
      <c r="KJK36" s="556">
        <f>SUM($J$22:KJK33)-1</f>
        <v>-1</v>
      </c>
      <c r="KJL36" s="556">
        <f>SUM($J$22:KJL33)-1</f>
        <v>-1</v>
      </c>
      <c r="KJM36" s="556">
        <f>SUM($J$22:KJM33)-1</f>
        <v>-1</v>
      </c>
      <c r="KJN36" s="556">
        <f>SUM($J$22:KJN33)-1</f>
        <v>-1</v>
      </c>
      <c r="KJO36" s="556">
        <f>SUM($J$22:KJO33)-1</f>
        <v>-1</v>
      </c>
      <c r="KJP36" s="556">
        <f>SUM($J$22:KJP33)-1</f>
        <v>-1</v>
      </c>
      <c r="KJQ36" s="556">
        <f>SUM($J$22:KJQ33)-1</f>
        <v>-1</v>
      </c>
      <c r="KJR36" s="556">
        <f>SUM($J$22:KJR33)-1</f>
        <v>-1</v>
      </c>
      <c r="KJS36" s="556">
        <f>SUM($J$22:KJS33)-1</f>
        <v>-1</v>
      </c>
      <c r="KJT36" s="556">
        <f>SUM($J$22:KJT33)-1</f>
        <v>-1</v>
      </c>
      <c r="KJU36" s="556">
        <f>SUM($J$22:KJU33)-1</f>
        <v>-1</v>
      </c>
      <c r="KJV36" s="556">
        <f>SUM($J$22:KJV33)-1</f>
        <v>-1</v>
      </c>
      <c r="KJW36" s="556">
        <f>SUM($J$22:KJW33)-1</f>
        <v>-1</v>
      </c>
      <c r="KJX36" s="556">
        <f>SUM($J$22:KJX33)-1</f>
        <v>-1</v>
      </c>
      <c r="KJY36" s="556">
        <f>SUM($J$22:KJY33)-1</f>
        <v>-1</v>
      </c>
      <c r="KJZ36" s="556">
        <f>SUM($J$22:KJZ33)-1</f>
        <v>-1</v>
      </c>
      <c r="KKA36" s="556">
        <f>SUM($J$22:KKA33)-1</f>
        <v>-1</v>
      </c>
      <c r="KKB36" s="556">
        <f>SUM($J$22:KKB33)-1</f>
        <v>-1</v>
      </c>
      <c r="KKC36" s="556">
        <f>SUM($J$22:KKC33)-1</f>
        <v>-1</v>
      </c>
      <c r="KKD36" s="556">
        <f>SUM($J$22:KKD33)-1</f>
        <v>-1</v>
      </c>
      <c r="KKE36" s="556">
        <f>SUM($J$22:KKE33)-1</f>
        <v>-1</v>
      </c>
      <c r="KKF36" s="556">
        <f>SUM($J$22:KKF33)-1</f>
        <v>-1</v>
      </c>
      <c r="KKG36" s="556">
        <f>SUM($J$22:KKG33)-1</f>
        <v>-1</v>
      </c>
      <c r="KKH36" s="556">
        <f>SUM($J$22:KKH33)-1</f>
        <v>-1</v>
      </c>
      <c r="KKI36" s="556">
        <f>SUM($J$22:KKI33)-1</f>
        <v>-1</v>
      </c>
      <c r="KKJ36" s="556">
        <f>SUM($J$22:KKJ33)-1</f>
        <v>-1</v>
      </c>
      <c r="KKK36" s="556">
        <f>SUM($J$22:KKK33)-1</f>
        <v>-1</v>
      </c>
      <c r="KKL36" s="556">
        <f>SUM($J$22:KKL33)-1</f>
        <v>-1</v>
      </c>
      <c r="KKM36" s="556">
        <f>SUM($J$22:KKM33)-1</f>
        <v>-1</v>
      </c>
      <c r="KKN36" s="556">
        <f>SUM($J$22:KKN33)-1</f>
        <v>-1</v>
      </c>
      <c r="KKO36" s="556">
        <f>SUM($J$22:KKO33)-1</f>
        <v>-1</v>
      </c>
      <c r="KKP36" s="556">
        <f>SUM($J$22:KKP33)-1</f>
        <v>-1</v>
      </c>
      <c r="KKQ36" s="556">
        <f>SUM($J$22:KKQ33)-1</f>
        <v>-1</v>
      </c>
      <c r="KKR36" s="556">
        <f>SUM($J$22:KKR33)-1</f>
        <v>-1</v>
      </c>
      <c r="KKS36" s="556">
        <f>SUM($J$22:KKS33)-1</f>
        <v>-1</v>
      </c>
      <c r="KKT36" s="556">
        <f>SUM($J$22:KKT33)-1</f>
        <v>-1</v>
      </c>
      <c r="KKU36" s="556">
        <f>SUM($J$22:KKU33)-1</f>
        <v>-1</v>
      </c>
      <c r="KKV36" s="556">
        <f>SUM($J$22:KKV33)-1</f>
        <v>-1</v>
      </c>
      <c r="KKW36" s="556">
        <f>SUM($J$22:KKW33)-1</f>
        <v>-1</v>
      </c>
      <c r="KKX36" s="556">
        <f>SUM($J$22:KKX33)-1</f>
        <v>-1</v>
      </c>
      <c r="KKY36" s="556">
        <f>SUM($J$22:KKY33)-1</f>
        <v>-1</v>
      </c>
      <c r="KKZ36" s="556">
        <f>SUM($J$22:KKZ33)-1</f>
        <v>-1</v>
      </c>
      <c r="KLA36" s="556">
        <f>SUM($J$22:KLA33)-1</f>
        <v>-1</v>
      </c>
      <c r="KLB36" s="556">
        <f>SUM($J$22:KLB33)-1</f>
        <v>-1</v>
      </c>
      <c r="KLC36" s="556">
        <f>SUM($J$22:KLC33)-1</f>
        <v>-1</v>
      </c>
      <c r="KLD36" s="556">
        <f>SUM($J$22:KLD33)-1</f>
        <v>-1</v>
      </c>
      <c r="KLE36" s="556">
        <f>SUM($J$22:KLE33)-1</f>
        <v>-1</v>
      </c>
      <c r="KLF36" s="556">
        <f>SUM($J$22:KLF33)-1</f>
        <v>-1</v>
      </c>
      <c r="KLG36" s="556">
        <f>SUM($J$22:KLG33)-1</f>
        <v>-1</v>
      </c>
      <c r="KLH36" s="556">
        <f>SUM($J$22:KLH33)-1</f>
        <v>-1</v>
      </c>
      <c r="KLI36" s="556">
        <f>SUM($J$22:KLI33)-1</f>
        <v>-1</v>
      </c>
      <c r="KLJ36" s="556">
        <f>SUM($J$22:KLJ33)-1</f>
        <v>-1</v>
      </c>
      <c r="KLK36" s="556">
        <f>SUM($J$22:KLK33)-1</f>
        <v>-1</v>
      </c>
      <c r="KLL36" s="556">
        <f>SUM($J$22:KLL33)-1</f>
        <v>-1</v>
      </c>
      <c r="KLM36" s="556">
        <f>SUM($J$22:KLM33)-1</f>
        <v>-1</v>
      </c>
      <c r="KLN36" s="556">
        <f>SUM($J$22:KLN33)-1</f>
        <v>-1</v>
      </c>
      <c r="KLO36" s="556">
        <f>SUM($J$22:KLO33)-1</f>
        <v>-1</v>
      </c>
      <c r="KLP36" s="556">
        <f>SUM($J$22:KLP33)-1</f>
        <v>-1</v>
      </c>
      <c r="KLQ36" s="556">
        <f>SUM($J$22:KLQ33)-1</f>
        <v>-1</v>
      </c>
      <c r="KLR36" s="556">
        <f>SUM($J$22:KLR33)-1</f>
        <v>-1</v>
      </c>
      <c r="KLS36" s="556">
        <f>SUM($J$22:KLS33)-1</f>
        <v>-1</v>
      </c>
      <c r="KLT36" s="556">
        <f>SUM($J$22:KLT33)-1</f>
        <v>-1</v>
      </c>
      <c r="KLU36" s="556">
        <f>SUM($J$22:KLU33)-1</f>
        <v>-1</v>
      </c>
      <c r="KLV36" s="556">
        <f>SUM($J$22:KLV33)-1</f>
        <v>-1</v>
      </c>
      <c r="KLW36" s="556">
        <f>SUM($J$22:KLW33)-1</f>
        <v>-1</v>
      </c>
      <c r="KLX36" s="556">
        <f>SUM($J$22:KLX33)-1</f>
        <v>-1</v>
      </c>
      <c r="KLY36" s="556">
        <f>SUM($J$22:KLY33)-1</f>
        <v>-1</v>
      </c>
      <c r="KLZ36" s="556">
        <f>SUM($J$22:KLZ33)-1</f>
        <v>-1</v>
      </c>
      <c r="KMA36" s="556">
        <f>SUM($J$22:KMA33)-1</f>
        <v>-1</v>
      </c>
      <c r="KMB36" s="556">
        <f>SUM($J$22:KMB33)-1</f>
        <v>-1</v>
      </c>
      <c r="KMC36" s="556">
        <f>SUM($J$22:KMC33)-1</f>
        <v>-1</v>
      </c>
      <c r="KMD36" s="556">
        <f>SUM($J$22:KMD33)-1</f>
        <v>-1</v>
      </c>
      <c r="KME36" s="556">
        <f>SUM($J$22:KME33)-1</f>
        <v>-1</v>
      </c>
      <c r="KMF36" s="556">
        <f>SUM($J$22:KMF33)-1</f>
        <v>-1</v>
      </c>
      <c r="KMG36" s="556">
        <f>SUM($J$22:KMG33)-1</f>
        <v>-1</v>
      </c>
      <c r="KMH36" s="556">
        <f>SUM($J$22:KMH33)-1</f>
        <v>-1</v>
      </c>
      <c r="KMI36" s="556">
        <f>SUM($J$22:KMI33)-1</f>
        <v>-1</v>
      </c>
      <c r="KMJ36" s="556">
        <f>SUM($J$22:KMJ33)-1</f>
        <v>-1</v>
      </c>
      <c r="KMK36" s="556">
        <f>SUM($J$22:KMK33)-1</f>
        <v>-1</v>
      </c>
      <c r="KML36" s="556">
        <f>SUM($J$22:KML33)-1</f>
        <v>-1</v>
      </c>
      <c r="KMM36" s="556">
        <f>SUM($J$22:KMM33)-1</f>
        <v>-1</v>
      </c>
      <c r="KMN36" s="556">
        <f>SUM($J$22:KMN33)-1</f>
        <v>-1</v>
      </c>
      <c r="KMO36" s="556">
        <f>SUM($J$22:KMO33)-1</f>
        <v>-1</v>
      </c>
      <c r="KMP36" s="556">
        <f>SUM($J$22:KMP33)-1</f>
        <v>-1</v>
      </c>
      <c r="KMQ36" s="556">
        <f>SUM($J$22:KMQ33)-1</f>
        <v>-1</v>
      </c>
      <c r="KMR36" s="556">
        <f>SUM($J$22:KMR33)-1</f>
        <v>-1</v>
      </c>
      <c r="KMS36" s="556">
        <f>SUM($J$22:KMS33)-1</f>
        <v>-1</v>
      </c>
      <c r="KMT36" s="556">
        <f>SUM($J$22:KMT33)-1</f>
        <v>-1</v>
      </c>
      <c r="KMU36" s="556">
        <f>SUM($J$22:KMU33)-1</f>
        <v>-1</v>
      </c>
      <c r="KMV36" s="556">
        <f>SUM($J$22:KMV33)-1</f>
        <v>-1</v>
      </c>
      <c r="KMW36" s="556">
        <f>SUM($J$22:KMW33)-1</f>
        <v>-1</v>
      </c>
      <c r="KMX36" s="556">
        <f>SUM($J$22:KMX33)-1</f>
        <v>-1</v>
      </c>
      <c r="KMY36" s="556">
        <f>SUM($J$22:KMY33)-1</f>
        <v>-1</v>
      </c>
      <c r="KMZ36" s="556">
        <f>SUM($J$22:KMZ33)-1</f>
        <v>-1</v>
      </c>
      <c r="KNA36" s="556">
        <f>SUM($J$22:KNA33)-1</f>
        <v>-1</v>
      </c>
      <c r="KNB36" s="556">
        <f>SUM($J$22:KNB33)-1</f>
        <v>-1</v>
      </c>
      <c r="KNC36" s="556">
        <f>SUM($J$22:KNC33)-1</f>
        <v>-1</v>
      </c>
      <c r="KND36" s="556">
        <f>SUM($J$22:KND33)-1</f>
        <v>-1</v>
      </c>
      <c r="KNE36" s="556">
        <f>SUM($J$22:KNE33)-1</f>
        <v>-1</v>
      </c>
      <c r="KNF36" s="556">
        <f>SUM($J$22:KNF33)-1</f>
        <v>-1</v>
      </c>
      <c r="KNG36" s="556">
        <f>SUM($J$22:KNG33)-1</f>
        <v>-1</v>
      </c>
      <c r="KNH36" s="556">
        <f>SUM($J$22:KNH33)-1</f>
        <v>-1</v>
      </c>
      <c r="KNI36" s="556">
        <f>SUM($J$22:KNI33)-1</f>
        <v>-1</v>
      </c>
      <c r="KNJ36" s="556">
        <f>SUM($J$22:KNJ33)-1</f>
        <v>-1</v>
      </c>
      <c r="KNK36" s="556">
        <f>SUM($J$22:KNK33)-1</f>
        <v>-1</v>
      </c>
      <c r="KNL36" s="556">
        <f>SUM($J$22:KNL33)-1</f>
        <v>-1</v>
      </c>
      <c r="KNM36" s="556">
        <f>SUM($J$22:KNM33)-1</f>
        <v>-1</v>
      </c>
      <c r="KNN36" s="556">
        <f>SUM($J$22:KNN33)-1</f>
        <v>-1</v>
      </c>
      <c r="KNO36" s="556">
        <f>SUM($J$22:KNO33)-1</f>
        <v>-1</v>
      </c>
      <c r="KNP36" s="556">
        <f>SUM($J$22:KNP33)-1</f>
        <v>-1</v>
      </c>
      <c r="KNQ36" s="556">
        <f>SUM($J$22:KNQ33)-1</f>
        <v>-1</v>
      </c>
      <c r="KNR36" s="556">
        <f>SUM($J$22:KNR33)-1</f>
        <v>-1</v>
      </c>
      <c r="KNS36" s="556">
        <f>SUM($J$22:KNS33)-1</f>
        <v>-1</v>
      </c>
      <c r="KNT36" s="556">
        <f>SUM($J$22:KNT33)-1</f>
        <v>-1</v>
      </c>
      <c r="KNU36" s="556">
        <f>SUM($J$22:KNU33)-1</f>
        <v>-1</v>
      </c>
      <c r="KNV36" s="556">
        <f>SUM($J$22:KNV33)-1</f>
        <v>-1</v>
      </c>
      <c r="KNW36" s="556">
        <f>SUM($J$22:KNW33)-1</f>
        <v>-1</v>
      </c>
      <c r="KNX36" s="556">
        <f>SUM($J$22:KNX33)-1</f>
        <v>-1</v>
      </c>
      <c r="KNY36" s="556">
        <f>SUM($J$22:KNY33)-1</f>
        <v>-1</v>
      </c>
      <c r="KNZ36" s="556">
        <f>SUM($J$22:KNZ33)-1</f>
        <v>-1</v>
      </c>
      <c r="KOA36" s="556">
        <f>SUM($J$22:KOA33)-1</f>
        <v>-1</v>
      </c>
      <c r="KOB36" s="556">
        <f>SUM($J$22:KOB33)-1</f>
        <v>-1</v>
      </c>
      <c r="KOC36" s="556">
        <f>SUM($J$22:KOC33)-1</f>
        <v>-1</v>
      </c>
      <c r="KOD36" s="556">
        <f>SUM($J$22:KOD33)-1</f>
        <v>-1</v>
      </c>
      <c r="KOE36" s="556">
        <f>SUM($J$22:KOE33)-1</f>
        <v>-1</v>
      </c>
      <c r="KOF36" s="556">
        <f>SUM($J$22:KOF33)-1</f>
        <v>-1</v>
      </c>
      <c r="KOG36" s="556">
        <f>SUM($J$22:KOG33)-1</f>
        <v>-1</v>
      </c>
      <c r="KOH36" s="556">
        <f>SUM($J$22:KOH33)-1</f>
        <v>-1</v>
      </c>
      <c r="KOI36" s="556">
        <f>SUM($J$22:KOI33)-1</f>
        <v>-1</v>
      </c>
      <c r="KOJ36" s="556">
        <f>SUM($J$22:KOJ33)-1</f>
        <v>-1</v>
      </c>
      <c r="KOK36" s="556">
        <f>SUM($J$22:KOK33)-1</f>
        <v>-1</v>
      </c>
      <c r="KOL36" s="556">
        <f>SUM($J$22:KOL33)-1</f>
        <v>-1</v>
      </c>
      <c r="KOM36" s="556">
        <f>SUM($J$22:KOM33)-1</f>
        <v>-1</v>
      </c>
      <c r="KON36" s="556">
        <f>SUM($J$22:KON33)-1</f>
        <v>-1</v>
      </c>
      <c r="KOO36" s="556">
        <f>SUM($J$22:KOO33)-1</f>
        <v>-1</v>
      </c>
      <c r="KOP36" s="556">
        <f>SUM($J$22:KOP33)-1</f>
        <v>-1</v>
      </c>
      <c r="KOQ36" s="556">
        <f>SUM($J$22:KOQ33)-1</f>
        <v>-1</v>
      </c>
      <c r="KOR36" s="556">
        <f>SUM($J$22:KOR33)-1</f>
        <v>-1</v>
      </c>
      <c r="KOS36" s="556">
        <f>SUM($J$22:KOS33)-1</f>
        <v>-1</v>
      </c>
      <c r="KOT36" s="556">
        <f>SUM($J$22:KOT33)-1</f>
        <v>-1</v>
      </c>
      <c r="KOU36" s="556">
        <f>SUM($J$22:KOU33)-1</f>
        <v>-1</v>
      </c>
      <c r="KOV36" s="556">
        <f>SUM($J$22:KOV33)-1</f>
        <v>-1</v>
      </c>
      <c r="KOW36" s="556">
        <f>SUM($J$22:KOW33)-1</f>
        <v>-1</v>
      </c>
      <c r="KOX36" s="556">
        <f>SUM($J$22:KOX33)-1</f>
        <v>-1</v>
      </c>
      <c r="KOY36" s="556">
        <f>SUM($J$22:KOY33)-1</f>
        <v>-1</v>
      </c>
      <c r="KOZ36" s="556">
        <f>SUM($J$22:KOZ33)-1</f>
        <v>-1</v>
      </c>
      <c r="KPA36" s="556">
        <f>SUM($J$22:KPA33)-1</f>
        <v>-1</v>
      </c>
      <c r="KPB36" s="556">
        <f>SUM($J$22:KPB33)-1</f>
        <v>-1</v>
      </c>
      <c r="KPC36" s="556">
        <f>SUM($J$22:KPC33)-1</f>
        <v>-1</v>
      </c>
      <c r="KPD36" s="556">
        <f>SUM($J$22:KPD33)-1</f>
        <v>-1</v>
      </c>
      <c r="KPE36" s="556">
        <f>SUM($J$22:KPE33)-1</f>
        <v>-1</v>
      </c>
      <c r="KPF36" s="556">
        <f>SUM($J$22:KPF33)-1</f>
        <v>-1</v>
      </c>
      <c r="KPG36" s="556">
        <f>SUM($J$22:KPG33)-1</f>
        <v>-1</v>
      </c>
      <c r="KPH36" s="556">
        <f>SUM($J$22:KPH33)-1</f>
        <v>-1</v>
      </c>
      <c r="KPI36" s="556">
        <f>SUM($J$22:KPI33)-1</f>
        <v>-1</v>
      </c>
      <c r="KPJ36" s="556">
        <f>SUM($J$22:KPJ33)-1</f>
        <v>-1</v>
      </c>
      <c r="KPK36" s="556">
        <f>SUM($J$22:KPK33)-1</f>
        <v>-1</v>
      </c>
      <c r="KPL36" s="556">
        <f>SUM($J$22:KPL33)-1</f>
        <v>-1</v>
      </c>
      <c r="KPM36" s="556">
        <f>SUM($J$22:KPM33)-1</f>
        <v>-1</v>
      </c>
      <c r="KPN36" s="556">
        <f>SUM($J$22:KPN33)-1</f>
        <v>-1</v>
      </c>
      <c r="KPO36" s="556">
        <f>SUM($J$22:KPO33)-1</f>
        <v>-1</v>
      </c>
      <c r="KPP36" s="556">
        <f>SUM($J$22:KPP33)-1</f>
        <v>-1</v>
      </c>
      <c r="KPQ36" s="556">
        <f>SUM($J$22:KPQ33)-1</f>
        <v>-1</v>
      </c>
      <c r="KPR36" s="556">
        <f>SUM($J$22:KPR33)-1</f>
        <v>-1</v>
      </c>
      <c r="KPS36" s="556">
        <f>SUM($J$22:KPS33)-1</f>
        <v>-1</v>
      </c>
      <c r="KPT36" s="556">
        <f>SUM($J$22:KPT33)-1</f>
        <v>-1</v>
      </c>
      <c r="KPU36" s="556">
        <f>SUM($J$22:KPU33)-1</f>
        <v>-1</v>
      </c>
      <c r="KPV36" s="556">
        <f>SUM($J$22:KPV33)-1</f>
        <v>-1</v>
      </c>
      <c r="KPW36" s="556">
        <f>SUM($J$22:KPW33)-1</f>
        <v>-1</v>
      </c>
      <c r="KPX36" s="556">
        <f>SUM($J$22:KPX33)-1</f>
        <v>-1</v>
      </c>
      <c r="KPY36" s="556">
        <f>SUM($J$22:KPY33)-1</f>
        <v>-1</v>
      </c>
      <c r="KPZ36" s="556">
        <f>SUM($J$22:KPZ33)-1</f>
        <v>-1</v>
      </c>
      <c r="KQA36" s="556">
        <f>SUM($J$22:KQA33)-1</f>
        <v>-1</v>
      </c>
      <c r="KQB36" s="556">
        <f>SUM($J$22:KQB33)-1</f>
        <v>-1</v>
      </c>
      <c r="KQC36" s="556">
        <f>SUM($J$22:KQC33)-1</f>
        <v>-1</v>
      </c>
      <c r="KQD36" s="556">
        <f>SUM($J$22:KQD33)-1</f>
        <v>-1</v>
      </c>
      <c r="KQE36" s="556">
        <f>SUM($J$22:KQE33)-1</f>
        <v>-1</v>
      </c>
      <c r="KQF36" s="556">
        <f>SUM($J$22:KQF33)-1</f>
        <v>-1</v>
      </c>
      <c r="KQG36" s="556">
        <f>SUM($J$22:KQG33)-1</f>
        <v>-1</v>
      </c>
      <c r="KQH36" s="556">
        <f>SUM($J$22:KQH33)-1</f>
        <v>-1</v>
      </c>
      <c r="KQI36" s="556">
        <f>SUM($J$22:KQI33)-1</f>
        <v>-1</v>
      </c>
      <c r="KQJ36" s="556">
        <f>SUM($J$22:KQJ33)-1</f>
        <v>-1</v>
      </c>
      <c r="KQK36" s="556">
        <f>SUM($J$22:KQK33)-1</f>
        <v>-1</v>
      </c>
      <c r="KQL36" s="556">
        <f>SUM($J$22:KQL33)-1</f>
        <v>-1</v>
      </c>
      <c r="KQM36" s="556">
        <f>SUM($J$22:KQM33)-1</f>
        <v>-1</v>
      </c>
      <c r="KQN36" s="556">
        <f>SUM($J$22:KQN33)-1</f>
        <v>-1</v>
      </c>
      <c r="KQO36" s="556">
        <f>SUM($J$22:KQO33)-1</f>
        <v>-1</v>
      </c>
      <c r="KQP36" s="556">
        <f>SUM($J$22:KQP33)-1</f>
        <v>-1</v>
      </c>
      <c r="KQQ36" s="556">
        <f>SUM($J$22:KQQ33)-1</f>
        <v>-1</v>
      </c>
      <c r="KQR36" s="556">
        <f>SUM($J$22:KQR33)-1</f>
        <v>-1</v>
      </c>
      <c r="KQS36" s="556">
        <f>SUM($J$22:KQS33)-1</f>
        <v>-1</v>
      </c>
      <c r="KQT36" s="556">
        <f>SUM($J$22:KQT33)-1</f>
        <v>-1</v>
      </c>
      <c r="KQU36" s="556">
        <f>SUM($J$22:KQU33)-1</f>
        <v>-1</v>
      </c>
      <c r="KQV36" s="556">
        <f>SUM($J$22:KQV33)-1</f>
        <v>-1</v>
      </c>
      <c r="KQW36" s="556">
        <f>SUM($J$22:KQW33)-1</f>
        <v>-1</v>
      </c>
      <c r="KQX36" s="556">
        <f>SUM($J$22:KQX33)-1</f>
        <v>-1</v>
      </c>
      <c r="KQY36" s="556">
        <f>SUM($J$22:KQY33)-1</f>
        <v>-1</v>
      </c>
      <c r="KQZ36" s="556">
        <f>SUM($J$22:KQZ33)-1</f>
        <v>-1</v>
      </c>
      <c r="KRA36" s="556">
        <f>SUM($J$22:KRA33)-1</f>
        <v>-1</v>
      </c>
      <c r="KRB36" s="556">
        <f>SUM($J$22:KRB33)-1</f>
        <v>-1</v>
      </c>
      <c r="KRC36" s="556">
        <f>SUM($J$22:KRC33)-1</f>
        <v>-1</v>
      </c>
      <c r="KRD36" s="556">
        <f>SUM($J$22:KRD33)-1</f>
        <v>-1</v>
      </c>
      <c r="KRE36" s="556">
        <f>SUM($J$22:KRE33)-1</f>
        <v>-1</v>
      </c>
      <c r="KRF36" s="556">
        <f>SUM($J$22:KRF33)-1</f>
        <v>-1</v>
      </c>
      <c r="KRG36" s="556">
        <f>SUM($J$22:KRG33)-1</f>
        <v>-1</v>
      </c>
      <c r="KRH36" s="556">
        <f>SUM($J$22:KRH33)-1</f>
        <v>-1</v>
      </c>
      <c r="KRI36" s="556">
        <f>SUM($J$22:KRI33)-1</f>
        <v>-1</v>
      </c>
      <c r="KRJ36" s="556">
        <f>SUM($J$22:KRJ33)-1</f>
        <v>-1</v>
      </c>
      <c r="KRK36" s="556">
        <f>SUM($J$22:KRK33)-1</f>
        <v>-1</v>
      </c>
      <c r="KRL36" s="556">
        <f>SUM($J$22:KRL33)-1</f>
        <v>-1</v>
      </c>
      <c r="KRM36" s="556">
        <f>SUM($J$22:KRM33)-1</f>
        <v>-1</v>
      </c>
      <c r="KRN36" s="556">
        <f>SUM($J$22:KRN33)-1</f>
        <v>-1</v>
      </c>
      <c r="KRO36" s="556">
        <f>SUM($J$22:KRO33)-1</f>
        <v>-1</v>
      </c>
      <c r="KRP36" s="556">
        <f>SUM($J$22:KRP33)-1</f>
        <v>-1</v>
      </c>
      <c r="KRQ36" s="556">
        <f>SUM($J$22:KRQ33)-1</f>
        <v>-1</v>
      </c>
      <c r="KRR36" s="556">
        <f>SUM($J$22:KRR33)-1</f>
        <v>-1</v>
      </c>
      <c r="KRS36" s="556">
        <f>SUM($J$22:KRS33)-1</f>
        <v>-1</v>
      </c>
      <c r="KRT36" s="556">
        <f>SUM($J$22:KRT33)-1</f>
        <v>-1</v>
      </c>
      <c r="KRU36" s="556">
        <f>SUM($J$22:KRU33)-1</f>
        <v>-1</v>
      </c>
      <c r="KRV36" s="556">
        <f>SUM($J$22:KRV33)-1</f>
        <v>-1</v>
      </c>
      <c r="KRW36" s="556">
        <f>SUM($J$22:KRW33)-1</f>
        <v>-1</v>
      </c>
      <c r="KRX36" s="556">
        <f>SUM($J$22:KRX33)-1</f>
        <v>-1</v>
      </c>
      <c r="KRY36" s="556">
        <f>SUM($J$22:KRY33)-1</f>
        <v>-1</v>
      </c>
      <c r="KRZ36" s="556">
        <f>SUM($J$22:KRZ33)-1</f>
        <v>-1</v>
      </c>
      <c r="KSA36" s="556">
        <f>SUM($J$22:KSA33)-1</f>
        <v>-1</v>
      </c>
      <c r="KSB36" s="556">
        <f>SUM($J$22:KSB33)-1</f>
        <v>-1</v>
      </c>
      <c r="KSC36" s="556">
        <f>SUM($J$22:KSC33)-1</f>
        <v>-1</v>
      </c>
      <c r="KSD36" s="556">
        <f>SUM($J$22:KSD33)-1</f>
        <v>-1</v>
      </c>
      <c r="KSE36" s="556">
        <f>SUM($J$22:KSE33)-1</f>
        <v>-1</v>
      </c>
      <c r="KSF36" s="556">
        <f>SUM($J$22:KSF33)-1</f>
        <v>-1</v>
      </c>
      <c r="KSG36" s="556">
        <f>SUM($J$22:KSG33)-1</f>
        <v>-1</v>
      </c>
      <c r="KSH36" s="556">
        <f>SUM($J$22:KSH33)-1</f>
        <v>-1</v>
      </c>
      <c r="KSI36" s="556">
        <f>SUM($J$22:KSI33)-1</f>
        <v>-1</v>
      </c>
      <c r="KSJ36" s="556">
        <f>SUM($J$22:KSJ33)-1</f>
        <v>-1</v>
      </c>
      <c r="KSK36" s="556">
        <f>SUM($J$22:KSK33)-1</f>
        <v>-1</v>
      </c>
      <c r="KSL36" s="556">
        <f>SUM($J$22:KSL33)-1</f>
        <v>-1</v>
      </c>
      <c r="KSM36" s="556">
        <f>SUM($J$22:KSM33)-1</f>
        <v>-1</v>
      </c>
      <c r="KSN36" s="556">
        <f>SUM($J$22:KSN33)-1</f>
        <v>-1</v>
      </c>
      <c r="KSO36" s="556">
        <f>SUM($J$22:KSO33)-1</f>
        <v>-1</v>
      </c>
      <c r="KSP36" s="556">
        <f>SUM($J$22:KSP33)-1</f>
        <v>-1</v>
      </c>
      <c r="KSQ36" s="556">
        <f>SUM($J$22:KSQ33)-1</f>
        <v>-1</v>
      </c>
      <c r="KSR36" s="556">
        <f>SUM($J$22:KSR33)-1</f>
        <v>-1</v>
      </c>
      <c r="KSS36" s="556">
        <f>SUM($J$22:KSS33)-1</f>
        <v>-1</v>
      </c>
      <c r="KST36" s="556">
        <f>SUM($J$22:KST33)-1</f>
        <v>-1</v>
      </c>
      <c r="KSU36" s="556">
        <f>SUM($J$22:KSU33)-1</f>
        <v>-1</v>
      </c>
      <c r="KSV36" s="556">
        <f>SUM($J$22:KSV33)-1</f>
        <v>-1</v>
      </c>
      <c r="KSW36" s="556">
        <f>SUM($J$22:KSW33)-1</f>
        <v>-1</v>
      </c>
      <c r="KSX36" s="556">
        <f>SUM($J$22:KSX33)-1</f>
        <v>-1</v>
      </c>
      <c r="KSY36" s="556">
        <f>SUM($J$22:KSY33)-1</f>
        <v>-1</v>
      </c>
      <c r="KSZ36" s="556">
        <f>SUM($J$22:KSZ33)-1</f>
        <v>-1</v>
      </c>
      <c r="KTA36" s="556">
        <f>SUM($J$22:KTA33)-1</f>
        <v>-1</v>
      </c>
      <c r="KTB36" s="556">
        <f>SUM($J$22:KTB33)-1</f>
        <v>-1</v>
      </c>
      <c r="KTC36" s="556">
        <f>SUM($J$22:KTC33)-1</f>
        <v>-1</v>
      </c>
      <c r="KTD36" s="556">
        <f>SUM($J$22:KTD33)-1</f>
        <v>-1</v>
      </c>
      <c r="KTE36" s="556">
        <f>SUM($J$22:KTE33)-1</f>
        <v>-1</v>
      </c>
      <c r="KTF36" s="556">
        <f>SUM($J$22:KTF33)-1</f>
        <v>-1</v>
      </c>
      <c r="KTG36" s="556">
        <f>SUM($J$22:KTG33)-1</f>
        <v>-1</v>
      </c>
      <c r="KTH36" s="556">
        <f>SUM($J$22:KTH33)-1</f>
        <v>-1</v>
      </c>
      <c r="KTI36" s="556">
        <f>SUM($J$22:KTI33)-1</f>
        <v>-1</v>
      </c>
      <c r="KTJ36" s="556">
        <f>SUM($J$22:KTJ33)-1</f>
        <v>-1</v>
      </c>
      <c r="KTK36" s="556">
        <f>SUM($J$22:KTK33)-1</f>
        <v>-1</v>
      </c>
      <c r="KTL36" s="556">
        <f>SUM($J$22:KTL33)-1</f>
        <v>-1</v>
      </c>
      <c r="KTM36" s="556">
        <f>SUM($J$22:KTM33)-1</f>
        <v>-1</v>
      </c>
      <c r="KTN36" s="556">
        <f>SUM($J$22:KTN33)-1</f>
        <v>-1</v>
      </c>
      <c r="KTO36" s="556">
        <f>SUM($J$22:KTO33)-1</f>
        <v>-1</v>
      </c>
      <c r="KTP36" s="556">
        <f>SUM($J$22:KTP33)-1</f>
        <v>-1</v>
      </c>
      <c r="KTQ36" s="556">
        <f>SUM($J$22:KTQ33)-1</f>
        <v>-1</v>
      </c>
      <c r="KTR36" s="556">
        <f>SUM($J$22:KTR33)-1</f>
        <v>-1</v>
      </c>
      <c r="KTS36" s="556">
        <f>SUM($J$22:KTS33)-1</f>
        <v>-1</v>
      </c>
      <c r="KTT36" s="556">
        <f>SUM($J$22:KTT33)-1</f>
        <v>-1</v>
      </c>
      <c r="KTU36" s="556">
        <f>SUM($J$22:KTU33)-1</f>
        <v>-1</v>
      </c>
      <c r="KTV36" s="556">
        <f>SUM($J$22:KTV33)-1</f>
        <v>-1</v>
      </c>
      <c r="KTW36" s="556">
        <f>SUM($J$22:KTW33)-1</f>
        <v>-1</v>
      </c>
      <c r="KTX36" s="556">
        <f>SUM($J$22:KTX33)-1</f>
        <v>-1</v>
      </c>
      <c r="KTY36" s="556">
        <f>SUM($J$22:KTY33)-1</f>
        <v>-1</v>
      </c>
      <c r="KTZ36" s="556">
        <f>SUM($J$22:KTZ33)-1</f>
        <v>-1</v>
      </c>
      <c r="KUA36" s="556">
        <f>SUM($J$22:KUA33)-1</f>
        <v>-1</v>
      </c>
      <c r="KUB36" s="556">
        <f>SUM($J$22:KUB33)-1</f>
        <v>-1</v>
      </c>
      <c r="KUC36" s="556">
        <f>SUM($J$22:KUC33)-1</f>
        <v>-1</v>
      </c>
      <c r="KUD36" s="556">
        <f>SUM($J$22:KUD33)-1</f>
        <v>-1</v>
      </c>
      <c r="KUE36" s="556">
        <f>SUM($J$22:KUE33)-1</f>
        <v>-1</v>
      </c>
      <c r="KUF36" s="556">
        <f>SUM($J$22:KUF33)-1</f>
        <v>-1</v>
      </c>
      <c r="KUG36" s="556">
        <f>SUM($J$22:KUG33)-1</f>
        <v>-1</v>
      </c>
      <c r="KUH36" s="556">
        <f>SUM($J$22:KUH33)-1</f>
        <v>-1</v>
      </c>
      <c r="KUI36" s="556">
        <f>SUM($J$22:KUI33)-1</f>
        <v>-1</v>
      </c>
      <c r="KUJ36" s="556">
        <f>SUM($J$22:KUJ33)-1</f>
        <v>-1</v>
      </c>
      <c r="KUK36" s="556">
        <f>SUM($J$22:KUK33)-1</f>
        <v>-1</v>
      </c>
      <c r="KUL36" s="556">
        <f>SUM($J$22:KUL33)-1</f>
        <v>-1</v>
      </c>
      <c r="KUM36" s="556">
        <f>SUM($J$22:KUM33)-1</f>
        <v>-1</v>
      </c>
      <c r="KUN36" s="556">
        <f>SUM($J$22:KUN33)-1</f>
        <v>-1</v>
      </c>
      <c r="KUO36" s="556">
        <f>SUM($J$22:KUO33)-1</f>
        <v>-1</v>
      </c>
      <c r="KUP36" s="556">
        <f>SUM($J$22:KUP33)-1</f>
        <v>-1</v>
      </c>
      <c r="KUQ36" s="556">
        <f>SUM($J$22:KUQ33)-1</f>
        <v>-1</v>
      </c>
      <c r="KUR36" s="556">
        <f>SUM($J$22:KUR33)-1</f>
        <v>-1</v>
      </c>
      <c r="KUS36" s="556">
        <f>SUM($J$22:KUS33)-1</f>
        <v>-1</v>
      </c>
      <c r="KUT36" s="556">
        <f>SUM($J$22:KUT33)-1</f>
        <v>-1</v>
      </c>
      <c r="KUU36" s="556">
        <f>SUM($J$22:KUU33)-1</f>
        <v>-1</v>
      </c>
      <c r="KUV36" s="556">
        <f>SUM($J$22:KUV33)-1</f>
        <v>-1</v>
      </c>
      <c r="KUW36" s="556">
        <f>SUM($J$22:KUW33)-1</f>
        <v>-1</v>
      </c>
      <c r="KUX36" s="556">
        <f>SUM($J$22:KUX33)-1</f>
        <v>-1</v>
      </c>
      <c r="KUY36" s="556">
        <f>SUM($J$22:KUY33)-1</f>
        <v>-1</v>
      </c>
      <c r="KUZ36" s="556">
        <f>SUM($J$22:KUZ33)-1</f>
        <v>-1</v>
      </c>
      <c r="KVA36" s="556">
        <f>SUM($J$22:KVA33)-1</f>
        <v>-1</v>
      </c>
      <c r="KVB36" s="556">
        <f>SUM($J$22:KVB33)-1</f>
        <v>-1</v>
      </c>
      <c r="KVC36" s="556">
        <f>SUM($J$22:KVC33)-1</f>
        <v>-1</v>
      </c>
      <c r="KVD36" s="556">
        <f>SUM($J$22:KVD33)-1</f>
        <v>-1</v>
      </c>
      <c r="KVE36" s="556">
        <f>SUM($J$22:KVE33)-1</f>
        <v>-1</v>
      </c>
      <c r="KVF36" s="556">
        <f>SUM($J$22:KVF33)-1</f>
        <v>-1</v>
      </c>
      <c r="KVG36" s="556">
        <f>SUM($J$22:KVG33)-1</f>
        <v>-1</v>
      </c>
      <c r="KVH36" s="556">
        <f>SUM($J$22:KVH33)-1</f>
        <v>-1</v>
      </c>
      <c r="KVI36" s="556">
        <f>SUM($J$22:KVI33)-1</f>
        <v>-1</v>
      </c>
      <c r="KVJ36" s="556">
        <f>SUM($J$22:KVJ33)-1</f>
        <v>-1</v>
      </c>
      <c r="KVK36" s="556">
        <f>SUM($J$22:KVK33)-1</f>
        <v>-1</v>
      </c>
      <c r="KVL36" s="556">
        <f>SUM($J$22:KVL33)-1</f>
        <v>-1</v>
      </c>
      <c r="KVM36" s="556">
        <f>SUM($J$22:KVM33)-1</f>
        <v>-1</v>
      </c>
      <c r="KVN36" s="556">
        <f>SUM($J$22:KVN33)-1</f>
        <v>-1</v>
      </c>
      <c r="KVO36" s="556">
        <f>SUM($J$22:KVO33)-1</f>
        <v>-1</v>
      </c>
      <c r="KVP36" s="556">
        <f>SUM($J$22:KVP33)-1</f>
        <v>-1</v>
      </c>
      <c r="KVQ36" s="556">
        <f>SUM($J$22:KVQ33)-1</f>
        <v>-1</v>
      </c>
      <c r="KVR36" s="556">
        <f>SUM($J$22:KVR33)-1</f>
        <v>-1</v>
      </c>
      <c r="KVS36" s="556">
        <f>SUM($J$22:KVS33)-1</f>
        <v>-1</v>
      </c>
      <c r="KVT36" s="556">
        <f>SUM($J$22:KVT33)-1</f>
        <v>-1</v>
      </c>
      <c r="KVU36" s="556">
        <f>SUM($J$22:KVU33)-1</f>
        <v>-1</v>
      </c>
      <c r="KVV36" s="556">
        <f>SUM($J$22:KVV33)-1</f>
        <v>-1</v>
      </c>
      <c r="KVW36" s="556">
        <f>SUM($J$22:KVW33)-1</f>
        <v>-1</v>
      </c>
      <c r="KVX36" s="556">
        <f>SUM($J$22:KVX33)-1</f>
        <v>-1</v>
      </c>
      <c r="KVY36" s="556">
        <f>SUM($J$22:KVY33)-1</f>
        <v>-1</v>
      </c>
      <c r="KVZ36" s="556">
        <f>SUM($J$22:KVZ33)-1</f>
        <v>-1</v>
      </c>
      <c r="KWA36" s="556">
        <f>SUM($J$22:KWA33)-1</f>
        <v>-1</v>
      </c>
      <c r="KWB36" s="556">
        <f>SUM($J$22:KWB33)-1</f>
        <v>-1</v>
      </c>
      <c r="KWC36" s="556">
        <f>SUM($J$22:KWC33)-1</f>
        <v>-1</v>
      </c>
      <c r="KWD36" s="556">
        <f>SUM($J$22:KWD33)-1</f>
        <v>-1</v>
      </c>
      <c r="KWE36" s="556">
        <f>SUM($J$22:KWE33)-1</f>
        <v>-1</v>
      </c>
      <c r="KWF36" s="556">
        <f>SUM($J$22:KWF33)-1</f>
        <v>-1</v>
      </c>
      <c r="KWG36" s="556">
        <f>SUM($J$22:KWG33)-1</f>
        <v>-1</v>
      </c>
      <c r="KWH36" s="556">
        <f>SUM($J$22:KWH33)-1</f>
        <v>-1</v>
      </c>
      <c r="KWI36" s="556">
        <f>SUM($J$22:KWI33)-1</f>
        <v>-1</v>
      </c>
      <c r="KWJ36" s="556">
        <f>SUM($J$22:KWJ33)-1</f>
        <v>-1</v>
      </c>
      <c r="KWK36" s="556">
        <f>SUM($J$22:KWK33)-1</f>
        <v>-1</v>
      </c>
      <c r="KWL36" s="556">
        <f>SUM($J$22:KWL33)-1</f>
        <v>-1</v>
      </c>
      <c r="KWM36" s="556">
        <f>SUM($J$22:KWM33)-1</f>
        <v>-1</v>
      </c>
      <c r="KWN36" s="556">
        <f>SUM($J$22:KWN33)-1</f>
        <v>-1</v>
      </c>
      <c r="KWO36" s="556">
        <f>SUM($J$22:KWO33)-1</f>
        <v>-1</v>
      </c>
      <c r="KWP36" s="556">
        <f>SUM($J$22:KWP33)-1</f>
        <v>-1</v>
      </c>
      <c r="KWQ36" s="556">
        <f>SUM($J$22:KWQ33)-1</f>
        <v>-1</v>
      </c>
      <c r="KWR36" s="556">
        <f>SUM($J$22:KWR33)-1</f>
        <v>-1</v>
      </c>
      <c r="KWS36" s="556">
        <f>SUM($J$22:KWS33)-1</f>
        <v>-1</v>
      </c>
      <c r="KWT36" s="556">
        <f>SUM($J$22:KWT33)-1</f>
        <v>-1</v>
      </c>
      <c r="KWU36" s="556">
        <f>SUM($J$22:KWU33)-1</f>
        <v>-1</v>
      </c>
      <c r="KWV36" s="556">
        <f>SUM($J$22:KWV33)-1</f>
        <v>-1</v>
      </c>
      <c r="KWW36" s="556">
        <f>SUM($J$22:KWW33)-1</f>
        <v>-1</v>
      </c>
      <c r="KWX36" s="556">
        <f>SUM($J$22:KWX33)-1</f>
        <v>-1</v>
      </c>
      <c r="KWY36" s="556">
        <f>SUM($J$22:KWY33)-1</f>
        <v>-1</v>
      </c>
      <c r="KWZ36" s="556">
        <f>SUM($J$22:KWZ33)-1</f>
        <v>-1</v>
      </c>
      <c r="KXA36" s="556">
        <f>SUM($J$22:KXA33)-1</f>
        <v>-1</v>
      </c>
      <c r="KXB36" s="556">
        <f>SUM($J$22:KXB33)-1</f>
        <v>-1</v>
      </c>
      <c r="KXC36" s="556">
        <f>SUM($J$22:KXC33)-1</f>
        <v>-1</v>
      </c>
      <c r="KXD36" s="556">
        <f>SUM($J$22:KXD33)-1</f>
        <v>-1</v>
      </c>
      <c r="KXE36" s="556">
        <f>SUM($J$22:KXE33)-1</f>
        <v>-1</v>
      </c>
      <c r="KXF36" s="556">
        <f>SUM($J$22:KXF33)-1</f>
        <v>-1</v>
      </c>
      <c r="KXG36" s="556">
        <f>SUM($J$22:KXG33)-1</f>
        <v>-1</v>
      </c>
      <c r="KXH36" s="556">
        <f>SUM($J$22:KXH33)-1</f>
        <v>-1</v>
      </c>
      <c r="KXI36" s="556">
        <f>SUM($J$22:KXI33)-1</f>
        <v>-1</v>
      </c>
      <c r="KXJ36" s="556">
        <f>SUM($J$22:KXJ33)-1</f>
        <v>-1</v>
      </c>
      <c r="KXK36" s="556">
        <f>SUM($J$22:KXK33)-1</f>
        <v>-1</v>
      </c>
      <c r="KXL36" s="556">
        <f>SUM($J$22:KXL33)-1</f>
        <v>-1</v>
      </c>
      <c r="KXM36" s="556">
        <f>SUM($J$22:KXM33)-1</f>
        <v>-1</v>
      </c>
      <c r="KXN36" s="556">
        <f>SUM($J$22:KXN33)-1</f>
        <v>-1</v>
      </c>
      <c r="KXO36" s="556">
        <f>SUM($J$22:KXO33)-1</f>
        <v>-1</v>
      </c>
      <c r="KXP36" s="556">
        <f>SUM($J$22:KXP33)-1</f>
        <v>-1</v>
      </c>
      <c r="KXQ36" s="556">
        <f>SUM($J$22:KXQ33)-1</f>
        <v>-1</v>
      </c>
      <c r="KXR36" s="556">
        <f>SUM($J$22:KXR33)-1</f>
        <v>-1</v>
      </c>
      <c r="KXS36" s="556">
        <f>SUM($J$22:KXS33)-1</f>
        <v>-1</v>
      </c>
      <c r="KXT36" s="556">
        <f>SUM($J$22:KXT33)-1</f>
        <v>-1</v>
      </c>
      <c r="KXU36" s="556">
        <f>SUM($J$22:KXU33)-1</f>
        <v>-1</v>
      </c>
      <c r="KXV36" s="556">
        <f>SUM($J$22:KXV33)-1</f>
        <v>-1</v>
      </c>
      <c r="KXW36" s="556">
        <f>SUM($J$22:KXW33)-1</f>
        <v>-1</v>
      </c>
      <c r="KXX36" s="556">
        <f>SUM($J$22:KXX33)-1</f>
        <v>-1</v>
      </c>
      <c r="KXY36" s="556">
        <f>SUM($J$22:KXY33)-1</f>
        <v>-1</v>
      </c>
      <c r="KXZ36" s="556">
        <f>SUM($J$22:KXZ33)-1</f>
        <v>-1</v>
      </c>
      <c r="KYA36" s="556">
        <f>SUM($J$22:KYA33)-1</f>
        <v>-1</v>
      </c>
      <c r="KYB36" s="556">
        <f>SUM($J$22:KYB33)-1</f>
        <v>-1</v>
      </c>
      <c r="KYC36" s="556">
        <f>SUM($J$22:KYC33)-1</f>
        <v>-1</v>
      </c>
      <c r="KYD36" s="556">
        <f>SUM($J$22:KYD33)-1</f>
        <v>-1</v>
      </c>
      <c r="KYE36" s="556">
        <f>SUM($J$22:KYE33)-1</f>
        <v>-1</v>
      </c>
      <c r="KYF36" s="556">
        <f>SUM($J$22:KYF33)-1</f>
        <v>-1</v>
      </c>
      <c r="KYG36" s="556">
        <f>SUM($J$22:KYG33)-1</f>
        <v>-1</v>
      </c>
      <c r="KYH36" s="556">
        <f>SUM($J$22:KYH33)-1</f>
        <v>-1</v>
      </c>
      <c r="KYI36" s="556">
        <f>SUM($J$22:KYI33)-1</f>
        <v>-1</v>
      </c>
      <c r="KYJ36" s="556">
        <f>SUM($J$22:KYJ33)-1</f>
        <v>-1</v>
      </c>
      <c r="KYK36" s="556">
        <f>SUM($J$22:KYK33)-1</f>
        <v>-1</v>
      </c>
      <c r="KYL36" s="556">
        <f>SUM($J$22:KYL33)-1</f>
        <v>-1</v>
      </c>
      <c r="KYM36" s="556">
        <f>SUM($J$22:KYM33)-1</f>
        <v>-1</v>
      </c>
      <c r="KYN36" s="556">
        <f>SUM($J$22:KYN33)-1</f>
        <v>-1</v>
      </c>
      <c r="KYO36" s="556">
        <f>SUM($J$22:KYO33)-1</f>
        <v>-1</v>
      </c>
      <c r="KYP36" s="556">
        <f>SUM($J$22:KYP33)-1</f>
        <v>-1</v>
      </c>
      <c r="KYQ36" s="556">
        <f>SUM($J$22:KYQ33)-1</f>
        <v>-1</v>
      </c>
      <c r="KYR36" s="556">
        <f>SUM($J$22:KYR33)-1</f>
        <v>-1</v>
      </c>
      <c r="KYS36" s="556">
        <f>SUM($J$22:KYS33)-1</f>
        <v>-1</v>
      </c>
      <c r="KYT36" s="556">
        <f>SUM($J$22:KYT33)-1</f>
        <v>-1</v>
      </c>
      <c r="KYU36" s="556">
        <f>SUM($J$22:KYU33)-1</f>
        <v>-1</v>
      </c>
      <c r="KYV36" s="556">
        <f>SUM($J$22:KYV33)-1</f>
        <v>-1</v>
      </c>
      <c r="KYW36" s="556">
        <f>SUM($J$22:KYW33)-1</f>
        <v>-1</v>
      </c>
      <c r="KYX36" s="556">
        <f>SUM($J$22:KYX33)-1</f>
        <v>-1</v>
      </c>
      <c r="KYY36" s="556">
        <f>SUM($J$22:KYY33)-1</f>
        <v>-1</v>
      </c>
      <c r="KYZ36" s="556">
        <f>SUM($J$22:KYZ33)-1</f>
        <v>-1</v>
      </c>
      <c r="KZA36" s="556">
        <f>SUM($J$22:KZA33)-1</f>
        <v>-1</v>
      </c>
      <c r="KZB36" s="556">
        <f>SUM($J$22:KZB33)-1</f>
        <v>-1</v>
      </c>
      <c r="KZC36" s="556">
        <f>SUM($J$22:KZC33)-1</f>
        <v>-1</v>
      </c>
      <c r="KZD36" s="556">
        <f>SUM($J$22:KZD33)-1</f>
        <v>-1</v>
      </c>
      <c r="KZE36" s="556">
        <f>SUM($J$22:KZE33)-1</f>
        <v>-1</v>
      </c>
      <c r="KZF36" s="556">
        <f>SUM($J$22:KZF33)-1</f>
        <v>-1</v>
      </c>
      <c r="KZG36" s="556">
        <f>SUM($J$22:KZG33)-1</f>
        <v>-1</v>
      </c>
      <c r="KZH36" s="556">
        <f>SUM($J$22:KZH33)-1</f>
        <v>-1</v>
      </c>
      <c r="KZI36" s="556">
        <f>SUM($J$22:KZI33)-1</f>
        <v>-1</v>
      </c>
      <c r="KZJ36" s="556">
        <f>SUM($J$22:KZJ33)-1</f>
        <v>-1</v>
      </c>
      <c r="KZK36" s="556">
        <f>SUM($J$22:KZK33)-1</f>
        <v>-1</v>
      </c>
      <c r="KZL36" s="556">
        <f>SUM($J$22:KZL33)-1</f>
        <v>-1</v>
      </c>
      <c r="KZM36" s="556">
        <f>SUM($J$22:KZM33)-1</f>
        <v>-1</v>
      </c>
      <c r="KZN36" s="556">
        <f>SUM($J$22:KZN33)-1</f>
        <v>-1</v>
      </c>
      <c r="KZO36" s="556">
        <f>SUM($J$22:KZO33)-1</f>
        <v>-1</v>
      </c>
      <c r="KZP36" s="556">
        <f>SUM($J$22:KZP33)-1</f>
        <v>-1</v>
      </c>
      <c r="KZQ36" s="556">
        <f>SUM($J$22:KZQ33)-1</f>
        <v>-1</v>
      </c>
      <c r="KZR36" s="556">
        <f>SUM($J$22:KZR33)-1</f>
        <v>-1</v>
      </c>
      <c r="KZS36" s="556">
        <f>SUM($J$22:KZS33)-1</f>
        <v>-1</v>
      </c>
      <c r="KZT36" s="556">
        <f>SUM($J$22:KZT33)-1</f>
        <v>-1</v>
      </c>
      <c r="KZU36" s="556">
        <f>SUM($J$22:KZU33)-1</f>
        <v>-1</v>
      </c>
      <c r="KZV36" s="556">
        <f>SUM($J$22:KZV33)-1</f>
        <v>-1</v>
      </c>
      <c r="KZW36" s="556">
        <f>SUM($J$22:KZW33)-1</f>
        <v>-1</v>
      </c>
      <c r="KZX36" s="556">
        <f>SUM($J$22:KZX33)-1</f>
        <v>-1</v>
      </c>
      <c r="KZY36" s="556">
        <f>SUM($J$22:KZY33)-1</f>
        <v>-1</v>
      </c>
      <c r="KZZ36" s="556">
        <f>SUM($J$22:KZZ33)-1</f>
        <v>-1</v>
      </c>
      <c r="LAA36" s="556">
        <f>SUM($J$22:LAA33)-1</f>
        <v>-1</v>
      </c>
      <c r="LAB36" s="556">
        <f>SUM($J$22:LAB33)-1</f>
        <v>-1</v>
      </c>
      <c r="LAC36" s="556">
        <f>SUM($J$22:LAC33)-1</f>
        <v>-1</v>
      </c>
      <c r="LAD36" s="556">
        <f>SUM($J$22:LAD33)-1</f>
        <v>-1</v>
      </c>
      <c r="LAE36" s="556">
        <f>SUM($J$22:LAE33)-1</f>
        <v>-1</v>
      </c>
      <c r="LAF36" s="556">
        <f>SUM($J$22:LAF33)-1</f>
        <v>-1</v>
      </c>
      <c r="LAG36" s="556">
        <f>SUM($J$22:LAG33)-1</f>
        <v>-1</v>
      </c>
      <c r="LAH36" s="556">
        <f>SUM($J$22:LAH33)-1</f>
        <v>-1</v>
      </c>
      <c r="LAI36" s="556">
        <f>SUM($J$22:LAI33)-1</f>
        <v>-1</v>
      </c>
      <c r="LAJ36" s="556">
        <f>SUM($J$22:LAJ33)-1</f>
        <v>-1</v>
      </c>
      <c r="LAK36" s="556">
        <f>SUM($J$22:LAK33)-1</f>
        <v>-1</v>
      </c>
      <c r="LAL36" s="556">
        <f>SUM($J$22:LAL33)-1</f>
        <v>-1</v>
      </c>
      <c r="LAM36" s="556">
        <f>SUM($J$22:LAM33)-1</f>
        <v>-1</v>
      </c>
      <c r="LAN36" s="556">
        <f>SUM($J$22:LAN33)-1</f>
        <v>-1</v>
      </c>
      <c r="LAO36" s="556">
        <f>SUM($J$22:LAO33)-1</f>
        <v>-1</v>
      </c>
      <c r="LAP36" s="556">
        <f>SUM($J$22:LAP33)-1</f>
        <v>-1</v>
      </c>
      <c r="LAQ36" s="556">
        <f>SUM($J$22:LAQ33)-1</f>
        <v>-1</v>
      </c>
      <c r="LAR36" s="556">
        <f>SUM($J$22:LAR33)-1</f>
        <v>-1</v>
      </c>
      <c r="LAS36" s="556">
        <f>SUM($J$22:LAS33)-1</f>
        <v>-1</v>
      </c>
      <c r="LAT36" s="556">
        <f>SUM($J$22:LAT33)-1</f>
        <v>-1</v>
      </c>
      <c r="LAU36" s="556">
        <f>SUM($J$22:LAU33)-1</f>
        <v>-1</v>
      </c>
      <c r="LAV36" s="556">
        <f>SUM($J$22:LAV33)-1</f>
        <v>-1</v>
      </c>
      <c r="LAW36" s="556">
        <f>SUM($J$22:LAW33)-1</f>
        <v>-1</v>
      </c>
      <c r="LAX36" s="556">
        <f>SUM($J$22:LAX33)-1</f>
        <v>-1</v>
      </c>
      <c r="LAY36" s="556">
        <f>SUM($J$22:LAY33)-1</f>
        <v>-1</v>
      </c>
      <c r="LAZ36" s="556">
        <f>SUM($J$22:LAZ33)-1</f>
        <v>-1</v>
      </c>
      <c r="LBA36" s="556">
        <f>SUM($J$22:LBA33)-1</f>
        <v>-1</v>
      </c>
      <c r="LBB36" s="556">
        <f>SUM($J$22:LBB33)-1</f>
        <v>-1</v>
      </c>
      <c r="LBC36" s="556">
        <f>SUM($J$22:LBC33)-1</f>
        <v>-1</v>
      </c>
      <c r="LBD36" s="556">
        <f>SUM($J$22:LBD33)-1</f>
        <v>-1</v>
      </c>
      <c r="LBE36" s="556">
        <f>SUM($J$22:LBE33)-1</f>
        <v>-1</v>
      </c>
      <c r="LBF36" s="556">
        <f>SUM($J$22:LBF33)-1</f>
        <v>-1</v>
      </c>
      <c r="LBG36" s="556">
        <f>SUM($J$22:LBG33)-1</f>
        <v>-1</v>
      </c>
      <c r="LBH36" s="556">
        <f>SUM($J$22:LBH33)-1</f>
        <v>-1</v>
      </c>
      <c r="LBI36" s="556">
        <f>SUM($J$22:LBI33)-1</f>
        <v>-1</v>
      </c>
      <c r="LBJ36" s="556">
        <f>SUM($J$22:LBJ33)-1</f>
        <v>-1</v>
      </c>
      <c r="LBK36" s="556">
        <f>SUM($J$22:LBK33)-1</f>
        <v>-1</v>
      </c>
      <c r="LBL36" s="556">
        <f>SUM($J$22:LBL33)-1</f>
        <v>-1</v>
      </c>
      <c r="LBM36" s="556">
        <f>SUM($J$22:LBM33)-1</f>
        <v>-1</v>
      </c>
      <c r="LBN36" s="556">
        <f>SUM($J$22:LBN33)-1</f>
        <v>-1</v>
      </c>
      <c r="LBO36" s="556">
        <f>SUM($J$22:LBO33)-1</f>
        <v>-1</v>
      </c>
      <c r="LBP36" s="556">
        <f>SUM($J$22:LBP33)-1</f>
        <v>-1</v>
      </c>
      <c r="LBQ36" s="556">
        <f>SUM($J$22:LBQ33)-1</f>
        <v>-1</v>
      </c>
      <c r="LBR36" s="556">
        <f>SUM($J$22:LBR33)-1</f>
        <v>-1</v>
      </c>
      <c r="LBS36" s="556">
        <f>SUM($J$22:LBS33)-1</f>
        <v>-1</v>
      </c>
      <c r="LBT36" s="556">
        <f>SUM($J$22:LBT33)-1</f>
        <v>-1</v>
      </c>
      <c r="LBU36" s="556">
        <f>SUM($J$22:LBU33)-1</f>
        <v>-1</v>
      </c>
      <c r="LBV36" s="556">
        <f>SUM($J$22:LBV33)-1</f>
        <v>-1</v>
      </c>
      <c r="LBW36" s="556">
        <f>SUM($J$22:LBW33)-1</f>
        <v>-1</v>
      </c>
      <c r="LBX36" s="556">
        <f>SUM($J$22:LBX33)-1</f>
        <v>-1</v>
      </c>
      <c r="LBY36" s="556">
        <f>SUM($J$22:LBY33)-1</f>
        <v>-1</v>
      </c>
      <c r="LBZ36" s="556">
        <f>SUM($J$22:LBZ33)-1</f>
        <v>-1</v>
      </c>
      <c r="LCA36" s="556">
        <f>SUM($J$22:LCA33)-1</f>
        <v>-1</v>
      </c>
      <c r="LCB36" s="556">
        <f>SUM($J$22:LCB33)-1</f>
        <v>-1</v>
      </c>
      <c r="LCC36" s="556">
        <f>SUM($J$22:LCC33)-1</f>
        <v>-1</v>
      </c>
      <c r="LCD36" s="556">
        <f>SUM($J$22:LCD33)-1</f>
        <v>-1</v>
      </c>
      <c r="LCE36" s="556">
        <f>SUM($J$22:LCE33)-1</f>
        <v>-1</v>
      </c>
      <c r="LCF36" s="556">
        <f>SUM($J$22:LCF33)-1</f>
        <v>-1</v>
      </c>
      <c r="LCG36" s="556">
        <f>SUM($J$22:LCG33)-1</f>
        <v>-1</v>
      </c>
      <c r="LCH36" s="556">
        <f>SUM($J$22:LCH33)-1</f>
        <v>-1</v>
      </c>
      <c r="LCI36" s="556">
        <f>SUM($J$22:LCI33)-1</f>
        <v>-1</v>
      </c>
      <c r="LCJ36" s="556">
        <f>SUM($J$22:LCJ33)-1</f>
        <v>-1</v>
      </c>
      <c r="LCK36" s="556">
        <f>SUM($J$22:LCK33)-1</f>
        <v>-1</v>
      </c>
      <c r="LCL36" s="556">
        <f>SUM($J$22:LCL33)-1</f>
        <v>-1</v>
      </c>
      <c r="LCM36" s="556">
        <f>SUM($J$22:LCM33)-1</f>
        <v>-1</v>
      </c>
      <c r="LCN36" s="556">
        <f>SUM($J$22:LCN33)-1</f>
        <v>-1</v>
      </c>
      <c r="LCO36" s="556">
        <f>SUM($J$22:LCO33)-1</f>
        <v>-1</v>
      </c>
      <c r="LCP36" s="556">
        <f>SUM($J$22:LCP33)-1</f>
        <v>-1</v>
      </c>
      <c r="LCQ36" s="556">
        <f>SUM($J$22:LCQ33)-1</f>
        <v>-1</v>
      </c>
      <c r="LCR36" s="556">
        <f>SUM($J$22:LCR33)-1</f>
        <v>-1</v>
      </c>
      <c r="LCS36" s="556">
        <f>SUM($J$22:LCS33)-1</f>
        <v>-1</v>
      </c>
      <c r="LCT36" s="556">
        <f>SUM($J$22:LCT33)-1</f>
        <v>-1</v>
      </c>
      <c r="LCU36" s="556">
        <f>SUM($J$22:LCU33)-1</f>
        <v>-1</v>
      </c>
      <c r="LCV36" s="556">
        <f>SUM($J$22:LCV33)-1</f>
        <v>-1</v>
      </c>
      <c r="LCW36" s="556">
        <f>SUM($J$22:LCW33)-1</f>
        <v>-1</v>
      </c>
      <c r="LCX36" s="556">
        <f>SUM($J$22:LCX33)-1</f>
        <v>-1</v>
      </c>
      <c r="LCY36" s="556">
        <f>SUM($J$22:LCY33)-1</f>
        <v>-1</v>
      </c>
      <c r="LCZ36" s="556">
        <f>SUM($J$22:LCZ33)-1</f>
        <v>-1</v>
      </c>
      <c r="LDA36" s="556">
        <f>SUM($J$22:LDA33)-1</f>
        <v>-1</v>
      </c>
      <c r="LDB36" s="556">
        <f>SUM($J$22:LDB33)-1</f>
        <v>-1</v>
      </c>
      <c r="LDC36" s="556">
        <f>SUM($J$22:LDC33)-1</f>
        <v>-1</v>
      </c>
      <c r="LDD36" s="556">
        <f>SUM($J$22:LDD33)-1</f>
        <v>-1</v>
      </c>
      <c r="LDE36" s="556">
        <f>SUM($J$22:LDE33)-1</f>
        <v>-1</v>
      </c>
      <c r="LDF36" s="556">
        <f>SUM($J$22:LDF33)-1</f>
        <v>-1</v>
      </c>
      <c r="LDG36" s="556">
        <f>SUM($J$22:LDG33)-1</f>
        <v>-1</v>
      </c>
      <c r="LDH36" s="556">
        <f>SUM($J$22:LDH33)-1</f>
        <v>-1</v>
      </c>
      <c r="LDI36" s="556">
        <f>SUM($J$22:LDI33)-1</f>
        <v>-1</v>
      </c>
      <c r="LDJ36" s="556">
        <f>SUM($J$22:LDJ33)-1</f>
        <v>-1</v>
      </c>
      <c r="LDK36" s="556">
        <f>SUM($J$22:LDK33)-1</f>
        <v>-1</v>
      </c>
      <c r="LDL36" s="556">
        <f>SUM($J$22:LDL33)-1</f>
        <v>-1</v>
      </c>
      <c r="LDM36" s="556">
        <f>SUM($J$22:LDM33)-1</f>
        <v>-1</v>
      </c>
      <c r="LDN36" s="556">
        <f>SUM($J$22:LDN33)-1</f>
        <v>-1</v>
      </c>
      <c r="LDO36" s="556">
        <f>SUM($J$22:LDO33)-1</f>
        <v>-1</v>
      </c>
      <c r="LDP36" s="556">
        <f>SUM($J$22:LDP33)-1</f>
        <v>-1</v>
      </c>
      <c r="LDQ36" s="556">
        <f>SUM($J$22:LDQ33)-1</f>
        <v>-1</v>
      </c>
      <c r="LDR36" s="556">
        <f>SUM($J$22:LDR33)-1</f>
        <v>-1</v>
      </c>
      <c r="LDS36" s="556">
        <f>SUM($J$22:LDS33)-1</f>
        <v>-1</v>
      </c>
      <c r="LDT36" s="556">
        <f>SUM($J$22:LDT33)-1</f>
        <v>-1</v>
      </c>
      <c r="LDU36" s="556">
        <f>SUM($J$22:LDU33)-1</f>
        <v>-1</v>
      </c>
      <c r="LDV36" s="556">
        <f>SUM($J$22:LDV33)-1</f>
        <v>-1</v>
      </c>
      <c r="LDW36" s="556">
        <f>SUM($J$22:LDW33)-1</f>
        <v>-1</v>
      </c>
      <c r="LDX36" s="556">
        <f>SUM($J$22:LDX33)-1</f>
        <v>-1</v>
      </c>
      <c r="LDY36" s="556">
        <f>SUM($J$22:LDY33)-1</f>
        <v>-1</v>
      </c>
      <c r="LDZ36" s="556">
        <f>SUM($J$22:LDZ33)-1</f>
        <v>-1</v>
      </c>
      <c r="LEA36" s="556">
        <f>SUM($J$22:LEA33)-1</f>
        <v>-1</v>
      </c>
      <c r="LEB36" s="556">
        <f>SUM($J$22:LEB33)-1</f>
        <v>-1</v>
      </c>
      <c r="LEC36" s="556">
        <f>SUM($J$22:LEC33)-1</f>
        <v>-1</v>
      </c>
      <c r="LED36" s="556">
        <f>SUM($J$22:LED33)-1</f>
        <v>-1</v>
      </c>
      <c r="LEE36" s="556">
        <f>SUM($J$22:LEE33)-1</f>
        <v>-1</v>
      </c>
      <c r="LEF36" s="556">
        <f>SUM($J$22:LEF33)-1</f>
        <v>-1</v>
      </c>
      <c r="LEG36" s="556">
        <f>SUM($J$22:LEG33)-1</f>
        <v>-1</v>
      </c>
      <c r="LEH36" s="556">
        <f>SUM($J$22:LEH33)-1</f>
        <v>-1</v>
      </c>
      <c r="LEI36" s="556">
        <f>SUM($J$22:LEI33)-1</f>
        <v>-1</v>
      </c>
      <c r="LEJ36" s="556">
        <f>SUM($J$22:LEJ33)-1</f>
        <v>-1</v>
      </c>
      <c r="LEK36" s="556">
        <f>SUM($J$22:LEK33)-1</f>
        <v>-1</v>
      </c>
      <c r="LEL36" s="556">
        <f>SUM($J$22:LEL33)-1</f>
        <v>-1</v>
      </c>
      <c r="LEM36" s="556">
        <f>SUM($J$22:LEM33)-1</f>
        <v>-1</v>
      </c>
      <c r="LEN36" s="556">
        <f>SUM($J$22:LEN33)-1</f>
        <v>-1</v>
      </c>
      <c r="LEO36" s="556">
        <f>SUM($J$22:LEO33)-1</f>
        <v>-1</v>
      </c>
      <c r="LEP36" s="556">
        <f>SUM($J$22:LEP33)-1</f>
        <v>-1</v>
      </c>
      <c r="LEQ36" s="556">
        <f>SUM($J$22:LEQ33)-1</f>
        <v>-1</v>
      </c>
      <c r="LER36" s="556">
        <f>SUM($J$22:LER33)-1</f>
        <v>-1</v>
      </c>
      <c r="LES36" s="556">
        <f>SUM($J$22:LES33)-1</f>
        <v>-1</v>
      </c>
      <c r="LET36" s="556">
        <f>SUM($J$22:LET33)-1</f>
        <v>-1</v>
      </c>
      <c r="LEU36" s="556">
        <f>SUM($J$22:LEU33)-1</f>
        <v>-1</v>
      </c>
      <c r="LEV36" s="556">
        <f>SUM($J$22:LEV33)-1</f>
        <v>-1</v>
      </c>
      <c r="LEW36" s="556">
        <f>SUM($J$22:LEW33)-1</f>
        <v>-1</v>
      </c>
      <c r="LEX36" s="556">
        <f>SUM($J$22:LEX33)-1</f>
        <v>-1</v>
      </c>
      <c r="LEY36" s="556">
        <f>SUM($J$22:LEY33)-1</f>
        <v>-1</v>
      </c>
      <c r="LEZ36" s="556">
        <f>SUM($J$22:LEZ33)-1</f>
        <v>-1</v>
      </c>
      <c r="LFA36" s="556">
        <f>SUM($J$22:LFA33)-1</f>
        <v>-1</v>
      </c>
      <c r="LFB36" s="556">
        <f>SUM($J$22:LFB33)-1</f>
        <v>-1</v>
      </c>
      <c r="LFC36" s="556">
        <f>SUM($J$22:LFC33)-1</f>
        <v>-1</v>
      </c>
      <c r="LFD36" s="556">
        <f>SUM($J$22:LFD33)-1</f>
        <v>-1</v>
      </c>
      <c r="LFE36" s="556">
        <f>SUM($J$22:LFE33)-1</f>
        <v>-1</v>
      </c>
      <c r="LFF36" s="556">
        <f>SUM($J$22:LFF33)-1</f>
        <v>-1</v>
      </c>
      <c r="LFG36" s="556">
        <f>SUM($J$22:LFG33)-1</f>
        <v>-1</v>
      </c>
      <c r="LFH36" s="556">
        <f>SUM($J$22:LFH33)-1</f>
        <v>-1</v>
      </c>
      <c r="LFI36" s="556">
        <f>SUM($J$22:LFI33)-1</f>
        <v>-1</v>
      </c>
      <c r="LFJ36" s="556">
        <f>SUM($J$22:LFJ33)-1</f>
        <v>-1</v>
      </c>
      <c r="LFK36" s="556">
        <f>SUM($J$22:LFK33)-1</f>
        <v>-1</v>
      </c>
      <c r="LFL36" s="556">
        <f>SUM($J$22:LFL33)-1</f>
        <v>-1</v>
      </c>
      <c r="LFM36" s="556">
        <f>SUM($J$22:LFM33)-1</f>
        <v>-1</v>
      </c>
      <c r="LFN36" s="556">
        <f>SUM($J$22:LFN33)-1</f>
        <v>-1</v>
      </c>
      <c r="LFO36" s="556">
        <f>SUM($J$22:LFO33)-1</f>
        <v>-1</v>
      </c>
      <c r="LFP36" s="556">
        <f>SUM($J$22:LFP33)-1</f>
        <v>-1</v>
      </c>
      <c r="LFQ36" s="556">
        <f>SUM($J$22:LFQ33)-1</f>
        <v>-1</v>
      </c>
      <c r="LFR36" s="556">
        <f>SUM($J$22:LFR33)-1</f>
        <v>-1</v>
      </c>
      <c r="LFS36" s="556">
        <f>SUM($J$22:LFS33)-1</f>
        <v>-1</v>
      </c>
      <c r="LFT36" s="556">
        <f>SUM($J$22:LFT33)-1</f>
        <v>-1</v>
      </c>
      <c r="LFU36" s="556">
        <f>SUM($J$22:LFU33)-1</f>
        <v>-1</v>
      </c>
      <c r="LFV36" s="556">
        <f>SUM($J$22:LFV33)-1</f>
        <v>-1</v>
      </c>
      <c r="LFW36" s="556">
        <f>SUM($J$22:LFW33)-1</f>
        <v>-1</v>
      </c>
      <c r="LFX36" s="556">
        <f>SUM($J$22:LFX33)-1</f>
        <v>-1</v>
      </c>
      <c r="LFY36" s="556">
        <f>SUM($J$22:LFY33)-1</f>
        <v>-1</v>
      </c>
      <c r="LFZ36" s="556">
        <f>SUM($J$22:LFZ33)-1</f>
        <v>-1</v>
      </c>
      <c r="LGA36" s="556">
        <f>SUM($J$22:LGA33)-1</f>
        <v>-1</v>
      </c>
      <c r="LGB36" s="556">
        <f>SUM($J$22:LGB33)-1</f>
        <v>-1</v>
      </c>
      <c r="LGC36" s="556">
        <f>SUM($J$22:LGC33)-1</f>
        <v>-1</v>
      </c>
      <c r="LGD36" s="556">
        <f>SUM($J$22:LGD33)-1</f>
        <v>-1</v>
      </c>
      <c r="LGE36" s="556">
        <f>SUM($J$22:LGE33)-1</f>
        <v>-1</v>
      </c>
      <c r="LGF36" s="556">
        <f>SUM($J$22:LGF33)-1</f>
        <v>-1</v>
      </c>
      <c r="LGG36" s="556">
        <f>SUM($J$22:LGG33)-1</f>
        <v>-1</v>
      </c>
      <c r="LGH36" s="556">
        <f>SUM($J$22:LGH33)-1</f>
        <v>-1</v>
      </c>
      <c r="LGI36" s="556">
        <f>SUM($J$22:LGI33)-1</f>
        <v>-1</v>
      </c>
      <c r="LGJ36" s="556">
        <f>SUM($J$22:LGJ33)-1</f>
        <v>-1</v>
      </c>
      <c r="LGK36" s="556">
        <f>SUM($J$22:LGK33)-1</f>
        <v>-1</v>
      </c>
      <c r="LGL36" s="556">
        <f>SUM($J$22:LGL33)-1</f>
        <v>-1</v>
      </c>
      <c r="LGM36" s="556">
        <f>SUM($J$22:LGM33)-1</f>
        <v>-1</v>
      </c>
      <c r="LGN36" s="556">
        <f>SUM($J$22:LGN33)-1</f>
        <v>-1</v>
      </c>
      <c r="LGO36" s="556">
        <f>SUM($J$22:LGO33)-1</f>
        <v>-1</v>
      </c>
      <c r="LGP36" s="556">
        <f>SUM($J$22:LGP33)-1</f>
        <v>-1</v>
      </c>
      <c r="LGQ36" s="556">
        <f>SUM($J$22:LGQ33)-1</f>
        <v>-1</v>
      </c>
      <c r="LGR36" s="556">
        <f>SUM($J$22:LGR33)-1</f>
        <v>-1</v>
      </c>
      <c r="LGS36" s="556">
        <f>SUM($J$22:LGS33)-1</f>
        <v>-1</v>
      </c>
      <c r="LGT36" s="556">
        <f>SUM($J$22:LGT33)-1</f>
        <v>-1</v>
      </c>
      <c r="LGU36" s="556">
        <f>SUM($J$22:LGU33)-1</f>
        <v>-1</v>
      </c>
      <c r="LGV36" s="556">
        <f>SUM($J$22:LGV33)-1</f>
        <v>-1</v>
      </c>
      <c r="LGW36" s="556">
        <f>SUM($J$22:LGW33)-1</f>
        <v>-1</v>
      </c>
      <c r="LGX36" s="556">
        <f>SUM($J$22:LGX33)-1</f>
        <v>-1</v>
      </c>
      <c r="LGY36" s="556">
        <f>SUM($J$22:LGY33)-1</f>
        <v>-1</v>
      </c>
      <c r="LGZ36" s="556">
        <f>SUM($J$22:LGZ33)-1</f>
        <v>-1</v>
      </c>
      <c r="LHA36" s="556">
        <f>SUM($J$22:LHA33)-1</f>
        <v>-1</v>
      </c>
      <c r="LHB36" s="556">
        <f>SUM($J$22:LHB33)-1</f>
        <v>-1</v>
      </c>
      <c r="LHC36" s="556">
        <f>SUM($J$22:LHC33)-1</f>
        <v>-1</v>
      </c>
      <c r="LHD36" s="556">
        <f>SUM($J$22:LHD33)-1</f>
        <v>-1</v>
      </c>
      <c r="LHE36" s="556">
        <f>SUM($J$22:LHE33)-1</f>
        <v>-1</v>
      </c>
      <c r="LHF36" s="556">
        <f>SUM($J$22:LHF33)-1</f>
        <v>-1</v>
      </c>
      <c r="LHG36" s="556">
        <f>SUM($J$22:LHG33)-1</f>
        <v>-1</v>
      </c>
      <c r="LHH36" s="556">
        <f>SUM($J$22:LHH33)-1</f>
        <v>-1</v>
      </c>
      <c r="LHI36" s="556">
        <f>SUM($J$22:LHI33)-1</f>
        <v>-1</v>
      </c>
      <c r="LHJ36" s="556">
        <f>SUM($J$22:LHJ33)-1</f>
        <v>-1</v>
      </c>
      <c r="LHK36" s="556">
        <f>SUM($J$22:LHK33)-1</f>
        <v>-1</v>
      </c>
      <c r="LHL36" s="556">
        <f>SUM($J$22:LHL33)-1</f>
        <v>-1</v>
      </c>
      <c r="LHM36" s="556">
        <f>SUM($J$22:LHM33)-1</f>
        <v>-1</v>
      </c>
      <c r="LHN36" s="556">
        <f>SUM($J$22:LHN33)-1</f>
        <v>-1</v>
      </c>
      <c r="LHO36" s="556">
        <f>SUM($J$22:LHO33)-1</f>
        <v>-1</v>
      </c>
      <c r="LHP36" s="556">
        <f>SUM($J$22:LHP33)-1</f>
        <v>-1</v>
      </c>
      <c r="LHQ36" s="556">
        <f>SUM($J$22:LHQ33)-1</f>
        <v>-1</v>
      </c>
      <c r="LHR36" s="556">
        <f>SUM($J$22:LHR33)-1</f>
        <v>-1</v>
      </c>
      <c r="LHS36" s="556">
        <f>SUM($J$22:LHS33)-1</f>
        <v>-1</v>
      </c>
      <c r="LHT36" s="556">
        <f>SUM($J$22:LHT33)-1</f>
        <v>-1</v>
      </c>
      <c r="LHU36" s="556">
        <f>SUM($J$22:LHU33)-1</f>
        <v>-1</v>
      </c>
      <c r="LHV36" s="556">
        <f>SUM($J$22:LHV33)-1</f>
        <v>-1</v>
      </c>
      <c r="LHW36" s="556">
        <f>SUM($J$22:LHW33)-1</f>
        <v>-1</v>
      </c>
      <c r="LHX36" s="556">
        <f>SUM($J$22:LHX33)-1</f>
        <v>-1</v>
      </c>
      <c r="LHY36" s="556">
        <f>SUM($J$22:LHY33)-1</f>
        <v>-1</v>
      </c>
      <c r="LHZ36" s="556">
        <f>SUM($J$22:LHZ33)-1</f>
        <v>-1</v>
      </c>
      <c r="LIA36" s="556">
        <f>SUM($J$22:LIA33)-1</f>
        <v>-1</v>
      </c>
      <c r="LIB36" s="556">
        <f>SUM($J$22:LIB33)-1</f>
        <v>-1</v>
      </c>
      <c r="LIC36" s="556">
        <f>SUM($J$22:LIC33)-1</f>
        <v>-1</v>
      </c>
      <c r="LID36" s="556">
        <f>SUM($J$22:LID33)-1</f>
        <v>-1</v>
      </c>
      <c r="LIE36" s="556">
        <f>SUM($J$22:LIE33)-1</f>
        <v>-1</v>
      </c>
      <c r="LIF36" s="556">
        <f>SUM($J$22:LIF33)-1</f>
        <v>-1</v>
      </c>
      <c r="LIG36" s="556">
        <f>SUM($J$22:LIG33)-1</f>
        <v>-1</v>
      </c>
      <c r="LIH36" s="556">
        <f>SUM($J$22:LIH33)-1</f>
        <v>-1</v>
      </c>
      <c r="LII36" s="556">
        <f>SUM($J$22:LII33)-1</f>
        <v>-1</v>
      </c>
      <c r="LIJ36" s="556">
        <f>SUM($J$22:LIJ33)-1</f>
        <v>-1</v>
      </c>
      <c r="LIK36" s="556">
        <f>SUM($J$22:LIK33)-1</f>
        <v>-1</v>
      </c>
      <c r="LIL36" s="556">
        <f>SUM($J$22:LIL33)-1</f>
        <v>-1</v>
      </c>
      <c r="LIM36" s="556">
        <f>SUM($J$22:LIM33)-1</f>
        <v>-1</v>
      </c>
      <c r="LIN36" s="556">
        <f>SUM($J$22:LIN33)-1</f>
        <v>-1</v>
      </c>
      <c r="LIO36" s="556">
        <f>SUM($J$22:LIO33)-1</f>
        <v>-1</v>
      </c>
      <c r="LIP36" s="556">
        <f>SUM($J$22:LIP33)-1</f>
        <v>-1</v>
      </c>
      <c r="LIQ36" s="556">
        <f>SUM($J$22:LIQ33)-1</f>
        <v>-1</v>
      </c>
      <c r="LIR36" s="556">
        <f>SUM($J$22:LIR33)-1</f>
        <v>-1</v>
      </c>
      <c r="LIS36" s="556">
        <f>SUM($J$22:LIS33)-1</f>
        <v>-1</v>
      </c>
      <c r="LIT36" s="556">
        <f>SUM($J$22:LIT33)-1</f>
        <v>-1</v>
      </c>
      <c r="LIU36" s="556">
        <f>SUM($J$22:LIU33)-1</f>
        <v>-1</v>
      </c>
      <c r="LIV36" s="556">
        <f>SUM($J$22:LIV33)-1</f>
        <v>-1</v>
      </c>
      <c r="LIW36" s="556">
        <f>SUM($J$22:LIW33)-1</f>
        <v>-1</v>
      </c>
      <c r="LIX36" s="556">
        <f>SUM($J$22:LIX33)-1</f>
        <v>-1</v>
      </c>
      <c r="LIY36" s="556">
        <f>SUM($J$22:LIY33)-1</f>
        <v>-1</v>
      </c>
      <c r="LIZ36" s="556">
        <f>SUM($J$22:LIZ33)-1</f>
        <v>-1</v>
      </c>
      <c r="LJA36" s="556">
        <f>SUM($J$22:LJA33)-1</f>
        <v>-1</v>
      </c>
      <c r="LJB36" s="556">
        <f>SUM($J$22:LJB33)-1</f>
        <v>-1</v>
      </c>
      <c r="LJC36" s="556">
        <f>SUM($J$22:LJC33)-1</f>
        <v>-1</v>
      </c>
      <c r="LJD36" s="556">
        <f>SUM($J$22:LJD33)-1</f>
        <v>-1</v>
      </c>
      <c r="LJE36" s="556">
        <f>SUM($J$22:LJE33)-1</f>
        <v>-1</v>
      </c>
      <c r="LJF36" s="556">
        <f>SUM($J$22:LJF33)-1</f>
        <v>-1</v>
      </c>
      <c r="LJG36" s="556">
        <f>SUM($J$22:LJG33)-1</f>
        <v>-1</v>
      </c>
      <c r="LJH36" s="556">
        <f>SUM($J$22:LJH33)-1</f>
        <v>-1</v>
      </c>
      <c r="LJI36" s="556">
        <f>SUM($J$22:LJI33)-1</f>
        <v>-1</v>
      </c>
      <c r="LJJ36" s="556">
        <f>SUM($J$22:LJJ33)-1</f>
        <v>-1</v>
      </c>
      <c r="LJK36" s="556">
        <f>SUM($J$22:LJK33)-1</f>
        <v>-1</v>
      </c>
      <c r="LJL36" s="556">
        <f>SUM($J$22:LJL33)-1</f>
        <v>-1</v>
      </c>
      <c r="LJM36" s="556">
        <f>SUM($J$22:LJM33)-1</f>
        <v>-1</v>
      </c>
      <c r="LJN36" s="556">
        <f>SUM($J$22:LJN33)-1</f>
        <v>-1</v>
      </c>
      <c r="LJO36" s="556">
        <f>SUM($J$22:LJO33)-1</f>
        <v>-1</v>
      </c>
      <c r="LJP36" s="556">
        <f>SUM($J$22:LJP33)-1</f>
        <v>-1</v>
      </c>
      <c r="LJQ36" s="556">
        <f>SUM($J$22:LJQ33)-1</f>
        <v>-1</v>
      </c>
      <c r="LJR36" s="556">
        <f>SUM($J$22:LJR33)-1</f>
        <v>-1</v>
      </c>
      <c r="LJS36" s="556">
        <f>SUM($J$22:LJS33)-1</f>
        <v>-1</v>
      </c>
      <c r="LJT36" s="556">
        <f>SUM($J$22:LJT33)-1</f>
        <v>-1</v>
      </c>
      <c r="LJU36" s="556">
        <f>SUM($J$22:LJU33)-1</f>
        <v>-1</v>
      </c>
      <c r="LJV36" s="556">
        <f>SUM($J$22:LJV33)-1</f>
        <v>-1</v>
      </c>
      <c r="LJW36" s="556">
        <f>SUM($J$22:LJW33)-1</f>
        <v>-1</v>
      </c>
      <c r="LJX36" s="556">
        <f>SUM($J$22:LJX33)-1</f>
        <v>-1</v>
      </c>
      <c r="LJY36" s="556">
        <f>SUM($J$22:LJY33)-1</f>
        <v>-1</v>
      </c>
      <c r="LJZ36" s="556">
        <f>SUM($J$22:LJZ33)-1</f>
        <v>-1</v>
      </c>
      <c r="LKA36" s="556">
        <f>SUM($J$22:LKA33)-1</f>
        <v>-1</v>
      </c>
      <c r="LKB36" s="556">
        <f>SUM($J$22:LKB33)-1</f>
        <v>-1</v>
      </c>
      <c r="LKC36" s="556">
        <f>SUM($J$22:LKC33)-1</f>
        <v>-1</v>
      </c>
      <c r="LKD36" s="556">
        <f>SUM($J$22:LKD33)-1</f>
        <v>-1</v>
      </c>
      <c r="LKE36" s="556">
        <f>SUM($J$22:LKE33)-1</f>
        <v>-1</v>
      </c>
      <c r="LKF36" s="556">
        <f>SUM($J$22:LKF33)-1</f>
        <v>-1</v>
      </c>
      <c r="LKG36" s="556">
        <f>SUM($J$22:LKG33)-1</f>
        <v>-1</v>
      </c>
      <c r="LKH36" s="556">
        <f>SUM($J$22:LKH33)-1</f>
        <v>-1</v>
      </c>
      <c r="LKI36" s="556">
        <f>SUM($J$22:LKI33)-1</f>
        <v>-1</v>
      </c>
      <c r="LKJ36" s="556">
        <f>SUM($J$22:LKJ33)-1</f>
        <v>-1</v>
      </c>
      <c r="LKK36" s="556">
        <f>SUM($J$22:LKK33)-1</f>
        <v>-1</v>
      </c>
      <c r="LKL36" s="556">
        <f>SUM($J$22:LKL33)-1</f>
        <v>-1</v>
      </c>
      <c r="LKM36" s="556">
        <f>SUM($J$22:LKM33)-1</f>
        <v>-1</v>
      </c>
      <c r="LKN36" s="556">
        <f>SUM($J$22:LKN33)-1</f>
        <v>-1</v>
      </c>
      <c r="LKO36" s="556">
        <f>SUM($J$22:LKO33)-1</f>
        <v>-1</v>
      </c>
      <c r="LKP36" s="556">
        <f>SUM($J$22:LKP33)-1</f>
        <v>-1</v>
      </c>
      <c r="LKQ36" s="556">
        <f>SUM($J$22:LKQ33)-1</f>
        <v>-1</v>
      </c>
      <c r="LKR36" s="556">
        <f>SUM($J$22:LKR33)-1</f>
        <v>-1</v>
      </c>
      <c r="LKS36" s="556">
        <f>SUM($J$22:LKS33)-1</f>
        <v>-1</v>
      </c>
      <c r="LKT36" s="556">
        <f>SUM($J$22:LKT33)-1</f>
        <v>-1</v>
      </c>
      <c r="LKU36" s="556">
        <f>SUM($J$22:LKU33)-1</f>
        <v>-1</v>
      </c>
      <c r="LKV36" s="556">
        <f>SUM($J$22:LKV33)-1</f>
        <v>-1</v>
      </c>
      <c r="LKW36" s="556">
        <f>SUM($J$22:LKW33)-1</f>
        <v>-1</v>
      </c>
      <c r="LKX36" s="556">
        <f>SUM($J$22:LKX33)-1</f>
        <v>-1</v>
      </c>
      <c r="LKY36" s="556">
        <f>SUM($J$22:LKY33)-1</f>
        <v>-1</v>
      </c>
      <c r="LKZ36" s="556">
        <f>SUM($J$22:LKZ33)-1</f>
        <v>-1</v>
      </c>
      <c r="LLA36" s="556">
        <f>SUM($J$22:LLA33)-1</f>
        <v>-1</v>
      </c>
      <c r="LLB36" s="556">
        <f>SUM($J$22:LLB33)-1</f>
        <v>-1</v>
      </c>
      <c r="LLC36" s="556">
        <f>SUM($J$22:LLC33)-1</f>
        <v>-1</v>
      </c>
      <c r="LLD36" s="556">
        <f>SUM($J$22:LLD33)-1</f>
        <v>-1</v>
      </c>
      <c r="LLE36" s="556">
        <f>SUM($J$22:LLE33)-1</f>
        <v>-1</v>
      </c>
      <c r="LLF36" s="556">
        <f>SUM($J$22:LLF33)-1</f>
        <v>-1</v>
      </c>
      <c r="LLG36" s="556">
        <f>SUM($J$22:LLG33)-1</f>
        <v>-1</v>
      </c>
      <c r="LLH36" s="556">
        <f>SUM($J$22:LLH33)-1</f>
        <v>-1</v>
      </c>
      <c r="LLI36" s="556">
        <f>SUM($J$22:LLI33)-1</f>
        <v>-1</v>
      </c>
      <c r="LLJ36" s="556">
        <f>SUM($J$22:LLJ33)-1</f>
        <v>-1</v>
      </c>
      <c r="LLK36" s="556">
        <f>SUM($J$22:LLK33)-1</f>
        <v>-1</v>
      </c>
      <c r="LLL36" s="556">
        <f>SUM($J$22:LLL33)-1</f>
        <v>-1</v>
      </c>
      <c r="LLM36" s="556">
        <f>SUM($J$22:LLM33)-1</f>
        <v>-1</v>
      </c>
      <c r="LLN36" s="556">
        <f>SUM($J$22:LLN33)-1</f>
        <v>-1</v>
      </c>
      <c r="LLO36" s="556">
        <f>SUM($J$22:LLO33)-1</f>
        <v>-1</v>
      </c>
      <c r="LLP36" s="556">
        <f>SUM($J$22:LLP33)-1</f>
        <v>-1</v>
      </c>
      <c r="LLQ36" s="556">
        <f>SUM($J$22:LLQ33)-1</f>
        <v>-1</v>
      </c>
      <c r="LLR36" s="556">
        <f>SUM($J$22:LLR33)-1</f>
        <v>-1</v>
      </c>
      <c r="LLS36" s="556">
        <f>SUM($J$22:LLS33)-1</f>
        <v>-1</v>
      </c>
      <c r="LLT36" s="556">
        <f>SUM($J$22:LLT33)-1</f>
        <v>-1</v>
      </c>
      <c r="LLU36" s="556">
        <f>SUM($J$22:LLU33)-1</f>
        <v>-1</v>
      </c>
      <c r="LLV36" s="556">
        <f>SUM($J$22:LLV33)-1</f>
        <v>-1</v>
      </c>
      <c r="LLW36" s="556">
        <f>SUM($J$22:LLW33)-1</f>
        <v>-1</v>
      </c>
      <c r="LLX36" s="556">
        <f>SUM($J$22:LLX33)-1</f>
        <v>-1</v>
      </c>
      <c r="LLY36" s="556">
        <f>SUM($J$22:LLY33)-1</f>
        <v>-1</v>
      </c>
      <c r="LLZ36" s="556">
        <f>SUM($J$22:LLZ33)-1</f>
        <v>-1</v>
      </c>
      <c r="LMA36" s="556">
        <f>SUM($J$22:LMA33)-1</f>
        <v>-1</v>
      </c>
      <c r="LMB36" s="556">
        <f>SUM($J$22:LMB33)-1</f>
        <v>-1</v>
      </c>
      <c r="LMC36" s="556">
        <f>SUM($J$22:LMC33)-1</f>
        <v>-1</v>
      </c>
      <c r="LMD36" s="556">
        <f>SUM($J$22:LMD33)-1</f>
        <v>-1</v>
      </c>
      <c r="LME36" s="556">
        <f>SUM($J$22:LME33)-1</f>
        <v>-1</v>
      </c>
      <c r="LMF36" s="556">
        <f>SUM($J$22:LMF33)-1</f>
        <v>-1</v>
      </c>
      <c r="LMG36" s="556">
        <f>SUM($J$22:LMG33)-1</f>
        <v>-1</v>
      </c>
      <c r="LMH36" s="556">
        <f>SUM($J$22:LMH33)-1</f>
        <v>-1</v>
      </c>
      <c r="LMI36" s="556">
        <f>SUM($J$22:LMI33)-1</f>
        <v>-1</v>
      </c>
      <c r="LMJ36" s="556">
        <f>SUM($J$22:LMJ33)-1</f>
        <v>-1</v>
      </c>
      <c r="LMK36" s="556">
        <f>SUM($J$22:LMK33)-1</f>
        <v>-1</v>
      </c>
      <c r="LML36" s="556">
        <f>SUM($J$22:LML33)-1</f>
        <v>-1</v>
      </c>
      <c r="LMM36" s="556">
        <f>SUM($J$22:LMM33)-1</f>
        <v>-1</v>
      </c>
      <c r="LMN36" s="556">
        <f>SUM($J$22:LMN33)-1</f>
        <v>-1</v>
      </c>
      <c r="LMO36" s="556">
        <f>SUM($J$22:LMO33)-1</f>
        <v>-1</v>
      </c>
      <c r="LMP36" s="556">
        <f>SUM($J$22:LMP33)-1</f>
        <v>-1</v>
      </c>
      <c r="LMQ36" s="556">
        <f>SUM($J$22:LMQ33)-1</f>
        <v>-1</v>
      </c>
      <c r="LMR36" s="556">
        <f>SUM($J$22:LMR33)-1</f>
        <v>-1</v>
      </c>
      <c r="LMS36" s="556">
        <f>SUM($J$22:LMS33)-1</f>
        <v>-1</v>
      </c>
      <c r="LMT36" s="556">
        <f>SUM($J$22:LMT33)-1</f>
        <v>-1</v>
      </c>
      <c r="LMU36" s="556">
        <f>SUM($J$22:LMU33)-1</f>
        <v>-1</v>
      </c>
      <c r="LMV36" s="556">
        <f>SUM($J$22:LMV33)-1</f>
        <v>-1</v>
      </c>
      <c r="LMW36" s="556">
        <f>SUM($J$22:LMW33)-1</f>
        <v>-1</v>
      </c>
      <c r="LMX36" s="556">
        <f>SUM($J$22:LMX33)-1</f>
        <v>-1</v>
      </c>
      <c r="LMY36" s="556">
        <f>SUM($J$22:LMY33)-1</f>
        <v>-1</v>
      </c>
      <c r="LMZ36" s="556">
        <f>SUM($J$22:LMZ33)-1</f>
        <v>-1</v>
      </c>
      <c r="LNA36" s="556">
        <f>SUM($J$22:LNA33)-1</f>
        <v>-1</v>
      </c>
      <c r="LNB36" s="556">
        <f>SUM($J$22:LNB33)-1</f>
        <v>-1</v>
      </c>
      <c r="LNC36" s="556">
        <f>SUM($J$22:LNC33)-1</f>
        <v>-1</v>
      </c>
      <c r="LND36" s="556">
        <f>SUM($J$22:LND33)-1</f>
        <v>-1</v>
      </c>
      <c r="LNE36" s="556">
        <f>SUM($J$22:LNE33)-1</f>
        <v>-1</v>
      </c>
      <c r="LNF36" s="556">
        <f>SUM($J$22:LNF33)-1</f>
        <v>-1</v>
      </c>
      <c r="LNG36" s="556">
        <f>SUM($J$22:LNG33)-1</f>
        <v>-1</v>
      </c>
      <c r="LNH36" s="556">
        <f>SUM($J$22:LNH33)-1</f>
        <v>-1</v>
      </c>
      <c r="LNI36" s="556">
        <f>SUM($J$22:LNI33)-1</f>
        <v>-1</v>
      </c>
      <c r="LNJ36" s="556">
        <f>SUM($J$22:LNJ33)-1</f>
        <v>-1</v>
      </c>
      <c r="LNK36" s="556">
        <f>SUM($J$22:LNK33)-1</f>
        <v>-1</v>
      </c>
      <c r="LNL36" s="556">
        <f>SUM($J$22:LNL33)-1</f>
        <v>-1</v>
      </c>
      <c r="LNM36" s="556">
        <f>SUM($J$22:LNM33)-1</f>
        <v>-1</v>
      </c>
      <c r="LNN36" s="556">
        <f>SUM($J$22:LNN33)-1</f>
        <v>-1</v>
      </c>
      <c r="LNO36" s="556">
        <f>SUM($J$22:LNO33)-1</f>
        <v>-1</v>
      </c>
      <c r="LNP36" s="556">
        <f>SUM($J$22:LNP33)-1</f>
        <v>-1</v>
      </c>
      <c r="LNQ36" s="556">
        <f>SUM($J$22:LNQ33)-1</f>
        <v>-1</v>
      </c>
      <c r="LNR36" s="556">
        <f>SUM($J$22:LNR33)-1</f>
        <v>-1</v>
      </c>
      <c r="LNS36" s="556">
        <f>SUM($J$22:LNS33)-1</f>
        <v>-1</v>
      </c>
      <c r="LNT36" s="556">
        <f>SUM($J$22:LNT33)-1</f>
        <v>-1</v>
      </c>
      <c r="LNU36" s="556">
        <f>SUM($J$22:LNU33)-1</f>
        <v>-1</v>
      </c>
      <c r="LNV36" s="556">
        <f>SUM($J$22:LNV33)-1</f>
        <v>-1</v>
      </c>
      <c r="LNW36" s="556">
        <f>SUM($J$22:LNW33)-1</f>
        <v>-1</v>
      </c>
      <c r="LNX36" s="556">
        <f>SUM($J$22:LNX33)-1</f>
        <v>-1</v>
      </c>
      <c r="LNY36" s="556">
        <f>SUM($J$22:LNY33)-1</f>
        <v>-1</v>
      </c>
      <c r="LNZ36" s="556">
        <f>SUM($J$22:LNZ33)-1</f>
        <v>-1</v>
      </c>
      <c r="LOA36" s="556">
        <f>SUM($J$22:LOA33)-1</f>
        <v>-1</v>
      </c>
      <c r="LOB36" s="556">
        <f>SUM($J$22:LOB33)-1</f>
        <v>-1</v>
      </c>
      <c r="LOC36" s="556">
        <f>SUM($J$22:LOC33)-1</f>
        <v>-1</v>
      </c>
      <c r="LOD36" s="556">
        <f>SUM($J$22:LOD33)-1</f>
        <v>-1</v>
      </c>
      <c r="LOE36" s="556">
        <f>SUM($J$22:LOE33)-1</f>
        <v>-1</v>
      </c>
      <c r="LOF36" s="556">
        <f>SUM($J$22:LOF33)-1</f>
        <v>-1</v>
      </c>
      <c r="LOG36" s="556">
        <f>SUM($J$22:LOG33)-1</f>
        <v>-1</v>
      </c>
      <c r="LOH36" s="556">
        <f>SUM($J$22:LOH33)-1</f>
        <v>-1</v>
      </c>
      <c r="LOI36" s="556">
        <f>SUM($J$22:LOI33)-1</f>
        <v>-1</v>
      </c>
      <c r="LOJ36" s="556">
        <f>SUM($J$22:LOJ33)-1</f>
        <v>-1</v>
      </c>
      <c r="LOK36" s="556">
        <f>SUM($J$22:LOK33)-1</f>
        <v>-1</v>
      </c>
      <c r="LOL36" s="556">
        <f>SUM($J$22:LOL33)-1</f>
        <v>-1</v>
      </c>
      <c r="LOM36" s="556">
        <f>SUM($J$22:LOM33)-1</f>
        <v>-1</v>
      </c>
      <c r="LON36" s="556">
        <f>SUM($J$22:LON33)-1</f>
        <v>-1</v>
      </c>
      <c r="LOO36" s="556">
        <f>SUM($J$22:LOO33)-1</f>
        <v>-1</v>
      </c>
      <c r="LOP36" s="556">
        <f>SUM($J$22:LOP33)-1</f>
        <v>-1</v>
      </c>
      <c r="LOQ36" s="556">
        <f>SUM($J$22:LOQ33)-1</f>
        <v>-1</v>
      </c>
      <c r="LOR36" s="556">
        <f>SUM($J$22:LOR33)-1</f>
        <v>-1</v>
      </c>
      <c r="LOS36" s="556">
        <f>SUM($J$22:LOS33)-1</f>
        <v>-1</v>
      </c>
      <c r="LOT36" s="556">
        <f>SUM($J$22:LOT33)-1</f>
        <v>-1</v>
      </c>
      <c r="LOU36" s="556">
        <f>SUM($J$22:LOU33)-1</f>
        <v>-1</v>
      </c>
      <c r="LOV36" s="556">
        <f>SUM($J$22:LOV33)-1</f>
        <v>-1</v>
      </c>
      <c r="LOW36" s="556">
        <f>SUM($J$22:LOW33)-1</f>
        <v>-1</v>
      </c>
      <c r="LOX36" s="556">
        <f>SUM($J$22:LOX33)-1</f>
        <v>-1</v>
      </c>
      <c r="LOY36" s="556">
        <f>SUM($J$22:LOY33)-1</f>
        <v>-1</v>
      </c>
      <c r="LOZ36" s="556">
        <f>SUM($J$22:LOZ33)-1</f>
        <v>-1</v>
      </c>
      <c r="LPA36" s="556">
        <f>SUM($J$22:LPA33)-1</f>
        <v>-1</v>
      </c>
      <c r="LPB36" s="556">
        <f>SUM($J$22:LPB33)-1</f>
        <v>-1</v>
      </c>
      <c r="LPC36" s="556">
        <f>SUM($J$22:LPC33)-1</f>
        <v>-1</v>
      </c>
      <c r="LPD36" s="556">
        <f>SUM($J$22:LPD33)-1</f>
        <v>-1</v>
      </c>
      <c r="LPE36" s="556">
        <f>SUM($J$22:LPE33)-1</f>
        <v>-1</v>
      </c>
      <c r="LPF36" s="556">
        <f>SUM($J$22:LPF33)-1</f>
        <v>-1</v>
      </c>
      <c r="LPG36" s="556">
        <f>SUM($J$22:LPG33)-1</f>
        <v>-1</v>
      </c>
      <c r="LPH36" s="556">
        <f>SUM($J$22:LPH33)-1</f>
        <v>-1</v>
      </c>
      <c r="LPI36" s="556">
        <f>SUM($J$22:LPI33)-1</f>
        <v>-1</v>
      </c>
      <c r="LPJ36" s="556">
        <f>SUM($J$22:LPJ33)-1</f>
        <v>-1</v>
      </c>
      <c r="LPK36" s="556">
        <f>SUM($J$22:LPK33)-1</f>
        <v>-1</v>
      </c>
      <c r="LPL36" s="556">
        <f>SUM($J$22:LPL33)-1</f>
        <v>-1</v>
      </c>
      <c r="LPM36" s="556">
        <f>SUM($J$22:LPM33)-1</f>
        <v>-1</v>
      </c>
      <c r="LPN36" s="556">
        <f>SUM($J$22:LPN33)-1</f>
        <v>-1</v>
      </c>
      <c r="LPO36" s="556">
        <f>SUM($J$22:LPO33)-1</f>
        <v>-1</v>
      </c>
      <c r="LPP36" s="556">
        <f>SUM($J$22:LPP33)-1</f>
        <v>-1</v>
      </c>
      <c r="LPQ36" s="556">
        <f>SUM($J$22:LPQ33)-1</f>
        <v>-1</v>
      </c>
      <c r="LPR36" s="556">
        <f>SUM($J$22:LPR33)-1</f>
        <v>-1</v>
      </c>
      <c r="LPS36" s="556">
        <f>SUM($J$22:LPS33)-1</f>
        <v>-1</v>
      </c>
      <c r="LPT36" s="556">
        <f>SUM($J$22:LPT33)-1</f>
        <v>-1</v>
      </c>
      <c r="LPU36" s="556">
        <f>SUM($J$22:LPU33)-1</f>
        <v>-1</v>
      </c>
      <c r="LPV36" s="556">
        <f>SUM($J$22:LPV33)-1</f>
        <v>-1</v>
      </c>
      <c r="LPW36" s="556">
        <f>SUM($J$22:LPW33)-1</f>
        <v>-1</v>
      </c>
      <c r="LPX36" s="556">
        <f>SUM($J$22:LPX33)-1</f>
        <v>-1</v>
      </c>
      <c r="LPY36" s="556">
        <f>SUM($J$22:LPY33)-1</f>
        <v>-1</v>
      </c>
      <c r="LPZ36" s="556">
        <f>SUM($J$22:LPZ33)-1</f>
        <v>-1</v>
      </c>
      <c r="LQA36" s="556">
        <f>SUM($J$22:LQA33)-1</f>
        <v>-1</v>
      </c>
      <c r="LQB36" s="556">
        <f>SUM($J$22:LQB33)-1</f>
        <v>-1</v>
      </c>
      <c r="LQC36" s="556">
        <f>SUM($J$22:LQC33)-1</f>
        <v>-1</v>
      </c>
      <c r="LQD36" s="556">
        <f>SUM($J$22:LQD33)-1</f>
        <v>-1</v>
      </c>
      <c r="LQE36" s="556">
        <f>SUM($J$22:LQE33)-1</f>
        <v>-1</v>
      </c>
      <c r="LQF36" s="556">
        <f>SUM($J$22:LQF33)-1</f>
        <v>-1</v>
      </c>
      <c r="LQG36" s="556">
        <f>SUM($J$22:LQG33)-1</f>
        <v>-1</v>
      </c>
      <c r="LQH36" s="556">
        <f>SUM($J$22:LQH33)-1</f>
        <v>-1</v>
      </c>
      <c r="LQI36" s="556">
        <f>SUM($J$22:LQI33)-1</f>
        <v>-1</v>
      </c>
      <c r="LQJ36" s="556">
        <f>SUM($J$22:LQJ33)-1</f>
        <v>-1</v>
      </c>
      <c r="LQK36" s="556">
        <f>SUM($J$22:LQK33)-1</f>
        <v>-1</v>
      </c>
      <c r="LQL36" s="556">
        <f>SUM($J$22:LQL33)-1</f>
        <v>-1</v>
      </c>
      <c r="LQM36" s="556">
        <f>SUM($J$22:LQM33)-1</f>
        <v>-1</v>
      </c>
      <c r="LQN36" s="556">
        <f>SUM($J$22:LQN33)-1</f>
        <v>-1</v>
      </c>
      <c r="LQO36" s="556">
        <f>SUM($J$22:LQO33)-1</f>
        <v>-1</v>
      </c>
      <c r="LQP36" s="556">
        <f>SUM($J$22:LQP33)-1</f>
        <v>-1</v>
      </c>
      <c r="LQQ36" s="556">
        <f>SUM($J$22:LQQ33)-1</f>
        <v>-1</v>
      </c>
      <c r="LQR36" s="556">
        <f>SUM($J$22:LQR33)-1</f>
        <v>-1</v>
      </c>
      <c r="LQS36" s="556">
        <f>SUM($J$22:LQS33)-1</f>
        <v>-1</v>
      </c>
      <c r="LQT36" s="556">
        <f>SUM($J$22:LQT33)-1</f>
        <v>-1</v>
      </c>
      <c r="LQU36" s="556">
        <f>SUM($J$22:LQU33)-1</f>
        <v>-1</v>
      </c>
      <c r="LQV36" s="556">
        <f>SUM($J$22:LQV33)-1</f>
        <v>-1</v>
      </c>
      <c r="LQW36" s="556">
        <f>SUM($J$22:LQW33)-1</f>
        <v>-1</v>
      </c>
      <c r="LQX36" s="556">
        <f>SUM($J$22:LQX33)-1</f>
        <v>-1</v>
      </c>
      <c r="LQY36" s="556">
        <f>SUM($J$22:LQY33)-1</f>
        <v>-1</v>
      </c>
      <c r="LQZ36" s="556">
        <f>SUM($J$22:LQZ33)-1</f>
        <v>-1</v>
      </c>
      <c r="LRA36" s="556">
        <f>SUM($J$22:LRA33)-1</f>
        <v>-1</v>
      </c>
      <c r="LRB36" s="556">
        <f>SUM($J$22:LRB33)-1</f>
        <v>-1</v>
      </c>
      <c r="LRC36" s="556">
        <f>SUM($J$22:LRC33)-1</f>
        <v>-1</v>
      </c>
      <c r="LRD36" s="556">
        <f>SUM($J$22:LRD33)-1</f>
        <v>-1</v>
      </c>
      <c r="LRE36" s="556">
        <f>SUM($J$22:LRE33)-1</f>
        <v>-1</v>
      </c>
      <c r="LRF36" s="556">
        <f>SUM($J$22:LRF33)-1</f>
        <v>-1</v>
      </c>
      <c r="LRG36" s="556">
        <f>SUM($J$22:LRG33)-1</f>
        <v>-1</v>
      </c>
      <c r="LRH36" s="556">
        <f>SUM($J$22:LRH33)-1</f>
        <v>-1</v>
      </c>
      <c r="LRI36" s="556">
        <f>SUM($J$22:LRI33)-1</f>
        <v>-1</v>
      </c>
      <c r="LRJ36" s="556">
        <f>SUM($J$22:LRJ33)-1</f>
        <v>-1</v>
      </c>
      <c r="LRK36" s="556">
        <f>SUM($J$22:LRK33)-1</f>
        <v>-1</v>
      </c>
      <c r="LRL36" s="556">
        <f>SUM($J$22:LRL33)-1</f>
        <v>-1</v>
      </c>
      <c r="LRM36" s="556">
        <f>SUM($J$22:LRM33)-1</f>
        <v>-1</v>
      </c>
      <c r="LRN36" s="556">
        <f>SUM($J$22:LRN33)-1</f>
        <v>-1</v>
      </c>
      <c r="LRO36" s="556">
        <f>SUM($J$22:LRO33)-1</f>
        <v>-1</v>
      </c>
      <c r="LRP36" s="556">
        <f>SUM($J$22:LRP33)-1</f>
        <v>-1</v>
      </c>
      <c r="LRQ36" s="556">
        <f>SUM($J$22:LRQ33)-1</f>
        <v>-1</v>
      </c>
      <c r="LRR36" s="556">
        <f>SUM($J$22:LRR33)-1</f>
        <v>-1</v>
      </c>
      <c r="LRS36" s="556">
        <f>SUM($J$22:LRS33)-1</f>
        <v>-1</v>
      </c>
      <c r="LRT36" s="556">
        <f>SUM($J$22:LRT33)-1</f>
        <v>-1</v>
      </c>
      <c r="LRU36" s="556">
        <f>SUM($J$22:LRU33)-1</f>
        <v>-1</v>
      </c>
      <c r="LRV36" s="556">
        <f>SUM($J$22:LRV33)-1</f>
        <v>-1</v>
      </c>
      <c r="LRW36" s="556">
        <f>SUM($J$22:LRW33)-1</f>
        <v>-1</v>
      </c>
      <c r="LRX36" s="556">
        <f>SUM($J$22:LRX33)-1</f>
        <v>-1</v>
      </c>
      <c r="LRY36" s="556">
        <f>SUM($J$22:LRY33)-1</f>
        <v>-1</v>
      </c>
      <c r="LRZ36" s="556">
        <f>SUM($J$22:LRZ33)-1</f>
        <v>-1</v>
      </c>
      <c r="LSA36" s="556">
        <f>SUM($J$22:LSA33)-1</f>
        <v>-1</v>
      </c>
      <c r="LSB36" s="556">
        <f>SUM($J$22:LSB33)-1</f>
        <v>-1</v>
      </c>
      <c r="LSC36" s="556">
        <f>SUM($J$22:LSC33)-1</f>
        <v>-1</v>
      </c>
      <c r="LSD36" s="556">
        <f>SUM($J$22:LSD33)-1</f>
        <v>-1</v>
      </c>
      <c r="LSE36" s="556">
        <f>SUM($J$22:LSE33)-1</f>
        <v>-1</v>
      </c>
      <c r="LSF36" s="556">
        <f>SUM($J$22:LSF33)-1</f>
        <v>-1</v>
      </c>
      <c r="LSG36" s="556">
        <f>SUM($J$22:LSG33)-1</f>
        <v>-1</v>
      </c>
      <c r="LSH36" s="556">
        <f>SUM($J$22:LSH33)-1</f>
        <v>-1</v>
      </c>
      <c r="LSI36" s="556">
        <f>SUM($J$22:LSI33)-1</f>
        <v>-1</v>
      </c>
      <c r="LSJ36" s="556">
        <f>SUM($J$22:LSJ33)-1</f>
        <v>-1</v>
      </c>
      <c r="LSK36" s="556">
        <f>SUM($J$22:LSK33)-1</f>
        <v>-1</v>
      </c>
      <c r="LSL36" s="556">
        <f>SUM($J$22:LSL33)-1</f>
        <v>-1</v>
      </c>
      <c r="LSM36" s="556">
        <f>SUM($J$22:LSM33)-1</f>
        <v>-1</v>
      </c>
      <c r="LSN36" s="556">
        <f>SUM($J$22:LSN33)-1</f>
        <v>-1</v>
      </c>
      <c r="LSO36" s="556">
        <f>SUM($J$22:LSO33)-1</f>
        <v>-1</v>
      </c>
      <c r="LSP36" s="556">
        <f>SUM($J$22:LSP33)-1</f>
        <v>-1</v>
      </c>
      <c r="LSQ36" s="556">
        <f>SUM($J$22:LSQ33)-1</f>
        <v>-1</v>
      </c>
      <c r="LSR36" s="556">
        <f>SUM($J$22:LSR33)-1</f>
        <v>-1</v>
      </c>
      <c r="LSS36" s="556">
        <f>SUM($J$22:LSS33)-1</f>
        <v>-1</v>
      </c>
      <c r="LST36" s="556">
        <f>SUM($J$22:LST33)-1</f>
        <v>-1</v>
      </c>
      <c r="LSU36" s="556">
        <f>SUM($J$22:LSU33)-1</f>
        <v>-1</v>
      </c>
      <c r="LSV36" s="556">
        <f>SUM($J$22:LSV33)-1</f>
        <v>-1</v>
      </c>
      <c r="LSW36" s="556">
        <f>SUM($J$22:LSW33)-1</f>
        <v>-1</v>
      </c>
      <c r="LSX36" s="556">
        <f>SUM($J$22:LSX33)-1</f>
        <v>-1</v>
      </c>
      <c r="LSY36" s="556">
        <f>SUM($J$22:LSY33)-1</f>
        <v>-1</v>
      </c>
      <c r="LSZ36" s="556">
        <f>SUM($J$22:LSZ33)-1</f>
        <v>-1</v>
      </c>
      <c r="LTA36" s="556">
        <f>SUM($J$22:LTA33)-1</f>
        <v>-1</v>
      </c>
      <c r="LTB36" s="556">
        <f>SUM($J$22:LTB33)-1</f>
        <v>-1</v>
      </c>
      <c r="LTC36" s="556">
        <f>SUM($J$22:LTC33)-1</f>
        <v>-1</v>
      </c>
      <c r="LTD36" s="556">
        <f>SUM($J$22:LTD33)-1</f>
        <v>-1</v>
      </c>
      <c r="LTE36" s="556">
        <f>SUM($J$22:LTE33)-1</f>
        <v>-1</v>
      </c>
      <c r="LTF36" s="556">
        <f>SUM($J$22:LTF33)-1</f>
        <v>-1</v>
      </c>
      <c r="LTG36" s="556">
        <f>SUM($J$22:LTG33)-1</f>
        <v>-1</v>
      </c>
      <c r="LTH36" s="556">
        <f>SUM($J$22:LTH33)-1</f>
        <v>-1</v>
      </c>
      <c r="LTI36" s="556">
        <f>SUM($J$22:LTI33)-1</f>
        <v>-1</v>
      </c>
      <c r="LTJ36" s="556">
        <f>SUM($J$22:LTJ33)-1</f>
        <v>-1</v>
      </c>
      <c r="LTK36" s="556">
        <f>SUM($J$22:LTK33)-1</f>
        <v>-1</v>
      </c>
      <c r="LTL36" s="556">
        <f>SUM($J$22:LTL33)-1</f>
        <v>-1</v>
      </c>
      <c r="LTM36" s="556">
        <f>SUM($J$22:LTM33)-1</f>
        <v>-1</v>
      </c>
      <c r="LTN36" s="556">
        <f>SUM($J$22:LTN33)-1</f>
        <v>-1</v>
      </c>
      <c r="LTO36" s="556">
        <f>SUM($J$22:LTO33)-1</f>
        <v>-1</v>
      </c>
      <c r="LTP36" s="556">
        <f>SUM($J$22:LTP33)-1</f>
        <v>-1</v>
      </c>
      <c r="LTQ36" s="556">
        <f>SUM($J$22:LTQ33)-1</f>
        <v>-1</v>
      </c>
      <c r="LTR36" s="556">
        <f>SUM($J$22:LTR33)-1</f>
        <v>-1</v>
      </c>
      <c r="LTS36" s="556">
        <f>SUM($J$22:LTS33)-1</f>
        <v>-1</v>
      </c>
      <c r="LTT36" s="556">
        <f>SUM($J$22:LTT33)-1</f>
        <v>-1</v>
      </c>
      <c r="LTU36" s="556">
        <f>SUM($J$22:LTU33)-1</f>
        <v>-1</v>
      </c>
      <c r="LTV36" s="556">
        <f>SUM($J$22:LTV33)-1</f>
        <v>-1</v>
      </c>
      <c r="LTW36" s="556">
        <f>SUM($J$22:LTW33)-1</f>
        <v>-1</v>
      </c>
      <c r="LTX36" s="556">
        <f>SUM($J$22:LTX33)-1</f>
        <v>-1</v>
      </c>
      <c r="LTY36" s="556">
        <f>SUM($J$22:LTY33)-1</f>
        <v>-1</v>
      </c>
      <c r="LTZ36" s="556">
        <f>SUM($J$22:LTZ33)-1</f>
        <v>-1</v>
      </c>
      <c r="LUA36" s="556">
        <f>SUM($J$22:LUA33)-1</f>
        <v>-1</v>
      </c>
      <c r="LUB36" s="556">
        <f>SUM($J$22:LUB33)-1</f>
        <v>-1</v>
      </c>
      <c r="LUC36" s="556">
        <f>SUM($J$22:LUC33)-1</f>
        <v>-1</v>
      </c>
      <c r="LUD36" s="556">
        <f>SUM($J$22:LUD33)-1</f>
        <v>-1</v>
      </c>
      <c r="LUE36" s="556">
        <f>SUM($J$22:LUE33)-1</f>
        <v>-1</v>
      </c>
      <c r="LUF36" s="556">
        <f>SUM($J$22:LUF33)-1</f>
        <v>-1</v>
      </c>
      <c r="LUG36" s="556">
        <f>SUM($J$22:LUG33)-1</f>
        <v>-1</v>
      </c>
      <c r="LUH36" s="556">
        <f>SUM($J$22:LUH33)-1</f>
        <v>-1</v>
      </c>
      <c r="LUI36" s="556">
        <f>SUM($J$22:LUI33)-1</f>
        <v>-1</v>
      </c>
      <c r="LUJ36" s="556">
        <f>SUM($J$22:LUJ33)-1</f>
        <v>-1</v>
      </c>
      <c r="LUK36" s="556">
        <f>SUM($J$22:LUK33)-1</f>
        <v>-1</v>
      </c>
      <c r="LUL36" s="556">
        <f>SUM($J$22:LUL33)-1</f>
        <v>-1</v>
      </c>
      <c r="LUM36" s="556">
        <f>SUM($J$22:LUM33)-1</f>
        <v>-1</v>
      </c>
      <c r="LUN36" s="556">
        <f>SUM($J$22:LUN33)-1</f>
        <v>-1</v>
      </c>
      <c r="LUO36" s="556">
        <f>SUM($J$22:LUO33)-1</f>
        <v>-1</v>
      </c>
      <c r="LUP36" s="556">
        <f>SUM($J$22:LUP33)-1</f>
        <v>-1</v>
      </c>
      <c r="LUQ36" s="556">
        <f>SUM($J$22:LUQ33)-1</f>
        <v>-1</v>
      </c>
      <c r="LUR36" s="556">
        <f>SUM($J$22:LUR33)-1</f>
        <v>-1</v>
      </c>
      <c r="LUS36" s="556">
        <f>SUM($J$22:LUS33)-1</f>
        <v>-1</v>
      </c>
      <c r="LUT36" s="556">
        <f>SUM($J$22:LUT33)-1</f>
        <v>-1</v>
      </c>
      <c r="LUU36" s="556">
        <f>SUM($J$22:LUU33)-1</f>
        <v>-1</v>
      </c>
      <c r="LUV36" s="556">
        <f>SUM($J$22:LUV33)-1</f>
        <v>-1</v>
      </c>
      <c r="LUW36" s="556">
        <f>SUM($J$22:LUW33)-1</f>
        <v>-1</v>
      </c>
      <c r="LUX36" s="556">
        <f>SUM($J$22:LUX33)-1</f>
        <v>-1</v>
      </c>
      <c r="LUY36" s="556">
        <f>SUM($J$22:LUY33)-1</f>
        <v>-1</v>
      </c>
      <c r="LUZ36" s="556">
        <f>SUM($J$22:LUZ33)-1</f>
        <v>-1</v>
      </c>
      <c r="LVA36" s="556">
        <f>SUM($J$22:LVA33)-1</f>
        <v>-1</v>
      </c>
      <c r="LVB36" s="556">
        <f>SUM($J$22:LVB33)-1</f>
        <v>-1</v>
      </c>
      <c r="LVC36" s="556">
        <f>SUM($J$22:LVC33)-1</f>
        <v>-1</v>
      </c>
      <c r="LVD36" s="556">
        <f>SUM($J$22:LVD33)-1</f>
        <v>-1</v>
      </c>
      <c r="LVE36" s="556">
        <f>SUM($J$22:LVE33)-1</f>
        <v>-1</v>
      </c>
      <c r="LVF36" s="556">
        <f>SUM($J$22:LVF33)-1</f>
        <v>-1</v>
      </c>
      <c r="LVG36" s="556">
        <f>SUM($J$22:LVG33)-1</f>
        <v>-1</v>
      </c>
      <c r="LVH36" s="556">
        <f>SUM($J$22:LVH33)-1</f>
        <v>-1</v>
      </c>
      <c r="LVI36" s="556">
        <f>SUM($J$22:LVI33)-1</f>
        <v>-1</v>
      </c>
      <c r="LVJ36" s="556">
        <f>SUM($J$22:LVJ33)-1</f>
        <v>-1</v>
      </c>
      <c r="LVK36" s="556">
        <f>SUM($J$22:LVK33)-1</f>
        <v>-1</v>
      </c>
      <c r="LVL36" s="556">
        <f>SUM($J$22:LVL33)-1</f>
        <v>-1</v>
      </c>
      <c r="LVM36" s="556">
        <f>SUM($J$22:LVM33)-1</f>
        <v>-1</v>
      </c>
      <c r="LVN36" s="556">
        <f>SUM($J$22:LVN33)-1</f>
        <v>-1</v>
      </c>
      <c r="LVO36" s="556">
        <f>SUM($J$22:LVO33)-1</f>
        <v>-1</v>
      </c>
      <c r="LVP36" s="556">
        <f>SUM($J$22:LVP33)-1</f>
        <v>-1</v>
      </c>
      <c r="LVQ36" s="556">
        <f>SUM($J$22:LVQ33)-1</f>
        <v>-1</v>
      </c>
      <c r="LVR36" s="556">
        <f>SUM($J$22:LVR33)-1</f>
        <v>-1</v>
      </c>
      <c r="LVS36" s="556">
        <f>SUM($J$22:LVS33)-1</f>
        <v>-1</v>
      </c>
      <c r="LVT36" s="556">
        <f>SUM($J$22:LVT33)-1</f>
        <v>-1</v>
      </c>
      <c r="LVU36" s="556">
        <f>SUM($J$22:LVU33)-1</f>
        <v>-1</v>
      </c>
      <c r="LVV36" s="556">
        <f>SUM($J$22:LVV33)-1</f>
        <v>-1</v>
      </c>
      <c r="LVW36" s="556">
        <f>SUM($J$22:LVW33)-1</f>
        <v>-1</v>
      </c>
      <c r="LVX36" s="556">
        <f>SUM($J$22:LVX33)-1</f>
        <v>-1</v>
      </c>
      <c r="LVY36" s="556">
        <f>SUM($J$22:LVY33)-1</f>
        <v>-1</v>
      </c>
      <c r="LVZ36" s="556">
        <f>SUM($J$22:LVZ33)-1</f>
        <v>-1</v>
      </c>
      <c r="LWA36" s="556">
        <f>SUM($J$22:LWA33)-1</f>
        <v>-1</v>
      </c>
      <c r="LWB36" s="556">
        <f>SUM($J$22:LWB33)-1</f>
        <v>-1</v>
      </c>
      <c r="LWC36" s="556">
        <f>SUM($J$22:LWC33)-1</f>
        <v>-1</v>
      </c>
      <c r="LWD36" s="556">
        <f>SUM($J$22:LWD33)-1</f>
        <v>-1</v>
      </c>
      <c r="LWE36" s="556">
        <f>SUM($J$22:LWE33)-1</f>
        <v>-1</v>
      </c>
      <c r="LWF36" s="556">
        <f>SUM($J$22:LWF33)-1</f>
        <v>-1</v>
      </c>
      <c r="LWG36" s="556">
        <f>SUM($J$22:LWG33)-1</f>
        <v>-1</v>
      </c>
      <c r="LWH36" s="556">
        <f>SUM($J$22:LWH33)-1</f>
        <v>-1</v>
      </c>
      <c r="LWI36" s="556">
        <f>SUM($J$22:LWI33)-1</f>
        <v>-1</v>
      </c>
      <c r="LWJ36" s="556">
        <f>SUM($J$22:LWJ33)-1</f>
        <v>-1</v>
      </c>
      <c r="LWK36" s="556">
        <f>SUM($J$22:LWK33)-1</f>
        <v>-1</v>
      </c>
      <c r="LWL36" s="556">
        <f>SUM($J$22:LWL33)-1</f>
        <v>-1</v>
      </c>
      <c r="LWM36" s="556">
        <f>SUM($J$22:LWM33)-1</f>
        <v>-1</v>
      </c>
      <c r="LWN36" s="556">
        <f>SUM($J$22:LWN33)-1</f>
        <v>-1</v>
      </c>
      <c r="LWO36" s="556">
        <f>SUM($J$22:LWO33)-1</f>
        <v>-1</v>
      </c>
      <c r="LWP36" s="556">
        <f>SUM($J$22:LWP33)-1</f>
        <v>-1</v>
      </c>
      <c r="LWQ36" s="556">
        <f>SUM($J$22:LWQ33)-1</f>
        <v>-1</v>
      </c>
      <c r="LWR36" s="556">
        <f>SUM($J$22:LWR33)-1</f>
        <v>-1</v>
      </c>
      <c r="LWS36" s="556">
        <f>SUM($J$22:LWS33)-1</f>
        <v>-1</v>
      </c>
      <c r="LWT36" s="556">
        <f>SUM($J$22:LWT33)-1</f>
        <v>-1</v>
      </c>
      <c r="LWU36" s="556">
        <f>SUM($J$22:LWU33)-1</f>
        <v>-1</v>
      </c>
      <c r="LWV36" s="556">
        <f>SUM($J$22:LWV33)-1</f>
        <v>-1</v>
      </c>
      <c r="LWW36" s="556">
        <f>SUM($J$22:LWW33)-1</f>
        <v>-1</v>
      </c>
      <c r="LWX36" s="556">
        <f>SUM($J$22:LWX33)-1</f>
        <v>-1</v>
      </c>
      <c r="LWY36" s="556">
        <f>SUM($J$22:LWY33)-1</f>
        <v>-1</v>
      </c>
      <c r="LWZ36" s="556">
        <f>SUM($J$22:LWZ33)-1</f>
        <v>-1</v>
      </c>
      <c r="LXA36" s="556">
        <f>SUM($J$22:LXA33)-1</f>
        <v>-1</v>
      </c>
      <c r="LXB36" s="556">
        <f>SUM($J$22:LXB33)-1</f>
        <v>-1</v>
      </c>
      <c r="LXC36" s="556">
        <f>SUM($J$22:LXC33)-1</f>
        <v>-1</v>
      </c>
      <c r="LXD36" s="556">
        <f>SUM($J$22:LXD33)-1</f>
        <v>-1</v>
      </c>
      <c r="LXE36" s="556">
        <f>SUM($J$22:LXE33)-1</f>
        <v>-1</v>
      </c>
      <c r="LXF36" s="556">
        <f>SUM($J$22:LXF33)-1</f>
        <v>-1</v>
      </c>
      <c r="LXG36" s="556">
        <f>SUM($J$22:LXG33)-1</f>
        <v>-1</v>
      </c>
      <c r="LXH36" s="556">
        <f>SUM($J$22:LXH33)-1</f>
        <v>-1</v>
      </c>
      <c r="LXI36" s="556">
        <f>SUM($J$22:LXI33)-1</f>
        <v>-1</v>
      </c>
      <c r="LXJ36" s="556">
        <f>SUM($J$22:LXJ33)-1</f>
        <v>-1</v>
      </c>
      <c r="LXK36" s="556">
        <f>SUM($J$22:LXK33)-1</f>
        <v>-1</v>
      </c>
      <c r="LXL36" s="556">
        <f>SUM($J$22:LXL33)-1</f>
        <v>-1</v>
      </c>
      <c r="LXM36" s="556">
        <f>SUM($J$22:LXM33)-1</f>
        <v>-1</v>
      </c>
      <c r="LXN36" s="556">
        <f>SUM($J$22:LXN33)-1</f>
        <v>-1</v>
      </c>
      <c r="LXO36" s="556">
        <f>SUM($J$22:LXO33)-1</f>
        <v>-1</v>
      </c>
      <c r="LXP36" s="556">
        <f>SUM($J$22:LXP33)-1</f>
        <v>-1</v>
      </c>
      <c r="LXQ36" s="556">
        <f>SUM($J$22:LXQ33)-1</f>
        <v>-1</v>
      </c>
      <c r="LXR36" s="556">
        <f>SUM($J$22:LXR33)-1</f>
        <v>-1</v>
      </c>
      <c r="LXS36" s="556">
        <f>SUM($J$22:LXS33)-1</f>
        <v>-1</v>
      </c>
      <c r="LXT36" s="556">
        <f>SUM($J$22:LXT33)-1</f>
        <v>-1</v>
      </c>
      <c r="LXU36" s="556">
        <f>SUM($J$22:LXU33)-1</f>
        <v>-1</v>
      </c>
      <c r="LXV36" s="556">
        <f>SUM($J$22:LXV33)-1</f>
        <v>-1</v>
      </c>
      <c r="LXW36" s="556">
        <f>SUM($J$22:LXW33)-1</f>
        <v>-1</v>
      </c>
      <c r="LXX36" s="556">
        <f>SUM($J$22:LXX33)-1</f>
        <v>-1</v>
      </c>
      <c r="LXY36" s="556">
        <f>SUM($J$22:LXY33)-1</f>
        <v>-1</v>
      </c>
      <c r="LXZ36" s="556">
        <f>SUM($J$22:LXZ33)-1</f>
        <v>-1</v>
      </c>
      <c r="LYA36" s="556">
        <f>SUM($J$22:LYA33)-1</f>
        <v>-1</v>
      </c>
      <c r="LYB36" s="556">
        <f>SUM($J$22:LYB33)-1</f>
        <v>-1</v>
      </c>
      <c r="LYC36" s="556">
        <f>SUM($J$22:LYC33)-1</f>
        <v>-1</v>
      </c>
      <c r="LYD36" s="556">
        <f>SUM($J$22:LYD33)-1</f>
        <v>-1</v>
      </c>
      <c r="LYE36" s="556">
        <f>SUM($J$22:LYE33)-1</f>
        <v>-1</v>
      </c>
      <c r="LYF36" s="556">
        <f>SUM($J$22:LYF33)-1</f>
        <v>-1</v>
      </c>
      <c r="LYG36" s="556">
        <f>SUM($J$22:LYG33)-1</f>
        <v>-1</v>
      </c>
      <c r="LYH36" s="556">
        <f>SUM($J$22:LYH33)-1</f>
        <v>-1</v>
      </c>
      <c r="LYI36" s="556">
        <f>SUM($J$22:LYI33)-1</f>
        <v>-1</v>
      </c>
      <c r="LYJ36" s="556">
        <f>SUM($J$22:LYJ33)-1</f>
        <v>-1</v>
      </c>
      <c r="LYK36" s="556">
        <f>SUM($J$22:LYK33)-1</f>
        <v>-1</v>
      </c>
      <c r="LYL36" s="556">
        <f>SUM($J$22:LYL33)-1</f>
        <v>-1</v>
      </c>
      <c r="LYM36" s="556">
        <f>SUM($J$22:LYM33)-1</f>
        <v>-1</v>
      </c>
      <c r="LYN36" s="556">
        <f>SUM($J$22:LYN33)-1</f>
        <v>-1</v>
      </c>
      <c r="LYO36" s="556">
        <f>SUM($J$22:LYO33)-1</f>
        <v>-1</v>
      </c>
      <c r="LYP36" s="556">
        <f>SUM($J$22:LYP33)-1</f>
        <v>-1</v>
      </c>
      <c r="LYQ36" s="556">
        <f>SUM($J$22:LYQ33)-1</f>
        <v>-1</v>
      </c>
      <c r="LYR36" s="556">
        <f>SUM($J$22:LYR33)-1</f>
        <v>-1</v>
      </c>
      <c r="LYS36" s="556">
        <f>SUM($J$22:LYS33)-1</f>
        <v>-1</v>
      </c>
      <c r="LYT36" s="556">
        <f>SUM($J$22:LYT33)-1</f>
        <v>-1</v>
      </c>
      <c r="LYU36" s="556">
        <f>SUM($J$22:LYU33)-1</f>
        <v>-1</v>
      </c>
      <c r="LYV36" s="556">
        <f>SUM($J$22:LYV33)-1</f>
        <v>-1</v>
      </c>
      <c r="LYW36" s="556">
        <f>SUM($J$22:LYW33)-1</f>
        <v>-1</v>
      </c>
      <c r="LYX36" s="556">
        <f>SUM($J$22:LYX33)-1</f>
        <v>-1</v>
      </c>
      <c r="LYY36" s="556">
        <f>SUM($J$22:LYY33)-1</f>
        <v>-1</v>
      </c>
      <c r="LYZ36" s="556">
        <f>SUM($J$22:LYZ33)-1</f>
        <v>-1</v>
      </c>
      <c r="LZA36" s="556">
        <f>SUM($J$22:LZA33)-1</f>
        <v>-1</v>
      </c>
      <c r="LZB36" s="556">
        <f>SUM($J$22:LZB33)-1</f>
        <v>-1</v>
      </c>
      <c r="LZC36" s="556">
        <f>SUM($J$22:LZC33)-1</f>
        <v>-1</v>
      </c>
      <c r="LZD36" s="556">
        <f>SUM($J$22:LZD33)-1</f>
        <v>-1</v>
      </c>
      <c r="LZE36" s="556">
        <f>SUM($J$22:LZE33)-1</f>
        <v>-1</v>
      </c>
      <c r="LZF36" s="556">
        <f>SUM($J$22:LZF33)-1</f>
        <v>-1</v>
      </c>
      <c r="LZG36" s="556">
        <f>SUM($J$22:LZG33)-1</f>
        <v>-1</v>
      </c>
      <c r="LZH36" s="556">
        <f>SUM($J$22:LZH33)-1</f>
        <v>-1</v>
      </c>
      <c r="LZI36" s="556">
        <f>SUM($J$22:LZI33)-1</f>
        <v>-1</v>
      </c>
      <c r="LZJ36" s="556">
        <f>SUM($J$22:LZJ33)-1</f>
        <v>-1</v>
      </c>
      <c r="LZK36" s="556">
        <f>SUM($J$22:LZK33)-1</f>
        <v>-1</v>
      </c>
      <c r="LZL36" s="556">
        <f>SUM($J$22:LZL33)-1</f>
        <v>-1</v>
      </c>
      <c r="LZM36" s="556">
        <f>SUM($J$22:LZM33)-1</f>
        <v>-1</v>
      </c>
      <c r="LZN36" s="556">
        <f>SUM($J$22:LZN33)-1</f>
        <v>-1</v>
      </c>
      <c r="LZO36" s="556">
        <f>SUM($J$22:LZO33)-1</f>
        <v>-1</v>
      </c>
      <c r="LZP36" s="556">
        <f>SUM($J$22:LZP33)-1</f>
        <v>-1</v>
      </c>
      <c r="LZQ36" s="556">
        <f>SUM($J$22:LZQ33)-1</f>
        <v>-1</v>
      </c>
      <c r="LZR36" s="556">
        <f>SUM($J$22:LZR33)-1</f>
        <v>-1</v>
      </c>
      <c r="LZS36" s="556">
        <f>SUM($J$22:LZS33)-1</f>
        <v>-1</v>
      </c>
      <c r="LZT36" s="556">
        <f>SUM($J$22:LZT33)-1</f>
        <v>-1</v>
      </c>
      <c r="LZU36" s="556">
        <f>SUM($J$22:LZU33)-1</f>
        <v>-1</v>
      </c>
      <c r="LZV36" s="556">
        <f>SUM($J$22:LZV33)-1</f>
        <v>-1</v>
      </c>
      <c r="LZW36" s="556">
        <f>SUM($J$22:LZW33)-1</f>
        <v>-1</v>
      </c>
      <c r="LZX36" s="556">
        <f>SUM($J$22:LZX33)-1</f>
        <v>-1</v>
      </c>
      <c r="LZY36" s="556">
        <f>SUM($J$22:LZY33)-1</f>
        <v>-1</v>
      </c>
      <c r="LZZ36" s="556">
        <f>SUM($J$22:LZZ33)-1</f>
        <v>-1</v>
      </c>
      <c r="MAA36" s="556">
        <f>SUM($J$22:MAA33)-1</f>
        <v>-1</v>
      </c>
      <c r="MAB36" s="556">
        <f>SUM($J$22:MAB33)-1</f>
        <v>-1</v>
      </c>
      <c r="MAC36" s="556">
        <f>SUM($J$22:MAC33)-1</f>
        <v>-1</v>
      </c>
      <c r="MAD36" s="556">
        <f>SUM($J$22:MAD33)-1</f>
        <v>-1</v>
      </c>
      <c r="MAE36" s="556">
        <f>SUM($J$22:MAE33)-1</f>
        <v>-1</v>
      </c>
      <c r="MAF36" s="556">
        <f>SUM($J$22:MAF33)-1</f>
        <v>-1</v>
      </c>
      <c r="MAG36" s="556">
        <f>SUM($J$22:MAG33)-1</f>
        <v>-1</v>
      </c>
      <c r="MAH36" s="556">
        <f>SUM($J$22:MAH33)-1</f>
        <v>-1</v>
      </c>
      <c r="MAI36" s="556">
        <f>SUM($J$22:MAI33)-1</f>
        <v>-1</v>
      </c>
      <c r="MAJ36" s="556">
        <f>SUM($J$22:MAJ33)-1</f>
        <v>-1</v>
      </c>
      <c r="MAK36" s="556">
        <f>SUM($J$22:MAK33)-1</f>
        <v>-1</v>
      </c>
      <c r="MAL36" s="556">
        <f>SUM($J$22:MAL33)-1</f>
        <v>-1</v>
      </c>
      <c r="MAM36" s="556">
        <f>SUM($J$22:MAM33)-1</f>
        <v>-1</v>
      </c>
      <c r="MAN36" s="556">
        <f>SUM($J$22:MAN33)-1</f>
        <v>-1</v>
      </c>
      <c r="MAO36" s="556">
        <f>SUM($J$22:MAO33)-1</f>
        <v>-1</v>
      </c>
      <c r="MAP36" s="556">
        <f>SUM($J$22:MAP33)-1</f>
        <v>-1</v>
      </c>
      <c r="MAQ36" s="556">
        <f>SUM($J$22:MAQ33)-1</f>
        <v>-1</v>
      </c>
      <c r="MAR36" s="556">
        <f>SUM($J$22:MAR33)-1</f>
        <v>-1</v>
      </c>
      <c r="MAS36" s="556">
        <f>SUM($J$22:MAS33)-1</f>
        <v>-1</v>
      </c>
      <c r="MAT36" s="556">
        <f>SUM($J$22:MAT33)-1</f>
        <v>-1</v>
      </c>
      <c r="MAU36" s="556">
        <f>SUM($J$22:MAU33)-1</f>
        <v>-1</v>
      </c>
      <c r="MAV36" s="556">
        <f>SUM($J$22:MAV33)-1</f>
        <v>-1</v>
      </c>
      <c r="MAW36" s="556">
        <f>SUM($J$22:MAW33)-1</f>
        <v>-1</v>
      </c>
      <c r="MAX36" s="556">
        <f>SUM($J$22:MAX33)-1</f>
        <v>-1</v>
      </c>
      <c r="MAY36" s="556">
        <f>SUM($J$22:MAY33)-1</f>
        <v>-1</v>
      </c>
      <c r="MAZ36" s="556">
        <f>SUM($J$22:MAZ33)-1</f>
        <v>-1</v>
      </c>
      <c r="MBA36" s="556">
        <f>SUM($J$22:MBA33)-1</f>
        <v>-1</v>
      </c>
      <c r="MBB36" s="556">
        <f>SUM($J$22:MBB33)-1</f>
        <v>-1</v>
      </c>
      <c r="MBC36" s="556">
        <f>SUM($J$22:MBC33)-1</f>
        <v>-1</v>
      </c>
      <c r="MBD36" s="556">
        <f>SUM($J$22:MBD33)-1</f>
        <v>-1</v>
      </c>
      <c r="MBE36" s="556">
        <f>SUM($J$22:MBE33)-1</f>
        <v>-1</v>
      </c>
      <c r="MBF36" s="556">
        <f>SUM($J$22:MBF33)-1</f>
        <v>-1</v>
      </c>
      <c r="MBG36" s="556">
        <f>SUM($J$22:MBG33)-1</f>
        <v>-1</v>
      </c>
      <c r="MBH36" s="556">
        <f>SUM($J$22:MBH33)-1</f>
        <v>-1</v>
      </c>
      <c r="MBI36" s="556">
        <f>SUM($J$22:MBI33)-1</f>
        <v>-1</v>
      </c>
      <c r="MBJ36" s="556">
        <f>SUM($J$22:MBJ33)-1</f>
        <v>-1</v>
      </c>
      <c r="MBK36" s="556">
        <f>SUM($J$22:MBK33)-1</f>
        <v>-1</v>
      </c>
      <c r="MBL36" s="556">
        <f>SUM($J$22:MBL33)-1</f>
        <v>-1</v>
      </c>
      <c r="MBM36" s="556">
        <f>SUM($J$22:MBM33)-1</f>
        <v>-1</v>
      </c>
      <c r="MBN36" s="556">
        <f>SUM($J$22:MBN33)-1</f>
        <v>-1</v>
      </c>
      <c r="MBO36" s="556">
        <f>SUM($J$22:MBO33)-1</f>
        <v>-1</v>
      </c>
      <c r="MBP36" s="556">
        <f>SUM($J$22:MBP33)-1</f>
        <v>-1</v>
      </c>
      <c r="MBQ36" s="556">
        <f>SUM($J$22:MBQ33)-1</f>
        <v>-1</v>
      </c>
      <c r="MBR36" s="556">
        <f>SUM($J$22:MBR33)-1</f>
        <v>-1</v>
      </c>
      <c r="MBS36" s="556">
        <f>SUM($J$22:MBS33)-1</f>
        <v>-1</v>
      </c>
      <c r="MBT36" s="556">
        <f>SUM($J$22:MBT33)-1</f>
        <v>-1</v>
      </c>
      <c r="MBU36" s="556">
        <f>SUM($J$22:MBU33)-1</f>
        <v>-1</v>
      </c>
      <c r="MBV36" s="556">
        <f>SUM($J$22:MBV33)-1</f>
        <v>-1</v>
      </c>
      <c r="MBW36" s="556">
        <f>SUM($J$22:MBW33)-1</f>
        <v>-1</v>
      </c>
      <c r="MBX36" s="556">
        <f>SUM($J$22:MBX33)-1</f>
        <v>-1</v>
      </c>
      <c r="MBY36" s="556">
        <f>SUM($J$22:MBY33)-1</f>
        <v>-1</v>
      </c>
      <c r="MBZ36" s="556">
        <f>SUM($J$22:MBZ33)-1</f>
        <v>-1</v>
      </c>
      <c r="MCA36" s="556">
        <f>SUM($J$22:MCA33)-1</f>
        <v>-1</v>
      </c>
      <c r="MCB36" s="556">
        <f>SUM($J$22:MCB33)-1</f>
        <v>-1</v>
      </c>
      <c r="MCC36" s="556">
        <f>SUM($J$22:MCC33)-1</f>
        <v>-1</v>
      </c>
      <c r="MCD36" s="556">
        <f>SUM($J$22:MCD33)-1</f>
        <v>-1</v>
      </c>
      <c r="MCE36" s="556">
        <f>SUM($J$22:MCE33)-1</f>
        <v>-1</v>
      </c>
      <c r="MCF36" s="556">
        <f>SUM($J$22:MCF33)-1</f>
        <v>-1</v>
      </c>
      <c r="MCG36" s="556">
        <f>SUM($J$22:MCG33)-1</f>
        <v>-1</v>
      </c>
      <c r="MCH36" s="556">
        <f>SUM($J$22:MCH33)-1</f>
        <v>-1</v>
      </c>
      <c r="MCI36" s="556">
        <f>SUM($J$22:MCI33)-1</f>
        <v>-1</v>
      </c>
      <c r="MCJ36" s="556">
        <f>SUM($J$22:MCJ33)-1</f>
        <v>-1</v>
      </c>
      <c r="MCK36" s="556">
        <f>SUM($J$22:MCK33)-1</f>
        <v>-1</v>
      </c>
      <c r="MCL36" s="556">
        <f>SUM($J$22:MCL33)-1</f>
        <v>-1</v>
      </c>
      <c r="MCM36" s="556">
        <f>SUM($J$22:MCM33)-1</f>
        <v>-1</v>
      </c>
      <c r="MCN36" s="556">
        <f>SUM($J$22:MCN33)-1</f>
        <v>-1</v>
      </c>
      <c r="MCO36" s="556">
        <f>SUM($J$22:MCO33)-1</f>
        <v>-1</v>
      </c>
      <c r="MCP36" s="556">
        <f>SUM($J$22:MCP33)-1</f>
        <v>-1</v>
      </c>
      <c r="MCQ36" s="556">
        <f>SUM($J$22:MCQ33)-1</f>
        <v>-1</v>
      </c>
      <c r="MCR36" s="556">
        <f>SUM($J$22:MCR33)-1</f>
        <v>-1</v>
      </c>
      <c r="MCS36" s="556">
        <f>SUM($J$22:MCS33)-1</f>
        <v>-1</v>
      </c>
      <c r="MCT36" s="556">
        <f>SUM($J$22:MCT33)-1</f>
        <v>-1</v>
      </c>
      <c r="MCU36" s="556">
        <f>SUM($J$22:MCU33)-1</f>
        <v>-1</v>
      </c>
      <c r="MCV36" s="556">
        <f>SUM($J$22:MCV33)-1</f>
        <v>-1</v>
      </c>
      <c r="MCW36" s="556">
        <f>SUM($J$22:MCW33)-1</f>
        <v>-1</v>
      </c>
      <c r="MCX36" s="556">
        <f>SUM($J$22:MCX33)-1</f>
        <v>-1</v>
      </c>
      <c r="MCY36" s="556">
        <f>SUM($J$22:MCY33)-1</f>
        <v>-1</v>
      </c>
      <c r="MCZ36" s="556">
        <f>SUM($J$22:MCZ33)-1</f>
        <v>-1</v>
      </c>
      <c r="MDA36" s="556">
        <f>SUM($J$22:MDA33)-1</f>
        <v>-1</v>
      </c>
      <c r="MDB36" s="556">
        <f>SUM($J$22:MDB33)-1</f>
        <v>-1</v>
      </c>
      <c r="MDC36" s="556">
        <f>SUM($J$22:MDC33)-1</f>
        <v>-1</v>
      </c>
      <c r="MDD36" s="556">
        <f>SUM($J$22:MDD33)-1</f>
        <v>-1</v>
      </c>
      <c r="MDE36" s="556">
        <f>SUM($J$22:MDE33)-1</f>
        <v>-1</v>
      </c>
      <c r="MDF36" s="556">
        <f>SUM($J$22:MDF33)-1</f>
        <v>-1</v>
      </c>
      <c r="MDG36" s="556">
        <f>SUM($J$22:MDG33)-1</f>
        <v>-1</v>
      </c>
      <c r="MDH36" s="556">
        <f>SUM($J$22:MDH33)-1</f>
        <v>-1</v>
      </c>
      <c r="MDI36" s="556">
        <f>SUM($J$22:MDI33)-1</f>
        <v>-1</v>
      </c>
      <c r="MDJ36" s="556">
        <f>SUM($J$22:MDJ33)-1</f>
        <v>-1</v>
      </c>
      <c r="MDK36" s="556">
        <f>SUM($J$22:MDK33)-1</f>
        <v>-1</v>
      </c>
      <c r="MDL36" s="556">
        <f>SUM($J$22:MDL33)-1</f>
        <v>-1</v>
      </c>
      <c r="MDM36" s="556">
        <f>SUM($J$22:MDM33)-1</f>
        <v>-1</v>
      </c>
      <c r="MDN36" s="556">
        <f>SUM($J$22:MDN33)-1</f>
        <v>-1</v>
      </c>
      <c r="MDO36" s="556">
        <f>SUM($J$22:MDO33)-1</f>
        <v>-1</v>
      </c>
      <c r="MDP36" s="556">
        <f>SUM($J$22:MDP33)-1</f>
        <v>-1</v>
      </c>
      <c r="MDQ36" s="556">
        <f>SUM($J$22:MDQ33)-1</f>
        <v>-1</v>
      </c>
      <c r="MDR36" s="556">
        <f>SUM($J$22:MDR33)-1</f>
        <v>-1</v>
      </c>
      <c r="MDS36" s="556">
        <f>SUM($J$22:MDS33)-1</f>
        <v>-1</v>
      </c>
      <c r="MDT36" s="556">
        <f>SUM($J$22:MDT33)-1</f>
        <v>-1</v>
      </c>
      <c r="MDU36" s="556">
        <f>SUM($J$22:MDU33)-1</f>
        <v>-1</v>
      </c>
      <c r="MDV36" s="556">
        <f>SUM($J$22:MDV33)-1</f>
        <v>-1</v>
      </c>
      <c r="MDW36" s="556">
        <f>SUM($J$22:MDW33)-1</f>
        <v>-1</v>
      </c>
      <c r="MDX36" s="556">
        <f>SUM($J$22:MDX33)-1</f>
        <v>-1</v>
      </c>
      <c r="MDY36" s="556">
        <f>SUM($J$22:MDY33)-1</f>
        <v>-1</v>
      </c>
      <c r="MDZ36" s="556">
        <f>SUM($J$22:MDZ33)-1</f>
        <v>-1</v>
      </c>
      <c r="MEA36" s="556">
        <f>SUM($J$22:MEA33)-1</f>
        <v>-1</v>
      </c>
      <c r="MEB36" s="556">
        <f>SUM($J$22:MEB33)-1</f>
        <v>-1</v>
      </c>
      <c r="MEC36" s="556">
        <f>SUM($J$22:MEC33)-1</f>
        <v>-1</v>
      </c>
      <c r="MED36" s="556">
        <f>SUM($J$22:MED33)-1</f>
        <v>-1</v>
      </c>
      <c r="MEE36" s="556">
        <f>SUM($J$22:MEE33)-1</f>
        <v>-1</v>
      </c>
      <c r="MEF36" s="556">
        <f>SUM($J$22:MEF33)-1</f>
        <v>-1</v>
      </c>
      <c r="MEG36" s="556">
        <f>SUM($J$22:MEG33)-1</f>
        <v>-1</v>
      </c>
      <c r="MEH36" s="556">
        <f>SUM($J$22:MEH33)-1</f>
        <v>-1</v>
      </c>
      <c r="MEI36" s="556">
        <f>SUM($J$22:MEI33)-1</f>
        <v>-1</v>
      </c>
      <c r="MEJ36" s="556">
        <f>SUM($J$22:MEJ33)-1</f>
        <v>-1</v>
      </c>
      <c r="MEK36" s="556">
        <f>SUM($J$22:MEK33)-1</f>
        <v>-1</v>
      </c>
      <c r="MEL36" s="556">
        <f>SUM($J$22:MEL33)-1</f>
        <v>-1</v>
      </c>
      <c r="MEM36" s="556">
        <f>SUM($J$22:MEM33)-1</f>
        <v>-1</v>
      </c>
      <c r="MEN36" s="556">
        <f>SUM($J$22:MEN33)-1</f>
        <v>-1</v>
      </c>
      <c r="MEO36" s="556">
        <f>SUM($J$22:MEO33)-1</f>
        <v>-1</v>
      </c>
      <c r="MEP36" s="556">
        <f>SUM($J$22:MEP33)-1</f>
        <v>-1</v>
      </c>
      <c r="MEQ36" s="556">
        <f>SUM($J$22:MEQ33)-1</f>
        <v>-1</v>
      </c>
      <c r="MER36" s="556">
        <f>SUM($J$22:MER33)-1</f>
        <v>-1</v>
      </c>
      <c r="MES36" s="556">
        <f>SUM($J$22:MES33)-1</f>
        <v>-1</v>
      </c>
      <c r="MET36" s="556">
        <f>SUM($J$22:MET33)-1</f>
        <v>-1</v>
      </c>
      <c r="MEU36" s="556">
        <f>SUM($J$22:MEU33)-1</f>
        <v>-1</v>
      </c>
      <c r="MEV36" s="556">
        <f>SUM($J$22:MEV33)-1</f>
        <v>-1</v>
      </c>
      <c r="MEW36" s="556">
        <f>SUM($J$22:MEW33)-1</f>
        <v>-1</v>
      </c>
      <c r="MEX36" s="556">
        <f>SUM($J$22:MEX33)-1</f>
        <v>-1</v>
      </c>
      <c r="MEY36" s="556">
        <f>SUM($J$22:MEY33)-1</f>
        <v>-1</v>
      </c>
      <c r="MEZ36" s="556">
        <f>SUM($J$22:MEZ33)-1</f>
        <v>-1</v>
      </c>
      <c r="MFA36" s="556">
        <f>SUM($J$22:MFA33)-1</f>
        <v>-1</v>
      </c>
      <c r="MFB36" s="556">
        <f>SUM($J$22:MFB33)-1</f>
        <v>-1</v>
      </c>
      <c r="MFC36" s="556">
        <f>SUM($J$22:MFC33)-1</f>
        <v>-1</v>
      </c>
      <c r="MFD36" s="556">
        <f>SUM($J$22:MFD33)-1</f>
        <v>-1</v>
      </c>
      <c r="MFE36" s="556">
        <f>SUM($J$22:MFE33)-1</f>
        <v>-1</v>
      </c>
      <c r="MFF36" s="556">
        <f>SUM($J$22:MFF33)-1</f>
        <v>-1</v>
      </c>
      <c r="MFG36" s="556">
        <f>SUM($J$22:MFG33)-1</f>
        <v>-1</v>
      </c>
      <c r="MFH36" s="556">
        <f>SUM($J$22:MFH33)-1</f>
        <v>-1</v>
      </c>
      <c r="MFI36" s="556">
        <f>SUM($J$22:MFI33)-1</f>
        <v>-1</v>
      </c>
      <c r="MFJ36" s="556">
        <f>SUM($J$22:MFJ33)-1</f>
        <v>-1</v>
      </c>
      <c r="MFK36" s="556">
        <f>SUM($J$22:MFK33)-1</f>
        <v>-1</v>
      </c>
      <c r="MFL36" s="556">
        <f>SUM($J$22:MFL33)-1</f>
        <v>-1</v>
      </c>
      <c r="MFM36" s="556">
        <f>SUM($J$22:MFM33)-1</f>
        <v>-1</v>
      </c>
      <c r="MFN36" s="556">
        <f>SUM($J$22:MFN33)-1</f>
        <v>-1</v>
      </c>
      <c r="MFO36" s="556">
        <f>SUM($J$22:MFO33)-1</f>
        <v>-1</v>
      </c>
      <c r="MFP36" s="556">
        <f>SUM($J$22:MFP33)-1</f>
        <v>-1</v>
      </c>
      <c r="MFQ36" s="556">
        <f>SUM($J$22:MFQ33)-1</f>
        <v>-1</v>
      </c>
      <c r="MFR36" s="556">
        <f>SUM($J$22:MFR33)-1</f>
        <v>-1</v>
      </c>
      <c r="MFS36" s="556">
        <f>SUM($J$22:MFS33)-1</f>
        <v>-1</v>
      </c>
      <c r="MFT36" s="556">
        <f>SUM($J$22:MFT33)-1</f>
        <v>-1</v>
      </c>
      <c r="MFU36" s="556">
        <f>SUM($J$22:MFU33)-1</f>
        <v>-1</v>
      </c>
      <c r="MFV36" s="556">
        <f>SUM($J$22:MFV33)-1</f>
        <v>-1</v>
      </c>
      <c r="MFW36" s="556">
        <f>SUM($J$22:MFW33)-1</f>
        <v>-1</v>
      </c>
      <c r="MFX36" s="556">
        <f>SUM($J$22:MFX33)-1</f>
        <v>-1</v>
      </c>
      <c r="MFY36" s="556">
        <f>SUM($J$22:MFY33)-1</f>
        <v>-1</v>
      </c>
      <c r="MFZ36" s="556">
        <f>SUM($J$22:MFZ33)-1</f>
        <v>-1</v>
      </c>
      <c r="MGA36" s="556">
        <f>SUM($J$22:MGA33)-1</f>
        <v>-1</v>
      </c>
      <c r="MGB36" s="556">
        <f>SUM($J$22:MGB33)-1</f>
        <v>-1</v>
      </c>
      <c r="MGC36" s="556">
        <f>SUM($J$22:MGC33)-1</f>
        <v>-1</v>
      </c>
      <c r="MGD36" s="556">
        <f>SUM($J$22:MGD33)-1</f>
        <v>-1</v>
      </c>
      <c r="MGE36" s="556">
        <f>SUM($J$22:MGE33)-1</f>
        <v>-1</v>
      </c>
      <c r="MGF36" s="556">
        <f>SUM($J$22:MGF33)-1</f>
        <v>-1</v>
      </c>
      <c r="MGG36" s="556">
        <f>SUM($J$22:MGG33)-1</f>
        <v>-1</v>
      </c>
      <c r="MGH36" s="556">
        <f>SUM($J$22:MGH33)-1</f>
        <v>-1</v>
      </c>
      <c r="MGI36" s="556">
        <f>SUM($J$22:MGI33)-1</f>
        <v>-1</v>
      </c>
      <c r="MGJ36" s="556">
        <f>SUM($J$22:MGJ33)-1</f>
        <v>-1</v>
      </c>
      <c r="MGK36" s="556">
        <f>SUM($J$22:MGK33)-1</f>
        <v>-1</v>
      </c>
      <c r="MGL36" s="556">
        <f>SUM($J$22:MGL33)-1</f>
        <v>-1</v>
      </c>
      <c r="MGM36" s="556">
        <f>SUM($J$22:MGM33)-1</f>
        <v>-1</v>
      </c>
      <c r="MGN36" s="556">
        <f>SUM($J$22:MGN33)-1</f>
        <v>-1</v>
      </c>
      <c r="MGO36" s="556">
        <f>SUM($J$22:MGO33)-1</f>
        <v>-1</v>
      </c>
      <c r="MGP36" s="556">
        <f>SUM($J$22:MGP33)-1</f>
        <v>-1</v>
      </c>
      <c r="MGQ36" s="556">
        <f>SUM($J$22:MGQ33)-1</f>
        <v>-1</v>
      </c>
      <c r="MGR36" s="556">
        <f>SUM($J$22:MGR33)-1</f>
        <v>-1</v>
      </c>
      <c r="MGS36" s="556">
        <f>SUM($J$22:MGS33)-1</f>
        <v>-1</v>
      </c>
      <c r="MGT36" s="556">
        <f>SUM($J$22:MGT33)-1</f>
        <v>-1</v>
      </c>
      <c r="MGU36" s="556">
        <f>SUM($J$22:MGU33)-1</f>
        <v>-1</v>
      </c>
      <c r="MGV36" s="556">
        <f>SUM($J$22:MGV33)-1</f>
        <v>-1</v>
      </c>
      <c r="MGW36" s="556">
        <f>SUM($J$22:MGW33)-1</f>
        <v>-1</v>
      </c>
      <c r="MGX36" s="556">
        <f>SUM($J$22:MGX33)-1</f>
        <v>-1</v>
      </c>
      <c r="MGY36" s="556">
        <f>SUM($J$22:MGY33)-1</f>
        <v>-1</v>
      </c>
      <c r="MGZ36" s="556">
        <f>SUM($J$22:MGZ33)-1</f>
        <v>-1</v>
      </c>
      <c r="MHA36" s="556">
        <f>SUM($J$22:MHA33)-1</f>
        <v>-1</v>
      </c>
      <c r="MHB36" s="556">
        <f>SUM($J$22:MHB33)-1</f>
        <v>-1</v>
      </c>
      <c r="MHC36" s="556">
        <f>SUM($J$22:MHC33)-1</f>
        <v>-1</v>
      </c>
      <c r="MHD36" s="556">
        <f>SUM($J$22:MHD33)-1</f>
        <v>-1</v>
      </c>
      <c r="MHE36" s="556">
        <f>SUM($J$22:MHE33)-1</f>
        <v>-1</v>
      </c>
      <c r="MHF36" s="556">
        <f>SUM($J$22:MHF33)-1</f>
        <v>-1</v>
      </c>
      <c r="MHG36" s="556">
        <f>SUM($J$22:MHG33)-1</f>
        <v>-1</v>
      </c>
      <c r="MHH36" s="556">
        <f>SUM($J$22:MHH33)-1</f>
        <v>-1</v>
      </c>
      <c r="MHI36" s="556">
        <f>SUM($J$22:MHI33)-1</f>
        <v>-1</v>
      </c>
      <c r="MHJ36" s="556">
        <f>SUM($J$22:MHJ33)-1</f>
        <v>-1</v>
      </c>
      <c r="MHK36" s="556">
        <f>SUM($J$22:MHK33)-1</f>
        <v>-1</v>
      </c>
      <c r="MHL36" s="556">
        <f>SUM($J$22:MHL33)-1</f>
        <v>-1</v>
      </c>
      <c r="MHM36" s="556">
        <f>SUM($J$22:MHM33)-1</f>
        <v>-1</v>
      </c>
      <c r="MHN36" s="556">
        <f>SUM($J$22:MHN33)-1</f>
        <v>-1</v>
      </c>
      <c r="MHO36" s="556">
        <f>SUM($J$22:MHO33)-1</f>
        <v>-1</v>
      </c>
      <c r="MHP36" s="556">
        <f>SUM($J$22:MHP33)-1</f>
        <v>-1</v>
      </c>
      <c r="MHQ36" s="556">
        <f>SUM($J$22:MHQ33)-1</f>
        <v>-1</v>
      </c>
      <c r="MHR36" s="556">
        <f>SUM($J$22:MHR33)-1</f>
        <v>-1</v>
      </c>
      <c r="MHS36" s="556">
        <f>SUM($J$22:MHS33)-1</f>
        <v>-1</v>
      </c>
      <c r="MHT36" s="556">
        <f>SUM($J$22:MHT33)-1</f>
        <v>-1</v>
      </c>
      <c r="MHU36" s="556">
        <f>SUM($J$22:MHU33)-1</f>
        <v>-1</v>
      </c>
      <c r="MHV36" s="556">
        <f>SUM($J$22:MHV33)-1</f>
        <v>-1</v>
      </c>
      <c r="MHW36" s="556">
        <f>SUM($J$22:MHW33)-1</f>
        <v>-1</v>
      </c>
      <c r="MHX36" s="556">
        <f>SUM($J$22:MHX33)-1</f>
        <v>-1</v>
      </c>
      <c r="MHY36" s="556">
        <f>SUM($J$22:MHY33)-1</f>
        <v>-1</v>
      </c>
      <c r="MHZ36" s="556">
        <f>SUM($J$22:MHZ33)-1</f>
        <v>-1</v>
      </c>
      <c r="MIA36" s="556">
        <f>SUM($J$22:MIA33)-1</f>
        <v>-1</v>
      </c>
      <c r="MIB36" s="556">
        <f>SUM($J$22:MIB33)-1</f>
        <v>-1</v>
      </c>
      <c r="MIC36" s="556">
        <f>SUM($J$22:MIC33)-1</f>
        <v>-1</v>
      </c>
      <c r="MID36" s="556">
        <f>SUM($J$22:MID33)-1</f>
        <v>-1</v>
      </c>
      <c r="MIE36" s="556">
        <f>SUM($J$22:MIE33)-1</f>
        <v>-1</v>
      </c>
      <c r="MIF36" s="556">
        <f>SUM($J$22:MIF33)-1</f>
        <v>-1</v>
      </c>
      <c r="MIG36" s="556">
        <f>SUM($J$22:MIG33)-1</f>
        <v>-1</v>
      </c>
      <c r="MIH36" s="556">
        <f>SUM($J$22:MIH33)-1</f>
        <v>-1</v>
      </c>
      <c r="MII36" s="556">
        <f>SUM($J$22:MII33)-1</f>
        <v>-1</v>
      </c>
      <c r="MIJ36" s="556">
        <f>SUM($J$22:MIJ33)-1</f>
        <v>-1</v>
      </c>
      <c r="MIK36" s="556">
        <f>SUM($J$22:MIK33)-1</f>
        <v>-1</v>
      </c>
      <c r="MIL36" s="556">
        <f>SUM($J$22:MIL33)-1</f>
        <v>-1</v>
      </c>
      <c r="MIM36" s="556">
        <f>SUM($J$22:MIM33)-1</f>
        <v>-1</v>
      </c>
      <c r="MIN36" s="556">
        <f>SUM($J$22:MIN33)-1</f>
        <v>-1</v>
      </c>
      <c r="MIO36" s="556">
        <f>SUM($J$22:MIO33)-1</f>
        <v>-1</v>
      </c>
      <c r="MIP36" s="556">
        <f>SUM($J$22:MIP33)-1</f>
        <v>-1</v>
      </c>
      <c r="MIQ36" s="556">
        <f>SUM($J$22:MIQ33)-1</f>
        <v>-1</v>
      </c>
      <c r="MIR36" s="556">
        <f>SUM($J$22:MIR33)-1</f>
        <v>-1</v>
      </c>
      <c r="MIS36" s="556">
        <f>SUM($J$22:MIS33)-1</f>
        <v>-1</v>
      </c>
      <c r="MIT36" s="556">
        <f>SUM($J$22:MIT33)-1</f>
        <v>-1</v>
      </c>
      <c r="MIU36" s="556">
        <f>SUM($J$22:MIU33)-1</f>
        <v>-1</v>
      </c>
      <c r="MIV36" s="556">
        <f>SUM($J$22:MIV33)-1</f>
        <v>-1</v>
      </c>
      <c r="MIW36" s="556">
        <f>SUM($J$22:MIW33)-1</f>
        <v>-1</v>
      </c>
      <c r="MIX36" s="556">
        <f>SUM($J$22:MIX33)-1</f>
        <v>-1</v>
      </c>
      <c r="MIY36" s="556">
        <f>SUM($J$22:MIY33)-1</f>
        <v>-1</v>
      </c>
      <c r="MIZ36" s="556">
        <f>SUM($J$22:MIZ33)-1</f>
        <v>-1</v>
      </c>
      <c r="MJA36" s="556">
        <f>SUM($J$22:MJA33)-1</f>
        <v>-1</v>
      </c>
      <c r="MJB36" s="556">
        <f>SUM($J$22:MJB33)-1</f>
        <v>-1</v>
      </c>
      <c r="MJC36" s="556">
        <f>SUM($J$22:MJC33)-1</f>
        <v>-1</v>
      </c>
      <c r="MJD36" s="556">
        <f>SUM($J$22:MJD33)-1</f>
        <v>-1</v>
      </c>
      <c r="MJE36" s="556">
        <f>SUM($J$22:MJE33)-1</f>
        <v>-1</v>
      </c>
      <c r="MJF36" s="556">
        <f>SUM($J$22:MJF33)-1</f>
        <v>-1</v>
      </c>
      <c r="MJG36" s="556">
        <f>SUM($J$22:MJG33)-1</f>
        <v>-1</v>
      </c>
      <c r="MJH36" s="556">
        <f>SUM($J$22:MJH33)-1</f>
        <v>-1</v>
      </c>
      <c r="MJI36" s="556">
        <f>SUM($J$22:MJI33)-1</f>
        <v>-1</v>
      </c>
      <c r="MJJ36" s="556">
        <f>SUM($J$22:MJJ33)-1</f>
        <v>-1</v>
      </c>
      <c r="MJK36" s="556">
        <f>SUM($J$22:MJK33)-1</f>
        <v>-1</v>
      </c>
      <c r="MJL36" s="556">
        <f>SUM($J$22:MJL33)-1</f>
        <v>-1</v>
      </c>
      <c r="MJM36" s="556">
        <f>SUM($J$22:MJM33)-1</f>
        <v>-1</v>
      </c>
      <c r="MJN36" s="556">
        <f>SUM($J$22:MJN33)-1</f>
        <v>-1</v>
      </c>
      <c r="MJO36" s="556">
        <f>SUM($J$22:MJO33)-1</f>
        <v>-1</v>
      </c>
      <c r="MJP36" s="556">
        <f>SUM($J$22:MJP33)-1</f>
        <v>-1</v>
      </c>
      <c r="MJQ36" s="556">
        <f>SUM($J$22:MJQ33)-1</f>
        <v>-1</v>
      </c>
      <c r="MJR36" s="556">
        <f>SUM($J$22:MJR33)-1</f>
        <v>-1</v>
      </c>
      <c r="MJS36" s="556">
        <f>SUM($J$22:MJS33)-1</f>
        <v>-1</v>
      </c>
      <c r="MJT36" s="556">
        <f>SUM($J$22:MJT33)-1</f>
        <v>-1</v>
      </c>
      <c r="MJU36" s="556">
        <f>SUM($J$22:MJU33)-1</f>
        <v>-1</v>
      </c>
      <c r="MJV36" s="556">
        <f>SUM($J$22:MJV33)-1</f>
        <v>-1</v>
      </c>
      <c r="MJW36" s="556">
        <f>SUM($J$22:MJW33)-1</f>
        <v>-1</v>
      </c>
      <c r="MJX36" s="556">
        <f>SUM($J$22:MJX33)-1</f>
        <v>-1</v>
      </c>
      <c r="MJY36" s="556">
        <f>SUM($J$22:MJY33)-1</f>
        <v>-1</v>
      </c>
      <c r="MJZ36" s="556">
        <f>SUM($J$22:MJZ33)-1</f>
        <v>-1</v>
      </c>
      <c r="MKA36" s="556">
        <f>SUM($J$22:MKA33)-1</f>
        <v>-1</v>
      </c>
      <c r="MKB36" s="556">
        <f>SUM($J$22:MKB33)-1</f>
        <v>-1</v>
      </c>
      <c r="MKC36" s="556">
        <f>SUM($J$22:MKC33)-1</f>
        <v>-1</v>
      </c>
      <c r="MKD36" s="556">
        <f>SUM($J$22:MKD33)-1</f>
        <v>-1</v>
      </c>
      <c r="MKE36" s="556">
        <f>SUM($J$22:MKE33)-1</f>
        <v>-1</v>
      </c>
      <c r="MKF36" s="556">
        <f>SUM($J$22:MKF33)-1</f>
        <v>-1</v>
      </c>
      <c r="MKG36" s="556">
        <f>SUM($J$22:MKG33)-1</f>
        <v>-1</v>
      </c>
      <c r="MKH36" s="556">
        <f>SUM($J$22:MKH33)-1</f>
        <v>-1</v>
      </c>
      <c r="MKI36" s="556">
        <f>SUM($J$22:MKI33)-1</f>
        <v>-1</v>
      </c>
      <c r="MKJ36" s="556">
        <f>SUM($J$22:MKJ33)-1</f>
        <v>-1</v>
      </c>
      <c r="MKK36" s="556">
        <f>SUM($J$22:MKK33)-1</f>
        <v>-1</v>
      </c>
      <c r="MKL36" s="556">
        <f>SUM($J$22:MKL33)-1</f>
        <v>-1</v>
      </c>
      <c r="MKM36" s="556">
        <f>SUM($J$22:MKM33)-1</f>
        <v>-1</v>
      </c>
      <c r="MKN36" s="556">
        <f>SUM($J$22:MKN33)-1</f>
        <v>-1</v>
      </c>
      <c r="MKO36" s="556">
        <f>SUM($J$22:MKO33)-1</f>
        <v>-1</v>
      </c>
      <c r="MKP36" s="556">
        <f>SUM($J$22:MKP33)-1</f>
        <v>-1</v>
      </c>
      <c r="MKQ36" s="556">
        <f>SUM($J$22:MKQ33)-1</f>
        <v>-1</v>
      </c>
      <c r="MKR36" s="556">
        <f>SUM($J$22:MKR33)-1</f>
        <v>-1</v>
      </c>
      <c r="MKS36" s="556">
        <f>SUM($J$22:MKS33)-1</f>
        <v>-1</v>
      </c>
      <c r="MKT36" s="556">
        <f>SUM($J$22:MKT33)-1</f>
        <v>-1</v>
      </c>
      <c r="MKU36" s="556">
        <f>SUM($J$22:MKU33)-1</f>
        <v>-1</v>
      </c>
      <c r="MKV36" s="556">
        <f>SUM($J$22:MKV33)-1</f>
        <v>-1</v>
      </c>
      <c r="MKW36" s="556">
        <f>SUM($J$22:MKW33)-1</f>
        <v>-1</v>
      </c>
      <c r="MKX36" s="556">
        <f>SUM($J$22:MKX33)-1</f>
        <v>-1</v>
      </c>
      <c r="MKY36" s="556">
        <f>SUM($J$22:MKY33)-1</f>
        <v>-1</v>
      </c>
      <c r="MKZ36" s="556">
        <f>SUM($J$22:MKZ33)-1</f>
        <v>-1</v>
      </c>
      <c r="MLA36" s="556">
        <f>SUM($J$22:MLA33)-1</f>
        <v>-1</v>
      </c>
      <c r="MLB36" s="556">
        <f>SUM($J$22:MLB33)-1</f>
        <v>-1</v>
      </c>
      <c r="MLC36" s="556">
        <f>SUM($J$22:MLC33)-1</f>
        <v>-1</v>
      </c>
      <c r="MLD36" s="556">
        <f>SUM($J$22:MLD33)-1</f>
        <v>-1</v>
      </c>
      <c r="MLE36" s="556">
        <f>SUM($J$22:MLE33)-1</f>
        <v>-1</v>
      </c>
      <c r="MLF36" s="556">
        <f>SUM($J$22:MLF33)-1</f>
        <v>-1</v>
      </c>
      <c r="MLG36" s="556">
        <f>SUM($J$22:MLG33)-1</f>
        <v>-1</v>
      </c>
      <c r="MLH36" s="556">
        <f>SUM($J$22:MLH33)-1</f>
        <v>-1</v>
      </c>
      <c r="MLI36" s="556">
        <f>SUM($J$22:MLI33)-1</f>
        <v>-1</v>
      </c>
      <c r="MLJ36" s="556">
        <f>SUM($J$22:MLJ33)-1</f>
        <v>-1</v>
      </c>
      <c r="MLK36" s="556">
        <f>SUM($J$22:MLK33)-1</f>
        <v>-1</v>
      </c>
      <c r="MLL36" s="556">
        <f>SUM($J$22:MLL33)-1</f>
        <v>-1</v>
      </c>
      <c r="MLM36" s="556">
        <f>SUM($J$22:MLM33)-1</f>
        <v>-1</v>
      </c>
      <c r="MLN36" s="556">
        <f>SUM($J$22:MLN33)-1</f>
        <v>-1</v>
      </c>
      <c r="MLO36" s="556">
        <f>SUM($J$22:MLO33)-1</f>
        <v>-1</v>
      </c>
      <c r="MLP36" s="556">
        <f>SUM($J$22:MLP33)-1</f>
        <v>-1</v>
      </c>
      <c r="MLQ36" s="556">
        <f>SUM($J$22:MLQ33)-1</f>
        <v>-1</v>
      </c>
      <c r="MLR36" s="556">
        <f>SUM($J$22:MLR33)-1</f>
        <v>-1</v>
      </c>
      <c r="MLS36" s="556">
        <f>SUM($J$22:MLS33)-1</f>
        <v>-1</v>
      </c>
      <c r="MLT36" s="556">
        <f>SUM($J$22:MLT33)-1</f>
        <v>-1</v>
      </c>
      <c r="MLU36" s="556">
        <f>SUM($J$22:MLU33)-1</f>
        <v>-1</v>
      </c>
      <c r="MLV36" s="556">
        <f>SUM($J$22:MLV33)-1</f>
        <v>-1</v>
      </c>
      <c r="MLW36" s="556">
        <f>SUM($J$22:MLW33)-1</f>
        <v>-1</v>
      </c>
      <c r="MLX36" s="556">
        <f>SUM($J$22:MLX33)-1</f>
        <v>-1</v>
      </c>
      <c r="MLY36" s="556">
        <f>SUM($J$22:MLY33)-1</f>
        <v>-1</v>
      </c>
      <c r="MLZ36" s="556">
        <f>SUM($J$22:MLZ33)-1</f>
        <v>-1</v>
      </c>
      <c r="MMA36" s="556">
        <f>SUM($J$22:MMA33)-1</f>
        <v>-1</v>
      </c>
      <c r="MMB36" s="556">
        <f>SUM($J$22:MMB33)-1</f>
        <v>-1</v>
      </c>
      <c r="MMC36" s="556">
        <f>SUM($J$22:MMC33)-1</f>
        <v>-1</v>
      </c>
      <c r="MMD36" s="556">
        <f>SUM($J$22:MMD33)-1</f>
        <v>-1</v>
      </c>
      <c r="MME36" s="556">
        <f>SUM($J$22:MME33)-1</f>
        <v>-1</v>
      </c>
      <c r="MMF36" s="556">
        <f>SUM($J$22:MMF33)-1</f>
        <v>-1</v>
      </c>
      <c r="MMG36" s="556">
        <f>SUM($J$22:MMG33)-1</f>
        <v>-1</v>
      </c>
      <c r="MMH36" s="556">
        <f>SUM($J$22:MMH33)-1</f>
        <v>-1</v>
      </c>
      <c r="MMI36" s="556">
        <f>SUM($J$22:MMI33)-1</f>
        <v>-1</v>
      </c>
      <c r="MMJ36" s="556">
        <f>SUM($J$22:MMJ33)-1</f>
        <v>-1</v>
      </c>
      <c r="MMK36" s="556">
        <f>SUM($J$22:MMK33)-1</f>
        <v>-1</v>
      </c>
      <c r="MML36" s="556">
        <f>SUM($J$22:MML33)-1</f>
        <v>-1</v>
      </c>
      <c r="MMM36" s="556">
        <f>SUM($J$22:MMM33)-1</f>
        <v>-1</v>
      </c>
      <c r="MMN36" s="556">
        <f>SUM($J$22:MMN33)-1</f>
        <v>-1</v>
      </c>
      <c r="MMO36" s="556">
        <f>SUM($J$22:MMO33)-1</f>
        <v>-1</v>
      </c>
      <c r="MMP36" s="556">
        <f>SUM($J$22:MMP33)-1</f>
        <v>-1</v>
      </c>
      <c r="MMQ36" s="556">
        <f>SUM($J$22:MMQ33)-1</f>
        <v>-1</v>
      </c>
      <c r="MMR36" s="556">
        <f>SUM($J$22:MMR33)-1</f>
        <v>-1</v>
      </c>
      <c r="MMS36" s="556">
        <f>SUM($J$22:MMS33)-1</f>
        <v>-1</v>
      </c>
      <c r="MMT36" s="556">
        <f>SUM($J$22:MMT33)-1</f>
        <v>-1</v>
      </c>
      <c r="MMU36" s="556">
        <f>SUM($J$22:MMU33)-1</f>
        <v>-1</v>
      </c>
      <c r="MMV36" s="556">
        <f>SUM($J$22:MMV33)-1</f>
        <v>-1</v>
      </c>
      <c r="MMW36" s="556">
        <f>SUM($J$22:MMW33)-1</f>
        <v>-1</v>
      </c>
      <c r="MMX36" s="556">
        <f>SUM($J$22:MMX33)-1</f>
        <v>-1</v>
      </c>
      <c r="MMY36" s="556">
        <f>SUM($J$22:MMY33)-1</f>
        <v>-1</v>
      </c>
      <c r="MMZ36" s="556">
        <f>SUM($J$22:MMZ33)-1</f>
        <v>-1</v>
      </c>
      <c r="MNA36" s="556">
        <f>SUM($J$22:MNA33)-1</f>
        <v>-1</v>
      </c>
      <c r="MNB36" s="556">
        <f>SUM($J$22:MNB33)-1</f>
        <v>-1</v>
      </c>
      <c r="MNC36" s="556">
        <f>SUM($J$22:MNC33)-1</f>
        <v>-1</v>
      </c>
      <c r="MND36" s="556">
        <f>SUM($J$22:MND33)-1</f>
        <v>-1</v>
      </c>
      <c r="MNE36" s="556">
        <f>SUM($J$22:MNE33)-1</f>
        <v>-1</v>
      </c>
      <c r="MNF36" s="556">
        <f>SUM($J$22:MNF33)-1</f>
        <v>-1</v>
      </c>
      <c r="MNG36" s="556">
        <f>SUM($J$22:MNG33)-1</f>
        <v>-1</v>
      </c>
      <c r="MNH36" s="556">
        <f>SUM($J$22:MNH33)-1</f>
        <v>-1</v>
      </c>
      <c r="MNI36" s="556">
        <f>SUM($J$22:MNI33)-1</f>
        <v>-1</v>
      </c>
      <c r="MNJ36" s="556">
        <f>SUM($J$22:MNJ33)-1</f>
        <v>-1</v>
      </c>
      <c r="MNK36" s="556">
        <f>SUM($J$22:MNK33)-1</f>
        <v>-1</v>
      </c>
      <c r="MNL36" s="556">
        <f>SUM($J$22:MNL33)-1</f>
        <v>-1</v>
      </c>
      <c r="MNM36" s="556">
        <f>SUM($J$22:MNM33)-1</f>
        <v>-1</v>
      </c>
      <c r="MNN36" s="556">
        <f>SUM($J$22:MNN33)-1</f>
        <v>-1</v>
      </c>
      <c r="MNO36" s="556">
        <f>SUM($J$22:MNO33)-1</f>
        <v>-1</v>
      </c>
      <c r="MNP36" s="556">
        <f>SUM($J$22:MNP33)-1</f>
        <v>-1</v>
      </c>
      <c r="MNQ36" s="556">
        <f>SUM($J$22:MNQ33)-1</f>
        <v>-1</v>
      </c>
      <c r="MNR36" s="556">
        <f>SUM($J$22:MNR33)-1</f>
        <v>-1</v>
      </c>
      <c r="MNS36" s="556">
        <f>SUM($J$22:MNS33)-1</f>
        <v>-1</v>
      </c>
      <c r="MNT36" s="556">
        <f>SUM($J$22:MNT33)-1</f>
        <v>-1</v>
      </c>
      <c r="MNU36" s="556">
        <f>SUM($J$22:MNU33)-1</f>
        <v>-1</v>
      </c>
      <c r="MNV36" s="556">
        <f>SUM($J$22:MNV33)-1</f>
        <v>-1</v>
      </c>
      <c r="MNW36" s="556">
        <f>SUM($J$22:MNW33)-1</f>
        <v>-1</v>
      </c>
      <c r="MNX36" s="556">
        <f>SUM($J$22:MNX33)-1</f>
        <v>-1</v>
      </c>
      <c r="MNY36" s="556">
        <f>SUM($J$22:MNY33)-1</f>
        <v>-1</v>
      </c>
      <c r="MNZ36" s="556">
        <f>SUM($J$22:MNZ33)-1</f>
        <v>-1</v>
      </c>
      <c r="MOA36" s="556">
        <f>SUM($J$22:MOA33)-1</f>
        <v>-1</v>
      </c>
      <c r="MOB36" s="556">
        <f>SUM($J$22:MOB33)-1</f>
        <v>-1</v>
      </c>
      <c r="MOC36" s="556">
        <f>SUM($J$22:MOC33)-1</f>
        <v>-1</v>
      </c>
      <c r="MOD36" s="556">
        <f>SUM($J$22:MOD33)-1</f>
        <v>-1</v>
      </c>
      <c r="MOE36" s="556">
        <f>SUM($J$22:MOE33)-1</f>
        <v>-1</v>
      </c>
      <c r="MOF36" s="556">
        <f>SUM($J$22:MOF33)-1</f>
        <v>-1</v>
      </c>
      <c r="MOG36" s="556">
        <f>SUM($J$22:MOG33)-1</f>
        <v>-1</v>
      </c>
      <c r="MOH36" s="556">
        <f>SUM($J$22:MOH33)-1</f>
        <v>-1</v>
      </c>
      <c r="MOI36" s="556">
        <f>SUM($J$22:MOI33)-1</f>
        <v>-1</v>
      </c>
      <c r="MOJ36" s="556">
        <f>SUM($J$22:MOJ33)-1</f>
        <v>-1</v>
      </c>
      <c r="MOK36" s="556">
        <f>SUM($J$22:MOK33)-1</f>
        <v>-1</v>
      </c>
      <c r="MOL36" s="556">
        <f>SUM($J$22:MOL33)-1</f>
        <v>-1</v>
      </c>
      <c r="MOM36" s="556">
        <f>SUM($J$22:MOM33)-1</f>
        <v>-1</v>
      </c>
      <c r="MON36" s="556">
        <f>SUM($J$22:MON33)-1</f>
        <v>-1</v>
      </c>
      <c r="MOO36" s="556">
        <f>SUM($J$22:MOO33)-1</f>
        <v>-1</v>
      </c>
      <c r="MOP36" s="556">
        <f>SUM($J$22:MOP33)-1</f>
        <v>-1</v>
      </c>
      <c r="MOQ36" s="556">
        <f>SUM($J$22:MOQ33)-1</f>
        <v>-1</v>
      </c>
      <c r="MOR36" s="556">
        <f>SUM($J$22:MOR33)-1</f>
        <v>-1</v>
      </c>
      <c r="MOS36" s="556">
        <f>SUM($J$22:MOS33)-1</f>
        <v>-1</v>
      </c>
      <c r="MOT36" s="556">
        <f>SUM($J$22:MOT33)-1</f>
        <v>-1</v>
      </c>
      <c r="MOU36" s="556">
        <f>SUM($J$22:MOU33)-1</f>
        <v>-1</v>
      </c>
      <c r="MOV36" s="556">
        <f>SUM($J$22:MOV33)-1</f>
        <v>-1</v>
      </c>
      <c r="MOW36" s="556">
        <f>SUM($J$22:MOW33)-1</f>
        <v>-1</v>
      </c>
      <c r="MOX36" s="556">
        <f>SUM($J$22:MOX33)-1</f>
        <v>-1</v>
      </c>
      <c r="MOY36" s="556">
        <f>SUM($J$22:MOY33)-1</f>
        <v>-1</v>
      </c>
      <c r="MOZ36" s="556">
        <f>SUM($J$22:MOZ33)-1</f>
        <v>-1</v>
      </c>
      <c r="MPA36" s="556">
        <f>SUM($J$22:MPA33)-1</f>
        <v>-1</v>
      </c>
      <c r="MPB36" s="556">
        <f>SUM($J$22:MPB33)-1</f>
        <v>-1</v>
      </c>
      <c r="MPC36" s="556">
        <f>SUM($J$22:MPC33)-1</f>
        <v>-1</v>
      </c>
      <c r="MPD36" s="556">
        <f>SUM($J$22:MPD33)-1</f>
        <v>-1</v>
      </c>
      <c r="MPE36" s="556">
        <f>SUM($J$22:MPE33)-1</f>
        <v>-1</v>
      </c>
      <c r="MPF36" s="556">
        <f>SUM($J$22:MPF33)-1</f>
        <v>-1</v>
      </c>
      <c r="MPG36" s="556">
        <f>SUM($J$22:MPG33)-1</f>
        <v>-1</v>
      </c>
      <c r="MPH36" s="556">
        <f>SUM($J$22:MPH33)-1</f>
        <v>-1</v>
      </c>
      <c r="MPI36" s="556">
        <f>SUM($J$22:MPI33)-1</f>
        <v>-1</v>
      </c>
      <c r="MPJ36" s="556">
        <f>SUM($J$22:MPJ33)-1</f>
        <v>-1</v>
      </c>
      <c r="MPK36" s="556">
        <f>SUM($J$22:MPK33)-1</f>
        <v>-1</v>
      </c>
      <c r="MPL36" s="556">
        <f>SUM($J$22:MPL33)-1</f>
        <v>-1</v>
      </c>
      <c r="MPM36" s="556">
        <f>SUM($J$22:MPM33)-1</f>
        <v>-1</v>
      </c>
      <c r="MPN36" s="556">
        <f>SUM($J$22:MPN33)-1</f>
        <v>-1</v>
      </c>
      <c r="MPO36" s="556">
        <f>SUM($J$22:MPO33)-1</f>
        <v>-1</v>
      </c>
      <c r="MPP36" s="556">
        <f>SUM($J$22:MPP33)-1</f>
        <v>-1</v>
      </c>
      <c r="MPQ36" s="556">
        <f>SUM($J$22:MPQ33)-1</f>
        <v>-1</v>
      </c>
      <c r="MPR36" s="556">
        <f>SUM($J$22:MPR33)-1</f>
        <v>-1</v>
      </c>
      <c r="MPS36" s="556">
        <f>SUM($J$22:MPS33)-1</f>
        <v>-1</v>
      </c>
      <c r="MPT36" s="556">
        <f>SUM($J$22:MPT33)-1</f>
        <v>-1</v>
      </c>
      <c r="MPU36" s="556">
        <f>SUM($J$22:MPU33)-1</f>
        <v>-1</v>
      </c>
      <c r="MPV36" s="556">
        <f>SUM($J$22:MPV33)-1</f>
        <v>-1</v>
      </c>
      <c r="MPW36" s="556">
        <f>SUM($J$22:MPW33)-1</f>
        <v>-1</v>
      </c>
      <c r="MPX36" s="556">
        <f>SUM($J$22:MPX33)-1</f>
        <v>-1</v>
      </c>
      <c r="MPY36" s="556">
        <f>SUM($J$22:MPY33)-1</f>
        <v>-1</v>
      </c>
      <c r="MPZ36" s="556">
        <f>SUM($J$22:MPZ33)-1</f>
        <v>-1</v>
      </c>
      <c r="MQA36" s="556">
        <f>SUM($J$22:MQA33)-1</f>
        <v>-1</v>
      </c>
      <c r="MQB36" s="556">
        <f>SUM($J$22:MQB33)-1</f>
        <v>-1</v>
      </c>
      <c r="MQC36" s="556">
        <f>SUM($J$22:MQC33)-1</f>
        <v>-1</v>
      </c>
      <c r="MQD36" s="556">
        <f>SUM($J$22:MQD33)-1</f>
        <v>-1</v>
      </c>
      <c r="MQE36" s="556">
        <f>SUM($J$22:MQE33)-1</f>
        <v>-1</v>
      </c>
      <c r="MQF36" s="556">
        <f>SUM($J$22:MQF33)-1</f>
        <v>-1</v>
      </c>
      <c r="MQG36" s="556">
        <f>SUM($J$22:MQG33)-1</f>
        <v>-1</v>
      </c>
      <c r="MQH36" s="556">
        <f>SUM($J$22:MQH33)-1</f>
        <v>-1</v>
      </c>
      <c r="MQI36" s="556">
        <f>SUM($J$22:MQI33)-1</f>
        <v>-1</v>
      </c>
      <c r="MQJ36" s="556">
        <f>SUM($J$22:MQJ33)-1</f>
        <v>-1</v>
      </c>
      <c r="MQK36" s="556">
        <f>SUM($J$22:MQK33)-1</f>
        <v>-1</v>
      </c>
      <c r="MQL36" s="556">
        <f>SUM($J$22:MQL33)-1</f>
        <v>-1</v>
      </c>
      <c r="MQM36" s="556">
        <f>SUM($J$22:MQM33)-1</f>
        <v>-1</v>
      </c>
      <c r="MQN36" s="556">
        <f>SUM($J$22:MQN33)-1</f>
        <v>-1</v>
      </c>
      <c r="MQO36" s="556">
        <f>SUM($J$22:MQO33)-1</f>
        <v>-1</v>
      </c>
      <c r="MQP36" s="556">
        <f>SUM($J$22:MQP33)-1</f>
        <v>-1</v>
      </c>
      <c r="MQQ36" s="556">
        <f>SUM($J$22:MQQ33)-1</f>
        <v>-1</v>
      </c>
      <c r="MQR36" s="556">
        <f>SUM($J$22:MQR33)-1</f>
        <v>-1</v>
      </c>
      <c r="MQS36" s="556">
        <f>SUM($J$22:MQS33)-1</f>
        <v>-1</v>
      </c>
      <c r="MQT36" s="556">
        <f>SUM($J$22:MQT33)-1</f>
        <v>-1</v>
      </c>
      <c r="MQU36" s="556">
        <f>SUM($J$22:MQU33)-1</f>
        <v>-1</v>
      </c>
      <c r="MQV36" s="556">
        <f>SUM($J$22:MQV33)-1</f>
        <v>-1</v>
      </c>
      <c r="MQW36" s="556">
        <f>SUM($J$22:MQW33)-1</f>
        <v>-1</v>
      </c>
      <c r="MQX36" s="556">
        <f>SUM($J$22:MQX33)-1</f>
        <v>-1</v>
      </c>
      <c r="MQY36" s="556">
        <f>SUM($J$22:MQY33)-1</f>
        <v>-1</v>
      </c>
      <c r="MQZ36" s="556">
        <f>SUM($J$22:MQZ33)-1</f>
        <v>-1</v>
      </c>
      <c r="MRA36" s="556">
        <f>SUM($J$22:MRA33)-1</f>
        <v>-1</v>
      </c>
      <c r="MRB36" s="556">
        <f>SUM($J$22:MRB33)-1</f>
        <v>-1</v>
      </c>
      <c r="MRC36" s="556">
        <f>SUM($J$22:MRC33)-1</f>
        <v>-1</v>
      </c>
      <c r="MRD36" s="556">
        <f>SUM($J$22:MRD33)-1</f>
        <v>-1</v>
      </c>
      <c r="MRE36" s="556">
        <f>SUM($J$22:MRE33)-1</f>
        <v>-1</v>
      </c>
      <c r="MRF36" s="556">
        <f>SUM($J$22:MRF33)-1</f>
        <v>-1</v>
      </c>
      <c r="MRG36" s="556">
        <f>SUM($J$22:MRG33)-1</f>
        <v>-1</v>
      </c>
      <c r="MRH36" s="556">
        <f>SUM($J$22:MRH33)-1</f>
        <v>-1</v>
      </c>
      <c r="MRI36" s="556">
        <f>SUM($J$22:MRI33)-1</f>
        <v>-1</v>
      </c>
      <c r="MRJ36" s="556">
        <f>SUM($J$22:MRJ33)-1</f>
        <v>-1</v>
      </c>
      <c r="MRK36" s="556">
        <f>SUM($J$22:MRK33)-1</f>
        <v>-1</v>
      </c>
      <c r="MRL36" s="556">
        <f>SUM($J$22:MRL33)-1</f>
        <v>-1</v>
      </c>
      <c r="MRM36" s="556">
        <f>SUM($J$22:MRM33)-1</f>
        <v>-1</v>
      </c>
      <c r="MRN36" s="556">
        <f>SUM($J$22:MRN33)-1</f>
        <v>-1</v>
      </c>
      <c r="MRO36" s="556">
        <f>SUM($J$22:MRO33)-1</f>
        <v>-1</v>
      </c>
      <c r="MRP36" s="556">
        <f>SUM($J$22:MRP33)-1</f>
        <v>-1</v>
      </c>
      <c r="MRQ36" s="556">
        <f>SUM($J$22:MRQ33)-1</f>
        <v>-1</v>
      </c>
      <c r="MRR36" s="556">
        <f>SUM($J$22:MRR33)-1</f>
        <v>-1</v>
      </c>
      <c r="MRS36" s="556">
        <f>SUM($J$22:MRS33)-1</f>
        <v>-1</v>
      </c>
      <c r="MRT36" s="556">
        <f>SUM($J$22:MRT33)-1</f>
        <v>-1</v>
      </c>
      <c r="MRU36" s="556">
        <f>SUM($J$22:MRU33)-1</f>
        <v>-1</v>
      </c>
      <c r="MRV36" s="556">
        <f>SUM($J$22:MRV33)-1</f>
        <v>-1</v>
      </c>
      <c r="MRW36" s="556">
        <f>SUM($J$22:MRW33)-1</f>
        <v>-1</v>
      </c>
      <c r="MRX36" s="556">
        <f>SUM($J$22:MRX33)-1</f>
        <v>-1</v>
      </c>
      <c r="MRY36" s="556">
        <f>SUM($J$22:MRY33)-1</f>
        <v>-1</v>
      </c>
      <c r="MRZ36" s="556">
        <f>SUM($J$22:MRZ33)-1</f>
        <v>-1</v>
      </c>
      <c r="MSA36" s="556">
        <f>SUM($J$22:MSA33)-1</f>
        <v>-1</v>
      </c>
      <c r="MSB36" s="556">
        <f>SUM($J$22:MSB33)-1</f>
        <v>-1</v>
      </c>
      <c r="MSC36" s="556">
        <f>SUM($J$22:MSC33)-1</f>
        <v>-1</v>
      </c>
      <c r="MSD36" s="556">
        <f>SUM($J$22:MSD33)-1</f>
        <v>-1</v>
      </c>
      <c r="MSE36" s="556">
        <f>SUM($J$22:MSE33)-1</f>
        <v>-1</v>
      </c>
      <c r="MSF36" s="556">
        <f>SUM($J$22:MSF33)-1</f>
        <v>-1</v>
      </c>
      <c r="MSG36" s="556">
        <f>SUM($J$22:MSG33)-1</f>
        <v>-1</v>
      </c>
      <c r="MSH36" s="556">
        <f>SUM($J$22:MSH33)-1</f>
        <v>-1</v>
      </c>
      <c r="MSI36" s="556">
        <f>SUM($J$22:MSI33)-1</f>
        <v>-1</v>
      </c>
      <c r="MSJ36" s="556">
        <f>SUM($J$22:MSJ33)-1</f>
        <v>-1</v>
      </c>
      <c r="MSK36" s="556">
        <f>SUM($J$22:MSK33)-1</f>
        <v>-1</v>
      </c>
      <c r="MSL36" s="556">
        <f>SUM($J$22:MSL33)-1</f>
        <v>-1</v>
      </c>
      <c r="MSM36" s="556">
        <f>SUM($J$22:MSM33)-1</f>
        <v>-1</v>
      </c>
      <c r="MSN36" s="556">
        <f>SUM($J$22:MSN33)-1</f>
        <v>-1</v>
      </c>
      <c r="MSO36" s="556">
        <f>SUM($J$22:MSO33)-1</f>
        <v>-1</v>
      </c>
      <c r="MSP36" s="556">
        <f>SUM($J$22:MSP33)-1</f>
        <v>-1</v>
      </c>
      <c r="MSQ36" s="556">
        <f>SUM($J$22:MSQ33)-1</f>
        <v>-1</v>
      </c>
      <c r="MSR36" s="556">
        <f>SUM($J$22:MSR33)-1</f>
        <v>-1</v>
      </c>
      <c r="MSS36" s="556">
        <f>SUM($J$22:MSS33)-1</f>
        <v>-1</v>
      </c>
      <c r="MST36" s="556">
        <f>SUM($J$22:MST33)-1</f>
        <v>-1</v>
      </c>
      <c r="MSU36" s="556">
        <f>SUM($J$22:MSU33)-1</f>
        <v>-1</v>
      </c>
      <c r="MSV36" s="556">
        <f>SUM($J$22:MSV33)-1</f>
        <v>-1</v>
      </c>
      <c r="MSW36" s="556">
        <f>SUM($J$22:MSW33)-1</f>
        <v>-1</v>
      </c>
      <c r="MSX36" s="556">
        <f>SUM($J$22:MSX33)-1</f>
        <v>-1</v>
      </c>
      <c r="MSY36" s="556">
        <f>SUM($J$22:MSY33)-1</f>
        <v>-1</v>
      </c>
      <c r="MSZ36" s="556">
        <f>SUM($J$22:MSZ33)-1</f>
        <v>-1</v>
      </c>
      <c r="MTA36" s="556">
        <f>SUM($J$22:MTA33)-1</f>
        <v>-1</v>
      </c>
      <c r="MTB36" s="556">
        <f>SUM($J$22:MTB33)-1</f>
        <v>-1</v>
      </c>
      <c r="MTC36" s="556">
        <f>SUM($J$22:MTC33)-1</f>
        <v>-1</v>
      </c>
      <c r="MTD36" s="556">
        <f>SUM($J$22:MTD33)-1</f>
        <v>-1</v>
      </c>
      <c r="MTE36" s="556">
        <f>SUM($J$22:MTE33)-1</f>
        <v>-1</v>
      </c>
      <c r="MTF36" s="556">
        <f>SUM($J$22:MTF33)-1</f>
        <v>-1</v>
      </c>
      <c r="MTG36" s="556">
        <f>SUM($J$22:MTG33)-1</f>
        <v>-1</v>
      </c>
      <c r="MTH36" s="556">
        <f>SUM($J$22:MTH33)-1</f>
        <v>-1</v>
      </c>
      <c r="MTI36" s="556">
        <f>SUM($J$22:MTI33)-1</f>
        <v>-1</v>
      </c>
      <c r="MTJ36" s="556">
        <f>SUM($J$22:MTJ33)-1</f>
        <v>-1</v>
      </c>
      <c r="MTK36" s="556">
        <f>SUM($J$22:MTK33)-1</f>
        <v>-1</v>
      </c>
      <c r="MTL36" s="556">
        <f>SUM($J$22:MTL33)-1</f>
        <v>-1</v>
      </c>
      <c r="MTM36" s="556">
        <f>SUM($J$22:MTM33)-1</f>
        <v>-1</v>
      </c>
      <c r="MTN36" s="556">
        <f>SUM($J$22:MTN33)-1</f>
        <v>-1</v>
      </c>
      <c r="MTO36" s="556">
        <f>SUM($J$22:MTO33)-1</f>
        <v>-1</v>
      </c>
      <c r="MTP36" s="556">
        <f>SUM($J$22:MTP33)-1</f>
        <v>-1</v>
      </c>
      <c r="MTQ36" s="556">
        <f>SUM($J$22:MTQ33)-1</f>
        <v>-1</v>
      </c>
      <c r="MTR36" s="556">
        <f>SUM($J$22:MTR33)-1</f>
        <v>-1</v>
      </c>
      <c r="MTS36" s="556">
        <f>SUM($J$22:MTS33)-1</f>
        <v>-1</v>
      </c>
      <c r="MTT36" s="556">
        <f>SUM($J$22:MTT33)-1</f>
        <v>-1</v>
      </c>
      <c r="MTU36" s="556">
        <f>SUM($J$22:MTU33)-1</f>
        <v>-1</v>
      </c>
      <c r="MTV36" s="556">
        <f>SUM($J$22:MTV33)-1</f>
        <v>-1</v>
      </c>
      <c r="MTW36" s="556">
        <f>SUM($J$22:MTW33)-1</f>
        <v>-1</v>
      </c>
      <c r="MTX36" s="556">
        <f>SUM($J$22:MTX33)-1</f>
        <v>-1</v>
      </c>
      <c r="MTY36" s="556">
        <f>SUM($J$22:MTY33)-1</f>
        <v>-1</v>
      </c>
      <c r="MTZ36" s="556">
        <f>SUM($J$22:MTZ33)-1</f>
        <v>-1</v>
      </c>
      <c r="MUA36" s="556">
        <f>SUM($J$22:MUA33)-1</f>
        <v>-1</v>
      </c>
      <c r="MUB36" s="556">
        <f>SUM($J$22:MUB33)-1</f>
        <v>-1</v>
      </c>
      <c r="MUC36" s="556">
        <f>SUM($J$22:MUC33)-1</f>
        <v>-1</v>
      </c>
      <c r="MUD36" s="556">
        <f>SUM($J$22:MUD33)-1</f>
        <v>-1</v>
      </c>
      <c r="MUE36" s="556">
        <f>SUM($J$22:MUE33)-1</f>
        <v>-1</v>
      </c>
      <c r="MUF36" s="556">
        <f>SUM($J$22:MUF33)-1</f>
        <v>-1</v>
      </c>
      <c r="MUG36" s="556">
        <f>SUM($J$22:MUG33)-1</f>
        <v>-1</v>
      </c>
      <c r="MUH36" s="556">
        <f>SUM($J$22:MUH33)-1</f>
        <v>-1</v>
      </c>
      <c r="MUI36" s="556">
        <f>SUM($J$22:MUI33)-1</f>
        <v>-1</v>
      </c>
      <c r="MUJ36" s="556">
        <f>SUM($J$22:MUJ33)-1</f>
        <v>-1</v>
      </c>
      <c r="MUK36" s="556">
        <f>SUM($J$22:MUK33)-1</f>
        <v>-1</v>
      </c>
      <c r="MUL36" s="556">
        <f>SUM($J$22:MUL33)-1</f>
        <v>-1</v>
      </c>
      <c r="MUM36" s="556">
        <f>SUM($J$22:MUM33)-1</f>
        <v>-1</v>
      </c>
      <c r="MUN36" s="556">
        <f>SUM($J$22:MUN33)-1</f>
        <v>-1</v>
      </c>
      <c r="MUO36" s="556">
        <f>SUM($J$22:MUO33)-1</f>
        <v>-1</v>
      </c>
      <c r="MUP36" s="556">
        <f>SUM($J$22:MUP33)-1</f>
        <v>-1</v>
      </c>
      <c r="MUQ36" s="556">
        <f>SUM($J$22:MUQ33)-1</f>
        <v>-1</v>
      </c>
      <c r="MUR36" s="556">
        <f>SUM($J$22:MUR33)-1</f>
        <v>-1</v>
      </c>
      <c r="MUS36" s="556">
        <f>SUM($J$22:MUS33)-1</f>
        <v>-1</v>
      </c>
      <c r="MUT36" s="556">
        <f>SUM($J$22:MUT33)-1</f>
        <v>-1</v>
      </c>
      <c r="MUU36" s="556">
        <f>SUM($J$22:MUU33)-1</f>
        <v>-1</v>
      </c>
      <c r="MUV36" s="556">
        <f>SUM($J$22:MUV33)-1</f>
        <v>-1</v>
      </c>
      <c r="MUW36" s="556">
        <f>SUM($J$22:MUW33)-1</f>
        <v>-1</v>
      </c>
      <c r="MUX36" s="556">
        <f>SUM($J$22:MUX33)-1</f>
        <v>-1</v>
      </c>
      <c r="MUY36" s="556">
        <f>SUM($J$22:MUY33)-1</f>
        <v>-1</v>
      </c>
      <c r="MUZ36" s="556">
        <f>SUM($J$22:MUZ33)-1</f>
        <v>-1</v>
      </c>
      <c r="MVA36" s="556">
        <f>SUM($J$22:MVA33)-1</f>
        <v>-1</v>
      </c>
      <c r="MVB36" s="556">
        <f>SUM($J$22:MVB33)-1</f>
        <v>-1</v>
      </c>
      <c r="MVC36" s="556">
        <f>SUM($J$22:MVC33)-1</f>
        <v>-1</v>
      </c>
      <c r="MVD36" s="556">
        <f>SUM($J$22:MVD33)-1</f>
        <v>-1</v>
      </c>
      <c r="MVE36" s="556">
        <f>SUM($J$22:MVE33)-1</f>
        <v>-1</v>
      </c>
      <c r="MVF36" s="556">
        <f>SUM($J$22:MVF33)-1</f>
        <v>-1</v>
      </c>
      <c r="MVG36" s="556">
        <f>SUM($J$22:MVG33)-1</f>
        <v>-1</v>
      </c>
      <c r="MVH36" s="556">
        <f>SUM($J$22:MVH33)-1</f>
        <v>-1</v>
      </c>
      <c r="MVI36" s="556">
        <f>SUM($J$22:MVI33)-1</f>
        <v>-1</v>
      </c>
      <c r="MVJ36" s="556">
        <f>SUM($J$22:MVJ33)-1</f>
        <v>-1</v>
      </c>
      <c r="MVK36" s="556">
        <f>SUM($J$22:MVK33)-1</f>
        <v>-1</v>
      </c>
      <c r="MVL36" s="556">
        <f>SUM($J$22:MVL33)-1</f>
        <v>-1</v>
      </c>
      <c r="MVM36" s="556">
        <f>SUM($J$22:MVM33)-1</f>
        <v>-1</v>
      </c>
      <c r="MVN36" s="556">
        <f>SUM($J$22:MVN33)-1</f>
        <v>-1</v>
      </c>
      <c r="MVO36" s="556">
        <f>SUM($J$22:MVO33)-1</f>
        <v>-1</v>
      </c>
      <c r="MVP36" s="556">
        <f>SUM($J$22:MVP33)-1</f>
        <v>-1</v>
      </c>
      <c r="MVQ36" s="556">
        <f>SUM($J$22:MVQ33)-1</f>
        <v>-1</v>
      </c>
      <c r="MVR36" s="556">
        <f>SUM($J$22:MVR33)-1</f>
        <v>-1</v>
      </c>
      <c r="MVS36" s="556">
        <f>SUM($J$22:MVS33)-1</f>
        <v>-1</v>
      </c>
      <c r="MVT36" s="556">
        <f>SUM($J$22:MVT33)-1</f>
        <v>-1</v>
      </c>
      <c r="MVU36" s="556">
        <f>SUM($J$22:MVU33)-1</f>
        <v>-1</v>
      </c>
      <c r="MVV36" s="556">
        <f>SUM($J$22:MVV33)-1</f>
        <v>-1</v>
      </c>
      <c r="MVW36" s="556">
        <f>SUM($J$22:MVW33)-1</f>
        <v>-1</v>
      </c>
      <c r="MVX36" s="556">
        <f>SUM($J$22:MVX33)-1</f>
        <v>-1</v>
      </c>
      <c r="MVY36" s="556">
        <f>SUM($J$22:MVY33)-1</f>
        <v>-1</v>
      </c>
      <c r="MVZ36" s="556">
        <f>SUM($J$22:MVZ33)-1</f>
        <v>-1</v>
      </c>
      <c r="MWA36" s="556">
        <f>SUM($J$22:MWA33)-1</f>
        <v>-1</v>
      </c>
      <c r="MWB36" s="556">
        <f>SUM($J$22:MWB33)-1</f>
        <v>-1</v>
      </c>
      <c r="MWC36" s="556">
        <f>SUM($J$22:MWC33)-1</f>
        <v>-1</v>
      </c>
      <c r="MWD36" s="556">
        <f>SUM($J$22:MWD33)-1</f>
        <v>-1</v>
      </c>
      <c r="MWE36" s="556">
        <f>SUM($J$22:MWE33)-1</f>
        <v>-1</v>
      </c>
      <c r="MWF36" s="556">
        <f>SUM($J$22:MWF33)-1</f>
        <v>-1</v>
      </c>
      <c r="MWG36" s="556">
        <f>SUM($J$22:MWG33)-1</f>
        <v>-1</v>
      </c>
      <c r="MWH36" s="556">
        <f>SUM($J$22:MWH33)-1</f>
        <v>-1</v>
      </c>
      <c r="MWI36" s="556">
        <f>SUM($J$22:MWI33)-1</f>
        <v>-1</v>
      </c>
      <c r="MWJ36" s="556">
        <f>SUM($J$22:MWJ33)-1</f>
        <v>-1</v>
      </c>
      <c r="MWK36" s="556">
        <f>SUM($J$22:MWK33)-1</f>
        <v>-1</v>
      </c>
      <c r="MWL36" s="556">
        <f>SUM($J$22:MWL33)-1</f>
        <v>-1</v>
      </c>
      <c r="MWM36" s="556">
        <f>SUM($J$22:MWM33)-1</f>
        <v>-1</v>
      </c>
      <c r="MWN36" s="556">
        <f>SUM($J$22:MWN33)-1</f>
        <v>-1</v>
      </c>
      <c r="MWO36" s="556">
        <f>SUM($J$22:MWO33)-1</f>
        <v>-1</v>
      </c>
      <c r="MWP36" s="556">
        <f>SUM($J$22:MWP33)-1</f>
        <v>-1</v>
      </c>
      <c r="MWQ36" s="556">
        <f>SUM($J$22:MWQ33)-1</f>
        <v>-1</v>
      </c>
      <c r="MWR36" s="556">
        <f>SUM($J$22:MWR33)-1</f>
        <v>-1</v>
      </c>
      <c r="MWS36" s="556">
        <f>SUM($J$22:MWS33)-1</f>
        <v>-1</v>
      </c>
      <c r="MWT36" s="556">
        <f>SUM($J$22:MWT33)-1</f>
        <v>-1</v>
      </c>
      <c r="MWU36" s="556">
        <f>SUM($J$22:MWU33)-1</f>
        <v>-1</v>
      </c>
      <c r="MWV36" s="556">
        <f>SUM($J$22:MWV33)-1</f>
        <v>-1</v>
      </c>
      <c r="MWW36" s="556">
        <f>SUM($J$22:MWW33)-1</f>
        <v>-1</v>
      </c>
      <c r="MWX36" s="556">
        <f>SUM($J$22:MWX33)-1</f>
        <v>-1</v>
      </c>
      <c r="MWY36" s="556">
        <f>SUM($J$22:MWY33)-1</f>
        <v>-1</v>
      </c>
      <c r="MWZ36" s="556">
        <f>SUM($J$22:MWZ33)-1</f>
        <v>-1</v>
      </c>
      <c r="MXA36" s="556">
        <f>SUM($J$22:MXA33)-1</f>
        <v>-1</v>
      </c>
      <c r="MXB36" s="556">
        <f>SUM($J$22:MXB33)-1</f>
        <v>-1</v>
      </c>
      <c r="MXC36" s="556">
        <f>SUM($J$22:MXC33)-1</f>
        <v>-1</v>
      </c>
      <c r="MXD36" s="556">
        <f>SUM($J$22:MXD33)-1</f>
        <v>-1</v>
      </c>
      <c r="MXE36" s="556">
        <f>SUM($J$22:MXE33)-1</f>
        <v>-1</v>
      </c>
      <c r="MXF36" s="556">
        <f>SUM($J$22:MXF33)-1</f>
        <v>-1</v>
      </c>
      <c r="MXG36" s="556">
        <f>SUM($J$22:MXG33)-1</f>
        <v>-1</v>
      </c>
      <c r="MXH36" s="556">
        <f>SUM($J$22:MXH33)-1</f>
        <v>-1</v>
      </c>
      <c r="MXI36" s="556">
        <f>SUM($J$22:MXI33)-1</f>
        <v>-1</v>
      </c>
      <c r="MXJ36" s="556">
        <f>SUM($J$22:MXJ33)-1</f>
        <v>-1</v>
      </c>
      <c r="MXK36" s="556">
        <f>SUM($J$22:MXK33)-1</f>
        <v>-1</v>
      </c>
      <c r="MXL36" s="556">
        <f>SUM($J$22:MXL33)-1</f>
        <v>-1</v>
      </c>
      <c r="MXM36" s="556">
        <f>SUM($J$22:MXM33)-1</f>
        <v>-1</v>
      </c>
      <c r="MXN36" s="556">
        <f>SUM($J$22:MXN33)-1</f>
        <v>-1</v>
      </c>
      <c r="MXO36" s="556">
        <f>SUM($J$22:MXO33)-1</f>
        <v>-1</v>
      </c>
      <c r="MXP36" s="556">
        <f>SUM($J$22:MXP33)-1</f>
        <v>-1</v>
      </c>
      <c r="MXQ36" s="556">
        <f>SUM($J$22:MXQ33)-1</f>
        <v>-1</v>
      </c>
      <c r="MXR36" s="556">
        <f>SUM($J$22:MXR33)-1</f>
        <v>-1</v>
      </c>
      <c r="MXS36" s="556">
        <f>SUM($J$22:MXS33)-1</f>
        <v>-1</v>
      </c>
      <c r="MXT36" s="556">
        <f>SUM($J$22:MXT33)-1</f>
        <v>-1</v>
      </c>
      <c r="MXU36" s="556">
        <f>SUM($J$22:MXU33)-1</f>
        <v>-1</v>
      </c>
      <c r="MXV36" s="556">
        <f>SUM($J$22:MXV33)-1</f>
        <v>-1</v>
      </c>
      <c r="MXW36" s="556">
        <f>SUM($J$22:MXW33)-1</f>
        <v>-1</v>
      </c>
      <c r="MXX36" s="556">
        <f>SUM($J$22:MXX33)-1</f>
        <v>-1</v>
      </c>
      <c r="MXY36" s="556">
        <f>SUM($J$22:MXY33)-1</f>
        <v>-1</v>
      </c>
      <c r="MXZ36" s="556">
        <f>SUM($J$22:MXZ33)-1</f>
        <v>-1</v>
      </c>
      <c r="MYA36" s="556">
        <f>SUM($J$22:MYA33)-1</f>
        <v>-1</v>
      </c>
      <c r="MYB36" s="556">
        <f>SUM($J$22:MYB33)-1</f>
        <v>-1</v>
      </c>
      <c r="MYC36" s="556">
        <f>SUM($J$22:MYC33)-1</f>
        <v>-1</v>
      </c>
      <c r="MYD36" s="556">
        <f>SUM($J$22:MYD33)-1</f>
        <v>-1</v>
      </c>
      <c r="MYE36" s="556">
        <f>SUM($J$22:MYE33)-1</f>
        <v>-1</v>
      </c>
      <c r="MYF36" s="556">
        <f>SUM($J$22:MYF33)-1</f>
        <v>-1</v>
      </c>
      <c r="MYG36" s="556">
        <f>SUM($J$22:MYG33)-1</f>
        <v>-1</v>
      </c>
      <c r="MYH36" s="556">
        <f>SUM($J$22:MYH33)-1</f>
        <v>-1</v>
      </c>
      <c r="MYI36" s="556">
        <f>SUM($J$22:MYI33)-1</f>
        <v>-1</v>
      </c>
      <c r="MYJ36" s="556">
        <f>SUM($J$22:MYJ33)-1</f>
        <v>-1</v>
      </c>
      <c r="MYK36" s="556">
        <f>SUM($J$22:MYK33)-1</f>
        <v>-1</v>
      </c>
      <c r="MYL36" s="556">
        <f>SUM($J$22:MYL33)-1</f>
        <v>-1</v>
      </c>
      <c r="MYM36" s="556">
        <f>SUM($J$22:MYM33)-1</f>
        <v>-1</v>
      </c>
      <c r="MYN36" s="556">
        <f>SUM($J$22:MYN33)-1</f>
        <v>-1</v>
      </c>
      <c r="MYO36" s="556">
        <f>SUM($J$22:MYO33)-1</f>
        <v>-1</v>
      </c>
      <c r="MYP36" s="556">
        <f>SUM($J$22:MYP33)-1</f>
        <v>-1</v>
      </c>
      <c r="MYQ36" s="556">
        <f>SUM($J$22:MYQ33)-1</f>
        <v>-1</v>
      </c>
      <c r="MYR36" s="556">
        <f>SUM($J$22:MYR33)-1</f>
        <v>-1</v>
      </c>
      <c r="MYS36" s="556">
        <f>SUM($J$22:MYS33)-1</f>
        <v>-1</v>
      </c>
      <c r="MYT36" s="556">
        <f>SUM($J$22:MYT33)-1</f>
        <v>-1</v>
      </c>
      <c r="MYU36" s="556">
        <f>SUM($J$22:MYU33)-1</f>
        <v>-1</v>
      </c>
      <c r="MYV36" s="556">
        <f>SUM($J$22:MYV33)-1</f>
        <v>-1</v>
      </c>
      <c r="MYW36" s="556">
        <f>SUM($J$22:MYW33)-1</f>
        <v>-1</v>
      </c>
      <c r="MYX36" s="556">
        <f>SUM($J$22:MYX33)-1</f>
        <v>-1</v>
      </c>
      <c r="MYY36" s="556">
        <f>SUM($J$22:MYY33)-1</f>
        <v>-1</v>
      </c>
      <c r="MYZ36" s="556">
        <f>SUM($J$22:MYZ33)-1</f>
        <v>-1</v>
      </c>
      <c r="MZA36" s="556">
        <f>SUM($J$22:MZA33)-1</f>
        <v>-1</v>
      </c>
      <c r="MZB36" s="556">
        <f>SUM($J$22:MZB33)-1</f>
        <v>-1</v>
      </c>
      <c r="MZC36" s="556">
        <f>SUM($J$22:MZC33)-1</f>
        <v>-1</v>
      </c>
      <c r="MZD36" s="556">
        <f>SUM($J$22:MZD33)-1</f>
        <v>-1</v>
      </c>
      <c r="MZE36" s="556">
        <f>SUM($J$22:MZE33)-1</f>
        <v>-1</v>
      </c>
      <c r="MZF36" s="556">
        <f>SUM($J$22:MZF33)-1</f>
        <v>-1</v>
      </c>
      <c r="MZG36" s="556">
        <f>SUM($J$22:MZG33)-1</f>
        <v>-1</v>
      </c>
      <c r="MZH36" s="556">
        <f>SUM($J$22:MZH33)-1</f>
        <v>-1</v>
      </c>
      <c r="MZI36" s="556">
        <f>SUM($J$22:MZI33)-1</f>
        <v>-1</v>
      </c>
      <c r="MZJ36" s="556">
        <f>SUM($J$22:MZJ33)-1</f>
        <v>-1</v>
      </c>
      <c r="MZK36" s="556">
        <f>SUM($J$22:MZK33)-1</f>
        <v>-1</v>
      </c>
      <c r="MZL36" s="556">
        <f>SUM($J$22:MZL33)-1</f>
        <v>-1</v>
      </c>
      <c r="MZM36" s="556">
        <f>SUM($J$22:MZM33)-1</f>
        <v>-1</v>
      </c>
      <c r="MZN36" s="556">
        <f>SUM($J$22:MZN33)-1</f>
        <v>-1</v>
      </c>
      <c r="MZO36" s="556">
        <f>SUM($J$22:MZO33)-1</f>
        <v>-1</v>
      </c>
      <c r="MZP36" s="556">
        <f>SUM($J$22:MZP33)-1</f>
        <v>-1</v>
      </c>
      <c r="MZQ36" s="556">
        <f>SUM($J$22:MZQ33)-1</f>
        <v>-1</v>
      </c>
      <c r="MZR36" s="556">
        <f>SUM($J$22:MZR33)-1</f>
        <v>-1</v>
      </c>
      <c r="MZS36" s="556">
        <f>SUM($J$22:MZS33)-1</f>
        <v>-1</v>
      </c>
      <c r="MZT36" s="556">
        <f>SUM($J$22:MZT33)-1</f>
        <v>-1</v>
      </c>
      <c r="MZU36" s="556">
        <f>SUM($J$22:MZU33)-1</f>
        <v>-1</v>
      </c>
      <c r="MZV36" s="556">
        <f>SUM($J$22:MZV33)-1</f>
        <v>-1</v>
      </c>
      <c r="MZW36" s="556">
        <f>SUM($J$22:MZW33)-1</f>
        <v>-1</v>
      </c>
      <c r="MZX36" s="556">
        <f>SUM($J$22:MZX33)-1</f>
        <v>-1</v>
      </c>
      <c r="MZY36" s="556">
        <f>SUM($J$22:MZY33)-1</f>
        <v>-1</v>
      </c>
      <c r="MZZ36" s="556">
        <f>SUM($J$22:MZZ33)-1</f>
        <v>-1</v>
      </c>
      <c r="NAA36" s="556">
        <f>SUM($J$22:NAA33)-1</f>
        <v>-1</v>
      </c>
      <c r="NAB36" s="556">
        <f>SUM($J$22:NAB33)-1</f>
        <v>-1</v>
      </c>
      <c r="NAC36" s="556">
        <f>SUM($J$22:NAC33)-1</f>
        <v>-1</v>
      </c>
      <c r="NAD36" s="556">
        <f>SUM($J$22:NAD33)-1</f>
        <v>-1</v>
      </c>
      <c r="NAE36" s="556">
        <f>SUM($J$22:NAE33)-1</f>
        <v>-1</v>
      </c>
      <c r="NAF36" s="556">
        <f>SUM($J$22:NAF33)-1</f>
        <v>-1</v>
      </c>
      <c r="NAG36" s="556">
        <f>SUM($J$22:NAG33)-1</f>
        <v>-1</v>
      </c>
      <c r="NAH36" s="556">
        <f>SUM($J$22:NAH33)-1</f>
        <v>-1</v>
      </c>
      <c r="NAI36" s="556">
        <f>SUM($J$22:NAI33)-1</f>
        <v>-1</v>
      </c>
      <c r="NAJ36" s="556">
        <f>SUM($J$22:NAJ33)-1</f>
        <v>-1</v>
      </c>
      <c r="NAK36" s="556">
        <f>SUM($J$22:NAK33)-1</f>
        <v>-1</v>
      </c>
      <c r="NAL36" s="556">
        <f>SUM($J$22:NAL33)-1</f>
        <v>-1</v>
      </c>
      <c r="NAM36" s="556">
        <f>SUM($J$22:NAM33)-1</f>
        <v>-1</v>
      </c>
      <c r="NAN36" s="556">
        <f>SUM($J$22:NAN33)-1</f>
        <v>-1</v>
      </c>
      <c r="NAO36" s="556">
        <f>SUM($J$22:NAO33)-1</f>
        <v>-1</v>
      </c>
      <c r="NAP36" s="556">
        <f>SUM($J$22:NAP33)-1</f>
        <v>-1</v>
      </c>
      <c r="NAQ36" s="556">
        <f>SUM($J$22:NAQ33)-1</f>
        <v>-1</v>
      </c>
      <c r="NAR36" s="556">
        <f>SUM($J$22:NAR33)-1</f>
        <v>-1</v>
      </c>
      <c r="NAS36" s="556">
        <f>SUM($J$22:NAS33)-1</f>
        <v>-1</v>
      </c>
      <c r="NAT36" s="556">
        <f>SUM($J$22:NAT33)-1</f>
        <v>-1</v>
      </c>
      <c r="NAU36" s="556">
        <f>SUM($J$22:NAU33)-1</f>
        <v>-1</v>
      </c>
      <c r="NAV36" s="556">
        <f>SUM($J$22:NAV33)-1</f>
        <v>-1</v>
      </c>
      <c r="NAW36" s="556">
        <f>SUM($J$22:NAW33)-1</f>
        <v>-1</v>
      </c>
      <c r="NAX36" s="556">
        <f>SUM($J$22:NAX33)-1</f>
        <v>-1</v>
      </c>
      <c r="NAY36" s="556">
        <f>SUM($J$22:NAY33)-1</f>
        <v>-1</v>
      </c>
      <c r="NAZ36" s="556">
        <f>SUM($J$22:NAZ33)-1</f>
        <v>-1</v>
      </c>
      <c r="NBA36" s="556">
        <f>SUM($J$22:NBA33)-1</f>
        <v>-1</v>
      </c>
      <c r="NBB36" s="556">
        <f>SUM($J$22:NBB33)-1</f>
        <v>-1</v>
      </c>
      <c r="NBC36" s="556">
        <f>SUM($J$22:NBC33)-1</f>
        <v>-1</v>
      </c>
      <c r="NBD36" s="556">
        <f>SUM($J$22:NBD33)-1</f>
        <v>-1</v>
      </c>
      <c r="NBE36" s="556">
        <f>SUM($J$22:NBE33)-1</f>
        <v>-1</v>
      </c>
      <c r="NBF36" s="556">
        <f>SUM($J$22:NBF33)-1</f>
        <v>-1</v>
      </c>
      <c r="NBG36" s="556">
        <f>SUM($J$22:NBG33)-1</f>
        <v>-1</v>
      </c>
      <c r="NBH36" s="556">
        <f>SUM($J$22:NBH33)-1</f>
        <v>-1</v>
      </c>
      <c r="NBI36" s="556">
        <f>SUM($J$22:NBI33)-1</f>
        <v>-1</v>
      </c>
      <c r="NBJ36" s="556">
        <f>SUM($J$22:NBJ33)-1</f>
        <v>-1</v>
      </c>
      <c r="NBK36" s="556">
        <f>SUM($J$22:NBK33)-1</f>
        <v>-1</v>
      </c>
      <c r="NBL36" s="556">
        <f>SUM($J$22:NBL33)-1</f>
        <v>-1</v>
      </c>
      <c r="NBM36" s="556">
        <f>SUM($J$22:NBM33)-1</f>
        <v>-1</v>
      </c>
      <c r="NBN36" s="556">
        <f>SUM($J$22:NBN33)-1</f>
        <v>-1</v>
      </c>
      <c r="NBO36" s="556">
        <f>SUM($J$22:NBO33)-1</f>
        <v>-1</v>
      </c>
      <c r="NBP36" s="556">
        <f>SUM($J$22:NBP33)-1</f>
        <v>-1</v>
      </c>
      <c r="NBQ36" s="556">
        <f>SUM($J$22:NBQ33)-1</f>
        <v>-1</v>
      </c>
      <c r="NBR36" s="556">
        <f>SUM($J$22:NBR33)-1</f>
        <v>-1</v>
      </c>
      <c r="NBS36" s="556">
        <f>SUM($J$22:NBS33)-1</f>
        <v>-1</v>
      </c>
      <c r="NBT36" s="556">
        <f>SUM($J$22:NBT33)-1</f>
        <v>-1</v>
      </c>
      <c r="NBU36" s="556">
        <f>SUM($J$22:NBU33)-1</f>
        <v>-1</v>
      </c>
      <c r="NBV36" s="556">
        <f>SUM($J$22:NBV33)-1</f>
        <v>-1</v>
      </c>
      <c r="NBW36" s="556">
        <f>SUM($J$22:NBW33)-1</f>
        <v>-1</v>
      </c>
      <c r="NBX36" s="556">
        <f>SUM($J$22:NBX33)-1</f>
        <v>-1</v>
      </c>
      <c r="NBY36" s="556">
        <f>SUM($J$22:NBY33)-1</f>
        <v>-1</v>
      </c>
      <c r="NBZ36" s="556">
        <f>SUM($J$22:NBZ33)-1</f>
        <v>-1</v>
      </c>
      <c r="NCA36" s="556">
        <f>SUM($J$22:NCA33)-1</f>
        <v>-1</v>
      </c>
      <c r="NCB36" s="556">
        <f>SUM($J$22:NCB33)-1</f>
        <v>-1</v>
      </c>
      <c r="NCC36" s="556">
        <f>SUM($J$22:NCC33)-1</f>
        <v>-1</v>
      </c>
      <c r="NCD36" s="556">
        <f>SUM($J$22:NCD33)-1</f>
        <v>-1</v>
      </c>
      <c r="NCE36" s="556">
        <f>SUM($J$22:NCE33)-1</f>
        <v>-1</v>
      </c>
      <c r="NCF36" s="556">
        <f>SUM($J$22:NCF33)-1</f>
        <v>-1</v>
      </c>
      <c r="NCG36" s="556">
        <f>SUM($J$22:NCG33)-1</f>
        <v>-1</v>
      </c>
      <c r="NCH36" s="556">
        <f>SUM($J$22:NCH33)-1</f>
        <v>-1</v>
      </c>
      <c r="NCI36" s="556">
        <f>SUM($J$22:NCI33)-1</f>
        <v>-1</v>
      </c>
      <c r="NCJ36" s="556">
        <f>SUM($J$22:NCJ33)-1</f>
        <v>-1</v>
      </c>
      <c r="NCK36" s="556">
        <f>SUM($J$22:NCK33)-1</f>
        <v>-1</v>
      </c>
      <c r="NCL36" s="556">
        <f>SUM($J$22:NCL33)-1</f>
        <v>-1</v>
      </c>
      <c r="NCM36" s="556">
        <f>SUM($J$22:NCM33)-1</f>
        <v>-1</v>
      </c>
      <c r="NCN36" s="556">
        <f>SUM($J$22:NCN33)-1</f>
        <v>-1</v>
      </c>
      <c r="NCO36" s="556">
        <f>SUM($J$22:NCO33)-1</f>
        <v>-1</v>
      </c>
      <c r="NCP36" s="556">
        <f>SUM($J$22:NCP33)-1</f>
        <v>-1</v>
      </c>
      <c r="NCQ36" s="556">
        <f>SUM($J$22:NCQ33)-1</f>
        <v>-1</v>
      </c>
      <c r="NCR36" s="556">
        <f>SUM($J$22:NCR33)-1</f>
        <v>-1</v>
      </c>
      <c r="NCS36" s="556">
        <f>SUM($J$22:NCS33)-1</f>
        <v>-1</v>
      </c>
      <c r="NCT36" s="556">
        <f>SUM($J$22:NCT33)-1</f>
        <v>-1</v>
      </c>
      <c r="NCU36" s="556">
        <f>SUM($J$22:NCU33)-1</f>
        <v>-1</v>
      </c>
      <c r="NCV36" s="556">
        <f>SUM($J$22:NCV33)-1</f>
        <v>-1</v>
      </c>
      <c r="NCW36" s="556">
        <f>SUM($J$22:NCW33)-1</f>
        <v>-1</v>
      </c>
      <c r="NCX36" s="556">
        <f>SUM($J$22:NCX33)-1</f>
        <v>-1</v>
      </c>
      <c r="NCY36" s="556">
        <f>SUM($J$22:NCY33)-1</f>
        <v>-1</v>
      </c>
      <c r="NCZ36" s="556">
        <f>SUM($J$22:NCZ33)-1</f>
        <v>-1</v>
      </c>
      <c r="NDA36" s="556">
        <f>SUM($J$22:NDA33)-1</f>
        <v>-1</v>
      </c>
      <c r="NDB36" s="556">
        <f>SUM($J$22:NDB33)-1</f>
        <v>-1</v>
      </c>
      <c r="NDC36" s="556">
        <f>SUM($J$22:NDC33)-1</f>
        <v>-1</v>
      </c>
      <c r="NDD36" s="556">
        <f>SUM($J$22:NDD33)-1</f>
        <v>-1</v>
      </c>
      <c r="NDE36" s="556">
        <f>SUM($J$22:NDE33)-1</f>
        <v>-1</v>
      </c>
      <c r="NDF36" s="556">
        <f>SUM($J$22:NDF33)-1</f>
        <v>-1</v>
      </c>
      <c r="NDG36" s="556">
        <f>SUM($J$22:NDG33)-1</f>
        <v>-1</v>
      </c>
      <c r="NDH36" s="556">
        <f>SUM($J$22:NDH33)-1</f>
        <v>-1</v>
      </c>
      <c r="NDI36" s="556">
        <f>SUM($J$22:NDI33)-1</f>
        <v>-1</v>
      </c>
      <c r="NDJ36" s="556">
        <f>SUM($J$22:NDJ33)-1</f>
        <v>-1</v>
      </c>
      <c r="NDK36" s="556">
        <f>SUM($J$22:NDK33)-1</f>
        <v>-1</v>
      </c>
      <c r="NDL36" s="556">
        <f>SUM($J$22:NDL33)-1</f>
        <v>-1</v>
      </c>
      <c r="NDM36" s="556">
        <f>SUM($J$22:NDM33)-1</f>
        <v>-1</v>
      </c>
      <c r="NDN36" s="556">
        <f>SUM($J$22:NDN33)-1</f>
        <v>-1</v>
      </c>
      <c r="NDO36" s="556">
        <f>SUM($J$22:NDO33)-1</f>
        <v>-1</v>
      </c>
      <c r="NDP36" s="556">
        <f>SUM($J$22:NDP33)-1</f>
        <v>-1</v>
      </c>
      <c r="NDQ36" s="556">
        <f>SUM($J$22:NDQ33)-1</f>
        <v>-1</v>
      </c>
      <c r="NDR36" s="556">
        <f>SUM($J$22:NDR33)-1</f>
        <v>-1</v>
      </c>
      <c r="NDS36" s="556">
        <f>SUM($J$22:NDS33)-1</f>
        <v>-1</v>
      </c>
      <c r="NDT36" s="556">
        <f>SUM($J$22:NDT33)-1</f>
        <v>-1</v>
      </c>
      <c r="NDU36" s="556">
        <f>SUM($J$22:NDU33)-1</f>
        <v>-1</v>
      </c>
      <c r="NDV36" s="556">
        <f>SUM($J$22:NDV33)-1</f>
        <v>-1</v>
      </c>
      <c r="NDW36" s="556">
        <f>SUM($J$22:NDW33)-1</f>
        <v>-1</v>
      </c>
      <c r="NDX36" s="556">
        <f>SUM($J$22:NDX33)-1</f>
        <v>-1</v>
      </c>
      <c r="NDY36" s="556">
        <f>SUM($J$22:NDY33)-1</f>
        <v>-1</v>
      </c>
      <c r="NDZ36" s="556">
        <f>SUM($J$22:NDZ33)-1</f>
        <v>-1</v>
      </c>
      <c r="NEA36" s="556">
        <f>SUM($J$22:NEA33)-1</f>
        <v>-1</v>
      </c>
      <c r="NEB36" s="556">
        <f>SUM($J$22:NEB33)-1</f>
        <v>-1</v>
      </c>
      <c r="NEC36" s="556">
        <f>SUM($J$22:NEC33)-1</f>
        <v>-1</v>
      </c>
      <c r="NED36" s="556">
        <f>SUM($J$22:NED33)-1</f>
        <v>-1</v>
      </c>
      <c r="NEE36" s="556">
        <f>SUM($J$22:NEE33)-1</f>
        <v>-1</v>
      </c>
      <c r="NEF36" s="556">
        <f>SUM($J$22:NEF33)-1</f>
        <v>-1</v>
      </c>
      <c r="NEG36" s="556">
        <f>SUM($J$22:NEG33)-1</f>
        <v>-1</v>
      </c>
      <c r="NEH36" s="556">
        <f>SUM($J$22:NEH33)-1</f>
        <v>-1</v>
      </c>
      <c r="NEI36" s="556">
        <f>SUM($J$22:NEI33)-1</f>
        <v>-1</v>
      </c>
      <c r="NEJ36" s="556">
        <f>SUM($J$22:NEJ33)-1</f>
        <v>-1</v>
      </c>
      <c r="NEK36" s="556">
        <f>SUM($J$22:NEK33)-1</f>
        <v>-1</v>
      </c>
      <c r="NEL36" s="556">
        <f>SUM($J$22:NEL33)-1</f>
        <v>-1</v>
      </c>
      <c r="NEM36" s="556">
        <f>SUM($J$22:NEM33)-1</f>
        <v>-1</v>
      </c>
      <c r="NEN36" s="556">
        <f>SUM($J$22:NEN33)-1</f>
        <v>-1</v>
      </c>
      <c r="NEO36" s="556">
        <f>SUM($J$22:NEO33)-1</f>
        <v>-1</v>
      </c>
      <c r="NEP36" s="556">
        <f>SUM($J$22:NEP33)-1</f>
        <v>-1</v>
      </c>
      <c r="NEQ36" s="556">
        <f>SUM($J$22:NEQ33)-1</f>
        <v>-1</v>
      </c>
      <c r="NER36" s="556">
        <f>SUM($J$22:NER33)-1</f>
        <v>-1</v>
      </c>
      <c r="NES36" s="556">
        <f>SUM($J$22:NES33)-1</f>
        <v>-1</v>
      </c>
      <c r="NET36" s="556">
        <f>SUM($J$22:NET33)-1</f>
        <v>-1</v>
      </c>
      <c r="NEU36" s="556">
        <f>SUM($J$22:NEU33)-1</f>
        <v>-1</v>
      </c>
      <c r="NEV36" s="556">
        <f>SUM($J$22:NEV33)-1</f>
        <v>-1</v>
      </c>
      <c r="NEW36" s="556">
        <f>SUM($J$22:NEW33)-1</f>
        <v>-1</v>
      </c>
      <c r="NEX36" s="556">
        <f>SUM($J$22:NEX33)-1</f>
        <v>-1</v>
      </c>
      <c r="NEY36" s="556">
        <f>SUM($J$22:NEY33)-1</f>
        <v>-1</v>
      </c>
      <c r="NEZ36" s="556">
        <f>SUM($J$22:NEZ33)-1</f>
        <v>-1</v>
      </c>
      <c r="NFA36" s="556">
        <f>SUM($J$22:NFA33)-1</f>
        <v>-1</v>
      </c>
      <c r="NFB36" s="556">
        <f>SUM($J$22:NFB33)-1</f>
        <v>-1</v>
      </c>
      <c r="NFC36" s="556">
        <f>SUM($J$22:NFC33)-1</f>
        <v>-1</v>
      </c>
      <c r="NFD36" s="556">
        <f>SUM($J$22:NFD33)-1</f>
        <v>-1</v>
      </c>
      <c r="NFE36" s="556">
        <f>SUM($J$22:NFE33)-1</f>
        <v>-1</v>
      </c>
      <c r="NFF36" s="556">
        <f>SUM($J$22:NFF33)-1</f>
        <v>-1</v>
      </c>
      <c r="NFG36" s="556">
        <f>SUM($J$22:NFG33)-1</f>
        <v>-1</v>
      </c>
      <c r="NFH36" s="556">
        <f>SUM($J$22:NFH33)-1</f>
        <v>-1</v>
      </c>
      <c r="NFI36" s="556">
        <f>SUM($J$22:NFI33)-1</f>
        <v>-1</v>
      </c>
      <c r="NFJ36" s="556">
        <f>SUM($J$22:NFJ33)-1</f>
        <v>-1</v>
      </c>
      <c r="NFK36" s="556">
        <f>SUM($J$22:NFK33)-1</f>
        <v>-1</v>
      </c>
      <c r="NFL36" s="556">
        <f>SUM($J$22:NFL33)-1</f>
        <v>-1</v>
      </c>
      <c r="NFM36" s="556">
        <f>SUM($J$22:NFM33)-1</f>
        <v>-1</v>
      </c>
      <c r="NFN36" s="556">
        <f>SUM($J$22:NFN33)-1</f>
        <v>-1</v>
      </c>
      <c r="NFO36" s="556">
        <f>SUM($J$22:NFO33)-1</f>
        <v>-1</v>
      </c>
      <c r="NFP36" s="556">
        <f>SUM($J$22:NFP33)-1</f>
        <v>-1</v>
      </c>
      <c r="NFQ36" s="556">
        <f>SUM($J$22:NFQ33)-1</f>
        <v>-1</v>
      </c>
      <c r="NFR36" s="556">
        <f>SUM($J$22:NFR33)-1</f>
        <v>-1</v>
      </c>
      <c r="NFS36" s="556">
        <f>SUM($J$22:NFS33)-1</f>
        <v>-1</v>
      </c>
      <c r="NFT36" s="556">
        <f>SUM($J$22:NFT33)-1</f>
        <v>-1</v>
      </c>
      <c r="NFU36" s="556">
        <f>SUM($J$22:NFU33)-1</f>
        <v>-1</v>
      </c>
      <c r="NFV36" s="556">
        <f>SUM($J$22:NFV33)-1</f>
        <v>-1</v>
      </c>
      <c r="NFW36" s="556">
        <f>SUM($J$22:NFW33)-1</f>
        <v>-1</v>
      </c>
      <c r="NFX36" s="556">
        <f>SUM($J$22:NFX33)-1</f>
        <v>-1</v>
      </c>
      <c r="NFY36" s="556">
        <f>SUM($J$22:NFY33)-1</f>
        <v>-1</v>
      </c>
      <c r="NFZ36" s="556">
        <f>SUM($J$22:NFZ33)-1</f>
        <v>-1</v>
      </c>
      <c r="NGA36" s="556">
        <f>SUM($J$22:NGA33)-1</f>
        <v>-1</v>
      </c>
      <c r="NGB36" s="556">
        <f>SUM($J$22:NGB33)-1</f>
        <v>-1</v>
      </c>
      <c r="NGC36" s="556">
        <f>SUM($J$22:NGC33)-1</f>
        <v>-1</v>
      </c>
      <c r="NGD36" s="556">
        <f>SUM($J$22:NGD33)-1</f>
        <v>-1</v>
      </c>
      <c r="NGE36" s="556">
        <f>SUM($J$22:NGE33)-1</f>
        <v>-1</v>
      </c>
      <c r="NGF36" s="556">
        <f>SUM($J$22:NGF33)-1</f>
        <v>-1</v>
      </c>
      <c r="NGG36" s="556">
        <f>SUM($J$22:NGG33)-1</f>
        <v>-1</v>
      </c>
      <c r="NGH36" s="556">
        <f>SUM($J$22:NGH33)-1</f>
        <v>-1</v>
      </c>
      <c r="NGI36" s="556">
        <f>SUM($J$22:NGI33)-1</f>
        <v>-1</v>
      </c>
      <c r="NGJ36" s="556">
        <f>SUM($J$22:NGJ33)-1</f>
        <v>-1</v>
      </c>
      <c r="NGK36" s="556">
        <f>SUM($J$22:NGK33)-1</f>
        <v>-1</v>
      </c>
      <c r="NGL36" s="556">
        <f>SUM($J$22:NGL33)-1</f>
        <v>-1</v>
      </c>
      <c r="NGM36" s="556">
        <f>SUM($J$22:NGM33)-1</f>
        <v>-1</v>
      </c>
      <c r="NGN36" s="556">
        <f>SUM($J$22:NGN33)-1</f>
        <v>-1</v>
      </c>
      <c r="NGO36" s="556">
        <f>SUM($J$22:NGO33)-1</f>
        <v>-1</v>
      </c>
      <c r="NGP36" s="556">
        <f>SUM($J$22:NGP33)-1</f>
        <v>-1</v>
      </c>
      <c r="NGQ36" s="556">
        <f>SUM($J$22:NGQ33)-1</f>
        <v>-1</v>
      </c>
      <c r="NGR36" s="556">
        <f>SUM($J$22:NGR33)-1</f>
        <v>-1</v>
      </c>
      <c r="NGS36" s="556">
        <f>SUM($J$22:NGS33)-1</f>
        <v>-1</v>
      </c>
      <c r="NGT36" s="556">
        <f>SUM($J$22:NGT33)-1</f>
        <v>-1</v>
      </c>
      <c r="NGU36" s="556">
        <f>SUM($J$22:NGU33)-1</f>
        <v>-1</v>
      </c>
      <c r="NGV36" s="556">
        <f>SUM($J$22:NGV33)-1</f>
        <v>-1</v>
      </c>
      <c r="NGW36" s="556">
        <f>SUM($J$22:NGW33)-1</f>
        <v>-1</v>
      </c>
      <c r="NGX36" s="556">
        <f>SUM($J$22:NGX33)-1</f>
        <v>-1</v>
      </c>
      <c r="NGY36" s="556">
        <f>SUM($J$22:NGY33)-1</f>
        <v>-1</v>
      </c>
      <c r="NGZ36" s="556">
        <f>SUM($J$22:NGZ33)-1</f>
        <v>-1</v>
      </c>
      <c r="NHA36" s="556">
        <f>SUM($J$22:NHA33)-1</f>
        <v>-1</v>
      </c>
      <c r="NHB36" s="556">
        <f>SUM($J$22:NHB33)-1</f>
        <v>-1</v>
      </c>
      <c r="NHC36" s="556">
        <f>SUM($J$22:NHC33)-1</f>
        <v>-1</v>
      </c>
      <c r="NHD36" s="556">
        <f>SUM($J$22:NHD33)-1</f>
        <v>-1</v>
      </c>
      <c r="NHE36" s="556">
        <f>SUM($J$22:NHE33)-1</f>
        <v>-1</v>
      </c>
      <c r="NHF36" s="556">
        <f>SUM($J$22:NHF33)-1</f>
        <v>-1</v>
      </c>
      <c r="NHG36" s="556">
        <f>SUM($J$22:NHG33)-1</f>
        <v>-1</v>
      </c>
      <c r="NHH36" s="556">
        <f>SUM($J$22:NHH33)-1</f>
        <v>-1</v>
      </c>
      <c r="NHI36" s="556">
        <f>SUM($J$22:NHI33)-1</f>
        <v>-1</v>
      </c>
      <c r="NHJ36" s="556">
        <f>SUM($J$22:NHJ33)-1</f>
        <v>-1</v>
      </c>
      <c r="NHK36" s="556">
        <f>SUM($J$22:NHK33)-1</f>
        <v>-1</v>
      </c>
      <c r="NHL36" s="556">
        <f>SUM($J$22:NHL33)-1</f>
        <v>-1</v>
      </c>
      <c r="NHM36" s="556">
        <f>SUM($J$22:NHM33)-1</f>
        <v>-1</v>
      </c>
      <c r="NHN36" s="556">
        <f>SUM($J$22:NHN33)-1</f>
        <v>-1</v>
      </c>
      <c r="NHO36" s="556">
        <f>SUM($J$22:NHO33)-1</f>
        <v>-1</v>
      </c>
      <c r="NHP36" s="556">
        <f>SUM($J$22:NHP33)-1</f>
        <v>-1</v>
      </c>
      <c r="NHQ36" s="556">
        <f>SUM($J$22:NHQ33)-1</f>
        <v>-1</v>
      </c>
      <c r="NHR36" s="556">
        <f>SUM($J$22:NHR33)-1</f>
        <v>-1</v>
      </c>
      <c r="NHS36" s="556">
        <f>SUM($J$22:NHS33)-1</f>
        <v>-1</v>
      </c>
      <c r="NHT36" s="556">
        <f>SUM($J$22:NHT33)-1</f>
        <v>-1</v>
      </c>
      <c r="NHU36" s="556">
        <f>SUM($J$22:NHU33)-1</f>
        <v>-1</v>
      </c>
      <c r="NHV36" s="556">
        <f>SUM($J$22:NHV33)-1</f>
        <v>-1</v>
      </c>
      <c r="NHW36" s="556">
        <f>SUM($J$22:NHW33)-1</f>
        <v>-1</v>
      </c>
      <c r="NHX36" s="556">
        <f>SUM($J$22:NHX33)-1</f>
        <v>-1</v>
      </c>
      <c r="NHY36" s="556">
        <f>SUM($J$22:NHY33)-1</f>
        <v>-1</v>
      </c>
      <c r="NHZ36" s="556">
        <f>SUM($J$22:NHZ33)-1</f>
        <v>-1</v>
      </c>
      <c r="NIA36" s="556">
        <f>SUM($J$22:NIA33)-1</f>
        <v>-1</v>
      </c>
      <c r="NIB36" s="556">
        <f>SUM($J$22:NIB33)-1</f>
        <v>-1</v>
      </c>
      <c r="NIC36" s="556">
        <f>SUM($J$22:NIC33)-1</f>
        <v>-1</v>
      </c>
      <c r="NID36" s="556">
        <f>SUM($J$22:NID33)-1</f>
        <v>-1</v>
      </c>
      <c r="NIE36" s="556">
        <f>SUM($J$22:NIE33)-1</f>
        <v>-1</v>
      </c>
      <c r="NIF36" s="556">
        <f>SUM($J$22:NIF33)-1</f>
        <v>-1</v>
      </c>
      <c r="NIG36" s="556">
        <f>SUM($J$22:NIG33)-1</f>
        <v>-1</v>
      </c>
      <c r="NIH36" s="556">
        <f>SUM($J$22:NIH33)-1</f>
        <v>-1</v>
      </c>
      <c r="NII36" s="556">
        <f>SUM($J$22:NII33)-1</f>
        <v>-1</v>
      </c>
      <c r="NIJ36" s="556">
        <f>SUM($J$22:NIJ33)-1</f>
        <v>-1</v>
      </c>
      <c r="NIK36" s="556">
        <f>SUM($J$22:NIK33)-1</f>
        <v>-1</v>
      </c>
      <c r="NIL36" s="556">
        <f>SUM($J$22:NIL33)-1</f>
        <v>-1</v>
      </c>
      <c r="NIM36" s="556">
        <f>SUM($J$22:NIM33)-1</f>
        <v>-1</v>
      </c>
      <c r="NIN36" s="556">
        <f>SUM($J$22:NIN33)-1</f>
        <v>-1</v>
      </c>
      <c r="NIO36" s="556">
        <f>SUM($J$22:NIO33)-1</f>
        <v>-1</v>
      </c>
      <c r="NIP36" s="556">
        <f>SUM($J$22:NIP33)-1</f>
        <v>-1</v>
      </c>
      <c r="NIQ36" s="556">
        <f>SUM($J$22:NIQ33)-1</f>
        <v>-1</v>
      </c>
      <c r="NIR36" s="556">
        <f>SUM($J$22:NIR33)-1</f>
        <v>-1</v>
      </c>
      <c r="NIS36" s="556">
        <f>SUM($J$22:NIS33)-1</f>
        <v>-1</v>
      </c>
      <c r="NIT36" s="556">
        <f>SUM($J$22:NIT33)-1</f>
        <v>-1</v>
      </c>
      <c r="NIU36" s="556">
        <f>SUM($J$22:NIU33)-1</f>
        <v>-1</v>
      </c>
      <c r="NIV36" s="556">
        <f>SUM($J$22:NIV33)-1</f>
        <v>-1</v>
      </c>
      <c r="NIW36" s="556">
        <f>SUM($J$22:NIW33)-1</f>
        <v>-1</v>
      </c>
      <c r="NIX36" s="556">
        <f>SUM($J$22:NIX33)-1</f>
        <v>-1</v>
      </c>
      <c r="NIY36" s="556">
        <f>SUM($J$22:NIY33)-1</f>
        <v>-1</v>
      </c>
      <c r="NIZ36" s="556">
        <f>SUM($J$22:NIZ33)-1</f>
        <v>-1</v>
      </c>
      <c r="NJA36" s="556">
        <f>SUM($J$22:NJA33)-1</f>
        <v>-1</v>
      </c>
      <c r="NJB36" s="556">
        <f>SUM($J$22:NJB33)-1</f>
        <v>-1</v>
      </c>
      <c r="NJC36" s="556">
        <f>SUM($J$22:NJC33)-1</f>
        <v>-1</v>
      </c>
      <c r="NJD36" s="556">
        <f>SUM($J$22:NJD33)-1</f>
        <v>-1</v>
      </c>
      <c r="NJE36" s="556">
        <f>SUM($J$22:NJE33)-1</f>
        <v>-1</v>
      </c>
      <c r="NJF36" s="556">
        <f>SUM($J$22:NJF33)-1</f>
        <v>-1</v>
      </c>
      <c r="NJG36" s="556">
        <f>SUM($J$22:NJG33)-1</f>
        <v>-1</v>
      </c>
      <c r="NJH36" s="556">
        <f>SUM($J$22:NJH33)-1</f>
        <v>-1</v>
      </c>
      <c r="NJI36" s="556">
        <f>SUM($J$22:NJI33)-1</f>
        <v>-1</v>
      </c>
      <c r="NJJ36" s="556">
        <f>SUM($J$22:NJJ33)-1</f>
        <v>-1</v>
      </c>
      <c r="NJK36" s="556">
        <f>SUM($J$22:NJK33)-1</f>
        <v>-1</v>
      </c>
      <c r="NJL36" s="556">
        <f>SUM($J$22:NJL33)-1</f>
        <v>-1</v>
      </c>
      <c r="NJM36" s="556">
        <f>SUM($J$22:NJM33)-1</f>
        <v>-1</v>
      </c>
      <c r="NJN36" s="556">
        <f>SUM($J$22:NJN33)-1</f>
        <v>-1</v>
      </c>
      <c r="NJO36" s="556">
        <f>SUM($J$22:NJO33)-1</f>
        <v>-1</v>
      </c>
      <c r="NJP36" s="556">
        <f>SUM($J$22:NJP33)-1</f>
        <v>-1</v>
      </c>
      <c r="NJQ36" s="556">
        <f>SUM($J$22:NJQ33)-1</f>
        <v>-1</v>
      </c>
      <c r="NJR36" s="556">
        <f>SUM($J$22:NJR33)-1</f>
        <v>-1</v>
      </c>
      <c r="NJS36" s="556">
        <f>SUM($J$22:NJS33)-1</f>
        <v>-1</v>
      </c>
      <c r="NJT36" s="556">
        <f>SUM($J$22:NJT33)-1</f>
        <v>-1</v>
      </c>
      <c r="NJU36" s="556">
        <f>SUM($J$22:NJU33)-1</f>
        <v>-1</v>
      </c>
      <c r="NJV36" s="556">
        <f>SUM($J$22:NJV33)-1</f>
        <v>-1</v>
      </c>
      <c r="NJW36" s="556">
        <f>SUM($J$22:NJW33)-1</f>
        <v>-1</v>
      </c>
      <c r="NJX36" s="556">
        <f>SUM($J$22:NJX33)-1</f>
        <v>-1</v>
      </c>
      <c r="NJY36" s="556">
        <f>SUM($J$22:NJY33)-1</f>
        <v>-1</v>
      </c>
      <c r="NJZ36" s="556">
        <f>SUM($J$22:NJZ33)-1</f>
        <v>-1</v>
      </c>
      <c r="NKA36" s="556">
        <f>SUM($J$22:NKA33)-1</f>
        <v>-1</v>
      </c>
      <c r="NKB36" s="556">
        <f>SUM($J$22:NKB33)-1</f>
        <v>-1</v>
      </c>
      <c r="NKC36" s="556">
        <f>SUM($J$22:NKC33)-1</f>
        <v>-1</v>
      </c>
      <c r="NKD36" s="556">
        <f>SUM($J$22:NKD33)-1</f>
        <v>-1</v>
      </c>
      <c r="NKE36" s="556">
        <f>SUM($J$22:NKE33)-1</f>
        <v>-1</v>
      </c>
      <c r="NKF36" s="556">
        <f>SUM($J$22:NKF33)-1</f>
        <v>-1</v>
      </c>
      <c r="NKG36" s="556">
        <f>SUM($J$22:NKG33)-1</f>
        <v>-1</v>
      </c>
      <c r="NKH36" s="556">
        <f>SUM($J$22:NKH33)-1</f>
        <v>-1</v>
      </c>
      <c r="NKI36" s="556">
        <f>SUM($J$22:NKI33)-1</f>
        <v>-1</v>
      </c>
      <c r="NKJ36" s="556">
        <f>SUM($J$22:NKJ33)-1</f>
        <v>-1</v>
      </c>
      <c r="NKK36" s="556">
        <f>SUM($J$22:NKK33)-1</f>
        <v>-1</v>
      </c>
      <c r="NKL36" s="556">
        <f>SUM($J$22:NKL33)-1</f>
        <v>-1</v>
      </c>
      <c r="NKM36" s="556">
        <f>SUM($J$22:NKM33)-1</f>
        <v>-1</v>
      </c>
      <c r="NKN36" s="556">
        <f>SUM($J$22:NKN33)-1</f>
        <v>-1</v>
      </c>
      <c r="NKO36" s="556">
        <f>SUM($J$22:NKO33)-1</f>
        <v>-1</v>
      </c>
      <c r="NKP36" s="556">
        <f>SUM($J$22:NKP33)-1</f>
        <v>-1</v>
      </c>
      <c r="NKQ36" s="556">
        <f>SUM($J$22:NKQ33)-1</f>
        <v>-1</v>
      </c>
      <c r="NKR36" s="556">
        <f>SUM($J$22:NKR33)-1</f>
        <v>-1</v>
      </c>
      <c r="NKS36" s="556">
        <f>SUM($J$22:NKS33)-1</f>
        <v>-1</v>
      </c>
      <c r="NKT36" s="556">
        <f>SUM($J$22:NKT33)-1</f>
        <v>-1</v>
      </c>
      <c r="NKU36" s="556">
        <f>SUM($J$22:NKU33)-1</f>
        <v>-1</v>
      </c>
      <c r="NKV36" s="556">
        <f>SUM($J$22:NKV33)-1</f>
        <v>-1</v>
      </c>
      <c r="NKW36" s="556">
        <f>SUM($J$22:NKW33)-1</f>
        <v>-1</v>
      </c>
      <c r="NKX36" s="556">
        <f>SUM($J$22:NKX33)-1</f>
        <v>-1</v>
      </c>
      <c r="NKY36" s="556">
        <f>SUM($J$22:NKY33)-1</f>
        <v>-1</v>
      </c>
      <c r="NKZ36" s="556">
        <f>SUM($J$22:NKZ33)-1</f>
        <v>-1</v>
      </c>
      <c r="NLA36" s="556">
        <f>SUM($J$22:NLA33)-1</f>
        <v>-1</v>
      </c>
      <c r="NLB36" s="556">
        <f>SUM($J$22:NLB33)-1</f>
        <v>-1</v>
      </c>
      <c r="NLC36" s="556">
        <f>SUM($J$22:NLC33)-1</f>
        <v>-1</v>
      </c>
      <c r="NLD36" s="556">
        <f>SUM($J$22:NLD33)-1</f>
        <v>-1</v>
      </c>
      <c r="NLE36" s="556">
        <f>SUM($J$22:NLE33)-1</f>
        <v>-1</v>
      </c>
      <c r="NLF36" s="556">
        <f>SUM($J$22:NLF33)-1</f>
        <v>-1</v>
      </c>
      <c r="NLG36" s="556">
        <f>SUM($J$22:NLG33)-1</f>
        <v>-1</v>
      </c>
      <c r="NLH36" s="556">
        <f>SUM($J$22:NLH33)-1</f>
        <v>-1</v>
      </c>
      <c r="NLI36" s="556">
        <f>SUM($J$22:NLI33)-1</f>
        <v>-1</v>
      </c>
      <c r="NLJ36" s="556">
        <f>SUM($J$22:NLJ33)-1</f>
        <v>-1</v>
      </c>
      <c r="NLK36" s="556">
        <f>SUM($J$22:NLK33)-1</f>
        <v>-1</v>
      </c>
      <c r="NLL36" s="556">
        <f>SUM($J$22:NLL33)-1</f>
        <v>-1</v>
      </c>
      <c r="NLM36" s="556">
        <f>SUM($J$22:NLM33)-1</f>
        <v>-1</v>
      </c>
      <c r="NLN36" s="556">
        <f>SUM($J$22:NLN33)-1</f>
        <v>-1</v>
      </c>
      <c r="NLO36" s="556">
        <f>SUM($J$22:NLO33)-1</f>
        <v>-1</v>
      </c>
      <c r="NLP36" s="556">
        <f>SUM($J$22:NLP33)-1</f>
        <v>-1</v>
      </c>
      <c r="NLQ36" s="556">
        <f>SUM($J$22:NLQ33)-1</f>
        <v>-1</v>
      </c>
      <c r="NLR36" s="556">
        <f>SUM($J$22:NLR33)-1</f>
        <v>-1</v>
      </c>
      <c r="NLS36" s="556">
        <f>SUM($J$22:NLS33)-1</f>
        <v>-1</v>
      </c>
      <c r="NLT36" s="556">
        <f>SUM($J$22:NLT33)-1</f>
        <v>-1</v>
      </c>
      <c r="NLU36" s="556">
        <f>SUM($J$22:NLU33)-1</f>
        <v>-1</v>
      </c>
      <c r="NLV36" s="556">
        <f>SUM($J$22:NLV33)-1</f>
        <v>-1</v>
      </c>
      <c r="NLW36" s="556">
        <f>SUM($J$22:NLW33)-1</f>
        <v>-1</v>
      </c>
      <c r="NLX36" s="556">
        <f>SUM($J$22:NLX33)-1</f>
        <v>-1</v>
      </c>
      <c r="NLY36" s="556">
        <f>SUM($J$22:NLY33)-1</f>
        <v>-1</v>
      </c>
      <c r="NLZ36" s="556">
        <f>SUM($J$22:NLZ33)-1</f>
        <v>-1</v>
      </c>
      <c r="NMA36" s="556">
        <f>SUM($J$22:NMA33)-1</f>
        <v>-1</v>
      </c>
      <c r="NMB36" s="556">
        <f>SUM($J$22:NMB33)-1</f>
        <v>-1</v>
      </c>
      <c r="NMC36" s="556">
        <f>SUM($J$22:NMC33)-1</f>
        <v>-1</v>
      </c>
      <c r="NMD36" s="556">
        <f>SUM($J$22:NMD33)-1</f>
        <v>-1</v>
      </c>
      <c r="NME36" s="556">
        <f>SUM($J$22:NME33)-1</f>
        <v>-1</v>
      </c>
      <c r="NMF36" s="556">
        <f>SUM($J$22:NMF33)-1</f>
        <v>-1</v>
      </c>
      <c r="NMG36" s="556">
        <f>SUM($J$22:NMG33)-1</f>
        <v>-1</v>
      </c>
      <c r="NMH36" s="556">
        <f>SUM($J$22:NMH33)-1</f>
        <v>-1</v>
      </c>
      <c r="NMI36" s="556">
        <f>SUM($J$22:NMI33)-1</f>
        <v>-1</v>
      </c>
      <c r="NMJ36" s="556">
        <f>SUM($J$22:NMJ33)-1</f>
        <v>-1</v>
      </c>
      <c r="NMK36" s="556">
        <f>SUM($J$22:NMK33)-1</f>
        <v>-1</v>
      </c>
      <c r="NML36" s="556">
        <f>SUM($J$22:NML33)-1</f>
        <v>-1</v>
      </c>
      <c r="NMM36" s="556">
        <f>SUM($J$22:NMM33)-1</f>
        <v>-1</v>
      </c>
      <c r="NMN36" s="556">
        <f>SUM($J$22:NMN33)-1</f>
        <v>-1</v>
      </c>
      <c r="NMO36" s="556">
        <f>SUM($J$22:NMO33)-1</f>
        <v>-1</v>
      </c>
      <c r="NMP36" s="556">
        <f>SUM($J$22:NMP33)-1</f>
        <v>-1</v>
      </c>
      <c r="NMQ36" s="556">
        <f>SUM($J$22:NMQ33)-1</f>
        <v>-1</v>
      </c>
      <c r="NMR36" s="556">
        <f>SUM($J$22:NMR33)-1</f>
        <v>-1</v>
      </c>
      <c r="NMS36" s="556">
        <f>SUM($J$22:NMS33)-1</f>
        <v>-1</v>
      </c>
      <c r="NMT36" s="556">
        <f>SUM($J$22:NMT33)-1</f>
        <v>-1</v>
      </c>
      <c r="NMU36" s="556">
        <f>SUM($J$22:NMU33)-1</f>
        <v>-1</v>
      </c>
      <c r="NMV36" s="556">
        <f>SUM($J$22:NMV33)-1</f>
        <v>-1</v>
      </c>
      <c r="NMW36" s="556">
        <f>SUM($J$22:NMW33)-1</f>
        <v>-1</v>
      </c>
      <c r="NMX36" s="556">
        <f>SUM($J$22:NMX33)-1</f>
        <v>-1</v>
      </c>
      <c r="NMY36" s="556">
        <f>SUM($J$22:NMY33)-1</f>
        <v>-1</v>
      </c>
      <c r="NMZ36" s="556">
        <f>SUM($J$22:NMZ33)-1</f>
        <v>-1</v>
      </c>
      <c r="NNA36" s="556">
        <f>SUM($J$22:NNA33)-1</f>
        <v>-1</v>
      </c>
      <c r="NNB36" s="556">
        <f>SUM($J$22:NNB33)-1</f>
        <v>-1</v>
      </c>
      <c r="NNC36" s="556">
        <f>SUM($J$22:NNC33)-1</f>
        <v>-1</v>
      </c>
      <c r="NND36" s="556">
        <f>SUM($J$22:NND33)-1</f>
        <v>-1</v>
      </c>
      <c r="NNE36" s="556">
        <f>SUM($J$22:NNE33)-1</f>
        <v>-1</v>
      </c>
      <c r="NNF36" s="556">
        <f>SUM($J$22:NNF33)-1</f>
        <v>-1</v>
      </c>
      <c r="NNG36" s="556">
        <f>SUM($J$22:NNG33)-1</f>
        <v>-1</v>
      </c>
      <c r="NNH36" s="556">
        <f>SUM($J$22:NNH33)-1</f>
        <v>-1</v>
      </c>
      <c r="NNI36" s="556">
        <f>SUM($J$22:NNI33)-1</f>
        <v>-1</v>
      </c>
      <c r="NNJ36" s="556">
        <f>SUM($J$22:NNJ33)-1</f>
        <v>-1</v>
      </c>
      <c r="NNK36" s="556">
        <f>SUM($J$22:NNK33)-1</f>
        <v>-1</v>
      </c>
      <c r="NNL36" s="556">
        <f>SUM($J$22:NNL33)-1</f>
        <v>-1</v>
      </c>
      <c r="NNM36" s="556">
        <f>SUM($J$22:NNM33)-1</f>
        <v>-1</v>
      </c>
      <c r="NNN36" s="556">
        <f>SUM($J$22:NNN33)-1</f>
        <v>-1</v>
      </c>
      <c r="NNO36" s="556">
        <f>SUM($J$22:NNO33)-1</f>
        <v>-1</v>
      </c>
      <c r="NNP36" s="556">
        <f>SUM($J$22:NNP33)-1</f>
        <v>-1</v>
      </c>
      <c r="NNQ36" s="556">
        <f>SUM($J$22:NNQ33)-1</f>
        <v>-1</v>
      </c>
      <c r="NNR36" s="556">
        <f>SUM($J$22:NNR33)-1</f>
        <v>-1</v>
      </c>
      <c r="NNS36" s="556">
        <f>SUM($J$22:NNS33)-1</f>
        <v>-1</v>
      </c>
      <c r="NNT36" s="556">
        <f>SUM($J$22:NNT33)-1</f>
        <v>-1</v>
      </c>
      <c r="NNU36" s="556">
        <f>SUM($J$22:NNU33)-1</f>
        <v>-1</v>
      </c>
      <c r="NNV36" s="556">
        <f>SUM($J$22:NNV33)-1</f>
        <v>-1</v>
      </c>
      <c r="NNW36" s="556">
        <f>SUM($J$22:NNW33)-1</f>
        <v>-1</v>
      </c>
      <c r="NNX36" s="556">
        <f>SUM($J$22:NNX33)-1</f>
        <v>-1</v>
      </c>
      <c r="NNY36" s="556">
        <f>SUM($J$22:NNY33)-1</f>
        <v>-1</v>
      </c>
      <c r="NNZ36" s="556">
        <f>SUM($J$22:NNZ33)-1</f>
        <v>-1</v>
      </c>
      <c r="NOA36" s="556">
        <f>SUM($J$22:NOA33)-1</f>
        <v>-1</v>
      </c>
      <c r="NOB36" s="556">
        <f>SUM($J$22:NOB33)-1</f>
        <v>-1</v>
      </c>
      <c r="NOC36" s="556">
        <f>SUM($J$22:NOC33)-1</f>
        <v>-1</v>
      </c>
      <c r="NOD36" s="556">
        <f>SUM($J$22:NOD33)-1</f>
        <v>-1</v>
      </c>
      <c r="NOE36" s="556">
        <f>SUM($J$22:NOE33)-1</f>
        <v>-1</v>
      </c>
      <c r="NOF36" s="556">
        <f>SUM($J$22:NOF33)-1</f>
        <v>-1</v>
      </c>
      <c r="NOG36" s="556">
        <f>SUM($J$22:NOG33)-1</f>
        <v>-1</v>
      </c>
      <c r="NOH36" s="556">
        <f>SUM($J$22:NOH33)-1</f>
        <v>-1</v>
      </c>
      <c r="NOI36" s="556">
        <f>SUM($J$22:NOI33)-1</f>
        <v>-1</v>
      </c>
      <c r="NOJ36" s="556">
        <f>SUM($J$22:NOJ33)-1</f>
        <v>-1</v>
      </c>
      <c r="NOK36" s="556">
        <f>SUM($J$22:NOK33)-1</f>
        <v>-1</v>
      </c>
      <c r="NOL36" s="556">
        <f>SUM($J$22:NOL33)-1</f>
        <v>-1</v>
      </c>
      <c r="NOM36" s="556">
        <f>SUM($J$22:NOM33)-1</f>
        <v>-1</v>
      </c>
      <c r="NON36" s="556">
        <f>SUM($J$22:NON33)-1</f>
        <v>-1</v>
      </c>
      <c r="NOO36" s="556">
        <f>SUM($J$22:NOO33)-1</f>
        <v>-1</v>
      </c>
      <c r="NOP36" s="556">
        <f>SUM($J$22:NOP33)-1</f>
        <v>-1</v>
      </c>
      <c r="NOQ36" s="556">
        <f>SUM($J$22:NOQ33)-1</f>
        <v>-1</v>
      </c>
      <c r="NOR36" s="556">
        <f>SUM($J$22:NOR33)-1</f>
        <v>-1</v>
      </c>
      <c r="NOS36" s="556">
        <f>SUM($J$22:NOS33)-1</f>
        <v>-1</v>
      </c>
      <c r="NOT36" s="556">
        <f>SUM($J$22:NOT33)-1</f>
        <v>-1</v>
      </c>
      <c r="NOU36" s="556">
        <f>SUM($J$22:NOU33)-1</f>
        <v>-1</v>
      </c>
      <c r="NOV36" s="556">
        <f>SUM($J$22:NOV33)-1</f>
        <v>-1</v>
      </c>
      <c r="NOW36" s="556">
        <f>SUM($J$22:NOW33)-1</f>
        <v>-1</v>
      </c>
      <c r="NOX36" s="556">
        <f>SUM($J$22:NOX33)-1</f>
        <v>-1</v>
      </c>
      <c r="NOY36" s="556">
        <f>SUM($J$22:NOY33)-1</f>
        <v>-1</v>
      </c>
      <c r="NOZ36" s="556">
        <f>SUM($J$22:NOZ33)-1</f>
        <v>-1</v>
      </c>
      <c r="NPA36" s="556">
        <f>SUM($J$22:NPA33)-1</f>
        <v>-1</v>
      </c>
      <c r="NPB36" s="556">
        <f>SUM($J$22:NPB33)-1</f>
        <v>-1</v>
      </c>
      <c r="NPC36" s="556">
        <f>SUM($J$22:NPC33)-1</f>
        <v>-1</v>
      </c>
      <c r="NPD36" s="556">
        <f>SUM($J$22:NPD33)-1</f>
        <v>-1</v>
      </c>
      <c r="NPE36" s="556">
        <f>SUM($J$22:NPE33)-1</f>
        <v>-1</v>
      </c>
      <c r="NPF36" s="556">
        <f>SUM($J$22:NPF33)-1</f>
        <v>-1</v>
      </c>
      <c r="NPG36" s="556">
        <f>SUM($J$22:NPG33)-1</f>
        <v>-1</v>
      </c>
      <c r="NPH36" s="556">
        <f>SUM($J$22:NPH33)-1</f>
        <v>-1</v>
      </c>
      <c r="NPI36" s="556">
        <f>SUM($J$22:NPI33)-1</f>
        <v>-1</v>
      </c>
      <c r="NPJ36" s="556">
        <f>SUM($J$22:NPJ33)-1</f>
        <v>-1</v>
      </c>
      <c r="NPK36" s="556">
        <f>SUM($J$22:NPK33)-1</f>
        <v>-1</v>
      </c>
      <c r="NPL36" s="556">
        <f>SUM($J$22:NPL33)-1</f>
        <v>-1</v>
      </c>
      <c r="NPM36" s="556">
        <f>SUM($J$22:NPM33)-1</f>
        <v>-1</v>
      </c>
      <c r="NPN36" s="556">
        <f>SUM($J$22:NPN33)-1</f>
        <v>-1</v>
      </c>
      <c r="NPO36" s="556">
        <f>SUM($J$22:NPO33)-1</f>
        <v>-1</v>
      </c>
      <c r="NPP36" s="556">
        <f>SUM($J$22:NPP33)-1</f>
        <v>-1</v>
      </c>
      <c r="NPQ36" s="556">
        <f>SUM($J$22:NPQ33)-1</f>
        <v>-1</v>
      </c>
      <c r="NPR36" s="556">
        <f>SUM($J$22:NPR33)-1</f>
        <v>-1</v>
      </c>
      <c r="NPS36" s="556">
        <f>SUM($J$22:NPS33)-1</f>
        <v>-1</v>
      </c>
      <c r="NPT36" s="556">
        <f>SUM($J$22:NPT33)-1</f>
        <v>-1</v>
      </c>
      <c r="NPU36" s="556">
        <f>SUM($J$22:NPU33)-1</f>
        <v>-1</v>
      </c>
      <c r="NPV36" s="556">
        <f>SUM($J$22:NPV33)-1</f>
        <v>-1</v>
      </c>
      <c r="NPW36" s="556">
        <f>SUM($J$22:NPW33)-1</f>
        <v>-1</v>
      </c>
      <c r="NPX36" s="556">
        <f>SUM($J$22:NPX33)-1</f>
        <v>-1</v>
      </c>
      <c r="NPY36" s="556">
        <f>SUM($J$22:NPY33)-1</f>
        <v>-1</v>
      </c>
      <c r="NPZ36" s="556">
        <f>SUM($J$22:NPZ33)-1</f>
        <v>-1</v>
      </c>
      <c r="NQA36" s="556">
        <f>SUM($J$22:NQA33)-1</f>
        <v>-1</v>
      </c>
      <c r="NQB36" s="556">
        <f>SUM($J$22:NQB33)-1</f>
        <v>-1</v>
      </c>
      <c r="NQC36" s="556">
        <f>SUM($J$22:NQC33)-1</f>
        <v>-1</v>
      </c>
      <c r="NQD36" s="556">
        <f>SUM($J$22:NQD33)-1</f>
        <v>-1</v>
      </c>
      <c r="NQE36" s="556">
        <f>SUM($J$22:NQE33)-1</f>
        <v>-1</v>
      </c>
      <c r="NQF36" s="556">
        <f>SUM($J$22:NQF33)-1</f>
        <v>-1</v>
      </c>
      <c r="NQG36" s="556">
        <f>SUM($J$22:NQG33)-1</f>
        <v>-1</v>
      </c>
      <c r="NQH36" s="556">
        <f>SUM($J$22:NQH33)-1</f>
        <v>-1</v>
      </c>
      <c r="NQI36" s="556">
        <f>SUM($J$22:NQI33)-1</f>
        <v>-1</v>
      </c>
      <c r="NQJ36" s="556">
        <f>SUM($J$22:NQJ33)-1</f>
        <v>-1</v>
      </c>
      <c r="NQK36" s="556">
        <f>SUM($J$22:NQK33)-1</f>
        <v>-1</v>
      </c>
      <c r="NQL36" s="556">
        <f>SUM($J$22:NQL33)-1</f>
        <v>-1</v>
      </c>
      <c r="NQM36" s="556">
        <f>SUM($J$22:NQM33)-1</f>
        <v>-1</v>
      </c>
      <c r="NQN36" s="556">
        <f>SUM($J$22:NQN33)-1</f>
        <v>-1</v>
      </c>
      <c r="NQO36" s="556">
        <f>SUM($J$22:NQO33)-1</f>
        <v>-1</v>
      </c>
      <c r="NQP36" s="556">
        <f>SUM($J$22:NQP33)-1</f>
        <v>-1</v>
      </c>
      <c r="NQQ36" s="556">
        <f>SUM($J$22:NQQ33)-1</f>
        <v>-1</v>
      </c>
      <c r="NQR36" s="556">
        <f>SUM($J$22:NQR33)-1</f>
        <v>-1</v>
      </c>
      <c r="NQS36" s="556">
        <f>SUM($J$22:NQS33)-1</f>
        <v>-1</v>
      </c>
      <c r="NQT36" s="556">
        <f>SUM($J$22:NQT33)-1</f>
        <v>-1</v>
      </c>
      <c r="NQU36" s="556">
        <f>SUM($J$22:NQU33)-1</f>
        <v>-1</v>
      </c>
      <c r="NQV36" s="556">
        <f>SUM($J$22:NQV33)-1</f>
        <v>-1</v>
      </c>
      <c r="NQW36" s="556">
        <f>SUM($J$22:NQW33)-1</f>
        <v>-1</v>
      </c>
      <c r="NQX36" s="556">
        <f>SUM($J$22:NQX33)-1</f>
        <v>-1</v>
      </c>
      <c r="NQY36" s="556">
        <f>SUM($J$22:NQY33)-1</f>
        <v>-1</v>
      </c>
      <c r="NQZ36" s="556">
        <f>SUM($J$22:NQZ33)-1</f>
        <v>-1</v>
      </c>
      <c r="NRA36" s="556">
        <f>SUM($J$22:NRA33)-1</f>
        <v>-1</v>
      </c>
      <c r="NRB36" s="556">
        <f>SUM($J$22:NRB33)-1</f>
        <v>-1</v>
      </c>
      <c r="NRC36" s="556">
        <f>SUM($J$22:NRC33)-1</f>
        <v>-1</v>
      </c>
      <c r="NRD36" s="556">
        <f>SUM($J$22:NRD33)-1</f>
        <v>-1</v>
      </c>
      <c r="NRE36" s="556">
        <f>SUM($J$22:NRE33)-1</f>
        <v>-1</v>
      </c>
      <c r="NRF36" s="556">
        <f>SUM($J$22:NRF33)-1</f>
        <v>-1</v>
      </c>
      <c r="NRG36" s="556">
        <f>SUM($J$22:NRG33)-1</f>
        <v>-1</v>
      </c>
      <c r="NRH36" s="556">
        <f>SUM($J$22:NRH33)-1</f>
        <v>-1</v>
      </c>
      <c r="NRI36" s="556">
        <f>SUM($J$22:NRI33)-1</f>
        <v>-1</v>
      </c>
      <c r="NRJ36" s="556">
        <f>SUM($J$22:NRJ33)-1</f>
        <v>-1</v>
      </c>
      <c r="NRK36" s="556">
        <f>SUM($J$22:NRK33)-1</f>
        <v>-1</v>
      </c>
      <c r="NRL36" s="556">
        <f>SUM($J$22:NRL33)-1</f>
        <v>-1</v>
      </c>
      <c r="NRM36" s="556">
        <f>SUM($J$22:NRM33)-1</f>
        <v>-1</v>
      </c>
      <c r="NRN36" s="556">
        <f>SUM($J$22:NRN33)-1</f>
        <v>-1</v>
      </c>
      <c r="NRO36" s="556">
        <f>SUM($J$22:NRO33)-1</f>
        <v>-1</v>
      </c>
      <c r="NRP36" s="556">
        <f>SUM($J$22:NRP33)-1</f>
        <v>-1</v>
      </c>
      <c r="NRQ36" s="556">
        <f>SUM($J$22:NRQ33)-1</f>
        <v>-1</v>
      </c>
      <c r="NRR36" s="556">
        <f>SUM($J$22:NRR33)-1</f>
        <v>-1</v>
      </c>
      <c r="NRS36" s="556">
        <f>SUM($J$22:NRS33)-1</f>
        <v>-1</v>
      </c>
      <c r="NRT36" s="556">
        <f>SUM($J$22:NRT33)-1</f>
        <v>-1</v>
      </c>
      <c r="NRU36" s="556">
        <f>SUM($J$22:NRU33)-1</f>
        <v>-1</v>
      </c>
      <c r="NRV36" s="556">
        <f>SUM($J$22:NRV33)-1</f>
        <v>-1</v>
      </c>
      <c r="NRW36" s="556">
        <f>SUM($J$22:NRW33)-1</f>
        <v>-1</v>
      </c>
      <c r="NRX36" s="556">
        <f>SUM($J$22:NRX33)-1</f>
        <v>-1</v>
      </c>
      <c r="NRY36" s="556">
        <f>SUM($J$22:NRY33)-1</f>
        <v>-1</v>
      </c>
      <c r="NRZ36" s="556">
        <f>SUM($J$22:NRZ33)-1</f>
        <v>-1</v>
      </c>
      <c r="NSA36" s="556">
        <f>SUM($J$22:NSA33)-1</f>
        <v>-1</v>
      </c>
      <c r="NSB36" s="556">
        <f>SUM($J$22:NSB33)-1</f>
        <v>-1</v>
      </c>
      <c r="NSC36" s="556">
        <f>SUM($J$22:NSC33)-1</f>
        <v>-1</v>
      </c>
      <c r="NSD36" s="556">
        <f>SUM($J$22:NSD33)-1</f>
        <v>-1</v>
      </c>
      <c r="NSE36" s="556">
        <f>SUM($J$22:NSE33)-1</f>
        <v>-1</v>
      </c>
      <c r="NSF36" s="556">
        <f>SUM($J$22:NSF33)-1</f>
        <v>-1</v>
      </c>
      <c r="NSG36" s="556">
        <f>SUM($J$22:NSG33)-1</f>
        <v>-1</v>
      </c>
      <c r="NSH36" s="556">
        <f>SUM($J$22:NSH33)-1</f>
        <v>-1</v>
      </c>
      <c r="NSI36" s="556">
        <f>SUM($J$22:NSI33)-1</f>
        <v>-1</v>
      </c>
      <c r="NSJ36" s="556">
        <f>SUM($J$22:NSJ33)-1</f>
        <v>-1</v>
      </c>
      <c r="NSK36" s="556">
        <f>SUM($J$22:NSK33)-1</f>
        <v>-1</v>
      </c>
      <c r="NSL36" s="556">
        <f>SUM($J$22:NSL33)-1</f>
        <v>-1</v>
      </c>
      <c r="NSM36" s="556">
        <f>SUM($J$22:NSM33)-1</f>
        <v>-1</v>
      </c>
      <c r="NSN36" s="556">
        <f>SUM($J$22:NSN33)-1</f>
        <v>-1</v>
      </c>
      <c r="NSO36" s="556">
        <f>SUM($J$22:NSO33)-1</f>
        <v>-1</v>
      </c>
      <c r="NSP36" s="556">
        <f>SUM($J$22:NSP33)-1</f>
        <v>-1</v>
      </c>
      <c r="NSQ36" s="556">
        <f>SUM($J$22:NSQ33)-1</f>
        <v>-1</v>
      </c>
      <c r="NSR36" s="556">
        <f>SUM($J$22:NSR33)-1</f>
        <v>-1</v>
      </c>
      <c r="NSS36" s="556">
        <f>SUM($J$22:NSS33)-1</f>
        <v>-1</v>
      </c>
      <c r="NST36" s="556">
        <f>SUM($J$22:NST33)-1</f>
        <v>-1</v>
      </c>
      <c r="NSU36" s="556">
        <f>SUM($J$22:NSU33)-1</f>
        <v>-1</v>
      </c>
      <c r="NSV36" s="556">
        <f>SUM($J$22:NSV33)-1</f>
        <v>-1</v>
      </c>
      <c r="NSW36" s="556">
        <f>SUM($J$22:NSW33)-1</f>
        <v>-1</v>
      </c>
      <c r="NSX36" s="556">
        <f>SUM($J$22:NSX33)-1</f>
        <v>-1</v>
      </c>
      <c r="NSY36" s="556">
        <f>SUM($J$22:NSY33)-1</f>
        <v>-1</v>
      </c>
      <c r="NSZ36" s="556">
        <f>SUM($J$22:NSZ33)-1</f>
        <v>-1</v>
      </c>
      <c r="NTA36" s="556">
        <f>SUM($J$22:NTA33)-1</f>
        <v>-1</v>
      </c>
      <c r="NTB36" s="556">
        <f>SUM($J$22:NTB33)-1</f>
        <v>-1</v>
      </c>
      <c r="NTC36" s="556">
        <f>SUM($J$22:NTC33)-1</f>
        <v>-1</v>
      </c>
      <c r="NTD36" s="556">
        <f>SUM($J$22:NTD33)-1</f>
        <v>-1</v>
      </c>
      <c r="NTE36" s="556">
        <f>SUM($J$22:NTE33)-1</f>
        <v>-1</v>
      </c>
      <c r="NTF36" s="556">
        <f>SUM($J$22:NTF33)-1</f>
        <v>-1</v>
      </c>
      <c r="NTG36" s="556">
        <f>SUM($J$22:NTG33)-1</f>
        <v>-1</v>
      </c>
      <c r="NTH36" s="556">
        <f>SUM($J$22:NTH33)-1</f>
        <v>-1</v>
      </c>
      <c r="NTI36" s="556">
        <f>SUM($J$22:NTI33)-1</f>
        <v>-1</v>
      </c>
      <c r="NTJ36" s="556">
        <f>SUM($J$22:NTJ33)-1</f>
        <v>-1</v>
      </c>
      <c r="NTK36" s="556">
        <f>SUM($J$22:NTK33)-1</f>
        <v>-1</v>
      </c>
      <c r="NTL36" s="556">
        <f>SUM($J$22:NTL33)-1</f>
        <v>-1</v>
      </c>
      <c r="NTM36" s="556">
        <f>SUM($J$22:NTM33)-1</f>
        <v>-1</v>
      </c>
      <c r="NTN36" s="556">
        <f>SUM($J$22:NTN33)-1</f>
        <v>-1</v>
      </c>
      <c r="NTO36" s="556">
        <f>SUM($J$22:NTO33)-1</f>
        <v>-1</v>
      </c>
      <c r="NTP36" s="556">
        <f>SUM($J$22:NTP33)-1</f>
        <v>-1</v>
      </c>
      <c r="NTQ36" s="556">
        <f>SUM($J$22:NTQ33)-1</f>
        <v>-1</v>
      </c>
      <c r="NTR36" s="556">
        <f>SUM($J$22:NTR33)-1</f>
        <v>-1</v>
      </c>
      <c r="NTS36" s="556">
        <f>SUM($J$22:NTS33)-1</f>
        <v>-1</v>
      </c>
      <c r="NTT36" s="556">
        <f>SUM($J$22:NTT33)-1</f>
        <v>-1</v>
      </c>
      <c r="NTU36" s="556">
        <f>SUM($J$22:NTU33)-1</f>
        <v>-1</v>
      </c>
      <c r="NTV36" s="556">
        <f>SUM($J$22:NTV33)-1</f>
        <v>-1</v>
      </c>
      <c r="NTW36" s="556">
        <f>SUM($J$22:NTW33)-1</f>
        <v>-1</v>
      </c>
      <c r="NTX36" s="556">
        <f>SUM($J$22:NTX33)-1</f>
        <v>-1</v>
      </c>
      <c r="NTY36" s="556">
        <f>SUM($J$22:NTY33)-1</f>
        <v>-1</v>
      </c>
      <c r="NTZ36" s="556">
        <f>SUM($J$22:NTZ33)-1</f>
        <v>-1</v>
      </c>
      <c r="NUA36" s="556">
        <f>SUM($J$22:NUA33)-1</f>
        <v>-1</v>
      </c>
      <c r="NUB36" s="556">
        <f>SUM($J$22:NUB33)-1</f>
        <v>-1</v>
      </c>
      <c r="NUC36" s="556">
        <f>SUM($J$22:NUC33)-1</f>
        <v>-1</v>
      </c>
      <c r="NUD36" s="556">
        <f>SUM($J$22:NUD33)-1</f>
        <v>-1</v>
      </c>
      <c r="NUE36" s="556">
        <f>SUM($J$22:NUE33)-1</f>
        <v>-1</v>
      </c>
      <c r="NUF36" s="556">
        <f>SUM($J$22:NUF33)-1</f>
        <v>-1</v>
      </c>
      <c r="NUG36" s="556">
        <f>SUM($J$22:NUG33)-1</f>
        <v>-1</v>
      </c>
      <c r="NUH36" s="556">
        <f>SUM($J$22:NUH33)-1</f>
        <v>-1</v>
      </c>
      <c r="NUI36" s="556">
        <f>SUM($J$22:NUI33)-1</f>
        <v>-1</v>
      </c>
      <c r="NUJ36" s="556">
        <f>SUM($J$22:NUJ33)-1</f>
        <v>-1</v>
      </c>
      <c r="NUK36" s="556">
        <f>SUM($J$22:NUK33)-1</f>
        <v>-1</v>
      </c>
      <c r="NUL36" s="556">
        <f>SUM($J$22:NUL33)-1</f>
        <v>-1</v>
      </c>
      <c r="NUM36" s="556">
        <f>SUM($J$22:NUM33)-1</f>
        <v>-1</v>
      </c>
      <c r="NUN36" s="556">
        <f>SUM($J$22:NUN33)-1</f>
        <v>-1</v>
      </c>
      <c r="NUO36" s="556">
        <f>SUM($J$22:NUO33)-1</f>
        <v>-1</v>
      </c>
      <c r="NUP36" s="556">
        <f>SUM($J$22:NUP33)-1</f>
        <v>-1</v>
      </c>
      <c r="NUQ36" s="556">
        <f>SUM($J$22:NUQ33)-1</f>
        <v>-1</v>
      </c>
      <c r="NUR36" s="556">
        <f>SUM($J$22:NUR33)-1</f>
        <v>-1</v>
      </c>
      <c r="NUS36" s="556">
        <f>SUM($J$22:NUS33)-1</f>
        <v>-1</v>
      </c>
      <c r="NUT36" s="556">
        <f>SUM($J$22:NUT33)-1</f>
        <v>-1</v>
      </c>
      <c r="NUU36" s="556">
        <f>SUM($J$22:NUU33)-1</f>
        <v>-1</v>
      </c>
      <c r="NUV36" s="556">
        <f>SUM($J$22:NUV33)-1</f>
        <v>-1</v>
      </c>
      <c r="NUW36" s="556">
        <f>SUM($J$22:NUW33)-1</f>
        <v>-1</v>
      </c>
      <c r="NUX36" s="556">
        <f>SUM($J$22:NUX33)-1</f>
        <v>-1</v>
      </c>
      <c r="NUY36" s="556">
        <f>SUM($J$22:NUY33)-1</f>
        <v>-1</v>
      </c>
      <c r="NUZ36" s="556">
        <f>SUM($J$22:NUZ33)-1</f>
        <v>-1</v>
      </c>
      <c r="NVA36" s="556">
        <f>SUM($J$22:NVA33)-1</f>
        <v>-1</v>
      </c>
      <c r="NVB36" s="556">
        <f>SUM($J$22:NVB33)-1</f>
        <v>-1</v>
      </c>
      <c r="NVC36" s="556">
        <f>SUM($J$22:NVC33)-1</f>
        <v>-1</v>
      </c>
      <c r="NVD36" s="556">
        <f>SUM($J$22:NVD33)-1</f>
        <v>-1</v>
      </c>
      <c r="NVE36" s="556">
        <f>SUM($J$22:NVE33)-1</f>
        <v>-1</v>
      </c>
      <c r="NVF36" s="556">
        <f>SUM($J$22:NVF33)-1</f>
        <v>-1</v>
      </c>
      <c r="NVG36" s="556">
        <f>SUM($J$22:NVG33)-1</f>
        <v>-1</v>
      </c>
      <c r="NVH36" s="556">
        <f>SUM($J$22:NVH33)-1</f>
        <v>-1</v>
      </c>
      <c r="NVI36" s="556">
        <f>SUM($J$22:NVI33)-1</f>
        <v>-1</v>
      </c>
      <c r="NVJ36" s="556">
        <f>SUM($J$22:NVJ33)-1</f>
        <v>-1</v>
      </c>
      <c r="NVK36" s="556">
        <f>SUM($J$22:NVK33)-1</f>
        <v>-1</v>
      </c>
      <c r="NVL36" s="556">
        <f>SUM($J$22:NVL33)-1</f>
        <v>-1</v>
      </c>
      <c r="NVM36" s="556">
        <f>SUM($J$22:NVM33)-1</f>
        <v>-1</v>
      </c>
      <c r="NVN36" s="556">
        <f>SUM($J$22:NVN33)-1</f>
        <v>-1</v>
      </c>
      <c r="NVO36" s="556">
        <f>SUM($J$22:NVO33)-1</f>
        <v>-1</v>
      </c>
      <c r="NVP36" s="556">
        <f>SUM($J$22:NVP33)-1</f>
        <v>-1</v>
      </c>
      <c r="NVQ36" s="556">
        <f>SUM($J$22:NVQ33)-1</f>
        <v>-1</v>
      </c>
      <c r="NVR36" s="556">
        <f>SUM($J$22:NVR33)-1</f>
        <v>-1</v>
      </c>
      <c r="NVS36" s="556">
        <f>SUM($J$22:NVS33)-1</f>
        <v>-1</v>
      </c>
      <c r="NVT36" s="556">
        <f>SUM($J$22:NVT33)-1</f>
        <v>-1</v>
      </c>
      <c r="NVU36" s="556">
        <f>SUM($J$22:NVU33)-1</f>
        <v>-1</v>
      </c>
      <c r="NVV36" s="556">
        <f>SUM($J$22:NVV33)-1</f>
        <v>-1</v>
      </c>
      <c r="NVW36" s="556">
        <f>SUM($J$22:NVW33)-1</f>
        <v>-1</v>
      </c>
      <c r="NVX36" s="556">
        <f>SUM($J$22:NVX33)-1</f>
        <v>-1</v>
      </c>
      <c r="NVY36" s="556">
        <f>SUM($J$22:NVY33)-1</f>
        <v>-1</v>
      </c>
      <c r="NVZ36" s="556">
        <f>SUM($J$22:NVZ33)-1</f>
        <v>-1</v>
      </c>
      <c r="NWA36" s="556">
        <f>SUM($J$22:NWA33)-1</f>
        <v>-1</v>
      </c>
      <c r="NWB36" s="556">
        <f>SUM($J$22:NWB33)-1</f>
        <v>-1</v>
      </c>
      <c r="NWC36" s="556">
        <f>SUM($J$22:NWC33)-1</f>
        <v>-1</v>
      </c>
      <c r="NWD36" s="556">
        <f>SUM($J$22:NWD33)-1</f>
        <v>-1</v>
      </c>
      <c r="NWE36" s="556">
        <f>SUM($J$22:NWE33)-1</f>
        <v>-1</v>
      </c>
      <c r="NWF36" s="556">
        <f>SUM($J$22:NWF33)-1</f>
        <v>-1</v>
      </c>
      <c r="NWG36" s="556">
        <f>SUM($J$22:NWG33)-1</f>
        <v>-1</v>
      </c>
      <c r="NWH36" s="556">
        <f>SUM($J$22:NWH33)-1</f>
        <v>-1</v>
      </c>
      <c r="NWI36" s="556">
        <f>SUM($J$22:NWI33)-1</f>
        <v>-1</v>
      </c>
      <c r="NWJ36" s="556">
        <f>SUM($J$22:NWJ33)-1</f>
        <v>-1</v>
      </c>
      <c r="NWK36" s="556">
        <f>SUM($J$22:NWK33)-1</f>
        <v>-1</v>
      </c>
      <c r="NWL36" s="556">
        <f>SUM($J$22:NWL33)-1</f>
        <v>-1</v>
      </c>
      <c r="NWM36" s="556">
        <f>SUM($J$22:NWM33)-1</f>
        <v>-1</v>
      </c>
      <c r="NWN36" s="556">
        <f>SUM($J$22:NWN33)-1</f>
        <v>-1</v>
      </c>
      <c r="NWO36" s="556">
        <f>SUM($J$22:NWO33)-1</f>
        <v>-1</v>
      </c>
      <c r="NWP36" s="556">
        <f>SUM($J$22:NWP33)-1</f>
        <v>-1</v>
      </c>
      <c r="NWQ36" s="556">
        <f>SUM($J$22:NWQ33)-1</f>
        <v>-1</v>
      </c>
      <c r="NWR36" s="556">
        <f>SUM($J$22:NWR33)-1</f>
        <v>-1</v>
      </c>
      <c r="NWS36" s="556">
        <f>SUM($J$22:NWS33)-1</f>
        <v>-1</v>
      </c>
      <c r="NWT36" s="556">
        <f>SUM($J$22:NWT33)-1</f>
        <v>-1</v>
      </c>
      <c r="NWU36" s="556">
        <f>SUM($J$22:NWU33)-1</f>
        <v>-1</v>
      </c>
      <c r="NWV36" s="556">
        <f>SUM($J$22:NWV33)-1</f>
        <v>-1</v>
      </c>
      <c r="NWW36" s="556">
        <f>SUM($J$22:NWW33)-1</f>
        <v>-1</v>
      </c>
      <c r="NWX36" s="556">
        <f>SUM($J$22:NWX33)-1</f>
        <v>-1</v>
      </c>
      <c r="NWY36" s="556">
        <f>SUM($J$22:NWY33)-1</f>
        <v>-1</v>
      </c>
      <c r="NWZ36" s="556">
        <f>SUM($J$22:NWZ33)-1</f>
        <v>-1</v>
      </c>
      <c r="NXA36" s="556">
        <f>SUM($J$22:NXA33)-1</f>
        <v>-1</v>
      </c>
      <c r="NXB36" s="556">
        <f>SUM($J$22:NXB33)-1</f>
        <v>-1</v>
      </c>
      <c r="NXC36" s="556">
        <f>SUM($J$22:NXC33)-1</f>
        <v>-1</v>
      </c>
      <c r="NXD36" s="556">
        <f>SUM($J$22:NXD33)-1</f>
        <v>-1</v>
      </c>
      <c r="NXE36" s="556">
        <f>SUM($J$22:NXE33)-1</f>
        <v>-1</v>
      </c>
      <c r="NXF36" s="556">
        <f>SUM($J$22:NXF33)-1</f>
        <v>-1</v>
      </c>
      <c r="NXG36" s="556">
        <f>SUM($J$22:NXG33)-1</f>
        <v>-1</v>
      </c>
      <c r="NXH36" s="556">
        <f>SUM($J$22:NXH33)-1</f>
        <v>-1</v>
      </c>
      <c r="NXI36" s="556">
        <f>SUM($J$22:NXI33)-1</f>
        <v>-1</v>
      </c>
      <c r="NXJ36" s="556">
        <f>SUM($J$22:NXJ33)-1</f>
        <v>-1</v>
      </c>
      <c r="NXK36" s="556">
        <f>SUM($J$22:NXK33)-1</f>
        <v>-1</v>
      </c>
      <c r="NXL36" s="556">
        <f>SUM($J$22:NXL33)-1</f>
        <v>-1</v>
      </c>
      <c r="NXM36" s="556">
        <f>SUM($J$22:NXM33)-1</f>
        <v>-1</v>
      </c>
      <c r="NXN36" s="556">
        <f>SUM($J$22:NXN33)-1</f>
        <v>-1</v>
      </c>
      <c r="NXO36" s="556">
        <f>SUM($J$22:NXO33)-1</f>
        <v>-1</v>
      </c>
      <c r="NXP36" s="556">
        <f>SUM($J$22:NXP33)-1</f>
        <v>-1</v>
      </c>
      <c r="NXQ36" s="556">
        <f>SUM($J$22:NXQ33)-1</f>
        <v>-1</v>
      </c>
      <c r="NXR36" s="556">
        <f>SUM($J$22:NXR33)-1</f>
        <v>-1</v>
      </c>
      <c r="NXS36" s="556">
        <f>SUM($J$22:NXS33)-1</f>
        <v>-1</v>
      </c>
      <c r="NXT36" s="556">
        <f>SUM($J$22:NXT33)-1</f>
        <v>-1</v>
      </c>
      <c r="NXU36" s="556">
        <f>SUM($J$22:NXU33)-1</f>
        <v>-1</v>
      </c>
      <c r="NXV36" s="556">
        <f>SUM($J$22:NXV33)-1</f>
        <v>-1</v>
      </c>
      <c r="NXW36" s="556">
        <f>SUM($J$22:NXW33)-1</f>
        <v>-1</v>
      </c>
      <c r="NXX36" s="556">
        <f>SUM($J$22:NXX33)-1</f>
        <v>-1</v>
      </c>
      <c r="NXY36" s="556">
        <f>SUM($J$22:NXY33)-1</f>
        <v>-1</v>
      </c>
      <c r="NXZ36" s="556">
        <f>SUM($J$22:NXZ33)-1</f>
        <v>-1</v>
      </c>
      <c r="NYA36" s="556">
        <f>SUM($J$22:NYA33)-1</f>
        <v>-1</v>
      </c>
      <c r="NYB36" s="556">
        <f>SUM($J$22:NYB33)-1</f>
        <v>-1</v>
      </c>
      <c r="NYC36" s="556">
        <f>SUM($J$22:NYC33)-1</f>
        <v>-1</v>
      </c>
      <c r="NYD36" s="556">
        <f>SUM($J$22:NYD33)-1</f>
        <v>-1</v>
      </c>
      <c r="NYE36" s="556">
        <f>SUM($J$22:NYE33)-1</f>
        <v>-1</v>
      </c>
      <c r="NYF36" s="556">
        <f>SUM($J$22:NYF33)-1</f>
        <v>-1</v>
      </c>
      <c r="NYG36" s="556">
        <f>SUM($J$22:NYG33)-1</f>
        <v>-1</v>
      </c>
      <c r="NYH36" s="556">
        <f>SUM($J$22:NYH33)-1</f>
        <v>-1</v>
      </c>
      <c r="NYI36" s="556">
        <f>SUM($J$22:NYI33)-1</f>
        <v>-1</v>
      </c>
      <c r="NYJ36" s="556">
        <f>SUM($J$22:NYJ33)-1</f>
        <v>-1</v>
      </c>
      <c r="NYK36" s="556">
        <f>SUM($J$22:NYK33)-1</f>
        <v>-1</v>
      </c>
      <c r="NYL36" s="556">
        <f>SUM($J$22:NYL33)-1</f>
        <v>-1</v>
      </c>
      <c r="NYM36" s="556">
        <f>SUM($J$22:NYM33)-1</f>
        <v>-1</v>
      </c>
      <c r="NYN36" s="556">
        <f>SUM($J$22:NYN33)-1</f>
        <v>-1</v>
      </c>
      <c r="NYO36" s="556">
        <f>SUM($J$22:NYO33)-1</f>
        <v>-1</v>
      </c>
      <c r="NYP36" s="556">
        <f>SUM($J$22:NYP33)-1</f>
        <v>-1</v>
      </c>
      <c r="NYQ36" s="556">
        <f>SUM($J$22:NYQ33)-1</f>
        <v>-1</v>
      </c>
      <c r="NYR36" s="556">
        <f>SUM($J$22:NYR33)-1</f>
        <v>-1</v>
      </c>
      <c r="NYS36" s="556">
        <f>SUM($J$22:NYS33)-1</f>
        <v>-1</v>
      </c>
      <c r="NYT36" s="556">
        <f>SUM($J$22:NYT33)-1</f>
        <v>-1</v>
      </c>
      <c r="NYU36" s="556">
        <f>SUM($J$22:NYU33)-1</f>
        <v>-1</v>
      </c>
      <c r="NYV36" s="556">
        <f>SUM($J$22:NYV33)-1</f>
        <v>-1</v>
      </c>
      <c r="NYW36" s="556">
        <f>SUM($J$22:NYW33)-1</f>
        <v>-1</v>
      </c>
      <c r="NYX36" s="556">
        <f>SUM($J$22:NYX33)-1</f>
        <v>-1</v>
      </c>
      <c r="NYY36" s="556">
        <f>SUM($J$22:NYY33)-1</f>
        <v>-1</v>
      </c>
      <c r="NYZ36" s="556">
        <f>SUM($J$22:NYZ33)-1</f>
        <v>-1</v>
      </c>
      <c r="NZA36" s="556">
        <f>SUM($J$22:NZA33)-1</f>
        <v>-1</v>
      </c>
      <c r="NZB36" s="556">
        <f>SUM($J$22:NZB33)-1</f>
        <v>-1</v>
      </c>
      <c r="NZC36" s="556">
        <f>SUM($J$22:NZC33)-1</f>
        <v>-1</v>
      </c>
      <c r="NZD36" s="556">
        <f>SUM($J$22:NZD33)-1</f>
        <v>-1</v>
      </c>
      <c r="NZE36" s="556">
        <f>SUM($J$22:NZE33)-1</f>
        <v>-1</v>
      </c>
      <c r="NZF36" s="556">
        <f>SUM($J$22:NZF33)-1</f>
        <v>-1</v>
      </c>
      <c r="NZG36" s="556">
        <f>SUM($J$22:NZG33)-1</f>
        <v>-1</v>
      </c>
      <c r="NZH36" s="556">
        <f>SUM($J$22:NZH33)-1</f>
        <v>-1</v>
      </c>
      <c r="NZI36" s="556">
        <f>SUM($J$22:NZI33)-1</f>
        <v>-1</v>
      </c>
      <c r="NZJ36" s="556">
        <f>SUM($J$22:NZJ33)-1</f>
        <v>-1</v>
      </c>
      <c r="NZK36" s="556">
        <f>SUM($J$22:NZK33)-1</f>
        <v>-1</v>
      </c>
      <c r="NZL36" s="556">
        <f>SUM($J$22:NZL33)-1</f>
        <v>-1</v>
      </c>
      <c r="NZM36" s="556">
        <f>SUM($J$22:NZM33)-1</f>
        <v>-1</v>
      </c>
      <c r="NZN36" s="556">
        <f>SUM($J$22:NZN33)-1</f>
        <v>-1</v>
      </c>
      <c r="NZO36" s="556">
        <f>SUM($J$22:NZO33)-1</f>
        <v>-1</v>
      </c>
      <c r="NZP36" s="556">
        <f>SUM($J$22:NZP33)-1</f>
        <v>-1</v>
      </c>
      <c r="NZQ36" s="556">
        <f>SUM($J$22:NZQ33)-1</f>
        <v>-1</v>
      </c>
      <c r="NZR36" s="556">
        <f>SUM($J$22:NZR33)-1</f>
        <v>-1</v>
      </c>
      <c r="NZS36" s="556">
        <f>SUM($J$22:NZS33)-1</f>
        <v>-1</v>
      </c>
      <c r="NZT36" s="556">
        <f>SUM($J$22:NZT33)-1</f>
        <v>-1</v>
      </c>
      <c r="NZU36" s="556">
        <f>SUM($J$22:NZU33)-1</f>
        <v>-1</v>
      </c>
      <c r="NZV36" s="556">
        <f>SUM($J$22:NZV33)-1</f>
        <v>-1</v>
      </c>
      <c r="NZW36" s="556">
        <f>SUM($J$22:NZW33)-1</f>
        <v>-1</v>
      </c>
      <c r="NZX36" s="556">
        <f>SUM($J$22:NZX33)-1</f>
        <v>-1</v>
      </c>
      <c r="NZY36" s="556">
        <f>SUM($J$22:NZY33)-1</f>
        <v>-1</v>
      </c>
      <c r="NZZ36" s="556">
        <f>SUM($J$22:NZZ33)-1</f>
        <v>-1</v>
      </c>
      <c r="OAA36" s="556">
        <f>SUM($J$22:OAA33)-1</f>
        <v>-1</v>
      </c>
      <c r="OAB36" s="556">
        <f>SUM($J$22:OAB33)-1</f>
        <v>-1</v>
      </c>
      <c r="OAC36" s="556">
        <f>SUM($J$22:OAC33)-1</f>
        <v>-1</v>
      </c>
      <c r="OAD36" s="556">
        <f>SUM($J$22:OAD33)-1</f>
        <v>-1</v>
      </c>
      <c r="OAE36" s="556">
        <f>SUM($J$22:OAE33)-1</f>
        <v>-1</v>
      </c>
      <c r="OAF36" s="556">
        <f>SUM($J$22:OAF33)-1</f>
        <v>-1</v>
      </c>
      <c r="OAG36" s="556">
        <f>SUM($J$22:OAG33)-1</f>
        <v>-1</v>
      </c>
      <c r="OAH36" s="556">
        <f>SUM($J$22:OAH33)-1</f>
        <v>-1</v>
      </c>
      <c r="OAI36" s="556">
        <f>SUM($J$22:OAI33)-1</f>
        <v>-1</v>
      </c>
      <c r="OAJ36" s="556">
        <f>SUM($J$22:OAJ33)-1</f>
        <v>-1</v>
      </c>
      <c r="OAK36" s="556">
        <f>SUM($J$22:OAK33)-1</f>
        <v>-1</v>
      </c>
      <c r="OAL36" s="556">
        <f>SUM($J$22:OAL33)-1</f>
        <v>-1</v>
      </c>
      <c r="OAM36" s="556">
        <f>SUM($J$22:OAM33)-1</f>
        <v>-1</v>
      </c>
      <c r="OAN36" s="556">
        <f>SUM($J$22:OAN33)-1</f>
        <v>-1</v>
      </c>
      <c r="OAO36" s="556">
        <f>SUM($J$22:OAO33)-1</f>
        <v>-1</v>
      </c>
      <c r="OAP36" s="556">
        <f>SUM($J$22:OAP33)-1</f>
        <v>-1</v>
      </c>
      <c r="OAQ36" s="556">
        <f>SUM($J$22:OAQ33)-1</f>
        <v>-1</v>
      </c>
      <c r="OAR36" s="556">
        <f>SUM($J$22:OAR33)-1</f>
        <v>-1</v>
      </c>
      <c r="OAS36" s="556">
        <f>SUM($J$22:OAS33)-1</f>
        <v>-1</v>
      </c>
      <c r="OAT36" s="556">
        <f>SUM($J$22:OAT33)-1</f>
        <v>-1</v>
      </c>
      <c r="OAU36" s="556">
        <f>SUM($J$22:OAU33)-1</f>
        <v>-1</v>
      </c>
      <c r="OAV36" s="556">
        <f>SUM($J$22:OAV33)-1</f>
        <v>-1</v>
      </c>
      <c r="OAW36" s="556">
        <f>SUM($J$22:OAW33)-1</f>
        <v>-1</v>
      </c>
      <c r="OAX36" s="556">
        <f>SUM($J$22:OAX33)-1</f>
        <v>-1</v>
      </c>
      <c r="OAY36" s="556">
        <f>SUM($J$22:OAY33)-1</f>
        <v>-1</v>
      </c>
      <c r="OAZ36" s="556">
        <f>SUM($J$22:OAZ33)-1</f>
        <v>-1</v>
      </c>
      <c r="OBA36" s="556">
        <f>SUM($J$22:OBA33)-1</f>
        <v>-1</v>
      </c>
      <c r="OBB36" s="556">
        <f>SUM($J$22:OBB33)-1</f>
        <v>-1</v>
      </c>
      <c r="OBC36" s="556">
        <f>SUM($J$22:OBC33)-1</f>
        <v>-1</v>
      </c>
      <c r="OBD36" s="556">
        <f>SUM($J$22:OBD33)-1</f>
        <v>-1</v>
      </c>
      <c r="OBE36" s="556">
        <f>SUM($J$22:OBE33)-1</f>
        <v>-1</v>
      </c>
      <c r="OBF36" s="556">
        <f>SUM($J$22:OBF33)-1</f>
        <v>-1</v>
      </c>
      <c r="OBG36" s="556">
        <f>SUM($J$22:OBG33)-1</f>
        <v>-1</v>
      </c>
      <c r="OBH36" s="556">
        <f>SUM($J$22:OBH33)-1</f>
        <v>-1</v>
      </c>
      <c r="OBI36" s="556">
        <f>SUM($J$22:OBI33)-1</f>
        <v>-1</v>
      </c>
      <c r="OBJ36" s="556">
        <f>SUM($J$22:OBJ33)-1</f>
        <v>-1</v>
      </c>
      <c r="OBK36" s="556">
        <f>SUM($J$22:OBK33)-1</f>
        <v>-1</v>
      </c>
      <c r="OBL36" s="556">
        <f>SUM($J$22:OBL33)-1</f>
        <v>-1</v>
      </c>
      <c r="OBM36" s="556">
        <f>SUM($J$22:OBM33)-1</f>
        <v>-1</v>
      </c>
      <c r="OBN36" s="556">
        <f>SUM($J$22:OBN33)-1</f>
        <v>-1</v>
      </c>
      <c r="OBO36" s="556">
        <f>SUM($J$22:OBO33)-1</f>
        <v>-1</v>
      </c>
      <c r="OBP36" s="556">
        <f>SUM($J$22:OBP33)-1</f>
        <v>-1</v>
      </c>
      <c r="OBQ36" s="556">
        <f>SUM($J$22:OBQ33)-1</f>
        <v>-1</v>
      </c>
      <c r="OBR36" s="556">
        <f>SUM($J$22:OBR33)-1</f>
        <v>-1</v>
      </c>
      <c r="OBS36" s="556">
        <f>SUM($J$22:OBS33)-1</f>
        <v>-1</v>
      </c>
      <c r="OBT36" s="556">
        <f>SUM($J$22:OBT33)-1</f>
        <v>-1</v>
      </c>
      <c r="OBU36" s="556">
        <f>SUM($J$22:OBU33)-1</f>
        <v>-1</v>
      </c>
      <c r="OBV36" s="556">
        <f>SUM($J$22:OBV33)-1</f>
        <v>-1</v>
      </c>
      <c r="OBW36" s="556">
        <f>SUM($J$22:OBW33)-1</f>
        <v>-1</v>
      </c>
      <c r="OBX36" s="556">
        <f>SUM($J$22:OBX33)-1</f>
        <v>-1</v>
      </c>
      <c r="OBY36" s="556">
        <f>SUM($J$22:OBY33)-1</f>
        <v>-1</v>
      </c>
      <c r="OBZ36" s="556">
        <f>SUM($J$22:OBZ33)-1</f>
        <v>-1</v>
      </c>
      <c r="OCA36" s="556">
        <f>SUM($J$22:OCA33)-1</f>
        <v>-1</v>
      </c>
      <c r="OCB36" s="556">
        <f>SUM($J$22:OCB33)-1</f>
        <v>-1</v>
      </c>
      <c r="OCC36" s="556">
        <f>SUM($J$22:OCC33)-1</f>
        <v>-1</v>
      </c>
      <c r="OCD36" s="556">
        <f>SUM($J$22:OCD33)-1</f>
        <v>-1</v>
      </c>
      <c r="OCE36" s="556">
        <f>SUM($J$22:OCE33)-1</f>
        <v>-1</v>
      </c>
      <c r="OCF36" s="556">
        <f>SUM($J$22:OCF33)-1</f>
        <v>-1</v>
      </c>
      <c r="OCG36" s="556">
        <f>SUM($J$22:OCG33)-1</f>
        <v>-1</v>
      </c>
      <c r="OCH36" s="556">
        <f>SUM($J$22:OCH33)-1</f>
        <v>-1</v>
      </c>
      <c r="OCI36" s="556">
        <f>SUM($J$22:OCI33)-1</f>
        <v>-1</v>
      </c>
      <c r="OCJ36" s="556">
        <f>SUM($J$22:OCJ33)-1</f>
        <v>-1</v>
      </c>
      <c r="OCK36" s="556">
        <f>SUM($J$22:OCK33)-1</f>
        <v>-1</v>
      </c>
      <c r="OCL36" s="556">
        <f>SUM($J$22:OCL33)-1</f>
        <v>-1</v>
      </c>
      <c r="OCM36" s="556">
        <f>SUM($J$22:OCM33)-1</f>
        <v>-1</v>
      </c>
      <c r="OCN36" s="556">
        <f>SUM($J$22:OCN33)-1</f>
        <v>-1</v>
      </c>
      <c r="OCO36" s="556">
        <f>SUM($J$22:OCO33)-1</f>
        <v>-1</v>
      </c>
      <c r="OCP36" s="556">
        <f>SUM($J$22:OCP33)-1</f>
        <v>-1</v>
      </c>
      <c r="OCQ36" s="556">
        <f>SUM($J$22:OCQ33)-1</f>
        <v>-1</v>
      </c>
      <c r="OCR36" s="556">
        <f>SUM($J$22:OCR33)-1</f>
        <v>-1</v>
      </c>
      <c r="OCS36" s="556">
        <f>SUM($J$22:OCS33)-1</f>
        <v>-1</v>
      </c>
      <c r="OCT36" s="556">
        <f>SUM($J$22:OCT33)-1</f>
        <v>-1</v>
      </c>
      <c r="OCU36" s="556">
        <f>SUM($J$22:OCU33)-1</f>
        <v>-1</v>
      </c>
      <c r="OCV36" s="556">
        <f>SUM($J$22:OCV33)-1</f>
        <v>-1</v>
      </c>
      <c r="OCW36" s="556">
        <f>SUM($J$22:OCW33)-1</f>
        <v>-1</v>
      </c>
      <c r="OCX36" s="556">
        <f>SUM($J$22:OCX33)-1</f>
        <v>-1</v>
      </c>
      <c r="OCY36" s="556">
        <f>SUM($J$22:OCY33)-1</f>
        <v>-1</v>
      </c>
      <c r="OCZ36" s="556">
        <f>SUM($J$22:OCZ33)-1</f>
        <v>-1</v>
      </c>
      <c r="ODA36" s="556">
        <f>SUM($J$22:ODA33)-1</f>
        <v>-1</v>
      </c>
      <c r="ODB36" s="556">
        <f>SUM($J$22:ODB33)-1</f>
        <v>-1</v>
      </c>
      <c r="ODC36" s="556">
        <f>SUM($J$22:ODC33)-1</f>
        <v>-1</v>
      </c>
      <c r="ODD36" s="556">
        <f>SUM($J$22:ODD33)-1</f>
        <v>-1</v>
      </c>
      <c r="ODE36" s="556">
        <f>SUM($J$22:ODE33)-1</f>
        <v>-1</v>
      </c>
      <c r="ODF36" s="556">
        <f>SUM($J$22:ODF33)-1</f>
        <v>-1</v>
      </c>
      <c r="ODG36" s="556">
        <f>SUM($J$22:ODG33)-1</f>
        <v>-1</v>
      </c>
      <c r="ODH36" s="556">
        <f>SUM($J$22:ODH33)-1</f>
        <v>-1</v>
      </c>
      <c r="ODI36" s="556">
        <f>SUM($J$22:ODI33)-1</f>
        <v>-1</v>
      </c>
      <c r="ODJ36" s="556">
        <f>SUM($J$22:ODJ33)-1</f>
        <v>-1</v>
      </c>
      <c r="ODK36" s="556">
        <f>SUM($J$22:ODK33)-1</f>
        <v>-1</v>
      </c>
      <c r="ODL36" s="556">
        <f>SUM($J$22:ODL33)-1</f>
        <v>-1</v>
      </c>
      <c r="ODM36" s="556">
        <f>SUM($J$22:ODM33)-1</f>
        <v>-1</v>
      </c>
      <c r="ODN36" s="556">
        <f>SUM($J$22:ODN33)-1</f>
        <v>-1</v>
      </c>
      <c r="ODO36" s="556">
        <f>SUM($J$22:ODO33)-1</f>
        <v>-1</v>
      </c>
      <c r="ODP36" s="556">
        <f>SUM($J$22:ODP33)-1</f>
        <v>-1</v>
      </c>
      <c r="ODQ36" s="556">
        <f>SUM($J$22:ODQ33)-1</f>
        <v>-1</v>
      </c>
      <c r="ODR36" s="556">
        <f>SUM($J$22:ODR33)-1</f>
        <v>-1</v>
      </c>
      <c r="ODS36" s="556">
        <f>SUM($J$22:ODS33)-1</f>
        <v>-1</v>
      </c>
      <c r="ODT36" s="556">
        <f>SUM($J$22:ODT33)-1</f>
        <v>-1</v>
      </c>
      <c r="ODU36" s="556">
        <f>SUM($J$22:ODU33)-1</f>
        <v>-1</v>
      </c>
      <c r="ODV36" s="556">
        <f>SUM($J$22:ODV33)-1</f>
        <v>-1</v>
      </c>
      <c r="ODW36" s="556">
        <f>SUM($J$22:ODW33)-1</f>
        <v>-1</v>
      </c>
      <c r="ODX36" s="556">
        <f>SUM($J$22:ODX33)-1</f>
        <v>-1</v>
      </c>
      <c r="ODY36" s="556">
        <f>SUM($J$22:ODY33)-1</f>
        <v>-1</v>
      </c>
      <c r="ODZ36" s="556">
        <f>SUM($J$22:ODZ33)-1</f>
        <v>-1</v>
      </c>
      <c r="OEA36" s="556">
        <f>SUM($J$22:OEA33)-1</f>
        <v>-1</v>
      </c>
      <c r="OEB36" s="556">
        <f>SUM($J$22:OEB33)-1</f>
        <v>-1</v>
      </c>
      <c r="OEC36" s="556">
        <f>SUM($J$22:OEC33)-1</f>
        <v>-1</v>
      </c>
      <c r="OED36" s="556">
        <f>SUM($J$22:OED33)-1</f>
        <v>-1</v>
      </c>
      <c r="OEE36" s="556">
        <f>SUM($J$22:OEE33)-1</f>
        <v>-1</v>
      </c>
      <c r="OEF36" s="556">
        <f>SUM($J$22:OEF33)-1</f>
        <v>-1</v>
      </c>
      <c r="OEG36" s="556">
        <f>SUM($J$22:OEG33)-1</f>
        <v>-1</v>
      </c>
      <c r="OEH36" s="556">
        <f>SUM($J$22:OEH33)-1</f>
        <v>-1</v>
      </c>
      <c r="OEI36" s="556">
        <f>SUM($J$22:OEI33)-1</f>
        <v>-1</v>
      </c>
      <c r="OEJ36" s="556">
        <f>SUM($J$22:OEJ33)-1</f>
        <v>-1</v>
      </c>
      <c r="OEK36" s="556">
        <f>SUM($J$22:OEK33)-1</f>
        <v>-1</v>
      </c>
      <c r="OEL36" s="556">
        <f>SUM($J$22:OEL33)-1</f>
        <v>-1</v>
      </c>
      <c r="OEM36" s="556">
        <f>SUM($J$22:OEM33)-1</f>
        <v>-1</v>
      </c>
      <c r="OEN36" s="556">
        <f>SUM($J$22:OEN33)-1</f>
        <v>-1</v>
      </c>
      <c r="OEO36" s="556">
        <f>SUM($J$22:OEO33)-1</f>
        <v>-1</v>
      </c>
      <c r="OEP36" s="556">
        <f>SUM($J$22:OEP33)-1</f>
        <v>-1</v>
      </c>
      <c r="OEQ36" s="556">
        <f>SUM($J$22:OEQ33)-1</f>
        <v>-1</v>
      </c>
      <c r="OER36" s="556">
        <f>SUM($J$22:OER33)-1</f>
        <v>-1</v>
      </c>
      <c r="OES36" s="556">
        <f>SUM($J$22:OES33)-1</f>
        <v>-1</v>
      </c>
      <c r="OET36" s="556">
        <f>SUM($J$22:OET33)-1</f>
        <v>-1</v>
      </c>
      <c r="OEU36" s="556">
        <f>SUM($J$22:OEU33)-1</f>
        <v>-1</v>
      </c>
      <c r="OEV36" s="556">
        <f>SUM($J$22:OEV33)-1</f>
        <v>-1</v>
      </c>
      <c r="OEW36" s="556">
        <f>SUM($J$22:OEW33)-1</f>
        <v>-1</v>
      </c>
      <c r="OEX36" s="556">
        <f>SUM($J$22:OEX33)-1</f>
        <v>-1</v>
      </c>
      <c r="OEY36" s="556">
        <f>SUM($J$22:OEY33)-1</f>
        <v>-1</v>
      </c>
      <c r="OEZ36" s="556">
        <f>SUM($J$22:OEZ33)-1</f>
        <v>-1</v>
      </c>
      <c r="OFA36" s="556">
        <f>SUM($J$22:OFA33)-1</f>
        <v>-1</v>
      </c>
      <c r="OFB36" s="556">
        <f>SUM($J$22:OFB33)-1</f>
        <v>-1</v>
      </c>
      <c r="OFC36" s="556">
        <f>SUM($J$22:OFC33)-1</f>
        <v>-1</v>
      </c>
      <c r="OFD36" s="556">
        <f>SUM($J$22:OFD33)-1</f>
        <v>-1</v>
      </c>
      <c r="OFE36" s="556">
        <f>SUM($J$22:OFE33)-1</f>
        <v>-1</v>
      </c>
      <c r="OFF36" s="556">
        <f>SUM($J$22:OFF33)-1</f>
        <v>-1</v>
      </c>
      <c r="OFG36" s="556">
        <f>SUM($J$22:OFG33)-1</f>
        <v>-1</v>
      </c>
      <c r="OFH36" s="556">
        <f>SUM($J$22:OFH33)-1</f>
        <v>-1</v>
      </c>
      <c r="OFI36" s="556">
        <f>SUM($J$22:OFI33)-1</f>
        <v>-1</v>
      </c>
      <c r="OFJ36" s="556">
        <f>SUM($J$22:OFJ33)-1</f>
        <v>-1</v>
      </c>
      <c r="OFK36" s="556">
        <f>SUM($J$22:OFK33)-1</f>
        <v>-1</v>
      </c>
      <c r="OFL36" s="556">
        <f>SUM($J$22:OFL33)-1</f>
        <v>-1</v>
      </c>
      <c r="OFM36" s="556">
        <f>SUM($J$22:OFM33)-1</f>
        <v>-1</v>
      </c>
      <c r="OFN36" s="556">
        <f>SUM($J$22:OFN33)-1</f>
        <v>-1</v>
      </c>
      <c r="OFO36" s="556">
        <f>SUM($J$22:OFO33)-1</f>
        <v>-1</v>
      </c>
      <c r="OFP36" s="556">
        <f>SUM($J$22:OFP33)-1</f>
        <v>-1</v>
      </c>
      <c r="OFQ36" s="556">
        <f>SUM($J$22:OFQ33)-1</f>
        <v>-1</v>
      </c>
      <c r="OFR36" s="556">
        <f>SUM($J$22:OFR33)-1</f>
        <v>-1</v>
      </c>
      <c r="OFS36" s="556">
        <f>SUM($J$22:OFS33)-1</f>
        <v>-1</v>
      </c>
      <c r="OFT36" s="556">
        <f>SUM($J$22:OFT33)-1</f>
        <v>-1</v>
      </c>
      <c r="OFU36" s="556">
        <f>SUM($J$22:OFU33)-1</f>
        <v>-1</v>
      </c>
      <c r="OFV36" s="556">
        <f>SUM($J$22:OFV33)-1</f>
        <v>-1</v>
      </c>
      <c r="OFW36" s="556">
        <f>SUM($J$22:OFW33)-1</f>
        <v>-1</v>
      </c>
      <c r="OFX36" s="556">
        <f>SUM($J$22:OFX33)-1</f>
        <v>-1</v>
      </c>
      <c r="OFY36" s="556">
        <f>SUM($J$22:OFY33)-1</f>
        <v>-1</v>
      </c>
      <c r="OFZ36" s="556">
        <f>SUM($J$22:OFZ33)-1</f>
        <v>-1</v>
      </c>
      <c r="OGA36" s="556">
        <f>SUM($J$22:OGA33)-1</f>
        <v>-1</v>
      </c>
      <c r="OGB36" s="556">
        <f>SUM($J$22:OGB33)-1</f>
        <v>-1</v>
      </c>
      <c r="OGC36" s="556">
        <f>SUM($J$22:OGC33)-1</f>
        <v>-1</v>
      </c>
      <c r="OGD36" s="556">
        <f>SUM($J$22:OGD33)-1</f>
        <v>-1</v>
      </c>
      <c r="OGE36" s="556">
        <f>SUM($J$22:OGE33)-1</f>
        <v>-1</v>
      </c>
      <c r="OGF36" s="556">
        <f>SUM($J$22:OGF33)-1</f>
        <v>-1</v>
      </c>
      <c r="OGG36" s="556">
        <f>SUM($J$22:OGG33)-1</f>
        <v>-1</v>
      </c>
      <c r="OGH36" s="556">
        <f>SUM($J$22:OGH33)-1</f>
        <v>-1</v>
      </c>
      <c r="OGI36" s="556">
        <f>SUM($J$22:OGI33)-1</f>
        <v>-1</v>
      </c>
      <c r="OGJ36" s="556">
        <f>SUM($J$22:OGJ33)-1</f>
        <v>-1</v>
      </c>
      <c r="OGK36" s="556">
        <f>SUM($J$22:OGK33)-1</f>
        <v>-1</v>
      </c>
      <c r="OGL36" s="556">
        <f>SUM($J$22:OGL33)-1</f>
        <v>-1</v>
      </c>
      <c r="OGM36" s="556">
        <f>SUM($J$22:OGM33)-1</f>
        <v>-1</v>
      </c>
      <c r="OGN36" s="556">
        <f>SUM($J$22:OGN33)-1</f>
        <v>-1</v>
      </c>
      <c r="OGO36" s="556">
        <f>SUM($J$22:OGO33)-1</f>
        <v>-1</v>
      </c>
      <c r="OGP36" s="556">
        <f>SUM($J$22:OGP33)-1</f>
        <v>-1</v>
      </c>
      <c r="OGQ36" s="556">
        <f>SUM($J$22:OGQ33)-1</f>
        <v>-1</v>
      </c>
      <c r="OGR36" s="556">
        <f>SUM($J$22:OGR33)-1</f>
        <v>-1</v>
      </c>
      <c r="OGS36" s="556">
        <f>SUM($J$22:OGS33)-1</f>
        <v>-1</v>
      </c>
      <c r="OGT36" s="556">
        <f>SUM($J$22:OGT33)-1</f>
        <v>-1</v>
      </c>
      <c r="OGU36" s="556">
        <f>SUM($J$22:OGU33)-1</f>
        <v>-1</v>
      </c>
      <c r="OGV36" s="556">
        <f>SUM($J$22:OGV33)-1</f>
        <v>-1</v>
      </c>
      <c r="OGW36" s="556">
        <f>SUM($J$22:OGW33)-1</f>
        <v>-1</v>
      </c>
      <c r="OGX36" s="556">
        <f>SUM($J$22:OGX33)-1</f>
        <v>-1</v>
      </c>
      <c r="OGY36" s="556">
        <f>SUM($J$22:OGY33)-1</f>
        <v>-1</v>
      </c>
      <c r="OGZ36" s="556">
        <f>SUM($J$22:OGZ33)-1</f>
        <v>-1</v>
      </c>
      <c r="OHA36" s="556">
        <f>SUM($J$22:OHA33)-1</f>
        <v>-1</v>
      </c>
      <c r="OHB36" s="556">
        <f>SUM($J$22:OHB33)-1</f>
        <v>-1</v>
      </c>
      <c r="OHC36" s="556">
        <f>SUM($J$22:OHC33)-1</f>
        <v>-1</v>
      </c>
      <c r="OHD36" s="556">
        <f>SUM($J$22:OHD33)-1</f>
        <v>-1</v>
      </c>
      <c r="OHE36" s="556">
        <f>SUM($J$22:OHE33)-1</f>
        <v>-1</v>
      </c>
      <c r="OHF36" s="556">
        <f>SUM($J$22:OHF33)-1</f>
        <v>-1</v>
      </c>
      <c r="OHG36" s="556">
        <f>SUM($J$22:OHG33)-1</f>
        <v>-1</v>
      </c>
      <c r="OHH36" s="556">
        <f>SUM($J$22:OHH33)-1</f>
        <v>-1</v>
      </c>
      <c r="OHI36" s="556">
        <f>SUM($J$22:OHI33)-1</f>
        <v>-1</v>
      </c>
      <c r="OHJ36" s="556">
        <f>SUM($J$22:OHJ33)-1</f>
        <v>-1</v>
      </c>
      <c r="OHK36" s="556">
        <f>SUM($J$22:OHK33)-1</f>
        <v>-1</v>
      </c>
      <c r="OHL36" s="556">
        <f>SUM($J$22:OHL33)-1</f>
        <v>-1</v>
      </c>
      <c r="OHM36" s="556">
        <f>SUM($J$22:OHM33)-1</f>
        <v>-1</v>
      </c>
      <c r="OHN36" s="556">
        <f>SUM($J$22:OHN33)-1</f>
        <v>-1</v>
      </c>
      <c r="OHO36" s="556">
        <f>SUM($J$22:OHO33)-1</f>
        <v>-1</v>
      </c>
      <c r="OHP36" s="556">
        <f>SUM($J$22:OHP33)-1</f>
        <v>-1</v>
      </c>
      <c r="OHQ36" s="556">
        <f>SUM($J$22:OHQ33)-1</f>
        <v>-1</v>
      </c>
      <c r="OHR36" s="556">
        <f>SUM($J$22:OHR33)-1</f>
        <v>-1</v>
      </c>
      <c r="OHS36" s="556">
        <f>SUM($J$22:OHS33)-1</f>
        <v>-1</v>
      </c>
      <c r="OHT36" s="556">
        <f>SUM($J$22:OHT33)-1</f>
        <v>-1</v>
      </c>
      <c r="OHU36" s="556">
        <f>SUM($J$22:OHU33)-1</f>
        <v>-1</v>
      </c>
      <c r="OHV36" s="556">
        <f>SUM($J$22:OHV33)-1</f>
        <v>-1</v>
      </c>
      <c r="OHW36" s="556">
        <f>SUM($J$22:OHW33)-1</f>
        <v>-1</v>
      </c>
      <c r="OHX36" s="556">
        <f>SUM($J$22:OHX33)-1</f>
        <v>-1</v>
      </c>
      <c r="OHY36" s="556">
        <f>SUM($J$22:OHY33)-1</f>
        <v>-1</v>
      </c>
      <c r="OHZ36" s="556">
        <f>SUM($J$22:OHZ33)-1</f>
        <v>-1</v>
      </c>
      <c r="OIA36" s="556">
        <f>SUM($J$22:OIA33)-1</f>
        <v>-1</v>
      </c>
      <c r="OIB36" s="556">
        <f>SUM($J$22:OIB33)-1</f>
        <v>-1</v>
      </c>
      <c r="OIC36" s="556">
        <f>SUM($J$22:OIC33)-1</f>
        <v>-1</v>
      </c>
      <c r="OID36" s="556">
        <f>SUM($J$22:OID33)-1</f>
        <v>-1</v>
      </c>
      <c r="OIE36" s="556">
        <f>SUM($J$22:OIE33)-1</f>
        <v>-1</v>
      </c>
      <c r="OIF36" s="556">
        <f>SUM($J$22:OIF33)-1</f>
        <v>-1</v>
      </c>
      <c r="OIG36" s="556">
        <f>SUM($J$22:OIG33)-1</f>
        <v>-1</v>
      </c>
      <c r="OIH36" s="556">
        <f>SUM($J$22:OIH33)-1</f>
        <v>-1</v>
      </c>
      <c r="OII36" s="556">
        <f>SUM($J$22:OII33)-1</f>
        <v>-1</v>
      </c>
      <c r="OIJ36" s="556">
        <f>SUM($J$22:OIJ33)-1</f>
        <v>-1</v>
      </c>
      <c r="OIK36" s="556">
        <f>SUM($J$22:OIK33)-1</f>
        <v>-1</v>
      </c>
      <c r="OIL36" s="556">
        <f>SUM($J$22:OIL33)-1</f>
        <v>-1</v>
      </c>
      <c r="OIM36" s="556">
        <f>SUM($J$22:OIM33)-1</f>
        <v>-1</v>
      </c>
      <c r="OIN36" s="556">
        <f>SUM($J$22:OIN33)-1</f>
        <v>-1</v>
      </c>
      <c r="OIO36" s="556">
        <f>SUM($J$22:OIO33)-1</f>
        <v>-1</v>
      </c>
      <c r="OIP36" s="556">
        <f>SUM($J$22:OIP33)-1</f>
        <v>-1</v>
      </c>
      <c r="OIQ36" s="556">
        <f>SUM($J$22:OIQ33)-1</f>
        <v>-1</v>
      </c>
      <c r="OIR36" s="556">
        <f>SUM($J$22:OIR33)-1</f>
        <v>-1</v>
      </c>
      <c r="OIS36" s="556">
        <f>SUM($J$22:OIS33)-1</f>
        <v>-1</v>
      </c>
      <c r="OIT36" s="556">
        <f>SUM($J$22:OIT33)-1</f>
        <v>-1</v>
      </c>
      <c r="OIU36" s="556">
        <f>SUM($J$22:OIU33)-1</f>
        <v>-1</v>
      </c>
      <c r="OIV36" s="556">
        <f>SUM($J$22:OIV33)-1</f>
        <v>-1</v>
      </c>
      <c r="OIW36" s="556">
        <f>SUM($J$22:OIW33)-1</f>
        <v>-1</v>
      </c>
      <c r="OIX36" s="556">
        <f>SUM($J$22:OIX33)-1</f>
        <v>-1</v>
      </c>
      <c r="OIY36" s="556">
        <f>SUM($J$22:OIY33)-1</f>
        <v>-1</v>
      </c>
      <c r="OIZ36" s="556">
        <f>SUM($J$22:OIZ33)-1</f>
        <v>-1</v>
      </c>
      <c r="OJA36" s="556">
        <f>SUM($J$22:OJA33)-1</f>
        <v>-1</v>
      </c>
      <c r="OJB36" s="556">
        <f>SUM($J$22:OJB33)-1</f>
        <v>-1</v>
      </c>
      <c r="OJC36" s="556">
        <f>SUM($J$22:OJC33)-1</f>
        <v>-1</v>
      </c>
      <c r="OJD36" s="556">
        <f>SUM($J$22:OJD33)-1</f>
        <v>-1</v>
      </c>
      <c r="OJE36" s="556">
        <f>SUM($J$22:OJE33)-1</f>
        <v>-1</v>
      </c>
      <c r="OJF36" s="556">
        <f>SUM($J$22:OJF33)-1</f>
        <v>-1</v>
      </c>
      <c r="OJG36" s="556">
        <f>SUM($J$22:OJG33)-1</f>
        <v>-1</v>
      </c>
      <c r="OJH36" s="556">
        <f>SUM($J$22:OJH33)-1</f>
        <v>-1</v>
      </c>
      <c r="OJI36" s="556">
        <f>SUM($J$22:OJI33)-1</f>
        <v>-1</v>
      </c>
      <c r="OJJ36" s="556">
        <f>SUM($J$22:OJJ33)-1</f>
        <v>-1</v>
      </c>
      <c r="OJK36" s="556">
        <f>SUM($J$22:OJK33)-1</f>
        <v>-1</v>
      </c>
      <c r="OJL36" s="556">
        <f>SUM($J$22:OJL33)-1</f>
        <v>-1</v>
      </c>
      <c r="OJM36" s="556">
        <f>SUM($J$22:OJM33)-1</f>
        <v>-1</v>
      </c>
      <c r="OJN36" s="556">
        <f>SUM($J$22:OJN33)-1</f>
        <v>-1</v>
      </c>
      <c r="OJO36" s="556">
        <f>SUM($J$22:OJO33)-1</f>
        <v>-1</v>
      </c>
      <c r="OJP36" s="556">
        <f>SUM($J$22:OJP33)-1</f>
        <v>-1</v>
      </c>
      <c r="OJQ36" s="556">
        <f>SUM($J$22:OJQ33)-1</f>
        <v>-1</v>
      </c>
      <c r="OJR36" s="556">
        <f>SUM($J$22:OJR33)-1</f>
        <v>-1</v>
      </c>
      <c r="OJS36" s="556">
        <f>SUM($J$22:OJS33)-1</f>
        <v>-1</v>
      </c>
      <c r="OJT36" s="556">
        <f>SUM($J$22:OJT33)-1</f>
        <v>-1</v>
      </c>
      <c r="OJU36" s="556">
        <f>SUM($J$22:OJU33)-1</f>
        <v>-1</v>
      </c>
      <c r="OJV36" s="556">
        <f>SUM($J$22:OJV33)-1</f>
        <v>-1</v>
      </c>
      <c r="OJW36" s="556">
        <f>SUM($J$22:OJW33)-1</f>
        <v>-1</v>
      </c>
      <c r="OJX36" s="556">
        <f>SUM($J$22:OJX33)-1</f>
        <v>-1</v>
      </c>
      <c r="OJY36" s="556">
        <f>SUM($J$22:OJY33)-1</f>
        <v>-1</v>
      </c>
      <c r="OJZ36" s="556">
        <f>SUM($J$22:OJZ33)-1</f>
        <v>-1</v>
      </c>
      <c r="OKA36" s="556">
        <f>SUM($J$22:OKA33)-1</f>
        <v>-1</v>
      </c>
      <c r="OKB36" s="556">
        <f>SUM($J$22:OKB33)-1</f>
        <v>-1</v>
      </c>
      <c r="OKC36" s="556">
        <f>SUM($J$22:OKC33)-1</f>
        <v>-1</v>
      </c>
      <c r="OKD36" s="556">
        <f>SUM($J$22:OKD33)-1</f>
        <v>-1</v>
      </c>
      <c r="OKE36" s="556">
        <f>SUM($J$22:OKE33)-1</f>
        <v>-1</v>
      </c>
      <c r="OKF36" s="556">
        <f>SUM($J$22:OKF33)-1</f>
        <v>-1</v>
      </c>
      <c r="OKG36" s="556">
        <f>SUM($J$22:OKG33)-1</f>
        <v>-1</v>
      </c>
      <c r="OKH36" s="556">
        <f>SUM($J$22:OKH33)-1</f>
        <v>-1</v>
      </c>
      <c r="OKI36" s="556">
        <f>SUM($J$22:OKI33)-1</f>
        <v>-1</v>
      </c>
      <c r="OKJ36" s="556">
        <f>SUM($J$22:OKJ33)-1</f>
        <v>-1</v>
      </c>
      <c r="OKK36" s="556">
        <f>SUM($J$22:OKK33)-1</f>
        <v>-1</v>
      </c>
      <c r="OKL36" s="556">
        <f>SUM($J$22:OKL33)-1</f>
        <v>-1</v>
      </c>
      <c r="OKM36" s="556">
        <f>SUM($J$22:OKM33)-1</f>
        <v>-1</v>
      </c>
      <c r="OKN36" s="556">
        <f>SUM($J$22:OKN33)-1</f>
        <v>-1</v>
      </c>
      <c r="OKO36" s="556">
        <f>SUM($J$22:OKO33)-1</f>
        <v>-1</v>
      </c>
      <c r="OKP36" s="556">
        <f>SUM($J$22:OKP33)-1</f>
        <v>-1</v>
      </c>
      <c r="OKQ36" s="556">
        <f>SUM($J$22:OKQ33)-1</f>
        <v>-1</v>
      </c>
      <c r="OKR36" s="556">
        <f>SUM($J$22:OKR33)-1</f>
        <v>-1</v>
      </c>
      <c r="OKS36" s="556">
        <f>SUM($J$22:OKS33)-1</f>
        <v>-1</v>
      </c>
      <c r="OKT36" s="556">
        <f>SUM($J$22:OKT33)-1</f>
        <v>-1</v>
      </c>
      <c r="OKU36" s="556">
        <f>SUM($J$22:OKU33)-1</f>
        <v>-1</v>
      </c>
      <c r="OKV36" s="556">
        <f>SUM($J$22:OKV33)-1</f>
        <v>-1</v>
      </c>
      <c r="OKW36" s="556">
        <f>SUM($J$22:OKW33)-1</f>
        <v>-1</v>
      </c>
      <c r="OKX36" s="556">
        <f>SUM($J$22:OKX33)-1</f>
        <v>-1</v>
      </c>
      <c r="OKY36" s="556">
        <f>SUM($J$22:OKY33)-1</f>
        <v>-1</v>
      </c>
      <c r="OKZ36" s="556">
        <f>SUM($J$22:OKZ33)-1</f>
        <v>-1</v>
      </c>
      <c r="OLA36" s="556">
        <f>SUM($J$22:OLA33)-1</f>
        <v>-1</v>
      </c>
      <c r="OLB36" s="556">
        <f>SUM($J$22:OLB33)-1</f>
        <v>-1</v>
      </c>
      <c r="OLC36" s="556">
        <f>SUM($J$22:OLC33)-1</f>
        <v>-1</v>
      </c>
      <c r="OLD36" s="556">
        <f>SUM($J$22:OLD33)-1</f>
        <v>-1</v>
      </c>
      <c r="OLE36" s="556">
        <f>SUM($J$22:OLE33)-1</f>
        <v>-1</v>
      </c>
      <c r="OLF36" s="556">
        <f>SUM($J$22:OLF33)-1</f>
        <v>-1</v>
      </c>
      <c r="OLG36" s="556">
        <f>SUM($J$22:OLG33)-1</f>
        <v>-1</v>
      </c>
      <c r="OLH36" s="556">
        <f>SUM($J$22:OLH33)-1</f>
        <v>-1</v>
      </c>
      <c r="OLI36" s="556">
        <f>SUM($J$22:OLI33)-1</f>
        <v>-1</v>
      </c>
      <c r="OLJ36" s="556">
        <f>SUM($J$22:OLJ33)-1</f>
        <v>-1</v>
      </c>
      <c r="OLK36" s="556">
        <f>SUM($J$22:OLK33)-1</f>
        <v>-1</v>
      </c>
      <c r="OLL36" s="556">
        <f>SUM($J$22:OLL33)-1</f>
        <v>-1</v>
      </c>
      <c r="OLM36" s="556">
        <f>SUM($J$22:OLM33)-1</f>
        <v>-1</v>
      </c>
      <c r="OLN36" s="556">
        <f>SUM($J$22:OLN33)-1</f>
        <v>-1</v>
      </c>
      <c r="OLO36" s="556">
        <f>SUM($J$22:OLO33)-1</f>
        <v>-1</v>
      </c>
      <c r="OLP36" s="556">
        <f>SUM($J$22:OLP33)-1</f>
        <v>-1</v>
      </c>
      <c r="OLQ36" s="556">
        <f>SUM($J$22:OLQ33)-1</f>
        <v>-1</v>
      </c>
      <c r="OLR36" s="556">
        <f>SUM($J$22:OLR33)-1</f>
        <v>-1</v>
      </c>
      <c r="OLS36" s="556">
        <f>SUM($J$22:OLS33)-1</f>
        <v>-1</v>
      </c>
      <c r="OLT36" s="556">
        <f>SUM($J$22:OLT33)-1</f>
        <v>-1</v>
      </c>
      <c r="OLU36" s="556">
        <f>SUM($J$22:OLU33)-1</f>
        <v>-1</v>
      </c>
      <c r="OLV36" s="556">
        <f>SUM($J$22:OLV33)-1</f>
        <v>-1</v>
      </c>
      <c r="OLW36" s="556">
        <f>SUM($J$22:OLW33)-1</f>
        <v>-1</v>
      </c>
      <c r="OLX36" s="556">
        <f>SUM($J$22:OLX33)-1</f>
        <v>-1</v>
      </c>
      <c r="OLY36" s="556">
        <f>SUM($J$22:OLY33)-1</f>
        <v>-1</v>
      </c>
      <c r="OLZ36" s="556">
        <f>SUM($J$22:OLZ33)-1</f>
        <v>-1</v>
      </c>
      <c r="OMA36" s="556">
        <f>SUM($J$22:OMA33)-1</f>
        <v>-1</v>
      </c>
      <c r="OMB36" s="556">
        <f>SUM($J$22:OMB33)-1</f>
        <v>-1</v>
      </c>
      <c r="OMC36" s="556">
        <f>SUM($J$22:OMC33)-1</f>
        <v>-1</v>
      </c>
      <c r="OMD36" s="556">
        <f>SUM($J$22:OMD33)-1</f>
        <v>-1</v>
      </c>
      <c r="OME36" s="556">
        <f>SUM($J$22:OME33)-1</f>
        <v>-1</v>
      </c>
      <c r="OMF36" s="556">
        <f>SUM($J$22:OMF33)-1</f>
        <v>-1</v>
      </c>
      <c r="OMG36" s="556">
        <f>SUM($J$22:OMG33)-1</f>
        <v>-1</v>
      </c>
      <c r="OMH36" s="556">
        <f>SUM($J$22:OMH33)-1</f>
        <v>-1</v>
      </c>
      <c r="OMI36" s="556">
        <f>SUM($J$22:OMI33)-1</f>
        <v>-1</v>
      </c>
      <c r="OMJ36" s="556">
        <f>SUM($J$22:OMJ33)-1</f>
        <v>-1</v>
      </c>
      <c r="OMK36" s="556">
        <f>SUM($J$22:OMK33)-1</f>
        <v>-1</v>
      </c>
      <c r="OML36" s="556">
        <f>SUM($J$22:OML33)-1</f>
        <v>-1</v>
      </c>
      <c r="OMM36" s="556">
        <f>SUM($J$22:OMM33)-1</f>
        <v>-1</v>
      </c>
      <c r="OMN36" s="556">
        <f>SUM($J$22:OMN33)-1</f>
        <v>-1</v>
      </c>
      <c r="OMO36" s="556">
        <f>SUM($J$22:OMO33)-1</f>
        <v>-1</v>
      </c>
      <c r="OMP36" s="556">
        <f>SUM($J$22:OMP33)-1</f>
        <v>-1</v>
      </c>
      <c r="OMQ36" s="556">
        <f>SUM($J$22:OMQ33)-1</f>
        <v>-1</v>
      </c>
      <c r="OMR36" s="556">
        <f>SUM($J$22:OMR33)-1</f>
        <v>-1</v>
      </c>
      <c r="OMS36" s="556">
        <f>SUM($J$22:OMS33)-1</f>
        <v>-1</v>
      </c>
      <c r="OMT36" s="556">
        <f>SUM($J$22:OMT33)-1</f>
        <v>-1</v>
      </c>
      <c r="OMU36" s="556">
        <f>SUM($J$22:OMU33)-1</f>
        <v>-1</v>
      </c>
      <c r="OMV36" s="556">
        <f>SUM($J$22:OMV33)-1</f>
        <v>-1</v>
      </c>
      <c r="OMW36" s="556">
        <f>SUM($J$22:OMW33)-1</f>
        <v>-1</v>
      </c>
      <c r="OMX36" s="556">
        <f>SUM($J$22:OMX33)-1</f>
        <v>-1</v>
      </c>
      <c r="OMY36" s="556">
        <f>SUM($J$22:OMY33)-1</f>
        <v>-1</v>
      </c>
      <c r="OMZ36" s="556">
        <f>SUM($J$22:OMZ33)-1</f>
        <v>-1</v>
      </c>
      <c r="ONA36" s="556">
        <f>SUM($J$22:ONA33)-1</f>
        <v>-1</v>
      </c>
      <c r="ONB36" s="556">
        <f>SUM($J$22:ONB33)-1</f>
        <v>-1</v>
      </c>
      <c r="ONC36" s="556">
        <f>SUM($J$22:ONC33)-1</f>
        <v>-1</v>
      </c>
      <c r="OND36" s="556">
        <f>SUM($J$22:OND33)-1</f>
        <v>-1</v>
      </c>
      <c r="ONE36" s="556">
        <f>SUM($J$22:ONE33)-1</f>
        <v>-1</v>
      </c>
      <c r="ONF36" s="556">
        <f>SUM($J$22:ONF33)-1</f>
        <v>-1</v>
      </c>
      <c r="ONG36" s="556">
        <f>SUM($J$22:ONG33)-1</f>
        <v>-1</v>
      </c>
      <c r="ONH36" s="556">
        <f>SUM($J$22:ONH33)-1</f>
        <v>-1</v>
      </c>
      <c r="ONI36" s="556">
        <f>SUM($J$22:ONI33)-1</f>
        <v>-1</v>
      </c>
      <c r="ONJ36" s="556">
        <f>SUM($J$22:ONJ33)-1</f>
        <v>-1</v>
      </c>
      <c r="ONK36" s="556">
        <f>SUM($J$22:ONK33)-1</f>
        <v>-1</v>
      </c>
      <c r="ONL36" s="556">
        <f>SUM($J$22:ONL33)-1</f>
        <v>-1</v>
      </c>
      <c r="ONM36" s="556">
        <f>SUM($J$22:ONM33)-1</f>
        <v>-1</v>
      </c>
      <c r="ONN36" s="556">
        <f>SUM($J$22:ONN33)-1</f>
        <v>-1</v>
      </c>
      <c r="ONO36" s="556">
        <f>SUM($J$22:ONO33)-1</f>
        <v>-1</v>
      </c>
      <c r="ONP36" s="556">
        <f>SUM($J$22:ONP33)-1</f>
        <v>-1</v>
      </c>
      <c r="ONQ36" s="556">
        <f>SUM($J$22:ONQ33)-1</f>
        <v>-1</v>
      </c>
      <c r="ONR36" s="556">
        <f>SUM($J$22:ONR33)-1</f>
        <v>-1</v>
      </c>
      <c r="ONS36" s="556">
        <f>SUM($J$22:ONS33)-1</f>
        <v>-1</v>
      </c>
      <c r="ONT36" s="556">
        <f>SUM($J$22:ONT33)-1</f>
        <v>-1</v>
      </c>
      <c r="ONU36" s="556">
        <f>SUM($J$22:ONU33)-1</f>
        <v>-1</v>
      </c>
      <c r="ONV36" s="556">
        <f>SUM($J$22:ONV33)-1</f>
        <v>-1</v>
      </c>
      <c r="ONW36" s="556">
        <f>SUM($J$22:ONW33)-1</f>
        <v>-1</v>
      </c>
      <c r="ONX36" s="556">
        <f>SUM($J$22:ONX33)-1</f>
        <v>-1</v>
      </c>
      <c r="ONY36" s="556">
        <f>SUM($J$22:ONY33)-1</f>
        <v>-1</v>
      </c>
      <c r="ONZ36" s="556">
        <f>SUM($J$22:ONZ33)-1</f>
        <v>-1</v>
      </c>
      <c r="OOA36" s="556">
        <f>SUM($J$22:OOA33)-1</f>
        <v>-1</v>
      </c>
      <c r="OOB36" s="556">
        <f>SUM($J$22:OOB33)-1</f>
        <v>-1</v>
      </c>
      <c r="OOC36" s="556">
        <f>SUM($J$22:OOC33)-1</f>
        <v>-1</v>
      </c>
      <c r="OOD36" s="556">
        <f>SUM($J$22:OOD33)-1</f>
        <v>-1</v>
      </c>
      <c r="OOE36" s="556">
        <f>SUM($J$22:OOE33)-1</f>
        <v>-1</v>
      </c>
      <c r="OOF36" s="556">
        <f>SUM($J$22:OOF33)-1</f>
        <v>-1</v>
      </c>
      <c r="OOG36" s="556">
        <f>SUM($J$22:OOG33)-1</f>
        <v>-1</v>
      </c>
      <c r="OOH36" s="556">
        <f>SUM($J$22:OOH33)-1</f>
        <v>-1</v>
      </c>
      <c r="OOI36" s="556">
        <f>SUM($J$22:OOI33)-1</f>
        <v>-1</v>
      </c>
      <c r="OOJ36" s="556">
        <f>SUM($J$22:OOJ33)-1</f>
        <v>-1</v>
      </c>
      <c r="OOK36" s="556">
        <f>SUM($J$22:OOK33)-1</f>
        <v>-1</v>
      </c>
      <c r="OOL36" s="556">
        <f>SUM($J$22:OOL33)-1</f>
        <v>-1</v>
      </c>
      <c r="OOM36" s="556">
        <f>SUM($J$22:OOM33)-1</f>
        <v>-1</v>
      </c>
      <c r="OON36" s="556">
        <f>SUM($J$22:OON33)-1</f>
        <v>-1</v>
      </c>
      <c r="OOO36" s="556">
        <f>SUM($J$22:OOO33)-1</f>
        <v>-1</v>
      </c>
      <c r="OOP36" s="556">
        <f>SUM($J$22:OOP33)-1</f>
        <v>-1</v>
      </c>
      <c r="OOQ36" s="556">
        <f>SUM($J$22:OOQ33)-1</f>
        <v>-1</v>
      </c>
      <c r="OOR36" s="556">
        <f>SUM($J$22:OOR33)-1</f>
        <v>-1</v>
      </c>
      <c r="OOS36" s="556">
        <f>SUM($J$22:OOS33)-1</f>
        <v>-1</v>
      </c>
      <c r="OOT36" s="556">
        <f>SUM($J$22:OOT33)-1</f>
        <v>-1</v>
      </c>
      <c r="OOU36" s="556">
        <f>SUM($J$22:OOU33)-1</f>
        <v>-1</v>
      </c>
      <c r="OOV36" s="556">
        <f>SUM($J$22:OOV33)-1</f>
        <v>-1</v>
      </c>
      <c r="OOW36" s="556">
        <f>SUM($J$22:OOW33)-1</f>
        <v>-1</v>
      </c>
      <c r="OOX36" s="556">
        <f>SUM($J$22:OOX33)-1</f>
        <v>-1</v>
      </c>
      <c r="OOY36" s="556">
        <f>SUM($J$22:OOY33)-1</f>
        <v>-1</v>
      </c>
      <c r="OOZ36" s="556">
        <f>SUM($J$22:OOZ33)-1</f>
        <v>-1</v>
      </c>
      <c r="OPA36" s="556">
        <f>SUM($J$22:OPA33)-1</f>
        <v>-1</v>
      </c>
      <c r="OPB36" s="556">
        <f>SUM($J$22:OPB33)-1</f>
        <v>-1</v>
      </c>
      <c r="OPC36" s="556">
        <f>SUM($J$22:OPC33)-1</f>
        <v>-1</v>
      </c>
      <c r="OPD36" s="556">
        <f>SUM($J$22:OPD33)-1</f>
        <v>-1</v>
      </c>
      <c r="OPE36" s="556">
        <f>SUM($J$22:OPE33)-1</f>
        <v>-1</v>
      </c>
      <c r="OPF36" s="556">
        <f>SUM($J$22:OPF33)-1</f>
        <v>-1</v>
      </c>
      <c r="OPG36" s="556">
        <f>SUM($J$22:OPG33)-1</f>
        <v>-1</v>
      </c>
      <c r="OPH36" s="556">
        <f>SUM($J$22:OPH33)-1</f>
        <v>-1</v>
      </c>
      <c r="OPI36" s="556">
        <f>SUM($J$22:OPI33)-1</f>
        <v>-1</v>
      </c>
      <c r="OPJ36" s="556">
        <f>SUM($J$22:OPJ33)-1</f>
        <v>-1</v>
      </c>
      <c r="OPK36" s="556">
        <f>SUM($J$22:OPK33)-1</f>
        <v>-1</v>
      </c>
      <c r="OPL36" s="556">
        <f>SUM($J$22:OPL33)-1</f>
        <v>-1</v>
      </c>
      <c r="OPM36" s="556">
        <f>SUM($J$22:OPM33)-1</f>
        <v>-1</v>
      </c>
      <c r="OPN36" s="556">
        <f>SUM($J$22:OPN33)-1</f>
        <v>-1</v>
      </c>
      <c r="OPO36" s="556">
        <f>SUM($J$22:OPO33)-1</f>
        <v>-1</v>
      </c>
      <c r="OPP36" s="556">
        <f>SUM($J$22:OPP33)-1</f>
        <v>-1</v>
      </c>
      <c r="OPQ36" s="556">
        <f>SUM($J$22:OPQ33)-1</f>
        <v>-1</v>
      </c>
      <c r="OPR36" s="556">
        <f>SUM($J$22:OPR33)-1</f>
        <v>-1</v>
      </c>
      <c r="OPS36" s="556">
        <f>SUM($J$22:OPS33)-1</f>
        <v>-1</v>
      </c>
      <c r="OPT36" s="556">
        <f>SUM($J$22:OPT33)-1</f>
        <v>-1</v>
      </c>
      <c r="OPU36" s="556">
        <f>SUM($J$22:OPU33)-1</f>
        <v>-1</v>
      </c>
      <c r="OPV36" s="556">
        <f>SUM($J$22:OPV33)-1</f>
        <v>-1</v>
      </c>
      <c r="OPW36" s="556">
        <f>SUM($J$22:OPW33)-1</f>
        <v>-1</v>
      </c>
      <c r="OPX36" s="556">
        <f>SUM($J$22:OPX33)-1</f>
        <v>-1</v>
      </c>
      <c r="OPY36" s="556">
        <f>SUM($J$22:OPY33)-1</f>
        <v>-1</v>
      </c>
      <c r="OPZ36" s="556">
        <f>SUM($J$22:OPZ33)-1</f>
        <v>-1</v>
      </c>
      <c r="OQA36" s="556">
        <f>SUM($J$22:OQA33)-1</f>
        <v>-1</v>
      </c>
      <c r="OQB36" s="556">
        <f>SUM($J$22:OQB33)-1</f>
        <v>-1</v>
      </c>
      <c r="OQC36" s="556">
        <f>SUM($J$22:OQC33)-1</f>
        <v>-1</v>
      </c>
      <c r="OQD36" s="556">
        <f>SUM($J$22:OQD33)-1</f>
        <v>-1</v>
      </c>
      <c r="OQE36" s="556">
        <f>SUM($J$22:OQE33)-1</f>
        <v>-1</v>
      </c>
      <c r="OQF36" s="556">
        <f>SUM($J$22:OQF33)-1</f>
        <v>-1</v>
      </c>
      <c r="OQG36" s="556">
        <f>SUM($J$22:OQG33)-1</f>
        <v>-1</v>
      </c>
      <c r="OQH36" s="556">
        <f>SUM($J$22:OQH33)-1</f>
        <v>-1</v>
      </c>
      <c r="OQI36" s="556">
        <f>SUM($J$22:OQI33)-1</f>
        <v>-1</v>
      </c>
      <c r="OQJ36" s="556">
        <f>SUM($J$22:OQJ33)-1</f>
        <v>-1</v>
      </c>
      <c r="OQK36" s="556">
        <f>SUM($J$22:OQK33)-1</f>
        <v>-1</v>
      </c>
      <c r="OQL36" s="556">
        <f>SUM($J$22:OQL33)-1</f>
        <v>-1</v>
      </c>
      <c r="OQM36" s="556">
        <f>SUM($J$22:OQM33)-1</f>
        <v>-1</v>
      </c>
      <c r="OQN36" s="556">
        <f>SUM($J$22:OQN33)-1</f>
        <v>-1</v>
      </c>
      <c r="OQO36" s="556">
        <f>SUM($J$22:OQO33)-1</f>
        <v>-1</v>
      </c>
      <c r="OQP36" s="556">
        <f>SUM($J$22:OQP33)-1</f>
        <v>-1</v>
      </c>
      <c r="OQQ36" s="556">
        <f>SUM($J$22:OQQ33)-1</f>
        <v>-1</v>
      </c>
      <c r="OQR36" s="556">
        <f>SUM($J$22:OQR33)-1</f>
        <v>-1</v>
      </c>
      <c r="OQS36" s="556">
        <f>SUM($J$22:OQS33)-1</f>
        <v>-1</v>
      </c>
      <c r="OQT36" s="556">
        <f>SUM($J$22:OQT33)-1</f>
        <v>-1</v>
      </c>
      <c r="OQU36" s="556">
        <f>SUM($J$22:OQU33)-1</f>
        <v>-1</v>
      </c>
      <c r="OQV36" s="556">
        <f>SUM($J$22:OQV33)-1</f>
        <v>-1</v>
      </c>
      <c r="OQW36" s="556">
        <f>SUM($J$22:OQW33)-1</f>
        <v>-1</v>
      </c>
      <c r="OQX36" s="556">
        <f>SUM($J$22:OQX33)-1</f>
        <v>-1</v>
      </c>
      <c r="OQY36" s="556">
        <f>SUM($J$22:OQY33)-1</f>
        <v>-1</v>
      </c>
      <c r="OQZ36" s="556">
        <f>SUM($J$22:OQZ33)-1</f>
        <v>-1</v>
      </c>
      <c r="ORA36" s="556">
        <f>SUM($J$22:ORA33)-1</f>
        <v>-1</v>
      </c>
      <c r="ORB36" s="556">
        <f>SUM($J$22:ORB33)-1</f>
        <v>-1</v>
      </c>
      <c r="ORC36" s="556">
        <f>SUM($J$22:ORC33)-1</f>
        <v>-1</v>
      </c>
      <c r="ORD36" s="556">
        <f>SUM($J$22:ORD33)-1</f>
        <v>-1</v>
      </c>
      <c r="ORE36" s="556">
        <f>SUM($J$22:ORE33)-1</f>
        <v>-1</v>
      </c>
      <c r="ORF36" s="556">
        <f>SUM($J$22:ORF33)-1</f>
        <v>-1</v>
      </c>
      <c r="ORG36" s="556">
        <f>SUM($J$22:ORG33)-1</f>
        <v>-1</v>
      </c>
      <c r="ORH36" s="556">
        <f>SUM($J$22:ORH33)-1</f>
        <v>-1</v>
      </c>
      <c r="ORI36" s="556">
        <f>SUM($J$22:ORI33)-1</f>
        <v>-1</v>
      </c>
      <c r="ORJ36" s="556">
        <f>SUM($J$22:ORJ33)-1</f>
        <v>-1</v>
      </c>
      <c r="ORK36" s="556">
        <f>SUM($J$22:ORK33)-1</f>
        <v>-1</v>
      </c>
      <c r="ORL36" s="556">
        <f>SUM($J$22:ORL33)-1</f>
        <v>-1</v>
      </c>
      <c r="ORM36" s="556">
        <f>SUM($J$22:ORM33)-1</f>
        <v>-1</v>
      </c>
      <c r="ORN36" s="556">
        <f>SUM($J$22:ORN33)-1</f>
        <v>-1</v>
      </c>
      <c r="ORO36" s="556">
        <f>SUM($J$22:ORO33)-1</f>
        <v>-1</v>
      </c>
      <c r="ORP36" s="556">
        <f>SUM($J$22:ORP33)-1</f>
        <v>-1</v>
      </c>
      <c r="ORQ36" s="556">
        <f>SUM($J$22:ORQ33)-1</f>
        <v>-1</v>
      </c>
      <c r="ORR36" s="556">
        <f>SUM($J$22:ORR33)-1</f>
        <v>-1</v>
      </c>
      <c r="ORS36" s="556">
        <f>SUM($J$22:ORS33)-1</f>
        <v>-1</v>
      </c>
      <c r="ORT36" s="556">
        <f>SUM($J$22:ORT33)-1</f>
        <v>-1</v>
      </c>
      <c r="ORU36" s="556">
        <f>SUM($J$22:ORU33)-1</f>
        <v>-1</v>
      </c>
      <c r="ORV36" s="556">
        <f>SUM($J$22:ORV33)-1</f>
        <v>-1</v>
      </c>
      <c r="ORW36" s="556">
        <f>SUM($J$22:ORW33)-1</f>
        <v>-1</v>
      </c>
      <c r="ORX36" s="556">
        <f>SUM($J$22:ORX33)-1</f>
        <v>-1</v>
      </c>
      <c r="ORY36" s="556">
        <f>SUM($J$22:ORY33)-1</f>
        <v>-1</v>
      </c>
      <c r="ORZ36" s="556">
        <f>SUM($J$22:ORZ33)-1</f>
        <v>-1</v>
      </c>
      <c r="OSA36" s="556">
        <f>SUM($J$22:OSA33)-1</f>
        <v>-1</v>
      </c>
      <c r="OSB36" s="556">
        <f>SUM($J$22:OSB33)-1</f>
        <v>-1</v>
      </c>
      <c r="OSC36" s="556">
        <f>SUM($J$22:OSC33)-1</f>
        <v>-1</v>
      </c>
      <c r="OSD36" s="556">
        <f>SUM($J$22:OSD33)-1</f>
        <v>-1</v>
      </c>
      <c r="OSE36" s="556">
        <f>SUM($J$22:OSE33)-1</f>
        <v>-1</v>
      </c>
      <c r="OSF36" s="556">
        <f>SUM($J$22:OSF33)-1</f>
        <v>-1</v>
      </c>
      <c r="OSG36" s="556">
        <f>SUM($J$22:OSG33)-1</f>
        <v>-1</v>
      </c>
      <c r="OSH36" s="556">
        <f>SUM($J$22:OSH33)-1</f>
        <v>-1</v>
      </c>
      <c r="OSI36" s="556">
        <f>SUM($J$22:OSI33)-1</f>
        <v>-1</v>
      </c>
      <c r="OSJ36" s="556">
        <f>SUM($J$22:OSJ33)-1</f>
        <v>-1</v>
      </c>
      <c r="OSK36" s="556">
        <f>SUM($J$22:OSK33)-1</f>
        <v>-1</v>
      </c>
      <c r="OSL36" s="556">
        <f>SUM($J$22:OSL33)-1</f>
        <v>-1</v>
      </c>
      <c r="OSM36" s="556">
        <f>SUM($J$22:OSM33)-1</f>
        <v>-1</v>
      </c>
      <c r="OSN36" s="556">
        <f>SUM($J$22:OSN33)-1</f>
        <v>-1</v>
      </c>
      <c r="OSO36" s="556">
        <f>SUM($J$22:OSO33)-1</f>
        <v>-1</v>
      </c>
      <c r="OSP36" s="556">
        <f>SUM($J$22:OSP33)-1</f>
        <v>-1</v>
      </c>
      <c r="OSQ36" s="556">
        <f>SUM($J$22:OSQ33)-1</f>
        <v>-1</v>
      </c>
      <c r="OSR36" s="556">
        <f>SUM($J$22:OSR33)-1</f>
        <v>-1</v>
      </c>
      <c r="OSS36" s="556">
        <f>SUM($J$22:OSS33)-1</f>
        <v>-1</v>
      </c>
      <c r="OST36" s="556">
        <f>SUM($J$22:OST33)-1</f>
        <v>-1</v>
      </c>
      <c r="OSU36" s="556">
        <f>SUM($J$22:OSU33)-1</f>
        <v>-1</v>
      </c>
      <c r="OSV36" s="556">
        <f>SUM($J$22:OSV33)-1</f>
        <v>-1</v>
      </c>
      <c r="OSW36" s="556">
        <f>SUM($J$22:OSW33)-1</f>
        <v>-1</v>
      </c>
      <c r="OSX36" s="556">
        <f>SUM($J$22:OSX33)-1</f>
        <v>-1</v>
      </c>
      <c r="OSY36" s="556">
        <f>SUM($J$22:OSY33)-1</f>
        <v>-1</v>
      </c>
      <c r="OSZ36" s="556">
        <f>SUM($J$22:OSZ33)-1</f>
        <v>-1</v>
      </c>
      <c r="OTA36" s="556">
        <f>SUM($J$22:OTA33)-1</f>
        <v>-1</v>
      </c>
      <c r="OTB36" s="556">
        <f>SUM($J$22:OTB33)-1</f>
        <v>-1</v>
      </c>
      <c r="OTC36" s="556">
        <f>SUM($J$22:OTC33)-1</f>
        <v>-1</v>
      </c>
      <c r="OTD36" s="556">
        <f>SUM($J$22:OTD33)-1</f>
        <v>-1</v>
      </c>
      <c r="OTE36" s="556">
        <f>SUM($J$22:OTE33)-1</f>
        <v>-1</v>
      </c>
      <c r="OTF36" s="556">
        <f>SUM($J$22:OTF33)-1</f>
        <v>-1</v>
      </c>
      <c r="OTG36" s="556">
        <f>SUM($J$22:OTG33)-1</f>
        <v>-1</v>
      </c>
      <c r="OTH36" s="556">
        <f>SUM($J$22:OTH33)-1</f>
        <v>-1</v>
      </c>
      <c r="OTI36" s="556">
        <f>SUM($J$22:OTI33)-1</f>
        <v>-1</v>
      </c>
      <c r="OTJ36" s="556">
        <f>SUM($J$22:OTJ33)-1</f>
        <v>-1</v>
      </c>
      <c r="OTK36" s="556">
        <f>SUM($J$22:OTK33)-1</f>
        <v>-1</v>
      </c>
      <c r="OTL36" s="556">
        <f>SUM($J$22:OTL33)-1</f>
        <v>-1</v>
      </c>
      <c r="OTM36" s="556">
        <f>SUM($J$22:OTM33)-1</f>
        <v>-1</v>
      </c>
      <c r="OTN36" s="556">
        <f>SUM($J$22:OTN33)-1</f>
        <v>-1</v>
      </c>
      <c r="OTO36" s="556">
        <f>SUM($J$22:OTO33)-1</f>
        <v>-1</v>
      </c>
      <c r="OTP36" s="556">
        <f>SUM($J$22:OTP33)-1</f>
        <v>-1</v>
      </c>
      <c r="OTQ36" s="556">
        <f>SUM($J$22:OTQ33)-1</f>
        <v>-1</v>
      </c>
      <c r="OTR36" s="556">
        <f>SUM($J$22:OTR33)-1</f>
        <v>-1</v>
      </c>
      <c r="OTS36" s="556">
        <f>SUM($J$22:OTS33)-1</f>
        <v>-1</v>
      </c>
      <c r="OTT36" s="556">
        <f>SUM($J$22:OTT33)-1</f>
        <v>-1</v>
      </c>
      <c r="OTU36" s="556">
        <f>SUM($J$22:OTU33)-1</f>
        <v>-1</v>
      </c>
      <c r="OTV36" s="556">
        <f>SUM($J$22:OTV33)-1</f>
        <v>-1</v>
      </c>
      <c r="OTW36" s="556">
        <f>SUM($J$22:OTW33)-1</f>
        <v>-1</v>
      </c>
      <c r="OTX36" s="556">
        <f>SUM($J$22:OTX33)-1</f>
        <v>-1</v>
      </c>
      <c r="OTY36" s="556">
        <f>SUM($J$22:OTY33)-1</f>
        <v>-1</v>
      </c>
      <c r="OTZ36" s="556">
        <f>SUM($J$22:OTZ33)-1</f>
        <v>-1</v>
      </c>
      <c r="OUA36" s="556">
        <f>SUM($J$22:OUA33)-1</f>
        <v>-1</v>
      </c>
      <c r="OUB36" s="556">
        <f>SUM($J$22:OUB33)-1</f>
        <v>-1</v>
      </c>
      <c r="OUC36" s="556">
        <f>SUM($J$22:OUC33)-1</f>
        <v>-1</v>
      </c>
      <c r="OUD36" s="556">
        <f>SUM($J$22:OUD33)-1</f>
        <v>-1</v>
      </c>
      <c r="OUE36" s="556">
        <f>SUM($J$22:OUE33)-1</f>
        <v>-1</v>
      </c>
      <c r="OUF36" s="556">
        <f>SUM($J$22:OUF33)-1</f>
        <v>-1</v>
      </c>
      <c r="OUG36" s="556">
        <f>SUM($J$22:OUG33)-1</f>
        <v>-1</v>
      </c>
      <c r="OUH36" s="556">
        <f>SUM($J$22:OUH33)-1</f>
        <v>-1</v>
      </c>
      <c r="OUI36" s="556">
        <f>SUM($J$22:OUI33)-1</f>
        <v>-1</v>
      </c>
      <c r="OUJ36" s="556">
        <f>SUM($J$22:OUJ33)-1</f>
        <v>-1</v>
      </c>
      <c r="OUK36" s="556">
        <f>SUM($J$22:OUK33)-1</f>
        <v>-1</v>
      </c>
      <c r="OUL36" s="556">
        <f>SUM($J$22:OUL33)-1</f>
        <v>-1</v>
      </c>
      <c r="OUM36" s="556">
        <f>SUM($J$22:OUM33)-1</f>
        <v>-1</v>
      </c>
      <c r="OUN36" s="556">
        <f>SUM($J$22:OUN33)-1</f>
        <v>-1</v>
      </c>
      <c r="OUO36" s="556">
        <f>SUM($J$22:OUO33)-1</f>
        <v>-1</v>
      </c>
      <c r="OUP36" s="556">
        <f>SUM($J$22:OUP33)-1</f>
        <v>-1</v>
      </c>
      <c r="OUQ36" s="556">
        <f>SUM($J$22:OUQ33)-1</f>
        <v>-1</v>
      </c>
      <c r="OUR36" s="556">
        <f>SUM($J$22:OUR33)-1</f>
        <v>-1</v>
      </c>
      <c r="OUS36" s="556">
        <f>SUM($J$22:OUS33)-1</f>
        <v>-1</v>
      </c>
      <c r="OUT36" s="556">
        <f>SUM($J$22:OUT33)-1</f>
        <v>-1</v>
      </c>
      <c r="OUU36" s="556">
        <f>SUM($J$22:OUU33)-1</f>
        <v>-1</v>
      </c>
      <c r="OUV36" s="556">
        <f>SUM($J$22:OUV33)-1</f>
        <v>-1</v>
      </c>
      <c r="OUW36" s="556">
        <f>SUM($J$22:OUW33)-1</f>
        <v>-1</v>
      </c>
      <c r="OUX36" s="556">
        <f>SUM($J$22:OUX33)-1</f>
        <v>-1</v>
      </c>
      <c r="OUY36" s="556">
        <f>SUM($J$22:OUY33)-1</f>
        <v>-1</v>
      </c>
      <c r="OUZ36" s="556">
        <f>SUM($J$22:OUZ33)-1</f>
        <v>-1</v>
      </c>
      <c r="OVA36" s="556">
        <f>SUM($J$22:OVA33)-1</f>
        <v>-1</v>
      </c>
      <c r="OVB36" s="556">
        <f>SUM($J$22:OVB33)-1</f>
        <v>-1</v>
      </c>
      <c r="OVC36" s="556">
        <f>SUM($J$22:OVC33)-1</f>
        <v>-1</v>
      </c>
      <c r="OVD36" s="556">
        <f>SUM($J$22:OVD33)-1</f>
        <v>-1</v>
      </c>
      <c r="OVE36" s="556">
        <f>SUM($J$22:OVE33)-1</f>
        <v>-1</v>
      </c>
      <c r="OVF36" s="556">
        <f>SUM($J$22:OVF33)-1</f>
        <v>-1</v>
      </c>
      <c r="OVG36" s="556">
        <f>SUM($J$22:OVG33)-1</f>
        <v>-1</v>
      </c>
      <c r="OVH36" s="556">
        <f>SUM($J$22:OVH33)-1</f>
        <v>-1</v>
      </c>
      <c r="OVI36" s="556">
        <f>SUM($J$22:OVI33)-1</f>
        <v>-1</v>
      </c>
      <c r="OVJ36" s="556">
        <f>SUM($J$22:OVJ33)-1</f>
        <v>-1</v>
      </c>
      <c r="OVK36" s="556">
        <f>SUM($J$22:OVK33)-1</f>
        <v>-1</v>
      </c>
      <c r="OVL36" s="556">
        <f>SUM($J$22:OVL33)-1</f>
        <v>-1</v>
      </c>
      <c r="OVM36" s="556">
        <f>SUM($J$22:OVM33)-1</f>
        <v>-1</v>
      </c>
      <c r="OVN36" s="556">
        <f>SUM($J$22:OVN33)-1</f>
        <v>-1</v>
      </c>
      <c r="OVO36" s="556">
        <f>SUM($J$22:OVO33)-1</f>
        <v>-1</v>
      </c>
      <c r="OVP36" s="556">
        <f>SUM($J$22:OVP33)-1</f>
        <v>-1</v>
      </c>
      <c r="OVQ36" s="556">
        <f>SUM($J$22:OVQ33)-1</f>
        <v>-1</v>
      </c>
      <c r="OVR36" s="556">
        <f>SUM($J$22:OVR33)-1</f>
        <v>-1</v>
      </c>
      <c r="OVS36" s="556">
        <f>SUM($J$22:OVS33)-1</f>
        <v>-1</v>
      </c>
      <c r="OVT36" s="556">
        <f>SUM($J$22:OVT33)-1</f>
        <v>-1</v>
      </c>
      <c r="OVU36" s="556">
        <f>SUM($J$22:OVU33)-1</f>
        <v>-1</v>
      </c>
      <c r="OVV36" s="556">
        <f>SUM($J$22:OVV33)-1</f>
        <v>-1</v>
      </c>
      <c r="OVW36" s="556">
        <f>SUM($J$22:OVW33)-1</f>
        <v>-1</v>
      </c>
      <c r="OVX36" s="556">
        <f>SUM($J$22:OVX33)-1</f>
        <v>-1</v>
      </c>
      <c r="OVY36" s="556">
        <f>SUM($J$22:OVY33)-1</f>
        <v>-1</v>
      </c>
      <c r="OVZ36" s="556">
        <f>SUM($J$22:OVZ33)-1</f>
        <v>-1</v>
      </c>
      <c r="OWA36" s="556">
        <f>SUM($J$22:OWA33)-1</f>
        <v>-1</v>
      </c>
      <c r="OWB36" s="556">
        <f>SUM($J$22:OWB33)-1</f>
        <v>-1</v>
      </c>
      <c r="OWC36" s="556">
        <f>SUM($J$22:OWC33)-1</f>
        <v>-1</v>
      </c>
      <c r="OWD36" s="556">
        <f>SUM($J$22:OWD33)-1</f>
        <v>-1</v>
      </c>
      <c r="OWE36" s="556">
        <f>SUM($J$22:OWE33)-1</f>
        <v>-1</v>
      </c>
      <c r="OWF36" s="556">
        <f>SUM($J$22:OWF33)-1</f>
        <v>-1</v>
      </c>
      <c r="OWG36" s="556">
        <f>SUM($J$22:OWG33)-1</f>
        <v>-1</v>
      </c>
      <c r="OWH36" s="556">
        <f>SUM($J$22:OWH33)-1</f>
        <v>-1</v>
      </c>
      <c r="OWI36" s="556">
        <f>SUM($J$22:OWI33)-1</f>
        <v>-1</v>
      </c>
      <c r="OWJ36" s="556">
        <f>SUM($J$22:OWJ33)-1</f>
        <v>-1</v>
      </c>
      <c r="OWK36" s="556">
        <f>SUM($J$22:OWK33)-1</f>
        <v>-1</v>
      </c>
      <c r="OWL36" s="556">
        <f>SUM($J$22:OWL33)-1</f>
        <v>-1</v>
      </c>
      <c r="OWM36" s="556">
        <f>SUM($J$22:OWM33)-1</f>
        <v>-1</v>
      </c>
      <c r="OWN36" s="556">
        <f>SUM($J$22:OWN33)-1</f>
        <v>-1</v>
      </c>
      <c r="OWO36" s="556">
        <f>SUM($J$22:OWO33)-1</f>
        <v>-1</v>
      </c>
      <c r="OWP36" s="556">
        <f>SUM($J$22:OWP33)-1</f>
        <v>-1</v>
      </c>
      <c r="OWQ36" s="556">
        <f>SUM($J$22:OWQ33)-1</f>
        <v>-1</v>
      </c>
      <c r="OWR36" s="556">
        <f>SUM($J$22:OWR33)-1</f>
        <v>-1</v>
      </c>
      <c r="OWS36" s="556">
        <f>SUM($J$22:OWS33)-1</f>
        <v>-1</v>
      </c>
      <c r="OWT36" s="556">
        <f>SUM($J$22:OWT33)-1</f>
        <v>-1</v>
      </c>
      <c r="OWU36" s="556">
        <f>SUM($J$22:OWU33)-1</f>
        <v>-1</v>
      </c>
      <c r="OWV36" s="556">
        <f>SUM($J$22:OWV33)-1</f>
        <v>-1</v>
      </c>
      <c r="OWW36" s="556">
        <f>SUM($J$22:OWW33)-1</f>
        <v>-1</v>
      </c>
      <c r="OWX36" s="556">
        <f>SUM($J$22:OWX33)-1</f>
        <v>-1</v>
      </c>
      <c r="OWY36" s="556">
        <f>SUM($J$22:OWY33)-1</f>
        <v>-1</v>
      </c>
      <c r="OWZ36" s="556">
        <f>SUM($J$22:OWZ33)-1</f>
        <v>-1</v>
      </c>
      <c r="OXA36" s="556">
        <f>SUM($J$22:OXA33)-1</f>
        <v>-1</v>
      </c>
      <c r="OXB36" s="556">
        <f>SUM($J$22:OXB33)-1</f>
        <v>-1</v>
      </c>
      <c r="OXC36" s="556">
        <f>SUM($J$22:OXC33)-1</f>
        <v>-1</v>
      </c>
      <c r="OXD36" s="556">
        <f>SUM($J$22:OXD33)-1</f>
        <v>-1</v>
      </c>
      <c r="OXE36" s="556">
        <f>SUM($J$22:OXE33)-1</f>
        <v>-1</v>
      </c>
      <c r="OXF36" s="556">
        <f>SUM($J$22:OXF33)-1</f>
        <v>-1</v>
      </c>
      <c r="OXG36" s="556">
        <f>SUM($J$22:OXG33)-1</f>
        <v>-1</v>
      </c>
      <c r="OXH36" s="556">
        <f>SUM($J$22:OXH33)-1</f>
        <v>-1</v>
      </c>
      <c r="OXI36" s="556">
        <f>SUM($J$22:OXI33)-1</f>
        <v>-1</v>
      </c>
      <c r="OXJ36" s="556">
        <f>SUM($J$22:OXJ33)-1</f>
        <v>-1</v>
      </c>
      <c r="OXK36" s="556">
        <f>SUM($J$22:OXK33)-1</f>
        <v>-1</v>
      </c>
      <c r="OXL36" s="556">
        <f>SUM($J$22:OXL33)-1</f>
        <v>-1</v>
      </c>
      <c r="OXM36" s="556">
        <f>SUM($J$22:OXM33)-1</f>
        <v>-1</v>
      </c>
      <c r="OXN36" s="556">
        <f>SUM($J$22:OXN33)-1</f>
        <v>-1</v>
      </c>
      <c r="OXO36" s="556">
        <f>SUM($J$22:OXO33)-1</f>
        <v>-1</v>
      </c>
      <c r="OXP36" s="556">
        <f>SUM($J$22:OXP33)-1</f>
        <v>-1</v>
      </c>
      <c r="OXQ36" s="556">
        <f>SUM($J$22:OXQ33)-1</f>
        <v>-1</v>
      </c>
      <c r="OXR36" s="556">
        <f>SUM($J$22:OXR33)-1</f>
        <v>-1</v>
      </c>
      <c r="OXS36" s="556">
        <f>SUM($J$22:OXS33)-1</f>
        <v>-1</v>
      </c>
      <c r="OXT36" s="556">
        <f>SUM($J$22:OXT33)-1</f>
        <v>-1</v>
      </c>
      <c r="OXU36" s="556">
        <f>SUM($J$22:OXU33)-1</f>
        <v>-1</v>
      </c>
      <c r="OXV36" s="556">
        <f>SUM($J$22:OXV33)-1</f>
        <v>-1</v>
      </c>
      <c r="OXW36" s="556">
        <f>SUM($J$22:OXW33)-1</f>
        <v>-1</v>
      </c>
      <c r="OXX36" s="556">
        <f>SUM($J$22:OXX33)-1</f>
        <v>-1</v>
      </c>
      <c r="OXY36" s="556">
        <f>SUM($J$22:OXY33)-1</f>
        <v>-1</v>
      </c>
      <c r="OXZ36" s="556">
        <f>SUM($J$22:OXZ33)-1</f>
        <v>-1</v>
      </c>
      <c r="OYA36" s="556">
        <f>SUM($J$22:OYA33)-1</f>
        <v>-1</v>
      </c>
      <c r="OYB36" s="556">
        <f>SUM($J$22:OYB33)-1</f>
        <v>-1</v>
      </c>
      <c r="OYC36" s="556">
        <f>SUM($J$22:OYC33)-1</f>
        <v>-1</v>
      </c>
      <c r="OYD36" s="556">
        <f>SUM($J$22:OYD33)-1</f>
        <v>-1</v>
      </c>
      <c r="OYE36" s="556">
        <f>SUM($J$22:OYE33)-1</f>
        <v>-1</v>
      </c>
      <c r="OYF36" s="556">
        <f>SUM($J$22:OYF33)-1</f>
        <v>-1</v>
      </c>
      <c r="OYG36" s="556">
        <f>SUM($J$22:OYG33)-1</f>
        <v>-1</v>
      </c>
      <c r="OYH36" s="556">
        <f>SUM($J$22:OYH33)-1</f>
        <v>-1</v>
      </c>
      <c r="OYI36" s="556">
        <f>SUM($J$22:OYI33)-1</f>
        <v>-1</v>
      </c>
      <c r="OYJ36" s="556">
        <f>SUM($J$22:OYJ33)-1</f>
        <v>-1</v>
      </c>
      <c r="OYK36" s="556">
        <f>SUM($J$22:OYK33)-1</f>
        <v>-1</v>
      </c>
      <c r="OYL36" s="556">
        <f>SUM($J$22:OYL33)-1</f>
        <v>-1</v>
      </c>
      <c r="OYM36" s="556">
        <f>SUM($J$22:OYM33)-1</f>
        <v>-1</v>
      </c>
      <c r="OYN36" s="556">
        <f>SUM($J$22:OYN33)-1</f>
        <v>-1</v>
      </c>
      <c r="OYO36" s="556">
        <f>SUM($J$22:OYO33)-1</f>
        <v>-1</v>
      </c>
      <c r="OYP36" s="556">
        <f>SUM($J$22:OYP33)-1</f>
        <v>-1</v>
      </c>
      <c r="OYQ36" s="556">
        <f>SUM($J$22:OYQ33)-1</f>
        <v>-1</v>
      </c>
      <c r="OYR36" s="556">
        <f>SUM($J$22:OYR33)-1</f>
        <v>-1</v>
      </c>
      <c r="OYS36" s="556">
        <f>SUM($J$22:OYS33)-1</f>
        <v>-1</v>
      </c>
      <c r="OYT36" s="556">
        <f>SUM($J$22:OYT33)-1</f>
        <v>-1</v>
      </c>
      <c r="OYU36" s="556">
        <f>SUM($J$22:OYU33)-1</f>
        <v>-1</v>
      </c>
      <c r="OYV36" s="556">
        <f>SUM($J$22:OYV33)-1</f>
        <v>-1</v>
      </c>
      <c r="OYW36" s="556">
        <f>SUM($J$22:OYW33)-1</f>
        <v>-1</v>
      </c>
      <c r="OYX36" s="556">
        <f>SUM($J$22:OYX33)-1</f>
        <v>-1</v>
      </c>
      <c r="OYY36" s="556">
        <f>SUM($J$22:OYY33)-1</f>
        <v>-1</v>
      </c>
      <c r="OYZ36" s="556">
        <f>SUM($J$22:OYZ33)-1</f>
        <v>-1</v>
      </c>
      <c r="OZA36" s="556">
        <f>SUM($J$22:OZA33)-1</f>
        <v>-1</v>
      </c>
      <c r="OZB36" s="556">
        <f>SUM($J$22:OZB33)-1</f>
        <v>-1</v>
      </c>
      <c r="OZC36" s="556">
        <f>SUM($J$22:OZC33)-1</f>
        <v>-1</v>
      </c>
      <c r="OZD36" s="556">
        <f>SUM($J$22:OZD33)-1</f>
        <v>-1</v>
      </c>
      <c r="OZE36" s="556">
        <f>SUM($J$22:OZE33)-1</f>
        <v>-1</v>
      </c>
      <c r="OZF36" s="556">
        <f>SUM($J$22:OZF33)-1</f>
        <v>-1</v>
      </c>
      <c r="OZG36" s="556">
        <f>SUM($J$22:OZG33)-1</f>
        <v>-1</v>
      </c>
      <c r="OZH36" s="556">
        <f>SUM($J$22:OZH33)-1</f>
        <v>-1</v>
      </c>
      <c r="OZI36" s="556">
        <f>SUM($J$22:OZI33)-1</f>
        <v>-1</v>
      </c>
      <c r="OZJ36" s="556">
        <f>SUM($J$22:OZJ33)-1</f>
        <v>-1</v>
      </c>
      <c r="OZK36" s="556">
        <f>SUM($J$22:OZK33)-1</f>
        <v>-1</v>
      </c>
      <c r="OZL36" s="556">
        <f>SUM($J$22:OZL33)-1</f>
        <v>-1</v>
      </c>
      <c r="OZM36" s="556">
        <f>SUM($J$22:OZM33)-1</f>
        <v>-1</v>
      </c>
      <c r="OZN36" s="556">
        <f>SUM($J$22:OZN33)-1</f>
        <v>-1</v>
      </c>
      <c r="OZO36" s="556">
        <f>SUM($J$22:OZO33)-1</f>
        <v>-1</v>
      </c>
      <c r="OZP36" s="556">
        <f>SUM($J$22:OZP33)-1</f>
        <v>-1</v>
      </c>
      <c r="OZQ36" s="556">
        <f>SUM($J$22:OZQ33)-1</f>
        <v>-1</v>
      </c>
      <c r="OZR36" s="556">
        <f>SUM($J$22:OZR33)-1</f>
        <v>-1</v>
      </c>
      <c r="OZS36" s="556">
        <f>SUM($J$22:OZS33)-1</f>
        <v>-1</v>
      </c>
      <c r="OZT36" s="556">
        <f>SUM($J$22:OZT33)-1</f>
        <v>-1</v>
      </c>
      <c r="OZU36" s="556">
        <f>SUM($J$22:OZU33)-1</f>
        <v>-1</v>
      </c>
      <c r="OZV36" s="556">
        <f>SUM($J$22:OZV33)-1</f>
        <v>-1</v>
      </c>
      <c r="OZW36" s="556">
        <f>SUM($J$22:OZW33)-1</f>
        <v>-1</v>
      </c>
      <c r="OZX36" s="556">
        <f>SUM($J$22:OZX33)-1</f>
        <v>-1</v>
      </c>
      <c r="OZY36" s="556">
        <f>SUM($J$22:OZY33)-1</f>
        <v>-1</v>
      </c>
      <c r="OZZ36" s="556">
        <f>SUM($J$22:OZZ33)-1</f>
        <v>-1</v>
      </c>
      <c r="PAA36" s="556">
        <f>SUM($J$22:PAA33)-1</f>
        <v>-1</v>
      </c>
      <c r="PAB36" s="556">
        <f>SUM($J$22:PAB33)-1</f>
        <v>-1</v>
      </c>
      <c r="PAC36" s="556">
        <f>SUM($J$22:PAC33)-1</f>
        <v>-1</v>
      </c>
      <c r="PAD36" s="556">
        <f>SUM($J$22:PAD33)-1</f>
        <v>-1</v>
      </c>
      <c r="PAE36" s="556">
        <f>SUM($J$22:PAE33)-1</f>
        <v>-1</v>
      </c>
      <c r="PAF36" s="556">
        <f>SUM($J$22:PAF33)-1</f>
        <v>-1</v>
      </c>
      <c r="PAG36" s="556">
        <f>SUM($J$22:PAG33)-1</f>
        <v>-1</v>
      </c>
      <c r="PAH36" s="556">
        <f>SUM($J$22:PAH33)-1</f>
        <v>-1</v>
      </c>
      <c r="PAI36" s="556">
        <f>SUM($J$22:PAI33)-1</f>
        <v>-1</v>
      </c>
      <c r="PAJ36" s="556">
        <f>SUM($J$22:PAJ33)-1</f>
        <v>-1</v>
      </c>
      <c r="PAK36" s="556">
        <f>SUM($J$22:PAK33)-1</f>
        <v>-1</v>
      </c>
      <c r="PAL36" s="556">
        <f>SUM($J$22:PAL33)-1</f>
        <v>-1</v>
      </c>
      <c r="PAM36" s="556">
        <f>SUM($J$22:PAM33)-1</f>
        <v>-1</v>
      </c>
      <c r="PAN36" s="556">
        <f>SUM($J$22:PAN33)-1</f>
        <v>-1</v>
      </c>
      <c r="PAO36" s="556">
        <f>SUM($J$22:PAO33)-1</f>
        <v>-1</v>
      </c>
      <c r="PAP36" s="556">
        <f>SUM($J$22:PAP33)-1</f>
        <v>-1</v>
      </c>
      <c r="PAQ36" s="556">
        <f>SUM($J$22:PAQ33)-1</f>
        <v>-1</v>
      </c>
      <c r="PAR36" s="556">
        <f>SUM($J$22:PAR33)-1</f>
        <v>-1</v>
      </c>
      <c r="PAS36" s="556">
        <f>SUM($J$22:PAS33)-1</f>
        <v>-1</v>
      </c>
      <c r="PAT36" s="556">
        <f>SUM($J$22:PAT33)-1</f>
        <v>-1</v>
      </c>
      <c r="PAU36" s="556">
        <f>SUM($J$22:PAU33)-1</f>
        <v>-1</v>
      </c>
      <c r="PAV36" s="556">
        <f>SUM($J$22:PAV33)-1</f>
        <v>-1</v>
      </c>
      <c r="PAW36" s="556">
        <f>SUM($J$22:PAW33)-1</f>
        <v>-1</v>
      </c>
      <c r="PAX36" s="556">
        <f>SUM($J$22:PAX33)-1</f>
        <v>-1</v>
      </c>
      <c r="PAY36" s="556">
        <f>SUM($J$22:PAY33)-1</f>
        <v>-1</v>
      </c>
      <c r="PAZ36" s="556">
        <f>SUM($J$22:PAZ33)-1</f>
        <v>-1</v>
      </c>
      <c r="PBA36" s="556">
        <f>SUM($J$22:PBA33)-1</f>
        <v>-1</v>
      </c>
      <c r="PBB36" s="556">
        <f>SUM($J$22:PBB33)-1</f>
        <v>-1</v>
      </c>
      <c r="PBC36" s="556">
        <f>SUM($J$22:PBC33)-1</f>
        <v>-1</v>
      </c>
      <c r="PBD36" s="556">
        <f>SUM($J$22:PBD33)-1</f>
        <v>-1</v>
      </c>
      <c r="PBE36" s="556">
        <f>SUM($J$22:PBE33)-1</f>
        <v>-1</v>
      </c>
      <c r="PBF36" s="556">
        <f>SUM($J$22:PBF33)-1</f>
        <v>-1</v>
      </c>
      <c r="PBG36" s="556">
        <f>SUM($J$22:PBG33)-1</f>
        <v>-1</v>
      </c>
      <c r="PBH36" s="556">
        <f>SUM($J$22:PBH33)-1</f>
        <v>-1</v>
      </c>
      <c r="PBI36" s="556">
        <f>SUM($J$22:PBI33)-1</f>
        <v>-1</v>
      </c>
      <c r="PBJ36" s="556">
        <f>SUM($J$22:PBJ33)-1</f>
        <v>-1</v>
      </c>
      <c r="PBK36" s="556">
        <f>SUM($J$22:PBK33)-1</f>
        <v>-1</v>
      </c>
      <c r="PBL36" s="556">
        <f>SUM($J$22:PBL33)-1</f>
        <v>-1</v>
      </c>
      <c r="PBM36" s="556">
        <f>SUM($J$22:PBM33)-1</f>
        <v>-1</v>
      </c>
      <c r="PBN36" s="556">
        <f>SUM($J$22:PBN33)-1</f>
        <v>-1</v>
      </c>
      <c r="PBO36" s="556">
        <f>SUM($J$22:PBO33)-1</f>
        <v>-1</v>
      </c>
      <c r="PBP36" s="556">
        <f>SUM($J$22:PBP33)-1</f>
        <v>-1</v>
      </c>
      <c r="PBQ36" s="556">
        <f>SUM($J$22:PBQ33)-1</f>
        <v>-1</v>
      </c>
      <c r="PBR36" s="556">
        <f>SUM($J$22:PBR33)-1</f>
        <v>-1</v>
      </c>
      <c r="PBS36" s="556">
        <f>SUM($J$22:PBS33)-1</f>
        <v>-1</v>
      </c>
      <c r="PBT36" s="556">
        <f>SUM($J$22:PBT33)-1</f>
        <v>-1</v>
      </c>
      <c r="PBU36" s="556">
        <f>SUM($J$22:PBU33)-1</f>
        <v>-1</v>
      </c>
      <c r="PBV36" s="556">
        <f>SUM($J$22:PBV33)-1</f>
        <v>-1</v>
      </c>
      <c r="PBW36" s="556">
        <f>SUM($J$22:PBW33)-1</f>
        <v>-1</v>
      </c>
      <c r="PBX36" s="556">
        <f>SUM($J$22:PBX33)-1</f>
        <v>-1</v>
      </c>
      <c r="PBY36" s="556">
        <f>SUM($J$22:PBY33)-1</f>
        <v>-1</v>
      </c>
      <c r="PBZ36" s="556">
        <f>SUM($J$22:PBZ33)-1</f>
        <v>-1</v>
      </c>
      <c r="PCA36" s="556">
        <f>SUM($J$22:PCA33)-1</f>
        <v>-1</v>
      </c>
      <c r="PCB36" s="556">
        <f>SUM($J$22:PCB33)-1</f>
        <v>-1</v>
      </c>
      <c r="PCC36" s="556">
        <f>SUM($J$22:PCC33)-1</f>
        <v>-1</v>
      </c>
      <c r="PCD36" s="556">
        <f>SUM($J$22:PCD33)-1</f>
        <v>-1</v>
      </c>
      <c r="PCE36" s="556">
        <f>SUM($J$22:PCE33)-1</f>
        <v>-1</v>
      </c>
      <c r="PCF36" s="556">
        <f>SUM($J$22:PCF33)-1</f>
        <v>-1</v>
      </c>
      <c r="PCG36" s="556">
        <f>SUM($J$22:PCG33)-1</f>
        <v>-1</v>
      </c>
      <c r="PCH36" s="556">
        <f>SUM($J$22:PCH33)-1</f>
        <v>-1</v>
      </c>
      <c r="PCI36" s="556">
        <f>SUM($J$22:PCI33)-1</f>
        <v>-1</v>
      </c>
      <c r="PCJ36" s="556">
        <f>SUM($J$22:PCJ33)-1</f>
        <v>-1</v>
      </c>
      <c r="PCK36" s="556">
        <f>SUM($J$22:PCK33)-1</f>
        <v>-1</v>
      </c>
      <c r="PCL36" s="556">
        <f>SUM($J$22:PCL33)-1</f>
        <v>-1</v>
      </c>
      <c r="PCM36" s="556">
        <f>SUM($J$22:PCM33)-1</f>
        <v>-1</v>
      </c>
      <c r="PCN36" s="556">
        <f>SUM($J$22:PCN33)-1</f>
        <v>-1</v>
      </c>
      <c r="PCO36" s="556">
        <f>SUM($J$22:PCO33)-1</f>
        <v>-1</v>
      </c>
      <c r="PCP36" s="556">
        <f>SUM($J$22:PCP33)-1</f>
        <v>-1</v>
      </c>
      <c r="PCQ36" s="556">
        <f>SUM($J$22:PCQ33)-1</f>
        <v>-1</v>
      </c>
      <c r="PCR36" s="556">
        <f>SUM($J$22:PCR33)-1</f>
        <v>-1</v>
      </c>
      <c r="PCS36" s="556">
        <f>SUM($J$22:PCS33)-1</f>
        <v>-1</v>
      </c>
      <c r="PCT36" s="556">
        <f>SUM($J$22:PCT33)-1</f>
        <v>-1</v>
      </c>
      <c r="PCU36" s="556">
        <f>SUM($J$22:PCU33)-1</f>
        <v>-1</v>
      </c>
      <c r="PCV36" s="556">
        <f>SUM($J$22:PCV33)-1</f>
        <v>-1</v>
      </c>
      <c r="PCW36" s="556">
        <f>SUM($J$22:PCW33)-1</f>
        <v>-1</v>
      </c>
      <c r="PCX36" s="556">
        <f>SUM($J$22:PCX33)-1</f>
        <v>-1</v>
      </c>
      <c r="PCY36" s="556">
        <f>SUM($J$22:PCY33)-1</f>
        <v>-1</v>
      </c>
      <c r="PCZ36" s="556">
        <f>SUM($J$22:PCZ33)-1</f>
        <v>-1</v>
      </c>
      <c r="PDA36" s="556">
        <f>SUM($J$22:PDA33)-1</f>
        <v>-1</v>
      </c>
      <c r="PDB36" s="556">
        <f>SUM($J$22:PDB33)-1</f>
        <v>-1</v>
      </c>
      <c r="PDC36" s="556">
        <f>SUM($J$22:PDC33)-1</f>
        <v>-1</v>
      </c>
      <c r="PDD36" s="556">
        <f>SUM($J$22:PDD33)-1</f>
        <v>-1</v>
      </c>
      <c r="PDE36" s="556">
        <f>SUM($J$22:PDE33)-1</f>
        <v>-1</v>
      </c>
      <c r="PDF36" s="556">
        <f>SUM($J$22:PDF33)-1</f>
        <v>-1</v>
      </c>
      <c r="PDG36" s="556">
        <f>SUM($J$22:PDG33)-1</f>
        <v>-1</v>
      </c>
      <c r="PDH36" s="556">
        <f>SUM($J$22:PDH33)-1</f>
        <v>-1</v>
      </c>
      <c r="PDI36" s="556">
        <f>SUM($J$22:PDI33)-1</f>
        <v>-1</v>
      </c>
      <c r="PDJ36" s="556">
        <f>SUM($J$22:PDJ33)-1</f>
        <v>-1</v>
      </c>
      <c r="PDK36" s="556">
        <f>SUM($J$22:PDK33)-1</f>
        <v>-1</v>
      </c>
      <c r="PDL36" s="556">
        <f>SUM($J$22:PDL33)-1</f>
        <v>-1</v>
      </c>
      <c r="PDM36" s="556">
        <f>SUM($J$22:PDM33)-1</f>
        <v>-1</v>
      </c>
      <c r="PDN36" s="556">
        <f>SUM($J$22:PDN33)-1</f>
        <v>-1</v>
      </c>
      <c r="PDO36" s="556">
        <f>SUM($J$22:PDO33)-1</f>
        <v>-1</v>
      </c>
      <c r="PDP36" s="556">
        <f>SUM($J$22:PDP33)-1</f>
        <v>-1</v>
      </c>
      <c r="PDQ36" s="556">
        <f>SUM($J$22:PDQ33)-1</f>
        <v>-1</v>
      </c>
      <c r="PDR36" s="556">
        <f>SUM($J$22:PDR33)-1</f>
        <v>-1</v>
      </c>
      <c r="PDS36" s="556">
        <f>SUM($J$22:PDS33)-1</f>
        <v>-1</v>
      </c>
      <c r="PDT36" s="556">
        <f>SUM($J$22:PDT33)-1</f>
        <v>-1</v>
      </c>
      <c r="PDU36" s="556">
        <f>SUM($J$22:PDU33)-1</f>
        <v>-1</v>
      </c>
      <c r="PDV36" s="556">
        <f>SUM($J$22:PDV33)-1</f>
        <v>-1</v>
      </c>
      <c r="PDW36" s="556">
        <f>SUM($J$22:PDW33)-1</f>
        <v>-1</v>
      </c>
      <c r="PDX36" s="556">
        <f>SUM($J$22:PDX33)-1</f>
        <v>-1</v>
      </c>
      <c r="PDY36" s="556">
        <f>SUM($J$22:PDY33)-1</f>
        <v>-1</v>
      </c>
      <c r="PDZ36" s="556">
        <f>SUM($J$22:PDZ33)-1</f>
        <v>-1</v>
      </c>
      <c r="PEA36" s="556">
        <f>SUM($J$22:PEA33)-1</f>
        <v>-1</v>
      </c>
      <c r="PEB36" s="556">
        <f>SUM($J$22:PEB33)-1</f>
        <v>-1</v>
      </c>
      <c r="PEC36" s="556">
        <f>SUM($J$22:PEC33)-1</f>
        <v>-1</v>
      </c>
      <c r="PED36" s="556">
        <f>SUM($J$22:PED33)-1</f>
        <v>-1</v>
      </c>
      <c r="PEE36" s="556">
        <f>SUM($J$22:PEE33)-1</f>
        <v>-1</v>
      </c>
      <c r="PEF36" s="556">
        <f>SUM($J$22:PEF33)-1</f>
        <v>-1</v>
      </c>
      <c r="PEG36" s="556">
        <f>SUM($J$22:PEG33)-1</f>
        <v>-1</v>
      </c>
      <c r="PEH36" s="556">
        <f>SUM($J$22:PEH33)-1</f>
        <v>-1</v>
      </c>
      <c r="PEI36" s="556">
        <f>SUM($J$22:PEI33)-1</f>
        <v>-1</v>
      </c>
      <c r="PEJ36" s="556">
        <f>SUM($J$22:PEJ33)-1</f>
        <v>-1</v>
      </c>
      <c r="PEK36" s="556">
        <f>SUM($J$22:PEK33)-1</f>
        <v>-1</v>
      </c>
      <c r="PEL36" s="556">
        <f>SUM($J$22:PEL33)-1</f>
        <v>-1</v>
      </c>
      <c r="PEM36" s="556">
        <f>SUM($J$22:PEM33)-1</f>
        <v>-1</v>
      </c>
      <c r="PEN36" s="556">
        <f>SUM($J$22:PEN33)-1</f>
        <v>-1</v>
      </c>
      <c r="PEO36" s="556">
        <f>SUM($J$22:PEO33)-1</f>
        <v>-1</v>
      </c>
      <c r="PEP36" s="556">
        <f>SUM($J$22:PEP33)-1</f>
        <v>-1</v>
      </c>
      <c r="PEQ36" s="556">
        <f>SUM($J$22:PEQ33)-1</f>
        <v>-1</v>
      </c>
      <c r="PER36" s="556">
        <f>SUM($J$22:PER33)-1</f>
        <v>-1</v>
      </c>
      <c r="PES36" s="556">
        <f>SUM($J$22:PES33)-1</f>
        <v>-1</v>
      </c>
      <c r="PET36" s="556">
        <f>SUM($J$22:PET33)-1</f>
        <v>-1</v>
      </c>
      <c r="PEU36" s="556">
        <f>SUM($J$22:PEU33)-1</f>
        <v>-1</v>
      </c>
      <c r="PEV36" s="556">
        <f>SUM($J$22:PEV33)-1</f>
        <v>-1</v>
      </c>
      <c r="PEW36" s="556">
        <f>SUM($J$22:PEW33)-1</f>
        <v>-1</v>
      </c>
      <c r="PEX36" s="556">
        <f>SUM($J$22:PEX33)-1</f>
        <v>-1</v>
      </c>
      <c r="PEY36" s="556">
        <f>SUM($J$22:PEY33)-1</f>
        <v>-1</v>
      </c>
      <c r="PEZ36" s="556">
        <f>SUM($J$22:PEZ33)-1</f>
        <v>-1</v>
      </c>
      <c r="PFA36" s="556">
        <f>SUM($J$22:PFA33)-1</f>
        <v>-1</v>
      </c>
      <c r="PFB36" s="556">
        <f>SUM($J$22:PFB33)-1</f>
        <v>-1</v>
      </c>
      <c r="PFC36" s="556">
        <f>SUM($J$22:PFC33)-1</f>
        <v>-1</v>
      </c>
      <c r="PFD36" s="556">
        <f>SUM($J$22:PFD33)-1</f>
        <v>-1</v>
      </c>
      <c r="PFE36" s="556">
        <f>SUM($J$22:PFE33)-1</f>
        <v>-1</v>
      </c>
      <c r="PFF36" s="556">
        <f>SUM($J$22:PFF33)-1</f>
        <v>-1</v>
      </c>
      <c r="PFG36" s="556">
        <f>SUM($J$22:PFG33)-1</f>
        <v>-1</v>
      </c>
      <c r="PFH36" s="556">
        <f>SUM($J$22:PFH33)-1</f>
        <v>-1</v>
      </c>
      <c r="PFI36" s="556">
        <f>SUM($J$22:PFI33)-1</f>
        <v>-1</v>
      </c>
      <c r="PFJ36" s="556">
        <f>SUM($J$22:PFJ33)-1</f>
        <v>-1</v>
      </c>
      <c r="PFK36" s="556">
        <f>SUM($J$22:PFK33)-1</f>
        <v>-1</v>
      </c>
      <c r="PFL36" s="556">
        <f>SUM($J$22:PFL33)-1</f>
        <v>-1</v>
      </c>
      <c r="PFM36" s="556">
        <f>SUM($J$22:PFM33)-1</f>
        <v>-1</v>
      </c>
      <c r="PFN36" s="556">
        <f>SUM($J$22:PFN33)-1</f>
        <v>-1</v>
      </c>
      <c r="PFO36" s="556">
        <f>SUM($J$22:PFO33)-1</f>
        <v>-1</v>
      </c>
      <c r="PFP36" s="556">
        <f>SUM($J$22:PFP33)-1</f>
        <v>-1</v>
      </c>
      <c r="PFQ36" s="556">
        <f>SUM($J$22:PFQ33)-1</f>
        <v>-1</v>
      </c>
      <c r="PFR36" s="556">
        <f>SUM($J$22:PFR33)-1</f>
        <v>-1</v>
      </c>
      <c r="PFS36" s="556">
        <f>SUM($J$22:PFS33)-1</f>
        <v>-1</v>
      </c>
      <c r="PFT36" s="556">
        <f>SUM($J$22:PFT33)-1</f>
        <v>-1</v>
      </c>
      <c r="PFU36" s="556">
        <f>SUM($J$22:PFU33)-1</f>
        <v>-1</v>
      </c>
      <c r="PFV36" s="556">
        <f>SUM($J$22:PFV33)-1</f>
        <v>-1</v>
      </c>
      <c r="PFW36" s="556">
        <f>SUM($J$22:PFW33)-1</f>
        <v>-1</v>
      </c>
      <c r="PFX36" s="556">
        <f>SUM($J$22:PFX33)-1</f>
        <v>-1</v>
      </c>
      <c r="PFY36" s="556">
        <f>SUM($J$22:PFY33)-1</f>
        <v>-1</v>
      </c>
      <c r="PFZ36" s="556">
        <f>SUM($J$22:PFZ33)-1</f>
        <v>-1</v>
      </c>
      <c r="PGA36" s="556">
        <f>SUM($J$22:PGA33)-1</f>
        <v>-1</v>
      </c>
      <c r="PGB36" s="556">
        <f>SUM($J$22:PGB33)-1</f>
        <v>-1</v>
      </c>
      <c r="PGC36" s="556">
        <f>SUM($J$22:PGC33)-1</f>
        <v>-1</v>
      </c>
      <c r="PGD36" s="556">
        <f>SUM($J$22:PGD33)-1</f>
        <v>-1</v>
      </c>
      <c r="PGE36" s="556">
        <f>SUM($J$22:PGE33)-1</f>
        <v>-1</v>
      </c>
      <c r="PGF36" s="556">
        <f>SUM($J$22:PGF33)-1</f>
        <v>-1</v>
      </c>
      <c r="PGG36" s="556">
        <f>SUM($J$22:PGG33)-1</f>
        <v>-1</v>
      </c>
      <c r="PGH36" s="556">
        <f>SUM($J$22:PGH33)-1</f>
        <v>-1</v>
      </c>
      <c r="PGI36" s="556">
        <f>SUM($J$22:PGI33)-1</f>
        <v>-1</v>
      </c>
      <c r="PGJ36" s="556">
        <f>SUM($J$22:PGJ33)-1</f>
        <v>-1</v>
      </c>
      <c r="PGK36" s="556">
        <f>SUM($J$22:PGK33)-1</f>
        <v>-1</v>
      </c>
      <c r="PGL36" s="556">
        <f>SUM($J$22:PGL33)-1</f>
        <v>-1</v>
      </c>
      <c r="PGM36" s="556">
        <f>SUM($J$22:PGM33)-1</f>
        <v>-1</v>
      </c>
      <c r="PGN36" s="556">
        <f>SUM($J$22:PGN33)-1</f>
        <v>-1</v>
      </c>
      <c r="PGO36" s="556">
        <f>SUM($J$22:PGO33)-1</f>
        <v>-1</v>
      </c>
      <c r="PGP36" s="556">
        <f>SUM($J$22:PGP33)-1</f>
        <v>-1</v>
      </c>
      <c r="PGQ36" s="556">
        <f>SUM($J$22:PGQ33)-1</f>
        <v>-1</v>
      </c>
      <c r="PGR36" s="556">
        <f>SUM($J$22:PGR33)-1</f>
        <v>-1</v>
      </c>
      <c r="PGS36" s="556">
        <f>SUM($J$22:PGS33)-1</f>
        <v>-1</v>
      </c>
      <c r="PGT36" s="556">
        <f>SUM($J$22:PGT33)-1</f>
        <v>-1</v>
      </c>
      <c r="PGU36" s="556">
        <f>SUM($J$22:PGU33)-1</f>
        <v>-1</v>
      </c>
      <c r="PGV36" s="556">
        <f>SUM($J$22:PGV33)-1</f>
        <v>-1</v>
      </c>
      <c r="PGW36" s="556">
        <f>SUM($J$22:PGW33)-1</f>
        <v>-1</v>
      </c>
      <c r="PGX36" s="556">
        <f>SUM($J$22:PGX33)-1</f>
        <v>-1</v>
      </c>
      <c r="PGY36" s="556">
        <f>SUM($J$22:PGY33)-1</f>
        <v>-1</v>
      </c>
      <c r="PGZ36" s="556">
        <f>SUM($J$22:PGZ33)-1</f>
        <v>-1</v>
      </c>
      <c r="PHA36" s="556">
        <f>SUM($J$22:PHA33)-1</f>
        <v>-1</v>
      </c>
      <c r="PHB36" s="556">
        <f>SUM($J$22:PHB33)-1</f>
        <v>-1</v>
      </c>
      <c r="PHC36" s="556">
        <f>SUM($J$22:PHC33)-1</f>
        <v>-1</v>
      </c>
      <c r="PHD36" s="556">
        <f>SUM($J$22:PHD33)-1</f>
        <v>-1</v>
      </c>
      <c r="PHE36" s="556">
        <f>SUM($J$22:PHE33)-1</f>
        <v>-1</v>
      </c>
      <c r="PHF36" s="556">
        <f>SUM($J$22:PHF33)-1</f>
        <v>-1</v>
      </c>
      <c r="PHG36" s="556">
        <f>SUM($J$22:PHG33)-1</f>
        <v>-1</v>
      </c>
      <c r="PHH36" s="556">
        <f>SUM($J$22:PHH33)-1</f>
        <v>-1</v>
      </c>
      <c r="PHI36" s="556">
        <f>SUM($J$22:PHI33)-1</f>
        <v>-1</v>
      </c>
      <c r="PHJ36" s="556">
        <f>SUM($J$22:PHJ33)-1</f>
        <v>-1</v>
      </c>
      <c r="PHK36" s="556">
        <f>SUM($J$22:PHK33)-1</f>
        <v>-1</v>
      </c>
      <c r="PHL36" s="556">
        <f>SUM($J$22:PHL33)-1</f>
        <v>-1</v>
      </c>
      <c r="PHM36" s="556">
        <f>SUM($J$22:PHM33)-1</f>
        <v>-1</v>
      </c>
      <c r="PHN36" s="556">
        <f>SUM($J$22:PHN33)-1</f>
        <v>-1</v>
      </c>
      <c r="PHO36" s="556">
        <f>SUM($J$22:PHO33)-1</f>
        <v>-1</v>
      </c>
      <c r="PHP36" s="556">
        <f>SUM($J$22:PHP33)-1</f>
        <v>-1</v>
      </c>
      <c r="PHQ36" s="556">
        <f>SUM($J$22:PHQ33)-1</f>
        <v>-1</v>
      </c>
      <c r="PHR36" s="556">
        <f>SUM($J$22:PHR33)-1</f>
        <v>-1</v>
      </c>
      <c r="PHS36" s="556">
        <f>SUM($J$22:PHS33)-1</f>
        <v>-1</v>
      </c>
      <c r="PHT36" s="556">
        <f>SUM($J$22:PHT33)-1</f>
        <v>-1</v>
      </c>
      <c r="PHU36" s="556">
        <f>SUM($J$22:PHU33)-1</f>
        <v>-1</v>
      </c>
      <c r="PHV36" s="556">
        <f>SUM($J$22:PHV33)-1</f>
        <v>-1</v>
      </c>
      <c r="PHW36" s="556">
        <f>SUM($J$22:PHW33)-1</f>
        <v>-1</v>
      </c>
      <c r="PHX36" s="556">
        <f>SUM($J$22:PHX33)-1</f>
        <v>-1</v>
      </c>
      <c r="PHY36" s="556">
        <f>SUM($J$22:PHY33)-1</f>
        <v>-1</v>
      </c>
      <c r="PHZ36" s="556">
        <f>SUM($J$22:PHZ33)-1</f>
        <v>-1</v>
      </c>
      <c r="PIA36" s="556">
        <f>SUM($J$22:PIA33)-1</f>
        <v>-1</v>
      </c>
      <c r="PIB36" s="556">
        <f>SUM($J$22:PIB33)-1</f>
        <v>-1</v>
      </c>
      <c r="PIC36" s="556">
        <f>SUM($J$22:PIC33)-1</f>
        <v>-1</v>
      </c>
      <c r="PID36" s="556">
        <f>SUM($J$22:PID33)-1</f>
        <v>-1</v>
      </c>
      <c r="PIE36" s="556">
        <f>SUM($J$22:PIE33)-1</f>
        <v>-1</v>
      </c>
      <c r="PIF36" s="556">
        <f>SUM($J$22:PIF33)-1</f>
        <v>-1</v>
      </c>
      <c r="PIG36" s="556">
        <f>SUM($J$22:PIG33)-1</f>
        <v>-1</v>
      </c>
      <c r="PIH36" s="556">
        <f>SUM($J$22:PIH33)-1</f>
        <v>-1</v>
      </c>
      <c r="PII36" s="556">
        <f>SUM($J$22:PII33)-1</f>
        <v>-1</v>
      </c>
      <c r="PIJ36" s="556">
        <f>SUM($J$22:PIJ33)-1</f>
        <v>-1</v>
      </c>
      <c r="PIK36" s="556">
        <f>SUM($J$22:PIK33)-1</f>
        <v>-1</v>
      </c>
      <c r="PIL36" s="556">
        <f>SUM($J$22:PIL33)-1</f>
        <v>-1</v>
      </c>
      <c r="PIM36" s="556">
        <f>SUM($J$22:PIM33)-1</f>
        <v>-1</v>
      </c>
      <c r="PIN36" s="556">
        <f>SUM($J$22:PIN33)-1</f>
        <v>-1</v>
      </c>
      <c r="PIO36" s="556">
        <f>SUM($J$22:PIO33)-1</f>
        <v>-1</v>
      </c>
      <c r="PIP36" s="556">
        <f>SUM($J$22:PIP33)-1</f>
        <v>-1</v>
      </c>
      <c r="PIQ36" s="556">
        <f>SUM($J$22:PIQ33)-1</f>
        <v>-1</v>
      </c>
      <c r="PIR36" s="556">
        <f>SUM($J$22:PIR33)-1</f>
        <v>-1</v>
      </c>
      <c r="PIS36" s="556">
        <f>SUM($J$22:PIS33)-1</f>
        <v>-1</v>
      </c>
      <c r="PIT36" s="556">
        <f>SUM($J$22:PIT33)-1</f>
        <v>-1</v>
      </c>
      <c r="PIU36" s="556">
        <f>SUM($J$22:PIU33)-1</f>
        <v>-1</v>
      </c>
      <c r="PIV36" s="556">
        <f>SUM($J$22:PIV33)-1</f>
        <v>-1</v>
      </c>
      <c r="PIW36" s="556">
        <f>SUM($J$22:PIW33)-1</f>
        <v>-1</v>
      </c>
      <c r="PIX36" s="556">
        <f>SUM($J$22:PIX33)-1</f>
        <v>-1</v>
      </c>
      <c r="PIY36" s="556">
        <f>SUM($J$22:PIY33)-1</f>
        <v>-1</v>
      </c>
      <c r="PIZ36" s="556">
        <f>SUM($J$22:PIZ33)-1</f>
        <v>-1</v>
      </c>
      <c r="PJA36" s="556">
        <f>SUM($J$22:PJA33)-1</f>
        <v>-1</v>
      </c>
      <c r="PJB36" s="556">
        <f>SUM($J$22:PJB33)-1</f>
        <v>-1</v>
      </c>
      <c r="PJC36" s="556">
        <f>SUM($J$22:PJC33)-1</f>
        <v>-1</v>
      </c>
      <c r="PJD36" s="556">
        <f>SUM($J$22:PJD33)-1</f>
        <v>-1</v>
      </c>
      <c r="PJE36" s="556">
        <f>SUM($J$22:PJE33)-1</f>
        <v>-1</v>
      </c>
      <c r="PJF36" s="556">
        <f>SUM($J$22:PJF33)-1</f>
        <v>-1</v>
      </c>
      <c r="PJG36" s="556">
        <f>SUM($J$22:PJG33)-1</f>
        <v>-1</v>
      </c>
      <c r="PJH36" s="556">
        <f>SUM($J$22:PJH33)-1</f>
        <v>-1</v>
      </c>
      <c r="PJI36" s="556">
        <f>SUM($J$22:PJI33)-1</f>
        <v>-1</v>
      </c>
      <c r="PJJ36" s="556">
        <f>SUM($J$22:PJJ33)-1</f>
        <v>-1</v>
      </c>
      <c r="PJK36" s="556">
        <f>SUM($J$22:PJK33)-1</f>
        <v>-1</v>
      </c>
      <c r="PJL36" s="556">
        <f>SUM($J$22:PJL33)-1</f>
        <v>-1</v>
      </c>
      <c r="PJM36" s="556">
        <f>SUM($J$22:PJM33)-1</f>
        <v>-1</v>
      </c>
      <c r="PJN36" s="556">
        <f>SUM($J$22:PJN33)-1</f>
        <v>-1</v>
      </c>
      <c r="PJO36" s="556">
        <f>SUM($J$22:PJO33)-1</f>
        <v>-1</v>
      </c>
      <c r="PJP36" s="556">
        <f>SUM($J$22:PJP33)-1</f>
        <v>-1</v>
      </c>
      <c r="PJQ36" s="556">
        <f>SUM($J$22:PJQ33)-1</f>
        <v>-1</v>
      </c>
      <c r="PJR36" s="556">
        <f>SUM($J$22:PJR33)-1</f>
        <v>-1</v>
      </c>
      <c r="PJS36" s="556">
        <f>SUM($J$22:PJS33)-1</f>
        <v>-1</v>
      </c>
      <c r="PJT36" s="556">
        <f>SUM($J$22:PJT33)-1</f>
        <v>-1</v>
      </c>
      <c r="PJU36" s="556">
        <f>SUM($J$22:PJU33)-1</f>
        <v>-1</v>
      </c>
      <c r="PJV36" s="556">
        <f>SUM($J$22:PJV33)-1</f>
        <v>-1</v>
      </c>
      <c r="PJW36" s="556">
        <f>SUM($J$22:PJW33)-1</f>
        <v>-1</v>
      </c>
      <c r="PJX36" s="556">
        <f>SUM($J$22:PJX33)-1</f>
        <v>-1</v>
      </c>
      <c r="PJY36" s="556">
        <f>SUM($J$22:PJY33)-1</f>
        <v>-1</v>
      </c>
      <c r="PJZ36" s="556">
        <f>SUM($J$22:PJZ33)-1</f>
        <v>-1</v>
      </c>
      <c r="PKA36" s="556">
        <f>SUM($J$22:PKA33)-1</f>
        <v>-1</v>
      </c>
      <c r="PKB36" s="556">
        <f>SUM($J$22:PKB33)-1</f>
        <v>-1</v>
      </c>
      <c r="PKC36" s="556">
        <f>SUM($J$22:PKC33)-1</f>
        <v>-1</v>
      </c>
      <c r="PKD36" s="556">
        <f>SUM($J$22:PKD33)-1</f>
        <v>-1</v>
      </c>
      <c r="PKE36" s="556">
        <f>SUM($J$22:PKE33)-1</f>
        <v>-1</v>
      </c>
      <c r="PKF36" s="556">
        <f>SUM($J$22:PKF33)-1</f>
        <v>-1</v>
      </c>
      <c r="PKG36" s="556">
        <f>SUM($J$22:PKG33)-1</f>
        <v>-1</v>
      </c>
      <c r="PKH36" s="556">
        <f>SUM($J$22:PKH33)-1</f>
        <v>-1</v>
      </c>
      <c r="PKI36" s="556">
        <f>SUM($J$22:PKI33)-1</f>
        <v>-1</v>
      </c>
      <c r="PKJ36" s="556">
        <f>SUM($J$22:PKJ33)-1</f>
        <v>-1</v>
      </c>
      <c r="PKK36" s="556">
        <f>SUM($J$22:PKK33)-1</f>
        <v>-1</v>
      </c>
      <c r="PKL36" s="556">
        <f>SUM($J$22:PKL33)-1</f>
        <v>-1</v>
      </c>
      <c r="PKM36" s="556">
        <f>SUM($J$22:PKM33)-1</f>
        <v>-1</v>
      </c>
      <c r="PKN36" s="556">
        <f>SUM($J$22:PKN33)-1</f>
        <v>-1</v>
      </c>
      <c r="PKO36" s="556">
        <f>SUM($J$22:PKO33)-1</f>
        <v>-1</v>
      </c>
      <c r="PKP36" s="556">
        <f>SUM($J$22:PKP33)-1</f>
        <v>-1</v>
      </c>
      <c r="PKQ36" s="556">
        <f>SUM($J$22:PKQ33)-1</f>
        <v>-1</v>
      </c>
      <c r="PKR36" s="556">
        <f>SUM($J$22:PKR33)-1</f>
        <v>-1</v>
      </c>
      <c r="PKS36" s="556">
        <f>SUM($J$22:PKS33)-1</f>
        <v>-1</v>
      </c>
      <c r="PKT36" s="556">
        <f>SUM($J$22:PKT33)-1</f>
        <v>-1</v>
      </c>
      <c r="PKU36" s="556">
        <f>SUM($J$22:PKU33)-1</f>
        <v>-1</v>
      </c>
      <c r="PKV36" s="556">
        <f>SUM($J$22:PKV33)-1</f>
        <v>-1</v>
      </c>
      <c r="PKW36" s="556">
        <f>SUM($J$22:PKW33)-1</f>
        <v>-1</v>
      </c>
      <c r="PKX36" s="556">
        <f>SUM($J$22:PKX33)-1</f>
        <v>-1</v>
      </c>
      <c r="PKY36" s="556">
        <f>SUM($J$22:PKY33)-1</f>
        <v>-1</v>
      </c>
      <c r="PKZ36" s="556">
        <f>SUM($J$22:PKZ33)-1</f>
        <v>-1</v>
      </c>
      <c r="PLA36" s="556">
        <f>SUM($J$22:PLA33)-1</f>
        <v>-1</v>
      </c>
      <c r="PLB36" s="556">
        <f>SUM($J$22:PLB33)-1</f>
        <v>-1</v>
      </c>
      <c r="PLC36" s="556">
        <f>SUM($J$22:PLC33)-1</f>
        <v>-1</v>
      </c>
      <c r="PLD36" s="556">
        <f>SUM($J$22:PLD33)-1</f>
        <v>-1</v>
      </c>
      <c r="PLE36" s="556">
        <f>SUM($J$22:PLE33)-1</f>
        <v>-1</v>
      </c>
      <c r="PLF36" s="556">
        <f>SUM($J$22:PLF33)-1</f>
        <v>-1</v>
      </c>
      <c r="PLG36" s="556">
        <f>SUM($J$22:PLG33)-1</f>
        <v>-1</v>
      </c>
      <c r="PLH36" s="556">
        <f>SUM($J$22:PLH33)-1</f>
        <v>-1</v>
      </c>
      <c r="PLI36" s="556">
        <f>SUM($J$22:PLI33)-1</f>
        <v>-1</v>
      </c>
      <c r="PLJ36" s="556">
        <f>SUM($J$22:PLJ33)-1</f>
        <v>-1</v>
      </c>
      <c r="PLK36" s="556">
        <f>SUM($J$22:PLK33)-1</f>
        <v>-1</v>
      </c>
      <c r="PLL36" s="556">
        <f>SUM($J$22:PLL33)-1</f>
        <v>-1</v>
      </c>
      <c r="PLM36" s="556">
        <f>SUM($J$22:PLM33)-1</f>
        <v>-1</v>
      </c>
      <c r="PLN36" s="556">
        <f>SUM($J$22:PLN33)-1</f>
        <v>-1</v>
      </c>
      <c r="PLO36" s="556">
        <f>SUM($J$22:PLO33)-1</f>
        <v>-1</v>
      </c>
      <c r="PLP36" s="556">
        <f>SUM($J$22:PLP33)-1</f>
        <v>-1</v>
      </c>
      <c r="PLQ36" s="556">
        <f>SUM($J$22:PLQ33)-1</f>
        <v>-1</v>
      </c>
      <c r="PLR36" s="556">
        <f>SUM($J$22:PLR33)-1</f>
        <v>-1</v>
      </c>
      <c r="PLS36" s="556">
        <f>SUM($J$22:PLS33)-1</f>
        <v>-1</v>
      </c>
      <c r="PLT36" s="556">
        <f>SUM($J$22:PLT33)-1</f>
        <v>-1</v>
      </c>
      <c r="PLU36" s="556">
        <f>SUM($J$22:PLU33)-1</f>
        <v>-1</v>
      </c>
      <c r="PLV36" s="556">
        <f>SUM($J$22:PLV33)-1</f>
        <v>-1</v>
      </c>
      <c r="PLW36" s="556">
        <f>SUM($J$22:PLW33)-1</f>
        <v>-1</v>
      </c>
      <c r="PLX36" s="556">
        <f>SUM($J$22:PLX33)-1</f>
        <v>-1</v>
      </c>
      <c r="PLY36" s="556">
        <f>SUM($J$22:PLY33)-1</f>
        <v>-1</v>
      </c>
      <c r="PLZ36" s="556">
        <f>SUM($J$22:PLZ33)-1</f>
        <v>-1</v>
      </c>
      <c r="PMA36" s="556">
        <f>SUM($J$22:PMA33)-1</f>
        <v>-1</v>
      </c>
      <c r="PMB36" s="556">
        <f>SUM($J$22:PMB33)-1</f>
        <v>-1</v>
      </c>
      <c r="PMC36" s="556">
        <f>SUM($J$22:PMC33)-1</f>
        <v>-1</v>
      </c>
      <c r="PMD36" s="556">
        <f>SUM($J$22:PMD33)-1</f>
        <v>-1</v>
      </c>
      <c r="PME36" s="556">
        <f>SUM($J$22:PME33)-1</f>
        <v>-1</v>
      </c>
      <c r="PMF36" s="556">
        <f>SUM($J$22:PMF33)-1</f>
        <v>-1</v>
      </c>
      <c r="PMG36" s="556">
        <f>SUM($J$22:PMG33)-1</f>
        <v>-1</v>
      </c>
      <c r="PMH36" s="556">
        <f>SUM($J$22:PMH33)-1</f>
        <v>-1</v>
      </c>
      <c r="PMI36" s="556">
        <f>SUM($J$22:PMI33)-1</f>
        <v>-1</v>
      </c>
      <c r="PMJ36" s="556">
        <f>SUM($J$22:PMJ33)-1</f>
        <v>-1</v>
      </c>
      <c r="PMK36" s="556">
        <f>SUM($J$22:PMK33)-1</f>
        <v>-1</v>
      </c>
      <c r="PML36" s="556">
        <f>SUM($J$22:PML33)-1</f>
        <v>-1</v>
      </c>
      <c r="PMM36" s="556">
        <f>SUM($J$22:PMM33)-1</f>
        <v>-1</v>
      </c>
      <c r="PMN36" s="556">
        <f>SUM($J$22:PMN33)-1</f>
        <v>-1</v>
      </c>
      <c r="PMO36" s="556">
        <f>SUM($J$22:PMO33)-1</f>
        <v>-1</v>
      </c>
      <c r="PMP36" s="556">
        <f>SUM($J$22:PMP33)-1</f>
        <v>-1</v>
      </c>
      <c r="PMQ36" s="556">
        <f>SUM($J$22:PMQ33)-1</f>
        <v>-1</v>
      </c>
      <c r="PMR36" s="556">
        <f>SUM($J$22:PMR33)-1</f>
        <v>-1</v>
      </c>
      <c r="PMS36" s="556">
        <f>SUM($J$22:PMS33)-1</f>
        <v>-1</v>
      </c>
      <c r="PMT36" s="556">
        <f>SUM($J$22:PMT33)-1</f>
        <v>-1</v>
      </c>
      <c r="PMU36" s="556">
        <f>SUM($J$22:PMU33)-1</f>
        <v>-1</v>
      </c>
      <c r="PMV36" s="556">
        <f>SUM($J$22:PMV33)-1</f>
        <v>-1</v>
      </c>
      <c r="PMW36" s="556">
        <f>SUM($J$22:PMW33)-1</f>
        <v>-1</v>
      </c>
      <c r="PMX36" s="556">
        <f>SUM($J$22:PMX33)-1</f>
        <v>-1</v>
      </c>
      <c r="PMY36" s="556">
        <f>SUM($J$22:PMY33)-1</f>
        <v>-1</v>
      </c>
      <c r="PMZ36" s="556">
        <f>SUM($J$22:PMZ33)-1</f>
        <v>-1</v>
      </c>
      <c r="PNA36" s="556">
        <f>SUM($J$22:PNA33)-1</f>
        <v>-1</v>
      </c>
      <c r="PNB36" s="556">
        <f>SUM($J$22:PNB33)-1</f>
        <v>-1</v>
      </c>
      <c r="PNC36" s="556">
        <f>SUM($J$22:PNC33)-1</f>
        <v>-1</v>
      </c>
      <c r="PND36" s="556">
        <f>SUM($J$22:PND33)-1</f>
        <v>-1</v>
      </c>
      <c r="PNE36" s="556">
        <f>SUM($J$22:PNE33)-1</f>
        <v>-1</v>
      </c>
      <c r="PNF36" s="556">
        <f>SUM($J$22:PNF33)-1</f>
        <v>-1</v>
      </c>
      <c r="PNG36" s="556">
        <f>SUM($J$22:PNG33)-1</f>
        <v>-1</v>
      </c>
      <c r="PNH36" s="556">
        <f>SUM($J$22:PNH33)-1</f>
        <v>-1</v>
      </c>
      <c r="PNI36" s="556">
        <f>SUM($J$22:PNI33)-1</f>
        <v>-1</v>
      </c>
      <c r="PNJ36" s="556">
        <f>SUM($J$22:PNJ33)-1</f>
        <v>-1</v>
      </c>
      <c r="PNK36" s="556">
        <f>SUM($J$22:PNK33)-1</f>
        <v>-1</v>
      </c>
      <c r="PNL36" s="556">
        <f>SUM($J$22:PNL33)-1</f>
        <v>-1</v>
      </c>
      <c r="PNM36" s="556">
        <f>SUM($J$22:PNM33)-1</f>
        <v>-1</v>
      </c>
      <c r="PNN36" s="556">
        <f>SUM($J$22:PNN33)-1</f>
        <v>-1</v>
      </c>
      <c r="PNO36" s="556">
        <f>SUM($J$22:PNO33)-1</f>
        <v>-1</v>
      </c>
      <c r="PNP36" s="556">
        <f>SUM($J$22:PNP33)-1</f>
        <v>-1</v>
      </c>
      <c r="PNQ36" s="556">
        <f>SUM($J$22:PNQ33)-1</f>
        <v>-1</v>
      </c>
      <c r="PNR36" s="556">
        <f>SUM($J$22:PNR33)-1</f>
        <v>-1</v>
      </c>
      <c r="PNS36" s="556">
        <f>SUM($J$22:PNS33)-1</f>
        <v>-1</v>
      </c>
      <c r="PNT36" s="556">
        <f>SUM($J$22:PNT33)-1</f>
        <v>-1</v>
      </c>
      <c r="PNU36" s="556">
        <f>SUM($J$22:PNU33)-1</f>
        <v>-1</v>
      </c>
      <c r="PNV36" s="556">
        <f>SUM($J$22:PNV33)-1</f>
        <v>-1</v>
      </c>
      <c r="PNW36" s="556">
        <f>SUM($J$22:PNW33)-1</f>
        <v>-1</v>
      </c>
      <c r="PNX36" s="556">
        <f>SUM($J$22:PNX33)-1</f>
        <v>-1</v>
      </c>
      <c r="PNY36" s="556">
        <f>SUM($J$22:PNY33)-1</f>
        <v>-1</v>
      </c>
      <c r="PNZ36" s="556">
        <f>SUM($J$22:PNZ33)-1</f>
        <v>-1</v>
      </c>
      <c r="POA36" s="556">
        <f>SUM($J$22:POA33)-1</f>
        <v>-1</v>
      </c>
      <c r="POB36" s="556">
        <f>SUM($J$22:POB33)-1</f>
        <v>-1</v>
      </c>
      <c r="POC36" s="556">
        <f>SUM($J$22:POC33)-1</f>
        <v>-1</v>
      </c>
      <c r="POD36" s="556">
        <f>SUM($J$22:POD33)-1</f>
        <v>-1</v>
      </c>
      <c r="POE36" s="556">
        <f>SUM($J$22:POE33)-1</f>
        <v>-1</v>
      </c>
      <c r="POF36" s="556">
        <f>SUM($J$22:POF33)-1</f>
        <v>-1</v>
      </c>
      <c r="POG36" s="556">
        <f>SUM($J$22:POG33)-1</f>
        <v>-1</v>
      </c>
      <c r="POH36" s="556">
        <f>SUM($J$22:POH33)-1</f>
        <v>-1</v>
      </c>
      <c r="POI36" s="556">
        <f>SUM($J$22:POI33)-1</f>
        <v>-1</v>
      </c>
      <c r="POJ36" s="556">
        <f>SUM($J$22:POJ33)-1</f>
        <v>-1</v>
      </c>
      <c r="POK36" s="556">
        <f>SUM($J$22:POK33)-1</f>
        <v>-1</v>
      </c>
      <c r="POL36" s="556">
        <f>SUM($J$22:POL33)-1</f>
        <v>-1</v>
      </c>
      <c r="POM36" s="556">
        <f>SUM($J$22:POM33)-1</f>
        <v>-1</v>
      </c>
      <c r="PON36" s="556">
        <f>SUM($J$22:PON33)-1</f>
        <v>-1</v>
      </c>
      <c r="POO36" s="556">
        <f>SUM($J$22:POO33)-1</f>
        <v>-1</v>
      </c>
      <c r="POP36" s="556">
        <f>SUM($J$22:POP33)-1</f>
        <v>-1</v>
      </c>
      <c r="POQ36" s="556">
        <f>SUM($J$22:POQ33)-1</f>
        <v>-1</v>
      </c>
      <c r="POR36" s="556">
        <f>SUM($J$22:POR33)-1</f>
        <v>-1</v>
      </c>
      <c r="POS36" s="556">
        <f>SUM($J$22:POS33)-1</f>
        <v>-1</v>
      </c>
      <c r="POT36" s="556">
        <f>SUM($J$22:POT33)-1</f>
        <v>-1</v>
      </c>
      <c r="POU36" s="556">
        <f>SUM($J$22:POU33)-1</f>
        <v>-1</v>
      </c>
      <c r="POV36" s="556">
        <f>SUM($J$22:POV33)-1</f>
        <v>-1</v>
      </c>
      <c r="POW36" s="556">
        <f>SUM($J$22:POW33)-1</f>
        <v>-1</v>
      </c>
      <c r="POX36" s="556">
        <f>SUM($J$22:POX33)-1</f>
        <v>-1</v>
      </c>
      <c r="POY36" s="556">
        <f>SUM($J$22:POY33)-1</f>
        <v>-1</v>
      </c>
      <c r="POZ36" s="556">
        <f>SUM($J$22:POZ33)-1</f>
        <v>-1</v>
      </c>
      <c r="PPA36" s="556">
        <f>SUM($J$22:PPA33)-1</f>
        <v>-1</v>
      </c>
      <c r="PPB36" s="556">
        <f>SUM($J$22:PPB33)-1</f>
        <v>-1</v>
      </c>
      <c r="PPC36" s="556">
        <f>SUM($J$22:PPC33)-1</f>
        <v>-1</v>
      </c>
      <c r="PPD36" s="556">
        <f>SUM($J$22:PPD33)-1</f>
        <v>-1</v>
      </c>
      <c r="PPE36" s="556">
        <f>SUM($J$22:PPE33)-1</f>
        <v>-1</v>
      </c>
      <c r="PPF36" s="556">
        <f>SUM($J$22:PPF33)-1</f>
        <v>-1</v>
      </c>
      <c r="PPG36" s="556">
        <f>SUM($J$22:PPG33)-1</f>
        <v>-1</v>
      </c>
      <c r="PPH36" s="556">
        <f>SUM($J$22:PPH33)-1</f>
        <v>-1</v>
      </c>
      <c r="PPI36" s="556">
        <f>SUM($J$22:PPI33)-1</f>
        <v>-1</v>
      </c>
      <c r="PPJ36" s="556">
        <f>SUM($J$22:PPJ33)-1</f>
        <v>-1</v>
      </c>
      <c r="PPK36" s="556">
        <f>SUM($J$22:PPK33)-1</f>
        <v>-1</v>
      </c>
      <c r="PPL36" s="556">
        <f>SUM($J$22:PPL33)-1</f>
        <v>-1</v>
      </c>
      <c r="PPM36" s="556">
        <f>SUM($J$22:PPM33)-1</f>
        <v>-1</v>
      </c>
      <c r="PPN36" s="556">
        <f>SUM($J$22:PPN33)-1</f>
        <v>-1</v>
      </c>
      <c r="PPO36" s="556">
        <f>SUM($J$22:PPO33)-1</f>
        <v>-1</v>
      </c>
      <c r="PPP36" s="556">
        <f>SUM($J$22:PPP33)-1</f>
        <v>-1</v>
      </c>
      <c r="PPQ36" s="556">
        <f>SUM($J$22:PPQ33)-1</f>
        <v>-1</v>
      </c>
      <c r="PPR36" s="556">
        <f>SUM($J$22:PPR33)-1</f>
        <v>-1</v>
      </c>
      <c r="PPS36" s="556">
        <f>SUM($J$22:PPS33)-1</f>
        <v>-1</v>
      </c>
      <c r="PPT36" s="556">
        <f>SUM($J$22:PPT33)-1</f>
        <v>-1</v>
      </c>
      <c r="PPU36" s="556">
        <f>SUM($J$22:PPU33)-1</f>
        <v>-1</v>
      </c>
      <c r="PPV36" s="556">
        <f>SUM($J$22:PPV33)-1</f>
        <v>-1</v>
      </c>
      <c r="PPW36" s="556">
        <f>SUM($J$22:PPW33)-1</f>
        <v>-1</v>
      </c>
      <c r="PPX36" s="556">
        <f>SUM($J$22:PPX33)-1</f>
        <v>-1</v>
      </c>
      <c r="PPY36" s="556">
        <f>SUM($J$22:PPY33)-1</f>
        <v>-1</v>
      </c>
      <c r="PPZ36" s="556">
        <f>SUM($J$22:PPZ33)-1</f>
        <v>-1</v>
      </c>
      <c r="PQA36" s="556">
        <f>SUM($J$22:PQA33)-1</f>
        <v>-1</v>
      </c>
      <c r="PQB36" s="556">
        <f>SUM($J$22:PQB33)-1</f>
        <v>-1</v>
      </c>
      <c r="PQC36" s="556">
        <f>SUM($J$22:PQC33)-1</f>
        <v>-1</v>
      </c>
      <c r="PQD36" s="556">
        <f>SUM($J$22:PQD33)-1</f>
        <v>-1</v>
      </c>
      <c r="PQE36" s="556">
        <f>SUM($J$22:PQE33)-1</f>
        <v>-1</v>
      </c>
      <c r="PQF36" s="556">
        <f>SUM($J$22:PQF33)-1</f>
        <v>-1</v>
      </c>
      <c r="PQG36" s="556">
        <f>SUM($J$22:PQG33)-1</f>
        <v>-1</v>
      </c>
      <c r="PQH36" s="556">
        <f>SUM($J$22:PQH33)-1</f>
        <v>-1</v>
      </c>
      <c r="PQI36" s="556">
        <f>SUM($J$22:PQI33)-1</f>
        <v>-1</v>
      </c>
      <c r="PQJ36" s="556">
        <f>SUM($J$22:PQJ33)-1</f>
        <v>-1</v>
      </c>
      <c r="PQK36" s="556">
        <f>SUM($J$22:PQK33)-1</f>
        <v>-1</v>
      </c>
      <c r="PQL36" s="556">
        <f>SUM($J$22:PQL33)-1</f>
        <v>-1</v>
      </c>
      <c r="PQM36" s="556">
        <f>SUM($J$22:PQM33)-1</f>
        <v>-1</v>
      </c>
      <c r="PQN36" s="556">
        <f>SUM($J$22:PQN33)-1</f>
        <v>-1</v>
      </c>
      <c r="PQO36" s="556">
        <f>SUM($J$22:PQO33)-1</f>
        <v>-1</v>
      </c>
      <c r="PQP36" s="556">
        <f>SUM($J$22:PQP33)-1</f>
        <v>-1</v>
      </c>
      <c r="PQQ36" s="556">
        <f>SUM($J$22:PQQ33)-1</f>
        <v>-1</v>
      </c>
      <c r="PQR36" s="556">
        <f>SUM($J$22:PQR33)-1</f>
        <v>-1</v>
      </c>
      <c r="PQS36" s="556">
        <f>SUM($J$22:PQS33)-1</f>
        <v>-1</v>
      </c>
      <c r="PQT36" s="556">
        <f>SUM($J$22:PQT33)-1</f>
        <v>-1</v>
      </c>
      <c r="PQU36" s="556">
        <f>SUM($J$22:PQU33)-1</f>
        <v>-1</v>
      </c>
      <c r="PQV36" s="556">
        <f>SUM($J$22:PQV33)-1</f>
        <v>-1</v>
      </c>
      <c r="PQW36" s="556">
        <f>SUM($J$22:PQW33)-1</f>
        <v>-1</v>
      </c>
      <c r="PQX36" s="556">
        <f>SUM($J$22:PQX33)-1</f>
        <v>-1</v>
      </c>
      <c r="PQY36" s="556">
        <f>SUM($J$22:PQY33)-1</f>
        <v>-1</v>
      </c>
      <c r="PQZ36" s="556">
        <f>SUM($J$22:PQZ33)-1</f>
        <v>-1</v>
      </c>
      <c r="PRA36" s="556">
        <f>SUM($J$22:PRA33)-1</f>
        <v>-1</v>
      </c>
      <c r="PRB36" s="556">
        <f>SUM($J$22:PRB33)-1</f>
        <v>-1</v>
      </c>
      <c r="PRC36" s="556">
        <f>SUM($J$22:PRC33)-1</f>
        <v>-1</v>
      </c>
      <c r="PRD36" s="556">
        <f>SUM($J$22:PRD33)-1</f>
        <v>-1</v>
      </c>
      <c r="PRE36" s="556">
        <f>SUM($J$22:PRE33)-1</f>
        <v>-1</v>
      </c>
      <c r="PRF36" s="556">
        <f>SUM($J$22:PRF33)-1</f>
        <v>-1</v>
      </c>
      <c r="PRG36" s="556">
        <f>SUM($J$22:PRG33)-1</f>
        <v>-1</v>
      </c>
      <c r="PRH36" s="556">
        <f>SUM($J$22:PRH33)-1</f>
        <v>-1</v>
      </c>
      <c r="PRI36" s="556">
        <f>SUM($J$22:PRI33)-1</f>
        <v>-1</v>
      </c>
      <c r="PRJ36" s="556">
        <f>SUM($J$22:PRJ33)-1</f>
        <v>-1</v>
      </c>
      <c r="PRK36" s="556">
        <f>SUM($J$22:PRK33)-1</f>
        <v>-1</v>
      </c>
      <c r="PRL36" s="556">
        <f>SUM($J$22:PRL33)-1</f>
        <v>-1</v>
      </c>
      <c r="PRM36" s="556">
        <f>SUM($J$22:PRM33)-1</f>
        <v>-1</v>
      </c>
      <c r="PRN36" s="556">
        <f>SUM($J$22:PRN33)-1</f>
        <v>-1</v>
      </c>
      <c r="PRO36" s="556">
        <f>SUM($J$22:PRO33)-1</f>
        <v>-1</v>
      </c>
      <c r="PRP36" s="556">
        <f>SUM($J$22:PRP33)-1</f>
        <v>-1</v>
      </c>
      <c r="PRQ36" s="556">
        <f>SUM($J$22:PRQ33)-1</f>
        <v>-1</v>
      </c>
      <c r="PRR36" s="556">
        <f>SUM($J$22:PRR33)-1</f>
        <v>-1</v>
      </c>
      <c r="PRS36" s="556">
        <f>SUM($J$22:PRS33)-1</f>
        <v>-1</v>
      </c>
      <c r="PRT36" s="556">
        <f>SUM($J$22:PRT33)-1</f>
        <v>-1</v>
      </c>
      <c r="PRU36" s="556">
        <f>SUM($J$22:PRU33)-1</f>
        <v>-1</v>
      </c>
      <c r="PRV36" s="556">
        <f>SUM($J$22:PRV33)-1</f>
        <v>-1</v>
      </c>
      <c r="PRW36" s="556">
        <f>SUM($J$22:PRW33)-1</f>
        <v>-1</v>
      </c>
      <c r="PRX36" s="556">
        <f>SUM($J$22:PRX33)-1</f>
        <v>-1</v>
      </c>
      <c r="PRY36" s="556">
        <f>SUM($J$22:PRY33)-1</f>
        <v>-1</v>
      </c>
      <c r="PRZ36" s="556">
        <f>SUM($J$22:PRZ33)-1</f>
        <v>-1</v>
      </c>
      <c r="PSA36" s="556">
        <f>SUM($J$22:PSA33)-1</f>
        <v>-1</v>
      </c>
      <c r="PSB36" s="556">
        <f>SUM($J$22:PSB33)-1</f>
        <v>-1</v>
      </c>
      <c r="PSC36" s="556">
        <f>SUM($J$22:PSC33)-1</f>
        <v>-1</v>
      </c>
      <c r="PSD36" s="556">
        <f>SUM($J$22:PSD33)-1</f>
        <v>-1</v>
      </c>
      <c r="PSE36" s="556">
        <f>SUM($J$22:PSE33)-1</f>
        <v>-1</v>
      </c>
      <c r="PSF36" s="556">
        <f>SUM($J$22:PSF33)-1</f>
        <v>-1</v>
      </c>
      <c r="PSG36" s="556">
        <f>SUM($J$22:PSG33)-1</f>
        <v>-1</v>
      </c>
      <c r="PSH36" s="556">
        <f>SUM($J$22:PSH33)-1</f>
        <v>-1</v>
      </c>
      <c r="PSI36" s="556">
        <f>SUM($J$22:PSI33)-1</f>
        <v>-1</v>
      </c>
      <c r="PSJ36" s="556">
        <f>SUM($J$22:PSJ33)-1</f>
        <v>-1</v>
      </c>
      <c r="PSK36" s="556">
        <f>SUM($J$22:PSK33)-1</f>
        <v>-1</v>
      </c>
      <c r="PSL36" s="556">
        <f>SUM($J$22:PSL33)-1</f>
        <v>-1</v>
      </c>
      <c r="PSM36" s="556">
        <f>SUM($J$22:PSM33)-1</f>
        <v>-1</v>
      </c>
      <c r="PSN36" s="556">
        <f>SUM($J$22:PSN33)-1</f>
        <v>-1</v>
      </c>
      <c r="PSO36" s="556">
        <f>SUM($J$22:PSO33)-1</f>
        <v>-1</v>
      </c>
      <c r="PSP36" s="556">
        <f>SUM($J$22:PSP33)-1</f>
        <v>-1</v>
      </c>
      <c r="PSQ36" s="556">
        <f>SUM($J$22:PSQ33)-1</f>
        <v>-1</v>
      </c>
      <c r="PSR36" s="556">
        <f>SUM($J$22:PSR33)-1</f>
        <v>-1</v>
      </c>
      <c r="PSS36" s="556">
        <f>SUM($J$22:PSS33)-1</f>
        <v>-1</v>
      </c>
      <c r="PST36" s="556">
        <f>SUM($J$22:PST33)-1</f>
        <v>-1</v>
      </c>
      <c r="PSU36" s="556">
        <f>SUM($J$22:PSU33)-1</f>
        <v>-1</v>
      </c>
      <c r="PSV36" s="556">
        <f>SUM($J$22:PSV33)-1</f>
        <v>-1</v>
      </c>
      <c r="PSW36" s="556">
        <f>SUM($J$22:PSW33)-1</f>
        <v>-1</v>
      </c>
      <c r="PSX36" s="556">
        <f>SUM($J$22:PSX33)-1</f>
        <v>-1</v>
      </c>
      <c r="PSY36" s="556">
        <f>SUM($J$22:PSY33)-1</f>
        <v>-1</v>
      </c>
      <c r="PSZ36" s="556">
        <f>SUM($J$22:PSZ33)-1</f>
        <v>-1</v>
      </c>
      <c r="PTA36" s="556">
        <f>SUM($J$22:PTA33)-1</f>
        <v>-1</v>
      </c>
      <c r="PTB36" s="556">
        <f>SUM($J$22:PTB33)-1</f>
        <v>-1</v>
      </c>
      <c r="PTC36" s="556">
        <f>SUM($J$22:PTC33)-1</f>
        <v>-1</v>
      </c>
      <c r="PTD36" s="556">
        <f>SUM($J$22:PTD33)-1</f>
        <v>-1</v>
      </c>
      <c r="PTE36" s="556">
        <f>SUM($J$22:PTE33)-1</f>
        <v>-1</v>
      </c>
      <c r="PTF36" s="556">
        <f>SUM($J$22:PTF33)-1</f>
        <v>-1</v>
      </c>
      <c r="PTG36" s="556">
        <f>SUM($J$22:PTG33)-1</f>
        <v>-1</v>
      </c>
      <c r="PTH36" s="556">
        <f>SUM($J$22:PTH33)-1</f>
        <v>-1</v>
      </c>
      <c r="PTI36" s="556">
        <f>SUM($J$22:PTI33)-1</f>
        <v>-1</v>
      </c>
      <c r="PTJ36" s="556">
        <f>SUM($J$22:PTJ33)-1</f>
        <v>-1</v>
      </c>
      <c r="PTK36" s="556">
        <f>SUM($J$22:PTK33)-1</f>
        <v>-1</v>
      </c>
      <c r="PTL36" s="556">
        <f>SUM($J$22:PTL33)-1</f>
        <v>-1</v>
      </c>
      <c r="PTM36" s="556">
        <f>SUM($J$22:PTM33)-1</f>
        <v>-1</v>
      </c>
      <c r="PTN36" s="556">
        <f>SUM($J$22:PTN33)-1</f>
        <v>-1</v>
      </c>
      <c r="PTO36" s="556">
        <f>SUM($J$22:PTO33)-1</f>
        <v>-1</v>
      </c>
      <c r="PTP36" s="556">
        <f>SUM($J$22:PTP33)-1</f>
        <v>-1</v>
      </c>
      <c r="PTQ36" s="556">
        <f>SUM($J$22:PTQ33)-1</f>
        <v>-1</v>
      </c>
      <c r="PTR36" s="556">
        <f>SUM($J$22:PTR33)-1</f>
        <v>-1</v>
      </c>
      <c r="PTS36" s="556">
        <f>SUM($J$22:PTS33)-1</f>
        <v>-1</v>
      </c>
      <c r="PTT36" s="556">
        <f>SUM($J$22:PTT33)-1</f>
        <v>-1</v>
      </c>
      <c r="PTU36" s="556">
        <f>SUM($J$22:PTU33)-1</f>
        <v>-1</v>
      </c>
      <c r="PTV36" s="556">
        <f>SUM($J$22:PTV33)-1</f>
        <v>-1</v>
      </c>
      <c r="PTW36" s="556">
        <f>SUM($J$22:PTW33)-1</f>
        <v>-1</v>
      </c>
      <c r="PTX36" s="556">
        <f>SUM($J$22:PTX33)-1</f>
        <v>-1</v>
      </c>
      <c r="PTY36" s="556">
        <f>SUM($J$22:PTY33)-1</f>
        <v>-1</v>
      </c>
      <c r="PTZ36" s="556">
        <f>SUM($J$22:PTZ33)-1</f>
        <v>-1</v>
      </c>
      <c r="PUA36" s="556">
        <f>SUM($J$22:PUA33)-1</f>
        <v>-1</v>
      </c>
      <c r="PUB36" s="556">
        <f>SUM($J$22:PUB33)-1</f>
        <v>-1</v>
      </c>
      <c r="PUC36" s="556">
        <f>SUM($J$22:PUC33)-1</f>
        <v>-1</v>
      </c>
      <c r="PUD36" s="556">
        <f>SUM($J$22:PUD33)-1</f>
        <v>-1</v>
      </c>
      <c r="PUE36" s="556">
        <f>SUM($J$22:PUE33)-1</f>
        <v>-1</v>
      </c>
      <c r="PUF36" s="556">
        <f>SUM($J$22:PUF33)-1</f>
        <v>-1</v>
      </c>
      <c r="PUG36" s="556">
        <f>SUM($J$22:PUG33)-1</f>
        <v>-1</v>
      </c>
      <c r="PUH36" s="556">
        <f>SUM($J$22:PUH33)-1</f>
        <v>-1</v>
      </c>
      <c r="PUI36" s="556">
        <f>SUM($J$22:PUI33)-1</f>
        <v>-1</v>
      </c>
      <c r="PUJ36" s="556">
        <f>SUM($J$22:PUJ33)-1</f>
        <v>-1</v>
      </c>
      <c r="PUK36" s="556">
        <f>SUM($J$22:PUK33)-1</f>
        <v>-1</v>
      </c>
      <c r="PUL36" s="556">
        <f>SUM($J$22:PUL33)-1</f>
        <v>-1</v>
      </c>
      <c r="PUM36" s="556">
        <f>SUM($J$22:PUM33)-1</f>
        <v>-1</v>
      </c>
      <c r="PUN36" s="556">
        <f>SUM($J$22:PUN33)-1</f>
        <v>-1</v>
      </c>
      <c r="PUO36" s="556">
        <f>SUM($J$22:PUO33)-1</f>
        <v>-1</v>
      </c>
      <c r="PUP36" s="556">
        <f>SUM($J$22:PUP33)-1</f>
        <v>-1</v>
      </c>
      <c r="PUQ36" s="556">
        <f>SUM($J$22:PUQ33)-1</f>
        <v>-1</v>
      </c>
      <c r="PUR36" s="556">
        <f>SUM($J$22:PUR33)-1</f>
        <v>-1</v>
      </c>
      <c r="PUS36" s="556">
        <f>SUM($J$22:PUS33)-1</f>
        <v>-1</v>
      </c>
      <c r="PUT36" s="556">
        <f>SUM($J$22:PUT33)-1</f>
        <v>-1</v>
      </c>
      <c r="PUU36" s="556">
        <f>SUM($J$22:PUU33)-1</f>
        <v>-1</v>
      </c>
      <c r="PUV36" s="556">
        <f>SUM($J$22:PUV33)-1</f>
        <v>-1</v>
      </c>
      <c r="PUW36" s="556">
        <f>SUM($J$22:PUW33)-1</f>
        <v>-1</v>
      </c>
      <c r="PUX36" s="556">
        <f>SUM($J$22:PUX33)-1</f>
        <v>-1</v>
      </c>
      <c r="PUY36" s="556">
        <f>SUM($J$22:PUY33)-1</f>
        <v>-1</v>
      </c>
      <c r="PUZ36" s="556">
        <f>SUM($J$22:PUZ33)-1</f>
        <v>-1</v>
      </c>
      <c r="PVA36" s="556">
        <f>SUM($J$22:PVA33)-1</f>
        <v>-1</v>
      </c>
      <c r="PVB36" s="556">
        <f>SUM($J$22:PVB33)-1</f>
        <v>-1</v>
      </c>
      <c r="PVC36" s="556">
        <f>SUM($J$22:PVC33)-1</f>
        <v>-1</v>
      </c>
      <c r="PVD36" s="556">
        <f>SUM($J$22:PVD33)-1</f>
        <v>-1</v>
      </c>
      <c r="PVE36" s="556">
        <f>SUM($J$22:PVE33)-1</f>
        <v>-1</v>
      </c>
      <c r="PVF36" s="556">
        <f>SUM($J$22:PVF33)-1</f>
        <v>-1</v>
      </c>
      <c r="PVG36" s="556">
        <f>SUM($J$22:PVG33)-1</f>
        <v>-1</v>
      </c>
      <c r="PVH36" s="556">
        <f>SUM($J$22:PVH33)-1</f>
        <v>-1</v>
      </c>
      <c r="PVI36" s="556">
        <f>SUM($J$22:PVI33)-1</f>
        <v>-1</v>
      </c>
      <c r="PVJ36" s="556">
        <f>SUM($J$22:PVJ33)-1</f>
        <v>-1</v>
      </c>
      <c r="PVK36" s="556">
        <f>SUM($J$22:PVK33)-1</f>
        <v>-1</v>
      </c>
      <c r="PVL36" s="556">
        <f>SUM($J$22:PVL33)-1</f>
        <v>-1</v>
      </c>
      <c r="PVM36" s="556">
        <f>SUM($J$22:PVM33)-1</f>
        <v>-1</v>
      </c>
      <c r="PVN36" s="556">
        <f>SUM($J$22:PVN33)-1</f>
        <v>-1</v>
      </c>
      <c r="PVO36" s="556">
        <f>SUM($J$22:PVO33)-1</f>
        <v>-1</v>
      </c>
      <c r="PVP36" s="556">
        <f>SUM($J$22:PVP33)-1</f>
        <v>-1</v>
      </c>
      <c r="PVQ36" s="556">
        <f>SUM($J$22:PVQ33)-1</f>
        <v>-1</v>
      </c>
      <c r="PVR36" s="556">
        <f>SUM($J$22:PVR33)-1</f>
        <v>-1</v>
      </c>
      <c r="PVS36" s="556">
        <f>SUM($J$22:PVS33)-1</f>
        <v>-1</v>
      </c>
      <c r="PVT36" s="556">
        <f>SUM($J$22:PVT33)-1</f>
        <v>-1</v>
      </c>
      <c r="PVU36" s="556">
        <f>SUM($J$22:PVU33)-1</f>
        <v>-1</v>
      </c>
      <c r="PVV36" s="556">
        <f>SUM($J$22:PVV33)-1</f>
        <v>-1</v>
      </c>
      <c r="PVW36" s="556">
        <f>SUM($J$22:PVW33)-1</f>
        <v>-1</v>
      </c>
      <c r="PVX36" s="556">
        <f>SUM($J$22:PVX33)-1</f>
        <v>-1</v>
      </c>
      <c r="PVY36" s="556">
        <f>SUM($J$22:PVY33)-1</f>
        <v>-1</v>
      </c>
      <c r="PVZ36" s="556">
        <f>SUM($J$22:PVZ33)-1</f>
        <v>-1</v>
      </c>
      <c r="PWA36" s="556">
        <f>SUM($J$22:PWA33)-1</f>
        <v>-1</v>
      </c>
      <c r="PWB36" s="556">
        <f>SUM($J$22:PWB33)-1</f>
        <v>-1</v>
      </c>
      <c r="PWC36" s="556">
        <f>SUM($J$22:PWC33)-1</f>
        <v>-1</v>
      </c>
      <c r="PWD36" s="556">
        <f>SUM($J$22:PWD33)-1</f>
        <v>-1</v>
      </c>
      <c r="PWE36" s="556">
        <f>SUM($J$22:PWE33)-1</f>
        <v>-1</v>
      </c>
      <c r="PWF36" s="556">
        <f>SUM($J$22:PWF33)-1</f>
        <v>-1</v>
      </c>
      <c r="PWG36" s="556">
        <f>SUM($J$22:PWG33)-1</f>
        <v>-1</v>
      </c>
      <c r="PWH36" s="556">
        <f>SUM($J$22:PWH33)-1</f>
        <v>-1</v>
      </c>
      <c r="PWI36" s="556">
        <f>SUM($J$22:PWI33)-1</f>
        <v>-1</v>
      </c>
      <c r="PWJ36" s="556">
        <f>SUM($J$22:PWJ33)-1</f>
        <v>-1</v>
      </c>
      <c r="PWK36" s="556">
        <f>SUM($J$22:PWK33)-1</f>
        <v>-1</v>
      </c>
      <c r="PWL36" s="556">
        <f>SUM($J$22:PWL33)-1</f>
        <v>-1</v>
      </c>
      <c r="PWM36" s="556">
        <f>SUM($J$22:PWM33)-1</f>
        <v>-1</v>
      </c>
      <c r="PWN36" s="556">
        <f>SUM($J$22:PWN33)-1</f>
        <v>-1</v>
      </c>
      <c r="PWO36" s="556">
        <f>SUM($J$22:PWO33)-1</f>
        <v>-1</v>
      </c>
      <c r="PWP36" s="556">
        <f>SUM($J$22:PWP33)-1</f>
        <v>-1</v>
      </c>
      <c r="PWQ36" s="556">
        <f>SUM($J$22:PWQ33)-1</f>
        <v>-1</v>
      </c>
      <c r="PWR36" s="556">
        <f>SUM($J$22:PWR33)-1</f>
        <v>-1</v>
      </c>
      <c r="PWS36" s="556">
        <f>SUM($J$22:PWS33)-1</f>
        <v>-1</v>
      </c>
      <c r="PWT36" s="556">
        <f>SUM($J$22:PWT33)-1</f>
        <v>-1</v>
      </c>
      <c r="PWU36" s="556">
        <f>SUM($J$22:PWU33)-1</f>
        <v>-1</v>
      </c>
      <c r="PWV36" s="556">
        <f>SUM($J$22:PWV33)-1</f>
        <v>-1</v>
      </c>
      <c r="PWW36" s="556">
        <f>SUM($J$22:PWW33)-1</f>
        <v>-1</v>
      </c>
      <c r="PWX36" s="556">
        <f>SUM($J$22:PWX33)-1</f>
        <v>-1</v>
      </c>
      <c r="PWY36" s="556">
        <f>SUM($J$22:PWY33)-1</f>
        <v>-1</v>
      </c>
      <c r="PWZ36" s="556">
        <f>SUM($J$22:PWZ33)-1</f>
        <v>-1</v>
      </c>
      <c r="PXA36" s="556">
        <f>SUM($J$22:PXA33)-1</f>
        <v>-1</v>
      </c>
      <c r="PXB36" s="556">
        <f>SUM($J$22:PXB33)-1</f>
        <v>-1</v>
      </c>
      <c r="PXC36" s="556">
        <f>SUM($J$22:PXC33)-1</f>
        <v>-1</v>
      </c>
      <c r="PXD36" s="556">
        <f>SUM($J$22:PXD33)-1</f>
        <v>-1</v>
      </c>
      <c r="PXE36" s="556">
        <f>SUM($J$22:PXE33)-1</f>
        <v>-1</v>
      </c>
      <c r="PXF36" s="556">
        <f>SUM($J$22:PXF33)-1</f>
        <v>-1</v>
      </c>
      <c r="PXG36" s="556">
        <f>SUM($J$22:PXG33)-1</f>
        <v>-1</v>
      </c>
      <c r="PXH36" s="556">
        <f>SUM($J$22:PXH33)-1</f>
        <v>-1</v>
      </c>
      <c r="PXI36" s="556">
        <f>SUM($J$22:PXI33)-1</f>
        <v>-1</v>
      </c>
      <c r="PXJ36" s="556">
        <f>SUM($J$22:PXJ33)-1</f>
        <v>-1</v>
      </c>
      <c r="PXK36" s="556">
        <f>SUM($J$22:PXK33)-1</f>
        <v>-1</v>
      </c>
      <c r="PXL36" s="556">
        <f>SUM($J$22:PXL33)-1</f>
        <v>-1</v>
      </c>
      <c r="PXM36" s="556">
        <f>SUM($J$22:PXM33)-1</f>
        <v>-1</v>
      </c>
      <c r="PXN36" s="556">
        <f>SUM($J$22:PXN33)-1</f>
        <v>-1</v>
      </c>
      <c r="PXO36" s="556">
        <f>SUM($J$22:PXO33)-1</f>
        <v>-1</v>
      </c>
      <c r="PXP36" s="556">
        <f>SUM($J$22:PXP33)-1</f>
        <v>-1</v>
      </c>
      <c r="PXQ36" s="556">
        <f>SUM($J$22:PXQ33)-1</f>
        <v>-1</v>
      </c>
      <c r="PXR36" s="556">
        <f>SUM($J$22:PXR33)-1</f>
        <v>-1</v>
      </c>
      <c r="PXS36" s="556">
        <f>SUM($J$22:PXS33)-1</f>
        <v>-1</v>
      </c>
      <c r="PXT36" s="556">
        <f>SUM($J$22:PXT33)-1</f>
        <v>-1</v>
      </c>
      <c r="PXU36" s="556">
        <f>SUM($J$22:PXU33)-1</f>
        <v>-1</v>
      </c>
      <c r="PXV36" s="556">
        <f>SUM($J$22:PXV33)-1</f>
        <v>-1</v>
      </c>
      <c r="PXW36" s="556">
        <f>SUM($J$22:PXW33)-1</f>
        <v>-1</v>
      </c>
      <c r="PXX36" s="556">
        <f>SUM($J$22:PXX33)-1</f>
        <v>-1</v>
      </c>
      <c r="PXY36" s="556">
        <f>SUM($J$22:PXY33)-1</f>
        <v>-1</v>
      </c>
      <c r="PXZ36" s="556">
        <f>SUM($J$22:PXZ33)-1</f>
        <v>-1</v>
      </c>
      <c r="PYA36" s="556">
        <f>SUM($J$22:PYA33)-1</f>
        <v>-1</v>
      </c>
      <c r="PYB36" s="556">
        <f>SUM($J$22:PYB33)-1</f>
        <v>-1</v>
      </c>
      <c r="PYC36" s="556">
        <f>SUM($J$22:PYC33)-1</f>
        <v>-1</v>
      </c>
      <c r="PYD36" s="556">
        <f>SUM($J$22:PYD33)-1</f>
        <v>-1</v>
      </c>
      <c r="PYE36" s="556">
        <f>SUM($J$22:PYE33)-1</f>
        <v>-1</v>
      </c>
      <c r="PYF36" s="556">
        <f>SUM($J$22:PYF33)-1</f>
        <v>-1</v>
      </c>
      <c r="PYG36" s="556">
        <f>SUM($J$22:PYG33)-1</f>
        <v>-1</v>
      </c>
      <c r="PYH36" s="556">
        <f>SUM($J$22:PYH33)-1</f>
        <v>-1</v>
      </c>
      <c r="PYI36" s="556">
        <f>SUM($J$22:PYI33)-1</f>
        <v>-1</v>
      </c>
      <c r="PYJ36" s="556">
        <f>SUM($J$22:PYJ33)-1</f>
        <v>-1</v>
      </c>
      <c r="PYK36" s="556">
        <f>SUM($J$22:PYK33)-1</f>
        <v>-1</v>
      </c>
      <c r="PYL36" s="556">
        <f>SUM($J$22:PYL33)-1</f>
        <v>-1</v>
      </c>
      <c r="PYM36" s="556">
        <f>SUM($J$22:PYM33)-1</f>
        <v>-1</v>
      </c>
      <c r="PYN36" s="556">
        <f>SUM($J$22:PYN33)-1</f>
        <v>-1</v>
      </c>
      <c r="PYO36" s="556">
        <f>SUM($J$22:PYO33)-1</f>
        <v>-1</v>
      </c>
      <c r="PYP36" s="556">
        <f>SUM($J$22:PYP33)-1</f>
        <v>-1</v>
      </c>
      <c r="PYQ36" s="556">
        <f>SUM($J$22:PYQ33)-1</f>
        <v>-1</v>
      </c>
      <c r="PYR36" s="556">
        <f>SUM($J$22:PYR33)-1</f>
        <v>-1</v>
      </c>
      <c r="PYS36" s="556">
        <f>SUM($J$22:PYS33)-1</f>
        <v>-1</v>
      </c>
      <c r="PYT36" s="556">
        <f>SUM($J$22:PYT33)-1</f>
        <v>-1</v>
      </c>
      <c r="PYU36" s="556">
        <f>SUM($J$22:PYU33)-1</f>
        <v>-1</v>
      </c>
      <c r="PYV36" s="556">
        <f>SUM($J$22:PYV33)-1</f>
        <v>-1</v>
      </c>
      <c r="PYW36" s="556">
        <f>SUM($J$22:PYW33)-1</f>
        <v>-1</v>
      </c>
      <c r="PYX36" s="556">
        <f>SUM($J$22:PYX33)-1</f>
        <v>-1</v>
      </c>
      <c r="PYY36" s="556">
        <f>SUM($J$22:PYY33)-1</f>
        <v>-1</v>
      </c>
      <c r="PYZ36" s="556">
        <f>SUM($J$22:PYZ33)-1</f>
        <v>-1</v>
      </c>
      <c r="PZA36" s="556">
        <f>SUM($J$22:PZA33)-1</f>
        <v>-1</v>
      </c>
      <c r="PZB36" s="556">
        <f>SUM($J$22:PZB33)-1</f>
        <v>-1</v>
      </c>
      <c r="PZC36" s="556">
        <f>SUM($J$22:PZC33)-1</f>
        <v>-1</v>
      </c>
      <c r="PZD36" s="556">
        <f>SUM($J$22:PZD33)-1</f>
        <v>-1</v>
      </c>
      <c r="PZE36" s="556">
        <f>SUM($J$22:PZE33)-1</f>
        <v>-1</v>
      </c>
      <c r="PZF36" s="556">
        <f>SUM($J$22:PZF33)-1</f>
        <v>-1</v>
      </c>
      <c r="PZG36" s="556">
        <f>SUM($J$22:PZG33)-1</f>
        <v>-1</v>
      </c>
      <c r="PZH36" s="556">
        <f>SUM($J$22:PZH33)-1</f>
        <v>-1</v>
      </c>
      <c r="PZI36" s="556">
        <f>SUM($J$22:PZI33)-1</f>
        <v>-1</v>
      </c>
      <c r="PZJ36" s="556">
        <f>SUM($J$22:PZJ33)-1</f>
        <v>-1</v>
      </c>
      <c r="PZK36" s="556">
        <f>SUM($J$22:PZK33)-1</f>
        <v>-1</v>
      </c>
      <c r="PZL36" s="556">
        <f>SUM($J$22:PZL33)-1</f>
        <v>-1</v>
      </c>
      <c r="PZM36" s="556">
        <f>SUM($J$22:PZM33)-1</f>
        <v>-1</v>
      </c>
      <c r="PZN36" s="556">
        <f>SUM($J$22:PZN33)-1</f>
        <v>-1</v>
      </c>
      <c r="PZO36" s="556">
        <f>SUM($J$22:PZO33)-1</f>
        <v>-1</v>
      </c>
      <c r="PZP36" s="556">
        <f>SUM($J$22:PZP33)-1</f>
        <v>-1</v>
      </c>
      <c r="PZQ36" s="556">
        <f>SUM($J$22:PZQ33)-1</f>
        <v>-1</v>
      </c>
      <c r="PZR36" s="556">
        <f>SUM($J$22:PZR33)-1</f>
        <v>-1</v>
      </c>
      <c r="PZS36" s="556">
        <f>SUM($J$22:PZS33)-1</f>
        <v>-1</v>
      </c>
      <c r="PZT36" s="556">
        <f>SUM($J$22:PZT33)-1</f>
        <v>-1</v>
      </c>
      <c r="PZU36" s="556">
        <f>SUM($J$22:PZU33)-1</f>
        <v>-1</v>
      </c>
      <c r="PZV36" s="556">
        <f>SUM($J$22:PZV33)-1</f>
        <v>-1</v>
      </c>
      <c r="PZW36" s="556">
        <f>SUM($J$22:PZW33)-1</f>
        <v>-1</v>
      </c>
      <c r="PZX36" s="556">
        <f>SUM($J$22:PZX33)-1</f>
        <v>-1</v>
      </c>
      <c r="PZY36" s="556">
        <f>SUM($J$22:PZY33)-1</f>
        <v>-1</v>
      </c>
      <c r="PZZ36" s="556">
        <f>SUM($J$22:PZZ33)-1</f>
        <v>-1</v>
      </c>
      <c r="QAA36" s="556">
        <f>SUM($J$22:QAA33)-1</f>
        <v>-1</v>
      </c>
      <c r="QAB36" s="556">
        <f>SUM($J$22:QAB33)-1</f>
        <v>-1</v>
      </c>
      <c r="QAC36" s="556">
        <f>SUM($J$22:QAC33)-1</f>
        <v>-1</v>
      </c>
      <c r="QAD36" s="556">
        <f>SUM($J$22:QAD33)-1</f>
        <v>-1</v>
      </c>
      <c r="QAE36" s="556">
        <f>SUM($J$22:QAE33)-1</f>
        <v>-1</v>
      </c>
      <c r="QAF36" s="556">
        <f>SUM($J$22:QAF33)-1</f>
        <v>-1</v>
      </c>
      <c r="QAG36" s="556">
        <f>SUM($J$22:QAG33)-1</f>
        <v>-1</v>
      </c>
      <c r="QAH36" s="556">
        <f>SUM($J$22:QAH33)-1</f>
        <v>-1</v>
      </c>
      <c r="QAI36" s="556">
        <f>SUM($J$22:QAI33)-1</f>
        <v>-1</v>
      </c>
      <c r="QAJ36" s="556">
        <f>SUM($J$22:QAJ33)-1</f>
        <v>-1</v>
      </c>
      <c r="QAK36" s="556">
        <f>SUM($J$22:QAK33)-1</f>
        <v>-1</v>
      </c>
      <c r="QAL36" s="556">
        <f>SUM($J$22:QAL33)-1</f>
        <v>-1</v>
      </c>
      <c r="QAM36" s="556">
        <f>SUM($J$22:QAM33)-1</f>
        <v>-1</v>
      </c>
      <c r="QAN36" s="556">
        <f>SUM($J$22:QAN33)-1</f>
        <v>-1</v>
      </c>
      <c r="QAO36" s="556">
        <f>SUM($J$22:QAO33)-1</f>
        <v>-1</v>
      </c>
      <c r="QAP36" s="556">
        <f>SUM($J$22:QAP33)-1</f>
        <v>-1</v>
      </c>
      <c r="QAQ36" s="556">
        <f>SUM($J$22:QAQ33)-1</f>
        <v>-1</v>
      </c>
      <c r="QAR36" s="556">
        <f>SUM($J$22:QAR33)-1</f>
        <v>-1</v>
      </c>
      <c r="QAS36" s="556">
        <f>SUM($J$22:QAS33)-1</f>
        <v>-1</v>
      </c>
      <c r="QAT36" s="556">
        <f>SUM($J$22:QAT33)-1</f>
        <v>-1</v>
      </c>
      <c r="QAU36" s="556">
        <f>SUM($J$22:QAU33)-1</f>
        <v>-1</v>
      </c>
      <c r="QAV36" s="556">
        <f>SUM($J$22:QAV33)-1</f>
        <v>-1</v>
      </c>
      <c r="QAW36" s="556">
        <f>SUM($J$22:QAW33)-1</f>
        <v>-1</v>
      </c>
      <c r="QAX36" s="556">
        <f>SUM($J$22:QAX33)-1</f>
        <v>-1</v>
      </c>
      <c r="QAY36" s="556">
        <f>SUM($J$22:QAY33)-1</f>
        <v>-1</v>
      </c>
      <c r="QAZ36" s="556">
        <f>SUM($J$22:QAZ33)-1</f>
        <v>-1</v>
      </c>
      <c r="QBA36" s="556">
        <f>SUM($J$22:QBA33)-1</f>
        <v>-1</v>
      </c>
      <c r="QBB36" s="556">
        <f>SUM($J$22:QBB33)-1</f>
        <v>-1</v>
      </c>
      <c r="QBC36" s="556">
        <f>SUM($J$22:QBC33)-1</f>
        <v>-1</v>
      </c>
      <c r="QBD36" s="556">
        <f>SUM($J$22:QBD33)-1</f>
        <v>-1</v>
      </c>
      <c r="QBE36" s="556">
        <f>SUM($J$22:QBE33)-1</f>
        <v>-1</v>
      </c>
      <c r="QBF36" s="556">
        <f>SUM($J$22:QBF33)-1</f>
        <v>-1</v>
      </c>
      <c r="QBG36" s="556">
        <f>SUM($J$22:QBG33)-1</f>
        <v>-1</v>
      </c>
      <c r="QBH36" s="556">
        <f>SUM($J$22:QBH33)-1</f>
        <v>-1</v>
      </c>
      <c r="QBI36" s="556">
        <f>SUM($J$22:QBI33)-1</f>
        <v>-1</v>
      </c>
      <c r="QBJ36" s="556">
        <f>SUM($J$22:QBJ33)-1</f>
        <v>-1</v>
      </c>
      <c r="QBK36" s="556">
        <f>SUM($J$22:QBK33)-1</f>
        <v>-1</v>
      </c>
      <c r="QBL36" s="556">
        <f>SUM($J$22:QBL33)-1</f>
        <v>-1</v>
      </c>
      <c r="QBM36" s="556">
        <f>SUM($J$22:QBM33)-1</f>
        <v>-1</v>
      </c>
      <c r="QBN36" s="556">
        <f>SUM($J$22:QBN33)-1</f>
        <v>-1</v>
      </c>
      <c r="QBO36" s="556">
        <f>SUM($J$22:QBO33)-1</f>
        <v>-1</v>
      </c>
      <c r="QBP36" s="556">
        <f>SUM($J$22:QBP33)-1</f>
        <v>-1</v>
      </c>
      <c r="QBQ36" s="556">
        <f>SUM($J$22:QBQ33)-1</f>
        <v>-1</v>
      </c>
      <c r="QBR36" s="556">
        <f>SUM($J$22:QBR33)-1</f>
        <v>-1</v>
      </c>
      <c r="QBS36" s="556">
        <f>SUM($J$22:QBS33)-1</f>
        <v>-1</v>
      </c>
      <c r="QBT36" s="556">
        <f>SUM($J$22:QBT33)-1</f>
        <v>-1</v>
      </c>
      <c r="QBU36" s="556">
        <f>SUM($J$22:QBU33)-1</f>
        <v>-1</v>
      </c>
      <c r="QBV36" s="556">
        <f>SUM($J$22:QBV33)-1</f>
        <v>-1</v>
      </c>
      <c r="QBW36" s="556">
        <f>SUM($J$22:QBW33)-1</f>
        <v>-1</v>
      </c>
      <c r="QBX36" s="556">
        <f>SUM($J$22:QBX33)-1</f>
        <v>-1</v>
      </c>
      <c r="QBY36" s="556">
        <f>SUM($J$22:QBY33)-1</f>
        <v>-1</v>
      </c>
      <c r="QBZ36" s="556">
        <f>SUM($J$22:QBZ33)-1</f>
        <v>-1</v>
      </c>
      <c r="QCA36" s="556">
        <f>SUM($J$22:QCA33)-1</f>
        <v>-1</v>
      </c>
      <c r="QCB36" s="556">
        <f>SUM($J$22:QCB33)-1</f>
        <v>-1</v>
      </c>
      <c r="QCC36" s="556">
        <f>SUM($J$22:QCC33)-1</f>
        <v>-1</v>
      </c>
      <c r="QCD36" s="556">
        <f>SUM($J$22:QCD33)-1</f>
        <v>-1</v>
      </c>
      <c r="QCE36" s="556">
        <f>SUM($J$22:QCE33)-1</f>
        <v>-1</v>
      </c>
      <c r="QCF36" s="556">
        <f>SUM($J$22:QCF33)-1</f>
        <v>-1</v>
      </c>
      <c r="QCG36" s="556">
        <f>SUM($J$22:QCG33)-1</f>
        <v>-1</v>
      </c>
      <c r="QCH36" s="556">
        <f>SUM($J$22:QCH33)-1</f>
        <v>-1</v>
      </c>
      <c r="QCI36" s="556">
        <f>SUM($J$22:QCI33)-1</f>
        <v>-1</v>
      </c>
      <c r="QCJ36" s="556">
        <f>SUM($J$22:QCJ33)-1</f>
        <v>-1</v>
      </c>
      <c r="QCK36" s="556">
        <f>SUM($J$22:QCK33)-1</f>
        <v>-1</v>
      </c>
      <c r="QCL36" s="556">
        <f>SUM($J$22:QCL33)-1</f>
        <v>-1</v>
      </c>
      <c r="QCM36" s="556">
        <f>SUM($J$22:QCM33)-1</f>
        <v>-1</v>
      </c>
      <c r="QCN36" s="556">
        <f>SUM($J$22:QCN33)-1</f>
        <v>-1</v>
      </c>
      <c r="QCO36" s="556">
        <f>SUM($J$22:QCO33)-1</f>
        <v>-1</v>
      </c>
      <c r="QCP36" s="556">
        <f>SUM($J$22:QCP33)-1</f>
        <v>-1</v>
      </c>
      <c r="QCQ36" s="556">
        <f>SUM($J$22:QCQ33)-1</f>
        <v>-1</v>
      </c>
      <c r="QCR36" s="556">
        <f>SUM($J$22:QCR33)-1</f>
        <v>-1</v>
      </c>
      <c r="QCS36" s="556">
        <f>SUM($J$22:QCS33)-1</f>
        <v>-1</v>
      </c>
      <c r="QCT36" s="556">
        <f>SUM($J$22:QCT33)-1</f>
        <v>-1</v>
      </c>
      <c r="QCU36" s="556">
        <f>SUM($J$22:QCU33)-1</f>
        <v>-1</v>
      </c>
      <c r="QCV36" s="556">
        <f>SUM($J$22:QCV33)-1</f>
        <v>-1</v>
      </c>
      <c r="QCW36" s="556">
        <f>SUM($J$22:QCW33)-1</f>
        <v>-1</v>
      </c>
      <c r="QCX36" s="556">
        <f>SUM($J$22:QCX33)-1</f>
        <v>-1</v>
      </c>
      <c r="QCY36" s="556">
        <f>SUM($J$22:QCY33)-1</f>
        <v>-1</v>
      </c>
      <c r="QCZ36" s="556">
        <f>SUM($J$22:QCZ33)-1</f>
        <v>-1</v>
      </c>
      <c r="QDA36" s="556">
        <f>SUM($J$22:QDA33)-1</f>
        <v>-1</v>
      </c>
      <c r="QDB36" s="556">
        <f>SUM($J$22:QDB33)-1</f>
        <v>-1</v>
      </c>
      <c r="QDC36" s="556">
        <f>SUM($J$22:QDC33)-1</f>
        <v>-1</v>
      </c>
      <c r="QDD36" s="556">
        <f>SUM($J$22:QDD33)-1</f>
        <v>-1</v>
      </c>
      <c r="QDE36" s="556">
        <f>SUM($J$22:QDE33)-1</f>
        <v>-1</v>
      </c>
      <c r="QDF36" s="556">
        <f>SUM($J$22:QDF33)-1</f>
        <v>-1</v>
      </c>
      <c r="QDG36" s="556">
        <f>SUM($J$22:QDG33)-1</f>
        <v>-1</v>
      </c>
      <c r="QDH36" s="556">
        <f>SUM($J$22:QDH33)-1</f>
        <v>-1</v>
      </c>
      <c r="QDI36" s="556">
        <f>SUM($J$22:QDI33)-1</f>
        <v>-1</v>
      </c>
      <c r="QDJ36" s="556">
        <f>SUM($J$22:QDJ33)-1</f>
        <v>-1</v>
      </c>
      <c r="QDK36" s="556">
        <f>SUM($J$22:QDK33)-1</f>
        <v>-1</v>
      </c>
      <c r="QDL36" s="556">
        <f>SUM($J$22:QDL33)-1</f>
        <v>-1</v>
      </c>
      <c r="QDM36" s="556">
        <f>SUM($J$22:QDM33)-1</f>
        <v>-1</v>
      </c>
      <c r="QDN36" s="556">
        <f>SUM($J$22:QDN33)-1</f>
        <v>-1</v>
      </c>
      <c r="QDO36" s="556">
        <f>SUM($J$22:QDO33)-1</f>
        <v>-1</v>
      </c>
      <c r="QDP36" s="556">
        <f>SUM($J$22:QDP33)-1</f>
        <v>-1</v>
      </c>
      <c r="QDQ36" s="556">
        <f>SUM($J$22:QDQ33)-1</f>
        <v>-1</v>
      </c>
      <c r="QDR36" s="556">
        <f>SUM($J$22:QDR33)-1</f>
        <v>-1</v>
      </c>
      <c r="QDS36" s="556">
        <f>SUM($J$22:QDS33)-1</f>
        <v>-1</v>
      </c>
      <c r="QDT36" s="556">
        <f>SUM($J$22:QDT33)-1</f>
        <v>-1</v>
      </c>
      <c r="QDU36" s="556">
        <f>SUM($J$22:QDU33)-1</f>
        <v>-1</v>
      </c>
      <c r="QDV36" s="556">
        <f>SUM($J$22:QDV33)-1</f>
        <v>-1</v>
      </c>
      <c r="QDW36" s="556">
        <f>SUM($J$22:QDW33)-1</f>
        <v>-1</v>
      </c>
      <c r="QDX36" s="556">
        <f>SUM($J$22:QDX33)-1</f>
        <v>-1</v>
      </c>
      <c r="QDY36" s="556">
        <f>SUM($J$22:QDY33)-1</f>
        <v>-1</v>
      </c>
      <c r="QDZ36" s="556">
        <f>SUM($J$22:QDZ33)-1</f>
        <v>-1</v>
      </c>
      <c r="QEA36" s="556">
        <f>SUM($J$22:QEA33)-1</f>
        <v>-1</v>
      </c>
      <c r="QEB36" s="556">
        <f>SUM($J$22:QEB33)-1</f>
        <v>-1</v>
      </c>
      <c r="QEC36" s="556">
        <f>SUM($J$22:QEC33)-1</f>
        <v>-1</v>
      </c>
      <c r="QED36" s="556">
        <f>SUM($J$22:QED33)-1</f>
        <v>-1</v>
      </c>
      <c r="QEE36" s="556">
        <f>SUM($J$22:QEE33)-1</f>
        <v>-1</v>
      </c>
      <c r="QEF36" s="556">
        <f>SUM($J$22:QEF33)-1</f>
        <v>-1</v>
      </c>
      <c r="QEG36" s="556">
        <f>SUM($J$22:QEG33)-1</f>
        <v>-1</v>
      </c>
      <c r="QEH36" s="556">
        <f>SUM($J$22:QEH33)-1</f>
        <v>-1</v>
      </c>
      <c r="QEI36" s="556">
        <f>SUM($J$22:QEI33)-1</f>
        <v>-1</v>
      </c>
      <c r="QEJ36" s="556">
        <f>SUM($J$22:QEJ33)-1</f>
        <v>-1</v>
      </c>
      <c r="QEK36" s="556">
        <f>SUM($J$22:QEK33)-1</f>
        <v>-1</v>
      </c>
      <c r="QEL36" s="556">
        <f>SUM($J$22:QEL33)-1</f>
        <v>-1</v>
      </c>
      <c r="QEM36" s="556">
        <f>SUM($J$22:QEM33)-1</f>
        <v>-1</v>
      </c>
      <c r="QEN36" s="556">
        <f>SUM($J$22:QEN33)-1</f>
        <v>-1</v>
      </c>
      <c r="QEO36" s="556">
        <f>SUM($J$22:QEO33)-1</f>
        <v>-1</v>
      </c>
      <c r="QEP36" s="556">
        <f>SUM($J$22:QEP33)-1</f>
        <v>-1</v>
      </c>
      <c r="QEQ36" s="556">
        <f>SUM($J$22:QEQ33)-1</f>
        <v>-1</v>
      </c>
      <c r="QER36" s="556">
        <f>SUM($J$22:QER33)-1</f>
        <v>-1</v>
      </c>
      <c r="QES36" s="556">
        <f>SUM($J$22:QES33)-1</f>
        <v>-1</v>
      </c>
      <c r="QET36" s="556">
        <f>SUM($J$22:QET33)-1</f>
        <v>-1</v>
      </c>
      <c r="QEU36" s="556">
        <f>SUM($J$22:QEU33)-1</f>
        <v>-1</v>
      </c>
      <c r="QEV36" s="556">
        <f>SUM($J$22:QEV33)-1</f>
        <v>-1</v>
      </c>
      <c r="QEW36" s="556">
        <f>SUM($J$22:QEW33)-1</f>
        <v>-1</v>
      </c>
      <c r="QEX36" s="556">
        <f>SUM($J$22:QEX33)-1</f>
        <v>-1</v>
      </c>
      <c r="QEY36" s="556">
        <f>SUM($J$22:QEY33)-1</f>
        <v>-1</v>
      </c>
      <c r="QEZ36" s="556">
        <f>SUM($J$22:QEZ33)-1</f>
        <v>-1</v>
      </c>
      <c r="QFA36" s="556">
        <f>SUM($J$22:QFA33)-1</f>
        <v>-1</v>
      </c>
      <c r="QFB36" s="556">
        <f>SUM($J$22:QFB33)-1</f>
        <v>-1</v>
      </c>
      <c r="QFC36" s="556">
        <f>SUM($J$22:QFC33)-1</f>
        <v>-1</v>
      </c>
      <c r="QFD36" s="556">
        <f>SUM($J$22:QFD33)-1</f>
        <v>-1</v>
      </c>
      <c r="QFE36" s="556">
        <f>SUM($J$22:QFE33)-1</f>
        <v>-1</v>
      </c>
      <c r="QFF36" s="556">
        <f>SUM($J$22:QFF33)-1</f>
        <v>-1</v>
      </c>
      <c r="QFG36" s="556">
        <f>SUM($J$22:QFG33)-1</f>
        <v>-1</v>
      </c>
      <c r="QFH36" s="556">
        <f>SUM($J$22:QFH33)-1</f>
        <v>-1</v>
      </c>
      <c r="QFI36" s="556">
        <f>SUM($J$22:QFI33)-1</f>
        <v>-1</v>
      </c>
      <c r="QFJ36" s="556">
        <f>SUM($J$22:QFJ33)-1</f>
        <v>-1</v>
      </c>
      <c r="QFK36" s="556">
        <f>SUM($J$22:QFK33)-1</f>
        <v>-1</v>
      </c>
      <c r="QFL36" s="556">
        <f>SUM($J$22:QFL33)-1</f>
        <v>-1</v>
      </c>
      <c r="QFM36" s="556">
        <f>SUM($J$22:QFM33)-1</f>
        <v>-1</v>
      </c>
      <c r="QFN36" s="556">
        <f>SUM($J$22:QFN33)-1</f>
        <v>-1</v>
      </c>
      <c r="QFO36" s="556">
        <f>SUM($J$22:QFO33)-1</f>
        <v>-1</v>
      </c>
      <c r="QFP36" s="556">
        <f>SUM($J$22:QFP33)-1</f>
        <v>-1</v>
      </c>
      <c r="QFQ36" s="556">
        <f>SUM($J$22:QFQ33)-1</f>
        <v>-1</v>
      </c>
      <c r="QFR36" s="556">
        <f>SUM($J$22:QFR33)-1</f>
        <v>-1</v>
      </c>
      <c r="QFS36" s="556">
        <f>SUM($J$22:QFS33)-1</f>
        <v>-1</v>
      </c>
      <c r="QFT36" s="556">
        <f>SUM($J$22:QFT33)-1</f>
        <v>-1</v>
      </c>
      <c r="QFU36" s="556">
        <f>SUM($J$22:QFU33)-1</f>
        <v>-1</v>
      </c>
      <c r="QFV36" s="556">
        <f>SUM($J$22:QFV33)-1</f>
        <v>-1</v>
      </c>
      <c r="QFW36" s="556">
        <f>SUM($J$22:QFW33)-1</f>
        <v>-1</v>
      </c>
      <c r="QFX36" s="556">
        <f>SUM($J$22:QFX33)-1</f>
        <v>-1</v>
      </c>
      <c r="QFY36" s="556">
        <f>SUM($J$22:QFY33)-1</f>
        <v>-1</v>
      </c>
      <c r="QFZ36" s="556">
        <f>SUM($J$22:QFZ33)-1</f>
        <v>-1</v>
      </c>
      <c r="QGA36" s="556">
        <f>SUM($J$22:QGA33)-1</f>
        <v>-1</v>
      </c>
      <c r="QGB36" s="556">
        <f>SUM($J$22:QGB33)-1</f>
        <v>-1</v>
      </c>
      <c r="QGC36" s="556">
        <f>SUM($J$22:QGC33)-1</f>
        <v>-1</v>
      </c>
      <c r="QGD36" s="556">
        <f>SUM($J$22:QGD33)-1</f>
        <v>-1</v>
      </c>
      <c r="QGE36" s="556">
        <f>SUM($J$22:QGE33)-1</f>
        <v>-1</v>
      </c>
      <c r="QGF36" s="556">
        <f>SUM($J$22:QGF33)-1</f>
        <v>-1</v>
      </c>
      <c r="QGG36" s="556">
        <f>SUM($J$22:QGG33)-1</f>
        <v>-1</v>
      </c>
      <c r="QGH36" s="556">
        <f>SUM($J$22:QGH33)-1</f>
        <v>-1</v>
      </c>
      <c r="QGI36" s="556">
        <f>SUM($J$22:QGI33)-1</f>
        <v>-1</v>
      </c>
      <c r="QGJ36" s="556">
        <f>SUM($J$22:QGJ33)-1</f>
        <v>-1</v>
      </c>
      <c r="QGK36" s="556">
        <f>SUM($J$22:QGK33)-1</f>
        <v>-1</v>
      </c>
      <c r="QGL36" s="556">
        <f>SUM($J$22:QGL33)-1</f>
        <v>-1</v>
      </c>
      <c r="QGM36" s="556">
        <f>SUM($J$22:QGM33)-1</f>
        <v>-1</v>
      </c>
      <c r="QGN36" s="556">
        <f>SUM($J$22:QGN33)-1</f>
        <v>-1</v>
      </c>
      <c r="QGO36" s="556">
        <f>SUM($J$22:QGO33)-1</f>
        <v>-1</v>
      </c>
      <c r="QGP36" s="556">
        <f>SUM($J$22:QGP33)-1</f>
        <v>-1</v>
      </c>
      <c r="QGQ36" s="556">
        <f>SUM($J$22:QGQ33)-1</f>
        <v>-1</v>
      </c>
      <c r="QGR36" s="556">
        <f>SUM($J$22:QGR33)-1</f>
        <v>-1</v>
      </c>
      <c r="QGS36" s="556">
        <f>SUM($J$22:QGS33)-1</f>
        <v>-1</v>
      </c>
      <c r="QGT36" s="556">
        <f>SUM($J$22:QGT33)-1</f>
        <v>-1</v>
      </c>
      <c r="QGU36" s="556">
        <f>SUM($J$22:QGU33)-1</f>
        <v>-1</v>
      </c>
      <c r="QGV36" s="556">
        <f>SUM($J$22:QGV33)-1</f>
        <v>-1</v>
      </c>
      <c r="QGW36" s="556">
        <f>SUM($J$22:QGW33)-1</f>
        <v>-1</v>
      </c>
      <c r="QGX36" s="556">
        <f>SUM($J$22:QGX33)-1</f>
        <v>-1</v>
      </c>
      <c r="QGY36" s="556">
        <f>SUM($J$22:QGY33)-1</f>
        <v>-1</v>
      </c>
      <c r="QGZ36" s="556">
        <f>SUM($J$22:QGZ33)-1</f>
        <v>-1</v>
      </c>
      <c r="QHA36" s="556">
        <f>SUM($J$22:QHA33)-1</f>
        <v>-1</v>
      </c>
      <c r="QHB36" s="556">
        <f>SUM($J$22:QHB33)-1</f>
        <v>-1</v>
      </c>
      <c r="QHC36" s="556">
        <f>SUM($J$22:QHC33)-1</f>
        <v>-1</v>
      </c>
      <c r="QHD36" s="556">
        <f>SUM($J$22:QHD33)-1</f>
        <v>-1</v>
      </c>
      <c r="QHE36" s="556">
        <f>SUM($J$22:QHE33)-1</f>
        <v>-1</v>
      </c>
      <c r="QHF36" s="556">
        <f>SUM($J$22:QHF33)-1</f>
        <v>-1</v>
      </c>
      <c r="QHG36" s="556">
        <f>SUM($J$22:QHG33)-1</f>
        <v>-1</v>
      </c>
      <c r="QHH36" s="556">
        <f>SUM($J$22:QHH33)-1</f>
        <v>-1</v>
      </c>
      <c r="QHI36" s="556">
        <f>SUM($J$22:QHI33)-1</f>
        <v>-1</v>
      </c>
      <c r="QHJ36" s="556">
        <f>SUM($J$22:QHJ33)-1</f>
        <v>-1</v>
      </c>
      <c r="QHK36" s="556">
        <f>SUM($J$22:QHK33)-1</f>
        <v>-1</v>
      </c>
      <c r="QHL36" s="556">
        <f>SUM($J$22:QHL33)-1</f>
        <v>-1</v>
      </c>
      <c r="QHM36" s="556">
        <f>SUM($J$22:QHM33)-1</f>
        <v>-1</v>
      </c>
      <c r="QHN36" s="556">
        <f>SUM($J$22:QHN33)-1</f>
        <v>-1</v>
      </c>
      <c r="QHO36" s="556">
        <f>SUM($J$22:QHO33)-1</f>
        <v>-1</v>
      </c>
      <c r="QHP36" s="556">
        <f>SUM($J$22:QHP33)-1</f>
        <v>-1</v>
      </c>
      <c r="QHQ36" s="556">
        <f>SUM($J$22:QHQ33)-1</f>
        <v>-1</v>
      </c>
      <c r="QHR36" s="556">
        <f>SUM($J$22:QHR33)-1</f>
        <v>-1</v>
      </c>
      <c r="QHS36" s="556">
        <f>SUM($J$22:QHS33)-1</f>
        <v>-1</v>
      </c>
      <c r="QHT36" s="556">
        <f>SUM($J$22:QHT33)-1</f>
        <v>-1</v>
      </c>
      <c r="QHU36" s="556">
        <f>SUM($J$22:QHU33)-1</f>
        <v>-1</v>
      </c>
      <c r="QHV36" s="556">
        <f>SUM($J$22:QHV33)-1</f>
        <v>-1</v>
      </c>
      <c r="QHW36" s="556">
        <f>SUM($J$22:QHW33)-1</f>
        <v>-1</v>
      </c>
      <c r="QHX36" s="556">
        <f>SUM($J$22:QHX33)-1</f>
        <v>-1</v>
      </c>
      <c r="QHY36" s="556">
        <f>SUM($J$22:QHY33)-1</f>
        <v>-1</v>
      </c>
      <c r="QHZ36" s="556">
        <f>SUM($J$22:QHZ33)-1</f>
        <v>-1</v>
      </c>
      <c r="QIA36" s="556">
        <f>SUM($J$22:QIA33)-1</f>
        <v>-1</v>
      </c>
      <c r="QIB36" s="556">
        <f>SUM($J$22:QIB33)-1</f>
        <v>-1</v>
      </c>
      <c r="QIC36" s="556">
        <f>SUM($J$22:QIC33)-1</f>
        <v>-1</v>
      </c>
      <c r="QID36" s="556">
        <f>SUM($J$22:QID33)-1</f>
        <v>-1</v>
      </c>
      <c r="QIE36" s="556">
        <f>SUM($J$22:QIE33)-1</f>
        <v>-1</v>
      </c>
      <c r="QIF36" s="556">
        <f>SUM($J$22:QIF33)-1</f>
        <v>-1</v>
      </c>
      <c r="QIG36" s="556">
        <f>SUM($J$22:QIG33)-1</f>
        <v>-1</v>
      </c>
      <c r="QIH36" s="556">
        <f>SUM($J$22:QIH33)-1</f>
        <v>-1</v>
      </c>
      <c r="QII36" s="556">
        <f>SUM($J$22:QII33)-1</f>
        <v>-1</v>
      </c>
      <c r="QIJ36" s="556">
        <f>SUM($J$22:QIJ33)-1</f>
        <v>-1</v>
      </c>
      <c r="QIK36" s="556">
        <f>SUM($J$22:QIK33)-1</f>
        <v>-1</v>
      </c>
      <c r="QIL36" s="556">
        <f>SUM($J$22:QIL33)-1</f>
        <v>-1</v>
      </c>
      <c r="QIM36" s="556">
        <f>SUM($J$22:QIM33)-1</f>
        <v>-1</v>
      </c>
      <c r="QIN36" s="556">
        <f>SUM($J$22:QIN33)-1</f>
        <v>-1</v>
      </c>
      <c r="QIO36" s="556">
        <f>SUM($J$22:QIO33)-1</f>
        <v>-1</v>
      </c>
      <c r="QIP36" s="556">
        <f>SUM($J$22:QIP33)-1</f>
        <v>-1</v>
      </c>
      <c r="QIQ36" s="556">
        <f>SUM($J$22:QIQ33)-1</f>
        <v>-1</v>
      </c>
      <c r="QIR36" s="556">
        <f>SUM($J$22:QIR33)-1</f>
        <v>-1</v>
      </c>
      <c r="QIS36" s="556">
        <f>SUM($J$22:QIS33)-1</f>
        <v>-1</v>
      </c>
      <c r="QIT36" s="556">
        <f>SUM($J$22:QIT33)-1</f>
        <v>-1</v>
      </c>
      <c r="QIU36" s="556">
        <f>SUM($J$22:QIU33)-1</f>
        <v>-1</v>
      </c>
      <c r="QIV36" s="556">
        <f>SUM($J$22:QIV33)-1</f>
        <v>-1</v>
      </c>
      <c r="QIW36" s="556">
        <f>SUM($J$22:QIW33)-1</f>
        <v>-1</v>
      </c>
      <c r="QIX36" s="556">
        <f>SUM($J$22:QIX33)-1</f>
        <v>-1</v>
      </c>
      <c r="QIY36" s="556">
        <f>SUM($J$22:QIY33)-1</f>
        <v>-1</v>
      </c>
      <c r="QIZ36" s="556">
        <f>SUM($J$22:QIZ33)-1</f>
        <v>-1</v>
      </c>
      <c r="QJA36" s="556">
        <f>SUM($J$22:QJA33)-1</f>
        <v>-1</v>
      </c>
      <c r="QJB36" s="556">
        <f>SUM($J$22:QJB33)-1</f>
        <v>-1</v>
      </c>
      <c r="QJC36" s="556">
        <f>SUM($J$22:QJC33)-1</f>
        <v>-1</v>
      </c>
      <c r="QJD36" s="556">
        <f>SUM($J$22:QJD33)-1</f>
        <v>-1</v>
      </c>
      <c r="QJE36" s="556">
        <f>SUM($J$22:QJE33)-1</f>
        <v>-1</v>
      </c>
      <c r="QJF36" s="556">
        <f>SUM($J$22:QJF33)-1</f>
        <v>-1</v>
      </c>
      <c r="QJG36" s="556">
        <f>SUM($J$22:QJG33)-1</f>
        <v>-1</v>
      </c>
      <c r="QJH36" s="556">
        <f>SUM($J$22:QJH33)-1</f>
        <v>-1</v>
      </c>
      <c r="QJI36" s="556">
        <f>SUM($J$22:QJI33)-1</f>
        <v>-1</v>
      </c>
      <c r="QJJ36" s="556">
        <f>SUM($J$22:QJJ33)-1</f>
        <v>-1</v>
      </c>
      <c r="QJK36" s="556">
        <f>SUM($J$22:QJK33)-1</f>
        <v>-1</v>
      </c>
      <c r="QJL36" s="556">
        <f>SUM($J$22:QJL33)-1</f>
        <v>-1</v>
      </c>
      <c r="QJM36" s="556">
        <f>SUM($J$22:QJM33)-1</f>
        <v>-1</v>
      </c>
      <c r="QJN36" s="556">
        <f>SUM($J$22:QJN33)-1</f>
        <v>-1</v>
      </c>
      <c r="QJO36" s="556">
        <f>SUM($J$22:QJO33)-1</f>
        <v>-1</v>
      </c>
      <c r="QJP36" s="556">
        <f>SUM($J$22:QJP33)-1</f>
        <v>-1</v>
      </c>
      <c r="QJQ36" s="556">
        <f>SUM($J$22:QJQ33)-1</f>
        <v>-1</v>
      </c>
      <c r="QJR36" s="556">
        <f>SUM($J$22:QJR33)-1</f>
        <v>-1</v>
      </c>
      <c r="QJS36" s="556">
        <f>SUM($J$22:QJS33)-1</f>
        <v>-1</v>
      </c>
      <c r="QJT36" s="556">
        <f>SUM($J$22:QJT33)-1</f>
        <v>-1</v>
      </c>
      <c r="QJU36" s="556">
        <f>SUM($J$22:QJU33)-1</f>
        <v>-1</v>
      </c>
      <c r="QJV36" s="556">
        <f>SUM($J$22:QJV33)-1</f>
        <v>-1</v>
      </c>
      <c r="QJW36" s="556">
        <f>SUM($J$22:QJW33)-1</f>
        <v>-1</v>
      </c>
      <c r="QJX36" s="556">
        <f>SUM($J$22:QJX33)-1</f>
        <v>-1</v>
      </c>
      <c r="QJY36" s="556">
        <f>SUM($J$22:QJY33)-1</f>
        <v>-1</v>
      </c>
      <c r="QJZ36" s="556">
        <f>SUM($J$22:QJZ33)-1</f>
        <v>-1</v>
      </c>
      <c r="QKA36" s="556">
        <f>SUM($J$22:QKA33)-1</f>
        <v>-1</v>
      </c>
      <c r="QKB36" s="556">
        <f>SUM($J$22:QKB33)-1</f>
        <v>-1</v>
      </c>
      <c r="QKC36" s="556">
        <f>SUM($J$22:QKC33)-1</f>
        <v>-1</v>
      </c>
      <c r="QKD36" s="556">
        <f>SUM($J$22:QKD33)-1</f>
        <v>-1</v>
      </c>
      <c r="QKE36" s="556">
        <f>SUM($J$22:QKE33)-1</f>
        <v>-1</v>
      </c>
      <c r="QKF36" s="556">
        <f>SUM($J$22:QKF33)-1</f>
        <v>-1</v>
      </c>
      <c r="QKG36" s="556">
        <f>SUM($J$22:QKG33)-1</f>
        <v>-1</v>
      </c>
      <c r="QKH36" s="556">
        <f>SUM($J$22:QKH33)-1</f>
        <v>-1</v>
      </c>
      <c r="QKI36" s="556">
        <f>SUM($J$22:QKI33)-1</f>
        <v>-1</v>
      </c>
      <c r="QKJ36" s="556">
        <f>SUM($J$22:QKJ33)-1</f>
        <v>-1</v>
      </c>
      <c r="QKK36" s="556">
        <f>SUM($J$22:QKK33)-1</f>
        <v>-1</v>
      </c>
      <c r="QKL36" s="556">
        <f>SUM($J$22:QKL33)-1</f>
        <v>-1</v>
      </c>
      <c r="QKM36" s="556">
        <f>SUM($J$22:QKM33)-1</f>
        <v>-1</v>
      </c>
      <c r="QKN36" s="556">
        <f>SUM($J$22:QKN33)-1</f>
        <v>-1</v>
      </c>
      <c r="QKO36" s="556">
        <f>SUM($J$22:QKO33)-1</f>
        <v>-1</v>
      </c>
      <c r="QKP36" s="556">
        <f>SUM($J$22:QKP33)-1</f>
        <v>-1</v>
      </c>
      <c r="QKQ36" s="556">
        <f>SUM($J$22:QKQ33)-1</f>
        <v>-1</v>
      </c>
      <c r="QKR36" s="556">
        <f>SUM($J$22:QKR33)-1</f>
        <v>-1</v>
      </c>
      <c r="QKS36" s="556">
        <f>SUM($J$22:QKS33)-1</f>
        <v>-1</v>
      </c>
      <c r="QKT36" s="556">
        <f>SUM($J$22:QKT33)-1</f>
        <v>-1</v>
      </c>
      <c r="QKU36" s="556">
        <f>SUM($J$22:QKU33)-1</f>
        <v>-1</v>
      </c>
      <c r="QKV36" s="556">
        <f>SUM($J$22:QKV33)-1</f>
        <v>-1</v>
      </c>
      <c r="QKW36" s="556">
        <f>SUM($J$22:QKW33)-1</f>
        <v>-1</v>
      </c>
      <c r="QKX36" s="556">
        <f>SUM($J$22:QKX33)-1</f>
        <v>-1</v>
      </c>
      <c r="QKY36" s="556">
        <f>SUM($J$22:QKY33)-1</f>
        <v>-1</v>
      </c>
      <c r="QKZ36" s="556">
        <f>SUM($J$22:QKZ33)-1</f>
        <v>-1</v>
      </c>
      <c r="QLA36" s="556">
        <f>SUM($J$22:QLA33)-1</f>
        <v>-1</v>
      </c>
      <c r="QLB36" s="556">
        <f>SUM($J$22:QLB33)-1</f>
        <v>-1</v>
      </c>
      <c r="QLC36" s="556">
        <f>SUM($J$22:QLC33)-1</f>
        <v>-1</v>
      </c>
      <c r="QLD36" s="556">
        <f>SUM($J$22:QLD33)-1</f>
        <v>-1</v>
      </c>
      <c r="QLE36" s="556">
        <f>SUM($J$22:QLE33)-1</f>
        <v>-1</v>
      </c>
      <c r="QLF36" s="556">
        <f>SUM($J$22:QLF33)-1</f>
        <v>-1</v>
      </c>
      <c r="QLG36" s="556">
        <f>SUM($J$22:QLG33)-1</f>
        <v>-1</v>
      </c>
      <c r="QLH36" s="556">
        <f>SUM($J$22:QLH33)-1</f>
        <v>-1</v>
      </c>
      <c r="QLI36" s="556">
        <f>SUM($J$22:QLI33)-1</f>
        <v>-1</v>
      </c>
      <c r="QLJ36" s="556">
        <f>SUM($J$22:QLJ33)-1</f>
        <v>-1</v>
      </c>
      <c r="QLK36" s="556">
        <f>SUM($J$22:QLK33)-1</f>
        <v>-1</v>
      </c>
      <c r="QLL36" s="556">
        <f>SUM($J$22:QLL33)-1</f>
        <v>-1</v>
      </c>
      <c r="QLM36" s="556">
        <f>SUM($J$22:QLM33)-1</f>
        <v>-1</v>
      </c>
      <c r="QLN36" s="556">
        <f>SUM($J$22:QLN33)-1</f>
        <v>-1</v>
      </c>
      <c r="QLO36" s="556">
        <f>SUM($J$22:QLO33)-1</f>
        <v>-1</v>
      </c>
      <c r="QLP36" s="556">
        <f>SUM($J$22:QLP33)-1</f>
        <v>-1</v>
      </c>
      <c r="QLQ36" s="556">
        <f>SUM($J$22:QLQ33)-1</f>
        <v>-1</v>
      </c>
      <c r="QLR36" s="556">
        <f>SUM($J$22:QLR33)-1</f>
        <v>-1</v>
      </c>
      <c r="QLS36" s="556">
        <f>SUM($J$22:QLS33)-1</f>
        <v>-1</v>
      </c>
      <c r="QLT36" s="556">
        <f>SUM($J$22:QLT33)-1</f>
        <v>-1</v>
      </c>
      <c r="QLU36" s="556">
        <f>SUM($J$22:QLU33)-1</f>
        <v>-1</v>
      </c>
      <c r="QLV36" s="556">
        <f>SUM($J$22:QLV33)-1</f>
        <v>-1</v>
      </c>
      <c r="QLW36" s="556">
        <f>SUM($J$22:QLW33)-1</f>
        <v>-1</v>
      </c>
      <c r="QLX36" s="556">
        <f>SUM($J$22:QLX33)-1</f>
        <v>-1</v>
      </c>
      <c r="QLY36" s="556">
        <f>SUM($J$22:QLY33)-1</f>
        <v>-1</v>
      </c>
      <c r="QLZ36" s="556">
        <f>SUM($J$22:QLZ33)-1</f>
        <v>-1</v>
      </c>
      <c r="QMA36" s="556">
        <f>SUM($J$22:QMA33)-1</f>
        <v>-1</v>
      </c>
      <c r="QMB36" s="556">
        <f>SUM($J$22:QMB33)-1</f>
        <v>-1</v>
      </c>
      <c r="QMC36" s="556">
        <f>SUM($J$22:QMC33)-1</f>
        <v>-1</v>
      </c>
      <c r="QMD36" s="556">
        <f>SUM($J$22:QMD33)-1</f>
        <v>-1</v>
      </c>
      <c r="QME36" s="556">
        <f>SUM($J$22:QME33)-1</f>
        <v>-1</v>
      </c>
      <c r="QMF36" s="556">
        <f>SUM($J$22:QMF33)-1</f>
        <v>-1</v>
      </c>
      <c r="QMG36" s="556">
        <f>SUM($J$22:QMG33)-1</f>
        <v>-1</v>
      </c>
      <c r="QMH36" s="556">
        <f>SUM($J$22:QMH33)-1</f>
        <v>-1</v>
      </c>
      <c r="QMI36" s="556">
        <f>SUM($J$22:QMI33)-1</f>
        <v>-1</v>
      </c>
      <c r="QMJ36" s="556">
        <f>SUM($J$22:QMJ33)-1</f>
        <v>-1</v>
      </c>
      <c r="QMK36" s="556">
        <f>SUM($J$22:QMK33)-1</f>
        <v>-1</v>
      </c>
      <c r="QML36" s="556">
        <f>SUM($J$22:QML33)-1</f>
        <v>-1</v>
      </c>
      <c r="QMM36" s="556">
        <f>SUM($J$22:QMM33)-1</f>
        <v>-1</v>
      </c>
      <c r="QMN36" s="556">
        <f>SUM($J$22:QMN33)-1</f>
        <v>-1</v>
      </c>
      <c r="QMO36" s="556">
        <f>SUM($J$22:QMO33)-1</f>
        <v>-1</v>
      </c>
      <c r="QMP36" s="556">
        <f>SUM($J$22:QMP33)-1</f>
        <v>-1</v>
      </c>
      <c r="QMQ36" s="556">
        <f>SUM($J$22:QMQ33)-1</f>
        <v>-1</v>
      </c>
      <c r="QMR36" s="556">
        <f>SUM($J$22:QMR33)-1</f>
        <v>-1</v>
      </c>
      <c r="QMS36" s="556">
        <f>SUM($J$22:QMS33)-1</f>
        <v>-1</v>
      </c>
      <c r="QMT36" s="556">
        <f>SUM($J$22:QMT33)-1</f>
        <v>-1</v>
      </c>
      <c r="QMU36" s="556">
        <f>SUM($J$22:QMU33)-1</f>
        <v>-1</v>
      </c>
      <c r="QMV36" s="556">
        <f>SUM($J$22:QMV33)-1</f>
        <v>-1</v>
      </c>
      <c r="QMW36" s="556">
        <f>SUM($J$22:QMW33)-1</f>
        <v>-1</v>
      </c>
      <c r="QMX36" s="556">
        <f>SUM($J$22:QMX33)-1</f>
        <v>-1</v>
      </c>
      <c r="QMY36" s="556">
        <f>SUM($J$22:QMY33)-1</f>
        <v>-1</v>
      </c>
      <c r="QMZ36" s="556">
        <f>SUM($J$22:QMZ33)-1</f>
        <v>-1</v>
      </c>
      <c r="QNA36" s="556">
        <f>SUM($J$22:QNA33)-1</f>
        <v>-1</v>
      </c>
      <c r="QNB36" s="556">
        <f>SUM($J$22:QNB33)-1</f>
        <v>-1</v>
      </c>
      <c r="QNC36" s="556">
        <f>SUM($J$22:QNC33)-1</f>
        <v>-1</v>
      </c>
      <c r="QND36" s="556">
        <f>SUM($J$22:QND33)-1</f>
        <v>-1</v>
      </c>
      <c r="QNE36" s="556">
        <f>SUM($J$22:QNE33)-1</f>
        <v>-1</v>
      </c>
      <c r="QNF36" s="556">
        <f>SUM($J$22:QNF33)-1</f>
        <v>-1</v>
      </c>
      <c r="QNG36" s="556">
        <f>SUM($J$22:QNG33)-1</f>
        <v>-1</v>
      </c>
      <c r="QNH36" s="556">
        <f>SUM($J$22:QNH33)-1</f>
        <v>-1</v>
      </c>
      <c r="QNI36" s="556">
        <f>SUM($J$22:QNI33)-1</f>
        <v>-1</v>
      </c>
      <c r="QNJ36" s="556">
        <f>SUM($J$22:QNJ33)-1</f>
        <v>-1</v>
      </c>
      <c r="QNK36" s="556">
        <f>SUM($J$22:QNK33)-1</f>
        <v>-1</v>
      </c>
      <c r="QNL36" s="556">
        <f>SUM($J$22:QNL33)-1</f>
        <v>-1</v>
      </c>
      <c r="QNM36" s="556">
        <f>SUM($J$22:QNM33)-1</f>
        <v>-1</v>
      </c>
      <c r="QNN36" s="556">
        <f>SUM($J$22:QNN33)-1</f>
        <v>-1</v>
      </c>
      <c r="QNO36" s="556">
        <f>SUM($J$22:QNO33)-1</f>
        <v>-1</v>
      </c>
      <c r="QNP36" s="556">
        <f>SUM($J$22:QNP33)-1</f>
        <v>-1</v>
      </c>
      <c r="QNQ36" s="556">
        <f>SUM($J$22:QNQ33)-1</f>
        <v>-1</v>
      </c>
      <c r="QNR36" s="556">
        <f>SUM($J$22:QNR33)-1</f>
        <v>-1</v>
      </c>
      <c r="QNS36" s="556">
        <f>SUM($J$22:QNS33)-1</f>
        <v>-1</v>
      </c>
      <c r="QNT36" s="556">
        <f>SUM($J$22:QNT33)-1</f>
        <v>-1</v>
      </c>
      <c r="QNU36" s="556">
        <f>SUM($J$22:QNU33)-1</f>
        <v>-1</v>
      </c>
      <c r="QNV36" s="556">
        <f>SUM($J$22:QNV33)-1</f>
        <v>-1</v>
      </c>
      <c r="QNW36" s="556">
        <f>SUM($J$22:QNW33)-1</f>
        <v>-1</v>
      </c>
      <c r="QNX36" s="556">
        <f>SUM($J$22:QNX33)-1</f>
        <v>-1</v>
      </c>
      <c r="QNY36" s="556">
        <f>SUM($J$22:QNY33)-1</f>
        <v>-1</v>
      </c>
      <c r="QNZ36" s="556">
        <f>SUM($J$22:QNZ33)-1</f>
        <v>-1</v>
      </c>
      <c r="QOA36" s="556">
        <f>SUM($J$22:QOA33)-1</f>
        <v>-1</v>
      </c>
      <c r="QOB36" s="556">
        <f>SUM($J$22:QOB33)-1</f>
        <v>-1</v>
      </c>
      <c r="QOC36" s="556">
        <f>SUM($J$22:QOC33)-1</f>
        <v>-1</v>
      </c>
      <c r="QOD36" s="556">
        <f>SUM($J$22:QOD33)-1</f>
        <v>-1</v>
      </c>
      <c r="QOE36" s="556">
        <f>SUM($J$22:QOE33)-1</f>
        <v>-1</v>
      </c>
      <c r="QOF36" s="556">
        <f>SUM($J$22:QOF33)-1</f>
        <v>-1</v>
      </c>
      <c r="QOG36" s="556">
        <f>SUM($J$22:QOG33)-1</f>
        <v>-1</v>
      </c>
      <c r="QOH36" s="556">
        <f>SUM($J$22:QOH33)-1</f>
        <v>-1</v>
      </c>
      <c r="QOI36" s="556">
        <f>SUM($J$22:QOI33)-1</f>
        <v>-1</v>
      </c>
      <c r="QOJ36" s="556">
        <f>SUM($J$22:QOJ33)-1</f>
        <v>-1</v>
      </c>
      <c r="QOK36" s="556">
        <f>SUM($J$22:QOK33)-1</f>
        <v>-1</v>
      </c>
      <c r="QOL36" s="556">
        <f>SUM($J$22:QOL33)-1</f>
        <v>-1</v>
      </c>
      <c r="QOM36" s="556">
        <f>SUM($J$22:QOM33)-1</f>
        <v>-1</v>
      </c>
      <c r="QON36" s="556">
        <f>SUM($J$22:QON33)-1</f>
        <v>-1</v>
      </c>
      <c r="QOO36" s="556">
        <f>SUM($J$22:QOO33)-1</f>
        <v>-1</v>
      </c>
      <c r="QOP36" s="556">
        <f>SUM($J$22:QOP33)-1</f>
        <v>-1</v>
      </c>
      <c r="QOQ36" s="556">
        <f>SUM($J$22:QOQ33)-1</f>
        <v>-1</v>
      </c>
      <c r="QOR36" s="556">
        <f>SUM($J$22:QOR33)-1</f>
        <v>-1</v>
      </c>
      <c r="QOS36" s="556">
        <f>SUM($J$22:QOS33)-1</f>
        <v>-1</v>
      </c>
      <c r="QOT36" s="556">
        <f>SUM($J$22:QOT33)-1</f>
        <v>-1</v>
      </c>
      <c r="QOU36" s="556">
        <f>SUM($J$22:QOU33)-1</f>
        <v>-1</v>
      </c>
      <c r="QOV36" s="556">
        <f>SUM($J$22:QOV33)-1</f>
        <v>-1</v>
      </c>
      <c r="QOW36" s="556">
        <f>SUM($J$22:QOW33)-1</f>
        <v>-1</v>
      </c>
      <c r="QOX36" s="556">
        <f>SUM($J$22:QOX33)-1</f>
        <v>-1</v>
      </c>
      <c r="QOY36" s="556">
        <f>SUM($J$22:QOY33)-1</f>
        <v>-1</v>
      </c>
      <c r="QOZ36" s="556">
        <f>SUM($J$22:QOZ33)-1</f>
        <v>-1</v>
      </c>
      <c r="QPA36" s="556">
        <f>SUM($J$22:QPA33)-1</f>
        <v>-1</v>
      </c>
      <c r="QPB36" s="556">
        <f>SUM($J$22:QPB33)-1</f>
        <v>-1</v>
      </c>
      <c r="QPC36" s="556">
        <f>SUM($J$22:QPC33)-1</f>
        <v>-1</v>
      </c>
      <c r="QPD36" s="556">
        <f>SUM($J$22:QPD33)-1</f>
        <v>-1</v>
      </c>
      <c r="QPE36" s="556">
        <f>SUM($J$22:QPE33)-1</f>
        <v>-1</v>
      </c>
      <c r="QPF36" s="556">
        <f>SUM($J$22:QPF33)-1</f>
        <v>-1</v>
      </c>
      <c r="QPG36" s="556">
        <f>SUM($J$22:QPG33)-1</f>
        <v>-1</v>
      </c>
      <c r="QPH36" s="556">
        <f>SUM($J$22:QPH33)-1</f>
        <v>-1</v>
      </c>
      <c r="QPI36" s="556">
        <f>SUM($J$22:QPI33)-1</f>
        <v>-1</v>
      </c>
      <c r="QPJ36" s="556">
        <f>SUM($J$22:QPJ33)-1</f>
        <v>-1</v>
      </c>
      <c r="QPK36" s="556">
        <f>SUM($J$22:QPK33)-1</f>
        <v>-1</v>
      </c>
      <c r="QPL36" s="556">
        <f>SUM($J$22:QPL33)-1</f>
        <v>-1</v>
      </c>
      <c r="QPM36" s="556">
        <f>SUM($J$22:QPM33)-1</f>
        <v>-1</v>
      </c>
      <c r="QPN36" s="556">
        <f>SUM($J$22:QPN33)-1</f>
        <v>-1</v>
      </c>
      <c r="QPO36" s="556">
        <f>SUM($J$22:QPO33)-1</f>
        <v>-1</v>
      </c>
      <c r="QPP36" s="556">
        <f>SUM($J$22:QPP33)-1</f>
        <v>-1</v>
      </c>
      <c r="QPQ36" s="556">
        <f>SUM($J$22:QPQ33)-1</f>
        <v>-1</v>
      </c>
      <c r="QPR36" s="556">
        <f>SUM($J$22:QPR33)-1</f>
        <v>-1</v>
      </c>
      <c r="QPS36" s="556">
        <f>SUM($J$22:QPS33)-1</f>
        <v>-1</v>
      </c>
      <c r="QPT36" s="556">
        <f>SUM($J$22:QPT33)-1</f>
        <v>-1</v>
      </c>
      <c r="QPU36" s="556">
        <f>SUM($J$22:QPU33)-1</f>
        <v>-1</v>
      </c>
      <c r="QPV36" s="556">
        <f>SUM($J$22:QPV33)-1</f>
        <v>-1</v>
      </c>
      <c r="QPW36" s="556">
        <f>SUM($J$22:QPW33)-1</f>
        <v>-1</v>
      </c>
      <c r="QPX36" s="556">
        <f>SUM($J$22:QPX33)-1</f>
        <v>-1</v>
      </c>
      <c r="QPY36" s="556">
        <f>SUM($J$22:QPY33)-1</f>
        <v>-1</v>
      </c>
      <c r="QPZ36" s="556">
        <f>SUM($J$22:QPZ33)-1</f>
        <v>-1</v>
      </c>
      <c r="QQA36" s="556">
        <f>SUM($J$22:QQA33)-1</f>
        <v>-1</v>
      </c>
      <c r="QQB36" s="556">
        <f>SUM($J$22:QQB33)-1</f>
        <v>-1</v>
      </c>
      <c r="QQC36" s="556">
        <f>SUM($J$22:QQC33)-1</f>
        <v>-1</v>
      </c>
      <c r="QQD36" s="556">
        <f>SUM($J$22:QQD33)-1</f>
        <v>-1</v>
      </c>
      <c r="QQE36" s="556">
        <f>SUM($J$22:QQE33)-1</f>
        <v>-1</v>
      </c>
      <c r="QQF36" s="556">
        <f>SUM($J$22:QQF33)-1</f>
        <v>-1</v>
      </c>
      <c r="QQG36" s="556">
        <f>SUM($J$22:QQG33)-1</f>
        <v>-1</v>
      </c>
      <c r="QQH36" s="556">
        <f>SUM($J$22:QQH33)-1</f>
        <v>-1</v>
      </c>
      <c r="QQI36" s="556">
        <f>SUM($J$22:QQI33)-1</f>
        <v>-1</v>
      </c>
      <c r="QQJ36" s="556">
        <f>SUM($J$22:QQJ33)-1</f>
        <v>-1</v>
      </c>
      <c r="QQK36" s="556">
        <f>SUM($J$22:QQK33)-1</f>
        <v>-1</v>
      </c>
      <c r="QQL36" s="556">
        <f>SUM($J$22:QQL33)-1</f>
        <v>-1</v>
      </c>
      <c r="QQM36" s="556">
        <f>SUM($J$22:QQM33)-1</f>
        <v>-1</v>
      </c>
      <c r="QQN36" s="556">
        <f>SUM($J$22:QQN33)-1</f>
        <v>-1</v>
      </c>
      <c r="QQO36" s="556">
        <f>SUM($J$22:QQO33)-1</f>
        <v>-1</v>
      </c>
      <c r="QQP36" s="556">
        <f>SUM($J$22:QQP33)-1</f>
        <v>-1</v>
      </c>
      <c r="QQQ36" s="556">
        <f>SUM($J$22:QQQ33)-1</f>
        <v>-1</v>
      </c>
      <c r="QQR36" s="556">
        <f>SUM($J$22:QQR33)-1</f>
        <v>-1</v>
      </c>
      <c r="QQS36" s="556">
        <f>SUM($J$22:QQS33)-1</f>
        <v>-1</v>
      </c>
      <c r="QQT36" s="556">
        <f>SUM($J$22:QQT33)-1</f>
        <v>-1</v>
      </c>
      <c r="QQU36" s="556">
        <f>SUM($J$22:QQU33)-1</f>
        <v>-1</v>
      </c>
      <c r="QQV36" s="556">
        <f>SUM($J$22:QQV33)-1</f>
        <v>-1</v>
      </c>
      <c r="QQW36" s="556">
        <f>SUM($J$22:QQW33)-1</f>
        <v>-1</v>
      </c>
      <c r="QQX36" s="556">
        <f>SUM($J$22:QQX33)-1</f>
        <v>-1</v>
      </c>
      <c r="QQY36" s="556">
        <f>SUM($J$22:QQY33)-1</f>
        <v>-1</v>
      </c>
      <c r="QQZ36" s="556">
        <f>SUM($J$22:QQZ33)-1</f>
        <v>-1</v>
      </c>
      <c r="QRA36" s="556">
        <f>SUM($J$22:QRA33)-1</f>
        <v>-1</v>
      </c>
      <c r="QRB36" s="556">
        <f>SUM($J$22:QRB33)-1</f>
        <v>-1</v>
      </c>
      <c r="QRC36" s="556">
        <f>SUM($J$22:QRC33)-1</f>
        <v>-1</v>
      </c>
      <c r="QRD36" s="556">
        <f>SUM($J$22:QRD33)-1</f>
        <v>-1</v>
      </c>
      <c r="QRE36" s="556">
        <f>SUM($J$22:QRE33)-1</f>
        <v>-1</v>
      </c>
      <c r="QRF36" s="556">
        <f>SUM($J$22:QRF33)-1</f>
        <v>-1</v>
      </c>
      <c r="QRG36" s="556">
        <f>SUM($J$22:QRG33)-1</f>
        <v>-1</v>
      </c>
      <c r="QRH36" s="556">
        <f>SUM($J$22:QRH33)-1</f>
        <v>-1</v>
      </c>
      <c r="QRI36" s="556">
        <f>SUM($J$22:QRI33)-1</f>
        <v>-1</v>
      </c>
      <c r="QRJ36" s="556">
        <f>SUM($J$22:QRJ33)-1</f>
        <v>-1</v>
      </c>
      <c r="QRK36" s="556">
        <f>SUM($J$22:QRK33)-1</f>
        <v>-1</v>
      </c>
      <c r="QRL36" s="556">
        <f>SUM($J$22:QRL33)-1</f>
        <v>-1</v>
      </c>
      <c r="QRM36" s="556">
        <f>SUM($J$22:QRM33)-1</f>
        <v>-1</v>
      </c>
      <c r="QRN36" s="556">
        <f>SUM($J$22:QRN33)-1</f>
        <v>-1</v>
      </c>
      <c r="QRO36" s="556">
        <f>SUM($J$22:QRO33)-1</f>
        <v>-1</v>
      </c>
      <c r="QRP36" s="556">
        <f>SUM($J$22:QRP33)-1</f>
        <v>-1</v>
      </c>
      <c r="QRQ36" s="556">
        <f>SUM($J$22:QRQ33)-1</f>
        <v>-1</v>
      </c>
      <c r="QRR36" s="556">
        <f>SUM($J$22:QRR33)-1</f>
        <v>-1</v>
      </c>
      <c r="QRS36" s="556">
        <f>SUM($J$22:QRS33)-1</f>
        <v>-1</v>
      </c>
      <c r="QRT36" s="556">
        <f>SUM($J$22:QRT33)-1</f>
        <v>-1</v>
      </c>
      <c r="QRU36" s="556">
        <f>SUM($J$22:QRU33)-1</f>
        <v>-1</v>
      </c>
      <c r="QRV36" s="556">
        <f>SUM($J$22:QRV33)-1</f>
        <v>-1</v>
      </c>
      <c r="QRW36" s="556">
        <f>SUM($J$22:QRW33)-1</f>
        <v>-1</v>
      </c>
      <c r="QRX36" s="556">
        <f>SUM($J$22:QRX33)-1</f>
        <v>-1</v>
      </c>
      <c r="QRY36" s="556">
        <f>SUM($J$22:QRY33)-1</f>
        <v>-1</v>
      </c>
      <c r="QRZ36" s="556">
        <f>SUM($J$22:QRZ33)-1</f>
        <v>-1</v>
      </c>
      <c r="QSA36" s="556">
        <f>SUM($J$22:QSA33)-1</f>
        <v>-1</v>
      </c>
      <c r="QSB36" s="556">
        <f>SUM($J$22:QSB33)-1</f>
        <v>-1</v>
      </c>
      <c r="QSC36" s="556">
        <f>SUM($J$22:QSC33)-1</f>
        <v>-1</v>
      </c>
      <c r="QSD36" s="556">
        <f>SUM($J$22:QSD33)-1</f>
        <v>-1</v>
      </c>
      <c r="QSE36" s="556">
        <f>SUM($J$22:QSE33)-1</f>
        <v>-1</v>
      </c>
      <c r="QSF36" s="556">
        <f>SUM($J$22:QSF33)-1</f>
        <v>-1</v>
      </c>
      <c r="QSG36" s="556">
        <f>SUM($J$22:QSG33)-1</f>
        <v>-1</v>
      </c>
      <c r="QSH36" s="556">
        <f>SUM($J$22:QSH33)-1</f>
        <v>-1</v>
      </c>
      <c r="QSI36" s="556">
        <f>SUM($J$22:QSI33)-1</f>
        <v>-1</v>
      </c>
      <c r="QSJ36" s="556">
        <f>SUM($J$22:QSJ33)-1</f>
        <v>-1</v>
      </c>
      <c r="QSK36" s="556">
        <f>SUM($J$22:QSK33)-1</f>
        <v>-1</v>
      </c>
      <c r="QSL36" s="556">
        <f>SUM($J$22:QSL33)-1</f>
        <v>-1</v>
      </c>
      <c r="QSM36" s="556">
        <f>SUM($J$22:QSM33)-1</f>
        <v>-1</v>
      </c>
      <c r="QSN36" s="556">
        <f>SUM($J$22:QSN33)-1</f>
        <v>-1</v>
      </c>
      <c r="QSO36" s="556">
        <f>SUM($J$22:QSO33)-1</f>
        <v>-1</v>
      </c>
      <c r="QSP36" s="556">
        <f>SUM($J$22:QSP33)-1</f>
        <v>-1</v>
      </c>
      <c r="QSQ36" s="556">
        <f>SUM($J$22:QSQ33)-1</f>
        <v>-1</v>
      </c>
      <c r="QSR36" s="556">
        <f>SUM($J$22:QSR33)-1</f>
        <v>-1</v>
      </c>
      <c r="QSS36" s="556">
        <f>SUM($J$22:QSS33)-1</f>
        <v>-1</v>
      </c>
      <c r="QST36" s="556">
        <f>SUM($J$22:QST33)-1</f>
        <v>-1</v>
      </c>
      <c r="QSU36" s="556">
        <f>SUM($J$22:QSU33)-1</f>
        <v>-1</v>
      </c>
      <c r="QSV36" s="556">
        <f>SUM($J$22:QSV33)-1</f>
        <v>-1</v>
      </c>
      <c r="QSW36" s="556">
        <f>SUM($J$22:QSW33)-1</f>
        <v>-1</v>
      </c>
      <c r="QSX36" s="556">
        <f>SUM($J$22:QSX33)-1</f>
        <v>-1</v>
      </c>
      <c r="QSY36" s="556">
        <f>SUM($J$22:QSY33)-1</f>
        <v>-1</v>
      </c>
      <c r="QSZ36" s="556">
        <f>SUM($J$22:QSZ33)-1</f>
        <v>-1</v>
      </c>
      <c r="QTA36" s="556">
        <f>SUM($J$22:QTA33)-1</f>
        <v>-1</v>
      </c>
      <c r="QTB36" s="556">
        <f>SUM($J$22:QTB33)-1</f>
        <v>-1</v>
      </c>
      <c r="QTC36" s="556">
        <f>SUM($J$22:QTC33)-1</f>
        <v>-1</v>
      </c>
      <c r="QTD36" s="556">
        <f>SUM($J$22:QTD33)-1</f>
        <v>-1</v>
      </c>
      <c r="QTE36" s="556">
        <f>SUM($J$22:QTE33)-1</f>
        <v>-1</v>
      </c>
      <c r="QTF36" s="556">
        <f>SUM($J$22:QTF33)-1</f>
        <v>-1</v>
      </c>
      <c r="QTG36" s="556">
        <f>SUM($J$22:QTG33)-1</f>
        <v>-1</v>
      </c>
      <c r="QTH36" s="556">
        <f>SUM($J$22:QTH33)-1</f>
        <v>-1</v>
      </c>
      <c r="QTI36" s="556">
        <f>SUM($J$22:QTI33)-1</f>
        <v>-1</v>
      </c>
      <c r="QTJ36" s="556">
        <f>SUM($J$22:QTJ33)-1</f>
        <v>-1</v>
      </c>
      <c r="QTK36" s="556">
        <f>SUM($J$22:QTK33)-1</f>
        <v>-1</v>
      </c>
      <c r="QTL36" s="556">
        <f>SUM($J$22:QTL33)-1</f>
        <v>-1</v>
      </c>
      <c r="QTM36" s="556">
        <f>SUM($J$22:QTM33)-1</f>
        <v>-1</v>
      </c>
      <c r="QTN36" s="556">
        <f>SUM($J$22:QTN33)-1</f>
        <v>-1</v>
      </c>
      <c r="QTO36" s="556">
        <f>SUM($J$22:QTO33)-1</f>
        <v>-1</v>
      </c>
      <c r="QTP36" s="556">
        <f>SUM($J$22:QTP33)-1</f>
        <v>-1</v>
      </c>
      <c r="QTQ36" s="556">
        <f>SUM($J$22:QTQ33)-1</f>
        <v>-1</v>
      </c>
      <c r="QTR36" s="556">
        <f>SUM($J$22:QTR33)-1</f>
        <v>-1</v>
      </c>
      <c r="QTS36" s="556">
        <f>SUM($J$22:QTS33)-1</f>
        <v>-1</v>
      </c>
      <c r="QTT36" s="556">
        <f>SUM($J$22:QTT33)-1</f>
        <v>-1</v>
      </c>
      <c r="QTU36" s="556">
        <f>SUM($J$22:QTU33)-1</f>
        <v>-1</v>
      </c>
      <c r="QTV36" s="556">
        <f>SUM($J$22:QTV33)-1</f>
        <v>-1</v>
      </c>
      <c r="QTW36" s="556">
        <f>SUM($J$22:QTW33)-1</f>
        <v>-1</v>
      </c>
      <c r="QTX36" s="556">
        <f>SUM($J$22:QTX33)-1</f>
        <v>-1</v>
      </c>
      <c r="QTY36" s="556">
        <f>SUM($J$22:QTY33)-1</f>
        <v>-1</v>
      </c>
      <c r="QTZ36" s="556">
        <f>SUM($J$22:QTZ33)-1</f>
        <v>-1</v>
      </c>
      <c r="QUA36" s="556">
        <f>SUM($J$22:QUA33)-1</f>
        <v>-1</v>
      </c>
      <c r="QUB36" s="556">
        <f>SUM($J$22:QUB33)-1</f>
        <v>-1</v>
      </c>
      <c r="QUC36" s="556">
        <f>SUM($J$22:QUC33)-1</f>
        <v>-1</v>
      </c>
      <c r="QUD36" s="556">
        <f>SUM($J$22:QUD33)-1</f>
        <v>-1</v>
      </c>
      <c r="QUE36" s="556">
        <f>SUM($J$22:QUE33)-1</f>
        <v>-1</v>
      </c>
      <c r="QUF36" s="556">
        <f>SUM($J$22:QUF33)-1</f>
        <v>-1</v>
      </c>
      <c r="QUG36" s="556">
        <f>SUM($J$22:QUG33)-1</f>
        <v>-1</v>
      </c>
      <c r="QUH36" s="556">
        <f>SUM($J$22:QUH33)-1</f>
        <v>-1</v>
      </c>
      <c r="QUI36" s="556">
        <f>SUM($J$22:QUI33)-1</f>
        <v>-1</v>
      </c>
      <c r="QUJ36" s="556">
        <f>SUM($J$22:QUJ33)-1</f>
        <v>-1</v>
      </c>
      <c r="QUK36" s="556">
        <f>SUM($J$22:QUK33)-1</f>
        <v>-1</v>
      </c>
      <c r="QUL36" s="556">
        <f>SUM($J$22:QUL33)-1</f>
        <v>-1</v>
      </c>
      <c r="QUM36" s="556">
        <f>SUM($J$22:QUM33)-1</f>
        <v>-1</v>
      </c>
      <c r="QUN36" s="556">
        <f>SUM($J$22:QUN33)-1</f>
        <v>-1</v>
      </c>
      <c r="QUO36" s="556">
        <f>SUM($J$22:QUO33)-1</f>
        <v>-1</v>
      </c>
      <c r="QUP36" s="556">
        <f>SUM($J$22:QUP33)-1</f>
        <v>-1</v>
      </c>
      <c r="QUQ36" s="556">
        <f>SUM($J$22:QUQ33)-1</f>
        <v>-1</v>
      </c>
      <c r="QUR36" s="556">
        <f>SUM($J$22:QUR33)-1</f>
        <v>-1</v>
      </c>
      <c r="QUS36" s="556">
        <f>SUM($J$22:QUS33)-1</f>
        <v>-1</v>
      </c>
      <c r="QUT36" s="556">
        <f>SUM($J$22:QUT33)-1</f>
        <v>-1</v>
      </c>
      <c r="QUU36" s="556">
        <f>SUM($J$22:QUU33)-1</f>
        <v>-1</v>
      </c>
      <c r="QUV36" s="556">
        <f>SUM($J$22:QUV33)-1</f>
        <v>-1</v>
      </c>
      <c r="QUW36" s="556">
        <f>SUM($J$22:QUW33)-1</f>
        <v>-1</v>
      </c>
      <c r="QUX36" s="556">
        <f>SUM($J$22:QUX33)-1</f>
        <v>-1</v>
      </c>
      <c r="QUY36" s="556">
        <f>SUM($J$22:QUY33)-1</f>
        <v>-1</v>
      </c>
      <c r="QUZ36" s="556">
        <f>SUM($J$22:QUZ33)-1</f>
        <v>-1</v>
      </c>
      <c r="QVA36" s="556">
        <f>SUM($J$22:QVA33)-1</f>
        <v>-1</v>
      </c>
      <c r="QVB36" s="556">
        <f>SUM($J$22:QVB33)-1</f>
        <v>-1</v>
      </c>
      <c r="QVC36" s="556">
        <f>SUM($J$22:QVC33)-1</f>
        <v>-1</v>
      </c>
      <c r="QVD36" s="556">
        <f>SUM($J$22:QVD33)-1</f>
        <v>-1</v>
      </c>
      <c r="QVE36" s="556">
        <f>SUM($J$22:QVE33)-1</f>
        <v>-1</v>
      </c>
      <c r="QVF36" s="556">
        <f>SUM($J$22:QVF33)-1</f>
        <v>-1</v>
      </c>
      <c r="QVG36" s="556">
        <f>SUM($J$22:QVG33)-1</f>
        <v>-1</v>
      </c>
      <c r="QVH36" s="556">
        <f>SUM($J$22:QVH33)-1</f>
        <v>-1</v>
      </c>
      <c r="QVI36" s="556">
        <f>SUM($J$22:QVI33)-1</f>
        <v>-1</v>
      </c>
      <c r="QVJ36" s="556">
        <f>SUM($J$22:QVJ33)-1</f>
        <v>-1</v>
      </c>
      <c r="QVK36" s="556">
        <f>SUM($J$22:QVK33)-1</f>
        <v>-1</v>
      </c>
      <c r="QVL36" s="556">
        <f>SUM($J$22:QVL33)-1</f>
        <v>-1</v>
      </c>
      <c r="QVM36" s="556">
        <f>SUM($J$22:QVM33)-1</f>
        <v>-1</v>
      </c>
      <c r="QVN36" s="556">
        <f>SUM($J$22:QVN33)-1</f>
        <v>-1</v>
      </c>
      <c r="QVO36" s="556">
        <f>SUM($J$22:QVO33)-1</f>
        <v>-1</v>
      </c>
      <c r="QVP36" s="556">
        <f>SUM($J$22:QVP33)-1</f>
        <v>-1</v>
      </c>
      <c r="QVQ36" s="556">
        <f>SUM($J$22:QVQ33)-1</f>
        <v>-1</v>
      </c>
      <c r="QVR36" s="556">
        <f>SUM($J$22:QVR33)-1</f>
        <v>-1</v>
      </c>
      <c r="QVS36" s="556">
        <f>SUM($J$22:QVS33)-1</f>
        <v>-1</v>
      </c>
      <c r="QVT36" s="556">
        <f>SUM($J$22:QVT33)-1</f>
        <v>-1</v>
      </c>
      <c r="QVU36" s="556">
        <f>SUM($J$22:QVU33)-1</f>
        <v>-1</v>
      </c>
      <c r="QVV36" s="556">
        <f>SUM($J$22:QVV33)-1</f>
        <v>-1</v>
      </c>
      <c r="QVW36" s="556">
        <f>SUM($J$22:QVW33)-1</f>
        <v>-1</v>
      </c>
      <c r="QVX36" s="556">
        <f>SUM($J$22:QVX33)-1</f>
        <v>-1</v>
      </c>
      <c r="QVY36" s="556">
        <f>SUM($J$22:QVY33)-1</f>
        <v>-1</v>
      </c>
      <c r="QVZ36" s="556">
        <f>SUM($J$22:QVZ33)-1</f>
        <v>-1</v>
      </c>
      <c r="QWA36" s="556">
        <f>SUM($J$22:QWA33)-1</f>
        <v>-1</v>
      </c>
      <c r="QWB36" s="556">
        <f>SUM($J$22:QWB33)-1</f>
        <v>-1</v>
      </c>
      <c r="QWC36" s="556">
        <f>SUM($J$22:QWC33)-1</f>
        <v>-1</v>
      </c>
      <c r="QWD36" s="556">
        <f>SUM($J$22:QWD33)-1</f>
        <v>-1</v>
      </c>
      <c r="QWE36" s="556">
        <f>SUM($J$22:QWE33)-1</f>
        <v>-1</v>
      </c>
      <c r="QWF36" s="556">
        <f>SUM($J$22:QWF33)-1</f>
        <v>-1</v>
      </c>
      <c r="QWG36" s="556">
        <f>SUM($J$22:QWG33)-1</f>
        <v>-1</v>
      </c>
      <c r="QWH36" s="556">
        <f>SUM($J$22:QWH33)-1</f>
        <v>-1</v>
      </c>
      <c r="QWI36" s="556">
        <f>SUM($J$22:QWI33)-1</f>
        <v>-1</v>
      </c>
      <c r="QWJ36" s="556">
        <f>SUM($J$22:QWJ33)-1</f>
        <v>-1</v>
      </c>
      <c r="QWK36" s="556">
        <f>SUM($J$22:QWK33)-1</f>
        <v>-1</v>
      </c>
      <c r="QWL36" s="556">
        <f>SUM($J$22:QWL33)-1</f>
        <v>-1</v>
      </c>
      <c r="QWM36" s="556">
        <f>SUM($J$22:QWM33)-1</f>
        <v>-1</v>
      </c>
      <c r="QWN36" s="556">
        <f>SUM($J$22:QWN33)-1</f>
        <v>-1</v>
      </c>
      <c r="QWO36" s="556">
        <f>SUM($J$22:QWO33)-1</f>
        <v>-1</v>
      </c>
      <c r="QWP36" s="556">
        <f>SUM($J$22:QWP33)-1</f>
        <v>-1</v>
      </c>
      <c r="QWQ36" s="556">
        <f>SUM($J$22:QWQ33)-1</f>
        <v>-1</v>
      </c>
      <c r="QWR36" s="556">
        <f>SUM($J$22:QWR33)-1</f>
        <v>-1</v>
      </c>
      <c r="QWS36" s="556">
        <f>SUM($J$22:QWS33)-1</f>
        <v>-1</v>
      </c>
      <c r="QWT36" s="556">
        <f>SUM($J$22:QWT33)-1</f>
        <v>-1</v>
      </c>
      <c r="QWU36" s="556">
        <f>SUM($J$22:QWU33)-1</f>
        <v>-1</v>
      </c>
      <c r="QWV36" s="556">
        <f>SUM($J$22:QWV33)-1</f>
        <v>-1</v>
      </c>
      <c r="QWW36" s="556">
        <f>SUM($J$22:QWW33)-1</f>
        <v>-1</v>
      </c>
      <c r="QWX36" s="556">
        <f>SUM($J$22:QWX33)-1</f>
        <v>-1</v>
      </c>
      <c r="QWY36" s="556">
        <f>SUM($J$22:QWY33)-1</f>
        <v>-1</v>
      </c>
      <c r="QWZ36" s="556">
        <f>SUM($J$22:QWZ33)-1</f>
        <v>-1</v>
      </c>
      <c r="QXA36" s="556">
        <f>SUM($J$22:QXA33)-1</f>
        <v>-1</v>
      </c>
      <c r="QXB36" s="556">
        <f>SUM($J$22:QXB33)-1</f>
        <v>-1</v>
      </c>
      <c r="QXC36" s="556">
        <f>SUM($J$22:QXC33)-1</f>
        <v>-1</v>
      </c>
      <c r="QXD36" s="556">
        <f>SUM($J$22:QXD33)-1</f>
        <v>-1</v>
      </c>
      <c r="QXE36" s="556">
        <f>SUM($J$22:QXE33)-1</f>
        <v>-1</v>
      </c>
      <c r="QXF36" s="556">
        <f>SUM($J$22:QXF33)-1</f>
        <v>-1</v>
      </c>
      <c r="QXG36" s="556">
        <f>SUM($J$22:QXG33)-1</f>
        <v>-1</v>
      </c>
      <c r="QXH36" s="556">
        <f>SUM($J$22:QXH33)-1</f>
        <v>-1</v>
      </c>
      <c r="QXI36" s="556">
        <f>SUM($J$22:QXI33)-1</f>
        <v>-1</v>
      </c>
      <c r="QXJ36" s="556">
        <f>SUM($J$22:QXJ33)-1</f>
        <v>-1</v>
      </c>
      <c r="QXK36" s="556">
        <f>SUM($J$22:QXK33)-1</f>
        <v>-1</v>
      </c>
      <c r="QXL36" s="556">
        <f>SUM($J$22:QXL33)-1</f>
        <v>-1</v>
      </c>
      <c r="QXM36" s="556">
        <f>SUM($J$22:QXM33)-1</f>
        <v>-1</v>
      </c>
      <c r="QXN36" s="556">
        <f>SUM($J$22:QXN33)-1</f>
        <v>-1</v>
      </c>
      <c r="QXO36" s="556">
        <f>SUM($J$22:QXO33)-1</f>
        <v>-1</v>
      </c>
      <c r="QXP36" s="556">
        <f>SUM($J$22:QXP33)-1</f>
        <v>-1</v>
      </c>
      <c r="QXQ36" s="556">
        <f>SUM($J$22:QXQ33)-1</f>
        <v>-1</v>
      </c>
      <c r="QXR36" s="556">
        <f>SUM($J$22:QXR33)-1</f>
        <v>-1</v>
      </c>
      <c r="QXS36" s="556">
        <f>SUM($J$22:QXS33)-1</f>
        <v>-1</v>
      </c>
      <c r="QXT36" s="556">
        <f>SUM($J$22:QXT33)-1</f>
        <v>-1</v>
      </c>
      <c r="QXU36" s="556">
        <f>SUM($J$22:QXU33)-1</f>
        <v>-1</v>
      </c>
      <c r="QXV36" s="556">
        <f>SUM($J$22:QXV33)-1</f>
        <v>-1</v>
      </c>
      <c r="QXW36" s="556">
        <f>SUM($J$22:QXW33)-1</f>
        <v>-1</v>
      </c>
      <c r="QXX36" s="556">
        <f>SUM($J$22:QXX33)-1</f>
        <v>-1</v>
      </c>
      <c r="QXY36" s="556">
        <f>SUM($J$22:QXY33)-1</f>
        <v>-1</v>
      </c>
      <c r="QXZ36" s="556">
        <f>SUM($J$22:QXZ33)-1</f>
        <v>-1</v>
      </c>
      <c r="QYA36" s="556">
        <f>SUM($J$22:QYA33)-1</f>
        <v>-1</v>
      </c>
      <c r="QYB36" s="556">
        <f>SUM($J$22:QYB33)-1</f>
        <v>-1</v>
      </c>
      <c r="QYC36" s="556">
        <f>SUM($J$22:QYC33)-1</f>
        <v>-1</v>
      </c>
      <c r="QYD36" s="556">
        <f>SUM($J$22:QYD33)-1</f>
        <v>-1</v>
      </c>
      <c r="QYE36" s="556">
        <f>SUM($J$22:QYE33)-1</f>
        <v>-1</v>
      </c>
      <c r="QYF36" s="556">
        <f>SUM($J$22:QYF33)-1</f>
        <v>-1</v>
      </c>
      <c r="QYG36" s="556">
        <f>SUM($J$22:QYG33)-1</f>
        <v>-1</v>
      </c>
      <c r="QYH36" s="556">
        <f>SUM($J$22:QYH33)-1</f>
        <v>-1</v>
      </c>
      <c r="QYI36" s="556">
        <f>SUM($J$22:QYI33)-1</f>
        <v>-1</v>
      </c>
      <c r="QYJ36" s="556">
        <f>SUM($J$22:QYJ33)-1</f>
        <v>-1</v>
      </c>
      <c r="QYK36" s="556">
        <f>SUM($J$22:QYK33)-1</f>
        <v>-1</v>
      </c>
      <c r="QYL36" s="556">
        <f>SUM($J$22:QYL33)-1</f>
        <v>-1</v>
      </c>
      <c r="QYM36" s="556">
        <f>SUM($J$22:QYM33)-1</f>
        <v>-1</v>
      </c>
      <c r="QYN36" s="556">
        <f>SUM($J$22:QYN33)-1</f>
        <v>-1</v>
      </c>
      <c r="QYO36" s="556">
        <f>SUM($J$22:QYO33)-1</f>
        <v>-1</v>
      </c>
      <c r="QYP36" s="556">
        <f>SUM($J$22:QYP33)-1</f>
        <v>-1</v>
      </c>
      <c r="QYQ36" s="556">
        <f>SUM($J$22:QYQ33)-1</f>
        <v>-1</v>
      </c>
      <c r="QYR36" s="556">
        <f>SUM($J$22:QYR33)-1</f>
        <v>-1</v>
      </c>
      <c r="QYS36" s="556">
        <f>SUM($J$22:QYS33)-1</f>
        <v>-1</v>
      </c>
      <c r="QYT36" s="556">
        <f>SUM($J$22:QYT33)-1</f>
        <v>-1</v>
      </c>
      <c r="QYU36" s="556">
        <f>SUM($J$22:QYU33)-1</f>
        <v>-1</v>
      </c>
      <c r="QYV36" s="556">
        <f>SUM($J$22:QYV33)-1</f>
        <v>-1</v>
      </c>
      <c r="QYW36" s="556">
        <f>SUM($J$22:QYW33)-1</f>
        <v>-1</v>
      </c>
      <c r="QYX36" s="556">
        <f>SUM($J$22:QYX33)-1</f>
        <v>-1</v>
      </c>
      <c r="QYY36" s="556">
        <f>SUM($J$22:QYY33)-1</f>
        <v>-1</v>
      </c>
      <c r="QYZ36" s="556">
        <f>SUM($J$22:QYZ33)-1</f>
        <v>-1</v>
      </c>
      <c r="QZA36" s="556">
        <f>SUM($J$22:QZA33)-1</f>
        <v>-1</v>
      </c>
      <c r="QZB36" s="556">
        <f>SUM($J$22:QZB33)-1</f>
        <v>-1</v>
      </c>
      <c r="QZC36" s="556">
        <f>SUM($J$22:QZC33)-1</f>
        <v>-1</v>
      </c>
      <c r="QZD36" s="556">
        <f>SUM($J$22:QZD33)-1</f>
        <v>-1</v>
      </c>
      <c r="QZE36" s="556">
        <f>SUM($J$22:QZE33)-1</f>
        <v>-1</v>
      </c>
      <c r="QZF36" s="556">
        <f>SUM($J$22:QZF33)-1</f>
        <v>-1</v>
      </c>
      <c r="QZG36" s="556">
        <f>SUM($J$22:QZG33)-1</f>
        <v>-1</v>
      </c>
      <c r="QZH36" s="556">
        <f>SUM($J$22:QZH33)-1</f>
        <v>-1</v>
      </c>
      <c r="QZI36" s="556">
        <f>SUM($J$22:QZI33)-1</f>
        <v>-1</v>
      </c>
      <c r="QZJ36" s="556">
        <f>SUM($J$22:QZJ33)-1</f>
        <v>-1</v>
      </c>
      <c r="QZK36" s="556">
        <f>SUM($J$22:QZK33)-1</f>
        <v>-1</v>
      </c>
      <c r="QZL36" s="556">
        <f>SUM($J$22:QZL33)-1</f>
        <v>-1</v>
      </c>
      <c r="QZM36" s="556">
        <f>SUM($J$22:QZM33)-1</f>
        <v>-1</v>
      </c>
      <c r="QZN36" s="556">
        <f>SUM($J$22:QZN33)-1</f>
        <v>-1</v>
      </c>
      <c r="QZO36" s="556">
        <f>SUM($J$22:QZO33)-1</f>
        <v>-1</v>
      </c>
      <c r="QZP36" s="556">
        <f>SUM($J$22:QZP33)-1</f>
        <v>-1</v>
      </c>
      <c r="QZQ36" s="556">
        <f>SUM($J$22:QZQ33)-1</f>
        <v>-1</v>
      </c>
      <c r="QZR36" s="556">
        <f>SUM($J$22:QZR33)-1</f>
        <v>-1</v>
      </c>
      <c r="QZS36" s="556">
        <f>SUM($J$22:QZS33)-1</f>
        <v>-1</v>
      </c>
      <c r="QZT36" s="556">
        <f>SUM($J$22:QZT33)-1</f>
        <v>-1</v>
      </c>
      <c r="QZU36" s="556">
        <f>SUM($J$22:QZU33)-1</f>
        <v>-1</v>
      </c>
      <c r="QZV36" s="556">
        <f>SUM($J$22:QZV33)-1</f>
        <v>-1</v>
      </c>
      <c r="QZW36" s="556">
        <f>SUM($J$22:QZW33)-1</f>
        <v>-1</v>
      </c>
      <c r="QZX36" s="556">
        <f>SUM($J$22:QZX33)-1</f>
        <v>-1</v>
      </c>
      <c r="QZY36" s="556">
        <f>SUM($J$22:QZY33)-1</f>
        <v>-1</v>
      </c>
      <c r="QZZ36" s="556">
        <f>SUM($J$22:QZZ33)-1</f>
        <v>-1</v>
      </c>
      <c r="RAA36" s="556">
        <f>SUM($J$22:RAA33)-1</f>
        <v>-1</v>
      </c>
      <c r="RAB36" s="556">
        <f>SUM($J$22:RAB33)-1</f>
        <v>-1</v>
      </c>
      <c r="RAC36" s="556">
        <f>SUM($J$22:RAC33)-1</f>
        <v>-1</v>
      </c>
      <c r="RAD36" s="556">
        <f>SUM($J$22:RAD33)-1</f>
        <v>-1</v>
      </c>
      <c r="RAE36" s="556">
        <f>SUM($J$22:RAE33)-1</f>
        <v>-1</v>
      </c>
      <c r="RAF36" s="556">
        <f>SUM($J$22:RAF33)-1</f>
        <v>-1</v>
      </c>
      <c r="RAG36" s="556">
        <f>SUM($J$22:RAG33)-1</f>
        <v>-1</v>
      </c>
      <c r="RAH36" s="556">
        <f>SUM($J$22:RAH33)-1</f>
        <v>-1</v>
      </c>
      <c r="RAI36" s="556">
        <f>SUM($J$22:RAI33)-1</f>
        <v>-1</v>
      </c>
      <c r="RAJ36" s="556">
        <f>SUM($J$22:RAJ33)-1</f>
        <v>-1</v>
      </c>
      <c r="RAK36" s="556">
        <f>SUM($J$22:RAK33)-1</f>
        <v>-1</v>
      </c>
      <c r="RAL36" s="556">
        <f>SUM($J$22:RAL33)-1</f>
        <v>-1</v>
      </c>
      <c r="RAM36" s="556">
        <f>SUM($J$22:RAM33)-1</f>
        <v>-1</v>
      </c>
      <c r="RAN36" s="556">
        <f>SUM($J$22:RAN33)-1</f>
        <v>-1</v>
      </c>
      <c r="RAO36" s="556">
        <f>SUM($J$22:RAO33)-1</f>
        <v>-1</v>
      </c>
      <c r="RAP36" s="556">
        <f>SUM($J$22:RAP33)-1</f>
        <v>-1</v>
      </c>
      <c r="RAQ36" s="556">
        <f>SUM($J$22:RAQ33)-1</f>
        <v>-1</v>
      </c>
      <c r="RAR36" s="556">
        <f>SUM($J$22:RAR33)-1</f>
        <v>-1</v>
      </c>
      <c r="RAS36" s="556">
        <f>SUM($J$22:RAS33)-1</f>
        <v>-1</v>
      </c>
      <c r="RAT36" s="556">
        <f>SUM($J$22:RAT33)-1</f>
        <v>-1</v>
      </c>
      <c r="RAU36" s="556">
        <f>SUM($J$22:RAU33)-1</f>
        <v>-1</v>
      </c>
      <c r="RAV36" s="556">
        <f>SUM($J$22:RAV33)-1</f>
        <v>-1</v>
      </c>
      <c r="RAW36" s="556">
        <f>SUM($J$22:RAW33)-1</f>
        <v>-1</v>
      </c>
      <c r="RAX36" s="556">
        <f>SUM($J$22:RAX33)-1</f>
        <v>-1</v>
      </c>
      <c r="RAY36" s="556">
        <f>SUM($J$22:RAY33)-1</f>
        <v>-1</v>
      </c>
      <c r="RAZ36" s="556">
        <f>SUM($J$22:RAZ33)-1</f>
        <v>-1</v>
      </c>
      <c r="RBA36" s="556">
        <f>SUM($J$22:RBA33)-1</f>
        <v>-1</v>
      </c>
      <c r="RBB36" s="556">
        <f>SUM($J$22:RBB33)-1</f>
        <v>-1</v>
      </c>
      <c r="RBC36" s="556">
        <f>SUM($J$22:RBC33)-1</f>
        <v>-1</v>
      </c>
      <c r="RBD36" s="556">
        <f>SUM($J$22:RBD33)-1</f>
        <v>-1</v>
      </c>
      <c r="RBE36" s="556">
        <f>SUM($J$22:RBE33)-1</f>
        <v>-1</v>
      </c>
      <c r="RBF36" s="556">
        <f>SUM($J$22:RBF33)-1</f>
        <v>-1</v>
      </c>
      <c r="RBG36" s="556">
        <f>SUM($J$22:RBG33)-1</f>
        <v>-1</v>
      </c>
      <c r="RBH36" s="556">
        <f>SUM($J$22:RBH33)-1</f>
        <v>-1</v>
      </c>
      <c r="RBI36" s="556">
        <f>SUM($J$22:RBI33)-1</f>
        <v>-1</v>
      </c>
      <c r="RBJ36" s="556">
        <f>SUM($J$22:RBJ33)-1</f>
        <v>-1</v>
      </c>
      <c r="RBK36" s="556">
        <f>SUM($J$22:RBK33)-1</f>
        <v>-1</v>
      </c>
      <c r="RBL36" s="556">
        <f>SUM($J$22:RBL33)-1</f>
        <v>-1</v>
      </c>
      <c r="RBM36" s="556">
        <f>SUM($J$22:RBM33)-1</f>
        <v>-1</v>
      </c>
      <c r="RBN36" s="556">
        <f>SUM($J$22:RBN33)-1</f>
        <v>-1</v>
      </c>
      <c r="RBO36" s="556">
        <f>SUM($J$22:RBO33)-1</f>
        <v>-1</v>
      </c>
      <c r="RBP36" s="556">
        <f>SUM($J$22:RBP33)-1</f>
        <v>-1</v>
      </c>
      <c r="RBQ36" s="556">
        <f>SUM($J$22:RBQ33)-1</f>
        <v>-1</v>
      </c>
      <c r="RBR36" s="556">
        <f>SUM($J$22:RBR33)-1</f>
        <v>-1</v>
      </c>
      <c r="RBS36" s="556">
        <f>SUM($J$22:RBS33)-1</f>
        <v>-1</v>
      </c>
      <c r="RBT36" s="556">
        <f>SUM($J$22:RBT33)-1</f>
        <v>-1</v>
      </c>
      <c r="RBU36" s="556">
        <f>SUM($J$22:RBU33)-1</f>
        <v>-1</v>
      </c>
      <c r="RBV36" s="556">
        <f>SUM($J$22:RBV33)-1</f>
        <v>-1</v>
      </c>
      <c r="RBW36" s="556">
        <f>SUM($J$22:RBW33)-1</f>
        <v>-1</v>
      </c>
      <c r="RBX36" s="556">
        <f>SUM($J$22:RBX33)-1</f>
        <v>-1</v>
      </c>
      <c r="RBY36" s="556">
        <f>SUM($J$22:RBY33)-1</f>
        <v>-1</v>
      </c>
      <c r="RBZ36" s="556">
        <f>SUM($J$22:RBZ33)-1</f>
        <v>-1</v>
      </c>
      <c r="RCA36" s="556">
        <f>SUM($J$22:RCA33)-1</f>
        <v>-1</v>
      </c>
      <c r="RCB36" s="556">
        <f>SUM($J$22:RCB33)-1</f>
        <v>-1</v>
      </c>
      <c r="RCC36" s="556">
        <f>SUM($J$22:RCC33)-1</f>
        <v>-1</v>
      </c>
      <c r="RCD36" s="556">
        <f>SUM($J$22:RCD33)-1</f>
        <v>-1</v>
      </c>
      <c r="RCE36" s="556">
        <f>SUM($J$22:RCE33)-1</f>
        <v>-1</v>
      </c>
      <c r="RCF36" s="556">
        <f>SUM($J$22:RCF33)-1</f>
        <v>-1</v>
      </c>
      <c r="RCG36" s="556">
        <f>SUM($J$22:RCG33)-1</f>
        <v>-1</v>
      </c>
      <c r="RCH36" s="556">
        <f>SUM($J$22:RCH33)-1</f>
        <v>-1</v>
      </c>
      <c r="RCI36" s="556">
        <f>SUM($J$22:RCI33)-1</f>
        <v>-1</v>
      </c>
      <c r="RCJ36" s="556">
        <f>SUM($J$22:RCJ33)-1</f>
        <v>-1</v>
      </c>
      <c r="RCK36" s="556">
        <f>SUM($J$22:RCK33)-1</f>
        <v>-1</v>
      </c>
      <c r="RCL36" s="556">
        <f>SUM($J$22:RCL33)-1</f>
        <v>-1</v>
      </c>
      <c r="RCM36" s="556">
        <f>SUM($J$22:RCM33)-1</f>
        <v>-1</v>
      </c>
      <c r="RCN36" s="556">
        <f>SUM($J$22:RCN33)-1</f>
        <v>-1</v>
      </c>
      <c r="RCO36" s="556">
        <f>SUM($J$22:RCO33)-1</f>
        <v>-1</v>
      </c>
      <c r="RCP36" s="556">
        <f>SUM($J$22:RCP33)-1</f>
        <v>-1</v>
      </c>
      <c r="RCQ36" s="556">
        <f>SUM($J$22:RCQ33)-1</f>
        <v>-1</v>
      </c>
      <c r="RCR36" s="556">
        <f>SUM($J$22:RCR33)-1</f>
        <v>-1</v>
      </c>
      <c r="RCS36" s="556">
        <f>SUM($J$22:RCS33)-1</f>
        <v>-1</v>
      </c>
      <c r="RCT36" s="556">
        <f>SUM($J$22:RCT33)-1</f>
        <v>-1</v>
      </c>
      <c r="RCU36" s="556">
        <f>SUM($J$22:RCU33)-1</f>
        <v>-1</v>
      </c>
      <c r="RCV36" s="556">
        <f>SUM($J$22:RCV33)-1</f>
        <v>-1</v>
      </c>
      <c r="RCW36" s="556">
        <f>SUM($J$22:RCW33)-1</f>
        <v>-1</v>
      </c>
      <c r="RCX36" s="556">
        <f>SUM($J$22:RCX33)-1</f>
        <v>-1</v>
      </c>
      <c r="RCY36" s="556">
        <f>SUM($J$22:RCY33)-1</f>
        <v>-1</v>
      </c>
      <c r="RCZ36" s="556">
        <f>SUM($J$22:RCZ33)-1</f>
        <v>-1</v>
      </c>
      <c r="RDA36" s="556">
        <f>SUM($J$22:RDA33)-1</f>
        <v>-1</v>
      </c>
      <c r="RDB36" s="556">
        <f>SUM($J$22:RDB33)-1</f>
        <v>-1</v>
      </c>
      <c r="RDC36" s="556">
        <f>SUM($J$22:RDC33)-1</f>
        <v>-1</v>
      </c>
      <c r="RDD36" s="556">
        <f>SUM($J$22:RDD33)-1</f>
        <v>-1</v>
      </c>
      <c r="RDE36" s="556">
        <f>SUM($J$22:RDE33)-1</f>
        <v>-1</v>
      </c>
      <c r="RDF36" s="556">
        <f>SUM($J$22:RDF33)-1</f>
        <v>-1</v>
      </c>
      <c r="RDG36" s="556">
        <f>SUM($J$22:RDG33)-1</f>
        <v>-1</v>
      </c>
      <c r="RDH36" s="556">
        <f>SUM($J$22:RDH33)-1</f>
        <v>-1</v>
      </c>
      <c r="RDI36" s="556">
        <f>SUM($J$22:RDI33)-1</f>
        <v>-1</v>
      </c>
      <c r="RDJ36" s="556">
        <f>SUM($J$22:RDJ33)-1</f>
        <v>-1</v>
      </c>
      <c r="RDK36" s="556">
        <f>SUM($J$22:RDK33)-1</f>
        <v>-1</v>
      </c>
      <c r="RDL36" s="556">
        <f>SUM($J$22:RDL33)-1</f>
        <v>-1</v>
      </c>
      <c r="RDM36" s="556">
        <f>SUM($J$22:RDM33)-1</f>
        <v>-1</v>
      </c>
      <c r="RDN36" s="556">
        <f>SUM($J$22:RDN33)-1</f>
        <v>-1</v>
      </c>
      <c r="RDO36" s="556">
        <f>SUM($J$22:RDO33)-1</f>
        <v>-1</v>
      </c>
      <c r="RDP36" s="556">
        <f>SUM($J$22:RDP33)-1</f>
        <v>-1</v>
      </c>
      <c r="RDQ36" s="556">
        <f>SUM($J$22:RDQ33)-1</f>
        <v>-1</v>
      </c>
      <c r="RDR36" s="556">
        <f>SUM($J$22:RDR33)-1</f>
        <v>-1</v>
      </c>
      <c r="RDS36" s="556">
        <f>SUM($J$22:RDS33)-1</f>
        <v>-1</v>
      </c>
      <c r="RDT36" s="556">
        <f>SUM($J$22:RDT33)-1</f>
        <v>-1</v>
      </c>
      <c r="RDU36" s="556">
        <f>SUM($J$22:RDU33)-1</f>
        <v>-1</v>
      </c>
      <c r="RDV36" s="556">
        <f>SUM($J$22:RDV33)-1</f>
        <v>-1</v>
      </c>
      <c r="RDW36" s="556">
        <f>SUM($J$22:RDW33)-1</f>
        <v>-1</v>
      </c>
      <c r="RDX36" s="556">
        <f>SUM($J$22:RDX33)-1</f>
        <v>-1</v>
      </c>
      <c r="RDY36" s="556">
        <f>SUM($J$22:RDY33)-1</f>
        <v>-1</v>
      </c>
      <c r="RDZ36" s="556">
        <f>SUM($J$22:RDZ33)-1</f>
        <v>-1</v>
      </c>
      <c r="REA36" s="556">
        <f>SUM($J$22:REA33)-1</f>
        <v>-1</v>
      </c>
      <c r="REB36" s="556">
        <f>SUM($J$22:REB33)-1</f>
        <v>-1</v>
      </c>
      <c r="REC36" s="556">
        <f>SUM($J$22:REC33)-1</f>
        <v>-1</v>
      </c>
      <c r="RED36" s="556">
        <f>SUM($J$22:RED33)-1</f>
        <v>-1</v>
      </c>
      <c r="REE36" s="556">
        <f>SUM($J$22:REE33)-1</f>
        <v>-1</v>
      </c>
      <c r="REF36" s="556">
        <f>SUM($J$22:REF33)-1</f>
        <v>-1</v>
      </c>
      <c r="REG36" s="556">
        <f>SUM($J$22:REG33)-1</f>
        <v>-1</v>
      </c>
      <c r="REH36" s="556">
        <f>SUM($J$22:REH33)-1</f>
        <v>-1</v>
      </c>
      <c r="REI36" s="556">
        <f>SUM($J$22:REI33)-1</f>
        <v>-1</v>
      </c>
      <c r="REJ36" s="556">
        <f>SUM($J$22:REJ33)-1</f>
        <v>-1</v>
      </c>
      <c r="REK36" s="556">
        <f>SUM($J$22:REK33)-1</f>
        <v>-1</v>
      </c>
      <c r="REL36" s="556">
        <f>SUM($J$22:REL33)-1</f>
        <v>-1</v>
      </c>
      <c r="REM36" s="556">
        <f>SUM($J$22:REM33)-1</f>
        <v>-1</v>
      </c>
      <c r="REN36" s="556">
        <f>SUM($J$22:REN33)-1</f>
        <v>-1</v>
      </c>
      <c r="REO36" s="556">
        <f>SUM($J$22:REO33)-1</f>
        <v>-1</v>
      </c>
      <c r="REP36" s="556">
        <f>SUM($J$22:REP33)-1</f>
        <v>-1</v>
      </c>
      <c r="REQ36" s="556">
        <f>SUM($J$22:REQ33)-1</f>
        <v>-1</v>
      </c>
      <c r="RER36" s="556">
        <f>SUM($J$22:RER33)-1</f>
        <v>-1</v>
      </c>
      <c r="RES36" s="556">
        <f>SUM($J$22:RES33)-1</f>
        <v>-1</v>
      </c>
      <c r="RET36" s="556">
        <f>SUM($J$22:RET33)-1</f>
        <v>-1</v>
      </c>
      <c r="REU36" s="556">
        <f>SUM($J$22:REU33)-1</f>
        <v>-1</v>
      </c>
      <c r="REV36" s="556">
        <f>SUM($J$22:REV33)-1</f>
        <v>-1</v>
      </c>
      <c r="REW36" s="556">
        <f>SUM($J$22:REW33)-1</f>
        <v>-1</v>
      </c>
      <c r="REX36" s="556">
        <f>SUM($J$22:REX33)-1</f>
        <v>-1</v>
      </c>
      <c r="REY36" s="556">
        <f>SUM($J$22:REY33)-1</f>
        <v>-1</v>
      </c>
      <c r="REZ36" s="556">
        <f>SUM($J$22:REZ33)-1</f>
        <v>-1</v>
      </c>
      <c r="RFA36" s="556">
        <f>SUM($J$22:RFA33)-1</f>
        <v>-1</v>
      </c>
      <c r="RFB36" s="556">
        <f>SUM($J$22:RFB33)-1</f>
        <v>-1</v>
      </c>
      <c r="RFC36" s="556">
        <f>SUM($J$22:RFC33)-1</f>
        <v>-1</v>
      </c>
      <c r="RFD36" s="556">
        <f>SUM($J$22:RFD33)-1</f>
        <v>-1</v>
      </c>
      <c r="RFE36" s="556">
        <f>SUM($J$22:RFE33)-1</f>
        <v>-1</v>
      </c>
      <c r="RFF36" s="556">
        <f>SUM($J$22:RFF33)-1</f>
        <v>-1</v>
      </c>
      <c r="RFG36" s="556">
        <f>SUM($J$22:RFG33)-1</f>
        <v>-1</v>
      </c>
      <c r="RFH36" s="556">
        <f>SUM($J$22:RFH33)-1</f>
        <v>-1</v>
      </c>
      <c r="RFI36" s="556">
        <f>SUM($J$22:RFI33)-1</f>
        <v>-1</v>
      </c>
      <c r="RFJ36" s="556">
        <f>SUM($J$22:RFJ33)-1</f>
        <v>-1</v>
      </c>
      <c r="RFK36" s="556">
        <f>SUM($J$22:RFK33)-1</f>
        <v>-1</v>
      </c>
      <c r="RFL36" s="556">
        <f>SUM($J$22:RFL33)-1</f>
        <v>-1</v>
      </c>
      <c r="RFM36" s="556">
        <f>SUM($J$22:RFM33)-1</f>
        <v>-1</v>
      </c>
      <c r="RFN36" s="556">
        <f>SUM($J$22:RFN33)-1</f>
        <v>-1</v>
      </c>
      <c r="RFO36" s="556">
        <f>SUM($J$22:RFO33)-1</f>
        <v>-1</v>
      </c>
      <c r="RFP36" s="556">
        <f>SUM($J$22:RFP33)-1</f>
        <v>-1</v>
      </c>
      <c r="RFQ36" s="556">
        <f>SUM($J$22:RFQ33)-1</f>
        <v>-1</v>
      </c>
      <c r="RFR36" s="556">
        <f>SUM($J$22:RFR33)-1</f>
        <v>-1</v>
      </c>
      <c r="RFS36" s="556">
        <f>SUM($J$22:RFS33)-1</f>
        <v>-1</v>
      </c>
      <c r="RFT36" s="556">
        <f>SUM($J$22:RFT33)-1</f>
        <v>-1</v>
      </c>
      <c r="RFU36" s="556">
        <f>SUM($J$22:RFU33)-1</f>
        <v>-1</v>
      </c>
      <c r="RFV36" s="556">
        <f>SUM($J$22:RFV33)-1</f>
        <v>-1</v>
      </c>
      <c r="RFW36" s="556">
        <f>SUM($J$22:RFW33)-1</f>
        <v>-1</v>
      </c>
      <c r="RFX36" s="556">
        <f>SUM($J$22:RFX33)-1</f>
        <v>-1</v>
      </c>
      <c r="RFY36" s="556">
        <f>SUM($J$22:RFY33)-1</f>
        <v>-1</v>
      </c>
      <c r="RFZ36" s="556">
        <f>SUM($J$22:RFZ33)-1</f>
        <v>-1</v>
      </c>
      <c r="RGA36" s="556">
        <f>SUM($J$22:RGA33)-1</f>
        <v>-1</v>
      </c>
      <c r="RGB36" s="556">
        <f>SUM($J$22:RGB33)-1</f>
        <v>-1</v>
      </c>
      <c r="RGC36" s="556">
        <f>SUM($J$22:RGC33)-1</f>
        <v>-1</v>
      </c>
      <c r="RGD36" s="556">
        <f>SUM($J$22:RGD33)-1</f>
        <v>-1</v>
      </c>
      <c r="RGE36" s="556">
        <f>SUM($J$22:RGE33)-1</f>
        <v>-1</v>
      </c>
      <c r="RGF36" s="556">
        <f>SUM($J$22:RGF33)-1</f>
        <v>-1</v>
      </c>
      <c r="RGG36" s="556">
        <f>SUM($J$22:RGG33)-1</f>
        <v>-1</v>
      </c>
      <c r="RGH36" s="556">
        <f>SUM($J$22:RGH33)-1</f>
        <v>-1</v>
      </c>
      <c r="RGI36" s="556">
        <f>SUM($J$22:RGI33)-1</f>
        <v>-1</v>
      </c>
      <c r="RGJ36" s="556">
        <f>SUM($J$22:RGJ33)-1</f>
        <v>-1</v>
      </c>
      <c r="RGK36" s="556">
        <f>SUM($J$22:RGK33)-1</f>
        <v>-1</v>
      </c>
      <c r="RGL36" s="556">
        <f>SUM($J$22:RGL33)-1</f>
        <v>-1</v>
      </c>
      <c r="RGM36" s="556">
        <f>SUM($J$22:RGM33)-1</f>
        <v>-1</v>
      </c>
      <c r="RGN36" s="556">
        <f>SUM($J$22:RGN33)-1</f>
        <v>-1</v>
      </c>
      <c r="RGO36" s="556">
        <f>SUM($J$22:RGO33)-1</f>
        <v>-1</v>
      </c>
      <c r="RGP36" s="556">
        <f>SUM($J$22:RGP33)-1</f>
        <v>-1</v>
      </c>
      <c r="RGQ36" s="556">
        <f>SUM($J$22:RGQ33)-1</f>
        <v>-1</v>
      </c>
      <c r="RGR36" s="556">
        <f>SUM($J$22:RGR33)-1</f>
        <v>-1</v>
      </c>
      <c r="RGS36" s="556">
        <f>SUM($J$22:RGS33)-1</f>
        <v>-1</v>
      </c>
      <c r="RGT36" s="556">
        <f>SUM($J$22:RGT33)-1</f>
        <v>-1</v>
      </c>
      <c r="RGU36" s="556">
        <f>SUM($J$22:RGU33)-1</f>
        <v>-1</v>
      </c>
      <c r="RGV36" s="556">
        <f>SUM($J$22:RGV33)-1</f>
        <v>-1</v>
      </c>
      <c r="RGW36" s="556">
        <f>SUM($J$22:RGW33)-1</f>
        <v>-1</v>
      </c>
      <c r="RGX36" s="556">
        <f>SUM($J$22:RGX33)-1</f>
        <v>-1</v>
      </c>
      <c r="RGY36" s="556">
        <f>SUM($J$22:RGY33)-1</f>
        <v>-1</v>
      </c>
      <c r="RGZ36" s="556">
        <f>SUM($J$22:RGZ33)-1</f>
        <v>-1</v>
      </c>
      <c r="RHA36" s="556">
        <f>SUM($J$22:RHA33)-1</f>
        <v>-1</v>
      </c>
      <c r="RHB36" s="556">
        <f>SUM($J$22:RHB33)-1</f>
        <v>-1</v>
      </c>
      <c r="RHC36" s="556">
        <f>SUM($J$22:RHC33)-1</f>
        <v>-1</v>
      </c>
      <c r="RHD36" s="556">
        <f>SUM($J$22:RHD33)-1</f>
        <v>-1</v>
      </c>
      <c r="RHE36" s="556">
        <f>SUM($J$22:RHE33)-1</f>
        <v>-1</v>
      </c>
      <c r="RHF36" s="556">
        <f>SUM($J$22:RHF33)-1</f>
        <v>-1</v>
      </c>
      <c r="RHG36" s="556">
        <f>SUM($J$22:RHG33)-1</f>
        <v>-1</v>
      </c>
      <c r="RHH36" s="556">
        <f>SUM($J$22:RHH33)-1</f>
        <v>-1</v>
      </c>
      <c r="RHI36" s="556">
        <f>SUM($J$22:RHI33)-1</f>
        <v>-1</v>
      </c>
      <c r="RHJ36" s="556">
        <f>SUM($J$22:RHJ33)-1</f>
        <v>-1</v>
      </c>
      <c r="RHK36" s="556">
        <f>SUM($J$22:RHK33)-1</f>
        <v>-1</v>
      </c>
      <c r="RHL36" s="556">
        <f>SUM($J$22:RHL33)-1</f>
        <v>-1</v>
      </c>
      <c r="RHM36" s="556">
        <f>SUM($J$22:RHM33)-1</f>
        <v>-1</v>
      </c>
      <c r="RHN36" s="556">
        <f>SUM($J$22:RHN33)-1</f>
        <v>-1</v>
      </c>
      <c r="RHO36" s="556">
        <f>SUM($J$22:RHO33)-1</f>
        <v>-1</v>
      </c>
      <c r="RHP36" s="556">
        <f>SUM($J$22:RHP33)-1</f>
        <v>-1</v>
      </c>
      <c r="RHQ36" s="556">
        <f>SUM($J$22:RHQ33)-1</f>
        <v>-1</v>
      </c>
      <c r="RHR36" s="556">
        <f>SUM($J$22:RHR33)-1</f>
        <v>-1</v>
      </c>
      <c r="RHS36" s="556">
        <f>SUM($J$22:RHS33)-1</f>
        <v>-1</v>
      </c>
      <c r="RHT36" s="556">
        <f>SUM($J$22:RHT33)-1</f>
        <v>-1</v>
      </c>
      <c r="RHU36" s="556">
        <f>SUM($J$22:RHU33)-1</f>
        <v>-1</v>
      </c>
      <c r="RHV36" s="556">
        <f>SUM($J$22:RHV33)-1</f>
        <v>-1</v>
      </c>
      <c r="RHW36" s="556">
        <f>SUM($J$22:RHW33)-1</f>
        <v>-1</v>
      </c>
      <c r="RHX36" s="556">
        <f>SUM($J$22:RHX33)-1</f>
        <v>-1</v>
      </c>
      <c r="RHY36" s="556">
        <f>SUM($J$22:RHY33)-1</f>
        <v>-1</v>
      </c>
      <c r="RHZ36" s="556">
        <f>SUM($J$22:RHZ33)-1</f>
        <v>-1</v>
      </c>
      <c r="RIA36" s="556">
        <f>SUM($J$22:RIA33)-1</f>
        <v>-1</v>
      </c>
      <c r="RIB36" s="556">
        <f>SUM($J$22:RIB33)-1</f>
        <v>-1</v>
      </c>
      <c r="RIC36" s="556">
        <f>SUM($J$22:RIC33)-1</f>
        <v>-1</v>
      </c>
      <c r="RID36" s="556">
        <f>SUM($J$22:RID33)-1</f>
        <v>-1</v>
      </c>
      <c r="RIE36" s="556">
        <f>SUM($J$22:RIE33)-1</f>
        <v>-1</v>
      </c>
      <c r="RIF36" s="556">
        <f>SUM($J$22:RIF33)-1</f>
        <v>-1</v>
      </c>
      <c r="RIG36" s="556">
        <f>SUM($J$22:RIG33)-1</f>
        <v>-1</v>
      </c>
      <c r="RIH36" s="556">
        <f>SUM($J$22:RIH33)-1</f>
        <v>-1</v>
      </c>
      <c r="RII36" s="556">
        <f>SUM($J$22:RII33)-1</f>
        <v>-1</v>
      </c>
      <c r="RIJ36" s="556">
        <f>SUM($J$22:RIJ33)-1</f>
        <v>-1</v>
      </c>
      <c r="RIK36" s="556">
        <f>SUM($J$22:RIK33)-1</f>
        <v>-1</v>
      </c>
      <c r="RIL36" s="556">
        <f>SUM($J$22:RIL33)-1</f>
        <v>-1</v>
      </c>
      <c r="RIM36" s="556">
        <f>SUM($J$22:RIM33)-1</f>
        <v>-1</v>
      </c>
      <c r="RIN36" s="556">
        <f>SUM($J$22:RIN33)-1</f>
        <v>-1</v>
      </c>
      <c r="RIO36" s="556">
        <f>SUM($J$22:RIO33)-1</f>
        <v>-1</v>
      </c>
      <c r="RIP36" s="556">
        <f>SUM($J$22:RIP33)-1</f>
        <v>-1</v>
      </c>
      <c r="RIQ36" s="556">
        <f>SUM($J$22:RIQ33)-1</f>
        <v>-1</v>
      </c>
      <c r="RIR36" s="556">
        <f>SUM($J$22:RIR33)-1</f>
        <v>-1</v>
      </c>
      <c r="RIS36" s="556">
        <f>SUM($J$22:RIS33)-1</f>
        <v>-1</v>
      </c>
      <c r="RIT36" s="556">
        <f>SUM($J$22:RIT33)-1</f>
        <v>-1</v>
      </c>
      <c r="RIU36" s="556">
        <f>SUM($J$22:RIU33)-1</f>
        <v>-1</v>
      </c>
      <c r="RIV36" s="556">
        <f>SUM($J$22:RIV33)-1</f>
        <v>-1</v>
      </c>
      <c r="RIW36" s="556">
        <f>SUM($J$22:RIW33)-1</f>
        <v>-1</v>
      </c>
      <c r="RIX36" s="556">
        <f>SUM($J$22:RIX33)-1</f>
        <v>-1</v>
      </c>
      <c r="RIY36" s="556">
        <f>SUM($J$22:RIY33)-1</f>
        <v>-1</v>
      </c>
      <c r="RIZ36" s="556">
        <f>SUM($J$22:RIZ33)-1</f>
        <v>-1</v>
      </c>
      <c r="RJA36" s="556">
        <f>SUM($J$22:RJA33)-1</f>
        <v>-1</v>
      </c>
      <c r="RJB36" s="556">
        <f>SUM($J$22:RJB33)-1</f>
        <v>-1</v>
      </c>
      <c r="RJC36" s="556">
        <f>SUM($J$22:RJC33)-1</f>
        <v>-1</v>
      </c>
      <c r="RJD36" s="556">
        <f>SUM($J$22:RJD33)-1</f>
        <v>-1</v>
      </c>
      <c r="RJE36" s="556">
        <f>SUM($J$22:RJE33)-1</f>
        <v>-1</v>
      </c>
      <c r="RJF36" s="556">
        <f>SUM($J$22:RJF33)-1</f>
        <v>-1</v>
      </c>
      <c r="RJG36" s="556">
        <f>SUM($J$22:RJG33)-1</f>
        <v>-1</v>
      </c>
      <c r="RJH36" s="556">
        <f>SUM($J$22:RJH33)-1</f>
        <v>-1</v>
      </c>
      <c r="RJI36" s="556">
        <f>SUM($J$22:RJI33)-1</f>
        <v>-1</v>
      </c>
      <c r="RJJ36" s="556">
        <f>SUM($J$22:RJJ33)-1</f>
        <v>-1</v>
      </c>
      <c r="RJK36" s="556">
        <f>SUM($J$22:RJK33)-1</f>
        <v>-1</v>
      </c>
      <c r="RJL36" s="556">
        <f>SUM($J$22:RJL33)-1</f>
        <v>-1</v>
      </c>
      <c r="RJM36" s="556">
        <f>SUM($J$22:RJM33)-1</f>
        <v>-1</v>
      </c>
      <c r="RJN36" s="556">
        <f>SUM($J$22:RJN33)-1</f>
        <v>-1</v>
      </c>
      <c r="RJO36" s="556">
        <f>SUM($J$22:RJO33)-1</f>
        <v>-1</v>
      </c>
      <c r="RJP36" s="556">
        <f>SUM($J$22:RJP33)-1</f>
        <v>-1</v>
      </c>
      <c r="RJQ36" s="556">
        <f>SUM($J$22:RJQ33)-1</f>
        <v>-1</v>
      </c>
      <c r="RJR36" s="556">
        <f>SUM($J$22:RJR33)-1</f>
        <v>-1</v>
      </c>
      <c r="RJS36" s="556">
        <f>SUM($J$22:RJS33)-1</f>
        <v>-1</v>
      </c>
      <c r="RJT36" s="556">
        <f>SUM($J$22:RJT33)-1</f>
        <v>-1</v>
      </c>
      <c r="RJU36" s="556">
        <f>SUM($J$22:RJU33)-1</f>
        <v>-1</v>
      </c>
      <c r="RJV36" s="556">
        <f>SUM($J$22:RJV33)-1</f>
        <v>-1</v>
      </c>
      <c r="RJW36" s="556">
        <f>SUM($J$22:RJW33)-1</f>
        <v>-1</v>
      </c>
      <c r="RJX36" s="556">
        <f>SUM($J$22:RJX33)-1</f>
        <v>-1</v>
      </c>
      <c r="RJY36" s="556">
        <f>SUM($J$22:RJY33)-1</f>
        <v>-1</v>
      </c>
      <c r="RJZ36" s="556">
        <f>SUM($J$22:RJZ33)-1</f>
        <v>-1</v>
      </c>
      <c r="RKA36" s="556">
        <f>SUM($J$22:RKA33)-1</f>
        <v>-1</v>
      </c>
      <c r="RKB36" s="556">
        <f>SUM($J$22:RKB33)-1</f>
        <v>-1</v>
      </c>
      <c r="RKC36" s="556">
        <f>SUM($J$22:RKC33)-1</f>
        <v>-1</v>
      </c>
      <c r="RKD36" s="556">
        <f>SUM($J$22:RKD33)-1</f>
        <v>-1</v>
      </c>
      <c r="RKE36" s="556">
        <f>SUM($J$22:RKE33)-1</f>
        <v>-1</v>
      </c>
      <c r="RKF36" s="556">
        <f>SUM($J$22:RKF33)-1</f>
        <v>-1</v>
      </c>
      <c r="RKG36" s="556">
        <f>SUM($J$22:RKG33)-1</f>
        <v>-1</v>
      </c>
      <c r="RKH36" s="556">
        <f>SUM($J$22:RKH33)-1</f>
        <v>-1</v>
      </c>
      <c r="RKI36" s="556">
        <f>SUM($J$22:RKI33)-1</f>
        <v>-1</v>
      </c>
      <c r="RKJ36" s="556">
        <f>SUM($J$22:RKJ33)-1</f>
        <v>-1</v>
      </c>
      <c r="RKK36" s="556">
        <f>SUM($J$22:RKK33)-1</f>
        <v>-1</v>
      </c>
      <c r="RKL36" s="556">
        <f>SUM($J$22:RKL33)-1</f>
        <v>-1</v>
      </c>
      <c r="RKM36" s="556">
        <f>SUM($J$22:RKM33)-1</f>
        <v>-1</v>
      </c>
      <c r="RKN36" s="556">
        <f>SUM($J$22:RKN33)-1</f>
        <v>-1</v>
      </c>
      <c r="RKO36" s="556">
        <f>SUM($J$22:RKO33)-1</f>
        <v>-1</v>
      </c>
      <c r="RKP36" s="556">
        <f>SUM($J$22:RKP33)-1</f>
        <v>-1</v>
      </c>
      <c r="RKQ36" s="556">
        <f>SUM($J$22:RKQ33)-1</f>
        <v>-1</v>
      </c>
      <c r="RKR36" s="556">
        <f>SUM($J$22:RKR33)-1</f>
        <v>-1</v>
      </c>
      <c r="RKS36" s="556">
        <f>SUM($J$22:RKS33)-1</f>
        <v>-1</v>
      </c>
      <c r="RKT36" s="556">
        <f>SUM($J$22:RKT33)-1</f>
        <v>-1</v>
      </c>
      <c r="RKU36" s="556">
        <f>SUM($J$22:RKU33)-1</f>
        <v>-1</v>
      </c>
      <c r="RKV36" s="556">
        <f>SUM($J$22:RKV33)-1</f>
        <v>-1</v>
      </c>
      <c r="RKW36" s="556">
        <f>SUM($J$22:RKW33)-1</f>
        <v>-1</v>
      </c>
      <c r="RKX36" s="556">
        <f>SUM($J$22:RKX33)-1</f>
        <v>-1</v>
      </c>
      <c r="RKY36" s="556">
        <f>SUM($J$22:RKY33)-1</f>
        <v>-1</v>
      </c>
      <c r="RKZ36" s="556">
        <f>SUM($J$22:RKZ33)-1</f>
        <v>-1</v>
      </c>
      <c r="RLA36" s="556">
        <f>SUM($J$22:RLA33)-1</f>
        <v>-1</v>
      </c>
      <c r="RLB36" s="556">
        <f>SUM($J$22:RLB33)-1</f>
        <v>-1</v>
      </c>
      <c r="RLC36" s="556">
        <f>SUM($J$22:RLC33)-1</f>
        <v>-1</v>
      </c>
      <c r="RLD36" s="556">
        <f>SUM($J$22:RLD33)-1</f>
        <v>-1</v>
      </c>
      <c r="RLE36" s="556">
        <f>SUM($J$22:RLE33)-1</f>
        <v>-1</v>
      </c>
      <c r="RLF36" s="556">
        <f>SUM($J$22:RLF33)-1</f>
        <v>-1</v>
      </c>
      <c r="RLG36" s="556">
        <f>SUM($J$22:RLG33)-1</f>
        <v>-1</v>
      </c>
      <c r="RLH36" s="556">
        <f>SUM($J$22:RLH33)-1</f>
        <v>-1</v>
      </c>
      <c r="RLI36" s="556">
        <f>SUM($J$22:RLI33)-1</f>
        <v>-1</v>
      </c>
      <c r="RLJ36" s="556">
        <f>SUM($J$22:RLJ33)-1</f>
        <v>-1</v>
      </c>
      <c r="RLK36" s="556">
        <f>SUM($J$22:RLK33)-1</f>
        <v>-1</v>
      </c>
      <c r="RLL36" s="556">
        <f>SUM($J$22:RLL33)-1</f>
        <v>-1</v>
      </c>
      <c r="RLM36" s="556">
        <f>SUM($J$22:RLM33)-1</f>
        <v>-1</v>
      </c>
      <c r="RLN36" s="556">
        <f>SUM($J$22:RLN33)-1</f>
        <v>-1</v>
      </c>
      <c r="RLO36" s="556">
        <f>SUM($J$22:RLO33)-1</f>
        <v>-1</v>
      </c>
      <c r="RLP36" s="556">
        <f>SUM($J$22:RLP33)-1</f>
        <v>-1</v>
      </c>
      <c r="RLQ36" s="556">
        <f>SUM($J$22:RLQ33)-1</f>
        <v>-1</v>
      </c>
      <c r="RLR36" s="556">
        <f>SUM($J$22:RLR33)-1</f>
        <v>-1</v>
      </c>
      <c r="RLS36" s="556">
        <f>SUM($J$22:RLS33)-1</f>
        <v>-1</v>
      </c>
      <c r="RLT36" s="556">
        <f>SUM($J$22:RLT33)-1</f>
        <v>-1</v>
      </c>
      <c r="RLU36" s="556">
        <f>SUM($J$22:RLU33)-1</f>
        <v>-1</v>
      </c>
      <c r="RLV36" s="556">
        <f>SUM($J$22:RLV33)-1</f>
        <v>-1</v>
      </c>
      <c r="RLW36" s="556">
        <f>SUM($J$22:RLW33)-1</f>
        <v>-1</v>
      </c>
      <c r="RLX36" s="556">
        <f>SUM($J$22:RLX33)-1</f>
        <v>-1</v>
      </c>
      <c r="RLY36" s="556">
        <f>SUM($J$22:RLY33)-1</f>
        <v>-1</v>
      </c>
      <c r="RLZ36" s="556">
        <f>SUM($J$22:RLZ33)-1</f>
        <v>-1</v>
      </c>
      <c r="RMA36" s="556">
        <f>SUM($J$22:RMA33)-1</f>
        <v>-1</v>
      </c>
      <c r="RMB36" s="556">
        <f>SUM($J$22:RMB33)-1</f>
        <v>-1</v>
      </c>
      <c r="RMC36" s="556">
        <f>SUM($J$22:RMC33)-1</f>
        <v>-1</v>
      </c>
      <c r="RMD36" s="556">
        <f>SUM($J$22:RMD33)-1</f>
        <v>-1</v>
      </c>
      <c r="RME36" s="556">
        <f>SUM($J$22:RME33)-1</f>
        <v>-1</v>
      </c>
      <c r="RMF36" s="556">
        <f>SUM($J$22:RMF33)-1</f>
        <v>-1</v>
      </c>
      <c r="RMG36" s="556">
        <f>SUM($J$22:RMG33)-1</f>
        <v>-1</v>
      </c>
      <c r="RMH36" s="556">
        <f>SUM($J$22:RMH33)-1</f>
        <v>-1</v>
      </c>
      <c r="RMI36" s="556">
        <f>SUM($J$22:RMI33)-1</f>
        <v>-1</v>
      </c>
      <c r="RMJ36" s="556">
        <f>SUM($J$22:RMJ33)-1</f>
        <v>-1</v>
      </c>
      <c r="RMK36" s="556">
        <f>SUM($J$22:RMK33)-1</f>
        <v>-1</v>
      </c>
      <c r="RML36" s="556">
        <f>SUM($J$22:RML33)-1</f>
        <v>-1</v>
      </c>
      <c r="RMM36" s="556">
        <f>SUM($J$22:RMM33)-1</f>
        <v>-1</v>
      </c>
      <c r="RMN36" s="556">
        <f>SUM($J$22:RMN33)-1</f>
        <v>-1</v>
      </c>
      <c r="RMO36" s="556">
        <f>SUM($J$22:RMO33)-1</f>
        <v>-1</v>
      </c>
      <c r="RMP36" s="556">
        <f>SUM($J$22:RMP33)-1</f>
        <v>-1</v>
      </c>
      <c r="RMQ36" s="556">
        <f>SUM($J$22:RMQ33)-1</f>
        <v>-1</v>
      </c>
      <c r="RMR36" s="556">
        <f>SUM($J$22:RMR33)-1</f>
        <v>-1</v>
      </c>
      <c r="RMS36" s="556">
        <f>SUM($J$22:RMS33)-1</f>
        <v>-1</v>
      </c>
      <c r="RMT36" s="556">
        <f>SUM($J$22:RMT33)-1</f>
        <v>-1</v>
      </c>
      <c r="RMU36" s="556">
        <f>SUM($J$22:RMU33)-1</f>
        <v>-1</v>
      </c>
      <c r="RMV36" s="556">
        <f>SUM($J$22:RMV33)-1</f>
        <v>-1</v>
      </c>
      <c r="RMW36" s="556">
        <f>SUM($J$22:RMW33)-1</f>
        <v>-1</v>
      </c>
      <c r="RMX36" s="556">
        <f>SUM($J$22:RMX33)-1</f>
        <v>-1</v>
      </c>
      <c r="RMY36" s="556">
        <f>SUM($J$22:RMY33)-1</f>
        <v>-1</v>
      </c>
      <c r="RMZ36" s="556">
        <f>SUM($J$22:RMZ33)-1</f>
        <v>-1</v>
      </c>
      <c r="RNA36" s="556">
        <f>SUM($J$22:RNA33)-1</f>
        <v>-1</v>
      </c>
      <c r="RNB36" s="556">
        <f>SUM($J$22:RNB33)-1</f>
        <v>-1</v>
      </c>
      <c r="RNC36" s="556">
        <f>SUM($J$22:RNC33)-1</f>
        <v>-1</v>
      </c>
      <c r="RND36" s="556">
        <f>SUM($J$22:RND33)-1</f>
        <v>-1</v>
      </c>
      <c r="RNE36" s="556">
        <f>SUM($J$22:RNE33)-1</f>
        <v>-1</v>
      </c>
      <c r="RNF36" s="556">
        <f>SUM($J$22:RNF33)-1</f>
        <v>-1</v>
      </c>
      <c r="RNG36" s="556">
        <f>SUM($J$22:RNG33)-1</f>
        <v>-1</v>
      </c>
      <c r="RNH36" s="556">
        <f>SUM($J$22:RNH33)-1</f>
        <v>-1</v>
      </c>
      <c r="RNI36" s="556">
        <f>SUM($J$22:RNI33)-1</f>
        <v>-1</v>
      </c>
      <c r="RNJ36" s="556">
        <f>SUM($J$22:RNJ33)-1</f>
        <v>-1</v>
      </c>
      <c r="RNK36" s="556">
        <f>SUM($J$22:RNK33)-1</f>
        <v>-1</v>
      </c>
      <c r="RNL36" s="556">
        <f>SUM($J$22:RNL33)-1</f>
        <v>-1</v>
      </c>
      <c r="RNM36" s="556">
        <f>SUM($J$22:RNM33)-1</f>
        <v>-1</v>
      </c>
      <c r="RNN36" s="556">
        <f>SUM($J$22:RNN33)-1</f>
        <v>-1</v>
      </c>
      <c r="RNO36" s="556">
        <f>SUM($J$22:RNO33)-1</f>
        <v>-1</v>
      </c>
      <c r="RNP36" s="556">
        <f>SUM($J$22:RNP33)-1</f>
        <v>-1</v>
      </c>
      <c r="RNQ36" s="556">
        <f>SUM($J$22:RNQ33)-1</f>
        <v>-1</v>
      </c>
      <c r="RNR36" s="556">
        <f>SUM($J$22:RNR33)-1</f>
        <v>-1</v>
      </c>
      <c r="RNS36" s="556">
        <f>SUM($J$22:RNS33)-1</f>
        <v>-1</v>
      </c>
      <c r="RNT36" s="556">
        <f>SUM($J$22:RNT33)-1</f>
        <v>-1</v>
      </c>
      <c r="RNU36" s="556">
        <f>SUM($J$22:RNU33)-1</f>
        <v>-1</v>
      </c>
      <c r="RNV36" s="556">
        <f>SUM($J$22:RNV33)-1</f>
        <v>-1</v>
      </c>
      <c r="RNW36" s="556">
        <f>SUM($J$22:RNW33)-1</f>
        <v>-1</v>
      </c>
      <c r="RNX36" s="556">
        <f>SUM($J$22:RNX33)-1</f>
        <v>-1</v>
      </c>
      <c r="RNY36" s="556">
        <f>SUM($J$22:RNY33)-1</f>
        <v>-1</v>
      </c>
      <c r="RNZ36" s="556">
        <f>SUM($J$22:RNZ33)-1</f>
        <v>-1</v>
      </c>
      <c r="ROA36" s="556">
        <f>SUM($J$22:ROA33)-1</f>
        <v>-1</v>
      </c>
      <c r="ROB36" s="556">
        <f>SUM($J$22:ROB33)-1</f>
        <v>-1</v>
      </c>
      <c r="ROC36" s="556">
        <f>SUM($J$22:ROC33)-1</f>
        <v>-1</v>
      </c>
      <c r="ROD36" s="556">
        <f>SUM($J$22:ROD33)-1</f>
        <v>-1</v>
      </c>
      <c r="ROE36" s="556">
        <f>SUM($J$22:ROE33)-1</f>
        <v>-1</v>
      </c>
      <c r="ROF36" s="556">
        <f>SUM($J$22:ROF33)-1</f>
        <v>-1</v>
      </c>
      <c r="ROG36" s="556">
        <f>SUM($J$22:ROG33)-1</f>
        <v>-1</v>
      </c>
      <c r="ROH36" s="556">
        <f>SUM($J$22:ROH33)-1</f>
        <v>-1</v>
      </c>
      <c r="ROI36" s="556">
        <f>SUM($J$22:ROI33)-1</f>
        <v>-1</v>
      </c>
      <c r="ROJ36" s="556">
        <f>SUM($J$22:ROJ33)-1</f>
        <v>-1</v>
      </c>
      <c r="ROK36" s="556">
        <f>SUM($J$22:ROK33)-1</f>
        <v>-1</v>
      </c>
      <c r="ROL36" s="556">
        <f>SUM($J$22:ROL33)-1</f>
        <v>-1</v>
      </c>
      <c r="ROM36" s="556">
        <f>SUM($J$22:ROM33)-1</f>
        <v>-1</v>
      </c>
      <c r="RON36" s="556">
        <f>SUM($J$22:RON33)-1</f>
        <v>-1</v>
      </c>
      <c r="ROO36" s="556">
        <f>SUM($J$22:ROO33)-1</f>
        <v>-1</v>
      </c>
      <c r="ROP36" s="556">
        <f>SUM($J$22:ROP33)-1</f>
        <v>-1</v>
      </c>
      <c r="ROQ36" s="556">
        <f>SUM($J$22:ROQ33)-1</f>
        <v>-1</v>
      </c>
      <c r="ROR36" s="556">
        <f>SUM($J$22:ROR33)-1</f>
        <v>-1</v>
      </c>
      <c r="ROS36" s="556">
        <f>SUM($J$22:ROS33)-1</f>
        <v>-1</v>
      </c>
      <c r="ROT36" s="556">
        <f>SUM($J$22:ROT33)-1</f>
        <v>-1</v>
      </c>
      <c r="ROU36" s="556">
        <f>SUM($J$22:ROU33)-1</f>
        <v>-1</v>
      </c>
      <c r="ROV36" s="556">
        <f>SUM($J$22:ROV33)-1</f>
        <v>-1</v>
      </c>
      <c r="ROW36" s="556">
        <f>SUM($J$22:ROW33)-1</f>
        <v>-1</v>
      </c>
      <c r="ROX36" s="556">
        <f>SUM($J$22:ROX33)-1</f>
        <v>-1</v>
      </c>
      <c r="ROY36" s="556">
        <f>SUM($J$22:ROY33)-1</f>
        <v>-1</v>
      </c>
      <c r="ROZ36" s="556">
        <f>SUM($J$22:ROZ33)-1</f>
        <v>-1</v>
      </c>
      <c r="RPA36" s="556">
        <f>SUM($J$22:RPA33)-1</f>
        <v>-1</v>
      </c>
      <c r="RPB36" s="556">
        <f>SUM($J$22:RPB33)-1</f>
        <v>-1</v>
      </c>
      <c r="RPC36" s="556">
        <f>SUM($J$22:RPC33)-1</f>
        <v>-1</v>
      </c>
      <c r="RPD36" s="556">
        <f>SUM($J$22:RPD33)-1</f>
        <v>-1</v>
      </c>
      <c r="RPE36" s="556">
        <f>SUM($J$22:RPE33)-1</f>
        <v>-1</v>
      </c>
      <c r="RPF36" s="556">
        <f>SUM($J$22:RPF33)-1</f>
        <v>-1</v>
      </c>
      <c r="RPG36" s="556">
        <f>SUM($J$22:RPG33)-1</f>
        <v>-1</v>
      </c>
      <c r="RPH36" s="556">
        <f>SUM($J$22:RPH33)-1</f>
        <v>-1</v>
      </c>
      <c r="RPI36" s="556">
        <f>SUM($J$22:RPI33)-1</f>
        <v>-1</v>
      </c>
      <c r="RPJ36" s="556">
        <f>SUM($J$22:RPJ33)-1</f>
        <v>-1</v>
      </c>
      <c r="RPK36" s="556">
        <f>SUM($J$22:RPK33)-1</f>
        <v>-1</v>
      </c>
      <c r="RPL36" s="556">
        <f>SUM($J$22:RPL33)-1</f>
        <v>-1</v>
      </c>
      <c r="RPM36" s="556">
        <f>SUM($J$22:RPM33)-1</f>
        <v>-1</v>
      </c>
      <c r="RPN36" s="556">
        <f>SUM($J$22:RPN33)-1</f>
        <v>-1</v>
      </c>
      <c r="RPO36" s="556">
        <f>SUM($J$22:RPO33)-1</f>
        <v>-1</v>
      </c>
      <c r="RPP36" s="556">
        <f>SUM($J$22:RPP33)-1</f>
        <v>-1</v>
      </c>
      <c r="RPQ36" s="556">
        <f>SUM($J$22:RPQ33)-1</f>
        <v>-1</v>
      </c>
      <c r="RPR36" s="556">
        <f>SUM($J$22:RPR33)-1</f>
        <v>-1</v>
      </c>
      <c r="RPS36" s="556">
        <f>SUM($J$22:RPS33)-1</f>
        <v>-1</v>
      </c>
      <c r="RPT36" s="556">
        <f>SUM($J$22:RPT33)-1</f>
        <v>-1</v>
      </c>
      <c r="RPU36" s="556">
        <f>SUM($J$22:RPU33)-1</f>
        <v>-1</v>
      </c>
      <c r="RPV36" s="556">
        <f>SUM($J$22:RPV33)-1</f>
        <v>-1</v>
      </c>
      <c r="RPW36" s="556">
        <f>SUM($J$22:RPW33)-1</f>
        <v>-1</v>
      </c>
      <c r="RPX36" s="556">
        <f>SUM($J$22:RPX33)-1</f>
        <v>-1</v>
      </c>
      <c r="RPY36" s="556">
        <f>SUM($J$22:RPY33)-1</f>
        <v>-1</v>
      </c>
      <c r="RPZ36" s="556">
        <f>SUM($J$22:RPZ33)-1</f>
        <v>-1</v>
      </c>
      <c r="RQA36" s="556">
        <f>SUM($J$22:RQA33)-1</f>
        <v>-1</v>
      </c>
      <c r="RQB36" s="556">
        <f>SUM($J$22:RQB33)-1</f>
        <v>-1</v>
      </c>
      <c r="RQC36" s="556">
        <f>SUM($J$22:RQC33)-1</f>
        <v>-1</v>
      </c>
      <c r="RQD36" s="556">
        <f>SUM($J$22:RQD33)-1</f>
        <v>-1</v>
      </c>
      <c r="RQE36" s="556">
        <f>SUM($J$22:RQE33)-1</f>
        <v>-1</v>
      </c>
      <c r="RQF36" s="556">
        <f>SUM($J$22:RQF33)-1</f>
        <v>-1</v>
      </c>
      <c r="RQG36" s="556">
        <f>SUM($J$22:RQG33)-1</f>
        <v>-1</v>
      </c>
      <c r="RQH36" s="556">
        <f>SUM($J$22:RQH33)-1</f>
        <v>-1</v>
      </c>
      <c r="RQI36" s="556">
        <f>SUM($J$22:RQI33)-1</f>
        <v>-1</v>
      </c>
      <c r="RQJ36" s="556">
        <f>SUM($J$22:RQJ33)-1</f>
        <v>-1</v>
      </c>
      <c r="RQK36" s="556">
        <f>SUM($J$22:RQK33)-1</f>
        <v>-1</v>
      </c>
      <c r="RQL36" s="556">
        <f>SUM($J$22:RQL33)-1</f>
        <v>-1</v>
      </c>
      <c r="RQM36" s="556">
        <f>SUM($J$22:RQM33)-1</f>
        <v>-1</v>
      </c>
      <c r="RQN36" s="556">
        <f>SUM($J$22:RQN33)-1</f>
        <v>-1</v>
      </c>
      <c r="RQO36" s="556">
        <f>SUM($J$22:RQO33)-1</f>
        <v>-1</v>
      </c>
      <c r="RQP36" s="556">
        <f>SUM($J$22:RQP33)-1</f>
        <v>-1</v>
      </c>
      <c r="RQQ36" s="556">
        <f>SUM($J$22:RQQ33)-1</f>
        <v>-1</v>
      </c>
      <c r="RQR36" s="556">
        <f>SUM($J$22:RQR33)-1</f>
        <v>-1</v>
      </c>
      <c r="RQS36" s="556">
        <f>SUM($J$22:RQS33)-1</f>
        <v>-1</v>
      </c>
      <c r="RQT36" s="556">
        <f>SUM($J$22:RQT33)-1</f>
        <v>-1</v>
      </c>
      <c r="RQU36" s="556">
        <f>SUM($J$22:RQU33)-1</f>
        <v>-1</v>
      </c>
      <c r="RQV36" s="556">
        <f>SUM($J$22:RQV33)-1</f>
        <v>-1</v>
      </c>
      <c r="RQW36" s="556">
        <f>SUM($J$22:RQW33)-1</f>
        <v>-1</v>
      </c>
      <c r="RQX36" s="556">
        <f>SUM($J$22:RQX33)-1</f>
        <v>-1</v>
      </c>
      <c r="RQY36" s="556">
        <f>SUM($J$22:RQY33)-1</f>
        <v>-1</v>
      </c>
      <c r="RQZ36" s="556">
        <f>SUM($J$22:RQZ33)-1</f>
        <v>-1</v>
      </c>
      <c r="RRA36" s="556">
        <f>SUM($J$22:RRA33)-1</f>
        <v>-1</v>
      </c>
      <c r="RRB36" s="556">
        <f>SUM($J$22:RRB33)-1</f>
        <v>-1</v>
      </c>
      <c r="RRC36" s="556">
        <f>SUM($J$22:RRC33)-1</f>
        <v>-1</v>
      </c>
      <c r="RRD36" s="556">
        <f>SUM($J$22:RRD33)-1</f>
        <v>-1</v>
      </c>
      <c r="RRE36" s="556">
        <f>SUM($J$22:RRE33)-1</f>
        <v>-1</v>
      </c>
      <c r="RRF36" s="556">
        <f>SUM($J$22:RRF33)-1</f>
        <v>-1</v>
      </c>
      <c r="RRG36" s="556">
        <f>SUM($J$22:RRG33)-1</f>
        <v>-1</v>
      </c>
      <c r="RRH36" s="556">
        <f>SUM($J$22:RRH33)-1</f>
        <v>-1</v>
      </c>
      <c r="RRI36" s="556">
        <f>SUM($J$22:RRI33)-1</f>
        <v>-1</v>
      </c>
      <c r="RRJ36" s="556">
        <f>SUM($J$22:RRJ33)-1</f>
        <v>-1</v>
      </c>
      <c r="RRK36" s="556">
        <f>SUM($J$22:RRK33)-1</f>
        <v>-1</v>
      </c>
      <c r="RRL36" s="556">
        <f>SUM($J$22:RRL33)-1</f>
        <v>-1</v>
      </c>
      <c r="RRM36" s="556">
        <f>SUM($J$22:RRM33)-1</f>
        <v>-1</v>
      </c>
      <c r="RRN36" s="556">
        <f>SUM($J$22:RRN33)-1</f>
        <v>-1</v>
      </c>
      <c r="RRO36" s="556">
        <f>SUM($J$22:RRO33)-1</f>
        <v>-1</v>
      </c>
      <c r="RRP36" s="556">
        <f>SUM($J$22:RRP33)-1</f>
        <v>-1</v>
      </c>
      <c r="RRQ36" s="556">
        <f>SUM($J$22:RRQ33)-1</f>
        <v>-1</v>
      </c>
      <c r="RRR36" s="556">
        <f>SUM($J$22:RRR33)-1</f>
        <v>-1</v>
      </c>
      <c r="RRS36" s="556">
        <f>SUM($J$22:RRS33)-1</f>
        <v>-1</v>
      </c>
      <c r="RRT36" s="556">
        <f>SUM($J$22:RRT33)-1</f>
        <v>-1</v>
      </c>
      <c r="RRU36" s="556">
        <f>SUM($J$22:RRU33)-1</f>
        <v>-1</v>
      </c>
      <c r="RRV36" s="556">
        <f>SUM($J$22:RRV33)-1</f>
        <v>-1</v>
      </c>
      <c r="RRW36" s="556">
        <f>SUM($J$22:RRW33)-1</f>
        <v>-1</v>
      </c>
      <c r="RRX36" s="556">
        <f>SUM($J$22:RRX33)-1</f>
        <v>-1</v>
      </c>
      <c r="RRY36" s="556">
        <f>SUM($J$22:RRY33)-1</f>
        <v>-1</v>
      </c>
      <c r="RRZ36" s="556">
        <f>SUM($J$22:RRZ33)-1</f>
        <v>-1</v>
      </c>
      <c r="RSA36" s="556">
        <f>SUM($J$22:RSA33)-1</f>
        <v>-1</v>
      </c>
      <c r="RSB36" s="556">
        <f>SUM($J$22:RSB33)-1</f>
        <v>-1</v>
      </c>
      <c r="RSC36" s="556">
        <f>SUM($J$22:RSC33)-1</f>
        <v>-1</v>
      </c>
      <c r="RSD36" s="556">
        <f>SUM($J$22:RSD33)-1</f>
        <v>-1</v>
      </c>
      <c r="RSE36" s="556">
        <f>SUM($J$22:RSE33)-1</f>
        <v>-1</v>
      </c>
      <c r="RSF36" s="556">
        <f>SUM($J$22:RSF33)-1</f>
        <v>-1</v>
      </c>
      <c r="RSG36" s="556">
        <f>SUM($J$22:RSG33)-1</f>
        <v>-1</v>
      </c>
      <c r="RSH36" s="556">
        <f>SUM($J$22:RSH33)-1</f>
        <v>-1</v>
      </c>
      <c r="RSI36" s="556">
        <f>SUM($J$22:RSI33)-1</f>
        <v>-1</v>
      </c>
      <c r="RSJ36" s="556">
        <f>SUM($J$22:RSJ33)-1</f>
        <v>-1</v>
      </c>
      <c r="RSK36" s="556">
        <f>SUM($J$22:RSK33)-1</f>
        <v>-1</v>
      </c>
      <c r="RSL36" s="556">
        <f>SUM($J$22:RSL33)-1</f>
        <v>-1</v>
      </c>
      <c r="RSM36" s="556">
        <f>SUM($J$22:RSM33)-1</f>
        <v>-1</v>
      </c>
      <c r="RSN36" s="556">
        <f>SUM($J$22:RSN33)-1</f>
        <v>-1</v>
      </c>
      <c r="RSO36" s="556">
        <f>SUM($J$22:RSO33)-1</f>
        <v>-1</v>
      </c>
      <c r="RSP36" s="556">
        <f>SUM($J$22:RSP33)-1</f>
        <v>-1</v>
      </c>
      <c r="RSQ36" s="556">
        <f>SUM($J$22:RSQ33)-1</f>
        <v>-1</v>
      </c>
      <c r="RSR36" s="556">
        <f>SUM($J$22:RSR33)-1</f>
        <v>-1</v>
      </c>
      <c r="RSS36" s="556">
        <f>SUM($J$22:RSS33)-1</f>
        <v>-1</v>
      </c>
      <c r="RST36" s="556">
        <f>SUM($J$22:RST33)-1</f>
        <v>-1</v>
      </c>
      <c r="RSU36" s="556">
        <f>SUM($J$22:RSU33)-1</f>
        <v>-1</v>
      </c>
      <c r="RSV36" s="556">
        <f>SUM($J$22:RSV33)-1</f>
        <v>-1</v>
      </c>
      <c r="RSW36" s="556">
        <f>SUM($J$22:RSW33)-1</f>
        <v>-1</v>
      </c>
      <c r="RSX36" s="556">
        <f>SUM($J$22:RSX33)-1</f>
        <v>-1</v>
      </c>
      <c r="RSY36" s="556">
        <f>SUM($J$22:RSY33)-1</f>
        <v>-1</v>
      </c>
      <c r="RSZ36" s="556">
        <f>SUM($J$22:RSZ33)-1</f>
        <v>-1</v>
      </c>
      <c r="RTA36" s="556">
        <f>SUM($J$22:RTA33)-1</f>
        <v>-1</v>
      </c>
      <c r="RTB36" s="556">
        <f>SUM($J$22:RTB33)-1</f>
        <v>-1</v>
      </c>
      <c r="RTC36" s="556">
        <f>SUM($J$22:RTC33)-1</f>
        <v>-1</v>
      </c>
      <c r="RTD36" s="556">
        <f>SUM($J$22:RTD33)-1</f>
        <v>-1</v>
      </c>
      <c r="RTE36" s="556">
        <f>SUM($J$22:RTE33)-1</f>
        <v>-1</v>
      </c>
      <c r="RTF36" s="556">
        <f>SUM($J$22:RTF33)-1</f>
        <v>-1</v>
      </c>
      <c r="RTG36" s="556">
        <f>SUM($J$22:RTG33)-1</f>
        <v>-1</v>
      </c>
      <c r="RTH36" s="556">
        <f>SUM($J$22:RTH33)-1</f>
        <v>-1</v>
      </c>
      <c r="RTI36" s="556">
        <f>SUM($J$22:RTI33)-1</f>
        <v>-1</v>
      </c>
      <c r="RTJ36" s="556">
        <f>SUM($J$22:RTJ33)-1</f>
        <v>-1</v>
      </c>
      <c r="RTK36" s="556">
        <f>SUM($J$22:RTK33)-1</f>
        <v>-1</v>
      </c>
      <c r="RTL36" s="556">
        <f>SUM($J$22:RTL33)-1</f>
        <v>-1</v>
      </c>
      <c r="RTM36" s="556">
        <f>SUM($J$22:RTM33)-1</f>
        <v>-1</v>
      </c>
      <c r="RTN36" s="556">
        <f>SUM($J$22:RTN33)-1</f>
        <v>-1</v>
      </c>
      <c r="RTO36" s="556">
        <f>SUM($J$22:RTO33)-1</f>
        <v>-1</v>
      </c>
      <c r="RTP36" s="556">
        <f>SUM($J$22:RTP33)-1</f>
        <v>-1</v>
      </c>
      <c r="RTQ36" s="556">
        <f>SUM($J$22:RTQ33)-1</f>
        <v>-1</v>
      </c>
      <c r="RTR36" s="556">
        <f>SUM($J$22:RTR33)-1</f>
        <v>-1</v>
      </c>
      <c r="RTS36" s="556">
        <f>SUM($J$22:RTS33)-1</f>
        <v>-1</v>
      </c>
      <c r="RTT36" s="556">
        <f>SUM($J$22:RTT33)-1</f>
        <v>-1</v>
      </c>
      <c r="RTU36" s="556">
        <f>SUM($J$22:RTU33)-1</f>
        <v>-1</v>
      </c>
      <c r="RTV36" s="556">
        <f>SUM($J$22:RTV33)-1</f>
        <v>-1</v>
      </c>
      <c r="RTW36" s="556">
        <f>SUM($J$22:RTW33)-1</f>
        <v>-1</v>
      </c>
      <c r="RTX36" s="556">
        <f>SUM($J$22:RTX33)-1</f>
        <v>-1</v>
      </c>
      <c r="RTY36" s="556">
        <f>SUM($J$22:RTY33)-1</f>
        <v>-1</v>
      </c>
      <c r="RTZ36" s="556">
        <f>SUM($J$22:RTZ33)-1</f>
        <v>-1</v>
      </c>
      <c r="RUA36" s="556">
        <f>SUM($J$22:RUA33)-1</f>
        <v>-1</v>
      </c>
      <c r="RUB36" s="556">
        <f>SUM($J$22:RUB33)-1</f>
        <v>-1</v>
      </c>
      <c r="RUC36" s="556">
        <f>SUM($J$22:RUC33)-1</f>
        <v>-1</v>
      </c>
      <c r="RUD36" s="556">
        <f>SUM($J$22:RUD33)-1</f>
        <v>-1</v>
      </c>
      <c r="RUE36" s="556">
        <f>SUM($J$22:RUE33)-1</f>
        <v>-1</v>
      </c>
      <c r="RUF36" s="556">
        <f>SUM($J$22:RUF33)-1</f>
        <v>-1</v>
      </c>
      <c r="RUG36" s="556">
        <f>SUM($J$22:RUG33)-1</f>
        <v>-1</v>
      </c>
      <c r="RUH36" s="556">
        <f>SUM($J$22:RUH33)-1</f>
        <v>-1</v>
      </c>
      <c r="RUI36" s="556">
        <f>SUM($J$22:RUI33)-1</f>
        <v>-1</v>
      </c>
      <c r="RUJ36" s="556">
        <f>SUM($J$22:RUJ33)-1</f>
        <v>-1</v>
      </c>
      <c r="RUK36" s="556">
        <f>SUM($J$22:RUK33)-1</f>
        <v>-1</v>
      </c>
      <c r="RUL36" s="556">
        <f>SUM($J$22:RUL33)-1</f>
        <v>-1</v>
      </c>
      <c r="RUM36" s="556">
        <f>SUM($J$22:RUM33)-1</f>
        <v>-1</v>
      </c>
      <c r="RUN36" s="556">
        <f>SUM($J$22:RUN33)-1</f>
        <v>-1</v>
      </c>
      <c r="RUO36" s="556">
        <f>SUM($J$22:RUO33)-1</f>
        <v>-1</v>
      </c>
      <c r="RUP36" s="556">
        <f>SUM($J$22:RUP33)-1</f>
        <v>-1</v>
      </c>
      <c r="RUQ36" s="556">
        <f>SUM($J$22:RUQ33)-1</f>
        <v>-1</v>
      </c>
      <c r="RUR36" s="556">
        <f>SUM($J$22:RUR33)-1</f>
        <v>-1</v>
      </c>
      <c r="RUS36" s="556">
        <f>SUM($J$22:RUS33)-1</f>
        <v>-1</v>
      </c>
      <c r="RUT36" s="556">
        <f>SUM($J$22:RUT33)-1</f>
        <v>-1</v>
      </c>
      <c r="RUU36" s="556">
        <f>SUM($J$22:RUU33)-1</f>
        <v>-1</v>
      </c>
      <c r="RUV36" s="556">
        <f>SUM($J$22:RUV33)-1</f>
        <v>-1</v>
      </c>
      <c r="RUW36" s="556">
        <f>SUM($J$22:RUW33)-1</f>
        <v>-1</v>
      </c>
      <c r="RUX36" s="556">
        <f>SUM($J$22:RUX33)-1</f>
        <v>-1</v>
      </c>
      <c r="RUY36" s="556">
        <f>SUM($J$22:RUY33)-1</f>
        <v>-1</v>
      </c>
      <c r="RUZ36" s="556">
        <f>SUM($J$22:RUZ33)-1</f>
        <v>-1</v>
      </c>
      <c r="RVA36" s="556">
        <f>SUM($J$22:RVA33)-1</f>
        <v>-1</v>
      </c>
      <c r="RVB36" s="556">
        <f>SUM($J$22:RVB33)-1</f>
        <v>-1</v>
      </c>
      <c r="RVC36" s="556">
        <f>SUM($J$22:RVC33)-1</f>
        <v>-1</v>
      </c>
      <c r="RVD36" s="556">
        <f>SUM($J$22:RVD33)-1</f>
        <v>-1</v>
      </c>
      <c r="RVE36" s="556">
        <f>SUM($J$22:RVE33)-1</f>
        <v>-1</v>
      </c>
      <c r="RVF36" s="556">
        <f>SUM($J$22:RVF33)-1</f>
        <v>-1</v>
      </c>
      <c r="RVG36" s="556">
        <f>SUM($J$22:RVG33)-1</f>
        <v>-1</v>
      </c>
      <c r="RVH36" s="556">
        <f>SUM($J$22:RVH33)-1</f>
        <v>-1</v>
      </c>
      <c r="RVI36" s="556">
        <f>SUM($J$22:RVI33)-1</f>
        <v>-1</v>
      </c>
      <c r="RVJ36" s="556">
        <f>SUM($J$22:RVJ33)-1</f>
        <v>-1</v>
      </c>
      <c r="RVK36" s="556">
        <f>SUM($J$22:RVK33)-1</f>
        <v>-1</v>
      </c>
      <c r="RVL36" s="556">
        <f>SUM($J$22:RVL33)-1</f>
        <v>-1</v>
      </c>
      <c r="RVM36" s="556">
        <f>SUM($J$22:RVM33)-1</f>
        <v>-1</v>
      </c>
      <c r="RVN36" s="556">
        <f>SUM($J$22:RVN33)-1</f>
        <v>-1</v>
      </c>
      <c r="RVO36" s="556">
        <f>SUM($J$22:RVO33)-1</f>
        <v>-1</v>
      </c>
      <c r="RVP36" s="556">
        <f>SUM($J$22:RVP33)-1</f>
        <v>-1</v>
      </c>
      <c r="RVQ36" s="556">
        <f>SUM($J$22:RVQ33)-1</f>
        <v>-1</v>
      </c>
      <c r="RVR36" s="556">
        <f>SUM($J$22:RVR33)-1</f>
        <v>-1</v>
      </c>
      <c r="RVS36" s="556">
        <f>SUM($J$22:RVS33)-1</f>
        <v>-1</v>
      </c>
      <c r="RVT36" s="556">
        <f>SUM($J$22:RVT33)-1</f>
        <v>-1</v>
      </c>
      <c r="RVU36" s="556">
        <f>SUM($J$22:RVU33)-1</f>
        <v>-1</v>
      </c>
      <c r="RVV36" s="556">
        <f>SUM($J$22:RVV33)-1</f>
        <v>-1</v>
      </c>
      <c r="RVW36" s="556">
        <f>SUM($J$22:RVW33)-1</f>
        <v>-1</v>
      </c>
      <c r="RVX36" s="556">
        <f>SUM($J$22:RVX33)-1</f>
        <v>-1</v>
      </c>
      <c r="RVY36" s="556">
        <f>SUM($J$22:RVY33)-1</f>
        <v>-1</v>
      </c>
      <c r="RVZ36" s="556">
        <f>SUM($J$22:RVZ33)-1</f>
        <v>-1</v>
      </c>
      <c r="RWA36" s="556">
        <f>SUM($J$22:RWA33)-1</f>
        <v>-1</v>
      </c>
      <c r="RWB36" s="556">
        <f>SUM($J$22:RWB33)-1</f>
        <v>-1</v>
      </c>
      <c r="RWC36" s="556">
        <f>SUM($J$22:RWC33)-1</f>
        <v>-1</v>
      </c>
      <c r="RWD36" s="556">
        <f>SUM($J$22:RWD33)-1</f>
        <v>-1</v>
      </c>
      <c r="RWE36" s="556">
        <f>SUM($J$22:RWE33)-1</f>
        <v>-1</v>
      </c>
      <c r="RWF36" s="556">
        <f>SUM($J$22:RWF33)-1</f>
        <v>-1</v>
      </c>
      <c r="RWG36" s="556">
        <f>SUM($J$22:RWG33)-1</f>
        <v>-1</v>
      </c>
      <c r="RWH36" s="556">
        <f>SUM($J$22:RWH33)-1</f>
        <v>-1</v>
      </c>
      <c r="RWI36" s="556">
        <f>SUM($J$22:RWI33)-1</f>
        <v>-1</v>
      </c>
      <c r="RWJ36" s="556">
        <f>SUM($J$22:RWJ33)-1</f>
        <v>-1</v>
      </c>
      <c r="RWK36" s="556">
        <f>SUM($J$22:RWK33)-1</f>
        <v>-1</v>
      </c>
      <c r="RWL36" s="556">
        <f>SUM($J$22:RWL33)-1</f>
        <v>-1</v>
      </c>
      <c r="RWM36" s="556">
        <f>SUM($J$22:RWM33)-1</f>
        <v>-1</v>
      </c>
      <c r="RWN36" s="556">
        <f>SUM($J$22:RWN33)-1</f>
        <v>-1</v>
      </c>
      <c r="RWO36" s="556">
        <f>SUM($J$22:RWO33)-1</f>
        <v>-1</v>
      </c>
      <c r="RWP36" s="556">
        <f>SUM($J$22:RWP33)-1</f>
        <v>-1</v>
      </c>
      <c r="RWQ36" s="556">
        <f>SUM($J$22:RWQ33)-1</f>
        <v>-1</v>
      </c>
      <c r="RWR36" s="556">
        <f>SUM($J$22:RWR33)-1</f>
        <v>-1</v>
      </c>
      <c r="RWS36" s="556">
        <f>SUM($J$22:RWS33)-1</f>
        <v>-1</v>
      </c>
      <c r="RWT36" s="556">
        <f>SUM($J$22:RWT33)-1</f>
        <v>-1</v>
      </c>
      <c r="RWU36" s="556">
        <f>SUM($J$22:RWU33)-1</f>
        <v>-1</v>
      </c>
      <c r="RWV36" s="556">
        <f>SUM($J$22:RWV33)-1</f>
        <v>-1</v>
      </c>
      <c r="RWW36" s="556">
        <f>SUM($J$22:RWW33)-1</f>
        <v>-1</v>
      </c>
      <c r="RWX36" s="556">
        <f>SUM($J$22:RWX33)-1</f>
        <v>-1</v>
      </c>
      <c r="RWY36" s="556">
        <f>SUM($J$22:RWY33)-1</f>
        <v>-1</v>
      </c>
      <c r="RWZ36" s="556">
        <f>SUM($J$22:RWZ33)-1</f>
        <v>-1</v>
      </c>
      <c r="RXA36" s="556">
        <f>SUM($J$22:RXA33)-1</f>
        <v>-1</v>
      </c>
      <c r="RXB36" s="556">
        <f>SUM($J$22:RXB33)-1</f>
        <v>-1</v>
      </c>
      <c r="RXC36" s="556">
        <f>SUM($J$22:RXC33)-1</f>
        <v>-1</v>
      </c>
      <c r="RXD36" s="556">
        <f>SUM($J$22:RXD33)-1</f>
        <v>-1</v>
      </c>
      <c r="RXE36" s="556">
        <f>SUM($J$22:RXE33)-1</f>
        <v>-1</v>
      </c>
      <c r="RXF36" s="556">
        <f>SUM($J$22:RXF33)-1</f>
        <v>-1</v>
      </c>
      <c r="RXG36" s="556">
        <f>SUM($J$22:RXG33)-1</f>
        <v>-1</v>
      </c>
      <c r="RXH36" s="556">
        <f>SUM($J$22:RXH33)-1</f>
        <v>-1</v>
      </c>
      <c r="RXI36" s="556">
        <f>SUM($J$22:RXI33)-1</f>
        <v>-1</v>
      </c>
      <c r="RXJ36" s="556">
        <f>SUM($J$22:RXJ33)-1</f>
        <v>-1</v>
      </c>
      <c r="RXK36" s="556">
        <f>SUM($J$22:RXK33)-1</f>
        <v>-1</v>
      </c>
      <c r="RXL36" s="556">
        <f>SUM($J$22:RXL33)-1</f>
        <v>-1</v>
      </c>
      <c r="RXM36" s="556">
        <f>SUM($J$22:RXM33)-1</f>
        <v>-1</v>
      </c>
      <c r="RXN36" s="556">
        <f>SUM($J$22:RXN33)-1</f>
        <v>-1</v>
      </c>
      <c r="RXO36" s="556">
        <f>SUM($J$22:RXO33)-1</f>
        <v>-1</v>
      </c>
      <c r="RXP36" s="556">
        <f>SUM($J$22:RXP33)-1</f>
        <v>-1</v>
      </c>
      <c r="RXQ36" s="556">
        <f>SUM($J$22:RXQ33)-1</f>
        <v>-1</v>
      </c>
      <c r="RXR36" s="556">
        <f>SUM($J$22:RXR33)-1</f>
        <v>-1</v>
      </c>
      <c r="RXS36" s="556">
        <f>SUM($J$22:RXS33)-1</f>
        <v>-1</v>
      </c>
      <c r="RXT36" s="556">
        <f>SUM($J$22:RXT33)-1</f>
        <v>-1</v>
      </c>
      <c r="RXU36" s="556">
        <f>SUM($J$22:RXU33)-1</f>
        <v>-1</v>
      </c>
      <c r="RXV36" s="556">
        <f>SUM($J$22:RXV33)-1</f>
        <v>-1</v>
      </c>
      <c r="RXW36" s="556">
        <f>SUM($J$22:RXW33)-1</f>
        <v>-1</v>
      </c>
      <c r="RXX36" s="556">
        <f>SUM($J$22:RXX33)-1</f>
        <v>-1</v>
      </c>
      <c r="RXY36" s="556">
        <f>SUM($J$22:RXY33)-1</f>
        <v>-1</v>
      </c>
      <c r="RXZ36" s="556">
        <f>SUM($J$22:RXZ33)-1</f>
        <v>-1</v>
      </c>
      <c r="RYA36" s="556">
        <f>SUM($J$22:RYA33)-1</f>
        <v>-1</v>
      </c>
      <c r="RYB36" s="556">
        <f>SUM($J$22:RYB33)-1</f>
        <v>-1</v>
      </c>
      <c r="RYC36" s="556">
        <f>SUM($J$22:RYC33)-1</f>
        <v>-1</v>
      </c>
      <c r="RYD36" s="556">
        <f>SUM($J$22:RYD33)-1</f>
        <v>-1</v>
      </c>
      <c r="RYE36" s="556">
        <f>SUM($J$22:RYE33)-1</f>
        <v>-1</v>
      </c>
      <c r="RYF36" s="556">
        <f>SUM($J$22:RYF33)-1</f>
        <v>-1</v>
      </c>
      <c r="RYG36" s="556">
        <f>SUM($J$22:RYG33)-1</f>
        <v>-1</v>
      </c>
      <c r="RYH36" s="556">
        <f>SUM($J$22:RYH33)-1</f>
        <v>-1</v>
      </c>
      <c r="RYI36" s="556">
        <f>SUM($J$22:RYI33)-1</f>
        <v>-1</v>
      </c>
      <c r="RYJ36" s="556">
        <f>SUM($J$22:RYJ33)-1</f>
        <v>-1</v>
      </c>
      <c r="RYK36" s="556">
        <f>SUM($J$22:RYK33)-1</f>
        <v>-1</v>
      </c>
      <c r="RYL36" s="556">
        <f>SUM($J$22:RYL33)-1</f>
        <v>-1</v>
      </c>
      <c r="RYM36" s="556">
        <f>SUM($J$22:RYM33)-1</f>
        <v>-1</v>
      </c>
      <c r="RYN36" s="556">
        <f>SUM($J$22:RYN33)-1</f>
        <v>-1</v>
      </c>
      <c r="RYO36" s="556">
        <f>SUM($J$22:RYO33)-1</f>
        <v>-1</v>
      </c>
      <c r="RYP36" s="556">
        <f>SUM($J$22:RYP33)-1</f>
        <v>-1</v>
      </c>
      <c r="RYQ36" s="556">
        <f>SUM($J$22:RYQ33)-1</f>
        <v>-1</v>
      </c>
      <c r="RYR36" s="556">
        <f>SUM($J$22:RYR33)-1</f>
        <v>-1</v>
      </c>
      <c r="RYS36" s="556">
        <f>SUM($J$22:RYS33)-1</f>
        <v>-1</v>
      </c>
      <c r="RYT36" s="556">
        <f>SUM($J$22:RYT33)-1</f>
        <v>-1</v>
      </c>
      <c r="RYU36" s="556">
        <f>SUM($J$22:RYU33)-1</f>
        <v>-1</v>
      </c>
      <c r="RYV36" s="556">
        <f>SUM($J$22:RYV33)-1</f>
        <v>-1</v>
      </c>
      <c r="RYW36" s="556">
        <f>SUM($J$22:RYW33)-1</f>
        <v>-1</v>
      </c>
      <c r="RYX36" s="556">
        <f>SUM($J$22:RYX33)-1</f>
        <v>-1</v>
      </c>
      <c r="RYY36" s="556">
        <f>SUM($J$22:RYY33)-1</f>
        <v>-1</v>
      </c>
      <c r="RYZ36" s="556">
        <f>SUM($J$22:RYZ33)-1</f>
        <v>-1</v>
      </c>
      <c r="RZA36" s="556">
        <f>SUM($J$22:RZA33)-1</f>
        <v>-1</v>
      </c>
      <c r="RZB36" s="556">
        <f>SUM($J$22:RZB33)-1</f>
        <v>-1</v>
      </c>
      <c r="RZC36" s="556">
        <f>SUM($J$22:RZC33)-1</f>
        <v>-1</v>
      </c>
      <c r="RZD36" s="556">
        <f>SUM($J$22:RZD33)-1</f>
        <v>-1</v>
      </c>
      <c r="RZE36" s="556">
        <f>SUM($J$22:RZE33)-1</f>
        <v>-1</v>
      </c>
      <c r="RZF36" s="556">
        <f>SUM($J$22:RZF33)-1</f>
        <v>-1</v>
      </c>
      <c r="RZG36" s="556">
        <f>SUM($J$22:RZG33)-1</f>
        <v>-1</v>
      </c>
      <c r="RZH36" s="556">
        <f>SUM($J$22:RZH33)-1</f>
        <v>-1</v>
      </c>
      <c r="RZI36" s="556">
        <f>SUM($J$22:RZI33)-1</f>
        <v>-1</v>
      </c>
      <c r="RZJ36" s="556">
        <f>SUM($J$22:RZJ33)-1</f>
        <v>-1</v>
      </c>
      <c r="RZK36" s="556">
        <f>SUM($J$22:RZK33)-1</f>
        <v>-1</v>
      </c>
      <c r="RZL36" s="556">
        <f>SUM($J$22:RZL33)-1</f>
        <v>-1</v>
      </c>
      <c r="RZM36" s="556">
        <f>SUM($J$22:RZM33)-1</f>
        <v>-1</v>
      </c>
      <c r="RZN36" s="556">
        <f>SUM($J$22:RZN33)-1</f>
        <v>-1</v>
      </c>
      <c r="RZO36" s="556">
        <f>SUM($J$22:RZO33)-1</f>
        <v>-1</v>
      </c>
      <c r="RZP36" s="556">
        <f>SUM($J$22:RZP33)-1</f>
        <v>-1</v>
      </c>
      <c r="RZQ36" s="556">
        <f>SUM($J$22:RZQ33)-1</f>
        <v>-1</v>
      </c>
      <c r="RZR36" s="556">
        <f>SUM($J$22:RZR33)-1</f>
        <v>-1</v>
      </c>
      <c r="RZS36" s="556">
        <f>SUM($J$22:RZS33)-1</f>
        <v>-1</v>
      </c>
      <c r="RZT36" s="556">
        <f>SUM($J$22:RZT33)-1</f>
        <v>-1</v>
      </c>
      <c r="RZU36" s="556">
        <f>SUM($J$22:RZU33)-1</f>
        <v>-1</v>
      </c>
      <c r="RZV36" s="556">
        <f>SUM($J$22:RZV33)-1</f>
        <v>-1</v>
      </c>
      <c r="RZW36" s="556">
        <f>SUM($J$22:RZW33)-1</f>
        <v>-1</v>
      </c>
      <c r="RZX36" s="556">
        <f>SUM($J$22:RZX33)-1</f>
        <v>-1</v>
      </c>
      <c r="RZY36" s="556">
        <f>SUM($J$22:RZY33)-1</f>
        <v>-1</v>
      </c>
      <c r="RZZ36" s="556">
        <f>SUM($J$22:RZZ33)-1</f>
        <v>-1</v>
      </c>
      <c r="SAA36" s="556">
        <f>SUM($J$22:SAA33)-1</f>
        <v>-1</v>
      </c>
      <c r="SAB36" s="556">
        <f>SUM($J$22:SAB33)-1</f>
        <v>-1</v>
      </c>
      <c r="SAC36" s="556">
        <f>SUM($J$22:SAC33)-1</f>
        <v>-1</v>
      </c>
      <c r="SAD36" s="556">
        <f>SUM($J$22:SAD33)-1</f>
        <v>-1</v>
      </c>
      <c r="SAE36" s="556">
        <f>SUM($J$22:SAE33)-1</f>
        <v>-1</v>
      </c>
      <c r="SAF36" s="556">
        <f>SUM($J$22:SAF33)-1</f>
        <v>-1</v>
      </c>
      <c r="SAG36" s="556">
        <f>SUM($J$22:SAG33)-1</f>
        <v>-1</v>
      </c>
      <c r="SAH36" s="556">
        <f>SUM($J$22:SAH33)-1</f>
        <v>-1</v>
      </c>
      <c r="SAI36" s="556">
        <f>SUM($J$22:SAI33)-1</f>
        <v>-1</v>
      </c>
      <c r="SAJ36" s="556">
        <f>SUM($J$22:SAJ33)-1</f>
        <v>-1</v>
      </c>
      <c r="SAK36" s="556">
        <f>SUM($J$22:SAK33)-1</f>
        <v>-1</v>
      </c>
      <c r="SAL36" s="556">
        <f>SUM($J$22:SAL33)-1</f>
        <v>-1</v>
      </c>
      <c r="SAM36" s="556">
        <f>SUM($J$22:SAM33)-1</f>
        <v>-1</v>
      </c>
      <c r="SAN36" s="556">
        <f>SUM($J$22:SAN33)-1</f>
        <v>-1</v>
      </c>
      <c r="SAO36" s="556">
        <f>SUM($J$22:SAO33)-1</f>
        <v>-1</v>
      </c>
      <c r="SAP36" s="556">
        <f>SUM($J$22:SAP33)-1</f>
        <v>-1</v>
      </c>
      <c r="SAQ36" s="556">
        <f>SUM($J$22:SAQ33)-1</f>
        <v>-1</v>
      </c>
      <c r="SAR36" s="556">
        <f>SUM($J$22:SAR33)-1</f>
        <v>-1</v>
      </c>
      <c r="SAS36" s="556">
        <f>SUM($J$22:SAS33)-1</f>
        <v>-1</v>
      </c>
      <c r="SAT36" s="556">
        <f>SUM($J$22:SAT33)-1</f>
        <v>-1</v>
      </c>
      <c r="SAU36" s="556">
        <f>SUM($J$22:SAU33)-1</f>
        <v>-1</v>
      </c>
      <c r="SAV36" s="556">
        <f>SUM($J$22:SAV33)-1</f>
        <v>-1</v>
      </c>
      <c r="SAW36" s="556">
        <f>SUM($J$22:SAW33)-1</f>
        <v>-1</v>
      </c>
      <c r="SAX36" s="556">
        <f>SUM($J$22:SAX33)-1</f>
        <v>-1</v>
      </c>
      <c r="SAY36" s="556">
        <f>SUM($J$22:SAY33)-1</f>
        <v>-1</v>
      </c>
      <c r="SAZ36" s="556">
        <f>SUM($J$22:SAZ33)-1</f>
        <v>-1</v>
      </c>
      <c r="SBA36" s="556">
        <f>SUM($J$22:SBA33)-1</f>
        <v>-1</v>
      </c>
      <c r="SBB36" s="556">
        <f>SUM($J$22:SBB33)-1</f>
        <v>-1</v>
      </c>
      <c r="SBC36" s="556">
        <f>SUM($J$22:SBC33)-1</f>
        <v>-1</v>
      </c>
      <c r="SBD36" s="556">
        <f>SUM($J$22:SBD33)-1</f>
        <v>-1</v>
      </c>
      <c r="SBE36" s="556">
        <f>SUM($J$22:SBE33)-1</f>
        <v>-1</v>
      </c>
      <c r="SBF36" s="556">
        <f>SUM($J$22:SBF33)-1</f>
        <v>-1</v>
      </c>
      <c r="SBG36" s="556">
        <f>SUM($J$22:SBG33)-1</f>
        <v>-1</v>
      </c>
      <c r="SBH36" s="556">
        <f>SUM($J$22:SBH33)-1</f>
        <v>-1</v>
      </c>
      <c r="SBI36" s="556">
        <f>SUM($J$22:SBI33)-1</f>
        <v>-1</v>
      </c>
      <c r="SBJ36" s="556">
        <f>SUM($J$22:SBJ33)-1</f>
        <v>-1</v>
      </c>
      <c r="SBK36" s="556">
        <f>SUM($J$22:SBK33)-1</f>
        <v>-1</v>
      </c>
      <c r="SBL36" s="556">
        <f>SUM($J$22:SBL33)-1</f>
        <v>-1</v>
      </c>
      <c r="SBM36" s="556">
        <f>SUM($J$22:SBM33)-1</f>
        <v>-1</v>
      </c>
      <c r="SBN36" s="556">
        <f>SUM($J$22:SBN33)-1</f>
        <v>-1</v>
      </c>
      <c r="SBO36" s="556">
        <f>SUM($J$22:SBO33)-1</f>
        <v>-1</v>
      </c>
      <c r="SBP36" s="556">
        <f>SUM($J$22:SBP33)-1</f>
        <v>-1</v>
      </c>
      <c r="SBQ36" s="556">
        <f>SUM($J$22:SBQ33)-1</f>
        <v>-1</v>
      </c>
      <c r="SBR36" s="556">
        <f>SUM($J$22:SBR33)-1</f>
        <v>-1</v>
      </c>
      <c r="SBS36" s="556">
        <f>SUM($J$22:SBS33)-1</f>
        <v>-1</v>
      </c>
      <c r="SBT36" s="556">
        <f>SUM($J$22:SBT33)-1</f>
        <v>-1</v>
      </c>
      <c r="SBU36" s="556">
        <f>SUM($J$22:SBU33)-1</f>
        <v>-1</v>
      </c>
      <c r="SBV36" s="556">
        <f>SUM($J$22:SBV33)-1</f>
        <v>-1</v>
      </c>
      <c r="SBW36" s="556">
        <f>SUM($J$22:SBW33)-1</f>
        <v>-1</v>
      </c>
      <c r="SBX36" s="556">
        <f>SUM($J$22:SBX33)-1</f>
        <v>-1</v>
      </c>
      <c r="SBY36" s="556">
        <f>SUM($J$22:SBY33)-1</f>
        <v>-1</v>
      </c>
      <c r="SBZ36" s="556">
        <f>SUM($J$22:SBZ33)-1</f>
        <v>-1</v>
      </c>
      <c r="SCA36" s="556">
        <f>SUM($J$22:SCA33)-1</f>
        <v>-1</v>
      </c>
      <c r="SCB36" s="556">
        <f>SUM($J$22:SCB33)-1</f>
        <v>-1</v>
      </c>
      <c r="SCC36" s="556">
        <f>SUM($J$22:SCC33)-1</f>
        <v>-1</v>
      </c>
      <c r="SCD36" s="556">
        <f>SUM($J$22:SCD33)-1</f>
        <v>-1</v>
      </c>
      <c r="SCE36" s="556">
        <f>SUM($J$22:SCE33)-1</f>
        <v>-1</v>
      </c>
      <c r="SCF36" s="556">
        <f>SUM($J$22:SCF33)-1</f>
        <v>-1</v>
      </c>
      <c r="SCG36" s="556">
        <f>SUM($J$22:SCG33)-1</f>
        <v>-1</v>
      </c>
      <c r="SCH36" s="556">
        <f>SUM($J$22:SCH33)-1</f>
        <v>-1</v>
      </c>
      <c r="SCI36" s="556">
        <f>SUM($J$22:SCI33)-1</f>
        <v>-1</v>
      </c>
      <c r="SCJ36" s="556">
        <f>SUM($J$22:SCJ33)-1</f>
        <v>-1</v>
      </c>
      <c r="SCK36" s="556">
        <f>SUM($J$22:SCK33)-1</f>
        <v>-1</v>
      </c>
      <c r="SCL36" s="556">
        <f>SUM($J$22:SCL33)-1</f>
        <v>-1</v>
      </c>
      <c r="SCM36" s="556">
        <f>SUM($J$22:SCM33)-1</f>
        <v>-1</v>
      </c>
      <c r="SCN36" s="556">
        <f>SUM($J$22:SCN33)-1</f>
        <v>-1</v>
      </c>
      <c r="SCO36" s="556">
        <f>SUM($J$22:SCO33)-1</f>
        <v>-1</v>
      </c>
      <c r="SCP36" s="556">
        <f>SUM($J$22:SCP33)-1</f>
        <v>-1</v>
      </c>
      <c r="SCQ36" s="556">
        <f>SUM($J$22:SCQ33)-1</f>
        <v>-1</v>
      </c>
      <c r="SCR36" s="556">
        <f>SUM($J$22:SCR33)-1</f>
        <v>-1</v>
      </c>
      <c r="SCS36" s="556">
        <f>SUM($J$22:SCS33)-1</f>
        <v>-1</v>
      </c>
      <c r="SCT36" s="556">
        <f>SUM($J$22:SCT33)-1</f>
        <v>-1</v>
      </c>
      <c r="SCU36" s="556">
        <f>SUM($J$22:SCU33)-1</f>
        <v>-1</v>
      </c>
      <c r="SCV36" s="556">
        <f>SUM($J$22:SCV33)-1</f>
        <v>-1</v>
      </c>
      <c r="SCW36" s="556">
        <f>SUM($J$22:SCW33)-1</f>
        <v>-1</v>
      </c>
      <c r="SCX36" s="556">
        <f>SUM($J$22:SCX33)-1</f>
        <v>-1</v>
      </c>
      <c r="SCY36" s="556">
        <f>SUM($J$22:SCY33)-1</f>
        <v>-1</v>
      </c>
      <c r="SCZ36" s="556">
        <f>SUM($J$22:SCZ33)-1</f>
        <v>-1</v>
      </c>
      <c r="SDA36" s="556">
        <f>SUM($J$22:SDA33)-1</f>
        <v>-1</v>
      </c>
      <c r="SDB36" s="556">
        <f>SUM($J$22:SDB33)-1</f>
        <v>-1</v>
      </c>
      <c r="SDC36" s="556">
        <f>SUM($J$22:SDC33)-1</f>
        <v>-1</v>
      </c>
      <c r="SDD36" s="556">
        <f>SUM($J$22:SDD33)-1</f>
        <v>-1</v>
      </c>
      <c r="SDE36" s="556">
        <f>SUM($J$22:SDE33)-1</f>
        <v>-1</v>
      </c>
      <c r="SDF36" s="556">
        <f>SUM($J$22:SDF33)-1</f>
        <v>-1</v>
      </c>
      <c r="SDG36" s="556">
        <f>SUM($J$22:SDG33)-1</f>
        <v>-1</v>
      </c>
      <c r="SDH36" s="556">
        <f>SUM($J$22:SDH33)-1</f>
        <v>-1</v>
      </c>
      <c r="SDI36" s="556">
        <f>SUM($J$22:SDI33)-1</f>
        <v>-1</v>
      </c>
      <c r="SDJ36" s="556">
        <f>SUM($J$22:SDJ33)-1</f>
        <v>-1</v>
      </c>
      <c r="SDK36" s="556">
        <f>SUM($J$22:SDK33)-1</f>
        <v>-1</v>
      </c>
      <c r="SDL36" s="556">
        <f>SUM($J$22:SDL33)-1</f>
        <v>-1</v>
      </c>
      <c r="SDM36" s="556">
        <f>SUM($J$22:SDM33)-1</f>
        <v>-1</v>
      </c>
      <c r="SDN36" s="556">
        <f>SUM($J$22:SDN33)-1</f>
        <v>-1</v>
      </c>
      <c r="SDO36" s="556">
        <f>SUM($J$22:SDO33)-1</f>
        <v>-1</v>
      </c>
      <c r="SDP36" s="556">
        <f>SUM($J$22:SDP33)-1</f>
        <v>-1</v>
      </c>
      <c r="SDQ36" s="556">
        <f>SUM($J$22:SDQ33)-1</f>
        <v>-1</v>
      </c>
      <c r="SDR36" s="556">
        <f>SUM($J$22:SDR33)-1</f>
        <v>-1</v>
      </c>
      <c r="SDS36" s="556">
        <f>SUM($J$22:SDS33)-1</f>
        <v>-1</v>
      </c>
      <c r="SDT36" s="556">
        <f>SUM($J$22:SDT33)-1</f>
        <v>-1</v>
      </c>
      <c r="SDU36" s="556">
        <f>SUM($J$22:SDU33)-1</f>
        <v>-1</v>
      </c>
      <c r="SDV36" s="556">
        <f>SUM($J$22:SDV33)-1</f>
        <v>-1</v>
      </c>
      <c r="SDW36" s="556">
        <f>SUM($J$22:SDW33)-1</f>
        <v>-1</v>
      </c>
      <c r="SDX36" s="556">
        <f>SUM($J$22:SDX33)-1</f>
        <v>-1</v>
      </c>
      <c r="SDY36" s="556">
        <f>SUM($J$22:SDY33)-1</f>
        <v>-1</v>
      </c>
      <c r="SDZ36" s="556">
        <f>SUM($J$22:SDZ33)-1</f>
        <v>-1</v>
      </c>
      <c r="SEA36" s="556">
        <f>SUM($J$22:SEA33)-1</f>
        <v>-1</v>
      </c>
      <c r="SEB36" s="556">
        <f>SUM($J$22:SEB33)-1</f>
        <v>-1</v>
      </c>
      <c r="SEC36" s="556">
        <f>SUM($J$22:SEC33)-1</f>
        <v>-1</v>
      </c>
      <c r="SED36" s="556">
        <f>SUM($J$22:SED33)-1</f>
        <v>-1</v>
      </c>
      <c r="SEE36" s="556">
        <f>SUM($J$22:SEE33)-1</f>
        <v>-1</v>
      </c>
      <c r="SEF36" s="556">
        <f>SUM($J$22:SEF33)-1</f>
        <v>-1</v>
      </c>
      <c r="SEG36" s="556">
        <f>SUM($J$22:SEG33)-1</f>
        <v>-1</v>
      </c>
      <c r="SEH36" s="556">
        <f>SUM($J$22:SEH33)-1</f>
        <v>-1</v>
      </c>
      <c r="SEI36" s="556">
        <f>SUM($J$22:SEI33)-1</f>
        <v>-1</v>
      </c>
      <c r="SEJ36" s="556">
        <f>SUM($J$22:SEJ33)-1</f>
        <v>-1</v>
      </c>
      <c r="SEK36" s="556">
        <f>SUM($J$22:SEK33)-1</f>
        <v>-1</v>
      </c>
      <c r="SEL36" s="556">
        <f>SUM($J$22:SEL33)-1</f>
        <v>-1</v>
      </c>
      <c r="SEM36" s="556">
        <f>SUM($J$22:SEM33)-1</f>
        <v>-1</v>
      </c>
      <c r="SEN36" s="556">
        <f>SUM($J$22:SEN33)-1</f>
        <v>-1</v>
      </c>
      <c r="SEO36" s="556">
        <f>SUM($J$22:SEO33)-1</f>
        <v>-1</v>
      </c>
      <c r="SEP36" s="556">
        <f>SUM($J$22:SEP33)-1</f>
        <v>-1</v>
      </c>
      <c r="SEQ36" s="556">
        <f>SUM($J$22:SEQ33)-1</f>
        <v>-1</v>
      </c>
      <c r="SER36" s="556">
        <f>SUM($J$22:SER33)-1</f>
        <v>-1</v>
      </c>
      <c r="SES36" s="556">
        <f>SUM($J$22:SES33)-1</f>
        <v>-1</v>
      </c>
      <c r="SET36" s="556">
        <f>SUM($J$22:SET33)-1</f>
        <v>-1</v>
      </c>
      <c r="SEU36" s="556">
        <f>SUM($J$22:SEU33)-1</f>
        <v>-1</v>
      </c>
      <c r="SEV36" s="556">
        <f>SUM($J$22:SEV33)-1</f>
        <v>-1</v>
      </c>
      <c r="SEW36" s="556">
        <f>SUM($J$22:SEW33)-1</f>
        <v>-1</v>
      </c>
      <c r="SEX36" s="556">
        <f>SUM($J$22:SEX33)-1</f>
        <v>-1</v>
      </c>
      <c r="SEY36" s="556">
        <f>SUM($J$22:SEY33)-1</f>
        <v>-1</v>
      </c>
      <c r="SEZ36" s="556">
        <f>SUM($J$22:SEZ33)-1</f>
        <v>-1</v>
      </c>
      <c r="SFA36" s="556">
        <f>SUM($J$22:SFA33)-1</f>
        <v>-1</v>
      </c>
      <c r="SFB36" s="556">
        <f>SUM($J$22:SFB33)-1</f>
        <v>-1</v>
      </c>
      <c r="SFC36" s="556">
        <f>SUM($J$22:SFC33)-1</f>
        <v>-1</v>
      </c>
      <c r="SFD36" s="556">
        <f>SUM($J$22:SFD33)-1</f>
        <v>-1</v>
      </c>
      <c r="SFE36" s="556">
        <f>SUM($J$22:SFE33)-1</f>
        <v>-1</v>
      </c>
      <c r="SFF36" s="556">
        <f>SUM($J$22:SFF33)-1</f>
        <v>-1</v>
      </c>
      <c r="SFG36" s="556">
        <f>SUM($J$22:SFG33)-1</f>
        <v>-1</v>
      </c>
      <c r="SFH36" s="556">
        <f>SUM($J$22:SFH33)-1</f>
        <v>-1</v>
      </c>
      <c r="SFI36" s="556">
        <f>SUM($J$22:SFI33)-1</f>
        <v>-1</v>
      </c>
      <c r="SFJ36" s="556">
        <f>SUM($J$22:SFJ33)-1</f>
        <v>-1</v>
      </c>
      <c r="SFK36" s="556">
        <f>SUM($J$22:SFK33)-1</f>
        <v>-1</v>
      </c>
      <c r="SFL36" s="556">
        <f>SUM($J$22:SFL33)-1</f>
        <v>-1</v>
      </c>
      <c r="SFM36" s="556">
        <f>SUM($J$22:SFM33)-1</f>
        <v>-1</v>
      </c>
      <c r="SFN36" s="556">
        <f>SUM($J$22:SFN33)-1</f>
        <v>-1</v>
      </c>
      <c r="SFO36" s="556">
        <f>SUM($J$22:SFO33)-1</f>
        <v>-1</v>
      </c>
      <c r="SFP36" s="556">
        <f>SUM($J$22:SFP33)-1</f>
        <v>-1</v>
      </c>
      <c r="SFQ36" s="556">
        <f>SUM($J$22:SFQ33)-1</f>
        <v>-1</v>
      </c>
      <c r="SFR36" s="556">
        <f>SUM($J$22:SFR33)-1</f>
        <v>-1</v>
      </c>
      <c r="SFS36" s="556">
        <f>SUM($J$22:SFS33)-1</f>
        <v>-1</v>
      </c>
      <c r="SFT36" s="556">
        <f>SUM($J$22:SFT33)-1</f>
        <v>-1</v>
      </c>
      <c r="SFU36" s="556">
        <f>SUM($J$22:SFU33)-1</f>
        <v>-1</v>
      </c>
      <c r="SFV36" s="556">
        <f>SUM($J$22:SFV33)-1</f>
        <v>-1</v>
      </c>
      <c r="SFW36" s="556">
        <f>SUM($J$22:SFW33)-1</f>
        <v>-1</v>
      </c>
      <c r="SFX36" s="556">
        <f>SUM($J$22:SFX33)-1</f>
        <v>-1</v>
      </c>
      <c r="SFY36" s="556">
        <f>SUM($J$22:SFY33)-1</f>
        <v>-1</v>
      </c>
      <c r="SFZ36" s="556">
        <f>SUM($J$22:SFZ33)-1</f>
        <v>-1</v>
      </c>
      <c r="SGA36" s="556">
        <f>SUM($J$22:SGA33)-1</f>
        <v>-1</v>
      </c>
      <c r="SGB36" s="556">
        <f>SUM($J$22:SGB33)-1</f>
        <v>-1</v>
      </c>
      <c r="SGC36" s="556">
        <f>SUM($J$22:SGC33)-1</f>
        <v>-1</v>
      </c>
      <c r="SGD36" s="556">
        <f>SUM($J$22:SGD33)-1</f>
        <v>-1</v>
      </c>
      <c r="SGE36" s="556">
        <f>SUM($J$22:SGE33)-1</f>
        <v>-1</v>
      </c>
      <c r="SGF36" s="556">
        <f>SUM($J$22:SGF33)-1</f>
        <v>-1</v>
      </c>
      <c r="SGG36" s="556">
        <f>SUM($J$22:SGG33)-1</f>
        <v>-1</v>
      </c>
      <c r="SGH36" s="556">
        <f>SUM($J$22:SGH33)-1</f>
        <v>-1</v>
      </c>
      <c r="SGI36" s="556">
        <f>SUM($J$22:SGI33)-1</f>
        <v>-1</v>
      </c>
      <c r="SGJ36" s="556">
        <f>SUM($J$22:SGJ33)-1</f>
        <v>-1</v>
      </c>
      <c r="SGK36" s="556">
        <f>SUM($J$22:SGK33)-1</f>
        <v>-1</v>
      </c>
      <c r="SGL36" s="556">
        <f>SUM($J$22:SGL33)-1</f>
        <v>-1</v>
      </c>
      <c r="SGM36" s="556">
        <f>SUM($J$22:SGM33)-1</f>
        <v>-1</v>
      </c>
      <c r="SGN36" s="556">
        <f>SUM($J$22:SGN33)-1</f>
        <v>-1</v>
      </c>
      <c r="SGO36" s="556">
        <f>SUM($J$22:SGO33)-1</f>
        <v>-1</v>
      </c>
      <c r="SGP36" s="556">
        <f>SUM($J$22:SGP33)-1</f>
        <v>-1</v>
      </c>
      <c r="SGQ36" s="556">
        <f>SUM($J$22:SGQ33)-1</f>
        <v>-1</v>
      </c>
      <c r="SGR36" s="556">
        <f>SUM($J$22:SGR33)-1</f>
        <v>-1</v>
      </c>
      <c r="SGS36" s="556">
        <f>SUM($J$22:SGS33)-1</f>
        <v>-1</v>
      </c>
      <c r="SGT36" s="556">
        <f>SUM($J$22:SGT33)-1</f>
        <v>-1</v>
      </c>
      <c r="SGU36" s="556">
        <f>SUM($J$22:SGU33)-1</f>
        <v>-1</v>
      </c>
      <c r="SGV36" s="556">
        <f>SUM($J$22:SGV33)-1</f>
        <v>-1</v>
      </c>
      <c r="SGW36" s="556">
        <f>SUM($J$22:SGW33)-1</f>
        <v>-1</v>
      </c>
      <c r="SGX36" s="556">
        <f>SUM($J$22:SGX33)-1</f>
        <v>-1</v>
      </c>
      <c r="SGY36" s="556">
        <f>SUM($J$22:SGY33)-1</f>
        <v>-1</v>
      </c>
      <c r="SGZ36" s="556">
        <f>SUM($J$22:SGZ33)-1</f>
        <v>-1</v>
      </c>
      <c r="SHA36" s="556">
        <f>SUM($J$22:SHA33)-1</f>
        <v>-1</v>
      </c>
      <c r="SHB36" s="556">
        <f>SUM($J$22:SHB33)-1</f>
        <v>-1</v>
      </c>
      <c r="SHC36" s="556">
        <f>SUM($J$22:SHC33)-1</f>
        <v>-1</v>
      </c>
      <c r="SHD36" s="556">
        <f>SUM($J$22:SHD33)-1</f>
        <v>-1</v>
      </c>
      <c r="SHE36" s="556">
        <f>SUM($J$22:SHE33)-1</f>
        <v>-1</v>
      </c>
      <c r="SHF36" s="556">
        <f>SUM($J$22:SHF33)-1</f>
        <v>-1</v>
      </c>
      <c r="SHG36" s="556">
        <f>SUM($J$22:SHG33)-1</f>
        <v>-1</v>
      </c>
      <c r="SHH36" s="556">
        <f>SUM($J$22:SHH33)-1</f>
        <v>-1</v>
      </c>
      <c r="SHI36" s="556">
        <f>SUM($J$22:SHI33)-1</f>
        <v>-1</v>
      </c>
      <c r="SHJ36" s="556">
        <f>SUM($J$22:SHJ33)-1</f>
        <v>-1</v>
      </c>
      <c r="SHK36" s="556">
        <f>SUM($J$22:SHK33)-1</f>
        <v>-1</v>
      </c>
      <c r="SHL36" s="556">
        <f>SUM($J$22:SHL33)-1</f>
        <v>-1</v>
      </c>
      <c r="SHM36" s="556">
        <f>SUM($J$22:SHM33)-1</f>
        <v>-1</v>
      </c>
      <c r="SHN36" s="556">
        <f>SUM($J$22:SHN33)-1</f>
        <v>-1</v>
      </c>
      <c r="SHO36" s="556">
        <f>SUM($J$22:SHO33)-1</f>
        <v>-1</v>
      </c>
      <c r="SHP36" s="556">
        <f>SUM($J$22:SHP33)-1</f>
        <v>-1</v>
      </c>
      <c r="SHQ36" s="556">
        <f>SUM($J$22:SHQ33)-1</f>
        <v>-1</v>
      </c>
      <c r="SHR36" s="556">
        <f>SUM($J$22:SHR33)-1</f>
        <v>-1</v>
      </c>
      <c r="SHS36" s="556">
        <f>SUM($J$22:SHS33)-1</f>
        <v>-1</v>
      </c>
      <c r="SHT36" s="556">
        <f>SUM($J$22:SHT33)-1</f>
        <v>-1</v>
      </c>
      <c r="SHU36" s="556">
        <f>SUM($J$22:SHU33)-1</f>
        <v>-1</v>
      </c>
      <c r="SHV36" s="556">
        <f>SUM($J$22:SHV33)-1</f>
        <v>-1</v>
      </c>
      <c r="SHW36" s="556">
        <f>SUM($J$22:SHW33)-1</f>
        <v>-1</v>
      </c>
      <c r="SHX36" s="556">
        <f>SUM($J$22:SHX33)-1</f>
        <v>-1</v>
      </c>
      <c r="SHY36" s="556">
        <f>SUM($J$22:SHY33)-1</f>
        <v>-1</v>
      </c>
      <c r="SHZ36" s="556">
        <f>SUM($J$22:SHZ33)-1</f>
        <v>-1</v>
      </c>
      <c r="SIA36" s="556">
        <f>SUM($J$22:SIA33)-1</f>
        <v>-1</v>
      </c>
      <c r="SIB36" s="556">
        <f>SUM($J$22:SIB33)-1</f>
        <v>-1</v>
      </c>
      <c r="SIC36" s="556">
        <f>SUM($J$22:SIC33)-1</f>
        <v>-1</v>
      </c>
      <c r="SID36" s="556">
        <f>SUM($J$22:SID33)-1</f>
        <v>-1</v>
      </c>
      <c r="SIE36" s="556">
        <f>SUM($J$22:SIE33)-1</f>
        <v>-1</v>
      </c>
      <c r="SIF36" s="556">
        <f>SUM($J$22:SIF33)-1</f>
        <v>-1</v>
      </c>
      <c r="SIG36" s="556">
        <f>SUM($J$22:SIG33)-1</f>
        <v>-1</v>
      </c>
      <c r="SIH36" s="556">
        <f>SUM($J$22:SIH33)-1</f>
        <v>-1</v>
      </c>
      <c r="SII36" s="556">
        <f>SUM($J$22:SII33)-1</f>
        <v>-1</v>
      </c>
      <c r="SIJ36" s="556">
        <f>SUM($J$22:SIJ33)-1</f>
        <v>-1</v>
      </c>
      <c r="SIK36" s="556">
        <f>SUM($J$22:SIK33)-1</f>
        <v>-1</v>
      </c>
      <c r="SIL36" s="556">
        <f>SUM($J$22:SIL33)-1</f>
        <v>-1</v>
      </c>
      <c r="SIM36" s="556">
        <f>SUM($J$22:SIM33)-1</f>
        <v>-1</v>
      </c>
      <c r="SIN36" s="556">
        <f>SUM($J$22:SIN33)-1</f>
        <v>-1</v>
      </c>
      <c r="SIO36" s="556">
        <f>SUM($J$22:SIO33)-1</f>
        <v>-1</v>
      </c>
      <c r="SIP36" s="556">
        <f>SUM($J$22:SIP33)-1</f>
        <v>-1</v>
      </c>
      <c r="SIQ36" s="556">
        <f>SUM($J$22:SIQ33)-1</f>
        <v>-1</v>
      </c>
      <c r="SIR36" s="556">
        <f>SUM($J$22:SIR33)-1</f>
        <v>-1</v>
      </c>
      <c r="SIS36" s="556">
        <f>SUM($J$22:SIS33)-1</f>
        <v>-1</v>
      </c>
      <c r="SIT36" s="556">
        <f>SUM($J$22:SIT33)-1</f>
        <v>-1</v>
      </c>
      <c r="SIU36" s="556">
        <f>SUM($J$22:SIU33)-1</f>
        <v>-1</v>
      </c>
      <c r="SIV36" s="556">
        <f>SUM($J$22:SIV33)-1</f>
        <v>-1</v>
      </c>
      <c r="SIW36" s="556">
        <f>SUM($J$22:SIW33)-1</f>
        <v>-1</v>
      </c>
      <c r="SIX36" s="556">
        <f>SUM($J$22:SIX33)-1</f>
        <v>-1</v>
      </c>
      <c r="SIY36" s="556">
        <f>SUM($J$22:SIY33)-1</f>
        <v>-1</v>
      </c>
      <c r="SIZ36" s="556">
        <f>SUM($J$22:SIZ33)-1</f>
        <v>-1</v>
      </c>
      <c r="SJA36" s="556">
        <f>SUM($J$22:SJA33)-1</f>
        <v>-1</v>
      </c>
      <c r="SJB36" s="556">
        <f>SUM($J$22:SJB33)-1</f>
        <v>-1</v>
      </c>
      <c r="SJC36" s="556">
        <f>SUM($J$22:SJC33)-1</f>
        <v>-1</v>
      </c>
      <c r="SJD36" s="556">
        <f>SUM($J$22:SJD33)-1</f>
        <v>-1</v>
      </c>
      <c r="SJE36" s="556">
        <f>SUM($J$22:SJE33)-1</f>
        <v>-1</v>
      </c>
      <c r="SJF36" s="556">
        <f>SUM($J$22:SJF33)-1</f>
        <v>-1</v>
      </c>
      <c r="SJG36" s="556">
        <f>SUM($J$22:SJG33)-1</f>
        <v>-1</v>
      </c>
      <c r="SJH36" s="556">
        <f>SUM($J$22:SJH33)-1</f>
        <v>-1</v>
      </c>
      <c r="SJI36" s="556">
        <f>SUM($J$22:SJI33)-1</f>
        <v>-1</v>
      </c>
      <c r="SJJ36" s="556">
        <f>SUM($J$22:SJJ33)-1</f>
        <v>-1</v>
      </c>
      <c r="SJK36" s="556">
        <f>SUM($J$22:SJK33)-1</f>
        <v>-1</v>
      </c>
      <c r="SJL36" s="556">
        <f>SUM($J$22:SJL33)-1</f>
        <v>-1</v>
      </c>
      <c r="SJM36" s="556">
        <f>SUM($J$22:SJM33)-1</f>
        <v>-1</v>
      </c>
      <c r="SJN36" s="556">
        <f>SUM($J$22:SJN33)-1</f>
        <v>-1</v>
      </c>
      <c r="SJO36" s="556">
        <f>SUM($J$22:SJO33)-1</f>
        <v>-1</v>
      </c>
      <c r="SJP36" s="556">
        <f>SUM($J$22:SJP33)-1</f>
        <v>-1</v>
      </c>
      <c r="SJQ36" s="556">
        <f>SUM($J$22:SJQ33)-1</f>
        <v>-1</v>
      </c>
      <c r="SJR36" s="556">
        <f>SUM($J$22:SJR33)-1</f>
        <v>-1</v>
      </c>
      <c r="SJS36" s="556">
        <f>SUM($J$22:SJS33)-1</f>
        <v>-1</v>
      </c>
      <c r="SJT36" s="556">
        <f>SUM($J$22:SJT33)-1</f>
        <v>-1</v>
      </c>
      <c r="SJU36" s="556">
        <f>SUM($J$22:SJU33)-1</f>
        <v>-1</v>
      </c>
      <c r="SJV36" s="556">
        <f>SUM($J$22:SJV33)-1</f>
        <v>-1</v>
      </c>
      <c r="SJW36" s="556">
        <f>SUM($J$22:SJW33)-1</f>
        <v>-1</v>
      </c>
      <c r="SJX36" s="556">
        <f>SUM($J$22:SJX33)-1</f>
        <v>-1</v>
      </c>
      <c r="SJY36" s="556">
        <f>SUM($J$22:SJY33)-1</f>
        <v>-1</v>
      </c>
      <c r="SJZ36" s="556">
        <f>SUM($J$22:SJZ33)-1</f>
        <v>-1</v>
      </c>
      <c r="SKA36" s="556">
        <f>SUM($J$22:SKA33)-1</f>
        <v>-1</v>
      </c>
      <c r="SKB36" s="556">
        <f>SUM($J$22:SKB33)-1</f>
        <v>-1</v>
      </c>
      <c r="SKC36" s="556">
        <f>SUM($J$22:SKC33)-1</f>
        <v>-1</v>
      </c>
      <c r="SKD36" s="556">
        <f>SUM($J$22:SKD33)-1</f>
        <v>-1</v>
      </c>
      <c r="SKE36" s="556">
        <f>SUM($J$22:SKE33)-1</f>
        <v>-1</v>
      </c>
      <c r="SKF36" s="556">
        <f>SUM($J$22:SKF33)-1</f>
        <v>-1</v>
      </c>
      <c r="SKG36" s="556">
        <f>SUM($J$22:SKG33)-1</f>
        <v>-1</v>
      </c>
      <c r="SKH36" s="556">
        <f>SUM($J$22:SKH33)-1</f>
        <v>-1</v>
      </c>
      <c r="SKI36" s="556">
        <f>SUM($J$22:SKI33)-1</f>
        <v>-1</v>
      </c>
      <c r="SKJ36" s="556">
        <f>SUM($J$22:SKJ33)-1</f>
        <v>-1</v>
      </c>
      <c r="SKK36" s="556">
        <f>SUM($J$22:SKK33)-1</f>
        <v>-1</v>
      </c>
      <c r="SKL36" s="556">
        <f>SUM($J$22:SKL33)-1</f>
        <v>-1</v>
      </c>
      <c r="SKM36" s="556">
        <f>SUM($J$22:SKM33)-1</f>
        <v>-1</v>
      </c>
      <c r="SKN36" s="556">
        <f>SUM($J$22:SKN33)-1</f>
        <v>-1</v>
      </c>
      <c r="SKO36" s="556">
        <f>SUM($J$22:SKO33)-1</f>
        <v>-1</v>
      </c>
      <c r="SKP36" s="556">
        <f>SUM($J$22:SKP33)-1</f>
        <v>-1</v>
      </c>
      <c r="SKQ36" s="556">
        <f>SUM($J$22:SKQ33)-1</f>
        <v>-1</v>
      </c>
      <c r="SKR36" s="556">
        <f>SUM($J$22:SKR33)-1</f>
        <v>-1</v>
      </c>
      <c r="SKS36" s="556">
        <f>SUM($J$22:SKS33)-1</f>
        <v>-1</v>
      </c>
      <c r="SKT36" s="556">
        <f>SUM($J$22:SKT33)-1</f>
        <v>-1</v>
      </c>
      <c r="SKU36" s="556">
        <f>SUM($J$22:SKU33)-1</f>
        <v>-1</v>
      </c>
      <c r="SKV36" s="556">
        <f>SUM($J$22:SKV33)-1</f>
        <v>-1</v>
      </c>
      <c r="SKW36" s="556">
        <f>SUM($J$22:SKW33)-1</f>
        <v>-1</v>
      </c>
      <c r="SKX36" s="556">
        <f>SUM($J$22:SKX33)-1</f>
        <v>-1</v>
      </c>
      <c r="SKY36" s="556">
        <f>SUM($J$22:SKY33)-1</f>
        <v>-1</v>
      </c>
      <c r="SKZ36" s="556">
        <f>SUM($J$22:SKZ33)-1</f>
        <v>-1</v>
      </c>
      <c r="SLA36" s="556">
        <f>SUM($J$22:SLA33)-1</f>
        <v>-1</v>
      </c>
      <c r="SLB36" s="556">
        <f>SUM($J$22:SLB33)-1</f>
        <v>-1</v>
      </c>
      <c r="SLC36" s="556">
        <f>SUM($J$22:SLC33)-1</f>
        <v>-1</v>
      </c>
      <c r="SLD36" s="556">
        <f>SUM($J$22:SLD33)-1</f>
        <v>-1</v>
      </c>
      <c r="SLE36" s="556">
        <f>SUM($J$22:SLE33)-1</f>
        <v>-1</v>
      </c>
      <c r="SLF36" s="556">
        <f>SUM($J$22:SLF33)-1</f>
        <v>-1</v>
      </c>
      <c r="SLG36" s="556">
        <f>SUM($J$22:SLG33)-1</f>
        <v>-1</v>
      </c>
      <c r="SLH36" s="556">
        <f>SUM($J$22:SLH33)-1</f>
        <v>-1</v>
      </c>
      <c r="SLI36" s="556">
        <f>SUM($J$22:SLI33)-1</f>
        <v>-1</v>
      </c>
      <c r="SLJ36" s="556">
        <f>SUM($J$22:SLJ33)-1</f>
        <v>-1</v>
      </c>
      <c r="SLK36" s="556">
        <f>SUM($J$22:SLK33)-1</f>
        <v>-1</v>
      </c>
      <c r="SLL36" s="556">
        <f>SUM($J$22:SLL33)-1</f>
        <v>-1</v>
      </c>
      <c r="SLM36" s="556">
        <f>SUM($J$22:SLM33)-1</f>
        <v>-1</v>
      </c>
      <c r="SLN36" s="556">
        <f>SUM($J$22:SLN33)-1</f>
        <v>-1</v>
      </c>
      <c r="SLO36" s="556">
        <f>SUM($J$22:SLO33)-1</f>
        <v>-1</v>
      </c>
      <c r="SLP36" s="556">
        <f>SUM($J$22:SLP33)-1</f>
        <v>-1</v>
      </c>
      <c r="SLQ36" s="556">
        <f>SUM($J$22:SLQ33)-1</f>
        <v>-1</v>
      </c>
      <c r="SLR36" s="556">
        <f>SUM($J$22:SLR33)-1</f>
        <v>-1</v>
      </c>
      <c r="SLS36" s="556">
        <f>SUM($J$22:SLS33)-1</f>
        <v>-1</v>
      </c>
      <c r="SLT36" s="556">
        <f>SUM($J$22:SLT33)-1</f>
        <v>-1</v>
      </c>
      <c r="SLU36" s="556">
        <f>SUM($J$22:SLU33)-1</f>
        <v>-1</v>
      </c>
      <c r="SLV36" s="556">
        <f>SUM($J$22:SLV33)-1</f>
        <v>-1</v>
      </c>
      <c r="SLW36" s="556">
        <f>SUM($J$22:SLW33)-1</f>
        <v>-1</v>
      </c>
      <c r="SLX36" s="556">
        <f>SUM($J$22:SLX33)-1</f>
        <v>-1</v>
      </c>
      <c r="SLY36" s="556">
        <f>SUM($J$22:SLY33)-1</f>
        <v>-1</v>
      </c>
      <c r="SLZ36" s="556">
        <f>SUM($J$22:SLZ33)-1</f>
        <v>-1</v>
      </c>
      <c r="SMA36" s="556">
        <f>SUM($J$22:SMA33)-1</f>
        <v>-1</v>
      </c>
      <c r="SMB36" s="556">
        <f>SUM($J$22:SMB33)-1</f>
        <v>-1</v>
      </c>
      <c r="SMC36" s="556">
        <f>SUM($J$22:SMC33)-1</f>
        <v>-1</v>
      </c>
      <c r="SMD36" s="556">
        <f>SUM($J$22:SMD33)-1</f>
        <v>-1</v>
      </c>
      <c r="SME36" s="556">
        <f>SUM($J$22:SME33)-1</f>
        <v>-1</v>
      </c>
      <c r="SMF36" s="556">
        <f>SUM($J$22:SMF33)-1</f>
        <v>-1</v>
      </c>
      <c r="SMG36" s="556">
        <f>SUM($J$22:SMG33)-1</f>
        <v>-1</v>
      </c>
      <c r="SMH36" s="556">
        <f>SUM($J$22:SMH33)-1</f>
        <v>-1</v>
      </c>
      <c r="SMI36" s="556">
        <f>SUM($J$22:SMI33)-1</f>
        <v>-1</v>
      </c>
      <c r="SMJ36" s="556">
        <f>SUM($J$22:SMJ33)-1</f>
        <v>-1</v>
      </c>
      <c r="SMK36" s="556">
        <f>SUM($J$22:SMK33)-1</f>
        <v>-1</v>
      </c>
      <c r="SML36" s="556">
        <f>SUM($J$22:SML33)-1</f>
        <v>-1</v>
      </c>
      <c r="SMM36" s="556">
        <f>SUM($J$22:SMM33)-1</f>
        <v>-1</v>
      </c>
      <c r="SMN36" s="556">
        <f>SUM($J$22:SMN33)-1</f>
        <v>-1</v>
      </c>
      <c r="SMO36" s="556">
        <f>SUM($J$22:SMO33)-1</f>
        <v>-1</v>
      </c>
      <c r="SMP36" s="556">
        <f>SUM($J$22:SMP33)-1</f>
        <v>-1</v>
      </c>
      <c r="SMQ36" s="556">
        <f>SUM($J$22:SMQ33)-1</f>
        <v>-1</v>
      </c>
      <c r="SMR36" s="556">
        <f>SUM($J$22:SMR33)-1</f>
        <v>-1</v>
      </c>
      <c r="SMS36" s="556">
        <f>SUM($J$22:SMS33)-1</f>
        <v>-1</v>
      </c>
      <c r="SMT36" s="556">
        <f>SUM($J$22:SMT33)-1</f>
        <v>-1</v>
      </c>
      <c r="SMU36" s="556">
        <f>SUM($J$22:SMU33)-1</f>
        <v>-1</v>
      </c>
      <c r="SMV36" s="556">
        <f>SUM($J$22:SMV33)-1</f>
        <v>-1</v>
      </c>
      <c r="SMW36" s="556">
        <f>SUM($J$22:SMW33)-1</f>
        <v>-1</v>
      </c>
      <c r="SMX36" s="556">
        <f>SUM($J$22:SMX33)-1</f>
        <v>-1</v>
      </c>
      <c r="SMY36" s="556">
        <f>SUM($J$22:SMY33)-1</f>
        <v>-1</v>
      </c>
      <c r="SMZ36" s="556">
        <f>SUM($J$22:SMZ33)-1</f>
        <v>-1</v>
      </c>
      <c r="SNA36" s="556">
        <f>SUM($J$22:SNA33)-1</f>
        <v>-1</v>
      </c>
      <c r="SNB36" s="556">
        <f>SUM($J$22:SNB33)-1</f>
        <v>-1</v>
      </c>
      <c r="SNC36" s="556">
        <f>SUM($J$22:SNC33)-1</f>
        <v>-1</v>
      </c>
      <c r="SND36" s="556">
        <f>SUM($J$22:SND33)-1</f>
        <v>-1</v>
      </c>
      <c r="SNE36" s="556">
        <f>SUM($J$22:SNE33)-1</f>
        <v>-1</v>
      </c>
      <c r="SNF36" s="556">
        <f>SUM($J$22:SNF33)-1</f>
        <v>-1</v>
      </c>
      <c r="SNG36" s="556">
        <f>SUM($J$22:SNG33)-1</f>
        <v>-1</v>
      </c>
      <c r="SNH36" s="556">
        <f>SUM($J$22:SNH33)-1</f>
        <v>-1</v>
      </c>
      <c r="SNI36" s="556">
        <f>SUM($J$22:SNI33)-1</f>
        <v>-1</v>
      </c>
      <c r="SNJ36" s="556">
        <f>SUM($J$22:SNJ33)-1</f>
        <v>-1</v>
      </c>
      <c r="SNK36" s="556">
        <f>SUM($J$22:SNK33)-1</f>
        <v>-1</v>
      </c>
      <c r="SNL36" s="556">
        <f>SUM($J$22:SNL33)-1</f>
        <v>-1</v>
      </c>
      <c r="SNM36" s="556">
        <f>SUM($J$22:SNM33)-1</f>
        <v>-1</v>
      </c>
      <c r="SNN36" s="556">
        <f>SUM($J$22:SNN33)-1</f>
        <v>-1</v>
      </c>
      <c r="SNO36" s="556">
        <f>SUM($J$22:SNO33)-1</f>
        <v>-1</v>
      </c>
      <c r="SNP36" s="556">
        <f>SUM($J$22:SNP33)-1</f>
        <v>-1</v>
      </c>
      <c r="SNQ36" s="556">
        <f>SUM($J$22:SNQ33)-1</f>
        <v>-1</v>
      </c>
      <c r="SNR36" s="556">
        <f>SUM($J$22:SNR33)-1</f>
        <v>-1</v>
      </c>
      <c r="SNS36" s="556">
        <f>SUM($J$22:SNS33)-1</f>
        <v>-1</v>
      </c>
      <c r="SNT36" s="556">
        <f>SUM($J$22:SNT33)-1</f>
        <v>-1</v>
      </c>
      <c r="SNU36" s="556">
        <f>SUM($J$22:SNU33)-1</f>
        <v>-1</v>
      </c>
      <c r="SNV36" s="556">
        <f>SUM($J$22:SNV33)-1</f>
        <v>-1</v>
      </c>
      <c r="SNW36" s="556">
        <f>SUM($J$22:SNW33)-1</f>
        <v>-1</v>
      </c>
      <c r="SNX36" s="556">
        <f>SUM($J$22:SNX33)-1</f>
        <v>-1</v>
      </c>
      <c r="SNY36" s="556">
        <f>SUM($J$22:SNY33)-1</f>
        <v>-1</v>
      </c>
      <c r="SNZ36" s="556">
        <f>SUM($J$22:SNZ33)-1</f>
        <v>-1</v>
      </c>
      <c r="SOA36" s="556">
        <f>SUM($J$22:SOA33)-1</f>
        <v>-1</v>
      </c>
      <c r="SOB36" s="556">
        <f>SUM($J$22:SOB33)-1</f>
        <v>-1</v>
      </c>
      <c r="SOC36" s="556">
        <f>SUM($J$22:SOC33)-1</f>
        <v>-1</v>
      </c>
      <c r="SOD36" s="556">
        <f>SUM($J$22:SOD33)-1</f>
        <v>-1</v>
      </c>
      <c r="SOE36" s="556">
        <f>SUM($J$22:SOE33)-1</f>
        <v>-1</v>
      </c>
      <c r="SOF36" s="556">
        <f>SUM($J$22:SOF33)-1</f>
        <v>-1</v>
      </c>
      <c r="SOG36" s="556">
        <f>SUM($J$22:SOG33)-1</f>
        <v>-1</v>
      </c>
      <c r="SOH36" s="556">
        <f>SUM($J$22:SOH33)-1</f>
        <v>-1</v>
      </c>
      <c r="SOI36" s="556">
        <f>SUM($J$22:SOI33)-1</f>
        <v>-1</v>
      </c>
      <c r="SOJ36" s="556">
        <f>SUM($J$22:SOJ33)-1</f>
        <v>-1</v>
      </c>
      <c r="SOK36" s="556">
        <f>SUM($J$22:SOK33)-1</f>
        <v>-1</v>
      </c>
      <c r="SOL36" s="556">
        <f>SUM($J$22:SOL33)-1</f>
        <v>-1</v>
      </c>
      <c r="SOM36" s="556">
        <f>SUM($J$22:SOM33)-1</f>
        <v>-1</v>
      </c>
      <c r="SON36" s="556">
        <f>SUM($J$22:SON33)-1</f>
        <v>-1</v>
      </c>
      <c r="SOO36" s="556">
        <f>SUM($J$22:SOO33)-1</f>
        <v>-1</v>
      </c>
      <c r="SOP36" s="556">
        <f>SUM($J$22:SOP33)-1</f>
        <v>-1</v>
      </c>
      <c r="SOQ36" s="556">
        <f>SUM($J$22:SOQ33)-1</f>
        <v>-1</v>
      </c>
      <c r="SOR36" s="556">
        <f>SUM($J$22:SOR33)-1</f>
        <v>-1</v>
      </c>
      <c r="SOS36" s="556">
        <f>SUM($J$22:SOS33)-1</f>
        <v>-1</v>
      </c>
      <c r="SOT36" s="556">
        <f>SUM($J$22:SOT33)-1</f>
        <v>-1</v>
      </c>
      <c r="SOU36" s="556">
        <f>SUM($J$22:SOU33)-1</f>
        <v>-1</v>
      </c>
      <c r="SOV36" s="556">
        <f>SUM($J$22:SOV33)-1</f>
        <v>-1</v>
      </c>
      <c r="SOW36" s="556">
        <f>SUM($J$22:SOW33)-1</f>
        <v>-1</v>
      </c>
      <c r="SOX36" s="556">
        <f>SUM($J$22:SOX33)-1</f>
        <v>-1</v>
      </c>
      <c r="SOY36" s="556">
        <f>SUM($J$22:SOY33)-1</f>
        <v>-1</v>
      </c>
      <c r="SOZ36" s="556">
        <f>SUM($J$22:SOZ33)-1</f>
        <v>-1</v>
      </c>
      <c r="SPA36" s="556">
        <f>SUM($J$22:SPA33)-1</f>
        <v>-1</v>
      </c>
      <c r="SPB36" s="556">
        <f>SUM($J$22:SPB33)-1</f>
        <v>-1</v>
      </c>
      <c r="SPC36" s="556">
        <f>SUM($J$22:SPC33)-1</f>
        <v>-1</v>
      </c>
      <c r="SPD36" s="556">
        <f>SUM($J$22:SPD33)-1</f>
        <v>-1</v>
      </c>
      <c r="SPE36" s="556">
        <f>SUM($J$22:SPE33)-1</f>
        <v>-1</v>
      </c>
      <c r="SPF36" s="556">
        <f>SUM($J$22:SPF33)-1</f>
        <v>-1</v>
      </c>
      <c r="SPG36" s="556">
        <f>SUM($J$22:SPG33)-1</f>
        <v>-1</v>
      </c>
      <c r="SPH36" s="556">
        <f>SUM($J$22:SPH33)-1</f>
        <v>-1</v>
      </c>
      <c r="SPI36" s="556">
        <f>SUM($J$22:SPI33)-1</f>
        <v>-1</v>
      </c>
      <c r="SPJ36" s="556">
        <f>SUM($J$22:SPJ33)-1</f>
        <v>-1</v>
      </c>
      <c r="SPK36" s="556">
        <f>SUM($J$22:SPK33)-1</f>
        <v>-1</v>
      </c>
      <c r="SPL36" s="556">
        <f>SUM($J$22:SPL33)-1</f>
        <v>-1</v>
      </c>
      <c r="SPM36" s="556">
        <f>SUM($J$22:SPM33)-1</f>
        <v>-1</v>
      </c>
      <c r="SPN36" s="556">
        <f>SUM($J$22:SPN33)-1</f>
        <v>-1</v>
      </c>
      <c r="SPO36" s="556">
        <f>SUM($J$22:SPO33)-1</f>
        <v>-1</v>
      </c>
      <c r="SPP36" s="556">
        <f>SUM($J$22:SPP33)-1</f>
        <v>-1</v>
      </c>
      <c r="SPQ36" s="556">
        <f>SUM($J$22:SPQ33)-1</f>
        <v>-1</v>
      </c>
      <c r="SPR36" s="556">
        <f>SUM($J$22:SPR33)-1</f>
        <v>-1</v>
      </c>
      <c r="SPS36" s="556">
        <f>SUM($J$22:SPS33)-1</f>
        <v>-1</v>
      </c>
      <c r="SPT36" s="556">
        <f>SUM($J$22:SPT33)-1</f>
        <v>-1</v>
      </c>
      <c r="SPU36" s="556">
        <f>SUM($J$22:SPU33)-1</f>
        <v>-1</v>
      </c>
      <c r="SPV36" s="556">
        <f>SUM($J$22:SPV33)-1</f>
        <v>-1</v>
      </c>
      <c r="SPW36" s="556">
        <f>SUM($J$22:SPW33)-1</f>
        <v>-1</v>
      </c>
      <c r="SPX36" s="556">
        <f>SUM($J$22:SPX33)-1</f>
        <v>-1</v>
      </c>
      <c r="SPY36" s="556">
        <f>SUM($J$22:SPY33)-1</f>
        <v>-1</v>
      </c>
      <c r="SPZ36" s="556">
        <f>SUM($J$22:SPZ33)-1</f>
        <v>-1</v>
      </c>
      <c r="SQA36" s="556">
        <f>SUM($J$22:SQA33)-1</f>
        <v>-1</v>
      </c>
      <c r="SQB36" s="556">
        <f>SUM($J$22:SQB33)-1</f>
        <v>-1</v>
      </c>
      <c r="SQC36" s="556">
        <f>SUM($J$22:SQC33)-1</f>
        <v>-1</v>
      </c>
      <c r="SQD36" s="556">
        <f>SUM($J$22:SQD33)-1</f>
        <v>-1</v>
      </c>
      <c r="SQE36" s="556">
        <f>SUM($J$22:SQE33)-1</f>
        <v>-1</v>
      </c>
      <c r="SQF36" s="556">
        <f>SUM($J$22:SQF33)-1</f>
        <v>-1</v>
      </c>
      <c r="SQG36" s="556">
        <f>SUM($J$22:SQG33)-1</f>
        <v>-1</v>
      </c>
      <c r="SQH36" s="556">
        <f>SUM($J$22:SQH33)-1</f>
        <v>-1</v>
      </c>
      <c r="SQI36" s="556">
        <f>SUM($J$22:SQI33)-1</f>
        <v>-1</v>
      </c>
      <c r="SQJ36" s="556">
        <f>SUM($J$22:SQJ33)-1</f>
        <v>-1</v>
      </c>
      <c r="SQK36" s="556">
        <f>SUM($J$22:SQK33)-1</f>
        <v>-1</v>
      </c>
      <c r="SQL36" s="556">
        <f>SUM($J$22:SQL33)-1</f>
        <v>-1</v>
      </c>
      <c r="SQM36" s="556">
        <f>SUM($J$22:SQM33)-1</f>
        <v>-1</v>
      </c>
      <c r="SQN36" s="556">
        <f>SUM($J$22:SQN33)-1</f>
        <v>-1</v>
      </c>
      <c r="SQO36" s="556">
        <f>SUM($J$22:SQO33)-1</f>
        <v>-1</v>
      </c>
      <c r="SQP36" s="556">
        <f>SUM($J$22:SQP33)-1</f>
        <v>-1</v>
      </c>
      <c r="SQQ36" s="556">
        <f>SUM($J$22:SQQ33)-1</f>
        <v>-1</v>
      </c>
      <c r="SQR36" s="556">
        <f>SUM($J$22:SQR33)-1</f>
        <v>-1</v>
      </c>
      <c r="SQS36" s="556">
        <f>SUM($J$22:SQS33)-1</f>
        <v>-1</v>
      </c>
      <c r="SQT36" s="556">
        <f>SUM($J$22:SQT33)-1</f>
        <v>-1</v>
      </c>
      <c r="SQU36" s="556">
        <f>SUM($J$22:SQU33)-1</f>
        <v>-1</v>
      </c>
      <c r="SQV36" s="556">
        <f>SUM($J$22:SQV33)-1</f>
        <v>-1</v>
      </c>
      <c r="SQW36" s="556">
        <f>SUM($J$22:SQW33)-1</f>
        <v>-1</v>
      </c>
      <c r="SQX36" s="556">
        <f>SUM($J$22:SQX33)-1</f>
        <v>-1</v>
      </c>
      <c r="SQY36" s="556">
        <f>SUM($J$22:SQY33)-1</f>
        <v>-1</v>
      </c>
      <c r="SQZ36" s="556">
        <f>SUM($J$22:SQZ33)-1</f>
        <v>-1</v>
      </c>
      <c r="SRA36" s="556">
        <f>SUM($J$22:SRA33)-1</f>
        <v>-1</v>
      </c>
      <c r="SRB36" s="556">
        <f>SUM($J$22:SRB33)-1</f>
        <v>-1</v>
      </c>
      <c r="SRC36" s="556">
        <f>SUM($J$22:SRC33)-1</f>
        <v>-1</v>
      </c>
      <c r="SRD36" s="556">
        <f>SUM($J$22:SRD33)-1</f>
        <v>-1</v>
      </c>
      <c r="SRE36" s="556">
        <f>SUM($J$22:SRE33)-1</f>
        <v>-1</v>
      </c>
      <c r="SRF36" s="556">
        <f>SUM($J$22:SRF33)-1</f>
        <v>-1</v>
      </c>
      <c r="SRG36" s="556">
        <f>SUM($J$22:SRG33)-1</f>
        <v>-1</v>
      </c>
      <c r="SRH36" s="556">
        <f>SUM($J$22:SRH33)-1</f>
        <v>-1</v>
      </c>
      <c r="SRI36" s="556">
        <f>SUM($J$22:SRI33)-1</f>
        <v>-1</v>
      </c>
      <c r="SRJ36" s="556">
        <f>SUM($J$22:SRJ33)-1</f>
        <v>-1</v>
      </c>
      <c r="SRK36" s="556">
        <f>SUM($J$22:SRK33)-1</f>
        <v>-1</v>
      </c>
      <c r="SRL36" s="556">
        <f>SUM($J$22:SRL33)-1</f>
        <v>-1</v>
      </c>
      <c r="SRM36" s="556">
        <f>SUM($J$22:SRM33)-1</f>
        <v>-1</v>
      </c>
      <c r="SRN36" s="556">
        <f>SUM($J$22:SRN33)-1</f>
        <v>-1</v>
      </c>
      <c r="SRO36" s="556">
        <f>SUM($J$22:SRO33)-1</f>
        <v>-1</v>
      </c>
      <c r="SRP36" s="556">
        <f>SUM($J$22:SRP33)-1</f>
        <v>-1</v>
      </c>
      <c r="SRQ36" s="556">
        <f>SUM($J$22:SRQ33)-1</f>
        <v>-1</v>
      </c>
      <c r="SRR36" s="556">
        <f>SUM($J$22:SRR33)-1</f>
        <v>-1</v>
      </c>
      <c r="SRS36" s="556">
        <f>SUM($J$22:SRS33)-1</f>
        <v>-1</v>
      </c>
      <c r="SRT36" s="556">
        <f>SUM($J$22:SRT33)-1</f>
        <v>-1</v>
      </c>
      <c r="SRU36" s="556">
        <f>SUM($J$22:SRU33)-1</f>
        <v>-1</v>
      </c>
      <c r="SRV36" s="556">
        <f>SUM($J$22:SRV33)-1</f>
        <v>-1</v>
      </c>
      <c r="SRW36" s="556">
        <f>SUM($J$22:SRW33)-1</f>
        <v>-1</v>
      </c>
      <c r="SRX36" s="556">
        <f>SUM($J$22:SRX33)-1</f>
        <v>-1</v>
      </c>
      <c r="SRY36" s="556">
        <f>SUM($J$22:SRY33)-1</f>
        <v>-1</v>
      </c>
      <c r="SRZ36" s="556">
        <f>SUM($J$22:SRZ33)-1</f>
        <v>-1</v>
      </c>
      <c r="SSA36" s="556">
        <f>SUM($J$22:SSA33)-1</f>
        <v>-1</v>
      </c>
      <c r="SSB36" s="556">
        <f>SUM($J$22:SSB33)-1</f>
        <v>-1</v>
      </c>
      <c r="SSC36" s="556">
        <f>SUM($J$22:SSC33)-1</f>
        <v>-1</v>
      </c>
      <c r="SSD36" s="556">
        <f>SUM($J$22:SSD33)-1</f>
        <v>-1</v>
      </c>
      <c r="SSE36" s="556">
        <f>SUM($J$22:SSE33)-1</f>
        <v>-1</v>
      </c>
      <c r="SSF36" s="556">
        <f>SUM($J$22:SSF33)-1</f>
        <v>-1</v>
      </c>
      <c r="SSG36" s="556">
        <f>SUM($J$22:SSG33)-1</f>
        <v>-1</v>
      </c>
      <c r="SSH36" s="556">
        <f>SUM($J$22:SSH33)-1</f>
        <v>-1</v>
      </c>
      <c r="SSI36" s="556">
        <f>SUM($J$22:SSI33)-1</f>
        <v>-1</v>
      </c>
      <c r="SSJ36" s="556">
        <f>SUM($J$22:SSJ33)-1</f>
        <v>-1</v>
      </c>
      <c r="SSK36" s="556">
        <f>SUM($J$22:SSK33)-1</f>
        <v>-1</v>
      </c>
      <c r="SSL36" s="556">
        <f>SUM($J$22:SSL33)-1</f>
        <v>-1</v>
      </c>
      <c r="SSM36" s="556">
        <f>SUM($J$22:SSM33)-1</f>
        <v>-1</v>
      </c>
      <c r="SSN36" s="556">
        <f>SUM($J$22:SSN33)-1</f>
        <v>-1</v>
      </c>
      <c r="SSO36" s="556">
        <f>SUM($J$22:SSO33)-1</f>
        <v>-1</v>
      </c>
      <c r="SSP36" s="556">
        <f>SUM($J$22:SSP33)-1</f>
        <v>-1</v>
      </c>
      <c r="SSQ36" s="556">
        <f>SUM($J$22:SSQ33)-1</f>
        <v>-1</v>
      </c>
      <c r="SSR36" s="556">
        <f>SUM($J$22:SSR33)-1</f>
        <v>-1</v>
      </c>
      <c r="SSS36" s="556">
        <f>SUM($J$22:SSS33)-1</f>
        <v>-1</v>
      </c>
      <c r="SST36" s="556">
        <f>SUM($J$22:SST33)-1</f>
        <v>-1</v>
      </c>
      <c r="SSU36" s="556">
        <f>SUM($J$22:SSU33)-1</f>
        <v>-1</v>
      </c>
      <c r="SSV36" s="556">
        <f>SUM($J$22:SSV33)-1</f>
        <v>-1</v>
      </c>
      <c r="SSW36" s="556">
        <f>SUM($J$22:SSW33)-1</f>
        <v>-1</v>
      </c>
      <c r="SSX36" s="556">
        <f>SUM($J$22:SSX33)-1</f>
        <v>-1</v>
      </c>
      <c r="SSY36" s="556">
        <f>SUM($J$22:SSY33)-1</f>
        <v>-1</v>
      </c>
      <c r="SSZ36" s="556">
        <f>SUM($J$22:SSZ33)-1</f>
        <v>-1</v>
      </c>
      <c r="STA36" s="556">
        <f>SUM($J$22:STA33)-1</f>
        <v>-1</v>
      </c>
      <c r="STB36" s="556">
        <f>SUM($J$22:STB33)-1</f>
        <v>-1</v>
      </c>
      <c r="STC36" s="556">
        <f>SUM($J$22:STC33)-1</f>
        <v>-1</v>
      </c>
      <c r="STD36" s="556">
        <f>SUM($J$22:STD33)-1</f>
        <v>-1</v>
      </c>
      <c r="STE36" s="556">
        <f>SUM($J$22:STE33)-1</f>
        <v>-1</v>
      </c>
      <c r="STF36" s="556">
        <f>SUM($J$22:STF33)-1</f>
        <v>-1</v>
      </c>
      <c r="STG36" s="556">
        <f>SUM($J$22:STG33)-1</f>
        <v>-1</v>
      </c>
      <c r="STH36" s="556">
        <f>SUM($J$22:STH33)-1</f>
        <v>-1</v>
      </c>
      <c r="STI36" s="556">
        <f>SUM($J$22:STI33)-1</f>
        <v>-1</v>
      </c>
      <c r="STJ36" s="556">
        <f>SUM($J$22:STJ33)-1</f>
        <v>-1</v>
      </c>
      <c r="STK36" s="556">
        <f>SUM($J$22:STK33)-1</f>
        <v>-1</v>
      </c>
      <c r="STL36" s="556">
        <f>SUM($J$22:STL33)-1</f>
        <v>-1</v>
      </c>
      <c r="STM36" s="556">
        <f>SUM($J$22:STM33)-1</f>
        <v>-1</v>
      </c>
      <c r="STN36" s="556">
        <f>SUM($J$22:STN33)-1</f>
        <v>-1</v>
      </c>
      <c r="STO36" s="556">
        <f>SUM($J$22:STO33)-1</f>
        <v>-1</v>
      </c>
      <c r="STP36" s="556">
        <f>SUM($J$22:STP33)-1</f>
        <v>-1</v>
      </c>
      <c r="STQ36" s="556">
        <f>SUM($J$22:STQ33)-1</f>
        <v>-1</v>
      </c>
      <c r="STR36" s="556">
        <f>SUM($J$22:STR33)-1</f>
        <v>-1</v>
      </c>
      <c r="STS36" s="556">
        <f>SUM($J$22:STS33)-1</f>
        <v>-1</v>
      </c>
      <c r="STT36" s="556">
        <f>SUM($J$22:STT33)-1</f>
        <v>-1</v>
      </c>
      <c r="STU36" s="556">
        <f>SUM($J$22:STU33)-1</f>
        <v>-1</v>
      </c>
      <c r="STV36" s="556">
        <f>SUM($J$22:STV33)-1</f>
        <v>-1</v>
      </c>
      <c r="STW36" s="556">
        <f>SUM($J$22:STW33)-1</f>
        <v>-1</v>
      </c>
      <c r="STX36" s="556">
        <f>SUM($J$22:STX33)-1</f>
        <v>-1</v>
      </c>
      <c r="STY36" s="556">
        <f>SUM($J$22:STY33)-1</f>
        <v>-1</v>
      </c>
      <c r="STZ36" s="556">
        <f>SUM($J$22:STZ33)-1</f>
        <v>-1</v>
      </c>
      <c r="SUA36" s="556">
        <f>SUM($J$22:SUA33)-1</f>
        <v>-1</v>
      </c>
      <c r="SUB36" s="556">
        <f>SUM($J$22:SUB33)-1</f>
        <v>-1</v>
      </c>
      <c r="SUC36" s="556">
        <f>SUM($J$22:SUC33)-1</f>
        <v>-1</v>
      </c>
      <c r="SUD36" s="556">
        <f>SUM($J$22:SUD33)-1</f>
        <v>-1</v>
      </c>
      <c r="SUE36" s="556">
        <f>SUM($J$22:SUE33)-1</f>
        <v>-1</v>
      </c>
      <c r="SUF36" s="556">
        <f>SUM($J$22:SUF33)-1</f>
        <v>-1</v>
      </c>
      <c r="SUG36" s="556">
        <f>SUM($J$22:SUG33)-1</f>
        <v>-1</v>
      </c>
      <c r="SUH36" s="556">
        <f>SUM($J$22:SUH33)-1</f>
        <v>-1</v>
      </c>
      <c r="SUI36" s="556">
        <f>SUM($J$22:SUI33)-1</f>
        <v>-1</v>
      </c>
      <c r="SUJ36" s="556">
        <f>SUM($J$22:SUJ33)-1</f>
        <v>-1</v>
      </c>
      <c r="SUK36" s="556">
        <f>SUM($J$22:SUK33)-1</f>
        <v>-1</v>
      </c>
      <c r="SUL36" s="556">
        <f>SUM($J$22:SUL33)-1</f>
        <v>-1</v>
      </c>
      <c r="SUM36" s="556">
        <f>SUM($J$22:SUM33)-1</f>
        <v>-1</v>
      </c>
      <c r="SUN36" s="556">
        <f>SUM($J$22:SUN33)-1</f>
        <v>-1</v>
      </c>
      <c r="SUO36" s="556">
        <f>SUM($J$22:SUO33)-1</f>
        <v>-1</v>
      </c>
      <c r="SUP36" s="556">
        <f>SUM($J$22:SUP33)-1</f>
        <v>-1</v>
      </c>
      <c r="SUQ36" s="556">
        <f>SUM($J$22:SUQ33)-1</f>
        <v>-1</v>
      </c>
      <c r="SUR36" s="556">
        <f>SUM($J$22:SUR33)-1</f>
        <v>-1</v>
      </c>
      <c r="SUS36" s="556">
        <f>SUM($J$22:SUS33)-1</f>
        <v>-1</v>
      </c>
      <c r="SUT36" s="556">
        <f>SUM($J$22:SUT33)-1</f>
        <v>-1</v>
      </c>
      <c r="SUU36" s="556">
        <f>SUM($J$22:SUU33)-1</f>
        <v>-1</v>
      </c>
      <c r="SUV36" s="556">
        <f>SUM($J$22:SUV33)-1</f>
        <v>-1</v>
      </c>
      <c r="SUW36" s="556">
        <f>SUM($J$22:SUW33)-1</f>
        <v>-1</v>
      </c>
      <c r="SUX36" s="556">
        <f>SUM($J$22:SUX33)-1</f>
        <v>-1</v>
      </c>
      <c r="SUY36" s="556">
        <f>SUM($J$22:SUY33)-1</f>
        <v>-1</v>
      </c>
      <c r="SUZ36" s="556">
        <f>SUM($J$22:SUZ33)-1</f>
        <v>-1</v>
      </c>
      <c r="SVA36" s="556">
        <f>SUM($J$22:SVA33)-1</f>
        <v>-1</v>
      </c>
      <c r="SVB36" s="556">
        <f>SUM($J$22:SVB33)-1</f>
        <v>-1</v>
      </c>
      <c r="SVC36" s="556">
        <f>SUM($J$22:SVC33)-1</f>
        <v>-1</v>
      </c>
      <c r="SVD36" s="556">
        <f>SUM($J$22:SVD33)-1</f>
        <v>-1</v>
      </c>
      <c r="SVE36" s="556">
        <f>SUM($J$22:SVE33)-1</f>
        <v>-1</v>
      </c>
      <c r="SVF36" s="556">
        <f>SUM($J$22:SVF33)-1</f>
        <v>-1</v>
      </c>
      <c r="SVG36" s="556">
        <f>SUM($J$22:SVG33)-1</f>
        <v>-1</v>
      </c>
      <c r="SVH36" s="556">
        <f>SUM($J$22:SVH33)-1</f>
        <v>-1</v>
      </c>
      <c r="SVI36" s="556">
        <f>SUM($J$22:SVI33)-1</f>
        <v>-1</v>
      </c>
      <c r="SVJ36" s="556">
        <f>SUM($J$22:SVJ33)-1</f>
        <v>-1</v>
      </c>
      <c r="SVK36" s="556">
        <f>SUM($J$22:SVK33)-1</f>
        <v>-1</v>
      </c>
      <c r="SVL36" s="556">
        <f>SUM($J$22:SVL33)-1</f>
        <v>-1</v>
      </c>
      <c r="SVM36" s="556">
        <f>SUM($J$22:SVM33)-1</f>
        <v>-1</v>
      </c>
      <c r="SVN36" s="556">
        <f>SUM($J$22:SVN33)-1</f>
        <v>-1</v>
      </c>
      <c r="SVO36" s="556">
        <f>SUM($J$22:SVO33)-1</f>
        <v>-1</v>
      </c>
      <c r="SVP36" s="556">
        <f>SUM($J$22:SVP33)-1</f>
        <v>-1</v>
      </c>
      <c r="SVQ36" s="556">
        <f>SUM($J$22:SVQ33)-1</f>
        <v>-1</v>
      </c>
      <c r="SVR36" s="556">
        <f>SUM($J$22:SVR33)-1</f>
        <v>-1</v>
      </c>
      <c r="SVS36" s="556">
        <f>SUM($J$22:SVS33)-1</f>
        <v>-1</v>
      </c>
      <c r="SVT36" s="556">
        <f>SUM($J$22:SVT33)-1</f>
        <v>-1</v>
      </c>
      <c r="SVU36" s="556">
        <f>SUM($J$22:SVU33)-1</f>
        <v>-1</v>
      </c>
      <c r="SVV36" s="556">
        <f>SUM($J$22:SVV33)-1</f>
        <v>-1</v>
      </c>
      <c r="SVW36" s="556">
        <f>SUM($J$22:SVW33)-1</f>
        <v>-1</v>
      </c>
      <c r="SVX36" s="556">
        <f>SUM($J$22:SVX33)-1</f>
        <v>-1</v>
      </c>
      <c r="SVY36" s="556">
        <f>SUM($J$22:SVY33)-1</f>
        <v>-1</v>
      </c>
      <c r="SVZ36" s="556">
        <f>SUM($J$22:SVZ33)-1</f>
        <v>-1</v>
      </c>
      <c r="SWA36" s="556">
        <f>SUM($J$22:SWA33)-1</f>
        <v>-1</v>
      </c>
      <c r="SWB36" s="556">
        <f>SUM($J$22:SWB33)-1</f>
        <v>-1</v>
      </c>
      <c r="SWC36" s="556">
        <f>SUM($J$22:SWC33)-1</f>
        <v>-1</v>
      </c>
      <c r="SWD36" s="556">
        <f>SUM($J$22:SWD33)-1</f>
        <v>-1</v>
      </c>
      <c r="SWE36" s="556">
        <f>SUM($J$22:SWE33)-1</f>
        <v>-1</v>
      </c>
      <c r="SWF36" s="556">
        <f>SUM($J$22:SWF33)-1</f>
        <v>-1</v>
      </c>
      <c r="SWG36" s="556">
        <f>SUM($J$22:SWG33)-1</f>
        <v>-1</v>
      </c>
      <c r="SWH36" s="556">
        <f>SUM($J$22:SWH33)-1</f>
        <v>-1</v>
      </c>
      <c r="SWI36" s="556">
        <f>SUM($J$22:SWI33)-1</f>
        <v>-1</v>
      </c>
      <c r="SWJ36" s="556">
        <f>SUM($J$22:SWJ33)-1</f>
        <v>-1</v>
      </c>
      <c r="SWK36" s="556">
        <f>SUM($J$22:SWK33)-1</f>
        <v>-1</v>
      </c>
      <c r="SWL36" s="556">
        <f>SUM($J$22:SWL33)-1</f>
        <v>-1</v>
      </c>
      <c r="SWM36" s="556">
        <f>SUM($J$22:SWM33)-1</f>
        <v>-1</v>
      </c>
      <c r="SWN36" s="556">
        <f>SUM($J$22:SWN33)-1</f>
        <v>-1</v>
      </c>
      <c r="SWO36" s="556">
        <f>SUM($J$22:SWO33)-1</f>
        <v>-1</v>
      </c>
      <c r="SWP36" s="556">
        <f>SUM($J$22:SWP33)-1</f>
        <v>-1</v>
      </c>
      <c r="SWQ36" s="556">
        <f>SUM($J$22:SWQ33)-1</f>
        <v>-1</v>
      </c>
      <c r="SWR36" s="556">
        <f>SUM($J$22:SWR33)-1</f>
        <v>-1</v>
      </c>
      <c r="SWS36" s="556">
        <f>SUM($J$22:SWS33)-1</f>
        <v>-1</v>
      </c>
      <c r="SWT36" s="556">
        <f>SUM($J$22:SWT33)-1</f>
        <v>-1</v>
      </c>
      <c r="SWU36" s="556">
        <f>SUM($J$22:SWU33)-1</f>
        <v>-1</v>
      </c>
      <c r="SWV36" s="556">
        <f>SUM($J$22:SWV33)-1</f>
        <v>-1</v>
      </c>
      <c r="SWW36" s="556">
        <f>SUM($J$22:SWW33)-1</f>
        <v>-1</v>
      </c>
      <c r="SWX36" s="556">
        <f>SUM($J$22:SWX33)-1</f>
        <v>-1</v>
      </c>
      <c r="SWY36" s="556">
        <f>SUM($J$22:SWY33)-1</f>
        <v>-1</v>
      </c>
      <c r="SWZ36" s="556">
        <f>SUM($J$22:SWZ33)-1</f>
        <v>-1</v>
      </c>
      <c r="SXA36" s="556">
        <f>SUM($J$22:SXA33)-1</f>
        <v>-1</v>
      </c>
      <c r="SXB36" s="556">
        <f>SUM($J$22:SXB33)-1</f>
        <v>-1</v>
      </c>
      <c r="SXC36" s="556">
        <f>SUM($J$22:SXC33)-1</f>
        <v>-1</v>
      </c>
      <c r="SXD36" s="556">
        <f>SUM($J$22:SXD33)-1</f>
        <v>-1</v>
      </c>
      <c r="SXE36" s="556">
        <f>SUM($J$22:SXE33)-1</f>
        <v>-1</v>
      </c>
      <c r="SXF36" s="556">
        <f>SUM($J$22:SXF33)-1</f>
        <v>-1</v>
      </c>
      <c r="SXG36" s="556">
        <f>SUM($J$22:SXG33)-1</f>
        <v>-1</v>
      </c>
      <c r="SXH36" s="556">
        <f>SUM($J$22:SXH33)-1</f>
        <v>-1</v>
      </c>
      <c r="SXI36" s="556">
        <f>SUM($J$22:SXI33)-1</f>
        <v>-1</v>
      </c>
      <c r="SXJ36" s="556">
        <f>SUM($J$22:SXJ33)-1</f>
        <v>-1</v>
      </c>
      <c r="SXK36" s="556">
        <f>SUM($J$22:SXK33)-1</f>
        <v>-1</v>
      </c>
      <c r="SXL36" s="556">
        <f>SUM($J$22:SXL33)-1</f>
        <v>-1</v>
      </c>
      <c r="SXM36" s="556">
        <f>SUM($J$22:SXM33)-1</f>
        <v>-1</v>
      </c>
      <c r="SXN36" s="556">
        <f>SUM($J$22:SXN33)-1</f>
        <v>-1</v>
      </c>
      <c r="SXO36" s="556">
        <f>SUM($J$22:SXO33)-1</f>
        <v>-1</v>
      </c>
      <c r="SXP36" s="556">
        <f>SUM($J$22:SXP33)-1</f>
        <v>-1</v>
      </c>
      <c r="SXQ36" s="556">
        <f>SUM($J$22:SXQ33)-1</f>
        <v>-1</v>
      </c>
      <c r="SXR36" s="556">
        <f>SUM($J$22:SXR33)-1</f>
        <v>-1</v>
      </c>
      <c r="SXS36" s="556">
        <f>SUM($J$22:SXS33)-1</f>
        <v>-1</v>
      </c>
      <c r="SXT36" s="556">
        <f>SUM($J$22:SXT33)-1</f>
        <v>-1</v>
      </c>
      <c r="SXU36" s="556">
        <f>SUM($J$22:SXU33)-1</f>
        <v>-1</v>
      </c>
      <c r="SXV36" s="556">
        <f>SUM($J$22:SXV33)-1</f>
        <v>-1</v>
      </c>
      <c r="SXW36" s="556">
        <f>SUM($J$22:SXW33)-1</f>
        <v>-1</v>
      </c>
      <c r="SXX36" s="556">
        <f>SUM($J$22:SXX33)-1</f>
        <v>-1</v>
      </c>
      <c r="SXY36" s="556">
        <f>SUM($J$22:SXY33)-1</f>
        <v>-1</v>
      </c>
      <c r="SXZ36" s="556">
        <f>SUM($J$22:SXZ33)-1</f>
        <v>-1</v>
      </c>
      <c r="SYA36" s="556">
        <f>SUM($J$22:SYA33)-1</f>
        <v>-1</v>
      </c>
      <c r="SYB36" s="556">
        <f>SUM($J$22:SYB33)-1</f>
        <v>-1</v>
      </c>
      <c r="SYC36" s="556">
        <f>SUM($J$22:SYC33)-1</f>
        <v>-1</v>
      </c>
      <c r="SYD36" s="556">
        <f>SUM($J$22:SYD33)-1</f>
        <v>-1</v>
      </c>
      <c r="SYE36" s="556">
        <f>SUM($J$22:SYE33)-1</f>
        <v>-1</v>
      </c>
      <c r="SYF36" s="556">
        <f>SUM($J$22:SYF33)-1</f>
        <v>-1</v>
      </c>
      <c r="SYG36" s="556">
        <f>SUM($J$22:SYG33)-1</f>
        <v>-1</v>
      </c>
      <c r="SYH36" s="556">
        <f>SUM($J$22:SYH33)-1</f>
        <v>-1</v>
      </c>
      <c r="SYI36" s="556">
        <f>SUM($J$22:SYI33)-1</f>
        <v>-1</v>
      </c>
      <c r="SYJ36" s="556">
        <f>SUM($J$22:SYJ33)-1</f>
        <v>-1</v>
      </c>
      <c r="SYK36" s="556">
        <f>SUM($J$22:SYK33)-1</f>
        <v>-1</v>
      </c>
      <c r="SYL36" s="556">
        <f>SUM($J$22:SYL33)-1</f>
        <v>-1</v>
      </c>
      <c r="SYM36" s="556">
        <f>SUM($J$22:SYM33)-1</f>
        <v>-1</v>
      </c>
      <c r="SYN36" s="556">
        <f>SUM($J$22:SYN33)-1</f>
        <v>-1</v>
      </c>
      <c r="SYO36" s="556">
        <f>SUM($J$22:SYO33)-1</f>
        <v>-1</v>
      </c>
      <c r="SYP36" s="556">
        <f>SUM($J$22:SYP33)-1</f>
        <v>-1</v>
      </c>
      <c r="SYQ36" s="556">
        <f>SUM($J$22:SYQ33)-1</f>
        <v>-1</v>
      </c>
      <c r="SYR36" s="556">
        <f>SUM($J$22:SYR33)-1</f>
        <v>-1</v>
      </c>
      <c r="SYS36" s="556">
        <f>SUM($J$22:SYS33)-1</f>
        <v>-1</v>
      </c>
      <c r="SYT36" s="556">
        <f>SUM($J$22:SYT33)-1</f>
        <v>-1</v>
      </c>
      <c r="SYU36" s="556">
        <f>SUM($J$22:SYU33)-1</f>
        <v>-1</v>
      </c>
      <c r="SYV36" s="556">
        <f>SUM($J$22:SYV33)-1</f>
        <v>-1</v>
      </c>
      <c r="SYW36" s="556">
        <f>SUM($J$22:SYW33)-1</f>
        <v>-1</v>
      </c>
      <c r="SYX36" s="556">
        <f>SUM($J$22:SYX33)-1</f>
        <v>-1</v>
      </c>
      <c r="SYY36" s="556">
        <f>SUM($J$22:SYY33)-1</f>
        <v>-1</v>
      </c>
      <c r="SYZ36" s="556">
        <f>SUM($J$22:SYZ33)-1</f>
        <v>-1</v>
      </c>
      <c r="SZA36" s="556">
        <f>SUM($J$22:SZA33)-1</f>
        <v>-1</v>
      </c>
      <c r="SZB36" s="556">
        <f>SUM($J$22:SZB33)-1</f>
        <v>-1</v>
      </c>
      <c r="SZC36" s="556">
        <f>SUM($J$22:SZC33)-1</f>
        <v>-1</v>
      </c>
      <c r="SZD36" s="556">
        <f>SUM($J$22:SZD33)-1</f>
        <v>-1</v>
      </c>
      <c r="SZE36" s="556">
        <f>SUM($J$22:SZE33)-1</f>
        <v>-1</v>
      </c>
      <c r="SZF36" s="556">
        <f>SUM($J$22:SZF33)-1</f>
        <v>-1</v>
      </c>
      <c r="SZG36" s="556">
        <f>SUM($J$22:SZG33)-1</f>
        <v>-1</v>
      </c>
      <c r="SZH36" s="556">
        <f>SUM($J$22:SZH33)-1</f>
        <v>-1</v>
      </c>
      <c r="SZI36" s="556">
        <f>SUM($J$22:SZI33)-1</f>
        <v>-1</v>
      </c>
      <c r="SZJ36" s="556">
        <f>SUM($J$22:SZJ33)-1</f>
        <v>-1</v>
      </c>
      <c r="SZK36" s="556">
        <f>SUM($J$22:SZK33)-1</f>
        <v>-1</v>
      </c>
      <c r="SZL36" s="556">
        <f>SUM($J$22:SZL33)-1</f>
        <v>-1</v>
      </c>
      <c r="SZM36" s="556">
        <f>SUM($J$22:SZM33)-1</f>
        <v>-1</v>
      </c>
      <c r="SZN36" s="556">
        <f>SUM($J$22:SZN33)-1</f>
        <v>-1</v>
      </c>
      <c r="SZO36" s="556">
        <f>SUM($J$22:SZO33)-1</f>
        <v>-1</v>
      </c>
      <c r="SZP36" s="556">
        <f>SUM($J$22:SZP33)-1</f>
        <v>-1</v>
      </c>
      <c r="SZQ36" s="556">
        <f>SUM($J$22:SZQ33)-1</f>
        <v>-1</v>
      </c>
      <c r="SZR36" s="556">
        <f>SUM($J$22:SZR33)-1</f>
        <v>-1</v>
      </c>
      <c r="SZS36" s="556">
        <f>SUM($J$22:SZS33)-1</f>
        <v>-1</v>
      </c>
      <c r="SZT36" s="556">
        <f>SUM($J$22:SZT33)-1</f>
        <v>-1</v>
      </c>
      <c r="SZU36" s="556">
        <f>SUM($J$22:SZU33)-1</f>
        <v>-1</v>
      </c>
      <c r="SZV36" s="556">
        <f>SUM($J$22:SZV33)-1</f>
        <v>-1</v>
      </c>
      <c r="SZW36" s="556">
        <f>SUM($J$22:SZW33)-1</f>
        <v>-1</v>
      </c>
      <c r="SZX36" s="556">
        <f>SUM($J$22:SZX33)-1</f>
        <v>-1</v>
      </c>
      <c r="SZY36" s="556">
        <f>SUM($J$22:SZY33)-1</f>
        <v>-1</v>
      </c>
      <c r="SZZ36" s="556">
        <f>SUM($J$22:SZZ33)-1</f>
        <v>-1</v>
      </c>
      <c r="TAA36" s="556">
        <f>SUM($J$22:TAA33)-1</f>
        <v>-1</v>
      </c>
      <c r="TAB36" s="556">
        <f>SUM($J$22:TAB33)-1</f>
        <v>-1</v>
      </c>
      <c r="TAC36" s="556">
        <f>SUM($J$22:TAC33)-1</f>
        <v>-1</v>
      </c>
      <c r="TAD36" s="556">
        <f>SUM($J$22:TAD33)-1</f>
        <v>-1</v>
      </c>
      <c r="TAE36" s="556">
        <f>SUM($J$22:TAE33)-1</f>
        <v>-1</v>
      </c>
      <c r="TAF36" s="556">
        <f>SUM($J$22:TAF33)-1</f>
        <v>-1</v>
      </c>
      <c r="TAG36" s="556">
        <f>SUM($J$22:TAG33)-1</f>
        <v>-1</v>
      </c>
      <c r="TAH36" s="556">
        <f>SUM($J$22:TAH33)-1</f>
        <v>-1</v>
      </c>
      <c r="TAI36" s="556">
        <f>SUM($J$22:TAI33)-1</f>
        <v>-1</v>
      </c>
      <c r="TAJ36" s="556">
        <f>SUM($J$22:TAJ33)-1</f>
        <v>-1</v>
      </c>
      <c r="TAK36" s="556">
        <f>SUM($J$22:TAK33)-1</f>
        <v>-1</v>
      </c>
      <c r="TAL36" s="556">
        <f>SUM($J$22:TAL33)-1</f>
        <v>-1</v>
      </c>
      <c r="TAM36" s="556">
        <f>SUM($J$22:TAM33)-1</f>
        <v>-1</v>
      </c>
      <c r="TAN36" s="556">
        <f>SUM($J$22:TAN33)-1</f>
        <v>-1</v>
      </c>
      <c r="TAO36" s="556">
        <f>SUM($J$22:TAO33)-1</f>
        <v>-1</v>
      </c>
      <c r="TAP36" s="556">
        <f>SUM($J$22:TAP33)-1</f>
        <v>-1</v>
      </c>
      <c r="TAQ36" s="556">
        <f>SUM($J$22:TAQ33)-1</f>
        <v>-1</v>
      </c>
      <c r="TAR36" s="556">
        <f>SUM($J$22:TAR33)-1</f>
        <v>-1</v>
      </c>
      <c r="TAS36" s="556">
        <f>SUM($J$22:TAS33)-1</f>
        <v>-1</v>
      </c>
      <c r="TAT36" s="556">
        <f>SUM($J$22:TAT33)-1</f>
        <v>-1</v>
      </c>
      <c r="TAU36" s="556">
        <f>SUM($J$22:TAU33)-1</f>
        <v>-1</v>
      </c>
      <c r="TAV36" s="556">
        <f>SUM($J$22:TAV33)-1</f>
        <v>-1</v>
      </c>
      <c r="TAW36" s="556">
        <f>SUM($J$22:TAW33)-1</f>
        <v>-1</v>
      </c>
      <c r="TAX36" s="556">
        <f>SUM($J$22:TAX33)-1</f>
        <v>-1</v>
      </c>
      <c r="TAY36" s="556">
        <f>SUM($J$22:TAY33)-1</f>
        <v>-1</v>
      </c>
      <c r="TAZ36" s="556">
        <f>SUM($J$22:TAZ33)-1</f>
        <v>-1</v>
      </c>
      <c r="TBA36" s="556">
        <f>SUM($J$22:TBA33)-1</f>
        <v>-1</v>
      </c>
      <c r="TBB36" s="556">
        <f>SUM($J$22:TBB33)-1</f>
        <v>-1</v>
      </c>
      <c r="TBC36" s="556">
        <f>SUM($J$22:TBC33)-1</f>
        <v>-1</v>
      </c>
      <c r="TBD36" s="556">
        <f>SUM($J$22:TBD33)-1</f>
        <v>-1</v>
      </c>
      <c r="TBE36" s="556">
        <f>SUM($J$22:TBE33)-1</f>
        <v>-1</v>
      </c>
      <c r="TBF36" s="556">
        <f>SUM($J$22:TBF33)-1</f>
        <v>-1</v>
      </c>
      <c r="TBG36" s="556">
        <f>SUM($J$22:TBG33)-1</f>
        <v>-1</v>
      </c>
      <c r="TBH36" s="556">
        <f>SUM($J$22:TBH33)-1</f>
        <v>-1</v>
      </c>
      <c r="TBI36" s="556">
        <f>SUM($J$22:TBI33)-1</f>
        <v>-1</v>
      </c>
      <c r="TBJ36" s="556">
        <f>SUM($J$22:TBJ33)-1</f>
        <v>-1</v>
      </c>
      <c r="TBK36" s="556">
        <f>SUM($J$22:TBK33)-1</f>
        <v>-1</v>
      </c>
      <c r="TBL36" s="556">
        <f>SUM($J$22:TBL33)-1</f>
        <v>-1</v>
      </c>
      <c r="TBM36" s="556">
        <f>SUM($J$22:TBM33)-1</f>
        <v>-1</v>
      </c>
      <c r="TBN36" s="556">
        <f>SUM($J$22:TBN33)-1</f>
        <v>-1</v>
      </c>
      <c r="TBO36" s="556">
        <f>SUM($J$22:TBO33)-1</f>
        <v>-1</v>
      </c>
      <c r="TBP36" s="556">
        <f>SUM($J$22:TBP33)-1</f>
        <v>-1</v>
      </c>
      <c r="TBQ36" s="556">
        <f>SUM($J$22:TBQ33)-1</f>
        <v>-1</v>
      </c>
      <c r="TBR36" s="556">
        <f>SUM($J$22:TBR33)-1</f>
        <v>-1</v>
      </c>
      <c r="TBS36" s="556">
        <f>SUM($J$22:TBS33)-1</f>
        <v>-1</v>
      </c>
      <c r="TBT36" s="556">
        <f>SUM($J$22:TBT33)-1</f>
        <v>-1</v>
      </c>
      <c r="TBU36" s="556">
        <f>SUM($J$22:TBU33)-1</f>
        <v>-1</v>
      </c>
      <c r="TBV36" s="556">
        <f>SUM($J$22:TBV33)-1</f>
        <v>-1</v>
      </c>
      <c r="TBW36" s="556">
        <f>SUM($J$22:TBW33)-1</f>
        <v>-1</v>
      </c>
      <c r="TBX36" s="556">
        <f>SUM($J$22:TBX33)-1</f>
        <v>-1</v>
      </c>
      <c r="TBY36" s="556">
        <f>SUM($J$22:TBY33)-1</f>
        <v>-1</v>
      </c>
      <c r="TBZ36" s="556">
        <f>SUM($J$22:TBZ33)-1</f>
        <v>-1</v>
      </c>
      <c r="TCA36" s="556">
        <f>SUM($J$22:TCA33)-1</f>
        <v>-1</v>
      </c>
      <c r="TCB36" s="556">
        <f>SUM($J$22:TCB33)-1</f>
        <v>-1</v>
      </c>
      <c r="TCC36" s="556">
        <f>SUM($J$22:TCC33)-1</f>
        <v>-1</v>
      </c>
      <c r="TCD36" s="556">
        <f>SUM($J$22:TCD33)-1</f>
        <v>-1</v>
      </c>
      <c r="TCE36" s="556">
        <f>SUM($J$22:TCE33)-1</f>
        <v>-1</v>
      </c>
      <c r="TCF36" s="556">
        <f>SUM($J$22:TCF33)-1</f>
        <v>-1</v>
      </c>
      <c r="TCG36" s="556">
        <f>SUM($J$22:TCG33)-1</f>
        <v>-1</v>
      </c>
      <c r="TCH36" s="556">
        <f>SUM($J$22:TCH33)-1</f>
        <v>-1</v>
      </c>
      <c r="TCI36" s="556">
        <f>SUM($J$22:TCI33)-1</f>
        <v>-1</v>
      </c>
      <c r="TCJ36" s="556">
        <f>SUM($J$22:TCJ33)-1</f>
        <v>-1</v>
      </c>
      <c r="TCK36" s="556">
        <f>SUM($J$22:TCK33)-1</f>
        <v>-1</v>
      </c>
      <c r="TCL36" s="556">
        <f>SUM($J$22:TCL33)-1</f>
        <v>-1</v>
      </c>
      <c r="TCM36" s="556">
        <f>SUM($J$22:TCM33)-1</f>
        <v>-1</v>
      </c>
      <c r="TCN36" s="556">
        <f>SUM($J$22:TCN33)-1</f>
        <v>-1</v>
      </c>
      <c r="TCO36" s="556">
        <f>SUM($J$22:TCO33)-1</f>
        <v>-1</v>
      </c>
      <c r="TCP36" s="556">
        <f>SUM($J$22:TCP33)-1</f>
        <v>-1</v>
      </c>
      <c r="TCQ36" s="556">
        <f>SUM($J$22:TCQ33)-1</f>
        <v>-1</v>
      </c>
      <c r="TCR36" s="556">
        <f>SUM($J$22:TCR33)-1</f>
        <v>-1</v>
      </c>
      <c r="TCS36" s="556">
        <f>SUM($J$22:TCS33)-1</f>
        <v>-1</v>
      </c>
      <c r="TCT36" s="556">
        <f>SUM($J$22:TCT33)-1</f>
        <v>-1</v>
      </c>
      <c r="TCU36" s="556">
        <f>SUM($J$22:TCU33)-1</f>
        <v>-1</v>
      </c>
      <c r="TCV36" s="556">
        <f>SUM($J$22:TCV33)-1</f>
        <v>-1</v>
      </c>
      <c r="TCW36" s="556">
        <f>SUM($J$22:TCW33)-1</f>
        <v>-1</v>
      </c>
      <c r="TCX36" s="556">
        <f>SUM($J$22:TCX33)-1</f>
        <v>-1</v>
      </c>
      <c r="TCY36" s="556">
        <f>SUM($J$22:TCY33)-1</f>
        <v>-1</v>
      </c>
      <c r="TCZ36" s="556">
        <f>SUM($J$22:TCZ33)-1</f>
        <v>-1</v>
      </c>
      <c r="TDA36" s="556">
        <f>SUM($J$22:TDA33)-1</f>
        <v>-1</v>
      </c>
      <c r="TDB36" s="556">
        <f>SUM($J$22:TDB33)-1</f>
        <v>-1</v>
      </c>
      <c r="TDC36" s="556">
        <f>SUM($J$22:TDC33)-1</f>
        <v>-1</v>
      </c>
      <c r="TDD36" s="556">
        <f>SUM($J$22:TDD33)-1</f>
        <v>-1</v>
      </c>
      <c r="TDE36" s="556">
        <f>SUM($J$22:TDE33)-1</f>
        <v>-1</v>
      </c>
      <c r="TDF36" s="556">
        <f>SUM($J$22:TDF33)-1</f>
        <v>-1</v>
      </c>
      <c r="TDG36" s="556">
        <f>SUM($J$22:TDG33)-1</f>
        <v>-1</v>
      </c>
      <c r="TDH36" s="556">
        <f>SUM($J$22:TDH33)-1</f>
        <v>-1</v>
      </c>
      <c r="TDI36" s="556">
        <f>SUM($J$22:TDI33)-1</f>
        <v>-1</v>
      </c>
      <c r="TDJ36" s="556">
        <f>SUM($J$22:TDJ33)-1</f>
        <v>-1</v>
      </c>
      <c r="TDK36" s="556">
        <f>SUM($J$22:TDK33)-1</f>
        <v>-1</v>
      </c>
      <c r="TDL36" s="556">
        <f>SUM($J$22:TDL33)-1</f>
        <v>-1</v>
      </c>
      <c r="TDM36" s="556">
        <f>SUM($J$22:TDM33)-1</f>
        <v>-1</v>
      </c>
      <c r="TDN36" s="556">
        <f>SUM($J$22:TDN33)-1</f>
        <v>-1</v>
      </c>
      <c r="TDO36" s="556">
        <f>SUM($J$22:TDO33)-1</f>
        <v>-1</v>
      </c>
      <c r="TDP36" s="556">
        <f>SUM($J$22:TDP33)-1</f>
        <v>-1</v>
      </c>
      <c r="TDQ36" s="556">
        <f>SUM($J$22:TDQ33)-1</f>
        <v>-1</v>
      </c>
      <c r="TDR36" s="556">
        <f>SUM($J$22:TDR33)-1</f>
        <v>-1</v>
      </c>
      <c r="TDS36" s="556">
        <f>SUM($J$22:TDS33)-1</f>
        <v>-1</v>
      </c>
      <c r="TDT36" s="556">
        <f>SUM($J$22:TDT33)-1</f>
        <v>-1</v>
      </c>
      <c r="TDU36" s="556">
        <f>SUM($J$22:TDU33)-1</f>
        <v>-1</v>
      </c>
      <c r="TDV36" s="556">
        <f>SUM($J$22:TDV33)-1</f>
        <v>-1</v>
      </c>
      <c r="TDW36" s="556">
        <f>SUM($J$22:TDW33)-1</f>
        <v>-1</v>
      </c>
      <c r="TDX36" s="556">
        <f>SUM($J$22:TDX33)-1</f>
        <v>-1</v>
      </c>
      <c r="TDY36" s="556">
        <f>SUM($J$22:TDY33)-1</f>
        <v>-1</v>
      </c>
      <c r="TDZ36" s="556">
        <f>SUM($J$22:TDZ33)-1</f>
        <v>-1</v>
      </c>
      <c r="TEA36" s="556">
        <f>SUM($J$22:TEA33)-1</f>
        <v>-1</v>
      </c>
      <c r="TEB36" s="556">
        <f>SUM($J$22:TEB33)-1</f>
        <v>-1</v>
      </c>
      <c r="TEC36" s="556">
        <f>SUM($J$22:TEC33)-1</f>
        <v>-1</v>
      </c>
      <c r="TED36" s="556">
        <f>SUM($J$22:TED33)-1</f>
        <v>-1</v>
      </c>
      <c r="TEE36" s="556">
        <f>SUM($J$22:TEE33)-1</f>
        <v>-1</v>
      </c>
      <c r="TEF36" s="556">
        <f>SUM($J$22:TEF33)-1</f>
        <v>-1</v>
      </c>
      <c r="TEG36" s="556">
        <f>SUM($J$22:TEG33)-1</f>
        <v>-1</v>
      </c>
      <c r="TEH36" s="556">
        <f>SUM($J$22:TEH33)-1</f>
        <v>-1</v>
      </c>
      <c r="TEI36" s="556">
        <f>SUM($J$22:TEI33)-1</f>
        <v>-1</v>
      </c>
      <c r="TEJ36" s="556">
        <f>SUM($J$22:TEJ33)-1</f>
        <v>-1</v>
      </c>
      <c r="TEK36" s="556">
        <f>SUM($J$22:TEK33)-1</f>
        <v>-1</v>
      </c>
      <c r="TEL36" s="556">
        <f>SUM($J$22:TEL33)-1</f>
        <v>-1</v>
      </c>
      <c r="TEM36" s="556">
        <f>SUM($J$22:TEM33)-1</f>
        <v>-1</v>
      </c>
      <c r="TEN36" s="556">
        <f>SUM($J$22:TEN33)-1</f>
        <v>-1</v>
      </c>
      <c r="TEO36" s="556">
        <f>SUM($J$22:TEO33)-1</f>
        <v>-1</v>
      </c>
      <c r="TEP36" s="556">
        <f>SUM($J$22:TEP33)-1</f>
        <v>-1</v>
      </c>
      <c r="TEQ36" s="556">
        <f>SUM($J$22:TEQ33)-1</f>
        <v>-1</v>
      </c>
      <c r="TER36" s="556">
        <f>SUM($J$22:TER33)-1</f>
        <v>-1</v>
      </c>
      <c r="TES36" s="556">
        <f>SUM($J$22:TES33)-1</f>
        <v>-1</v>
      </c>
      <c r="TET36" s="556">
        <f>SUM($J$22:TET33)-1</f>
        <v>-1</v>
      </c>
      <c r="TEU36" s="556">
        <f>SUM($J$22:TEU33)-1</f>
        <v>-1</v>
      </c>
      <c r="TEV36" s="556">
        <f>SUM($J$22:TEV33)-1</f>
        <v>-1</v>
      </c>
      <c r="TEW36" s="556">
        <f>SUM($J$22:TEW33)-1</f>
        <v>-1</v>
      </c>
      <c r="TEX36" s="556">
        <f>SUM($J$22:TEX33)-1</f>
        <v>-1</v>
      </c>
      <c r="TEY36" s="556">
        <f>SUM($J$22:TEY33)-1</f>
        <v>-1</v>
      </c>
      <c r="TEZ36" s="556">
        <f>SUM($J$22:TEZ33)-1</f>
        <v>-1</v>
      </c>
      <c r="TFA36" s="556">
        <f>SUM($J$22:TFA33)-1</f>
        <v>-1</v>
      </c>
      <c r="TFB36" s="556">
        <f>SUM($J$22:TFB33)-1</f>
        <v>-1</v>
      </c>
      <c r="TFC36" s="556">
        <f>SUM($J$22:TFC33)-1</f>
        <v>-1</v>
      </c>
      <c r="TFD36" s="556">
        <f>SUM($J$22:TFD33)-1</f>
        <v>-1</v>
      </c>
      <c r="TFE36" s="556">
        <f>SUM($J$22:TFE33)-1</f>
        <v>-1</v>
      </c>
      <c r="TFF36" s="556">
        <f>SUM($J$22:TFF33)-1</f>
        <v>-1</v>
      </c>
      <c r="TFG36" s="556">
        <f>SUM($J$22:TFG33)-1</f>
        <v>-1</v>
      </c>
      <c r="TFH36" s="556">
        <f>SUM($J$22:TFH33)-1</f>
        <v>-1</v>
      </c>
      <c r="TFI36" s="556">
        <f>SUM($J$22:TFI33)-1</f>
        <v>-1</v>
      </c>
      <c r="TFJ36" s="556">
        <f>SUM($J$22:TFJ33)-1</f>
        <v>-1</v>
      </c>
      <c r="TFK36" s="556">
        <f>SUM($J$22:TFK33)-1</f>
        <v>-1</v>
      </c>
      <c r="TFL36" s="556">
        <f>SUM($J$22:TFL33)-1</f>
        <v>-1</v>
      </c>
      <c r="TFM36" s="556">
        <f>SUM($J$22:TFM33)-1</f>
        <v>-1</v>
      </c>
      <c r="TFN36" s="556">
        <f>SUM($J$22:TFN33)-1</f>
        <v>-1</v>
      </c>
      <c r="TFO36" s="556">
        <f>SUM($J$22:TFO33)-1</f>
        <v>-1</v>
      </c>
      <c r="TFP36" s="556">
        <f>SUM($J$22:TFP33)-1</f>
        <v>-1</v>
      </c>
      <c r="TFQ36" s="556">
        <f>SUM($J$22:TFQ33)-1</f>
        <v>-1</v>
      </c>
      <c r="TFR36" s="556">
        <f>SUM($J$22:TFR33)-1</f>
        <v>-1</v>
      </c>
      <c r="TFS36" s="556">
        <f>SUM($J$22:TFS33)-1</f>
        <v>-1</v>
      </c>
      <c r="TFT36" s="556">
        <f>SUM($J$22:TFT33)-1</f>
        <v>-1</v>
      </c>
      <c r="TFU36" s="556">
        <f>SUM($J$22:TFU33)-1</f>
        <v>-1</v>
      </c>
      <c r="TFV36" s="556">
        <f>SUM($J$22:TFV33)-1</f>
        <v>-1</v>
      </c>
      <c r="TFW36" s="556">
        <f>SUM($J$22:TFW33)-1</f>
        <v>-1</v>
      </c>
      <c r="TFX36" s="556">
        <f>SUM($J$22:TFX33)-1</f>
        <v>-1</v>
      </c>
      <c r="TFY36" s="556">
        <f>SUM($J$22:TFY33)-1</f>
        <v>-1</v>
      </c>
      <c r="TFZ36" s="556">
        <f>SUM($J$22:TFZ33)-1</f>
        <v>-1</v>
      </c>
      <c r="TGA36" s="556">
        <f>SUM($J$22:TGA33)-1</f>
        <v>-1</v>
      </c>
      <c r="TGB36" s="556">
        <f>SUM($J$22:TGB33)-1</f>
        <v>-1</v>
      </c>
      <c r="TGC36" s="556">
        <f>SUM($J$22:TGC33)-1</f>
        <v>-1</v>
      </c>
      <c r="TGD36" s="556">
        <f>SUM($J$22:TGD33)-1</f>
        <v>-1</v>
      </c>
      <c r="TGE36" s="556">
        <f>SUM($J$22:TGE33)-1</f>
        <v>-1</v>
      </c>
      <c r="TGF36" s="556">
        <f>SUM($J$22:TGF33)-1</f>
        <v>-1</v>
      </c>
      <c r="TGG36" s="556">
        <f>SUM($J$22:TGG33)-1</f>
        <v>-1</v>
      </c>
      <c r="TGH36" s="556">
        <f>SUM($J$22:TGH33)-1</f>
        <v>-1</v>
      </c>
      <c r="TGI36" s="556">
        <f>SUM($J$22:TGI33)-1</f>
        <v>-1</v>
      </c>
      <c r="TGJ36" s="556">
        <f>SUM($J$22:TGJ33)-1</f>
        <v>-1</v>
      </c>
      <c r="TGK36" s="556">
        <f>SUM($J$22:TGK33)-1</f>
        <v>-1</v>
      </c>
      <c r="TGL36" s="556">
        <f>SUM($J$22:TGL33)-1</f>
        <v>-1</v>
      </c>
      <c r="TGM36" s="556">
        <f>SUM($J$22:TGM33)-1</f>
        <v>-1</v>
      </c>
      <c r="TGN36" s="556">
        <f>SUM($J$22:TGN33)-1</f>
        <v>-1</v>
      </c>
      <c r="TGO36" s="556">
        <f>SUM($J$22:TGO33)-1</f>
        <v>-1</v>
      </c>
      <c r="TGP36" s="556">
        <f>SUM($J$22:TGP33)-1</f>
        <v>-1</v>
      </c>
      <c r="TGQ36" s="556">
        <f>SUM($J$22:TGQ33)-1</f>
        <v>-1</v>
      </c>
      <c r="TGR36" s="556">
        <f>SUM($J$22:TGR33)-1</f>
        <v>-1</v>
      </c>
      <c r="TGS36" s="556">
        <f>SUM($J$22:TGS33)-1</f>
        <v>-1</v>
      </c>
      <c r="TGT36" s="556">
        <f>SUM($J$22:TGT33)-1</f>
        <v>-1</v>
      </c>
      <c r="TGU36" s="556">
        <f>SUM($J$22:TGU33)-1</f>
        <v>-1</v>
      </c>
      <c r="TGV36" s="556">
        <f>SUM($J$22:TGV33)-1</f>
        <v>-1</v>
      </c>
      <c r="TGW36" s="556">
        <f>SUM($J$22:TGW33)-1</f>
        <v>-1</v>
      </c>
      <c r="TGX36" s="556">
        <f>SUM($J$22:TGX33)-1</f>
        <v>-1</v>
      </c>
      <c r="TGY36" s="556">
        <f>SUM($J$22:TGY33)-1</f>
        <v>-1</v>
      </c>
      <c r="TGZ36" s="556">
        <f>SUM($J$22:TGZ33)-1</f>
        <v>-1</v>
      </c>
      <c r="THA36" s="556">
        <f>SUM($J$22:THA33)-1</f>
        <v>-1</v>
      </c>
      <c r="THB36" s="556">
        <f>SUM($J$22:THB33)-1</f>
        <v>-1</v>
      </c>
      <c r="THC36" s="556">
        <f>SUM($J$22:THC33)-1</f>
        <v>-1</v>
      </c>
      <c r="THD36" s="556">
        <f>SUM($J$22:THD33)-1</f>
        <v>-1</v>
      </c>
      <c r="THE36" s="556">
        <f>SUM($J$22:THE33)-1</f>
        <v>-1</v>
      </c>
      <c r="THF36" s="556">
        <f>SUM($J$22:THF33)-1</f>
        <v>-1</v>
      </c>
      <c r="THG36" s="556">
        <f>SUM($J$22:THG33)-1</f>
        <v>-1</v>
      </c>
      <c r="THH36" s="556">
        <f>SUM($J$22:THH33)-1</f>
        <v>-1</v>
      </c>
      <c r="THI36" s="556">
        <f>SUM($J$22:THI33)-1</f>
        <v>-1</v>
      </c>
      <c r="THJ36" s="556">
        <f>SUM($J$22:THJ33)-1</f>
        <v>-1</v>
      </c>
      <c r="THK36" s="556">
        <f>SUM($J$22:THK33)-1</f>
        <v>-1</v>
      </c>
      <c r="THL36" s="556">
        <f>SUM($J$22:THL33)-1</f>
        <v>-1</v>
      </c>
      <c r="THM36" s="556">
        <f>SUM($J$22:THM33)-1</f>
        <v>-1</v>
      </c>
      <c r="THN36" s="556">
        <f>SUM($J$22:THN33)-1</f>
        <v>-1</v>
      </c>
      <c r="THO36" s="556">
        <f>SUM($J$22:THO33)-1</f>
        <v>-1</v>
      </c>
      <c r="THP36" s="556">
        <f>SUM($J$22:THP33)-1</f>
        <v>-1</v>
      </c>
      <c r="THQ36" s="556">
        <f>SUM($J$22:THQ33)-1</f>
        <v>-1</v>
      </c>
      <c r="THR36" s="556">
        <f>SUM($J$22:THR33)-1</f>
        <v>-1</v>
      </c>
      <c r="THS36" s="556">
        <f>SUM($J$22:THS33)-1</f>
        <v>-1</v>
      </c>
      <c r="THT36" s="556">
        <f>SUM($J$22:THT33)-1</f>
        <v>-1</v>
      </c>
      <c r="THU36" s="556">
        <f>SUM($J$22:THU33)-1</f>
        <v>-1</v>
      </c>
      <c r="THV36" s="556">
        <f>SUM($J$22:THV33)-1</f>
        <v>-1</v>
      </c>
      <c r="THW36" s="556">
        <f>SUM($J$22:THW33)-1</f>
        <v>-1</v>
      </c>
      <c r="THX36" s="556">
        <f>SUM($J$22:THX33)-1</f>
        <v>-1</v>
      </c>
      <c r="THY36" s="556">
        <f>SUM($J$22:THY33)-1</f>
        <v>-1</v>
      </c>
      <c r="THZ36" s="556">
        <f>SUM($J$22:THZ33)-1</f>
        <v>-1</v>
      </c>
      <c r="TIA36" s="556">
        <f>SUM($J$22:TIA33)-1</f>
        <v>-1</v>
      </c>
      <c r="TIB36" s="556">
        <f>SUM($J$22:TIB33)-1</f>
        <v>-1</v>
      </c>
      <c r="TIC36" s="556">
        <f>SUM($J$22:TIC33)-1</f>
        <v>-1</v>
      </c>
      <c r="TID36" s="556">
        <f>SUM($J$22:TID33)-1</f>
        <v>-1</v>
      </c>
      <c r="TIE36" s="556">
        <f>SUM($J$22:TIE33)-1</f>
        <v>-1</v>
      </c>
      <c r="TIF36" s="556">
        <f>SUM($J$22:TIF33)-1</f>
        <v>-1</v>
      </c>
      <c r="TIG36" s="556">
        <f>SUM($J$22:TIG33)-1</f>
        <v>-1</v>
      </c>
      <c r="TIH36" s="556">
        <f>SUM($J$22:TIH33)-1</f>
        <v>-1</v>
      </c>
      <c r="TII36" s="556">
        <f>SUM($J$22:TII33)-1</f>
        <v>-1</v>
      </c>
      <c r="TIJ36" s="556">
        <f>SUM($J$22:TIJ33)-1</f>
        <v>-1</v>
      </c>
      <c r="TIK36" s="556">
        <f>SUM($J$22:TIK33)-1</f>
        <v>-1</v>
      </c>
      <c r="TIL36" s="556">
        <f>SUM($J$22:TIL33)-1</f>
        <v>-1</v>
      </c>
      <c r="TIM36" s="556">
        <f>SUM($J$22:TIM33)-1</f>
        <v>-1</v>
      </c>
      <c r="TIN36" s="556">
        <f>SUM($J$22:TIN33)-1</f>
        <v>-1</v>
      </c>
      <c r="TIO36" s="556">
        <f>SUM($J$22:TIO33)-1</f>
        <v>-1</v>
      </c>
      <c r="TIP36" s="556">
        <f>SUM($J$22:TIP33)-1</f>
        <v>-1</v>
      </c>
      <c r="TIQ36" s="556">
        <f>SUM($J$22:TIQ33)-1</f>
        <v>-1</v>
      </c>
      <c r="TIR36" s="556">
        <f>SUM($J$22:TIR33)-1</f>
        <v>-1</v>
      </c>
      <c r="TIS36" s="556">
        <f>SUM($J$22:TIS33)-1</f>
        <v>-1</v>
      </c>
      <c r="TIT36" s="556">
        <f>SUM($J$22:TIT33)-1</f>
        <v>-1</v>
      </c>
      <c r="TIU36" s="556">
        <f>SUM($J$22:TIU33)-1</f>
        <v>-1</v>
      </c>
      <c r="TIV36" s="556">
        <f>SUM($J$22:TIV33)-1</f>
        <v>-1</v>
      </c>
      <c r="TIW36" s="556">
        <f>SUM($J$22:TIW33)-1</f>
        <v>-1</v>
      </c>
      <c r="TIX36" s="556">
        <f>SUM($J$22:TIX33)-1</f>
        <v>-1</v>
      </c>
      <c r="TIY36" s="556">
        <f>SUM($J$22:TIY33)-1</f>
        <v>-1</v>
      </c>
      <c r="TIZ36" s="556">
        <f>SUM($J$22:TIZ33)-1</f>
        <v>-1</v>
      </c>
      <c r="TJA36" s="556">
        <f>SUM($J$22:TJA33)-1</f>
        <v>-1</v>
      </c>
      <c r="TJB36" s="556">
        <f>SUM($J$22:TJB33)-1</f>
        <v>-1</v>
      </c>
      <c r="TJC36" s="556">
        <f>SUM($J$22:TJC33)-1</f>
        <v>-1</v>
      </c>
      <c r="TJD36" s="556">
        <f>SUM($J$22:TJD33)-1</f>
        <v>-1</v>
      </c>
      <c r="TJE36" s="556">
        <f>SUM($J$22:TJE33)-1</f>
        <v>-1</v>
      </c>
      <c r="TJF36" s="556">
        <f>SUM($J$22:TJF33)-1</f>
        <v>-1</v>
      </c>
      <c r="TJG36" s="556">
        <f>SUM($J$22:TJG33)-1</f>
        <v>-1</v>
      </c>
      <c r="TJH36" s="556">
        <f>SUM($J$22:TJH33)-1</f>
        <v>-1</v>
      </c>
      <c r="TJI36" s="556">
        <f>SUM($J$22:TJI33)-1</f>
        <v>-1</v>
      </c>
      <c r="TJJ36" s="556">
        <f>SUM($J$22:TJJ33)-1</f>
        <v>-1</v>
      </c>
      <c r="TJK36" s="556">
        <f>SUM($J$22:TJK33)-1</f>
        <v>-1</v>
      </c>
      <c r="TJL36" s="556">
        <f>SUM($J$22:TJL33)-1</f>
        <v>-1</v>
      </c>
      <c r="TJM36" s="556">
        <f>SUM($J$22:TJM33)-1</f>
        <v>-1</v>
      </c>
      <c r="TJN36" s="556">
        <f>SUM($J$22:TJN33)-1</f>
        <v>-1</v>
      </c>
      <c r="TJO36" s="556">
        <f>SUM($J$22:TJO33)-1</f>
        <v>-1</v>
      </c>
      <c r="TJP36" s="556">
        <f>SUM($J$22:TJP33)-1</f>
        <v>-1</v>
      </c>
      <c r="TJQ36" s="556">
        <f>SUM($J$22:TJQ33)-1</f>
        <v>-1</v>
      </c>
      <c r="TJR36" s="556">
        <f>SUM($J$22:TJR33)-1</f>
        <v>-1</v>
      </c>
      <c r="TJS36" s="556">
        <f>SUM($J$22:TJS33)-1</f>
        <v>-1</v>
      </c>
      <c r="TJT36" s="556">
        <f>SUM($J$22:TJT33)-1</f>
        <v>-1</v>
      </c>
      <c r="TJU36" s="556">
        <f>SUM($J$22:TJU33)-1</f>
        <v>-1</v>
      </c>
      <c r="TJV36" s="556">
        <f>SUM($J$22:TJV33)-1</f>
        <v>-1</v>
      </c>
      <c r="TJW36" s="556">
        <f>SUM($J$22:TJW33)-1</f>
        <v>-1</v>
      </c>
      <c r="TJX36" s="556">
        <f>SUM($J$22:TJX33)-1</f>
        <v>-1</v>
      </c>
      <c r="TJY36" s="556">
        <f>SUM($J$22:TJY33)-1</f>
        <v>-1</v>
      </c>
      <c r="TJZ36" s="556">
        <f>SUM($J$22:TJZ33)-1</f>
        <v>-1</v>
      </c>
      <c r="TKA36" s="556">
        <f>SUM($J$22:TKA33)-1</f>
        <v>-1</v>
      </c>
      <c r="TKB36" s="556">
        <f>SUM($J$22:TKB33)-1</f>
        <v>-1</v>
      </c>
      <c r="TKC36" s="556">
        <f>SUM($J$22:TKC33)-1</f>
        <v>-1</v>
      </c>
      <c r="TKD36" s="556">
        <f>SUM($J$22:TKD33)-1</f>
        <v>-1</v>
      </c>
      <c r="TKE36" s="556">
        <f>SUM($J$22:TKE33)-1</f>
        <v>-1</v>
      </c>
      <c r="TKF36" s="556">
        <f>SUM($J$22:TKF33)-1</f>
        <v>-1</v>
      </c>
      <c r="TKG36" s="556">
        <f>SUM($J$22:TKG33)-1</f>
        <v>-1</v>
      </c>
      <c r="TKH36" s="556">
        <f>SUM($J$22:TKH33)-1</f>
        <v>-1</v>
      </c>
      <c r="TKI36" s="556">
        <f>SUM($J$22:TKI33)-1</f>
        <v>-1</v>
      </c>
      <c r="TKJ36" s="556">
        <f>SUM($J$22:TKJ33)-1</f>
        <v>-1</v>
      </c>
      <c r="TKK36" s="556">
        <f>SUM($J$22:TKK33)-1</f>
        <v>-1</v>
      </c>
      <c r="TKL36" s="556">
        <f>SUM($J$22:TKL33)-1</f>
        <v>-1</v>
      </c>
      <c r="TKM36" s="556">
        <f>SUM($J$22:TKM33)-1</f>
        <v>-1</v>
      </c>
      <c r="TKN36" s="556">
        <f>SUM($J$22:TKN33)-1</f>
        <v>-1</v>
      </c>
      <c r="TKO36" s="556">
        <f>SUM($J$22:TKO33)-1</f>
        <v>-1</v>
      </c>
      <c r="TKP36" s="556">
        <f>SUM($J$22:TKP33)-1</f>
        <v>-1</v>
      </c>
      <c r="TKQ36" s="556">
        <f>SUM($J$22:TKQ33)-1</f>
        <v>-1</v>
      </c>
      <c r="TKR36" s="556">
        <f>SUM($J$22:TKR33)-1</f>
        <v>-1</v>
      </c>
      <c r="TKS36" s="556">
        <f>SUM($J$22:TKS33)-1</f>
        <v>-1</v>
      </c>
      <c r="TKT36" s="556">
        <f>SUM($J$22:TKT33)-1</f>
        <v>-1</v>
      </c>
      <c r="TKU36" s="556">
        <f>SUM($J$22:TKU33)-1</f>
        <v>-1</v>
      </c>
      <c r="TKV36" s="556">
        <f>SUM($J$22:TKV33)-1</f>
        <v>-1</v>
      </c>
      <c r="TKW36" s="556">
        <f>SUM($J$22:TKW33)-1</f>
        <v>-1</v>
      </c>
      <c r="TKX36" s="556">
        <f>SUM($J$22:TKX33)-1</f>
        <v>-1</v>
      </c>
      <c r="TKY36" s="556">
        <f>SUM($J$22:TKY33)-1</f>
        <v>-1</v>
      </c>
      <c r="TKZ36" s="556">
        <f>SUM($J$22:TKZ33)-1</f>
        <v>-1</v>
      </c>
      <c r="TLA36" s="556">
        <f>SUM($J$22:TLA33)-1</f>
        <v>-1</v>
      </c>
      <c r="TLB36" s="556">
        <f>SUM($J$22:TLB33)-1</f>
        <v>-1</v>
      </c>
      <c r="TLC36" s="556">
        <f>SUM($J$22:TLC33)-1</f>
        <v>-1</v>
      </c>
      <c r="TLD36" s="556">
        <f>SUM($J$22:TLD33)-1</f>
        <v>-1</v>
      </c>
      <c r="TLE36" s="556">
        <f>SUM($J$22:TLE33)-1</f>
        <v>-1</v>
      </c>
      <c r="TLF36" s="556">
        <f>SUM($J$22:TLF33)-1</f>
        <v>-1</v>
      </c>
      <c r="TLG36" s="556">
        <f>SUM($J$22:TLG33)-1</f>
        <v>-1</v>
      </c>
      <c r="TLH36" s="556">
        <f>SUM($J$22:TLH33)-1</f>
        <v>-1</v>
      </c>
      <c r="TLI36" s="556">
        <f>SUM($J$22:TLI33)-1</f>
        <v>-1</v>
      </c>
      <c r="TLJ36" s="556">
        <f>SUM($J$22:TLJ33)-1</f>
        <v>-1</v>
      </c>
      <c r="TLK36" s="556">
        <f>SUM($J$22:TLK33)-1</f>
        <v>-1</v>
      </c>
      <c r="TLL36" s="556">
        <f>SUM($J$22:TLL33)-1</f>
        <v>-1</v>
      </c>
      <c r="TLM36" s="556">
        <f>SUM($J$22:TLM33)-1</f>
        <v>-1</v>
      </c>
      <c r="TLN36" s="556">
        <f>SUM($J$22:TLN33)-1</f>
        <v>-1</v>
      </c>
      <c r="TLO36" s="556">
        <f>SUM($J$22:TLO33)-1</f>
        <v>-1</v>
      </c>
      <c r="TLP36" s="556">
        <f>SUM($J$22:TLP33)-1</f>
        <v>-1</v>
      </c>
      <c r="TLQ36" s="556">
        <f>SUM($J$22:TLQ33)-1</f>
        <v>-1</v>
      </c>
      <c r="TLR36" s="556">
        <f>SUM($J$22:TLR33)-1</f>
        <v>-1</v>
      </c>
      <c r="TLS36" s="556">
        <f>SUM($J$22:TLS33)-1</f>
        <v>-1</v>
      </c>
      <c r="TLT36" s="556">
        <f>SUM($J$22:TLT33)-1</f>
        <v>-1</v>
      </c>
      <c r="TLU36" s="556">
        <f>SUM($J$22:TLU33)-1</f>
        <v>-1</v>
      </c>
      <c r="TLV36" s="556">
        <f>SUM($J$22:TLV33)-1</f>
        <v>-1</v>
      </c>
      <c r="TLW36" s="556">
        <f>SUM($J$22:TLW33)-1</f>
        <v>-1</v>
      </c>
      <c r="TLX36" s="556">
        <f>SUM($J$22:TLX33)-1</f>
        <v>-1</v>
      </c>
      <c r="TLY36" s="556">
        <f>SUM($J$22:TLY33)-1</f>
        <v>-1</v>
      </c>
      <c r="TLZ36" s="556">
        <f>SUM($J$22:TLZ33)-1</f>
        <v>-1</v>
      </c>
      <c r="TMA36" s="556">
        <f>SUM($J$22:TMA33)-1</f>
        <v>-1</v>
      </c>
      <c r="TMB36" s="556">
        <f>SUM($J$22:TMB33)-1</f>
        <v>-1</v>
      </c>
      <c r="TMC36" s="556">
        <f>SUM($J$22:TMC33)-1</f>
        <v>-1</v>
      </c>
      <c r="TMD36" s="556">
        <f>SUM($J$22:TMD33)-1</f>
        <v>-1</v>
      </c>
      <c r="TME36" s="556">
        <f>SUM($J$22:TME33)-1</f>
        <v>-1</v>
      </c>
      <c r="TMF36" s="556">
        <f>SUM($J$22:TMF33)-1</f>
        <v>-1</v>
      </c>
      <c r="TMG36" s="556">
        <f>SUM($J$22:TMG33)-1</f>
        <v>-1</v>
      </c>
      <c r="TMH36" s="556">
        <f>SUM($J$22:TMH33)-1</f>
        <v>-1</v>
      </c>
      <c r="TMI36" s="556">
        <f>SUM($J$22:TMI33)-1</f>
        <v>-1</v>
      </c>
      <c r="TMJ36" s="556">
        <f>SUM($J$22:TMJ33)-1</f>
        <v>-1</v>
      </c>
      <c r="TMK36" s="556">
        <f>SUM($J$22:TMK33)-1</f>
        <v>-1</v>
      </c>
      <c r="TML36" s="556">
        <f>SUM($J$22:TML33)-1</f>
        <v>-1</v>
      </c>
      <c r="TMM36" s="556">
        <f>SUM($J$22:TMM33)-1</f>
        <v>-1</v>
      </c>
      <c r="TMN36" s="556">
        <f>SUM($J$22:TMN33)-1</f>
        <v>-1</v>
      </c>
      <c r="TMO36" s="556">
        <f>SUM($J$22:TMO33)-1</f>
        <v>-1</v>
      </c>
      <c r="TMP36" s="556">
        <f>SUM($J$22:TMP33)-1</f>
        <v>-1</v>
      </c>
      <c r="TMQ36" s="556">
        <f>SUM($J$22:TMQ33)-1</f>
        <v>-1</v>
      </c>
      <c r="TMR36" s="556">
        <f>SUM($J$22:TMR33)-1</f>
        <v>-1</v>
      </c>
      <c r="TMS36" s="556">
        <f>SUM($J$22:TMS33)-1</f>
        <v>-1</v>
      </c>
      <c r="TMT36" s="556">
        <f>SUM($J$22:TMT33)-1</f>
        <v>-1</v>
      </c>
      <c r="TMU36" s="556">
        <f>SUM($J$22:TMU33)-1</f>
        <v>-1</v>
      </c>
      <c r="TMV36" s="556">
        <f>SUM($J$22:TMV33)-1</f>
        <v>-1</v>
      </c>
      <c r="TMW36" s="556">
        <f>SUM($J$22:TMW33)-1</f>
        <v>-1</v>
      </c>
      <c r="TMX36" s="556">
        <f>SUM($J$22:TMX33)-1</f>
        <v>-1</v>
      </c>
      <c r="TMY36" s="556">
        <f>SUM($J$22:TMY33)-1</f>
        <v>-1</v>
      </c>
      <c r="TMZ36" s="556">
        <f>SUM($J$22:TMZ33)-1</f>
        <v>-1</v>
      </c>
      <c r="TNA36" s="556">
        <f>SUM($J$22:TNA33)-1</f>
        <v>-1</v>
      </c>
      <c r="TNB36" s="556">
        <f>SUM($J$22:TNB33)-1</f>
        <v>-1</v>
      </c>
      <c r="TNC36" s="556">
        <f>SUM($J$22:TNC33)-1</f>
        <v>-1</v>
      </c>
      <c r="TND36" s="556">
        <f>SUM($J$22:TND33)-1</f>
        <v>-1</v>
      </c>
      <c r="TNE36" s="556">
        <f>SUM($J$22:TNE33)-1</f>
        <v>-1</v>
      </c>
      <c r="TNF36" s="556">
        <f>SUM($J$22:TNF33)-1</f>
        <v>-1</v>
      </c>
      <c r="TNG36" s="556">
        <f>SUM($J$22:TNG33)-1</f>
        <v>-1</v>
      </c>
      <c r="TNH36" s="556">
        <f>SUM($J$22:TNH33)-1</f>
        <v>-1</v>
      </c>
      <c r="TNI36" s="556">
        <f>SUM($J$22:TNI33)-1</f>
        <v>-1</v>
      </c>
      <c r="TNJ36" s="556">
        <f>SUM($J$22:TNJ33)-1</f>
        <v>-1</v>
      </c>
      <c r="TNK36" s="556">
        <f>SUM($J$22:TNK33)-1</f>
        <v>-1</v>
      </c>
      <c r="TNL36" s="556">
        <f>SUM($J$22:TNL33)-1</f>
        <v>-1</v>
      </c>
      <c r="TNM36" s="556">
        <f>SUM($J$22:TNM33)-1</f>
        <v>-1</v>
      </c>
      <c r="TNN36" s="556">
        <f>SUM($J$22:TNN33)-1</f>
        <v>-1</v>
      </c>
      <c r="TNO36" s="556">
        <f>SUM($J$22:TNO33)-1</f>
        <v>-1</v>
      </c>
      <c r="TNP36" s="556">
        <f>SUM($J$22:TNP33)-1</f>
        <v>-1</v>
      </c>
      <c r="TNQ36" s="556">
        <f>SUM($J$22:TNQ33)-1</f>
        <v>-1</v>
      </c>
      <c r="TNR36" s="556">
        <f>SUM($J$22:TNR33)-1</f>
        <v>-1</v>
      </c>
      <c r="TNS36" s="556">
        <f>SUM($J$22:TNS33)-1</f>
        <v>-1</v>
      </c>
      <c r="TNT36" s="556">
        <f>SUM($J$22:TNT33)-1</f>
        <v>-1</v>
      </c>
      <c r="TNU36" s="556">
        <f>SUM($J$22:TNU33)-1</f>
        <v>-1</v>
      </c>
      <c r="TNV36" s="556">
        <f>SUM($J$22:TNV33)-1</f>
        <v>-1</v>
      </c>
      <c r="TNW36" s="556">
        <f>SUM($J$22:TNW33)-1</f>
        <v>-1</v>
      </c>
      <c r="TNX36" s="556">
        <f>SUM($J$22:TNX33)-1</f>
        <v>-1</v>
      </c>
      <c r="TNY36" s="556">
        <f>SUM($J$22:TNY33)-1</f>
        <v>-1</v>
      </c>
      <c r="TNZ36" s="556">
        <f>SUM($J$22:TNZ33)-1</f>
        <v>-1</v>
      </c>
      <c r="TOA36" s="556">
        <f>SUM($J$22:TOA33)-1</f>
        <v>-1</v>
      </c>
      <c r="TOB36" s="556">
        <f>SUM($J$22:TOB33)-1</f>
        <v>-1</v>
      </c>
      <c r="TOC36" s="556">
        <f>SUM($J$22:TOC33)-1</f>
        <v>-1</v>
      </c>
      <c r="TOD36" s="556">
        <f>SUM($J$22:TOD33)-1</f>
        <v>-1</v>
      </c>
      <c r="TOE36" s="556">
        <f>SUM($J$22:TOE33)-1</f>
        <v>-1</v>
      </c>
      <c r="TOF36" s="556">
        <f>SUM($J$22:TOF33)-1</f>
        <v>-1</v>
      </c>
      <c r="TOG36" s="556">
        <f>SUM($J$22:TOG33)-1</f>
        <v>-1</v>
      </c>
      <c r="TOH36" s="556">
        <f>SUM($J$22:TOH33)-1</f>
        <v>-1</v>
      </c>
      <c r="TOI36" s="556">
        <f>SUM($J$22:TOI33)-1</f>
        <v>-1</v>
      </c>
      <c r="TOJ36" s="556">
        <f>SUM($J$22:TOJ33)-1</f>
        <v>-1</v>
      </c>
      <c r="TOK36" s="556">
        <f>SUM($J$22:TOK33)-1</f>
        <v>-1</v>
      </c>
      <c r="TOL36" s="556">
        <f>SUM($J$22:TOL33)-1</f>
        <v>-1</v>
      </c>
      <c r="TOM36" s="556">
        <f>SUM($J$22:TOM33)-1</f>
        <v>-1</v>
      </c>
      <c r="TON36" s="556">
        <f>SUM($J$22:TON33)-1</f>
        <v>-1</v>
      </c>
      <c r="TOO36" s="556">
        <f>SUM($J$22:TOO33)-1</f>
        <v>-1</v>
      </c>
      <c r="TOP36" s="556">
        <f>SUM($J$22:TOP33)-1</f>
        <v>-1</v>
      </c>
      <c r="TOQ36" s="556">
        <f>SUM($J$22:TOQ33)-1</f>
        <v>-1</v>
      </c>
      <c r="TOR36" s="556">
        <f>SUM($J$22:TOR33)-1</f>
        <v>-1</v>
      </c>
      <c r="TOS36" s="556">
        <f>SUM($J$22:TOS33)-1</f>
        <v>-1</v>
      </c>
      <c r="TOT36" s="556">
        <f>SUM($J$22:TOT33)-1</f>
        <v>-1</v>
      </c>
      <c r="TOU36" s="556">
        <f>SUM($J$22:TOU33)-1</f>
        <v>-1</v>
      </c>
      <c r="TOV36" s="556">
        <f>SUM($J$22:TOV33)-1</f>
        <v>-1</v>
      </c>
      <c r="TOW36" s="556">
        <f>SUM($J$22:TOW33)-1</f>
        <v>-1</v>
      </c>
      <c r="TOX36" s="556">
        <f>SUM($J$22:TOX33)-1</f>
        <v>-1</v>
      </c>
      <c r="TOY36" s="556">
        <f>SUM($J$22:TOY33)-1</f>
        <v>-1</v>
      </c>
      <c r="TOZ36" s="556">
        <f>SUM($J$22:TOZ33)-1</f>
        <v>-1</v>
      </c>
      <c r="TPA36" s="556">
        <f>SUM($J$22:TPA33)-1</f>
        <v>-1</v>
      </c>
      <c r="TPB36" s="556">
        <f>SUM($J$22:TPB33)-1</f>
        <v>-1</v>
      </c>
      <c r="TPC36" s="556">
        <f>SUM($J$22:TPC33)-1</f>
        <v>-1</v>
      </c>
      <c r="TPD36" s="556">
        <f>SUM($J$22:TPD33)-1</f>
        <v>-1</v>
      </c>
      <c r="TPE36" s="556">
        <f>SUM($J$22:TPE33)-1</f>
        <v>-1</v>
      </c>
      <c r="TPF36" s="556">
        <f>SUM($J$22:TPF33)-1</f>
        <v>-1</v>
      </c>
      <c r="TPG36" s="556">
        <f>SUM($J$22:TPG33)-1</f>
        <v>-1</v>
      </c>
      <c r="TPH36" s="556">
        <f>SUM($J$22:TPH33)-1</f>
        <v>-1</v>
      </c>
      <c r="TPI36" s="556">
        <f>SUM($J$22:TPI33)-1</f>
        <v>-1</v>
      </c>
      <c r="TPJ36" s="556">
        <f>SUM($J$22:TPJ33)-1</f>
        <v>-1</v>
      </c>
      <c r="TPK36" s="556">
        <f>SUM($J$22:TPK33)-1</f>
        <v>-1</v>
      </c>
      <c r="TPL36" s="556">
        <f>SUM($J$22:TPL33)-1</f>
        <v>-1</v>
      </c>
      <c r="TPM36" s="556">
        <f>SUM($J$22:TPM33)-1</f>
        <v>-1</v>
      </c>
      <c r="TPN36" s="556">
        <f>SUM($J$22:TPN33)-1</f>
        <v>-1</v>
      </c>
      <c r="TPO36" s="556">
        <f>SUM($J$22:TPO33)-1</f>
        <v>-1</v>
      </c>
      <c r="TPP36" s="556">
        <f>SUM($J$22:TPP33)-1</f>
        <v>-1</v>
      </c>
      <c r="TPQ36" s="556">
        <f>SUM($J$22:TPQ33)-1</f>
        <v>-1</v>
      </c>
      <c r="TPR36" s="556">
        <f>SUM($J$22:TPR33)-1</f>
        <v>-1</v>
      </c>
      <c r="TPS36" s="556">
        <f>SUM($J$22:TPS33)-1</f>
        <v>-1</v>
      </c>
      <c r="TPT36" s="556">
        <f>SUM($J$22:TPT33)-1</f>
        <v>-1</v>
      </c>
      <c r="TPU36" s="556">
        <f>SUM($J$22:TPU33)-1</f>
        <v>-1</v>
      </c>
      <c r="TPV36" s="556">
        <f>SUM($J$22:TPV33)-1</f>
        <v>-1</v>
      </c>
      <c r="TPW36" s="556">
        <f>SUM($J$22:TPW33)-1</f>
        <v>-1</v>
      </c>
      <c r="TPX36" s="556">
        <f>SUM($J$22:TPX33)-1</f>
        <v>-1</v>
      </c>
      <c r="TPY36" s="556">
        <f>SUM($J$22:TPY33)-1</f>
        <v>-1</v>
      </c>
      <c r="TPZ36" s="556">
        <f>SUM($J$22:TPZ33)-1</f>
        <v>-1</v>
      </c>
      <c r="TQA36" s="556">
        <f>SUM($J$22:TQA33)-1</f>
        <v>-1</v>
      </c>
      <c r="TQB36" s="556">
        <f>SUM($J$22:TQB33)-1</f>
        <v>-1</v>
      </c>
      <c r="TQC36" s="556">
        <f>SUM($J$22:TQC33)-1</f>
        <v>-1</v>
      </c>
      <c r="TQD36" s="556">
        <f>SUM($J$22:TQD33)-1</f>
        <v>-1</v>
      </c>
      <c r="TQE36" s="556">
        <f>SUM($J$22:TQE33)-1</f>
        <v>-1</v>
      </c>
      <c r="TQF36" s="556">
        <f>SUM($J$22:TQF33)-1</f>
        <v>-1</v>
      </c>
      <c r="TQG36" s="556">
        <f>SUM($J$22:TQG33)-1</f>
        <v>-1</v>
      </c>
      <c r="TQH36" s="556">
        <f>SUM($J$22:TQH33)-1</f>
        <v>-1</v>
      </c>
      <c r="TQI36" s="556">
        <f>SUM($J$22:TQI33)-1</f>
        <v>-1</v>
      </c>
      <c r="TQJ36" s="556">
        <f>SUM($J$22:TQJ33)-1</f>
        <v>-1</v>
      </c>
      <c r="TQK36" s="556">
        <f>SUM($J$22:TQK33)-1</f>
        <v>-1</v>
      </c>
      <c r="TQL36" s="556">
        <f>SUM($J$22:TQL33)-1</f>
        <v>-1</v>
      </c>
      <c r="TQM36" s="556">
        <f>SUM($J$22:TQM33)-1</f>
        <v>-1</v>
      </c>
      <c r="TQN36" s="556">
        <f>SUM($J$22:TQN33)-1</f>
        <v>-1</v>
      </c>
      <c r="TQO36" s="556">
        <f>SUM($J$22:TQO33)-1</f>
        <v>-1</v>
      </c>
      <c r="TQP36" s="556">
        <f>SUM($J$22:TQP33)-1</f>
        <v>-1</v>
      </c>
      <c r="TQQ36" s="556">
        <f>SUM($J$22:TQQ33)-1</f>
        <v>-1</v>
      </c>
      <c r="TQR36" s="556">
        <f>SUM($J$22:TQR33)-1</f>
        <v>-1</v>
      </c>
      <c r="TQS36" s="556">
        <f>SUM($J$22:TQS33)-1</f>
        <v>-1</v>
      </c>
      <c r="TQT36" s="556">
        <f>SUM($J$22:TQT33)-1</f>
        <v>-1</v>
      </c>
      <c r="TQU36" s="556">
        <f>SUM($J$22:TQU33)-1</f>
        <v>-1</v>
      </c>
      <c r="TQV36" s="556">
        <f>SUM($J$22:TQV33)-1</f>
        <v>-1</v>
      </c>
      <c r="TQW36" s="556">
        <f>SUM($J$22:TQW33)-1</f>
        <v>-1</v>
      </c>
      <c r="TQX36" s="556">
        <f>SUM($J$22:TQX33)-1</f>
        <v>-1</v>
      </c>
      <c r="TQY36" s="556">
        <f>SUM($J$22:TQY33)-1</f>
        <v>-1</v>
      </c>
      <c r="TQZ36" s="556">
        <f>SUM($J$22:TQZ33)-1</f>
        <v>-1</v>
      </c>
      <c r="TRA36" s="556">
        <f>SUM($J$22:TRA33)-1</f>
        <v>-1</v>
      </c>
      <c r="TRB36" s="556">
        <f>SUM($J$22:TRB33)-1</f>
        <v>-1</v>
      </c>
      <c r="TRC36" s="556">
        <f>SUM($J$22:TRC33)-1</f>
        <v>-1</v>
      </c>
      <c r="TRD36" s="556">
        <f>SUM($J$22:TRD33)-1</f>
        <v>-1</v>
      </c>
      <c r="TRE36" s="556">
        <f>SUM($J$22:TRE33)-1</f>
        <v>-1</v>
      </c>
      <c r="TRF36" s="556">
        <f>SUM($J$22:TRF33)-1</f>
        <v>-1</v>
      </c>
      <c r="TRG36" s="556">
        <f>SUM($J$22:TRG33)-1</f>
        <v>-1</v>
      </c>
      <c r="TRH36" s="556">
        <f>SUM($J$22:TRH33)-1</f>
        <v>-1</v>
      </c>
      <c r="TRI36" s="556">
        <f>SUM($J$22:TRI33)-1</f>
        <v>-1</v>
      </c>
      <c r="TRJ36" s="556">
        <f>SUM($J$22:TRJ33)-1</f>
        <v>-1</v>
      </c>
      <c r="TRK36" s="556">
        <f>SUM($J$22:TRK33)-1</f>
        <v>-1</v>
      </c>
      <c r="TRL36" s="556">
        <f>SUM($J$22:TRL33)-1</f>
        <v>-1</v>
      </c>
      <c r="TRM36" s="556">
        <f>SUM($J$22:TRM33)-1</f>
        <v>-1</v>
      </c>
      <c r="TRN36" s="556">
        <f>SUM($J$22:TRN33)-1</f>
        <v>-1</v>
      </c>
      <c r="TRO36" s="556">
        <f>SUM($J$22:TRO33)-1</f>
        <v>-1</v>
      </c>
      <c r="TRP36" s="556">
        <f>SUM($J$22:TRP33)-1</f>
        <v>-1</v>
      </c>
      <c r="TRQ36" s="556">
        <f>SUM($J$22:TRQ33)-1</f>
        <v>-1</v>
      </c>
      <c r="TRR36" s="556">
        <f>SUM($J$22:TRR33)-1</f>
        <v>-1</v>
      </c>
      <c r="TRS36" s="556">
        <f>SUM($J$22:TRS33)-1</f>
        <v>-1</v>
      </c>
      <c r="TRT36" s="556">
        <f>SUM($J$22:TRT33)-1</f>
        <v>-1</v>
      </c>
      <c r="TRU36" s="556">
        <f>SUM($J$22:TRU33)-1</f>
        <v>-1</v>
      </c>
      <c r="TRV36" s="556">
        <f>SUM($J$22:TRV33)-1</f>
        <v>-1</v>
      </c>
      <c r="TRW36" s="556">
        <f>SUM($J$22:TRW33)-1</f>
        <v>-1</v>
      </c>
      <c r="TRX36" s="556">
        <f>SUM($J$22:TRX33)-1</f>
        <v>-1</v>
      </c>
      <c r="TRY36" s="556">
        <f>SUM($J$22:TRY33)-1</f>
        <v>-1</v>
      </c>
      <c r="TRZ36" s="556">
        <f>SUM($J$22:TRZ33)-1</f>
        <v>-1</v>
      </c>
      <c r="TSA36" s="556">
        <f>SUM($J$22:TSA33)-1</f>
        <v>-1</v>
      </c>
      <c r="TSB36" s="556">
        <f>SUM($J$22:TSB33)-1</f>
        <v>-1</v>
      </c>
      <c r="TSC36" s="556">
        <f>SUM($J$22:TSC33)-1</f>
        <v>-1</v>
      </c>
      <c r="TSD36" s="556">
        <f>SUM($J$22:TSD33)-1</f>
        <v>-1</v>
      </c>
      <c r="TSE36" s="556">
        <f>SUM($J$22:TSE33)-1</f>
        <v>-1</v>
      </c>
      <c r="TSF36" s="556">
        <f>SUM($J$22:TSF33)-1</f>
        <v>-1</v>
      </c>
      <c r="TSG36" s="556">
        <f>SUM($J$22:TSG33)-1</f>
        <v>-1</v>
      </c>
      <c r="TSH36" s="556">
        <f>SUM($J$22:TSH33)-1</f>
        <v>-1</v>
      </c>
      <c r="TSI36" s="556">
        <f>SUM($J$22:TSI33)-1</f>
        <v>-1</v>
      </c>
      <c r="TSJ36" s="556">
        <f>SUM($J$22:TSJ33)-1</f>
        <v>-1</v>
      </c>
      <c r="TSK36" s="556">
        <f>SUM($J$22:TSK33)-1</f>
        <v>-1</v>
      </c>
      <c r="TSL36" s="556">
        <f>SUM($J$22:TSL33)-1</f>
        <v>-1</v>
      </c>
      <c r="TSM36" s="556">
        <f>SUM($J$22:TSM33)-1</f>
        <v>-1</v>
      </c>
      <c r="TSN36" s="556">
        <f>SUM($J$22:TSN33)-1</f>
        <v>-1</v>
      </c>
      <c r="TSO36" s="556">
        <f>SUM($J$22:TSO33)-1</f>
        <v>-1</v>
      </c>
      <c r="TSP36" s="556">
        <f>SUM($J$22:TSP33)-1</f>
        <v>-1</v>
      </c>
      <c r="TSQ36" s="556">
        <f>SUM($J$22:TSQ33)-1</f>
        <v>-1</v>
      </c>
      <c r="TSR36" s="556">
        <f>SUM($J$22:TSR33)-1</f>
        <v>-1</v>
      </c>
      <c r="TSS36" s="556">
        <f>SUM($J$22:TSS33)-1</f>
        <v>-1</v>
      </c>
      <c r="TST36" s="556">
        <f>SUM($J$22:TST33)-1</f>
        <v>-1</v>
      </c>
      <c r="TSU36" s="556">
        <f>SUM($J$22:TSU33)-1</f>
        <v>-1</v>
      </c>
      <c r="TSV36" s="556">
        <f>SUM($J$22:TSV33)-1</f>
        <v>-1</v>
      </c>
      <c r="TSW36" s="556">
        <f>SUM($J$22:TSW33)-1</f>
        <v>-1</v>
      </c>
      <c r="TSX36" s="556">
        <f>SUM($J$22:TSX33)-1</f>
        <v>-1</v>
      </c>
      <c r="TSY36" s="556">
        <f>SUM($J$22:TSY33)-1</f>
        <v>-1</v>
      </c>
      <c r="TSZ36" s="556">
        <f>SUM($J$22:TSZ33)-1</f>
        <v>-1</v>
      </c>
      <c r="TTA36" s="556">
        <f>SUM($J$22:TTA33)-1</f>
        <v>-1</v>
      </c>
      <c r="TTB36" s="556">
        <f>SUM($J$22:TTB33)-1</f>
        <v>-1</v>
      </c>
      <c r="TTC36" s="556">
        <f>SUM($J$22:TTC33)-1</f>
        <v>-1</v>
      </c>
      <c r="TTD36" s="556">
        <f>SUM($J$22:TTD33)-1</f>
        <v>-1</v>
      </c>
      <c r="TTE36" s="556">
        <f>SUM($J$22:TTE33)-1</f>
        <v>-1</v>
      </c>
      <c r="TTF36" s="556">
        <f>SUM($J$22:TTF33)-1</f>
        <v>-1</v>
      </c>
      <c r="TTG36" s="556">
        <f>SUM($J$22:TTG33)-1</f>
        <v>-1</v>
      </c>
      <c r="TTH36" s="556">
        <f>SUM($J$22:TTH33)-1</f>
        <v>-1</v>
      </c>
      <c r="TTI36" s="556">
        <f>SUM($J$22:TTI33)-1</f>
        <v>-1</v>
      </c>
      <c r="TTJ36" s="556">
        <f>SUM($J$22:TTJ33)-1</f>
        <v>-1</v>
      </c>
      <c r="TTK36" s="556">
        <f>SUM($J$22:TTK33)-1</f>
        <v>-1</v>
      </c>
      <c r="TTL36" s="556">
        <f>SUM($J$22:TTL33)-1</f>
        <v>-1</v>
      </c>
      <c r="TTM36" s="556">
        <f>SUM($J$22:TTM33)-1</f>
        <v>-1</v>
      </c>
      <c r="TTN36" s="556">
        <f>SUM($J$22:TTN33)-1</f>
        <v>-1</v>
      </c>
      <c r="TTO36" s="556">
        <f>SUM($J$22:TTO33)-1</f>
        <v>-1</v>
      </c>
      <c r="TTP36" s="556">
        <f>SUM($J$22:TTP33)-1</f>
        <v>-1</v>
      </c>
      <c r="TTQ36" s="556">
        <f>SUM($J$22:TTQ33)-1</f>
        <v>-1</v>
      </c>
      <c r="TTR36" s="556">
        <f>SUM($J$22:TTR33)-1</f>
        <v>-1</v>
      </c>
      <c r="TTS36" s="556">
        <f>SUM($J$22:TTS33)-1</f>
        <v>-1</v>
      </c>
      <c r="TTT36" s="556">
        <f>SUM($J$22:TTT33)-1</f>
        <v>-1</v>
      </c>
      <c r="TTU36" s="556">
        <f>SUM($J$22:TTU33)-1</f>
        <v>-1</v>
      </c>
      <c r="TTV36" s="556">
        <f>SUM($J$22:TTV33)-1</f>
        <v>-1</v>
      </c>
      <c r="TTW36" s="556">
        <f>SUM($J$22:TTW33)-1</f>
        <v>-1</v>
      </c>
      <c r="TTX36" s="556">
        <f>SUM($J$22:TTX33)-1</f>
        <v>-1</v>
      </c>
      <c r="TTY36" s="556">
        <f>SUM($J$22:TTY33)-1</f>
        <v>-1</v>
      </c>
      <c r="TTZ36" s="556">
        <f>SUM($J$22:TTZ33)-1</f>
        <v>-1</v>
      </c>
      <c r="TUA36" s="556">
        <f>SUM($J$22:TUA33)-1</f>
        <v>-1</v>
      </c>
      <c r="TUB36" s="556">
        <f>SUM($J$22:TUB33)-1</f>
        <v>-1</v>
      </c>
      <c r="TUC36" s="556">
        <f>SUM($J$22:TUC33)-1</f>
        <v>-1</v>
      </c>
      <c r="TUD36" s="556">
        <f>SUM($J$22:TUD33)-1</f>
        <v>-1</v>
      </c>
      <c r="TUE36" s="556">
        <f>SUM($J$22:TUE33)-1</f>
        <v>-1</v>
      </c>
      <c r="TUF36" s="556">
        <f>SUM($J$22:TUF33)-1</f>
        <v>-1</v>
      </c>
      <c r="TUG36" s="556">
        <f>SUM($J$22:TUG33)-1</f>
        <v>-1</v>
      </c>
      <c r="TUH36" s="556">
        <f>SUM($J$22:TUH33)-1</f>
        <v>-1</v>
      </c>
      <c r="TUI36" s="556">
        <f>SUM($J$22:TUI33)-1</f>
        <v>-1</v>
      </c>
      <c r="TUJ36" s="556">
        <f>SUM($J$22:TUJ33)-1</f>
        <v>-1</v>
      </c>
      <c r="TUK36" s="556">
        <f>SUM($J$22:TUK33)-1</f>
        <v>-1</v>
      </c>
      <c r="TUL36" s="556">
        <f>SUM($J$22:TUL33)-1</f>
        <v>-1</v>
      </c>
      <c r="TUM36" s="556">
        <f>SUM($J$22:TUM33)-1</f>
        <v>-1</v>
      </c>
      <c r="TUN36" s="556">
        <f>SUM($J$22:TUN33)-1</f>
        <v>-1</v>
      </c>
      <c r="TUO36" s="556">
        <f>SUM($J$22:TUO33)-1</f>
        <v>-1</v>
      </c>
      <c r="TUP36" s="556">
        <f>SUM($J$22:TUP33)-1</f>
        <v>-1</v>
      </c>
      <c r="TUQ36" s="556">
        <f>SUM($J$22:TUQ33)-1</f>
        <v>-1</v>
      </c>
      <c r="TUR36" s="556">
        <f>SUM($J$22:TUR33)-1</f>
        <v>-1</v>
      </c>
      <c r="TUS36" s="556">
        <f>SUM($J$22:TUS33)-1</f>
        <v>-1</v>
      </c>
      <c r="TUT36" s="556">
        <f>SUM($J$22:TUT33)-1</f>
        <v>-1</v>
      </c>
      <c r="TUU36" s="556">
        <f>SUM($J$22:TUU33)-1</f>
        <v>-1</v>
      </c>
      <c r="TUV36" s="556">
        <f>SUM($J$22:TUV33)-1</f>
        <v>-1</v>
      </c>
      <c r="TUW36" s="556">
        <f>SUM($J$22:TUW33)-1</f>
        <v>-1</v>
      </c>
      <c r="TUX36" s="556">
        <f>SUM($J$22:TUX33)-1</f>
        <v>-1</v>
      </c>
      <c r="TUY36" s="556">
        <f>SUM($J$22:TUY33)-1</f>
        <v>-1</v>
      </c>
      <c r="TUZ36" s="556">
        <f>SUM($J$22:TUZ33)-1</f>
        <v>-1</v>
      </c>
      <c r="TVA36" s="556">
        <f>SUM($J$22:TVA33)-1</f>
        <v>-1</v>
      </c>
      <c r="TVB36" s="556">
        <f>SUM($J$22:TVB33)-1</f>
        <v>-1</v>
      </c>
      <c r="TVC36" s="556">
        <f>SUM($J$22:TVC33)-1</f>
        <v>-1</v>
      </c>
      <c r="TVD36" s="556">
        <f>SUM($J$22:TVD33)-1</f>
        <v>-1</v>
      </c>
      <c r="TVE36" s="556">
        <f>SUM($J$22:TVE33)-1</f>
        <v>-1</v>
      </c>
      <c r="TVF36" s="556">
        <f>SUM($J$22:TVF33)-1</f>
        <v>-1</v>
      </c>
      <c r="TVG36" s="556">
        <f>SUM($J$22:TVG33)-1</f>
        <v>-1</v>
      </c>
      <c r="TVH36" s="556">
        <f>SUM($J$22:TVH33)-1</f>
        <v>-1</v>
      </c>
      <c r="TVI36" s="556">
        <f>SUM($J$22:TVI33)-1</f>
        <v>-1</v>
      </c>
      <c r="TVJ36" s="556">
        <f>SUM($J$22:TVJ33)-1</f>
        <v>-1</v>
      </c>
      <c r="TVK36" s="556">
        <f>SUM($J$22:TVK33)-1</f>
        <v>-1</v>
      </c>
      <c r="TVL36" s="556">
        <f>SUM($J$22:TVL33)-1</f>
        <v>-1</v>
      </c>
      <c r="TVM36" s="556">
        <f>SUM($J$22:TVM33)-1</f>
        <v>-1</v>
      </c>
      <c r="TVN36" s="556">
        <f>SUM($J$22:TVN33)-1</f>
        <v>-1</v>
      </c>
      <c r="TVO36" s="556">
        <f>SUM($J$22:TVO33)-1</f>
        <v>-1</v>
      </c>
      <c r="TVP36" s="556">
        <f>SUM($J$22:TVP33)-1</f>
        <v>-1</v>
      </c>
      <c r="TVQ36" s="556">
        <f>SUM($J$22:TVQ33)-1</f>
        <v>-1</v>
      </c>
      <c r="TVR36" s="556">
        <f>SUM($J$22:TVR33)-1</f>
        <v>-1</v>
      </c>
      <c r="TVS36" s="556">
        <f>SUM($J$22:TVS33)-1</f>
        <v>-1</v>
      </c>
      <c r="TVT36" s="556">
        <f>SUM($J$22:TVT33)-1</f>
        <v>-1</v>
      </c>
      <c r="TVU36" s="556">
        <f>SUM($J$22:TVU33)-1</f>
        <v>-1</v>
      </c>
      <c r="TVV36" s="556">
        <f>SUM($J$22:TVV33)-1</f>
        <v>-1</v>
      </c>
      <c r="TVW36" s="556">
        <f>SUM($J$22:TVW33)-1</f>
        <v>-1</v>
      </c>
      <c r="TVX36" s="556">
        <f>SUM($J$22:TVX33)-1</f>
        <v>-1</v>
      </c>
      <c r="TVY36" s="556">
        <f>SUM($J$22:TVY33)-1</f>
        <v>-1</v>
      </c>
      <c r="TVZ36" s="556">
        <f>SUM($J$22:TVZ33)-1</f>
        <v>-1</v>
      </c>
      <c r="TWA36" s="556">
        <f>SUM($J$22:TWA33)-1</f>
        <v>-1</v>
      </c>
      <c r="TWB36" s="556">
        <f>SUM($J$22:TWB33)-1</f>
        <v>-1</v>
      </c>
      <c r="TWC36" s="556">
        <f>SUM($J$22:TWC33)-1</f>
        <v>-1</v>
      </c>
      <c r="TWD36" s="556">
        <f>SUM($J$22:TWD33)-1</f>
        <v>-1</v>
      </c>
      <c r="TWE36" s="556">
        <f>SUM($J$22:TWE33)-1</f>
        <v>-1</v>
      </c>
      <c r="TWF36" s="556">
        <f>SUM($J$22:TWF33)-1</f>
        <v>-1</v>
      </c>
      <c r="TWG36" s="556">
        <f>SUM($J$22:TWG33)-1</f>
        <v>-1</v>
      </c>
      <c r="TWH36" s="556">
        <f>SUM($J$22:TWH33)-1</f>
        <v>-1</v>
      </c>
      <c r="TWI36" s="556">
        <f>SUM($J$22:TWI33)-1</f>
        <v>-1</v>
      </c>
      <c r="TWJ36" s="556">
        <f>SUM($J$22:TWJ33)-1</f>
        <v>-1</v>
      </c>
      <c r="TWK36" s="556">
        <f>SUM($J$22:TWK33)-1</f>
        <v>-1</v>
      </c>
      <c r="TWL36" s="556">
        <f>SUM($J$22:TWL33)-1</f>
        <v>-1</v>
      </c>
      <c r="TWM36" s="556">
        <f>SUM($J$22:TWM33)-1</f>
        <v>-1</v>
      </c>
      <c r="TWN36" s="556">
        <f>SUM($J$22:TWN33)-1</f>
        <v>-1</v>
      </c>
      <c r="TWO36" s="556">
        <f>SUM($J$22:TWO33)-1</f>
        <v>-1</v>
      </c>
      <c r="TWP36" s="556">
        <f>SUM($J$22:TWP33)-1</f>
        <v>-1</v>
      </c>
      <c r="TWQ36" s="556">
        <f>SUM($J$22:TWQ33)-1</f>
        <v>-1</v>
      </c>
      <c r="TWR36" s="556">
        <f>SUM($J$22:TWR33)-1</f>
        <v>-1</v>
      </c>
      <c r="TWS36" s="556">
        <f>SUM($J$22:TWS33)-1</f>
        <v>-1</v>
      </c>
      <c r="TWT36" s="556">
        <f>SUM($J$22:TWT33)-1</f>
        <v>-1</v>
      </c>
      <c r="TWU36" s="556">
        <f>SUM($J$22:TWU33)-1</f>
        <v>-1</v>
      </c>
      <c r="TWV36" s="556">
        <f>SUM($J$22:TWV33)-1</f>
        <v>-1</v>
      </c>
      <c r="TWW36" s="556">
        <f>SUM($J$22:TWW33)-1</f>
        <v>-1</v>
      </c>
      <c r="TWX36" s="556">
        <f>SUM($J$22:TWX33)-1</f>
        <v>-1</v>
      </c>
      <c r="TWY36" s="556">
        <f>SUM($J$22:TWY33)-1</f>
        <v>-1</v>
      </c>
      <c r="TWZ36" s="556">
        <f>SUM($J$22:TWZ33)-1</f>
        <v>-1</v>
      </c>
      <c r="TXA36" s="556">
        <f>SUM($J$22:TXA33)-1</f>
        <v>-1</v>
      </c>
      <c r="TXB36" s="556">
        <f>SUM($J$22:TXB33)-1</f>
        <v>-1</v>
      </c>
      <c r="TXC36" s="556">
        <f>SUM($J$22:TXC33)-1</f>
        <v>-1</v>
      </c>
      <c r="TXD36" s="556">
        <f>SUM($J$22:TXD33)-1</f>
        <v>-1</v>
      </c>
      <c r="TXE36" s="556">
        <f>SUM($J$22:TXE33)-1</f>
        <v>-1</v>
      </c>
      <c r="TXF36" s="556">
        <f>SUM($J$22:TXF33)-1</f>
        <v>-1</v>
      </c>
      <c r="TXG36" s="556">
        <f>SUM($J$22:TXG33)-1</f>
        <v>-1</v>
      </c>
      <c r="TXH36" s="556">
        <f>SUM($J$22:TXH33)-1</f>
        <v>-1</v>
      </c>
      <c r="TXI36" s="556">
        <f>SUM($J$22:TXI33)-1</f>
        <v>-1</v>
      </c>
      <c r="TXJ36" s="556">
        <f>SUM($J$22:TXJ33)-1</f>
        <v>-1</v>
      </c>
      <c r="TXK36" s="556">
        <f>SUM($J$22:TXK33)-1</f>
        <v>-1</v>
      </c>
      <c r="TXL36" s="556">
        <f>SUM($J$22:TXL33)-1</f>
        <v>-1</v>
      </c>
      <c r="TXM36" s="556">
        <f>SUM($J$22:TXM33)-1</f>
        <v>-1</v>
      </c>
      <c r="TXN36" s="556">
        <f>SUM($J$22:TXN33)-1</f>
        <v>-1</v>
      </c>
      <c r="TXO36" s="556">
        <f>SUM($J$22:TXO33)-1</f>
        <v>-1</v>
      </c>
      <c r="TXP36" s="556">
        <f>SUM($J$22:TXP33)-1</f>
        <v>-1</v>
      </c>
      <c r="TXQ36" s="556">
        <f>SUM($J$22:TXQ33)-1</f>
        <v>-1</v>
      </c>
      <c r="TXR36" s="556">
        <f>SUM($J$22:TXR33)-1</f>
        <v>-1</v>
      </c>
      <c r="TXS36" s="556">
        <f>SUM($J$22:TXS33)-1</f>
        <v>-1</v>
      </c>
      <c r="TXT36" s="556">
        <f>SUM($J$22:TXT33)-1</f>
        <v>-1</v>
      </c>
      <c r="TXU36" s="556">
        <f>SUM($J$22:TXU33)-1</f>
        <v>-1</v>
      </c>
      <c r="TXV36" s="556">
        <f>SUM($J$22:TXV33)-1</f>
        <v>-1</v>
      </c>
      <c r="TXW36" s="556">
        <f>SUM($J$22:TXW33)-1</f>
        <v>-1</v>
      </c>
      <c r="TXX36" s="556">
        <f>SUM($J$22:TXX33)-1</f>
        <v>-1</v>
      </c>
      <c r="TXY36" s="556">
        <f>SUM($J$22:TXY33)-1</f>
        <v>-1</v>
      </c>
      <c r="TXZ36" s="556">
        <f>SUM($J$22:TXZ33)-1</f>
        <v>-1</v>
      </c>
      <c r="TYA36" s="556">
        <f>SUM($J$22:TYA33)-1</f>
        <v>-1</v>
      </c>
      <c r="TYB36" s="556">
        <f>SUM($J$22:TYB33)-1</f>
        <v>-1</v>
      </c>
      <c r="TYC36" s="556">
        <f>SUM($J$22:TYC33)-1</f>
        <v>-1</v>
      </c>
      <c r="TYD36" s="556">
        <f>SUM($J$22:TYD33)-1</f>
        <v>-1</v>
      </c>
      <c r="TYE36" s="556">
        <f>SUM($J$22:TYE33)-1</f>
        <v>-1</v>
      </c>
      <c r="TYF36" s="556">
        <f>SUM($J$22:TYF33)-1</f>
        <v>-1</v>
      </c>
      <c r="TYG36" s="556">
        <f>SUM($J$22:TYG33)-1</f>
        <v>-1</v>
      </c>
      <c r="TYH36" s="556">
        <f>SUM($J$22:TYH33)-1</f>
        <v>-1</v>
      </c>
      <c r="TYI36" s="556">
        <f>SUM($J$22:TYI33)-1</f>
        <v>-1</v>
      </c>
      <c r="TYJ36" s="556">
        <f>SUM($J$22:TYJ33)-1</f>
        <v>-1</v>
      </c>
      <c r="TYK36" s="556">
        <f>SUM($J$22:TYK33)-1</f>
        <v>-1</v>
      </c>
      <c r="TYL36" s="556">
        <f>SUM($J$22:TYL33)-1</f>
        <v>-1</v>
      </c>
      <c r="TYM36" s="556">
        <f>SUM($J$22:TYM33)-1</f>
        <v>-1</v>
      </c>
      <c r="TYN36" s="556">
        <f>SUM($J$22:TYN33)-1</f>
        <v>-1</v>
      </c>
      <c r="TYO36" s="556">
        <f>SUM($J$22:TYO33)-1</f>
        <v>-1</v>
      </c>
      <c r="TYP36" s="556">
        <f>SUM($J$22:TYP33)-1</f>
        <v>-1</v>
      </c>
      <c r="TYQ36" s="556">
        <f>SUM($J$22:TYQ33)-1</f>
        <v>-1</v>
      </c>
      <c r="TYR36" s="556">
        <f>SUM($J$22:TYR33)-1</f>
        <v>-1</v>
      </c>
      <c r="TYS36" s="556">
        <f>SUM($J$22:TYS33)-1</f>
        <v>-1</v>
      </c>
      <c r="TYT36" s="556">
        <f>SUM($J$22:TYT33)-1</f>
        <v>-1</v>
      </c>
      <c r="TYU36" s="556">
        <f>SUM($J$22:TYU33)-1</f>
        <v>-1</v>
      </c>
      <c r="TYV36" s="556">
        <f>SUM($J$22:TYV33)-1</f>
        <v>-1</v>
      </c>
      <c r="TYW36" s="556">
        <f>SUM($J$22:TYW33)-1</f>
        <v>-1</v>
      </c>
      <c r="TYX36" s="556">
        <f>SUM($J$22:TYX33)-1</f>
        <v>-1</v>
      </c>
      <c r="TYY36" s="556">
        <f>SUM($J$22:TYY33)-1</f>
        <v>-1</v>
      </c>
      <c r="TYZ36" s="556">
        <f>SUM($J$22:TYZ33)-1</f>
        <v>-1</v>
      </c>
      <c r="TZA36" s="556">
        <f>SUM($J$22:TZA33)-1</f>
        <v>-1</v>
      </c>
      <c r="TZB36" s="556">
        <f>SUM($J$22:TZB33)-1</f>
        <v>-1</v>
      </c>
      <c r="TZC36" s="556">
        <f>SUM($J$22:TZC33)-1</f>
        <v>-1</v>
      </c>
      <c r="TZD36" s="556">
        <f>SUM($J$22:TZD33)-1</f>
        <v>-1</v>
      </c>
      <c r="TZE36" s="556">
        <f>SUM($J$22:TZE33)-1</f>
        <v>-1</v>
      </c>
      <c r="TZF36" s="556">
        <f>SUM($J$22:TZF33)-1</f>
        <v>-1</v>
      </c>
      <c r="TZG36" s="556">
        <f>SUM($J$22:TZG33)-1</f>
        <v>-1</v>
      </c>
      <c r="TZH36" s="556">
        <f>SUM($J$22:TZH33)-1</f>
        <v>-1</v>
      </c>
      <c r="TZI36" s="556">
        <f>SUM($J$22:TZI33)-1</f>
        <v>-1</v>
      </c>
      <c r="TZJ36" s="556">
        <f>SUM($J$22:TZJ33)-1</f>
        <v>-1</v>
      </c>
      <c r="TZK36" s="556">
        <f>SUM($J$22:TZK33)-1</f>
        <v>-1</v>
      </c>
      <c r="TZL36" s="556">
        <f>SUM($J$22:TZL33)-1</f>
        <v>-1</v>
      </c>
      <c r="TZM36" s="556">
        <f>SUM($J$22:TZM33)-1</f>
        <v>-1</v>
      </c>
      <c r="TZN36" s="556">
        <f>SUM($J$22:TZN33)-1</f>
        <v>-1</v>
      </c>
      <c r="TZO36" s="556">
        <f>SUM($J$22:TZO33)-1</f>
        <v>-1</v>
      </c>
      <c r="TZP36" s="556">
        <f>SUM($J$22:TZP33)-1</f>
        <v>-1</v>
      </c>
      <c r="TZQ36" s="556">
        <f>SUM($J$22:TZQ33)-1</f>
        <v>-1</v>
      </c>
      <c r="TZR36" s="556">
        <f>SUM($J$22:TZR33)-1</f>
        <v>-1</v>
      </c>
      <c r="TZS36" s="556">
        <f>SUM($J$22:TZS33)-1</f>
        <v>-1</v>
      </c>
      <c r="TZT36" s="556">
        <f>SUM($J$22:TZT33)-1</f>
        <v>-1</v>
      </c>
      <c r="TZU36" s="556">
        <f>SUM($J$22:TZU33)-1</f>
        <v>-1</v>
      </c>
      <c r="TZV36" s="556">
        <f>SUM($J$22:TZV33)-1</f>
        <v>-1</v>
      </c>
      <c r="TZW36" s="556">
        <f>SUM($J$22:TZW33)-1</f>
        <v>-1</v>
      </c>
      <c r="TZX36" s="556">
        <f>SUM($J$22:TZX33)-1</f>
        <v>-1</v>
      </c>
      <c r="TZY36" s="556">
        <f>SUM($J$22:TZY33)-1</f>
        <v>-1</v>
      </c>
      <c r="TZZ36" s="556">
        <f>SUM($J$22:TZZ33)-1</f>
        <v>-1</v>
      </c>
      <c r="UAA36" s="556">
        <f>SUM($J$22:UAA33)-1</f>
        <v>-1</v>
      </c>
      <c r="UAB36" s="556">
        <f>SUM($J$22:UAB33)-1</f>
        <v>-1</v>
      </c>
      <c r="UAC36" s="556">
        <f>SUM($J$22:UAC33)-1</f>
        <v>-1</v>
      </c>
      <c r="UAD36" s="556">
        <f>SUM($J$22:UAD33)-1</f>
        <v>-1</v>
      </c>
      <c r="UAE36" s="556">
        <f>SUM($J$22:UAE33)-1</f>
        <v>-1</v>
      </c>
      <c r="UAF36" s="556">
        <f>SUM($J$22:UAF33)-1</f>
        <v>-1</v>
      </c>
      <c r="UAG36" s="556">
        <f>SUM($J$22:UAG33)-1</f>
        <v>-1</v>
      </c>
      <c r="UAH36" s="556">
        <f>SUM($J$22:UAH33)-1</f>
        <v>-1</v>
      </c>
      <c r="UAI36" s="556">
        <f>SUM($J$22:UAI33)-1</f>
        <v>-1</v>
      </c>
      <c r="UAJ36" s="556">
        <f>SUM($J$22:UAJ33)-1</f>
        <v>-1</v>
      </c>
      <c r="UAK36" s="556">
        <f>SUM($J$22:UAK33)-1</f>
        <v>-1</v>
      </c>
      <c r="UAL36" s="556">
        <f>SUM($J$22:UAL33)-1</f>
        <v>-1</v>
      </c>
      <c r="UAM36" s="556">
        <f>SUM($J$22:UAM33)-1</f>
        <v>-1</v>
      </c>
      <c r="UAN36" s="556">
        <f>SUM($J$22:UAN33)-1</f>
        <v>-1</v>
      </c>
      <c r="UAO36" s="556">
        <f>SUM($J$22:UAO33)-1</f>
        <v>-1</v>
      </c>
      <c r="UAP36" s="556">
        <f>SUM($J$22:UAP33)-1</f>
        <v>-1</v>
      </c>
      <c r="UAQ36" s="556">
        <f>SUM($J$22:UAQ33)-1</f>
        <v>-1</v>
      </c>
      <c r="UAR36" s="556">
        <f>SUM($J$22:UAR33)-1</f>
        <v>-1</v>
      </c>
      <c r="UAS36" s="556">
        <f>SUM($J$22:UAS33)-1</f>
        <v>-1</v>
      </c>
      <c r="UAT36" s="556">
        <f>SUM($J$22:UAT33)-1</f>
        <v>-1</v>
      </c>
      <c r="UAU36" s="556">
        <f>SUM($J$22:UAU33)-1</f>
        <v>-1</v>
      </c>
      <c r="UAV36" s="556">
        <f>SUM($J$22:UAV33)-1</f>
        <v>-1</v>
      </c>
      <c r="UAW36" s="556">
        <f>SUM($J$22:UAW33)-1</f>
        <v>-1</v>
      </c>
      <c r="UAX36" s="556">
        <f>SUM($J$22:UAX33)-1</f>
        <v>-1</v>
      </c>
      <c r="UAY36" s="556">
        <f>SUM($J$22:UAY33)-1</f>
        <v>-1</v>
      </c>
      <c r="UAZ36" s="556">
        <f>SUM($J$22:UAZ33)-1</f>
        <v>-1</v>
      </c>
      <c r="UBA36" s="556">
        <f>SUM($J$22:UBA33)-1</f>
        <v>-1</v>
      </c>
      <c r="UBB36" s="556">
        <f>SUM($J$22:UBB33)-1</f>
        <v>-1</v>
      </c>
      <c r="UBC36" s="556">
        <f>SUM($J$22:UBC33)-1</f>
        <v>-1</v>
      </c>
      <c r="UBD36" s="556">
        <f>SUM($J$22:UBD33)-1</f>
        <v>-1</v>
      </c>
      <c r="UBE36" s="556">
        <f>SUM($J$22:UBE33)-1</f>
        <v>-1</v>
      </c>
      <c r="UBF36" s="556">
        <f>SUM($J$22:UBF33)-1</f>
        <v>-1</v>
      </c>
      <c r="UBG36" s="556">
        <f>SUM($J$22:UBG33)-1</f>
        <v>-1</v>
      </c>
      <c r="UBH36" s="556">
        <f>SUM($J$22:UBH33)-1</f>
        <v>-1</v>
      </c>
      <c r="UBI36" s="556">
        <f>SUM($J$22:UBI33)-1</f>
        <v>-1</v>
      </c>
      <c r="UBJ36" s="556">
        <f>SUM($J$22:UBJ33)-1</f>
        <v>-1</v>
      </c>
      <c r="UBK36" s="556">
        <f>SUM($J$22:UBK33)-1</f>
        <v>-1</v>
      </c>
      <c r="UBL36" s="556">
        <f>SUM($J$22:UBL33)-1</f>
        <v>-1</v>
      </c>
      <c r="UBM36" s="556">
        <f>SUM($J$22:UBM33)-1</f>
        <v>-1</v>
      </c>
      <c r="UBN36" s="556">
        <f>SUM($J$22:UBN33)-1</f>
        <v>-1</v>
      </c>
      <c r="UBO36" s="556">
        <f>SUM($J$22:UBO33)-1</f>
        <v>-1</v>
      </c>
      <c r="UBP36" s="556">
        <f>SUM($J$22:UBP33)-1</f>
        <v>-1</v>
      </c>
      <c r="UBQ36" s="556">
        <f>SUM($J$22:UBQ33)-1</f>
        <v>-1</v>
      </c>
      <c r="UBR36" s="556">
        <f>SUM($J$22:UBR33)-1</f>
        <v>-1</v>
      </c>
      <c r="UBS36" s="556">
        <f>SUM($J$22:UBS33)-1</f>
        <v>-1</v>
      </c>
      <c r="UBT36" s="556">
        <f>SUM($J$22:UBT33)-1</f>
        <v>-1</v>
      </c>
      <c r="UBU36" s="556">
        <f>SUM($J$22:UBU33)-1</f>
        <v>-1</v>
      </c>
      <c r="UBV36" s="556">
        <f>SUM($J$22:UBV33)-1</f>
        <v>-1</v>
      </c>
      <c r="UBW36" s="556">
        <f>SUM($J$22:UBW33)-1</f>
        <v>-1</v>
      </c>
      <c r="UBX36" s="556">
        <f>SUM($J$22:UBX33)-1</f>
        <v>-1</v>
      </c>
      <c r="UBY36" s="556">
        <f>SUM($J$22:UBY33)-1</f>
        <v>-1</v>
      </c>
      <c r="UBZ36" s="556">
        <f>SUM($J$22:UBZ33)-1</f>
        <v>-1</v>
      </c>
      <c r="UCA36" s="556">
        <f>SUM($J$22:UCA33)-1</f>
        <v>-1</v>
      </c>
      <c r="UCB36" s="556">
        <f>SUM($J$22:UCB33)-1</f>
        <v>-1</v>
      </c>
      <c r="UCC36" s="556">
        <f>SUM($J$22:UCC33)-1</f>
        <v>-1</v>
      </c>
      <c r="UCD36" s="556">
        <f>SUM($J$22:UCD33)-1</f>
        <v>-1</v>
      </c>
      <c r="UCE36" s="556">
        <f>SUM($J$22:UCE33)-1</f>
        <v>-1</v>
      </c>
      <c r="UCF36" s="556">
        <f>SUM($J$22:UCF33)-1</f>
        <v>-1</v>
      </c>
      <c r="UCG36" s="556">
        <f>SUM($J$22:UCG33)-1</f>
        <v>-1</v>
      </c>
      <c r="UCH36" s="556">
        <f>SUM($J$22:UCH33)-1</f>
        <v>-1</v>
      </c>
      <c r="UCI36" s="556">
        <f>SUM($J$22:UCI33)-1</f>
        <v>-1</v>
      </c>
      <c r="UCJ36" s="556">
        <f>SUM($J$22:UCJ33)-1</f>
        <v>-1</v>
      </c>
      <c r="UCK36" s="556">
        <f>SUM($J$22:UCK33)-1</f>
        <v>-1</v>
      </c>
      <c r="UCL36" s="556">
        <f>SUM($J$22:UCL33)-1</f>
        <v>-1</v>
      </c>
      <c r="UCM36" s="556">
        <f>SUM($J$22:UCM33)-1</f>
        <v>-1</v>
      </c>
      <c r="UCN36" s="556">
        <f>SUM($J$22:UCN33)-1</f>
        <v>-1</v>
      </c>
      <c r="UCO36" s="556">
        <f>SUM($J$22:UCO33)-1</f>
        <v>-1</v>
      </c>
      <c r="UCP36" s="556">
        <f>SUM($J$22:UCP33)-1</f>
        <v>-1</v>
      </c>
      <c r="UCQ36" s="556">
        <f>SUM($J$22:UCQ33)-1</f>
        <v>-1</v>
      </c>
      <c r="UCR36" s="556">
        <f>SUM($J$22:UCR33)-1</f>
        <v>-1</v>
      </c>
      <c r="UCS36" s="556">
        <f>SUM($J$22:UCS33)-1</f>
        <v>-1</v>
      </c>
      <c r="UCT36" s="556">
        <f>SUM($J$22:UCT33)-1</f>
        <v>-1</v>
      </c>
      <c r="UCU36" s="556">
        <f>SUM($J$22:UCU33)-1</f>
        <v>-1</v>
      </c>
      <c r="UCV36" s="556">
        <f>SUM($J$22:UCV33)-1</f>
        <v>-1</v>
      </c>
      <c r="UCW36" s="556">
        <f>SUM($J$22:UCW33)-1</f>
        <v>-1</v>
      </c>
      <c r="UCX36" s="556">
        <f>SUM($J$22:UCX33)-1</f>
        <v>-1</v>
      </c>
      <c r="UCY36" s="556">
        <f>SUM($J$22:UCY33)-1</f>
        <v>-1</v>
      </c>
      <c r="UCZ36" s="556">
        <f>SUM($J$22:UCZ33)-1</f>
        <v>-1</v>
      </c>
      <c r="UDA36" s="556">
        <f>SUM($J$22:UDA33)-1</f>
        <v>-1</v>
      </c>
      <c r="UDB36" s="556">
        <f>SUM($J$22:UDB33)-1</f>
        <v>-1</v>
      </c>
      <c r="UDC36" s="556">
        <f>SUM($J$22:UDC33)-1</f>
        <v>-1</v>
      </c>
      <c r="UDD36" s="556">
        <f>SUM($J$22:UDD33)-1</f>
        <v>-1</v>
      </c>
      <c r="UDE36" s="556">
        <f>SUM($J$22:UDE33)-1</f>
        <v>-1</v>
      </c>
      <c r="UDF36" s="556">
        <f>SUM($J$22:UDF33)-1</f>
        <v>-1</v>
      </c>
      <c r="UDG36" s="556">
        <f>SUM($J$22:UDG33)-1</f>
        <v>-1</v>
      </c>
      <c r="UDH36" s="556">
        <f>SUM($J$22:UDH33)-1</f>
        <v>-1</v>
      </c>
      <c r="UDI36" s="556">
        <f>SUM($J$22:UDI33)-1</f>
        <v>-1</v>
      </c>
      <c r="UDJ36" s="556">
        <f>SUM($J$22:UDJ33)-1</f>
        <v>-1</v>
      </c>
      <c r="UDK36" s="556">
        <f>SUM($J$22:UDK33)-1</f>
        <v>-1</v>
      </c>
      <c r="UDL36" s="556">
        <f>SUM($J$22:UDL33)-1</f>
        <v>-1</v>
      </c>
      <c r="UDM36" s="556">
        <f>SUM($J$22:UDM33)-1</f>
        <v>-1</v>
      </c>
      <c r="UDN36" s="556">
        <f>SUM($J$22:UDN33)-1</f>
        <v>-1</v>
      </c>
      <c r="UDO36" s="556">
        <f>SUM($J$22:UDO33)-1</f>
        <v>-1</v>
      </c>
      <c r="UDP36" s="556">
        <f>SUM($J$22:UDP33)-1</f>
        <v>-1</v>
      </c>
      <c r="UDQ36" s="556">
        <f>SUM($J$22:UDQ33)-1</f>
        <v>-1</v>
      </c>
      <c r="UDR36" s="556">
        <f>SUM($J$22:UDR33)-1</f>
        <v>-1</v>
      </c>
      <c r="UDS36" s="556">
        <f>SUM($J$22:UDS33)-1</f>
        <v>-1</v>
      </c>
      <c r="UDT36" s="556">
        <f>SUM($J$22:UDT33)-1</f>
        <v>-1</v>
      </c>
      <c r="UDU36" s="556">
        <f>SUM($J$22:UDU33)-1</f>
        <v>-1</v>
      </c>
      <c r="UDV36" s="556">
        <f>SUM($J$22:UDV33)-1</f>
        <v>-1</v>
      </c>
      <c r="UDW36" s="556">
        <f>SUM($J$22:UDW33)-1</f>
        <v>-1</v>
      </c>
      <c r="UDX36" s="556">
        <f>SUM($J$22:UDX33)-1</f>
        <v>-1</v>
      </c>
      <c r="UDY36" s="556">
        <f>SUM($J$22:UDY33)-1</f>
        <v>-1</v>
      </c>
      <c r="UDZ36" s="556">
        <f>SUM($J$22:UDZ33)-1</f>
        <v>-1</v>
      </c>
      <c r="UEA36" s="556">
        <f>SUM($J$22:UEA33)-1</f>
        <v>-1</v>
      </c>
      <c r="UEB36" s="556">
        <f>SUM($J$22:UEB33)-1</f>
        <v>-1</v>
      </c>
      <c r="UEC36" s="556">
        <f>SUM($J$22:UEC33)-1</f>
        <v>-1</v>
      </c>
      <c r="UED36" s="556">
        <f>SUM($J$22:UED33)-1</f>
        <v>-1</v>
      </c>
      <c r="UEE36" s="556">
        <f>SUM($J$22:UEE33)-1</f>
        <v>-1</v>
      </c>
      <c r="UEF36" s="556">
        <f>SUM($J$22:UEF33)-1</f>
        <v>-1</v>
      </c>
      <c r="UEG36" s="556">
        <f>SUM($J$22:UEG33)-1</f>
        <v>-1</v>
      </c>
      <c r="UEH36" s="556">
        <f>SUM($J$22:UEH33)-1</f>
        <v>-1</v>
      </c>
      <c r="UEI36" s="556">
        <f>SUM($J$22:UEI33)-1</f>
        <v>-1</v>
      </c>
      <c r="UEJ36" s="556">
        <f>SUM($J$22:UEJ33)-1</f>
        <v>-1</v>
      </c>
      <c r="UEK36" s="556">
        <f>SUM($J$22:UEK33)-1</f>
        <v>-1</v>
      </c>
      <c r="UEL36" s="556">
        <f>SUM($J$22:UEL33)-1</f>
        <v>-1</v>
      </c>
      <c r="UEM36" s="556">
        <f>SUM($J$22:UEM33)-1</f>
        <v>-1</v>
      </c>
      <c r="UEN36" s="556">
        <f>SUM($J$22:UEN33)-1</f>
        <v>-1</v>
      </c>
      <c r="UEO36" s="556">
        <f>SUM($J$22:UEO33)-1</f>
        <v>-1</v>
      </c>
      <c r="UEP36" s="556">
        <f>SUM($J$22:UEP33)-1</f>
        <v>-1</v>
      </c>
      <c r="UEQ36" s="556">
        <f>SUM($J$22:UEQ33)-1</f>
        <v>-1</v>
      </c>
      <c r="UER36" s="556">
        <f>SUM($J$22:UER33)-1</f>
        <v>-1</v>
      </c>
      <c r="UES36" s="556">
        <f>SUM($J$22:UES33)-1</f>
        <v>-1</v>
      </c>
      <c r="UET36" s="556">
        <f>SUM($J$22:UET33)-1</f>
        <v>-1</v>
      </c>
      <c r="UEU36" s="556">
        <f>SUM($J$22:UEU33)-1</f>
        <v>-1</v>
      </c>
      <c r="UEV36" s="556">
        <f>SUM($J$22:UEV33)-1</f>
        <v>-1</v>
      </c>
      <c r="UEW36" s="556">
        <f>SUM($J$22:UEW33)-1</f>
        <v>-1</v>
      </c>
      <c r="UEX36" s="556">
        <f>SUM($J$22:UEX33)-1</f>
        <v>-1</v>
      </c>
      <c r="UEY36" s="556">
        <f>SUM($J$22:UEY33)-1</f>
        <v>-1</v>
      </c>
      <c r="UEZ36" s="556">
        <f>SUM($J$22:UEZ33)-1</f>
        <v>-1</v>
      </c>
      <c r="UFA36" s="556">
        <f>SUM($J$22:UFA33)-1</f>
        <v>-1</v>
      </c>
      <c r="UFB36" s="556">
        <f>SUM($J$22:UFB33)-1</f>
        <v>-1</v>
      </c>
      <c r="UFC36" s="556">
        <f>SUM($J$22:UFC33)-1</f>
        <v>-1</v>
      </c>
      <c r="UFD36" s="556">
        <f>SUM($J$22:UFD33)-1</f>
        <v>-1</v>
      </c>
      <c r="UFE36" s="556">
        <f>SUM($J$22:UFE33)-1</f>
        <v>-1</v>
      </c>
      <c r="UFF36" s="556">
        <f>SUM($J$22:UFF33)-1</f>
        <v>-1</v>
      </c>
      <c r="UFG36" s="556">
        <f>SUM($J$22:UFG33)-1</f>
        <v>-1</v>
      </c>
      <c r="UFH36" s="556">
        <f>SUM($J$22:UFH33)-1</f>
        <v>-1</v>
      </c>
      <c r="UFI36" s="556">
        <f>SUM($J$22:UFI33)-1</f>
        <v>-1</v>
      </c>
      <c r="UFJ36" s="556">
        <f>SUM($J$22:UFJ33)-1</f>
        <v>-1</v>
      </c>
      <c r="UFK36" s="556">
        <f>SUM($J$22:UFK33)-1</f>
        <v>-1</v>
      </c>
      <c r="UFL36" s="556">
        <f>SUM($J$22:UFL33)-1</f>
        <v>-1</v>
      </c>
      <c r="UFM36" s="556">
        <f>SUM($J$22:UFM33)-1</f>
        <v>-1</v>
      </c>
      <c r="UFN36" s="556">
        <f>SUM($J$22:UFN33)-1</f>
        <v>-1</v>
      </c>
      <c r="UFO36" s="556">
        <f>SUM($J$22:UFO33)-1</f>
        <v>-1</v>
      </c>
      <c r="UFP36" s="556">
        <f>SUM($J$22:UFP33)-1</f>
        <v>-1</v>
      </c>
      <c r="UFQ36" s="556">
        <f>SUM($J$22:UFQ33)-1</f>
        <v>-1</v>
      </c>
      <c r="UFR36" s="556">
        <f>SUM($J$22:UFR33)-1</f>
        <v>-1</v>
      </c>
      <c r="UFS36" s="556">
        <f>SUM($J$22:UFS33)-1</f>
        <v>-1</v>
      </c>
      <c r="UFT36" s="556">
        <f>SUM($J$22:UFT33)-1</f>
        <v>-1</v>
      </c>
      <c r="UFU36" s="556">
        <f>SUM($J$22:UFU33)-1</f>
        <v>-1</v>
      </c>
      <c r="UFV36" s="556">
        <f>SUM($J$22:UFV33)-1</f>
        <v>-1</v>
      </c>
      <c r="UFW36" s="556">
        <f>SUM($J$22:UFW33)-1</f>
        <v>-1</v>
      </c>
      <c r="UFX36" s="556">
        <f>SUM($J$22:UFX33)-1</f>
        <v>-1</v>
      </c>
      <c r="UFY36" s="556">
        <f>SUM($J$22:UFY33)-1</f>
        <v>-1</v>
      </c>
      <c r="UFZ36" s="556">
        <f>SUM($J$22:UFZ33)-1</f>
        <v>-1</v>
      </c>
      <c r="UGA36" s="556">
        <f>SUM($J$22:UGA33)-1</f>
        <v>-1</v>
      </c>
      <c r="UGB36" s="556">
        <f>SUM($J$22:UGB33)-1</f>
        <v>-1</v>
      </c>
      <c r="UGC36" s="556">
        <f>SUM($J$22:UGC33)-1</f>
        <v>-1</v>
      </c>
      <c r="UGD36" s="556">
        <f>SUM($J$22:UGD33)-1</f>
        <v>-1</v>
      </c>
      <c r="UGE36" s="556">
        <f>SUM($J$22:UGE33)-1</f>
        <v>-1</v>
      </c>
      <c r="UGF36" s="556">
        <f>SUM($J$22:UGF33)-1</f>
        <v>-1</v>
      </c>
      <c r="UGG36" s="556">
        <f>SUM($J$22:UGG33)-1</f>
        <v>-1</v>
      </c>
      <c r="UGH36" s="556">
        <f>SUM($J$22:UGH33)-1</f>
        <v>-1</v>
      </c>
      <c r="UGI36" s="556">
        <f>SUM($J$22:UGI33)-1</f>
        <v>-1</v>
      </c>
      <c r="UGJ36" s="556">
        <f>SUM($J$22:UGJ33)-1</f>
        <v>-1</v>
      </c>
      <c r="UGK36" s="556">
        <f>SUM($J$22:UGK33)-1</f>
        <v>-1</v>
      </c>
      <c r="UGL36" s="556">
        <f>SUM($J$22:UGL33)-1</f>
        <v>-1</v>
      </c>
      <c r="UGM36" s="556">
        <f>SUM($J$22:UGM33)-1</f>
        <v>-1</v>
      </c>
      <c r="UGN36" s="556">
        <f>SUM($J$22:UGN33)-1</f>
        <v>-1</v>
      </c>
      <c r="UGO36" s="556">
        <f>SUM($J$22:UGO33)-1</f>
        <v>-1</v>
      </c>
      <c r="UGP36" s="556">
        <f>SUM($J$22:UGP33)-1</f>
        <v>-1</v>
      </c>
      <c r="UGQ36" s="556">
        <f>SUM($J$22:UGQ33)-1</f>
        <v>-1</v>
      </c>
      <c r="UGR36" s="556">
        <f>SUM($J$22:UGR33)-1</f>
        <v>-1</v>
      </c>
      <c r="UGS36" s="556">
        <f>SUM($J$22:UGS33)-1</f>
        <v>-1</v>
      </c>
      <c r="UGT36" s="556">
        <f>SUM($J$22:UGT33)-1</f>
        <v>-1</v>
      </c>
      <c r="UGU36" s="556">
        <f>SUM($J$22:UGU33)-1</f>
        <v>-1</v>
      </c>
      <c r="UGV36" s="556">
        <f>SUM($J$22:UGV33)-1</f>
        <v>-1</v>
      </c>
      <c r="UGW36" s="556">
        <f>SUM($J$22:UGW33)-1</f>
        <v>-1</v>
      </c>
      <c r="UGX36" s="556">
        <f>SUM($J$22:UGX33)-1</f>
        <v>-1</v>
      </c>
      <c r="UGY36" s="556">
        <f>SUM($J$22:UGY33)-1</f>
        <v>-1</v>
      </c>
      <c r="UGZ36" s="556">
        <f>SUM($J$22:UGZ33)-1</f>
        <v>-1</v>
      </c>
      <c r="UHA36" s="556">
        <f>SUM($J$22:UHA33)-1</f>
        <v>-1</v>
      </c>
      <c r="UHB36" s="556">
        <f>SUM($J$22:UHB33)-1</f>
        <v>-1</v>
      </c>
      <c r="UHC36" s="556">
        <f>SUM($J$22:UHC33)-1</f>
        <v>-1</v>
      </c>
      <c r="UHD36" s="556">
        <f>SUM($J$22:UHD33)-1</f>
        <v>-1</v>
      </c>
      <c r="UHE36" s="556">
        <f>SUM($J$22:UHE33)-1</f>
        <v>-1</v>
      </c>
      <c r="UHF36" s="556">
        <f>SUM($J$22:UHF33)-1</f>
        <v>-1</v>
      </c>
      <c r="UHG36" s="556">
        <f>SUM($J$22:UHG33)-1</f>
        <v>-1</v>
      </c>
      <c r="UHH36" s="556">
        <f>SUM($J$22:UHH33)-1</f>
        <v>-1</v>
      </c>
      <c r="UHI36" s="556">
        <f>SUM($J$22:UHI33)-1</f>
        <v>-1</v>
      </c>
      <c r="UHJ36" s="556">
        <f>SUM($J$22:UHJ33)-1</f>
        <v>-1</v>
      </c>
      <c r="UHK36" s="556">
        <f>SUM($J$22:UHK33)-1</f>
        <v>-1</v>
      </c>
      <c r="UHL36" s="556">
        <f>SUM($J$22:UHL33)-1</f>
        <v>-1</v>
      </c>
      <c r="UHM36" s="556">
        <f>SUM($J$22:UHM33)-1</f>
        <v>-1</v>
      </c>
      <c r="UHN36" s="556">
        <f>SUM($J$22:UHN33)-1</f>
        <v>-1</v>
      </c>
      <c r="UHO36" s="556">
        <f>SUM($J$22:UHO33)-1</f>
        <v>-1</v>
      </c>
      <c r="UHP36" s="556">
        <f>SUM($J$22:UHP33)-1</f>
        <v>-1</v>
      </c>
      <c r="UHQ36" s="556">
        <f>SUM($J$22:UHQ33)-1</f>
        <v>-1</v>
      </c>
      <c r="UHR36" s="556">
        <f>SUM($J$22:UHR33)-1</f>
        <v>-1</v>
      </c>
      <c r="UHS36" s="556">
        <f>SUM($J$22:UHS33)-1</f>
        <v>-1</v>
      </c>
      <c r="UHT36" s="556">
        <f>SUM($J$22:UHT33)-1</f>
        <v>-1</v>
      </c>
      <c r="UHU36" s="556">
        <f>SUM($J$22:UHU33)-1</f>
        <v>-1</v>
      </c>
      <c r="UHV36" s="556">
        <f>SUM($J$22:UHV33)-1</f>
        <v>-1</v>
      </c>
      <c r="UHW36" s="556">
        <f>SUM($J$22:UHW33)-1</f>
        <v>-1</v>
      </c>
      <c r="UHX36" s="556">
        <f>SUM($J$22:UHX33)-1</f>
        <v>-1</v>
      </c>
      <c r="UHY36" s="556">
        <f>SUM($J$22:UHY33)-1</f>
        <v>-1</v>
      </c>
      <c r="UHZ36" s="556">
        <f>SUM($J$22:UHZ33)-1</f>
        <v>-1</v>
      </c>
      <c r="UIA36" s="556">
        <f>SUM($J$22:UIA33)-1</f>
        <v>-1</v>
      </c>
      <c r="UIB36" s="556">
        <f>SUM($J$22:UIB33)-1</f>
        <v>-1</v>
      </c>
      <c r="UIC36" s="556">
        <f>SUM($J$22:UIC33)-1</f>
        <v>-1</v>
      </c>
      <c r="UID36" s="556">
        <f>SUM($J$22:UID33)-1</f>
        <v>-1</v>
      </c>
      <c r="UIE36" s="556">
        <f>SUM($J$22:UIE33)-1</f>
        <v>-1</v>
      </c>
      <c r="UIF36" s="556">
        <f>SUM($J$22:UIF33)-1</f>
        <v>-1</v>
      </c>
      <c r="UIG36" s="556">
        <f>SUM($J$22:UIG33)-1</f>
        <v>-1</v>
      </c>
      <c r="UIH36" s="556">
        <f>SUM($J$22:UIH33)-1</f>
        <v>-1</v>
      </c>
      <c r="UII36" s="556">
        <f>SUM($J$22:UII33)-1</f>
        <v>-1</v>
      </c>
      <c r="UIJ36" s="556">
        <f>SUM($J$22:UIJ33)-1</f>
        <v>-1</v>
      </c>
      <c r="UIK36" s="556">
        <f>SUM($J$22:UIK33)-1</f>
        <v>-1</v>
      </c>
      <c r="UIL36" s="556">
        <f>SUM($J$22:UIL33)-1</f>
        <v>-1</v>
      </c>
      <c r="UIM36" s="556">
        <f>SUM($J$22:UIM33)-1</f>
        <v>-1</v>
      </c>
      <c r="UIN36" s="556">
        <f>SUM($J$22:UIN33)-1</f>
        <v>-1</v>
      </c>
      <c r="UIO36" s="556">
        <f>SUM($J$22:UIO33)-1</f>
        <v>-1</v>
      </c>
      <c r="UIP36" s="556">
        <f>SUM($J$22:UIP33)-1</f>
        <v>-1</v>
      </c>
      <c r="UIQ36" s="556">
        <f>SUM($J$22:UIQ33)-1</f>
        <v>-1</v>
      </c>
      <c r="UIR36" s="556">
        <f>SUM($J$22:UIR33)-1</f>
        <v>-1</v>
      </c>
      <c r="UIS36" s="556">
        <f>SUM($J$22:UIS33)-1</f>
        <v>-1</v>
      </c>
      <c r="UIT36" s="556">
        <f>SUM($J$22:UIT33)-1</f>
        <v>-1</v>
      </c>
      <c r="UIU36" s="556">
        <f>SUM($J$22:UIU33)-1</f>
        <v>-1</v>
      </c>
      <c r="UIV36" s="556">
        <f>SUM($J$22:UIV33)-1</f>
        <v>-1</v>
      </c>
      <c r="UIW36" s="556">
        <f>SUM($J$22:UIW33)-1</f>
        <v>-1</v>
      </c>
      <c r="UIX36" s="556">
        <f>SUM($J$22:UIX33)-1</f>
        <v>-1</v>
      </c>
      <c r="UIY36" s="556">
        <f>SUM($J$22:UIY33)-1</f>
        <v>-1</v>
      </c>
      <c r="UIZ36" s="556">
        <f>SUM($J$22:UIZ33)-1</f>
        <v>-1</v>
      </c>
      <c r="UJA36" s="556">
        <f>SUM($J$22:UJA33)-1</f>
        <v>-1</v>
      </c>
      <c r="UJB36" s="556">
        <f>SUM($J$22:UJB33)-1</f>
        <v>-1</v>
      </c>
      <c r="UJC36" s="556">
        <f>SUM($J$22:UJC33)-1</f>
        <v>-1</v>
      </c>
      <c r="UJD36" s="556">
        <f>SUM($J$22:UJD33)-1</f>
        <v>-1</v>
      </c>
      <c r="UJE36" s="556">
        <f>SUM($J$22:UJE33)-1</f>
        <v>-1</v>
      </c>
      <c r="UJF36" s="556">
        <f>SUM($J$22:UJF33)-1</f>
        <v>-1</v>
      </c>
      <c r="UJG36" s="556">
        <f>SUM($J$22:UJG33)-1</f>
        <v>-1</v>
      </c>
      <c r="UJH36" s="556">
        <f>SUM($J$22:UJH33)-1</f>
        <v>-1</v>
      </c>
      <c r="UJI36" s="556">
        <f>SUM($J$22:UJI33)-1</f>
        <v>-1</v>
      </c>
      <c r="UJJ36" s="556">
        <f>SUM($J$22:UJJ33)-1</f>
        <v>-1</v>
      </c>
      <c r="UJK36" s="556">
        <f>SUM($J$22:UJK33)-1</f>
        <v>-1</v>
      </c>
      <c r="UJL36" s="556">
        <f>SUM($J$22:UJL33)-1</f>
        <v>-1</v>
      </c>
      <c r="UJM36" s="556">
        <f>SUM($J$22:UJM33)-1</f>
        <v>-1</v>
      </c>
      <c r="UJN36" s="556">
        <f>SUM($J$22:UJN33)-1</f>
        <v>-1</v>
      </c>
      <c r="UJO36" s="556">
        <f>SUM($J$22:UJO33)-1</f>
        <v>-1</v>
      </c>
      <c r="UJP36" s="556">
        <f>SUM($J$22:UJP33)-1</f>
        <v>-1</v>
      </c>
      <c r="UJQ36" s="556">
        <f>SUM($J$22:UJQ33)-1</f>
        <v>-1</v>
      </c>
      <c r="UJR36" s="556">
        <f>SUM($J$22:UJR33)-1</f>
        <v>-1</v>
      </c>
      <c r="UJS36" s="556">
        <f>SUM($J$22:UJS33)-1</f>
        <v>-1</v>
      </c>
      <c r="UJT36" s="556">
        <f>SUM($J$22:UJT33)-1</f>
        <v>-1</v>
      </c>
      <c r="UJU36" s="556">
        <f>SUM($J$22:UJU33)-1</f>
        <v>-1</v>
      </c>
      <c r="UJV36" s="556">
        <f>SUM($J$22:UJV33)-1</f>
        <v>-1</v>
      </c>
      <c r="UJW36" s="556">
        <f>SUM($J$22:UJW33)-1</f>
        <v>-1</v>
      </c>
      <c r="UJX36" s="556">
        <f>SUM($J$22:UJX33)-1</f>
        <v>-1</v>
      </c>
      <c r="UJY36" s="556">
        <f>SUM($J$22:UJY33)-1</f>
        <v>-1</v>
      </c>
      <c r="UJZ36" s="556">
        <f>SUM($J$22:UJZ33)-1</f>
        <v>-1</v>
      </c>
      <c r="UKA36" s="556">
        <f>SUM($J$22:UKA33)-1</f>
        <v>-1</v>
      </c>
      <c r="UKB36" s="556">
        <f>SUM($J$22:UKB33)-1</f>
        <v>-1</v>
      </c>
      <c r="UKC36" s="556">
        <f>SUM($J$22:UKC33)-1</f>
        <v>-1</v>
      </c>
      <c r="UKD36" s="556">
        <f>SUM($J$22:UKD33)-1</f>
        <v>-1</v>
      </c>
      <c r="UKE36" s="556">
        <f>SUM($J$22:UKE33)-1</f>
        <v>-1</v>
      </c>
      <c r="UKF36" s="556">
        <f>SUM($J$22:UKF33)-1</f>
        <v>-1</v>
      </c>
      <c r="UKG36" s="556">
        <f>SUM($J$22:UKG33)-1</f>
        <v>-1</v>
      </c>
      <c r="UKH36" s="556">
        <f>SUM($J$22:UKH33)-1</f>
        <v>-1</v>
      </c>
      <c r="UKI36" s="556">
        <f>SUM($J$22:UKI33)-1</f>
        <v>-1</v>
      </c>
      <c r="UKJ36" s="556">
        <f>SUM($J$22:UKJ33)-1</f>
        <v>-1</v>
      </c>
      <c r="UKK36" s="556">
        <f>SUM($J$22:UKK33)-1</f>
        <v>-1</v>
      </c>
      <c r="UKL36" s="556">
        <f>SUM($J$22:UKL33)-1</f>
        <v>-1</v>
      </c>
      <c r="UKM36" s="556">
        <f>SUM($J$22:UKM33)-1</f>
        <v>-1</v>
      </c>
      <c r="UKN36" s="556">
        <f>SUM($J$22:UKN33)-1</f>
        <v>-1</v>
      </c>
      <c r="UKO36" s="556">
        <f>SUM($J$22:UKO33)-1</f>
        <v>-1</v>
      </c>
      <c r="UKP36" s="556">
        <f>SUM($J$22:UKP33)-1</f>
        <v>-1</v>
      </c>
      <c r="UKQ36" s="556">
        <f>SUM($J$22:UKQ33)-1</f>
        <v>-1</v>
      </c>
      <c r="UKR36" s="556">
        <f>SUM($J$22:UKR33)-1</f>
        <v>-1</v>
      </c>
      <c r="UKS36" s="556">
        <f>SUM($J$22:UKS33)-1</f>
        <v>-1</v>
      </c>
      <c r="UKT36" s="556">
        <f>SUM($J$22:UKT33)-1</f>
        <v>-1</v>
      </c>
      <c r="UKU36" s="556">
        <f>SUM($J$22:UKU33)-1</f>
        <v>-1</v>
      </c>
      <c r="UKV36" s="556">
        <f>SUM($J$22:UKV33)-1</f>
        <v>-1</v>
      </c>
      <c r="UKW36" s="556">
        <f>SUM($J$22:UKW33)-1</f>
        <v>-1</v>
      </c>
      <c r="UKX36" s="556">
        <f>SUM($J$22:UKX33)-1</f>
        <v>-1</v>
      </c>
      <c r="UKY36" s="556">
        <f>SUM($J$22:UKY33)-1</f>
        <v>-1</v>
      </c>
      <c r="UKZ36" s="556">
        <f>SUM($J$22:UKZ33)-1</f>
        <v>-1</v>
      </c>
      <c r="ULA36" s="556">
        <f>SUM($J$22:ULA33)-1</f>
        <v>-1</v>
      </c>
      <c r="ULB36" s="556">
        <f>SUM($J$22:ULB33)-1</f>
        <v>-1</v>
      </c>
      <c r="ULC36" s="556">
        <f>SUM($J$22:ULC33)-1</f>
        <v>-1</v>
      </c>
      <c r="ULD36" s="556">
        <f>SUM($J$22:ULD33)-1</f>
        <v>-1</v>
      </c>
      <c r="ULE36" s="556">
        <f>SUM($J$22:ULE33)-1</f>
        <v>-1</v>
      </c>
      <c r="ULF36" s="556">
        <f>SUM($J$22:ULF33)-1</f>
        <v>-1</v>
      </c>
      <c r="ULG36" s="556">
        <f>SUM($J$22:ULG33)-1</f>
        <v>-1</v>
      </c>
      <c r="ULH36" s="556">
        <f>SUM($J$22:ULH33)-1</f>
        <v>-1</v>
      </c>
      <c r="ULI36" s="556">
        <f>SUM($J$22:ULI33)-1</f>
        <v>-1</v>
      </c>
      <c r="ULJ36" s="556">
        <f>SUM($J$22:ULJ33)-1</f>
        <v>-1</v>
      </c>
      <c r="ULK36" s="556">
        <f>SUM($J$22:ULK33)-1</f>
        <v>-1</v>
      </c>
      <c r="ULL36" s="556">
        <f>SUM($J$22:ULL33)-1</f>
        <v>-1</v>
      </c>
      <c r="ULM36" s="556">
        <f>SUM($J$22:ULM33)-1</f>
        <v>-1</v>
      </c>
      <c r="ULN36" s="556">
        <f>SUM($J$22:ULN33)-1</f>
        <v>-1</v>
      </c>
      <c r="ULO36" s="556">
        <f>SUM($J$22:ULO33)-1</f>
        <v>-1</v>
      </c>
      <c r="ULP36" s="556">
        <f>SUM($J$22:ULP33)-1</f>
        <v>-1</v>
      </c>
      <c r="ULQ36" s="556">
        <f>SUM($J$22:ULQ33)-1</f>
        <v>-1</v>
      </c>
      <c r="ULR36" s="556">
        <f>SUM($J$22:ULR33)-1</f>
        <v>-1</v>
      </c>
      <c r="ULS36" s="556">
        <f>SUM($J$22:ULS33)-1</f>
        <v>-1</v>
      </c>
      <c r="ULT36" s="556">
        <f>SUM($J$22:ULT33)-1</f>
        <v>-1</v>
      </c>
      <c r="ULU36" s="556">
        <f>SUM($J$22:ULU33)-1</f>
        <v>-1</v>
      </c>
      <c r="ULV36" s="556">
        <f>SUM($J$22:ULV33)-1</f>
        <v>-1</v>
      </c>
      <c r="ULW36" s="556">
        <f>SUM($J$22:ULW33)-1</f>
        <v>-1</v>
      </c>
      <c r="ULX36" s="556">
        <f>SUM($J$22:ULX33)-1</f>
        <v>-1</v>
      </c>
      <c r="ULY36" s="556">
        <f>SUM($J$22:ULY33)-1</f>
        <v>-1</v>
      </c>
      <c r="ULZ36" s="556">
        <f>SUM($J$22:ULZ33)-1</f>
        <v>-1</v>
      </c>
      <c r="UMA36" s="556">
        <f>SUM($J$22:UMA33)-1</f>
        <v>-1</v>
      </c>
      <c r="UMB36" s="556">
        <f>SUM($J$22:UMB33)-1</f>
        <v>-1</v>
      </c>
      <c r="UMC36" s="556">
        <f>SUM($J$22:UMC33)-1</f>
        <v>-1</v>
      </c>
      <c r="UMD36" s="556">
        <f>SUM($J$22:UMD33)-1</f>
        <v>-1</v>
      </c>
      <c r="UME36" s="556">
        <f>SUM($J$22:UME33)-1</f>
        <v>-1</v>
      </c>
      <c r="UMF36" s="556">
        <f>SUM($J$22:UMF33)-1</f>
        <v>-1</v>
      </c>
      <c r="UMG36" s="556">
        <f>SUM($J$22:UMG33)-1</f>
        <v>-1</v>
      </c>
      <c r="UMH36" s="556">
        <f>SUM($J$22:UMH33)-1</f>
        <v>-1</v>
      </c>
      <c r="UMI36" s="556">
        <f>SUM($J$22:UMI33)-1</f>
        <v>-1</v>
      </c>
      <c r="UMJ36" s="556">
        <f>SUM($J$22:UMJ33)-1</f>
        <v>-1</v>
      </c>
      <c r="UMK36" s="556">
        <f>SUM($J$22:UMK33)-1</f>
        <v>-1</v>
      </c>
      <c r="UML36" s="556">
        <f>SUM($J$22:UML33)-1</f>
        <v>-1</v>
      </c>
      <c r="UMM36" s="556">
        <f>SUM($J$22:UMM33)-1</f>
        <v>-1</v>
      </c>
      <c r="UMN36" s="556">
        <f>SUM($J$22:UMN33)-1</f>
        <v>-1</v>
      </c>
      <c r="UMO36" s="556">
        <f>SUM($J$22:UMO33)-1</f>
        <v>-1</v>
      </c>
      <c r="UMP36" s="556">
        <f>SUM($J$22:UMP33)-1</f>
        <v>-1</v>
      </c>
      <c r="UMQ36" s="556">
        <f>SUM($J$22:UMQ33)-1</f>
        <v>-1</v>
      </c>
      <c r="UMR36" s="556">
        <f>SUM($J$22:UMR33)-1</f>
        <v>-1</v>
      </c>
      <c r="UMS36" s="556">
        <f>SUM($J$22:UMS33)-1</f>
        <v>-1</v>
      </c>
      <c r="UMT36" s="556">
        <f>SUM($J$22:UMT33)-1</f>
        <v>-1</v>
      </c>
      <c r="UMU36" s="556">
        <f>SUM($J$22:UMU33)-1</f>
        <v>-1</v>
      </c>
      <c r="UMV36" s="556">
        <f>SUM($J$22:UMV33)-1</f>
        <v>-1</v>
      </c>
      <c r="UMW36" s="556">
        <f>SUM($J$22:UMW33)-1</f>
        <v>-1</v>
      </c>
      <c r="UMX36" s="556">
        <f>SUM($J$22:UMX33)-1</f>
        <v>-1</v>
      </c>
      <c r="UMY36" s="556">
        <f>SUM($J$22:UMY33)-1</f>
        <v>-1</v>
      </c>
      <c r="UMZ36" s="556">
        <f>SUM($J$22:UMZ33)-1</f>
        <v>-1</v>
      </c>
      <c r="UNA36" s="556">
        <f>SUM($J$22:UNA33)-1</f>
        <v>-1</v>
      </c>
      <c r="UNB36" s="556">
        <f>SUM($J$22:UNB33)-1</f>
        <v>-1</v>
      </c>
      <c r="UNC36" s="556">
        <f>SUM($J$22:UNC33)-1</f>
        <v>-1</v>
      </c>
      <c r="UND36" s="556">
        <f>SUM($J$22:UND33)-1</f>
        <v>-1</v>
      </c>
      <c r="UNE36" s="556">
        <f>SUM($J$22:UNE33)-1</f>
        <v>-1</v>
      </c>
      <c r="UNF36" s="556">
        <f>SUM($J$22:UNF33)-1</f>
        <v>-1</v>
      </c>
      <c r="UNG36" s="556">
        <f>SUM($J$22:UNG33)-1</f>
        <v>-1</v>
      </c>
      <c r="UNH36" s="556">
        <f>SUM($J$22:UNH33)-1</f>
        <v>-1</v>
      </c>
      <c r="UNI36" s="556">
        <f>SUM($J$22:UNI33)-1</f>
        <v>-1</v>
      </c>
      <c r="UNJ36" s="556">
        <f>SUM($J$22:UNJ33)-1</f>
        <v>-1</v>
      </c>
      <c r="UNK36" s="556">
        <f>SUM($J$22:UNK33)-1</f>
        <v>-1</v>
      </c>
      <c r="UNL36" s="556">
        <f>SUM($J$22:UNL33)-1</f>
        <v>-1</v>
      </c>
      <c r="UNM36" s="556">
        <f>SUM($J$22:UNM33)-1</f>
        <v>-1</v>
      </c>
      <c r="UNN36" s="556">
        <f>SUM($J$22:UNN33)-1</f>
        <v>-1</v>
      </c>
      <c r="UNO36" s="556">
        <f>SUM($J$22:UNO33)-1</f>
        <v>-1</v>
      </c>
      <c r="UNP36" s="556">
        <f>SUM($J$22:UNP33)-1</f>
        <v>-1</v>
      </c>
      <c r="UNQ36" s="556">
        <f>SUM($J$22:UNQ33)-1</f>
        <v>-1</v>
      </c>
      <c r="UNR36" s="556">
        <f>SUM($J$22:UNR33)-1</f>
        <v>-1</v>
      </c>
      <c r="UNS36" s="556">
        <f>SUM($J$22:UNS33)-1</f>
        <v>-1</v>
      </c>
      <c r="UNT36" s="556">
        <f>SUM($J$22:UNT33)-1</f>
        <v>-1</v>
      </c>
      <c r="UNU36" s="556">
        <f>SUM($J$22:UNU33)-1</f>
        <v>-1</v>
      </c>
      <c r="UNV36" s="556">
        <f>SUM($J$22:UNV33)-1</f>
        <v>-1</v>
      </c>
      <c r="UNW36" s="556">
        <f>SUM($J$22:UNW33)-1</f>
        <v>-1</v>
      </c>
      <c r="UNX36" s="556">
        <f>SUM($J$22:UNX33)-1</f>
        <v>-1</v>
      </c>
      <c r="UNY36" s="556">
        <f>SUM($J$22:UNY33)-1</f>
        <v>-1</v>
      </c>
      <c r="UNZ36" s="556">
        <f>SUM($J$22:UNZ33)-1</f>
        <v>-1</v>
      </c>
      <c r="UOA36" s="556">
        <f>SUM($J$22:UOA33)-1</f>
        <v>-1</v>
      </c>
      <c r="UOB36" s="556">
        <f>SUM($J$22:UOB33)-1</f>
        <v>-1</v>
      </c>
      <c r="UOC36" s="556">
        <f>SUM($J$22:UOC33)-1</f>
        <v>-1</v>
      </c>
      <c r="UOD36" s="556">
        <f>SUM($J$22:UOD33)-1</f>
        <v>-1</v>
      </c>
      <c r="UOE36" s="556">
        <f>SUM($J$22:UOE33)-1</f>
        <v>-1</v>
      </c>
      <c r="UOF36" s="556">
        <f>SUM($J$22:UOF33)-1</f>
        <v>-1</v>
      </c>
      <c r="UOG36" s="556">
        <f>SUM($J$22:UOG33)-1</f>
        <v>-1</v>
      </c>
      <c r="UOH36" s="556">
        <f>SUM($J$22:UOH33)-1</f>
        <v>-1</v>
      </c>
      <c r="UOI36" s="556">
        <f>SUM($J$22:UOI33)-1</f>
        <v>-1</v>
      </c>
      <c r="UOJ36" s="556">
        <f>SUM($J$22:UOJ33)-1</f>
        <v>-1</v>
      </c>
      <c r="UOK36" s="556">
        <f>SUM($J$22:UOK33)-1</f>
        <v>-1</v>
      </c>
      <c r="UOL36" s="556">
        <f>SUM($J$22:UOL33)-1</f>
        <v>-1</v>
      </c>
      <c r="UOM36" s="556">
        <f>SUM($J$22:UOM33)-1</f>
        <v>-1</v>
      </c>
      <c r="UON36" s="556">
        <f>SUM($J$22:UON33)-1</f>
        <v>-1</v>
      </c>
      <c r="UOO36" s="556">
        <f>SUM($J$22:UOO33)-1</f>
        <v>-1</v>
      </c>
      <c r="UOP36" s="556">
        <f>SUM($J$22:UOP33)-1</f>
        <v>-1</v>
      </c>
      <c r="UOQ36" s="556">
        <f>SUM($J$22:UOQ33)-1</f>
        <v>-1</v>
      </c>
      <c r="UOR36" s="556">
        <f>SUM($J$22:UOR33)-1</f>
        <v>-1</v>
      </c>
      <c r="UOS36" s="556">
        <f>SUM($J$22:UOS33)-1</f>
        <v>-1</v>
      </c>
      <c r="UOT36" s="556">
        <f>SUM($J$22:UOT33)-1</f>
        <v>-1</v>
      </c>
      <c r="UOU36" s="556">
        <f>SUM($J$22:UOU33)-1</f>
        <v>-1</v>
      </c>
      <c r="UOV36" s="556">
        <f>SUM($J$22:UOV33)-1</f>
        <v>-1</v>
      </c>
      <c r="UOW36" s="556">
        <f>SUM($J$22:UOW33)-1</f>
        <v>-1</v>
      </c>
      <c r="UOX36" s="556">
        <f>SUM($J$22:UOX33)-1</f>
        <v>-1</v>
      </c>
      <c r="UOY36" s="556">
        <f>SUM($J$22:UOY33)-1</f>
        <v>-1</v>
      </c>
      <c r="UOZ36" s="556">
        <f>SUM($J$22:UOZ33)-1</f>
        <v>-1</v>
      </c>
      <c r="UPA36" s="556">
        <f>SUM($J$22:UPA33)-1</f>
        <v>-1</v>
      </c>
      <c r="UPB36" s="556">
        <f>SUM($J$22:UPB33)-1</f>
        <v>-1</v>
      </c>
      <c r="UPC36" s="556">
        <f>SUM($J$22:UPC33)-1</f>
        <v>-1</v>
      </c>
      <c r="UPD36" s="556">
        <f>SUM($J$22:UPD33)-1</f>
        <v>-1</v>
      </c>
      <c r="UPE36" s="556">
        <f>SUM($J$22:UPE33)-1</f>
        <v>-1</v>
      </c>
      <c r="UPF36" s="556">
        <f>SUM($J$22:UPF33)-1</f>
        <v>-1</v>
      </c>
      <c r="UPG36" s="556">
        <f>SUM($J$22:UPG33)-1</f>
        <v>-1</v>
      </c>
      <c r="UPH36" s="556">
        <f>SUM($J$22:UPH33)-1</f>
        <v>-1</v>
      </c>
      <c r="UPI36" s="556">
        <f>SUM($J$22:UPI33)-1</f>
        <v>-1</v>
      </c>
      <c r="UPJ36" s="556">
        <f>SUM($J$22:UPJ33)-1</f>
        <v>-1</v>
      </c>
      <c r="UPK36" s="556">
        <f>SUM($J$22:UPK33)-1</f>
        <v>-1</v>
      </c>
      <c r="UPL36" s="556">
        <f>SUM($J$22:UPL33)-1</f>
        <v>-1</v>
      </c>
      <c r="UPM36" s="556">
        <f>SUM($J$22:UPM33)-1</f>
        <v>-1</v>
      </c>
      <c r="UPN36" s="556">
        <f>SUM($J$22:UPN33)-1</f>
        <v>-1</v>
      </c>
      <c r="UPO36" s="556">
        <f>SUM($J$22:UPO33)-1</f>
        <v>-1</v>
      </c>
      <c r="UPP36" s="556">
        <f>SUM($J$22:UPP33)-1</f>
        <v>-1</v>
      </c>
      <c r="UPQ36" s="556">
        <f>SUM($J$22:UPQ33)-1</f>
        <v>-1</v>
      </c>
      <c r="UPR36" s="556">
        <f>SUM($J$22:UPR33)-1</f>
        <v>-1</v>
      </c>
      <c r="UPS36" s="556">
        <f>SUM($J$22:UPS33)-1</f>
        <v>-1</v>
      </c>
      <c r="UPT36" s="556">
        <f>SUM($J$22:UPT33)-1</f>
        <v>-1</v>
      </c>
      <c r="UPU36" s="556">
        <f>SUM($J$22:UPU33)-1</f>
        <v>-1</v>
      </c>
      <c r="UPV36" s="556">
        <f>SUM($J$22:UPV33)-1</f>
        <v>-1</v>
      </c>
      <c r="UPW36" s="556">
        <f>SUM($J$22:UPW33)-1</f>
        <v>-1</v>
      </c>
      <c r="UPX36" s="556">
        <f>SUM($J$22:UPX33)-1</f>
        <v>-1</v>
      </c>
      <c r="UPY36" s="556">
        <f>SUM($J$22:UPY33)-1</f>
        <v>-1</v>
      </c>
      <c r="UPZ36" s="556">
        <f>SUM($J$22:UPZ33)-1</f>
        <v>-1</v>
      </c>
      <c r="UQA36" s="556">
        <f>SUM($J$22:UQA33)-1</f>
        <v>-1</v>
      </c>
      <c r="UQB36" s="556">
        <f>SUM($J$22:UQB33)-1</f>
        <v>-1</v>
      </c>
      <c r="UQC36" s="556">
        <f>SUM($J$22:UQC33)-1</f>
        <v>-1</v>
      </c>
      <c r="UQD36" s="556">
        <f>SUM($J$22:UQD33)-1</f>
        <v>-1</v>
      </c>
      <c r="UQE36" s="556">
        <f>SUM($J$22:UQE33)-1</f>
        <v>-1</v>
      </c>
      <c r="UQF36" s="556">
        <f>SUM($J$22:UQF33)-1</f>
        <v>-1</v>
      </c>
      <c r="UQG36" s="556">
        <f>SUM($J$22:UQG33)-1</f>
        <v>-1</v>
      </c>
      <c r="UQH36" s="556">
        <f>SUM($J$22:UQH33)-1</f>
        <v>-1</v>
      </c>
      <c r="UQI36" s="556">
        <f>SUM($J$22:UQI33)-1</f>
        <v>-1</v>
      </c>
      <c r="UQJ36" s="556">
        <f>SUM($J$22:UQJ33)-1</f>
        <v>-1</v>
      </c>
      <c r="UQK36" s="556">
        <f>SUM($J$22:UQK33)-1</f>
        <v>-1</v>
      </c>
      <c r="UQL36" s="556">
        <f>SUM($J$22:UQL33)-1</f>
        <v>-1</v>
      </c>
      <c r="UQM36" s="556">
        <f>SUM($J$22:UQM33)-1</f>
        <v>-1</v>
      </c>
      <c r="UQN36" s="556">
        <f>SUM($J$22:UQN33)-1</f>
        <v>-1</v>
      </c>
      <c r="UQO36" s="556">
        <f>SUM($J$22:UQO33)-1</f>
        <v>-1</v>
      </c>
      <c r="UQP36" s="556">
        <f>SUM($J$22:UQP33)-1</f>
        <v>-1</v>
      </c>
      <c r="UQQ36" s="556">
        <f>SUM($J$22:UQQ33)-1</f>
        <v>-1</v>
      </c>
      <c r="UQR36" s="556">
        <f>SUM($J$22:UQR33)-1</f>
        <v>-1</v>
      </c>
      <c r="UQS36" s="556">
        <f>SUM($J$22:UQS33)-1</f>
        <v>-1</v>
      </c>
      <c r="UQT36" s="556">
        <f>SUM($J$22:UQT33)-1</f>
        <v>-1</v>
      </c>
      <c r="UQU36" s="556">
        <f>SUM($J$22:UQU33)-1</f>
        <v>-1</v>
      </c>
      <c r="UQV36" s="556">
        <f>SUM($J$22:UQV33)-1</f>
        <v>-1</v>
      </c>
      <c r="UQW36" s="556">
        <f>SUM($J$22:UQW33)-1</f>
        <v>-1</v>
      </c>
      <c r="UQX36" s="556">
        <f>SUM($J$22:UQX33)-1</f>
        <v>-1</v>
      </c>
      <c r="UQY36" s="556">
        <f>SUM($J$22:UQY33)-1</f>
        <v>-1</v>
      </c>
      <c r="UQZ36" s="556">
        <f>SUM($J$22:UQZ33)-1</f>
        <v>-1</v>
      </c>
      <c r="URA36" s="556">
        <f>SUM($J$22:URA33)-1</f>
        <v>-1</v>
      </c>
      <c r="URB36" s="556">
        <f>SUM($J$22:URB33)-1</f>
        <v>-1</v>
      </c>
      <c r="URC36" s="556">
        <f>SUM($J$22:URC33)-1</f>
        <v>-1</v>
      </c>
      <c r="URD36" s="556">
        <f>SUM($J$22:URD33)-1</f>
        <v>-1</v>
      </c>
      <c r="URE36" s="556">
        <f>SUM($J$22:URE33)-1</f>
        <v>-1</v>
      </c>
      <c r="URF36" s="556">
        <f>SUM($J$22:URF33)-1</f>
        <v>-1</v>
      </c>
      <c r="URG36" s="556">
        <f>SUM($J$22:URG33)-1</f>
        <v>-1</v>
      </c>
      <c r="URH36" s="556">
        <f>SUM($J$22:URH33)-1</f>
        <v>-1</v>
      </c>
      <c r="URI36" s="556">
        <f>SUM($J$22:URI33)-1</f>
        <v>-1</v>
      </c>
      <c r="URJ36" s="556">
        <f>SUM($J$22:URJ33)-1</f>
        <v>-1</v>
      </c>
      <c r="URK36" s="556">
        <f>SUM($J$22:URK33)-1</f>
        <v>-1</v>
      </c>
      <c r="URL36" s="556">
        <f>SUM($J$22:URL33)-1</f>
        <v>-1</v>
      </c>
      <c r="URM36" s="556">
        <f>SUM($J$22:URM33)-1</f>
        <v>-1</v>
      </c>
      <c r="URN36" s="556">
        <f>SUM($J$22:URN33)-1</f>
        <v>-1</v>
      </c>
      <c r="URO36" s="556">
        <f>SUM($J$22:URO33)-1</f>
        <v>-1</v>
      </c>
      <c r="URP36" s="556">
        <f>SUM($J$22:URP33)-1</f>
        <v>-1</v>
      </c>
      <c r="URQ36" s="556">
        <f>SUM($J$22:URQ33)-1</f>
        <v>-1</v>
      </c>
      <c r="URR36" s="556">
        <f>SUM($J$22:URR33)-1</f>
        <v>-1</v>
      </c>
      <c r="URS36" s="556">
        <f>SUM($J$22:URS33)-1</f>
        <v>-1</v>
      </c>
      <c r="URT36" s="556">
        <f>SUM($J$22:URT33)-1</f>
        <v>-1</v>
      </c>
      <c r="URU36" s="556">
        <f>SUM($J$22:URU33)-1</f>
        <v>-1</v>
      </c>
      <c r="URV36" s="556">
        <f>SUM($J$22:URV33)-1</f>
        <v>-1</v>
      </c>
      <c r="URW36" s="556">
        <f>SUM($J$22:URW33)-1</f>
        <v>-1</v>
      </c>
      <c r="URX36" s="556">
        <f>SUM($J$22:URX33)-1</f>
        <v>-1</v>
      </c>
      <c r="URY36" s="556">
        <f>SUM($J$22:URY33)-1</f>
        <v>-1</v>
      </c>
      <c r="URZ36" s="556">
        <f>SUM($J$22:URZ33)-1</f>
        <v>-1</v>
      </c>
      <c r="USA36" s="556">
        <f>SUM($J$22:USA33)-1</f>
        <v>-1</v>
      </c>
      <c r="USB36" s="556">
        <f>SUM($J$22:USB33)-1</f>
        <v>-1</v>
      </c>
      <c r="USC36" s="556">
        <f>SUM($J$22:USC33)-1</f>
        <v>-1</v>
      </c>
      <c r="USD36" s="556">
        <f>SUM($J$22:USD33)-1</f>
        <v>-1</v>
      </c>
      <c r="USE36" s="556">
        <f>SUM($J$22:USE33)-1</f>
        <v>-1</v>
      </c>
      <c r="USF36" s="556">
        <f>SUM($J$22:USF33)-1</f>
        <v>-1</v>
      </c>
      <c r="USG36" s="556">
        <f>SUM($J$22:USG33)-1</f>
        <v>-1</v>
      </c>
      <c r="USH36" s="556">
        <f>SUM($J$22:USH33)-1</f>
        <v>-1</v>
      </c>
      <c r="USI36" s="556">
        <f>SUM($J$22:USI33)-1</f>
        <v>-1</v>
      </c>
      <c r="USJ36" s="556">
        <f>SUM($J$22:USJ33)-1</f>
        <v>-1</v>
      </c>
      <c r="USK36" s="556">
        <f>SUM($J$22:USK33)-1</f>
        <v>-1</v>
      </c>
      <c r="USL36" s="556">
        <f>SUM($J$22:USL33)-1</f>
        <v>-1</v>
      </c>
      <c r="USM36" s="556">
        <f>SUM($J$22:USM33)-1</f>
        <v>-1</v>
      </c>
      <c r="USN36" s="556">
        <f>SUM($J$22:USN33)-1</f>
        <v>-1</v>
      </c>
      <c r="USO36" s="556">
        <f>SUM($J$22:USO33)-1</f>
        <v>-1</v>
      </c>
      <c r="USP36" s="556">
        <f>SUM($J$22:USP33)-1</f>
        <v>-1</v>
      </c>
      <c r="USQ36" s="556">
        <f>SUM($J$22:USQ33)-1</f>
        <v>-1</v>
      </c>
      <c r="USR36" s="556">
        <f>SUM($J$22:USR33)-1</f>
        <v>-1</v>
      </c>
      <c r="USS36" s="556">
        <f>SUM($J$22:USS33)-1</f>
        <v>-1</v>
      </c>
      <c r="UST36" s="556">
        <f>SUM($J$22:UST33)-1</f>
        <v>-1</v>
      </c>
      <c r="USU36" s="556">
        <f>SUM($J$22:USU33)-1</f>
        <v>-1</v>
      </c>
      <c r="USV36" s="556">
        <f>SUM($J$22:USV33)-1</f>
        <v>-1</v>
      </c>
      <c r="USW36" s="556">
        <f>SUM($J$22:USW33)-1</f>
        <v>-1</v>
      </c>
      <c r="USX36" s="556">
        <f>SUM($J$22:USX33)-1</f>
        <v>-1</v>
      </c>
      <c r="USY36" s="556">
        <f>SUM($J$22:USY33)-1</f>
        <v>-1</v>
      </c>
      <c r="USZ36" s="556">
        <f>SUM($J$22:USZ33)-1</f>
        <v>-1</v>
      </c>
      <c r="UTA36" s="556">
        <f>SUM($J$22:UTA33)-1</f>
        <v>-1</v>
      </c>
      <c r="UTB36" s="556">
        <f>SUM($J$22:UTB33)-1</f>
        <v>-1</v>
      </c>
      <c r="UTC36" s="556">
        <f>SUM($J$22:UTC33)-1</f>
        <v>-1</v>
      </c>
      <c r="UTD36" s="556">
        <f>SUM($J$22:UTD33)-1</f>
        <v>-1</v>
      </c>
      <c r="UTE36" s="556">
        <f>SUM($J$22:UTE33)-1</f>
        <v>-1</v>
      </c>
      <c r="UTF36" s="556">
        <f>SUM($J$22:UTF33)-1</f>
        <v>-1</v>
      </c>
      <c r="UTG36" s="556">
        <f>SUM($J$22:UTG33)-1</f>
        <v>-1</v>
      </c>
      <c r="UTH36" s="556">
        <f>SUM($J$22:UTH33)-1</f>
        <v>-1</v>
      </c>
      <c r="UTI36" s="556">
        <f>SUM($J$22:UTI33)-1</f>
        <v>-1</v>
      </c>
      <c r="UTJ36" s="556">
        <f>SUM($J$22:UTJ33)-1</f>
        <v>-1</v>
      </c>
      <c r="UTK36" s="556">
        <f>SUM($J$22:UTK33)-1</f>
        <v>-1</v>
      </c>
      <c r="UTL36" s="556">
        <f>SUM($J$22:UTL33)-1</f>
        <v>-1</v>
      </c>
      <c r="UTM36" s="556">
        <f>SUM($J$22:UTM33)-1</f>
        <v>-1</v>
      </c>
      <c r="UTN36" s="556">
        <f>SUM($J$22:UTN33)-1</f>
        <v>-1</v>
      </c>
      <c r="UTO36" s="556">
        <f>SUM($J$22:UTO33)-1</f>
        <v>-1</v>
      </c>
      <c r="UTP36" s="556">
        <f>SUM($J$22:UTP33)-1</f>
        <v>-1</v>
      </c>
      <c r="UTQ36" s="556">
        <f>SUM($J$22:UTQ33)-1</f>
        <v>-1</v>
      </c>
      <c r="UTR36" s="556">
        <f>SUM($J$22:UTR33)-1</f>
        <v>-1</v>
      </c>
      <c r="UTS36" s="556">
        <f>SUM($J$22:UTS33)-1</f>
        <v>-1</v>
      </c>
      <c r="UTT36" s="556">
        <f>SUM($J$22:UTT33)-1</f>
        <v>-1</v>
      </c>
      <c r="UTU36" s="556">
        <f>SUM($J$22:UTU33)-1</f>
        <v>-1</v>
      </c>
      <c r="UTV36" s="556">
        <f>SUM($J$22:UTV33)-1</f>
        <v>-1</v>
      </c>
      <c r="UTW36" s="556">
        <f>SUM($J$22:UTW33)-1</f>
        <v>-1</v>
      </c>
      <c r="UTX36" s="556">
        <f>SUM($J$22:UTX33)-1</f>
        <v>-1</v>
      </c>
      <c r="UTY36" s="556">
        <f>SUM($J$22:UTY33)-1</f>
        <v>-1</v>
      </c>
      <c r="UTZ36" s="556">
        <f>SUM($J$22:UTZ33)-1</f>
        <v>-1</v>
      </c>
      <c r="UUA36" s="556">
        <f>SUM($J$22:UUA33)-1</f>
        <v>-1</v>
      </c>
      <c r="UUB36" s="556">
        <f>SUM($J$22:UUB33)-1</f>
        <v>-1</v>
      </c>
      <c r="UUC36" s="556">
        <f>SUM($J$22:UUC33)-1</f>
        <v>-1</v>
      </c>
      <c r="UUD36" s="556">
        <f>SUM($J$22:UUD33)-1</f>
        <v>-1</v>
      </c>
      <c r="UUE36" s="556">
        <f>SUM($J$22:UUE33)-1</f>
        <v>-1</v>
      </c>
      <c r="UUF36" s="556">
        <f>SUM($J$22:UUF33)-1</f>
        <v>-1</v>
      </c>
      <c r="UUG36" s="556">
        <f>SUM($J$22:UUG33)-1</f>
        <v>-1</v>
      </c>
      <c r="UUH36" s="556">
        <f>SUM($J$22:UUH33)-1</f>
        <v>-1</v>
      </c>
      <c r="UUI36" s="556">
        <f>SUM($J$22:UUI33)-1</f>
        <v>-1</v>
      </c>
      <c r="UUJ36" s="556">
        <f>SUM($J$22:UUJ33)-1</f>
        <v>-1</v>
      </c>
      <c r="UUK36" s="556">
        <f>SUM($J$22:UUK33)-1</f>
        <v>-1</v>
      </c>
      <c r="UUL36" s="556">
        <f>SUM($J$22:UUL33)-1</f>
        <v>-1</v>
      </c>
      <c r="UUM36" s="556">
        <f>SUM($J$22:UUM33)-1</f>
        <v>-1</v>
      </c>
      <c r="UUN36" s="556">
        <f>SUM($J$22:UUN33)-1</f>
        <v>-1</v>
      </c>
      <c r="UUO36" s="556">
        <f>SUM($J$22:UUO33)-1</f>
        <v>-1</v>
      </c>
      <c r="UUP36" s="556">
        <f>SUM($J$22:UUP33)-1</f>
        <v>-1</v>
      </c>
      <c r="UUQ36" s="556">
        <f>SUM($J$22:UUQ33)-1</f>
        <v>-1</v>
      </c>
      <c r="UUR36" s="556">
        <f>SUM($J$22:UUR33)-1</f>
        <v>-1</v>
      </c>
      <c r="UUS36" s="556">
        <f>SUM($J$22:UUS33)-1</f>
        <v>-1</v>
      </c>
      <c r="UUT36" s="556">
        <f>SUM($J$22:UUT33)-1</f>
        <v>-1</v>
      </c>
      <c r="UUU36" s="556">
        <f>SUM($J$22:UUU33)-1</f>
        <v>-1</v>
      </c>
      <c r="UUV36" s="556">
        <f>SUM($J$22:UUV33)-1</f>
        <v>-1</v>
      </c>
      <c r="UUW36" s="556">
        <f>SUM($J$22:UUW33)-1</f>
        <v>-1</v>
      </c>
      <c r="UUX36" s="556">
        <f>SUM($J$22:UUX33)-1</f>
        <v>-1</v>
      </c>
      <c r="UUY36" s="556">
        <f>SUM($J$22:UUY33)-1</f>
        <v>-1</v>
      </c>
      <c r="UUZ36" s="556">
        <f>SUM($J$22:UUZ33)-1</f>
        <v>-1</v>
      </c>
      <c r="UVA36" s="556">
        <f>SUM($J$22:UVA33)-1</f>
        <v>-1</v>
      </c>
      <c r="UVB36" s="556">
        <f>SUM($J$22:UVB33)-1</f>
        <v>-1</v>
      </c>
      <c r="UVC36" s="556">
        <f>SUM($J$22:UVC33)-1</f>
        <v>-1</v>
      </c>
      <c r="UVD36" s="556">
        <f>SUM($J$22:UVD33)-1</f>
        <v>-1</v>
      </c>
      <c r="UVE36" s="556">
        <f>SUM($J$22:UVE33)-1</f>
        <v>-1</v>
      </c>
      <c r="UVF36" s="556">
        <f>SUM($J$22:UVF33)-1</f>
        <v>-1</v>
      </c>
      <c r="UVG36" s="556">
        <f>SUM($J$22:UVG33)-1</f>
        <v>-1</v>
      </c>
      <c r="UVH36" s="556">
        <f>SUM($J$22:UVH33)-1</f>
        <v>-1</v>
      </c>
      <c r="UVI36" s="556">
        <f>SUM($J$22:UVI33)-1</f>
        <v>-1</v>
      </c>
      <c r="UVJ36" s="556">
        <f>SUM($J$22:UVJ33)-1</f>
        <v>-1</v>
      </c>
      <c r="UVK36" s="556">
        <f>SUM($J$22:UVK33)-1</f>
        <v>-1</v>
      </c>
      <c r="UVL36" s="556">
        <f>SUM($J$22:UVL33)-1</f>
        <v>-1</v>
      </c>
      <c r="UVM36" s="556">
        <f>SUM($J$22:UVM33)-1</f>
        <v>-1</v>
      </c>
      <c r="UVN36" s="556">
        <f>SUM($J$22:UVN33)-1</f>
        <v>-1</v>
      </c>
      <c r="UVO36" s="556">
        <f>SUM($J$22:UVO33)-1</f>
        <v>-1</v>
      </c>
      <c r="UVP36" s="556">
        <f>SUM($J$22:UVP33)-1</f>
        <v>-1</v>
      </c>
      <c r="UVQ36" s="556">
        <f>SUM($J$22:UVQ33)-1</f>
        <v>-1</v>
      </c>
      <c r="UVR36" s="556">
        <f>SUM($J$22:UVR33)-1</f>
        <v>-1</v>
      </c>
      <c r="UVS36" s="556">
        <f>SUM($J$22:UVS33)-1</f>
        <v>-1</v>
      </c>
      <c r="UVT36" s="556">
        <f>SUM($J$22:UVT33)-1</f>
        <v>-1</v>
      </c>
      <c r="UVU36" s="556">
        <f>SUM($J$22:UVU33)-1</f>
        <v>-1</v>
      </c>
      <c r="UVV36" s="556">
        <f>SUM($J$22:UVV33)-1</f>
        <v>-1</v>
      </c>
      <c r="UVW36" s="556">
        <f>SUM($J$22:UVW33)-1</f>
        <v>-1</v>
      </c>
      <c r="UVX36" s="556">
        <f>SUM($J$22:UVX33)-1</f>
        <v>-1</v>
      </c>
      <c r="UVY36" s="556">
        <f>SUM($J$22:UVY33)-1</f>
        <v>-1</v>
      </c>
      <c r="UVZ36" s="556">
        <f>SUM($J$22:UVZ33)-1</f>
        <v>-1</v>
      </c>
      <c r="UWA36" s="556">
        <f>SUM($J$22:UWA33)-1</f>
        <v>-1</v>
      </c>
      <c r="UWB36" s="556">
        <f>SUM($J$22:UWB33)-1</f>
        <v>-1</v>
      </c>
      <c r="UWC36" s="556">
        <f>SUM($J$22:UWC33)-1</f>
        <v>-1</v>
      </c>
      <c r="UWD36" s="556">
        <f>SUM($J$22:UWD33)-1</f>
        <v>-1</v>
      </c>
      <c r="UWE36" s="556">
        <f>SUM($J$22:UWE33)-1</f>
        <v>-1</v>
      </c>
      <c r="UWF36" s="556">
        <f>SUM($J$22:UWF33)-1</f>
        <v>-1</v>
      </c>
      <c r="UWG36" s="556">
        <f>SUM($J$22:UWG33)-1</f>
        <v>-1</v>
      </c>
      <c r="UWH36" s="556">
        <f>SUM($J$22:UWH33)-1</f>
        <v>-1</v>
      </c>
      <c r="UWI36" s="556">
        <f>SUM($J$22:UWI33)-1</f>
        <v>-1</v>
      </c>
      <c r="UWJ36" s="556">
        <f>SUM($J$22:UWJ33)-1</f>
        <v>-1</v>
      </c>
      <c r="UWK36" s="556">
        <f>SUM($J$22:UWK33)-1</f>
        <v>-1</v>
      </c>
      <c r="UWL36" s="556">
        <f>SUM($J$22:UWL33)-1</f>
        <v>-1</v>
      </c>
      <c r="UWM36" s="556">
        <f>SUM($J$22:UWM33)-1</f>
        <v>-1</v>
      </c>
      <c r="UWN36" s="556">
        <f>SUM($J$22:UWN33)-1</f>
        <v>-1</v>
      </c>
      <c r="UWO36" s="556">
        <f>SUM($J$22:UWO33)-1</f>
        <v>-1</v>
      </c>
      <c r="UWP36" s="556">
        <f>SUM($J$22:UWP33)-1</f>
        <v>-1</v>
      </c>
      <c r="UWQ36" s="556">
        <f>SUM($J$22:UWQ33)-1</f>
        <v>-1</v>
      </c>
      <c r="UWR36" s="556">
        <f>SUM($J$22:UWR33)-1</f>
        <v>-1</v>
      </c>
      <c r="UWS36" s="556">
        <f>SUM($J$22:UWS33)-1</f>
        <v>-1</v>
      </c>
      <c r="UWT36" s="556">
        <f>SUM($J$22:UWT33)-1</f>
        <v>-1</v>
      </c>
      <c r="UWU36" s="556">
        <f>SUM($J$22:UWU33)-1</f>
        <v>-1</v>
      </c>
      <c r="UWV36" s="556">
        <f>SUM($J$22:UWV33)-1</f>
        <v>-1</v>
      </c>
      <c r="UWW36" s="556">
        <f>SUM($J$22:UWW33)-1</f>
        <v>-1</v>
      </c>
      <c r="UWX36" s="556">
        <f>SUM($J$22:UWX33)-1</f>
        <v>-1</v>
      </c>
      <c r="UWY36" s="556">
        <f>SUM($J$22:UWY33)-1</f>
        <v>-1</v>
      </c>
      <c r="UWZ36" s="556">
        <f>SUM($J$22:UWZ33)-1</f>
        <v>-1</v>
      </c>
      <c r="UXA36" s="556">
        <f>SUM($J$22:UXA33)-1</f>
        <v>-1</v>
      </c>
      <c r="UXB36" s="556">
        <f>SUM($J$22:UXB33)-1</f>
        <v>-1</v>
      </c>
      <c r="UXC36" s="556">
        <f>SUM($J$22:UXC33)-1</f>
        <v>-1</v>
      </c>
      <c r="UXD36" s="556">
        <f>SUM($J$22:UXD33)-1</f>
        <v>-1</v>
      </c>
      <c r="UXE36" s="556">
        <f>SUM($J$22:UXE33)-1</f>
        <v>-1</v>
      </c>
      <c r="UXF36" s="556">
        <f>SUM($J$22:UXF33)-1</f>
        <v>-1</v>
      </c>
      <c r="UXG36" s="556">
        <f>SUM($J$22:UXG33)-1</f>
        <v>-1</v>
      </c>
      <c r="UXH36" s="556">
        <f>SUM($J$22:UXH33)-1</f>
        <v>-1</v>
      </c>
      <c r="UXI36" s="556">
        <f>SUM($J$22:UXI33)-1</f>
        <v>-1</v>
      </c>
      <c r="UXJ36" s="556">
        <f>SUM($J$22:UXJ33)-1</f>
        <v>-1</v>
      </c>
      <c r="UXK36" s="556">
        <f>SUM($J$22:UXK33)-1</f>
        <v>-1</v>
      </c>
      <c r="UXL36" s="556">
        <f>SUM($J$22:UXL33)-1</f>
        <v>-1</v>
      </c>
      <c r="UXM36" s="556">
        <f>SUM($J$22:UXM33)-1</f>
        <v>-1</v>
      </c>
      <c r="UXN36" s="556">
        <f>SUM($J$22:UXN33)-1</f>
        <v>-1</v>
      </c>
      <c r="UXO36" s="556">
        <f>SUM($J$22:UXO33)-1</f>
        <v>-1</v>
      </c>
      <c r="UXP36" s="556">
        <f>SUM($J$22:UXP33)-1</f>
        <v>-1</v>
      </c>
      <c r="UXQ36" s="556">
        <f>SUM($J$22:UXQ33)-1</f>
        <v>-1</v>
      </c>
      <c r="UXR36" s="556">
        <f>SUM($J$22:UXR33)-1</f>
        <v>-1</v>
      </c>
      <c r="UXS36" s="556">
        <f>SUM($J$22:UXS33)-1</f>
        <v>-1</v>
      </c>
      <c r="UXT36" s="556">
        <f>SUM($J$22:UXT33)-1</f>
        <v>-1</v>
      </c>
      <c r="UXU36" s="556">
        <f>SUM($J$22:UXU33)-1</f>
        <v>-1</v>
      </c>
      <c r="UXV36" s="556">
        <f>SUM($J$22:UXV33)-1</f>
        <v>-1</v>
      </c>
      <c r="UXW36" s="556">
        <f>SUM($J$22:UXW33)-1</f>
        <v>-1</v>
      </c>
      <c r="UXX36" s="556">
        <f>SUM($J$22:UXX33)-1</f>
        <v>-1</v>
      </c>
      <c r="UXY36" s="556">
        <f>SUM($J$22:UXY33)-1</f>
        <v>-1</v>
      </c>
      <c r="UXZ36" s="556">
        <f>SUM($J$22:UXZ33)-1</f>
        <v>-1</v>
      </c>
      <c r="UYA36" s="556">
        <f>SUM($J$22:UYA33)-1</f>
        <v>-1</v>
      </c>
      <c r="UYB36" s="556">
        <f>SUM($J$22:UYB33)-1</f>
        <v>-1</v>
      </c>
      <c r="UYC36" s="556">
        <f>SUM($J$22:UYC33)-1</f>
        <v>-1</v>
      </c>
      <c r="UYD36" s="556">
        <f>SUM($J$22:UYD33)-1</f>
        <v>-1</v>
      </c>
      <c r="UYE36" s="556">
        <f>SUM($J$22:UYE33)-1</f>
        <v>-1</v>
      </c>
      <c r="UYF36" s="556">
        <f>SUM($J$22:UYF33)-1</f>
        <v>-1</v>
      </c>
      <c r="UYG36" s="556">
        <f>SUM($J$22:UYG33)-1</f>
        <v>-1</v>
      </c>
      <c r="UYH36" s="556">
        <f>SUM($J$22:UYH33)-1</f>
        <v>-1</v>
      </c>
      <c r="UYI36" s="556">
        <f>SUM($J$22:UYI33)-1</f>
        <v>-1</v>
      </c>
      <c r="UYJ36" s="556">
        <f>SUM($J$22:UYJ33)-1</f>
        <v>-1</v>
      </c>
      <c r="UYK36" s="556">
        <f>SUM($J$22:UYK33)-1</f>
        <v>-1</v>
      </c>
      <c r="UYL36" s="556">
        <f>SUM($J$22:UYL33)-1</f>
        <v>-1</v>
      </c>
      <c r="UYM36" s="556">
        <f>SUM($J$22:UYM33)-1</f>
        <v>-1</v>
      </c>
      <c r="UYN36" s="556">
        <f>SUM($J$22:UYN33)-1</f>
        <v>-1</v>
      </c>
      <c r="UYO36" s="556">
        <f>SUM($J$22:UYO33)-1</f>
        <v>-1</v>
      </c>
      <c r="UYP36" s="556">
        <f>SUM($J$22:UYP33)-1</f>
        <v>-1</v>
      </c>
      <c r="UYQ36" s="556">
        <f>SUM($J$22:UYQ33)-1</f>
        <v>-1</v>
      </c>
      <c r="UYR36" s="556">
        <f>SUM($J$22:UYR33)-1</f>
        <v>-1</v>
      </c>
      <c r="UYS36" s="556">
        <f>SUM($J$22:UYS33)-1</f>
        <v>-1</v>
      </c>
      <c r="UYT36" s="556">
        <f>SUM($J$22:UYT33)-1</f>
        <v>-1</v>
      </c>
      <c r="UYU36" s="556">
        <f>SUM($J$22:UYU33)-1</f>
        <v>-1</v>
      </c>
      <c r="UYV36" s="556">
        <f>SUM($J$22:UYV33)-1</f>
        <v>-1</v>
      </c>
      <c r="UYW36" s="556">
        <f>SUM($J$22:UYW33)-1</f>
        <v>-1</v>
      </c>
      <c r="UYX36" s="556">
        <f>SUM($J$22:UYX33)-1</f>
        <v>-1</v>
      </c>
      <c r="UYY36" s="556">
        <f>SUM($J$22:UYY33)-1</f>
        <v>-1</v>
      </c>
      <c r="UYZ36" s="556">
        <f>SUM($J$22:UYZ33)-1</f>
        <v>-1</v>
      </c>
      <c r="UZA36" s="556">
        <f>SUM($J$22:UZA33)-1</f>
        <v>-1</v>
      </c>
      <c r="UZB36" s="556">
        <f>SUM($J$22:UZB33)-1</f>
        <v>-1</v>
      </c>
      <c r="UZC36" s="556">
        <f>SUM($J$22:UZC33)-1</f>
        <v>-1</v>
      </c>
      <c r="UZD36" s="556">
        <f>SUM($J$22:UZD33)-1</f>
        <v>-1</v>
      </c>
      <c r="UZE36" s="556">
        <f>SUM($J$22:UZE33)-1</f>
        <v>-1</v>
      </c>
      <c r="UZF36" s="556">
        <f>SUM($J$22:UZF33)-1</f>
        <v>-1</v>
      </c>
      <c r="UZG36" s="556">
        <f>SUM($J$22:UZG33)-1</f>
        <v>-1</v>
      </c>
      <c r="UZH36" s="556">
        <f>SUM($J$22:UZH33)-1</f>
        <v>-1</v>
      </c>
      <c r="UZI36" s="556">
        <f>SUM($J$22:UZI33)-1</f>
        <v>-1</v>
      </c>
      <c r="UZJ36" s="556">
        <f>SUM($J$22:UZJ33)-1</f>
        <v>-1</v>
      </c>
      <c r="UZK36" s="556">
        <f>SUM($J$22:UZK33)-1</f>
        <v>-1</v>
      </c>
      <c r="UZL36" s="556">
        <f>SUM($J$22:UZL33)-1</f>
        <v>-1</v>
      </c>
      <c r="UZM36" s="556">
        <f>SUM($J$22:UZM33)-1</f>
        <v>-1</v>
      </c>
      <c r="UZN36" s="556">
        <f>SUM($J$22:UZN33)-1</f>
        <v>-1</v>
      </c>
      <c r="UZO36" s="556">
        <f>SUM($J$22:UZO33)-1</f>
        <v>-1</v>
      </c>
      <c r="UZP36" s="556">
        <f>SUM($J$22:UZP33)-1</f>
        <v>-1</v>
      </c>
      <c r="UZQ36" s="556">
        <f>SUM($J$22:UZQ33)-1</f>
        <v>-1</v>
      </c>
      <c r="UZR36" s="556">
        <f>SUM($J$22:UZR33)-1</f>
        <v>-1</v>
      </c>
      <c r="UZS36" s="556">
        <f>SUM($J$22:UZS33)-1</f>
        <v>-1</v>
      </c>
      <c r="UZT36" s="556">
        <f>SUM($J$22:UZT33)-1</f>
        <v>-1</v>
      </c>
      <c r="UZU36" s="556">
        <f>SUM($J$22:UZU33)-1</f>
        <v>-1</v>
      </c>
      <c r="UZV36" s="556">
        <f>SUM($J$22:UZV33)-1</f>
        <v>-1</v>
      </c>
      <c r="UZW36" s="556">
        <f>SUM($J$22:UZW33)-1</f>
        <v>-1</v>
      </c>
      <c r="UZX36" s="556">
        <f>SUM($J$22:UZX33)-1</f>
        <v>-1</v>
      </c>
      <c r="UZY36" s="556">
        <f>SUM($J$22:UZY33)-1</f>
        <v>-1</v>
      </c>
      <c r="UZZ36" s="556">
        <f>SUM($J$22:UZZ33)-1</f>
        <v>-1</v>
      </c>
      <c r="VAA36" s="556">
        <f>SUM($J$22:VAA33)-1</f>
        <v>-1</v>
      </c>
      <c r="VAB36" s="556">
        <f>SUM($J$22:VAB33)-1</f>
        <v>-1</v>
      </c>
      <c r="VAC36" s="556">
        <f>SUM($J$22:VAC33)-1</f>
        <v>-1</v>
      </c>
      <c r="VAD36" s="556">
        <f>SUM($J$22:VAD33)-1</f>
        <v>-1</v>
      </c>
      <c r="VAE36" s="556">
        <f>SUM($J$22:VAE33)-1</f>
        <v>-1</v>
      </c>
      <c r="VAF36" s="556">
        <f>SUM($J$22:VAF33)-1</f>
        <v>-1</v>
      </c>
      <c r="VAG36" s="556">
        <f>SUM($J$22:VAG33)-1</f>
        <v>-1</v>
      </c>
      <c r="VAH36" s="556">
        <f>SUM($J$22:VAH33)-1</f>
        <v>-1</v>
      </c>
      <c r="VAI36" s="556">
        <f>SUM($J$22:VAI33)-1</f>
        <v>-1</v>
      </c>
      <c r="VAJ36" s="556">
        <f>SUM($J$22:VAJ33)-1</f>
        <v>-1</v>
      </c>
      <c r="VAK36" s="556">
        <f>SUM($J$22:VAK33)-1</f>
        <v>-1</v>
      </c>
      <c r="VAL36" s="556">
        <f>SUM($J$22:VAL33)-1</f>
        <v>-1</v>
      </c>
      <c r="VAM36" s="556">
        <f>SUM($J$22:VAM33)-1</f>
        <v>-1</v>
      </c>
      <c r="VAN36" s="556">
        <f>SUM($J$22:VAN33)-1</f>
        <v>-1</v>
      </c>
      <c r="VAO36" s="556">
        <f>SUM($J$22:VAO33)-1</f>
        <v>-1</v>
      </c>
      <c r="VAP36" s="556">
        <f>SUM($J$22:VAP33)-1</f>
        <v>-1</v>
      </c>
      <c r="VAQ36" s="556">
        <f>SUM($J$22:VAQ33)-1</f>
        <v>-1</v>
      </c>
      <c r="VAR36" s="556">
        <f>SUM($J$22:VAR33)-1</f>
        <v>-1</v>
      </c>
      <c r="VAS36" s="556">
        <f>SUM($J$22:VAS33)-1</f>
        <v>-1</v>
      </c>
      <c r="VAT36" s="556">
        <f>SUM($J$22:VAT33)-1</f>
        <v>-1</v>
      </c>
      <c r="VAU36" s="556">
        <f>SUM($J$22:VAU33)-1</f>
        <v>-1</v>
      </c>
      <c r="VAV36" s="556">
        <f>SUM($J$22:VAV33)-1</f>
        <v>-1</v>
      </c>
      <c r="VAW36" s="556">
        <f>SUM($J$22:VAW33)-1</f>
        <v>-1</v>
      </c>
      <c r="VAX36" s="556">
        <f>SUM($J$22:VAX33)-1</f>
        <v>-1</v>
      </c>
      <c r="VAY36" s="556">
        <f>SUM($J$22:VAY33)-1</f>
        <v>-1</v>
      </c>
      <c r="VAZ36" s="556">
        <f>SUM($J$22:VAZ33)-1</f>
        <v>-1</v>
      </c>
      <c r="VBA36" s="556">
        <f>SUM($J$22:VBA33)-1</f>
        <v>-1</v>
      </c>
      <c r="VBB36" s="556">
        <f>SUM($J$22:VBB33)-1</f>
        <v>-1</v>
      </c>
      <c r="VBC36" s="556">
        <f>SUM($J$22:VBC33)-1</f>
        <v>-1</v>
      </c>
      <c r="VBD36" s="556">
        <f>SUM($J$22:VBD33)-1</f>
        <v>-1</v>
      </c>
      <c r="VBE36" s="556">
        <f>SUM($J$22:VBE33)-1</f>
        <v>-1</v>
      </c>
      <c r="VBF36" s="556">
        <f>SUM($J$22:VBF33)-1</f>
        <v>-1</v>
      </c>
      <c r="VBG36" s="556">
        <f>SUM($J$22:VBG33)-1</f>
        <v>-1</v>
      </c>
      <c r="VBH36" s="556">
        <f>SUM($J$22:VBH33)-1</f>
        <v>-1</v>
      </c>
      <c r="VBI36" s="556">
        <f>SUM($J$22:VBI33)-1</f>
        <v>-1</v>
      </c>
      <c r="VBJ36" s="556">
        <f>SUM($J$22:VBJ33)-1</f>
        <v>-1</v>
      </c>
      <c r="VBK36" s="556">
        <f>SUM($J$22:VBK33)-1</f>
        <v>-1</v>
      </c>
      <c r="VBL36" s="556">
        <f>SUM($J$22:VBL33)-1</f>
        <v>-1</v>
      </c>
      <c r="VBM36" s="556">
        <f>SUM($J$22:VBM33)-1</f>
        <v>-1</v>
      </c>
      <c r="VBN36" s="556">
        <f>SUM($J$22:VBN33)-1</f>
        <v>-1</v>
      </c>
      <c r="VBO36" s="556">
        <f>SUM($J$22:VBO33)-1</f>
        <v>-1</v>
      </c>
      <c r="VBP36" s="556">
        <f>SUM($J$22:VBP33)-1</f>
        <v>-1</v>
      </c>
      <c r="VBQ36" s="556">
        <f>SUM($J$22:VBQ33)-1</f>
        <v>-1</v>
      </c>
      <c r="VBR36" s="556">
        <f>SUM($J$22:VBR33)-1</f>
        <v>-1</v>
      </c>
      <c r="VBS36" s="556">
        <f>SUM($J$22:VBS33)-1</f>
        <v>-1</v>
      </c>
      <c r="VBT36" s="556">
        <f>SUM($J$22:VBT33)-1</f>
        <v>-1</v>
      </c>
      <c r="VBU36" s="556">
        <f>SUM($J$22:VBU33)-1</f>
        <v>-1</v>
      </c>
      <c r="VBV36" s="556">
        <f>SUM($J$22:VBV33)-1</f>
        <v>-1</v>
      </c>
      <c r="VBW36" s="556">
        <f>SUM($J$22:VBW33)-1</f>
        <v>-1</v>
      </c>
      <c r="VBX36" s="556">
        <f>SUM($J$22:VBX33)-1</f>
        <v>-1</v>
      </c>
      <c r="VBY36" s="556">
        <f>SUM($J$22:VBY33)-1</f>
        <v>-1</v>
      </c>
      <c r="VBZ36" s="556">
        <f>SUM($J$22:VBZ33)-1</f>
        <v>-1</v>
      </c>
      <c r="VCA36" s="556">
        <f>SUM($J$22:VCA33)-1</f>
        <v>-1</v>
      </c>
      <c r="VCB36" s="556">
        <f>SUM($J$22:VCB33)-1</f>
        <v>-1</v>
      </c>
      <c r="VCC36" s="556">
        <f>SUM($J$22:VCC33)-1</f>
        <v>-1</v>
      </c>
      <c r="VCD36" s="556">
        <f>SUM($J$22:VCD33)-1</f>
        <v>-1</v>
      </c>
      <c r="VCE36" s="556">
        <f>SUM($J$22:VCE33)-1</f>
        <v>-1</v>
      </c>
      <c r="VCF36" s="556">
        <f>SUM($J$22:VCF33)-1</f>
        <v>-1</v>
      </c>
      <c r="VCG36" s="556">
        <f>SUM($J$22:VCG33)-1</f>
        <v>-1</v>
      </c>
      <c r="VCH36" s="556">
        <f>SUM($J$22:VCH33)-1</f>
        <v>-1</v>
      </c>
      <c r="VCI36" s="556">
        <f>SUM($J$22:VCI33)-1</f>
        <v>-1</v>
      </c>
      <c r="VCJ36" s="556">
        <f>SUM($J$22:VCJ33)-1</f>
        <v>-1</v>
      </c>
      <c r="VCK36" s="556">
        <f>SUM($J$22:VCK33)-1</f>
        <v>-1</v>
      </c>
      <c r="VCL36" s="556">
        <f>SUM($J$22:VCL33)-1</f>
        <v>-1</v>
      </c>
      <c r="VCM36" s="556">
        <f>SUM($J$22:VCM33)-1</f>
        <v>-1</v>
      </c>
      <c r="VCN36" s="556">
        <f>SUM($J$22:VCN33)-1</f>
        <v>-1</v>
      </c>
      <c r="VCO36" s="556">
        <f>SUM($J$22:VCO33)-1</f>
        <v>-1</v>
      </c>
      <c r="VCP36" s="556">
        <f>SUM($J$22:VCP33)-1</f>
        <v>-1</v>
      </c>
      <c r="VCQ36" s="556">
        <f>SUM($J$22:VCQ33)-1</f>
        <v>-1</v>
      </c>
      <c r="VCR36" s="556">
        <f>SUM($J$22:VCR33)-1</f>
        <v>-1</v>
      </c>
      <c r="VCS36" s="556">
        <f>SUM($J$22:VCS33)-1</f>
        <v>-1</v>
      </c>
      <c r="VCT36" s="556">
        <f>SUM($J$22:VCT33)-1</f>
        <v>-1</v>
      </c>
      <c r="VCU36" s="556">
        <f>SUM($J$22:VCU33)-1</f>
        <v>-1</v>
      </c>
      <c r="VCV36" s="556">
        <f>SUM($J$22:VCV33)-1</f>
        <v>-1</v>
      </c>
      <c r="VCW36" s="556">
        <f>SUM($J$22:VCW33)-1</f>
        <v>-1</v>
      </c>
      <c r="VCX36" s="556">
        <f>SUM($J$22:VCX33)-1</f>
        <v>-1</v>
      </c>
      <c r="VCY36" s="556">
        <f>SUM($J$22:VCY33)-1</f>
        <v>-1</v>
      </c>
      <c r="VCZ36" s="556">
        <f>SUM($J$22:VCZ33)-1</f>
        <v>-1</v>
      </c>
      <c r="VDA36" s="556">
        <f>SUM($J$22:VDA33)-1</f>
        <v>-1</v>
      </c>
      <c r="VDB36" s="556">
        <f>SUM($J$22:VDB33)-1</f>
        <v>-1</v>
      </c>
      <c r="VDC36" s="556">
        <f>SUM($J$22:VDC33)-1</f>
        <v>-1</v>
      </c>
      <c r="VDD36" s="556">
        <f>SUM($J$22:VDD33)-1</f>
        <v>-1</v>
      </c>
      <c r="VDE36" s="556">
        <f>SUM($J$22:VDE33)-1</f>
        <v>-1</v>
      </c>
      <c r="VDF36" s="556">
        <f>SUM($J$22:VDF33)-1</f>
        <v>-1</v>
      </c>
      <c r="VDG36" s="556">
        <f>SUM($J$22:VDG33)-1</f>
        <v>-1</v>
      </c>
      <c r="VDH36" s="556">
        <f>SUM($J$22:VDH33)-1</f>
        <v>-1</v>
      </c>
      <c r="VDI36" s="556">
        <f>SUM($J$22:VDI33)-1</f>
        <v>-1</v>
      </c>
      <c r="VDJ36" s="556">
        <f>SUM($J$22:VDJ33)-1</f>
        <v>-1</v>
      </c>
      <c r="VDK36" s="556">
        <f>SUM($J$22:VDK33)-1</f>
        <v>-1</v>
      </c>
      <c r="VDL36" s="556">
        <f>SUM($J$22:VDL33)-1</f>
        <v>-1</v>
      </c>
      <c r="VDM36" s="556">
        <f>SUM($J$22:VDM33)-1</f>
        <v>-1</v>
      </c>
      <c r="VDN36" s="556">
        <f>SUM($J$22:VDN33)-1</f>
        <v>-1</v>
      </c>
      <c r="VDO36" s="556">
        <f>SUM($J$22:VDO33)-1</f>
        <v>-1</v>
      </c>
      <c r="VDP36" s="556">
        <f>SUM($J$22:VDP33)-1</f>
        <v>-1</v>
      </c>
      <c r="VDQ36" s="556">
        <f>SUM($J$22:VDQ33)-1</f>
        <v>-1</v>
      </c>
      <c r="VDR36" s="556">
        <f>SUM($J$22:VDR33)-1</f>
        <v>-1</v>
      </c>
      <c r="VDS36" s="556">
        <f>SUM($J$22:VDS33)-1</f>
        <v>-1</v>
      </c>
      <c r="VDT36" s="556">
        <f>SUM($J$22:VDT33)-1</f>
        <v>-1</v>
      </c>
      <c r="VDU36" s="556">
        <f>SUM($J$22:VDU33)-1</f>
        <v>-1</v>
      </c>
      <c r="VDV36" s="556">
        <f>SUM($J$22:VDV33)-1</f>
        <v>-1</v>
      </c>
      <c r="VDW36" s="556">
        <f>SUM($J$22:VDW33)-1</f>
        <v>-1</v>
      </c>
      <c r="VDX36" s="556">
        <f>SUM($J$22:VDX33)-1</f>
        <v>-1</v>
      </c>
      <c r="VDY36" s="556">
        <f>SUM($J$22:VDY33)-1</f>
        <v>-1</v>
      </c>
      <c r="VDZ36" s="556">
        <f>SUM($J$22:VDZ33)-1</f>
        <v>-1</v>
      </c>
      <c r="VEA36" s="556">
        <f>SUM($J$22:VEA33)-1</f>
        <v>-1</v>
      </c>
      <c r="VEB36" s="556">
        <f>SUM($J$22:VEB33)-1</f>
        <v>-1</v>
      </c>
      <c r="VEC36" s="556">
        <f>SUM($J$22:VEC33)-1</f>
        <v>-1</v>
      </c>
      <c r="VED36" s="556">
        <f>SUM($J$22:VED33)-1</f>
        <v>-1</v>
      </c>
      <c r="VEE36" s="556">
        <f>SUM($J$22:VEE33)-1</f>
        <v>-1</v>
      </c>
      <c r="VEF36" s="556">
        <f>SUM($J$22:VEF33)-1</f>
        <v>-1</v>
      </c>
      <c r="VEG36" s="556">
        <f>SUM($J$22:VEG33)-1</f>
        <v>-1</v>
      </c>
      <c r="VEH36" s="556">
        <f>SUM($J$22:VEH33)-1</f>
        <v>-1</v>
      </c>
      <c r="VEI36" s="556">
        <f>SUM($J$22:VEI33)-1</f>
        <v>-1</v>
      </c>
      <c r="VEJ36" s="556">
        <f>SUM($J$22:VEJ33)-1</f>
        <v>-1</v>
      </c>
      <c r="VEK36" s="556">
        <f>SUM($J$22:VEK33)-1</f>
        <v>-1</v>
      </c>
      <c r="VEL36" s="556">
        <f>SUM($J$22:VEL33)-1</f>
        <v>-1</v>
      </c>
      <c r="VEM36" s="556">
        <f>SUM($J$22:VEM33)-1</f>
        <v>-1</v>
      </c>
      <c r="VEN36" s="556">
        <f>SUM($J$22:VEN33)-1</f>
        <v>-1</v>
      </c>
      <c r="VEO36" s="556">
        <f>SUM($J$22:VEO33)-1</f>
        <v>-1</v>
      </c>
      <c r="VEP36" s="556">
        <f>SUM($J$22:VEP33)-1</f>
        <v>-1</v>
      </c>
      <c r="VEQ36" s="556">
        <f>SUM($J$22:VEQ33)-1</f>
        <v>-1</v>
      </c>
      <c r="VER36" s="556">
        <f>SUM($J$22:VER33)-1</f>
        <v>-1</v>
      </c>
      <c r="VES36" s="556">
        <f>SUM($J$22:VES33)-1</f>
        <v>-1</v>
      </c>
      <c r="VET36" s="556">
        <f>SUM($J$22:VET33)-1</f>
        <v>-1</v>
      </c>
      <c r="VEU36" s="556">
        <f>SUM($J$22:VEU33)-1</f>
        <v>-1</v>
      </c>
      <c r="VEV36" s="556">
        <f>SUM($J$22:VEV33)-1</f>
        <v>-1</v>
      </c>
      <c r="VEW36" s="556">
        <f>SUM($J$22:VEW33)-1</f>
        <v>-1</v>
      </c>
      <c r="VEX36" s="556">
        <f>SUM($J$22:VEX33)-1</f>
        <v>-1</v>
      </c>
      <c r="VEY36" s="556">
        <f>SUM($J$22:VEY33)-1</f>
        <v>-1</v>
      </c>
      <c r="VEZ36" s="556">
        <f>SUM($J$22:VEZ33)-1</f>
        <v>-1</v>
      </c>
      <c r="VFA36" s="556">
        <f>SUM($J$22:VFA33)-1</f>
        <v>-1</v>
      </c>
      <c r="VFB36" s="556">
        <f>SUM($J$22:VFB33)-1</f>
        <v>-1</v>
      </c>
      <c r="VFC36" s="556">
        <f>SUM($J$22:VFC33)-1</f>
        <v>-1</v>
      </c>
      <c r="VFD36" s="556">
        <f>SUM($J$22:VFD33)-1</f>
        <v>-1</v>
      </c>
      <c r="VFE36" s="556">
        <f>SUM($J$22:VFE33)-1</f>
        <v>-1</v>
      </c>
      <c r="VFF36" s="556">
        <f>SUM($J$22:VFF33)-1</f>
        <v>-1</v>
      </c>
      <c r="VFG36" s="556">
        <f>SUM($J$22:VFG33)-1</f>
        <v>-1</v>
      </c>
      <c r="VFH36" s="556">
        <f>SUM($J$22:VFH33)-1</f>
        <v>-1</v>
      </c>
      <c r="VFI36" s="556">
        <f>SUM($J$22:VFI33)-1</f>
        <v>-1</v>
      </c>
      <c r="VFJ36" s="556">
        <f>SUM($J$22:VFJ33)-1</f>
        <v>-1</v>
      </c>
      <c r="VFK36" s="556">
        <f>SUM($J$22:VFK33)-1</f>
        <v>-1</v>
      </c>
      <c r="VFL36" s="556">
        <f>SUM($J$22:VFL33)-1</f>
        <v>-1</v>
      </c>
      <c r="VFM36" s="556">
        <f>SUM($J$22:VFM33)-1</f>
        <v>-1</v>
      </c>
      <c r="VFN36" s="556">
        <f>SUM($J$22:VFN33)-1</f>
        <v>-1</v>
      </c>
      <c r="VFO36" s="556">
        <f>SUM($J$22:VFO33)-1</f>
        <v>-1</v>
      </c>
      <c r="VFP36" s="556">
        <f>SUM($J$22:VFP33)-1</f>
        <v>-1</v>
      </c>
      <c r="VFQ36" s="556">
        <f>SUM($J$22:VFQ33)-1</f>
        <v>-1</v>
      </c>
      <c r="VFR36" s="556">
        <f>SUM($J$22:VFR33)-1</f>
        <v>-1</v>
      </c>
      <c r="VFS36" s="556">
        <f>SUM($J$22:VFS33)-1</f>
        <v>-1</v>
      </c>
      <c r="VFT36" s="556">
        <f>SUM($J$22:VFT33)-1</f>
        <v>-1</v>
      </c>
      <c r="VFU36" s="556">
        <f>SUM($J$22:VFU33)-1</f>
        <v>-1</v>
      </c>
      <c r="VFV36" s="556">
        <f>SUM($J$22:VFV33)-1</f>
        <v>-1</v>
      </c>
      <c r="VFW36" s="556">
        <f>SUM($J$22:VFW33)-1</f>
        <v>-1</v>
      </c>
      <c r="VFX36" s="556">
        <f>SUM($J$22:VFX33)-1</f>
        <v>-1</v>
      </c>
      <c r="VFY36" s="556">
        <f>SUM($J$22:VFY33)-1</f>
        <v>-1</v>
      </c>
      <c r="VFZ36" s="556">
        <f>SUM($J$22:VFZ33)-1</f>
        <v>-1</v>
      </c>
      <c r="VGA36" s="556">
        <f>SUM($J$22:VGA33)-1</f>
        <v>-1</v>
      </c>
      <c r="VGB36" s="556">
        <f>SUM($J$22:VGB33)-1</f>
        <v>-1</v>
      </c>
      <c r="VGC36" s="556">
        <f>SUM($J$22:VGC33)-1</f>
        <v>-1</v>
      </c>
      <c r="VGD36" s="556">
        <f>SUM($J$22:VGD33)-1</f>
        <v>-1</v>
      </c>
      <c r="VGE36" s="556">
        <f>SUM($J$22:VGE33)-1</f>
        <v>-1</v>
      </c>
      <c r="VGF36" s="556">
        <f>SUM($J$22:VGF33)-1</f>
        <v>-1</v>
      </c>
      <c r="VGG36" s="556">
        <f>SUM($J$22:VGG33)-1</f>
        <v>-1</v>
      </c>
      <c r="VGH36" s="556">
        <f>SUM($J$22:VGH33)-1</f>
        <v>-1</v>
      </c>
      <c r="VGI36" s="556">
        <f>SUM($J$22:VGI33)-1</f>
        <v>-1</v>
      </c>
      <c r="VGJ36" s="556">
        <f>SUM($J$22:VGJ33)-1</f>
        <v>-1</v>
      </c>
      <c r="VGK36" s="556">
        <f>SUM($J$22:VGK33)-1</f>
        <v>-1</v>
      </c>
      <c r="VGL36" s="556">
        <f>SUM($J$22:VGL33)-1</f>
        <v>-1</v>
      </c>
      <c r="VGM36" s="556">
        <f>SUM($J$22:VGM33)-1</f>
        <v>-1</v>
      </c>
      <c r="VGN36" s="556">
        <f>SUM($J$22:VGN33)-1</f>
        <v>-1</v>
      </c>
      <c r="VGO36" s="556">
        <f>SUM($J$22:VGO33)-1</f>
        <v>-1</v>
      </c>
      <c r="VGP36" s="556">
        <f>SUM($J$22:VGP33)-1</f>
        <v>-1</v>
      </c>
      <c r="VGQ36" s="556">
        <f>SUM($J$22:VGQ33)-1</f>
        <v>-1</v>
      </c>
      <c r="VGR36" s="556">
        <f>SUM($J$22:VGR33)-1</f>
        <v>-1</v>
      </c>
      <c r="VGS36" s="556">
        <f>SUM($J$22:VGS33)-1</f>
        <v>-1</v>
      </c>
      <c r="VGT36" s="556">
        <f>SUM($J$22:VGT33)-1</f>
        <v>-1</v>
      </c>
      <c r="VGU36" s="556">
        <f>SUM($J$22:VGU33)-1</f>
        <v>-1</v>
      </c>
      <c r="VGV36" s="556">
        <f>SUM($J$22:VGV33)-1</f>
        <v>-1</v>
      </c>
      <c r="VGW36" s="556">
        <f>SUM($J$22:VGW33)-1</f>
        <v>-1</v>
      </c>
      <c r="VGX36" s="556">
        <f>SUM($J$22:VGX33)-1</f>
        <v>-1</v>
      </c>
      <c r="VGY36" s="556">
        <f>SUM($J$22:VGY33)-1</f>
        <v>-1</v>
      </c>
      <c r="VGZ36" s="556">
        <f>SUM($J$22:VGZ33)-1</f>
        <v>-1</v>
      </c>
      <c r="VHA36" s="556">
        <f>SUM($J$22:VHA33)-1</f>
        <v>-1</v>
      </c>
      <c r="VHB36" s="556">
        <f>SUM($J$22:VHB33)-1</f>
        <v>-1</v>
      </c>
      <c r="VHC36" s="556">
        <f>SUM($J$22:VHC33)-1</f>
        <v>-1</v>
      </c>
      <c r="VHD36" s="556">
        <f>SUM($J$22:VHD33)-1</f>
        <v>-1</v>
      </c>
      <c r="VHE36" s="556">
        <f>SUM($J$22:VHE33)-1</f>
        <v>-1</v>
      </c>
      <c r="VHF36" s="556">
        <f>SUM($J$22:VHF33)-1</f>
        <v>-1</v>
      </c>
      <c r="VHG36" s="556">
        <f>SUM($J$22:VHG33)-1</f>
        <v>-1</v>
      </c>
      <c r="VHH36" s="556">
        <f>SUM($J$22:VHH33)-1</f>
        <v>-1</v>
      </c>
      <c r="VHI36" s="556">
        <f>SUM($J$22:VHI33)-1</f>
        <v>-1</v>
      </c>
      <c r="VHJ36" s="556">
        <f>SUM($J$22:VHJ33)-1</f>
        <v>-1</v>
      </c>
      <c r="VHK36" s="556">
        <f>SUM($J$22:VHK33)-1</f>
        <v>-1</v>
      </c>
      <c r="VHL36" s="556">
        <f>SUM($J$22:VHL33)-1</f>
        <v>-1</v>
      </c>
      <c r="VHM36" s="556">
        <f>SUM($J$22:VHM33)-1</f>
        <v>-1</v>
      </c>
      <c r="VHN36" s="556">
        <f>SUM($J$22:VHN33)-1</f>
        <v>-1</v>
      </c>
      <c r="VHO36" s="556">
        <f>SUM($J$22:VHO33)-1</f>
        <v>-1</v>
      </c>
      <c r="VHP36" s="556">
        <f>SUM($J$22:VHP33)-1</f>
        <v>-1</v>
      </c>
      <c r="VHQ36" s="556">
        <f>SUM($J$22:VHQ33)-1</f>
        <v>-1</v>
      </c>
      <c r="VHR36" s="556">
        <f>SUM($J$22:VHR33)-1</f>
        <v>-1</v>
      </c>
      <c r="VHS36" s="556">
        <f>SUM($J$22:VHS33)-1</f>
        <v>-1</v>
      </c>
      <c r="VHT36" s="556">
        <f>SUM($J$22:VHT33)-1</f>
        <v>-1</v>
      </c>
      <c r="VHU36" s="556">
        <f>SUM($J$22:VHU33)-1</f>
        <v>-1</v>
      </c>
      <c r="VHV36" s="556">
        <f>SUM($J$22:VHV33)-1</f>
        <v>-1</v>
      </c>
      <c r="VHW36" s="556">
        <f>SUM($J$22:VHW33)-1</f>
        <v>-1</v>
      </c>
      <c r="VHX36" s="556">
        <f>SUM($J$22:VHX33)-1</f>
        <v>-1</v>
      </c>
      <c r="VHY36" s="556">
        <f>SUM($J$22:VHY33)-1</f>
        <v>-1</v>
      </c>
      <c r="VHZ36" s="556">
        <f>SUM($J$22:VHZ33)-1</f>
        <v>-1</v>
      </c>
      <c r="VIA36" s="556">
        <f>SUM($J$22:VIA33)-1</f>
        <v>-1</v>
      </c>
      <c r="VIB36" s="556">
        <f>SUM($J$22:VIB33)-1</f>
        <v>-1</v>
      </c>
      <c r="VIC36" s="556">
        <f>SUM($J$22:VIC33)-1</f>
        <v>-1</v>
      </c>
      <c r="VID36" s="556">
        <f>SUM($J$22:VID33)-1</f>
        <v>-1</v>
      </c>
      <c r="VIE36" s="556">
        <f>SUM($J$22:VIE33)-1</f>
        <v>-1</v>
      </c>
      <c r="VIF36" s="556">
        <f>SUM($J$22:VIF33)-1</f>
        <v>-1</v>
      </c>
      <c r="VIG36" s="556">
        <f>SUM($J$22:VIG33)-1</f>
        <v>-1</v>
      </c>
      <c r="VIH36" s="556">
        <f>SUM($J$22:VIH33)-1</f>
        <v>-1</v>
      </c>
      <c r="VII36" s="556">
        <f>SUM($J$22:VII33)-1</f>
        <v>-1</v>
      </c>
      <c r="VIJ36" s="556">
        <f>SUM($J$22:VIJ33)-1</f>
        <v>-1</v>
      </c>
      <c r="VIK36" s="556">
        <f>SUM($J$22:VIK33)-1</f>
        <v>-1</v>
      </c>
      <c r="VIL36" s="556">
        <f>SUM($J$22:VIL33)-1</f>
        <v>-1</v>
      </c>
      <c r="VIM36" s="556">
        <f>SUM($J$22:VIM33)-1</f>
        <v>-1</v>
      </c>
      <c r="VIN36" s="556">
        <f>SUM($J$22:VIN33)-1</f>
        <v>-1</v>
      </c>
      <c r="VIO36" s="556">
        <f>SUM($J$22:VIO33)-1</f>
        <v>-1</v>
      </c>
      <c r="VIP36" s="556">
        <f>SUM($J$22:VIP33)-1</f>
        <v>-1</v>
      </c>
      <c r="VIQ36" s="556">
        <f>SUM($J$22:VIQ33)-1</f>
        <v>-1</v>
      </c>
      <c r="VIR36" s="556">
        <f>SUM($J$22:VIR33)-1</f>
        <v>-1</v>
      </c>
      <c r="VIS36" s="556">
        <f>SUM($J$22:VIS33)-1</f>
        <v>-1</v>
      </c>
      <c r="VIT36" s="556">
        <f>SUM($J$22:VIT33)-1</f>
        <v>-1</v>
      </c>
      <c r="VIU36" s="556">
        <f>SUM($J$22:VIU33)-1</f>
        <v>-1</v>
      </c>
      <c r="VIV36" s="556">
        <f>SUM($J$22:VIV33)-1</f>
        <v>-1</v>
      </c>
      <c r="VIW36" s="556">
        <f>SUM($J$22:VIW33)-1</f>
        <v>-1</v>
      </c>
      <c r="VIX36" s="556">
        <f>SUM($J$22:VIX33)-1</f>
        <v>-1</v>
      </c>
      <c r="VIY36" s="556">
        <f>SUM($J$22:VIY33)-1</f>
        <v>-1</v>
      </c>
      <c r="VIZ36" s="556">
        <f>SUM($J$22:VIZ33)-1</f>
        <v>-1</v>
      </c>
      <c r="VJA36" s="556">
        <f>SUM($J$22:VJA33)-1</f>
        <v>-1</v>
      </c>
      <c r="VJB36" s="556">
        <f>SUM($J$22:VJB33)-1</f>
        <v>-1</v>
      </c>
      <c r="VJC36" s="556">
        <f>SUM($J$22:VJC33)-1</f>
        <v>-1</v>
      </c>
      <c r="VJD36" s="556">
        <f>SUM($J$22:VJD33)-1</f>
        <v>-1</v>
      </c>
      <c r="VJE36" s="556">
        <f>SUM($J$22:VJE33)-1</f>
        <v>-1</v>
      </c>
      <c r="VJF36" s="556">
        <f>SUM($J$22:VJF33)-1</f>
        <v>-1</v>
      </c>
      <c r="VJG36" s="556">
        <f>SUM($J$22:VJG33)-1</f>
        <v>-1</v>
      </c>
      <c r="VJH36" s="556">
        <f>SUM($J$22:VJH33)-1</f>
        <v>-1</v>
      </c>
      <c r="VJI36" s="556">
        <f>SUM($J$22:VJI33)-1</f>
        <v>-1</v>
      </c>
      <c r="VJJ36" s="556">
        <f>SUM($J$22:VJJ33)-1</f>
        <v>-1</v>
      </c>
      <c r="VJK36" s="556">
        <f>SUM($J$22:VJK33)-1</f>
        <v>-1</v>
      </c>
      <c r="VJL36" s="556">
        <f>SUM($J$22:VJL33)-1</f>
        <v>-1</v>
      </c>
      <c r="VJM36" s="556">
        <f>SUM($J$22:VJM33)-1</f>
        <v>-1</v>
      </c>
      <c r="VJN36" s="556">
        <f>SUM($J$22:VJN33)-1</f>
        <v>-1</v>
      </c>
      <c r="VJO36" s="556">
        <f>SUM($J$22:VJO33)-1</f>
        <v>-1</v>
      </c>
      <c r="VJP36" s="556">
        <f>SUM($J$22:VJP33)-1</f>
        <v>-1</v>
      </c>
      <c r="VJQ36" s="556">
        <f>SUM($J$22:VJQ33)-1</f>
        <v>-1</v>
      </c>
      <c r="VJR36" s="556">
        <f>SUM($J$22:VJR33)-1</f>
        <v>-1</v>
      </c>
      <c r="VJS36" s="556">
        <f>SUM($J$22:VJS33)-1</f>
        <v>-1</v>
      </c>
      <c r="VJT36" s="556">
        <f>SUM($J$22:VJT33)-1</f>
        <v>-1</v>
      </c>
      <c r="VJU36" s="556">
        <f>SUM($J$22:VJU33)-1</f>
        <v>-1</v>
      </c>
      <c r="VJV36" s="556">
        <f>SUM($J$22:VJV33)-1</f>
        <v>-1</v>
      </c>
      <c r="VJW36" s="556">
        <f>SUM($J$22:VJW33)-1</f>
        <v>-1</v>
      </c>
      <c r="VJX36" s="556">
        <f>SUM($J$22:VJX33)-1</f>
        <v>-1</v>
      </c>
      <c r="VJY36" s="556">
        <f>SUM($J$22:VJY33)-1</f>
        <v>-1</v>
      </c>
      <c r="VJZ36" s="556">
        <f>SUM($J$22:VJZ33)-1</f>
        <v>-1</v>
      </c>
      <c r="VKA36" s="556">
        <f>SUM($J$22:VKA33)-1</f>
        <v>-1</v>
      </c>
      <c r="VKB36" s="556">
        <f>SUM($J$22:VKB33)-1</f>
        <v>-1</v>
      </c>
      <c r="VKC36" s="556">
        <f>SUM($J$22:VKC33)-1</f>
        <v>-1</v>
      </c>
      <c r="VKD36" s="556">
        <f>SUM($J$22:VKD33)-1</f>
        <v>-1</v>
      </c>
      <c r="VKE36" s="556">
        <f>SUM($J$22:VKE33)-1</f>
        <v>-1</v>
      </c>
      <c r="VKF36" s="556">
        <f>SUM($J$22:VKF33)-1</f>
        <v>-1</v>
      </c>
      <c r="VKG36" s="556">
        <f>SUM($J$22:VKG33)-1</f>
        <v>-1</v>
      </c>
      <c r="VKH36" s="556">
        <f>SUM($J$22:VKH33)-1</f>
        <v>-1</v>
      </c>
      <c r="VKI36" s="556">
        <f>SUM($J$22:VKI33)-1</f>
        <v>-1</v>
      </c>
      <c r="VKJ36" s="556">
        <f>SUM($J$22:VKJ33)-1</f>
        <v>-1</v>
      </c>
      <c r="VKK36" s="556">
        <f>SUM($J$22:VKK33)-1</f>
        <v>-1</v>
      </c>
      <c r="VKL36" s="556">
        <f>SUM($J$22:VKL33)-1</f>
        <v>-1</v>
      </c>
      <c r="VKM36" s="556">
        <f>SUM($J$22:VKM33)-1</f>
        <v>-1</v>
      </c>
      <c r="VKN36" s="556">
        <f>SUM($J$22:VKN33)-1</f>
        <v>-1</v>
      </c>
      <c r="VKO36" s="556">
        <f>SUM($J$22:VKO33)-1</f>
        <v>-1</v>
      </c>
      <c r="VKP36" s="556">
        <f>SUM($J$22:VKP33)-1</f>
        <v>-1</v>
      </c>
      <c r="VKQ36" s="556">
        <f>SUM($J$22:VKQ33)-1</f>
        <v>-1</v>
      </c>
      <c r="VKR36" s="556">
        <f>SUM($J$22:VKR33)-1</f>
        <v>-1</v>
      </c>
      <c r="VKS36" s="556">
        <f>SUM($J$22:VKS33)-1</f>
        <v>-1</v>
      </c>
      <c r="VKT36" s="556">
        <f>SUM($J$22:VKT33)-1</f>
        <v>-1</v>
      </c>
      <c r="VKU36" s="556">
        <f>SUM($J$22:VKU33)-1</f>
        <v>-1</v>
      </c>
      <c r="VKV36" s="556">
        <f>SUM($J$22:VKV33)-1</f>
        <v>-1</v>
      </c>
      <c r="VKW36" s="556">
        <f>SUM($J$22:VKW33)-1</f>
        <v>-1</v>
      </c>
      <c r="VKX36" s="556">
        <f>SUM($J$22:VKX33)-1</f>
        <v>-1</v>
      </c>
      <c r="VKY36" s="556">
        <f>SUM($J$22:VKY33)-1</f>
        <v>-1</v>
      </c>
      <c r="VKZ36" s="556">
        <f>SUM($J$22:VKZ33)-1</f>
        <v>-1</v>
      </c>
      <c r="VLA36" s="556">
        <f>SUM($J$22:VLA33)-1</f>
        <v>-1</v>
      </c>
      <c r="VLB36" s="556">
        <f>SUM($J$22:VLB33)-1</f>
        <v>-1</v>
      </c>
      <c r="VLC36" s="556">
        <f>SUM($J$22:VLC33)-1</f>
        <v>-1</v>
      </c>
      <c r="VLD36" s="556">
        <f>SUM($J$22:VLD33)-1</f>
        <v>-1</v>
      </c>
      <c r="VLE36" s="556">
        <f>SUM($J$22:VLE33)-1</f>
        <v>-1</v>
      </c>
      <c r="VLF36" s="556">
        <f>SUM($J$22:VLF33)-1</f>
        <v>-1</v>
      </c>
      <c r="VLG36" s="556">
        <f>SUM($J$22:VLG33)-1</f>
        <v>-1</v>
      </c>
      <c r="VLH36" s="556">
        <f>SUM($J$22:VLH33)-1</f>
        <v>-1</v>
      </c>
      <c r="VLI36" s="556">
        <f>SUM($J$22:VLI33)-1</f>
        <v>-1</v>
      </c>
      <c r="VLJ36" s="556">
        <f>SUM($J$22:VLJ33)-1</f>
        <v>-1</v>
      </c>
      <c r="VLK36" s="556">
        <f>SUM($J$22:VLK33)-1</f>
        <v>-1</v>
      </c>
      <c r="VLL36" s="556">
        <f>SUM($J$22:VLL33)-1</f>
        <v>-1</v>
      </c>
      <c r="VLM36" s="556">
        <f>SUM($J$22:VLM33)-1</f>
        <v>-1</v>
      </c>
      <c r="VLN36" s="556">
        <f>SUM($J$22:VLN33)-1</f>
        <v>-1</v>
      </c>
      <c r="VLO36" s="556">
        <f>SUM($J$22:VLO33)-1</f>
        <v>-1</v>
      </c>
      <c r="VLP36" s="556">
        <f>SUM($J$22:VLP33)-1</f>
        <v>-1</v>
      </c>
      <c r="VLQ36" s="556">
        <f>SUM($J$22:VLQ33)-1</f>
        <v>-1</v>
      </c>
      <c r="VLR36" s="556">
        <f>SUM($J$22:VLR33)-1</f>
        <v>-1</v>
      </c>
      <c r="VLS36" s="556">
        <f>SUM($J$22:VLS33)-1</f>
        <v>-1</v>
      </c>
      <c r="VLT36" s="556">
        <f>SUM($J$22:VLT33)-1</f>
        <v>-1</v>
      </c>
      <c r="VLU36" s="556">
        <f>SUM($J$22:VLU33)-1</f>
        <v>-1</v>
      </c>
      <c r="VLV36" s="556">
        <f>SUM($J$22:VLV33)-1</f>
        <v>-1</v>
      </c>
      <c r="VLW36" s="556">
        <f>SUM($J$22:VLW33)-1</f>
        <v>-1</v>
      </c>
      <c r="VLX36" s="556">
        <f>SUM($J$22:VLX33)-1</f>
        <v>-1</v>
      </c>
      <c r="VLY36" s="556">
        <f>SUM($J$22:VLY33)-1</f>
        <v>-1</v>
      </c>
      <c r="VLZ36" s="556">
        <f>SUM($J$22:VLZ33)-1</f>
        <v>-1</v>
      </c>
      <c r="VMA36" s="556">
        <f>SUM($J$22:VMA33)-1</f>
        <v>-1</v>
      </c>
      <c r="VMB36" s="556">
        <f>SUM($J$22:VMB33)-1</f>
        <v>-1</v>
      </c>
      <c r="VMC36" s="556">
        <f>SUM($J$22:VMC33)-1</f>
        <v>-1</v>
      </c>
      <c r="VMD36" s="556">
        <f>SUM($J$22:VMD33)-1</f>
        <v>-1</v>
      </c>
      <c r="VME36" s="556">
        <f>SUM($J$22:VME33)-1</f>
        <v>-1</v>
      </c>
      <c r="VMF36" s="556">
        <f>SUM($J$22:VMF33)-1</f>
        <v>-1</v>
      </c>
      <c r="VMG36" s="556">
        <f>SUM($J$22:VMG33)-1</f>
        <v>-1</v>
      </c>
      <c r="VMH36" s="556">
        <f>SUM($J$22:VMH33)-1</f>
        <v>-1</v>
      </c>
      <c r="VMI36" s="556">
        <f>SUM($J$22:VMI33)-1</f>
        <v>-1</v>
      </c>
      <c r="VMJ36" s="556">
        <f>SUM($J$22:VMJ33)-1</f>
        <v>-1</v>
      </c>
      <c r="VMK36" s="556">
        <f>SUM($J$22:VMK33)-1</f>
        <v>-1</v>
      </c>
      <c r="VML36" s="556">
        <f>SUM($J$22:VML33)-1</f>
        <v>-1</v>
      </c>
      <c r="VMM36" s="556">
        <f>SUM($J$22:VMM33)-1</f>
        <v>-1</v>
      </c>
      <c r="VMN36" s="556">
        <f>SUM($J$22:VMN33)-1</f>
        <v>-1</v>
      </c>
      <c r="VMO36" s="556">
        <f>SUM($J$22:VMO33)-1</f>
        <v>-1</v>
      </c>
      <c r="VMP36" s="556">
        <f>SUM($J$22:VMP33)-1</f>
        <v>-1</v>
      </c>
      <c r="VMQ36" s="556">
        <f>SUM($J$22:VMQ33)-1</f>
        <v>-1</v>
      </c>
      <c r="VMR36" s="556">
        <f>SUM($J$22:VMR33)-1</f>
        <v>-1</v>
      </c>
      <c r="VMS36" s="556">
        <f>SUM($J$22:VMS33)-1</f>
        <v>-1</v>
      </c>
      <c r="VMT36" s="556">
        <f>SUM($J$22:VMT33)-1</f>
        <v>-1</v>
      </c>
      <c r="VMU36" s="556">
        <f>SUM($J$22:VMU33)-1</f>
        <v>-1</v>
      </c>
      <c r="VMV36" s="556">
        <f>SUM($J$22:VMV33)-1</f>
        <v>-1</v>
      </c>
      <c r="VMW36" s="556">
        <f>SUM($J$22:VMW33)-1</f>
        <v>-1</v>
      </c>
      <c r="VMX36" s="556">
        <f>SUM($J$22:VMX33)-1</f>
        <v>-1</v>
      </c>
      <c r="VMY36" s="556">
        <f>SUM($J$22:VMY33)-1</f>
        <v>-1</v>
      </c>
      <c r="VMZ36" s="556">
        <f>SUM($J$22:VMZ33)-1</f>
        <v>-1</v>
      </c>
      <c r="VNA36" s="556">
        <f>SUM($J$22:VNA33)-1</f>
        <v>-1</v>
      </c>
      <c r="VNB36" s="556">
        <f>SUM($J$22:VNB33)-1</f>
        <v>-1</v>
      </c>
      <c r="VNC36" s="556">
        <f>SUM($J$22:VNC33)-1</f>
        <v>-1</v>
      </c>
      <c r="VND36" s="556">
        <f>SUM($J$22:VND33)-1</f>
        <v>-1</v>
      </c>
      <c r="VNE36" s="556">
        <f>SUM($J$22:VNE33)-1</f>
        <v>-1</v>
      </c>
      <c r="VNF36" s="556">
        <f>SUM($J$22:VNF33)-1</f>
        <v>-1</v>
      </c>
      <c r="VNG36" s="556">
        <f>SUM($J$22:VNG33)-1</f>
        <v>-1</v>
      </c>
      <c r="VNH36" s="556">
        <f>SUM($J$22:VNH33)-1</f>
        <v>-1</v>
      </c>
      <c r="VNI36" s="556">
        <f>SUM($J$22:VNI33)-1</f>
        <v>-1</v>
      </c>
      <c r="VNJ36" s="556">
        <f>SUM($J$22:VNJ33)-1</f>
        <v>-1</v>
      </c>
      <c r="VNK36" s="556">
        <f>SUM($J$22:VNK33)-1</f>
        <v>-1</v>
      </c>
      <c r="VNL36" s="556">
        <f>SUM($J$22:VNL33)-1</f>
        <v>-1</v>
      </c>
      <c r="VNM36" s="556">
        <f>SUM($J$22:VNM33)-1</f>
        <v>-1</v>
      </c>
      <c r="VNN36" s="556">
        <f>SUM($J$22:VNN33)-1</f>
        <v>-1</v>
      </c>
      <c r="VNO36" s="556">
        <f>SUM($J$22:VNO33)-1</f>
        <v>-1</v>
      </c>
      <c r="VNP36" s="556">
        <f>SUM($J$22:VNP33)-1</f>
        <v>-1</v>
      </c>
      <c r="VNQ36" s="556">
        <f>SUM($J$22:VNQ33)-1</f>
        <v>-1</v>
      </c>
      <c r="VNR36" s="556">
        <f>SUM($J$22:VNR33)-1</f>
        <v>-1</v>
      </c>
      <c r="VNS36" s="556">
        <f>SUM($J$22:VNS33)-1</f>
        <v>-1</v>
      </c>
      <c r="VNT36" s="556">
        <f>SUM($J$22:VNT33)-1</f>
        <v>-1</v>
      </c>
      <c r="VNU36" s="556">
        <f>SUM($J$22:VNU33)-1</f>
        <v>-1</v>
      </c>
      <c r="VNV36" s="556">
        <f>SUM($J$22:VNV33)-1</f>
        <v>-1</v>
      </c>
      <c r="VNW36" s="556">
        <f>SUM($J$22:VNW33)-1</f>
        <v>-1</v>
      </c>
      <c r="VNX36" s="556">
        <f>SUM($J$22:VNX33)-1</f>
        <v>-1</v>
      </c>
      <c r="VNY36" s="556">
        <f>SUM($J$22:VNY33)-1</f>
        <v>-1</v>
      </c>
      <c r="VNZ36" s="556">
        <f>SUM($J$22:VNZ33)-1</f>
        <v>-1</v>
      </c>
      <c r="VOA36" s="556">
        <f>SUM($J$22:VOA33)-1</f>
        <v>-1</v>
      </c>
      <c r="VOB36" s="556">
        <f>SUM($J$22:VOB33)-1</f>
        <v>-1</v>
      </c>
      <c r="VOC36" s="556">
        <f>SUM($J$22:VOC33)-1</f>
        <v>-1</v>
      </c>
      <c r="VOD36" s="556">
        <f>SUM($J$22:VOD33)-1</f>
        <v>-1</v>
      </c>
      <c r="VOE36" s="556">
        <f>SUM($J$22:VOE33)-1</f>
        <v>-1</v>
      </c>
      <c r="VOF36" s="556">
        <f>SUM($J$22:VOF33)-1</f>
        <v>-1</v>
      </c>
      <c r="VOG36" s="556">
        <f>SUM($J$22:VOG33)-1</f>
        <v>-1</v>
      </c>
      <c r="VOH36" s="556">
        <f>SUM($J$22:VOH33)-1</f>
        <v>-1</v>
      </c>
      <c r="VOI36" s="556">
        <f>SUM($J$22:VOI33)-1</f>
        <v>-1</v>
      </c>
      <c r="VOJ36" s="556">
        <f>SUM($J$22:VOJ33)-1</f>
        <v>-1</v>
      </c>
      <c r="VOK36" s="556">
        <f>SUM($J$22:VOK33)-1</f>
        <v>-1</v>
      </c>
      <c r="VOL36" s="556">
        <f>SUM($J$22:VOL33)-1</f>
        <v>-1</v>
      </c>
      <c r="VOM36" s="556">
        <f>SUM($J$22:VOM33)-1</f>
        <v>-1</v>
      </c>
      <c r="VON36" s="556">
        <f>SUM($J$22:VON33)-1</f>
        <v>-1</v>
      </c>
      <c r="VOO36" s="556">
        <f>SUM($J$22:VOO33)-1</f>
        <v>-1</v>
      </c>
      <c r="VOP36" s="556">
        <f>SUM($J$22:VOP33)-1</f>
        <v>-1</v>
      </c>
      <c r="VOQ36" s="556">
        <f>SUM($J$22:VOQ33)-1</f>
        <v>-1</v>
      </c>
      <c r="VOR36" s="556">
        <f>SUM($J$22:VOR33)-1</f>
        <v>-1</v>
      </c>
      <c r="VOS36" s="556">
        <f>SUM($J$22:VOS33)-1</f>
        <v>-1</v>
      </c>
      <c r="VOT36" s="556">
        <f>SUM($J$22:VOT33)-1</f>
        <v>-1</v>
      </c>
      <c r="VOU36" s="556">
        <f>SUM($J$22:VOU33)-1</f>
        <v>-1</v>
      </c>
      <c r="VOV36" s="556">
        <f>SUM($J$22:VOV33)-1</f>
        <v>-1</v>
      </c>
      <c r="VOW36" s="556">
        <f>SUM($J$22:VOW33)-1</f>
        <v>-1</v>
      </c>
      <c r="VOX36" s="556">
        <f>SUM($J$22:VOX33)-1</f>
        <v>-1</v>
      </c>
      <c r="VOY36" s="556">
        <f>SUM($J$22:VOY33)-1</f>
        <v>-1</v>
      </c>
      <c r="VOZ36" s="556">
        <f>SUM($J$22:VOZ33)-1</f>
        <v>-1</v>
      </c>
      <c r="VPA36" s="556">
        <f>SUM($J$22:VPA33)-1</f>
        <v>-1</v>
      </c>
      <c r="VPB36" s="556">
        <f>SUM($J$22:VPB33)-1</f>
        <v>-1</v>
      </c>
      <c r="VPC36" s="556">
        <f>SUM($J$22:VPC33)-1</f>
        <v>-1</v>
      </c>
      <c r="VPD36" s="556">
        <f>SUM($J$22:VPD33)-1</f>
        <v>-1</v>
      </c>
      <c r="VPE36" s="556">
        <f>SUM($J$22:VPE33)-1</f>
        <v>-1</v>
      </c>
      <c r="VPF36" s="556">
        <f>SUM($J$22:VPF33)-1</f>
        <v>-1</v>
      </c>
      <c r="VPG36" s="556">
        <f>SUM($J$22:VPG33)-1</f>
        <v>-1</v>
      </c>
      <c r="VPH36" s="556">
        <f>SUM($J$22:VPH33)-1</f>
        <v>-1</v>
      </c>
      <c r="VPI36" s="556">
        <f>SUM($J$22:VPI33)-1</f>
        <v>-1</v>
      </c>
      <c r="VPJ36" s="556">
        <f>SUM($J$22:VPJ33)-1</f>
        <v>-1</v>
      </c>
      <c r="VPK36" s="556">
        <f>SUM($J$22:VPK33)-1</f>
        <v>-1</v>
      </c>
      <c r="VPL36" s="556">
        <f>SUM($J$22:VPL33)-1</f>
        <v>-1</v>
      </c>
      <c r="VPM36" s="556">
        <f>SUM($J$22:VPM33)-1</f>
        <v>-1</v>
      </c>
      <c r="VPN36" s="556">
        <f>SUM($J$22:VPN33)-1</f>
        <v>-1</v>
      </c>
      <c r="VPO36" s="556">
        <f>SUM($J$22:VPO33)-1</f>
        <v>-1</v>
      </c>
      <c r="VPP36" s="556">
        <f>SUM($J$22:VPP33)-1</f>
        <v>-1</v>
      </c>
      <c r="VPQ36" s="556">
        <f>SUM($J$22:VPQ33)-1</f>
        <v>-1</v>
      </c>
      <c r="VPR36" s="556">
        <f>SUM($J$22:VPR33)-1</f>
        <v>-1</v>
      </c>
      <c r="VPS36" s="556">
        <f>SUM($J$22:VPS33)-1</f>
        <v>-1</v>
      </c>
      <c r="VPT36" s="556">
        <f>SUM($J$22:VPT33)-1</f>
        <v>-1</v>
      </c>
      <c r="VPU36" s="556">
        <f>SUM($J$22:VPU33)-1</f>
        <v>-1</v>
      </c>
      <c r="VPV36" s="556">
        <f>SUM($J$22:VPV33)-1</f>
        <v>-1</v>
      </c>
      <c r="VPW36" s="556">
        <f>SUM($J$22:VPW33)-1</f>
        <v>-1</v>
      </c>
      <c r="VPX36" s="556">
        <f>SUM($J$22:VPX33)-1</f>
        <v>-1</v>
      </c>
      <c r="VPY36" s="556">
        <f>SUM($J$22:VPY33)-1</f>
        <v>-1</v>
      </c>
      <c r="VPZ36" s="556">
        <f>SUM($J$22:VPZ33)-1</f>
        <v>-1</v>
      </c>
      <c r="VQA36" s="556">
        <f>SUM($J$22:VQA33)-1</f>
        <v>-1</v>
      </c>
      <c r="VQB36" s="556">
        <f>SUM($J$22:VQB33)-1</f>
        <v>-1</v>
      </c>
      <c r="VQC36" s="556">
        <f>SUM($J$22:VQC33)-1</f>
        <v>-1</v>
      </c>
      <c r="VQD36" s="556">
        <f>SUM($J$22:VQD33)-1</f>
        <v>-1</v>
      </c>
      <c r="VQE36" s="556">
        <f>SUM($J$22:VQE33)-1</f>
        <v>-1</v>
      </c>
      <c r="VQF36" s="556">
        <f>SUM($J$22:VQF33)-1</f>
        <v>-1</v>
      </c>
      <c r="VQG36" s="556">
        <f>SUM($J$22:VQG33)-1</f>
        <v>-1</v>
      </c>
      <c r="VQH36" s="556">
        <f>SUM($J$22:VQH33)-1</f>
        <v>-1</v>
      </c>
      <c r="VQI36" s="556">
        <f>SUM($J$22:VQI33)-1</f>
        <v>-1</v>
      </c>
      <c r="VQJ36" s="556">
        <f>SUM($J$22:VQJ33)-1</f>
        <v>-1</v>
      </c>
      <c r="VQK36" s="556">
        <f>SUM($J$22:VQK33)-1</f>
        <v>-1</v>
      </c>
      <c r="VQL36" s="556">
        <f>SUM($J$22:VQL33)-1</f>
        <v>-1</v>
      </c>
      <c r="VQM36" s="556">
        <f>SUM($J$22:VQM33)-1</f>
        <v>-1</v>
      </c>
      <c r="VQN36" s="556">
        <f>SUM($J$22:VQN33)-1</f>
        <v>-1</v>
      </c>
      <c r="VQO36" s="556">
        <f>SUM($J$22:VQO33)-1</f>
        <v>-1</v>
      </c>
      <c r="VQP36" s="556">
        <f>SUM($J$22:VQP33)-1</f>
        <v>-1</v>
      </c>
      <c r="VQQ36" s="556">
        <f>SUM($J$22:VQQ33)-1</f>
        <v>-1</v>
      </c>
      <c r="VQR36" s="556">
        <f>SUM($J$22:VQR33)-1</f>
        <v>-1</v>
      </c>
      <c r="VQS36" s="556">
        <f>SUM($J$22:VQS33)-1</f>
        <v>-1</v>
      </c>
      <c r="VQT36" s="556">
        <f>SUM($J$22:VQT33)-1</f>
        <v>-1</v>
      </c>
      <c r="VQU36" s="556">
        <f>SUM($J$22:VQU33)-1</f>
        <v>-1</v>
      </c>
      <c r="VQV36" s="556">
        <f>SUM($J$22:VQV33)-1</f>
        <v>-1</v>
      </c>
      <c r="VQW36" s="556">
        <f>SUM($J$22:VQW33)-1</f>
        <v>-1</v>
      </c>
      <c r="VQX36" s="556">
        <f>SUM($J$22:VQX33)-1</f>
        <v>-1</v>
      </c>
      <c r="VQY36" s="556">
        <f>SUM($J$22:VQY33)-1</f>
        <v>-1</v>
      </c>
      <c r="VQZ36" s="556">
        <f>SUM($J$22:VQZ33)-1</f>
        <v>-1</v>
      </c>
      <c r="VRA36" s="556">
        <f>SUM($J$22:VRA33)-1</f>
        <v>-1</v>
      </c>
      <c r="VRB36" s="556">
        <f>SUM($J$22:VRB33)-1</f>
        <v>-1</v>
      </c>
      <c r="VRC36" s="556">
        <f>SUM($J$22:VRC33)-1</f>
        <v>-1</v>
      </c>
      <c r="VRD36" s="556">
        <f>SUM($J$22:VRD33)-1</f>
        <v>-1</v>
      </c>
      <c r="VRE36" s="556">
        <f>SUM($J$22:VRE33)-1</f>
        <v>-1</v>
      </c>
      <c r="VRF36" s="556">
        <f>SUM($J$22:VRF33)-1</f>
        <v>-1</v>
      </c>
      <c r="VRG36" s="556">
        <f>SUM($J$22:VRG33)-1</f>
        <v>-1</v>
      </c>
      <c r="VRH36" s="556">
        <f>SUM($J$22:VRH33)-1</f>
        <v>-1</v>
      </c>
      <c r="VRI36" s="556">
        <f>SUM($J$22:VRI33)-1</f>
        <v>-1</v>
      </c>
      <c r="VRJ36" s="556">
        <f>SUM($J$22:VRJ33)-1</f>
        <v>-1</v>
      </c>
      <c r="VRK36" s="556">
        <f>SUM($J$22:VRK33)-1</f>
        <v>-1</v>
      </c>
      <c r="VRL36" s="556">
        <f>SUM($J$22:VRL33)-1</f>
        <v>-1</v>
      </c>
      <c r="VRM36" s="556">
        <f>SUM($J$22:VRM33)-1</f>
        <v>-1</v>
      </c>
      <c r="VRN36" s="556">
        <f>SUM($J$22:VRN33)-1</f>
        <v>-1</v>
      </c>
      <c r="VRO36" s="556">
        <f>SUM($J$22:VRO33)-1</f>
        <v>-1</v>
      </c>
      <c r="VRP36" s="556">
        <f>SUM($J$22:VRP33)-1</f>
        <v>-1</v>
      </c>
      <c r="VRQ36" s="556">
        <f>SUM($J$22:VRQ33)-1</f>
        <v>-1</v>
      </c>
      <c r="VRR36" s="556">
        <f>SUM($J$22:VRR33)-1</f>
        <v>-1</v>
      </c>
      <c r="VRS36" s="556">
        <f>SUM($J$22:VRS33)-1</f>
        <v>-1</v>
      </c>
      <c r="VRT36" s="556">
        <f>SUM($J$22:VRT33)-1</f>
        <v>-1</v>
      </c>
      <c r="VRU36" s="556">
        <f>SUM($J$22:VRU33)-1</f>
        <v>-1</v>
      </c>
      <c r="VRV36" s="556">
        <f>SUM($J$22:VRV33)-1</f>
        <v>-1</v>
      </c>
      <c r="VRW36" s="556">
        <f>SUM($J$22:VRW33)-1</f>
        <v>-1</v>
      </c>
      <c r="VRX36" s="556">
        <f>SUM($J$22:VRX33)-1</f>
        <v>-1</v>
      </c>
      <c r="VRY36" s="556">
        <f>SUM($J$22:VRY33)-1</f>
        <v>-1</v>
      </c>
      <c r="VRZ36" s="556">
        <f>SUM($J$22:VRZ33)-1</f>
        <v>-1</v>
      </c>
      <c r="VSA36" s="556">
        <f>SUM($J$22:VSA33)-1</f>
        <v>-1</v>
      </c>
      <c r="VSB36" s="556">
        <f>SUM($J$22:VSB33)-1</f>
        <v>-1</v>
      </c>
      <c r="VSC36" s="556">
        <f>SUM($J$22:VSC33)-1</f>
        <v>-1</v>
      </c>
      <c r="VSD36" s="556">
        <f>SUM($J$22:VSD33)-1</f>
        <v>-1</v>
      </c>
      <c r="VSE36" s="556">
        <f>SUM($J$22:VSE33)-1</f>
        <v>-1</v>
      </c>
      <c r="VSF36" s="556">
        <f>SUM($J$22:VSF33)-1</f>
        <v>-1</v>
      </c>
      <c r="VSG36" s="556">
        <f>SUM($J$22:VSG33)-1</f>
        <v>-1</v>
      </c>
      <c r="VSH36" s="556">
        <f>SUM($J$22:VSH33)-1</f>
        <v>-1</v>
      </c>
      <c r="VSI36" s="556">
        <f>SUM($J$22:VSI33)-1</f>
        <v>-1</v>
      </c>
      <c r="VSJ36" s="556">
        <f>SUM($J$22:VSJ33)-1</f>
        <v>-1</v>
      </c>
      <c r="VSK36" s="556">
        <f>SUM($J$22:VSK33)-1</f>
        <v>-1</v>
      </c>
      <c r="VSL36" s="556">
        <f>SUM($J$22:VSL33)-1</f>
        <v>-1</v>
      </c>
      <c r="VSM36" s="556">
        <f>SUM($J$22:VSM33)-1</f>
        <v>-1</v>
      </c>
      <c r="VSN36" s="556">
        <f>SUM($J$22:VSN33)-1</f>
        <v>-1</v>
      </c>
      <c r="VSO36" s="556">
        <f>SUM($J$22:VSO33)-1</f>
        <v>-1</v>
      </c>
      <c r="VSP36" s="556">
        <f>SUM($J$22:VSP33)-1</f>
        <v>-1</v>
      </c>
      <c r="VSQ36" s="556">
        <f>SUM($J$22:VSQ33)-1</f>
        <v>-1</v>
      </c>
      <c r="VSR36" s="556">
        <f>SUM($J$22:VSR33)-1</f>
        <v>-1</v>
      </c>
      <c r="VSS36" s="556">
        <f>SUM($J$22:VSS33)-1</f>
        <v>-1</v>
      </c>
      <c r="VST36" s="556">
        <f>SUM($J$22:VST33)-1</f>
        <v>-1</v>
      </c>
      <c r="VSU36" s="556">
        <f>SUM($J$22:VSU33)-1</f>
        <v>-1</v>
      </c>
      <c r="VSV36" s="556">
        <f>SUM($J$22:VSV33)-1</f>
        <v>-1</v>
      </c>
      <c r="VSW36" s="556">
        <f>SUM($J$22:VSW33)-1</f>
        <v>-1</v>
      </c>
      <c r="VSX36" s="556">
        <f>SUM($J$22:VSX33)-1</f>
        <v>-1</v>
      </c>
      <c r="VSY36" s="556">
        <f>SUM($J$22:VSY33)-1</f>
        <v>-1</v>
      </c>
      <c r="VSZ36" s="556">
        <f>SUM($J$22:VSZ33)-1</f>
        <v>-1</v>
      </c>
      <c r="VTA36" s="556">
        <f>SUM($J$22:VTA33)-1</f>
        <v>-1</v>
      </c>
      <c r="VTB36" s="556">
        <f>SUM($J$22:VTB33)-1</f>
        <v>-1</v>
      </c>
      <c r="VTC36" s="556">
        <f>SUM($J$22:VTC33)-1</f>
        <v>-1</v>
      </c>
      <c r="VTD36" s="556">
        <f>SUM($J$22:VTD33)-1</f>
        <v>-1</v>
      </c>
      <c r="VTE36" s="556">
        <f>SUM($J$22:VTE33)-1</f>
        <v>-1</v>
      </c>
      <c r="VTF36" s="556">
        <f>SUM($J$22:VTF33)-1</f>
        <v>-1</v>
      </c>
      <c r="VTG36" s="556">
        <f>SUM($J$22:VTG33)-1</f>
        <v>-1</v>
      </c>
      <c r="VTH36" s="556">
        <f>SUM($J$22:VTH33)-1</f>
        <v>-1</v>
      </c>
      <c r="VTI36" s="556">
        <f>SUM($J$22:VTI33)-1</f>
        <v>-1</v>
      </c>
      <c r="VTJ36" s="556">
        <f>SUM($J$22:VTJ33)-1</f>
        <v>-1</v>
      </c>
      <c r="VTK36" s="556">
        <f>SUM($J$22:VTK33)-1</f>
        <v>-1</v>
      </c>
      <c r="VTL36" s="556">
        <f>SUM($J$22:VTL33)-1</f>
        <v>-1</v>
      </c>
      <c r="VTM36" s="556">
        <f>SUM($J$22:VTM33)-1</f>
        <v>-1</v>
      </c>
      <c r="VTN36" s="556">
        <f>SUM($J$22:VTN33)-1</f>
        <v>-1</v>
      </c>
      <c r="VTO36" s="556">
        <f>SUM($J$22:VTO33)-1</f>
        <v>-1</v>
      </c>
      <c r="VTP36" s="556">
        <f>SUM($J$22:VTP33)-1</f>
        <v>-1</v>
      </c>
      <c r="VTQ36" s="556">
        <f>SUM($J$22:VTQ33)-1</f>
        <v>-1</v>
      </c>
      <c r="VTR36" s="556">
        <f>SUM($J$22:VTR33)-1</f>
        <v>-1</v>
      </c>
      <c r="VTS36" s="556">
        <f>SUM($J$22:VTS33)-1</f>
        <v>-1</v>
      </c>
      <c r="VTT36" s="556">
        <f>SUM($J$22:VTT33)-1</f>
        <v>-1</v>
      </c>
      <c r="VTU36" s="556">
        <f>SUM($J$22:VTU33)-1</f>
        <v>-1</v>
      </c>
      <c r="VTV36" s="556">
        <f>SUM($J$22:VTV33)-1</f>
        <v>-1</v>
      </c>
      <c r="VTW36" s="556">
        <f>SUM($J$22:VTW33)-1</f>
        <v>-1</v>
      </c>
      <c r="VTX36" s="556">
        <f>SUM($J$22:VTX33)-1</f>
        <v>-1</v>
      </c>
      <c r="VTY36" s="556">
        <f>SUM($J$22:VTY33)-1</f>
        <v>-1</v>
      </c>
      <c r="VTZ36" s="556">
        <f>SUM($J$22:VTZ33)-1</f>
        <v>-1</v>
      </c>
      <c r="VUA36" s="556">
        <f>SUM($J$22:VUA33)-1</f>
        <v>-1</v>
      </c>
      <c r="VUB36" s="556">
        <f>SUM($J$22:VUB33)-1</f>
        <v>-1</v>
      </c>
      <c r="VUC36" s="556">
        <f>SUM($J$22:VUC33)-1</f>
        <v>-1</v>
      </c>
      <c r="VUD36" s="556">
        <f>SUM($J$22:VUD33)-1</f>
        <v>-1</v>
      </c>
      <c r="VUE36" s="556">
        <f>SUM($J$22:VUE33)-1</f>
        <v>-1</v>
      </c>
      <c r="VUF36" s="556">
        <f>SUM($J$22:VUF33)-1</f>
        <v>-1</v>
      </c>
      <c r="VUG36" s="556">
        <f>SUM($J$22:VUG33)-1</f>
        <v>-1</v>
      </c>
      <c r="VUH36" s="556">
        <f>SUM($J$22:VUH33)-1</f>
        <v>-1</v>
      </c>
      <c r="VUI36" s="556">
        <f>SUM($J$22:VUI33)-1</f>
        <v>-1</v>
      </c>
      <c r="VUJ36" s="556">
        <f>SUM($J$22:VUJ33)-1</f>
        <v>-1</v>
      </c>
      <c r="VUK36" s="556">
        <f>SUM($J$22:VUK33)-1</f>
        <v>-1</v>
      </c>
      <c r="VUL36" s="556">
        <f>SUM($J$22:VUL33)-1</f>
        <v>-1</v>
      </c>
      <c r="VUM36" s="556">
        <f>SUM($J$22:VUM33)-1</f>
        <v>-1</v>
      </c>
      <c r="VUN36" s="556">
        <f>SUM($J$22:VUN33)-1</f>
        <v>-1</v>
      </c>
      <c r="VUO36" s="556">
        <f>SUM($J$22:VUO33)-1</f>
        <v>-1</v>
      </c>
      <c r="VUP36" s="556">
        <f>SUM($J$22:VUP33)-1</f>
        <v>-1</v>
      </c>
      <c r="VUQ36" s="556">
        <f>SUM($J$22:VUQ33)-1</f>
        <v>-1</v>
      </c>
      <c r="VUR36" s="556">
        <f>SUM($J$22:VUR33)-1</f>
        <v>-1</v>
      </c>
      <c r="VUS36" s="556">
        <f>SUM($J$22:VUS33)-1</f>
        <v>-1</v>
      </c>
      <c r="VUT36" s="556">
        <f>SUM($J$22:VUT33)-1</f>
        <v>-1</v>
      </c>
      <c r="VUU36" s="556">
        <f>SUM($J$22:VUU33)-1</f>
        <v>-1</v>
      </c>
      <c r="VUV36" s="556">
        <f>SUM($J$22:VUV33)-1</f>
        <v>-1</v>
      </c>
      <c r="VUW36" s="556">
        <f>SUM($J$22:VUW33)-1</f>
        <v>-1</v>
      </c>
      <c r="VUX36" s="556">
        <f>SUM($J$22:VUX33)-1</f>
        <v>-1</v>
      </c>
      <c r="VUY36" s="556">
        <f>SUM($J$22:VUY33)-1</f>
        <v>-1</v>
      </c>
      <c r="VUZ36" s="556">
        <f>SUM($J$22:VUZ33)-1</f>
        <v>-1</v>
      </c>
      <c r="VVA36" s="556">
        <f>SUM($J$22:VVA33)-1</f>
        <v>-1</v>
      </c>
      <c r="VVB36" s="556">
        <f>SUM($J$22:VVB33)-1</f>
        <v>-1</v>
      </c>
      <c r="VVC36" s="556">
        <f>SUM($J$22:VVC33)-1</f>
        <v>-1</v>
      </c>
      <c r="VVD36" s="556">
        <f>SUM($J$22:VVD33)-1</f>
        <v>-1</v>
      </c>
      <c r="VVE36" s="556">
        <f>SUM($J$22:VVE33)-1</f>
        <v>-1</v>
      </c>
      <c r="VVF36" s="556">
        <f>SUM($J$22:VVF33)-1</f>
        <v>-1</v>
      </c>
      <c r="VVG36" s="556">
        <f>SUM($J$22:VVG33)-1</f>
        <v>-1</v>
      </c>
      <c r="VVH36" s="556">
        <f>SUM($J$22:VVH33)-1</f>
        <v>-1</v>
      </c>
      <c r="VVI36" s="556">
        <f>SUM($J$22:VVI33)-1</f>
        <v>-1</v>
      </c>
      <c r="VVJ36" s="556">
        <f>SUM($J$22:VVJ33)-1</f>
        <v>-1</v>
      </c>
      <c r="VVK36" s="556">
        <f>SUM($J$22:VVK33)-1</f>
        <v>-1</v>
      </c>
      <c r="VVL36" s="556">
        <f>SUM($J$22:VVL33)-1</f>
        <v>-1</v>
      </c>
      <c r="VVM36" s="556">
        <f>SUM($J$22:VVM33)-1</f>
        <v>-1</v>
      </c>
      <c r="VVN36" s="556">
        <f>SUM($J$22:VVN33)-1</f>
        <v>-1</v>
      </c>
      <c r="VVO36" s="556">
        <f>SUM($J$22:VVO33)-1</f>
        <v>-1</v>
      </c>
      <c r="VVP36" s="556">
        <f>SUM($J$22:VVP33)-1</f>
        <v>-1</v>
      </c>
      <c r="VVQ36" s="556">
        <f>SUM($J$22:VVQ33)-1</f>
        <v>-1</v>
      </c>
      <c r="VVR36" s="556">
        <f>SUM($J$22:VVR33)-1</f>
        <v>-1</v>
      </c>
      <c r="VVS36" s="556">
        <f>SUM($J$22:VVS33)-1</f>
        <v>-1</v>
      </c>
      <c r="VVT36" s="556">
        <f>SUM($J$22:VVT33)-1</f>
        <v>-1</v>
      </c>
      <c r="VVU36" s="556">
        <f>SUM($J$22:VVU33)-1</f>
        <v>-1</v>
      </c>
      <c r="VVV36" s="556">
        <f>SUM($J$22:VVV33)-1</f>
        <v>-1</v>
      </c>
      <c r="VVW36" s="556">
        <f>SUM($J$22:VVW33)-1</f>
        <v>-1</v>
      </c>
      <c r="VVX36" s="556">
        <f>SUM($J$22:VVX33)-1</f>
        <v>-1</v>
      </c>
      <c r="VVY36" s="556">
        <f>SUM($J$22:VVY33)-1</f>
        <v>-1</v>
      </c>
      <c r="VVZ36" s="556">
        <f>SUM($J$22:VVZ33)-1</f>
        <v>-1</v>
      </c>
      <c r="VWA36" s="556">
        <f>SUM($J$22:VWA33)-1</f>
        <v>-1</v>
      </c>
      <c r="VWB36" s="556">
        <f>SUM($J$22:VWB33)-1</f>
        <v>-1</v>
      </c>
      <c r="VWC36" s="556">
        <f>SUM($J$22:VWC33)-1</f>
        <v>-1</v>
      </c>
      <c r="VWD36" s="556">
        <f>SUM($J$22:VWD33)-1</f>
        <v>-1</v>
      </c>
      <c r="VWE36" s="556">
        <f>SUM($J$22:VWE33)-1</f>
        <v>-1</v>
      </c>
      <c r="VWF36" s="556">
        <f>SUM($J$22:VWF33)-1</f>
        <v>-1</v>
      </c>
      <c r="VWG36" s="556">
        <f>SUM($J$22:VWG33)-1</f>
        <v>-1</v>
      </c>
      <c r="VWH36" s="556">
        <f>SUM($J$22:VWH33)-1</f>
        <v>-1</v>
      </c>
      <c r="VWI36" s="556">
        <f>SUM($J$22:VWI33)-1</f>
        <v>-1</v>
      </c>
      <c r="VWJ36" s="556">
        <f>SUM($J$22:VWJ33)-1</f>
        <v>-1</v>
      </c>
      <c r="VWK36" s="556">
        <f>SUM($J$22:VWK33)-1</f>
        <v>-1</v>
      </c>
      <c r="VWL36" s="556">
        <f>SUM($J$22:VWL33)-1</f>
        <v>-1</v>
      </c>
      <c r="VWM36" s="556">
        <f>SUM($J$22:VWM33)-1</f>
        <v>-1</v>
      </c>
      <c r="VWN36" s="556">
        <f>SUM($J$22:VWN33)-1</f>
        <v>-1</v>
      </c>
      <c r="VWO36" s="556">
        <f>SUM($J$22:VWO33)-1</f>
        <v>-1</v>
      </c>
      <c r="VWP36" s="556">
        <f>SUM($J$22:VWP33)-1</f>
        <v>-1</v>
      </c>
      <c r="VWQ36" s="556">
        <f>SUM($J$22:VWQ33)-1</f>
        <v>-1</v>
      </c>
      <c r="VWR36" s="556">
        <f>SUM($J$22:VWR33)-1</f>
        <v>-1</v>
      </c>
      <c r="VWS36" s="556">
        <f>SUM($J$22:VWS33)-1</f>
        <v>-1</v>
      </c>
      <c r="VWT36" s="556">
        <f>SUM($J$22:VWT33)-1</f>
        <v>-1</v>
      </c>
      <c r="VWU36" s="556">
        <f>SUM($J$22:VWU33)-1</f>
        <v>-1</v>
      </c>
      <c r="VWV36" s="556">
        <f>SUM($J$22:VWV33)-1</f>
        <v>-1</v>
      </c>
      <c r="VWW36" s="556">
        <f>SUM($J$22:VWW33)-1</f>
        <v>-1</v>
      </c>
      <c r="VWX36" s="556">
        <f>SUM($J$22:VWX33)-1</f>
        <v>-1</v>
      </c>
      <c r="VWY36" s="556">
        <f>SUM($J$22:VWY33)-1</f>
        <v>-1</v>
      </c>
      <c r="VWZ36" s="556">
        <f>SUM($J$22:VWZ33)-1</f>
        <v>-1</v>
      </c>
      <c r="VXA36" s="556">
        <f>SUM($J$22:VXA33)-1</f>
        <v>-1</v>
      </c>
      <c r="VXB36" s="556">
        <f>SUM($J$22:VXB33)-1</f>
        <v>-1</v>
      </c>
      <c r="VXC36" s="556">
        <f>SUM($J$22:VXC33)-1</f>
        <v>-1</v>
      </c>
      <c r="VXD36" s="556">
        <f>SUM($J$22:VXD33)-1</f>
        <v>-1</v>
      </c>
      <c r="VXE36" s="556">
        <f>SUM($J$22:VXE33)-1</f>
        <v>-1</v>
      </c>
      <c r="VXF36" s="556">
        <f>SUM($J$22:VXF33)-1</f>
        <v>-1</v>
      </c>
      <c r="VXG36" s="556">
        <f>SUM($J$22:VXG33)-1</f>
        <v>-1</v>
      </c>
      <c r="VXH36" s="556">
        <f>SUM($J$22:VXH33)-1</f>
        <v>-1</v>
      </c>
      <c r="VXI36" s="556">
        <f>SUM($J$22:VXI33)-1</f>
        <v>-1</v>
      </c>
      <c r="VXJ36" s="556">
        <f>SUM($J$22:VXJ33)-1</f>
        <v>-1</v>
      </c>
      <c r="VXK36" s="556">
        <f>SUM($J$22:VXK33)-1</f>
        <v>-1</v>
      </c>
      <c r="VXL36" s="556">
        <f>SUM($J$22:VXL33)-1</f>
        <v>-1</v>
      </c>
      <c r="VXM36" s="556">
        <f>SUM($J$22:VXM33)-1</f>
        <v>-1</v>
      </c>
      <c r="VXN36" s="556">
        <f>SUM($J$22:VXN33)-1</f>
        <v>-1</v>
      </c>
      <c r="VXO36" s="556">
        <f>SUM($J$22:VXO33)-1</f>
        <v>-1</v>
      </c>
      <c r="VXP36" s="556">
        <f>SUM($J$22:VXP33)-1</f>
        <v>-1</v>
      </c>
      <c r="VXQ36" s="556">
        <f>SUM($J$22:VXQ33)-1</f>
        <v>-1</v>
      </c>
      <c r="VXR36" s="556">
        <f>SUM($J$22:VXR33)-1</f>
        <v>-1</v>
      </c>
      <c r="VXS36" s="556">
        <f>SUM($J$22:VXS33)-1</f>
        <v>-1</v>
      </c>
      <c r="VXT36" s="556">
        <f>SUM($J$22:VXT33)-1</f>
        <v>-1</v>
      </c>
      <c r="VXU36" s="556">
        <f>SUM($J$22:VXU33)-1</f>
        <v>-1</v>
      </c>
      <c r="VXV36" s="556">
        <f>SUM($J$22:VXV33)-1</f>
        <v>-1</v>
      </c>
      <c r="VXW36" s="556">
        <f>SUM($J$22:VXW33)-1</f>
        <v>-1</v>
      </c>
      <c r="VXX36" s="556">
        <f>SUM($J$22:VXX33)-1</f>
        <v>-1</v>
      </c>
      <c r="VXY36" s="556">
        <f>SUM($J$22:VXY33)-1</f>
        <v>-1</v>
      </c>
      <c r="VXZ36" s="556">
        <f>SUM($J$22:VXZ33)-1</f>
        <v>-1</v>
      </c>
      <c r="VYA36" s="556">
        <f>SUM($J$22:VYA33)-1</f>
        <v>-1</v>
      </c>
      <c r="VYB36" s="556">
        <f>SUM($J$22:VYB33)-1</f>
        <v>-1</v>
      </c>
      <c r="VYC36" s="556">
        <f>SUM($J$22:VYC33)-1</f>
        <v>-1</v>
      </c>
      <c r="VYD36" s="556">
        <f>SUM($J$22:VYD33)-1</f>
        <v>-1</v>
      </c>
      <c r="VYE36" s="556">
        <f>SUM($J$22:VYE33)-1</f>
        <v>-1</v>
      </c>
      <c r="VYF36" s="556">
        <f>SUM($J$22:VYF33)-1</f>
        <v>-1</v>
      </c>
      <c r="VYG36" s="556">
        <f>SUM($J$22:VYG33)-1</f>
        <v>-1</v>
      </c>
      <c r="VYH36" s="556">
        <f>SUM($J$22:VYH33)-1</f>
        <v>-1</v>
      </c>
      <c r="VYI36" s="556">
        <f>SUM($J$22:VYI33)-1</f>
        <v>-1</v>
      </c>
      <c r="VYJ36" s="556">
        <f>SUM($J$22:VYJ33)-1</f>
        <v>-1</v>
      </c>
      <c r="VYK36" s="556">
        <f>SUM($J$22:VYK33)-1</f>
        <v>-1</v>
      </c>
      <c r="VYL36" s="556">
        <f>SUM($J$22:VYL33)-1</f>
        <v>-1</v>
      </c>
      <c r="VYM36" s="556">
        <f>SUM($J$22:VYM33)-1</f>
        <v>-1</v>
      </c>
      <c r="VYN36" s="556">
        <f>SUM($J$22:VYN33)-1</f>
        <v>-1</v>
      </c>
      <c r="VYO36" s="556">
        <f>SUM($J$22:VYO33)-1</f>
        <v>-1</v>
      </c>
      <c r="VYP36" s="556">
        <f>SUM($J$22:VYP33)-1</f>
        <v>-1</v>
      </c>
      <c r="VYQ36" s="556">
        <f>SUM($J$22:VYQ33)-1</f>
        <v>-1</v>
      </c>
      <c r="VYR36" s="556">
        <f>SUM($J$22:VYR33)-1</f>
        <v>-1</v>
      </c>
      <c r="VYS36" s="556">
        <f>SUM($J$22:VYS33)-1</f>
        <v>-1</v>
      </c>
      <c r="VYT36" s="556">
        <f>SUM($J$22:VYT33)-1</f>
        <v>-1</v>
      </c>
      <c r="VYU36" s="556">
        <f>SUM($J$22:VYU33)-1</f>
        <v>-1</v>
      </c>
      <c r="VYV36" s="556">
        <f>SUM($J$22:VYV33)-1</f>
        <v>-1</v>
      </c>
      <c r="VYW36" s="556">
        <f>SUM($J$22:VYW33)-1</f>
        <v>-1</v>
      </c>
      <c r="VYX36" s="556">
        <f>SUM($J$22:VYX33)-1</f>
        <v>-1</v>
      </c>
      <c r="VYY36" s="556">
        <f>SUM($J$22:VYY33)-1</f>
        <v>-1</v>
      </c>
      <c r="VYZ36" s="556">
        <f>SUM($J$22:VYZ33)-1</f>
        <v>-1</v>
      </c>
      <c r="VZA36" s="556">
        <f>SUM($J$22:VZA33)-1</f>
        <v>-1</v>
      </c>
      <c r="VZB36" s="556">
        <f>SUM($J$22:VZB33)-1</f>
        <v>-1</v>
      </c>
      <c r="VZC36" s="556">
        <f>SUM($J$22:VZC33)-1</f>
        <v>-1</v>
      </c>
      <c r="VZD36" s="556">
        <f>SUM($J$22:VZD33)-1</f>
        <v>-1</v>
      </c>
      <c r="VZE36" s="556">
        <f>SUM($J$22:VZE33)-1</f>
        <v>-1</v>
      </c>
      <c r="VZF36" s="556">
        <f>SUM($J$22:VZF33)-1</f>
        <v>-1</v>
      </c>
      <c r="VZG36" s="556">
        <f>SUM($J$22:VZG33)-1</f>
        <v>-1</v>
      </c>
      <c r="VZH36" s="556">
        <f>SUM($J$22:VZH33)-1</f>
        <v>-1</v>
      </c>
      <c r="VZI36" s="556">
        <f>SUM($J$22:VZI33)-1</f>
        <v>-1</v>
      </c>
      <c r="VZJ36" s="556">
        <f>SUM($J$22:VZJ33)-1</f>
        <v>-1</v>
      </c>
      <c r="VZK36" s="556">
        <f>SUM($J$22:VZK33)-1</f>
        <v>-1</v>
      </c>
      <c r="VZL36" s="556">
        <f>SUM($J$22:VZL33)-1</f>
        <v>-1</v>
      </c>
      <c r="VZM36" s="556">
        <f>SUM($J$22:VZM33)-1</f>
        <v>-1</v>
      </c>
      <c r="VZN36" s="556">
        <f>SUM($J$22:VZN33)-1</f>
        <v>-1</v>
      </c>
      <c r="VZO36" s="556">
        <f>SUM($J$22:VZO33)-1</f>
        <v>-1</v>
      </c>
      <c r="VZP36" s="556">
        <f>SUM($J$22:VZP33)-1</f>
        <v>-1</v>
      </c>
      <c r="VZQ36" s="556">
        <f>SUM($J$22:VZQ33)-1</f>
        <v>-1</v>
      </c>
      <c r="VZR36" s="556">
        <f>SUM($J$22:VZR33)-1</f>
        <v>-1</v>
      </c>
      <c r="VZS36" s="556">
        <f>SUM($J$22:VZS33)-1</f>
        <v>-1</v>
      </c>
      <c r="VZT36" s="556">
        <f>SUM($J$22:VZT33)-1</f>
        <v>-1</v>
      </c>
      <c r="VZU36" s="556">
        <f>SUM($J$22:VZU33)-1</f>
        <v>-1</v>
      </c>
      <c r="VZV36" s="556">
        <f>SUM($J$22:VZV33)-1</f>
        <v>-1</v>
      </c>
      <c r="VZW36" s="556">
        <f>SUM($J$22:VZW33)-1</f>
        <v>-1</v>
      </c>
      <c r="VZX36" s="556">
        <f>SUM($J$22:VZX33)-1</f>
        <v>-1</v>
      </c>
      <c r="VZY36" s="556">
        <f>SUM($J$22:VZY33)-1</f>
        <v>-1</v>
      </c>
      <c r="VZZ36" s="556">
        <f>SUM($J$22:VZZ33)-1</f>
        <v>-1</v>
      </c>
      <c r="WAA36" s="556">
        <f>SUM($J$22:WAA33)-1</f>
        <v>-1</v>
      </c>
      <c r="WAB36" s="556">
        <f>SUM($J$22:WAB33)-1</f>
        <v>-1</v>
      </c>
      <c r="WAC36" s="556">
        <f>SUM($J$22:WAC33)-1</f>
        <v>-1</v>
      </c>
      <c r="WAD36" s="556">
        <f>SUM($J$22:WAD33)-1</f>
        <v>-1</v>
      </c>
      <c r="WAE36" s="556">
        <f>SUM($J$22:WAE33)-1</f>
        <v>-1</v>
      </c>
      <c r="WAF36" s="556">
        <f>SUM($J$22:WAF33)-1</f>
        <v>-1</v>
      </c>
      <c r="WAG36" s="556">
        <f>SUM($J$22:WAG33)-1</f>
        <v>-1</v>
      </c>
      <c r="WAH36" s="556">
        <f>SUM($J$22:WAH33)-1</f>
        <v>-1</v>
      </c>
      <c r="WAI36" s="556">
        <f>SUM($J$22:WAI33)-1</f>
        <v>-1</v>
      </c>
      <c r="WAJ36" s="556">
        <f>SUM($J$22:WAJ33)-1</f>
        <v>-1</v>
      </c>
      <c r="WAK36" s="556">
        <f>SUM($J$22:WAK33)-1</f>
        <v>-1</v>
      </c>
      <c r="WAL36" s="556">
        <f>SUM($J$22:WAL33)-1</f>
        <v>-1</v>
      </c>
      <c r="WAM36" s="556">
        <f>SUM($J$22:WAM33)-1</f>
        <v>-1</v>
      </c>
      <c r="WAN36" s="556">
        <f>SUM($J$22:WAN33)-1</f>
        <v>-1</v>
      </c>
      <c r="WAO36" s="556">
        <f>SUM($J$22:WAO33)-1</f>
        <v>-1</v>
      </c>
      <c r="WAP36" s="556">
        <f>SUM($J$22:WAP33)-1</f>
        <v>-1</v>
      </c>
      <c r="WAQ36" s="556">
        <f>SUM($J$22:WAQ33)-1</f>
        <v>-1</v>
      </c>
      <c r="WAR36" s="556">
        <f>SUM($J$22:WAR33)-1</f>
        <v>-1</v>
      </c>
      <c r="WAS36" s="556">
        <f>SUM($J$22:WAS33)-1</f>
        <v>-1</v>
      </c>
      <c r="WAT36" s="556">
        <f>SUM($J$22:WAT33)-1</f>
        <v>-1</v>
      </c>
      <c r="WAU36" s="556">
        <f>SUM($J$22:WAU33)-1</f>
        <v>-1</v>
      </c>
      <c r="WAV36" s="556">
        <f>SUM($J$22:WAV33)-1</f>
        <v>-1</v>
      </c>
      <c r="WAW36" s="556">
        <f>SUM($J$22:WAW33)-1</f>
        <v>-1</v>
      </c>
      <c r="WAX36" s="556">
        <f>SUM($J$22:WAX33)-1</f>
        <v>-1</v>
      </c>
      <c r="WAY36" s="556">
        <f>SUM($J$22:WAY33)-1</f>
        <v>-1</v>
      </c>
      <c r="WAZ36" s="556">
        <f>SUM($J$22:WAZ33)-1</f>
        <v>-1</v>
      </c>
      <c r="WBA36" s="556">
        <f>SUM($J$22:WBA33)-1</f>
        <v>-1</v>
      </c>
      <c r="WBB36" s="556">
        <f>SUM($J$22:WBB33)-1</f>
        <v>-1</v>
      </c>
      <c r="WBC36" s="556">
        <f>SUM($J$22:WBC33)-1</f>
        <v>-1</v>
      </c>
      <c r="WBD36" s="556">
        <f>SUM($J$22:WBD33)-1</f>
        <v>-1</v>
      </c>
      <c r="WBE36" s="556">
        <f>SUM($J$22:WBE33)-1</f>
        <v>-1</v>
      </c>
      <c r="WBF36" s="556">
        <f>SUM($J$22:WBF33)-1</f>
        <v>-1</v>
      </c>
      <c r="WBG36" s="556">
        <f>SUM($J$22:WBG33)-1</f>
        <v>-1</v>
      </c>
      <c r="WBH36" s="556">
        <f>SUM($J$22:WBH33)-1</f>
        <v>-1</v>
      </c>
      <c r="WBI36" s="556">
        <f>SUM($J$22:WBI33)-1</f>
        <v>-1</v>
      </c>
      <c r="WBJ36" s="556">
        <f>SUM($J$22:WBJ33)-1</f>
        <v>-1</v>
      </c>
      <c r="WBK36" s="556">
        <f>SUM($J$22:WBK33)-1</f>
        <v>-1</v>
      </c>
      <c r="WBL36" s="556">
        <f>SUM($J$22:WBL33)-1</f>
        <v>-1</v>
      </c>
      <c r="WBM36" s="556">
        <f>SUM($J$22:WBM33)-1</f>
        <v>-1</v>
      </c>
      <c r="WBN36" s="556">
        <f>SUM($J$22:WBN33)-1</f>
        <v>-1</v>
      </c>
      <c r="WBO36" s="556">
        <f>SUM($J$22:WBO33)-1</f>
        <v>-1</v>
      </c>
      <c r="WBP36" s="556">
        <f>SUM($J$22:WBP33)-1</f>
        <v>-1</v>
      </c>
      <c r="WBQ36" s="556">
        <f>SUM($J$22:WBQ33)-1</f>
        <v>-1</v>
      </c>
      <c r="WBR36" s="556">
        <f>SUM($J$22:WBR33)-1</f>
        <v>-1</v>
      </c>
      <c r="WBS36" s="556">
        <f>SUM($J$22:WBS33)-1</f>
        <v>-1</v>
      </c>
      <c r="WBT36" s="556">
        <f>SUM($J$22:WBT33)-1</f>
        <v>-1</v>
      </c>
      <c r="WBU36" s="556">
        <f>SUM($J$22:WBU33)-1</f>
        <v>-1</v>
      </c>
      <c r="WBV36" s="556">
        <f>SUM($J$22:WBV33)-1</f>
        <v>-1</v>
      </c>
      <c r="WBW36" s="556">
        <f>SUM($J$22:WBW33)-1</f>
        <v>-1</v>
      </c>
      <c r="WBX36" s="556">
        <f>SUM($J$22:WBX33)-1</f>
        <v>-1</v>
      </c>
      <c r="WBY36" s="556">
        <f>SUM($J$22:WBY33)-1</f>
        <v>-1</v>
      </c>
      <c r="WBZ36" s="556">
        <f>SUM($J$22:WBZ33)-1</f>
        <v>-1</v>
      </c>
      <c r="WCA36" s="556">
        <f>SUM($J$22:WCA33)-1</f>
        <v>-1</v>
      </c>
      <c r="WCB36" s="556">
        <f>SUM($J$22:WCB33)-1</f>
        <v>-1</v>
      </c>
      <c r="WCC36" s="556">
        <f>SUM($J$22:WCC33)-1</f>
        <v>-1</v>
      </c>
      <c r="WCD36" s="556">
        <f>SUM($J$22:WCD33)-1</f>
        <v>-1</v>
      </c>
      <c r="WCE36" s="556">
        <f>SUM($J$22:WCE33)-1</f>
        <v>-1</v>
      </c>
      <c r="WCF36" s="556">
        <f>SUM($J$22:WCF33)-1</f>
        <v>-1</v>
      </c>
      <c r="WCG36" s="556">
        <f>SUM($J$22:WCG33)-1</f>
        <v>-1</v>
      </c>
      <c r="WCH36" s="556">
        <f>SUM($J$22:WCH33)-1</f>
        <v>-1</v>
      </c>
      <c r="WCI36" s="556">
        <f>SUM($J$22:WCI33)-1</f>
        <v>-1</v>
      </c>
      <c r="WCJ36" s="556">
        <f>SUM($J$22:WCJ33)-1</f>
        <v>-1</v>
      </c>
      <c r="WCK36" s="556">
        <f>SUM($J$22:WCK33)-1</f>
        <v>-1</v>
      </c>
      <c r="WCL36" s="556">
        <f>SUM($J$22:WCL33)-1</f>
        <v>-1</v>
      </c>
      <c r="WCM36" s="556">
        <f>SUM($J$22:WCM33)-1</f>
        <v>-1</v>
      </c>
      <c r="WCN36" s="556">
        <f>SUM($J$22:WCN33)-1</f>
        <v>-1</v>
      </c>
      <c r="WCO36" s="556">
        <f>SUM($J$22:WCO33)-1</f>
        <v>-1</v>
      </c>
      <c r="WCP36" s="556">
        <f>SUM($J$22:WCP33)-1</f>
        <v>-1</v>
      </c>
      <c r="WCQ36" s="556">
        <f>SUM($J$22:WCQ33)-1</f>
        <v>-1</v>
      </c>
      <c r="WCR36" s="556">
        <f>SUM($J$22:WCR33)-1</f>
        <v>-1</v>
      </c>
      <c r="WCS36" s="556">
        <f>SUM($J$22:WCS33)-1</f>
        <v>-1</v>
      </c>
      <c r="WCT36" s="556">
        <f>SUM($J$22:WCT33)-1</f>
        <v>-1</v>
      </c>
      <c r="WCU36" s="556">
        <f>SUM($J$22:WCU33)-1</f>
        <v>-1</v>
      </c>
      <c r="WCV36" s="556">
        <f>SUM($J$22:WCV33)-1</f>
        <v>-1</v>
      </c>
      <c r="WCW36" s="556">
        <f>SUM($J$22:WCW33)-1</f>
        <v>-1</v>
      </c>
      <c r="WCX36" s="556">
        <f>SUM($J$22:WCX33)-1</f>
        <v>-1</v>
      </c>
      <c r="WCY36" s="556">
        <f>SUM($J$22:WCY33)-1</f>
        <v>-1</v>
      </c>
      <c r="WCZ36" s="556">
        <f>SUM($J$22:WCZ33)-1</f>
        <v>-1</v>
      </c>
      <c r="WDA36" s="556">
        <f>SUM($J$22:WDA33)-1</f>
        <v>-1</v>
      </c>
      <c r="WDB36" s="556">
        <f>SUM($J$22:WDB33)-1</f>
        <v>-1</v>
      </c>
      <c r="WDC36" s="556">
        <f>SUM($J$22:WDC33)-1</f>
        <v>-1</v>
      </c>
      <c r="WDD36" s="556">
        <f>SUM($J$22:WDD33)-1</f>
        <v>-1</v>
      </c>
      <c r="WDE36" s="556">
        <f>SUM($J$22:WDE33)-1</f>
        <v>-1</v>
      </c>
      <c r="WDF36" s="556">
        <f>SUM($J$22:WDF33)-1</f>
        <v>-1</v>
      </c>
      <c r="WDG36" s="556">
        <f>SUM($J$22:WDG33)-1</f>
        <v>-1</v>
      </c>
      <c r="WDH36" s="556">
        <f>SUM($J$22:WDH33)-1</f>
        <v>-1</v>
      </c>
      <c r="WDI36" s="556">
        <f>SUM($J$22:WDI33)-1</f>
        <v>-1</v>
      </c>
      <c r="WDJ36" s="556">
        <f>SUM($J$22:WDJ33)-1</f>
        <v>-1</v>
      </c>
      <c r="WDK36" s="556">
        <f>SUM($J$22:WDK33)-1</f>
        <v>-1</v>
      </c>
      <c r="WDL36" s="556">
        <f>SUM($J$22:WDL33)-1</f>
        <v>-1</v>
      </c>
      <c r="WDM36" s="556">
        <f>SUM($J$22:WDM33)-1</f>
        <v>-1</v>
      </c>
      <c r="WDN36" s="556">
        <f>SUM($J$22:WDN33)-1</f>
        <v>-1</v>
      </c>
      <c r="WDO36" s="556">
        <f>SUM($J$22:WDO33)-1</f>
        <v>-1</v>
      </c>
      <c r="WDP36" s="556">
        <f>SUM($J$22:WDP33)-1</f>
        <v>-1</v>
      </c>
      <c r="WDQ36" s="556">
        <f>SUM($J$22:WDQ33)-1</f>
        <v>-1</v>
      </c>
      <c r="WDR36" s="556">
        <f>SUM($J$22:WDR33)-1</f>
        <v>-1</v>
      </c>
      <c r="WDS36" s="556">
        <f>SUM($J$22:WDS33)-1</f>
        <v>-1</v>
      </c>
      <c r="WDT36" s="556">
        <f>SUM($J$22:WDT33)-1</f>
        <v>-1</v>
      </c>
      <c r="WDU36" s="556">
        <f>SUM($J$22:WDU33)-1</f>
        <v>-1</v>
      </c>
      <c r="WDV36" s="556">
        <f>SUM($J$22:WDV33)-1</f>
        <v>-1</v>
      </c>
      <c r="WDW36" s="556">
        <f>SUM($J$22:WDW33)-1</f>
        <v>-1</v>
      </c>
      <c r="WDX36" s="556">
        <f>SUM($J$22:WDX33)-1</f>
        <v>-1</v>
      </c>
      <c r="WDY36" s="556">
        <f>SUM($J$22:WDY33)-1</f>
        <v>-1</v>
      </c>
      <c r="WDZ36" s="556">
        <f>SUM($J$22:WDZ33)-1</f>
        <v>-1</v>
      </c>
      <c r="WEA36" s="556">
        <f>SUM($J$22:WEA33)-1</f>
        <v>-1</v>
      </c>
      <c r="WEB36" s="556">
        <f>SUM($J$22:WEB33)-1</f>
        <v>-1</v>
      </c>
      <c r="WEC36" s="556">
        <f>SUM($J$22:WEC33)-1</f>
        <v>-1</v>
      </c>
      <c r="WED36" s="556">
        <f>SUM($J$22:WED33)-1</f>
        <v>-1</v>
      </c>
      <c r="WEE36" s="556">
        <f>SUM($J$22:WEE33)-1</f>
        <v>-1</v>
      </c>
      <c r="WEF36" s="556">
        <f>SUM($J$22:WEF33)-1</f>
        <v>-1</v>
      </c>
      <c r="WEG36" s="556">
        <f>SUM($J$22:WEG33)-1</f>
        <v>-1</v>
      </c>
      <c r="WEH36" s="556">
        <f>SUM($J$22:WEH33)-1</f>
        <v>-1</v>
      </c>
      <c r="WEI36" s="556">
        <f>SUM($J$22:WEI33)-1</f>
        <v>-1</v>
      </c>
      <c r="WEJ36" s="556">
        <f>SUM($J$22:WEJ33)-1</f>
        <v>-1</v>
      </c>
      <c r="WEK36" s="556">
        <f>SUM($J$22:WEK33)-1</f>
        <v>-1</v>
      </c>
      <c r="WEL36" s="556">
        <f>SUM($J$22:WEL33)-1</f>
        <v>-1</v>
      </c>
      <c r="WEM36" s="556">
        <f>SUM($J$22:WEM33)-1</f>
        <v>-1</v>
      </c>
      <c r="WEN36" s="556">
        <f>SUM($J$22:WEN33)-1</f>
        <v>-1</v>
      </c>
      <c r="WEO36" s="556">
        <f>SUM($J$22:WEO33)-1</f>
        <v>-1</v>
      </c>
      <c r="WEP36" s="556">
        <f>SUM($J$22:WEP33)-1</f>
        <v>-1</v>
      </c>
      <c r="WEQ36" s="556">
        <f>SUM($J$22:WEQ33)-1</f>
        <v>-1</v>
      </c>
      <c r="WER36" s="556">
        <f>SUM($J$22:WER33)-1</f>
        <v>-1</v>
      </c>
      <c r="WES36" s="556">
        <f>SUM($J$22:WES33)-1</f>
        <v>-1</v>
      </c>
      <c r="WET36" s="556">
        <f>SUM($J$22:WET33)-1</f>
        <v>-1</v>
      </c>
      <c r="WEU36" s="556">
        <f>SUM($J$22:WEU33)-1</f>
        <v>-1</v>
      </c>
      <c r="WEV36" s="556">
        <f>SUM($J$22:WEV33)-1</f>
        <v>-1</v>
      </c>
      <c r="WEW36" s="556">
        <f>SUM($J$22:WEW33)-1</f>
        <v>-1</v>
      </c>
      <c r="WEX36" s="556">
        <f>SUM($J$22:WEX33)-1</f>
        <v>-1</v>
      </c>
      <c r="WEY36" s="556">
        <f>SUM($J$22:WEY33)-1</f>
        <v>-1</v>
      </c>
      <c r="WEZ36" s="556">
        <f>SUM($J$22:WEZ33)-1</f>
        <v>-1</v>
      </c>
      <c r="WFA36" s="556">
        <f>SUM($J$22:WFA33)-1</f>
        <v>-1</v>
      </c>
      <c r="WFB36" s="556">
        <f>SUM($J$22:WFB33)-1</f>
        <v>-1</v>
      </c>
      <c r="WFC36" s="556">
        <f>SUM($J$22:WFC33)-1</f>
        <v>-1</v>
      </c>
      <c r="WFD36" s="556">
        <f>SUM($J$22:WFD33)-1</f>
        <v>-1</v>
      </c>
      <c r="WFE36" s="556">
        <f>SUM($J$22:WFE33)-1</f>
        <v>-1</v>
      </c>
      <c r="WFF36" s="556">
        <f>SUM($J$22:WFF33)-1</f>
        <v>-1</v>
      </c>
      <c r="WFG36" s="556">
        <f>SUM($J$22:WFG33)-1</f>
        <v>-1</v>
      </c>
      <c r="WFH36" s="556">
        <f>SUM($J$22:WFH33)-1</f>
        <v>-1</v>
      </c>
      <c r="WFI36" s="556">
        <f>SUM($J$22:WFI33)-1</f>
        <v>-1</v>
      </c>
      <c r="WFJ36" s="556">
        <f>SUM($J$22:WFJ33)-1</f>
        <v>-1</v>
      </c>
      <c r="WFK36" s="556">
        <f>SUM($J$22:WFK33)-1</f>
        <v>-1</v>
      </c>
      <c r="WFL36" s="556">
        <f>SUM($J$22:WFL33)-1</f>
        <v>-1</v>
      </c>
      <c r="WFM36" s="556">
        <f>SUM($J$22:WFM33)-1</f>
        <v>-1</v>
      </c>
      <c r="WFN36" s="556">
        <f>SUM($J$22:WFN33)-1</f>
        <v>-1</v>
      </c>
      <c r="WFO36" s="556">
        <f>SUM($J$22:WFO33)-1</f>
        <v>-1</v>
      </c>
      <c r="WFP36" s="556">
        <f>SUM($J$22:WFP33)-1</f>
        <v>-1</v>
      </c>
      <c r="WFQ36" s="556">
        <f>SUM($J$22:WFQ33)-1</f>
        <v>-1</v>
      </c>
      <c r="WFR36" s="556">
        <f>SUM($J$22:WFR33)-1</f>
        <v>-1</v>
      </c>
      <c r="WFS36" s="556">
        <f>SUM($J$22:WFS33)-1</f>
        <v>-1</v>
      </c>
      <c r="WFT36" s="556">
        <f>SUM($J$22:WFT33)-1</f>
        <v>-1</v>
      </c>
      <c r="WFU36" s="556">
        <f>SUM($J$22:WFU33)-1</f>
        <v>-1</v>
      </c>
      <c r="WFV36" s="556">
        <f>SUM($J$22:WFV33)-1</f>
        <v>-1</v>
      </c>
      <c r="WFW36" s="556">
        <f>SUM($J$22:WFW33)-1</f>
        <v>-1</v>
      </c>
      <c r="WFX36" s="556">
        <f>SUM($J$22:WFX33)-1</f>
        <v>-1</v>
      </c>
      <c r="WFY36" s="556">
        <f>SUM($J$22:WFY33)-1</f>
        <v>-1</v>
      </c>
      <c r="WFZ36" s="556">
        <f>SUM($J$22:WFZ33)-1</f>
        <v>-1</v>
      </c>
      <c r="WGA36" s="556">
        <f>SUM($J$22:WGA33)-1</f>
        <v>-1</v>
      </c>
      <c r="WGB36" s="556">
        <f>SUM($J$22:WGB33)-1</f>
        <v>-1</v>
      </c>
      <c r="WGC36" s="556">
        <f>SUM($J$22:WGC33)-1</f>
        <v>-1</v>
      </c>
      <c r="WGD36" s="556">
        <f>SUM($J$22:WGD33)-1</f>
        <v>-1</v>
      </c>
      <c r="WGE36" s="556">
        <f>SUM($J$22:WGE33)-1</f>
        <v>-1</v>
      </c>
      <c r="WGF36" s="556">
        <f>SUM($J$22:WGF33)-1</f>
        <v>-1</v>
      </c>
      <c r="WGG36" s="556">
        <f>SUM($J$22:WGG33)-1</f>
        <v>-1</v>
      </c>
      <c r="WGH36" s="556">
        <f>SUM($J$22:WGH33)-1</f>
        <v>-1</v>
      </c>
      <c r="WGI36" s="556">
        <f>SUM($J$22:WGI33)-1</f>
        <v>-1</v>
      </c>
      <c r="WGJ36" s="556">
        <f>SUM($J$22:WGJ33)-1</f>
        <v>-1</v>
      </c>
      <c r="WGK36" s="556">
        <f>SUM($J$22:WGK33)-1</f>
        <v>-1</v>
      </c>
      <c r="WGL36" s="556">
        <f>SUM($J$22:WGL33)-1</f>
        <v>-1</v>
      </c>
      <c r="WGM36" s="556">
        <f>SUM($J$22:WGM33)-1</f>
        <v>-1</v>
      </c>
      <c r="WGN36" s="556">
        <f>SUM($J$22:WGN33)-1</f>
        <v>-1</v>
      </c>
      <c r="WGO36" s="556">
        <f>SUM($J$22:WGO33)-1</f>
        <v>-1</v>
      </c>
      <c r="WGP36" s="556">
        <f>SUM($J$22:WGP33)-1</f>
        <v>-1</v>
      </c>
      <c r="WGQ36" s="556">
        <f>SUM($J$22:WGQ33)-1</f>
        <v>-1</v>
      </c>
      <c r="WGR36" s="556">
        <f>SUM($J$22:WGR33)-1</f>
        <v>-1</v>
      </c>
      <c r="WGS36" s="556">
        <f>SUM($J$22:WGS33)-1</f>
        <v>-1</v>
      </c>
      <c r="WGT36" s="556">
        <f>SUM($J$22:WGT33)-1</f>
        <v>-1</v>
      </c>
      <c r="WGU36" s="556">
        <f>SUM($J$22:WGU33)-1</f>
        <v>-1</v>
      </c>
      <c r="WGV36" s="556">
        <f>SUM($J$22:WGV33)-1</f>
        <v>-1</v>
      </c>
      <c r="WGW36" s="556">
        <f>SUM($J$22:WGW33)-1</f>
        <v>-1</v>
      </c>
      <c r="WGX36" s="556">
        <f>SUM($J$22:WGX33)-1</f>
        <v>-1</v>
      </c>
      <c r="WGY36" s="556">
        <f>SUM($J$22:WGY33)-1</f>
        <v>-1</v>
      </c>
      <c r="WGZ36" s="556">
        <f>SUM($J$22:WGZ33)-1</f>
        <v>-1</v>
      </c>
      <c r="WHA36" s="556">
        <f>SUM($J$22:WHA33)-1</f>
        <v>-1</v>
      </c>
      <c r="WHB36" s="556">
        <f>SUM($J$22:WHB33)-1</f>
        <v>-1</v>
      </c>
      <c r="WHC36" s="556">
        <f>SUM($J$22:WHC33)-1</f>
        <v>-1</v>
      </c>
      <c r="WHD36" s="556">
        <f>SUM($J$22:WHD33)-1</f>
        <v>-1</v>
      </c>
      <c r="WHE36" s="556">
        <f>SUM($J$22:WHE33)-1</f>
        <v>-1</v>
      </c>
      <c r="WHF36" s="556">
        <f>SUM($J$22:WHF33)-1</f>
        <v>-1</v>
      </c>
      <c r="WHG36" s="556">
        <f>SUM($J$22:WHG33)-1</f>
        <v>-1</v>
      </c>
      <c r="WHH36" s="556">
        <f>SUM($J$22:WHH33)-1</f>
        <v>-1</v>
      </c>
      <c r="WHI36" s="556">
        <f>SUM($J$22:WHI33)-1</f>
        <v>-1</v>
      </c>
      <c r="WHJ36" s="556">
        <f>SUM($J$22:WHJ33)-1</f>
        <v>-1</v>
      </c>
      <c r="WHK36" s="556">
        <f>SUM($J$22:WHK33)-1</f>
        <v>-1</v>
      </c>
      <c r="WHL36" s="556">
        <f>SUM($J$22:WHL33)-1</f>
        <v>-1</v>
      </c>
      <c r="WHM36" s="556">
        <f>SUM($J$22:WHM33)-1</f>
        <v>-1</v>
      </c>
      <c r="WHN36" s="556">
        <f>SUM($J$22:WHN33)-1</f>
        <v>-1</v>
      </c>
      <c r="WHO36" s="556">
        <f>SUM($J$22:WHO33)-1</f>
        <v>-1</v>
      </c>
      <c r="WHP36" s="556">
        <f>SUM($J$22:WHP33)-1</f>
        <v>-1</v>
      </c>
      <c r="WHQ36" s="556">
        <f>SUM($J$22:WHQ33)-1</f>
        <v>-1</v>
      </c>
      <c r="WHR36" s="556">
        <f>SUM($J$22:WHR33)-1</f>
        <v>-1</v>
      </c>
      <c r="WHS36" s="556">
        <f>SUM($J$22:WHS33)-1</f>
        <v>-1</v>
      </c>
      <c r="WHT36" s="556">
        <f>SUM($J$22:WHT33)-1</f>
        <v>-1</v>
      </c>
      <c r="WHU36" s="556">
        <f>SUM($J$22:WHU33)-1</f>
        <v>-1</v>
      </c>
      <c r="WHV36" s="556">
        <f>SUM($J$22:WHV33)-1</f>
        <v>-1</v>
      </c>
      <c r="WHW36" s="556">
        <f>SUM($J$22:WHW33)-1</f>
        <v>-1</v>
      </c>
      <c r="WHX36" s="556">
        <f>SUM($J$22:WHX33)-1</f>
        <v>-1</v>
      </c>
      <c r="WHY36" s="556">
        <f>SUM($J$22:WHY33)-1</f>
        <v>-1</v>
      </c>
      <c r="WHZ36" s="556">
        <f>SUM($J$22:WHZ33)-1</f>
        <v>-1</v>
      </c>
      <c r="WIA36" s="556">
        <f>SUM($J$22:WIA33)-1</f>
        <v>-1</v>
      </c>
      <c r="WIB36" s="556">
        <f>SUM($J$22:WIB33)-1</f>
        <v>-1</v>
      </c>
      <c r="WIC36" s="556">
        <f>SUM($J$22:WIC33)-1</f>
        <v>-1</v>
      </c>
      <c r="WID36" s="556">
        <f>SUM($J$22:WID33)-1</f>
        <v>-1</v>
      </c>
      <c r="WIE36" s="556">
        <f>SUM($J$22:WIE33)-1</f>
        <v>-1</v>
      </c>
      <c r="WIF36" s="556">
        <f>SUM($J$22:WIF33)-1</f>
        <v>-1</v>
      </c>
      <c r="WIG36" s="556">
        <f>SUM($J$22:WIG33)-1</f>
        <v>-1</v>
      </c>
      <c r="WIH36" s="556">
        <f>SUM($J$22:WIH33)-1</f>
        <v>-1</v>
      </c>
      <c r="WII36" s="556">
        <f>SUM($J$22:WII33)-1</f>
        <v>-1</v>
      </c>
      <c r="WIJ36" s="556">
        <f>SUM($J$22:WIJ33)-1</f>
        <v>-1</v>
      </c>
      <c r="WIK36" s="556">
        <f>SUM($J$22:WIK33)-1</f>
        <v>-1</v>
      </c>
      <c r="WIL36" s="556">
        <f>SUM($J$22:WIL33)-1</f>
        <v>-1</v>
      </c>
      <c r="WIM36" s="556">
        <f>SUM($J$22:WIM33)-1</f>
        <v>-1</v>
      </c>
      <c r="WIN36" s="556">
        <f>SUM($J$22:WIN33)-1</f>
        <v>-1</v>
      </c>
      <c r="WIO36" s="556">
        <f>SUM($J$22:WIO33)-1</f>
        <v>-1</v>
      </c>
      <c r="WIP36" s="556">
        <f>SUM($J$22:WIP33)-1</f>
        <v>-1</v>
      </c>
      <c r="WIQ36" s="556">
        <f>SUM($J$22:WIQ33)-1</f>
        <v>-1</v>
      </c>
      <c r="WIR36" s="556">
        <f>SUM($J$22:WIR33)-1</f>
        <v>-1</v>
      </c>
      <c r="WIS36" s="556">
        <f>SUM($J$22:WIS33)-1</f>
        <v>-1</v>
      </c>
      <c r="WIT36" s="556">
        <f>SUM($J$22:WIT33)-1</f>
        <v>-1</v>
      </c>
      <c r="WIU36" s="556">
        <f>SUM($J$22:WIU33)-1</f>
        <v>-1</v>
      </c>
      <c r="WIV36" s="556">
        <f>SUM($J$22:WIV33)-1</f>
        <v>-1</v>
      </c>
      <c r="WIW36" s="556">
        <f>SUM($J$22:WIW33)-1</f>
        <v>-1</v>
      </c>
      <c r="WIX36" s="556">
        <f>SUM($J$22:WIX33)-1</f>
        <v>-1</v>
      </c>
      <c r="WIY36" s="556">
        <f>SUM($J$22:WIY33)-1</f>
        <v>-1</v>
      </c>
      <c r="WIZ36" s="556">
        <f>SUM($J$22:WIZ33)-1</f>
        <v>-1</v>
      </c>
      <c r="WJA36" s="556">
        <f>SUM($J$22:WJA33)-1</f>
        <v>-1</v>
      </c>
      <c r="WJB36" s="556">
        <f>SUM($J$22:WJB33)-1</f>
        <v>-1</v>
      </c>
      <c r="WJC36" s="556">
        <f>SUM($J$22:WJC33)-1</f>
        <v>-1</v>
      </c>
      <c r="WJD36" s="556">
        <f>SUM($J$22:WJD33)-1</f>
        <v>-1</v>
      </c>
      <c r="WJE36" s="556">
        <f>SUM($J$22:WJE33)-1</f>
        <v>-1</v>
      </c>
      <c r="WJF36" s="556">
        <f>SUM($J$22:WJF33)-1</f>
        <v>-1</v>
      </c>
      <c r="WJG36" s="556">
        <f>SUM($J$22:WJG33)-1</f>
        <v>-1</v>
      </c>
      <c r="WJH36" s="556">
        <f>SUM($J$22:WJH33)-1</f>
        <v>-1</v>
      </c>
      <c r="WJI36" s="556">
        <f>SUM($J$22:WJI33)-1</f>
        <v>-1</v>
      </c>
      <c r="WJJ36" s="556">
        <f>SUM($J$22:WJJ33)-1</f>
        <v>-1</v>
      </c>
      <c r="WJK36" s="556">
        <f>SUM($J$22:WJK33)-1</f>
        <v>-1</v>
      </c>
      <c r="WJL36" s="556">
        <f>SUM($J$22:WJL33)-1</f>
        <v>-1</v>
      </c>
      <c r="WJM36" s="556">
        <f>SUM($J$22:WJM33)-1</f>
        <v>-1</v>
      </c>
      <c r="WJN36" s="556">
        <f>SUM($J$22:WJN33)-1</f>
        <v>-1</v>
      </c>
      <c r="WJO36" s="556">
        <f>SUM($J$22:WJO33)-1</f>
        <v>-1</v>
      </c>
      <c r="WJP36" s="556">
        <f>SUM($J$22:WJP33)-1</f>
        <v>-1</v>
      </c>
      <c r="WJQ36" s="556">
        <f>SUM($J$22:WJQ33)-1</f>
        <v>-1</v>
      </c>
      <c r="WJR36" s="556">
        <f>SUM($J$22:WJR33)-1</f>
        <v>-1</v>
      </c>
      <c r="WJS36" s="556">
        <f>SUM($J$22:WJS33)-1</f>
        <v>-1</v>
      </c>
      <c r="WJT36" s="556">
        <f>SUM($J$22:WJT33)-1</f>
        <v>-1</v>
      </c>
      <c r="WJU36" s="556">
        <f>SUM($J$22:WJU33)-1</f>
        <v>-1</v>
      </c>
      <c r="WJV36" s="556">
        <f>SUM($J$22:WJV33)-1</f>
        <v>-1</v>
      </c>
      <c r="WJW36" s="556">
        <f>SUM($J$22:WJW33)-1</f>
        <v>-1</v>
      </c>
      <c r="WJX36" s="556">
        <f>SUM($J$22:WJX33)-1</f>
        <v>-1</v>
      </c>
      <c r="WJY36" s="556">
        <f>SUM($J$22:WJY33)-1</f>
        <v>-1</v>
      </c>
      <c r="WJZ36" s="556">
        <f>SUM($J$22:WJZ33)-1</f>
        <v>-1</v>
      </c>
      <c r="WKA36" s="556">
        <f>SUM($J$22:WKA33)-1</f>
        <v>-1</v>
      </c>
      <c r="WKB36" s="556">
        <f>SUM($J$22:WKB33)-1</f>
        <v>-1</v>
      </c>
      <c r="WKC36" s="556">
        <f>SUM($J$22:WKC33)-1</f>
        <v>-1</v>
      </c>
      <c r="WKD36" s="556">
        <f>SUM($J$22:WKD33)-1</f>
        <v>-1</v>
      </c>
      <c r="WKE36" s="556">
        <f>SUM($J$22:WKE33)-1</f>
        <v>-1</v>
      </c>
      <c r="WKF36" s="556">
        <f>SUM($J$22:WKF33)-1</f>
        <v>-1</v>
      </c>
      <c r="WKG36" s="556">
        <f>SUM($J$22:WKG33)-1</f>
        <v>-1</v>
      </c>
      <c r="WKH36" s="556">
        <f>SUM($J$22:WKH33)-1</f>
        <v>-1</v>
      </c>
      <c r="WKI36" s="556">
        <f>SUM($J$22:WKI33)-1</f>
        <v>-1</v>
      </c>
      <c r="WKJ36" s="556">
        <f>SUM($J$22:WKJ33)-1</f>
        <v>-1</v>
      </c>
      <c r="WKK36" s="556">
        <f>SUM($J$22:WKK33)-1</f>
        <v>-1</v>
      </c>
      <c r="WKL36" s="556">
        <f>SUM($J$22:WKL33)-1</f>
        <v>-1</v>
      </c>
      <c r="WKM36" s="556">
        <f>SUM($J$22:WKM33)-1</f>
        <v>-1</v>
      </c>
      <c r="WKN36" s="556">
        <f>SUM($J$22:WKN33)-1</f>
        <v>-1</v>
      </c>
      <c r="WKO36" s="556">
        <f>SUM($J$22:WKO33)-1</f>
        <v>-1</v>
      </c>
      <c r="WKP36" s="556">
        <f>SUM($J$22:WKP33)-1</f>
        <v>-1</v>
      </c>
      <c r="WKQ36" s="556">
        <f>SUM($J$22:WKQ33)-1</f>
        <v>-1</v>
      </c>
      <c r="WKR36" s="556">
        <f>SUM($J$22:WKR33)-1</f>
        <v>-1</v>
      </c>
      <c r="WKS36" s="556">
        <f>SUM($J$22:WKS33)-1</f>
        <v>-1</v>
      </c>
      <c r="WKT36" s="556">
        <f>SUM($J$22:WKT33)-1</f>
        <v>-1</v>
      </c>
      <c r="WKU36" s="556">
        <f>SUM($J$22:WKU33)-1</f>
        <v>-1</v>
      </c>
      <c r="WKV36" s="556">
        <f>SUM($J$22:WKV33)-1</f>
        <v>-1</v>
      </c>
      <c r="WKW36" s="556">
        <f>SUM($J$22:WKW33)-1</f>
        <v>-1</v>
      </c>
      <c r="WKX36" s="556">
        <f>SUM($J$22:WKX33)-1</f>
        <v>-1</v>
      </c>
      <c r="WKY36" s="556">
        <f>SUM($J$22:WKY33)-1</f>
        <v>-1</v>
      </c>
      <c r="WKZ36" s="556">
        <f>SUM($J$22:WKZ33)-1</f>
        <v>-1</v>
      </c>
      <c r="WLA36" s="556">
        <f>SUM($J$22:WLA33)-1</f>
        <v>-1</v>
      </c>
      <c r="WLB36" s="556">
        <f>SUM($J$22:WLB33)-1</f>
        <v>-1</v>
      </c>
      <c r="WLC36" s="556">
        <f>SUM($J$22:WLC33)-1</f>
        <v>-1</v>
      </c>
      <c r="WLD36" s="556">
        <f>SUM($J$22:WLD33)-1</f>
        <v>-1</v>
      </c>
      <c r="WLE36" s="556">
        <f>SUM($J$22:WLE33)-1</f>
        <v>-1</v>
      </c>
      <c r="WLF36" s="556">
        <f>SUM($J$22:WLF33)-1</f>
        <v>-1</v>
      </c>
      <c r="WLG36" s="556">
        <f>SUM($J$22:WLG33)-1</f>
        <v>-1</v>
      </c>
      <c r="WLH36" s="556">
        <f>SUM($J$22:WLH33)-1</f>
        <v>-1</v>
      </c>
      <c r="WLI36" s="556">
        <f>SUM($J$22:WLI33)-1</f>
        <v>-1</v>
      </c>
      <c r="WLJ36" s="556">
        <f>SUM($J$22:WLJ33)-1</f>
        <v>-1</v>
      </c>
      <c r="WLK36" s="556">
        <f>SUM($J$22:WLK33)-1</f>
        <v>-1</v>
      </c>
      <c r="WLL36" s="556">
        <f>SUM($J$22:WLL33)-1</f>
        <v>-1</v>
      </c>
      <c r="WLM36" s="556">
        <f>SUM($J$22:WLM33)-1</f>
        <v>-1</v>
      </c>
      <c r="WLN36" s="556">
        <f>SUM($J$22:WLN33)-1</f>
        <v>-1</v>
      </c>
      <c r="WLO36" s="556">
        <f>SUM($J$22:WLO33)-1</f>
        <v>-1</v>
      </c>
      <c r="WLP36" s="556">
        <f>SUM($J$22:WLP33)-1</f>
        <v>-1</v>
      </c>
      <c r="WLQ36" s="556">
        <f>SUM($J$22:WLQ33)-1</f>
        <v>-1</v>
      </c>
      <c r="WLR36" s="556">
        <f>SUM($J$22:WLR33)-1</f>
        <v>-1</v>
      </c>
      <c r="WLS36" s="556">
        <f>SUM($J$22:WLS33)-1</f>
        <v>-1</v>
      </c>
      <c r="WLT36" s="556">
        <f>SUM($J$22:WLT33)-1</f>
        <v>-1</v>
      </c>
      <c r="WLU36" s="556">
        <f>SUM($J$22:WLU33)-1</f>
        <v>-1</v>
      </c>
      <c r="WLV36" s="556">
        <f>SUM($J$22:WLV33)-1</f>
        <v>-1</v>
      </c>
      <c r="WLW36" s="556">
        <f>SUM($J$22:WLW33)-1</f>
        <v>-1</v>
      </c>
      <c r="WLX36" s="556">
        <f>SUM($J$22:WLX33)-1</f>
        <v>-1</v>
      </c>
      <c r="WLY36" s="556">
        <f>SUM($J$22:WLY33)-1</f>
        <v>-1</v>
      </c>
      <c r="WLZ36" s="556">
        <f>SUM($J$22:WLZ33)-1</f>
        <v>-1</v>
      </c>
      <c r="WMA36" s="556">
        <f>SUM($J$22:WMA33)-1</f>
        <v>-1</v>
      </c>
      <c r="WMB36" s="556">
        <f>SUM($J$22:WMB33)-1</f>
        <v>-1</v>
      </c>
      <c r="WMC36" s="556">
        <f>SUM($J$22:WMC33)-1</f>
        <v>-1</v>
      </c>
      <c r="WMD36" s="556">
        <f>SUM($J$22:WMD33)-1</f>
        <v>-1</v>
      </c>
      <c r="WME36" s="556">
        <f>SUM($J$22:WME33)-1</f>
        <v>-1</v>
      </c>
      <c r="WMF36" s="556">
        <f>SUM($J$22:WMF33)-1</f>
        <v>-1</v>
      </c>
      <c r="WMG36" s="556">
        <f>SUM($J$22:WMG33)-1</f>
        <v>-1</v>
      </c>
      <c r="WMH36" s="556">
        <f>SUM($J$22:WMH33)-1</f>
        <v>-1</v>
      </c>
      <c r="WMI36" s="556">
        <f>SUM($J$22:WMI33)-1</f>
        <v>-1</v>
      </c>
      <c r="WMJ36" s="556">
        <f>SUM($J$22:WMJ33)-1</f>
        <v>-1</v>
      </c>
      <c r="WMK36" s="556">
        <f>SUM($J$22:WMK33)-1</f>
        <v>-1</v>
      </c>
      <c r="WML36" s="556">
        <f>SUM($J$22:WML33)-1</f>
        <v>-1</v>
      </c>
      <c r="WMM36" s="556">
        <f>SUM($J$22:WMM33)-1</f>
        <v>-1</v>
      </c>
      <c r="WMN36" s="556">
        <f>SUM($J$22:WMN33)-1</f>
        <v>-1</v>
      </c>
      <c r="WMO36" s="556">
        <f>SUM($J$22:WMO33)-1</f>
        <v>-1</v>
      </c>
      <c r="WMP36" s="556">
        <f>SUM($J$22:WMP33)-1</f>
        <v>-1</v>
      </c>
      <c r="WMQ36" s="556">
        <f>SUM($J$22:WMQ33)-1</f>
        <v>-1</v>
      </c>
      <c r="WMR36" s="556">
        <f>SUM($J$22:WMR33)-1</f>
        <v>-1</v>
      </c>
      <c r="WMS36" s="556">
        <f>SUM($J$22:WMS33)-1</f>
        <v>-1</v>
      </c>
      <c r="WMT36" s="556">
        <f>SUM($J$22:WMT33)-1</f>
        <v>-1</v>
      </c>
      <c r="WMU36" s="556">
        <f>SUM($J$22:WMU33)-1</f>
        <v>-1</v>
      </c>
      <c r="WMV36" s="556">
        <f>SUM($J$22:WMV33)-1</f>
        <v>-1</v>
      </c>
      <c r="WMW36" s="556">
        <f>SUM($J$22:WMW33)-1</f>
        <v>-1</v>
      </c>
      <c r="WMX36" s="556">
        <f>SUM($J$22:WMX33)-1</f>
        <v>-1</v>
      </c>
      <c r="WMY36" s="556">
        <f>SUM($J$22:WMY33)-1</f>
        <v>-1</v>
      </c>
      <c r="WMZ36" s="556">
        <f>SUM($J$22:WMZ33)-1</f>
        <v>-1</v>
      </c>
      <c r="WNA36" s="556">
        <f>SUM($J$22:WNA33)-1</f>
        <v>-1</v>
      </c>
      <c r="WNB36" s="556">
        <f>SUM($J$22:WNB33)-1</f>
        <v>-1</v>
      </c>
      <c r="WNC36" s="556">
        <f>SUM($J$22:WNC33)-1</f>
        <v>-1</v>
      </c>
      <c r="WND36" s="556">
        <f>SUM($J$22:WND33)-1</f>
        <v>-1</v>
      </c>
      <c r="WNE36" s="556">
        <f>SUM($J$22:WNE33)-1</f>
        <v>-1</v>
      </c>
      <c r="WNF36" s="556">
        <f>SUM($J$22:WNF33)-1</f>
        <v>-1</v>
      </c>
      <c r="WNG36" s="556">
        <f>SUM($J$22:WNG33)-1</f>
        <v>-1</v>
      </c>
      <c r="WNH36" s="556">
        <f>SUM($J$22:WNH33)-1</f>
        <v>-1</v>
      </c>
      <c r="WNI36" s="556">
        <f>SUM($J$22:WNI33)-1</f>
        <v>-1</v>
      </c>
      <c r="WNJ36" s="556">
        <f>SUM($J$22:WNJ33)-1</f>
        <v>-1</v>
      </c>
      <c r="WNK36" s="556">
        <f>SUM($J$22:WNK33)-1</f>
        <v>-1</v>
      </c>
      <c r="WNL36" s="556">
        <f>SUM($J$22:WNL33)-1</f>
        <v>-1</v>
      </c>
      <c r="WNM36" s="556">
        <f>SUM($J$22:WNM33)-1</f>
        <v>-1</v>
      </c>
      <c r="WNN36" s="556">
        <f>SUM($J$22:WNN33)-1</f>
        <v>-1</v>
      </c>
      <c r="WNO36" s="556">
        <f>SUM($J$22:WNO33)-1</f>
        <v>-1</v>
      </c>
      <c r="WNP36" s="556">
        <f>SUM($J$22:WNP33)-1</f>
        <v>-1</v>
      </c>
      <c r="WNQ36" s="556">
        <f>SUM($J$22:WNQ33)-1</f>
        <v>-1</v>
      </c>
      <c r="WNR36" s="556">
        <f>SUM($J$22:WNR33)-1</f>
        <v>-1</v>
      </c>
      <c r="WNS36" s="556">
        <f>SUM($J$22:WNS33)-1</f>
        <v>-1</v>
      </c>
      <c r="WNT36" s="556">
        <f>SUM($J$22:WNT33)-1</f>
        <v>-1</v>
      </c>
      <c r="WNU36" s="556">
        <f>SUM($J$22:WNU33)-1</f>
        <v>-1</v>
      </c>
      <c r="WNV36" s="556">
        <f>SUM($J$22:WNV33)-1</f>
        <v>-1</v>
      </c>
      <c r="WNW36" s="556">
        <f>SUM($J$22:WNW33)-1</f>
        <v>-1</v>
      </c>
      <c r="WNX36" s="556">
        <f>SUM($J$22:WNX33)-1</f>
        <v>-1</v>
      </c>
      <c r="WNY36" s="556">
        <f>SUM($J$22:WNY33)-1</f>
        <v>-1</v>
      </c>
      <c r="WNZ36" s="556">
        <f>SUM($J$22:WNZ33)-1</f>
        <v>-1</v>
      </c>
      <c r="WOA36" s="556">
        <f>SUM($J$22:WOA33)-1</f>
        <v>-1</v>
      </c>
      <c r="WOB36" s="556">
        <f>SUM($J$22:WOB33)-1</f>
        <v>-1</v>
      </c>
      <c r="WOC36" s="556">
        <f>SUM($J$22:WOC33)-1</f>
        <v>-1</v>
      </c>
      <c r="WOD36" s="556">
        <f>SUM($J$22:WOD33)-1</f>
        <v>-1</v>
      </c>
      <c r="WOE36" s="556">
        <f>SUM($J$22:WOE33)-1</f>
        <v>-1</v>
      </c>
      <c r="WOF36" s="556">
        <f>SUM($J$22:WOF33)-1</f>
        <v>-1</v>
      </c>
      <c r="WOG36" s="556">
        <f>SUM($J$22:WOG33)-1</f>
        <v>-1</v>
      </c>
      <c r="WOH36" s="556">
        <f>SUM($J$22:WOH33)-1</f>
        <v>-1</v>
      </c>
      <c r="WOI36" s="556">
        <f>SUM($J$22:WOI33)-1</f>
        <v>-1</v>
      </c>
      <c r="WOJ36" s="556">
        <f>SUM($J$22:WOJ33)-1</f>
        <v>-1</v>
      </c>
      <c r="WOK36" s="556">
        <f>SUM($J$22:WOK33)-1</f>
        <v>-1</v>
      </c>
      <c r="WOL36" s="556">
        <f>SUM($J$22:WOL33)-1</f>
        <v>-1</v>
      </c>
      <c r="WOM36" s="556">
        <f>SUM($J$22:WOM33)-1</f>
        <v>-1</v>
      </c>
      <c r="WON36" s="556">
        <f>SUM($J$22:WON33)-1</f>
        <v>-1</v>
      </c>
      <c r="WOO36" s="556">
        <f>SUM($J$22:WOO33)-1</f>
        <v>-1</v>
      </c>
      <c r="WOP36" s="556">
        <f>SUM($J$22:WOP33)-1</f>
        <v>-1</v>
      </c>
      <c r="WOQ36" s="556">
        <f>SUM($J$22:WOQ33)-1</f>
        <v>-1</v>
      </c>
      <c r="WOR36" s="556">
        <f>SUM($J$22:WOR33)-1</f>
        <v>-1</v>
      </c>
      <c r="WOS36" s="556">
        <f>SUM($J$22:WOS33)-1</f>
        <v>-1</v>
      </c>
      <c r="WOT36" s="556">
        <f>SUM($J$22:WOT33)-1</f>
        <v>-1</v>
      </c>
      <c r="WOU36" s="556">
        <f>SUM($J$22:WOU33)-1</f>
        <v>-1</v>
      </c>
      <c r="WOV36" s="556">
        <f>SUM($J$22:WOV33)-1</f>
        <v>-1</v>
      </c>
      <c r="WOW36" s="556">
        <f>SUM($J$22:WOW33)-1</f>
        <v>-1</v>
      </c>
      <c r="WOX36" s="556">
        <f>SUM($J$22:WOX33)-1</f>
        <v>-1</v>
      </c>
      <c r="WOY36" s="556">
        <f>SUM($J$22:WOY33)-1</f>
        <v>-1</v>
      </c>
      <c r="WOZ36" s="556">
        <f>SUM($J$22:WOZ33)-1</f>
        <v>-1</v>
      </c>
      <c r="WPA36" s="556">
        <f>SUM($J$22:WPA33)-1</f>
        <v>-1</v>
      </c>
      <c r="WPB36" s="556">
        <f>SUM($J$22:WPB33)-1</f>
        <v>-1</v>
      </c>
      <c r="WPC36" s="556">
        <f>SUM($J$22:WPC33)-1</f>
        <v>-1</v>
      </c>
      <c r="WPD36" s="556">
        <f>SUM($J$22:WPD33)-1</f>
        <v>-1</v>
      </c>
      <c r="WPE36" s="556">
        <f>SUM($J$22:WPE33)-1</f>
        <v>-1</v>
      </c>
      <c r="WPF36" s="556">
        <f>SUM($J$22:WPF33)-1</f>
        <v>-1</v>
      </c>
      <c r="WPG36" s="556">
        <f>SUM($J$22:WPG33)-1</f>
        <v>-1</v>
      </c>
      <c r="WPH36" s="556">
        <f>SUM($J$22:WPH33)-1</f>
        <v>-1</v>
      </c>
      <c r="WPI36" s="556">
        <f>SUM($J$22:WPI33)-1</f>
        <v>-1</v>
      </c>
      <c r="WPJ36" s="556">
        <f>SUM($J$22:WPJ33)-1</f>
        <v>-1</v>
      </c>
      <c r="WPK36" s="556">
        <f>SUM($J$22:WPK33)-1</f>
        <v>-1</v>
      </c>
      <c r="WPL36" s="556">
        <f>SUM($J$22:WPL33)-1</f>
        <v>-1</v>
      </c>
      <c r="WPM36" s="556">
        <f>SUM($J$22:WPM33)-1</f>
        <v>-1</v>
      </c>
      <c r="WPN36" s="556">
        <f>SUM($J$22:WPN33)-1</f>
        <v>-1</v>
      </c>
      <c r="WPO36" s="556">
        <f>SUM($J$22:WPO33)-1</f>
        <v>-1</v>
      </c>
      <c r="WPP36" s="556">
        <f>SUM($J$22:WPP33)-1</f>
        <v>-1</v>
      </c>
      <c r="WPQ36" s="556">
        <f>SUM($J$22:WPQ33)-1</f>
        <v>-1</v>
      </c>
      <c r="WPR36" s="556">
        <f>SUM($J$22:WPR33)-1</f>
        <v>-1</v>
      </c>
      <c r="WPS36" s="556">
        <f>SUM($J$22:WPS33)-1</f>
        <v>-1</v>
      </c>
      <c r="WPT36" s="556">
        <f>SUM($J$22:WPT33)-1</f>
        <v>-1</v>
      </c>
      <c r="WPU36" s="556">
        <f>SUM($J$22:WPU33)-1</f>
        <v>-1</v>
      </c>
      <c r="WPV36" s="556">
        <f>SUM($J$22:WPV33)-1</f>
        <v>-1</v>
      </c>
      <c r="WPW36" s="556">
        <f>SUM($J$22:WPW33)-1</f>
        <v>-1</v>
      </c>
      <c r="WPX36" s="556">
        <f>SUM($J$22:WPX33)-1</f>
        <v>-1</v>
      </c>
      <c r="WPY36" s="556">
        <f>SUM($J$22:WPY33)-1</f>
        <v>-1</v>
      </c>
      <c r="WPZ36" s="556">
        <f>SUM($J$22:WPZ33)-1</f>
        <v>-1</v>
      </c>
      <c r="WQA36" s="556">
        <f>SUM($J$22:WQA33)-1</f>
        <v>-1</v>
      </c>
      <c r="WQB36" s="556">
        <f>SUM($J$22:WQB33)-1</f>
        <v>-1</v>
      </c>
      <c r="WQC36" s="556">
        <f>SUM($J$22:WQC33)-1</f>
        <v>-1</v>
      </c>
      <c r="WQD36" s="556">
        <f>SUM($J$22:WQD33)-1</f>
        <v>-1</v>
      </c>
      <c r="WQE36" s="556">
        <f>SUM($J$22:WQE33)-1</f>
        <v>-1</v>
      </c>
      <c r="WQF36" s="556">
        <f>SUM($J$22:WQF33)-1</f>
        <v>-1</v>
      </c>
      <c r="WQG36" s="556">
        <f>SUM($J$22:WQG33)-1</f>
        <v>-1</v>
      </c>
      <c r="WQH36" s="556">
        <f>SUM($J$22:WQH33)-1</f>
        <v>-1</v>
      </c>
      <c r="WQI36" s="556">
        <f>SUM($J$22:WQI33)-1</f>
        <v>-1</v>
      </c>
      <c r="WQJ36" s="556">
        <f>SUM($J$22:WQJ33)-1</f>
        <v>-1</v>
      </c>
      <c r="WQK36" s="556">
        <f>SUM($J$22:WQK33)-1</f>
        <v>-1</v>
      </c>
      <c r="WQL36" s="556">
        <f>SUM($J$22:WQL33)-1</f>
        <v>-1</v>
      </c>
      <c r="WQM36" s="556">
        <f>SUM($J$22:WQM33)-1</f>
        <v>-1</v>
      </c>
      <c r="WQN36" s="556">
        <f>SUM($J$22:WQN33)-1</f>
        <v>-1</v>
      </c>
      <c r="WQO36" s="556">
        <f>SUM($J$22:WQO33)-1</f>
        <v>-1</v>
      </c>
      <c r="WQP36" s="556">
        <f>SUM($J$22:WQP33)-1</f>
        <v>-1</v>
      </c>
      <c r="WQQ36" s="556">
        <f>SUM($J$22:WQQ33)-1</f>
        <v>-1</v>
      </c>
      <c r="WQR36" s="556">
        <f>SUM($J$22:WQR33)-1</f>
        <v>-1</v>
      </c>
      <c r="WQS36" s="556">
        <f>SUM($J$22:WQS33)-1</f>
        <v>-1</v>
      </c>
      <c r="WQT36" s="556">
        <f>SUM($J$22:WQT33)-1</f>
        <v>-1</v>
      </c>
      <c r="WQU36" s="556">
        <f>SUM($J$22:WQU33)-1</f>
        <v>-1</v>
      </c>
      <c r="WQV36" s="556">
        <f>SUM($J$22:WQV33)-1</f>
        <v>-1</v>
      </c>
      <c r="WQW36" s="556">
        <f>SUM($J$22:WQW33)-1</f>
        <v>-1</v>
      </c>
      <c r="WQX36" s="556">
        <f>SUM($J$22:WQX33)-1</f>
        <v>-1</v>
      </c>
      <c r="WQY36" s="556">
        <f>SUM($J$22:WQY33)-1</f>
        <v>-1</v>
      </c>
      <c r="WQZ36" s="556">
        <f>SUM($J$22:WQZ33)-1</f>
        <v>-1</v>
      </c>
      <c r="WRA36" s="556">
        <f>SUM($J$22:WRA33)-1</f>
        <v>-1</v>
      </c>
      <c r="WRB36" s="556">
        <f>SUM($J$22:WRB33)-1</f>
        <v>-1</v>
      </c>
      <c r="WRC36" s="556">
        <f>SUM($J$22:WRC33)-1</f>
        <v>-1</v>
      </c>
      <c r="WRD36" s="556">
        <f>SUM($J$22:WRD33)-1</f>
        <v>-1</v>
      </c>
      <c r="WRE36" s="556">
        <f>SUM($J$22:WRE33)-1</f>
        <v>-1</v>
      </c>
      <c r="WRF36" s="556">
        <f>SUM($J$22:WRF33)-1</f>
        <v>-1</v>
      </c>
      <c r="WRG36" s="556">
        <f>SUM($J$22:WRG33)-1</f>
        <v>-1</v>
      </c>
      <c r="WRH36" s="556">
        <f>SUM($J$22:WRH33)-1</f>
        <v>-1</v>
      </c>
      <c r="WRI36" s="556">
        <f>SUM($J$22:WRI33)-1</f>
        <v>-1</v>
      </c>
      <c r="WRJ36" s="556">
        <f>SUM($J$22:WRJ33)-1</f>
        <v>-1</v>
      </c>
      <c r="WRK36" s="556">
        <f>SUM($J$22:WRK33)-1</f>
        <v>-1</v>
      </c>
      <c r="WRL36" s="556">
        <f>SUM($J$22:WRL33)-1</f>
        <v>-1</v>
      </c>
      <c r="WRM36" s="556">
        <f>SUM($J$22:WRM33)-1</f>
        <v>-1</v>
      </c>
      <c r="WRN36" s="556">
        <f>SUM($J$22:WRN33)-1</f>
        <v>-1</v>
      </c>
      <c r="WRO36" s="556">
        <f>SUM($J$22:WRO33)-1</f>
        <v>-1</v>
      </c>
      <c r="WRP36" s="556">
        <f>SUM($J$22:WRP33)-1</f>
        <v>-1</v>
      </c>
      <c r="WRQ36" s="556">
        <f>SUM($J$22:WRQ33)-1</f>
        <v>-1</v>
      </c>
      <c r="WRR36" s="556">
        <f>SUM($J$22:WRR33)-1</f>
        <v>-1</v>
      </c>
      <c r="WRS36" s="556">
        <f>SUM($J$22:WRS33)-1</f>
        <v>-1</v>
      </c>
      <c r="WRT36" s="556">
        <f>SUM($J$22:WRT33)-1</f>
        <v>-1</v>
      </c>
      <c r="WRU36" s="556">
        <f>SUM($J$22:WRU33)-1</f>
        <v>-1</v>
      </c>
      <c r="WRV36" s="556">
        <f>SUM($J$22:WRV33)-1</f>
        <v>-1</v>
      </c>
      <c r="WRW36" s="556">
        <f>SUM($J$22:WRW33)-1</f>
        <v>-1</v>
      </c>
      <c r="WRX36" s="556">
        <f>SUM($J$22:WRX33)-1</f>
        <v>-1</v>
      </c>
      <c r="WRY36" s="556">
        <f>SUM($J$22:WRY33)-1</f>
        <v>-1</v>
      </c>
      <c r="WRZ36" s="556">
        <f>SUM($J$22:WRZ33)-1</f>
        <v>-1</v>
      </c>
      <c r="WSA36" s="556">
        <f>SUM($J$22:WSA33)-1</f>
        <v>-1</v>
      </c>
      <c r="WSB36" s="556">
        <f>SUM($J$22:WSB33)-1</f>
        <v>-1</v>
      </c>
      <c r="WSC36" s="556">
        <f>SUM($J$22:WSC33)-1</f>
        <v>-1</v>
      </c>
      <c r="WSD36" s="556">
        <f>SUM($J$22:WSD33)-1</f>
        <v>-1</v>
      </c>
      <c r="WSE36" s="556">
        <f>SUM($J$22:WSE33)-1</f>
        <v>-1</v>
      </c>
      <c r="WSF36" s="556">
        <f>SUM($J$22:WSF33)-1</f>
        <v>-1</v>
      </c>
      <c r="WSG36" s="556">
        <f>SUM($J$22:WSG33)-1</f>
        <v>-1</v>
      </c>
      <c r="WSH36" s="556">
        <f>SUM($J$22:WSH33)-1</f>
        <v>-1</v>
      </c>
      <c r="WSI36" s="556">
        <f>SUM($J$22:WSI33)-1</f>
        <v>-1</v>
      </c>
      <c r="WSJ36" s="556">
        <f>SUM($J$22:WSJ33)-1</f>
        <v>-1</v>
      </c>
      <c r="WSK36" s="556">
        <f>SUM($J$22:WSK33)-1</f>
        <v>-1</v>
      </c>
      <c r="WSL36" s="556">
        <f>SUM($J$22:WSL33)-1</f>
        <v>-1</v>
      </c>
      <c r="WSM36" s="556">
        <f>SUM($J$22:WSM33)-1</f>
        <v>-1</v>
      </c>
      <c r="WSN36" s="556">
        <f>SUM($J$22:WSN33)-1</f>
        <v>-1</v>
      </c>
      <c r="WSO36" s="556">
        <f>SUM($J$22:WSO33)-1</f>
        <v>-1</v>
      </c>
      <c r="WSP36" s="556">
        <f>SUM($J$22:WSP33)-1</f>
        <v>-1</v>
      </c>
      <c r="WSQ36" s="556">
        <f>SUM($J$22:WSQ33)-1</f>
        <v>-1</v>
      </c>
      <c r="WSR36" s="556">
        <f>SUM($J$22:WSR33)-1</f>
        <v>-1</v>
      </c>
      <c r="WSS36" s="556">
        <f>SUM($J$22:WSS33)-1</f>
        <v>-1</v>
      </c>
      <c r="WST36" s="556">
        <f>SUM($J$22:WST33)-1</f>
        <v>-1</v>
      </c>
      <c r="WSU36" s="556">
        <f>SUM($J$22:WSU33)-1</f>
        <v>-1</v>
      </c>
      <c r="WSV36" s="556">
        <f>SUM($J$22:WSV33)-1</f>
        <v>-1</v>
      </c>
      <c r="WSW36" s="556">
        <f>SUM($J$22:WSW33)-1</f>
        <v>-1</v>
      </c>
      <c r="WSX36" s="556">
        <f>SUM($J$22:WSX33)-1</f>
        <v>-1</v>
      </c>
      <c r="WSY36" s="556">
        <f>SUM($J$22:WSY33)-1</f>
        <v>-1</v>
      </c>
      <c r="WSZ36" s="556">
        <f>SUM($J$22:WSZ33)-1</f>
        <v>-1</v>
      </c>
      <c r="WTA36" s="556">
        <f>SUM($J$22:WTA33)-1</f>
        <v>-1</v>
      </c>
      <c r="WTB36" s="556">
        <f>SUM($J$22:WTB33)-1</f>
        <v>-1</v>
      </c>
      <c r="WTC36" s="556">
        <f>SUM($J$22:WTC33)-1</f>
        <v>-1</v>
      </c>
      <c r="WTD36" s="556">
        <f>SUM($J$22:WTD33)-1</f>
        <v>-1</v>
      </c>
      <c r="WTE36" s="556">
        <f>SUM($J$22:WTE33)-1</f>
        <v>-1</v>
      </c>
      <c r="WTF36" s="556">
        <f>SUM($J$22:WTF33)-1</f>
        <v>-1</v>
      </c>
      <c r="WTG36" s="556">
        <f>SUM($J$22:WTG33)-1</f>
        <v>-1</v>
      </c>
      <c r="WTH36" s="556">
        <f>SUM($J$22:WTH33)-1</f>
        <v>-1</v>
      </c>
      <c r="WTI36" s="556">
        <f>SUM($J$22:WTI33)-1</f>
        <v>-1</v>
      </c>
      <c r="WTJ36" s="556">
        <f>SUM($J$22:WTJ33)-1</f>
        <v>-1</v>
      </c>
      <c r="WTK36" s="556">
        <f>SUM($J$22:WTK33)-1</f>
        <v>-1</v>
      </c>
      <c r="WTL36" s="556">
        <f>SUM($J$22:WTL33)-1</f>
        <v>-1</v>
      </c>
      <c r="WTM36" s="556">
        <f>SUM($J$22:WTM33)-1</f>
        <v>-1</v>
      </c>
      <c r="WTN36" s="556">
        <f>SUM($J$22:WTN33)-1</f>
        <v>-1</v>
      </c>
      <c r="WTO36" s="556">
        <f>SUM($J$22:WTO33)-1</f>
        <v>-1</v>
      </c>
      <c r="WTP36" s="556">
        <f>SUM($J$22:WTP33)-1</f>
        <v>-1</v>
      </c>
      <c r="WTQ36" s="556">
        <f>SUM($J$22:WTQ33)-1</f>
        <v>-1</v>
      </c>
      <c r="WTR36" s="556">
        <f>SUM($J$22:WTR33)-1</f>
        <v>-1</v>
      </c>
      <c r="WTS36" s="556">
        <f>SUM($J$22:WTS33)-1</f>
        <v>-1</v>
      </c>
      <c r="WTT36" s="556">
        <f>SUM($J$22:WTT33)-1</f>
        <v>-1</v>
      </c>
      <c r="WTU36" s="556">
        <f>SUM($J$22:WTU33)-1</f>
        <v>-1</v>
      </c>
      <c r="WTV36" s="556">
        <f>SUM($J$22:WTV33)-1</f>
        <v>-1</v>
      </c>
      <c r="WTW36" s="556">
        <f>SUM($J$22:WTW33)-1</f>
        <v>-1</v>
      </c>
      <c r="WTX36" s="556">
        <f>SUM($J$22:WTX33)-1</f>
        <v>-1</v>
      </c>
      <c r="WTY36" s="556">
        <f>SUM($J$22:WTY33)-1</f>
        <v>-1</v>
      </c>
      <c r="WTZ36" s="556">
        <f>SUM($J$22:WTZ33)-1</f>
        <v>-1</v>
      </c>
      <c r="WUA36" s="556">
        <f>SUM($J$22:WUA33)-1</f>
        <v>-1</v>
      </c>
      <c r="WUB36" s="556">
        <f>SUM($J$22:WUB33)-1</f>
        <v>-1</v>
      </c>
      <c r="WUC36" s="556">
        <f>SUM($J$22:WUC33)-1</f>
        <v>-1</v>
      </c>
      <c r="WUD36" s="556">
        <f>SUM($J$22:WUD33)-1</f>
        <v>-1</v>
      </c>
      <c r="WUE36" s="556">
        <f>SUM($J$22:WUE33)-1</f>
        <v>-1</v>
      </c>
      <c r="WUF36" s="556">
        <f>SUM($J$22:WUF33)-1</f>
        <v>-1</v>
      </c>
      <c r="WUG36" s="556">
        <f>SUM($J$22:WUG33)-1</f>
        <v>-1</v>
      </c>
      <c r="WUH36" s="556">
        <f>SUM($J$22:WUH33)-1</f>
        <v>-1</v>
      </c>
      <c r="WUI36" s="556">
        <f>SUM($J$22:WUI33)-1</f>
        <v>-1</v>
      </c>
      <c r="WUJ36" s="556">
        <f>SUM($J$22:WUJ33)-1</f>
        <v>-1</v>
      </c>
      <c r="WUK36" s="556">
        <f>SUM($J$22:WUK33)-1</f>
        <v>-1</v>
      </c>
      <c r="WUL36" s="556">
        <f>SUM($J$22:WUL33)-1</f>
        <v>-1</v>
      </c>
      <c r="WUM36" s="556">
        <f>SUM($J$22:WUM33)-1</f>
        <v>-1</v>
      </c>
      <c r="WUN36" s="556">
        <f>SUM($J$22:WUN33)-1</f>
        <v>-1</v>
      </c>
      <c r="WUO36" s="556">
        <f>SUM($J$22:WUO33)-1</f>
        <v>-1</v>
      </c>
      <c r="WUP36" s="556">
        <f>SUM($J$22:WUP33)-1</f>
        <v>-1</v>
      </c>
      <c r="WUQ36" s="556">
        <f>SUM($J$22:WUQ33)-1</f>
        <v>-1</v>
      </c>
      <c r="WUR36" s="556">
        <f>SUM($J$22:WUR33)-1</f>
        <v>-1</v>
      </c>
      <c r="WUS36" s="556">
        <f>SUM($J$22:WUS33)-1</f>
        <v>-1</v>
      </c>
      <c r="WUT36" s="556">
        <f>SUM($J$22:WUT33)-1</f>
        <v>-1</v>
      </c>
      <c r="WUU36" s="556">
        <f>SUM($J$22:WUU33)-1</f>
        <v>-1</v>
      </c>
      <c r="WUV36" s="556">
        <f>SUM($J$22:WUV33)-1</f>
        <v>-1</v>
      </c>
      <c r="WUW36" s="556">
        <f>SUM($J$22:WUW33)-1</f>
        <v>-1</v>
      </c>
      <c r="WUX36" s="556">
        <f>SUM($J$22:WUX33)-1</f>
        <v>-1</v>
      </c>
      <c r="WUY36" s="556">
        <f>SUM($J$22:WUY33)-1</f>
        <v>-1</v>
      </c>
      <c r="WUZ36" s="556">
        <f>SUM($J$22:WUZ33)-1</f>
        <v>-1</v>
      </c>
      <c r="WVA36" s="556">
        <f>SUM($J$22:WVA33)-1</f>
        <v>-1</v>
      </c>
      <c r="WVB36" s="556">
        <f>SUM($J$22:WVB33)-1</f>
        <v>-1</v>
      </c>
      <c r="WVC36" s="556">
        <f>SUM($J$22:WVC33)-1</f>
        <v>-1</v>
      </c>
      <c r="WVD36" s="556">
        <f>SUM($J$22:WVD33)-1</f>
        <v>-1</v>
      </c>
      <c r="WVE36" s="556">
        <f>SUM($J$22:WVE33)-1</f>
        <v>-1</v>
      </c>
      <c r="WVF36" s="556">
        <f>SUM($J$22:WVF33)-1</f>
        <v>-1</v>
      </c>
      <c r="WVG36" s="556">
        <f>SUM($J$22:WVG33)-1</f>
        <v>-1</v>
      </c>
      <c r="WVH36" s="556">
        <f>SUM($J$22:WVH33)-1</f>
        <v>-1</v>
      </c>
      <c r="WVI36" s="556">
        <f>SUM($J$22:WVI33)-1</f>
        <v>-1</v>
      </c>
      <c r="WVJ36" s="556">
        <f>SUM($J$22:WVJ33)-1</f>
        <v>-1</v>
      </c>
      <c r="WVK36" s="556">
        <f>SUM($J$22:WVK33)-1</f>
        <v>-1</v>
      </c>
      <c r="WVL36" s="556">
        <f>SUM($J$22:WVL33)-1</f>
        <v>-1</v>
      </c>
      <c r="WVM36" s="556">
        <f>SUM($J$22:WVM33)-1</f>
        <v>-1</v>
      </c>
      <c r="WVN36" s="556">
        <f>SUM($J$22:WVN33)-1</f>
        <v>-1</v>
      </c>
      <c r="WVO36" s="556">
        <f>SUM($J$22:WVO33)-1</f>
        <v>-1</v>
      </c>
      <c r="WVP36" s="556">
        <f>SUM($J$22:WVP33)-1</f>
        <v>-1</v>
      </c>
      <c r="WVQ36" s="556">
        <f>SUM($J$22:WVQ33)-1</f>
        <v>-1</v>
      </c>
      <c r="WVR36" s="556">
        <f>SUM($J$22:WVR33)-1</f>
        <v>-1</v>
      </c>
      <c r="WVS36" s="556">
        <f>SUM($J$22:WVS33)-1</f>
        <v>-1</v>
      </c>
      <c r="WVT36" s="556">
        <f>SUM($J$22:WVT33)-1</f>
        <v>-1</v>
      </c>
      <c r="WVU36" s="556">
        <f>SUM($J$22:WVU33)-1</f>
        <v>-1</v>
      </c>
      <c r="WVV36" s="556">
        <f>SUM($J$22:WVV33)-1</f>
        <v>-1</v>
      </c>
      <c r="WVW36" s="556">
        <f>SUM($J$22:WVW33)-1</f>
        <v>-1</v>
      </c>
      <c r="WVX36" s="556">
        <f>SUM($J$22:WVX33)-1</f>
        <v>-1</v>
      </c>
      <c r="WVY36" s="556">
        <f>SUM($J$22:WVY33)-1</f>
        <v>-1</v>
      </c>
      <c r="WVZ36" s="556">
        <f>SUM($J$22:WVZ33)-1</f>
        <v>-1</v>
      </c>
      <c r="WWA36" s="556">
        <f>SUM($J$22:WWA33)-1</f>
        <v>-1</v>
      </c>
      <c r="WWB36" s="556">
        <f>SUM($J$22:WWB33)-1</f>
        <v>-1</v>
      </c>
      <c r="WWC36" s="556">
        <f>SUM($J$22:WWC33)-1</f>
        <v>-1</v>
      </c>
      <c r="WWD36" s="556">
        <f>SUM($J$22:WWD33)-1</f>
        <v>-1</v>
      </c>
      <c r="WWE36" s="556">
        <f>SUM($J$22:WWE33)-1</f>
        <v>-1</v>
      </c>
      <c r="WWF36" s="556">
        <f>SUM($J$22:WWF33)-1</f>
        <v>-1</v>
      </c>
      <c r="WWG36" s="556">
        <f>SUM($J$22:WWG33)-1</f>
        <v>-1</v>
      </c>
      <c r="WWH36" s="556">
        <f>SUM($J$22:WWH33)-1</f>
        <v>-1</v>
      </c>
      <c r="WWI36" s="556">
        <f>SUM($J$22:WWI33)-1</f>
        <v>-1</v>
      </c>
      <c r="WWJ36" s="556">
        <f>SUM($J$22:WWJ33)-1</f>
        <v>-1</v>
      </c>
      <c r="WWK36" s="556">
        <f>SUM($J$22:WWK33)-1</f>
        <v>-1</v>
      </c>
      <c r="WWL36" s="556">
        <f>SUM($J$22:WWL33)-1</f>
        <v>-1</v>
      </c>
      <c r="WWM36" s="556">
        <f>SUM($J$22:WWM33)-1</f>
        <v>-1</v>
      </c>
      <c r="WWN36" s="556">
        <f>SUM($J$22:WWN33)-1</f>
        <v>-1</v>
      </c>
      <c r="WWO36" s="556">
        <f>SUM($J$22:WWO33)-1</f>
        <v>-1</v>
      </c>
      <c r="WWP36" s="556">
        <f>SUM($J$22:WWP33)-1</f>
        <v>-1</v>
      </c>
      <c r="WWQ36" s="556">
        <f>SUM($J$22:WWQ33)-1</f>
        <v>-1</v>
      </c>
      <c r="WWR36" s="556">
        <f>SUM($J$22:WWR33)-1</f>
        <v>-1</v>
      </c>
      <c r="WWS36" s="556">
        <f>SUM($J$22:WWS33)-1</f>
        <v>-1</v>
      </c>
      <c r="WWT36" s="556">
        <f>SUM($J$22:WWT33)-1</f>
        <v>-1</v>
      </c>
      <c r="WWU36" s="556">
        <f>SUM($J$22:WWU33)-1</f>
        <v>-1</v>
      </c>
      <c r="WWV36" s="556">
        <f>SUM($J$22:WWV33)-1</f>
        <v>-1</v>
      </c>
      <c r="WWW36" s="556">
        <f>SUM($J$22:WWW33)-1</f>
        <v>-1</v>
      </c>
      <c r="WWX36" s="556">
        <f>SUM($J$22:WWX33)-1</f>
        <v>-1</v>
      </c>
      <c r="WWY36" s="556">
        <f>SUM($J$22:WWY33)-1</f>
        <v>-1</v>
      </c>
      <c r="WWZ36" s="556">
        <f>SUM($J$22:WWZ33)-1</f>
        <v>-1</v>
      </c>
      <c r="WXA36" s="556">
        <f>SUM($J$22:WXA33)-1</f>
        <v>-1</v>
      </c>
      <c r="WXB36" s="556">
        <f>SUM($J$22:WXB33)-1</f>
        <v>-1</v>
      </c>
      <c r="WXC36" s="556">
        <f>SUM($J$22:WXC33)-1</f>
        <v>-1</v>
      </c>
      <c r="WXD36" s="556">
        <f>SUM($J$22:WXD33)-1</f>
        <v>-1</v>
      </c>
      <c r="WXE36" s="556">
        <f>SUM($J$22:WXE33)-1</f>
        <v>-1</v>
      </c>
      <c r="WXF36" s="556">
        <f>SUM($J$22:WXF33)-1</f>
        <v>-1</v>
      </c>
      <c r="WXG36" s="556">
        <f>SUM($J$22:WXG33)-1</f>
        <v>-1</v>
      </c>
      <c r="WXH36" s="556">
        <f>SUM($J$22:WXH33)-1</f>
        <v>-1</v>
      </c>
      <c r="WXI36" s="556">
        <f>SUM($J$22:WXI33)-1</f>
        <v>-1</v>
      </c>
      <c r="WXJ36" s="556">
        <f>SUM($J$22:WXJ33)-1</f>
        <v>-1</v>
      </c>
      <c r="WXK36" s="556">
        <f>SUM($J$22:WXK33)-1</f>
        <v>-1</v>
      </c>
      <c r="WXL36" s="556">
        <f>SUM($J$22:WXL33)-1</f>
        <v>-1</v>
      </c>
      <c r="WXM36" s="556">
        <f>SUM($J$22:WXM33)-1</f>
        <v>-1</v>
      </c>
      <c r="WXN36" s="556">
        <f>SUM($J$22:WXN33)-1</f>
        <v>-1</v>
      </c>
      <c r="WXO36" s="556">
        <f>SUM($J$22:WXO33)-1</f>
        <v>-1</v>
      </c>
      <c r="WXP36" s="556">
        <f>SUM($J$22:WXP33)-1</f>
        <v>-1</v>
      </c>
      <c r="WXQ36" s="556">
        <f>SUM($J$22:WXQ33)-1</f>
        <v>-1</v>
      </c>
      <c r="WXR36" s="556">
        <f>SUM($J$22:WXR33)-1</f>
        <v>-1</v>
      </c>
      <c r="WXS36" s="556">
        <f>SUM($J$22:WXS33)-1</f>
        <v>-1</v>
      </c>
      <c r="WXT36" s="556">
        <f>SUM($J$22:WXT33)-1</f>
        <v>-1</v>
      </c>
      <c r="WXU36" s="556">
        <f>SUM($J$22:WXU33)-1</f>
        <v>-1</v>
      </c>
      <c r="WXV36" s="556">
        <f>SUM($J$22:WXV33)-1</f>
        <v>-1</v>
      </c>
      <c r="WXW36" s="556">
        <f>SUM($J$22:WXW33)-1</f>
        <v>-1</v>
      </c>
      <c r="WXX36" s="556">
        <f>SUM($J$22:WXX33)-1</f>
        <v>-1</v>
      </c>
      <c r="WXY36" s="556">
        <f>SUM($J$22:WXY33)-1</f>
        <v>-1</v>
      </c>
      <c r="WXZ36" s="556">
        <f>SUM($J$22:WXZ33)-1</f>
        <v>-1</v>
      </c>
      <c r="WYA36" s="556">
        <f>SUM($J$22:WYA33)-1</f>
        <v>-1</v>
      </c>
      <c r="WYB36" s="556">
        <f>SUM($J$22:WYB33)-1</f>
        <v>-1</v>
      </c>
      <c r="WYC36" s="556">
        <f>SUM($J$22:WYC33)-1</f>
        <v>-1</v>
      </c>
      <c r="WYD36" s="556">
        <f>SUM($J$22:WYD33)-1</f>
        <v>-1</v>
      </c>
      <c r="WYE36" s="556">
        <f>SUM($J$22:WYE33)-1</f>
        <v>-1</v>
      </c>
      <c r="WYF36" s="556">
        <f>SUM($J$22:WYF33)-1</f>
        <v>-1</v>
      </c>
      <c r="WYG36" s="556">
        <f>SUM($J$22:WYG33)-1</f>
        <v>-1</v>
      </c>
      <c r="WYH36" s="556">
        <f>SUM($J$22:WYH33)-1</f>
        <v>-1</v>
      </c>
      <c r="WYI36" s="556">
        <f>SUM($J$22:WYI33)-1</f>
        <v>-1</v>
      </c>
      <c r="WYJ36" s="556">
        <f>SUM($J$22:WYJ33)-1</f>
        <v>-1</v>
      </c>
      <c r="WYK36" s="556">
        <f>SUM($J$22:WYK33)-1</f>
        <v>-1</v>
      </c>
      <c r="WYL36" s="556">
        <f>SUM($J$22:WYL33)-1</f>
        <v>-1</v>
      </c>
      <c r="WYM36" s="556">
        <f>SUM($J$22:WYM33)-1</f>
        <v>-1</v>
      </c>
      <c r="WYN36" s="556">
        <f>SUM($J$22:WYN33)-1</f>
        <v>-1</v>
      </c>
      <c r="WYO36" s="556">
        <f>SUM($J$22:WYO33)-1</f>
        <v>-1</v>
      </c>
      <c r="WYP36" s="556">
        <f>SUM($J$22:WYP33)-1</f>
        <v>-1</v>
      </c>
      <c r="WYQ36" s="556">
        <f>SUM($J$22:WYQ33)-1</f>
        <v>-1</v>
      </c>
      <c r="WYR36" s="556">
        <f>SUM($J$22:WYR33)-1</f>
        <v>-1</v>
      </c>
      <c r="WYS36" s="556">
        <f>SUM($J$22:WYS33)-1</f>
        <v>-1</v>
      </c>
      <c r="WYT36" s="556">
        <f>SUM($J$22:WYT33)-1</f>
        <v>-1</v>
      </c>
      <c r="WYU36" s="556">
        <f>SUM($J$22:WYU33)-1</f>
        <v>-1</v>
      </c>
      <c r="WYV36" s="556">
        <f>SUM($J$22:WYV33)-1</f>
        <v>-1</v>
      </c>
      <c r="WYW36" s="556">
        <f>SUM($J$22:WYW33)-1</f>
        <v>-1</v>
      </c>
      <c r="WYX36" s="556">
        <f>SUM($J$22:WYX33)-1</f>
        <v>-1</v>
      </c>
      <c r="WYY36" s="556">
        <f>SUM($J$22:WYY33)-1</f>
        <v>-1</v>
      </c>
      <c r="WYZ36" s="556">
        <f>SUM($J$22:WYZ33)-1</f>
        <v>-1</v>
      </c>
      <c r="WZA36" s="556">
        <f>SUM($J$22:WZA33)-1</f>
        <v>-1</v>
      </c>
      <c r="WZB36" s="556">
        <f>SUM($J$22:WZB33)-1</f>
        <v>-1</v>
      </c>
      <c r="WZC36" s="556">
        <f>SUM($J$22:WZC33)-1</f>
        <v>-1</v>
      </c>
      <c r="WZD36" s="556">
        <f>SUM($J$22:WZD33)-1</f>
        <v>-1</v>
      </c>
      <c r="WZE36" s="556">
        <f>SUM($J$22:WZE33)-1</f>
        <v>-1</v>
      </c>
      <c r="WZF36" s="556">
        <f>SUM($J$22:WZF33)-1</f>
        <v>-1</v>
      </c>
      <c r="WZG36" s="556">
        <f>SUM($J$22:WZG33)-1</f>
        <v>-1</v>
      </c>
      <c r="WZH36" s="556">
        <f>SUM($J$22:WZH33)-1</f>
        <v>-1</v>
      </c>
      <c r="WZI36" s="556">
        <f>SUM($J$22:WZI33)-1</f>
        <v>-1</v>
      </c>
      <c r="WZJ36" s="556">
        <f>SUM($J$22:WZJ33)-1</f>
        <v>-1</v>
      </c>
      <c r="WZK36" s="556">
        <f>SUM($J$22:WZK33)-1</f>
        <v>-1</v>
      </c>
      <c r="WZL36" s="556">
        <f>SUM($J$22:WZL33)-1</f>
        <v>-1</v>
      </c>
      <c r="WZM36" s="556">
        <f>SUM($J$22:WZM33)-1</f>
        <v>-1</v>
      </c>
      <c r="WZN36" s="556">
        <f>SUM($J$22:WZN33)-1</f>
        <v>-1</v>
      </c>
      <c r="WZO36" s="556">
        <f>SUM($J$22:WZO33)-1</f>
        <v>-1</v>
      </c>
      <c r="WZP36" s="556">
        <f>SUM($J$22:WZP33)-1</f>
        <v>-1</v>
      </c>
      <c r="WZQ36" s="556">
        <f>SUM($J$22:WZQ33)-1</f>
        <v>-1</v>
      </c>
      <c r="WZR36" s="556">
        <f>SUM($J$22:WZR33)-1</f>
        <v>-1</v>
      </c>
      <c r="WZS36" s="556">
        <f>SUM($J$22:WZS33)-1</f>
        <v>-1</v>
      </c>
      <c r="WZT36" s="556">
        <f>SUM($J$22:WZT33)-1</f>
        <v>-1</v>
      </c>
      <c r="WZU36" s="556">
        <f>SUM($J$22:WZU33)-1</f>
        <v>-1</v>
      </c>
      <c r="WZV36" s="556">
        <f>SUM($J$22:WZV33)-1</f>
        <v>-1</v>
      </c>
      <c r="WZW36" s="556">
        <f>SUM($J$22:WZW33)-1</f>
        <v>-1</v>
      </c>
      <c r="WZX36" s="556">
        <f>SUM($J$22:WZX33)-1</f>
        <v>-1</v>
      </c>
      <c r="WZY36" s="556">
        <f>SUM($J$22:WZY33)-1</f>
        <v>-1</v>
      </c>
      <c r="WZZ36" s="556">
        <f>SUM($J$22:WZZ33)-1</f>
        <v>-1</v>
      </c>
      <c r="XAA36" s="556">
        <f>SUM($J$22:XAA33)-1</f>
        <v>-1</v>
      </c>
      <c r="XAB36" s="556">
        <f>SUM($J$22:XAB33)-1</f>
        <v>-1</v>
      </c>
      <c r="XAC36" s="556">
        <f>SUM($J$22:XAC33)-1</f>
        <v>-1</v>
      </c>
      <c r="XAD36" s="556">
        <f>SUM($J$22:XAD33)-1</f>
        <v>-1</v>
      </c>
      <c r="XAE36" s="556">
        <f>SUM($J$22:XAE33)-1</f>
        <v>-1</v>
      </c>
      <c r="XAF36" s="556">
        <f>SUM($J$22:XAF33)-1</f>
        <v>-1</v>
      </c>
      <c r="XAG36" s="556">
        <f>SUM($J$22:XAG33)-1</f>
        <v>-1</v>
      </c>
      <c r="XAH36" s="556">
        <f>SUM($J$22:XAH33)-1</f>
        <v>-1</v>
      </c>
      <c r="XAI36" s="556">
        <f>SUM($J$22:XAI33)-1</f>
        <v>-1</v>
      </c>
      <c r="XAJ36" s="556">
        <f>SUM($J$22:XAJ33)-1</f>
        <v>-1</v>
      </c>
      <c r="XAK36" s="556">
        <f>SUM($J$22:XAK33)-1</f>
        <v>-1</v>
      </c>
      <c r="XAL36" s="556">
        <f>SUM($J$22:XAL33)-1</f>
        <v>-1</v>
      </c>
      <c r="XAM36" s="556">
        <f>SUM($J$22:XAM33)-1</f>
        <v>-1</v>
      </c>
      <c r="XAN36" s="556">
        <f>SUM($J$22:XAN33)-1</f>
        <v>-1</v>
      </c>
      <c r="XAO36" s="556">
        <f>SUM($J$22:XAO33)-1</f>
        <v>-1</v>
      </c>
      <c r="XAP36" s="556">
        <f>SUM($J$22:XAP33)-1</f>
        <v>-1</v>
      </c>
      <c r="XAQ36" s="556">
        <f>SUM($J$22:XAQ33)-1</f>
        <v>-1</v>
      </c>
      <c r="XAR36" s="556">
        <f>SUM($J$22:XAR33)-1</f>
        <v>-1</v>
      </c>
      <c r="XAS36" s="556">
        <f>SUM($J$22:XAS33)-1</f>
        <v>-1</v>
      </c>
      <c r="XAT36" s="556">
        <f>SUM($J$22:XAT33)-1</f>
        <v>-1</v>
      </c>
      <c r="XAU36" s="556">
        <f>SUM($J$22:XAU33)-1</f>
        <v>-1</v>
      </c>
      <c r="XAV36" s="556">
        <f>SUM($J$22:XAV33)-1</f>
        <v>-1</v>
      </c>
      <c r="XAW36" s="556">
        <f>SUM($J$22:XAW33)-1</f>
        <v>-1</v>
      </c>
      <c r="XAX36" s="556">
        <f>SUM($J$22:XAX33)-1</f>
        <v>-1</v>
      </c>
      <c r="XAY36" s="556">
        <f>SUM($J$22:XAY33)-1</f>
        <v>-1</v>
      </c>
      <c r="XAZ36" s="556">
        <f>SUM($J$22:XAZ33)-1</f>
        <v>-1</v>
      </c>
      <c r="XBA36" s="556">
        <f>SUM($J$22:XBA33)-1</f>
        <v>-1</v>
      </c>
      <c r="XBB36" s="556">
        <f>SUM($J$22:XBB33)-1</f>
        <v>-1</v>
      </c>
      <c r="XBC36" s="556">
        <f>SUM($J$22:XBC33)-1</f>
        <v>-1</v>
      </c>
      <c r="XBD36" s="556">
        <f>SUM($J$22:XBD33)-1</f>
        <v>-1</v>
      </c>
      <c r="XBE36" s="556">
        <f>SUM($J$22:XBE33)-1</f>
        <v>-1</v>
      </c>
      <c r="XBF36" s="556">
        <f>SUM($J$22:XBF33)-1</f>
        <v>-1</v>
      </c>
      <c r="XBG36" s="556">
        <f>SUM($J$22:XBG33)-1</f>
        <v>-1</v>
      </c>
      <c r="XBH36" s="556">
        <f>SUM($J$22:XBH33)-1</f>
        <v>-1</v>
      </c>
      <c r="XBI36" s="556">
        <f>SUM($J$22:XBI33)-1</f>
        <v>-1</v>
      </c>
      <c r="XBJ36" s="556">
        <f>SUM($J$22:XBJ33)-1</f>
        <v>-1</v>
      </c>
      <c r="XBK36" s="556">
        <f>SUM($J$22:XBK33)-1</f>
        <v>-1</v>
      </c>
      <c r="XBL36" s="556">
        <f>SUM($J$22:XBL33)-1</f>
        <v>-1</v>
      </c>
      <c r="XBM36" s="556">
        <f>SUM($J$22:XBM33)-1</f>
        <v>-1</v>
      </c>
      <c r="XBN36" s="556">
        <f>SUM($J$22:XBN33)-1</f>
        <v>-1</v>
      </c>
      <c r="XBO36" s="556">
        <f>SUM($J$22:XBO33)-1</f>
        <v>-1</v>
      </c>
      <c r="XBP36" s="556">
        <f>SUM($J$22:XBP33)-1</f>
        <v>-1</v>
      </c>
      <c r="XBQ36" s="556">
        <f>SUM($J$22:XBQ33)-1</f>
        <v>-1</v>
      </c>
      <c r="XBR36" s="556">
        <f>SUM($J$22:XBR33)-1</f>
        <v>-1</v>
      </c>
      <c r="XBS36" s="556">
        <f>SUM($J$22:XBS33)-1</f>
        <v>-1</v>
      </c>
      <c r="XBT36" s="556">
        <f>SUM($J$22:XBT33)-1</f>
        <v>-1</v>
      </c>
      <c r="XBU36" s="556">
        <f>SUM($J$22:XBU33)-1</f>
        <v>-1</v>
      </c>
      <c r="XBV36" s="556">
        <f>SUM($J$22:XBV33)-1</f>
        <v>-1</v>
      </c>
      <c r="XBW36" s="556">
        <f>SUM($J$22:XBW33)-1</f>
        <v>-1</v>
      </c>
      <c r="XBX36" s="556">
        <f>SUM($J$22:XBX33)-1</f>
        <v>-1</v>
      </c>
      <c r="XBY36" s="556">
        <f>SUM($J$22:XBY33)-1</f>
        <v>-1</v>
      </c>
      <c r="XBZ36" s="556">
        <f>SUM($J$22:XBZ33)-1</f>
        <v>-1</v>
      </c>
      <c r="XCA36" s="556">
        <f>SUM($J$22:XCA33)-1</f>
        <v>-1</v>
      </c>
      <c r="XCB36" s="556">
        <f>SUM($J$22:XCB33)-1</f>
        <v>-1</v>
      </c>
      <c r="XCC36" s="556">
        <f>SUM($J$22:XCC33)-1</f>
        <v>-1</v>
      </c>
      <c r="XCD36" s="556">
        <f>SUM($J$22:XCD33)-1</f>
        <v>-1</v>
      </c>
      <c r="XCE36" s="556">
        <f>SUM($J$22:XCE33)-1</f>
        <v>-1</v>
      </c>
      <c r="XCF36" s="556">
        <f>SUM($J$22:XCF33)-1</f>
        <v>-1</v>
      </c>
      <c r="XCG36" s="556">
        <f>SUM($J$22:XCG33)-1</f>
        <v>-1</v>
      </c>
      <c r="XCH36" s="556">
        <f>SUM($J$22:XCH33)-1</f>
        <v>-1</v>
      </c>
      <c r="XCI36" s="556">
        <f>SUM($J$22:XCI33)-1</f>
        <v>-1</v>
      </c>
      <c r="XCJ36" s="556">
        <f>SUM($J$22:XCJ33)-1</f>
        <v>-1</v>
      </c>
      <c r="XCK36" s="556">
        <f>SUM($J$22:XCK33)-1</f>
        <v>-1</v>
      </c>
      <c r="XCL36" s="556">
        <f>SUM($J$22:XCL33)-1</f>
        <v>-1</v>
      </c>
      <c r="XCM36" s="556">
        <f>SUM($J$22:XCM33)-1</f>
        <v>-1</v>
      </c>
      <c r="XCN36" s="556">
        <f>SUM($J$22:XCN33)-1</f>
        <v>-1</v>
      </c>
      <c r="XCO36" s="556">
        <f>SUM($J$22:XCO33)-1</f>
        <v>-1</v>
      </c>
      <c r="XCP36" s="556">
        <f>SUM($J$22:XCP33)-1</f>
        <v>-1</v>
      </c>
      <c r="XCQ36" s="556">
        <f>SUM($J$22:XCQ33)-1</f>
        <v>-1</v>
      </c>
      <c r="XCR36" s="556">
        <f>SUM($J$22:XCR33)-1</f>
        <v>-1</v>
      </c>
      <c r="XCS36" s="556">
        <f>SUM($J$22:XCS33)-1</f>
        <v>-1</v>
      </c>
      <c r="XCT36" s="556">
        <f>SUM($J$22:XCT33)-1</f>
        <v>-1</v>
      </c>
      <c r="XCU36" s="556">
        <f>SUM($J$22:XCU33)-1</f>
        <v>-1</v>
      </c>
      <c r="XCV36" s="556">
        <f>SUM($J$22:XCV33)-1</f>
        <v>-1</v>
      </c>
      <c r="XCW36" s="556">
        <f>SUM($J$22:XCW33)-1</f>
        <v>-1</v>
      </c>
      <c r="XCX36" s="556">
        <f>SUM($J$22:XCX33)-1</f>
        <v>-1</v>
      </c>
      <c r="XCY36" s="556">
        <f>SUM($J$22:XCY33)-1</f>
        <v>-1</v>
      </c>
      <c r="XCZ36" s="556">
        <f>SUM($J$22:XCZ33)-1</f>
        <v>-1</v>
      </c>
      <c r="XDA36" s="556">
        <f>SUM($J$22:XDA33)-1</f>
        <v>-1</v>
      </c>
      <c r="XDB36" s="556">
        <f>SUM($J$22:XDB33)-1</f>
        <v>-1</v>
      </c>
      <c r="XDC36" s="556">
        <f>SUM($J$22:XDC33)-1</f>
        <v>-1</v>
      </c>
      <c r="XDD36" s="556">
        <f>SUM($J$22:XDD33)-1</f>
        <v>-1</v>
      </c>
      <c r="XDE36" s="556">
        <f>SUM($J$22:XDE33)-1</f>
        <v>-1</v>
      </c>
      <c r="XDF36" s="556">
        <f>SUM($J$22:XDF33)-1</f>
        <v>-1</v>
      </c>
      <c r="XDG36" s="556">
        <f>SUM($J$22:XDG33)-1</f>
        <v>-1</v>
      </c>
      <c r="XDH36" s="556">
        <f>SUM($J$22:XDH33)-1</f>
        <v>-1</v>
      </c>
      <c r="XDI36" s="556">
        <f>SUM($J$22:XDI33)-1</f>
        <v>-1</v>
      </c>
      <c r="XDJ36" s="556">
        <f>SUM($J$22:XDJ33)-1</f>
        <v>-1</v>
      </c>
      <c r="XDK36" s="556">
        <f>SUM($J$22:XDK33)-1</f>
        <v>-1</v>
      </c>
      <c r="XDL36" s="556">
        <f>SUM($J$22:XDL33)-1</f>
        <v>-1</v>
      </c>
      <c r="XDM36" s="556">
        <f>SUM($J$22:XDM33)-1</f>
        <v>-1</v>
      </c>
      <c r="XDN36" s="556">
        <f>SUM($J$22:XDN33)-1</f>
        <v>-1</v>
      </c>
      <c r="XDO36" s="556">
        <f>SUM($J$22:XDO33)-1</f>
        <v>-1</v>
      </c>
      <c r="XDP36" s="556">
        <f>SUM($J$22:XDP33)-1</f>
        <v>-1</v>
      </c>
      <c r="XDQ36" s="556">
        <f>SUM($J$22:XDQ33)-1</f>
        <v>-1</v>
      </c>
      <c r="XDR36" s="556">
        <f>SUM($J$22:XDR33)-1</f>
        <v>-1</v>
      </c>
      <c r="XDS36" s="556">
        <f>SUM($J$22:XDS33)-1</f>
        <v>-1</v>
      </c>
      <c r="XDT36" s="556">
        <f>SUM($J$22:XDT33)-1</f>
        <v>-1</v>
      </c>
      <c r="XDU36" s="556">
        <f>SUM($J$22:XDU33)-1</f>
        <v>-1</v>
      </c>
      <c r="XDV36" s="556">
        <f>SUM($J$22:XDV33)-1</f>
        <v>-1</v>
      </c>
      <c r="XDW36" s="556">
        <f>SUM($J$22:XDW33)-1</f>
        <v>-1</v>
      </c>
      <c r="XDX36" s="556">
        <f>SUM($J$22:XDX33)-1</f>
        <v>-1</v>
      </c>
      <c r="XDY36" s="556">
        <f>SUM($J$22:XDY33)-1</f>
        <v>-1</v>
      </c>
      <c r="XDZ36" s="556">
        <f>SUM($J$22:XDZ33)-1</f>
        <v>-1</v>
      </c>
      <c r="XEA36" s="556">
        <f>SUM($J$22:XEA33)-1</f>
        <v>-1</v>
      </c>
      <c r="XEB36" s="556">
        <f>SUM($J$22:XEB33)-1</f>
        <v>-1</v>
      </c>
      <c r="XEC36" s="556">
        <f>SUM($J$22:XEC33)-1</f>
        <v>-1</v>
      </c>
      <c r="XED36" s="556">
        <f>SUM($J$22:XED33)-1</f>
        <v>-1</v>
      </c>
      <c r="XEE36" s="556">
        <f>SUM($J$22:XEE33)-1</f>
        <v>-1</v>
      </c>
      <c r="XEF36" s="556">
        <f>SUM($J$22:XEF33)-1</f>
        <v>-1</v>
      </c>
      <c r="XEG36" s="556">
        <f>SUM($J$22:XEG33)-1</f>
        <v>-1</v>
      </c>
      <c r="XEH36" s="556">
        <f>SUM($J$22:XEH33)-1</f>
        <v>-1</v>
      </c>
      <c r="XEI36" s="556">
        <f>SUM($J$22:XEI33)-1</f>
        <v>-1</v>
      </c>
      <c r="XEJ36" s="556">
        <f>SUM($J$22:XEJ33)-1</f>
        <v>-1</v>
      </c>
      <c r="XEK36" s="556">
        <f>SUM($J$22:XEK33)-1</f>
        <v>-1</v>
      </c>
      <c r="XEL36" s="556">
        <f>SUM($J$22:XEL33)-1</f>
        <v>-1</v>
      </c>
      <c r="XEM36" s="556">
        <f>SUM($J$22:XEM33)-1</f>
        <v>-1</v>
      </c>
      <c r="XEN36" s="556">
        <f>SUM($J$22:XEN33)-1</f>
        <v>-1</v>
      </c>
      <c r="XEO36" s="556">
        <f>SUM($J$22:XEO33)-1</f>
        <v>-1</v>
      </c>
      <c r="XEP36" s="556">
        <f>SUM($J$22:XEP33)-1</f>
        <v>-1</v>
      </c>
      <c r="XEQ36" s="556">
        <f>SUM($J$22:XEQ33)-1</f>
        <v>-1</v>
      </c>
      <c r="XER36" s="556">
        <f>SUM($J$22:XER33)-1</f>
        <v>-1</v>
      </c>
      <c r="XES36" s="556">
        <f>SUM($J$22:XES33)-1</f>
        <v>-1</v>
      </c>
      <c r="XET36" s="556">
        <f>SUM($J$22:XET33)-1</f>
        <v>-1</v>
      </c>
      <c r="XEU36" s="556">
        <f>SUM($J$22:XEU33)-1</f>
        <v>-1</v>
      </c>
      <c r="XEV36" s="556">
        <f>SUM($J$22:XEV33)-1</f>
        <v>-1</v>
      </c>
      <c r="XEW36" s="556">
        <f>SUM($J$22:XEW33)-1</f>
        <v>-1</v>
      </c>
      <c r="XEX36" s="556">
        <f>SUM($J$22:XEX33)-1</f>
        <v>-1</v>
      </c>
      <c r="XEY36" s="556">
        <f>SUM($J$22:XEY33)-1</f>
        <v>-1</v>
      </c>
      <c r="XEZ36" s="556">
        <f>SUM($J$22:XEZ33)-1</f>
        <v>-1</v>
      </c>
      <c r="XFA36" s="556">
        <f>SUM($J$22:XFA33)-1</f>
        <v>-1</v>
      </c>
      <c r="XFB36" s="556">
        <f>SUM($J$22:XFB33)-1</f>
        <v>-1</v>
      </c>
      <c r="XFC36" s="556">
        <f>SUM($J$22:XFC33)-1</f>
        <v>-1</v>
      </c>
      <c r="XFD36" s="556">
        <f>SUM($J$22:XFD33)-1</f>
        <v>-1</v>
      </c>
    </row>
    <row r="37" spans="1:16384" customFormat="1" x14ac:dyDescent="0.25">
      <c r="A37" s="553"/>
      <c r="B37" s="553"/>
      <c r="C37" s="554"/>
      <c r="D37" s="555"/>
      <c r="E37" s="556"/>
      <c r="F37" s="556"/>
      <c r="G37" s="556"/>
      <c r="H37" s="556"/>
      <c r="I37" s="557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  <c r="U37" s="556"/>
      <c r="V37" s="556"/>
      <c r="W37" s="556"/>
      <c r="X37" s="556"/>
      <c r="Y37" s="556"/>
      <c r="Z37" s="556"/>
      <c r="AA37" s="556"/>
      <c r="AB37" s="556"/>
      <c r="AC37" s="556"/>
      <c r="AD37" s="556"/>
      <c r="AE37" s="556"/>
      <c r="AF37" s="556"/>
      <c r="AG37" s="556"/>
      <c r="AH37" s="556"/>
      <c r="AI37" s="556"/>
      <c r="AJ37" s="556"/>
      <c r="AK37" s="556"/>
      <c r="AL37" s="556"/>
      <c r="AM37" s="556"/>
      <c r="AN37" s="556"/>
      <c r="AO37" s="556"/>
      <c r="AP37" s="556"/>
      <c r="AQ37" s="556"/>
      <c r="AR37" s="556"/>
      <c r="AS37" s="556"/>
      <c r="AT37" s="556"/>
      <c r="AU37" s="556"/>
      <c r="AV37" s="556"/>
      <c r="AW37" s="556"/>
      <c r="AX37" s="556"/>
      <c r="AY37" s="556"/>
      <c r="AZ37" s="556"/>
      <c r="BA37" s="556"/>
      <c r="BB37" s="556"/>
      <c r="BC37" s="556"/>
      <c r="BD37" s="556"/>
      <c r="BE37" s="556"/>
      <c r="BF37" s="556"/>
      <c r="BG37" s="556"/>
      <c r="BH37" s="556"/>
      <c r="BI37" s="556"/>
      <c r="BJ37" s="556"/>
      <c r="BK37" s="556"/>
      <c r="BL37" s="556"/>
      <c r="BM37" s="556"/>
      <c r="BN37" s="556"/>
      <c r="BO37" s="556"/>
      <c r="BP37" s="556"/>
      <c r="BQ37" s="556"/>
      <c r="BR37" s="556"/>
      <c r="BS37" s="556"/>
      <c r="BT37" s="556"/>
      <c r="BU37" s="556"/>
      <c r="BV37" s="556"/>
      <c r="BW37" s="556"/>
      <c r="BX37" s="556"/>
      <c r="BY37" s="556"/>
      <c r="BZ37" s="556"/>
      <c r="CA37" s="556"/>
      <c r="CB37" s="556"/>
      <c r="CC37" s="556"/>
      <c r="CD37" s="556"/>
      <c r="CE37" s="556"/>
      <c r="CF37" s="556"/>
      <c r="CG37" s="556"/>
      <c r="CH37" s="556"/>
      <c r="CI37" s="556"/>
      <c r="CJ37" s="556"/>
      <c r="CK37" s="556"/>
      <c r="CL37" s="556"/>
      <c r="CM37" s="556"/>
      <c r="CN37" s="556"/>
      <c r="CO37" s="556"/>
      <c r="CP37" s="556"/>
      <c r="CQ37" s="556"/>
      <c r="CR37" s="556"/>
      <c r="CS37" s="556"/>
      <c r="CT37" s="556"/>
      <c r="CU37" s="556"/>
      <c r="CV37" s="556"/>
      <c r="CW37" s="556"/>
      <c r="CX37" s="556"/>
      <c r="CY37" s="556"/>
      <c r="CZ37" s="556"/>
      <c r="DA37" s="556"/>
      <c r="DB37" s="556"/>
      <c r="DC37" s="556"/>
      <c r="DD37" s="556"/>
      <c r="DE37" s="556"/>
      <c r="DF37" s="556"/>
      <c r="DG37" s="556"/>
      <c r="DH37" s="556"/>
      <c r="DI37" s="556"/>
      <c r="DJ37" s="556"/>
      <c r="DK37" s="556"/>
      <c r="DL37" s="556"/>
      <c r="DM37" s="556"/>
      <c r="DN37" s="556"/>
      <c r="DO37" s="556"/>
      <c r="DP37" s="556"/>
      <c r="DQ37" s="556"/>
      <c r="DR37" s="556"/>
      <c r="DS37" s="556"/>
      <c r="DT37" s="556"/>
      <c r="DU37" s="556"/>
      <c r="DV37" s="556"/>
      <c r="DW37" s="556"/>
      <c r="DX37" s="556"/>
      <c r="DY37" s="556"/>
      <c r="DZ37" s="556"/>
      <c r="EA37" s="556"/>
      <c r="EB37" s="556"/>
      <c r="EC37" s="556"/>
      <c r="ED37" s="556"/>
      <c r="EE37" s="556"/>
      <c r="EF37" s="556"/>
      <c r="EG37" s="556"/>
      <c r="EH37" s="556"/>
      <c r="EI37" s="556"/>
      <c r="EJ37" s="556"/>
      <c r="EK37" s="556"/>
      <c r="EL37" s="556"/>
      <c r="EM37" s="556"/>
      <c r="EN37" s="556"/>
      <c r="EO37" s="556"/>
      <c r="EP37" s="556"/>
      <c r="EQ37" s="556"/>
      <c r="ER37" s="556"/>
      <c r="ES37" s="556"/>
      <c r="ET37" s="556"/>
      <c r="EU37" s="556"/>
      <c r="EV37" s="556"/>
      <c r="EW37" s="556"/>
      <c r="EX37" s="556"/>
      <c r="EY37" s="556"/>
      <c r="EZ37" s="556"/>
      <c r="FA37" s="556"/>
      <c r="FB37" s="556"/>
      <c r="FC37" s="556"/>
      <c r="FD37" s="556"/>
      <c r="FE37" s="556"/>
      <c r="FF37" s="556"/>
      <c r="FG37" s="556"/>
      <c r="FH37" s="556"/>
      <c r="FI37" s="556"/>
      <c r="FJ37" s="556"/>
      <c r="FK37" s="556"/>
      <c r="FL37" s="556"/>
      <c r="FM37" s="556"/>
      <c r="FN37" s="556"/>
      <c r="FO37" s="556"/>
      <c r="FP37" s="556"/>
      <c r="FQ37" s="556"/>
      <c r="FR37" s="556"/>
      <c r="FS37" s="556"/>
      <c r="FT37" s="556"/>
      <c r="FU37" s="556"/>
      <c r="FV37" s="556"/>
      <c r="FW37" s="556"/>
      <c r="FX37" s="556"/>
      <c r="FY37" s="556"/>
      <c r="FZ37" s="556"/>
      <c r="GA37" s="556"/>
      <c r="GB37" s="556"/>
      <c r="GC37" s="556"/>
      <c r="GD37" s="556"/>
      <c r="GE37" s="556"/>
      <c r="GF37" s="556"/>
      <c r="GG37" s="556"/>
      <c r="GH37" s="556"/>
      <c r="GI37" s="556"/>
      <c r="GJ37" s="556"/>
    </row>
    <row r="38" spans="1:16384" customFormat="1" x14ac:dyDescent="0.25">
      <c r="A38" s="553" t="s">
        <v>703</v>
      </c>
      <c r="B38" s="321"/>
      <c r="C38" s="322"/>
      <c r="D38" s="323"/>
      <c r="E38" s="324"/>
      <c r="F38" s="324"/>
      <c r="G38" s="324"/>
      <c r="H38" s="324"/>
      <c r="I38" s="325"/>
      <c r="J38" s="556"/>
      <c r="K38" s="556"/>
      <c r="L38" s="556"/>
      <c r="M38" s="556"/>
      <c r="N38" s="556"/>
      <c r="O38" s="556"/>
      <c r="P38" s="556"/>
      <c r="Q38" s="556"/>
      <c r="R38" s="556"/>
      <c r="S38" s="556"/>
      <c r="T38" s="556"/>
      <c r="U38" s="556"/>
      <c r="V38" s="556"/>
      <c r="W38" s="556"/>
      <c r="X38" s="556"/>
      <c r="Y38" s="556"/>
      <c r="Z38" s="556"/>
      <c r="AA38" s="556"/>
      <c r="AB38" s="556"/>
      <c r="AC38" s="556"/>
      <c r="AD38" s="556"/>
      <c r="AE38" s="556"/>
      <c r="AF38" s="556"/>
      <c r="AG38" s="556"/>
      <c r="AH38" s="556"/>
      <c r="AI38" s="556"/>
      <c r="AJ38" s="556"/>
      <c r="AK38" s="556"/>
      <c r="AL38" s="556"/>
      <c r="AM38" s="556"/>
      <c r="AN38" s="556"/>
      <c r="AO38" s="556"/>
      <c r="AP38" s="556"/>
      <c r="AQ38" s="556"/>
      <c r="AR38" s="556"/>
      <c r="AS38" s="556"/>
      <c r="AT38" s="556"/>
      <c r="AU38" s="556"/>
      <c r="AV38" s="556"/>
      <c r="AW38" s="556"/>
      <c r="AX38" s="556"/>
      <c r="AY38" s="556"/>
      <c r="AZ38" s="556"/>
      <c r="BA38" s="556"/>
      <c r="BB38" s="556"/>
      <c r="BC38" s="556"/>
      <c r="BD38" s="556"/>
      <c r="BE38" s="556"/>
      <c r="BF38" s="556"/>
      <c r="BG38" s="556"/>
      <c r="BH38" s="556"/>
      <c r="BI38" s="556"/>
      <c r="BJ38" s="556"/>
      <c r="BK38" s="556"/>
      <c r="BL38" s="556"/>
      <c r="BM38" s="556"/>
      <c r="BN38" s="556"/>
      <c r="BO38" s="556"/>
      <c r="BP38" s="556"/>
      <c r="BQ38" s="556"/>
      <c r="BR38" s="556"/>
      <c r="BS38" s="556"/>
      <c r="BT38" s="556"/>
      <c r="BU38" s="556"/>
      <c r="BV38" s="556"/>
      <c r="BW38" s="556"/>
      <c r="BX38" s="556"/>
      <c r="BY38" s="556"/>
      <c r="BZ38" s="556"/>
      <c r="CA38" s="556"/>
      <c r="CB38" s="556"/>
      <c r="CC38" s="556"/>
      <c r="CD38" s="556"/>
      <c r="CE38" s="556"/>
      <c r="CF38" s="556"/>
      <c r="CG38" s="556"/>
      <c r="CH38" s="556"/>
      <c r="CI38" s="556"/>
      <c r="CJ38" s="556"/>
      <c r="CK38" s="556"/>
      <c r="CL38" s="556"/>
      <c r="CM38" s="556"/>
      <c r="CN38" s="556"/>
      <c r="CO38" s="556"/>
      <c r="CP38" s="556"/>
      <c r="CQ38" s="556"/>
      <c r="CR38" s="556"/>
      <c r="CS38" s="556"/>
      <c r="CT38" s="556"/>
      <c r="CU38" s="556"/>
      <c r="CV38" s="556"/>
      <c r="CW38" s="556"/>
      <c r="CX38" s="556"/>
      <c r="CY38" s="556"/>
      <c r="CZ38" s="556"/>
      <c r="DA38" s="556"/>
      <c r="DB38" s="556"/>
      <c r="DC38" s="556"/>
      <c r="DD38" s="556"/>
      <c r="DE38" s="556"/>
      <c r="DF38" s="556"/>
      <c r="DG38" s="556"/>
      <c r="DH38" s="556"/>
      <c r="DI38" s="556"/>
      <c r="DJ38" s="556"/>
      <c r="DK38" s="556"/>
      <c r="DL38" s="556"/>
      <c r="DM38" s="556"/>
      <c r="DN38" s="556"/>
      <c r="DO38" s="556"/>
      <c r="DP38" s="556"/>
      <c r="DQ38" s="556"/>
      <c r="DR38" s="556"/>
      <c r="DS38" s="556"/>
      <c r="DT38" s="556"/>
      <c r="DU38" s="556"/>
      <c r="DV38" s="556"/>
      <c r="DW38" s="556"/>
      <c r="DX38" s="556"/>
      <c r="DY38" s="556"/>
      <c r="DZ38" s="556"/>
      <c r="EA38" s="556"/>
      <c r="EB38" s="556"/>
      <c r="EC38" s="556"/>
      <c r="ED38" s="556"/>
      <c r="EE38" s="556"/>
      <c r="EF38" s="556"/>
      <c r="EG38" s="556"/>
      <c r="EH38" s="556"/>
      <c r="EI38" s="556"/>
      <c r="EJ38" s="556"/>
      <c r="EK38" s="556"/>
      <c r="EL38" s="556"/>
      <c r="EM38" s="556"/>
      <c r="EN38" s="556"/>
      <c r="EO38" s="556"/>
      <c r="EP38" s="556"/>
      <c r="EQ38" s="556"/>
      <c r="ER38" s="556"/>
      <c r="ES38" s="556"/>
      <c r="ET38" s="556"/>
      <c r="EU38" s="556"/>
      <c r="EV38" s="556"/>
      <c r="EW38" s="556"/>
      <c r="EX38" s="556"/>
      <c r="EY38" s="556"/>
      <c r="EZ38" s="556"/>
      <c r="FA38" s="556"/>
      <c r="FB38" s="556"/>
      <c r="FC38" s="556"/>
      <c r="FD38" s="556"/>
      <c r="FE38" s="556"/>
      <c r="FF38" s="556"/>
      <c r="FG38" s="556"/>
      <c r="FH38" s="556"/>
      <c r="FI38" s="556"/>
      <c r="FJ38" s="556"/>
      <c r="FK38" s="556"/>
      <c r="FL38" s="556"/>
      <c r="FM38" s="556"/>
      <c r="FN38" s="556"/>
      <c r="FO38" s="556"/>
      <c r="FP38" s="556"/>
      <c r="FQ38" s="556"/>
      <c r="FR38" s="556"/>
      <c r="FS38" s="556"/>
      <c r="FT38" s="556"/>
      <c r="FU38" s="556"/>
      <c r="FV38" s="556"/>
      <c r="FW38" s="556"/>
      <c r="FX38" s="556"/>
      <c r="FY38" s="556"/>
      <c r="FZ38" s="556"/>
      <c r="GA38" s="556"/>
      <c r="GB38" s="556"/>
      <c r="GC38" s="556"/>
      <c r="GD38" s="556"/>
      <c r="GE38" s="556"/>
      <c r="GF38" s="556"/>
      <c r="GG38" s="556"/>
      <c r="GH38" s="556"/>
      <c r="GI38" s="556"/>
      <c r="GJ38" s="556"/>
    </row>
    <row r="39" spans="1:16384" customFormat="1" x14ac:dyDescent="0.25">
      <c r="A39" s="321"/>
      <c r="B39" s="321"/>
      <c r="C39" s="322"/>
      <c r="D39" s="323"/>
      <c r="E39" s="324"/>
      <c r="F39" s="324"/>
      <c r="G39" s="324"/>
      <c r="H39" s="324"/>
      <c r="I39" s="325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6"/>
      <c r="AR39" s="556"/>
      <c r="AS39" s="556"/>
      <c r="AT39" s="556"/>
      <c r="AU39" s="556"/>
      <c r="AV39" s="556"/>
      <c r="AW39" s="556"/>
      <c r="AX39" s="556"/>
      <c r="AY39" s="556"/>
      <c r="AZ39" s="556"/>
      <c r="BA39" s="556"/>
      <c r="BB39" s="556"/>
      <c r="BC39" s="556"/>
      <c r="BD39" s="556"/>
      <c r="BE39" s="556"/>
      <c r="BF39" s="556"/>
      <c r="BG39" s="556"/>
      <c r="BH39" s="556"/>
      <c r="BI39" s="556"/>
      <c r="BJ39" s="556"/>
      <c r="BK39" s="556"/>
      <c r="BL39" s="556"/>
      <c r="BM39" s="556"/>
      <c r="BN39" s="556"/>
      <c r="BO39" s="556"/>
      <c r="BP39" s="556"/>
      <c r="BQ39" s="556"/>
      <c r="BR39" s="556"/>
      <c r="BS39" s="556"/>
      <c r="BT39" s="556"/>
      <c r="BU39" s="556"/>
      <c r="BV39" s="556"/>
      <c r="BW39" s="556"/>
      <c r="BX39" s="556"/>
      <c r="BY39" s="556"/>
      <c r="BZ39" s="556"/>
      <c r="CA39" s="556"/>
      <c r="CB39" s="556"/>
      <c r="CC39" s="556"/>
      <c r="CD39" s="556"/>
      <c r="CE39" s="556"/>
      <c r="CF39" s="556"/>
      <c r="CG39" s="556"/>
      <c r="CH39" s="556"/>
      <c r="CI39" s="556"/>
      <c r="CJ39" s="556"/>
      <c r="CK39" s="556"/>
      <c r="CL39" s="556"/>
      <c r="CM39" s="556"/>
      <c r="CN39" s="556"/>
      <c r="CO39" s="556"/>
      <c r="CP39" s="556"/>
      <c r="CQ39" s="556"/>
      <c r="CR39" s="556"/>
      <c r="CS39" s="556"/>
      <c r="CT39" s="556"/>
      <c r="CU39" s="556"/>
      <c r="CV39" s="556"/>
      <c r="CW39" s="556"/>
      <c r="CX39" s="556"/>
      <c r="CY39" s="556"/>
      <c r="CZ39" s="556"/>
      <c r="DA39" s="556"/>
      <c r="DB39" s="556"/>
      <c r="DC39" s="556"/>
      <c r="DD39" s="556"/>
      <c r="DE39" s="556"/>
      <c r="DF39" s="556"/>
      <c r="DG39" s="556"/>
      <c r="DH39" s="556"/>
      <c r="DI39" s="556"/>
      <c r="DJ39" s="556"/>
      <c r="DK39" s="556"/>
      <c r="DL39" s="556"/>
      <c r="DM39" s="556"/>
      <c r="DN39" s="556"/>
      <c r="DO39" s="556"/>
      <c r="DP39" s="556"/>
      <c r="DQ39" s="556"/>
      <c r="DR39" s="556"/>
      <c r="DS39" s="556"/>
      <c r="DT39" s="556"/>
      <c r="DU39" s="556"/>
      <c r="DV39" s="556"/>
      <c r="DW39" s="556"/>
      <c r="DX39" s="556"/>
      <c r="DY39" s="556"/>
      <c r="DZ39" s="556"/>
      <c r="EA39" s="556"/>
      <c r="EB39" s="556"/>
      <c r="EC39" s="556"/>
      <c r="ED39" s="556"/>
      <c r="EE39" s="556"/>
      <c r="EF39" s="556"/>
      <c r="EG39" s="556"/>
      <c r="EH39" s="556"/>
      <c r="EI39" s="556"/>
      <c r="EJ39" s="556"/>
      <c r="EK39" s="556"/>
      <c r="EL39" s="556"/>
      <c r="EM39" s="556"/>
      <c r="EN39" s="556"/>
      <c r="EO39" s="556"/>
      <c r="EP39" s="556"/>
      <c r="EQ39" s="556"/>
      <c r="ER39" s="556"/>
      <c r="ES39" s="556"/>
      <c r="ET39" s="556"/>
      <c r="EU39" s="556"/>
      <c r="EV39" s="556"/>
      <c r="EW39" s="556"/>
      <c r="EX39" s="556"/>
      <c r="EY39" s="556"/>
      <c r="EZ39" s="556"/>
      <c r="FA39" s="556"/>
      <c r="FB39" s="556"/>
      <c r="FC39" s="556"/>
      <c r="FD39" s="556"/>
      <c r="FE39" s="556"/>
      <c r="FF39" s="556"/>
      <c r="FG39" s="556"/>
      <c r="FH39" s="556"/>
      <c r="FI39" s="556"/>
      <c r="FJ39" s="556"/>
      <c r="FK39" s="556"/>
      <c r="FL39" s="556"/>
      <c r="FM39" s="556"/>
      <c r="FN39" s="556"/>
      <c r="FO39" s="556"/>
      <c r="FP39" s="556"/>
      <c r="FQ39" s="556"/>
      <c r="FR39" s="556"/>
      <c r="FS39" s="556"/>
      <c r="FT39" s="556"/>
      <c r="FU39" s="556"/>
      <c r="FV39" s="556"/>
      <c r="FW39" s="556"/>
      <c r="FX39" s="556"/>
      <c r="FY39" s="556"/>
      <c r="FZ39" s="556"/>
      <c r="GA39" s="556"/>
      <c r="GB39" s="556"/>
      <c r="GC39" s="556"/>
      <c r="GD39" s="556"/>
      <c r="GE39" s="556"/>
      <c r="GF39" s="556"/>
      <c r="GG39" s="556"/>
      <c r="GH39" s="556"/>
      <c r="GI39" s="556"/>
      <c r="GJ39" s="556"/>
    </row>
    <row r="40" spans="1:16384" customFormat="1" x14ac:dyDescent="0.25">
      <c r="A40" s="321"/>
      <c r="B40" s="321"/>
      <c r="C40" s="322"/>
      <c r="D40" s="323"/>
      <c r="E40" s="324" t="s">
        <v>704</v>
      </c>
      <c r="F40" s="749">
        <v>8.9899999999999997E-3</v>
      </c>
      <c r="G40" s="324" t="s">
        <v>118</v>
      </c>
      <c r="H40" s="324"/>
      <c r="I40" s="325"/>
      <c r="J40" s="523">
        <f t="shared" ref="J40:K40" si="36">IF(H49=1,$F$35,0)</f>
        <v>0</v>
      </c>
      <c r="K40" s="523">
        <f t="shared" si="36"/>
        <v>0</v>
      </c>
      <c r="L40" s="523">
        <f>IF(J49=1,$F$35,0)</f>
        <v>0</v>
      </c>
      <c r="M40" s="523">
        <f>IF(K49=1,$F$35,0)</f>
        <v>0</v>
      </c>
      <c r="N40" s="523">
        <f t="shared" ref="N40:BY40" si="37">IF(L49=1,$F$35,0)</f>
        <v>0</v>
      </c>
      <c r="O40" s="523">
        <f t="shared" si="37"/>
        <v>0</v>
      </c>
      <c r="P40" s="523">
        <f t="shared" si="37"/>
        <v>0</v>
      </c>
      <c r="Q40" s="523">
        <f t="shared" si="37"/>
        <v>0</v>
      </c>
      <c r="R40" s="523">
        <f t="shared" si="37"/>
        <v>0</v>
      </c>
      <c r="S40" s="523">
        <f t="shared" si="37"/>
        <v>0</v>
      </c>
      <c r="T40" s="523">
        <f t="shared" si="37"/>
        <v>0</v>
      </c>
      <c r="U40" s="523">
        <f t="shared" si="37"/>
        <v>0</v>
      </c>
      <c r="V40" s="523">
        <f t="shared" si="37"/>
        <v>0</v>
      </c>
      <c r="W40" s="523">
        <f t="shared" si="37"/>
        <v>0</v>
      </c>
      <c r="X40" s="523">
        <f t="shared" si="37"/>
        <v>0</v>
      </c>
      <c r="Y40" s="523">
        <f t="shared" si="37"/>
        <v>0</v>
      </c>
      <c r="Z40" s="523">
        <f t="shared" si="37"/>
        <v>0</v>
      </c>
      <c r="AA40" s="523">
        <f t="shared" si="37"/>
        <v>0</v>
      </c>
      <c r="AB40" s="523">
        <f t="shared" si="37"/>
        <v>0</v>
      </c>
      <c r="AC40" s="523">
        <f t="shared" si="37"/>
        <v>0</v>
      </c>
      <c r="AD40" s="523">
        <f t="shared" si="37"/>
        <v>0</v>
      </c>
      <c r="AE40" s="523">
        <f t="shared" si="37"/>
        <v>0</v>
      </c>
      <c r="AF40" s="523">
        <f t="shared" si="37"/>
        <v>0</v>
      </c>
      <c r="AG40" s="523">
        <f t="shared" si="37"/>
        <v>0</v>
      </c>
      <c r="AH40" s="523">
        <f t="shared" si="37"/>
        <v>0</v>
      </c>
      <c r="AI40" s="523">
        <f t="shared" si="37"/>
        <v>0</v>
      </c>
      <c r="AJ40" s="523">
        <f t="shared" si="37"/>
        <v>0</v>
      </c>
      <c r="AK40" s="523">
        <f t="shared" si="37"/>
        <v>0</v>
      </c>
      <c r="AL40" s="523">
        <f t="shared" si="37"/>
        <v>0</v>
      </c>
      <c r="AM40" s="523">
        <f t="shared" si="37"/>
        <v>0</v>
      </c>
      <c r="AN40" s="523">
        <f t="shared" si="37"/>
        <v>0</v>
      </c>
      <c r="AO40" s="523">
        <f t="shared" si="37"/>
        <v>0</v>
      </c>
      <c r="AP40" s="523">
        <f t="shared" si="37"/>
        <v>0</v>
      </c>
      <c r="AQ40" s="523">
        <f t="shared" si="37"/>
        <v>0</v>
      </c>
      <c r="AR40" s="523">
        <f t="shared" si="37"/>
        <v>0</v>
      </c>
      <c r="AS40" s="523">
        <f t="shared" si="37"/>
        <v>0</v>
      </c>
      <c r="AT40" s="523">
        <f t="shared" si="37"/>
        <v>0</v>
      </c>
      <c r="AU40" s="523">
        <f t="shared" si="37"/>
        <v>0</v>
      </c>
      <c r="AV40" s="523">
        <f t="shared" si="37"/>
        <v>0</v>
      </c>
      <c r="AW40" s="523">
        <f t="shared" si="37"/>
        <v>0</v>
      </c>
      <c r="AX40" s="523">
        <f t="shared" si="37"/>
        <v>0</v>
      </c>
      <c r="AY40" s="523">
        <f t="shared" si="37"/>
        <v>0</v>
      </c>
      <c r="AZ40" s="523">
        <f t="shared" si="37"/>
        <v>0</v>
      </c>
      <c r="BA40" s="523">
        <f t="shared" si="37"/>
        <v>0</v>
      </c>
      <c r="BB40" s="523">
        <f t="shared" si="37"/>
        <v>0</v>
      </c>
      <c r="BC40" s="523">
        <f t="shared" si="37"/>
        <v>0</v>
      </c>
      <c r="BD40" s="523">
        <f t="shared" si="37"/>
        <v>0</v>
      </c>
      <c r="BE40" s="523">
        <f t="shared" si="37"/>
        <v>0</v>
      </c>
      <c r="BF40" s="523">
        <f t="shared" si="37"/>
        <v>0</v>
      </c>
      <c r="BG40" s="523">
        <f t="shared" si="37"/>
        <v>0</v>
      </c>
      <c r="BH40" s="523">
        <f t="shared" si="37"/>
        <v>0</v>
      </c>
      <c r="BI40" s="523">
        <f t="shared" si="37"/>
        <v>0</v>
      </c>
      <c r="BJ40" s="523">
        <f t="shared" si="37"/>
        <v>0</v>
      </c>
      <c r="BK40" s="523">
        <f t="shared" si="37"/>
        <v>0</v>
      </c>
      <c r="BL40" s="523">
        <f t="shared" si="37"/>
        <v>0</v>
      </c>
      <c r="BM40" s="523">
        <f t="shared" si="37"/>
        <v>0</v>
      </c>
      <c r="BN40" s="523">
        <f t="shared" si="37"/>
        <v>0</v>
      </c>
      <c r="BO40" s="523">
        <f t="shared" si="37"/>
        <v>0</v>
      </c>
      <c r="BP40" s="523">
        <f t="shared" si="37"/>
        <v>0</v>
      </c>
      <c r="BQ40" s="523">
        <f t="shared" si="37"/>
        <v>0</v>
      </c>
      <c r="BR40" s="523">
        <f t="shared" si="37"/>
        <v>0</v>
      </c>
      <c r="BS40" s="523">
        <f t="shared" si="37"/>
        <v>0</v>
      </c>
      <c r="BT40" s="523">
        <f t="shared" si="37"/>
        <v>0</v>
      </c>
      <c r="BU40" s="523">
        <f t="shared" si="37"/>
        <v>0</v>
      </c>
      <c r="BV40" s="523">
        <f t="shared" si="37"/>
        <v>0</v>
      </c>
      <c r="BW40" s="523">
        <f t="shared" si="37"/>
        <v>0</v>
      </c>
      <c r="BX40" s="523">
        <f t="shared" si="37"/>
        <v>0</v>
      </c>
      <c r="BY40" s="523">
        <f t="shared" si="37"/>
        <v>0</v>
      </c>
      <c r="BZ40" s="523">
        <f t="shared" ref="BZ40:EK40" si="38">IF(BX49=1,$F$35,0)</f>
        <v>0</v>
      </c>
      <c r="CA40" s="523">
        <f t="shared" si="38"/>
        <v>0</v>
      </c>
      <c r="CB40" s="523">
        <f t="shared" si="38"/>
        <v>0</v>
      </c>
      <c r="CC40" s="523">
        <f t="shared" si="38"/>
        <v>0</v>
      </c>
      <c r="CD40" s="523">
        <f t="shared" si="38"/>
        <v>0</v>
      </c>
      <c r="CE40" s="523">
        <f t="shared" si="38"/>
        <v>0</v>
      </c>
      <c r="CF40" s="523">
        <f t="shared" si="38"/>
        <v>0</v>
      </c>
      <c r="CG40" s="523">
        <f t="shared" si="38"/>
        <v>0</v>
      </c>
      <c r="CH40" s="523">
        <f t="shared" si="38"/>
        <v>0</v>
      </c>
      <c r="CI40" s="523">
        <f t="shared" si="38"/>
        <v>0</v>
      </c>
      <c r="CJ40" s="523">
        <f t="shared" si="38"/>
        <v>0</v>
      </c>
      <c r="CK40" s="523">
        <f t="shared" si="38"/>
        <v>0</v>
      </c>
      <c r="CL40" s="523">
        <f t="shared" si="38"/>
        <v>0</v>
      </c>
      <c r="CM40" s="523">
        <f t="shared" si="38"/>
        <v>0</v>
      </c>
      <c r="CN40" s="523">
        <f t="shared" si="38"/>
        <v>0</v>
      </c>
      <c r="CO40" s="523">
        <f t="shared" si="38"/>
        <v>0</v>
      </c>
      <c r="CP40" s="523">
        <f t="shared" si="38"/>
        <v>0</v>
      </c>
      <c r="CQ40" s="523">
        <f t="shared" si="38"/>
        <v>0</v>
      </c>
      <c r="CR40" s="523">
        <f t="shared" si="38"/>
        <v>0</v>
      </c>
      <c r="CS40" s="523">
        <f t="shared" si="38"/>
        <v>0</v>
      </c>
      <c r="CT40" s="523">
        <f t="shared" si="38"/>
        <v>0</v>
      </c>
      <c r="CU40" s="523">
        <f t="shared" si="38"/>
        <v>0</v>
      </c>
      <c r="CV40" s="523">
        <f t="shared" si="38"/>
        <v>0</v>
      </c>
      <c r="CW40" s="523">
        <f t="shared" si="38"/>
        <v>0</v>
      </c>
      <c r="CX40" s="523">
        <f t="shared" si="38"/>
        <v>0</v>
      </c>
      <c r="CY40" s="523">
        <f t="shared" si="38"/>
        <v>0</v>
      </c>
      <c r="CZ40" s="523">
        <f t="shared" si="38"/>
        <v>0</v>
      </c>
      <c r="DA40" s="523">
        <f t="shared" si="38"/>
        <v>0</v>
      </c>
      <c r="DB40" s="523">
        <f t="shared" si="38"/>
        <v>0</v>
      </c>
      <c r="DC40" s="523">
        <f t="shared" si="38"/>
        <v>0</v>
      </c>
      <c r="DD40" s="523">
        <f t="shared" si="38"/>
        <v>0</v>
      </c>
      <c r="DE40" s="523">
        <f t="shared" si="38"/>
        <v>0</v>
      </c>
      <c r="DF40" s="523">
        <f t="shared" si="38"/>
        <v>0</v>
      </c>
      <c r="DG40" s="523">
        <f t="shared" si="38"/>
        <v>0</v>
      </c>
      <c r="DH40" s="523">
        <f t="shared" si="38"/>
        <v>0</v>
      </c>
      <c r="DI40" s="523">
        <f t="shared" si="38"/>
        <v>0</v>
      </c>
      <c r="DJ40" s="523">
        <f t="shared" si="38"/>
        <v>0</v>
      </c>
      <c r="DK40" s="523">
        <f t="shared" si="38"/>
        <v>0</v>
      </c>
      <c r="DL40" s="523">
        <f t="shared" si="38"/>
        <v>0</v>
      </c>
      <c r="DM40" s="523">
        <f t="shared" si="38"/>
        <v>0</v>
      </c>
      <c r="DN40" s="523">
        <f t="shared" si="38"/>
        <v>0</v>
      </c>
      <c r="DO40" s="523">
        <f t="shared" si="38"/>
        <v>0</v>
      </c>
      <c r="DP40" s="523">
        <f t="shared" si="38"/>
        <v>0</v>
      </c>
      <c r="DQ40" s="523">
        <f t="shared" si="38"/>
        <v>0</v>
      </c>
      <c r="DR40" s="523">
        <f t="shared" si="38"/>
        <v>0</v>
      </c>
      <c r="DS40" s="523">
        <f t="shared" si="38"/>
        <v>0</v>
      </c>
      <c r="DT40" s="523">
        <f t="shared" si="38"/>
        <v>0</v>
      </c>
      <c r="DU40" s="523">
        <f t="shared" si="38"/>
        <v>0</v>
      </c>
      <c r="DV40" s="523">
        <f t="shared" si="38"/>
        <v>0</v>
      </c>
      <c r="DW40" s="523">
        <f t="shared" si="38"/>
        <v>0</v>
      </c>
      <c r="DX40" s="523">
        <f t="shared" si="38"/>
        <v>0</v>
      </c>
      <c r="DY40" s="523">
        <f t="shared" si="38"/>
        <v>0</v>
      </c>
      <c r="DZ40" s="523">
        <f t="shared" si="38"/>
        <v>0</v>
      </c>
      <c r="EA40" s="523">
        <f t="shared" si="38"/>
        <v>0</v>
      </c>
      <c r="EB40" s="523">
        <f t="shared" si="38"/>
        <v>0</v>
      </c>
      <c r="EC40" s="523">
        <f t="shared" si="38"/>
        <v>0</v>
      </c>
      <c r="ED40" s="523">
        <f t="shared" si="38"/>
        <v>0</v>
      </c>
      <c r="EE40" s="523">
        <f t="shared" si="38"/>
        <v>0</v>
      </c>
      <c r="EF40" s="523">
        <f t="shared" si="38"/>
        <v>0</v>
      </c>
      <c r="EG40" s="523">
        <f t="shared" si="38"/>
        <v>0</v>
      </c>
      <c r="EH40" s="523">
        <f t="shared" si="38"/>
        <v>0</v>
      </c>
      <c r="EI40" s="523">
        <f t="shared" si="38"/>
        <v>0</v>
      </c>
      <c r="EJ40" s="523">
        <f t="shared" si="38"/>
        <v>0</v>
      </c>
      <c r="EK40" s="523">
        <f t="shared" si="38"/>
        <v>0</v>
      </c>
      <c r="EL40" s="523">
        <f t="shared" ref="EL40:GJ40" si="39">IF(EJ49=1,$F$35,0)</f>
        <v>0</v>
      </c>
      <c r="EM40" s="523">
        <f t="shared" si="39"/>
        <v>0</v>
      </c>
      <c r="EN40" s="523">
        <f t="shared" si="39"/>
        <v>0</v>
      </c>
      <c r="EO40" s="523">
        <f t="shared" si="39"/>
        <v>0</v>
      </c>
      <c r="EP40" s="523">
        <f t="shared" si="39"/>
        <v>0</v>
      </c>
      <c r="EQ40" s="523">
        <f t="shared" si="39"/>
        <v>0</v>
      </c>
      <c r="ER40" s="523">
        <f t="shared" si="39"/>
        <v>0</v>
      </c>
      <c r="ES40" s="523">
        <f t="shared" si="39"/>
        <v>0</v>
      </c>
      <c r="ET40" s="523">
        <f t="shared" si="39"/>
        <v>0</v>
      </c>
      <c r="EU40" s="523">
        <f t="shared" si="39"/>
        <v>0</v>
      </c>
      <c r="EV40" s="523">
        <f t="shared" si="39"/>
        <v>0</v>
      </c>
      <c r="EW40" s="523">
        <f t="shared" si="39"/>
        <v>0</v>
      </c>
      <c r="EX40" s="523">
        <f t="shared" si="39"/>
        <v>0</v>
      </c>
      <c r="EY40" s="523">
        <f t="shared" si="39"/>
        <v>0</v>
      </c>
      <c r="EZ40" s="523">
        <f t="shared" si="39"/>
        <v>0</v>
      </c>
      <c r="FA40" s="523">
        <f t="shared" si="39"/>
        <v>0</v>
      </c>
      <c r="FB40" s="523">
        <f t="shared" si="39"/>
        <v>0</v>
      </c>
      <c r="FC40" s="523">
        <f t="shared" si="39"/>
        <v>0</v>
      </c>
      <c r="FD40" s="523">
        <f t="shared" si="39"/>
        <v>0</v>
      </c>
      <c r="FE40" s="523">
        <f t="shared" si="39"/>
        <v>0</v>
      </c>
      <c r="FF40" s="523">
        <f t="shared" si="39"/>
        <v>0</v>
      </c>
      <c r="FG40" s="523">
        <f t="shared" si="39"/>
        <v>0</v>
      </c>
      <c r="FH40" s="523">
        <f t="shared" si="39"/>
        <v>0</v>
      </c>
      <c r="FI40" s="523">
        <f t="shared" si="39"/>
        <v>0</v>
      </c>
      <c r="FJ40" s="523">
        <f t="shared" si="39"/>
        <v>0</v>
      </c>
      <c r="FK40" s="523">
        <f t="shared" si="39"/>
        <v>0</v>
      </c>
      <c r="FL40" s="523">
        <f t="shared" si="39"/>
        <v>0</v>
      </c>
      <c r="FM40" s="523">
        <f t="shared" si="39"/>
        <v>0</v>
      </c>
      <c r="FN40" s="523">
        <f t="shared" si="39"/>
        <v>0</v>
      </c>
      <c r="FO40" s="523">
        <f t="shared" si="39"/>
        <v>0</v>
      </c>
      <c r="FP40" s="523">
        <f t="shared" si="39"/>
        <v>0</v>
      </c>
      <c r="FQ40" s="523">
        <f t="shared" si="39"/>
        <v>0</v>
      </c>
      <c r="FR40" s="523">
        <f t="shared" si="39"/>
        <v>0</v>
      </c>
      <c r="FS40" s="523">
        <f t="shared" si="39"/>
        <v>0</v>
      </c>
      <c r="FT40" s="523">
        <f t="shared" si="39"/>
        <v>0</v>
      </c>
      <c r="FU40" s="523">
        <f t="shared" si="39"/>
        <v>0</v>
      </c>
      <c r="FV40" s="523">
        <f t="shared" si="39"/>
        <v>0</v>
      </c>
      <c r="FW40" s="523">
        <f t="shared" si="39"/>
        <v>0</v>
      </c>
      <c r="FX40" s="523">
        <f t="shared" si="39"/>
        <v>0</v>
      </c>
      <c r="FY40" s="523">
        <f t="shared" si="39"/>
        <v>0</v>
      </c>
      <c r="FZ40" s="523">
        <f t="shared" si="39"/>
        <v>0</v>
      </c>
      <c r="GA40" s="523">
        <f t="shared" si="39"/>
        <v>0</v>
      </c>
      <c r="GB40" s="523">
        <f t="shared" si="39"/>
        <v>0</v>
      </c>
      <c r="GC40" s="523">
        <f t="shared" si="39"/>
        <v>0</v>
      </c>
      <c r="GD40" s="523">
        <f t="shared" si="39"/>
        <v>0</v>
      </c>
      <c r="GE40" s="523">
        <f t="shared" si="39"/>
        <v>0</v>
      </c>
      <c r="GF40" s="523">
        <f t="shared" si="39"/>
        <v>0</v>
      </c>
      <c r="GG40" s="523">
        <f t="shared" si="39"/>
        <v>0</v>
      </c>
      <c r="GH40" s="523">
        <f t="shared" si="39"/>
        <v>0</v>
      </c>
      <c r="GI40" s="523">
        <f t="shared" si="39"/>
        <v>0</v>
      </c>
      <c r="GJ40" s="523">
        <f t="shared" si="39"/>
        <v>0</v>
      </c>
    </row>
    <row r="41" spans="1:16384" customFormat="1" x14ac:dyDescent="0.25">
      <c r="A41" s="321"/>
      <c r="B41" s="321"/>
      <c r="C41" s="322"/>
      <c r="D41" s="323"/>
      <c r="E41" s="324" t="s">
        <v>705</v>
      </c>
      <c r="F41" s="749">
        <v>1.44E-2</v>
      </c>
      <c r="G41" s="324" t="s">
        <v>118</v>
      </c>
      <c r="H41" s="324"/>
      <c r="I41" s="325"/>
      <c r="J41" s="523">
        <f t="shared" ref="J41:K41" si="40">IF(H49=2,$F$36,0)</f>
        <v>0</v>
      </c>
      <c r="K41" s="523">
        <f t="shared" si="40"/>
        <v>0</v>
      </c>
      <c r="L41" s="523">
        <f>IF(J49=2,$F$36,0)</f>
        <v>0</v>
      </c>
      <c r="M41" s="523">
        <f>IF(K49=2,$F$36,0)</f>
        <v>0</v>
      </c>
      <c r="N41" s="523">
        <f t="shared" ref="N41:BY41" si="41">IF(L49=2,$F$36,0)</f>
        <v>0</v>
      </c>
      <c r="O41" s="523">
        <f t="shared" si="41"/>
        <v>0</v>
      </c>
      <c r="P41" s="523">
        <f t="shared" si="41"/>
        <v>0</v>
      </c>
      <c r="Q41" s="523">
        <f t="shared" si="41"/>
        <v>0</v>
      </c>
      <c r="R41" s="523">
        <f t="shared" si="41"/>
        <v>0</v>
      </c>
      <c r="S41" s="523">
        <f t="shared" si="41"/>
        <v>0</v>
      </c>
      <c r="T41" s="523">
        <f t="shared" si="41"/>
        <v>0</v>
      </c>
      <c r="U41" s="523">
        <f t="shared" si="41"/>
        <v>0</v>
      </c>
      <c r="V41" s="523">
        <f t="shared" si="41"/>
        <v>0</v>
      </c>
      <c r="W41" s="523">
        <f t="shared" si="41"/>
        <v>0</v>
      </c>
      <c r="X41" s="523">
        <f t="shared" si="41"/>
        <v>0</v>
      </c>
      <c r="Y41" s="523">
        <f t="shared" si="41"/>
        <v>0</v>
      </c>
      <c r="Z41" s="523">
        <f t="shared" si="41"/>
        <v>0</v>
      </c>
      <c r="AA41" s="523">
        <f t="shared" si="41"/>
        <v>0</v>
      </c>
      <c r="AB41" s="523">
        <f t="shared" si="41"/>
        <v>0</v>
      </c>
      <c r="AC41" s="523">
        <f t="shared" si="41"/>
        <v>0</v>
      </c>
      <c r="AD41" s="523">
        <f t="shared" si="41"/>
        <v>0</v>
      </c>
      <c r="AE41" s="523">
        <f t="shared" si="41"/>
        <v>0</v>
      </c>
      <c r="AF41" s="523">
        <f t="shared" si="41"/>
        <v>0</v>
      </c>
      <c r="AG41" s="523">
        <f t="shared" si="41"/>
        <v>0</v>
      </c>
      <c r="AH41" s="523">
        <f t="shared" si="41"/>
        <v>0</v>
      </c>
      <c r="AI41" s="523">
        <f t="shared" si="41"/>
        <v>0</v>
      </c>
      <c r="AJ41" s="523">
        <f t="shared" si="41"/>
        <v>0</v>
      </c>
      <c r="AK41" s="523">
        <f t="shared" si="41"/>
        <v>0</v>
      </c>
      <c r="AL41" s="523">
        <f t="shared" si="41"/>
        <v>0</v>
      </c>
      <c r="AM41" s="523">
        <f t="shared" si="41"/>
        <v>0</v>
      </c>
      <c r="AN41" s="523">
        <f t="shared" si="41"/>
        <v>0</v>
      </c>
      <c r="AO41" s="523">
        <f t="shared" si="41"/>
        <v>0</v>
      </c>
      <c r="AP41" s="523">
        <f t="shared" si="41"/>
        <v>0</v>
      </c>
      <c r="AQ41" s="523">
        <f t="shared" si="41"/>
        <v>0</v>
      </c>
      <c r="AR41" s="523">
        <f t="shared" si="41"/>
        <v>0</v>
      </c>
      <c r="AS41" s="523">
        <f t="shared" si="41"/>
        <v>0</v>
      </c>
      <c r="AT41" s="523">
        <f t="shared" si="41"/>
        <v>0</v>
      </c>
      <c r="AU41" s="523">
        <f t="shared" si="41"/>
        <v>0</v>
      </c>
      <c r="AV41" s="523">
        <f t="shared" si="41"/>
        <v>0</v>
      </c>
      <c r="AW41" s="523">
        <f t="shared" si="41"/>
        <v>0</v>
      </c>
      <c r="AX41" s="523">
        <f t="shared" si="41"/>
        <v>0</v>
      </c>
      <c r="AY41" s="523">
        <f t="shared" si="41"/>
        <v>0</v>
      </c>
      <c r="AZ41" s="523">
        <f t="shared" si="41"/>
        <v>0</v>
      </c>
      <c r="BA41" s="523">
        <f t="shared" si="41"/>
        <v>0</v>
      </c>
      <c r="BB41" s="523">
        <f t="shared" si="41"/>
        <v>0</v>
      </c>
      <c r="BC41" s="523">
        <f t="shared" si="41"/>
        <v>0</v>
      </c>
      <c r="BD41" s="523">
        <f t="shared" si="41"/>
        <v>0</v>
      </c>
      <c r="BE41" s="523">
        <f t="shared" si="41"/>
        <v>0</v>
      </c>
      <c r="BF41" s="523">
        <f t="shared" si="41"/>
        <v>0</v>
      </c>
      <c r="BG41" s="523">
        <f t="shared" si="41"/>
        <v>0</v>
      </c>
      <c r="BH41" s="523">
        <f t="shared" si="41"/>
        <v>0</v>
      </c>
      <c r="BI41" s="523">
        <f t="shared" si="41"/>
        <v>0</v>
      </c>
      <c r="BJ41" s="523">
        <f t="shared" si="41"/>
        <v>0</v>
      </c>
      <c r="BK41" s="523">
        <f t="shared" si="41"/>
        <v>0</v>
      </c>
      <c r="BL41" s="523">
        <f t="shared" si="41"/>
        <v>0</v>
      </c>
      <c r="BM41" s="523">
        <f t="shared" si="41"/>
        <v>0</v>
      </c>
      <c r="BN41" s="523">
        <f t="shared" si="41"/>
        <v>0</v>
      </c>
      <c r="BO41" s="523">
        <f t="shared" si="41"/>
        <v>0</v>
      </c>
      <c r="BP41" s="523">
        <f t="shared" si="41"/>
        <v>0</v>
      </c>
      <c r="BQ41" s="523">
        <f t="shared" si="41"/>
        <v>0</v>
      </c>
      <c r="BR41" s="523">
        <f t="shared" si="41"/>
        <v>0</v>
      </c>
      <c r="BS41" s="523">
        <f t="shared" si="41"/>
        <v>0</v>
      </c>
      <c r="BT41" s="523">
        <f t="shared" si="41"/>
        <v>0</v>
      </c>
      <c r="BU41" s="523">
        <f t="shared" si="41"/>
        <v>0</v>
      </c>
      <c r="BV41" s="523">
        <f t="shared" si="41"/>
        <v>0</v>
      </c>
      <c r="BW41" s="523">
        <f t="shared" si="41"/>
        <v>0</v>
      </c>
      <c r="BX41" s="523">
        <f t="shared" si="41"/>
        <v>0</v>
      </c>
      <c r="BY41" s="523">
        <f t="shared" si="41"/>
        <v>0</v>
      </c>
      <c r="BZ41" s="523">
        <f t="shared" ref="BZ41:EK41" si="42">IF(BX49=2,$F$36,0)</f>
        <v>0</v>
      </c>
      <c r="CA41" s="523">
        <f t="shared" si="42"/>
        <v>0</v>
      </c>
      <c r="CB41" s="523">
        <f t="shared" si="42"/>
        <v>0</v>
      </c>
      <c r="CC41" s="523">
        <f t="shared" si="42"/>
        <v>0</v>
      </c>
      <c r="CD41" s="523">
        <f t="shared" si="42"/>
        <v>0</v>
      </c>
      <c r="CE41" s="523">
        <f t="shared" si="42"/>
        <v>0</v>
      </c>
      <c r="CF41" s="523">
        <f t="shared" si="42"/>
        <v>0</v>
      </c>
      <c r="CG41" s="523">
        <f t="shared" si="42"/>
        <v>0</v>
      </c>
      <c r="CH41" s="523">
        <f t="shared" si="42"/>
        <v>0</v>
      </c>
      <c r="CI41" s="523">
        <f t="shared" si="42"/>
        <v>0</v>
      </c>
      <c r="CJ41" s="523">
        <f t="shared" si="42"/>
        <v>0</v>
      </c>
      <c r="CK41" s="523">
        <f t="shared" si="42"/>
        <v>0</v>
      </c>
      <c r="CL41" s="523">
        <f t="shared" si="42"/>
        <v>0</v>
      </c>
      <c r="CM41" s="523">
        <f t="shared" si="42"/>
        <v>0</v>
      </c>
      <c r="CN41" s="523">
        <f t="shared" si="42"/>
        <v>0</v>
      </c>
      <c r="CO41" s="523">
        <f t="shared" si="42"/>
        <v>0</v>
      </c>
      <c r="CP41" s="523">
        <f t="shared" si="42"/>
        <v>0</v>
      </c>
      <c r="CQ41" s="523">
        <f t="shared" si="42"/>
        <v>0</v>
      </c>
      <c r="CR41" s="523">
        <f t="shared" si="42"/>
        <v>0</v>
      </c>
      <c r="CS41" s="523">
        <f t="shared" si="42"/>
        <v>0</v>
      </c>
      <c r="CT41" s="523">
        <f t="shared" si="42"/>
        <v>0</v>
      </c>
      <c r="CU41" s="523">
        <f t="shared" si="42"/>
        <v>0</v>
      </c>
      <c r="CV41" s="523">
        <f t="shared" si="42"/>
        <v>0</v>
      </c>
      <c r="CW41" s="523">
        <f t="shared" si="42"/>
        <v>0</v>
      </c>
      <c r="CX41" s="523">
        <f t="shared" si="42"/>
        <v>0</v>
      </c>
      <c r="CY41" s="523">
        <f t="shared" si="42"/>
        <v>0</v>
      </c>
      <c r="CZ41" s="523">
        <f t="shared" si="42"/>
        <v>0</v>
      </c>
      <c r="DA41" s="523">
        <f t="shared" si="42"/>
        <v>0</v>
      </c>
      <c r="DB41" s="523">
        <f t="shared" si="42"/>
        <v>0</v>
      </c>
      <c r="DC41" s="523">
        <f t="shared" si="42"/>
        <v>0</v>
      </c>
      <c r="DD41" s="523">
        <f t="shared" si="42"/>
        <v>0</v>
      </c>
      <c r="DE41" s="523">
        <f t="shared" si="42"/>
        <v>0</v>
      </c>
      <c r="DF41" s="523">
        <f t="shared" si="42"/>
        <v>0</v>
      </c>
      <c r="DG41" s="523">
        <f t="shared" si="42"/>
        <v>0</v>
      </c>
      <c r="DH41" s="523">
        <f t="shared" si="42"/>
        <v>0</v>
      </c>
      <c r="DI41" s="523">
        <f t="shared" si="42"/>
        <v>0</v>
      </c>
      <c r="DJ41" s="523">
        <f t="shared" si="42"/>
        <v>0</v>
      </c>
      <c r="DK41" s="523">
        <f t="shared" si="42"/>
        <v>0</v>
      </c>
      <c r="DL41" s="523">
        <f t="shared" si="42"/>
        <v>0</v>
      </c>
      <c r="DM41" s="523">
        <f t="shared" si="42"/>
        <v>0</v>
      </c>
      <c r="DN41" s="523">
        <f t="shared" si="42"/>
        <v>0</v>
      </c>
      <c r="DO41" s="523">
        <f t="shared" si="42"/>
        <v>0</v>
      </c>
      <c r="DP41" s="523">
        <f t="shared" si="42"/>
        <v>0</v>
      </c>
      <c r="DQ41" s="523">
        <f t="shared" si="42"/>
        <v>0</v>
      </c>
      <c r="DR41" s="523">
        <f t="shared" si="42"/>
        <v>0</v>
      </c>
      <c r="DS41" s="523">
        <f t="shared" si="42"/>
        <v>0</v>
      </c>
      <c r="DT41" s="523">
        <f t="shared" si="42"/>
        <v>0</v>
      </c>
      <c r="DU41" s="523">
        <f t="shared" si="42"/>
        <v>0</v>
      </c>
      <c r="DV41" s="523">
        <f t="shared" si="42"/>
        <v>0</v>
      </c>
      <c r="DW41" s="523">
        <f t="shared" si="42"/>
        <v>0</v>
      </c>
      <c r="DX41" s="523">
        <f t="shared" si="42"/>
        <v>0</v>
      </c>
      <c r="DY41" s="523">
        <f t="shared" si="42"/>
        <v>0</v>
      </c>
      <c r="DZ41" s="523">
        <f t="shared" si="42"/>
        <v>0</v>
      </c>
      <c r="EA41" s="523">
        <f t="shared" si="42"/>
        <v>0</v>
      </c>
      <c r="EB41" s="523">
        <f t="shared" si="42"/>
        <v>0</v>
      </c>
      <c r="EC41" s="523">
        <f t="shared" si="42"/>
        <v>0</v>
      </c>
      <c r="ED41" s="523">
        <f t="shared" si="42"/>
        <v>0</v>
      </c>
      <c r="EE41" s="523">
        <f t="shared" si="42"/>
        <v>0</v>
      </c>
      <c r="EF41" s="523">
        <f t="shared" si="42"/>
        <v>0</v>
      </c>
      <c r="EG41" s="523">
        <f t="shared" si="42"/>
        <v>0</v>
      </c>
      <c r="EH41" s="523">
        <f t="shared" si="42"/>
        <v>0</v>
      </c>
      <c r="EI41" s="523">
        <f t="shared" si="42"/>
        <v>0</v>
      </c>
      <c r="EJ41" s="523">
        <f t="shared" si="42"/>
        <v>0</v>
      </c>
      <c r="EK41" s="523">
        <f t="shared" si="42"/>
        <v>0</v>
      </c>
      <c r="EL41" s="523">
        <f t="shared" ref="EL41:GJ41" si="43">IF(EJ49=2,$F$36,0)</f>
        <v>0</v>
      </c>
      <c r="EM41" s="523">
        <f t="shared" si="43"/>
        <v>0</v>
      </c>
      <c r="EN41" s="523">
        <f t="shared" si="43"/>
        <v>0</v>
      </c>
      <c r="EO41" s="523">
        <f t="shared" si="43"/>
        <v>0</v>
      </c>
      <c r="EP41" s="523">
        <f t="shared" si="43"/>
        <v>0</v>
      </c>
      <c r="EQ41" s="523">
        <f t="shared" si="43"/>
        <v>0</v>
      </c>
      <c r="ER41" s="523">
        <f t="shared" si="43"/>
        <v>0</v>
      </c>
      <c r="ES41" s="523">
        <f t="shared" si="43"/>
        <v>0</v>
      </c>
      <c r="ET41" s="523">
        <f t="shared" si="43"/>
        <v>0</v>
      </c>
      <c r="EU41" s="523">
        <f t="shared" si="43"/>
        <v>0</v>
      </c>
      <c r="EV41" s="523">
        <f t="shared" si="43"/>
        <v>0</v>
      </c>
      <c r="EW41" s="523">
        <f t="shared" si="43"/>
        <v>0</v>
      </c>
      <c r="EX41" s="523">
        <f t="shared" si="43"/>
        <v>0</v>
      </c>
      <c r="EY41" s="523">
        <f t="shared" si="43"/>
        <v>0</v>
      </c>
      <c r="EZ41" s="523">
        <f t="shared" si="43"/>
        <v>0</v>
      </c>
      <c r="FA41" s="523">
        <f t="shared" si="43"/>
        <v>0</v>
      </c>
      <c r="FB41" s="523">
        <f t="shared" si="43"/>
        <v>0</v>
      </c>
      <c r="FC41" s="523">
        <f t="shared" si="43"/>
        <v>0</v>
      </c>
      <c r="FD41" s="523">
        <f t="shared" si="43"/>
        <v>0</v>
      </c>
      <c r="FE41" s="523">
        <f t="shared" si="43"/>
        <v>0</v>
      </c>
      <c r="FF41" s="523">
        <f t="shared" si="43"/>
        <v>0</v>
      </c>
      <c r="FG41" s="523">
        <f t="shared" si="43"/>
        <v>0</v>
      </c>
      <c r="FH41" s="523">
        <f t="shared" si="43"/>
        <v>0</v>
      </c>
      <c r="FI41" s="523">
        <f t="shared" si="43"/>
        <v>0</v>
      </c>
      <c r="FJ41" s="523">
        <f t="shared" si="43"/>
        <v>0</v>
      </c>
      <c r="FK41" s="523">
        <f t="shared" si="43"/>
        <v>0</v>
      </c>
      <c r="FL41" s="523">
        <f t="shared" si="43"/>
        <v>0</v>
      </c>
      <c r="FM41" s="523">
        <f t="shared" si="43"/>
        <v>0</v>
      </c>
      <c r="FN41" s="523">
        <f t="shared" si="43"/>
        <v>0</v>
      </c>
      <c r="FO41" s="523">
        <f t="shared" si="43"/>
        <v>0</v>
      </c>
      <c r="FP41" s="523">
        <f t="shared" si="43"/>
        <v>0</v>
      </c>
      <c r="FQ41" s="523">
        <f t="shared" si="43"/>
        <v>0</v>
      </c>
      <c r="FR41" s="523">
        <f t="shared" si="43"/>
        <v>0</v>
      </c>
      <c r="FS41" s="523">
        <f t="shared" si="43"/>
        <v>0</v>
      </c>
      <c r="FT41" s="523">
        <f t="shared" si="43"/>
        <v>0</v>
      </c>
      <c r="FU41" s="523">
        <f t="shared" si="43"/>
        <v>0</v>
      </c>
      <c r="FV41" s="523">
        <f t="shared" si="43"/>
        <v>0</v>
      </c>
      <c r="FW41" s="523">
        <f t="shared" si="43"/>
        <v>0</v>
      </c>
      <c r="FX41" s="523">
        <f t="shared" si="43"/>
        <v>0</v>
      </c>
      <c r="FY41" s="523">
        <f t="shared" si="43"/>
        <v>0</v>
      </c>
      <c r="FZ41" s="523">
        <f t="shared" si="43"/>
        <v>0</v>
      </c>
      <c r="GA41" s="523">
        <f t="shared" si="43"/>
        <v>0</v>
      </c>
      <c r="GB41" s="523">
        <f t="shared" si="43"/>
        <v>0</v>
      </c>
      <c r="GC41" s="523">
        <f t="shared" si="43"/>
        <v>0</v>
      </c>
      <c r="GD41" s="523">
        <f t="shared" si="43"/>
        <v>0</v>
      </c>
      <c r="GE41" s="523">
        <f t="shared" si="43"/>
        <v>0</v>
      </c>
      <c r="GF41" s="523">
        <f t="shared" si="43"/>
        <v>0</v>
      </c>
      <c r="GG41" s="523">
        <f t="shared" si="43"/>
        <v>0</v>
      </c>
      <c r="GH41" s="523">
        <f t="shared" si="43"/>
        <v>0</v>
      </c>
      <c r="GI41" s="523">
        <f t="shared" si="43"/>
        <v>0</v>
      </c>
      <c r="GJ41" s="523">
        <f t="shared" si="43"/>
        <v>0</v>
      </c>
    </row>
    <row r="42" spans="1:16384" customFormat="1" x14ac:dyDescent="0.25">
      <c r="A42" s="321"/>
      <c r="B42" s="321"/>
      <c r="C42" s="322"/>
      <c r="D42" s="323"/>
      <c r="E42" s="556" t="s">
        <v>706</v>
      </c>
      <c r="F42" s="324"/>
      <c r="G42" s="324"/>
      <c r="H42" s="324"/>
      <c r="I42" s="325"/>
      <c r="J42" s="289">
        <f>SUM(J40:J41)</f>
        <v>0</v>
      </c>
      <c r="K42" s="289">
        <f t="shared" ref="K42:BV42" si="44">SUM(K40:K41)</f>
        <v>0</v>
      </c>
      <c r="L42" s="289">
        <f t="shared" si="44"/>
        <v>0</v>
      </c>
      <c r="M42" s="289">
        <f t="shared" si="44"/>
        <v>0</v>
      </c>
      <c r="N42" s="289">
        <f t="shared" si="44"/>
        <v>0</v>
      </c>
      <c r="O42" s="289">
        <f t="shared" si="44"/>
        <v>0</v>
      </c>
      <c r="P42" s="289">
        <f t="shared" si="44"/>
        <v>0</v>
      </c>
      <c r="Q42" s="289">
        <f t="shared" si="44"/>
        <v>0</v>
      </c>
      <c r="R42" s="289">
        <f t="shared" si="44"/>
        <v>0</v>
      </c>
      <c r="S42" s="289">
        <f t="shared" si="44"/>
        <v>0</v>
      </c>
      <c r="T42" s="289">
        <f t="shared" si="44"/>
        <v>0</v>
      </c>
      <c r="U42" s="289">
        <f t="shared" si="44"/>
        <v>0</v>
      </c>
      <c r="V42" s="289">
        <f t="shared" si="44"/>
        <v>0</v>
      </c>
      <c r="W42" s="289">
        <f t="shared" si="44"/>
        <v>0</v>
      </c>
      <c r="X42" s="289">
        <f t="shared" si="44"/>
        <v>0</v>
      </c>
      <c r="Y42" s="289">
        <f t="shared" si="44"/>
        <v>0</v>
      </c>
      <c r="Z42" s="289">
        <f t="shared" si="44"/>
        <v>0</v>
      </c>
      <c r="AA42" s="289">
        <f t="shared" si="44"/>
        <v>0</v>
      </c>
      <c r="AB42" s="289">
        <f t="shared" si="44"/>
        <v>0</v>
      </c>
      <c r="AC42" s="289">
        <f t="shared" si="44"/>
        <v>0</v>
      </c>
      <c r="AD42" s="289">
        <f t="shared" si="44"/>
        <v>0</v>
      </c>
      <c r="AE42" s="289">
        <f t="shared" si="44"/>
        <v>0</v>
      </c>
      <c r="AF42" s="289">
        <f t="shared" si="44"/>
        <v>0</v>
      </c>
      <c r="AG42" s="289">
        <f t="shared" si="44"/>
        <v>0</v>
      </c>
      <c r="AH42" s="289">
        <f t="shared" si="44"/>
        <v>0</v>
      </c>
      <c r="AI42" s="289">
        <f t="shared" si="44"/>
        <v>0</v>
      </c>
      <c r="AJ42" s="289">
        <f t="shared" si="44"/>
        <v>0</v>
      </c>
      <c r="AK42" s="289">
        <f t="shared" si="44"/>
        <v>0</v>
      </c>
      <c r="AL42" s="289">
        <f t="shared" si="44"/>
        <v>0</v>
      </c>
      <c r="AM42" s="289">
        <f t="shared" si="44"/>
        <v>0</v>
      </c>
      <c r="AN42" s="289">
        <f t="shared" si="44"/>
        <v>0</v>
      </c>
      <c r="AO42" s="289">
        <f t="shared" si="44"/>
        <v>0</v>
      </c>
      <c r="AP42" s="289">
        <f t="shared" si="44"/>
        <v>0</v>
      </c>
      <c r="AQ42" s="289">
        <f t="shared" si="44"/>
        <v>0</v>
      </c>
      <c r="AR42" s="289">
        <f t="shared" si="44"/>
        <v>0</v>
      </c>
      <c r="AS42" s="289">
        <f t="shared" si="44"/>
        <v>0</v>
      </c>
      <c r="AT42" s="289">
        <f t="shared" si="44"/>
        <v>0</v>
      </c>
      <c r="AU42" s="289">
        <f t="shared" si="44"/>
        <v>0</v>
      </c>
      <c r="AV42" s="289">
        <f t="shared" si="44"/>
        <v>0</v>
      </c>
      <c r="AW42" s="289">
        <f t="shared" si="44"/>
        <v>0</v>
      </c>
      <c r="AX42" s="289">
        <f t="shared" si="44"/>
        <v>0</v>
      </c>
      <c r="AY42" s="289">
        <f t="shared" si="44"/>
        <v>0</v>
      </c>
      <c r="AZ42" s="289">
        <f t="shared" si="44"/>
        <v>0</v>
      </c>
      <c r="BA42" s="289">
        <f t="shared" si="44"/>
        <v>0</v>
      </c>
      <c r="BB42" s="289">
        <f t="shared" si="44"/>
        <v>0</v>
      </c>
      <c r="BC42" s="289">
        <f t="shared" si="44"/>
        <v>0</v>
      </c>
      <c r="BD42" s="289">
        <f t="shared" si="44"/>
        <v>0</v>
      </c>
      <c r="BE42" s="289">
        <f t="shared" si="44"/>
        <v>0</v>
      </c>
      <c r="BF42" s="289">
        <f t="shared" si="44"/>
        <v>0</v>
      </c>
      <c r="BG42" s="289">
        <f t="shared" si="44"/>
        <v>0</v>
      </c>
      <c r="BH42" s="289">
        <f t="shared" si="44"/>
        <v>0</v>
      </c>
      <c r="BI42" s="289">
        <f t="shared" si="44"/>
        <v>0</v>
      </c>
      <c r="BJ42" s="289">
        <f t="shared" si="44"/>
        <v>0</v>
      </c>
      <c r="BK42" s="289">
        <f t="shared" si="44"/>
        <v>0</v>
      </c>
      <c r="BL42" s="289">
        <f t="shared" si="44"/>
        <v>0</v>
      </c>
      <c r="BM42" s="289">
        <f t="shared" si="44"/>
        <v>0</v>
      </c>
      <c r="BN42" s="289">
        <f t="shared" si="44"/>
        <v>0</v>
      </c>
      <c r="BO42" s="289">
        <f t="shared" si="44"/>
        <v>0</v>
      </c>
      <c r="BP42" s="289">
        <f t="shared" si="44"/>
        <v>0</v>
      </c>
      <c r="BQ42" s="289">
        <f t="shared" si="44"/>
        <v>0</v>
      </c>
      <c r="BR42" s="289">
        <f t="shared" si="44"/>
        <v>0</v>
      </c>
      <c r="BS42" s="289">
        <f t="shared" si="44"/>
        <v>0</v>
      </c>
      <c r="BT42" s="289">
        <f t="shared" si="44"/>
        <v>0</v>
      </c>
      <c r="BU42" s="289">
        <f t="shared" si="44"/>
        <v>0</v>
      </c>
      <c r="BV42" s="289">
        <f t="shared" si="44"/>
        <v>0</v>
      </c>
      <c r="BW42" s="289">
        <f t="shared" ref="BW42:EH42" si="45">SUM(BW40:BW41)</f>
        <v>0</v>
      </c>
      <c r="BX42" s="289">
        <f t="shared" si="45"/>
        <v>0</v>
      </c>
      <c r="BY42" s="289">
        <f t="shared" si="45"/>
        <v>0</v>
      </c>
      <c r="BZ42" s="289">
        <f t="shared" si="45"/>
        <v>0</v>
      </c>
      <c r="CA42" s="289">
        <f t="shared" si="45"/>
        <v>0</v>
      </c>
      <c r="CB42" s="289">
        <f t="shared" si="45"/>
        <v>0</v>
      </c>
      <c r="CC42" s="289">
        <f t="shared" si="45"/>
        <v>0</v>
      </c>
      <c r="CD42" s="289">
        <f t="shared" si="45"/>
        <v>0</v>
      </c>
      <c r="CE42" s="289">
        <f t="shared" si="45"/>
        <v>0</v>
      </c>
      <c r="CF42" s="289">
        <f t="shared" si="45"/>
        <v>0</v>
      </c>
      <c r="CG42" s="289">
        <f t="shared" si="45"/>
        <v>0</v>
      </c>
      <c r="CH42" s="289">
        <f t="shared" si="45"/>
        <v>0</v>
      </c>
      <c r="CI42" s="289">
        <f t="shared" si="45"/>
        <v>0</v>
      </c>
      <c r="CJ42" s="289">
        <f t="shared" si="45"/>
        <v>0</v>
      </c>
      <c r="CK42" s="289">
        <f t="shared" si="45"/>
        <v>0</v>
      </c>
      <c r="CL42" s="289">
        <f t="shared" si="45"/>
        <v>0</v>
      </c>
      <c r="CM42" s="289">
        <f t="shared" si="45"/>
        <v>0</v>
      </c>
      <c r="CN42" s="289">
        <f t="shared" si="45"/>
        <v>0</v>
      </c>
      <c r="CO42" s="289">
        <f t="shared" si="45"/>
        <v>0</v>
      </c>
      <c r="CP42" s="289">
        <f t="shared" si="45"/>
        <v>0</v>
      </c>
      <c r="CQ42" s="289">
        <f t="shared" si="45"/>
        <v>0</v>
      </c>
      <c r="CR42" s="289">
        <f t="shared" si="45"/>
        <v>0</v>
      </c>
      <c r="CS42" s="289">
        <f t="shared" si="45"/>
        <v>0</v>
      </c>
      <c r="CT42" s="289">
        <f t="shared" si="45"/>
        <v>0</v>
      </c>
      <c r="CU42" s="289">
        <f t="shared" si="45"/>
        <v>0</v>
      </c>
      <c r="CV42" s="289">
        <f t="shared" si="45"/>
        <v>0</v>
      </c>
      <c r="CW42" s="289">
        <f t="shared" si="45"/>
        <v>0</v>
      </c>
      <c r="CX42" s="289">
        <f t="shared" si="45"/>
        <v>0</v>
      </c>
      <c r="CY42" s="289">
        <f t="shared" si="45"/>
        <v>0</v>
      </c>
      <c r="CZ42" s="289">
        <f t="shared" si="45"/>
        <v>0</v>
      </c>
      <c r="DA42" s="289">
        <f t="shared" si="45"/>
        <v>0</v>
      </c>
      <c r="DB42" s="289">
        <f t="shared" si="45"/>
        <v>0</v>
      </c>
      <c r="DC42" s="289">
        <f t="shared" si="45"/>
        <v>0</v>
      </c>
      <c r="DD42" s="289">
        <f t="shared" si="45"/>
        <v>0</v>
      </c>
      <c r="DE42" s="289">
        <f t="shared" si="45"/>
        <v>0</v>
      </c>
      <c r="DF42" s="289">
        <f t="shared" si="45"/>
        <v>0</v>
      </c>
      <c r="DG42" s="289">
        <f t="shared" si="45"/>
        <v>0</v>
      </c>
      <c r="DH42" s="289">
        <f t="shared" si="45"/>
        <v>0</v>
      </c>
      <c r="DI42" s="289">
        <f t="shared" si="45"/>
        <v>0</v>
      </c>
      <c r="DJ42" s="289">
        <f t="shared" si="45"/>
        <v>0</v>
      </c>
      <c r="DK42" s="289">
        <f t="shared" si="45"/>
        <v>0</v>
      </c>
      <c r="DL42" s="289">
        <f t="shared" si="45"/>
        <v>0</v>
      </c>
      <c r="DM42" s="289">
        <f t="shared" si="45"/>
        <v>0</v>
      </c>
      <c r="DN42" s="289">
        <f t="shared" si="45"/>
        <v>0</v>
      </c>
      <c r="DO42" s="289">
        <f t="shared" si="45"/>
        <v>0</v>
      </c>
      <c r="DP42" s="289">
        <f t="shared" si="45"/>
        <v>0</v>
      </c>
      <c r="DQ42" s="289">
        <f t="shared" si="45"/>
        <v>0</v>
      </c>
      <c r="DR42" s="289">
        <f t="shared" si="45"/>
        <v>0</v>
      </c>
      <c r="DS42" s="289">
        <f t="shared" si="45"/>
        <v>0</v>
      </c>
      <c r="DT42" s="289">
        <f t="shared" si="45"/>
        <v>0</v>
      </c>
      <c r="DU42" s="289">
        <f t="shared" si="45"/>
        <v>0</v>
      </c>
      <c r="DV42" s="289">
        <f t="shared" si="45"/>
        <v>0</v>
      </c>
      <c r="DW42" s="289">
        <f t="shared" si="45"/>
        <v>0</v>
      </c>
      <c r="DX42" s="289">
        <f t="shared" si="45"/>
        <v>0</v>
      </c>
      <c r="DY42" s="289">
        <f t="shared" si="45"/>
        <v>0</v>
      </c>
      <c r="DZ42" s="289">
        <f t="shared" si="45"/>
        <v>0</v>
      </c>
      <c r="EA42" s="289">
        <f t="shared" si="45"/>
        <v>0</v>
      </c>
      <c r="EB42" s="289">
        <f t="shared" si="45"/>
        <v>0</v>
      </c>
      <c r="EC42" s="289">
        <f t="shared" si="45"/>
        <v>0</v>
      </c>
      <c r="ED42" s="289">
        <f t="shared" si="45"/>
        <v>0</v>
      </c>
      <c r="EE42" s="289">
        <f t="shared" si="45"/>
        <v>0</v>
      </c>
      <c r="EF42" s="289">
        <f t="shared" si="45"/>
        <v>0</v>
      </c>
      <c r="EG42" s="289">
        <f t="shared" si="45"/>
        <v>0</v>
      </c>
      <c r="EH42" s="289">
        <f t="shared" si="45"/>
        <v>0</v>
      </c>
      <c r="EI42" s="289">
        <f t="shared" ref="EI42:GJ42" si="46">SUM(EI40:EI41)</f>
        <v>0</v>
      </c>
      <c r="EJ42" s="289">
        <f t="shared" si="46"/>
        <v>0</v>
      </c>
      <c r="EK42" s="289">
        <f t="shared" si="46"/>
        <v>0</v>
      </c>
      <c r="EL42" s="289">
        <f t="shared" si="46"/>
        <v>0</v>
      </c>
      <c r="EM42" s="289">
        <f t="shared" si="46"/>
        <v>0</v>
      </c>
      <c r="EN42" s="289">
        <f t="shared" si="46"/>
        <v>0</v>
      </c>
      <c r="EO42" s="289">
        <f t="shared" si="46"/>
        <v>0</v>
      </c>
      <c r="EP42" s="289">
        <f t="shared" si="46"/>
        <v>0</v>
      </c>
      <c r="EQ42" s="289">
        <f t="shared" si="46"/>
        <v>0</v>
      </c>
      <c r="ER42" s="289">
        <f t="shared" si="46"/>
        <v>0</v>
      </c>
      <c r="ES42" s="289">
        <f t="shared" si="46"/>
        <v>0</v>
      </c>
      <c r="ET42" s="289">
        <f t="shared" si="46"/>
        <v>0</v>
      </c>
      <c r="EU42" s="289">
        <f t="shared" si="46"/>
        <v>0</v>
      </c>
      <c r="EV42" s="289">
        <f t="shared" si="46"/>
        <v>0</v>
      </c>
      <c r="EW42" s="289">
        <f t="shared" si="46"/>
        <v>0</v>
      </c>
      <c r="EX42" s="289">
        <f t="shared" si="46"/>
        <v>0</v>
      </c>
      <c r="EY42" s="289">
        <f t="shared" si="46"/>
        <v>0</v>
      </c>
      <c r="EZ42" s="289">
        <f t="shared" si="46"/>
        <v>0</v>
      </c>
      <c r="FA42" s="289">
        <f t="shared" si="46"/>
        <v>0</v>
      </c>
      <c r="FB42" s="289">
        <f t="shared" si="46"/>
        <v>0</v>
      </c>
      <c r="FC42" s="289">
        <f t="shared" si="46"/>
        <v>0</v>
      </c>
      <c r="FD42" s="289">
        <f t="shared" si="46"/>
        <v>0</v>
      </c>
      <c r="FE42" s="289">
        <f t="shared" si="46"/>
        <v>0</v>
      </c>
      <c r="FF42" s="289">
        <f t="shared" si="46"/>
        <v>0</v>
      </c>
      <c r="FG42" s="289">
        <f t="shared" si="46"/>
        <v>0</v>
      </c>
      <c r="FH42" s="289">
        <f t="shared" si="46"/>
        <v>0</v>
      </c>
      <c r="FI42" s="289">
        <f t="shared" si="46"/>
        <v>0</v>
      </c>
      <c r="FJ42" s="289">
        <f t="shared" si="46"/>
        <v>0</v>
      </c>
      <c r="FK42" s="289">
        <f t="shared" si="46"/>
        <v>0</v>
      </c>
      <c r="FL42" s="289">
        <f t="shared" si="46"/>
        <v>0</v>
      </c>
      <c r="FM42" s="289">
        <f t="shared" si="46"/>
        <v>0</v>
      </c>
      <c r="FN42" s="289">
        <f t="shared" si="46"/>
        <v>0</v>
      </c>
      <c r="FO42" s="289">
        <f t="shared" si="46"/>
        <v>0</v>
      </c>
      <c r="FP42" s="289">
        <f t="shared" si="46"/>
        <v>0</v>
      </c>
      <c r="FQ42" s="289">
        <f t="shared" si="46"/>
        <v>0</v>
      </c>
      <c r="FR42" s="289">
        <f t="shared" si="46"/>
        <v>0</v>
      </c>
      <c r="FS42" s="289">
        <f t="shared" si="46"/>
        <v>0</v>
      </c>
      <c r="FT42" s="289">
        <f t="shared" si="46"/>
        <v>0</v>
      </c>
      <c r="FU42" s="289">
        <f t="shared" si="46"/>
        <v>0</v>
      </c>
      <c r="FV42" s="289">
        <f t="shared" si="46"/>
        <v>0</v>
      </c>
      <c r="FW42" s="289">
        <f t="shared" si="46"/>
        <v>0</v>
      </c>
      <c r="FX42" s="289">
        <f t="shared" si="46"/>
        <v>0</v>
      </c>
      <c r="FY42" s="289">
        <f t="shared" si="46"/>
        <v>0</v>
      </c>
      <c r="FZ42" s="289">
        <f t="shared" si="46"/>
        <v>0</v>
      </c>
      <c r="GA42" s="289">
        <f t="shared" si="46"/>
        <v>0</v>
      </c>
      <c r="GB42" s="289">
        <f t="shared" si="46"/>
        <v>0</v>
      </c>
      <c r="GC42" s="289">
        <f t="shared" si="46"/>
        <v>0</v>
      </c>
      <c r="GD42" s="289">
        <f t="shared" si="46"/>
        <v>0</v>
      </c>
      <c r="GE42" s="289">
        <f t="shared" si="46"/>
        <v>0</v>
      </c>
      <c r="GF42" s="289">
        <f t="shared" si="46"/>
        <v>0</v>
      </c>
      <c r="GG42" s="289">
        <f t="shared" si="46"/>
        <v>0</v>
      </c>
      <c r="GH42" s="289">
        <f t="shared" si="46"/>
        <v>0</v>
      </c>
      <c r="GI42" s="289">
        <f t="shared" si="46"/>
        <v>0</v>
      </c>
      <c r="GJ42" s="289">
        <f t="shared" si="46"/>
        <v>0</v>
      </c>
    </row>
    <row r="43" spans="1:16384" customFormat="1" x14ac:dyDescent="0.25">
      <c r="A43" s="553"/>
      <c r="B43" s="553"/>
      <c r="C43" s="554"/>
      <c r="D43" s="555"/>
      <c r="E43" s="556"/>
      <c r="F43" s="556"/>
      <c r="G43" s="556"/>
      <c r="H43" s="556"/>
      <c r="I43" s="557"/>
      <c r="J43" s="556"/>
      <c r="K43" s="556"/>
      <c r="L43" s="556"/>
      <c r="M43" s="556"/>
      <c r="N43" s="556"/>
      <c r="O43" s="556"/>
      <c r="P43" s="556"/>
      <c r="Q43" s="556"/>
      <c r="R43" s="556"/>
      <c r="S43" s="556"/>
      <c r="T43" s="556"/>
      <c r="U43" s="556"/>
      <c r="V43" s="556"/>
      <c r="W43" s="556"/>
      <c r="X43" s="556"/>
      <c r="Y43" s="556"/>
      <c r="Z43" s="556"/>
      <c r="AA43" s="556"/>
      <c r="AB43" s="556"/>
      <c r="AC43" s="556"/>
      <c r="AD43" s="556"/>
      <c r="AE43" s="556"/>
      <c r="AF43" s="556"/>
      <c r="AG43" s="556"/>
      <c r="AH43" s="556"/>
      <c r="AI43" s="556"/>
      <c r="AJ43" s="556"/>
      <c r="AK43" s="556"/>
      <c r="AL43" s="556"/>
      <c r="AM43" s="556"/>
      <c r="AN43" s="556"/>
      <c r="AO43" s="556"/>
      <c r="AP43" s="556"/>
      <c r="AQ43" s="556"/>
      <c r="AR43" s="556"/>
      <c r="AS43" s="556"/>
      <c r="AT43" s="556"/>
      <c r="AU43" s="556"/>
      <c r="AV43" s="556"/>
      <c r="AW43" s="556"/>
      <c r="AX43" s="556"/>
      <c r="AY43" s="556"/>
      <c r="AZ43" s="556"/>
      <c r="BA43" s="556"/>
      <c r="BB43" s="556"/>
      <c r="BC43" s="556"/>
      <c r="BD43" s="556"/>
      <c r="BE43" s="556"/>
      <c r="BF43" s="556"/>
      <c r="BG43" s="556"/>
      <c r="BH43" s="556"/>
      <c r="BI43" s="556"/>
      <c r="BJ43" s="556"/>
      <c r="BK43" s="556"/>
      <c r="BL43" s="556"/>
      <c r="BM43" s="556"/>
      <c r="BN43" s="556"/>
      <c r="BO43" s="556"/>
      <c r="BP43" s="556"/>
      <c r="BQ43" s="556"/>
      <c r="BR43" s="556"/>
      <c r="BS43" s="556"/>
      <c r="BT43" s="556"/>
      <c r="BU43" s="556"/>
      <c r="BV43" s="556"/>
      <c r="BW43" s="556"/>
      <c r="BX43" s="556"/>
      <c r="BY43" s="556"/>
      <c r="BZ43" s="556"/>
      <c r="CA43" s="556"/>
      <c r="CB43" s="556"/>
      <c r="CC43" s="556"/>
      <c r="CD43" s="556"/>
      <c r="CE43" s="556"/>
      <c r="CF43" s="556"/>
      <c r="CG43" s="556"/>
      <c r="CH43" s="556"/>
      <c r="CI43" s="556"/>
      <c r="CJ43" s="556"/>
      <c r="CK43" s="556"/>
      <c r="CL43" s="556"/>
      <c r="CM43" s="556"/>
      <c r="CN43" s="556"/>
      <c r="CO43" s="556"/>
      <c r="CP43" s="556"/>
      <c r="CQ43" s="556"/>
      <c r="CR43" s="556"/>
      <c r="CS43" s="556"/>
      <c r="CT43" s="556"/>
      <c r="CU43" s="556"/>
      <c r="CV43" s="556"/>
      <c r="CW43" s="556"/>
      <c r="CX43" s="556"/>
      <c r="CY43" s="556"/>
      <c r="CZ43" s="556"/>
      <c r="DA43" s="556"/>
      <c r="DB43" s="556"/>
      <c r="DC43" s="556"/>
      <c r="DD43" s="556"/>
      <c r="DE43" s="556"/>
      <c r="DF43" s="556"/>
      <c r="DG43" s="556"/>
      <c r="DH43" s="556"/>
      <c r="DI43" s="556"/>
      <c r="DJ43" s="556"/>
      <c r="DK43" s="556"/>
      <c r="DL43" s="556"/>
      <c r="DM43" s="556"/>
      <c r="DN43" s="556"/>
      <c r="DO43" s="556"/>
      <c r="DP43" s="556"/>
      <c r="DQ43" s="556"/>
      <c r="DR43" s="556"/>
      <c r="DS43" s="556"/>
      <c r="DT43" s="556"/>
      <c r="DU43" s="556"/>
      <c r="DV43" s="556"/>
      <c r="DW43" s="556"/>
      <c r="DX43" s="556"/>
      <c r="DY43" s="556"/>
      <c r="DZ43" s="556"/>
      <c r="EA43" s="556"/>
      <c r="EB43" s="556"/>
      <c r="EC43" s="556"/>
      <c r="ED43" s="556"/>
      <c r="EE43" s="556"/>
      <c r="EF43" s="556"/>
      <c r="EG43" s="556"/>
      <c r="EH43" s="556"/>
      <c r="EI43" s="556"/>
      <c r="EJ43" s="556"/>
      <c r="EK43" s="556"/>
      <c r="EL43" s="556"/>
      <c r="EM43" s="556"/>
      <c r="EN43" s="556"/>
      <c r="EO43" s="556"/>
      <c r="EP43" s="556"/>
      <c r="EQ43" s="556"/>
      <c r="ER43" s="556"/>
      <c r="ES43" s="556"/>
      <c r="ET43" s="556"/>
      <c r="EU43" s="556"/>
      <c r="EV43" s="556"/>
      <c r="EW43" s="556"/>
      <c r="EX43" s="556"/>
      <c r="EY43" s="556"/>
      <c r="EZ43" s="556"/>
      <c r="FA43" s="556"/>
      <c r="FB43" s="556"/>
      <c r="FC43" s="556"/>
      <c r="FD43" s="556"/>
      <c r="FE43" s="556"/>
      <c r="FF43" s="556"/>
      <c r="FG43" s="556"/>
      <c r="FH43" s="556"/>
      <c r="FI43" s="556"/>
      <c r="FJ43" s="556"/>
      <c r="FK43" s="556"/>
      <c r="FL43" s="556"/>
      <c r="FM43" s="556"/>
      <c r="FN43" s="556"/>
      <c r="FO43" s="556"/>
      <c r="FP43" s="556"/>
      <c r="FQ43" s="556"/>
      <c r="FR43" s="556"/>
      <c r="FS43" s="556"/>
      <c r="FT43" s="556"/>
      <c r="FU43" s="556"/>
      <c r="FV43" s="556"/>
      <c r="FW43" s="556"/>
      <c r="FX43" s="556"/>
      <c r="FY43" s="556"/>
      <c r="FZ43" s="556"/>
      <c r="GA43" s="556"/>
      <c r="GB43" s="556"/>
      <c r="GC43" s="556"/>
      <c r="GD43" s="556"/>
      <c r="GE43" s="556"/>
      <c r="GF43" s="556"/>
      <c r="GG43" s="556"/>
      <c r="GH43" s="556"/>
      <c r="GI43" s="556"/>
      <c r="GJ43" s="556"/>
    </row>
    <row r="44" spans="1:16384" customFormat="1" x14ac:dyDescent="0.25">
      <c r="A44" s="553"/>
      <c r="B44" s="553"/>
      <c r="C44" s="554"/>
      <c r="D44" s="555"/>
      <c r="E44" s="324" t="s">
        <v>707</v>
      </c>
      <c r="F44" s="748">
        <f xml:space="preserve"> [1]InpC!F$18</f>
        <v>44286</v>
      </c>
      <c r="G44" s="556"/>
      <c r="H44" s="556"/>
      <c r="I44" s="557"/>
      <c r="J44" s="556">
        <f t="shared" ref="J44:BU44" si="47">IF(AND(J$2&lt;$F$39,$F$39&lt;K$2),1,0)</f>
        <v>0</v>
      </c>
      <c r="K44" s="556">
        <f t="shared" si="47"/>
        <v>0</v>
      </c>
      <c r="L44" s="556">
        <f t="shared" si="47"/>
        <v>0</v>
      </c>
      <c r="M44" s="556">
        <f t="shared" si="47"/>
        <v>0</v>
      </c>
      <c r="N44" s="556">
        <f t="shared" si="47"/>
        <v>0</v>
      </c>
      <c r="O44" s="556">
        <f t="shared" si="47"/>
        <v>0</v>
      </c>
      <c r="P44" s="556">
        <f t="shared" si="47"/>
        <v>0</v>
      </c>
      <c r="Q44" s="556">
        <f t="shared" si="47"/>
        <v>0</v>
      </c>
      <c r="R44" s="556">
        <f t="shared" si="47"/>
        <v>0</v>
      </c>
      <c r="S44" s="556">
        <f t="shared" si="47"/>
        <v>0</v>
      </c>
      <c r="T44" s="556">
        <f t="shared" si="47"/>
        <v>0</v>
      </c>
      <c r="U44" s="556">
        <f t="shared" si="47"/>
        <v>0</v>
      </c>
      <c r="V44" s="556">
        <f t="shared" si="47"/>
        <v>0</v>
      </c>
      <c r="W44" s="556">
        <f t="shared" si="47"/>
        <v>0</v>
      </c>
      <c r="X44" s="556">
        <f t="shared" si="47"/>
        <v>0</v>
      </c>
      <c r="Y44" s="556">
        <f t="shared" si="47"/>
        <v>0</v>
      </c>
      <c r="Z44" s="556">
        <f t="shared" si="47"/>
        <v>0</v>
      </c>
      <c r="AA44" s="556">
        <f t="shared" si="47"/>
        <v>0</v>
      </c>
      <c r="AB44" s="556">
        <f t="shared" si="47"/>
        <v>0</v>
      </c>
      <c r="AC44" s="556">
        <f t="shared" si="47"/>
        <v>0</v>
      </c>
      <c r="AD44" s="556">
        <f t="shared" si="47"/>
        <v>0</v>
      </c>
      <c r="AE44" s="556">
        <f t="shared" si="47"/>
        <v>0</v>
      </c>
      <c r="AF44" s="556">
        <f t="shared" si="47"/>
        <v>0</v>
      </c>
      <c r="AG44" s="556">
        <f t="shared" si="47"/>
        <v>0</v>
      </c>
      <c r="AH44" s="556">
        <f t="shared" si="47"/>
        <v>0</v>
      </c>
      <c r="AI44" s="556">
        <f t="shared" si="47"/>
        <v>0</v>
      </c>
      <c r="AJ44" s="556">
        <f t="shared" si="47"/>
        <v>0</v>
      </c>
      <c r="AK44" s="556">
        <f t="shared" si="47"/>
        <v>0</v>
      </c>
      <c r="AL44" s="556">
        <f t="shared" si="47"/>
        <v>0</v>
      </c>
      <c r="AM44" s="556">
        <f t="shared" si="47"/>
        <v>0</v>
      </c>
      <c r="AN44" s="556">
        <f t="shared" si="47"/>
        <v>0</v>
      </c>
      <c r="AO44" s="556">
        <f t="shared" si="47"/>
        <v>0</v>
      </c>
      <c r="AP44" s="556">
        <f t="shared" si="47"/>
        <v>0</v>
      </c>
      <c r="AQ44" s="556">
        <f t="shared" si="47"/>
        <v>0</v>
      </c>
      <c r="AR44" s="556">
        <f t="shared" si="47"/>
        <v>0</v>
      </c>
      <c r="AS44" s="556">
        <f t="shared" si="47"/>
        <v>0</v>
      </c>
      <c r="AT44" s="556">
        <f t="shared" si="47"/>
        <v>0</v>
      </c>
      <c r="AU44" s="556">
        <f t="shared" si="47"/>
        <v>0</v>
      </c>
      <c r="AV44" s="556">
        <f t="shared" si="47"/>
        <v>0</v>
      </c>
      <c r="AW44" s="556">
        <f t="shared" si="47"/>
        <v>0</v>
      </c>
      <c r="AX44" s="556">
        <f t="shared" si="47"/>
        <v>0</v>
      </c>
      <c r="AY44" s="556">
        <f t="shared" si="47"/>
        <v>0</v>
      </c>
      <c r="AZ44" s="556">
        <f t="shared" si="47"/>
        <v>0</v>
      </c>
      <c r="BA44" s="556">
        <f t="shared" si="47"/>
        <v>0</v>
      </c>
      <c r="BB44" s="556">
        <f t="shared" si="47"/>
        <v>0</v>
      </c>
      <c r="BC44" s="556">
        <f t="shared" si="47"/>
        <v>0</v>
      </c>
      <c r="BD44" s="556">
        <f t="shared" si="47"/>
        <v>0</v>
      </c>
      <c r="BE44" s="556">
        <f t="shared" si="47"/>
        <v>0</v>
      </c>
      <c r="BF44" s="556">
        <f t="shared" si="47"/>
        <v>0</v>
      </c>
      <c r="BG44" s="556">
        <f t="shared" si="47"/>
        <v>0</v>
      </c>
      <c r="BH44" s="556">
        <f t="shared" si="47"/>
        <v>0</v>
      </c>
      <c r="BI44" s="556">
        <f t="shared" si="47"/>
        <v>0</v>
      </c>
      <c r="BJ44" s="556">
        <f t="shared" si="47"/>
        <v>0</v>
      </c>
      <c r="BK44" s="556">
        <f t="shared" si="47"/>
        <v>0</v>
      </c>
      <c r="BL44" s="556">
        <f t="shared" si="47"/>
        <v>0</v>
      </c>
      <c r="BM44" s="556">
        <f t="shared" si="47"/>
        <v>0</v>
      </c>
      <c r="BN44" s="556">
        <f t="shared" si="47"/>
        <v>0</v>
      </c>
      <c r="BO44" s="556">
        <f t="shared" si="47"/>
        <v>0</v>
      </c>
      <c r="BP44" s="556">
        <f t="shared" si="47"/>
        <v>0</v>
      </c>
      <c r="BQ44" s="556">
        <f t="shared" si="47"/>
        <v>0</v>
      </c>
      <c r="BR44" s="556">
        <f t="shared" si="47"/>
        <v>0</v>
      </c>
      <c r="BS44" s="556">
        <f t="shared" si="47"/>
        <v>0</v>
      </c>
      <c r="BT44" s="556">
        <f t="shared" si="47"/>
        <v>0</v>
      </c>
      <c r="BU44" s="556">
        <f t="shared" si="47"/>
        <v>0</v>
      </c>
      <c r="BV44" s="556">
        <f t="shared" ref="BV44:EG44" si="48">IF(AND(BV$2&lt;$F$39,$F$39&lt;BW$2),1,0)</f>
        <v>0</v>
      </c>
      <c r="BW44" s="556">
        <f t="shared" si="48"/>
        <v>0</v>
      </c>
      <c r="BX44" s="556">
        <f t="shared" si="48"/>
        <v>0</v>
      </c>
      <c r="BY44" s="556">
        <f t="shared" si="48"/>
        <v>0</v>
      </c>
      <c r="BZ44" s="556">
        <f t="shared" si="48"/>
        <v>0</v>
      </c>
      <c r="CA44" s="556">
        <f t="shared" si="48"/>
        <v>0</v>
      </c>
      <c r="CB44" s="556">
        <f t="shared" si="48"/>
        <v>0</v>
      </c>
      <c r="CC44" s="556">
        <f t="shared" si="48"/>
        <v>0</v>
      </c>
      <c r="CD44" s="556">
        <f t="shared" si="48"/>
        <v>0</v>
      </c>
      <c r="CE44" s="556">
        <f t="shared" si="48"/>
        <v>0</v>
      </c>
      <c r="CF44" s="556">
        <f t="shared" si="48"/>
        <v>0</v>
      </c>
      <c r="CG44" s="556">
        <f t="shared" si="48"/>
        <v>0</v>
      </c>
      <c r="CH44" s="556">
        <f t="shared" si="48"/>
        <v>0</v>
      </c>
      <c r="CI44" s="556">
        <f t="shared" si="48"/>
        <v>0</v>
      </c>
      <c r="CJ44" s="556">
        <f t="shared" si="48"/>
        <v>0</v>
      </c>
      <c r="CK44" s="556">
        <f t="shared" si="48"/>
        <v>0</v>
      </c>
      <c r="CL44" s="556">
        <f t="shared" si="48"/>
        <v>0</v>
      </c>
      <c r="CM44" s="556">
        <f t="shared" si="48"/>
        <v>0</v>
      </c>
      <c r="CN44" s="556">
        <f t="shared" si="48"/>
        <v>0</v>
      </c>
      <c r="CO44" s="556">
        <f t="shared" si="48"/>
        <v>0</v>
      </c>
      <c r="CP44" s="556">
        <f t="shared" si="48"/>
        <v>0</v>
      </c>
      <c r="CQ44" s="556">
        <f t="shared" si="48"/>
        <v>0</v>
      </c>
      <c r="CR44" s="556">
        <f t="shared" si="48"/>
        <v>0</v>
      </c>
      <c r="CS44" s="556">
        <f t="shared" si="48"/>
        <v>0</v>
      </c>
      <c r="CT44" s="556">
        <f t="shared" si="48"/>
        <v>0</v>
      </c>
      <c r="CU44" s="556">
        <f t="shared" si="48"/>
        <v>0</v>
      </c>
      <c r="CV44" s="556">
        <f t="shared" si="48"/>
        <v>0</v>
      </c>
      <c r="CW44" s="556">
        <f t="shared" si="48"/>
        <v>0</v>
      </c>
      <c r="CX44" s="556">
        <f t="shared" si="48"/>
        <v>0</v>
      </c>
      <c r="CY44" s="556">
        <f t="shared" si="48"/>
        <v>0</v>
      </c>
      <c r="CZ44" s="556">
        <f t="shared" si="48"/>
        <v>0</v>
      </c>
      <c r="DA44" s="556">
        <f t="shared" si="48"/>
        <v>0</v>
      </c>
      <c r="DB44" s="556">
        <f t="shared" si="48"/>
        <v>0</v>
      </c>
      <c r="DC44" s="556">
        <f t="shared" si="48"/>
        <v>0</v>
      </c>
      <c r="DD44" s="556">
        <f t="shared" si="48"/>
        <v>0</v>
      </c>
      <c r="DE44" s="556">
        <f t="shared" si="48"/>
        <v>0</v>
      </c>
      <c r="DF44" s="556">
        <f t="shared" si="48"/>
        <v>0</v>
      </c>
      <c r="DG44" s="556">
        <f t="shared" si="48"/>
        <v>0</v>
      </c>
      <c r="DH44" s="556">
        <f t="shared" si="48"/>
        <v>0</v>
      </c>
      <c r="DI44" s="556">
        <f t="shared" si="48"/>
        <v>0</v>
      </c>
      <c r="DJ44" s="556">
        <f t="shared" si="48"/>
        <v>0</v>
      </c>
      <c r="DK44" s="556">
        <f t="shared" si="48"/>
        <v>0</v>
      </c>
      <c r="DL44" s="556">
        <f t="shared" si="48"/>
        <v>0</v>
      </c>
      <c r="DM44" s="556">
        <f t="shared" si="48"/>
        <v>0</v>
      </c>
      <c r="DN44" s="556">
        <f t="shared" si="48"/>
        <v>0</v>
      </c>
      <c r="DO44" s="556">
        <f t="shared" si="48"/>
        <v>0</v>
      </c>
      <c r="DP44" s="556">
        <f t="shared" si="48"/>
        <v>0</v>
      </c>
      <c r="DQ44" s="556">
        <f t="shared" si="48"/>
        <v>0</v>
      </c>
      <c r="DR44" s="556">
        <f t="shared" si="48"/>
        <v>0</v>
      </c>
      <c r="DS44" s="556">
        <f t="shared" si="48"/>
        <v>0</v>
      </c>
      <c r="DT44" s="556">
        <f t="shared" si="48"/>
        <v>0</v>
      </c>
      <c r="DU44" s="556">
        <f t="shared" si="48"/>
        <v>0</v>
      </c>
      <c r="DV44" s="556">
        <f t="shared" si="48"/>
        <v>0</v>
      </c>
      <c r="DW44" s="556">
        <f t="shared" si="48"/>
        <v>0</v>
      </c>
      <c r="DX44" s="556">
        <f t="shared" si="48"/>
        <v>0</v>
      </c>
      <c r="DY44" s="556">
        <f t="shared" si="48"/>
        <v>0</v>
      </c>
      <c r="DZ44" s="556">
        <f t="shared" si="48"/>
        <v>0</v>
      </c>
      <c r="EA44" s="556">
        <f t="shared" si="48"/>
        <v>0</v>
      </c>
      <c r="EB44" s="556">
        <f t="shared" si="48"/>
        <v>0</v>
      </c>
      <c r="EC44" s="556">
        <f t="shared" si="48"/>
        <v>0</v>
      </c>
      <c r="ED44" s="556">
        <f t="shared" si="48"/>
        <v>0</v>
      </c>
      <c r="EE44" s="556">
        <f t="shared" si="48"/>
        <v>0</v>
      </c>
      <c r="EF44" s="556">
        <f t="shared" si="48"/>
        <v>0</v>
      </c>
      <c r="EG44" s="556">
        <f t="shared" si="48"/>
        <v>0</v>
      </c>
      <c r="EH44" s="556">
        <f t="shared" ref="EH44:GJ44" si="49">IF(AND(EH$2&lt;$F$39,$F$39&lt;EI$2),1,0)</f>
        <v>0</v>
      </c>
      <c r="EI44" s="556">
        <f t="shared" si="49"/>
        <v>0</v>
      </c>
      <c r="EJ44" s="556">
        <f t="shared" si="49"/>
        <v>0</v>
      </c>
      <c r="EK44" s="556">
        <f t="shared" si="49"/>
        <v>0</v>
      </c>
      <c r="EL44" s="556">
        <f t="shared" si="49"/>
        <v>0</v>
      </c>
      <c r="EM44" s="556">
        <f t="shared" si="49"/>
        <v>0</v>
      </c>
      <c r="EN44" s="556">
        <f t="shared" si="49"/>
        <v>0</v>
      </c>
      <c r="EO44" s="556">
        <f t="shared" si="49"/>
        <v>0</v>
      </c>
      <c r="EP44" s="556">
        <f t="shared" si="49"/>
        <v>0</v>
      </c>
      <c r="EQ44" s="556">
        <f t="shared" si="49"/>
        <v>0</v>
      </c>
      <c r="ER44" s="556">
        <f t="shared" si="49"/>
        <v>0</v>
      </c>
      <c r="ES44" s="556">
        <f t="shared" si="49"/>
        <v>0</v>
      </c>
      <c r="ET44" s="556">
        <f t="shared" si="49"/>
        <v>0</v>
      </c>
      <c r="EU44" s="556">
        <f t="shared" si="49"/>
        <v>0</v>
      </c>
      <c r="EV44" s="556">
        <f t="shared" si="49"/>
        <v>0</v>
      </c>
      <c r="EW44" s="556">
        <f t="shared" si="49"/>
        <v>0</v>
      </c>
      <c r="EX44" s="556">
        <f t="shared" si="49"/>
        <v>0</v>
      </c>
      <c r="EY44" s="556">
        <f t="shared" si="49"/>
        <v>0</v>
      </c>
      <c r="EZ44" s="556">
        <f t="shared" si="49"/>
        <v>0</v>
      </c>
      <c r="FA44" s="556">
        <f t="shared" si="49"/>
        <v>0</v>
      </c>
      <c r="FB44" s="556">
        <f t="shared" si="49"/>
        <v>0</v>
      </c>
      <c r="FC44" s="556">
        <f t="shared" si="49"/>
        <v>0</v>
      </c>
      <c r="FD44" s="556">
        <f t="shared" si="49"/>
        <v>0</v>
      </c>
      <c r="FE44" s="556">
        <f t="shared" si="49"/>
        <v>0</v>
      </c>
      <c r="FF44" s="556">
        <f t="shared" si="49"/>
        <v>0</v>
      </c>
      <c r="FG44" s="556">
        <f t="shared" si="49"/>
        <v>0</v>
      </c>
      <c r="FH44" s="556">
        <f t="shared" si="49"/>
        <v>0</v>
      </c>
      <c r="FI44" s="556">
        <f t="shared" si="49"/>
        <v>0</v>
      </c>
      <c r="FJ44" s="556">
        <f t="shared" si="49"/>
        <v>0</v>
      </c>
      <c r="FK44" s="556">
        <f t="shared" si="49"/>
        <v>0</v>
      </c>
      <c r="FL44" s="556">
        <f t="shared" si="49"/>
        <v>0</v>
      </c>
      <c r="FM44" s="556">
        <f t="shared" si="49"/>
        <v>0</v>
      </c>
      <c r="FN44" s="556">
        <f t="shared" si="49"/>
        <v>0</v>
      </c>
      <c r="FO44" s="556">
        <f t="shared" si="49"/>
        <v>0</v>
      </c>
      <c r="FP44" s="556">
        <f t="shared" si="49"/>
        <v>0</v>
      </c>
      <c r="FQ44" s="556">
        <f t="shared" si="49"/>
        <v>0</v>
      </c>
      <c r="FR44" s="556">
        <f t="shared" si="49"/>
        <v>0</v>
      </c>
      <c r="FS44" s="556">
        <f t="shared" si="49"/>
        <v>0</v>
      </c>
      <c r="FT44" s="556">
        <f t="shared" si="49"/>
        <v>0</v>
      </c>
      <c r="FU44" s="556">
        <f t="shared" si="49"/>
        <v>0</v>
      </c>
      <c r="FV44" s="556">
        <f t="shared" si="49"/>
        <v>0</v>
      </c>
      <c r="FW44" s="556">
        <f t="shared" si="49"/>
        <v>0</v>
      </c>
      <c r="FX44" s="556">
        <f t="shared" si="49"/>
        <v>0</v>
      </c>
      <c r="FY44" s="556">
        <f t="shared" si="49"/>
        <v>0</v>
      </c>
      <c r="FZ44" s="556">
        <f t="shared" si="49"/>
        <v>0</v>
      </c>
      <c r="GA44" s="556">
        <f t="shared" si="49"/>
        <v>0</v>
      </c>
      <c r="GB44" s="556">
        <f t="shared" si="49"/>
        <v>0</v>
      </c>
      <c r="GC44" s="556">
        <f t="shared" si="49"/>
        <v>0</v>
      </c>
      <c r="GD44" s="556">
        <f t="shared" si="49"/>
        <v>0</v>
      </c>
      <c r="GE44" s="556">
        <f t="shared" si="49"/>
        <v>0</v>
      </c>
      <c r="GF44" s="556">
        <f t="shared" si="49"/>
        <v>0</v>
      </c>
      <c r="GG44" s="556">
        <f t="shared" si="49"/>
        <v>0</v>
      </c>
      <c r="GH44" s="556">
        <f t="shared" si="49"/>
        <v>0</v>
      </c>
      <c r="GI44" s="556">
        <f t="shared" si="49"/>
        <v>0</v>
      </c>
      <c r="GJ44" s="556">
        <f t="shared" si="49"/>
        <v>0</v>
      </c>
    </row>
    <row r="45" spans="1:16384" customFormat="1" x14ac:dyDescent="0.25">
      <c r="A45" s="553"/>
      <c r="B45" s="553"/>
      <c r="C45" s="554"/>
      <c r="D45" s="555"/>
      <c r="E45" s="324" t="s">
        <v>696</v>
      </c>
      <c r="F45" s="556">
        <f>24</f>
        <v>24</v>
      </c>
      <c r="G45" s="556" t="s">
        <v>10</v>
      </c>
      <c r="H45" s="556"/>
      <c r="I45" s="557"/>
      <c r="J45" s="556"/>
      <c r="K45" s="556"/>
      <c r="L45" s="556"/>
      <c r="M45" s="556"/>
      <c r="N45" s="556"/>
      <c r="O45" s="556"/>
      <c r="P45" s="556"/>
      <c r="Q45" s="556"/>
      <c r="R45" s="556"/>
      <c r="S45" s="556"/>
      <c r="T45" s="556"/>
      <c r="U45" s="556"/>
      <c r="V45" s="556"/>
      <c r="W45" s="556"/>
      <c r="X45" s="556"/>
      <c r="Y45" s="556"/>
      <c r="Z45" s="556"/>
      <c r="AA45" s="556"/>
      <c r="AB45" s="556"/>
      <c r="AC45" s="556"/>
      <c r="AD45" s="556"/>
      <c r="AE45" s="556"/>
      <c r="AF45" s="556"/>
      <c r="AG45" s="556"/>
      <c r="AH45" s="556"/>
      <c r="AI45" s="556"/>
      <c r="AJ45" s="556"/>
      <c r="AK45" s="556"/>
      <c r="AL45" s="556"/>
      <c r="AM45" s="556"/>
      <c r="AN45" s="556"/>
      <c r="AO45" s="556"/>
      <c r="AP45" s="556"/>
      <c r="AQ45" s="556"/>
      <c r="AR45" s="556"/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56"/>
      <c r="BV45" s="556"/>
      <c r="BW45" s="556"/>
      <c r="BX45" s="556"/>
      <c r="BY45" s="556"/>
      <c r="BZ45" s="556"/>
      <c r="CA45" s="556"/>
      <c r="CB45" s="556"/>
      <c r="CC45" s="556"/>
      <c r="CD45" s="556"/>
      <c r="CE45" s="556"/>
      <c r="CF45" s="556"/>
      <c r="CG45" s="556"/>
      <c r="CH45" s="556"/>
      <c r="CI45" s="556"/>
      <c r="CJ45" s="556"/>
      <c r="CK45" s="556"/>
      <c r="CL45" s="556"/>
      <c r="CM45" s="556"/>
      <c r="CN45" s="556"/>
      <c r="CO45" s="556"/>
      <c r="CP45" s="556"/>
      <c r="CQ45" s="556"/>
      <c r="CR45" s="556"/>
      <c r="CS45" s="556"/>
      <c r="CT45" s="556"/>
      <c r="CU45" s="556"/>
      <c r="CV45" s="556"/>
      <c r="CW45" s="556"/>
      <c r="CX45" s="556"/>
      <c r="CY45" s="556"/>
      <c r="CZ45" s="556"/>
      <c r="DA45" s="556"/>
      <c r="DB45" s="556"/>
      <c r="DC45" s="556"/>
      <c r="DD45" s="556"/>
      <c r="DE45" s="556"/>
      <c r="DF45" s="556"/>
      <c r="DG45" s="556"/>
      <c r="DH45" s="556"/>
      <c r="DI45" s="556"/>
      <c r="DJ45" s="556"/>
      <c r="DK45" s="556"/>
      <c r="DL45" s="556"/>
      <c r="DM45" s="556"/>
      <c r="DN45" s="556"/>
      <c r="DO45" s="556"/>
      <c r="DP45" s="556"/>
      <c r="DQ45" s="556"/>
      <c r="DR45" s="556"/>
      <c r="DS45" s="556"/>
      <c r="DT45" s="556"/>
      <c r="DU45" s="556"/>
      <c r="DV45" s="556"/>
      <c r="DW45" s="556"/>
      <c r="DX45" s="556"/>
      <c r="DY45" s="556"/>
      <c r="DZ45" s="556"/>
      <c r="EA45" s="556"/>
      <c r="EB45" s="556"/>
      <c r="EC45" s="556"/>
      <c r="ED45" s="556"/>
      <c r="EE45" s="556"/>
      <c r="EF45" s="556"/>
      <c r="EG45" s="556"/>
      <c r="EH45" s="556"/>
      <c r="EI45" s="556"/>
      <c r="EJ45" s="556"/>
      <c r="EK45" s="556"/>
      <c r="EL45" s="556"/>
      <c r="EM45" s="556"/>
      <c r="EN45" s="556"/>
      <c r="EO45" s="556"/>
      <c r="EP45" s="556"/>
      <c r="EQ45" s="556"/>
      <c r="ER45" s="556"/>
      <c r="ES45" s="556"/>
      <c r="ET45" s="556"/>
      <c r="EU45" s="556"/>
      <c r="EV45" s="556"/>
      <c r="EW45" s="556"/>
      <c r="EX45" s="556"/>
      <c r="EY45" s="556"/>
      <c r="EZ45" s="556"/>
      <c r="FA45" s="556"/>
      <c r="FB45" s="556"/>
      <c r="FC45" s="556"/>
      <c r="FD45" s="556"/>
      <c r="FE45" s="556"/>
      <c r="FF45" s="556"/>
      <c r="FG45" s="556"/>
      <c r="FH45" s="556"/>
      <c r="FI45" s="556"/>
      <c r="FJ45" s="556"/>
      <c r="FK45" s="556"/>
      <c r="FL45" s="556"/>
      <c r="FM45" s="556"/>
      <c r="FN45" s="556"/>
      <c r="FO45" s="556"/>
      <c r="FP45" s="556"/>
      <c r="FQ45" s="556"/>
      <c r="FR45" s="556"/>
      <c r="FS45" s="556"/>
      <c r="FT45" s="556"/>
      <c r="FU45" s="556"/>
      <c r="FV45" s="556"/>
      <c r="FW45" s="556"/>
      <c r="FX45" s="556"/>
      <c r="FY45" s="556"/>
      <c r="FZ45" s="556"/>
      <c r="GA45" s="556"/>
      <c r="GB45" s="556"/>
      <c r="GC45" s="556"/>
      <c r="GD45" s="556"/>
      <c r="GE45" s="556"/>
      <c r="GF45" s="556"/>
      <c r="GG45" s="556"/>
      <c r="GH45" s="556"/>
      <c r="GI45" s="556"/>
      <c r="GJ45" s="556"/>
    </row>
    <row r="46" spans="1:16384" customFormat="1" x14ac:dyDescent="0.25">
      <c r="A46" s="553"/>
      <c r="B46" s="553"/>
      <c r="C46" s="554"/>
      <c r="D46" s="555"/>
      <c r="E46" s="324" t="s">
        <v>708</v>
      </c>
      <c r="F46" s="748">
        <f xml:space="preserve"> EOMONTH(F44, F45)</f>
        <v>45016</v>
      </c>
      <c r="G46" s="556"/>
      <c r="H46" s="556"/>
      <c r="I46" s="557"/>
      <c r="J46" s="556">
        <f>IF(AND(J$2&lt;$F$41,$F$41&lt;K$2),1,0)</f>
        <v>0</v>
      </c>
      <c r="K46" s="556">
        <f t="shared" ref="K46:BV46" si="50">IF(AND(K$2&lt;$F$41,$F$41&lt;L$2),1,0)</f>
        <v>0</v>
      </c>
      <c r="L46" s="556">
        <f t="shared" si="50"/>
        <v>0</v>
      </c>
      <c r="M46" s="556">
        <f t="shared" si="50"/>
        <v>0</v>
      </c>
      <c r="N46" s="556">
        <f t="shared" si="50"/>
        <v>0</v>
      </c>
      <c r="O46" s="556">
        <f t="shared" si="50"/>
        <v>0</v>
      </c>
      <c r="P46" s="556">
        <f t="shared" si="50"/>
        <v>0</v>
      </c>
      <c r="Q46" s="556">
        <f t="shared" si="50"/>
        <v>0</v>
      </c>
      <c r="R46" s="556">
        <f t="shared" si="50"/>
        <v>0</v>
      </c>
      <c r="S46" s="556">
        <f t="shared" si="50"/>
        <v>0</v>
      </c>
      <c r="T46" s="556">
        <f t="shared" si="50"/>
        <v>0</v>
      </c>
      <c r="U46" s="556">
        <f t="shared" si="50"/>
        <v>0</v>
      </c>
      <c r="V46" s="556">
        <f t="shared" si="50"/>
        <v>0</v>
      </c>
      <c r="W46" s="556">
        <f t="shared" si="50"/>
        <v>0</v>
      </c>
      <c r="X46" s="556">
        <f t="shared" si="50"/>
        <v>0</v>
      </c>
      <c r="Y46" s="556">
        <f t="shared" si="50"/>
        <v>0</v>
      </c>
      <c r="Z46" s="556">
        <f t="shared" si="50"/>
        <v>0</v>
      </c>
      <c r="AA46" s="556">
        <f t="shared" si="50"/>
        <v>0</v>
      </c>
      <c r="AB46" s="556">
        <f t="shared" si="50"/>
        <v>0</v>
      </c>
      <c r="AC46" s="556">
        <f t="shared" si="50"/>
        <v>0</v>
      </c>
      <c r="AD46" s="556">
        <f t="shared" si="50"/>
        <v>0</v>
      </c>
      <c r="AE46" s="556">
        <f t="shared" si="50"/>
        <v>0</v>
      </c>
      <c r="AF46" s="556">
        <f t="shared" si="50"/>
        <v>0</v>
      </c>
      <c r="AG46" s="556">
        <f t="shared" si="50"/>
        <v>0</v>
      </c>
      <c r="AH46" s="556">
        <f t="shared" si="50"/>
        <v>0</v>
      </c>
      <c r="AI46" s="556">
        <f t="shared" si="50"/>
        <v>0</v>
      </c>
      <c r="AJ46" s="556">
        <f t="shared" si="50"/>
        <v>0</v>
      </c>
      <c r="AK46" s="556">
        <f t="shared" si="50"/>
        <v>0</v>
      </c>
      <c r="AL46" s="556">
        <f t="shared" si="50"/>
        <v>0</v>
      </c>
      <c r="AM46" s="556">
        <f t="shared" si="50"/>
        <v>0</v>
      </c>
      <c r="AN46" s="556">
        <f t="shared" si="50"/>
        <v>0</v>
      </c>
      <c r="AO46" s="556">
        <f t="shared" si="50"/>
        <v>0</v>
      </c>
      <c r="AP46" s="556">
        <f t="shared" si="50"/>
        <v>0</v>
      </c>
      <c r="AQ46" s="556">
        <f t="shared" si="50"/>
        <v>0</v>
      </c>
      <c r="AR46" s="556">
        <f t="shared" si="50"/>
        <v>0</v>
      </c>
      <c r="AS46" s="556">
        <f t="shared" si="50"/>
        <v>0</v>
      </c>
      <c r="AT46" s="556">
        <f t="shared" si="50"/>
        <v>0</v>
      </c>
      <c r="AU46" s="556">
        <f t="shared" si="50"/>
        <v>0</v>
      </c>
      <c r="AV46" s="556">
        <f t="shared" si="50"/>
        <v>0</v>
      </c>
      <c r="AW46" s="556">
        <f t="shared" si="50"/>
        <v>0</v>
      </c>
      <c r="AX46" s="556">
        <f t="shared" si="50"/>
        <v>0</v>
      </c>
      <c r="AY46" s="556">
        <f t="shared" si="50"/>
        <v>0</v>
      </c>
      <c r="AZ46" s="556">
        <f t="shared" si="50"/>
        <v>0</v>
      </c>
      <c r="BA46" s="556">
        <f t="shared" si="50"/>
        <v>0</v>
      </c>
      <c r="BB46" s="556">
        <f t="shared" si="50"/>
        <v>0</v>
      </c>
      <c r="BC46" s="556">
        <f t="shared" si="50"/>
        <v>0</v>
      </c>
      <c r="BD46" s="556">
        <f t="shared" si="50"/>
        <v>0</v>
      </c>
      <c r="BE46" s="556">
        <f t="shared" si="50"/>
        <v>0</v>
      </c>
      <c r="BF46" s="556">
        <f t="shared" si="50"/>
        <v>0</v>
      </c>
      <c r="BG46" s="556">
        <f t="shared" si="50"/>
        <v>0</v>
      </c>
      <c r="BH46" s="556">
        <f t="shared" si="50"/>
        <v>0</v>
      </c>
      <c r="BI46" s="556">
        <f t="shared" si="50"/>
        <v>0</v>
      </c>
      <c r="BJ46" s="556">
        <f t="shared" si="50"/>
        <v>0</v>
      </c>
      <c r="BK46" s="556">
        <f t="shared" si="50"/>
        <v>0</v>
      </c>
      <c r="BL46" s="556">
        <f t="shared" si="50"/>
        <v>0</v>
      </c>
      <c r="BM46" s="556">
        <f t="shared" si="50"/>
        <v>0</v>
      </c>
      <c r="BN46" s="556">
        <f t="shared" si="50"/>
        <v>0</v>
      </c>
      <c r="BO46" s="556">
        <f t="shared" si="50"/>
        <v>0</v>
      </c>
      <c r="BP46" s="556">
        <f t="shared" si="50"/>
        <v>0</v>
      </c>
      <c r="BQ46" s="556">
        <f t="shared" si="50"/>
        <v>0</v>
      </c>
      <c r="BR46" s="556">
        <f t="shared" si="50"/>
        <v>0</v>
      </c>
      <c r="BS46" s="556">
        <f t="shared" si="50"/>
        <v>0</v>
      </c>
      <c r="BT46" s="556">
        <f t="shared" si="50"/>
        <v>0</v>
      </c>
      <c r="BU46" s="556">
        <f t="shared" si="50"/>
        <v>0</v>
      </c>
      <c r="BV46" s="556">
        <f t="shared" si="50"/>
        <v>0</v>
      </c>
      <c r="BW46" s="556">
        <f t="shared" ref="BW46:EH46" si="51">IF(AND(BW$2&lt;$F$41,$F$41&lt;BX$2),1,0)</f>
        <v>0</v>
      </c>
      <c r="BX46" s="556">
        <f t="shared" si="51"/>
        <v>0</v>
      </c>
      <c r="BY46" s="556">
        <f t="shared" si="51"/>
        <v>0</v>
      </c>
      <c r="BZ46" s="556">
        <f t="shared" si="51"/>
        <v>0</v>
      </c>
      <c r="CA46" s="556">
        <f t="shared" si="51"/>
        <v>0</v>
      </c>
      <c r="CB46" s="556">
        <f t="shared" si="51"/>
        <v>0</v>
      </c>
      <c r="CC46" s="556">
        <f t="shared" si="51"/>
        <v>0</v>
      </c>
      <c r="CD46" s="556">
        <f t="shared" si="51"/>
        <v>0</v>
      </c>
      <c r="CE46" s="556">
        <f t="shared" si="51"/>
        <v>0</v>
      </c>
      <c r="CF46" s="556">
        <f t="shared" si="51"/>
        <v>0</v>
      </c>
      <c r="CG46" s="556">
        <f t="shared" si="51"/>
        <v>0</v>
      </c>
      <c r="CH46" s="556">
        <f t="shared" si="51"/>
        <v>0</v>
      </c>
      <c r="CI46" s="556">
        <f t="shared" si="51"/>
        <v>0</v>
      </c>
      <c r="CJ46" s="556">
        <f t="shared" si="51"/>
        <v>0</v>
      </c>
      <c r="CK46" s="556">
        <f t="shared" si="51"/>
        <v>0</v>
      </c>
      <c r="CL46" s="556">
        <f t="shared" si="51"/>
        <v>0</v>
      </c>
      <c r="CM46" s="556">
        <f t="shared" si="51"/>
        <v>0</v>
      </c>
      <c r="CN46" s="556">
        <f t="shared" si="51"/>
        <v>0</v>
      </c>
      <c r="CO46" s="556">
        <f t="shared" si="51"/>
        <v>0</v>
      </c>
      <c r="CP46" s="556">
        <f t="shared" si="51"/>
        <v>0</v>
      </c>
      <c r="CQ46" s="556">
        <f t="shared" si="51"/>
        <v>0</v>
      </c>
      <c r="CR46" s="556">
        <f t="shared" si="51"/>
        <v>0</v>
      </c>
      <c r="CS46" s="556">
        <f t="shared" si="51"/>
        <v>0</v>
      </c>
      <c r="CT46" s="556">
        <f t="shared" si="51"/>
        <v>0</v>
      </c>
      <c r="CU46" s="556">
        <f t="shared" si="51"/>
        <v>0</v>
      </c>
      <c r="CV46" s="556">
        <f t="shared" si="51"/>
        <v>0</v>
      </c>
      <c r="CW46" s="556">
        <f t="shared" si="51"/>
        <v>0</v>
      </c>
      <c r="CX46" s="556">
        <f t="shared" si="51"/>
        <v>0</v>
      </c>
      <c r="CY46" s="556">
        <f t="shared" si="51"/>
        <v>0</v>
      </c>
      <c r="CZ46" s="556">
        <f t="shared" si="51"/>
        <v>0</v>
      </c>
      <c r="DA46" s="556">
        <f t="shared" si="51"/>
        <v>0</v>
      </c>
      <c r="DB46" s="556">
        <f t="shared" si="51"/>
        <v>0</v>
      </c>
      <c r="DC46" s="556">
        <f t="shared" si="51"/>
        <v>0</v>
      </c>
      <c r="DD46" s="556">
        <f t="shared" si="51"/>
        <v>0</v>
      </c>
      <c r="DE46" s="556">
        <f t="shared" si="51"/>
        <v>0</v>
      </c>
      <c r="DF46" s="556">
        <f t="shared" si="51"/>
        <v>0</v>
      </c>
      <c r="DG46" s="556">
        <f t="shared" si="51"/>
        <v>0</v>
      </c>
      <c r="DH46" s="556">
        <f t="shared" si="51"/>
        <v>0</v>
      </c>
      <c r="DI46" s="556">
        <f t="shared" si="51"/>
        <v>0</v>
      </c>
      <c r="DJ46" s="556">
        <f t="shared" si="51"/>
        <v>0</v>
      </c>
      <c r="DK46" s="556">
        <f t="shared" si="51"/>
        <v>0</v>
      </c>
      <c r="DL46" s="556">
        <f t="shared" si="51"/>
        <v>0</v>
      </c>
      <c r="DM46" s="556">
        <f t="shared" si="51"/>
        <v>0</v>
      </c>
      <c r="DN46" s="556">
        <f t="shared" si="51"/>
        <v>0</v>
      </c>
      <c r="DO46" s="556">
        <f t="shared" si="51"/>
        <v>0</v>
      </c>
      <c r="DP46" s="556">
        <f t="shared" si="51"/>
        <v>0</v>
      </c>
      <c r="DQ46" s="556">
        <f t="shared" si="51"/>
        <v>0</v>
      </c>
      <c r="DR46" s="556">
        <f t="shared" si="51"/>
        <v>0</v>
      </c>
      <c r="DS46" s="556">
        <f t="shared" si="51"/>
        <v>0</v>
      </c>
      <c r="DT46" s="556">
        <f t="shared" si="51"/>
        <v>0</v>
      </c>
      <c r="DU46" s="556">
        <f t="shared" si="51"/>
        <v>0</v>
      </c>
      <c r="DV46" s="556">
        <f t="shared" si="51"/>
        <v>0</v>
      </c>
      <c r="DW46" s="556">
        <f t="shared" si="51"/>
        <v>0</v>
      </c>
      <c r="DX46" s="556">
        <f t="shared" si="51"/>
        <v>0</v>
      </c>
      <c r="DY46" s="556">
        <f t="shared" si="51"/>
        <v>0</v>
      </c>
      <c r="DZ46" s="556">
        <f t="shared" si="51"/>
        <v>0</v>
      </c>
      <c r="EA46" s="556">
        <f t="shared" si="51"/>
        <v>0</v>
      </c>
      <c r="EB46" s="556">
        <f t="shared" si="51"/>
        <v>0</v>
      </c>
      <c r="EC46" s="556">
        <f t="shared" si="51"/>
        <v>0</v>
      </c>
      <c r="ED46" s="556">
        <f t="shared" si="51"/>
        <v>0</v>
      </c>
      <c r="EE46" s="556">
        <f t="shared" si="51"/>
        <v>0</v>
      </c>
      <c r="EF46" s="556">
        <f t="shared" si="51"/>
        <v>0</v>
      </c>
      <c r="EG46" s="556">
        <f t="shared" si="51"/>
        <v>0</v>
      </c>
      <c r="EH46" s="556">
        <f t="shared" si="51"/>
        <v>0</v>
      </c>
      <c r="EI46" s="556">
        <f t="shared" ref="EI46:GJ46" si="52">IF(AND(EI$2&lt;$F$41,$F$41&lt;EJ$2),1,0)</f>
        <v>0</v>
      </c>
      <c r="EJ46" s="556">
        <f t="shared" si="52"/>
        <v>0</v>
      </c>
      <c r="EK46" s="556">
        <f t="shared" si="52"/>
        <v>0</v>
      </c>
      <c r="EL46" s="556">
        <f t="shared" si="52"/>
        <v>0</v>
      </c>
      <c r="EM46" s="556">
        <f t="shared" si="52"/>
        <v>0</v>
      </c>
      <c r="EN46" s="556">
        <f t="shared" si="52"/>
        <v>0</v>
      </c>
      <c r="EO46" s="556">
        <f t="shared" si="52"/>
        <v>0</v>
      </c>
      <c r="EP46" s="556">
        <f t="shared" si="52"/>
        <v>0</v>
      </c>
      <c r="EQ46" s="556">
        <f t="shared" si="52"/>
        <v>0</v>
      </c>
      <c r="ER46" s="556">
        <f t="shared" si="52"/>
        <v>0</v>
      </c>
      <c r="ES46" s="556">
        <f t="shared" si="52"/>
        <v>0</v>
      </c>
      <c r="ET46" s="556">
        <f t="shared" si="52"/>
        <v>0</v>
      </c>
      <c r="EU46" s="556">
        <f t="shared" si="52"/>
        <v>0</v>
      </c>
      <c r="EV46" s="556">
        <f t="shared" si="52"/>
        <v>0</v>
      </c>
      <c r="EW46" s="556">
        <f t="shared" si="52"/>
        <v>0</v>
      </c>
      <c r="EX46" s="556">
        <f t="shared" si="52"/>
        <v>0</v>
      </c>
      <c r="EY46" s="556">
        <f t="shared" si="52"/>
        <v>0</v>
      </c>
      <c r="EZ46" s="556">
        <f t="shared" si="52"/>
        <v>0</v>
      </c>
      <c r="FA46" s="556">
        <f t="shared" si="52"/>
        <v>0</v>
      </c>
      <c r="FB46" s="556">
        <f t="shared" si="52"/>
        <v>0</v>
      </c>
      <c r="FC46" s="556">
        <f t="shared" si="52"/>
        <v>0</v>
      </c>
      <c r="FD46" s="556">
        <f t="shared" si="52"/>
        <v>0</v>
      </c>
      <c r="FE46" s="556">
        <f t="shared" si="52"/>
        <v>0</v>
      </c>
      <c r="FF46" s="556">
        <f t="shared" si="52"/>
        <v>0</v>
      </c>
      <c r="FG46" s="556">
        <f t="shared" si="52"/>
        <v>0</v>
      </c>
      <c r="FH46" s="556">
        <f t="shared" si="52"/>
        <v>0</v>
      </c>
      <c r="FI46" s="556">
        <f t="shared" si="52"/>
        <v>0</v>
      </c>
      <c r="FJ46" s="556">
        <f t="shared" si="52"/>
        <v>0</v>
      </c>
      <c r="FK46" s="556">
        <f t="shared" si="52"/>
        <v>0</v>
      </c>
      <c r="FL46" s="556">
        <f t="shared" si="52"/>
        <v>0</v>
      </c>
      <c r="FM46" s="556">
        <f t="shared" si="52"/>
        <v>0</v>
      </c>
      <c r="FN46" s="556">
        <f t="shared" si="52"/>
        <v>0</v>
      </c>
      <c r="FO46" s="556">
        <f t="shared" si="52"/>
        <v>0</v>
      </c>
      <c r="FP46" s="556">
        <f t="shared" si="52"/>
        <v>0</v>
      </c>
      <c r="FQ46" s="556">
        <f t="shared" si="52"/>
        <v>0</v>
      </c>
      <c r="FR46" s="556">
        <f t="shared" si="52"/>
        <v>0</v>
      </c>
      <c r="FS46" s="556">
        <f t="shared" si="52"/>
        <v>0</v>
      </c>
      <c r="FT46" s="556">
        <f t="shared" si="52"/>
        <v>0</v>
      </c>
      <c r="FU46" s="556">
        <f t="shared" si="52"/>
        <v>0</v>
      </c>
      <c r="FV46" s="556">
        <f t="shared" si="52"/>
        <v>0</v>
      </c>
      <c r="FW46" s="556">
        <f t="shared" si="52"/>
        <v>0</v>
      </c>
      <c r="FX46" s="556">
        <f t="shared" si="52"/>
        <v>0</v>
      </c>
      <c r="FY46" s="556">
        <f t="shared" si="52"/>
        <v>0</v>
      </c>
      <c r="FZ46" s="556">
        <f t="shared" si="52"/>
        <v>0</v>
      </c>
      <c r="GA46" s="556">
        <f t="shared" si="52"/>
        <v>0</v>
      </c>
      <c r="GB46" s="556">
        <f t="shared" si="52"/>
        <v>0</v>
      </c>
      <c r="GC46" s="556">
        <f t="shared" si="52"/>
        <v>0</v>
      </c>
      <c r="GD46" s="556">
        <f t="shared" si="52"/>
        <v>0</v>
      </c>
      <c r="GE46" s="556">
        <f t="shared" si="52"/>
        <v>0</v>
      </c>
      <c r="GF46" s="556">
        <f t="shared" si="52"/>
        <v>0</v>
      </c>
      <c r="GG46" s="556">
        <f t="shared" si="52"/>
        <v>0</v>
      </c>
      <c r="GH46" s="556">
        <f t="shared" si="52"/>
        <v>0</v>
      </c>
      <c r="GI46" s="556">
        <f t="shared" si="52"/>
        <v>0</v>
      </c>
      <c r="GJ46" s="556">
        <f t="shared" si="52"/>
        <v>0</v>
      </c>
    </row>
    <row r="47" spans="1:16384" customFormat="1" x14ac:dyDescent="0.25">
      <c r="A47" s="553"/>
      <c r="B47" s="553"/>
      <c r="C47" s="554"/>
      <c r="D47" s="555"/>
      <c r="E47" s="324" t="s">
        <v>698</v>
      </c>
      <c r="F47" s="556">
        <f>12*17</f>
        <v>204</v>
      </c>
      <c r="G47" s="556" t="s">
        <v>10</v>
      </c>
      <c r="H47" s="556"/>
      <c r="I47" s="557"/>
      <c r="J47" s="556"/>
      <c r="K47" s="556"/>
      <c r="L47" s="556"/>
      <c r="M47" s="556"/>
      <c r="N47" s="556"/>
      <c r="O47" s="556"/>
      <c r="P47" s="556"/>
      <c r="Q47" s="556"/>
      <c r="R47" s="556"/>
      <c r="S47" s="556"/>
      <c r="T47" s="556"/>
      <c r="U47" s="556"/>
      <c r="V47" s="556"/>
      <c r="W47" s="556"/>
      <c r="X47" s="556"/>
      <c r="Y47" s="556"/>
      <c r="Z47" s="556"/>
      <c r="AA47" s="556"/>
      <c r="AB47" s="556"/>
      <c r="AC47" s="556"/>
      <c r="AD47" s="556"/>
      <c r="AE47" s="556"/>
      <c r="AF47" s="556"/>
      <c r="AG47" s="556"/>
      <c r="AH47" s="556"/>
      <c r="AI47" s="556"/>
      <c r="AJ47" s="556"/>
      <c r="AK47" s="556"/>
      <c r="AL47" s="556"/>
      <c r="AM47" s="556"/>
      <c r="AN47" s="556"/>
      <c r="AO47" s="556"/>
      <c r="AP47" s="556"/>
      <c r="AQ47" s="556"/>
      <c r="AR47" s="556"/>
      <c r="AS47" s="556"/>
      <c r="AT47" s="556"/>
      <c r="AU47" s="556"/>
      <c r="AV47" s="556"/>
      <c r="AW47" s="556"/>
      <c r="AX47" s="556"/>
      <c r="AY47" s="556"/>
      <c r="AZ47" s="556"/>
      <c r="BA47" s="556"/>
      <c r="BB47" s="556"/>
      <c r="BC47" s="556"/>
      <c r="BD47" s="556"/>
      <c r="BE47" s="556"/>
      <c r="BF47" s="556"/>
      <c r="BG47" s="556"/>
      <c r="BH47" s="556"/>
      <c r="BI47" s="556"/>
      <c r="BJ47" s="556"/>
      <c r="BK47" s="556"/>
      <c r="BL47" s="556"/>
      <c r="BM47" s="556"/>
      <c r="BN47" s="556"/>
      <c r="BO47" s="556"/>
      <c r="BP47" s="556"/>
      <c r="BQ47" s="556"/>
      <c r="BR47" s="556"/>
      <c r="BS47" s="556"/>
      <c r="BT47" s="556"/>
      <c r="BU47" s="556"/>
      <c r="BV47" s="556"/>
      <c r="BW47" s="556"/>
      <c r="BX47" s="556"/>
      <c r="BY47" s="556"/>
      <c r="BZ47" s="556"/>
      <c r="CA47" s="556"/>
      <c r="CB47" s="556"/>
      <c r="CC47" s="556"/>
      <c r="CD47" s="556"/>
      <c r="CE47" s="556"/>
      <c r="CF47" s="556"/>
      <c r="CG47" s="556"/>
      <c r="CH47" s="556"/>
      <c r="CI47" s="556"/>
      <c r="CJ47" s="556"/>
      <c r="CK47" s="556"/>
      <c r="CL47" s="556"/>
      <c r="CM47" s="556"/>
      <c r="CN47" s="556"/>
      <c r="CO47" s="556"/>
      <c r="CP47" s="556"/>
      <c r="CQ47" s="556"/>
      <c r="CR47" s="556"/>
      <c r="CS47" s="556"/>
      <c r="CT47" s="556"/>
      <c r="CU47" s="556"/>
      <c r="CV47" s="556"/>
      <c r="CW47" s="556"/>
      <c r="CX47" s="556"/>
      <c r="CY47" s="556"/>
      <c r="CZ47" s="556"/>
      <c r="DA47" s="556"/>
      <c r="DB47" s="556"/>
      <c r="DC47" s="556"/>
      <c r="DD47" s="556"/>
      <c r="DE47" s="556"/>
      <c r="DF47" s="556"/>
      <c r="DG47" s="556"/>
      <c r="DH47" s="556"/>
      <c r="DI47" s="556"/>
      <c r="DJ47" s="556"/>
      <c r="DK47" s="556"/>
      <c r="DL47" s="556"/>
      <c r="DM47" s="556"/>
      <c r="DN47" s="556"/>
      <c r="DO47" s="556"/>
      <c r="DP47" s="556"/>
      <c r="DQ47" s="556"/>
      <c r="DR47" s="556"/>
      <c r="DS47" s="556"/>
      <c r="DT47" s="556"/>
      <c r="DU47" s="556"/>
      <c r="DV47" s="556"/>
      <c r="DW47" s="556"/>
      <c r="DX47" s="556"/>
      <c r="DY47" s="556"/>
      <c r="DZ47" s="556"/>
      <c r="EA47" s="556"/>
      <c r="EB47" s="556"/>
      <c r="EC47" s="556"/>
      <c r="ED47" s="556"/>
      <c r="EE47" s="556"/>
      <c r="EF47" s="556"/>
      <c r="EG47" s="556"/>
      <c r="EH47" s="556"/>
      <c r="EI47" s="556"/>
      <c r="EJ47" s="556"/>
      <c r="EK47" s="556"/>
      <c r="EL47" s="556"/>
      <c r="EM47" s="556"/>
      <c r="EN47" s="556"/>
      <c r="EO47" s="556"/>
      <c r="EP47" s="556"/>
      <c r="EQ47" s="556"/>
      <c r="ER47" s="556"/>
      <c r="ES47" s="556"/>
      <c r="ET47" s="556"/>
      <c r="EU47" s="556"/>
      <c r="EV47" s="556"/>
      <c r="EW47" s="556"/>
      <c r="EX47" s="556"/>
      <c r="EY47" s="556"/>
      <c r="EZ47" s="556"/>
      <c r="FA47" s="556"/>
      <c r="FB47" s="556"/>
      <c r="FC47" s="556"/>
      <c r="FD47" s="556"/>
      <c r="FE47" s="556"/>
      <c r="FF47" s="556"/>
      <c r="FG47" s="556"/>
      <c r="FH47" s="556"/>
      <c r="FI47" s="556"/>
      <c r="FJ47" s="556"/>
      <c r="FK47" s="556"/>
      <c r="FL47" s="556"/>
      <c r="FM47" s="556"/>
      <c r="FN47" s="556"/>
      <c r="FO47" s="556"/>
      <c r="FP47" s="556"/>
      <c r="FQ47" s="556"/>
      <c r="FR47" s="556"/>
      <c r="FS47" s="556"/>
      <c r="FT47" s="556"/>
      <c r="FU47" s="556"/>
      <c r="FV47" s="556"/>
      <c r="FW47" s="556"/>
      <c r="FX47" s="556"/>
      <c r="FY47" s="556"/>
      <c r="FZ47" s="556"/>
      <c r="GA47" s="556"/>
      <c r="GB47" s="556"/>
      <c r="GC47" s="556"/>
      <c r="GD47" s="556"/>
      <c r="GE47" s="556"/>
      <c r="GF47" s="556"/>
      <c r="GG47" s="556"/>
      <c r="GH47" s="556"/>
      <c r="GI47" s="556"/>
      <c r="GJ47" s="556"/>
    </row>
    <row r="48" spans="1:16384" customFormat="1" x14ac:dyDescent="0.25">
      <c r="A48" s="553"/>
      <c r="B48" s="553"/>
      <c r="C48" s="554"/>
      <c r="D48" s="555"/>
      <c r="E48" s="324" t="s">
        <v>709</v>
      </c>
      <c r="F48" s="748">
        <f xml:space="preserve"> EOMONTH(F46, F47)</f>
        <v>51226</v>
      </c>
      <c r="G48" s="556"/>
      <c r="H48" s="556"/>
      <c r="I48" s="557"/>
      <c r="J48" s="556">
        <f>IF(AND(J$2&lt;$F$43,$F$43&lt;K$2),1,0)</f>
        <v>0</v>
      </c>
      <c r="K48" s="556">
        <f t="shared" ref="K48:BV48" si="53">IF(AND(K$2&lt;$F$43,$F$43&lt;L$2),1,0)</f>
        <v>0</v>
      </c>
      <c r="L48" s="556">
        <f t="shared" si="53"/>
        <v>0</v>
      </c>
      <c r="M48" s="556">
        <f t="shared" si="53"/>
        <v>0</v>
      </c>
      <c r="N48" s="556">
        <f t="shared" si="53"/>
        <v>0</v>
      </c>
      <c r="O48" s="556">
        <f t="shared" si="53"/>
        <v>0</v>
      </c>
      <c r="P48" s="556">
        <f t="shared" si="53"/>
        <v>0</v>
      </c>
      <c r="Q48" s="556">
        <f t="shared" si="53"/>
        <v>0</v>
      </c>
      <c r="R48" s="556">
        <f t="shared" si="53"/>
        <v>0</v>
      </c>
      <c r="S48" s="556">
        <f t="shared" si="53"/>
        <v>0</v>
      </c>
      <c r="T48" s="556">
        <f t="shared" si="53"/>
        <v>0</v>
      </c>
      <c r="U48" s="556">
        <f t="shared" si="53"/>
        <v>0</v>
      </c>
      <c r="V48" s="556">
        <f t="shared" si="53"/>
        <v>0</v>
      </c>
      <c r="W48" s="556">
        <f t="shared" si="53"/>
        <v>0</v>
      </c>
      <c r="X48" s="556">
        <f t="shared" si="53"/>
        <v>0</v>
      </c>
      <c r="Y48" s="556">
        <f t="shared" si="53"/>
        <v>0</v>
      </c>
      <c r="Z48" s="556">
        <f t="shared" si="53"/>
        <v>0</v>
      </c>
      <c r="AA48" s="556">
        <f t="shared" si="53"/>
        <v>0</v>
      </c>
      <c r="AB48" s="556">
        <f t="shared" si="53"/>
        <v>0</v>
      </c>
      <c r="AC48" s="556">
        <f t="shared" si="53"/>
        <v>0</v>
      </c>
      <c r="AD48" s="556">
        <f t="shared" si="53"/>
        <v>0</v>
      </c>
      <c r="AE48" s="556">
        <f t="shared" si="53"/>
        <v>0</v>
      </c>
      <c r="AF48" s="556">
        <f t="shared" si="53"/>
        <v>0</v>
      </c>
      <c r="AG48" s="556">
        <f t="shared" si="53"/>
        <v>0</v>
      </c>
      <c r="AH48" s="556">
        <f t="shared" si="53"/>
        <v>0</v>
      </c>
      <c r="AI48" s="556">
        <f t="shared" si="53"/>
        <v>0</v>
      </c>
      <c r="AJ48" s="556">
        <f t="shared" si="53"/>
        <v>0</v>
      </c>
      <c r="AK48" s="556">
        <f t="shared" si="53"/>
        <v>0</v>
      </c>
      <c r="AL48" s="556">
        <f t="shared" si="53"/>
        <v>0</v>
      </c>
      <c r="AM48" s="556">
        <f t="shared" si="53"/>
        <v>0</v>
      </c>
      <c r="AN48" s="556">
        <f t="shared" si="53"/>
        <v>0</v>
      </c>
      <c r="AO48" s="556">
        <f t="shared" si="53"/>
        <v>0</v>
      </c>
      <c r="AP48" s="556">
        <f t="shared" si="53"/>
        <v>0</v>
      </c>
      <c r="AQ48" s="556">
        <f t="shared" si="53"/>
        <v>0</v>
      </c>
      <c r="AR48" s="556">
        <f t="shared" si="53"/>
        <v>0</v>
      </c>
      <c r="AS48" s="556">
        <f t="shared" si="53"/>
        <v>0</v>
      </c>
      <c r="AT48" s="556">
        <f t="shared" si="53"/>
        <v>0</v>
      </c>
      <c r="AU48" s="556">
        <f t="shared" si="53"/>
        <v>0</v>
      </c>
      <c r="AV48" s="556">
        <f t="shared" si="53"/>
        <v>0</v>
      </c>
      <c r="AW48" s="556">
        <f t="shared" si="53"/>
        <v>0</v>
      </c>
      <c r="AX48" s="556">
        <f t="shared" si="53"/>
        <v>0</v>
      </c>
      <c r="AY48" s="556">
        <f t="shared" si="53"/>
        <v>0</v>
      </c>
      <c r="AZ48" s="556">
        <f t="shared" si="53"/>
        <v>0</v>
      </c>
      <c r="BA48" s="556">
        <f t="shared" si="53"/>
        <v>0</v>
      </c>
      <c r="BB48" s="556">
        <f t="shared" si="53"/>
        <v>0</v>
      </c>
      <c r="BC48" s="556">
        <f t="shared" si="53"/>
        <v>0</v>
      </c>
      <c r="BD48" s="556">
        <f t="shared" si="53"/>
        <v>0</v>
      </c>
      <c r="BE48" s="556">
        <f t="shared" si="53"/>
        <v>0</v>
      </c>
      <c r="BF48" s="556">
        <f t="shared" si="53"/>
        <v>0</v>
      </c>
      <c r="BG48" s="556">
        <f t="shared" si="53"/>
        <v>0</v>
      </c>
      <c r="BH48" s="556">
        <f t="shared" si="53"/>
        <v>0</v>
      </c>
      <c r="BI48" s="556">
        <f t="shared" si="53"/>
        <v>0</v>
      </c>
      <c r="BJ48" s="556">
        <f t="shared" si="53"/>
        <v>0</v>
      </c>
      <c r="BK48" s="556">
        <f t="shared" si="53"/>
        <v>0</v>
      </c>
      <c r="BL48" s="556">
        <f t="shared" si="53"/>
        <v>0</v>
      </c>
      <c r="BM48" s="556">
        <f t="shared" si="53"/>
        <v>0</v>
      </c>
      <c r="BN48" s="556">
        <f t="shared" si="53"/>
        <v>0</v>
      </c>
      <c r="BO48" s="556">
        <f t="shared" si="53"/>
        <v>0</v>
      </c>
      <c r="BP48" s="556">
        <f t="shared" si="53"/>
        <v>0</v>
      </c>
      <c r="BQ48" s="556">
        <f t="shared" si="53"/>
        <v>0</v>
      </c>
      <c r="BR48" s="556">
        <f t="shared" si="53"/>
        <v>0</v>
      </c>
      <c r="BS48" s="556">
        <f t="shared" si="53"/>
        <v>0</v>
      </c>
      <c r="BT48" s="556">
        <f t="shared" si="53"/>
        <v>0</v>
      </c>
      <c r="BU48" s="556">
        <f t="shared" si="53"/>
        <v>0</v>
      </c>
      <c r="BV48" s="556">
        <f t="shared" si="53"/>
        <v>0</v>
      </c>
      <c r="BW48" s="556">
        <f t="shared" ref="BW48:EH48" si="54">IF(AND(BW$2&lt;$F$43,$F$43&lt;BX$2),1,0)</f>
        <v>0</v>
      </c>
      <c r="BX48" s="556">
        <f t="shared" si="54"/>
        <v>0</v>
      </c>
      <c r="BY48" s="556">
        <f t="shared" si="54"/>
        <v>0</v>
      </c>
      <c r="BZ48" s="556">
        <f t="shared" si="54"/>
        <v>0</v>
      </c>
      <c r="CA48" s="556">
        <f t="shared" si="54"/>
        <v>0</v>
      </c>
      <c r="CB48" s="556">
        <f t="shared" si="54"/>
        <v>0</v>
      </c>
      <c r="CC48" s="556">
        <f t="shared" si="54"/>
        <v>0</v>
      </c>
      <c r="CD48" s="556">
        <f t="shared" si="54"/>
        <v>0</v>
      </c>
      <c r="CE48" s="556">
        <f t="shared" si="54"/>
        <v>0</v>
      </c>
      <c r="CF48" s="556">
        <f t="shared" si="54"/>
        <v>0</v>
      </c>
      <c r="CG48" s="556">
        <f t="shared" si="54"/>
        <v>0</v>
      </c>
      <c r="CH48" s="556">
        <f t="shared" si="54"/>
        <v>0</v>
      </c>
      <c r="CI48" s="556">
        <f t="shared" si="54"/>
        <v>0</v>
      </c>
      <c r="CJ48" s="556">
        <f t="shared" si="54"/>
        <v>0</v>
      </c>
      <c r="CK48" s="556">
        <f t="shared" si="54"/>
        <v>0</v>
      </c>
      <c r="CL48" s="556">
        <f t="shared" si="54"/>
        <v>0</v>
      </c>
      <c r="CM48" s="556">
        <f t="shared" si="54"/>
        <v>0</v>
      </c>
      <c r="CN48" s="556">
        <f t="shared" si="54"/>
        <v>0</v>
      </c>
      <c r="CO48" s="556">
        <f t="shared" si="54"/>
        <v>0</v>
      </c>
      <c r="CP48" s="556">
        <f t="shared" si="54"/>
        <v>0</v>
      </c>
      <c r="CQ48" s="556">
        <f t="shared" si="54"/>
        <v>0</v>
      </c>
      <c r="CR48" s="556">
        <f t="shared" si="54"/>
        <v>0</v>
      </c>
      <c r="CS48" s="556">
        <f t="shared" si="54"/>
        <v>0</v>
      </c>
      <c r="CT48" s="556">
        <f t="shared" si="54"/>
        <v>0</v>
      </c>
      <c r="CU48" s="556">
        <f t="shared" si="54"/>
        <v>0</v>
      </c>
      <c r="CV48" s="556">
        <f t="shared" si="54"/>
        <v>0</v>
      </c>
      <c r="CW48" s="556">
        <f t="shared" si="54"/>
        <v>0</v>
      </c>
      <c r="CX48" s="556">
        <f t="shared" si="54"/>
        <v>0</v>
      </c>
      <c r="CY48" s="556">
        <f t="shared" si="54"/>
        <v>0</v>
      </c>
      <c r="CZ48" s="556">
        <f t="shared" si="54"/>
        <v>0</v>
      </c>
      <c r="DA48" s="556">
        <f t="shared" si="54"/>
        <v>0</v>
      </c>
      <c r="DB48" s="556">
        <f t="shared" si="54"/>
        <v>0</v>
      </c>
      <c r="DC48" s="556">
        <f t="shared" si="54"/>
        <v>0</v>
      </c>
      <c r="DD48" s="556">
        <f t="shared" si="54"/>
        <v>0</v>
      </c>
      <c r="DE48" s="556">
        <f t="shared" si="54"/>
        <v>0</v>
      </c>
      <c r="DF48" s="556">
        <f t="shared" si="54"/>
        <v>0</v>
      </c>
      <c r="DG48" s="556">
        <f t="shared" si="54"/>
        <v>0</v>
      </c>
      <c r="DH48" s="556">
        <f t="shared" si="54"/>
        <v>0</v>
      </c>
      <c r="DI48" s="556">
        <f t="shared" si="54"/>
        <v>0</v>
      </c>
      <c r="DJ48" s="556">
        <f t="shared" si="54"/>
        <v>0</v>
      </c>
      <c r="DK48" s="556">
        <f t="shared" si="54"/>
        <v>0</v>
      </c>
      <c r="DL48" s="556">
        <f t="shared" si="54"/>
        <v>0</v>
      </c>
      <c r="DM48" s="556">
        <f t="shared" si="54"/>
        <v>0</v>
      </c>
      <c r="DN48" s="556">
        <f t="shared" si="54"/>
        <v>0</v>
      </c>
      <c r="DO48" s="556">
        <f t="shared" si="54"/>
        <v>0</v>
      </c>
      <c r="DP48" s="556">
        <f t="shared" si="54"/>
        <v>0</v>
      </c>
      <c r="DQ48" s="556">
        <f t="shared" si="54"/>
        <v>0</v>
      </c>
      <c r="DR48" s="556">
        <f t="shared" si="54"/>
        <v>0</v>
      </c>
      <c r="DS48" s="556">
        <f t="shared" si="54"/>
        <v>0</v>
      </c>
      <c r="DT48" s="556">
        <f t="shared" si="54"/>
        <v>0</v>
      </c>
      <c r="DU48" s="556">
        <f t="shared" si="54"/>
        <v>0</v>
      </c>
      <c r="DV48" s="556">
        <f t="shared" si="54"/>
        <v>0</v>
      </c>
      <c r="DW48" s="556">
        <f t="shared" si="54"/>
        <v>0</v>
      </c>
      <c r="DX48" s="556">
        <f t="shared" si="54"/>
        <v>0</v>
      </c>
      <c r="DY48" s="556">
        <f t="shared" si="54"/>
        <v>0</v>
      </c>
      <c r="DZ48" s="556">
        <f t="shared" si="54"/>
        <v>0</v>
      </c>
      <c r="EA48" s="556">
        <f t="shared" si="54"/>
        <v>0</v>
      </c>
      <c r="EB48" s="556">
        <f t="shared" si="54"/>
        <v>0</v>
      </c>
      <c r="EC48" s="556">
        <f t="shared" si="54"/>
        <v>0</v>
      </c>
      <c r="ED48" s="556">
        <f t="shared" si="54"/>
        <v>0</v>
      </c>
      <c r="EE48" s="556">
        <f t="shared" si="54"/>
        <v>0</v>
      </c>
      <c r="EF48" s="556">
        <f t="shared" si="54"/>
        <v>0</v>
      </c>
      <c r="EG48" s="556">
        <f t="shared" si="54"/>
        <v>0</v>
      </c>
      <c r="EH48" s="556">
        <f t="shared" si="54"/>
        <v>0</v>
      </c>
      <c r="EI48" s="556">
        <f t="shared" ref="EI48:GJ48" si="55">IF(AND(EI$2&lt;$F$43,$F$43&lt;EJ$2),1,0)</f>
        <v>0</v>
      </c>
      <c r="EJ48" s="556">
        <f t="shared" si="55"/>
        <v>0</v>
      </c>
      <c r="EK48" s="556">
        <f t="shared" si="55"/>
        <v>0</v>
      </c>
      <c r="EL48" s="556">
        <f t="shared" si="55"/>
        <v>0</v>
      </c>
      <c r="EM48" s="556">
        <f t="shared" si="55"/>
        <v>0</v>
      </c>
      <c r="EN48" s="556">
        <f t="shared" si="55"/>
        <v>0</v>
      </c>
      <c r="EO48" s="556">
        <f t="shared" si="55"/>
        <v>0</v>
      </c>
      <c r="EP48" s="556">
        <f t="shared" si="55"/>
        <v>0</v>
      </c>
      <c r="EQ48" s="556">
        <f t="shared" si="55"/>
        <v>0</v>
      </c>
      <c r="ER48" s="556">
        <f t="shared" si="55"/>
        <v>0</v>
      </c>
      <c r="ES48" s="556">
        <f t="shared" si="55"/>
        <v>0</v>
      </c>
      <c r="ET48" s="556">
        <f t="shared" si="55"/>
        <v>0</v>
      </c>
      <c r="EU48" s="556">
        <f t="shared" si="55"/>
        <v>0</v>
      </c>
      <c r="EV48" s="556">
        <f t="shared" si="55"/>
        <v>0</v>
      </c>
      <c r="EW48" s="556">
        <f t="shared" si="55"/>
        <v>0</v>
      </c>
      <c r="EX48" s="556">
        <f t="shared" si="55"/>
        <v>0</v>
      </c>
      <c r="EY48" s="556">
        <f t="shared" si="55"/>
        <v>0</v>
      </c>
      <c r="EZ48" s="556">
        <f t="shared" si="55"/>
        <v>0</v>
      </c>
      <c r="FA48" s="556">
        <f t="shared" si="55"/>
        <v>0</v>
      </c>
      <c r="FB48" s="556">
        <f t="shared" si="55"/>
        <v>0</v>
      </c>
      <c r="FC48" s="556">
        <f t="shared" si="55"/>
        <v>0</v>
      </c>
      <c r="FD48" s="556">
        <f t="shared" si="55"/>
        <v>0</v>
      </c>
      <c r="FE48" s="556">
        <f t="shared" si="55"/>
        <v>0</v>
      </c>
      <c r="FF48" s="556">
        <f t="shared" si="55"/>
        <v>0</v>
      </c>
      <c r="FG48" s="556">
        <f t="shared" si="55"/>
        <v>0</v>
      </c>
      <c r="FH48" s="556">
        <f t="shared" si="55"/>
        <v>0</v>
      </c>
      <c r="FI48" s="556">
        <f t="shared" si="55"/>
        <v>0</v>
      </c>
      <c r="FJ48" s="556">
        <f t="shared" si="55"/>
        <v>0</v>
      </c>
      <c r="FK48" s="556">
        <f t="shared" si="55"/>
        <v>0</v>
      </c>
      <c r="FL48" s="556">
        <f t="shared" si="55"/>
        <v>0</v>
      </c>
      <c r="FM48" s="556">
        <f t="shared" si="55"/>
        <v>0</v>
      </c>
      <c r="FN48" s="556">
        <f t="shared" si="55"/>
        <v>0</v>
      </c>
      <c r="FO48" s="556">
        <f t="shared" si="55"/>
        <v>0</v>
      </c>
      <c r="FP48" s="556">
        <f t="shared" si="55"/>
        <v>0</v>
      </c>
      <c r="FQ48" s="556">
        <f t="shared" si="55"/>
        <v>0</v>
      </c>
      <c r="FR48" s="556">
        <f t="shared" si="55"/>
        <v>0</v>
      </c>
      <c r="FS48" s="556">
        <f t="shared" si="55"/>
        <v>0</v>
      </c>
      <c r="FT48" s="556">
        <f t="shared" si="55"/>
        <v>0</v>
      </c>
      <c r="FU48" s="556">
        <f t="shared" si="55"/>
        <v>0</v>
      </c>
      <c r="FV48" s="556">
        <f t="shared" si="55"/>
        <v>0</v>
      </c>
      <c r="FW48" s="556">
        <f t="shared" si="55"/>
        <v>0</v>
      </c>
      <c r="FX48" s="556">
        <f t="shared" si="55"/>
        <v>0</v>
      </c>
      <c r="FY48" s="556">
        <f t="shared" si="55"/>
        <v>0</v>
      </c>
      <c r="FZ48" s="556">
        <f t="shared" si="55"/>
        <v>0</v>
      </c>
      <c r="GA48" s="556">
        <f t="shared" si="55"/>
        <v>0</v>
      </c>
      <c r="GB48" s="556">
        <f t="shared" si="55"/>
        <v>0</v>
      </c>
      <c r="GC48" s="556">
        <f t="shared" si="55"/>
        <v>0</v>
      </c>
      <c r="GD48" s="556">
        <f t="shared" si="55"/>
        <v>0</v>
      </c>
      <c r="GE48" s="556">
        <f t="shared" si="55"/>
        <v>0</v>
      </c>
      <c r="GF48" s="556">
        <f t="shared" si="55"/>
        <v>0</v>
      </c>
      <c r="GG48" s="556">
        <f t="shared" si="55"/>
        <v>0</v>
      </c>
      <c r="GH48" s="556">
        <f t="shared" si="55"/>
        <v>0</v>
      </c>
      <c r="GI48" s="556">
        <f t="shared" si="55"/>
        <v>0</v>
      </c>
      <c r="GJ48" s="556">
        <f t="shared" si="55"/>
        <v>0</v>
      </c>
    </row>
    <row r="49" spans="1:192" x14ac:dyDescent="0.25">
      <c r="A49" s="553"/>
      <c r="B49" s="553"/>
      <c r="C49" s="554"/>
      <c r="D49" s="555"/>
      <c r="E49" s="171" t="s">
        <v>0</v>
      </c>
      <c r="F49" s="171">
        <v>0</v>
      </c>
      <c r="G49" s="171" t="s">
        <v>14</v>
      </c>
      <c r="H49" s="556"/>
      <c r="I49" s="557"/>
      <c r="J49" s="556">
        <f>SUM($J$39:J48)</f>
        <v>0</v>
      </c>
      <c r="K49" s="556">
        <f>SUM($J$39:K48)</f>
        <v>0</v>
      </c>
      <c r="L49" s="556">
        <f>SUM($J$39:L48)</f>
        <v>0</v>
      </c>
      <c r="M49" s="556">
        <f>SUM($J$39:M48)</f>
        <v>0</v>
      </c>
      <c r="N49" s="556">
        <f>SUM($J$39:N48)</f>
        <v>0</v>
      </c>
      <c r="O49" s="556">
        <f>SUM($J$39:O48)</f>
        <v>0</v>
      </c>
      <c r="P49" s="556">
        <f>SUM($J$39:P48)</f>
        <v>0</v>
      </c>
      <c r="Q49" s="556">
        <f>SUM($J$39:Q48)</f>
        <v>0</v>
      </c>
      <c r="R49" s="556">
        <f>SUM($J$39:R48)</f>
        <v>0</v>
      </c>
      <c r="S49" s="556">
        <f>SUM($J$39:S48)</f>
        <v>0</v>
      </c>
      <c r="T49" s="556">
        <f>SUM($J$39:T48)</f>
        <v>0</v>
      </c>
      <c r="U49" s="556">
        <f>SUM($J$39:U48)</f>
        <v>0</v>
      </c>
      <c r="V49" s="556">
        <f>SUM($J$39:V48)</f>
        <v>0</v>
      </c>
      <c r="W49" s="556">
        <f>SUM($J$39:W48)</f>
        <v>0</v>
      </c>
      <c r="X49" s="556">
        <f>SUM($J$39:X48)</f>
        <v>0</v>
      </c>
      <c r="Y49" s="556">
        <f>SUM($J$39:Y48)</f>
        <v>0</v>
      </c>
      <c r="Z49" s="556">
        <f>SUM($J$39:Z48)</f>
        <v>0</v>
      </c>
      <c r="AA49" s="556">
        <f>SUM($J$39:AA48)</f>
        <v>0</v>
      </c>
      <c r="AB49" s="556">
        <f>SUM($J$39:AB48)</f>
        <v>0</v>
      </c>
      <c r="AC49" s="556">
        <f>SUM($J$39:AC48)</f>
        <v>0</v>
      </c>
      <c r="AD49" s="556">
        <f>SUM($J$39:AD48)</f>
        <v>0</v>
      </c>
      <c r="AE49" s="556">
        <f>SUM($J$39:AE48)</f>
        <v>0</v>
      </c>
      <c r="AF49" s="556">
        <f>SUM($J$39:AF48)</f>
        <v>0</v>
      </c>
      <c r="AG49" s="556">
        <f>SUM($J$39:AG48)</f>
        <v>0</v>
      </c>
      <c r="AH49" s="556">
        <f>SUM($J$39:AH48)</f>
        <v>0</v>
      </c>
      <c r="AI49" s="556">
        <f>SUM($J$39:AI48)</f>
        <v>0</v>
      </c>
      <c r="AJ49" s="556">
        <f>SUM($J$39:AJ48)</f>
        <v>0</v>
      </c>
      <c r="AK49" s="556">
        <f>SUM($J$39:AK48)</f>
        <v>0</v>
      </c>
      <c r="AL49" s="556">
        <f>SUM($J$39:AL48)</f>
        <v>0</v>
      </c>
      <c r="AM49" s="556">
        <f>SUM($J$39:AM48)</f>
        <v>0</v>
      </c>
      <c r="AN49" s="556">
        <f>SUM($J$39:AN48)</f>
        <v>0</v>
      </c>
      <c r="AO49" s="556">
        <f>SUM($J$39:AO48)</f>
        <v>0</v>
      </c>
      <c r="AP49" s="556">
        <f>SUM($J$39:AP48)</f>
        <v>0</v>
      </c>
      <c r="AQ49" s="556">
        <f>SUM($J$39:AQ48)</f>
        <v>0</v>
      </c>
      <c r="AR49" s="556">
        <f>SUM($J$39:AR48)</f>
        <v>0</v>
      </c>
      <c r="AS49" s="556">
        <f>SUM($J$39:AS48)</f>
        <v>0</v>
      </c>
      <c r="AT49" s="556">
        <f>SUM($J$39:AT48)</f>
        <v>0</v>
      </c>
      <c r="AU49" s="556">
        <f>SUM($J$39:AU48)</f>
        <v>0</v>
      </c>
      <c r="AV49" s="556">
        <f>SUM($J$39:AV48)</f>
        <v>0</v>
      </c>
      <c r="AW49" s="556">
        <f>SUM($J$39:AW48)</f>
        <v>0</v>
      </c>
      <c r="AX49" s="556">
        <f>SUM($J$39:AX48)</f>
        <v>0</v>
      </c>
      <c r="AY49" s="556">
        <f>SUM($J$39:AY48)</f>
        <v>0</v>
      </c>
      <c r="AZ49" s="556">
        <f>SUM($J$39:AZ48)</f>
        <v>0</v>
      </c>
      <c r="BA49" s="556">
        <f>SUM($J$39:BA48)</f>
        <v>0</v>
      </c>
      <c r="BB49" s="556">
        <f>SUM($J$39:BB48)</f>
        <v>0</v>
      </c>
      <c r="BC49" s="556">
        <f>SUM($J$39:BC48)</f>
        <v>0</v>
      </c>
      <c r="BD49" s="556">
        <f>SUM($J$39:BD48)</f>
        <v>0</v>
      </c>
      <c r="BE49" s="556">
        <f>SUM($J$39:BE48)</f>
        <v>0</v>
      </c>
      <c r="BF49" s="556">
        <f>SUM($J$39:BF48)</f>
        <v>0</v>
      </c>
      <c r="BG49" s="556">
        <f>SUM($J$39:BG48)</f>
        <v>0</v>
      </c>
      <c r="BH49" s="556">
        <f>SUM($J$39:BH48)</f>
        <v>0</v>
      </c>
      <c r="BI49" s="556">
        <f>SUM($J$39:BI48)</f>
        <v>0</v>
      </c>
      <c r="BJ49" s="556">
        <f>SUM($J$39:BJ48)</f>
        <v>0</v>
      </c>
      <c r="BK49" s="556">
        <f>SUM($J$39:BK48)</f>
        <v>0</v>
      </c>
      <c r="BL49" s="556">
        <f>SUM($J$39:BL48)</f>
        <v>0</v>
      </c>
      <c r="BM49" s="556">
        <f>SUM($J$39:BM48)</f>
        <v>0</v>
      </c>
      <c r="BN49" s="556">
        <f>SUM($J$39:BN48)</f>
        <v>0</v>
      </c>
      <c r="BO49" s="556">
        <f>SUM($J$39:BO48)</f>
        <v>0</v>
      </c>
      <c r="BP49" s="556">
        <f>SUM($J$39:BP48)</f>
        <v>0</v>
      </c>
      <c r="BQ49" s="556">
        <f>SUM($J$39:BQ48)</f>
        <v>0</v>
      </c>
      <c r="BR49" s="556">
        <f>SUM($J$39:BR48)</f>
        <v>0</v>
      </c>
      <c r="BS49" s="556">
        <f>SUM($J$39:BS48)</f>
        <v>0</v>
      </c>
      <c r="BT49" s="556">
        <f>SUM($J$39:BT48)</f>
        <v>0</v>
      </c>
      <c r="BU49" s="556">
        <f>SUM($J$39:BU48)</f>
        <v>0</v>
      </c>
      <c r="BV49" s="556">
        <f>SUM($J$39:BV48)</f>
        <v>0</v>
      </c>
      <c r="BW49" s="556">
        <f>SUM($J$39:BW48)</f>
        <v>0</v>
      </c>
      <c r="BX49" s="556">
        <f>SUM($J$39:BX48)</f>
        <v>0</v>
      </c>
      <c r="BY49" s="556">
        <f>SUM($J$39:BY48)</f>
        <v>0</v>
      </c>
      <c r="BZ49" s="556">
        <f>SUM($J$39:BZ48)</f>
        <v>0</v>
      </c>
      <c r="CA49" s="556">
        <f>SUM($J$39:CA48)</f>
        <v>0</v>
      </c>
      <c r="CB49" s="556">
        <f>SUM($J$39:CB48)</f>
        <v>0</v>
      </c>
      <c r="CC49" s="556">
        <f>SUM($J$39:CC48)</f>
        <v>0</v>
      </c>
      <c r="CD49" s="556">
        <f>SUM($J$39:CD48)</f>
        <v>0</v>
      </c>
      <c r="CE49" s="556">
        <f>SUM($J$39:CE48)</f>
        <v>0</v>
      </c>
      <c r="CF49" s="556">
        <f>SUM($J$39:CF48)</f>
        <v>0</v>
      </c>
      <c r="CG49" s="556">
        <f>SUM($J$39:CG48)</f>
        <v>0</v>
      </c>
      <c r="CH49" s="556">
        <f>SUM($J$39:CH48)</f>
        <v>0</v>
      </c>
      <c r="CI49" s="556">
        <f>SUM($J$39:CI48)</f>
        <v>0</v>
      </c>
      <c r="CJ49" s="556">
        <f>SUM($J$39:CJ48)</f>
        <v>0</v>
      </c>
      <c r="CK49" s="556">
        <f>SUM($J$39:CK48)</f>
        <v>0</v>
      </c>
      <c r="CL49" s="556">
        <f>SUM($J$39:CL48)</f>
        <v>0</v>
      </c>
      <c r="CM49" s="556">
        <f>SUM($J$39:CM48)</f>
        <v>0</v>
      </c>
      <c r="CN49" s="556">
        <f>SUM($J$39:CN48)</f>
        <v>0</v>
      </c>
      <c r="CO49" s="556">
        <f>SUM($J$39:CO48)</f>
        <v>0</v>
      </c>
      <c r="CP49" s="556">
        <f>SUM($J$39:CP48)</f>
        <v>0</v>
      </c>
      <c r="CQ49" s="556">
        <f>SUM($J$39:CQ48)</f>
        <v>0</v>
      </c>
      <c r="CR49" s="556">
        <f>SUM($J$39:CR48)</f>
        <v>0</v>
      </c>
      <c r="CS49" s="556">
        <f>SUM($J$39:CS48)</f>
        <v>0</v>
      </c>
      <c r="CT49" s="556">
        <f>SUM($J$39:CT48)</f>
        <v>0</v>
      </c>
      <c r="CU49" s="556">
        <f>SUM($J$39:CU48)</f>
        <v>0</v>
      </c>
      <c r="CV49" s="556">
        <f>SUM($J$39:CV48)</f>
        <v>0</v>
      </c>
      <c r="CW49" s="556">
        <f>SUM($J$39:CW48)</f>
        <v>0</v>
      </c>
      <c r="CX49" s="556">
        <f>SUM($J$39:CX48)</f>
        <v>0</v>
      </c>
      <c r="CY49" s="556">
        <f>SUM($J$39:CY48)</f>
        <v>0</v>
      </c>
      <c r="CZ49" s="556">
        <f>SUM($J$39:CZ48)</f>
        <v>0</v>
      </c>
      <c r="DA49" s="556">
        <f>SUM($J$39:DA48)</f>
        <v>0</v>
      </c>
      <c r="DB49" s="556">
        <f>SUM($J$39:DB48)</f>
        <v>0</v>
      </c>
      <c r="DC49" s="556">
        <f>SUM($J$39:DC48)</f>
        <v>0</v>
      </c>
      <c r="DD49" s="556">
        <f>SUM($J$39:DD48)</f>
        <v>0</v>
      </c>
      <c r="DE49" s="556">
        <f>SUM($J$39:DE48)</f>
        <v>0</v>
      </c>
      <c r="DF49" s="556">
        <f>SUM($J$39:DF48)</f>
        <v>0</v>
      </c>
      <c r="DG49" s="556">
        <f>SUM($J$39:DG48)</f>
        <v>0</v>
      </c>
      <c r="DH49" s="556">
        <f>SUM($J$39:DH48)</f>
        <v>0</v>
      </c>
      <c r="DI49" s="556">
        <f>SUM($J$39:DI48)</f>
        <v>0</v>
      </c>
      <c r="DJ49" s="556">
        <f>SUM($J$39:DJ48)</f>
        <v>0</v>
      </c>
      <c r="DK49" s="556">
        <f>SUM($J$39:DK48)</f>
        <v>0</v>
      </c>
      <c r="DL49" s="556">
        <f>SUM($J$39:DL48)</f>
        <v>0</v>
      </c>
      <c r="DM49" s="556">
        <f>SUM($J$39:DM48)</f>
        <v>0</v>
      </c>
      <c r="DN49" s="556">
        <f>SUM($J$39:DN48)</f>
        <v>0</v>
      </c>
      <c r="DO49" s="556">
        <f>SUM($J$39:DO48)</f>
        <v>0</v>
      </c>
      <c r="DP49" s="556">
        <f>SUM($J$39:DP48)</f>
        <v>0</v>
      </c>
      <c r="DQ49" s="556">
        <f>SUM($J$39:DQ48)</f>
        <v>0</v>
      </c>
      <c r="DR49" s="556">
        <f>SUM($J$39:DR48)</f>
        <v>0</v>
      </c>
      <c r="DS49" s="556">
        <f>SUM($J$39:DS48)</f>
        <v>0</v>
      </c>
      <c r="DT49" s="556">
        <f>SUM($J$39:DT48)</f>
        <v>0</v>
      </c>
      <c r="DU49" s="556">
        <f>SUM($J$39:DU48)</f>
        <v>0</v>
      </c>
      <c r="DV49" s="556">
        <f>SUM($J$39:DV48)</f>
        <v>0</v>
      </c>
      <c r="DW49" s="556">
        <f>SUM($J$39:DW48)</f>
        <v>0</v>
      </c>
      <c r="DX49" s="556">
        <f>SUM($J$39:DX48)</f>
        <v>0</v>
      </c>
      <c r="DY49" s="556">
        <f>SUM($J$39:DY48)</f>
        <v>0</v>
      </c>
      <c r="DZ49" s="556">
        <f>SUM($J$39:DZ48)</f>
        <v>0</v>
      </c>
      <c r="EA49" s="556">
        <f>SUM($J$39:EA48)</f>
        <v>0</v>
      </c>
      <c r="EB49" s="556">
        <f>SUM($J$39:EB48)</f>
        <v>0</v>
      </c>
      <c r="EC49" s="556">
        <f>SUM($J$39:EC48)</f>
        <v>0</v>
      </c>
      <c r="ED49" s="556">
        <f>SUM($J$39:ED48)</f>
        <v>0</v>
      </c>
      <c r="EE49" s="556">
        <f>SUM($J$39:EE48)</f>
        <v>0</v>
      </c>
      <c r="EF49" s="556">
        <f>SUM($J$39:EF48)</f>
        <v>0</v>
      </c>
      <c r="EG49" s="556">
        <f>SUM($J$39:EG48)</f>
        <v>0</v>
      </c>
      <c r="EH49" s="556">
        <f>SUM($J$39:EH48)</f>
        <v>0</v>
      </c>
      <c r="EI49" s="556">
        <f>SUM($J$39:EI48)</f>
        <v>0</v>
      </c>
      <c r="EJ49" s="556">
        <f>SUM($J$39:EJ48)</f>
        <v>0</v>
      </c>
      <c r="EK49" s="556">
        <f>SUM($J$39:EK48)</f>
        <v>0</v>
      </c>
      <c r="EL49" s="556">
        <f>SUM($J$39:EL48)</f>
        <v>0</v>
      </c>
      <c r="EM49" s="556">
        <f>SUM($J$39:EM48)</f>
        <v>0</v>
      </c>
      <c r="EN49" s="556">
        <f>SUM($J$39:EN48)</f>
        <v>0</v>
      </c>
      <c r="EO49" s="556">
        <f>SUM($J$39:EO48)</f>
        <v>0</v>
      </c>
      <c r="EP49" s="556">
        <f>SUM($J$39:EP48)</f>
        <v>0</v>
      </c>
      <c r="EQ49" s="556">
        <f>SUM($J$39:EQ48)</f>
        <v>0</v>
      </c>
      <c r="ER49" s="556">
        <f>SUM($J$39:ER48)</f>
        <v>0</v>
      </c>
      <c r="ES49" s="556">
        <f>SUM($J$39:ES48)</f>
        <v>0</v>
      </c>
      <c r="ET49" s="556">
        <f>SUM($J$39:ET48)</f>
        <v>0</v>
      </c>
      <c r="EU49" s="556">
        <f>SUM($J$39:EU48)</f>
        <v>0</v>
      </c>
      <c r="EV49" s="556">
        <f>SUM($J$39:EV48)</f>
        <v>0</v>
      </c>
      <c r="EW49" s="556">
        <f>SUM($J$39:EW48)</f>
        <v>0</v>
      </c>
      <c r="EX49" s="556">
        <f>SUM($J$39:EX48)</f>
        <v>0</v>
      </c>
      <c r="EY49" s="556">
        <f>SUM($J$39:EY48)</f>
        <v>0</v>
      </c>
      <c r="EZ49" s="556">
        <f>SUM($J$39:EZ48)</f>
        <v>0</v>
      </c>
      <c r="FA49" s="556">
        <f>SUM($J$39:FA48)</f>
        <v>0</v>
      </c>
      <c r="FB49" s="556">
        <f>SUM($J$39:FB48)</f>
        <v>0</v>
      </c>
      <c r="FC49" s="556">
        <f>SUM($J$39:FC48)</f>
        <v>0</v>
      </c>
      <c r="FD49" s="556">
        <f>SUM($J$39:FD48)</f>
        <v>0</v>
      </c>
      <c r="FE49" s="556">
        <f>SUM($J$39:FE48)</f>
        <v>0</v>
      </c>
      <c r="FF49" s="556">
        <f>SUM($J$39:FF48)</f>
        <v>0</v>
      </c>
      <c r="FG49" s="556">
        <f>SUM($J$39:FG48)</f>
        <v>0</v>
      </c>
      <c r="FH49" s="556">
        <f>SUM($J$39:FH48)</f>
        <v>0</v>
      </c>
      <c r="FI49" s="556">
        <f>SUM($J$39:FI48)</f>
        <v>0</v>
      </c>
      <c r="FJ49" s="556">
        <f>SUM($J$39:FJ48)</f>
        <v>0</v>
      </c>
      <c r="FK49" s="556">
        <f>SUM($J$39:FK48)</f>
        <v>0</v>
      </c>
      <c r="FL49" s="556">
        <f>SUM($J$39:FL48)</f>
        <v>0</v>
      </c>
      <c r="FM49" s="556">
        <f>SUM($J$39:FM48)</f>
        <v>0</v>
      </c>
      <c r="FN49" s="556">
        <f>SUM($J$39:FN48)</f>
        <v>0</v>
      </c>
      <c r="FO49" s="556">
        <f>SUM($J$39:FO48)</f>
        <v>0</v>
      </c>
      <c r="FP49" s="556">
        <f>SUM($J$39:FP48)</f>
        <v>0</v>
      </c>
      <c r="FQ49" s="556">
        <f>SUM($J$39:FQ48)</f>
        <v>0</v>
      </c>
      <c r="FR49" s="556">
        <f>SUM($J$39:FR48)</f>
        <v>0</v>
      </c>
      <c r="FS49" s="556">
        <f>SUM($J$39:FS48)</f>
        <v>0</v>
      </c>
      <c r="FT49" s="556">
        <f>SUM($J$39:FT48)</f>
        <v>0</v>
      </c>
      <c r="FU49" s="556">
        <f>SUM($J$39:FU48)</f>
        <v>0</v>
      </c>
      <c r="FV49" s="556">
        <f>SUM($J$39:FV48)</f>
        <v>0</v>
      </c>
      <c r="FW49" s="556">
        <f>SUM($J$39:FW48)</f>
        <v>0</v>
      </c>
      <c r="FX49" s="556">
        <f>SUM($J$39:FX48)</f>
        <v>0</v>
      </c>
      <c r="FY49" s="556">
        <f>SUM($J$39:FY48)</f>
        <v>0</v>
      </c>
      <c r="FZ49" s="556">
        <f>SUM($J$39:FZ48)</f>
        <v>0</v>
      </c>
      <c r="GA49" s="556">
        <f>SUM($J$39:GA48)</f>
        <v>0</v>
      </c>
      <c r="GB49" s="556">
        <f>SUM($J$39:GB48)</f>
        <v>0</v>
      </c>
      <c r="GC49" s="556">
        <f>SUM($J$39:GC48)</f>
        <v>0</v>
      </c>
      <c r="GD49" s="556">
        <f>SUM($J$39:GD48)</f>
        <v>0</v>
      </c>
      <c r="GE49" s="556">
        <f>SUM($J$39:GE48)</f>
        <v>0</v>
      </c>
      <c r="GF49" s="556">
        <f>SUM($J$39:GF48)</f>
        <v>0</v>
      </c>
      <c r="GG49" s="556">
        <f>SUM($J$39:GG48)</f>
        <v>0</v>
      </c>
      <c r="GH49" s="556">
        <f>SUM($J$39:GH48)</f>
        <v>0</v>
      </c>
      <c r="GI49" s="556">
        <f>SUM($J$39:GI48)</f>
        <v>0</v>
      </c>
      <c r="GJ49" s="556">
        <f>SUM($J$39:GJ48)</f>
        <v>0</v>
      </c>
    </row>
  </sheetData>
  <conditionalFormatting sqref="J3:GJ3">
    <cfRule type="cellIs" dxfId="284" priority="8" stopIfTrue="1" operator="equal">
      <formula>"Construction"</formula>
    </cfRule>
    <cfRule type="cellIs" dxfId="283" priority="9" stopIfTrue="1" operator="equal">
      <formula>"Operations"</formula>
    </cfRule>
  </conditionalFormatting>
  <conditionalFormatting sqref="J3:GJ3">
    <cfRule type="cellIs" dxfId="282" priority="7" operator="equal">
      <formula>"Fin Close"</formula>
    </cfRule>
  </conditionalFormatting>
  <conditionalFormatting sqref="J3:GJ3">
    <cfRule type="cellIs" dxfId="281" priority="5" operator="equal">
      <formula>"PPA ext."</formula>
    </cfRule>
    <cfRule type="cellIs" dxfId="280" priority="6" operator="equal">
      <formula>"Delay"</formula>
    </cfRule>
  </conditionalFormatting>
  <conditionalFormatting sqref="F2:F4">
    <cfRule type="cellIs" dxfId="279" priority="1" stopIfTrue="1" operator="notEqual">
      <formula>0</formula>
    </cfRule>
    <cfRule type="cellIs" dxfId="278" priority="2" stopIfTrue="1" operator="equal">
      <formula>""</formula>
    </cfRule>
  </conditionalFormatting>
  <conditionalFormatting sqref="F2:F4">
    <cfRule type="cellIs" dxfId="277" priority="3" stopIfTrue="1" operator="notEqual">
      <formula>0</formula>
    </cfRule>
    <cfRule type="cellIs" dxfId="276" priority="4" stopIfTrue="1" operator="equal">
      <formula>""</formula>
    </cfRule>
  </conditionalFormatting>
  <dataValidations count="1">
    <dataValidation allowBlank="1" showInputMessage="1" showErrorMessage="1" sqref="E9:H9" xr:uid="{25D7B221-C55D-4875-A949-BA37C6B42936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FFD8-69A0-42E5-8BB3-5E7703FA2F79}">
  <sheetPr codeName="Sheet23">
    <tabColor rgb="FFFFFF99"/>
    <outlinePr summaryBelow="0" summaryRight="0"/>
  </sheetPr>
  <dimension ref="A1:KT24"/>
  <sheetViews>
    <sheetView defaultGridColor="0" colorId="8" zoomScale="42" zoomScaleNormal="80" workbookViewId="0">
      <pane xSplit="9" ySplit="5" topLeftCell="AC6" activePane="bottomRight" state="frozen"/>
      <selection activeCell="F117" sqref="F117"/>
      <selection pane="topRight" activeCell="F117" sqref="F117"/>
      <selection pane="bottomLeft" activeCell="F117" sqref="F117"/>
      <selection pane="bottomRight" activeCell="AM13" sqref="AM1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InpS -m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08" customFormat="1" x14ac:dyDescent="0.25">
      <c r="C2" s="300"/>
      <c r="D2" s="301"/>
      <c r="E2" s="200" t="str">
        <f xml:space="preserve"> ConTime!E$23</f>
        <v>Model period ending - m</v>
      </c>
      <c r="F2" s="509">
        <f xml:space="preserve"> Check!$F$9</f>
        <v>0</v>
      </c>
      <c r="G2" s="510" t="s">
        <v>23</v>
      </c>
      <c r="H2" s="200"/>
      <c r="I2" s="467"/>
      <c r="J2" s="201">
        <f xml:space="preserve"> ConTime!J$23</f>
        <v>44227</v>
      </c>
      <c r="K2" s="201">
        <f xml:space="preserve"> ConTime!K$23</f>
        <v>44255</v>
      </c>
      <c r="L2" s="201">
        <f xml:space="preserve"> ConTime!L$23</f>
        <v>44286</v>
      </c>
      <c r="M2" s="201">
        <f xml:space="preserve"> ConTime!M$23</f>
        <v>44316</v>
      </c>
      <c r="N2" s="201">
        <f xml:space="preserve"> ConTime!N$23</f>
        <v>44347</v>
      </c>
      <c r="O2" s="201">
        <f xml:space="preserve"> ConTime!O$23</f>
        <v>44377</v>
      </c>
      <c r="P2" s="201">
        <f xml:space="preserve"> ConTime!P$23</f>
        <v>44408</v>
      </c>
      <c r="Q2" s="201">
        <f xml:space="preserve"> ConTime!Q$23</f>
        <v>44439</v>
      </c>
      <c r="R2" s="201">
        <f xml:space="preserve"> ConTime!R$23</f>
        <v>44469</v>
      </c>
      <c r="S2" s="201">
        <f xml:space="preserve"> ConTime!S$23</f>
        <v>44500</v>
      </c>
      <c r="T2" s="201">
        <f xml:space="preserve"> ConTime!T$23</f>
        <v>44530</v>
      </c>
      <c r="U2" s="201">
        <f xml:space="preserve"> ConTime!U$23</f>
        <v>44561</v>
      </c>
      <c r="V2" s="201">
        <f xml:space="preserve"> ConTime!V$23</f>
        <v>44592</v>
      </c>
      <c r="W2" s="201">
        <f xml:space="preserve"> ConTime!W$23</f>
        <v>44620</v>
      </c>
      <c r="X2" s="201">
        <f xml:space="preserve"> ConTime!X$23</f>
        <v>44651</v>
      </c>
      <c r="Y2" s="201">
        <f xml:space="preserve"> ConTime!Y$23</f>
        <v>44681</v>
      </c>
      <c r="Z2" s="201">
        <f xml:space="preserve"> ConTime!Z$23</f>
        <v>44712</v>
      </c>
      <c r="AA2" s="201">
        <f xml:space="preserve"> ConTime!AA$23</f>
        <v>44742</v>
      </c>
      <c r="AB2" s="201">
        <f xml:space="preserve"> ConTime!AB$23</f>
        <v>44773</v>
      </c>
      <c r="AC2" s="201">
        <f xml:space="preserve"> ConTime!AC$23</f>
        <v>44804</v>
      </c>
      <c r="AD2" s="201">
        <f xml:space="preserve"> ConTime!AD$23</f>
        <v>44834</v>
      </c>
      <c r="AE2" s="201">
        <f xml:space="preserve"> ConTime!AE$23</f>
        <v>44865</v>
      </c>
      <c r="AF2" s="201">
        <f xml:space="preserve"> ConTime!AF$23</f>
        <v>44895</v>
      </c>
      <c r="AG2" s="201">
        <f xml:space="preserve"> ConTime!AG$23</f>
        <v>44926</v>
      </c>
      <c r="AH2" s="201">
        <f xml:space="preserve"> ConTime!AH$23</f>
        <v>44957</v>
      </c>
      <c r="AI2" s="201">
        <f xml:space="preserve"> ConTime!AI$23</f>
        <v>44985</v>
      </c>
      <c r="AJ2" s="201">
        <f xml:space="preserve"> ConTime!AJ$23</f>
        <v>45016</v>
      </c>
      <c r="AK2" s="201">
        <f xml:space="preserve"> ConTime!AK$23</f>
        <v>45046</v>
      </c>
      <c r="AL2" s="201">
        <f xml:space="preserve"> ConTime!AL$23</f>
        <v>45077</v>
      </c>
      <c r="AM2" s="201">
        <f xml:space="preserve"> ConTime!AM$23</f>
        <v>45107</v>
      </c>
      <c r="AN2" s="201">
        <f xml:space="preserve"> ConTime!AN$23</f>
        <v>45138</v>
      </c>
      <c r="AO2" s="201">
        <f xml:space="preserve"> ConTime!AO$23</f>
        <v>45169</v>
      </c>
      <c r="AP2" s="201">
        <f xml:space="preserve"> ConTime!AP$23</f>
        <v>45199</v>
      </c>
      <c r="AQ2" s="201">
        <f xml:space="preserve"> ConTime!AQ$23</f>
        <v>45230</v>
      </c>
      <c r="AR2" s="201">
        <f xml:space="preserve"> ConTime!AR$23</f>
        <v>45260</v>
      </c>
      <c r="AS2" s="201">
        <f xml:space="preserve"> ConTime!AS$23</f>
        <v>45291</v>
      </c>
      <c r="AT2" s="201">
        <f xml:space="preserve"> ConTime!AT$23</f>
        <v>45322</v>
      </c>
      <c r="AU2" s="201">
        <f xml:space="preserve"> ConTime!AU$23</f>
        <v>45351</v>
      </c>
      <c r="AV2" s="201">
        <f xml:space="preserve"> ConTime!AV$23</f>
        <v>45382</v>
      </c>
      <c r="AW2" s="201">
        <f xml:space="preserve"> ConTime!AW$23</f>
        <v>45412</v>
      </c>
      <c r="AX2" s="201">
        <f xml:space="preserve"> ConTime!AX$23</f>
        <v>45443</v>
      </c>
      <c r="AY2" s="201">
        <f xml:space="preserve"> ConTime!AY$23</f>
        <v>45473</v>
      </c>
      <c r="AZ2" s="201">
        <f xml:space="preserve"> ConTime!AZ$23</f>
        <v>45504</v>
      </c>
      <c r="BA2" s="201">
        <f xml:space="preserve"> ConTime!BA$23</f>
        <v>45535</v>
      </c>
      <c r="BB2" s="201">
        <f xml:space="preserve"> ConTime!BB$23</f>
        <v>45565</v>
      </c>
      <c r="BC2" s="201">
        <f xml:space="preserve"> ConTime!BC$23</f>
        <v>45596</v>
      </c>
      <c r="BD2" s="201">
        <f xml:space="preserve"> ConTime!BD$23</f>
        <v>45626</v>
      </c>
      <c r="BE2" s="201">
        <f xml:space="preserve"> ConTime!BE$23</f>
        <v>45657</v>
      </c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97"/>
      <c r="DO2" s="197"/>
      <c r="DP2" s="197"/>
      <c r="DQ2" s="197"/>
      <c r="DR2" s="197"/>
      <c r="DS2" s="197"/>
      <c r="DT2" s="197"/>
      <c r="DU2" s="197"/>
      <c r="DV2" s="197"/>
      <c r="DW2" s="197"/>
      <c r="DX2" s="197"/>
      <c r="DY2" s="197"/>
      <c r="DZ2" s="197"/>
      <c r="EA2" s="197"/>
      <c r="EB2" s="197"/>
      <c r="EC2" s="197"/>
      <c r="ED2" s="197"/>
      <c r="EE2" s="197"/>
      <c r="EF2" s="197"/>
      <c r="EG2" s="197"/>
      <c r="EH2" s="197"/>
      <c r="EI2" s="197"/>
      <c r="EJ2" s="197"/>
      <c r="EK2" s="197"/>
      <c r="EL2" s="197"/>
      <c r="EM2" s="197"/>
      <c r="EN2" s="197"/>
      <c r="EO2" s="197"/>
      <c r="EP2" s="197"/>
      <c r="EQ2" s="197"/>
      <c r="ER2" s="197"/>
      <c r="ES2" s="197"/>
      <c r="ET2" s="197"/>
      <c r="EU2" s="197"/>
      <c r="EV2" s="197"/>
      <c r="EW2" s="197"/>
      <c r="EX2" s="197"/>
      <c r="EY2" s="197"/>
      <c r="EZ2" s="197"/>
      <c r="FA2" s="197"/>
      <c r="FB2" s="197"/>
      <c r="FC2" s="197"/>
      <c r="FD2" s="197"/>
      <c r="FE2" s="197"/>
      <c r="FF2" s="197"/>
      <c r="FG2" s="197"/>
      <c r="FH2" s="197"/>
      <c r="FI2" s="197"/>
      <c r="FJ2" s="197"/>
      <c r="FK2" s="197"/>
      <c r="FL2" s="197"/>
      <c r="FM2" s="197"/>
      <c r="FN2" s="197"/>
      <c r="FO2" s="197"/>
      <c r="FP2" s="197"/>
      <c r="FQ2" s="197"/>
      <c r="FR2" s="197"/>
      <c r="FS2" s="197"/>
      <c r="FT2" s="197"/>
      <c r="FU2" s="197"/>
      <c r="FV2" s="197"/>
      <c r="FW2" s="197"/>
      <c r="FX2" s="197"/>
      <c r="FY2" s="197"/>
      <c r="FZ2" s="197"/>
      <c r="GA2" s="197"/>
      <c r="GB2" s="197"/>
      <c r="GC2" s="197"/>
      <c r="GD2" s="197"/>
      <c r="GE2" s="197"/>
      <c r="GF2" s="197"/>
      <c r="GG2" s="197"/>
      <c r="GH2" s="197"/>
      <c r="GI2" s="197"/>
      <c r="GJ2" s="197"/>
      <c r="GK2" s="197"/>
      <c r="GL2" s="197"/>
      <c r="GM2" s="197"/>
      <c r="GN2" s="197"/>
      <c r="GO2" s="197"/>
      <c r="GP2" s="197"/>
      <c r="GQ2" s="197"/>
      <c r="GR2" s="197"/>
      <c r="GS2" s="197"/>
      <c r="GT2" s="197"/>
      <c r="GU2" s="197"/>
      <c r="GV2" s="197"/>
      <c r="GW2" s="197"/>
      <c r="GX2" s="197"/>
      <c r="GY2" s="197"/>
      <c r="GZ2" s="197"/>
      <c r="HA2" s="197"/>
      <c r="HB2" s="197"/>
      <c r="HC2" s="197"/>
      <c r="HD2" s="197"/>
      <c r="HE2" s="197"/>
      <c r="HF2" s="197"/>
      <c r="HG2" s="197"/>
      <c r="HH2" s="197"/>
      <c r="HI2" s="197"/>
      <c r="HJ2" s="197"/>
      <c r="HK2" s="197"/>
      <c r="HL2" s="197"/>
      <c r="HM2" s="197"/>
      <c r="HN2" s="197"/>
      <c r="HO2" s="197"/>
      <c r="HP2" s="197"/>
      <c r="HQ2" s="197"/>
      <c r="HR2" s="197"/>
      <c r="HS2" s="197"/>
      <c r="HT2" s="197"/>
      <c r="HU2" s="197"/>
      <c r="HV2" s="197"/>
      <c r="HW2" s="197"/>
      <c r="HX2" s="197"/>
      <c r="HY2" s="197"/>
      <c r="HZ2" s="197"/>
      <c r="IA2" s="197"/>
      <c r="IB2" s="197"/>
      <c r="IC2" s="197"/>
      <c r="ID2" s="197"/>
      <c r="IE2" s="197"/>
      <c r="IF2" s="197"/>
      <c r="IG2" s="197"/>
      <c r="IH2" s="197"/>
      <c r="II2" s="197"/>
      <c r="IJ2" s="197"/>
      <c r="IK2" s="197"/>
      <c r="IL2" s="197"/>
      <c r="IM2" s="197"/>
      <c r="IN2" s="197"/>
      <c r="IO2" s="197"/>
      <c r="IP2" s="197"/>
      <c r="IQ2" s="197"/>
      <c r="IR2" s="197"/>
      <c r="IS2" s="197"/>
      <c r="IT2" s="197"/>
      <c r="IU2" s="197"/>
      <c r="IV2" s="197"/>
      <c r="IW2" s="197"/>
      <c r="IX2" s="197"/>
      <c r="IY2" s="197"/>
      <c r="IZ2" s="197"/>
      <c r="JA2" s="197"/>
      <c r="JB2" s="197"/>
      <c r="JC2" s="197"/>
      <c r="JD2" s="197"/>
      <c r="JE2" s="197"/>
      <c r="JF2" s="197"/>
      <c r="JG2" s="197"/>
      <c r="JH2" s="197"/>
      <c r="JI2" s="197"/>
      <c r="JJ2" s="197"/>
      <c r="JK2" s="197"/>
      <c r="JL2" s="197"/>
      <c r="JM2" s="197"/>
      <c r="JN2" s="197"/>
      <c r="JO2" s="197"/>
      <c r="JP2" s="197"/>
      <c r="JQ2" s="197"/>
      <c r="JR2" s="197"/>
      <c r="JS2" s="197"/>
      <c r="JT2" s="197"/>
      <c r="JU2" s="197"/>
      <c r="JV2" s="197"/>
      <c r="JW2" s="197"/>
      <c r="JX2" s="197"/>
      <c r="JY2" s="197"/>
      <c r="JZ2" s="197"/>
      <c r="KA2" s="197"/>
      <c r="KB2" s="197"/>
      <c r="KC2" s="197"/>
      <c r="KD2" s="197"/>
      <c r="KE2" s="197"/>
      <c r="KF2" s="197"/>
      <c r="KG2" s="197"/>
      <c r="KH2" s="197"/>
      <c r="KI2" s="197"/>
      <c r="KJ2" s="197"/>
      <c r="KK2" s="197"/>
      <c r="KL2" s="197"/>
      <c r="KM2" s="197"/>
      <c r="KN2" s="197"/>
      <c r="KO2" s="197"/>
      <c r="KP2" s="197"/>
      <c r="KQ2" s="197"/>
      <c r="KR2" s="197"/>
      <c r="KS2" s="197"/>
      <c r="KT2" s="197"/>
    </row>
    <row r="3" spans="1:306" s="288" customFormat="1" x14ac:dyDescent="0.25">
      <c r="A3" s="243"/>
      <c r="B3" s="243"/>
      <c r="C3" s="244"/>
      <c r="D3" s="245"/>
      <c r="E3" s="495" t="str">
        <f xml:space="preserve"> ConTime!E$50</f>
        <v>Timeline label - m</v>
      </c>
      <c r="F3" s="509">
        <f xml:space="preserve"> Output!J2</f>
        <v>50</v>
      </c>
      <c r="G3" s="518" t="s">
        <v>25</v>
      </c>
      <c r="H3" s="241"/>
      <c r="I3" s="242"/>
      <c r="J3" s="516" t="str">
        <f xml:space="preserve"> ConTime!J$50</f>
        <v>Pre-fcst</v>
      </c>
      <c r="K3" s="516" t="str">
        <f xml:space="preserve"> ConTime!K$50</f>
        <v>Pre-fcst</v>
      </c>
      <c r="L3" s="516" t="str">
        <f xml:space="preserve"> ConTime!L$50</f>
        <v>Pre-fcst</v>
      </c>
      <c r="M3" s="516" t="str">
        <f xml:space="preserve"> ConTime!M$50</f>
        <v>Pre-fcst</v>
      </c>
      <c r="N3" s="516" t="str">
        <f xml:space="preserve"> ConTime!N$50</f>
        <v>Pre-fcst</v>
      </c>
      <c r="O3" s="516" t="str">
        <f xml:space="preserve"> ConTime!O$50</f>
        <v>Pre-fcst</v>
      </c>
      <c r="P3" s="516" t="str">
        <f xml:space="preserve"> ConTime!P$50</f>
        <v>Pre-fcst</v>
      </c>
      <c r="Q3" s="516" t="str">
        <f xml:space="preserve"> ConTime!Q$50</f>
        <v>Pre-fcst</v>
      </c>
      <c r="R3" s="516" t="str">
        <f xml:space="preserve"> ConTime!R$50</f>
        <v>Pre-fcst</v>
      </c>
      <c r="S3" s="516" t="str">
        <f xml:space="preserve"> ConTime!S$50</f>
        <v>Pre-fcst</v>
      </c>
      <c r="T3" s="516" t="str">
        <f xml:space="preserve"> ConTime!T$50</f>
        <v>Pre-fcst</v>
      </c>
      <c r="U3" s="516" t="str">
        <f xml:space="preserve"> ConTime!U$50</f>
        <v>Pre-fcst</v>
      </c>
      <c r="V3" s="516" t="str">
        <f xml:space="preserve"> ConTime!V$50</f>
        <v>Pre-fcst</v>
      </c>
      <c r="W3" s="516" t="str">
        <f xml:space="preserve"> ConTime!W$50</f>
        <v>Pre-fcst</v>
      </c>
      <c r="X3" s="516" t="str">
        <f xml:space="preserve"> ConTime!X$50</f>
        <v>Pre-fcst</v>
      </c>
      <c r="Y3" s="516" t="str">
        <f xml:space="preserve"> ConTime!Y$50</f>
        <v>Fin Close</v>
      </c>
      <c r="Z3" s="516" t="str">
        <f xml:space="preserve"> ConTime!Z$50</f>
        <v>Construction</v>
      </c>
      <c r="AA3" s="516" t="str">
        <f xml:space="preserve"> ConTime!AA$50</f>
        <v>Construction</v>
      </c>
      <c r="AB3" s="516" t="str">
        <f xml:space="preserve"> ConTime!AB$50</f>
        <v>Construction</v>
      </c>
      <c r="AC3" s="516" t="str">
        <f xml:space="preserve"> ConTime!AC$50</f>
        <v>Construction</v>
      </c>
      <c r="AD3" s="516" t="str">
        <f xml:space="preserve"> ConTime!AD$50</f>
        <v>Construction</v>
      </c>
      <c r="AE3" s="516" t="str">
        <f xml:space="preserve"> ConTime!AE$50</f>
        <v>Construction</v>
      </c>
      <c r="AF3" s="516" t="str">
        <f xml:space="preserve"> ConTime!AF$50</f>
        <v>Construction</v>
      </c>
      <c r="AG3" s="516" t="str">
        <f xml:space="preserve"> ConTime!AG$50</f>
        <v>Construction</v>
      </c>
      <c r="AH3" s="516" t="str">
        <f xml:space="preserve"> ConTime!AH$50</f>
        <v>Construction</v>
      </c>
      <c r="AI3" s="516" t="str">
        <f xml:space="preserve"> ConTime!AI$50</f>
        <v>Construction</v>
      </c>
      <c r="AJ3" s="516" t="str">
        <f xml:space="preserve"> ConTime!AJ$50</f>
        <v>Construction</v>
      </c>
      <c r="AK3" s="516" t="str">
        <f xml:space="preserve"> ConTime!AK$50</f>
        <v>Construction</v>
      </c>
      <c r="AL3" s="516" t="str">
        <f xml:space="preserve"> ConTime!AL$50</f>
        <v>Construction</v>
      </c>
      <c r="AM3" s="516" t="str">
        <f xml:space="preserve"> ConTime!AM$50</f>
        <v>Construction</v>
      </c>
      <c r="AN3" s="516" t="str">
        <f xml:space="preserve"> ConTime!AN$50</f>
        <v>Construction</v>
      </c>
      <c r="AO3" s="516" t="str">
        <f xml:space="preserve"> ConTime!AO$50</f>
        <v>Construction</v>
      </c>
      <c r="AP3" s="516" t="str">
        <f xml:space="preserve"> ConTime!AP$50</f>
        <v>Construction</v>
      </c>
      <c r="AQ3" s="516" t="str">
        <f xml:space="preserve"> ConTime!AQ$50</f>
        <v>Construction</v>
      </c>
      <c r="AR3" s="516" t="str">
        <f xml:space="preserve"> ConTime!AR$50</f>
        <v>Construction</v>
      </c>
      <c r="AS3" s="516" t="str">
        <f xml:space="preserve"> ConTime!AS$50</f>
        <v>Construction</v>
      </c>
      <c r="AT3" s="516" t="str">
        <f xml:space="preserve"> ConTime!AT$50</f>
        <v>Construction</v>
      </c>
      <c r="AU3" s="516" t="str">
        <f xml:space="preserve"> ConTime!AU$50</f>
        <v>Construction</v>
      </c>
      <c r="AV3" s="516" t="str">
        <f xml:space="preserve"> ConTime!AV$50</f>
        <v>Construction</v>
      </c>
      <c r="AW3" s="516" t="str">
        <f xml:space="preserve"> ConTime!AW$50</f>
        <v>Construction</v>
      </c>
      <c r="AX3" s="516" t="str">
        <f xml:space="preserve"> ConTime!AX$50</f>
        <v>Construction</v>
      </c>
      <c r="AY3" s="516" t="str">
        <f xml:space="preserve"> ConTime!AY$50</f>
        <v>Construction</v>
      </c>
      <c r="AZ3" s="516" t="str">
        <f xml:space="preserve"> ConTime!AZ$50</f>
        <v>Operations</v>
      </c>
      <c r="BA3" s="516" t="str">
        <f xml:space="preserve"> ConTime!BA$50</f>
        <v>Operations</v>
      </c>
      <c r="BB3" s="516" t="str">
        <f xml:space="preserve"> ConTime!BB$50</f>
        <v>Operations</v>
      </c>
      <c r="BC3" s="516" t="str">
        <f xml:space="preserve"> ConTime!BC$50</f>
        <v>Operations</v>
      </c>
      <c r="BD3" s="516" t="str">
        <f xml:space="preserve"> ConTime!BD$50</f>
        <v>Operations</v>
      </c>
      <c r="BE3" s="516" t="str">
        <f xml:space="preserve"> ConTime!BE$50</f>
        <v>Operations</v>
      </c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197"/>
      <c r="CE3" s="197"/>
      <c r="CF3" s="197"/>
      <c r="CG3" s="197"/>
      <c r="CH3" s="197"/>
      <c r="CI3" s="197"/>
      <c r="CJ3" s="197"/>
      <c r="CK3" s="197"/>
      <c r="CL3" s="197"/>
      <c r="CM3" s="197"/>
      <c r="CN3" s="197"/>
      <c r="CO3" s="197"/>
      <c r="CP3" s="197"/>
      <c r="CQ3" s="197"/>
      <c r="CR3" s="197"/>
      <c r="CS3" s="197"/>
      <c r="CT3" s="197"/>
      <c r="CU3" s="197"/>
      <c r="CV3" s="197"/>
      <c r="CW3" s="197"/>
      <c r="CX3" s="197"/>
      <c r="CY3" s="197"/>
      <c r="CZ3" s="197"/>
      <c r="DA3" s="197"/>
      <c r="DB3" s="197"/>
      <c r="DC3" s="197"/>
      <c r="DD3" s="197"/>
      <c r="DE3" s="197"/>
      <c r="DF3" s="197"/>
      <c r="DG3" s="197"/>
      <c r="DH3" s="197"/>
      <c r="DI3" s="197"/>
      <c r="DJ3" s="197"/>
      <c r="DK3" s="197"/>
      <c r="DL3" s="197"/>
      <c r="DM3" s="197"/>
      <c r="DN3" s="197"/>
      <c r="DO3" s="197"/>
      <c r="DP3" s="197"/>
      <c r="DQ3" s="197"/>
      <c r="DR3" s="197"/>
      <c r="DS3" s="197"/>
      <c r="DT3" s="197"/>
      <c r="DU3" s="197"/>
      <c r="DV3" s="197"/>
      <c r="DW3" s="197"/>
      <c r="DX3" s="197"/>
      <c r="DY3" s="197"/>
      <c r="DZ3" s="197"/>
      <c r="EA3" s="197"/>
      <c r="EB3" s="197"/>
      <c r="EC3" s="197"/>
      <c r="ED3" s="197"/>
      <c r="EE3" s="197"/>
      <c r="EF3" s="197"/>
      <c r="EG3" s="197"/>
      <c r="EH3" s="197"/>
      <c r="EI3" s="197"/>
      <c r="EJ3" s="197"/>
      <c r="EK3" s="197"/>
      <c r="EL3" s="197"/>
      <c r="EM3" s="197"/>
      <c r="EN3" s="197"/>
      <c r="EO3" s="197"/>
      <c r="EP3" s="197"/>
      <c r="EQ3" s="197"/>
      <c r="ER3" s="197"/>
      <c r="ES3" s="197"/>
      <c r="ET3" s="197"/>
      <c r="EU3" s="197"/>
      <c r="EV3" s="197"/>
      <c r="EW3" s="197"/>
      <c r="EX3" s="197"/>
      <c r="EY3" s="197"/>
      <c r="EZ3" s="197"/>
      <c r="FA3" s="197"/>
      <c r="FB3" s="197"/>
      <c r="FC3" s="197"/>
      <c r="FD3" s="197"/>
      <c r="FE3" s="197"/>
      <c r="FF3" s="197"/>
      <c r="FG3" s="197"/>
      <c r="FH3" s="197"/>
      <c r="FI3" s="197"/>
      <c r="FJ3" s="197"/>
      <c r="FK3" s="197"/>
      <c r="FL3" s="197"/>
      <c r="FM3" s="197"/>
      <c r="FN3" s="197"/>
      <c r="FO3" s="197"/>
      <c r="FP3" s="197"/>
      <c r="FQ3" s="197"/>
      <c r="FR3" s="197"/>
      <c r="FS3" s="197"/>
      <c r="FT3" s="197"/>
      <c r="FU3" s="197"/>
      <c r="FV3" s="197"/>
      <c r="FW3" s="197"/>
      <c r="FX3" s="197"/>
      <c r="FY3" s="197"/>
      <c r="FZ3" s="197"/>
      <c r="GA3" s="197"/>
      <c r="GB3" s="197"/>
      <c r="GC3" s="197"/>
      <c r="GD3" s="197"/>
      <c r="GE3" s="197"/>
      <c r="GF3" s="197"/>
      <c r="GG3" s="197"/>
      <c r="GH3" s="197"/>
      <c r="GI3" s="197"/>
      <c r="GJ3" s="197"/>
      <c r="GK3" s="197"/>
      <c r="GL3" s="197"/>
      <c r="GM3" s="197"/>
      <c r="GN3" s="197"/>
      <c r="GO3" s="197"/>
      <c r="GP3" s="197"/>
      <c r="GQ3" s="197"/>
      <c r="GR3" s="197"/>
      <c r="GS3" s="197"/>
      <c r="GT3" s="197"/>
      <c r="GU3" s="197"/>
      <c r="GV3" s="197"/>
      <c r="GW3" s="197"/>
      <c r="GX3" s="197"/>
      <c r="GY3" s="197"/>
      <c r="GZ3" s="197"/>
      <c r="HA3" s="197"/>
      <c r="HB3" s="197"/>
      <c r="HC3" s="197"/>
      <c r="HD3" s="197"/>
      <c r="HE3" s="197"/>
      <c r="HF3" s="197"/>
      <c r="HG3" s="197"/>
      <c r="HH3" s="197"/>
      <c r="HI3" s="197"/>
      <c r="HJ3" s="197"/>
      <c r="HK3" s="197"/>
      <c r="HL3" s="197"/>
      <c r="HM3" s="197"/>
      <c r="HN3" s="197"/>
      <c r="HO3" s="197"/>
      <c r="HP3" s="197"/>
      <c r="HQ3" s="197"/>
      <c r="HR3" s="197"/>
      <c r="HS3" s="197"/>
      <c r="HT3" s="197"/>
      <c r="HU3" s="197"/>
      <c r="HV3" s="197"/>
      <c r="HW3" s="197"/>
      <c r="HX3" s="197"/>
      <c r="HY3" s="197"/>
      <c r="HZ3" s="197"/>
      <c r="IA3" s="197"/>
      <c r="IB3" s="197"/>
      <c r="IC3" s="197"/>
      <c r="ID3" s="197"/>
      <c r="IE3" s="197"/>
      <c r="IF3" s="197"/>
      <c r="IG3" s="197"/>
      <c r="IH3" s="197"/>
      <c r="II3" s="197"/>
      <c r="IJ3" s="197"/>
      <c r="IK3" s="197"/>
      <c r="IL3" s="197"/>
      <c r="IM3" s="197"/>
      <c r="IN3" s="197"/>
      <c r="IO3" s="197"/>
      <c r="IP3" s="197"/>
      <c r="IQ3" s="197"/>
      <c r="IR3" s="197"/>
      <c r="IS3" s="197"/>
      <c r="IT3" s="197"/>
      <c r="IU3" s="197"/>
      <c r="IV3" s="197"/>
      <c r="IW3" s="197"/>
      <c r="IX3" s="197"/>
      <c r="IY3" s="197"/>
      <c r="IZ3" s="197"/>
      <c r="JA3" s="197"/>
      <c r="JB3" s="197"/>
      <c r="JC3" s="197"/>
      <c r="JD3" s="197"/>
      <c r="JE3" s="197"/>
      <c r="JF3" s="197"/>
      <c r="JG3" s="197"/>
      <c r="JH3" s="197"/>
      <c r="JI3" s="197"/>
      <c r="JJ3" s="197"/>
      <c r="JK3" s="197"/>
      <c r="JL3" s="197"/>
      <c r="JM3" s="197"/>
      <c r="JN3" s="197"/>
      <c r="JO3" s="197"/>
      <c r="JP3" s="197"/>
      <c r="JQ3" s="197"/>
      <c r="JR3" s="197"/>
      <c r="JS3" s="197"/>
      <c r="JT3" s="197"/>
      <c r="JU3" s="197"/>
      <c r="JV3" s="197"/>
      <c r="JW3" s="197"/>
      <c r="JX3" s="197"/>
      <c r="JY3" s="197"/>
      <c r="JZ3" s="197"/>
      <c r="KA3" s="197"/>
      <c r="KB3" s="197"/>
      <c r="KC3" s="197"/>
      <c r="KD3" s="197"/>
      <c r="KE3" s="197"/>
      <c r="KF3" s="197"/>
      <c r="KG3" s="197"/>
      <c r="KH3" s="197"/>
      <c r="KI3" s="197"/>
      <c r="KJ3" s="197"/>
      <c r="KK3" s="197"/>
      <c r="KL3" s="197"/>
      <c r="KM3" s="197"/>
      <c r="KN3" s="197"/>
      <c r="KO3" s="197"/>
      <c r="KP3" s="197"/>
      <c r="KQ3" s="197"/>
      <c r="KR3" s="197"/>
      <c r="KS3" s="197"/>
      <c r="KT3" s="197"/>
    </row>
    <row r="4" spans="1:306" s="288" customFormat="1" x14ac:dyDescent="0.25">
      <c r="A4" s="243"/>
      <c r="B4" s="243"/>
      <c r="C4" s="244"/>
      <c r="D4" s="245"/>
      <c r="E4" s="519" t="str">
        <f xml:space="preserve"> Time!E$39</f>
        <v>Financial year</v>
      </c>
      <c r="F4" s="509">
        <f xml:space="preserve"> Check!$F$25</f>
        <v>0</v>
      </c>
      <c r="G4" s="518" t="s">
        <v>24</v>
      </c>
      <c r="H4" s="241"/>
      <c r="I4" s="242"/>
      <c r="J4" s="519">
        <f xml:space="preserve"> Time!J$39</f>
        <v>2021</v>
      </c>
      <c r="K4" s="519">
        <f xml:space="preserve"> Time!K$39</f>
        <v>2021</v>
      </c>
      <c r="L4" s="519">
        <f xml:space="preserve"> Time!L$39</f>
        <v>2022</v>
      </c>
      <c r="M4" s="519">
        <f xml:space="preserve"> Time!M$39</f>
        <v>2022</v>
      </c>
      <c r="N4" s="519">
        <f xml:space="preserve"> Time!N$39</f>
        <v>2023</v>
      </c>
      <c r="O4" s="519">
        <f xml:space="preserve"> Time!O$39</f>
        <v>2023</v>
      </c>
      <c r="P4" s="519">
        <f xml:space="preserve"> Time!P$39</f>
        <v>2024</v>
      </c>
      <c r="Q4" s="519">
        <f xml:space="preserve"> Time!Q$39</f>
        <v>2024</v>
      </c>
      <c r="R4" s="519">
        <f xml:space="preserve"> Time!R$39</f>
        <v>2025</v>
      </c>
      <c r="S4" s="519">
        <f xml:space="preserve"> Time!S$39</f>
        <v>2025</v>
      </c>
      <c r="T4" s="519">
        <f xml:space="preserve"> Time!T$39</f>
        <v>2026</v>
      </c>
      <c r="U4" s="519">
        <f xml:space="preserve"> Time!U$39</f>
        <v>2026</v>
      </c>
      <c r="V4" s="519">
        <f xml:space="preserve"> Time!V$39</f>
        <v>2027</v>
      </c>
      <c r="W4" s="519">
        <f xml:space="preserve"> Time!W$39</f>
        <v>2027</v>
      </c>
      <c r="X4" s="519">
        <f xml:space="preserve"> Time!X$39</f>
        <v>2028</v>
      </c>
      <c r="Y4" s="519">
        <f xml:space="preserve"> Time!Y$39</f>
        <v>2028</v>
      </c>
      <c r="Z4" s="519">
        <f xml:space="preserve"> Time!Z$39</f>
        <v>2029</v>
      </c>
      <c r="AA4" s="519">
        <f xml:space="preserve"> Time!AA$39</f>
        <v>2029</v>
      </c>
      <c r="AB4" s="519">
        <f xml:space="preserve"> Time!AB$39</f>
        <v>2030</v>
      </c>
      <c r="AC4" s="519">
        <f xml:space="preserve"> Time!AC$39</f>
        <v>2030</v>
      </c>
      <c r="AD4" s="519">
        <f xml:space="preserve"> Time!AD$39</f>
        <v>2031</v>
      </c>
      <c r="AE4" s="519">
        <f xml:space="preserve"> Time!AE$39</f>
        <v>2031</v>
      </c>
      <c r="AF4" s="519">
        <f xml:space="preserve"> Time!AF$39</f>
        <v>2032</v>
      </c>
      <c r="AG4" s="519">
        <f xml:space="preserve"> Time!AG$39</f>
        <v>2032</v>
      </c>
      <c r="AH4" s="519">
        <f xml:space="preserve"> Time!AH$39</f>
        <v>2033</v>
      </c>
      <c r="AI4" s="519">
        <f xml:space="preserve"> Time!AI$39</f>
        <v>2033</v>
      </c>
      <c r="AJ4" s="519">
        <f xml:space="preserve"> Time!AJ$39</f>
        <v>2034</v>
      </c>
      <c r="AK4" s="519">
        <f xml:space="preserve"> Time!AK$39</f>
        <v>2034</v>
      </c>
      <c r="AL4" s="519">
        <f xml:space="preserve"> Time!AL$39</f>
        <v>2035</v>
      </c>
      <c r="AM4" s="519">
        <f xml:space="preserve"> Time!AM$39</f>
        <v>2035</v>
      </c>
      <c r="AN4" s="519">
        <f xml:space="preserve"> Time!AN$39</f>
        <v>2036</v>
      </c>
      <c r="AO4" s="519">
        <f xml:space="preserve"> Time!AO$39</f>
        <v>2036</v>
      </c>
      <c r="AP4" s="519">
        <f xml:space="preserve"> Time!AP$39</f>
        <v>2037</v>
      </c>
      <c r="AQ4" s="519">
        <f xml:space="preserve"> Time!AQ$39</f>
        <v>2037</v>
      </c>
      <c r="AR4" s="519">
        <f xml:space="preserve"> Time!AR$39</f>
        <v>2038</v>
      </c>
      <c r="AS4" s="519">
        <f xml:space="preserve"> Time!AS$39</f>
        <v>2038</v>
      </c>
      <c r="AT4" s="519">
        <f xml:space="preserve"> Time!AT$39</f>
        <v>2039</v>
      </c>
      <c r="AU4" s="519">
        <f xml:space="preserve"> Time!AU$39</f>
        <v>2039</v>
      </c>
      <c r="AV4" s="519">
        <f xml:space="preserve"> Time!AV$39</f>
        <v>2040</v>
      </c>
      <c r="AW4" s="519">
        <f xml:space="preserve"> Time!AW$39</f>
        <v>2040</v>
      </c>
      <c r="AX4" s="519">
        <f xml:space="preserve"> Time!AX$39</f>
        <v>2041</v>
      </c>
      <c r="AY4" s="519">
        <f xml:space="preserve"> Time!AY$39</f>
        <v>2041</v>
      </c>
      <c r="AZ4" s="519">
        <f xml:space="preserve"> Time!AZ$39</f>
        <v>2042</v>
      </c>
      <c r="BA4" s="519">
        <f xml:space="preserve"> Time!BA$39</f>
        <v>2042</v>
      </c>
      <c r="BB4" s="519">
        <f xml:space="preserve"> Time!BB$39</f>
        <v>2043</v>
      </c>
      <c r="BC4" s="519">
        <f xml:space="preserve"> Time!BC$39</f>
        <v>2043</v>
      </c>
      <c r="BD4" s="519">
        <f xml:space="preserve"> Time!BD$39</f>
        <v>2044</v>
      </c>
      <c r="BE4" s="519">
        <f xml:space="preserve"> Time!BE$39</f>
        <v>2044</v>
      </c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  <c r="BX4" s="197"/>
      <c r="BY4" s="197"/>
      <c r="BZ4" s="197"/>
      <c r="CA4" s="197"/>
      <c r="CB4" s="197"/>
      <c r="CC4" s="197"/>
      <c r="CD4" s="197"/>
      <c r="CE4" s="197"/>
      <c r="CF4" s="197"/>
      <c r="CG4" s="197"/>
      <c r="CH4" s="197"/>
      <c r="CI4" s="197"/>
      <c r="CJ4" s="197"/>
      <c r="CK4" s="197"/>
      <c r="CL4" s="197"/>
      <c r="CM4" s="197"/>
      <c r="CN4" s="197"/>
      <c r="CO4" s="197"/>
      <c r="CP4" s="197"/>
      <c r="CQ4" s="197"/>
      <c r="CR4" s="197"/>
      <c r="CS4" s="197"/>
      <c r="CT4" s="197"/>
      <c r="CU4" s="197"/>
      <c r="CV4" s="197"/>
      <c r="CW4" s="197"/>
      <c r="CX4" s="197"/>
      <c r="CY4" s="197"/>
      <c r="CZ4" s="197"/>
      <c r="DA4" s="197"/>
      <c r="DB4" s="197"/>
      <c r="DC4" s="197"/>
      <c r="DD4" s="197"/>
      <c r="DE4" s="197"/>
      <c r="DF4" s="197"/>
      <c r="DG4" s="197"/>
      <c r="DH4" s="197"/>
      <c r="DI4" s="197"/>
      <c r="DJ4" s="197"/>
      <c r="DK4" s="197"/>
      <c r="DL4" s="197"/>
      <c r="DM4" s="197"/>
      <c r="DN4" s="197"/>
      <c r="DO4" s="197"/>
      <c r="DP4" s="197"/>
      <c r="DQ4" s="197"/>
      <c r="DR4" s="197"/>
      <c r="DS4" s="197"/>
      <c r="DT4" s="197"/>
      <c r="DU4" s="197"/>
      <c r="DV4" s="197"/>
      <c r="DW4" s="197"/>
      <c r="DX4" s="197"/>
      <c r="DY4" s="197"/>
      <c r="DZ4" s="197"/>
      <c r="EA4" s="197"/>
      <c r="EB4" s="197"/>
      <c r="EC4" s="197"/>
      <c r="ED4" s="197"/>
      <c r="EE4" s="197"/>
      <c r="EF4" s="197"/>
      <c r="EG4" s="197"/>
      <c r="EH4" s="197"/>
      <c r="EI4" s="197"/>
      <c r="EJ4" s="197"/>
      <c r="EK4" s="197"/>
      <c r="EL4" s="197"/>
      <c r="EM4" s="197"/>
      <c r="EN4" s="197"/>
      <c r="EO4" s="197"/>
      <c r="EP4" s="197"/>
      <c r="EQ4" s="197"/>
      <c r="ER4" s="197"/>
      <c r="ES4" s="197"/>
      <c r="ET4" s="197"/>
      <c r="EU4" s="197"/>
      <c r="EV4" s="197"/>
      <c r="EW4" s="197"/>
      <c r="EX4" s="197"/>
      <c r="EY4" s="197"/>
      <c r="EZ4" s="197"/>
      <c r="FA4" s="197"/>
      <c r="FB4" s="197"/>
      <c r="FC4" s="197"/>
      <c r="FD4" s="197"/>
      <c r="FE4" s="197"/>
      <c r="FF4" s="197"/>
      <c r="FG4" s="197"/>
      <c r="FH4" s="197"/>
      <c r="FI4" s="197"/>
      <c r="FJ4" s="197"/>
      <c r="FK4" s="197"/>
      <c r="FL4" s="197"/>
      <c r="FM4" s="197"/>
      <c r="FN4" s="197"/>
      <c r="FO4" s="197"/>
      <c r="FP4" s="197"/>
      <c r="FQ4" s="197"/>
      <c r="FR4" s="197"/>
      <c r="FS4" s="197"/>
      <c r="FT4" s="197"/>
      <c r="FU4" s="197"/>
      <c r="FV4" s="197"/>
      <c r="FW4" s="197"/>
      <c r="FX4" s="197"/>
      <c r="FY4" s="197"/>
      <c r="FZ4" s="197"/>
      <c r="GA4" s="197"/>
      <c r="GB4" s="197"/>
      <c r="GC4" s="197"/>
      <c r="GD4" s="197"/>
      <c r="GE4" s="197"/>
      <c r="GF4" s="197"/>
      <c r="GG4" s="197"/>
      <c r="GH4" s="197"/>
      <c r="GI4" s="197"/>
      <c r="GJ4" s="197"/>
      <c r="GK4" s="197"/>
      <c r="GL4" s="197"/>
      <c r="GM4" s="197"/>
      <c r="GN4" s="197"/>
      <c r="GO4" s="197"/>
      <c r="GP4" s="197"/>
      <c r="GQ4" s="197"/>
      <c r="GR4" s="197"/>
      <c r="GS4" s="197"/>
      <c r="GT4" s="197"/>
      <c r="GU4" s="197"/>
      <c r="GV4" s="197"/>
      <c r="GW4" s="197"/>
      <c r="GX4" s="197"/>
      <c r="GY4" s="197"/>
      <c r="GZ4" s="197"/>
      <c r="HA4" s="197"/>
      <c r="HB4" s="197"/>
      <c r="HC4" s="197"/>
      <c r="HD4" s="197"/>
      <c r="HE4" s="197"/>
      <c r="HF4" s="197"/>
      <c r="HG4" s="197"/>
      <c r="HH4" s="197"/>
      <c r="HI4" s="197"/>
      <c r="HJ4" s="197"/>
      <c r="HK4" s="197"/>
      <c r="HL4" s="197"/>
      <c r="HM4" s="197"/>
      <c r="HN4" s="197"/>
      <c r="HO4" s="197"/>
      <c r="HP4" s="197"/>
      <c r="HQ4" s="197"/>
      <c r="HR4" s="197"/>
      <c r="HS4" s="197"/>
      <c r="HT4" s="197"/>
      <c r="HU4" s="197"/>
      <c r="HV4" s="197"/>
      <c r="HW4" s="197"/>
      <c r="HX4" s="197"/>
      <c r="HY4" s="197"/>
      <c r="HZ4" s="197"/>
      <c r="IA4" s="197"/>
      <c r="IB4" s="197"/>
      <c r="IC4" s="197"/>
      <c r="ID4" s="197"/>
      <c r="IE4" s="197"/>
      <c r="IF4" s="197"/>
      <c r="IG4" s="197"/>
      <c r="IH4" s="197"/>
      <c r="II4" s="197"/>
      <c r="IJ4" s="197"/>
      <c r="IK4" s="197"/>
      <c r="IL4" s="197"/>
      <c r="IM4" s="197"/>
      <c r="IN4" s="197"/>
      <c r="IO4" s="197"/>
      <c r="IP4" s="197"/>
      <c r="IQ4" s="197"/>
      <c r="IR4" s="197"/>
      <c r="IS4" s="197"/>
      <c r="IT4" s="197"/>
      <c r="IU4" s="197"/>
      <c r="IV4" s="197"/>
      <c r="IW4" s="197"/>
      <c r="IX4" s="197"/>
      <c r="IY4" s="197"/>
      <c r="IZ4" s="197"/>
      <c r="JA4" s="197"/>
      <c r="JB4" s="197"/>
      <c r="JC4" s="197"/>
      <c r="JD4" s="197"/>
      <c r="JE4" s="197"/>
      <c r="JF4" s="197"/>
      <c r="JG4" s="197"/>
      <c r="JH4" s="197"/>
      <c r="JI4" s="197"/>
      <c r="JJ4" s="197"/>
      <c r="JK4" s="197"/>
      <c r="JL4" s="197"/>
      <c r="JM4" s="197"/>
      <c r="JN4" s="197"/>
      <c r="JO4" s="197"/>
      <c r="JP4" s="197"/>
      <c r="JQ4" s="197"/>
      <c r="JR4" s="197"/>
      <c r="JS4" s="197"/>
      <c r="JT4" s="197"/>
      <c r="JU4" s="197"/>
      <c r="JV4" s="197"/>
      <c r="JW4" s="197"/>
      <c r="JX4" s="197"/>
      <c r="JY4" s="197"/>
      <c r="JZ4" s="197"/>
      <c r="KA4" s="197"/>
      <c r="KB4" s="197"/>
      <c r="KC4" s="197"/>
      <c r="KD4" s="197"/>
      <c r="KE4" s="197"/>
      <c r="KF4" s="197"/>
      <c r="KG4" s="197"/>
      <c r="KH4" s="197"/>
      <c r="KI4" s="197"/>
      <c r="KJ4" s="197"/>
      <c r="KK4" s="197"/>
      <c r="KL4" s="197"/>
      <c r="KM4" s="197"/>
      <c r="KN4" s="197"/>
      <c r="KO4" s="197"/>
      <c r="KP4" s="197"/>
      <c r="KQ4" s="197"/>
      <c r="KR4" s="197"/>
      <c r="KS4" s="197"/>
      <c r="KT4" s="197"/>
    </row>
    <row r="5" spans="1:306" s="288" customFormat="1" x14ac:dyDescent="0.25">
      <c r="A5" s="243"/>
      <c r="B5" s="243"/>
      <c r="C5" s="244"/>
      <c r="D5" s="245"/>
      <c r="E5" s="241" t="str">
        <f xml:space="preserve"> Time!E$10</f>
        <v>Model column counter</v>
      </c>
      <c r="F5" s="520" t="s">
        <v>19</v>
      </c>
      <c r="G5" s="521" t="s">
        <v>17</v>
      </c>
      <c r="H5" s="520" t="s">
        <v>18</v>
      </c>
      <c r="I5" s="242"/>
      <c r="J5" s="241">
        <f xml:space="preserve"> Time!J$10</f>
        <v>1</v>
      </c>
      <c r="K5" s="241">
        <f xml:space="preserve"> Time!K$10</f>
        <v>2</v>
      </c>
      <c r="L5" s="241">
        <f xml:space="preserve"> Time!L$10</f>
        <v>3</v>
      </c>
      <c r="M5" s="241">
        <f xml:space="preserve"> Time!M$10</f>
        <v>4</v>
      </c>
      <c r="N5" s="241">
        <f xml:space="preserve"> Time!N$10</f>
        <v>5</v>
      </c>
      <c r="O5" s="241">
        <f xml:space="preserve"> Time!O$10</f>
        <v>6</v>
      </c>
      <c r="P5" s="241">
        <f xml:space="preserve"> Time!P$10</f>
        <v>7</v>
      </c>
      <c r="Q5" s="241">
        <f xml:space="preserve"> Time!Q$10</f>
        <v>8</v>
      </c>
      <c r="R5" s="241">
        <f xml:space="preserve"> Time!R$10</f>
        <v>9</v>
      </c>
      <c r="S5" s="241">
        <f xml:space="preserve"> Time!S$10</f>
        <v>10</v>
      </c>
      <c r="T5" s="241">
        <f xml:space="preserve"> Time!T$10</f>
        <v>11</v>
      </c>
      <c r="U5" s="241">
        <f xml:space="preserve"> Time!U$10</f>
        <v>12</v>
      </c>
      <c r="V5" s="241">
        <f xml:space="preserve"> Time!V$10</f>
        <v>13</v>
      </c>
      <c r="W5" s="241">
        <f xml:space="preserve"> Time!W$10</f>
        <v>14</v>
      </c>
      <c r="X5" s="241">
        <f xml:space="preserve"> Time!X$10</f>
        <v>15</v>
      </c>
      <c r="Y5" s="241">
        <f xml:space="preserve"> Time!Y$10</f>
        <v>16</v>
      </c>
      <c r="Z5" s="241">
        <f xml:space="preserve"> Time!Z$10</f>
        <v>17</v>
      </c>
      <c r="AA5" s="241">
        <f xml:space="preserve"> Time!AA$10</f>
        <v>18</v>
      </c>
      <c r="AB5" s="241">
        <f xml:space="preserve"> Time!AB$10</f>
        <v>19</v>
      </c>
      <c r="AC5" s="241">
        <f xml:space="preserve"> Time!AC$10</f>
        <v>20</v>
      </c>
      <c r="AD5" s="241">
        <f xml:space="preserve"> Time!AD$10</f>
        <v>21</v>
      </c>
      <c r="AE5" s="241">
        <f xml:space="preserve"> Time!AE$10</f>
        <v>22</v>
      </c>
      <c r="AF5" s="241">
        <f xml:space="preserve"> Time!AF$10</f>
        <v>23</v>
      </c>
      <c r="AG5" s="241">
        <f xml:space="preserve"> Time!AG$10</f>
        <v>24</v>
      </c>
      <c r="AH5" s="241">
        <f xml:space="preserve"> Time!AH$10</f>
        <v>25</v>
      </c>
      <c r="AI5" s="241">
        <f xml:space="preserve"> Time!AI$10</f>
        <v>26</v>
      </c>
      <c r="AJ5" s="241">
        <f xml:space="preserve"> Time!AJ$10</f>
        <v>27</v>
      </c>
      <c r="AK5" s="241">
        <f xml:space="preserve"> Time!AK$10</f>
        <v>28</v>
      </c>
      <c r="AL5" s="241">
        <f xml:space="preserve"> Time!AL$10</f>
        <v>29</v>
      </c>
      <c r="AM5" s="241">
        <f xml:space="preserve"> Time!AM$10</f>
        <v>30</v>
      </c>
      <c r="AN5" s="241">
        <f xml:space="preserve"> Time!AN$10</f>
        <v>31</v>
      </c>
      <c r="AO5" s="241">
        <f xml:space="preserve"> Time!AO$10</f>
        <v>32</v>
      </c>
      <c r="AP5" s="241">
        <f xml:space="preserve"> Time!AP$10</f>
        <v>33</v>
      </c>
      <c r="AQ5" s="241">
        <f xml:space="preserve"> Time!AQ$10</f>
        <v>34</v>
      </c>
      <c r="AR5" s="241">
        <f xml:space="preserve"> Time!AR$10</f>
        <v>35</v>
      </c>
      <c r="AS5" s="241">
        <f xml:space="preserve"> Time!AS$10</f>
        <v>36</v>
      </c>
      <c r="AT5" s="241">
        <f xml:space="preserve"> Time!AT$10</f>
        <v>37</v>
      </c>
      <c r="AU5" s="241">
        <f xml:space="preserve"> Time!AU$10</f>
        <v>38</v>
      </c>
      <c r="AV5" s="241">
        <f xml:space="preserve"> Time!AV$10</f>
        <v>39</v>
      </c>
      <c r="AW5" s="241">
        <f xml:space="preserve"> Time!AW$10</f>
        <v>40</v>
      </c>
      <c r="AX5" s="241">
        <f xml:space="preserve"> Time!AX$10</f>
        <v>41</v>
      </c>
      <c r="AY5" s="241">
        <f xml:space="preserve"> Time!AY$10</f>
        <v>42</v>
      </c>
      <c r="AZ5" s="241">
        <f xml:space="preserve"> Time!AZ$10</f>
        <v>43</v>
      </c>
      <c r="BA5" s="241">
        <f xml:space="preserve"> Time!BA$10</f>
        <v>44</v>
      </c>
      <c r="BB5" s="241">
        <f xml:space="preserve"> Time!BB$10</f>
        <v>45</v>
      </c>
      <c r="BC5" s="241">
        <f xml:space="preserve"> Time!BC$10</f>
        <v>46</v>
      </c>
      <c r="BD5" s="241">
        <f xml:space="preserve"> Time!BD$10</f>
        <v>47</v>
      </c>
      <c r="BE5" s="241">
        <f xml:space="preserve"> Time!BE$10</f>
        <v>48</v>
      </c>
      <c r="BF5" s="197"/>
      <c r="BG5" s="197"/>
      <c r="BH5" s="197"/>
      <c r="BI5" s="197"/>
      <c r="BJ5" s="197"/>
      <c r="BK5" s="197"/>
      <c r="BL5" s="197"/>
      <c r="BM5" s="197"/>
      <c r="BN5" s="197"/>
      <c r="BO5" s="197"/>
      <c r="BP5" s="197"/>
      <c r="BQ5" s="197"/>
      <c r="BR5" s="197"/>
      <c r="BS5" s="197"/>
      <c r="BT5" s="197"/>
      <c r="BU5" s="197"/>
      <c r="BV5" s="197"/>
      <c r="BW5" s="197"/>
      <c r="BX5" s="197"/>
      <c r="BY5" s="197"/>
      <c r="BZ5" s="197"/>
      <c r="CA5" s="197"/>
      <c r="CB5" s="197"/>
      <c r="CC5" s="197"/>
      <c r="CD5" s="197"/>
      <c r="CE5" s="197"/>
      <c r="CF5" s="197"/>
      <c r="CG5" s="197"/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197"/>
      <c r="DI5" s="197"/>
      <c r="DJ5" s="197"/>
      <c r="DK5" s="197"/>
      <c r="DL5" s="197"/>
      <c r="DM5" s="197"/>
      <c r="DN5" s="197"/>
      <c r="DO5" s="197"/>
      <c r="DP5" s="197"/>
      <c r="DQ5" s="197"/>
      <c r="DR5" s="197"/>
      <c r="DS5" s="197"/>
      <c r="DT5" s="197"/>
      <c r="DU5" s="197"/>
      <c r="DV5" s="197"/>
      <c r="DW5" s="197"/>
      <c r="DX5" s="197"/>
      <c r="DY5" s="197"/>
      <c r="DZ5" s="197"/>
      <c r="EA5" s="197"/>
      <c r="EB5" s="197"/>
      <c r="EC5" s="197"/>
      <c r="ED5" s="197"/>
      <c r="EE5" s="197"/>
      <c r="EF5" s="197"/>
      <c r="EG5" s="197"/>
      <c r="EH5" s="197"/>
      <c r="EI5" s="197"/>
      <c r="EJ5" s="197"/>
      <c r="EK5" s="197"/>
      <c r="EL5" s="197"/>
      <c r="EM5" s="197"/>
      <c r="EN5" s="197"/>
      <c r="EO5" s="197"/>
      <c r="EP5" s="197"/>
      <c r="EQ5" s="197"/>
      <c r="ER5" s="197"/>
      <c r="ES5" s="197"/>
      <c r="ET5" s="197"/>
      <c r="EU5" s="197"/>
      <c r="EV5" s="197"/>
      <c r="EW5" s="197"/>
      <c r="EX5" s="197"/>
      <c r="EY5" s="197"/>
      <c r="EZ5" s="197"/>
      <c r="FA5" s="197"/>
      <c r="FB5" s="197"/>
      <c r="FC5" s="197"/>
      <c r="FD5" s="197"/>
      <c r="FE5" s="197"/>
      <c r="FF5" s="197"/>
      <c r="FG5" s="197"/>
      <c r="FH5" s="197"/>
      <c r="FI5" s="197"/>
      <c r="FJ5" s="197"/>
      <c r="FK5" s="197"/>
      <c r="FL5" s="197"/>
      <c r="FM5" s="197"/>
      <c r="FN5" s="197"/>
      <c r="FO5" s="197"/>
      <c r="FP5" s="197"/>
      <c r="FQ5" s="197"/>
      <c r="FR5" s="197"/>
      <c r="FS5" s="197"/>
      <c r="FT5" s="197"/>
      <c r="FU5" s="197"/>
      <c r="FV5" s="197"/>
      <c r="FW5" s="197"/>
      <c r="FX5" s="197"/>
      <c r="FY5" s="197"/>
      <c r="FZ5" s="197"/>
      <c r="GA5" s="197"/>
      <c r="GB5" s="197"/>
      <c r="GC5" s="197"/>
      <c r="GD5" s="197"/>
      <c r="GE5" s="197"/>
      <c r="GF5" s="197"/>
      <c r="GG5" s="197"/>
      <c r="GH5" s="197"/>
      <c r="GI5" s="197"/>
      <c r="GJ5" s="197"/>
      <c r="GK5" s="197"/>
      <c r="GL5" s="197"/>
      <c r="GM5" s="197"/>
      <c r="GN5" s="197"/>
      <c r="GO5" s="197"/>
      <c r="GP5" s="197"/>
      <c r="GQ5" s="197"/>
      <c r="GR5" s="197"/>
      <c r="GS5" s="197"/>
      <c r="GT5" s="197"/>
      <c r="GU5" s="197"/>
      <c r="GV5" s="197"/>
      <c r="GW5" s="197"/>
      <c r="GX5" s="197"/>
      <c r="GY5" s="197"/>
      <c r="GZ5" s="197"/>
      <c r="HA5" s="197"/>
      <c r="HB5" s="197"/>
      <c r="HC5" s="197"/>
      <c r="HD5" s="197"/>
      <c r="HE5" s="197"/>
      <c r="HF5" s="197"/>
      <c r="HG5" s="197"/>
      <c r="HH5" s="197"/>
      <c r="HI5" s="197"/>
      <c r="HJ5" s="197"/>
      <c r="HK5" s="197"/>
      <c r="HL5" s="197"/>
      <c r="HM5" s="197"/>
      <c r="HN5" s="197"/>
      <c r="HO5" s="197"/>
      <c r="HP5" s="197"/>
      <c r="HQ5" s="197"/>
      <c r="HR5" s="197"/>
      <c r="HS5" s="197"/>
      <c r="HT5" s="197"/>
      <c r="HU5" s="197"/>
      <c r="HV5" s="197"/>
      <c r="HW5" s="197"/>
      <c r="HX5" s="197"/>
      <c r="HY5" s="197"/>
      <c r="HZ5" s="197"/>
      <c r="IA5" s="197"/>
      <c r="IB5" s="197"/>
      <c r="IC5" s="197"/>
      <c r="ID5" s="197"/>
      <c r="IE5" s="197"/>
      <c r="IF5" s="197"/>
      <c r="IG5" s="197"/>
      <c r="IH5" s="197"/>
      <c r="II5" s="197"/>
      <c r="IJ5" s="197"/>
      <c r="IK5" s="197"/>
      <c r="IL5" s="197"/>
      <c r="IM5" s="197"/>
      <c r="IN5" s="197"/>
      <c r="IO5" s="197"/>
      <c r="IP5" s="197"/>
      <c r="IQ5" s="197"/>
      <c r="IR5" s="197"/>
      <c r="IS5" s="197"/>
      <c r="IT5" s="197"/>
      <c r="IU5" s="197"/>
      <c r="IV5" s="197"/>
      <c r="IW5" s="197"/>
      <c r="IX5" s="197"/>
      <c r="IY5" s="197"/>
      <c r="IZ5" s="197"/>
      <c r="JA5" s="197"/>
      <c r="JB5" s="197"/>
      <c r="JC5" s="197"/>
      <c r="JD5" s="197"/>
      <c r="JE5" s="197"/>
      <c r="JF5" s="197"/>
      <c r="JG5" s="197"/>
      <c r="JH5" s="197"/>
      <c r="JI5" s="197"/>
      <c r="JJ5" s="197"/>
      <c r="JK5" s="197"/>
      <c r="JL5" s="197"/>
      <c r="JM5" s="197"/>
      <c r="JN5" s="197"/>
      <c r="JO5" s="197"/>
      <c r="JP5" s="197"/>
      <c r="JQ5" s="197"/>
      <c r="JR5" s="197"/>
      <c r="JS5" s="197"/>
      <c r="JT5" s="197"/>
      <c r="JU5" s="197"/>
      <c r="JV5" s="197"/>
      <c r="JW5" s="197"/>
      <c r="JX5" s="197"/>
      <c r="JY5" s="197"/>
      <c r="JZ5" s="197"/>
      <c r="KA5" s="197"/>
      <c r="KB5" s="197"/>
      <c r="KC5" s="197"/>
      <c r="KD5" s="197"/>
      <c r="KE5" s="197"/>
      <c r="KF5" s="197"/>
      <c r="KG5" s="197"/>
      <c r="KH5" s="197"/>
      <c r="KI5" s="197"/>
      <c r="KJ5" s="197"/>
      <c r="KK5" s="197"/>
      <c r="KL5" s="197"/>
      <c r="KM5" s="197"/>
      <c r="KN5" s="197"/>
      <c r="KO5" s="197"/>
      <c r="KP5" s="197"/>
      <c r="KQ5" s="197"/>
      <c r="KR5" s="197"/>
      <c r="KS5" s="197"/>
      <c r="KT5" s="197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539</v>
      </c>
    </row>
    <row r="9" spans="1:306" s="324" customFormat="1" x14ac:dyDescent="0.25">
      <c r="A9" s="321"/>
      <c r="B9" s="321"/>
      <c r="C9" s="322"/>
      <c r="D9" s="323"/>
      <c r="E9" s="324" t="s">
        <v>361</v>
      </c>
      <c r="G9" s="324" t="s">
        <v>104</v>
      </c>
      <c r="H9" s="324">
        <f xml:space="preserve"> SUM(J9:BE9)</f>
        <v>0.99999999999999956</v>
      </c>
      <c r="I9" s="325"/>
      <c r="J9" s="523"/>
      <c r="K9" s="523"/>
      <c r="L9" s="523"/>
      <c r="M9" s="523"/>
      <c r="N9" s="523"/>
      <c r="O9" s="523"/>
      <c r="P9" s="523"/>
      <c r="Q9" s="523"/>
      <c r="R9" s="523"/>
      <c r="S9" s="523"/>
      <c r="T9" s="523"/>
      <c r="U9" s="523"/>
      <c r="V9" s="523"/>
      <c r="W9" s="523"/>
      <c r="X9" s="523"/>
      <c r="Y9" s="523"/>
      <c r="Z9" s="523">
        <f t="shared" ref="Z9:AK9" si="0">1/26</f>
        <v>3.8461538461538464E-2</v>
      </c>
      <c r="AA9" s="523">
        <f t="shared" si="0"/>
        <v>3.8461538461538464E-2</v>
      </c>
      <c r="AB9" s="523">
        <f t="shared" si="0"/>
        <v>3.8461538461538464E-2</v>
      </c>
      <c r="AC9" s="523">
        <f t="shared" si="0"/>
        <v>3.8461538461538464E-2</v>
      </c>
      <c r="AD9" s="523">
        <f t="shared" si="0"/>
        <v>3.8461538461538464E-2</v>
      </c>
      <c r="AE9" s="523">
        <f t="shared" si="0"/>
        <v>3.8461538461538464E-2</v>
      </c>
      <c r="AF9" s="523">
        <f t="shared" si="0"/>
        <v>3.8461538461538464E-2</v>
      </c>
      <c r="AG9" s="523">
        <f t="shared" si="0"/>
        <v>3.8461538461538464E-2</v>
      </c>
      <c r="AH9" s="523">
        <f t="shared" si="0"/>
        <v>3.8461538461538464E-2</v>
      </c>
      <c r="AI9" s="523">
        <f t="shared" si="0"/>
        <v>3.8461538461538464E-2</v>
      </c>
      <c r="AJ9" s="523">
        <f t="shared" si="0"/>
        <v>3.8461538461538464E-2</v>
      </c>
      <c r="AK9" s="523">
        <f t="shared" si="0"/>
        <v>3.8461538461538464E-2</v>
      </c>
      <c r="AL9" s="523">
        <f>1/26</f>
        <v>3.8461538461538464E-2</v>
      </c>
      <c r="AM9" s="523">
        <f t="shared" ref="AM9:AY9" si="1">1/26</f>
        <v>3.8461538461538464E-2</v>
      </c>
      <c r="AN9" s="523">
        <f t="shared" si="1"/>
        <v>3.8461538461538464E-2</v>
      </c>
      <c r="AO9" s="523">
        <f t="shared" si="1"/>
        <v>3.8461538461538464E-2</v>
      </c>
      <c r="AP9" s="523">
        <f t="shared" si="1"/>
        <v>3.8461538461538464E-2</v>
      </c>
      <c r="AQ9" s="523">
        <f t="shared" si="1"/>
        <v>3.8461538461538464E-2</v>
      </c>
      <c r="AR9" s="523">
        <f t="shared" si="1"/>
        <v>3.8461538461538464E-2</v>
      </c>
      <c r="AS9" s="523">
        <f t="shared" si="1"/>
        <v>3.8461538461538464E-2</v>
      </c>
      <c r="AT9" s="523">
        <f t="shared" si="1"/>
        <v>3.8461538461538464E-2</v>
      </c>
      <c r="AU9" s="523">
        <f t="shared" si="1"/>
        <v>3.8461538461538464E-2</v>
      </c>
      <c r="AV9" s="523">
        <f t="shared" si="1"/>
        <v>3.8461538461538464E-2</v>
      </c>
      <c r="AW9" s="523">
        <f t="shared" si="1"/>
        <v>3.8461538461538464E-2</v>
      </c>
      <c r="AX9" s="523">
        <f t="shared" si="1"/>
        <v>3.8461538461538464E-2</v>
      </c>
      <c r="AY9" s="523">
        <f t="shared" si="1"/>
        <v>3.8461538461538464E-2</v>
      </c>
      <c r="AZ9" s="523"/>
      <c r="BA9" s="523"/>
      <c r="BB9" s="523"/>
      <c r="BC9" s="523"/>
      <c r="BD9" s="523"/>
      <c r="BE9" s="523"/>
    </row>
    <row r="11" spans="1:306" x14ac:dyDescent="0.25">
      <c r="A11" s="15" t="s">
        <v>639</v>
      </c>
    </row>
    <row r="13" spans="1:306" s="324" customFormat="1" x14ac:dyDescent="0.25">
      <c r="A13" s="321"/>
      <c r="B13" s="321"/>
      <c r="C13" s="322"/>
      <c r="D13" s="323"/>
      <c r="E13" s="323" t="s">
        <v>640</v>
      </c>
      <c r="G13" s="324" t="s">
        <v>104</v>
      </c>
      <c r="I13" s="325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523"/>
      <c r="W13" s="523"/>
      <c r="X13" s="523"/>
      <c r="Y13" s="523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3"/>
      <c r="AN13" s="523"/>
      <c r="AO13" s="523"/>
      <c r="AP13" s="523"/>
      <c r="AQ13" s="523"/>
      <c r="AR13" s="523"/>
      <c r="AS13" s="523"/>
      <c r="AT13" s="523">
        <v>0.33329999999999999</v>
      </c>
      <c r="AU13" s="523">
        <v>0.33329999999999999</v>
      </c>
      <c r="AV13" s="523">
        <v>0.33329999999999999</v>
      </c>
      <c r="AW13" s="523">
        <v>0.33329999999999999</v>
      </c>
      <c r="AX13" s="523">
        <v>0.33329999999999999</v>
      </c>
      <c r="AY13" s="523">
        <v>0.33329999999999999</v>
      </c>
      <c r="AZ13" s="523"/>
      <c r="BA13" s="523"/>
      <c r="BB13" s="523"/>
      <c r="BC13" s="523"/>
      <c r="BD13" s="523"/>
      <c r="BE13" s="523"/>
    </row>
    <row r="14" spans="1:306" x14ac:dyDescent="0.25">
      <c r="AE14" s="289"/>
      <c r="AF14" s="289"/>
      <c r="AG14" s="289"/>
      <c r="AH14" s="289"/>
      <c r="AI14" s="289"/>
      <c r="AJ14" s="289"/>
    </row>
    <row r="15" spans="1:306" x14ac:dyDescent="0.25">
      <c r="A15" s="15" t="s">
        <v>312</v>
      </c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</row>
    <row r="16" spans="1:306" x14ac:dyDescent="0.25"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</row>
    <row r="17" spans="1:192" x14ac:dyDescent="0.25">
      <c r="E17" s="146" t="str">
        <f xml:space="preserve"> InpC!E$109</f>
        <v>Senior debt forward curve selection</v>
      </c>
      <c r="F17" s="146">
        <f xml:space="preserve"> InpC!F$109</f>
        <v>1</v>
      </c>
      <c r="G17" s="146" t="str">
        <f xml:space="preserve"> InpC!G$109</f>
        <v>profile</v>
      </c>
      <c r="H17" s="38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</row>
    <row r="18" spans="1:192" x14ac:dyDescent="0.25">
      <c r="A18" s="321"/>
      <c r="B18" s="321"/>
      <c r="C18" s="322"/>
      <c r="D18" s="323"/>
      <c r="E18" s="324" t="s">
        <v>313</v>
      </c>
      <c r="F18" s="324"/>
      <c r="G18" s="324" t="s">
        <v>118</v>
      </c>
      <c r="H18" s="324"/>
      <c r="I18" s="325"/>
      <c r="J18" s="747">
        <v>1.9172E-3</v>
      </c>
      <c r="K18" s="747">
        <v>1.8992E-3</v>
      </c>
      <c r="L18" s="747">
        <v>1.5041E-3</v>
      </c>
      <c r="M18" s="747">
        <v>1.0983E-3</v>
      </c>
      <c r="N18" s="747">
        <v>1.0581E-3</v>
      </c>
      <c r="O18" s="747">
        <v>1.5092E-3</v>
      </c>
      <c r="P18" s="747">
        <v>1.4649999999999999E-3</v>
      </c>
      <c r="Q18" s="747">
        <v>1.3595999999999999E-3</v>
      </c>
      <c r="R18" s="747">
        <v>1.4169E-3</v>
      </c>
      <c r="S18" s="747">
        <v>1.4812E-3</v>
      </c>
      <c r="T18" s="747">
        <v>1.4021000000000001E-3</v>
      </c>
      <c r="U18" s="747">
        <v>1.6615E-3</v>
      </c>
      <c r="V18" s="747">
        <v>2.0192000000000001E-3</v>
      </c>
      <c r="W18" s="747">
        <v>2.0403999999999999E-3</v>
      </c>
      <c r="X18" s="747">
        <v>2.0627000000000002E-3</v>
      </c>
      <c r="Y18" s="747">
        <v>2.0866000000000001E-3</v>
      </c>
      <c r="Z18" s="747">
        <v>2.1135999999999998E-3</v>
      </c>
      <c r="AA18" s="747">
        <v>2.2486999999999997E-3</v>
      </c>
      <c r="AB18" s="747">
        <v>2.2722000000000003E-3</v>
      </c>
      <c r="AC18" s="747">
        <v>2.2961000000000001E-3</v>
      </c>
      <c r="AD18" s="747">
        <v>2.3203999999999998E-3</v>
      </c>
      <c r="AE18" s="747">
        <v>2.3438999999999999E-3</v>
      </c>
      <c r="AF18" s="747">
        <v>2.3666E-3</v>
      </c>
      <c r="AG18" s="747">
        <v>2.3907999999999998E-3</v>
      </c>
      <c r="AH18" s="747">
        <v>2.4146000000000003E-3</v>
      </c>
      <c r="AI18" s="747">
        <v>2.4364E-3</v>
      </c>
      <c r="AJ18" s="747">
        <v>2.4598999999999997E-3</v>
      </c>
      <c r="AK18" s="747">
        <v>2.4835999999999999E-3</v>
      </c>
      <c r="AL18" s="747">
        <v>2.5635999999999996E-3</v>
      </c>
      <c r="AM18" s="747">
        <v>3.4166999999999999E-3</v>
      </c>
      <c r="AN18" s="747">
        <v>3.4851999999999999E-3</v>
      </c>
      <c r="AO18" s="747">
        <v>3.5525000000000001E-3</v>
      </c>
      <c r="AP18" s="747">
        <v>3.6220000000000002E-3</v>
      </c>
      <c r="AQ18" s="747">
        <v>3.6902000000000003E-3</v>
      </c>
      <c r="AR18" s="747">
        <v>3.7572999999999999E-3</v>
      </c>
      <c r="AS18" s="747">
        <v>3.8265999999999999E-3</v>
      </c>
      <c r="AT18" s="747">
        <v>3.8E-3</v>
      </c>
      <c r="AU18" s="747">
        <v>3.8999999999999998E-3</v>
      </c>
      <c r="AV18" s="747">
        <v>4.0000000000000001E-3</v>
      </c>
      <c r="AW18" s="747">
        <v>4.1000000000000003E-3</v>
      </c>
      <c r="AX18" s="747">
        <v>4.1999999999999997E-3</v>
      </c>
      <c r="AY18" s="747">
        <v>4.4000000000000003E-3</v>
      </c>
      <c r="AZ18" s="747">
        <v>4.4999999999999997E-3</v>
      </c>
      <c r="BA18" s="747">
        <v>4.4999999999999997E-3</v>
      </c>
      <c r="BB18" s="747">
        <v>4.4000000000000003E-3</v>
      </c>
      <c r="BC18" s="747">
        <v>4.4000000000000003E-3</v>
      </c>
      <c r="BD18" s="747">
        <v>4.4000000000000003E-3</v>
      </c>
      <c r="BE18" s="747">
        <v>4.4000000000000003E-3</v>
      </c>
      <c r="BF18" s="496">
        <v>2.2683999999999999E-2</v>
      </c>
      <c r="BG18" s="496">
        <v>2.2734000000000001E-2</v>
      </c>
      <c r="BH18" s="496">
        <v>2.2806E-2</v>
      </c>
      <c r="BI18" s="496">
        <v>2.2852000000000001E-2</v>
      </c>
      <c r="BJ18" s="496">
        <v>2.2898999999999999E-2</v>
      </c>
      <c r="BK18" s="496">
        <v>2.2952999999999998E-2</v>
      </c>
      <c r="BL18" s="496">
        <v>2.3027999999999996E-2</v>
      </c>
      <c r="BM18" s="496">
        <v>2.3093999999999996E-2</v>
      </c>
      <c r="BN18" s="496">
        <v>2.3145999999999996E-2</v>
      </c>
      <c r="BO18" s="496">
        <v>2.3211999999999997E-2</v>
      </c>
      <c r="BP18" s="496">
        <v>2.3253999999999997E-2</v>
      </c>
      <c r="BQ18" s="496">
        <v>2.3288999999999997E-2</v>
      </c>
      <c r="BR18" s="496">
        <v>2.3333999999999997E-2</v>
      </c>
      <c r="BS18" s="496">
        <v>2.3372999999999998E-2</v>
      </c>
      <c r="BT18" s="496">
        <v>2.3413999999999997E-2</v>
      </c>
      <c r="BU18" s="496">
        <v>2.3472999999999997E-2</v>
      </c>
      <c r="BV18" s="496">
        <v>2.3519999999999996E-2</v>
      </c>
      <c r="BW18" s="496">
        <v>2.3592999999999996E-2</v>
      </c>
      <c r="BX18" s="496">
        <v>2.3660999999999995E-2</v>
      </c>
      <c r="BY18" s="496">
        <v>2.3728999999999993E-2</v>
      </c>
      <c r="BZ18" s="496">
        <v>2.3785999999999995E-2</v>
      </c>
      <c r="CA18" s="496">
        <v>2.3841999999999995E-2</v>
      </c>
      <c r="CB18" s="496">
        <v>2.3907999999999995E-2</v>
      </c>
      <c r="CC18" s="496">
        <v>2.3961999999999994E-2</v>
      </c>
      <c r="CD18" s="496">
        <v>2.4011999999999995E-2</v>
      </c>
      <c r="CE18" s="496">
        <v>2.4070999999999995E-2</v>
      </c>
      <c r="CF18" s="496">
        <v>2.4119999999999996E-2</v>
      </c>
      <c r="CG18" s="496">
        <v>2.4166999999999994E-2</v>
      </c>
      <c r="CH18" s="496">
        <v>2.4215999999999994E-2</v>
      </c>
      <c r="CI18" s="496">
        <v>2.4263999999999994E-2</v>
      </c>
      <c r="CJ18" s="496">
        <v>2.4301999999999994E-2</v>
      </c>
      <c r="CK18" s="496">
        <v>2.4365999999999995E-2</v>
      </c>
      <c r="CL18" s="496">
        <v>2.4408999999999997E-2</v>
      </c>
      <c r="CM18" s="496">
        <v>2.4462999999999995E-2</v>
      </c>
      <c r="CN18" s="496">
        <v>2.4530999999999994E-2</v>
      </c>
      <c r="CO18" s="496">
        <v>2.4586999999999994E-2</v>
      </c>
      <c r="CP18" s="496">
        <v>2.4622999999999996E-2</v>
      </c>
      <c r="CQ18" s="496">
        <v>2.4688999999999996E-2</v>
      </c>
      <c r="CR18" s="496">
        <v>2.4738999999999997E-2</v>
      </c>
      <c r="CS18" s="496">
        <v>2.4789999999999996E-2</v>
      </c>
      <c r="CT18" s="496">
        <v>2.4834999999999996E-2</v>
      </c>
      <c r="CU18" s="496">
        <v>2.4872999999999996E-2</v>
      </c>
      <c r="CV18" s="496">
        <v>2.4930999999999995E-2</v>
      </c>
      <c r="CW18" s="496">
        <v>2.4983999999999996E-2</v>
      </c>
      <c r="CX18" s="496">
        <v>2.5048999999999995E-2</v>
      </c>
      <c r="CY18" s="496">
        <v>2.5111999999999995E-2</v>
      </c>
      <c r="CZ18" s="496">
        <v>2.5181999999999996E-2</v>
      </c>
      <c r="DA18" s="496">
        <v>2.5251999999999997E-2</v>
      </c>
      <c r="DB18" s="496">
        <v>2.5289999999999997E-2</v>
      </c>
      <c r="DC18" s="496">
        <v>2.5332999999999998E-2</v>
      </c>
      <c r="DD18" s="496">
        <v>2.5393999999999996E-2</v>
      </c>
      <c r="DE18" s="496">
        <v>2.5438999999999996E-2</v>
      </c>
      <c r="DF18" s="496">
        <v>2.5490999999999996E-2</v>
      </c>
      <c r="DG18" s="496">
        <v>2.5561999999999998E-2</v>
      </c>
      <c r="DH18" s="496">
        <v>2.5623999999999997E-2</v>
      </c>
      <c r="DI18" s="496">
        <v>2.5665999999999998E-2</v>
      </c>
      <c r="DJ18" s="496">
        <v>2.5738999999999998E-2</v>
      </c>
      <c r="DK18" s="496">
        <v>2.5798999999999999E-2</v>
      </c>
      <c r="DL18" s="496">
        <v>2.5836999999999999E-2</v>
      </c>
      <c r="DM18" s="496">
        <v>2.5906999999999999E-2</v>
      </c>
      <c r="DN18" s="496">
        <v>2.5946999999999998E-2</v>
      </c>
      <c r="DO18" s="496">
        <v>2.5985999999999999E-2</v>
      </c>
      <c r="DP18" s="496">
        <v>2.6058999999999999E-2</v>
      </c>
      <c r="DQ18" s="496">
        <v>2.6103999999999999E-2</v>
      </c>
      <c r="DR18" s="496">
        <v>2.6176999999999999E-2</v>
      </c>
      <c r="DS18" s="496">
        <v>2.622E-2</v>
      </c>
      <c r="DT18" s="496">
        <v>2.6291000000000002E-2</v>
      </c>
      <c r="DU18" s="496">
        <v>2.6347000000000002E-2</v>
      </c>
      <c r="DV18" s="496">
        <v>2.6388000000000002E-2</v>
      </c>
      <c r="DW18" s="496">
        <v>2.6447000000000002E-2</v>
      </c>
      <c r="DX18" s="496">
        <v>2.6511000000000003E-2</v>
      </c>
      <c r="DY18" s="496">
        <v>2.6547000000000005E-2</v>
      </c>
      <c r="DZ18" s="496">
        <v>2.6589000000000005E-2</v>
      </c>
      <c r="EA18" s="496">
        <v>2.6655000000000005E-2</v>
      </c>
      <c r="EB18" s="496">
        <v>2.6693000000000005E-2</v>
      </c>
      <c r="EC18" s="496">
        <v>2.6738000000000005E-2</v>
      </c>
      <c r="ED18" s="496">
        <v>2.6811000000000005E-2</v>
      </c>
      <c r="EE18" s="496">
        <v>2.6864000000000006E-2</v>
      </c>
      <c r="EF18" s="496">
        <v>2.6917000000000007E-2</v>
      </c>
      <c r="EG18" s="496">
        <v>2.6985000000000006E-2</v>
      </c>
      <c r="EH18" s="496">
        <v>2.7028000000000007E-2</v>
      </c>
      <c r="EI18" s="496">
        <v>2.7090000000000006E-2</v>
      </c>
      <c r="EJ18" s="496">
        <v>2.7134000000000005E-2</v>
      </c>
      <c r="EK18" s="496">
        <v>2.7205000000000007E-2</v>
      </c>
      <c r="EL18" s="496">
        <v>2.7270000000000006E-2</v>
      </c>
      <c r="EM18" s="496">
        <v>2.7308000000000006E-2</v>
      </c>
      <c r="EN18" s="496">
        <v>2.7346000000000006E-2</v>
      </c>
      <c r="EO18" s="496">
        <v>2.7391000000000006E-2</v>
      </c>
      <c r="EP18" s="496">
        <v>2.7437000000000007E-2</v>
      </c>
      <c r="EQ18" s="496">
        <v>2.7496000000000007E-2</v>
      </c>
      <c r="ER18" s="496">
        <v>2.7551000000000006E-2</v>
      </c>
      <c r="ES18" s="496">
        <v>2.7621000000000007E-2</v>
      </c>
      <c r="ET18" s="496">
        <v>2.7689000000000005E-2</v>
      </c>
      <c r="EU18" s="496">
        <v>2.7753000000000007E-2</v>
      </c>
      <c r="EV18" s="496">
        <v>2.7788000000000007E-2</v>
      </c>
      <c r="EW18" s="496">
        <v>2.7828000000000006E-2</v>
      </c>
      <c r="EX18" s="496">
        <v>2.7891000000000006E-2</v>
      </c>
      <c r="EY18" s="496">
        <v>2.7952000000000005E-2</v>
      </c>
      <c r="EZ18" s="496">
        <v>2.8004000000000005E-2</v>
      </c>
      <c r="FA18" s="496">
        <v>2.8051000000000003E-2</v>
      </c>
      <c r="FB18" s="496">
        <v>2.8117000000000003E-2</v>
      </c>
      <c r="FC18" s="496">
        <v>2.8162000000000003E-2</v>
      </c>
      <c r="FD18" s="496">
        <v>2.8226000000000005E-2</v>
      </c>
      <c r="FE18" s="496">
        <v>2.8283000000000006E-2</v>
      </c>
      <c r="FF18" s="496">
        <v>2.8351000000000005E-2</v>
      </c>
      <c r="FG18" s="496">
        <v>2.8407000000000005E-2</v>
      </c>
      <c r="FH18" s="496">
        <v>2.8452000000000005E-2</v>
      </c>
      <c r="FI18" s="496">
        <v>2.8495000000000006E-2</v>
      </c>
      <c r="FJ18" s="496">
        <v>2.8570000000000005E-2</v>
      </c>
      <c r="FK18" s="496">
        <v>2.8613000000000006E-2</v>
      </c>
      <c r="FL18" s="496">
        <v>2.8678000000000006E-2</v>
      </c>
      <c r="FM18" s="496">
        <v>2.8726000000000005E-2</v>
      </c>
      <c r="FN18" s="496">
        <v>2.8797000000000007E-2</v>
      </c>
      <c r="FO18" s="496">
        <v>2.8861000000000008E-2</v>
      </c>
      <c r="FP18" s="496">
        <v>2.8935000000000009E-2</v>
      </c>
      <c r="FQ18" s="496">
        <v>2.899500000000001E-2</v>
      </c>
      <c r="FR18" s="496">
        <v>2.905000000000001E-2</v>
      </c>
      <c r="FS18" s="496">
        <v>2.910900000000001E-2</v>
      </c>
      <c r="FT18" s="496">
        <v>2.9181000000000009E-2</v>
      </c>
      <c r="FU18" s="496">
        <v>2.9232000000000008E-2</v>
      </c>
      <c r="FV18" s="496">
        <v>2.9283000000000007E-2</v>
      </c>
      <c r="FW18" s="496">
        <v>2.9322000000000008E-2</v>
      </c>
      <c r="FX18" s="496">
        <v>2.9382000000000009E-2</v>
      </c>
      <c r="FY18" s="496">
        <v>2.9447000000000008E-2</v>
      </c>
      <c r="FZ18" s="496">
        <v>2.9488000000000007E-2</v>
      </c>
      <c r="GA18" s="496">
        <v>2.9557000000000007E-2</v>
      </c>
      <c r="GB18" s="496">
        <v>2.9595000000000007E-2</v>
      </c>
      <c r="GC18" s="496">
        <v>2.9670000000000005E-2</v>
      </c>
      <c r="GD18" s="496">
        <v>2.9737000000000006E-2</v>
      </c>
      <c r="GE18" s="496">
        <v>2.9788000000000005E-2</v>
      </c>
      <c r="GF18" s="496">
        <v>2.9841000000000006E-2</v>
      </c>
      <c r="GG18" s="496">
        <v>2.9881000000000005E-2</v>
      </c>
      <c r="GH18" s="496">
        <v>2.9955000000000006E-2</v>
      </c>
      <c r="GI18" s="496">
        <v>3.0029000000000007E-2</v>
      </c>
      <c r="GJ18" s="496">
        <v>3.0092000000000008E-2</v>
      </c>
    </row>
    <row r="19" spans="1:192" x14ac:dyDescent="0.25">
      <c r="A19" s="321"/>
      <c r="B19" s="321"/>
      <c r="C19" s="322"/>
      <c r="D19" s="323"/>
      <c r="E19" s="324" t="s">
        <v>316</v>
      </c>
      <c r="F19" s="324"/>
      <c r="G19" s="324" t="s">
        <v>118</v>
      </c>
      <c r="H19" s="324"/>
      <c r="I19" s="325"/>
      <c r="J19" s="496"/>
      <c r="K19" s="496"/>
      <c r="L19" s="496"/>
      <c r="M19" s="496"/>
      <c r="N19" s="496"/>
      <c r="O19" s="496"/>
      <c r="P19" s="496"/>
      <c r="Q19" s="496"/>
      <c r="R19" s="496"/>
      <c r="S19" s="496"/>
      <c r="T19" s="496"/>
      <c r="U19" s="496"/>
      <c r="V19" s="496"/>
      <c r="W19" s="496"/>
      <c r="X19" s="496"/>
      <c r="Y19" s="496"/>
      <c r="Z19" s="496"/>
      <c r="AA19" s="496"/>
      <c r="AB19" s="496"/>
      <c r="AC19" s="496"/>
      <c r="AD19" s="496"/>
      <c r="AE19" s="496"/>
      <c r="AF19" s="496"/>
      <c r="AG19" s="496"/>
      <c r="AH19" s="496"/>
      <c r="AI19" s="496"/>
      <c r="AJ19" s="496"/>
      <c r="AK19" s="496"/>
      <c r="AL19" s="496"/>
      <c r="AM19" s="496"/>
      <c r="AN19" s="496"/>
      <c r="AO19" s="496"/>
      <c r="AP19" s="496"/>
      <c r="AQ19" s="496"/>
      <c r="AR19" s="496"/>
      <c r="AS19" s="496"/>
      <c r="AT19" s="496"/>
      <c r="AU19" s="496"/>
      <c r="AV19" s="496"/>
      <c r="AW19" s="496"/>
      <c r="AX19" s="496"/>
      <c r="AY19" s="496"/>
      <c r="AZ19" s="496"/>
      <c r="BA19" s="496"/>
      <c r="BB19" s="496"/>
      <c r="BC19" s="496"/>
      <c r="BD19" s="496"/>
      <c r="BE19" s="496"/>
      <c r="BF19" s="496"/>
      <c r="BG19" s="496"/>
      <c r="BH19" s="496"/>
      <c r="BI19" s="496"/>
      <c r="BJ19" s="496"/>
      <c r="BK19" s="496"/>
      <c r="BL19" s="496"/>
      <c r="BM19" s="496"/>
      <c r="BN19" s="496"/>
      <c r="BO19" s="496"/>
      <c r="BP19" s="496"/>
      <c r="BQ19" s="496"/>
      <c r="BR19" s="496"/>
      <c r="BS19" s="496"/>
      <c r="BT19" s="496"/>
      <c r="BU19" s="496"/>
      <c r="BV19" s="496"/>
      <c r="BW19" s="496"/>
      <c r="BX19" s="496"/>
      <c r="BY19" s="496"/>
      <c r="BZ19" s="496"/>
      <c r="CA19" s="496"/>
      <c r="CB19" s="496"/>
      <c r="CC19" s="496"/>
      <c r="CD19" s="496"/>
      <c r="CE19" s="496"/>
      <c r="CF19" s="496"/>
      <c r="CG19" s="496"/>
      <c r="CH19" s="496"/>
      <c r="CI19" s="496"/>
      <c r="CJ19" s="496"/>
      <c r="CK19" s="496"/>
      <c r="CL19" s="496"/>
      <c r="CM19" s="496"/>
      <c r="CN19" s="496"/>
      <c r="CO19" s="496"/>
      <c r="CP19" s="496"/>
      <c r="CQ19" s="496"/>
      <c r="CR19" s="496"/>
      <c r="CS19" s="496"/>
      <c r="CT19" s="496"/>
      <c r="CU19" s="496"/>
      <c r="CV19" s="496"/>
      <c r="CW19" s="496"/>
      <c r="CX19" s="496"/>
      <c r="CY19" s="496"/>
      <c r="CZ19" s="496"/>
      <c r="DA19" s="496"/>
      <c r="DB19" s="496"/>
      <c r="DC19" s="496"/>
      <c r="DD19" s="496"/>
      <c r="DE19" s="496"/>
      <c r="DF19" s="496"/>
      <c r="DG19" s="496"/>
      <c r="DH19" s="496"/>
      <c r="DI19" s="496"/>
      <c r="DJ19" s="496"/>
      <c r="DK19" s="496"/>
      <c r="DL19" s="496"/>
      <c r="DM19" s="496"/>
      <c r="DN19" s="496"/>
      <c r="DO19" s="496"/>
      <c r="DP19" s="496"/>
      <c r="DQ19" s="496"/>
      <c r="DR19" s="496"/>
      <c r="DS19" s="496"/>
      <c r="DT19" s="496"/>
      <c r="DU19" s="496"/>
      <c r="DV19" s="496"/>
      <c r="DW19" s="496"/>
      <c r="DX19" s="496"/>
      <c r="DY19" s="496"/>
      <c r="DZ19" s="496"/>
      <c r="EA19" s="496"/>
      <c r="EB19" s="496"/>
      <c r="EC19" s="496"/>
      <c r="ED19" s="496"/>
      <c r="EE19" s="496"/>
      <c r="EF19" s="496"/>
      <c r="EG19" s="496"/>
      <c r="EH19" s="496"/>
      <c r="EI19" s="496"/>
      <c r="EJ19" s="496"/>
      <c r="EK19" s="496"/>
      <c r="EL19" s="496"/>
      <c r="EM19" s="496"/>
      <c r="EN19" s="496"/>
      <c r="EO19" s="496"/>
      <c r="EP19" s="496"/>
      <c r="EQ19" s="496"/>
      <c r="ER19" s="496"/>
      <c r="ES19" s="496"/>
      <c r="ET19" s="496"/>
      <c r="EU19" s="496"/>
      <c r="EV19" s="496"/>
      <c r="EW19" s="496"/>
      <c r="EX19" s="496"/>
      <c r="EY19" s="496"/>
      <c r="EZ19" s="496"/>
      <c r="FA19" s="496"/>
      <c r="FB19" s="496"/>
      <c r="FC19" s="496"/>
      <c r="FD19" s="496"/>
      <c r="FE19" s="496"/>
      <c r="FF19" s="496"/>
      <c r="FG19" s="496"/>
      <c r="FH19" s="496"/>
      <c r="FI19" s="496"/>
      <c r="FJ19" s="496"/>
      <c r="FK19" s="496"/>
      <c r="FL19" s="496"/>
      <c r="FM19" s="496"/>
      <c r="FN19" s="496"/>
      <c r="FO19" s="496"/>
      <c r="FP19" s="496"/>
      <c r="FQ19" s="496"/>
      <c r="FR19" s="496"/>
      <c r="FS19" s="496"/>
      <c r="FT19" s="496"/>
      <c r="FU19" s="496"/>
      <c r="FV19" s="496"/>
      <c r="FW19" s="496"/>
      <c r="FX19" s="496"/>
      <c r="FY19" s="496"/>
      <c r="FZ19" s="496"/>
      <c r="GA19" s="496"/>
      <c r="GB19" s="496"/>
      <c r="GC19" s="496"/>
      <c r="GD19" s="496"/>
      <c r="GE19" s="496"/>
      <c r="GF19" s="496"/>
      <c r="GG19" s="496"/>
      <c r="GH19" s="496"/>
      <c r="GI19" s="496"/>
      <c r="GJ19" s="496"/>
    </row>
    <row r="20" spans="1:192" x14ac:dyDescent="0.25">
      <c r="A20" s="321"/>
      <c r="B20" s="321"/>
      <c r="C20" s="322"/>
      <c r="D20" s="323"/>
      <c r="E20" s="324" t="s">
        <v>316</v>
      </c>
      <c r="F20" s="324"/>
      <c r="G20" s="324" t="s">
        <v>118</v>
      </c>
      <c r="H20" s="324"/>
      <c r="I20" s="325"/>
      <c r="J20" s="496"/>
      <c r="K20" s="496"/>
      <c r="L20" s="496"/>
      <c r="M20" s="496"/>
      <c r="N20" s="496"/>
      <c r="O20" s="496"/>
      <c r="P20" s="496"/>
      <c r="Q20" s="496"/>
      <c r="R20" s="496"/>
      <c r="S20" s="496"/>
      <c r="T20" s="496"/>
      <c r="U20" s="496"/>
      <c r="V20" s="496"/>
      <c r="W20" s="496"/>
      <c r="X20" s="496"/>
      <c r="Y20" s="496"/>
      <c r="Z20" s="496"/>
      <c r="AA20" s="496"/>
      <c r="AB20" s="496"/>
      <c r="AC20" s="496"/>
      <c r="AD20" s="496"/>
      <c r="AE20" s="496"/>
      <c r="AF20" s="496"/>
      <c r="AG20" s="496"/>
      <c r="AH20" s="496"/>
      <c r="AI20" s="496"/>
      <c r="AJ20" s="496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496"/>
      <c r="AV20" s="496"/>
      <c r="AW20" s="496"/>
      <c r="AX20" s="496"/>
      <c r="AY20" s="496"/>
      <c r="AZ20" s="496"/>
      <c r="BA20" s="496"/>
      <c r="BB20" s="496"/>
      <c r="BC20" s="496"/>
      <c r="BD20" s="496"/>
      <c r="BE20" s="496"/>
      <c r="BF20" s="496"/>
      <c r="BG20" s="496"/>
      <c r="BH20" s="496"/>
      <c r="BI20" s="496"/>
      <c r="BJ20" s="496"/>
      <c r="BK20" s="496"/>
      <c r="BL20" s="496"/>
      <c r="BM20" s="496"/>
      <c r="BN20" s="496"/>
      <c r="BO20" s="496"/>
      <c r="BP20" s="496"/>
      <c r="BQ20" s="496"/>
      <c r="BR20" s="496"/>
      <c r="BS20" s="496"/>
      <c r="BT20" s="496"/>
      <c r="BU20" s="496"/>
      <c r="BV20" s="496"/>
      <c r="BW20" s="496"/>
      <c r="BX20" s="496"/>
      <c r="BY20" s="496"/>
      <c r="BZ20" s="496"/>
      <c r="CA20" s="496"/>
      <c r="CB20" s="496"/>
      <c r="CC20" s="496"/>
      <c r="CD20" s="496"/>
      <c r="CE20" s="496"/>
      <c r="CF20" s="496"/>
      <c r="CG20" s="496"/>
      <c r="CH20" s="496"/>
      <c r="CI20" s="496"/>
      <c r="CJ20" s="496"/>
      <c r="CK20" s="496"/>
      <c r="CL20" s="496"/>
      <c r="CM20" s="496"/>
      <c r="CN20" s="496"/>
      <c r="CO20" s="496"/>
      <c r="CP20" s="496"/>
      <c r="CQ20" s="496"/>
      <c r="CR20" s="496"/>
      <c r="CS20" s="496"/>
      <c r="CT20" s="496"/>
      <c r="CU20" s="496"/>
      <c r="CV20" s="496"/>
      <c r="CW20" s="496"/>
      <c r="CX20" s="496"/>
      <c r="CY20" s="496"/>
      <c r="CZ20" s="496"/>
      <c r="DA20" s="496"/>
      <c r="DB20" s="496"/>
      <c r="DC20" s="496"/>
      <c r="DD20" s="496"/>
      <c r="DE20" s="496"/>
      <c r="DF20" s="496"/>
      <c r="DG20" s="496"/>
      <c r="DH20" s="496"/>
      <c r="DI20" s="496"/>
      <c r="DJ20" s="496"/>
      <c r="DK20" s="496"/>
      <c r="DL20" s="496"/>
      <c r="DM20" s="496"/>
      <c r="DN20" s="496"/>
      <c r="DO20" s="496"/>
      <c r="DP20" s="496"/>
      <c r="DQ20" s="496"/>
      <c r="DR20" s="496"/>
      <c r="DS20" s="496"/>
      <c r="DT20" s="496"/>
      <c r="DU20" s="496"/>
      <c r="DV20" s="496"/>
      <c r="DW20" s="496"/>
      <c r="DX20" s="496"/>
      <c r="DY20" s="496"/>
      <c r="DZ20" s="496"/>
      <c r="EA20" s="496"/>
      <c r="EB20" s="496"/>
      <c r="EC20" s="496"/>
      <c r="ED20" s="496"/>
      <c r="EE20" s="496"/>
      <c r="EF20" s="496"/>
      <c r="EG20" s="496"/>
      <c r="EH20" s="496"/>
      <c r="EI20" s="496"/>
      <c r="EJ20" s="496"/>
      <c r="EK20" s="496"/>
      <c r="EL20" s="496"/>
      <c r="EM20" s="496"/>
      <c r="EN20" s="496"/>
      <c r="EO20" s="496"/>
      <c r="EP20" s="496"/>
      <c r="EQ20" s="496"/>
      <c r="ER20" s="496"/>
      <c r="ES20" s="496"/>
      <c r="ET20" s="496"/>
      <c r="EU20" s="496"/>
      <c r="EV20" s="496"/>
      <c r="EW20" s="496"/>
      <c r="EX20" s="496"/>
      <c r="EY20" s="496"/>
      <c r="EZ20" s="496"/>
      <c r="FA20" s="496"/>
      <c r="FB20" s="496"/>
      <c r="FC20" s="496"/>
      <c r="FD20" s="496"/>
      <c r="FE20" s="496"/>
      <c r="FF20" s="496"/>
      <c r="FG20" s="496"/>
      <c r="FH20" s="496"/>
      <c r="FI20" s="496"/>
      <c r="FJ20" s="496"/>
      <c r="FK20" s="496"/>
      <c r="FL20" s="496"/>
      <c r="FM20" s="496"/>
      <c r="FN20" s="496"/>
      <c r="FO20" s="496"/>
      <c r="FP20" s="496"/>
      <c r="FQ20" s="496"/>
      <c r="FR20" s="496"/>
      <c r="FS20" s="496"/>
      <c r="FT20" s="496"/>
      <c r="FU20" s="496"/>
      <c r="FV20" s="496"/>
      <c r="FW20" s="496"/>
      <c r="FX20" s="496"/>
      <c r="FY20" s="496"/>
      <c r="FZ20" s="496"/>
      <c r="GA20" s="496"/>
      <c r="GB20" s="496"/>
      <c r="GC20" s="496"/>
      <c r="GD20" s="496"/>
      <c r="GE20" s="496"/>
      <c r="GF20" s="496"/>
      <c r="GG20" s="496"/>
      <c r="GH20" s="496"/>
      <c r="GI20" s="496"/>
      <c r="GJ20" s="496"/>
    </row>
    <row r="21" spans="1:192" s="324" customFormat="1" x14ac:dyDescent="0.25">
      <c r="A21" s="321"/>
      <c r="B21" s="321"/>
      <c r="C21" s="322"/>
      <c r="D21" s="323"/>
      <c r="E21" s="324" t="s">
        <v>579</v>
      </c>
      <c r="G21" s="324" t="s">
        <v>118</v>
      </c>
      <c r="I21" s="325"/>
      <c r="J21" s="324">
        <f t="shared" ref="J21:BU21" si="2" xml:space="preserve"> INDEX(J18:J20, $F17)</f>
        <v>1.9172E-3</v>
      </c>
      <c r="K21" s="324">
        <f t="shared" si="2"/>
        <v>1.8992E-3</v>
      </c>
      <c r="L21" s="324">
        <f t="shared" si="2"/>
        <v>1.5041E-3</v>
      </c>
      <c r="M21" s="324">
        <f t="shared" si="2"/>
        <v>1.0983E-3</v>
      </c>
      <c r="N21" s="324">
        <f t="shared" si="2"/>
        <v>1.0581E-3</v>
      </c>
      <c r="O21" s="324">
        <f t="shared" si="2"/>
        <v>1.5092E-3</v>
      </c>
      <c r="P21" s="324">
        <f t="shared" si="2"/>
        <v>1.4649999999999999E-3</v>
      </c>
      <c r="Q21" s="324">
        <f t="shared" si="2"/>
        <v>1.3595999999999999E-3</v>
      </c>
      <c r="R21" s="324">
        <f t="shared" si="2"/>
        <v>1.4169E-3</v>
      </c>
      <c r="S21" s="324">
        <f t="shared" si="2"/>
        <v>1.4812E-3</v>
      </c>
      <c r="T21" s="324">
        <f t="shared" si="2"/>
        <v>1.4021000000000001E-3</v>
      </c>
      <c r="U21" s="324">
        <f t="shared" si="2"/>
        <v>1.6615E-3</v>
      </c>
      <c r="V21" s="324">
        <f t="shared" si="2"/>
        <v>2.0192000000000001E-3</v>
      </c>
      <c r="W21" s="324">
        <f t="shared" si="2"/>
        <v>2.0403999999999999E-3</v>
      </c>
      <c r="X21" s="324">
        <f t="shared" si="2"/>
        <v>2.0627000000000002E-3</v>
      </c>
      <c r="Y21" s="324">
        <f t="shared" si="2"/>
        <v>2.0866000000000001E-3</v>
      </c>
      <c r="Z21" s="324">
        <f t="shared" si="2"/>
        <v>2.1135999999999998E-3</v>
      </c>
      <c r="AA21" s="324">
        <f t="shared" si="2"/>
        <v>2.2486999999999997E-3</v>
      </c>
      <c r="AB21" s="324">
        <f t="shared" si="2"/>
        <v>2.2722000000000003E-3</v>
      </c>
      <c r="AC21" s="324">
        <f t="shared" si="2"/>
        <v>2.2961000000000001E-3</v>
      </c>
      <c r="AD21" s="324">
        <f t="shared" si="2"/>
        <v>2.3203999999999998E-3</v>
      </c>
      <c r="AE21" s="324">
        <f t="shared" si="2"/>
        <v>2.3438999999999999E-3</v>
      </c>
      <c r="AF21" s="324">
        <f t="shared" si="2"/>
        <v>2.3666E-3</v>
      </c>
      <c r="AG21" s="324">
        <f t="shared" si="2"/>
        <v>2.3907999999999998E-3</v>
      </c>
      <c r="AH21" s="324">
        <f t="shared" si="2"/>
        <v>2.4146000000000003E-3</v>
      </c>
      <c r="AI21" s="324">
        <f t="shared" si="2"/>
        <v>2.4364E-3</v>
      </c>
      <c r="AJ21" s="324">
        <f t="shared" si="2"/>
        <v>2.4598999999999997E-3</v>
      </c>
      <c r="AK21" s="324">
        <f t="shared" si="2"/>
        <v>2.4835999999999999E-3</v>
      </c>
      <c r="AL21" s="324">
        <f t="shared" si="2"/>
        <v>2.5635999999999996E-3</v>
      </c>
      <c r="AM21" s="324">
        <f t="shared" si="2"/>
        <v>3.4166999999999999E-3</v>
      </c>
      <c r="AN21" s="324">
        <f t="shared" si="2"/>
        <v>3.4851999999999999E-3</v>
      </c>
      <c r="AO21" s="324">
        <f t="shared" si="2"/>
        <v>3.5525000000000001E-3</v>
      </c>
      <c r="AP21" s="324">
        <f t="shared" si="2"/>
        <v>3.6220000000000002E-3</v>
      </c>
      <c r="AQ21" s="324">
        <f t="shared" si="2"/>
        <v>3.6902000000000003E-3</v>
      </c>
      <c r="AR21" s="324">
        <f t="shared" si="2"/>
        <v>3.7572999999999999E-3</v>
      </c>
      <c r="AS21" s="324">
        <f t="shared" si="2"/>
        <v>3.8265999999999999E-3</v>
      </c>
      <c r="AT21" s="324">
        <f t="shared" si="2"/>
        <v>3.8E-3</v>
      </c>
      <c r="AU21" s="324">
        <f t="shared" si="2"/>
        <v>3.8999999999999998E-3</v>
      </c>
      <c r="AV21" s="324">
        <f t="shared" si="2"/>
        <v>4.0000000000000001E-3</v>
      </c>
      <c r="AW21" s="324">
        <f t="shared" si="2"/>
        <v>4.1000000000000003E-3</v>
      </c>
      <c r="AX21" s="324">
        <f t="shared" si="2"/>
        <v>4.1999999999999997E-3</v>
      </c>
      <c r="AY21" s="324">
        <f t="shared" si="2"/>
        <v>4.4000000000000003E-3</v>
      </c>
      <c r="AZ21" s="324">
        <f t="shared" si="2"/>
        <v>4.4999999999999997E-3</v>
      </c>
      <c r="BA21" s="324">
        <f t="shared" si="2"/>
        <v>4.4999999999999997E-3</v>
      </c>
      <c r="BB21" s="324">
        <f t="shared" si="2"/>
        <v>4.4000000000000003E-3</v>
      </c>
      <c r="BC21" s="324">
        <f t="shared" si="2"/>
        <v>4.4000000000000003E-3</v>
      </c>
      <c r="BD21" s="324">
        <f t="shared" si="2"/>
        <v>4.4000000000000003E-3</v>
      </c>
      <c r="BE21" s="324">
        <f t="shared" si="2"/>
        <v>4.4000000000000003E-3</v>
      </c>
      <c r="BF21" s="324">
        <f t="shared" si="2"/>
        <v>2.2683999999999999E-2</v>
      </c>
      <c r="BG21" s="324">
        <f t="shared" si="2"/>
        <v>2.2734000000000001E-2</v>
      </c>
      <c r="BH21" s="324">
        <f t="shared" si="2"/>
        <v>2.2806E-2</v>
      </c>
      <c r="BI21" s="324">
        <f t="shared" si="2"/>
        <v>2.2852000000000001E-2</v>
      </c>
      <c r="BJ21" s="324">
        <f t="shared" si="2"/>
        <v>2.2898999999999999E-2</v>
      </c>
      <c r="BK21" s="324">
        <f t="shared" si="2"/>
        <v>2.2952999999999998E-2</v>
      </c>
      <c r="BL21" s="324">
        <f t="shared" si="2"/>
        <v>2.3027999999999996E-2</v>
      </c>
      <c r="BM21" s="324">
        <f t="shared" si="2"/>
        <v>2.3093999999999996E-2</v>
      </c>
      <c r="BN21" s="324">
        <f t="shared" si="2"/>
        <v>2.3145999999999996E-2</v>
      </c>
      <c r="BO21" s="324">
        <f t="shared" si="2"/>
        <v>2.3211999999999997E-2</v>
      </c>
      <c r="BP21" s="324">
        <f t="shared" si="2"/>
        <v>2.3253999999999997E-2</v>
      </c>
      <c r="BQ21" s="324">
        <f t="shared" si="2"/>
        <v>2.3288999999999997E-2</v>
      </c>
      <c r="BR21" s="324">
        <f t="shared" si="2"/>
        <v>2.3333999999999997E-2</v>
      </c>
      <c r="BS21" s="324">
        <f t="shared" si="2"/>
        <v>2.3372999999999998E-2</v>
      </c>
      <c r="BT21" s="324">
        <f t="shared" si="2"/>
        <v>2.3413999999999997E-2</v>
      </c>
      <c r="BU21" s="324">
        <f t="shared" si="2"/>
        <v>2.3472999999999997E-2</v>
      </c>
      <c r="BV21" s="324">
        <f t="shared" ref="BV21:EG21" si="3" xml:space="preserve"> INDEX(BV18:BV20, $F17)</f>
        <v>2.3519999999999996E-2</v>
      </c>
      <c r="BW21" s="324">
        <f t="shared" si="3"/>
        <v>2.3592999999999996E-2</v>
      </c>
      <c r="BX21" s="324">
        <f t="shared" si="3"/>
        <v>2.3660999999999995E-2</v>
      </c>
      <c r="BY21" s="324">
        <f t="shared" si="3"/>
        <v>2.3728999999999993E-2</v>
      </c>
      <c r="BZ21" s="324">
        <f t="shared" si="3"/>
        <v>2.3785999999999995E-2</v>
      </c>
      <c r="CA21" s="324">
        <f t="shared" si="3"/>
        <v>2.3841999999999995E-2</v>
      </c>
      <c r="CB21" s="324">
        <f t="shared" si="3"/>
        <v>2.3907999999999995E-2</v>
      </c>
      <c r="CC21" s="324">
        <f t="shared" si="3"/>
        <v>2.3961999999999994E-2</v>
      </c>
      <c r="CD21" s="324">
        <f t="shared" si="3"/>
        <v>2.4011999999999995E-2</v>
      </c>
      <c r="CE21" s="324">
        <f t="shared" si="3"/>
        <v>2.4070999999999995E-2</v>
      </c>
      <c r="CF21" s="324">
        <f t="shared" si="3"/>
        <v>2.4119999999999996E-2</v>
      </c>
      <c r="CG21" s="324">
        <f t="shared" si="3"/>
        <v>2.4166999999999994E-2</v>
      </c>
      <c r="CH21" s="324">
        <f t="shared" si="3"/>
        <v>2.4215999999999994E-2</v>
      </c>
      <c r="CI21" s="324">
        <f t="shared" si="3"/>
        <v>2.4263999999999994E-2</v>
      </c>
      <c r="CJ21" s="324">
        <f t="shared" si="3"/>
        <v>2.4301999999999994E-2</v>
      </c>
      <c r="CK21" s="324">
        <f t="shared" si="3"/>
        <v>2.4365999999999995E-2</v>
      </c>
      <c r="CL21" s="324">
        <f t="shared" si="3"/>
        <v>2.4408999999999997E-2</v>
      </c>
      <c r="CM21" s="324">
        <f t="shared" si="3"/>
        <v>2.4462999999999995E-2</v>
      </c>
      <c r="CN21" s="324">
        <f t="shared" si="3"/>
        <v>2.4530999999999994E-2</v>
      </c>
      <c r="CO21" s="324">
        <f t="shared" si="3"/>
        <v>2.4586999999999994E-2</v>
      </c>
      <c r="CP21" s="324">
        <f t="shared" si="3"/>
        <v>2.4622999999999996E-2</v>
      </c>
      <c r="CQ21" s="324">
        <f t="shared" si="3"/>
        <v>2.4688999999999996E-2</v>
      </c>
      <c r="CR21" s="324">
        <f t="shared" si="3"/>
        <v>2.4738999999999997E-2</v>
      </c>
      <c r="CS21" s="324">
        <f t="shared" si="3"/>
        <v>2.4789999999999996E-2</v>
      </c>
      <c r="CT21" s="324">
        <f t="shared" si="3"/>
        <v>2.4834999999999996E-2</v>
      </c>
      <c r="CU21" s="324">
        <f t="shared" si="3"/>
        <v>2.4872999999999996E-2</v>
      </c>
      <c r="CV21" s="324">
        <f t="shared" si="3"/>
        <v>2.4930999999999995E-2</v>
      </c>
      <c r="CW21" s="324">
        <f t="shared" si="3"/>
        <v>2.4983999999999996E-2</v>
      </c>
      <c r="CX21" s="324">
        <f t="shared" si="3"/>
        <v>2.5048999999999995E-2</v>
      </c>
      <c r="CY21" s="324">
        <f t="shared" si="3"/>
        <v>2.5111999999999995E-2</v>
      </c>
      <c r="CZ21" s="324">
        <f t="shared" si="3"/>
        <v>2.5181999999999996E-2</v>
      </c>
      <c r="DA21" s="324">
        <f t="shared" si="3"/>
        <v>2.5251999999999997E-2</v>
      </c>
      <c r="DB21" s="324">
        <f t="shared" si="3"/>
        <v>2.5289999999999997E-2</v>
      </c>
      <c r="DC21" s="324">
        <f t="shared" si="3"/>
        <v>2.5332999999999998E-2</v>
      </c>
      <c r="DD21" s="324">
        <f t="shared" si="3"/>
        <v>2.5393999999999996E-2</v>
      </c>
      <c r="DE21" s="324">
        <f t="shared" si="3"/>
        <v>2.5438999999999996E-2</v>
      </c>
      <c r="DF21" s="324">
        <f t="shared" si="3"/>
        <v>2.5490999999999996E-2</v>
      </c>
      <c r="DG21" s="324">
        <f t="shared" si="3"/>
        <v>2.5561999999999998E-2</v>
      </c>
      <c r="DH21" s="324">
        <f t="shared" si="3"/>
        <v>2.5623999999999997E-2</v>
      </c>
      <c r="DI21" s="324">
        <f t="shared" si="3"/>
        <v>2.5665999999999998E-2</v>
      </c>
      <c r="DJ21" s="324">
        <f t="shared" si="3"/>
        <v>2.5738999999999998E-2</v>
      </c>
      <c r="DK21" s="324">
        <f t="shared" si="3"/>
        <v>2.5798999999999999E-2</v>
      </c>
      <c r="DL21" s="324">
        <f t="shared" si="3"/>
        <v>2.5836999999999999E-2</v>
      </c>
      <c r="DM21" s="324">
        <f t="shared" si="3"/>
        <v>2.5906999999999999E-2</v>
      </c>
      <c r="DN21" s="324">
        <f t="shared" si="3"/>
        <v>2.5946999999999998E-2</v>
      </c>
      <c r="DO21" s="324">
        <f t="shared" si="3"/>
        <v>2.5985999999999999E-2</v>
      </c>
      <c r="DP21" s="324">
        <f t="shared" si="3"/>
        <v>2.6058999999999999E-2</v>
      </c>
      <c r="DQ21" s="324">
        <f t="shared" si="3"/>
        <v>2.6103999999999999E-2</v>
      </c>
      <c r="DR21" s="324">
        <f t="shared" si="3"/>
        <v>2.6176999999999999E-2</v>
      </c>
      <c r="DS21" s="324">
        <f t="shared" si="3"/>
        <v>2.622E-2</v>
      </c>
      <c r="DT21" s="324">
        <f t="shared" si="3"/>
        <v>2.6291000000000002E-2</v>
      </c>
      <c r="DU21" s="324">
        <f t="shared" si="3"/>
        <v>2.6347000000000002E-2</v>
      </c>
      <c r="DV21" s="324">
        <f t="shared" si="3"/>
        <v>2.6388000000000002E-2</v>
      </c>
      <c r="DW21" s="324">
        <f t="shared" si="3"/>
        <v>2.6447000000000002E-2</v>
      </c>
      <c r="DX21" s="324">
        <f t="shared" si="3"/>
        <v>2.6511000000000003E-2</v>
      </c>
      <c r="DY21" s="324">
        <f t="shared" si="3"/>
        <v>2.6547000000000005E-2</v>
      </c>
      <c r="DZ21" s="324">
        <f t="shared" si="3"/>
        <v>2.6589000000000005E-2</v>
      </c>
      <c r="EA21" s="324">
        <f t="shared" si="3"/>
        <v>2.6655000000000005E-2</v>
      </c>
      <c r="EB21" s="324">
        <f t="shared" si="3"/>
        <v>2.6693000000000005E-2</v>
      </c>
      <c r="EC21" s="324">
        <f t="shared" si="3"/>
        <v>2.6738000000000005E-2</v>
      </c>
      <c r="ED21" s="324">
        <f t="shared" si="3"/>
        <v>2.6811000000000005E-2</v>
      </c>
      <c r="EE21" s="324">
        <f t="shared" si="3"/>
        <v>2.6864000000000006E-2</v>
      </c>
      <c r="EF21" s="324">
        <f t="shared" si="3"/>
        <v>2.6917000000000007E-2</v>
      </c>
      <c r="EG21" s="324">
        <f t="shared" si="3"/>
        <v>2.6985000000000006E-2</v>
      </c>
      <c r="EH21" s="324">
        <f t="shared" ref="EH21:GJ21" si="4" xml:space="preserve"> INDEX(EH18:EH20, $F17)</f>
        <v>2.7028000000000007E-2</v>
      </c>
      <c r="EI21" s="324">
        <f t="shared" si="4"/>
        <v>2.7090000000000006E-2</v>
      </c>
      <c r="EJ21" s="324">
        <f t="shared" si="4"/>
        <v>2.7134000000000005E-2</v>
      </c>
      <c r="EK21" s="324">
        <f t="shared" si="4"/>
        <v>2.7205000000000007E-2</v>
      </c>
      <c r="EL21" s="324">
        <f t="shared" si="4"/>
        <v>2.7270000000000006E-2</v>
      </c>
      <c r="EM21" s="324">
        <f t="shared" si="4"/>
        <v>2.7308000000000006E-2</v>
      </c>
      <c r="EN21" s="324">
        <f t="shared" si="4"/>
        <v>2.7346000000000006E-2</v>
      </c>
      <c r="EO21" s="324">
        <f t="shared" si="4"/>
        <v>2.7391000000000006E-2</v>
      </c>
      <c r="EP21" s="324">
        <f t="shared" si="4"/>
        <v>2.7437000000000007E-2</v>
      </c>
      <c r="EQ21" s="324">
        <f t="shared" si="4"/>
        <v>2.7496000000000007E-2</v>
      </c>
      <c r="ER21" s="324">
        <f t="shared" si="4"/>
        <v>2.7551000000000006E-2</v>
      </c>
      <c r="ES21" s="324">
        <f t="shared" si="4"/>
        <v>2.7621000000000007E-2</v>
      </c>
      <c r="ET21" s="324">
        <f t="shared" si="4"/>
        <v>2.7689000000000005E-2</v>
      </c>
      <c r="EU21" s="324">
        <f t="shared" si="4"/>
        <v>2.7753000000000007E-2</v>
      </c>
      <c r="EV21" s="324">
        <f t="shared" si="4"/>
        <v>2.7788000000000007E-2</v>
      </c>
      <c r="EW21" s="324">
        <f t="shared" si="4"/>
        <v>2.7828000000000006E-2</v>
      </c>
      <c r="EX21" s="324">
        <f t="shared" si="4"/>
        <v>2.7891000000000006E-2</v>
      </c>
      <c r="EY21" s="324">
        <f t="shared" si="4"/>
        <v>2.7952000000000005E-2</v>
      </c>
      <c r="EZ21" s="324">
        <f t="shared" si="4"/>
        <v>2.8004000000000005E-2</v>
      </c>
      <c r="FA21" s="324">
        <f t="shared" si="4"/>
        <v>2.8051000000000003E-2</v>
      </c>
      <c r="FB21" s="324">
        <f t="shared" si="4"/>
        <v>2.8117000000000003E-2</v>
      </c>
      <c r="FC21" s="324">
        <f t="shared" si="4"/>
        <v>2.8162000000000003E-2</v>
      </c>
      <c r="FD21" s="324">
        <f t="shared" si="4"/>
        <v>2.8226000000000005E-2</v>
      </c>
      <c r="FE21" s="324">
        <f t="shared" si="4"/>
        <v>2.8283000000000006E-2</v>
      </c>
      <c r="FF21" s="324">
        <f t="shared" si="4"/>
        <v>2.8351000000000005E-2</v>
      </c>
      <c r="FG21" s="324">
        <f t="shared" si="4"/>
        <v>2.8407000000000005E-2</v>
      </c>
      <c r="FH21" s="324">
        <f t="shared" si="4"/>
        <v>2.8452000000000005E-2</v>
      </c>
      <c r="FI21" s="324">
        <f t="shared" si="4"/>
        <v>2.8495000000000006E-2</v>
      </c>
      <c r="FJ21" s="324">
        <f t="shared" si="4"/>
        <v>2.8570000000000005E-2</v>
      </c>
      <c r="FK21" s="324">
        <f t="shared" si="4"/>
        <v>2.8613000000000006E-2</v>
      </c>
      <c r="FL21" s="324">
        <f t="shared" si="4"/>
        <v>2.8678000000000006E-2</v>
      </c>
      <c r="FM21" s="324">
        <f t="shared" si="4"/>
        <v>2.8726000000000005E-2</v>
      </c>
      <c r="FN21" s="324">
        <f t="shared" si="4"/>
        <v>2.8797000000000007E-2</v>
      </c>
      <c r="FO21" s="324">
        <f t="shared" si="4"/>
        <v>2.8861000000000008E-2</v>
      </c>
      <c r="FP21" s="324">
        <f t="shared" si="4"/>
        <v>2.8935000000000009E-2</v>
      </c>
      <c r="FQ21" s="324">
        <f t="shared" si="4"/>
        <v>2.899500000000001E-2</v>
      </c>
      <c r="FR21" s="324">
        <f t="shared" si="4"/>
        <v>2.905000000000001E-2</v>
      </c>
      <c r="FS21" s="324">
        <f t="shared" si="4"/>
        <v>2.910900000000001E-2</v>
      </c>
      <c r="FT21" s="324">
        <f t="shared" si="4"/>
        <v>2.9181000000000009E-2</v>
      </c>
      <c r="FU21" s="324">
        <f t="shared" si="4"/>
        <v>2.9232000000000008E-2</v>
      </c>
      <c r="FV21" s="324">
        <f t="shared" si="4"/>
        <v>2.9283000000000007E-2</v>
      </c>
      <c r="FW21" s="324">
        <f t="shared" si="4"/>
        <v>2.9322000000000008E-2</v>
      </c>
      <c r="FX21" s="324">
        <f t="shared" si="4"/>
        <v>2.9382000000000009E-2</v>
      </c>
      <c r="FY21" s="324">
        <f t="shared" si="4"/>
        <v>2.9447000000000008E-2</v>
      </c>
      <c r="FZ21" s="324">
        <f t="shared" si="4"/>
        <v>2.9488000000000007E-2</v>
      </c>
      <c r="GA21" s="324">
        <f t="shared" si="4"/>
        <v>2.9557000000000007E-2</v>
      </c>
      <c r="GB21" s="324">
        <f t="shared" si="4"/>
        <v>2.9595000000000007E-2</v>
      </c>
      <c r="GC21" s="324">
        <f t="shared" si="4"/>
        <v>2.9670000000000005E-2</v>
      </c>
      <c r="GD21" s="324">
        <f t="shared" si="4"/>
        <v>2.9737000000000006E-2</v>
      </c>
      <c r="GE21" s="324">
        <f t="shared" si="4"/>
        <v>2.9788000000000005E-2</v>
      </c>
      <c r="GF21" s="324">
        <f t="shared" si="4"/>
        <v>2.9841000000000006E-2</v>
      </c>
      <c r="GG21" s="324">
        <f t="shared" si="4"/>
        <v>2.9881000000000005E-2</v>
      </c>
      <c r="GH21" s="324">
        <f t="shared" si="4"/>
        <v>2.9955000000000006E-2</v>
      </c>
      <c r="GI21" s="324">
        <f t="shared" si="4"/>
        <v>3.0029000000000007E-2</v>
      </c>
      <c r="GJ21" s="324">
        <f t="shared" si="4"/>
        <v>3.0092000000000008E-2</v>
      </c>
    </row>
    <row r="24" spans="1:192" x14ac:dyDescent="0.25">
      <c r="A24" s="15" t="s">
        <v>63</v>
      </c>
    </row>
  </sheetData>
  <conditionalFormatting sqref="J3:BE3">
    <cfRule type="cellIs" dxfId="275" priority="8" stopIfTrue="1" operator="equal">
      <formula>"Construction"</formula>
    </cfRule>
    <cfRule type="cellIs" dxfId="274" priority="9" stopIfTrue="1" operator="equal">
      <formula>"Operations"</formula>
    </cfRule>
  </conditionalFormatting>
  <conditionalFormatting sqref="J3:BE3">
    <cfRule type="cellIs" dxfId="273" priority="7" operator="equal">
      <formula>"Fin Close"</formula>
    </cfRule>
  </conditionalFormatting>
  <conditionalFormatting sqref="J3:BE3">
    <cfRule type="cellIs" dxfId="272" priority="5" operator="equal">
      <formula>"PPA ext."</formula>
    </cfRule>
    <cfRule type="cellIs" dxfId="271" priority="6" operator="equal">
      <formula>"Delay"</formula>
    </cfRule>
  </conditionalFormatting>
  <conditionalFormatting sqref="F2:F4">
    <cfRule type="cellIs" dxfId="270" priority="1" stopIfTrue="1" operator="notEqual">
      <formula>0</formula>
    </cfRule>
    <cfRule type="cellIs" dxfId="269" priority="2" stopIfTrue="1" operator="equal">
      <formula>""</formula>
    </cfRule>
  </conditionalFormatting>
  <conditionalFormatting sqref="F2:F4">
    <cfRule type="cellIs" dxfId="268" priority="3" stopIfTrue="1" operator="notEqual">
      <formula>0</formula>
    </cfRule>
    <cfRule type="cellIs" dxfId="267" priority="4" stopIfTrue="1" operator="equal">
      <formula>""</formula>
    </cfRule>
  </conditionalFormatting>
  <dataValidations count="1">
    <dataValidation allowBlank="1" showInputMessage="1" showErrorMessage="1" sqref="E17:H17 E13" xr:uid="{EF5001C0-D4FE-44E8-B2C5-96F9DD05E83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1881-E785-4032-A0E3-C178C52A39D6}">
  <sheetPr codeName="Sheet20">
    <tabColor theme="1" tint="0.499984740745262"/>
    <outlinePr summaryBelow="0" summaryRight="0"/>
  </sheetPr>
  <dimension ref="A1:KT96"/>
  <sheetViews>
    <sheetView defaultGridColor="0" colorId="8" zoomScale="37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5" sqref="J5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306" width="11.5429687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ConTime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" customFormat="1" x14ac:dyDescent="0.25">
      <c r="A2" s="50"/>
      <c r="B2" s="50"/>
      <c r="C2" s="51"/>
      <c r="D2" s="52"/>
      <c r="E2" s="498" t="str">
        <f xml:space="preserve"> E$23</f>
        <v>Model period ending - m</v>
      </c>
      <c r="F2" s="278">
        <f xml:space="preserve"> Check!$F$9</f>
        <v>0</v>
      </c>
      <c r="G2" s="37" t="s">
        <v>23</v>
      </c>
      <c r="H2" s="25"/>
      <c r="I2" s="133"/>
      <c r="J2" s="22">
        <f t="shared" ref="J2:AO2" si="0" xml:space="preserve"> J$23</f>
        <v>44227</v>
      </c>
      <c r="K2" s="22">
        <f t="shared" si="0"/>
        <v>44255</v>
      </c>
      <c r="L2" s="22">
        <f t="shared" si="0"/>
        <v>44286</v>
      </c>
      <c r="M2" s="22">
        <f t="shared" si="0"/>
        <v>44316</v>
      </c>
      <c r="N2" s="22">
        <f t="shared" si="0"/>
        <v>44347</v>
      </c>
      <c r="O2" s="22">
        <f t="shared" si="0"/>
        <v>44377</v>
      </c>
      <c r="P2" s="22">
        <f t="shared" si="0"/>
        <v>44408</v>
      </c>
      <c r="Q2" s="22">
        <f t="shared" si="0"/>
        <v>44439</v>
      </c>
      <c r="R2" s="22">
        <f t="shared" si="0"/>
        <v>44469</v>
      </c>
      <c r="S2" s="22">
        <f t="shared" si="0"/>
        <v>44500</v>
      </c>
      <c r="T2" s="22">
        <f t="shared" si="0"/>
        <v>44530</v>
      </c>
      <c r="U2" s="22">
        <f t="shared" si="0"/>
        <v>44561</v>
      </c>
      <c r="V2" s="22">
        <f t="shared" si="0"/>
        <v>44592</v>
      </c>
      <c r="W2" s="22">
        <f t="shared" si="0"/>
        <v>44620</v>
      </c>
      <c r="X2" s="22">
        <f t="shared" si="0"/>
        <v>44651</v>
      </c>
      <c r="Y2" s="22">
        <f t="shared" si="0"/>
        <v>44681</v>
      </c>
      <c r="Z2" s="22">
        <f t="shared" si="0"/>
        <v>44712</v>
      </c>
      <c r="AA2" s="22">
        <f t="shared" si="0"/>
        <v>44742</v>
      </c>
      <c r="AB2" s="22">
        <f t="shared" si="0"/>
        <v>44773</v>
      </c>
      <c r="AC2" s="22">
        <f t="shared" si="0"/>
        <v>44804</v>
      </c>
      <c r="AD2" s="22">
        <f t="shared" si="0"/>
        <v>44834</v>
      </c>
      <c r="AE2" s="22">
        <f t="shared" si="0"/>
        <v>44865</v>
      </c>
      <c r="AF2" s="22">
        <f t="shared" si="0"/>
        <v>44895</v>
      </c>
      <c r="AG2" s="22">
        <f t="shared" si="0"/>
        <v>44926</v>
      </c>
      <c r="AH2" s="22">
        <f t="shared" si="0"/>
        <v>44957</v>
      </c>
      <c r="AI2" s="22">
        <f t="shared" si="0"/>
        <v>44985</v>
      </c>
      <c r="AJ2" s="22">
        <f t="shared" si="0"/>
        <v>45016</v>
      </c>
      <c r="AK2" s="22">
        <f t="shared" si="0"/>
        <v>45046</v>
      </c>
      <c r="AL2" s="22">
        <f t="shared" si="0"/>
        <v>45077</v>
      </c>
      <c r="AM2" s="22">
        <f t="shared" si="0"/>
        <v>45107</v>
      </c>
      <c r="AN2" s="22">
        <f t="shared" si="0"/>
        <v>45138</v>
      </c>
      <c r="AO2" s="22">
        <f t="shared" si="0"/>
        <v>45169</v>
      </c>
      <c r="AP2" s="22">
        <f t="shared" ref="AP2:BE2" si="1" xml:space="preserve"> AP$23</f>
        <v>45199</v>
      </c>
      <c r="AQ2" s="22">
        <f t="shared" si="1"/>
        <v>45230</v>
      </c>
      <c r="AR2" s="22">
        <f t="shared" si="1"/>
        <v>45260</v>
      </c>
      <c r="AS2" s="22">
        <f t="shared" si="1"/>
        <v>45291</v>
      </c>
      <c r="AT2" s="22">
        <f t="shared" si="1"/>
        <v>45322</v>
      </c>
      <c r="AU2" s="22">
        <f t="shared" si="1"/>
        <v>45351</v>
      </c>
      <c r="AV2" s="22">
        <f t="shared" si="1"/>
        <v>45382</v>
      </c>
      <c r="AW2" s="22">
        <f t="shared" si="1"/>
        <v>45412</v>
      </c>
      <c r="AX2" s="22">
        <f t="shared" si="1"/>
        <v>45443</v>
      </c>
      <c r="AY2" s="22">
        <f t="shared" si="1"/>
        <v>45473</v>
      </c>
      <c r="AZ2" s="22">
        <f t="shared" si="1"/>
        <v>45504</v>
      </c>
      <c r="BA2" s="22">
        <f t="shared" si="1"/>
        <v>45535</v>
      </c>
      <c r="BB2" s="22">
        <f t="shared" si="1"/>
        <v>45565</v>
      </c>
      <c r="BC2" s="22">
        <f t="shared" si="1"/>
        <v>45596</v>
      </c>
      <c r="BD2" s="22">
        <f t="shared" si="1"/>
        <v>45626</v>
      </c>
      <c r="BE2" s="22">
        <f t="shared" si="1"/>
        <v>45657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</row>
    <row r="3" spans="1:306" s="18" customFormat="1" x14ac:dyDescent="0.25">
      <c r="A3" s="15"/>
      <c r="B3" s="15"/>
      <c r="C3" s="21"/>
      <c r="D3" s="48"/>
      <c r="E3" s="68" t="s">
        <v>345</v>
      </c>
      <c r="F3" s="278">
        <f xml:space="preserve"> Output!J2</f>
        <v>50</v>
      </c>
      <c r="G3" s="81" t="s">
        <v>25</v>
      </c>
      <c r="H3" s="17"/>
      <c r="I3" s="134"/>
      <c r="J3" s="500" t="str">
        <f t="shared" ref="J3:BE3" si="2" xml:space="preserve"> J$50</f>
        <v>Pre-fcst</v>
      </c>
      <c r="K3" s="500" t="str">
        <f t="shared" si="2"/>
        <v>Pre-fcst</v>
      </c>
      <c r="L3" s="500" t="str">
        <f t="shared" si="2"/>
        <v>Pre-fcst</v>
      </c>
      <c r="M3" s="500" t="str">
        <f t="shared" si="2"/>
        <v>Pre-fcst</v>
      </c>
      <c r="N3" s="500" t="str">
        <f t="shared" si="2"/>
        <v>Pre-fcst</v>
      </c>
      <c r="O3" s="500" t="str">
        <f t="shared" si="2"/>
        <v>Pre-fcst</v>
      </c>
      <c r="P3" s="500" t="str">
        <f t="shared" si="2"/>
        <v>Pre-fcst</v>
      </c>
      <c r="Q3" s="500" t="str">
        <f t="shared" si="2"/>
        <v>Pre-fcst</v>
      </c>
      <c r="R3" s="500" t="str">
        <f t="shared" si="2"/>
        <v>Pre-fcst</v>
      </c>
      <c r="S3" s="500" t="str">
        <f t="shared" si="2"/>
        <v>Pre-fcst</v>
      </c>
      <c r="T3" s="500" t="str">
        <f t="shared" si="2"/>
        <v>Pre-fcst</v>
      </c>
      <c r="U3" s="500" t="str">
        <f t="shared" si="2"/>
        <v>Pre-fcst</v>
      </c>
      <c r="V3" s="500" t="str">
        <f t="shared" si="2"/>
        <v>Pre-fcst</v>
      </c>
      <c r="W3" s="500" t="str">
        <f t="shared" si="2"/>
        <v>Pre-fcst</v>
      </c>
      <c r="X3" s="500" t="str">
        <f t="shared" si="2"/>
        <v>Pre-fcst</v>
      </c>
      <c r="Y3" s="500" t="str">
        <f t="shared" si="2"/>
        <v>Fin Close</v>
      </c>
      <c r="Z3" s="500" t="str">
        <f t="shared" si="2"/>
        <v>Construction</v>
      </c>
      <c r="AA3" s="500" t="str">
        <f t="shared" si="2"/>
        <v>Construction</v>
      </c>
      <c r="AB3" s="500" t="str">
        <f t="shared" si="2"/>
        <v>Construction</v>
      </c>
      <c r="AC3" s="500" t="str">
        <f t="shared" si="2"/>
        <v>Construction</v>
      </c>
      <c r="AD3" s="500" t="str">
        <f t="shared" si="2"/>
        <v>Construction</v>
      </c>
      <c r="AE3" s="500" t="str">
        <f t="shared" si="2"/>
        <v>Construction</v>
      </c>
      <c r="AF3" s="500" t="str">
        <f t="shared" si="2"/>
        <v>Construction</v>
      </c>
      <c r="AG3" s="500" t="str">
        <f t="shared" si="2"/>
        <v>Construction</v>
      </c>
      <c r="AH3" s="500" t="str">
        <f t="shared" si="2"/>
        <v>Construction</v>
      </c>
      <c r="AI3" s="500" t="str">
        <f t="shared" si="2"/>
        <v>Construction</v>
      </c>
      <c r="AJ3" s="500" t="str">
        <f t="shared" si="2"/>
        <v>Construction</v>
      </c>
      <c r="AK3" s="500" t="str">
        <f t="shared" si="2"/>
        <v>Construction</v>
      </c>
      <c r="AL3" s="500" t="str">
        <f t="shared" si="2"/>
        <v>Construction</v>
      </c>
      <c r="AM3" s="500" t="str">
        <f t="shared" si="2"/>
        <v>Construction</v>
      </c>
      <c r="AN3" s="500" t="str">
        <f t="shared" si="2"/>
        <v>Construction</v>
      </c>
      <c r="AO3" s="500" t="str">
        <f t="shared" si="2"/>
        <v>Construction</v>
      </c>
      <c r="AP3" s="500" t="str">
        <f t="shared" si="2"/>
        <v>Construction</v>
      </c>
      <c r="AQ3" s="500" t="str">
        <f t="shared" si="2"/>
        <v>Construction</v>
      </c>
      <c r="AR3" s="500" t="str">
        <f t="shared" si="2"/>
        <v>Construction</v>
      </c>
      <c r="AS3" s="500" t="str">
        <f t="shared" si="2"/>
        <v>Construction</v>
      </c>
      <c r="AT3" s="500" t="str">
        <f t="shared" si="2"/>
        <v>Construction</v>
      </c>
      <c r="AU3" s="500" t="str">
        <f t="shared" si="2"/>
        <v>Construction</v>
      </c>
      <c r="AV3" s="500" t="str">
        <f t="shared" si="2"/>
        <v>Construction</v>
      </c>
      <c r="AW3" s="500" t="str">
        <f t="shared" si="2"/>
        <v>Construction</v>
      </c>
      <c r="AX3" s="500" t="str">
        <f t="shared" si="2"/>
        <v>Construction</v>
      </c>
      <c r="AY3" s="500" t="str">
        <f t="shared" si="2"/>
        <v>Construction</v>
      </c>
      <c r="AZ3" s="500" t="str">
        <f t="shared" si="2"/>
        <v>Operations</v>
      </c>
      <c r="BA3" s="500" t="str">
        <f t="shared" si="2"/>
        <v>Operations</v>
      </c>
      <c r="BB3" s="500" t="str">
        <f t="shared" si="2"/>
        <v>Operations</v>
      </c>
      <c r="BC3" s="500" t="str">
        <f t="shared" si="2"/>
        <v>Operations</v>
      </c>
      <c r="BD3" s="500" t="str">
        <f t="shared" si="2"/>
        <v>Operations</v>
      </c>
      <c r="BE3" s="500" t="str">
        <f t="shared" si="2"/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</row>
    <row r="4" spans="1:306" s="10" customFormat="1" x14ac:dyDescent="0.25">
      <c r="A4" s="15"/>
      <c r="B4" s="15"/>
      <c r="C4" s="21"/>
      <c r="D4" s="48"/>
      <c r="E4" s="202" t="str">
        <f xml:space="preserve"> E$35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t="shared" ref="J4:BE4" si="3" xml:space="preserve"> J$35</f>
        <v>2021</v>
      </c>
      <c r="K4" s="202">
        <f t="shared" si="3"/>
        <v>2021</v>
      </c>
      <c r="L4" s="202">
        <f t="shared" si="3"/>
        <v>2021</v>
      </c>
      <c r="M4" s="202">
        <f t="shared" si="3"/>
        <v>2021</v>
      </c>
      <c r="N4" s="202">
        <f t="shared" si="3"/>
        <v>2021</v>
      </c>
      <c r="O4" s="202">
        <f t="shared" si="3"/>
        <v>2021</v>
      </c>
      <c r="P4" s="202">
        <f t="shared" si="3"/>
        <v>2021</v>
      </c>
      <c r="Q4" s="202">
        <f t="shared" si="3"/>
        <v>2021</v>
      </c>
      <c r="R4" s="202">
        <f t="shared" si="3"/>
        <v>2021</v>
      </c>
      <c r="S4" s="202">
        <f t="shared" si="3"/>
        <v>2021</v>
      </c>
      <c r="T4" s="202">
        <f t="shared" si="3"/>
        <v>2021</v>
      </c>
      <c r="U4" s="202">
        <f t="shared" si="3"/>
        <v>2021</v>
      </c>
      <c r="V4" s="202">
        <f t="shared" si="3"/>
        <v>2022</v>
      </c>
      <c r="W4" s="202">
        <f t="shared" si="3"/>
        <v>2022</v>
      </c>
      <c r="X4" s="202">
        <f t="shared" si="3"/>
        <v>2022</v>
      </c>
      <c r="Y4" s="202">
        <f t="shared" si="3"/>
        <v>2022</v>
      </c>
      <c r="Z4" s="202">
        <f t="shared" si="3"/>
        <v>2022</v>
      </c>
      <c r="AA4" s="202">
        <f t="shared" si="3"/>
        <v>2022</v>
      </c>
      <c r="AB4" s="202">
        <f t="shared" si="3"/>
        <v>2022</v>
      </c>
      <c r="AC4" s="202">
        <f t="shared" si="3"/>
        <v>2022</v>
      </c>
      <c r="AD4" s="202">
        <f t="shared" si="3"/>
        <v>2022</v>
      </c>
      <c r="AE4" s="202">
        <f t="shared" si="3"/>
        <v>2022</v>
      </c>
      <c r="AF4" s="202">
        <f t="shared" si="3"/>
        <v>2022</v>
      </c>
      <c r="AG4" s="202">
        <f t="shared" si="3"/>
        <v>2022</v>
      </c>
      <c r="AH4" s="202">
        <f t="shared" si="3"/>
        <v>2023</v>
      </c>
      <c r="AI4" s="202">
        <f t="shared" si="3"/>
        <v>2023</v>
      </c>
      <c r="AJ4" s="202">
        <f t="shared" si="3"/>
        <v>2023</v>
      </c>
      <c r="AK4" s="202">
        <f t="shared" si="3"/>
        <v>2023</v>
      </c>
      <c r="AL4" s="202">
        <f t="shared" si="3"/>
        <v>2023</v>
      </c>
      <c r="AM4" s="202">
        <f t="shared" si="3"/>
        <v>2023</v>
      </c>
      <c r="AN4" s="202">
        <f t="shared" si="3"/>
        <v>2023</v>
      </c>
      <c r="AO4" s="202">
        <f t="shared" si="3"/>
        <v>2023</v>
      </c>
      <c r="AP4" s="202">
        <f t="shared" si="3"/>
        <v>2023</v>
      </c>
      <c r="AQ4" s="202">
        <f t="shared" si="3"/>
        <v>2023</v>
      </c>
      <c r="AR4" s="202">
        <f t="shared" si="3"/>
        <v>2023</v>
      </c>
      <c r="AS4" s="202">
        <f t="shared" si="3"/>
        <v>2023</v>
      </c>
      <c r="AT4" s="202">
        <f t="shared" si="3"/>
        <v>2024</v>
      </c>
      <c r="AU4" s="202">
        <f t="shared" si="3"/>
        <v>2024</v>
      </c>
      <c r="AV4" s="202">
        <f t="shared" si="3"/>
        <v>2024</v>
      </c>
      <c r="AW4" s="202">
        <f t="shared" si="3"/>
        <v>2024</v>
      </c>
      <c r="AX4" s="202">
        <f t="shared" si="3"/>
        <v>2024</v>
      </c>
      <c r="AY4" s="202">
        <f t="shared" si="3"/>
        <v>2024</v>
      </c>
      <c r="AZ4" s="202">
        <f t="shared" si="3"/>
        <v>2024</v>
      </c>
      <c r="BA4" s="202">
        <f t="shared" si="3"/>
        <v>2024</v>
      </c>
      <c r="BB4" s="202">
        <f t="shared" si="3"/>
        <v>2024</v>
      </c>
      <c r="BC4" s="202">
        <f t="shared" si="3"/>
        <v>2024</v>
      </c>
      <c r="BD4" s="202">
        <f t="shared" si="3"/>
        <v>2024</v>
      </c>
      <c r="BE4" s="202">
        <f t="shared" si="3"/>
        <v>2024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</row>
    <row r="5" spans="1:306" s="10" customFormat="1" x14ac:dyDescent="0.25">
      <c r="A5" s="15"/>
      <c r="B5" s="15"/>
      <c r="C5" s="21"/>
      <c r="D5" s="48"/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</v>
      </c>
      <c r="E7" s="7"/>
      <c r="F7" s="7"/>
      <c r="G7" s="8"/>
      <c r="H7" s="7"/>
      <c r="I7" s="46"/>
      <c r="J7" s="7"/>
    </row>
    <row r="8" spans="1:306" x14ac:dyDescent="0.25">
      <c r="E8" s="7"/>
      <c r="F8" s="7"/>
      <c r="G8" s="8"/>
      <c r="H8" s="7"/>
      <c r="I8" s="46"/>
      <c r="J8" s="7"/>
    </row>
    <row r="9" spans="1:306" x14ac:dyDescent="0.25">
      <c r="B9" s="15" t="s">
        <v>79</v>
      </c>
      <c r="E9" s="7"/>
      <c r="F9" s="7"/>
      <c r="G9" s="8"/>
      <c r="H9" s="7"/>
      <c r="I9" s="46"/>
      <c r="J9" s="7"/>
    </row>
    <row r="10" spans="1:306" x14ac:dyDescent="0.25">
      <c r="A10" s="54"/>
      <c r="B10" s="55"/>
      <c r="C10" s="56"/>
      <c r="D10" s="57"/>
      <c r="E10" s="49" t="s">
        <v>0</v>
      </c>
      <c r="F10" s="49"/>
      <c r="G10" s="49" t="s">
        <v>14</v>
      </c>
      <c r="H10" s="49"/>
      <c r="I10" s="135"/>
      <c r="J10" s="49">
        <f t="shared" ref="J10:AO10" si="4" xml:space="preserve"> I10 + 1</f>
        <v>1</v>
      </c>
      <c r="K10" s="49">
        <f t="shared" si="4"/>
        <v>2</v>
      </c>
      <c r="L10" s="49">
        <f t="shared" si="4"/>
        <v>3</v>
      </c>
      <c r="M10" s="49">
        <f t="shared" si="4"/>
        <v>4</v>
      </c>
      <c r="N10" s="49">
        <f t="shared" si="4"/>
        <v>5</v>
      </c>
      <c r="O10" s="49">
        <f t="shared" si="4"/>
        <v>6</v>
      </c>
      <c r="P10" s="49">
        <f t="shared" si="4"/>
        <v>7</v>
      </c>
      <c r="Q10" s="49">
        <f t="shared" si="4"/>
        <v>8</v>
      </c>
      <c r="R10" s="49">
        <f t="shared" si="4"/>
        <v>9</v>
      </c>
      <c r="S10" s="49">
        <f t="shared" si="4"/>
        <v>10</v>
      </c>
      <c r="T10" s="49">
        <f t="shared" si="4"/>
        <v>11</v>
      </c>
      <c r="U10" s="49">
        <f t="shared" si="4"/>
        <v>12</v>
      </c>
      <c r="V10" s="49">
        <f t="shared" si="4"/>
        <v>13</v>
      </c>
      <c r="W10" s="49">
        <f t="shared" si="4"/>
        <v>14</v>
      </c>
      <c r="X10" s="49">
        <f t="shared" si="4"/>
        <v>15</v>
      </c>
      <c r="Y10" s="49">
        <f t="shared" si="4"/>
        <v>16</v>
      </c>
      <c r="Z10" s="49">
        <f t="shared" si="4"/>
        <v>17</v>
      </c>
      <c r="AA10" s="49">
        <f t="shared" si="4"/>
        <v>18</v>
      </c>
      <c r="AB10" s="49">
        <f t="shared" si="4"/>
        <v>19</v>
      </c>
      <c r="AC10" s="49">
        <f t="shared" si="4"/>
        <v>20</v>
      </c>
      <c r="AD10" s="49">
        <f t="shared" si="4"/>
        <v>21</v>
      </c>
      <c r="AE10" s="49">
        <f t="shared" si="4"/>
        <v>22</v>
      </c>
      <c r="AF10" s="49">
        <f t="shared" si="4"/>
        <v>23</v>
      </c>
      <c r="AG10" s="49">
        <f t="shared" si="4"/>
        <v>24</v>
      </c>
      <c r="AH10" s="49">
        <f t="shared" si="4"/>
        <v>25</v>
      </c>
      <c r="AI10" s="49">
        <f t="shared" si="4"/>
        <v>26</v>
      </c>
      <c r="AJ10" s="49">
        <f t="shared" si="4"/>
        <v>27</v>
      </c>
      <c r="AK10" s="49">
        <f t="shared" si="4"/>
        <v>28</v>
      </c>
      <c r="AL10" s="49">
        <f t="shared" si="4"/>
        <v>29</v>
      </c>
      <c r="AM10" s="49">
        <f t="shared" si="4"/>
        <v>30</v>
      </c>
      <c r="AN10" s="49">
        <f t="shared" si="4"/>
        <v>31</v>
      </c>
      <c r="AO10" s="49">
        <f t="shared" si="4"/>
        <v>32</v>
      </c>
      <c r="AP10" s="49">
        <f t="shared" ref="AP10:BE10" si="5" xml:space="preserve"> AO10 + 1</f>
        <v>33</v>
      </c>
      <c r="AQ10" s="49">
        <f t="shared" si="5"/>
        <v>34</v>
      </c>
      <c r="AR10" s="49">
        <f t="shared" si="5"/>
        <v>35</v>
      </c>
      <c r="AS10" s="49">
        <f t="shared" si="5"/>
        <v>36</v>
      </c>
      <c r="AT10" s="49">
        <f t="shared" si="5"/>
        <v>37</v>
      </c>
      <c r="AU10" s="49">
        <f t="shared" si="5"/>
        <v>38</v>
      </c>
      <c r="AV10" s="49">
        <f t="shared" si="5"/>
        <v>39</v>
      </c>
      <c r="AW10" s="49">
        <f t="shared" si="5"/>
        <v>40</v>
      </c>
      <c r="AX10" s="49">
        <f t="shared" si="5"/>
        <v>41</v>
      </c>
      <c r="AY10" s="49">
        <f t="shared" si="5"/>
        <v>42</v>
      </c>
      <c r="AZ10" s="49">
        <f t="shared" si="5"/>
        <v>43</v>
      </c>
      <c r="BA10" s="49">
        <f t="shared" si="5"/>
        <v>44</v>
      </c>
      <c r="BB10" s="49">
        <f t="shared" si="5"/>
        <v>45</v>
      </c>
      <c r="BC10" s="49">
        <f t="shared" si="5"/>
        <v>46</v>
      </c>
      <c r="BD10" s="49">
        <f t="shared" si="5"/>
        <v>47</v>
      </c>
      <c r="BE10" s="49">
        <f t="shared" si="5"/>
        <v>48</v>
      </c>
    </row>
    <row r="11" spans="1:306" x14ac:dyDescent="0.25">
      <c r="A11" s="54"/>
      <c r="B11" s="55"/>
      <c r="C11" s="56"/>
      <c r="D11" s="57"/>
      <c r="E11" s="29" t="s">
        <v>22</v>
      </c>
      <c r="F11" s="28">
        <f xml:space="preserve"> MAX(J10:BE10)</f>
        <v>48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</row>
    <row r="12" spans="1:306" x14ac:dyDescent="0.25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</row>
    <row r="13" spans="1:306" x14ac:dyDescent="0.25">
      <c r="A13" s="54"/>
      <c r="B13" s="55"/>
      <c r="C13" s="56"/>
      <c r="D13" s="57"/>
      <c r="E13" s="28" t="str">
        <f t="shared" ref="E13:I13" si="6" xml:space="preserve"> E$10</f>
        <v>Model column counter</v>
      </c>
      <c r="F13" s="28">
        <f t="shared" si="6"/>
        <v>0</v>
      </c>
      <c r="G13" s="28" t="str">
        <f t="shared" si="6"/>
        <v>counter</v>
      </c>
      <c r="H13" s="28">
        <f t="shared" si="6"/>
        <v>0</v>
      </c>
      <c r="I13" s="28">
        <f t="shared" si="6"/>
        <v>0</v>
      </c>
      <c r="J13" s="28">
        <f t="shared" ref="J13:AO13" si="7" xml:space="preserve"> J$10</f>
        <v>1</v>
      </c>
      <c r="K13" s="28">
        <f t="shared" si="7"/>
        <v>2</v>
      </c>
      <c r="L13" s="28">
        <f t="shared" si="7"/>
        <v>3</v>
      </c>
      <c r="M13" s="28">
        <f t="shared" si="7"/>
        <v>4</v>
      </c>
      <c r="N13" s="28">
        <f t="shared" si="7"/>
        <v>5</v>
      </c>
      <c r="O13" s="28">
        <f t="shared" si="7"/>
        <v>6</v>
      </c>
      <c r="P13" s="28">
        <f t="shared" si="7"/>
        <v>7</v>
      </c>
      <c r="Q13" s="28">
        <f t="shared" si="7"/>
        <v>8</v>
      </c>
      <c r="R13" s="28">
        <f t="shared" si="7"/>
        <v>9</v>
      </c>
      <c r="S13" s="28">
        <f t="shared" si="7"/>
        <v>10</v>
      </c>
      <c r="T13" s="28">
        <f t="shared" si="7"/>
        <v>11</v>
      </c>
      <c r="U13" s="28">
        <f t="shared" si="7"/>
        <v>12</v>
      </c>
      <c r="V13" s="28">
        <f t="shared" si="7"/>
        <v>13</v>
      </c>
      <c r="W13" s="28">
        <f t="shared" si="7"/>
        <v>14</v>
      </c>
      <c r="X13" s="28">
        <f t="shared" si="7"/>
        <v>15</v>
      </c>
      <c r="Y13" s="28">
        <f t="shared" si="7"/>
        <v>16</v>
      </c>
      <c r="Z13" s="28">
        <f t="shared" si="7"/>
        <v>17</v>
      </c>
      <c r="AA13" s="28">
        <f t="shared" si="7"/>
        <v>18</v>
      </c>
      <c r="AB13" s="28">
        <f t="shared" si="7"/>
        <v>19</v>
      </c>
      <c r="AC13" s="28">
        <f t="shared" si="7"/>
        <v>20</v>
      </c>
      <c r="AD13" s="28">
        <f t="shared" si="7"/>
        <v>21</v>
      </c>
      <c r="AE13" s="28">
        <f t="shared" si="7"/>
        <v>22</v>
      </c>
      <c r="AF13" s="28">
        <f t="shared" si="7"/>
        <v>23</v>
      </c>
      <c r="AG13" s="28">
        <f t="shared" si="7"/>
        <v>24</v>
      </c>
      <c r="AH13" s="28">
        <f t="shared" si="7"/>
        <v>25</v>
      </c>
      <c r="AI13" s="28">
        <f t="shared" si="7"/>
        <v>26</v>
      </c>
      <c r="AJ13" s="28">
        <f t="shared" si="7"/>
        <v>27</v>
      </c>
      <c r="AK13" s="28">
        <f t="shared" si="7"/>
        <v>28</v>
      </c>
      <c r="AL13" s="28">
        <f t="shared" si="7"/>
        <v>29</v>
      </c>
      <c r="AM13" s="28">
        <f t="shared" si="7"/>
        <v>30</v>
      </c>
      <c r="AN13" s="28">
        <f t="shared" si="7"/>
        <v>31</v>
      </c>
      <c r="AO13" s="28">
        <f t="shared" si="7"/>
        <v>32</v>
      </c>
      <c r="AP13" s="28">
        <f t="shared" ref="AP13:BE13" si="8" xml:space="preserve"> AP$10</f>
        <v>33</v>
      </c>
      <c r="AQ13" s="28">
        <f t="shared" si="8"/>
        <v>34</v>
      </c>
      <c r="AR13" s="28">
        <f t="shared" si="8"/>
        <v>35</v>
      </c>
      <c r="AS13" s="28">
        <f t="shared" si="8"/>
        <v>36</v>
      </c>
      <c r="AT13" s="28">
        <f t="shared" si="8"/>
        <v>37</v>
      </c>
      <c r="AU13" s="28">
        <f t="shared" si="8"/>
        <v>38</v>
      </c>
      <c r="AV13" s="28">
        <f t="shared" si="8"/>
        <v>39</v>
      </c>
      <c r="AW13" s="28">
        <f t="shared" si="8"/>
        <v>40</v>
      </c>
      <c r="AX13" s="28">
        <f t="shared" si="8"/>
        <v>41</v>
      </c>
      <c r="AY13" s="28">
        <f t="shared" si="8"/>
        <v>42</v>
      </c>
      <c r="AZ13" s="28">
        <f t="shared" si="8"/>
        <v>43</v>
      </c>
      <c r="BA13" s="28">
        <f t="shared" si="8"/>
        <v>44</v>
      </c>
      <c r="BB13" s="28">
        <f t="shared" si="8"/>
        <v>45</v>
      </c>
      <c r="BC13" s="28">
        <f t="shared" si="8"/>
        <v>46</v>
      </c>
      <c r="BD13" s="28">
        <f t="shared" si="8"/>
        <v>47</v>
      </c>
      <c r="BE13" s="28">
        <f t="shared" si="8"/>
        <v>48</v>
      </c>
    </row>
    <row r="14" spans="1:306" s="194" customFormat="1" x14ac:dyDescent="0.25">
      <c r="A14" s="142"/>
      <c r="B14" s="142"/>
      <c r="C14" s="143"/>
      <c r="D14" s="144"/>
      <c r="E14" s="193" t="s">
        <v>342</v>
      </c>
      <c r="F14" s="193"/>
      <c r="G14" s="193" t="s">
        <v>5</v>
      </c>
      <c r="H14" s="194">
        <f xml:space="preserve"> SUM(J14:BE14)</f>
        <v>1</v>
      </c>
      <c r="I14" s="145"/>
      <c r="J14" s="193">
        <f t="shared" ref="J14:AO14" si="9" xml:space="preserve"> IF(J13 = 1, 1, 0)</f>
        <v>1</v>
      </c>
      <c r="K14" s="193">
        <f t="shared" si="9"/>
        <v>0</v>
      </c>
      <c r="L14" s="193">
        <f t="shared" si="9"/>
        <v>0</v>
      </c>
      <c r="M14" s="193">
        <f t="shared" si="9"/>
        <v>0</v>
      </c>
      <c r="N14" s="193">
        <f t="shared" si="9"/>
        <v>0</v>
      </c>
      <c r="O14" s="193">
        <f t="shared" si="9"/>
        <v>0</v>
      </c>
      <c r="P14" s="193">
        <f t="shared" si="9"/>
        <v>0</v>
      </c>
      <c r="Q14" s="193">
        <f t="shared" si="9"/>
        <v>0</v>
      </c>
      <c r="R14" s="193">
        <f t="shared" si="9"/>
        <v>0</v>
      </c>
      <c r="S14" s="193">
        <f t="shared" si="9"/>
        <v>0</v>
      </c>
      <c r="T14" s="193">
        <f t="shared" si="9"/>
        <v>0</v>
      </c>
      <c r="U14" s="193">
        <f t="shared" si="9"/>
        <v>0</v>
      </c>
      <c r="V14" s="193">
        <f t="shared" si="9"/>
        <v>0</v>
      </c>
      <c r="W14" s="193">
        <f t="shared" si="9"/>
        <v>0</v>
      </c>
      <c r="X14" s="193">
        <f t="shared" si="9"/>
        <v>0</v>
      </c>
      <c r="Y14" s="193">
        <f t="shared" si="9"/>
        <v>0</v>
      </c>
      <c r="Z14" s="193">
        <f t="shared" si="9"/>
        <v>0</v>
      </c>
      <c r="AA14" s="193">
        <f t="shared" si="9"/>
        <v>0</v>
      </c>
      <c r="AB14" s="193">
        <f t="shared" si="9"/>
        <v>0</v>
      </c>
      <c r="AC14" s="193">
        <f t="shared" si="9"/>
        <v>0</v>
      </c>
      <c r="AD14" s="193">
        <f t="shared" si="9"/>
        <v>0</v>
      </c>
      <c r="AE14" s="193">
        <f t="shared" si="9"/>
        <v>0</v>
      </c>
      <c r="AF14" s="193">
        <f t="shared" si="9"/>
        <v>0</v>
      </c>
      <c r="AG14" s="193">
        <f t="shared" si="9"/>
        <v>0</v>
      </c>
      <c r="AH14" s="193">
        <f t="shared" si="9"/>
        <v>0</v>
      </c>
      <c r="AI14" s="193">
        <f t="shared" si="9"/>
        <v>0</v>
      </c>
      <c r="AJ14" s="193">
        <f t="shared" si="9"/>
        <v>0</v>
      </c>
      <c r="AK14" s="193">
        <f t="shared" si="9"/>
        <v>0</v>
      </c>
      <c r="AL14" s="193">
        <f t="shared" si="9"/>
        <v>0</v>
      </c>
      <c r="AM14" s="193">
        <f t="shared" si="9"/>
        <v>0</v>
      </c>
      <c r="AN14" s="193">
        <f t="shared" si="9"/>
        <v>0</v>
      </c>
      <c r="AO14" s="193">
        <f t="shared" si="9"/>
        <v>0</v>
      </c>
      <c r="AP14" s="193">
        <f t="shared" ref="AP14:BE14" si="10" xml:space="preserve"> IF(AP13 = 1, 1, 0)</f>
        <v>0</v>
      </c>
      <c r="AQ14" s="193">
        <f t="shared" si="10"/>
        <v>0</v>
      </c>
      <c r="AR14" s="193">
        <f t="shared" si="10"/>
        <v>0</v>
      </c>
      <c r="AS14" s="193">
        <f t="shared" si="10"/>
        <v>0</v>
      </c>
      <c r="AT14" s="193">
        <f t="shared" si="10"/>
        <v>0</v>
      </c>
      <c r="AU14" s="193">
        <f t="shared" si="10"/>
        <v>0</v>
      </c>
      <c r="AV14" s="193">
        <f t="shared" si="10"/>
        <v>0</v>
      </c>
      <c r="AW14" s="193">
        <f t="shared" si="10"/>
        <v>0</v>
      </c>
      <c r="AX14" s="193">
        <f t="shared" si="10"/>
        <v>0</v>
      </c>
      <c r="AY14" s="193">
        <f t="shared" si="10"/>
        <v>0</v>
      </c>
      <c r="AZ14" s="193">
        <f t="shared" si="10"/>
        <v>0</v>
      </c>
      <c r="BA14" s="193">
        <f t="shared" si="10"/>
        <v>0</v>
      </c>
      <c r="BB14" s="193">
        <f t="shared" si="10"/>
        <v>0</v>
      </c>
      <c r="BC14" s="193">
        <f t="shared" si="10"/>
        <v>0</v>
      </c>
      <c r="BD14" s="193">
        <f t="shared" si="10"/>
        <v>0</v>
      </c>
      <c r="BE14" s="193">
        <f t="shared" si="10"/>
        <v>0</v>
      </c>
    </row>
    <row r="15" spans="1:306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</row>
    <row r="16" spans="1:306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A17" s="55"/>
      <c r="B17" s="55"/>
      <c r="C17" s="58"/>
      <c r="D17" s="59"/>
      <c r="E17" s="308" t="str">
        <f xml:space="preserve"> InpC!E$13</f>
        <v>First date of time rulers</v>
      </c>
      <c r="F17" s="308">
        <f xml:space="preserve"> InpC!F$13</f>
        <v>44197</v>
      </c>
      <c r="G17" s="308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</row>
    <row r="18" spans="1:57" x14ac:dyDescent="0.25">
      <c r="B18" s="55"/>
      <c r="E18" s="2" t="str">
        <f t="shared" ref="E18:I18" si="11" xml:space="preserve"> E$14</f>
        <v>First model column flag - m</v>
      </c>
      <c r="F18" s="2">
        <f t="shared" si="11"/>
        <v>0</v>
      </c>
      <c r="G18" s="2" t="str">
        <f t="shared" si="11"/>
        <v>flag</v>
      </c>
      <c r="H18" s="2">
        <f t="shared" si="11"/>
        <v>1</v>
      </c>
      <c r="I18" s="16">
        <f t="shared" si="11"/>
        <v>0</v>
      </c>
      <c r="J18" s="2">
        <f t="shared" ref="J18:AO18" si="12" xml:space="preserve"> J$14</f>
        <v>1</v>
      </c>
      <c r="K18" s="2">
        <f t="shared" si="12"/>
        <v>0</v>
      </c>
      <c r="L18" s="2">
        <f t="shared" si="12"/>
        <v>0</v>
      </c>
      <c r="M18" s="2">
        <f t="shared" si="12"/>
        <v>0</v>
      </c>
      <c r="N18" s="2">
        <f t="shared" si="12"/>
        <v>0</v>
      </c>
      <c r="O18" s="2">
        <f t="shared" si="12"/>
        <v>0</v>
      </c>
      <c r="P18" s="2">
        <f t="shared" si="12"/>
        <v>0</v>
      </c>
      <c r="Q18" s="2">
        <f t="shared" si="12"/>
        <v>0</v>
      </c>
      <c r="R18" s="2">
        <f t="shared" si="12"/>
        <v>0</v>
      </c>
      <c r="S18" s="2">
        <f t="shared" si="12"/>
        <v>0</v>
      </c>
      <c r="T18" s="2">
        <f t="shared" si="12"/>
        <v>0</v>
      </c>
      <c r="U18" s="2">
        <f t="shared" si="12"/>
        <v>0</v>
      </c>
      <c r="V18" s="2">
        <f t="shared" si="12"/>
        <v>0</v>
      </c>
      <c r="W18" s="2">
        <f t="shared" si="12"/>
        <v>0</v>
      </c>
      <c r="X18" s="2">
        <f t="shared" si="12"/>
        <v>0</v>
      </c>
      <c r="Y18" s="2">
        <f t="shared" si="12"/>
        <v>0</v>
      </c>
      <c r="Z18" s="2">
        <f t="shared" si="12"/>
        <v>0</v>
      </c>
      <c r="AA18" s="2">
        <f t="shared" si="12"/>
        <v>0</v>
      </c>
      <c r="AB18" s="2">
        <f t="shared" si="12"/>
        <v>0</v>
      </c>
      <c r="AC18" s="2">
        <f t="shared" si="12"/>
        <v>0</v>
      </c>
      <c r="AD18" s="2">
        <f t="shared" si="12"/>
        <v>0</v>
      </c>
      <c r="AE18" s="2">
        <f t="shared" si="12"/>
        <v>0</v>
      </c>
      <c r="AF18" s="2">
        <f t="shared" si="12"/>
        <v>0</v>
      </c>
      <c r="AG18" s="2">
        <f t="shared" si="12"/>
        <v>0</v>
      </c>
      <c r="AH18" s="2">
        <f t="shared" si="12"/>
        <v>0</v>
      </c>
      <c r="AI18" s="2">
        <f t="shared" si="12"/>
        <v>0</v>
      </c>
      <c r="AJ18" s="2">
        <f t="shared" si="12"/>
        <v>0</v>
      </c>
      <c r="AK18" s="2">
        <f t="shared" si="12"/>
        <v>0</v>
      </c>
      <c r="AL18" s="2">
        <f t="shared" si="12"/>
        <v>0</v>
      </c>
      <c r="AM18" s="2">
        <f t="shared" si="12"/>
        <v>0</v>
      </c>
      <c r="AN18" s="2">
        <f t="shared" si="12"/>
        <v>0</v>
      </c>
      <c r="AO18" s="2">
        <f t="shared" si="12"/>
        <v>0</v>
      </c>
      <c r="AP18" s="2">
        <f t="shared" ref="AP18:BE18" si="13" xml:space="preserve"> AP$14</f>
        <v>0</v>
      </c>
      <c r="AQ18" s="2">
        <f t="shared" si="13"/>
        <v>0</v>
      </c>
      <c r="AR18" s="2">
        <f t="shared" si="13"/>
        <v>0</v>
      </c>
      <c r="AS18" s="2">
        <f t="shared" si="13"/>
        <v>0</v>
      </c>
      <c r="AT18" s="2">
        <f t="shared" si="13"/>
        <v>0</v>
      </c>
      <c r="AU18" s="2">
        <f t="shared" si="13"/>
        <v>0</v>
      </c>
      <c r="AV18" s="2">
        <f t="shared" si="13"/>
        <v>0</v>
      </c>
      <c r="AW18" s="2">
        <f t="shared" si="13"/>
        <v>0</v>
      </c>
      <c r="AX18" s="2">
        <f t="shared" si="13"/>
        <v>0</v>
      </c>
      <c r="AY18" s="2">
        <f t="shared" si="13"/>
        <v>0</v>
      </c>
      <c r="AZ18" s="2">
        <f t="shared" si="13"/>
        <v>0</v>
      </c>
      <c r="BA18" s="2">
        <f t="shared" si="13"/>
        <v>0</v>
      </c>
      <c r="BB18" s="2">
        <f t="shared" si="13"/>
        <v>0</v>
      </c>
      <c r="BC18" s="2">
        <f t="shared" si="13"/>
        <v>0</v>
      </c>
      <c r="BD18" s="2">
        <f t="shared" si="13"/>
        <v>0</v>
      </c>
      <c r="BE18" s="2">
        <f t="shared" si="13"/>
        <v>0</v>
      </c>
    </row>
    <row r="19" spans="1:57" x14ac:dyDescent="0.25">
      <c r="A19" s="50"/>
      <c r="B19" s="55"/>
      <c r="C19" s="51"/>
      <c r="D19" s="52"/>
      <c r="E19" s="27" t="s">
        <v>328</v>
      </c>
      <c r="F19" s="27"/>
      <c r="G19" s="27" t="s">
        <v>6</v>
      </c>
      <c r="H19" s="27"/>
      <c r="I19" s="136"/>
      <c r="J19" s="27">
        <f t="shared" ref="J19:BE19" si="14" xml:space="preserve"> IF(J18 = 1, $F17, DATE(YEAR(I19), MONTH(I19) + 1, DAY(1)))</f>
        <v>44197</v>
      </c>
      <c r="K19" s="27">
        <f t="shared" si="14"/>
        <v>44228</v>
      </c>
      <c r="L19" s="27">
        <f t="shared" si="14"/>
        <v>44256</v>
      </c>
      <c r="M19" s="27">
        <f t="shared" si="14"/>
        <v>44287</v>
      </c>
      <c r="N19" s="27">
        <f t="shared" si="14"/>
        <v>44317</v>
      </c>
      <c r="O19" s="27">
        <f t="shared" si="14"/>
        <v>44348</v>
      </c>
      <c r="P19" s="27">
        <f t="shared" si="14"/>
        <v>44378</v>
      </c>
      <c r="Q19" s="27">
        <f t="shared" si="14"/>
        <v>44409</v>
      </c>
      <c r="R19" s="27">
        <f t="shared" si="14"/>
        <v>44440</v>
      </c>
      <c r="S19" s="27">
        <f t="shared" si="14"/>
        <v>44470</v>
      </c>
      <c r="T19" s="27">
        <f t="shared" si="14"/>
        <v>44501</v>
      </c>
      <c r="U19" s="27">
        <f t="shared" si="14"/>
        <v>44531</v>
      </c>
      <c r="V19" s="27">
        <f t="shared" si="14"/>
        <v>44562</v>
      </c>
      <c r="W19" s="27">
        <f t="shared" si="14"/>
        <v>44593</v>
      </c>
      <c r="X19" s="27">
        <f t="shared" si="14"/>
        <v>44621</v>
      </c>
      <c r="Y19" s="27">
        <f t="shared" si="14"/>
        <v>44652</v>
      </c>
      <c r="Z19" s="27">
        <f t="shared" si="14"/>
        <v>44682</v>
      </c>
      <c r="AA19" s="27">
        <f t="shared" si="14"/>
        <v>44713</v>
      </c>
      <c r="AB19" s="27">
        <f t="shared" si="14"/>
        <v>44743</v>
      </c>
      <c r="AC19" s="27">
        <f t="shared" si="14"/>
        <v>44774</v>
      </c>
      <c r="AD19" s="27">
        <f t="shared" si="14"/>
        <v>44805</v>
      </c>
      <c r="AE19" s="27">
        <f t="shared" si="14"/>
        <v>44835</v>
      </c>
      <c r="AF19" s="27">
        <f t="shared" si="14"/>
        <v>44866</v>
      </c>
      <c r="AG19" s="27">
        <f t="shared" si="14"/>
        <v>44896</v>
      </c>
      <c r="AH19" s="27">
        <f t="shared" si="14"/>
        <v>44927</v>
      </c>
      <c r="AI19" s="27">
        <f t="shared" si="14"/>
        <v>44958</v>
      </c>
      <c r="AJ19" s="27">
        <f t="shared" si="14"/>
        <v>44986</v>
      </c>
      <c r="AK19" s="27">
        <f t="shared" si="14"/>
        <v>45017</v>
      </c>
      <c r="AL19" s="27">
        <f t="shared" si="14"/>
        <v>45047</v>
      </c>
      <c r="AM19" s="27">
        <f t="shared" si="14"/>
        <v>45078</v>
      </c>
      <c r="AN19" s="27">
        <f t="shared" si="14"/>
        <v>45108</v>
      </c>
      <c r="AO19" s="27">
        <f t="shared" si="14"/>
        <v>45139</v>
      </c>
      <c r="AP19" s="27">
        <f t="shared" si="14"/>
        <v>45170</v>
      </c>
      <c r="AQ19" s="27">
        <f t="shared" si="14"/>
        <v>45200</v>
      </c>
      <c r="AR19" s="27">
        <f t="shared" si="14"/>
        <v>45231</v>
      </c>
      <c r="AS19" s="27">
        <f t="shared" si="14"/>
        <v>45261</v>
      </c>
      <c r="AT19" s="27">
        <f t="shared" si="14"/>
        <v>45292</v>
      </c>
      <c r="AU19" s="27">
        <f t="shared" si="14"/>
        <v>45323</v>
      </c>
      <c r="AV19" s="27">
        <f t="shared" si="14"/>
        <v>45352</v>
      </c>
      <c r="AW19" s="27">
        <f t="shared" si="14"/>
        <v>45383</v>
      </c>
      <c r="AX19" s="27">
        <f t="shared" si="14"/>
        <v>45413</v>
      </c>
      <c r="AY19" s="27">
        <f t="shared" si="14"/>
        <v>45444</v>
      </c>
      <c r="AZ19" s="27">
        <f t="shared" si="14"/>
        <v>45474</v>
      </c>
      <c r="BA19" s="27">
        <f t="shared" si="14"/>
        <v>45505</v>
      </c>
      <c r="BB19" s="27">
        <f t="shared" si="14"/>
        <v>45536</v>
      </c>
      <c r="BC19" s="27">
        <f t="shared" si="14"/>
        <v>45566</v>
      </c>
      <c r="BD19" s="27">
        <f t="shared" si="14"/>
        <v>45597</v>
      </c>
      <c r="BE19" s="27">
        <f t="shared" si="14"/>
        <v>45627</v>
      </c>
    </row>
    <row r="20" spans="1:57" x14ac:dyDescent="0.25">
      <c r="B20" s="55"/>
    </row>
    <row r="21" spans="1:57" x14ac:dyDescent="0.25">
      <c r="B21" s="55" t="s">
        <v>11</v>
      </c>
    </row>
    <row r="22" spans="1:57" x14ac:dyDescent="0.25">
      <c r="A22" s="50"/>
      <c r="C22" s="51"/>
      <c r="D22" s="52"/>
      <c r="E22" s="498" t="str">
        <f t="shared" ref="E22:AJ22" si="15" xml:space="preserve"> E$19</f>
        <v>Model period beginning - m</v>
      </c>
      <c r="F22" s="498">
        <f t="shared" si="15"/>
        <v>0</v>
      </c>
      <c r="G22" s="498" t="str">
        <f t="shared" si="15"/>
        <v>date</v>
      </c>
      <c r="H22" s="498">
        <f t="shared" si="15"/>
        <v>0</v>
      </c>
      <c r="I22" s="498">
        <f t="shared" si="15"/>
        <v>0</v>
      </c>
      <c r="J22" s="498">
        <f t="shared" si="15"/>
        <v>44197</v>
      </c>
      <c r="K22" s="498">
        <f t="shared" si="15"/>
        <v>44228</v>
      </c>
      <c r="L22" s="498">
        <f t="shared" si="15"/>
        <v>44256</v>
      </c>
      <c r="M22" s="498">
        <f t="shared" si="15"/>
        <v>44287</v>
      </c>
      <c r="N22" s="498">
        <f t="shared" si="15"/>
        <v>44317</v>
      </c>
      <c r="O22" s="498">
        <f t="shared" si="15"/>
        <v>44348</v>
      </c>
      <c r="P22" s="498">
        <f t="shared" si="15"/>
        <v>44378</v>
      </c>
      <c r="Q22" s="498">
        <f t="shared" si="15"/>
        <v>44409</v>
      </c>
      <c r="R22" s="498">
        <f t="shared" si="15"/>
        <v>44440</v>
      </c>
      <c r="S22" s="498">
        <f t="shared" si="15"/>
        <v>44470</v>
      </c>
      <c r="T22" s="498">
        <f t="shared" si="15"/>
        <v>44501</v>
      </c>
      <c r="U22" s="498">
        <f t="shared" si="15"/>
        <v>44531</v>
      </c>
      <c r="V22" s="498">
        <f t="shared" si="15"/>
        <v>44562</v>
      </c>
      <c r="W22" s="498">
        <f t="shared" si="15"/>
        <v>44593</v>
      </c>
      <c r="X22" s="498">
        <f t="shared" si="15"/>
        <v>44621</v>
      </c>
      <c r="Y22" s="498">
        <f t="shared" si="15"/>
        <v>44652</v>
      </c>
      <c r="Z22" s="498">
        <f t="shared" si="15"/>
        <v>44682</v>
      </c>
      <c r="AA22" s="498">
        <f t="shared" si="15"/>
        <v>44713</v>
      </c>
      <c r="AB22" s="498">
        <f t="shared" si="15"/>
        <v>44743</v>
      </c>
      <c r="AC22" s="498">
        <f t="shared" si="15"/>
        <v>44774</v>
      </c>
      <c r="AD22" s="498">
        <f t="shared" si="15"/>
        <v>44805</v>
      </c>
      <c r="AE22" s="498">
        <f t="shared" si="15"/>
        <v>44835</v>
      </c>
      <c r="AF22" s="498">
        <f t="shared" si="15"/>
        <v>44866</v>
      </c>
      <c r="AG22" s="498">
        <f t="shared" si="15"/>
        <v>44896</v>
      </c>
      <c r="AH22" s="498">
        <f t="shared" si="15"/>
        <v>44927</v>
      </c>
      <c r="AI22" s="498">
        <f t="shared" si="15"/>
        <v>44958</v>
      </c>
      <c r="AJ22" s="498">
        <f t="shared" si="15"/>
        <v>44986</v>
      </c>
      <c r="AK22" s="498">
        <f t="shared" ref="AK22:BE22" si="16" xml:space="preserve"> AK$19</f>
        <v>45017</v>
      </c>
      <c r="AL22" s="498">
        <f t="shared" si="16"/>
        <v>45047</v>
      </c>
      <c r="AM22" s="498">
        <f t="shared" si="16"/>
        <v>45078</v>
      </c>
      <c r="AN22" s="498">
        <f t="shared" si="16"/>
        <v>45108</v>
      </c>
      <c r="AO22" s="498">
        <f t="shared" si="16"/>
        <v>45139</v>
      </c>
      <c r="AP22" s="498">
        <f t="shared" si="16"/>
        <v>45170</v>
      </c>
      <c r="AQ22" s="498">
        <f t="shared" si="16"/>
        <v>45200</v>
      </c>
      <c r="AR22" s="498">
        <f t="shared" si="16"/>
        <v>45231</v>
      </c>
      <c r="AS22" s="498">
        <f t="shared" si="16"/>
        <v>45261</v>
      </c>
      <c r="AT22" s="498">
        <f t="shared" si="16"/>
        <v>45292</v>
      </c>
      <c r="AU22" s="498">
        <f t="shared" si="16"/>
        <v>45323</v>
      </c>
      <c r="AV22" s="498">
        <f t="shared" si="16"/>
        <v>45352</v>
      </c>
      <c r="AW22" s="498">
        <f t="shared" si="16"/>
        <v>45383</v>
      </c>
      <c r="AX22" s="498">
        <f t="shared" si="16"/>
        <v>45413</v>
      </c>
      <c r="AY22" s="498">
        <f t="shared" si="16"/>
        <v>45444</v>
      </c>
      <c r="AZ22" s="498">
        <f t="shared" si="16"/>
        <v>45474</v>
      </c>
      <c r="BA22" s="498">
        <f t="shared" si="16"/>
        <v>45505</v>
      </c>
      <c r="BB22" s="498">
        <f t="shared" si="16"/>
        <v>45536</v>
      </c>
      <c r="BC22" s="498">
        <f t="shared" si="16"/>
        <v>45566</v>
      </c>
      <c r="BD22" s="498">
        <f t="shared" si="16"/>
        <v>45597</v>
      </c>
      <c r="BE22" s="498">
        <f t="shared" si="16"/>
        <v>45627</v>
      </c>
    </row>
    <row r="23" spans="1:57" s="194" customFormat="1" x14ac:dyDescent="0.25">
      <c r="A23" s="129"/>
      <c r="B23" s="142"/>
      <c r="C23" s="130"/>
      <c r="D23" s="199"/>
      <c r="E23" s="140" t="s">
        <v>329</v>
      </c>
      <c r="F23" s="140"/>
      <c r="G23" s="140" t="s">
        <v>6</v>
      </c>
      <c r="H23" s="140"/>
      <c r="I23" s="140"/>
      <c r="J23" s="140">
        <f t="shared" ref="J23:AO23" si="17" xml:space="preserve"> DATE(YEAR(J22), MONTH(J22) +1, DAY(J22) -1)</f>
        <v>44227</v>
      </c>
      <c r="K23" s="140">
        <f t="shared" si="17"/>
        <v>44255</v>
      </c>
      <c r="L23" s="140">
        <f t="shared" si="17"/>
        <v>44286</v>
      </c>
      <c r="M23" s="140">
        <f t="shared" si="17"/>
        <v>44316</v>
      </c>
      <c r="N23" s="140">
        <f t="shared" si="17"/>
        <v>44347</v>
      </c>
      <c r="O23" s="140">
        <f t="shared" si="17"/>
        <v>44377</v>
      </c>
      <c r="P23" s="140">
        <f t="shared" si="17"/>
        <v>44408</v>
      </c>
      <c r="Q23" s="140">
        <f t="shared" si="17"/>
        <v>44439</v>
      </c>
      <c r="R23" s="140">
        <f t="shared" si="17"/>
        <v>44469</v>
      </c>
      <c r="S23" s="140">
        <f t="shared" si="17"/>
        <v>44500</v>
      </c>
      <c r="T23" s="140">
        <f t="shared" si="17"/>
        <v>44530</v>
      </c>
      <c r="U23" s="140">
        <f t="shared" si="17"/>
        <v>44561</v>
      </c>
      <c r="V23" s="140">
        <f t="shared" si="17"/>
        <v>44592</v>
      </c>
      <c r="W23" s="140">
        <f t="shared" si="17"/>
        <v>44620</v>
      </c>
      <c r="X23" s="140">
        <f t="shared" si="17"/>
        <v>44651</v>
      </c>
      <c r="Y23" s="140">
        <f t="shared" si="17"/>
        <v>44681</v>
      </c>
      <c r="Z23" s="140">
        <f t="shared" si="17"/>
        <v>44712</v>
      </c>
      <c r="AA23" s="140">
        <f t="shared" si="17"/>
        <v>44742</v>
      </c>
      <c r="AB23" s="140">
        <f t="shared" si="17"/>
        <v>44773</v>
      </c>
      <c r="AC23" s="140">
        <f t="shared" si="17"/>
        <v>44804</v>
      </c>
      <c r="AD23" s="140">
        <f t="shared" si="17"/>
        <v>44834</v>
      </c>
      <c r="AE23" s="140">
        <f t="shared" si="17"/>
        <v>44865</v>
      </c>
      <c r="AF23" s="140">
        <f t="shared" si="17"/>
        <v>44895</v>
      </c>
      <c r="AG23" s="140">
        <f t="shared" si="17"/>
        <v>44926</v>
      </c>
      <c r="AH23" s="140">
        <f t="shared" si="17"/>
        <v>44957</v>
      </c>
      <c r="AI23" s="140">
        <f t="shared" si="17"/>
        <v>44985</v>
      </c>
      <c r="AJ23" s="140">
        <f t="shared" si="17"/>
        <v>45016</v>
      </c>
      <c r="AK23" s="140">
        <f t="shared" si="17"/>
        <v>45046</v>
      </c>
      <c r="AL23" s="140">
        <f t="shared" si="17"/>
        <v>45077</v>
      </c>
      <c r="AM23" s="140">
        <f t="shared" si="17"/>
        <v>45107</v>
      </c>
      <c r="AN23" s="140">
        <f t="shared" si="17"/>
        <v>45138</v>
      </c>
      <c r="AO23" s="140">
        <f t="shared" si="17"/>
        <v>45169</v>
      </c>
      <c r="AP23" s="140">
        <f t="shared" ref="AP23:BE23" si="18" xml:space="preserve"> DATE(YEAR(AP22), MONTH(AP22) +1, DAY(AP22) -1)</f>
        <v>45199</v>
      </c>
      <c r="AQ23" s="140">
        <f t="shared" si="18"/>
        <v>45230</v>
      </c>
      <c r="AR23" s="140">
        <f t="shared" si="18"/>
        <v>45260</v>
      </c>
      <c r="AS23" s="140">
        <f t="shared" si="18"/>
        <v>45291</v>
      </c>
      <c r="AT23" s="140">
        <f t="shared" si="18"/>
        <v>45322</v>
      </c>
      <c r="AU23" s="140">
        <f t="shared" si="18"/>
        <v>45351</v>
      </c>
      <c r="AV23" s="140">
        <f t="shared" si="18"/>
        <v>45382</v>
      </c>
      <c r="AW23" s="140">
        <f t="shared" si="18"/>
        <v>45412</v>
      </c>
      <c r="AX23" s="140">
        <f t="shared" si="18"/>
        <v>45443</v>
      </c>
      <c r="AY23" s="140">
        <f t="shared" si="18"/>
        <v>45473</v>
      </c>
      <c r="AZ23" s="140">
        <f t="shared" si="18"/>
        <v>45504</v>
      </c>
      <c r="BA23" s="140">
        <f t="shared" si="18"/>
        <v>45535</v>
      </c>
      <c r="BB23" s="140">
        <f t="shared" si="18"/>
        <v>45565</v>
      </c>
      <c r="BC23" s="140">
        <f t="shared" si="18"/>
        <v>45596</v>
      </c>
      <c r="BD23" s="140">
        <f t="shared" si="18"/>
        <v>45626</v>
      </c>
      <c r="BE23" s="140">
        <f t="shared" si="18"/>
        <v>45657</v>
      </c>
    </row>
    <row r="25" spans="1:57" x14ac:dyDescent="0.25">
      <c r="E25" s="409" t="str">
        <f xml:space="preserve"> InpC!E$15</f>
        <v>Financial year end month number</v>
      </c>
      <c r="F25" s="409">
        <f xml:space="preserve"> InpC!F$15</f>
        <v>12</v>
      </c>
      <c r="G25" s="409" t="str">
        <f xml:space="preserve"> InpC!G$15</f>
        <v>month #</v>
      </c>
      <c r="H25" s="9"/>
      <c r="J25" s="9"/>
    </row>
    <row r="26" spans="1:57" x14ac:dyDescent="0.25">
      <c r="E26" s="498" t="str">
        <f t="shared" ref="E26:AJ26" si="19" xml:space="preserve"> E$23</f>
        <v>Model period ending - m</v>
      </c>
      <c r="F26" s="498">
        <f t="shared" si="19"/>
        <v>0</v>
      </c>
      <c r="G26" s="498" t="str">
        <f t="shared" si="19"/>
        <v>date</v>
      </c>
      <c r="H26" s="498">
        <f t="shared" si="19"/>
        <v>0</v>
      </c>
      <c r="I26" s="498">
        <f t="shared" si="19"/>
        <v>0</v>
      </c>
      <c r="J26" s="498">
        <f t="shared" si="19"/>
        <v>44227</v>
      </c>
      <c r="K26" s="498">
        <f t="shared" si="19"/>
        <v>44255</v>
      </c>
      <c r="L26" s="498">
        <f t="shared" si="19"/>
        <v>44286</v>
      </c>
      <c r="M26" s="498">
        <f t="shared" si="19"/>
        <v>44316</v>
      </c>
      <c r="N26" s="498">
        <f t="shared" si="19"/>
        <v>44347</v>
      </c>
      <c r="O26" s="498">
        <f t="shared" si="19"/>
        <v>44377</v>
      </c>
      <c r="P26" s="498">
        <f t="shared" si="19"/>
        <v>44408</v>
      </c>
      <c r="Q26" s="498">
        <f t="shared" si="19"/>
        <v>44439</v>
      </c>
      <c r="R26" s="498">
        <f t="shared" si="19"/>
        <v>44469</v>
      </c>
      <c r="S26" s="498">
        <f t="shared" si="19"/>
        <v>44500</v>
      </c>
      <c r="T26" s="498">
        <f t="shared" si="19"/>
        <v>44530</v>
      </c>
      <c r="U26" s="498">
        <f t="shared" si="19"/>
        <v>44561</v>
      </c>
      <c r="V26" s="498">
        <f t="shared" si="19"/>
        <v>44592</v>
      </c>
      <c r="W26" s="498">
        <f t="shared" si="19"/>
        <v>44620</v>
      </c>
      <c r="X26" s="498">
        <f t="shared" si="19"/>
        <v>44651</v>
      </c>
      <c r="Y26" s="498">
        <f t="shared" si="19"/>
        <v>44681</v>
      </c>
      <c r="Z26" s="498">
        <f t="shared" si="19"/>
        <v>44712</v>
      </c>
      <c r="AA26" s="498">
        <f t="shared" si="19"/>
        <v>44742</v>
      </c>
      <c r="AB26" s="498">
        <f t="shared" si="19"/>
        <v>44773</v>
      </c>
      <c r="AC26" s="498">
        <f t="shared" si="19"/>
        <v>44804</v>
      </c>
      <c r="AD26" s="498">
        <f t="shared" si="19"/>
        <v>44834</v>
      </c>
      <c r="AE26" s="498">
        <f t="shared" si="19"/>
        <v>44865</v>
      </c>
      <c r="AF26" s="498">
        <f t="shared" si="19"/>
        <v>44895</v>
      </c>
      <c r="AG26" s="498">
        <f t="shared" si="19"/>
        <v>44926</v>
      </c>
      <c r="AH26" s="498">
        <f t="shared" si="19"/>
        <v>44957</v>
      </c>
      <c r="AI26" s="498">
        <f t="shared" si="19"/>
        <v>44985</v>
      </c>
      <c r="AJ26" s="498">
        <f t="shared" si="19"/>
        <v>45016</v>
      </c>
      <c r="AK26" s="498">
        <f t="shared" ref="AK26:BE26" si="20" xml:space="preserve"> AK$23</f>
        <v>45046</v>
      </c>
      <c r="AL26" s="498">
        <f t="shared" si="20"/>
        <v>45077</v>
      </c>
      <c r="AM26" s="498">
        <f t="shared" si="20"/>
        <v>45107</v>
      </c>
      <c r="AN26" s="498">
        <f t="shared" si="20"/>
        <v>45138</v>
      </c>
      <c r="AO26" s="498">
        <f t="shared" si="20"/>
        <v>45169</v>
      </c>
      <c r="AP26" s="498">
        <f t="shared" si="20"/>
        <v>45199</v>
      </c>
      <c r="AQ26" s="498">
        <f t="shared" si="20"/>
        <v>45230</v>
      </c>
      <c r="AR26" s="498">
        <f t="shared" si="20"/>
        <v>45260</v>
      </c>
      <c r="AS26" s="498">
        <f t="shared" si="20"/>
        <v>45291</v>
      </c>
      <c r="AT26" s="498">
        <f t="shared" si="20"/>
        <v>45322</v>
      </c>
      <c r="AU26" s="498">
        <f t="shared" si="20"/>
        <v>45351</v>
      </c>
      <c r="AV26" s="498">
        <f t="shared" si="20"/>
        <v>45382</v>
      </c>
      <c r="AW26" s="498">
        <f t="shared" si="20"/>
        <v>45412</v>
      </c>
      <c r="AX26" s="498">
        <f t="shared" si="20"/>
        <v>45443</v>
      </c>
      <c r="AY26" s="498">
        <f t="shared" si="20"/>
        <v>45473</v>
      </c>
      <c r="AZ26" s="498">
        <f t="shared" si="20"/>
        <v>45504</v>
      </c>
      <c r="BA26" s="498">
        <f t="shared" si="20"/>
        <v>45535</v>
      </c>
      <c r="BB26" s="498">
        <f t="shared" si="20"/>
        <v>45565</v>
      </c>
      <c r="BC26" s="498">
        <f t="shared" si="20"/>
        <v>45596</v>
      </c>
      <c r="BD26" s="498">
        <f t="shared" si="20"/>
        <v>45626</v>
      </c>
      <c r="BE26" s="498">
        <f t="shared" si="20"/>
        <v>45657</v>
      </c>
    </row>
    <row r="27" spans="1:57" x14ac:dyDescent="0.25">
      <c r="E27" s="9" t="s">
        <v>354</v>
      </c>
      <c r="F27" s="9"/>
      <c r="G27" s="9" t="s">
        <v>5</v>
      </c>
      <c r="H27" s="9">
        <f xml:space="preserve"> SUM(J27:BE27)</f>
        <v>4</v>
      </c>
      <c r="J27" s="9">
        <f t="shared" ref="J27:BE27" si="21" xml:space="preserve"> IF( MONTH(J26) = $F25, 1, 0)</f>
        <v>0</v>
      </c>
      <c r="K27" s="9">
        <f t="shared" si="21"/>
        <v>0</v>
      </c>
      <c r="L27" s="9">
        <f t="shared" si="21"/>
        <v>0</v>
      </c>
      <c r="M27" s="9">
        <f t="shared" si="21"/>
        <v>0</v>
      </c>
      <c r="N27" s="9">
        <f t="shared" si="21"/>
        <v>0</v>
      </c>
      <c r="O27" s="9">
        <f t="shared" si="21"/>
        <v>0</v>
      </c>
      <c r="P27" s="9">
        <f t="shared" si="21"/>
        <v>0</v>
      </c>
      <c r="Q27" s="9">
        <f t="shared" si="21"/>
        <v>0</v>
      </c>
      <c r="R27" s="9">
        <f t="shared" si="21"/>
        <v>0</v>
      </c>
      <c r="S27" s="9">
        <f t="shared" si="21"/>
        <v>0</v>
      </c>
      <c r="T27" s="9">
        <f t="shared" si="21"/>
        <v>0</v>
      </c>
      <c r="U27" s="9">
        <f t="shared" si="21"/>
        <v>1</v>
      </c>
      <c r="V27" s="9">
        <f t="shared" si="21"/>
        <v>0</v>
      </c>
      <c r="W27" s="9">
        <f t="shared" si="21"/>
        <v>0</v>
      </c>
      <c r="X27" s="9">
        <f t="shared" si="21"/>
        <v>0</v>
      </c>
      <c r="Y27" s="9">
        <f t="shared" si="21"/>
        <v>0</v>
      </c>
      <c r="Z27" s="9">
        <f t="shared" si="21"/>
        <v>0</v>
      </c>
      <c r="AA27" s="9">
        <f t="shared" si="21"/>
        <v>0</v>
      </c>
      <c r="AB27" s="9">
        <f t="shared" si="21"/>
        <v>0</v>
      </c>
      <c r="AC27" s="9">
        <f t="shared" si="21"/>
        <v>0</v>
      </c>
      <c r="AD27" s="9">
        <f t="shared" si="21"/>
        <v>0</v>
      </c>
      <c r="AE27" s="9">
        <f t="shared" si="21"/>
        <v>0</v>
      </c>
      <c r="AF27" s="9">
        <f t="shared" si="21"/>
        <v>0</v>
      </c>
      <c r="AG27" s="9">
        <f t="shared" si="21"/>
        <v>1</v>
      </c>
      <c r="AH27" s="9">
        <f t="shared" si="21"/>
        <v>0</v>
      </c>
      <c r="AI27" s="9">
        <f t="shared" si="21"/>
        <v>0</v>
      </c>
      <c r="AJ27" s="9">
        <f t="shared" si="21"/>
        <v>0</v>
      </c>
      <c r="AK27" s="9">
        <f t="shared" si="21"/>
        <v>0</v>
      </c>
      <c r="AL27" s="9">
        <f t="shared" si="21"/>
        <v>0</v>
      </c>
      <c r="AM27" s="9">
        <f t="shared" si="21"/>
        <v>0</v>
      </c>
      <c r="AN27" s="9">
        <f t="shared" si="21"/>
        <v>0</v>
      </c>
      <c r="AO27" s="9">
        <f t="shared" si="21"/>
        <v>0</v>
      </c>
      <c r="AP27" s="9">
        <f t="shared" si="21"/>
        <v>0</v>
      </c>
      <c r="AQ27" s="9">
        <f t="shared" si="21"/>
        <v>0</v>
      </c>
      <c r="AR27" s="9">
        <f t="shared" si="21"/>
        <v>0</v>
      </c>
      <c r="AS27" s="9">
        <f t="shared" si="21"/>
        <v>1</v>
      </c>
      <c r="AT27" s="9">
        <f t="shared" si="21"/>
        <v>0</v>
      </c>
      <c r="AU27" s="9">
        <f t="shared" si="21"/>
        <v>0</v>
      </c>
      <c r="AV27" s="9">
        <f t="shared" si="21"/>
        <v>0</v>
      </c>
      <c r="AW27" s="9">
        <f t="shared" si="21"/>
        <v>0</v>
      </c>
      <c r="AX27" s="9">
        <f t="shared" si="21"/>
        <v>0</v>
      </c>
      <c r="AY27" s="9">
        <f t="shared" si="21"/>
        <v>0</v>
      </c>
      <c r="AZ27" s="9">
        <f t="shared" si="21"/>
        <v>0</v>
      </c>
      <c r="BA27" s="9">
        <f t="shared" si="21"/>
        <v>0</v>
      </c>
      <c r="BB27" s="9">
        <f t="shared" si="21"/>
        <v>0</v>
      </c>
      <c r="BC27" s="9">
        <f t="shared" si="21"/>
        <v>0</v>
      </c>
      <c r="BD27" s="9">
        <f t="shared" si="21"/>
        <v>0</v>
      </c>
      <c r="BE27" s="9">
        <f t="shared" si="21"/>
        <v>1</v>
      </c>
    </row>
    <row r="28" spans="1:57" x14ac:dyDescent="0.25">
      <c r="E28" s="9"/>
      <c r="F28" s="9"/>
      <c r="G28" s="9"/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</row>
    <row r="29" spans="1:57" x14ac:dyDescent="0.25">
      <c r="E29" s="210" t="str">
        <f xml:space="preserve"> InpC!E$14</f>
        <v>Financial year end date of first model period</v>
      </c>
      <c r="F29" s="210">
        <f xml:space="preserve"> InpC!F$14</f>
        <v>44561</v>
      </c>
      <c r="G29" s="210" t="str">
        <f xml:space="preserve"> InpC!G$14</f>
        <v>date</v>
      </c>
      <c r="H29" s="70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</row>
    <row r="30" spans="1:57" x14ac:dyDescent="0.25">
      <c r="E30" s="12" t="str">
        <f t="shared" ref="E30:AJ30" si="22" xml:space="preserve"> E$14</f>
        <v>First model column flag - m</v>
      </c>
      <c r="F30" s="12">
        <f t="shared" si="22"/>
        <v>0</v>
      </c>
      <c r="G30" s="12" t="str">
        <f t="shared" si="22"/>
        <v>flag</v>
      </c>
      <c r="H30" s="12">
        <f t="shared" si="22"/>
        <v>1</v>
      </c>
      <c r="I30" s="12">
        <f t="shared" si="22"/>
        <v>0</v>
      </c>
      <c r="J30" s="12">
        <f t="shared" si="22"/>
        <v>1</v>
      </c>
      <c r="K30" s="12">
        <f t="shared" si="22"/>
        <v>0</v>
      </c>
      <c r="L30" s="12">
        <f t="shared" si="22"/>
        <v>0</v>
      </c>
      <c r="M30" s="12">
        <f t="shared" si="22"/>
        <v>0</v>
      </c>
      <c r="N30" s="12">
        <f t="shared" si="22"/>
        <v>0</v>
      </c>
      <c r="O30" s="12">
        <f t="shared" si="22"/>
        <v>0</v>
      </c>
      <c r="P30" s="12">
        <f t="shared" si="22"/>
        <v>0</v>
      </c>
      <c r="Q30" s="12">
        <f t="shared" si="22"/>
        <v>0</v>
      </c>
      <c r="R30" s="12">
        <f t="shared" si="22"/>
        <v>0</v>
      </c>
      <c r="S30" s="12">
        <f t="shared" si="22"/>
        <v>0</v>
      </c>
      <c r="T30" s="12">
        <f t="shared" si="22"/>
        <v>0</v>
      </c>
      <c r="U30" s="12">
        <f t="shared" si="22"/>
        <v>0</v>
      </c>
      <c r="V30" s="12">
        <f t="shared" si="22"/>
        <v>0</v>
      </c>
      <c r="W30" s="12">
        <f t="shared" si="22"/>
        <v>0</v>
      </c>
      <c r="X30" s="12">
        <f t="shared" si="22"/>
        <v>0</v>
      </c>
      <c r="Y30" s="12">
        <f t="shared" si="22"/>
        <v>0</v>
      </c>
      <c r="Z30" s="12">
        <f t="shared" si="22"/>
        <v>0</v>
      </c>
      <c r="AA30" s="12">
        <f t="shared" si="22"/>
        <v>0</v>
      </c>
      <c r="AB30" s="12">
        <f t="shared" si="22"/>
        <v>0</v>
      </c>
      <c r="AC30" s="12">
        <f t="shared" si="22"/>
        <v>0</v>
      </c>
      <c r="AD30" s="12">
        <f t="shared" si="22"/>
        <v>0</v>
      </c>
      <c r="AE30" s="12">
        <f t="shared" si="22"/>
        <v>0</v>
      </c>
      <c r="AF30" s="12">
        <f t="shared" si="22"/>
        <v>0</v>
      </c>
      <c r="AG30" s="12">
        <f t="shared" si="22"/>
        <v>0</v>
      </c>
      <c r="AH30" s="12">
        <f t="shared" si="22"/>
        <v>0</v>
      </c>
      <c r="AI30" s="12">
        <f t="shared" si="22"/>
        <v>0</v>
      </c>
      <c r="AJ30" s="12">
        <f t="shared" si="22"/>
        <v>0</v>
      </c>
      <c r="AK30" s="12">
        <f t="shared" ref="AK30:BE30" si="23" xml:space="preserve"> AK$14</f>
        <v>0</v>
      </c>
      <c r="AL30" s="12">
        <f t="shared" si="23"/>
        <v>0</v>
      </c>
      <c r="AM30" s="12">
        <f t="shared" si="23"/>
        <v>0</v>
      </c>
      <c r="AN30" s="12">
        <f t="shared" si="23"/>
        <v>0</v>
      </c>
      <c r="AO30" s="12">
        <f t="shared" si="23"/>
        <v>0</v>
      </c>
      <c r="AP30" s="12">
        <f t="shared" si="23"/>
        <v>0</v>
      </c>
      <c r="AQ30" s="12">
        <f t="shared" si="23"/>
        <v>0</v>
      </c>
      <c r="AR30" s="12">
        <f t="shared" si="23"/>
        <v>0</v>
      </c>
      <c r="AS30" s="12">
        <f t="shared" si="23"/>
        <v>0</v>
      </c>
      <c r="AT30" s="12">
        <f t="shared" si="23"/>
        <v>0</v>
      </c>
      <c r="AU30" s="12">
        <f t="shared" si="23"/>
        <v>0</v>
      </c>
      <c r="AV30" s="12">
        <f t="shared" si="23"/>
        <v>0</v>
      </c>
      <c r="AW30" s="12">
        <f t="shared" si="23"/>
        <v>0</v>
      </c>
      <c r="AX30" s="12">
        <f t="shared" si="23"/>
        <v>0</v>
      </c>
      <c r="AY30" s="12">
        <f t="shared" si="23"/>
        <v>0</v>
      </c>
      <c r="AZ30" s="12">
        <f t="shared" si="23"/>
        <v>0</v>
      </c>
      <c r="BA30" s="12">
        <f t="shared" si="23"/>
        <v>0</v>
      </c>
      <c r="BB30" s="12">
        <f t="shared" si="23"/>
        <v>0</v>
      </c>
      <c r="BC30" s="12">
        <f t="shared" si="23"/>
        <v>0</v>
      </c>
      <c r="BD30" s="12">
        <f t="shared" si="23"/>
        <v>0</v>
      </c>
      <c r="BE30" s="12">
        <f t="shared" si="23"/>
        <v>0</v>
      </c>
    </row>
    <row r="31" spans="1:57" x14ac:dyDescent="0.25">
      <c r="E31" s="12" t="str">
        <f t="shared" ref="E31:AJ31" si="24" xml:space="preserve"> E$27</f>
        <v>End of financial year flag - m</v>
      </c>
      <c r="F31" s="12">
        <f t="shared" si="24"/>
        <v>0</v>
      </c>
      <c r="G31" s="12" t="str">
        <f t="shared" si="24"/>
        <v>flag</v>
      </c>
      <c r="H31" s="12">
        <f t="shared" si="24"/>
        <v>4</v>
      </c>
      <c r="I31" s="12">
        <f t="shared" si="24"/>
        <v>0</v>
      </c>
      <c r="J31" s="12">
        <f t="shared" si="24"/>
        <v>0</v>
      </c>
      <c r="K31" s="12">
        <f t="shared" si="24"/>
        <v>0</v>
      </c>
      <c r="L31" s="12">
        <f t="shared" si="24"/>
        <v>0</v>
      </c>
      <c r="M31" s="12">
        <f t="shared" si="24"/>
        <v>0</v>
      </c>
      <c r="N31" s="12">
        <f t="shared" si="24"/>
        <v>0</v>
      </c>
      <c r="O31" s="12">
        <f t="shared" si="24"/>
        <v>0</v>
      </c>
      <c r="P31" s="12">
        <f t="shared" si="24"/>
        <v>0</v>
      </c>
      <c r="Q31" s="12">
        <f t="shared" si="24"/>
        <v>0</v>
      </c>
      <c r="R31" s="12">
        <f t="shared" si="24"/>
        <v>0</v>
      </c>
      <c r="S31" s="12">
        <f t="shared" si="24"/>
        <v>0</v>
      </c>
      <c r="T31" s="12">
        <f t="shared" si="24"/>
        <v>0</v>
      </c>
      <c r="U31" s="12">
        <f t="shared" si="24"/>
        <v>1</v>
      </c>
      <c r="V31" s="12">
        <f t="shared" si="24"/>
        <v>0</v>
      </c>
      <c r="W31" s="12">
        <f t="shared" si="24"/>
        <v>0</v>
      </c>
      <c r="X31" s="12">
        <f t="shared" si="24"/>
        <v>0</v>
      </c>
      <c r="Y31" s="12">
        <f t="shared" si="24"/>
        <v>0</v>
      </c>
      <c r="Z31" s="12">
        <f t="shared" si="24"/>
        <v>0</v>
      </c>
      <c r="AA31" s="12">
        <f t="shared" si="24"/>
        <v>0</v>
      </c>
      <c r="AB31" s="12">
        <f t="shared" si="24"/>
        <v>0</v>
      </c>
      <c r="AC31" s="12">
        <f t="shared" si="24"/>
        <v>0</v>
      </c>
      <c r="AD31" s="12">
        <f t="shared" si="24"/>
        <v>0</v>
      </c>
      <c r="AE31" s="12">
        <f t="shared" si="24"/>
        <v>0</v>
      </c>
      <c r="AF31" s="12">
        <f t="shared" si="24"/>
        <v>0</v>
      </c>
      <c r="AG31" s="12">
        <f t="shared" si="24"/>
        <v>1</v>
      </c>
      <c r="AH31" s="12">
        <f t="shared" si="24"/>
        <v>0</v>
      </c>
      <c r="AI31" s="12">
        <f t="shared" si="24"/>
        <v>0</v>
      </c>
      <c r="AJ31" s="12">
        <f t="shared" si="24"/>
        <v>0</v>
      </c>
      <c r="AK31" s="12">
        <f t="shared" ref="AK31:BE31" si="25" xml:space="preserve"> AK$27</f>
        <v>0</v>
      </c>
      <c r="AL31" s="12">
        <f t="shared" si="25"/>
        <v>0</v>
      </c>
      <c r="AM31" s="12">
        <f t="shared" si="25"/>
        <v>0</v>
      </c>
      <c r="AN31" s="12">
        <f t="shared" si="25"/>
        <v>0</v>
      </c>
      <c r="AO31" s="12">
        <f t="shared" si="25"/>
        <v>0</v>
      </c>
      <c r="AP31" s="12">
        <f t="shared" si="25"/>
        <v>0</v>
      </c>
      <c r="AQ31" s="12">
        <f t="shared" si="25"/>
        <v>0</v>
      </c>
      <c r="AR31" s="12">
        <f t="shared" si="25"/>
        <v>0</v>
      </c>
      <c r="AS31" s="12">
        <f t="shared" si="25"/>
        <v>1</v>
      </c>
      <c r="AT31" s="12">
        <f t="shared" si="25"/>
        <v>0</v>
      </c>
      <c r="AU31" s="12">
        <f t="shared" si="25"/>
        <v>0</v>
      </c>
      <c r="AV31" s="12">
        <f t="shared" si="25"/>
        <v>0</v>
      </c>
      <c r="AW31" s="12">
        <f t="shared" si="25"/>
        <v>0</v>
      </c>
      <c r="AX31" s="12">
        <f t="shared" si="25"/>
        <v>0</v>
      </c>
      <c r="AY31" s="12">
        <f t="shared" si="25"/>
        <v>0</v>
      </c>
      <c r="AZ31" s="12">
        <f t="shared" si="25"/>
        <v>0</v>
      </c>
      <c r="BA31" s="12">
        <f t="shared" si="25"/>
        <v>0</v>
      </c>
      <c r="BB31" s="12">
        <f t="shared" si="25"/>
        <v>0</v>
      </c>
      <c r="BC31" s="12">
        <f t="shared" si="25"/>
        <v>0</v>
      </c>
      <c r="BD31" s="12">
        <f t="shared" si="25"/>
        <v>0</v>
      </c>
      <c r="BE31" s="12">
        <f t="shared" si="25"/>
        <v>1</v>
      </c>
    </row>
    <row r="32" spans="1:57" x14ac:dyDescent="0.25">
      <c r="E32" s="9" t="s">
        <v>352</v>
      </c>
      <c r="F32" s="9"/>
      <c r="G32" s="9" t="s">
        <v>6</v>
      </c>
      <c r="H32" s="9"/>
      <c r="J32" s="138">
        <f t="shared" ref="J32:BE32" si="26" xml:space="preserve"> IF( J30 = 1, $F29, IF( I31 = 1, EOMONTH(I32, 12), I32))</f>
        <v>44561</v>
      </c>
      <c r="K32" s="138">
        <f t="shared" si="26"/>
        <v>44561</v>
      </c>
      <c r="L32" s="138">
        <f t="shared" si="26"/>
        <v>44561</v>
      </c>
      <c r="M32" s="138">
        <f t="shared" si="26"/>
        <v>44561</v>
      </c>
      <c r="N32" s="138">
        <f t="shared" si="26"/>
        <v>44561</v>
      </c>
      <c r="O32" s="138">
        <f t="shared" si="26"/>
        <v>44561</v>
      </c>
      <c r="P32" s="138">
        <f t="shared" si="26"/>
        <v>44561</v>
      </c>
      <c r="Q32" s="138">
        <f t="shared" si="26"/>
        <v>44561</v>
      </c>
      <c r="R32" s="138">
        <f t="shared" si="26"/>
        <v>44561</v>
      </c>
      <c r="S32" s="138">
        <f t="shared" si="26"/>
        <v>44561</v>
      </c>
      <c r="T32" s="138">
        <f t="shared" si="26"/>
        <v>44561</v>
      </c>
      <c r="U32" s="138">
        <f t="shared" si="26"/>
        <v>44561</v>
      </c>
      <c r="V32" s="138">
        <f t="shared" si="26"/>
        <v>44926</v>
      </c>
      <c r="W32" s="138">
        <f t="shared" si="26"/>
        <v>44926</v>
      </c>
      <c r="X32" s="138">
        <f t="shared" si="26"/>
        <v>44926</v>
      </c>
      <c r="Y32" s="138">
        <f t="shared" si="26"/>
        <v>44926</v>
      </c>
      <c r="Z32" s="138">
        <f t="shared" si="26"/>
        <v>44926</v>
      </c>
      <c r="AA32" s="138">
        <f t="shared" si="26"/>
        <v>44926</v>
      </c>
      <c r="AB32" s="138">
        <f t="shared" si="26"/>
        <v>44926</v>
      </c>
      <c r="AC32" s="138">
        <f t="shared" si="26"/>
        <v>44926</v>
      </c>
      <c r="AD32" s="138">
        <f t="shared" si="26"/>
        <v>44926</v>
      </c>
      <c r="AE32" s="138">
        <f t="shared" si="26"/>
        <v>44926</v>
      </c>
      <c r="AF32" s="138">
        <f t="shared" si="26"/>
        <v>44926</v>
      </c>
      <c r="AG32" s="138">
        <f t="shared" si="26"/>
        <v>44926</v>
      </c>
      <c r="AH32" s="138">
        <f t="shared" si="26"/>
        <v>45291</v>
      </c>
      <c r="AI32" s="138">
        <f t="shared" si="26"/>
        <v>45291</v>
      </c>
      <c r="AJ32" s="138">
        <f t="shared" si="26"/>
        <v>45291</v>
      </c>
      <c r="AK32" s="138">
        <f t="shared" si="26"/>
        <v>45291</v>
      </c>
      <c r="AL32" s="138">
        <f t="shared" si="26"/>
        <v>45291</v>
      </c>
      <c r="AM32" s="138">
        <f t="shared" si="26"/>
        <v>45291</v>
      </c>
      <c r="AN32" s="138">
        <f t="shared" si="26"/>
        <v>45291</v>
      </c>
      <c r="AO32" s="138">
        <f t="shared" si="26"/>
        <v>45291</v>
      </c>
      <c r="AP32" s="138">
        <f t="shared" si="26"/>
        <v>45291</v>
      </c>
      <c r="AQ32" s="138">
        <f t="shared" si="26"/>
        <v>45291</v>
      </c>
      <c r="AR32" s="138">
        <f t="shared" si="26"/>
        <v>45291</v>
      </c>
      <c r="AS32" s="138">
        <f t="shared" si="26"/>
        <v>45291</v>
      </c>
      <c r="AT32" s="138">
        <f t="shared" si="26"/>
        <v>45657</v>
      </c>
      <c r="AU32" s="138">
        <f t="shared" si="26"/>
        <v>45657</v>
      </c>
      <c r="AV32" s="138">
        <f t="shared" si="26"/>
        <v>45657</v>
      </c>
      <c r="AW32" s="138">
        <f t="shared" si="26"/>
        <v>45657</v>
      </c>
      <c r="AX32" s="138">
        <f t="shared" si="26"/>
        <v>45657</v>
      </c>
      <c r="AY32" s="138">
        <f t="shared" si="26"/>
        <v>45657</v>
      </c>
      <c r="AZ32" s="138">
        <f t="shared" si="26"/>
        <v>45657</v>
      </c>
      <c r="BA32" s="138">
        <f t="shared" si="26"/>
        <v>45657</v>
      </c>
      <c r="BB32" s="138">
        <f t="shared" si="26"/>
        <v>45657</v>
      </c>
      <c r="BC32" s="138">
        <f t="shared" si="26"/>
        <v>45657</v>
      </c>
      <c r="BD32" s="138">
        <f t="shared" si="26"/>
        <v>45657</v>
      </c>
      <c r="BE32" s="138">
        <f t="shared" si="26"/>
        <v>45657</v>
      </c>
    </row>
    <row r="33" spans="1:57" x14ac:dyDescent="0.25">
      <c r="E33" s="9"/>
      <c r="F33" s="9"/>
      <c r="G33" s="9"/>
      <c r="H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</row>
    <row r="34" spans="1:57" s="517" customFormat="1" x14ac:dyDescent="0.25">
      <c r="A34" s="55"/>
      <c r="B34" s="55"/>
      <c r="C34" s="58"/>
      <c r="D34" s="70"/>
      <c r="E34" s="26" t="str">
        <f t="shared" ref="E34:AJ34" si="27" xml:space="preserve"> E$32</f>
        <v>Financial year end applicable to period</v>
      </c>
      <c r="F34" s="26">
        <f t="shared" si="27"/>
        <v>0</v>
      </c>
      <c r="G34" s="26" t="str">
        <f t="shared" si="27"/>
        <v>date</v>
      </c>
      <c r="H34" s="26">
        <f t="shared" si="27"/>
        <v>0</v>
      </c>
      <c r="I34" s="26">
        <f t="shared" si="27"/>
        <v>0</v>
      </c>
      <c r="J34" s="26">
        <f t="shared" si="27"/>
        <v>44561</v>
      </c>
      <c r="K34" s="26">
        <f t="shared" si="27"/>
        <v>44561</v>
      </c>
      <c r="L34" s="26">
        <f t="shared" si="27"/>
        <v>44561</v>
      </c>
      <c r="M34" s="26">
        <f t="shared" si="27"/>
        <v>44561</v>
      </c>
      <c r="N34" s="26">
        <f t="shared" si="27"/>
        <v>44561</v>
      </c>
      <c r="O34" s="26">
        <f t="shared" si="27"/>
        <v>44561</v>
      </c>
      <c r="P34" s="26">
        <f t="shared" si="27"/>
        <v>44561</v>
      </c>
      <c r="Q34" s="26">
        <f t="shared" si="27"/>
        <v>44561</v>
      </c>
      <c r="R34" s="26">
        <f t="shared" si="27"/>
        <v>44561</v>
      </c>
      <c r="S34" s="26">
        <f t="shared" si="27"/>
        <v>44561</v>
      </c>
      <c r="T34" s="26">
        <f t="shared" si="27"/>
        <v>44561</v>
      </c>
      <c r="U34" s="26">
        <f t="shared" si="27"/>
        <v>44561</v>
      </c>
      <c r="V34" s="26">
        <f t="shared" si="27"/>
        <v>44926</v>
      </c>
      <c r="W34" s="26">
        <f t="shared" si="27"/>
        <v>44926</v>
      </c>
      <c r="X34" s="26">
        <f t="shared" si="27"/>
        <v>44926</v>
      </c>
      <c r="Y34" s="26">
        <f t="shared" si="27"/>
        <v>44926</v>
      </c>
      <c r="Z34" s="26">
        <f t="shared" si="27"/>
        <v>44926</v>
      </c>
      <c r="AA34" s="26">
        <f t="shared" si="27"/>
        <v>44926</v>
      </c>
      <c r="AB34" s="26">
        <f t="shared" si="27"/>
        <v>44926</v>
      </c>
      <c r="AC34" s="26">
        <f t="shared" si="27"/>
        <v>44926</v>
      </c>
      <c r="AD34" s="26">
        <f t="shared" si="27"/>
        <v>44926</v>
      </c>
      <c r="AE34" s="26">
        <f t="shared" si="27"/>
        <v>44926</v>
      </c>
      <c r="AF34" s="26">
        <f t="shared" si="27"/>
        <v>44926</v>
      </c>
      <c r="AG34" s="26">
        <f t="shared" si="27"/>
        <v>44926</v>
      </c>
      <c r="AH34" s="26">
        <f t="shared" si="27"/>
        <v>45291</v>
      </c>
      <c r="AI34" s="26">
        <f t="shared" si="27"/>
        <v>45291</v>
      </c>
      <c r="AJ34" s="26">
        <f t="shared" si="27"/>
        <v>45291</v>
      </c>
      <c r="AK34" s="26">
        <f t="shared" ref="AK34:BE34" si="28" xml:space="preserve"> AK$32</f>
        <v>45291</v>
      </c>
      <c r="AL34" s="26">
        <f t="shared" si="28"/>
        <v>45291</v>
      </c>
      <c r="AM34" s="26">
        <f t="shared" si="28"/>
        <v>45291</v>
      </c>
      <c r="AN34" s="26">
        <f t="shared" si="28"/>
        <v>45291</v>
      </c>
      <c r="AO34" s="26">
        <f t="shared" si="28"/>
        <v>45291</v>
      </c>
      <c r="AP34" s="26">
        <f t="shared" si="28"/>
        <v>45291</v>
      </c>
      <c r="AQ34" s="26">
        <f t="shared" si="28"/>
        <v>45291</v>
      </c>
      <c r="AR34" s="26">
        <f t="shared" si="28"/>
        <v>45291</v>
      </c>
      <c r="AS34" s="26">
        <f t="shared" si="28"/>
        <v>45291</v>
      </c>
      <c r="AT34" s="26">
        <f t="shared" si="28"/>
        <v>45657</v>
      </c>
      <c r="AU34" s="26">
        <f t="shared" si="28"/>
        <v>45657</v>
      </c>
      <c r="AV34" s="26">
        <f t="shared" si="28"/>
        <v>45657</v>
      </c>
      <c r="AW34" s="26">
        <f t="shared" si="28"/>
        <v>45657</v>
      </c>
      <c r="AX34" s="26">
        <f t="shared" si="28"/>
        <v>45657</v>
      </c>
      <c r="AY34" s="26">
        <f t="shared" si="28"/>
        <v>45657</v>
      </c>
      <c r="AZ34" s="26">
        <f t="shared" si="28"/>
        <v>45657</v>
      </c>
      <c r="BA34" s="26">
        <f t="shared" si="28"/>
        <v>45657</v>
      </c>
      <c r="BB34" s="26">
        <f t="shared" si="28"/>
        <v>45657</v>
      </c>
      <c r="BC34" s="26">
        <f t="shared" si="28"/>
        <v>45657</v>
      </c>
      <c r="BD34" s="26">
        <f t="shared" si="28"/>
        <v>45657</v>
      </c>
      <c r="BE34" s="26">
        <f t="shared" si="28"/>
        <v>45657</v>
      </c>
    </row>
    <row r="35" spans="1:57" x14ac:dyDescent="0.25">
      <c r="E35" s="151" t="s">
        <v>353</v>
      </c>
      <c r="F35" s="151"/>
      <c r="G35" s="151" t="s">
        <v>15</v>
      </c>
      <c r="H35" s="151"/>
      <c r="I35" s="151"/>
      <c r="J35" s="151">
        <f t="shared" ref="J35:BE35" si="29" xml:space="preserve"> YEAR(J34)</f>
        <v>2021</v>
      </c>
      <c r="K35" s="151">
        <f t="shared" si="29"/>
        <v>2021</v>
      </c>
      <c r="L35" s="151">
        <f t="shared" si="29"/>
        <v>2021</v>
      </c>
      <c r="M35" s="151">
        <f t="shared" si="29"/>
        <v>2021</v>
      </c>
      <c r="N35" s="151">
        <f t="shared" si="29"/>
        <v>2021</v>
      </c>
      <c r="O35" s="151">
        <f t="shared" si="29"/>
        <v>2021</v>
      </c>
      <c r="P35" s="151">
        <f t="shared" si="29"/>
        <v>2021</v>
      </c>
      <c r="Q35" s="151">
        <f t="shared" si="29"/>
        <v>2021</v>
      </c>
      <c r="R35" s="151">
        <f t="shared" si="29"/>
        <v>2021</v>
      </c>
      <c r="S35" s="151">
        <f t="shared" si="29"/>
        <v>2021</v>
      </c>
      <c r="T35" s="151">
        <f t="shared" si="29"/>
        <v>2021</v>
      </c>
      <c r="U35" s="151">
        <f t="shared" si="29"/>
        <v>2021</v>
      </c>
      <c r="V35" s="151">
        <f t="shared" si="29"/>
        <v>2022</v>
      </c>
      <c r="W35" s="151">
        <f t="shared" si="29"/>
        <v>2022</v>
      </c>
      <c r="X35" s="151">
        <f t="shared" si="29"/>
        <v>2022</v>
      </c>
      <c r="Y35" s="151">
        <f t="shared" si="29"/>
        <v>2022</v>
      </c>
      <c r="Z35" s="151">
        <f t="shared" si="29"/>
        <v>2022</v>
      </c>
      <c r="AA35" s="151">
        <f t="shared" si="29"/>
        <v>2022</v>
      </c>
      <c r="AB35" s="151">
        <f t="shared" si="29"/>
        <v>2022</v>
      </c>
      <c r="AC35" s="151">
        <f t="shared" si="29"/>
        <v>2022</v>
      </c>
      <c r="AD35" s="151">
        <f t="shared" si="29"/>
        <v>2022</v>
      </c>
      <c r="AE35" s="151">
        <f t="shared" si="29"/>
        <v>2022</v>
      </c>
      <c r="AF35" s="151">
        <f t="shared" si="29"/>
        <v>2022</v>
      </c>
      <c r="AG35" s="151">
        <f t="shared" si="29"/>
        <v>2022</v>
      </c>
      <c r="AH35" s="151">
        <f t="shared" si="29"/>
        <v>2023</v>
      </c>
      <c r="AI35" s="151">
        <f t="shared" si="29"/>
        <v>2023</v>
      </c>
      <c r="AJ35" s="151">
        <f t="shared" si="29"/>
        <v>2023</v>
      </c>
      <c r="AK35" s="151">
        <f t="shared" si="29"/>
        <v>2023</v>
      </c>
      <c r="AL35" s="151">
        <f t="shared" si="29"/>
        <v>2023</v>
      </c>
      <c r="AM35" s="151">
        <f t="shared" si="29"/>
        <v>2023</v>
      </c>
      <c r="AN35" s="151">
        <f t="shared" si="29"/>
        <v>2023</v>
      </c>
      <c r="AO35" s="151">
        <f t="shared" si="29"/>
        <v>2023</v>
      </c>
      <c r="AP35" s="151">
        <f t="shared" si="29"/>
        <v>2023</v>
      </c>
      <c r="AQ35" s="151">
        <f t="shared" si="29"/>
        <v>2023</v>
      </c>
      <c r="AR35" s="151">
        <f t="shared" si="29"/>
        <v>2023</v>
      </c>
      <c r="AS35" s="151">
        <f t="shared" si="29"/>
        <v>2023</v>
      </c>
      <c r="AT35" s="151">
        <f t="shared" si="29"/>
        <v>2024</v>
      </c>
      <c r="AU35" s="151">
        <f t="shared" si="29"/>
        <v>2024</v>
      </c>
      <c r="AV35" s="151">
        <f t="shared" si="29"/>
        <v>2024</v>
      </c>
      <c r="AW35" s="151">
        <f t="shared" si="29"/>
        <v>2024</v>
      </c>
      <c r="AX35" s="151">
        <f t="shared" si="29"/>
        <v>2024</v>
      </c>
      <c r="AY35" s="151">
        <f t="shared" si="29"/>
        <v>2024</v>
      </c>
      <c r="AZ35" s="151">
        <f t="shared" si="29"/>
        <v>2024</v>
      </c>
      <c r="BA35" s="151">
        <f t="shared" si="29"/>
        <v>2024</v>
      </c>
      <c r="BB35" s="151">
        <f t="shared" si="29"/>
        <v>2024</v>
      </c>
      <c r="BC35" s="151">
        <f t="shared" si="29"/>
        <v>2024</v>
      </c>
      <c r="BD35" s="151">
        <f t="shared" si="29"/>
        <v>2024</v>
      </c>
      <c r="BE35" s="151">
        <f t="shared" si="29"/>
        <v>2024</v>
      </c>
    </row>
    <row r="37" spans="1:57" x14ac:dyDescent="0.25">
      <c r="B37" s="15" t="s">
        <v>341</v>
      </c>
    </row>
    <row r="38" spans="1:57" x14ac:dyDescent="0.25">
      <c r="A38" s="33"/>
      <c r="B38" s="33"/>
      <c r="C38" s="30"/>
      <c r="D38" s="61"/>
      <c r="E38" s="32" t="str">
        <f t="shared" ref="E38:AJ38" si="30" xml:space="preserve"> E$14</f>
        <v>First model column flag - m</v>
      </c>
      <c r="F38" s="32">
        <f t="shared" si="30"/>
        <v>0</v>
      </c>
      <c r="G38" s="32" t="str">
        <f t="shared" si="30"/>
        <v>flag</v>
      </c>
      <c r="H38" s="32">
        <f t="shared" si="30"/>
        <v>1</v>
      </c>
      <c r="I38" s="32">
        <f t="shared" si="30"/>
        <v>0</v>
      </c>
      <c r="J38" s="32">
        <f t="shared" si="30"/>
        <v>1</v>
      </c>
      <c r="K38" s="32">
        <f t="shared" si="30"/>
        <v>0</v>
      </c>
      <c r="L38" s="32">
        <f t="shared" si="30"/>
        <v>0</v>
      </c>
      <c r="M38" s="32">
        <f t="shared" si="30"/>
        <v>0</v>
      </c>
      <c r="N38" s="32">
        <f t="shared" si="30"/>
        <v>0</v>
      </c>
      <c r="O38" s="32">
        <f t="shared" si="30"/>
        <v>0</v>
      </c>
      <c r="P38" s="32">
        <f t="shared" si="30"/>
        <v>0</v>
      </c>
      <c r="Q38" s="32">
        <f t="shared" si="30"/>
        <v>0</v>
      </c>
      <c r="R38" s="32">
        <f t="shared" si="30"/>
        <v>0</v>
      </c>
      <c r="S38" s="32">
        <f t="shared" si="30"/>
        <v>0</v>
      </c>
      <c r="T38" s="32">
        <f t="shared" si="30"/>
        <v>0</v>
      </c>
      <c r="U38" s="32">
        <f t="shared" si="30"/>
        <v>0</v>
      </c>
      <c r="V38" s="32">
        <f t="shared" si="30"/>
        <v>0</v>
      </c>
      <c r="W38" s="32">
        <f t="shared" si="30"/>
        <v>0</v>
      </c>
      <c r="X38" s="32">
        <f t="shared" si="30"/>
        <v>0</v>
      </c>
      <c r="Y38" s="32">
        <f t="shared" si="30"/>
        <v>0</v>
      </c>
      <c r="Z38" s="32">
        <f t="shared" si="30"/>
        <v>0</v>
      </c>
      <c r="AA38" s="32">
        <f t="shared" si="30"/>
        <v>0</v>
      </c>
      <c r="AB38" s="32">
        <f t="shared" si="30"/>
        <v>0</v>
      </c>
      <c r="AC38" s="32">
        <f t="shared" si="30"/>
        <v>0</v>
      </c>
      <c r="AD38" s="32">
        <f t="shared" si="30"/>
        <v>0</v>
      </c>
      <c r="AE38" s="32">
        <f t="shared" si="30"/>
        <v>0</v>
      </c>
      <c r="AF38" s="32">
        <f t="shared" si="30"/>
        <v>0</v>
      </c>
      <c r="AG38" s="32">
        <f t="shared" si="30"/>
        <v>0</v>
      </c>
      <c r="AH38" s="32">
        <f t="shared" si="30"/>
        <v>0</v>
      </c>
      <c r="AI38" s="32">
        <f t="shared" si="30"/>
        <v>0</v>
      </c>
      <c r="AJ38" s="32">
        <f t="shared" si="30"/>
        <v>0</v>
      </c>
      <c r="AK38" s="32">
        <f t="shared" ref="AK38:BE38" si="31" xml:space="preserve"> AK$14</f>
        <v>0</v>
      </c>
      <c r="AL38" s="32">
        <f t="shared" si="31"/>
        <v>0</v>
      </c>
      <c r="AM38" s="32">
        <f t="shared" si="31"/>
        <v>0</v>
      </c>
      <c r="AN38" s="32">
        <f t="shared" si="31"/>
        <v>0</v>
      </c>
      <c r="AO38" s="32">
        <f t="shared" si="31"/>
        <v>0</v>
      </c>
      <c r="AP38" s="32">
        <f t="shared" si="31"/>
        <v>0</v>
      </c>
      <c r="AQ38" s="32">
        <f t="shared" si="31"/>
        <v>0</v>
      </c>
      <c r="AR38" s="32">
        <f t="shared" si="31"/>
        <v>0</v>
      </c>
      <c r="AS38" s="32">
        <f t="shared" si="31"/>
        <v>0</v>
      </c>
      <c r="AT38" s="32">
        <f t="shared" si="31"/>
        <v>0</v>
      </c>
      <c r="AU38" s="32">
        <f t="shared" si="31"/>
        <v>0</v>
      </c>
      <c r="AV38" s="32">
        <f t="shared" si="31"/>
        <v>0</v>
      </c>
      <c r="AW38" s="32">
        <f t="shared" si="31"/>
        <v>0</v>
      </c>
      <c r="AX38" s="32">
        <f t="shared" si="31"/>
        <v>0</v>
      </c>
      <c r="AY38" s="32">
        <f t="shared" si="31"/>
        <v>0</v>
      </c>
      <c r="AZ38" s="32">
        <f t="shared" si="31"/>
        <v>0</v>
      </c>
      <c r="BA38" s="32">
        <f t="shared" si="31"/>
        <v>0</v>
      </c>
      <c r="BB38" s="32">
        <f t="shared" si="31"/>
        <v>0</v>
      </c>
      <c r="BC38" s="32">
        <f t="shared" si="31"/>
        <v>0</v>
      </c>
      <c r="BD38" s="32">
        <f t="shared" si="31"/>
        <v>0</v>
      </c>
      <c r="BE38" s="32">
        <f t="shared" si="31"/>
        <v>0</v>
      </c>
    </row>
    <row r="39" spans="1:57" x14ac:dyDescent="0.25">
      <c r="A39" s="33"/>
      <c r="B39" s="33"/>
      <c r="C39" s="30"/>
      <c r="D39" s="61"/>
      <c r="E39" s="32" t="str">
        <f t="shared" ref="E39:AJ39" si="32" xml:space="preserve"> E$64</f>
        <v>Financial close date flag - m</v>
      </c>
      <c r="F39" s="32">
        <f t="shared" si="32"/>
        <v>0</v>
      </c>
      <c r="G39" s="32" t="str">
        <f t="shared" si="32"/>
        <v>flag</v>
      </c>
      <c r="H39" s="32">
        <f t="shared" si="32"/>
        <v>1</v>
      </c>
      <c r="I39" s="32">
        <f t="shared" si="32"/>
        <v>0</v>
      </c>
      <c r="J39" s="32">
        <f t="shared" si="32"/>
        <v>0</v>
      </c>
      <c r="K39" s="32">
        <f t="shared" si="32"/>
        <v>0</v>
      </c>
      <c r="L39" s="32">
        <f t="shared" si="32"/>
        <v>0</v>
      </c>
      <c r="M39" s="32">
        <f t="shared" si="32"/>
        <v>0</v>
      </c>
      <c r="N39" s="32">
        <f t="shared" si="32"/>
        <v>0</v>
      </c>
      <c r="O39" s="32">
        <f t="shared" si="32"/>
        <v>0</v>
      </c>
      <c r="P39" s="32">
        <f t="shared" si="32"/>
        <v>0</v>
      </c>
      <c r="Q39" s="32">
        <f t="shared" si="32"/>
        <v>0</v>
      </c>
      <c r="R39" s="32">
        <f t="shared" si="32"/>
        <v>0</v>
      </c>
      <c r="S39" s="32">
        <f t="shared" si="32"/>
        <v>0</v>
      </c>
      <c r="T39" s="32">
        <f t="shared" si="32"/>
        <v>0</v>
      </c>
      <c r="U39" s="32">
        <f t="shared" si="32"/>
        <v>0</v>
      </c>
      <c r="V39" s="32">
        <f t="shared" si="32"/>
        <v>0</v>
      </c>
      <c r="W39" s="32">
        <f t="shared" si="32"/>
        <v>0</v>
      </c>
      <c r="X39" s="32">
        <f t="shared" si="32"/>
        <v>0</v>
      </c>
      <c r="Y39" s="32">
        <f t="shared" si="32"/>
        <v>1</v>
      </c>
      <c r="Z39" s="32">
        <f t="shared" si="32"/>
        <v>0</v>
      </c>
      <c r="AA39" s="32">
        <f t="shared" si="32"/>
        <v>0</v>
      </c>
      <c r="AB39" s="32">
        <f t="shared" si="32"/>
        <v>0</v>
      </c>
      <c r="AC39" s="32">
        <f t="shared" si="32"/>
        <v>0</v>
      </c>
      <c r="AD39" s="32">
        <f t="shared" si="32"/>
        <v>0</v>
      </c>
      <c r="AE39" s="32">
        <f t="shared" si="32"/>
        <v>0</v>
      </c>
      <c r="AF39" s="32">
        <f t="shared" si="32"/>
        <v>0</v>
      </c>
      <c r="AG39" s="32">
        <f t="shared" si="32"/>
        <v>0</v>
      </c>
      <c r="AH39" s="32">
        <f t="shared" si="32"/>
        <v>0</v>
      </c>
      <c r="AI39" s="32">
        <f t="shared" si="32"/>
        <v>0</v>
      </c>
      <c r="AJ39" s="32">
        <f t="shared" si="32"/>
        <v>0</v>
      </c>
      <c r="AK39" s="32">
        <f t="shared" ref="AK39:BE39" si="33" xml:space="preserve"> AK$64</f>
        <v>0</v>
      </c>
      <c r="AL39" s="32">
        <f t="shared" si="33"/>
        <v>0</v>
      </c>
      <c r="AM39" s="32">
        <f t="shared" si="33"/>
        <v>0</v>
      </c>
      <c r="AN39" s="32">
        <f t="shared" si="33"/>
        <v>0</v>
      </c>
      <c r="AO39" s="32">
        <f t="shared" si="33"/>
        <v>0</v>
      </c>
      <c r="AP39" s="32">
        <f t="shared" si="33"/>
        <v>0</v>
      </c>
      <c r="AQ39" s="32">
        <f t="shared" si="33"/>
        <v>0</v>
      </c>
      <c r="AR39" s="32">
        <f t="shared" si="33"/>
        <v>0</v>
      </c>
      <c r="AS39" s="32">
        <f t="shared" si="33"/>
        <v>0</v>
      </c>
      <c r="AT39" s="32">
        <f t="shared" si="33"/>
        <v>0</v>
      </c>
      <c r="AU39" s="32">
        <f t="shared" si="33"/>
        <v>0</v>
      </c>
      <c r="AV39" s="32">
        <f t="shared" si="33"/>
        <v>0</v>
      </c>
      <c r="AW39" s="32">
        <f t="shared" si="33"/>
        <v>0</v>
      </c>
      <c r="AX39" s="32">
        <f t="shared" si="33"/>
        <v>0</v>
      </c>
      <c r="AY39" s="32">
        <f t="shared" si="33"/>
        <v>0</v>
      </c>
      <c r="AZ39" s="32">
        <f t="shared" si="33"/>
        <v>0</v>
      </c>
      <c r="BA39" s="32">
        <f t="shared" si="33"/>
        <v>0</v>
      </c>
      <c r="BB39" s="32">
        <f t="shared" si="33"/>
        <v>0</v>
      </c>
      <c r="BC39" s="32">
        <f t="shared" si="33"/>
        <v>0</v>
      </c>
      <c r="BD39" s="32">
        <f t="shared" si="33"/>
        <v>0</v>
      </c>
      <c r="BE39" s="32">
        <f t="shared" si="33"/>
        <v>0</v>
      </c>
    </row>
    <row r="40" spans="1:57" x14ac:dyDescent="0.25">
      <c r="A40" s="33"/>
      <c r="B40" s="33"/>
      <c r="C40" s="30"/>
      <c r="D40" s="61"/>
      <c r="E40" s="32" t="str">
        <f t="shared" ref="E40:AJ40" si="34" xml:space="preserve"> E$68</f>
        <v>First construction period flag - m</v>
      </c>
      <c r="F40" s="32">
        <f t="shared" si="34"/>
        <v>0</v>
      </c>
      <c r="G40" s="32" t="str">
        <f t="shared" si="34"/>
        <v>flag</v>
      </c>
      <c r="H40" s="32">
        <f t="shared" si="34"/>
        <v>1</v>
      </c>
      <c r="I40" s="32">
        <f t="shared" si="34"/>
        <v>0</v>
      </c>
      <c r="J40" s="32">
        <f t="shared" si="34"/>
        <v>0</v>
      </c>
      <c r="K40" s="32">
        <f t="shared" si="34"/>
        <v>0</v>
      </c>
      <c r="L40" s="32">
        <f t="shared" si="34"/>
        <v>0</v>
      </c>
      <c r="M40" s="32">
        <f t="shared" si="34"/>
        <v>0</v>
      </c>
      <c r="N40" s="32">
        <f t="shared" si="34"/>
        <v>0</v>
      </c>
      <c r="O40" s="32">
        <f t="shared" si="34"/>
        <v>0</v>
      </c>
      <c r="P40" s="32">
        <f t="shared" si="34"/>
        <v>0</v>
      </c>
      <c r="Q40" s="32">
        <f t="shared" si="34"/>
        <v>0</v>
      </c>
      <c r="R40" s="32">
        <f t="shared" si="34"/>
        <v>0</v>
      </c>
      <c r="S40" s="32">
        <f t="shared" si="34"/>
        <v>0</v>
      </c>
      <c r="T40" s="32">
        <f t="shared" si="34"/>
        <v>0</v>
      </c>
      <c r="U40" s="32">
        <f t="shared" si="34"/>
        <v>0</v>
      </c>
      <c r="V40" s="32">
        <f t="shared" si="34"/>
        <v>0</v>
      </c>
      <c r="W40" s="32">
        <f t="shared" si="34"/>
        <v>0</v>
      </c>
      <c r="X40" s="32">
        <f t="shared" si="34"/>
        <v>0</v>
      </c>
      <c r="Y40" s="32">
        <f t="shared" si="34"/>
        <v>0</v>
      </c>
      <c r="Z40" s="32">
        <f t="shared" si="34"/>
        <v>1</v>
      </c>
      <c r="AA40" s="32">
        <f t="shared" si="34"/>
        <v>0</v>
      </c>
      <c r="AB40" s="32">
        <f t="shared" si="34"/>
        <v>0</v>
      </c>
      <c r="AC40" s="32">
        <f t="shared" si="34"/>
        <v>0</v>
      </c>
      <c r="AD40" s="32">
        <f t="shared" si="34"/>
        <v>0</v>
      </c>
      <c r="AE40" s="32">
        <f t="shared" si="34"/>
        <v>0</v>
      </c>
      <c r="AF40" s="32">
        <f t="shared" si="34"/>
        <v>0</v>
      </c>
      <c r="AG40" s="32">
        <f t="shared" si="34"/>
        <v>0</v>
      </c>
      <c r="AH40" s="32">
        <f t="shared" si="34"/>
        <v>0</v>
      </c>
      <c r="AI40" s="32">
        <f t="shared" si="34"/>
        <v>0</v>
      </c>
      <c r="AJ40" s="32">
        <f t="shared" si="34"/>
        <v>0</v>
      </c>
      <c r="AK40" s="32">
        <f t="shared" ref="AK40:BE40" si="35" xml:space="preserve"> AK$68</f>
        <v>0</v>
      </c>
      <c r="AL40" s="32">
        <f t="shared" si="35"/>
        <v>0</v>
      </c>
      <c r="AM40" s="32">
        <f t="shared" si="35"/>
        <v>0</v>
      </c>
      <c r="AN40" s="32">
        <f t="shared" si="35"/>
        <v>0</v>
      </c>
      <c r="AO40" s="32">
        <f t="shared" si="35"/>
        <v>0</v>
      </c>
      <c r="AP40" s="32">
        <f t="shared" si="35"/>
        <v>0</v>
      </c>
      <c r="AQ40" s="32">
        <f t="shared" si="35"/>
        <v>0</v>
      </c>
      <c r="AR40" s="32">
        <f t="shared" si="35"/>
        <v>0</v>
      </c>
      <c r="AS40" s="32">
        <f t="shared" si="35"/>
        <v>0</v>
      </c>
      <c r="AT40" s="32">
        <f t="shared" si="35"/>
        <v>0</v>
      </c>
      <c r="AU40" s="32">
        <f t="shared" si="35"/>
        <v>0</v>
      </c>
      <c r="AV40" s="32">
        <f t="shared" si="35"/>
        <v>0</v>
      </c>
      <c r="AW40" s="32">
        <f t="shared" si="35"/>
        <v>0</v>
      </c>
      <c r="AX40" s="32">
        <f t="shared" si="35"/>
        <v>0</v>
      </c>
      <c r="AY40" s="32">
        <f t="shared" si="35"/>
        <v>0</v>
      </c>
      <c r="AZ40" s="32">
        <f t="shared" si="35"/>
        <v>0</v>
      </c>
      <c r="BA40" s="32">
        <f t="shared" si="35"/>
        <v>0</v>
      </c>
      <c r="BB40" s="32">
        <f t="shared" si="35"/>
        <v>0</v>
      </c>
      <c r="BC40" s="32">
        <f t="shared" si="35"/>
        <v>0</v>
      </c>
      <c r="BD40" s="32">
        <f t="shared" si="35"/>
        <v>0</v>
      </c>
      <c r="BE40" s="32">
        <f t="shared" si="35"/>
        <v>0</v>
      </c>
    </row>
    <row r="41" spans="1:57" x14ac:dyDescent="0.25">
      <c r="A41" s="33"/>
      <c r="B41" s="33"/>
      <c r="C41" s="30"/>
      <c r="D41" s="61"/>
      <c r="E41" s="32" t="str">
        <f t="shared" ref="E41:AJ41" si="36" xml:space="preserve"> E$86</f>
        <v>First operating period flag - m</v>
      </c>
      <c r="F41" s="32">
        <f t="shared" si="36"/>
        <v>0</v>
      </c>
      <c r="G41" s="32" t="str">
        <f t="shared" si="36"/>
        <v>flag</v>
      </c>
      <c r="H41" s="32">
        <f t="shared" si="36"/>
        <v>1</v>
      </c>
      <c r="I41" s="32">
        <f t="shared" si="36"/>
        <v>0</v>
      </c>
      <c r="J41" s="32">
        <f t="shared" si="36"/>
        <v>0</v>
      </c>
      <c r="K41" s="32">
        <f t="shared" si="36"/>
        <v>0</v>
      </c>
      <c r="L41" s="32">
        <f t="shared" si="36"/>
        <v>0</v>
      </c>
      <c r="M41" s="32">
        <f t="shared" si="36"/>
        <v>0</v>
      </c>
      <c r="N41" s="32">
        <f t="shared" si="36"/>
        <v>0</v>
      </c>
      <c r="O41" s="32">
        <f t="shared" si="36"/>
        <v>0</v>
      </c>
      <c r="P41" s="32">
        <f t="shared" si="36"/>
        <v>0</v>
      </c>
      <c r="Q41" s="32">
        <f t="shared" si="36"/>
        <v>0</v>
      </c>
      <c r="R41" s="32">
        <f t="shared" si="36"/>
        <v>0</v>
      </c>
      <c r="S41" s="32">
        <f t="shared" si="36"/>
        <v>0</v>
      </c>
      <c r="T41" s="32">
        <f t="shared" si="36"/>
        <v>0</v>
      </c>
      <c r="U41" s="32">
        <f t="shared" si="36"/>
        <v>0</v>
      </c>
      <c r="V41" s="32">
        <f t="shared" si="36"/>
        <v>0</v>
      </c>
      <c r="W41" s="32">
        <f t="shared" si="36"/>
        <v>0</v>
      </c>
      <c r="X41" s="32">
        <f t="shared" si="36"/>
        <v>0</v>
      </c>
      <c r="Y41" s="32">
        <f t="shared" si="36"/>
        <v>0</v>
      </c>
      <c r="Z41" s="32">
        <f t="shared" si="36"/>
        <v>0</v>
      </c>
      <c r="AA41" s="32">
        <f t="shared" si="36"/>
        <v>0</v>
      </c>
      <c r="AB41" s="32">
        <f t="shared" si="36"/>
        <v>0</v>
      </c>
      <c r="AC41" s="32">
        <f t="shared" si="36"/>
        <v>0</v>
      </c>
      <c r="AD41" s="32">
        <f t="shared" si="36"/>
        <v>0</v>
      </c>
      <c r="AE41" s="32">
        <f t="shared" si="36"/>
        <v>0</v>
      </c>
      <c r="AF41" s="32">
        <f t="shared" si="36"/>
        <v>0</v>
      </c>
      <c r="AG41" s="32">
        <f t="shared" si="36"/>
        <v>0</v>
      </c>
      <c r="AH41" s="32">
        <f t="shared" si="36"/>
        <v>0</v>
      </c>
      <c r="AI41" s="32">
        <f t="shared" si="36"/>
        <v>0</v>
      </c>
      <c r="AJ41" s="32">
        <f t="shared" si="36"/>
        <v>0</v>
      </c>
      <c r="AK41" s="32">
        <f t="shared" ref="AK41:BE41" si="37" xml:space="preserve"> AK$86</f>
        <v>0</v>
      </c>
      <c r="AL41" s="32">
        <f t="shared" si="37"/>
        <v>0</v>
      </c>
      <c r="AM41" s="32">
        <f t="shared" si="37"/>
        <v>0</v>
      </c>
      <c r="AN41" s="32">
        <f t="shared" si="37"/>
        <v>0</v>
      </c>
      <c r="AO41" s="32">
        <f t="shared" si="37"/>
        <v>0</v>
      </c>
      <c r="AP41" s="32">
        <f t="shared" si="37"/>
        <v>0</v>
      </c>
      <c r="AQ41" s="32">
        <f t="shared" si="37"/>
        <v>0</v>
      </c>
      <c r="AR41" s="32">
        <f t="shared" si="37"/>
        <v>0</v>
      </c>
      <c r="AS41" s="32">
        <f t="shared" si="37"/>
        <v>0</v>
      </c>
      <c r="AT41" s="32">
        <f t="shared" si="37"/>
        <v>0</v>
      </c>
      <c r="AU41" s="32">
        <f t="shared" si="37"/>
        <v>0</v>
      </c>
      <c r="AV41" s="32">
        <f t="shared" si="37"/>
        <v>0</v>
      </c>
      <c r="AW41" s="32">
        <f t="shared" si="37"/>
        <v>0</v>
      </c>
      <c r="AX41" s="32">
        <f t="shared" si="37"/>
        <v>0</v>
      </c>
      <c r="AY41" s="32">
        <f t="shared" si="37"/>
        <v>0</v>
      </c>
      <c r="AZ41" s="32">
        <f t="shared" si="37"/>
        <v>1</v>
      </c>
      <c r="BA41" s="32">
        <f t="shared" si="37"/>
        <v>0</v>
      </c>
      <c r="BB41" s="32">
        <f t="shared" si="37"/>
        <v>0</v>
      </c>
      <c r="BC41" s="32">
        <f t="shared" si="37"/>
        <v>0</v>
      </c>
      <c r="BD41" s="32">
        <f t="shared" si="37"/>
        <v>0</v>
      </c>
      <c r="BE41" s="32">
        <f t="shared" si="37"/>
        <v>0</v>
      </c>
    </row>
    <row r="42" spans="1:57" x14ac:dyDescent="0.25">
      <c r="A42" s="33"/>
      <c r="B42" s="33"/>
      <c r="C42" s="30"/>
      <c r="D42" s="32"/>
      <c r="E42" s="32" t="s">
        <v>344</v>
      </c>
      <c r="F42" s="32"/>
      <c r="G42" s="32" t="s">
        <v>14</v>
      </c>
      <c r="H42" s="32"/>
      <c r="I42" s="31"/>
      <c r="J42" s="32">
        <f t="shared" ref="J42:BE42" si="38" xml:space="preserve"> I42 + MAX(J38:J41)</f>
        <v>1</v>
      </c>
      <c r="K42" s="32">
        <f t="shared" si="38"/>
        <v>1</v>
      </c>
      <c r="L42" s="32">
        <f t="shared" si="38"/>
        <v>1</v>
      </c>
      <c r="M42" s="32">
        <f t="shared" si="38"/>
        <v>1</v>
      </c>
      <c r="N42" s="32">
        <f t="shared" si="38"/>
        <v>1</v>
      </c>
      <c r="O42" s="32">
        <f t="shared" si="38"/>
        <v>1</v>
      </c>
      <c r="P42" s="32">
        <f t="shared" si="38"/>
        <v>1</v>
      </c>
      <c r="Q42" s="32">
        <f t="shared" si="38"/>
        <v>1</v>
      </c>
      <c r="R42" s="32">
        <f t="shared" si="38"/>
        <v>1</v>
      </c>
      <c r="S42" s="32">
        <f t="shared" si="38"/>
        <v>1</v>
      </c>
      <c r="T42" s="32">
        <f t="shared" si="38"/>
        <v>1</v>
      </c>
      <c r="U42" s="32">
        <f t="shared" si="38"/>
        <v>1</v>
      </c>
      <c r="V42" s="32">
        <f t="shared" si="38"/>
        <v>1</v>
      </c>
      <c r="W42" s="32">
        <f t="shared" si="38"/>
        <v>1</v>
      </c>
      <c r="X42" s="32">
        <f t="shared" si="38"/>
        <v>1</v>
      </c>
      <c r="Y42" s="32">
        <f t="shared" si="38"/>
        <v>2</v>
      </c>
      <c r="Z42" s="32">
        <f t="shared" si="38"/>
        <v>3</v>
      </c>
      <c r="AA42" s="32">
        <f t="shared" si="38"/>
        <v>3</v>
      </c>
      <c r="AB42" s="32">
        <f t="shared" si="38"/>
        <v>3</v>
      </c>
      <c r="AC42" s="32">
        <f t="shared" si="38"/>
        <v>3</v>
      </c>
      <c r="AD42" s="32">
        <f t="shared" si="38"/>
        <v>3</v>
      </c>
      <c r="AE42" s="32">
        <f t="shared" si="38"/>
        <v>3</v>
      </c>
      <c r="AF42" s="32">
        <f t="shared" si="38"/>
        <v>3</v>
      </c>
      <c r="AG42" s="32">
        <f t="shared" si="38"/>
        <v>3</v>
      </c>
      <c r="AH42" s="32">
        <f t="shared" si="38"/>
        <v>3</v>
      </c>
      <c r="AI42" s="32">
        <f t="shared" si="38"/>
        <v>3</v>
      </c>
      <c r="AJ42" s="32">
        <f t="shared" si="38"/>
        <v>3</v>
      </c>
      <c r="AK42" s="32">
        <f t="shared" si="38"/>
        <v>3</v>
      </c>
      <c r="AL42" s="32">
        <f t="shared" si="38"/>
        <v>3</v>
      </c>
      <c r="AM42" s="32">
        <f t="shared" si="38"/>
        <v>3</v>
      </c>
      <c r="AN42" s="32">
        <f t="shared" si="38"/>
        <v>3</v>
      </c>
      <c r="AO42" s="32">
        <f t="shared" si="38"/>
        <v>3</v>
      </c>
      <c r="AP42" s="32">
        <f t="shared" si="38"/>
        <v>3</v>
      </c>
      <c r="AQ42" s="32">
        <f t="shared" si="38"/>
        <v>3</v>
      </c>
      <c r="AR42" s="32">
        <f t="shared" si="38"/>
        <v>3</v>
      </c>
      <c r="AS42" s="32">
        <f t="shared" si="38"/>
        <v>3</v>
      </c>
      <c r="AT42" s="32">
        <f t="shared" si="38"/>
        <v>3</v>
      </c>
      <c r="AU42" s="32">
        <f t="shared" si="38"/>
        <v>3</v>
      </c>
      <c r="AV42" s="32">
        <f t="shared" si="38"/>
        <v>3</v>
      </c>
      <c r="AW42" s="32">
        <f t="shared" si="38"/>
        <v>3</v>
      </c>
      <c r="AX42" s="32">
        <f t="shared" si="38"/>
        <v>3</v>
      </c>
      <c r="AY42" s="32">
        <f t="shared" si="38"/>
        <v>3</v>
      </c>
      <c r="AZ42" s="32">
        <f t="shared" si="38"/>
        <v>4</v>
      </c>
      <c r="BA42" s="32">
        <f t="shared" si="38"/>
        <v>4</v>
      </c>
      <c r="BB42" s="32">
        <f t="shared" si="38"/>
        <v>4</v>
      </c>
      <c r="BC42" s="32">
        <f t="shared" si="38"/>
        <v>4</v>
      </c>
      <c r="BD42" s="32">
        <f t="shared" si="38"/>
        <v>4</v>
      </c>
      <c r="BE42" s="32">
        <f t="shared" si="38"/>
        <v>4</v>
      </c>
    </row>
    <row r="43" spans="1:57" x14ac:dyDescent="0.25">
      <c r="E43" s="9"/>
      <c r="F43" s="9"/>
      <c r="G43" s="9"/>
      <c r="H43" s="9"/>
      <c r="J43" s="9"/>
    </row>
    <row r="44" spans="1:57" x14ac:dyDescent="0.25">
      <c r="E44" s="192" t="str">
        <f xml:space="preserve"> InpC!E$222</f>
        <v>Pre-forecast period</v>
      </c>
      <c r="F44" s="192" t="str">
        <f xml:space="preserve"> InpC!F$222</f>
        <v>Pre-fcst</v>
      </c>
      <c r="G44" s="192" t="str">
        <f xml:space="preserve"> InpC!G$222</f>
        <v>label</v>
      </c>
    </row>
    <row r="45" spans="1:57" x14ac:dyDescent="0.25">
      <c r="E45" s="69" t="str">
        <f xml:space="preserve"> InpC!E$223</f>
        <v>Financial Close</v>
      </c>
      <c r="F45" s="69" t="str">
        <f xml:space="preserve"> InpC!F$223</f>
        <v>Fin Close</v>
      </c>
      <c r="G45" s="69" t="str">
        <f xml:space="preserve"> InpC!G$223</f>
        <v>label</v>
      </c>
      <c r="H45" s="9"/>
      <c r="J45" s="9"/>
    </row>
    <row r="46" spans="1:57" x14ac:dyDescent="0.25">
      <c r="E46" s="69" t="str">
        <f xml:space="preserve"> InpC!E$224</f>
        <v>Construction</v>
      </c>
      <c r="F46" s="69" t="str">
        <f xml:space="preserve"> InpC!F$224</f>
        <v>Construction</v>
      </c>
      <c r="G46" s="69" t="str">
        <f xml:space="preserve"> InpC!G$224</f>
        <v>label</v>
      </c>
      <c r="H46" s="9"/>
      <c r="J46" s="9"/>
    </row>
    <row r="47" spans="1:57" x14ac:dyDescent="0.25">
      <c r="E47" s="69" t="str">
        <f xml:space="preserve"> InpC!E$225</f>
        <v>Operations</v>
      </c>
      <c r="F47" s="69" t="str">
        <f xml:space="preserve"> InpC!F$225</f>
        <v>Operations</v>
      </c>
      <c r="G47" s="69" t="str">
        <f xml:space="preserve"> InpC!G$225</f>
        <v>label</v>
      </c>
      <c r="H47" s="9"/>
      <c r="J47" s="9"/>
    </row>
    <row r="48" spans="1:57" x14ac:dyDescent="0.25">
      <c r="E48" s="69" t="str">
        <f xml:space="preserve"> InpC!E$226</f>
        <v>Post ops</v>
      </c>
      <c r="F48" s="69" t="str">
        <f xml:space="preserve"> InpC!F$226</f>
        <v>Post ops</v>
      </c>
      <c r="G48" s="69" t="str">
        <f xml:space="preserve"> InpC!G$226</f>
        <v>label</v>
      </c>
      <c r="H48" s="9"/>
      <c r="J48" s="9"/>
    </row>
    <row r="49" spans="1:57" x14ac:dyDescent="0.25">
      <c r="A49" s="62"/>
      <c r="B49" s="62"/>
      <c r="C49" s="63"/>
      <c r="D49" s="65"/>
      <c r="E49" s="152" t="str">
        <f t="shared" ref="E49:AJ49" si="39" xml:space="preserve"> E$42</f>
        <v>Timeline label counter - m</v>
      </c>
      <c r="F49" s="152">
        <f t="shared" si="39"/>
        <v>0</v>
      </c>
      <c r="G49" s="152" t="str">
        <f t="shared" si="39"/>
        <v>counter</v>
      </c>
      <c r="H49" s="152">
        <f t="shared" si="39"/>
        <v>0</v>
      </c>
      <c r="I49" s="152">
        <f t="shared" si="39"/>
        <v>0</v>
      </c>
      <c r="J49" s="152">
        <f t="shared" si="39"/>
        <v>1</v>
      </c>
      <c r="K49" s="152">
        <f t="shared" si="39"/>
        <v>1</v>
      </c>
      <c r="L49" s="152">
        <f t="shared" si="39"/>
        <v>1</v>
      </c>
      <c r="M49" s="152">
        <f t="shared" si="39"/>
        <v>1</v>
      </c>
      <c r="N49" s="152">
        <f t="shared" si="39"/>
        <v>1</v>
      </c>
      <c r="O49" s="152">
        <f t="shared" si="39"/>
        <v>1</v>
      </c>
      <c r="P49" s="152">
        <f t="shared" si="39"/>
        <v>1</v>
      </c>
      <c r="Q49" s="152">
        <f t="shared" si="39"/>
        <v>1</v>
      </c>
      <c r="R49" s="152">
        <f t="shared" si="39"/>
        <v>1</v>
      </c>
      <c r="S49" s="152">
        <f t="shared" si="39"/>
        <v>1</v>
      </c>
      <c r="T49" s="152">
        <f t="shared" si="39"/>
        <v>1</v>
      </c>
      <c r="U49" s="152">
        <f t="shared" si="39"/>
        <v>1</v>
      </c>
      <c r="V49" s="152">
        <f t="shared" si="39"/>
        <v>1</v>
      </c>
      <c r="W49" s="152">
        <f t="shared" si="39"/>
        <v>1</v>
      </c>
      <c r="X49" s="152">
        <f t="shared" si="39"/>
        <v>1</v>
      </c>
      <c r="Y49" s="152">
        <f t="shared" si="39"/>
        <v>2</v>
      </c>
      <c r="Z49" s="152">
        <f t="shared" si="39"/>
        <v>3</v>
      </c>
      <c r="AA49" s="152">
        <f t="shared" si="39"/>
        <v>3</v>
      </c>
      <c r="AB49" s="152">
        <f t="shared" si="39"/>
        <v>3</v>
      </c>
      <c r="AC49" s="152">
        <f t="shared" si="39"/>
        <v>3</v>
      </c>
      <c r="AD49" s="152">
        <f t="shared" si="39"/>
        <v>3</v>
      </c>
      <c r="AE49" s="152">
        <f t="shared" si="39"/>
        <v>3</v>
      </c>
      <c r="AF49" s="152">
        <f t="shared" si="39"/>
        <v>3</v>
      </c>
      <c r="AG49" s="152">
        <f t="shared" si="39"/>
        <v>3</v>
      </c>
      <c r="AH49" s="152">
        <f t="shared" si="39"/>
        <v>3</v>
      </c>
      <c r="AI49" s="152">
        <f t="shared" si="39"/>
        <v>3</v>
      </c>
      <c r="AJ49" s="152">
        <f t="shared" si="39"/>
        <v>3</v>
      </c>
      <c r="AK49" s="152">
        <f t="shared" ref="AK49:BE49" si="40" xml:space="preserve"> AK$42</f>
        <v>3</v>
      </c>
      <c r="AL49" s="152">
        <f t="shared" si="40"/>
        <v>3</v>
      </c>
      <c r="AM49" s="152">
        <f t="shared" si="40"/>
        <v>3</v>
      </c>
      <c r="AN49" s="152">
        <f t="shared" si="40"/>
        <v>3</v>
      </c>
      <c r="AO49" s="152">
        <f t="shared" si="40"/>
        <v>3</v>
      </c>
      <c r="AP49" s="152">
        <f t="shared" si="40"/>
        <v>3</v>
      </c>
      <c r="AQ49" s="152">
        <f t="shared" si="40"/>
        <v>3</v>
      </c>
      <c r="AR49" s="152">
        <f t="shared" si="40"/>
        <v>3</v>
      </c>
      <c r="AS49" s="152">
        <f t="shared" si="40"/>
        <v>3</v>
      </c>
      <c r="AT49" s="152">
        <f t="shared" si="40"/>
        <v>3</v>
      </c>
      <c r="AU49" s="152">
        <f t="shared" si="40"/>
        <v>3</v>
      </c>
      <c r="AV49" s="152">
        <f t="shared" si="40"/>
        <v>3</v>
      </c>
      <c r="AW49" s="152">
        <f t="shared" si="40"/>
        <v>3</v>
      </c>
      <c r="AX49" s="152">
        <f t="shared" si="40"/>
        <v>3</v>
      </c>
      <c r="AY49" s="152">
        <f t="shared" si="40"/>
        <v>3</v>
      </c>
      <c r="AZ49" s="152">
        <f t="shared" si="40"/>
        <v>4</v>
      </c>
      <c r="BA49" s="152">
        <f t="shared" si="40"/>
        <v>4</v>
      </c>
      <c r="BB49" s="152">
        <f t="shared" si="40"/>
        <v>4</v>
      </c>
      <c r="BC49" s="152">
        <f t="shared" si="40"/>
        <v>4</v>
      </c>
      <c r="BD49" s="152">
        <f t="shared" si="40"/>
        <v>4</v>
      </c>
      <c r="BE49" s="152">
        <f t="shared" si="40"/>
        <v>4</v>
      </c>
    </row>
    <row r="50" spans="1:57" s="194" customFormat="1" x14ac:dyDescent="0.25">
      <c r="A50" s="511"/>
      <c r="B50" s="511"/>
      <c r="C50" s="512"/>
      <c r="D50" s="513"/>
      <c r="E50" s="514" t="s">
        <v>345</v>
      </c>
      <c r="F50" s="514"/>
      <c r="G50" s="514" t="s">
        <v>26</v>
      </c>
      <c r="H50" s="515"/>
      <c r="I50" s="515"/>
      <c r="J50" s="515" t="str">
        <f t="shared" ref="J50:BE50" si="41">INDEX($F44:$F48, J49)</f>
        <v>Pre-fcst</v>
      </c>
      <c r="K50" s="515" t="str">
        <f t="shared" si="41"/>
        <v>Pre-fcst</v>
      </c>
      <c r="L50" s="515" t="str">
        <f t="shared" si="41"/>
        <v>Pre-fcst</v>
      </c>
      <c r="M50" s="515" t="str">
        <f t="shared" si="41"/>
        <v>Pre-fcst</v>
      </c>
      <c r="N50" s="515" t="str">
        <f t="shared" si="41"/>
        <v>Pre-fcst</v>
      </c>
      <c r="O50" s="515" t="str">
        <f t="shared" si="41"/>
        <v>Pre-fcst</v>
      </c>
      <c r="P50" s="515" t="str">
        <f t="shared" si="41"/>
        <v>Pre-fcst</v>
      </c>
      <c r="Q50" s="515" t="str">
        <f t="shared" si="41"/>
        <v>Pre-fcst</v>
      </c>
      <c r="R50" s="515" t="str">
        <f t="shared" si="41"/>
        <v>Pre-fcst</v>
      </c>
      <c r="S50" s="515" t="str">
        <f t="shared" si="41"/>
        <v>Pre-fcst</v>
      </c>
      <c r="T50" s="515" t="str">
        <f t="shared" si="41"/>
        <v>Pre-fcst</v>
      </c>
      <c r="U50" s="515" t="str">
        <f t="shared" si="41"/>
        <v>Pre-fcst</v>
      </c>
      <c r="V50" s="515" t="str">
        <f t="shared" si="41"/>
        <v>Pre-fcst</v>
      </c>
      <c r="W50" s="515" t="str">
        <f t="shared" si="41"/>
        <v>Pre-fcst</v>
      </c>
      <c r="X50" s="515" t="str">
        <f t="shared" si="41"/>
        <v>Pre-fcst</v>
      </c>
      <c r="Y50" s="515" t="str">
        <f t="shared" si="41"/>
        <v>Fin Close</v>
      </c>
      <c r="Z50" s="515" t="str">
        <f t="shared" si="41"/>
        <v>Construction</v>
      </c>
      <c r="AA50" s="515" t="str">
        <f t="shared" si="41"/>
        <v>Construction</v>
      </c>
      <c r="AB50" s="515" t="str">
        <f t="shared" si="41"/>
        <v>Construction</v>
      </c>
      <c r="AC50" s="515" t="str">
        <f t="shared" si="41"/>
        <v>Construction</v>
      </c>
      <c r="AD50" s="515" t="str">
        <f t="shared" si="41"/>
        <v>Construction</v>
      </c>
      <c r="AE50" s="515" t="str">
        <f t="shared" si="41"/>
        <v>Construction</v>
      </c>
      <c r="AF50" s="515" t="str">
        <f t="shared" si="41"/>
        <v>Construction</v>
      </c>
      <c r="AG50" s="515" t="str">
        <f t="shared" si="41"/>
        <v>Construction</v>
      </c>
      <c r="AH50" s="515" t="str">
        <f t="shared" si="41"/>
        <v>Construction</v>
      </c>
      <c r="AI50" s="515" t="str">
        <f t="shared" si="41"/>
        <v>Construction</v>
      </c>
      <c r="AJ50" s="515" t="str">
        <f t="shared" si="41"/>
        <v>Construction</v>
      </c>
      <c r="AK50" s="515" t="str">
        <f t="shared" si="41"/>
        <v>Construction</v>
      </c>
      <c r="AL50" s="515" t="str">
        <f t="shared" si="41"/>
        <v>Construction</v>
      </c>
      <c r="AM50" s="515" t="str">
        <f t="shared" si="41"/>
        <v>Construction</v>
      </c>
      <c r="AN50" s="515" t="str">
        <f t="shared" si="41"/>
        <v>Construction</v>
      </c>
      <c r="AO50" s="515" t="str">
        <f t="shared" si="41"/>
        <v>Construction</v>
      </c>
      <c r="AP50" s="515" t="str">
        <f t="shared" si="41"/>
        <v>Construction</v>
      </c>
      <c r="AQ50" s="515" t="str">
        <f t="shared" si="41"/>
        <v>Construction</v>
      </c>
      <c r="AR50" s="515" t="str">
        <f t="shared" si="41"/>
        <v>Construction</v>
      </c>
      <c r="AS50" s="515" t="str">
        <f t="shared" si="41"/>
        <v>Construction</v>
      </c>
      <c r="AT50" s="515" t="str">
        <f t="shared" si="41"/>
        <v>Construction</v>
      </c>
      <c r="AU50" s="515" t="str">
        <f t="shared" si="41"/>
        <v>Construction</v>
      </c>
      <c r="AV50" s="515" t="str">
        <f t="shared" si="41"/>
        <v>Construction</v>
      </c>
      <c r="AW50" s="515" t="str">
        <f t="shared" si="41"/>
        <v>Construction</v>
      </c>
      <c r="AX50" s="515" t="str">
        <f t="shared" si="41"/>
        <v>Construction</v>
      </c>
      <c r="AY50" s="515" t="str">
        <f t="shared" si="41"/>
        <v>Construction</v>
      </c>
      <c r="AZ50" s="515" t="str">
        <f t="shared" si="41"/>
        <v>Operations</v>
      </c>
      <c r="BA50" s="515" t="str">
        <f t="shared" si="41"/>
        <v>Operations</v>
      </c>
      <c r="BB50" s="515" t="str">
        <f t="shared" si="41"/>
        <v>Operations</v>
      </c>
      <c r="BC50" s="515" t="str">
        <f t="shared" si="41"/>
        <v>Operations</v>
      </c>
      <c r="BD50" s="515" t="str">
        <f t="shared" si="41"/>
        <v>Operations</v>
      </c>
      <c r="BE50" s="515" t="str">
        <f t="shared" si="41"/>
        <v>Operations</v>
      </c>
    </row>
    <row r="52" spans="1:57" x14ac:dyDescent="0.25">
      <c r="A52" s="553"/>
      <c r="B52" s="553" t="s">
        <v>654</v>
      </c>
      <c r="C52" s="554"/>
      <c r="D52" s="555"/>
      <c r="E52" s="556"/>
      <c r="F52" s="556"/>
      <c r="G52" s="556"/>
      <c r="H52" s="556"/>
      <c r="I52" s="557"/>
      <c r="J52" s="556"/>
    </row>
    <row r="53" spans="1:57" x14ac:dyDescent="0.25">
      <c r="E53" s="195" t="str">
        <f xml:space="preserve"> InpC!E$16</f>
        <v>Length of operating period</v>
      </c>
      <c r="F53" s="195">
        <f xml:space="preserve"> InpC!F$16</f>
        <v>6</v>
      </c>
      <c r="G53" s="195" t="str">
        <f xml:space="preserve"> InpC!G$16</f>
        <v>months</v>
      </c>
      <c r="H53" s="2"/>
      <c r="I53" s="1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</row>
    <row r="54" spans="1:57" x14ac:dyDescent="0.25">
      <c r="A54" s="33"/>
      <c r="B54" s="33"/>
      <c r="C54" s="30"/>
      <c r="D54" s="61"/>
      <c r="E54" s="32" t="str">
        <f t="shared" ref="E54:AJ54" si="42" xml:space="preserve"> E$14</f>
        <v>First model column flag - m</v>
      </c>
      <c r="F54" s="32">
        <f t="shared" si="42"/>
        <v>0</v>
      </c>
      <c r="G54" s="32" t="str">
        <f t="shared" si="42"/>
        <v>flag</v>
      </c>
      <c r="H54" s="32">
        <f t="shared" si="42"/>
        <v>1</v>
      </c>
      <c r="I54" s="32">
        <f t="shared" si="42"/>
        <v>0</v>
      </c>
      <c r="J54" s="32">
        <f t="shared" si="42"/>
        <v>1</v>
      </c>
      <c r="K54" s="32">
        <f t="shared" si="42"/>
        <v>0</v>
      </c>
      <c r="L54" s="32">
        <f t="shared" si="42"/>
        <v>0</v>
      </c>
      <c r="M54" s="32">
        <f t="shared" si="42"/>
        <v>0</v>
      </c>
      <c r="N54" s="32">
        <f t="shared" si="42"/>
        <v>0</v>
      </c>
      <c r="O54" s="32">
        <f t="shared" si="42"/>
        <v>0</v>
      </c>
      <c r="P54" s="32">
        <f t="shared" si="42"/>
        <v>0</v>
      </c>
      <c r="Q54" s="32">
        <f t="shared" si="42"/>
        <v>0</v>
      </c>
      <c r="R54" s="32">
        <f t="shared" si="42"/>
        <v>0</v>
      </c>
      <c r="S54" s="32">
        <f t="shared" si="42"/>
        <v>0</v>
      </c>
      <c r="T54" s="32">
        <f t="shared" si="42"/>
        <v>0</v>
      </c>
      <c r="U54" s="32">
        <f t="shared" si="42"/>
        <v>0</v>
      </c>
      <c r="V54" s="32">
        <f t="shared" si="42"/>
        <v>0</v>
      </c>
      <c r="W54" s="32">
        <f t="shared" si="42"/>
        <v>0</v>
      </c>
      <c r="X54" s="32">
        <f t="shared" si="42"/>
        <v>0</v>
      </c>
      <c r="Y54" s="32">
        <f t="shared" si="42"/>
        <v>0</v>
      </c>
      <c r="Z54" s="32">
        <f t="shared" si="42"/>
        <v>0</v>
      </c>
      <c r="AA54" s="32">
        <f t="shared" si="42"/>
        <v>0</v>
      </c>
      <c r="AB54" s="32">
        <f t="shared" si="42"/>
        <v>0</v>
      </c>
      <c r="AC54" s="32">
        <f t="shared" si="42"/>
        <v>0</v>
      </c>
      <c r="AD54" s="32">
        <f t="shared" si="42"/>
        <v>0</v>
      </c>
      <c r="AE54" s="32">
        <f t="shared" si="42"/>
        <v>0</v>
      </c>
      <c r="AF54" s="32">
        <f t="shared" si="42"/>
        <v>0</v>
      </c>
      <c r="AG54" s="32">
        <f t="shared" si="42"/>
        <v>0</v>
      </c>
      <c r="AH54" s="32">
        <f t="shared" si="42"/>
        <v>0</v>
      </c>
      <c r="AI54" s="32">
        <f t="shared" si="42"/>
        <v>0</v>
      </c>
      <c r="AJ54" s="32">
        <f t="shared" si="42"/>
        <v>0</v>
      </c>
      <c r="AK54" s="32">
        <f t="shared" ref="AK54:BE54" si="43" xml:space="preserve"> AK$14</f>
        <v>0</v>
      </c>
      <c r="AL54" s="32">
        <f t="shared" si="43"/>
        <v>0</v>
      </c>
      <c r="AM54" s="32">
        <f t="shared" si="43"/>
        <v>0</v>
      </c>
      <c r="AN54" s="32">
        <f t="shared" si="43"/>
        <v>0</v>
      </c>
      <c r="AO54" s="32">
        <f t="shared" si="43"/>
        <v>0</v>
      </c>
      <c r="AP54" s="32">
        <f t="shared" si="43"/>
        <v>0</v>
      </c>
      <c r="AQ54" s="32">
        <f t="shared" si="43"/>
        <v>0</v>
      </c>
      <c r="AR54" s="32">
        <f t="shared" si="43"/>
        <v>0</v>
      </c>
      <c r="AS54" s="32">
        <f t="shared" si="43"/>
        <v>0</v>
      </c>
      <c r="AT54" s="32">
        <f t="shared" si="43"/>
        <v>0</v>
      </c>
      <c r="AU54" s="32">
        <f t="shared" si="43"/>
        <v>0</v>
      </c>
      <c r="AV54" s="32">
        <f t="shared" si="43"/>
        <v>0</v>
      </c>
      <c r="AW54" s="32">
        <f t="shared" si="43"/>
        <v>0</v>
      </c>
      <c r="AX54" s="32">
        <f t="shared" si="43"/>
        <v>0</v>
      </c>
      <c r="AY54" s="32">
        <f t="shared" si="43"/>
        <v>0</v>
      </c>
      <c r="AZ54" s="32">
        <f t="shared" si="43"/>
        <v>0</v>
      </c>
      <c r="BA54" s="32">
        <f t="shared" si="43"/>
        <v>0</v>
      </c>
      <c r="BB54" s="32">
        <f t="shared" si="43"/>
        <v>0</v>
      </c>
      <c r="BC54" s="32">
        <f t="shared" si="43"/>
        <v>0</v>
      </c>
      <c r="BD54" s="32">
        <f t="shared" si="43"/>
        <v>0</v>
      </c>
      <c r="BE54" s="32">
        <f t="shared" si="43"/>
        <v>0</v>
      </c>
    </row>
    <row r="55" spans="1:57" s="172" customFormat="1" x14ac:dyDescent="0.25">
      <c r="A55" s="563"/>
      <c r="B55" s="563"/>
      <c r="C55" s="564"/>
      <c r="D55" s="275"/>
      <c r="E55" s="171" t="str">
        <f t="shared" ref="E55:AJ55" si="44" xml:space="preserve"> E$10</f>
        <v>Model column counter</v>
      </c>
      <c r="F55" s="171">
        <f t="shared" si="44"/>
        <v>0</v>
      </c>
      <c r="G55" s="171" t="str">
        <f t="shared" si="44"/>
        <v>counter</v>
      </c>
      <c r="H55" s="171">
        <f t="shared" si="44"/>
        <v>0</v>
      </c>
      <c r="I55" s="171">
        <f t="shared" si="44"/>
        <v>0</v>
      </c>
      <c r="J55" s="171">
        <f t="shared" si="44"/>
        <v>1</v>
      </c>
      <c r="K55" s="171">
        <f t="shared" si="44"/>
        <v>2</v>
      </c>
      <c r="L55" s="171">
        <f t="shared" si="44"/>
        <v>3</v>
      </c>
      <c r="M55" s="171">
        <f t="shared" si="44"/>
        <v>4</v>
      </c>
      <c r="N55" s="171">
        <f t="shared" si="44"/>
        <v>5</v>
      </c>
      <c r="O55" s="171">
        <f t="shared" si="44"/>
        <v>6</v>
      </c>
      <c r="P55" s="171">
        <f t="shared" si="44"/>
        <v>7</v>
      </c>
      <c r="Q55" s="171">
        <f t="shared" si="44"/>
        <v>8</v>
      </c>
      <c r="R55" s="171">
        <f t="shared" si="44"/>
        <v>9</v>
      </c>
      <c r="S55" s="171">
        <f t="shared" si="44"/>
        <v>10</v>
      </c>
      <c r="T55" s="171">
        <f t="shared" si="44"/>
        <v>11</v>
      </c>
      <c r="U55" s="171">
        <f t="shared" si="44"/>
        <v>12</v>
      </c>
      <c r="V55" s="171">
        <f t="shared" si="44"/>
        <v>13</v>
      </c>
      <c r="W55" s="171">
        <f t="shared" si="44"/>
        <v>14</v>
      </c>
      <c r="X55" s="171">
        <f t="shared" si="44"/>
        <v>15</v>
      </c>
      <c r="Y55" s="171">
        <f t="shared" si="44"/>
        <v>16</v>
      </c>
      <c r="Z55" s="171">
        <f t="shared" si="44"/>
        <v>17</v>
      </c>
      <c r="AA55" s="171">
        <f t="shared" si="44"/>
        <v>18</v>
      </c>
      <c r="AB55" s="171">
        <f t="shared" si="44"/>
        <v>19</v>
      </c>
      <c r="AC55" s="171">
        <f t="shared" si="44"/>
        <v>20</v>
      </c>
      <c r="AD55" s="171">
        <f t="shared" si="44"/>
        <v>21</v>
      </c>
      <c r="AE55" s="171">
        <f t="shared" si="44"/>
        <v>22</v>
      </c>
      <c r="AF55" s="171">
        <f t="shared" si="44"/>
        <v>23</v>
      </c>
      <c r="AG55" s="171">
        <f t="shared" si="44"/>
        <v>24</v>
      </c>
      <c r="AH55" s="171">
        <f t="shared" si="44"/>
        <v>25</v>
      </c>
      <c r="AI55" s="171">
        <f t="shared" si="44"/>
        <v>26</v>
      </c>
      <c r="AJ55" s="171">
        <f t="shared" si="44"/>
        <v>27</v>
      </c>
      <c r="AK55" s="171">
        <f t="shared" ref="AK55:BE55" si="45" xml:space="preserve"> AK$10</f>
        <v>28</v>
      </c>
      <c r="AL55" s="171">
        <f t="shared" si="45"/>
        <v>29</v>
      </c>
      <c r="AM55" s="171">
        <f t="shared" si="45"/>
        <v>30</v>
      </c>
      <c r="AN55" s="171">
        <f t="shared" si="45"/>
        <v>31</v>
      </c>
      <c r="AO55" s="171">
        <f t="shared" si="45"/>
        <v>32</v>
      </c>
      <c r="AP55" s="171">
        <f t="shared" si="45"/>
        <v>33</v>
      </c>
      <c r="AQ55" s="171">
        <f t="shared" si="45"/>
        <v>34</v>
      </c>
      <c r="AR55" s="171">
        <f t="shared" si="45"/>
        <v>35</v>
      </c>
      <c r="AS55" s="171">
        <f t="shared" si="45"/>
        <v>36</v>
      </c>
      <c r="AT55" s="171">
        <f t="shared" si="45"/>
        <v>37</v>
      </c>
      <c r="AU55" s="171">
        <f t="shared" si="45"/>
        <v>38</v>
      </c>
      <c r="AV55" s="171">
        <f t="shared" si="45"/>
        <v>39</v>
      </c>
      <c r="AW55" s="171">
        <f t="shared" si="45"/>
        <v>40</v>
      </c>
      <c r="AX55" s="171">
        <f t="shared" si="45"/>
        <v>41</v>
      </c>
      <c r="AY55" s="171">
        <f t="shared" si="45"/>
        <v>42</v>
      </c>
      <c r="AZ55" s="171">
        <f t="shared" si="45"/>
        <v>43</v>
      </c>
      <c r="BA55" s="171">
        <f t="shared" si="45"/>
        <v>44</v>
      </c>
      <c r="BB55" s="171">
        <f t="shared" si="45"/>
        <v>45</v>
      </c>
      <c r="BC55" s="171">
        <f t="shared" si="45"/>
        <v>46</v>
      </c>
      <c r="BD55" s="171">
        <f t="shared" si="45"/>
        <v>47</v>
      </c>
      <c r="BE55" s="171">
        <f t="shared" si="45"/>
        <v>48</v>
      </c>
    </row>
    <row r="56" spans="1:57" s="194" customFormat="1" x14ac:dyDescent="0.25">
      <c r="A56" s="558"/>
      <c r="B56" s="558"/>
      <c r="C56" s="559"/>
      <c r="D56" s="560"/>
      <c r="E56" s="561" t="s">
        <v>411</v>
      </c>
      <c r="F56" s="561"/>
      <c r="G56" s="561" t="s">
        <v>14</v>
      </c>
      <c r="H56" s="561"/>
      <c r="I56" s="562"/>
      <c r="J56" s="561">
        <f t="shared" ref="J56:BE56" si="46">IF(J54=1,1,IF(MOD(I55,$F53)=0,I56+1,I56))</f>
        <v>1</v>
      </c>
      <c r="K56" s="561">
        <f t="shared" si="46"/>
        <v>1</v>
      </c>
      <c r="L56" s="561">
        <f t="shared" si="46"/>
        <v>1</v>
      </c>
      <c r="M56" s="561">
        <f t="shared" si="46"/>
        <v>1</v>
      </c>
      <c r="N56" s="561">
        <f t="shared" si="46"/>
        <v>1</v>
      </c>
      <c r="O56" s="561">
        <f t="shared" si="46"/>
        <v>1</v>
      </c>
      <c r="P56" s="561">
        <f t="shared" si="46"/>
        <v>2</v>
      </c>
      <c r="Q56" s="561">
        <f t="shared" si="46"/>
        <v>2</v>
      </c>
      <c r="R56" s="561">
        <f t="shared" si="46"/>
        <v>2</v>
      </c>
      <c r="S56" s="561">
        <f t="shared" si="46"/>
        <v>2</v>
      </c>
      <c r="T56" s="561">
        <f t="shared" si="46"/>
        <v>2</v>
      </c>
      <c r="U56" s="561">
        <f t="shared" si="46"/>
        <v>2</v>
      </c>
      <c r="V56" s="561">
        <f t="shared" si="46"/>
        <v>3</v>
      </c>
      <c r="W56" s="561">
        <f t="shared" si="46"/>
        <v>3</v>
      </c>
      <c r="X56" s="561">
        <f t="shared" si="46"/>
        <v>3</v>
      </c>
      <c r="Y56" s="561">
        <f t="shared" si="46"/>
        <v>3</v>
      </c>
      <c r="Z56" s="561">
        <f t="shared" si="46"/>
        <v>3</v>
      </c>
      <c r="AA56" s="561">
        <f t="shared" si="46"/>
        <v>3</v>
      </c>
      <c r="AB56" s="561">
        <f t="shared" si="46"/>
        <v>4</v>
      </c>
      <c r="AC56" s="561">
        <f t="shared" si="46"/>
        <v>4</v>
      </c>
      <c r="AD56" s="561">
        <f t="shared" si="46"/>
        <v>4</v>
      </c>
      <c r="AE56" s="561">
        <f t="shared" si="46"/>
        <v>4</v>
      </c>
      <c r="AF56" s="561">
        <f t="shared" si="46"/>
        <v>4</v>
      </c>
      <c r="AG56" s="561">
        <f t="shared" si="46"/>
        <v>4</v>
      </c>
      <c r="AH56" s="561">
        <f t="shared" si="46"/>
        <v>5</v>
      </c>
      <c r="AI56" s="561">
        <f t="shared" si="46"/>
        <v>5</v>
      </c>
      <c r="AJ56" s="561">
        <f t="shared" si="46"/>
        <v>5</v>
      </c>
      <c r="AK56" s="561">
        <f t="shared" si="46"/>
        <v>5</v>
      </c>
      <c r="AL56" s="561">
        <f t="shared" si="46"/>
        <v>5</v>
      </c>
      <c r="AM56" s="561">
        <f t="shared" si="46"/>
        <v>5</v>
      </c>
      <c r="AN56" s="561">
        <f t="shared" si="46"/>
        <v>6</v>
      </c>
      <c r="AO56" s="561">
        <f t="shared" si="46"/>
        <v>6</v>
      </c>
      <c r="AP56" s="561">
        <f t="shared" si="46"/>
        <v>6</v>
      </c>
      <c r="AQ56" s="561">
        <f t="shared" si="46"/>
        <v>6</v>
      </c>
      <c r="AR56" s="561">
        <f t="shared" si="46"/>
        <v>6</v>
      </c>
      <c r="AS56" s="561">
        <f t="shared" si="46"/>
        <v>6</v>
      </c>
      <c r="AT56" s="561">
        <f t="shared" si="46"/>
        <v>7</v>
      </c>
      <c r="AU56" s="561">
        <f t="shared" si="46"/>
        <v>7</v>
      </c>
      <c r="AV56" s="561">
        <f t="shared" si="46"/>
        <v>7</v>
      </c>
      <c r="AW56" s="561">
        <f t="shared" si="46"/>
        <v>7</v>
      </c>
      <c r="AX56" s="561">
        <f t="shared" si="46"/>
        <v>7</v>
      </c>
      <c r="AY56" s="561">
        <f t="shared" si="46"/>
        <v>7</v>
      </c>
      <c r="AZ56" s="561">
        <f t="shared" si="46"/>
        <v>8</v>
      </c>
      <c r="BA56" s="561">
        <f t="shared" si="46"/>
        <v>8</v>
      </c>
      <c r="BB56" s="561">
        <f t="shared" si="46"/>
        <v>8</v>
      </c>
      <c r="BC56" s="561">
        <f t="shared" si="46"/>
        <v>8</v>
      </c>
      <c r="BD56" s="561">
        <f t="shared" si="46"/>
        <v>8</v>
      </c>
      <c r="BE56" s="561">
        <f t="shared" si="46"/>
        <v>8</v>
      </c>
    </row>
    <row r="59" spans="1:57" x14ac:dyDescent="0.25">
      <c r="A59" s="15" t="s">
        <v>2</v>
      </c>
    </row>
    <row r="61" spans="1:57" x14ac:dyDescent="0.25">
      <c r="A61" s="50"/>
      <c r="B61" s="15" t="s">
        <v>42</v>
      </c>
      <c r="C61" s="51"/>
      <c r="D61" s="52"/>
      <c r="E61" s="13"/>
      <c r="F61" s="13"/>
      <c r="G61" s="13"/>
      <c r="H61" s="13"/>
      <c r="I61" s="13"/>
      <c r="J61" s="16"/>
    </row>
    <row r="62" spans="1:57" x14ac:dyDescent="0.25">
      <c r="A62" s="55"/>
      <c r="C62" s="58"/>
      <c r="D62" s="59"/>
      <c r="E62" s="14" t="str">
        <f xml:space="preserve"> InpC!E$18</f>
        <v>Financial close date</v>
      </c>
      <c r="F62" s="14">
        <f xml:space="preserve"> InpC!F$18</f>
        <v>44681</v>
      </c>
      <c r="G62" s="14" t="str">
        <f xml:space="preserve"> InpC!G$18</f>
        <v>date</v>
      </c>
      <c r="H62" s="45"/>
      <c r="I62" s="26"/>
      <c r="J62" s="45"/>
    </row>
    <row r="63" spans="1:57" x14ac:dyDescent="0.25">
      <c r="A63" s="50"/>
      <c r="C63" s="51"/>
      <c r="D63" s="52"/>
      <c r="E63" s="498" t="str">
        <f t="shared" ref="E63:AJ63" si="47" xml:space="preserve"> E$23</f>
        <v>Model period ending - m</v>
      </c>
      <c r="F63" s="498">
        <f t="shared" si="47"/>
        <v>0</v>
      </c>
      <c r="G63" s="498" t="str">
        <f t="shared" si="47"/>
        <v>date</v>
      </c>
      <c r="H63" s="498">
        <f t="shared" si="47"/>
        <v>0</v>
      </c>
      <c r="I63" s="498">
        <f t="shared" si="47"/>
        <v>0</v>
      </c>
      <c r="J63" s="498">
        <f t="shared" si="47"/>
        <v>44227</v>
      </c>
      <c r="K63" s="498">
        <f t="shared" si="47"/>
        <v>44255</v>
      </c>
      <c r="L63" s="498">
        <f t="shared" si="47"/>
        <v>44286</v>
      </c>
      <c r="M63" s="498">
        <f t="shared" si="47"/>
        <v>44316</v>
      </c>
      <c r="N63" s="498">
        <f t="shared" si="47"/>
        <v>44347</v>
      </c>
      <c r="O63" s="498">
        <f t="shared" si="47"/>
        <v>44377</v>
      </c>
      <c r="P63" s="498">
        <f t="shared" si="47"/>
        <v>44408</v>
      </c>
      <c r="Q63" s="498">
        <f t="shared" si="47"/>
        <v>44439</v>
      </c>
      <c r="R63" s="498">
        <f t="shared" si="47"/>
        <v>44469</v>
      </c>
      <c r="S63" s="498">
        <f t="shared" si="47"/>
        <v>44500</v>
      </c>
      <c r="T63" s="498">
        <f t="shared" si="47"/>
        <v>44530</v>
      </c>
      <c r="U63" s="498">
        <f t="shared" si="47"/>
        <v>44561</v>
      </c>
      <c r="V63" s="498">
        <f t="shared" si="47"/>
        <v>44592</v>
      </c>
      <c r="W63" s="498">
        <f t="shared" si="47"/>
        <v>44620</v>
      </c>
      <c r="X63" s="498">
        <f t="shared" si="47"/>
        <v>44651</v>
      </c>
      <c r="Y63" s="498">
        <f t="shared" si="47"/>
        <v>44681</v>
      </c>
      <c r="Z63" s="498">
        <f t="shared" si="47"/>
        <v>44712</v>
      </c>
      <c r="AA63" s="498">
        <f t="shared" si="47"/>
        <v>44742</v>
      </c>
      <c r="AB63" s="498">
        <f t="shared" si="47"/>
        <v>44773</v>
      </c>
      <c r="AC63" s="498">
        <f t="shared" si="47"/>
        <v>44804</v>
      </c>
      <c r="AD63" s="498">
        <f t="shared" si="47"/>
        <v>44834</v>
      </c>
      <c r="AE63" s="498">
        <f t="shared" si="47"/>
        <v>44865</v>
      </c>
      <c r="AF63" s="498">
        <f t="shared" si="47"/>
        <v>44895</v>
      </c>
      <c r="AG63" s="498">
        <f t="shared" si="47"/>
        <v>44926</v>
      </c>
      <c r="AH63" s="498">
        <f t="shared" si="47"/>
        <v>44957</v>
      </c>
      <c r="AI63" s="498">
        <f t="shared" si="47"/>
        <v>44985</v>
      </c>
      <c r="AJ63" s="498">
        <f t="shared" si="47"/>
        <v>45016</v>
      </c>
      <c r="AK63" s="498">
        <f t="shared" ref="AK63:BE63" si="48" xml:space="preserve"> AK$23</f>
        <v>45046</v>
      </c>
      <c r="AL63" s="498">
        <f t="shared" si="48"/>
        <v>45077</v>
      </c>
      <c r="AM63" s="498">
        <f t="shared" si="48"/>
        <v>45107</v>
      </c>
      <c r="AN63" s="498">
        <f t="shared" si="48"/>
        <v>45138</v>
      </c>
      <c r="AO63" s="498">
        <f t="shared" si="48"/>
        <v>45169</v>
      </c>
      <c r="AP63" s="498">
        <f t="shared" si="48"/>
        <v>45199</v>
      </c>
      <c r="AQ63" s="498">
        <f t="shared" si="48"/>
        <v>45230</v>
      </c>
      <c r="AR63" s="498">
        <f t="shared" si="48"/>
        <v>45260</v>
      </c>
      <c r="AS63" s="498">
        <f t="shared" si="48"/>
        <v>45291</v>
      </c>
      <c r="AT63" s="498">
        <f t="shared" si="48"/>
        <v>45322</v>
      </c>
      <c r="AU63" s="498">
        <f t="shared" si="48"/>
        <v>45351</v>
      </c>
      <c r="AV63" s="498">
        <f t="shared" si="48"/>
        <v>45382</v>
      </c>
      <c r="AW63" s="498">
        <f t="shared" si="48"/>
        <v>45412</v>
      </c>
      <c r="AX63" s="498">
        <f t="shared" si="48"/>
        <v>45443</v>
      </c>
      <c r="AY63" s="498">
        <f t="shared" si="48"/>
        <v>45473</v>
      </c>
      <c r="AZ63" s="498">
        <f t="shared" si="48"/>
        <v>45504</v>
      </c>
      <c r="BA63" s="498">
        <f t="shared" si="48"/>
        <v>45535</v>
      </c>
      <c r="BB63" s="498">
        <f t="shared" si="48"/>
        <v>45565</v>
      </c>
      <c r="BC63" s="498">
        <f t="shared" si="48"/>
        <v>45596</v>
      </c>
      <c r="BD63" s="498">
        <f t="shared" si="48"/>
        <v>45626</v>
      </c>
      <c r="BE63" s="498">
        <f t="shared" si="48"/>
        <v>45657</v>
      </c>
    </row>
    <row r="64" spans="1:57" s="194" customFormat="1" x14ac:dyDescent="0.25">
      <c r="A64" s="234"/>
      <c r="B64" s="234"/>
      <c r="C64" s="235"/>
      <c r="D64" s="236"/>
      <c r="E64" s="194" t="s">
        <v>330</v>
      </c>
      <c r="G64" s="194" t="s">
        <v>5</v>
      </c>
      <c r="H64" s="194">
        <f xml:space="preserve"> SUM(J64:BE64)</f>
        <v>1</v>
      </c>
      <c r="I64" s="237"/>
      <c r="J64" s="194">
        <f t="shared" ref="J64:AO64" si="49" xml:space="preserve"> IF(AND(I63 &lt; $F62, J63 &gt;= $F62), 1, 0)</f>
        <v>0</v>
      </c>
      <c r="K64" s="194">
        <f t="shared" si="49"/>
        <v>0</v>
      </c>
      <c r="L64" s="194">
        <f t="shared" si="49"/>
        <v>0</v>
      </c>
      <c r="M64" s="194">
        <f t="shared" si="49"/>
        <v>0</v>
      </c>
      <c r="N64" s="194">
        <f t="shared" si="49"/>
        <v>0</v>
      </c>
      <c r="O64" s="194">
        <f t="shared" si="49"/>
        <v>0</v>
      </c>
      <c r="P64" s="194">
        <f t="shared" si="49"/>
        <v>0</v>
      </c>
      <c r="Q64" s="194">
        <f t="shared" si="49"/>
        <v>0</v>
      </c>
      <c r="R64" s="194">
        <f t="shared" si="49"/>
        <v>0</v>
      </c>
      <c r="S64" s="194">
        <f t="shared" si="49"/>
        <v>0</v>
      </c>
      <c r="T64" s="194">
        <f t="shared" si="49"/>
        <v>0</v>
      </c>
      <c r="U64" s="194">
        <f t="shared" si="49"/>
        <v>0</v>
      </c>
      <c r="V64" s="194">
        <f t="shared" si="49"/>
        <v>0</v>
      </c>
      <c r="W64" s="194">
        <f t="shared" si="49"/>
        <v>0</v>
      </c>
      <c r="X64" s="194">
        <f t="shared" si="49"/>
        <v>0</v>
      </c>
      <c r="Y64" s="194">
        <f t="shared" si="49"/>
        <v>1</v>
      </c>
      <c r="Z64" s="194">
        <f t="shared" si="49"/>
        <v>0</v>
      </c>
      <c r="AA64" s="194">
        <f t="shared" si="49"/>
        <v>0</v>
      </c>
      <c r="AB64" s="194">
        <f t="shared" si="49"/>
        <v>0</v>
      </c>
      <c r="AC64" s="194">
        <f t="shared" si="49"/>
        <v>0</v>
      </c>
      <c r="AD64" s="194">
        <f t="shared" si="49"/>
        <v>0</v>
      </c>
      <c r="AE64" s="194">
        <f t="shared" si="49"/>
        <v>0</v>
      </c>
      <c r="AF64" s="194">
        <f t="shared" si="49"/>
        <v>0</v>
      </c>
      <c r="AG64" s="194">
        <f t="shared" si="49"/>
        <v>0</v>
      </c>
      <c r="AH64" s="194">
        <f t="shared" si="49"/>
        <v>0</v>
      </c>
      <c r="AI64" s="194">
        <f t="shared" si="49"/>
        <v>0</v>
      </c>
      <c r="AJ64" s="194">
        <f t="shared" si="49"/>
        <v>0</v>
      </c>
      <c r="AK64" s="194">
        <f t="shared" si="49"/>
        <v>0</v>
      </c>
      <c r="AL64" s="194">
        <f t="shared" si="49"/>
        <v>0</v>
      </c>
      <c r="AM64" s="194">
        <f t="shared" si="49"/>
        <v>0</v>
      </c>
      <c r="AN64" s="194">
        <f t="shared" si="49"/>
        <v>0</v>
      </c>
      <c r="AO64" s="194">
        <f t="shared" si="49"/>
        <v>0</v>
      </c>
      <c r="AP64" s="194">
        <f t="shared" ref="AP64:BE64" si="50" xml:space="preserve"> IF(AND(AO63 &lt; $F62, AP63 &gt;= $F62), 1, 0)</f>
        <v>0</v>
      </c>
      <c r="AQ64" s="194">
        <f t="shared" si="50"/>
        <v>0</v>
      </c>
      <c r="AR64" s="194">
        <f t="shared" si="50"/>
        <v>0</v>
      </c>
      <c r="AS64" s="194">
        <f t="shared" si="50"/>
        <v>0</v>
      </c>
      <c r="AT64" s="194">
        <f t="shared" si="50"/>
        <v>0</v>
      </c>
      <c r="AU64" s="194">
        <f t="shared" si="50"/>
        <v>0</v>
      </c>
      <c r="AV64" s="194">
        <f t="shared" si="50"/>
        <v>0</v>
      </c>
      <c r="AW64" s="194">
        <f t="shared" si="50"/>
        <v>0</v>
      </c>
      <c r="AX64" s="194">
        <f t="shared" si="50"/>
        <v>0</v>
      </c>
      <c r="AY64" s="194">
        <f t="shared" si="50"/>
        <v>0</v>
      </c>
      <c r="AZ64" s="194">
        <f t="shared" si="50"/>
        <v>0</v>
      </c>
      <c r="BA64" s="194">
        <f t="shared" si="50"/>
        <v>0</v>
      </c>
      <c r="BB64" s="194">
        <f t="shared" si="50"/>
        <v>0</v>
      </c>
      <c r="BC64" s="194">
        <f t="shared" si="50"/>
        <v>0</v>
      </c>
      <c r="BD64" s="194">
        <f t="shared" si="50"/>
        <v>0</v>
      </c>
      <c r="BE64" s="194">
        <f t="shared" si="50"/>
        <v>0</v>
      </c>
    </row>
    <row r="65" spans="1:57" x14ac:dyDescent="0.25">
      <c r="E65" s="6"/>
      <c r="F65" s="6"/>
      <c r="G65" s="6"/>
      <c r="H65" s="6"/>
      <c r="I65" s="72"/>
      <c r="J65" s="6"/>
    </row>
    <row r="66" spans="1:57" x14ac:dyDescent="0.25">
      <c r="A66" s="21"/>
      <c r="B66" s="15" t="s">
        <v>331</v>
      </c>
      <c r="D66" s="21"/>
      <c r="E66" s="21"/>
      <c r="F66" s="21"/>
      <c r="G66" s="21"/>
      <c r="H66" s="21"/>
      <c r="I66" s="21"/>
      <c r="J66" s="21"/>
    </row>
    <row r="67" spans="1:57" x14ac:dyDescent="0.25">
      <c r="E67" s="152" t="str">
        <f t="shared" ref="E67:AJ67" si="51" xml:space="preserve"> E$64</f>
        <v>Financial close date flag - m</v>
      </c>
      <c r="F67" s="152">
        <f t="shared" si="51"/>
        <v>0</v>
      </c>
      <c r="G67" s="152" t="str">
        <f t="shared" si="51"/>
        <v>flag</v>
      </c>
      <c r="H67" s="152">
        <f t="shared" si="51"/>
        <v>1</v>
      </c>
      <c r="I67" s="152">
        <f t="shared" si="51"/>
        <v>0</v>
      </c>
      <c r="J67" s="152">
        <f t="shared" si="51"/>
        <v>0</v>
      </c>
      <c r="K67" s="152">
        <f t="shared" si="51"/>
        <v>0</v>
      </c>
      <c r="L67" s="152">
        <f t="shared" si="51"/>
        <v>0</v>
      </c>
      <c r="M67" s="152">
        <f t="shared" si="51"/>
        <v>0</v>
      </c>
      <c r="N67" s="152">
        <f t="shared" si="51"/>
        <v>0</v>
      </c>
      <c r="O67" s="152">
        <f t="shared" si="51"/>
        <v>0</v>
      </c>
      <c r="P67" s="152">
        <f t="shared" si="51"/>
        <v>0</v>
      </c>
      <c r="Q67" s="152">
        <f t="shared" si="51"/>
        <v>0</v>
      </c>
      <c r="R67" s="152">
        <f t="shared" si="51"/>
        <v>0</v>
      </c>
      <c r="S67" s="152">
        <f t="shared" si="51"/>
        <v>0</v>
      </c>
      <c r="T67" s="152">
        <f t="shared" si="51"/>
        <v>0</v>
      </c>
      <c r="U67" s="152">
        <f t="shared" si="51"/>
        <v>0</v>
      </c>
      <c r="V67" s="152">
        <f t="shared" si="51"/>
        <v>0</v>
      </c>
      <c r="W67" s="152">
        <f t="shared" si="51"/>
        <v>0</v>
      </c>
      <c r="X67" s="152">
        <f t="shared" si="51"/>
        <v>0</v>
      </c>
      <c r="Y67" s="152">
        <f t="shared" si="51"/>
        <v>1</v>
      </c>
      <c r="Z67" s="152">
        <f t="shared" si="51"/>
        <v>0</v>
      </c>
      <c r="AA67" s="152">
        <f t="shared" si="51"/>
        <v>0</v>
      </c>
      <c r="AB67" s="152">
        <f t="shared" si="51"/>
        <v>0</v>
      </c>
      <c r="AC67" s="152">
        <f t="shared" si="51"/>
        <v>0</v>
      </c>
      <c r="AD67" s="152">
        <f t="shared" si="51"/>
        <v>0</v>
      </c>
      <c r="AE67" s="152">
        <f t="shared" si="51"/>
        <v>0</v>
      </c>
      <c r="AF67" s="152">
        <f t="shared" si="51"/>
        <v>0</v>
      </c>
      <c r="AG67" s="152">
        <f t="shared" si="51"/>
        <v>0</v>
      </c>
      <c r="AH67" s="152">
        <f t="shared" si="51"/>
        <v>0</v>
      </c>
      <c r="AI67" s="152">
        <f t="shared" si="51"/>
        <v>0</v>
      </c>
      <c r="AJ67" s="152">
        <f t="shared" si="51"/>
        <v>0</v>
      </c>
      <c r="AK67" s="152">
        <f t="shared" ref="AK67:BE67" si="52" xml:space="preserve"> AK$64</f>
        <v>0</v>
      </c>
      <c r="AL67" s="152">
        <f t="shared" si="52"/>
        <v>0</v>
      </c>
      <c r="AM67" s="152">
        <f t="shared" si="52"/>
        <v>0</v>
      </c>
      <c r="AN67" s="152">
        <f t="shared" si="52"/>
        <v>0</v>
      </c>
      <c r="AO67" s="152">
        <f t="shared" si="52"/>
        <v>0</v>
      </c>
      <c r="AP67" s="152">
        <f t="shared" si="52"/>
        <v>0</v>
      </c>
      <c r="AQ67" s="152">
        <f t="shared" si="52"/>
        <v>0</v>
      </c>
      <c r="AR67" s="152">
        <f t="shared" si="52"/>
        <v>0</v>
      </c>
      <c r="AS67" s="152">
        <f t="shared" si="52"/>
        <v>0</v>
      </c>
      <c r="AT67" s="152">
        <f t="shared" si="52"/>
        <v>0</v>
      </c>
      <c r="AU67" s="152">
        <f t="shared" si="52"/>
        <v>0</v>
      </c>
      <c r="AV67" s="152">
        <f t="shared" si="52"/>
        <v>0</v>
      </c>
      <c r="AW67" s="152">
        <f t="shared" si="52"/>
        <v>0</v>
      </c>
      <c r="AX67" s="152">
        <f t="shared" si="52"/>
        <v>0</v>
      </c>
      <c r="AY67" s="152">
        <f t="shared" si="52"/>
        <v>0</v>
      </c>
      <c r="AZ67" s="152">
        <f t="shared" si="52"/>
        <v>0</v>
      </c>
      <c r="BA67" s="152">
        <f t="shared" si="52"/>
        <v>0</v>
      </c>
      <c r="BB67" s="152">
        <f t="shared" si="52"/>
        <v>0</v>
      </c>
      <c r="BC67" s="152">
        <f t="shared" si="52"/>
        <v>0</v>
      </c>
      <c r="BD67" s="152">
        <f t="shared" si="52"/>
        <v>0</v>
      </c>
      <c r="BE67" s="152">
        <f t="shared" si="52"/>
        <v>0</v>
      </c>
    </row>
    <row r="68" spans="1:57" x14ac:dyDescent="0.25">
      <c r="A68" s="53"/>
      <c r="B68" s="53"/>
      <c r="C68" s="34"/>
      <c r="D68" s="35"/>
      <c r="E68" s="32" t="s">
        <v>331</v>
      </c>
      <c r="F68" s="32"/>
      <c r="G68" s="32" t="s">
        <v>5</v>
      </c>
      <c r="H68" s="32">
        <f xml:space="preserve"> SUM(J68:BE68)</f>
        <v>1</v>
      </c>
      <c r="I68" s="31"/>
      <c r="J68" s="6">
        <f t="shared" ref="J68:AO68" si="53" xml:space="preserve"> I67</f>
        <v>0</v>
      </c>
      <c r="K68" s="6">
        <f t="shared" si="53"/>
        <v>0</v>
      </c>
      <c r="L68" s="6">
        <f t="shared" si="53"/>
        <v>0</v>
      </c>
      <c r="M68" s="6">
        <f t="shared" si="53"/>
        <v>0</v>
      </c>
      <c r="N68" s="6">
        <f t="shared" si="53"/>
        <v>0</v>
      </c>
      <c r="O68" s="6">
        <f t="shared" si="53"/>
        <v>0</v>
      </c>
      <c r="P68" s="6">
        <f t="shared" si="53"/>
        <v>0</v>
      </c>
      <c r="Q68" s="6">
        <f t="shared" si="53"/>
        <v>0</v>
      </c>
      <c r="R68" s="6">
        <f t="shared" si="53"/>
        <v>0</v>
      </c>
      <c r="S68" s="6">
        <f t="shared" si="53"/>
        <v>0</v>
      </c>
      <c r="T68" s="6">
        <f t="shared" si="53"/>
        <v>0</v>
      </c>
      <c r="U68" s="6">
        <f t="shared" si="53"/>
        <v>0</v>
      </c>
      <c r="V68" s="6">
        <f t="shared" si="53"/>
        <v>0</v>
      </c>
      <c r="W68" s="6">
        <f t="shared" si="53"/>
        <v>0</v>
      </c>
      <c r="X68" s="6">
        <f t="shared" si="53"/>
        <v>0</v>
      </c>
      <c r="Y68" s="6">
        <f t="shared" si="53"/>
        <v>0</v>
      </c>
      <c r="Z68" s="6">
        <f t="shared" si="53"/>
        <v>1</v>
      </c>
      <c r="AA68" s="6">
        <f t="shared" si="53"/>
        <v>0</v>
      </c>
      <c r="AB68" s="6">
        <f t="shared" si="53"/>
        <v>0</v>
      </c>
      <c r="AC68" s="6">
        <f t="shared" si="53"/>
        <v>0</v>
      </c>
      <c r="AD68" s="6">
        <f t="shared" si="53"/>
        <v>0</v>
      </c>
      <c r="AE68" s="6">
        <f t="shared" si="53"/>
        <v>0</v>
      </c>
      <c r="AF68" s="6">
        <f t="shared" si="53"/>
        <v>0</v>
      </c>
      <c r="AG68" s="6">
        <f t="shared" si="53"/>
        <v>0</v>
      </c>
      <c r="AH68" s="6">
        <f t="shared" si="53"/>
        <v>0</v>
      </c>
      <c r="AI68" s="6">
        <f t="shared" si="53"/>
        <v>0</v>
      </c>
      <c r="AJ68" s="6">
        <f t="shared" si="53"/>
        <v>0</v>
      </c>
      <c r="AK68" s="6">
        <f t="shared" si="53"/>
        <v>0</v>
      </c>
      <c r="AL68" s="6">
        <f t="shared" si="53"/>
        <v>0</v>
      </c>
      <c r="AM68" s="6">
        <f t="shared" si="53"/>
        <v>0</v>
      </c>
      <c r="AN68" s="6">
        <f t="shared" si="53"/>
        <v>0</v>
      </c>
      <c r="AO68" s="6">
        <f t="shared" si="53"/>
        <v>0</v>
      </c>
      <c r="AP68" s="6">
        <f t="shared" ref="AP68:BE68" si="54" xml:space="preserve"> AO67</f>
        <v>0</v>
      </c>
      <c r="AQ68" s="6">
        <f t="shared" si="54"/>
        <v>0</v>
      </c>
      <c r="AR68" s="6">
        <f t="shared" si="54"/>
        <v>0</v>
      </c>
      <c r="AS68" s="6">
        <f t="shared" si="54"/>
        <v>0</v>
      </c>
      <c r="AT68" s="6">
        <f t="shared" si="54"/>
        <v>0</v>
      </c>
      <c r="AU68" s="6">
        <f t="shared" si="54"/>
        <v>0</v>
      </c>
      <c r="AV68" s="6">
        <f t="shared" si="54"/>
        <v>0</v>
      </c>
      <c r="AW68" s="6">
        <f t="shared" si="54"/>
        <v>0</v>
      </c>
      <c r="AX68" s="6">
        <f t="shared" si="54"/>
        <v>0</v>
      </c>
      <c r="AY68" s="6">
        <f t="shared" si="54"/>
        <v>0</v>
      </c>
      <c r="AZ68" s="6">
        <f t="shared" si="54"/>
        <v>0</v>
      </c>
      <c r="BA68" s="6">
        <f t="shared" si="54"/>
        <v>0</v>
      </c>
      <c r="BB68" s="6">
        <f t="shared" si="54"/>
        <v>0</v>
      </c>
      <c r="BC68" s="6">
        <f t="shared" si="54"/>
        <v>0</v>
      </c>
      <c r="BD68" s="6">
        <f t="shared" si="54"/>
        <v>0</v>
      </c>
      <c r="BE68" s="6">
        <f t="shared" si="54"/>
        <v>0</v>
      </c>
    </row>
    <row r="70" spans="1:57" x14ac:dyDescent="0.25">
      <c r="B70" s="15" t="s">
        <v>332</v>
      </c>
    </row>
    <row r="71" spans="1:57" x14ac:dyDescent="0.25">
      <c r="A71" s="55"/>
      <c r="C71" s="58"/>
      <c r="D71" s="59"/>
      <c r="E71" s="14" t="str">
        <f xml:space="preserve"> InpC!E$18</f>
        <v>Financial close date</v>
      </c>
      <c r="F71" s="14">
        <f xml:space="preserve"> InpC!F$18</f>
        <v>44681</v>
      </c>
      <c r="G71" s="14" t="str">
        <f xml:space="preserve"> InpC!G$18</f>
        <v>date</v>
      </c>
      <c r="H71" s="45"/>
      <c r="I71" s="26"/>
      <c r="J71" s="45"/>
    </row>
    <row r="72" spans="1:57" x14ac:dyDescent="0.25">
      <c r="E72" s="195" t="str">
        <f xml:space="preserve"> InpC!E$19</f>
        <v>Construction period length</v>
      </c>
      <c r="F72" s="195">
        <f xml:space="preserve"> InpC!F$19</f>
        <v>26</v>
      </c>
      <c r="G72" s="195" t="str">
        <f xml:space="preserve"> InpC!G$19</f>
        <v>months</v>
      </c>
    </row>
    <row r="73" spans="1:57" s="697" customFormat="1" x14ac:dyDescent="0.25">
      <c r="A73" s="566"/>
      <c r="B73" s="566"/>
      <c r="C73" s="695"/>
      <c r="D73" s="696"/>
      <c r="E73" s="697" t="s">
        <v>333</v>
      </c>
      <c r="F73" s="697">
        <f xml:space="preserve"> EOMONTH(F71, F72)</f>
        <v>45473</v>
      </c>
      <c r="G73" s="697" t="s">
        <v>6</v>
      </c>
      <c r="I73" s="698"/>
    </row>
    <row r="75" spans="1:57" x14ac:dyDescent="0.25">
      <c r="A75" s="55"/>
      <c r="C75" s="58"/>
      <c r="D75" s="59"/>
      <c r="E75" s="45" t="str">
        <f xml:space="preserve"> E$73</f>
        <v>End of construction period date</v>
      </c>
      <c r="F75" s="45">
        <f xml:space="preserve"> F$73</f>
        <v>45473</v>
      </c>
      <c r="G75" s="45" t="str">
        <f xml:space="preserve"> G$73</f>
        <v>date</v>
      </c>
      <c r="H75" s="45"/>
      <c r="I75" s="26"/>
      <c r="J75" s="45"/>
    </row>
    <row r="76" spans="1:57" x14ac:dyDescent="0.25">
      <c r="A76" s="50"/>
      <c r="C76" s="51"/>
      <c r="D76" s="52"/>
      <c r="E76" s="498" t="str">
        <f t="shared" ref="E76:BE76" si="55" xml:space="preserve"> E$23</f>
        <v>Model period ending - m</v>
      </c>
      <c r="F76" s="498">
        <f t="shared" si="55"/>
        <v>0</v>
      </c>
      <c r="G76" s="498" t="str">
        <f t="shared" si="55"/>
        <v>date</v>
      </c>
      <c r="H76" s="498">
        <f t="shared" si="55"/>
        <v>0</v>
      </c>
      <c r="I76" s="498">
        <f t="shared" si="55"/>
        <v>0</v>
      </c>
      <c r="J76" s="498">
        <f t="shared" si="55"/>
        <v>44227</v>
      </c>
      <c r="K76" s="498">
        <f t="shared" si="55"/>
        <v>44255</v>
      </c>
      <c r="L76" s="498">
        <f t="shared" si="55"/>
        <v>44286</v>
      </c>
      <c r="M76" s="498">
        <f t="shared" si="55"/>
        <v>44316</v>
      </c>
      <c r="N76" s="498">
        <f t="shared" si="55"/>
        <v>44347</v>
      </c>
      <c r="O76" s="498">
        <f t="shared" si="55"/>
        <v>44377</v>
      </c>
      <c r="P76" s="498">
        <f t="shared" si="55"/>
        <v>44408</v>
      </c>
      <c r="Q76" s="498">
        <f t="shared" si="55"/>
        <v>44439</v>
      </c>
      <c r="R76" s="498">
        <f t="shared" si="55"/>
        <v>44469</v>
      </c>
      <c r="S76" s="498">
        <f t="shared" si="55"/>
        <v>44500</v>
      </c>
      <c r="T76" s="498">
        <f t="shared" si="55"/>
        <v>44530</v>
      </c>
      <c r="U76" s="498">
        <f t="shared" si="55"/>
        <v>44561</v>
      </c>
      <c r="V76" s="498">
        <f t="shared" si="55"/>
        <v>44592</v>
      </c>
      <c r="W76" s="498">
        <f t="shared" si="55"/>
        <v>44620</v>
      </c>
      <c r="X76" s="498">
        <f t="shared" si="55"/>
        <v>44651</v>
      </c>
      <c r="Y76" s="498">
        <f t="shared" si="55"/>
        <v>44681</v>
      </c>
      <c r="Z76" s="498">
        <f t="shared" si="55"/>
        <v>44712</v>
      </c>
      <c r="AA76" s="498">
        <f t="shared" si="55"/>
        <v>44742</v>
      </c>
      <c r="AB76" s="498">
        <f t="shared" si="55"/>
        <v>44773</v>
      </c>
      <c r="AC76" s="498">
        <f t="shared" si="55"/>
        <v>44804</v>
      </c>
      <c r="AD76" s="498">
        <f t="shared" si="55"/>
        <v>44834</v>
      </c>
      <c r="AE76" s="498">
        <f t="shared" si="55"/>
        <v>44865</v>
      </c>
      <c r="AF76" s="498">
        <f t="shared" si="55"/>
        <v>44895</v>
      </c>
      <c r="AG76" s="498">
        <f t="shared" si="55"/>
        <v>44926</v>
      </c>
      <c r="AH76" s="498">
        <f t="shared" si="55"/>
        <v>44957</v>
      </c>
      <c r="AI76" s="498">
        <f t="shared" si="55"/>
        <v>44985</v>
      </c>
      <c r="AJ76" s="498">
        <f t="shared" si="55"/>
        <v>45016</v>
      </c>
      <c r="AK76" s="498">
        <f t="shared" si="55"/>
        <v>45046</v>
      </c>
      <c r="AL76" s="498">
        <f t="shared" si="55"/>
        <v>45077</v>
      </c>
      <c r="AM76" s="498">
        <f t="shared" si="55"/>
        <v>45107</v>
      </c>
      <c r="AN76" s="498">
        <f t="shared" si="55"/>
        <v>45138</v>
      </c>
      <c r="AO76" s="498">
        <f t="shared" si="55"/>
        <v>45169</v>
      </c>
      <c r="AP76" s="498">
        <f t="shared" si="55"/>
        <v>45199</v>
      </c>
      <c r="AQ76" s="498">
        <f t="shared" si="55"/>
        <v>45230</v>
      </c>
      <c r="AR76" s="498">
        <f t="shared" si="55"/>
        <v>45260</v>
      </c>
      <c r="AS76" s="498">
        <f t="shared" si="55"/>
        <v>45291</v>
      </c>
      <c r="AT76" s="498">
        <f t="shared" si="55"/>
        <v>45322</v>
      </c>
      <c r="AU76" s="498">
        <f t="shared" si="55"/>
        <v>45351</v>
      </c>
      <c r="AV76" s="498">
        <f t="shared" si="55"/>
        <v>45382</v>
      </c>
      <c r="AW76" s="498">
        <f t="shared" si="55"/>
        <v>45412</v>
      </c>
      <c r="AX76" s="498">
        <f t="shared" si="55"/>
        <v>45443</v>
      </c>
      <c r="AY76" s="498">
        <f t="shared" si="55"/>
        <v>45473</v>
      </c>
      <c r="AZ76" s="498">
        <f t="shared" si="55"/>
        <v>45504</v>
      </c>
      <c r="BA76" s="498">
        <f t="shared" si="55"/>
        <v>45535</v>
      </c>
      <c r="BB76" s="498">
        <f t="shared" si="55"/>
        <v>45565</v>
      </c>
      <c r="BC76" s="498">
        <f t="shared" si="55"/>
        <v>45596</v>
      </c>
      <c r="BD76" s="498">
        <f t="shared" si="55"/>
        <v>45626</v>
      </c>
      <c r="BE76" s="498">
        <f t="shared" si="55"/>
        <v>45657</v>
      </c>
    </row>
    <row r="77" spans="1:57" s="194" customFormat="1" x14ac:dyDescent="0.25">
      <c r="A77" s="234"/>
      <c r="B77" s="234"/>
      <c r="C77" s="235"/>
      <c r="D77" s="236"/>
      <c r="E77" s="194" t="s">
        <v>334</v>
      </c>
      <c r="G77" s="194" t="s">
        <v>5</v>
      </c>
      <c r="H77" s="194">
        <f xml:space="preserve"> SUM(J77:BE77)</f>
        <v>1</v>
      </c>
      <c r="I77" s="237"/>
      <c r="J77" s="194">
        <f t="shared" ref="J77" si="56" xml:space="preserve"> IF(AND(I76 &lt; $F75, J76 &gt;= $F75), 1, 0)</f>
        <v>0</v>
      </c>
      <c r="K77" s="194">
        <f t="shared" ref="K77" si="57" xml:space="preserve"> IF(AND(J76 &lt; $F75, K76 &gt;= $F75), 1, 0)</f>
        <v>0</v>
      </c>
      <c r="L77" s="194">
        <f t="shared" ref="L77" si="58" xml:space="preserve"> IF(AND(K76 &lt; $F75, L76 &gt;= $F75), 1, 0)</f>
        <v>0</v>
      </c>
      <c r="M77" s="194">
        <f t="shared" ref="M77" si="59" xml:space="preserve"> IF(AND(L76 &lt; $F75, M76 &gt;= $F75), 1, 0)</f>
        <v>0</v>
      </c>
      <c r="N77" s="194">
        <f t="shared" ref="N77" si="60" xml:space="preserve"> IF(AND(M76 &lt; $F75, N76 &gt;= $F75), 1, 0)</f>
        <v>0</v>
      </c>
      <c r="O77" s="194">
        <f t="shared" ref="O77" si="61" xml:space="preserve"> IF(AND(N76 &lt; $F75, O76 &gt;= $F75), 1, 0)</f>
        <v>0</v>
      </c>
      <c r="P77" s="194">
        <f t="shared" ref="P77" si="62" xml:space="preserve"> IF(AND(O76 &lt; $F75, P76 &gt;= $F75), 1, 0)</f>
        <v>0</v>
      </c>
      <c r="Q77" s="194">
        <f t="shared" ref="Q77" si="63" xml:space="preserve"> IF(AND(P76 &lt; $F75, Q76 &gt;= $F75), 1, 0)</f>
        <v>0</v>
      </c>
      <c r="R77" s="194">
        <f t="shared" ref="R77" si="64" xml:space="preserve"> IF(AND(Q76 &lt; $F75, R76 &gt;= $F75), 1, 0)</f>
        <v>0</v>
      </c>
      <c r="S77" s="194">
        <f t="shared" ref="S77" si="65" xml:space="preserve"> IF(AND(R76 &lt; $F75, S76 &gt;= $F75), 1, 0)</f>
        <v>0</v>
      </c>
      <c r="T77" s="194">
        <f t="shared" ref="T77" si="66" xml:space="preserve"> IF(AND(S76 &lt; $F75, T76 &gt;= $F75), 1, 0)</f>
        <v>0</v>
      </c>
      <c r="U77" s="194">
        <f t="shared" ref="U77" si="67" xml:space="preserve"> IF(AND(T76 &lt; $F75, U76 &gt;= $F75), 1, 0)</f>
        <v>0</v>
      </c>
      <c r="V77" s="194">
        <f t="shared" ref="V77" si="68" xml:space="preserve"> IF(AND(U76 &lt; $F75, V76 &gt;= $F75), 1, 0)</f>
        <v>0</v>
      </c>
      <c r="W77" s="194">
        <f t="shared" ref="W77" si="69" xml:space="preserve"> IF(AND(V76 &lt; $F75, W76 &gt;= $F75), 1, 0)</f>
        <v>0</v>
      </c>
      <c r="X77" s="194">
        <f t="shared" ref="X77" si="70" xml:space="preserve"> IF(AND(W76 &lt; $F75, X76 &gt;= $F75), 1, 0)</f>
        <v>0</v>
      </c>
      <c r="Y77" s="194">
        <f t="shared" ref="Y77" si="71" xml:space="preserve"> IF(AND(X76 &lt; $F75, Y76 &gt;= $F75), 1, 0)</f>
        <v>0</v>
      </c>
      <c r="Z77" s="194">
        <f t="shared" ref="Z77" si="72" xml:space="preserve"> IF(AND(Y76 &lt; $F75, Z76 &gt;= $F75), 1, 0)</f>
        <v>0</v>
      </c>
      <c r="AA77" s="194">
        <f t="shared" ref="AA77" si="73" xml:space="preserve"> IF(AND(Z76 &lt; $F75, AA76 &gt;= $F75), 1, 0)</f>
        <v>0</v>
      </c>
      <c r="AB77" s="194">
        <f t="shared" ref="AB77" si="74" xml:space="preserve"> IF(AND(AA76 &lt; $F75, AB76 &gt;= $F75), 1, 0)</f>
        <v>0</v>
      </c>
      <c r="AC77" s="194">
        <f t="shared" ref="AC77" si="75" xml:space="preserve"> IF(AND(AB76 &lt; $F75, AC76 &gt;= $F75), 1, 0)</f>
        <v>0</v>
      </c>
      <c r="AD77" s="194">
        <f t="shared" ref="AD77" si="76" xml:space="preserve"> IF(AND(AC76 &lt; $F75, AD76 &gt;= $F75), 1, 0)</f>
        <v>0</v>
      </c>
      <c r="AE77" s="194">
        <f t="shared" ref="AE77" si="77" xml:space="preserve"> IF(AND(AD76 &lt; $F75, AE76 &gt;= $F75), 1, 0)</f>
        <v>0</v>
      </c>
      <c r="AF77" s="194">
        <f t="shared" ref="AF77" si="78" xml:space="preserve"> IF(AND(AE76 &lt; $F75, AF76 &gt;= $F75), 1, 0)</f>
        <v>0</v>
      </c>
      <c r="AG77" s="194">
        <f t="shared" ref="AG77" si="79" xml:space="preserve"> IF(AND(AF76 &lt; $F75, AG76 &gt;= $F75), 1, 0)</f>
        <v>0</v>
      </c>
      <c r="AH77" s="194">
        <f t="shared" ref="AH77" si="80" xml:space="preserve"> IF(AND(AG76 &lt; $F75, AH76 &gt;= $F75), 1, 0)</f>
        <v>0</v>
      </c>
      <c r="AI77" s="194">
        <f t="shared" ref="AI77" si="81" xml:space="preserve"> IF(AND(AH76 &lt; $F75, AI76 &gt;= $F75), 1, 0)</f>
        <v>0</v>
      </c>
      <c r="AJ77" s="194">
        <f t="shared" ref="AJ77" si="82" xml:space="preserve"> IF(AND(AI76 &lt; $F75, AJ76 &gt;= $F75), 1, 0)</f>
        <v>0</v>
      </c>
      <c r="AK77" s="194">
        <f t="shared" ref="AK77" si="83" xml:space="preserve"> IF(AND(AJ76 &lt; $F75, AK76 &gt;= $F75), 1, 0)</f>
        <v>0</v>
      </c>
      <c r="AL77" s="194">
        <f t="shared" ref="AL77" si="84" xml:space="preserve"> IF(AND(AK76 &lt; $F75, AL76 &gt;= $F75), 1, 0)</f>
        <v>0</v>
      </c>
      <c r="AM77" s="194">
        <f t="shared" ref="AM77" si="85" xml:space="preserve"> IF(AND(AL76 &lt; $F75, AM76 &gt;= $F75), 1, 0)</f>
        <v>0</v>
      </c>
      <c r="AN77" s="194">
        <f t="shared" ref="AN77" si="86" xml:space="preserve"> IF(AND(AM76 &lt; $F75, AN76 &gt;= $F75), 1, 0)</f>
        <v>0</v>
      </c>
      <c r="AO77" s="194">
        <f t="shared" ref="AO77" si="87" xml:space="preserve"> IF(AND(AN76 &lt; $F75, AO76 &gt;= $F75), 1, 0)</f>
        <v>0</v>
      </c>
      <c r="AP77" s="194">
        <f t="shared" ref="AP77" si="88" xml:space="preserve"> IF(AND(AO76 &lt; $F75, AP76 &gt;= $F75), 1, 0)</f>
        <v>0</v>
      </c>
      <c r="AQ77" s="194">
        <f t="shared" ref="AQ77" si="89" xml:space="preserve"> IF(AND(AP76 &lt; $F75, AQ76 &gt;= $F75), 1, 0)</f>
        <v>0</v>
      </c>
      <c r="AR77" s="194">
        <f t="shared" ref="AR77" si="90" xml:space="preserve"> IF(AND(AQ76 &lt; $F75, AR76 &gt;= $F75), 1, 0)</f>
        <v>0</v>
      </c>
      <c r="AS77" s="194">
        <f t="shared" ref="AS77" si="91" xml:space="preserve"> IF(AND(AR76 &lt; $F75, AS76 &gt;= $F75), 1, 0)</f>
        <v>0</v>
      </c>
      <c r="AT77" s="194">
        <f t="shared" ref="AT77" si="92" xml:space="preserve"> IF(AND(AS76 &lt; $F75, AT76 &gt;= $F75), 1, 0)</f>
        <v>0</v>
      </c>
      <c r="AU77" s="194">
        <f t="shared" ref="AU77" si="93" xml:space="preserve"> IF(AND(AT76 &lt; $F75, AU76 &gt;= $F75), 1, 0)</f>
        <v>0</v>
      </c>
      <c r="AV77" s="194">
        <f t="shared" ref="AV77" si="94" xml:space="preserve"> IF(AND(AU76 &lt; $F75, AV76 &gt;= $F75), 1, 0)</f>
        <v>0</v>
      </c>
      <c r="AW77" s="194">
        <f t="shared" ref="AW77" si="95" xml:space="preserve"> IF(AND(AV76 &lt; $F75, AW76 &gt;= $F75), 1, 0)</f>
        <v>0</v>
      </c>
      <c r="AX77" s="194">
        <f t="shared" ref="AX77" si="96" xml:space="preserve"> IF(AND(AW76 &lt; $F75, AX76 &gt;= $F75), 1, 0)</f>
        <v>0</v>
      </c>
      <c r="AY77" s="194">
        <f t="shared" ref="AY77" si="97" xml:space="preserve"> IF(AND(AX76 &lt; $F75, AY76 &gt;= $F75), 1, 0)</f>
        <v>1</v>
      </c>
      <c r="AZ77" s="194">
        <f t="shared" ref="AZ77" si="98" xml:space="preserve"> IF(AND(AY76 &lt; $F75, AZ76 &gt;= $F75), 1, 0)</f>
        <v>0</v>
      </c>
      <c r="BA77" s="194">
        <f t="shared" ref="BA77" si="99" xml:space="preserve"> IF(AND(AZ76 &lt; $F75, BA76 &gt;= $F75), 1, 0)</f>
        <v>0</v>
      </c>
      <c r="BB77" s="194">
        <f t="shared" ref="BB77" si="100" xml:space="preserve"> IF(AND(BA76 &lt; $F75, BB76 &gt;= $F75), 1, 0)</f>
        <v>0</v>
      </c>
      <c r="BC77" s="194">
        <f t="shared" ref="BC77" si="101" xml:space="preserve"> IF(AND(BB76 &lt; $F75, BC76 &gt;= $F75), 1, 0)</f>
        <v>0</v>
      </c>
      <c r="BD77" s="194">
        <f t="shared" ref="BD77" si="102" xml:space="preserve"> IF(AND(BC76 &lt; $F75, BD76 &gt;= $F75), 1, 0)</f>
        <v>0</v>
      </c>
      <c r="BE77" s="194">
        <f t="shared" ref="BE77" si="103" xml:space="preserve"> IF(AND(BD76 &lt; $F75, BE76 &gt;= $F75), 1, 0)</f>
        <v>0</v>
      </c>
    </row>
    <row r="79" spans="1:57" x14ac:dyDescent="0.25">
      <c r="B79" s="15" t="s">
        <v>335</v>
      </c>
    </row>
    <row r="80" spans="1:57" x14ac:dyDescent="0.25">
      <c r="E80" s="204" t="str">
        <f t="shared" ref="E80:AJ80" si="104" xml:space="preserve"> E$68</f>
        <v>First construction period flag - m</v>
      </c>
      <c r="F80" s="204">
        <f t="shared" si="104"/>
        <v>0</v>
      </c>
      <c r="G80" s="204" t="str">
        <f t="shared" si="104"/>
        <v>flag</v>
      </c>
      <c r="H80" s="204">
        <f t="shared" si="104"/>
        <v>1</v>
      </c>
      <c r="I80" s="204">
        <f t="shared" si="104"/>
        <v>0</v>
      </c>
      <c r="J80" s="204">
        <f t="shared" si="104"/>
        <v>0</v>
      </c>
      <c r="K80" s="204">
        <f t="shared" si="104"/>
        <v>0</v>
      </c>
      <c r="L80" s="204">
        <f t="shared" si="104"/>
        <v>0</v>
      </c>
      <c r="M80" s="204">
        <f t="shared" si="104"/>
        <v>0</v>
      </c>
      <c r="N80" s="204">
        <f t="shared" si="104"/>
        <v>0</v>
      </c>
      <c r="O80" s="204">
        <f t="shared" si="104"/>
        <v>0</v>
      </c>
      <c r="P80" s="204">
        <f t="shared" si="104"/>
        <v>0</v>
      </c>
      <c r="Q80" s="204">
        <f t="shared" si="104"/>
        <v>0</v>
      </c>
      <c r="R80" s="204">
        <f t="shared" si="104"/>
        <v>0</v>
      </c>
      <c r="S80" s="204">
        <f t="shared" si="104"/>
        <v>0</v>
      </c>
      <c r="T80" s="204">
        <f t="shared" si="104"/>
        <v>0</v>
      </c>
      <c r="U80" s="204">
        <f t="shared" si="104"/>
        <v>0</v>
      </c>
      <c r="V80" s="204">
        <f t="shared" si="104"/>
        <v>0</v>
      </c>
      <c r="W80" s="204">
        <f t="shared" si="104"/>
        <v>0</v>
      </c>
      <c r="X80" s="204">
        <f t="shared" si="104"/>
        <v>0</v>
      </c>
      <c r="Y80" s="204">
        <f t="shared" si="104"/>
        <v>0</v>
      </c>
      <c r="Z80" s="204">
        <f t="shared" si="104"/>
        <v>1</v>
      </c>
      <c r="AA80" s="204">
        <f t="shared" si="104"/>
        <v>0</v>
      </c>
      <c r="AB80" s="204">
        <f t="shared" si="104"/>
        <v>0</v>
      </c>
      <c r="AC80" s="204">
        <f t="shared" si="104"/>
        <v>0</v>
      </c>
      <c r="AD80" s="204">
        <f t="shared" si="104"/>
        <v>0</v>
      </c>
      <c r="AE80" s="204">
        <f t="shared" si="104"/>
        <v>0</v>
      </c>
      <c r="AF80" s="204">
        <f t="shared" si="104"/>
        <v>0</v>
      </c>
      <c r="AG80" s="204">
        <f t="shared" si="104"/>
        <v>0</v>
      </c>
      <c r="AH80" s="204">
        <f t="shared" si="104"/>
        <v>0</v>
      </c>
      <c r="AI80" s="204">
        <f t="shared" si="104"/>
        <v>0</v>
      </c>
      <c r="AJ80" s="204">
        <f t="shared" si="104"/>
        <v>0</v>
      </c>
      <c r="AK80" s="204">
        <f t="shared" ref="AK80:BE80" si="105" xml:space="preserve"> AK$68</f>
        <v>0</v>
      </c>
      <c r="AL80" s="204">
        <f t="shared" si="105"/>
        <v>0</v>
      </c>
      <c r="AM80" s="204">
        <f t="shared" si="105"/>
        <v>0</v>
      </c>
      <c r="AN80" s="204">
        <f t="shared" si="105"/>
        <v>0</v>
      </c>
      <c r="AO80" s="204">
        <f t="shared" si="105"/>
        <v>0</v>
      </c>
      <c r="AP80" s="204">
        <f t="shared" si="105"/>
        <v>0</v>
      </c>
      <c r="AQ80" s="204">
        <f t="shared" si="105"/>
        <v>0</v>
      </c>
      <c r="AR80" s="204">
        <f t="shared" si="105"/>
        <v>0</v>
      </c>
      <c r="AS80" s="204">
        <f t="shared" si="105"/>
        <v>0</v>
      </c>
      <c r="AT80" s="204">
        <f t="shared" si="105"/>
        <v>0</v>
      </c>
      <c r="AU80" s="204">
        <f t="shared" si="105"/>
        <v>0</v>
      </c>
      <c r="AV80" s="204">
        <f t="shared" si="105"/>
        <v>0</v>
      </c>
      <c r="AW80" s="204">
        <f t="shared" si="105"/>
        <v>0</v>
      </c>
      <c r="AX80" s="204">
        <f t="shared" si="105"/>
        <v>0</v>
      </c>
      <c r="AY80" s="204">
        <f t="shared" si="105"/>
        <v>0</v>
      </c>
      <c r="AZ80" s="204">
        <f t="shared" si="105"/>
        <v>0</v>
      </c>
      <c r="BA80" s="204">
        <f t="shared" si="105"/>
        <v>0</v>
      </c>
      <c r="BB80" s="204">
        <f t="shared" si="105"/>
        <v>0</v>
      </c>
      <c r="BC80" s="204">
        <f t="shared" si="105"/>
        <v>0</v>
      </c>
      <c r="BD80" s="204">
        <f t="shared" si="105"/>
        <v>0</v>
      </c>
      <c r="BE80" s="204">
        <f t="shared" si="105"/>
        <v>0</v>
      </c>
    </row>
    <row r="81" spans="1:57" x14ac:dyDescent="0.25">
      <c r="E81" s="204" t="str">
        <f t="shared" ref="E81:AJ81" si="106" xml:space="preserve"> E$77</f>
        <v>Last construction period flag - m</v>
      </c>
      <c r="F81" s="204">
        <f t="shared" si="106"/>
        <v>0</v>
      </c>
      <c r="G81" s="204" t="str">
        <f t="shared" si="106"/>
        <v>flag</v>
      </c>
      <c r="H81" s="204">
        <f t="shared" si="106"/>
        <v>1</v>
      </c>
      <c r="I81" s="204">
        <f t="shared" si="106"/>
        <v>0</v>
      </c>
      <c r="J81" s="204">
        <f t="shared" si="106"/>
        <v>0</v>
      </c>
      <c r="K81" s="204">
        <f t="shared" si="106"/>
        <v>0</v>
      </c>
      <c r="L81" s="204">
        <f t="shared" si="106"/>
        <v>0</v>
      </c>
      <c r="M81" s="204">
        <f t="shared" si="106"/>
        <v>0</v>
      </c>
      <c r="N81" s="204">
        <f t="shared" si="106"/>
        <v>0</v>
      </c>
      <c r="O81" s="204">
        <f t="shared" si="106"/>
        <v>0</v>
      </c>
      <c r="P81" s="204">
        <f t="shared" si="106"/>
        <v>0</v>
      </c>
      <c r="Q81" s="204">
        <f t="shared" si="106"/>
        <v>0</v>
      </c>
      <c r="R81" s="204">
        <f t="shared" si="106"/>
        <v>0</v>
      </c>
      <c r="S81" s="204">
        <f t="shared" si="106"/>
        <v>0</v>
      </c>
      <c r="T81" s="204">
        <f t="shared" si="106"/>
        <v>0</v>
      </c>
      <c r="U81" s="204">
        <f t="shared" si="106"/>
        <v>0</v>
      </c>
      <c r="V81" s="204">
        <f t="shared" si="106"/>
        <v>0</v>
      </c>
      <c r="W81" s="204">
        <f t="shared" si="106"/>
        <v>0</v>
      </c>
      <c r="X81" s="204">
        <f t="shared" si="106"/>
        <v>0</v>
      </c>
      <c r="Y81" s="204">
        <f t="shared" si="106"/>
        <v>0</v>
      </c>
      <c r="Z81" s="204">
        <f t="shared" si="106"/>
        <v>0</v>
      </c>
      <c r="AA81" s="204">
        <f t="shared" si="106"/>
        <v>0</v>
      </c>
      <c r="AB81" s="204">
        <f t="shared" si="106"/>
        <v>0</v>
      </c>
      <c r="AC81" s="204">
        <f t="shared" si="106"/>
        <v>0</v>
      </c>
      <c r="AD81" s="204">
        <f t="shared" si="106"/>
        <v>0</v>
      </c>
      <c r="AE81" s="204">
        <f t="shared" si="106"/>
        <v>0</v>
      </c>
      <c r="AF81" s="204">
        <f t="shared" si="106"/>
        <v>0</v>
      </c>
      <c r="AG81" s="204">
        <f t="shared" si="106"/>
        <v>0</v>
      </c>
      <c r="AH81" s="204">
        <f t="shared" si="106"/>
        <v>0</v>
      </c>
      <c r="AI81" s="204">
        <f t="shared" si="106"/>
        <v>0</v>
      </c>
      <c r="AJ81" s="204">
        <f t="shared" si="106"/>
        <v>0</v>
      </c>
      <c r="AK81" s="204">
        <f t="shared" ref="AK81:BE81" si="107" xml:space="preserve"> AK$77</f>
        <v>0</v>
      </c>
      <c r="AL81" s="204">
        <f t="shared" si="107"/>
        <v>0</v>
      </c>
      <c r="AM81" s="204">
        <f t="shared" si="107"/>
        <v>0</v>
      </c>
      <c r="AN81" s="204">
        <f t="shared" si="107"/>
        <v>0</v>
      </c>
      <c r="AO81" s="204">
        <f t="shared" si="107"/>
        <v>0</v>
      </c>
      <c r="AP81" s="204">
        <f t="shared" si="107"/>
        <v>0</v>
      </c>
      <c r="AQ81" s="204">
        <f t="shared" si="107"/>
        <v>0</v>
      </c>
      <c r="AR81" s="204">
        <f t="shared" si="107"/>
        <v>0</v>
      </c>
      <c r="AS81" s="204">
        <f t="shared" si="107"/>
        <v>0</v>
      </c>
      <c r="AT81" s="204">
        <f t="shared" si="107"/>
        <v>0</v>
      </c>
      <c r="AU81" s="204">
        <f t="shared" si="107"/>
        <v>0</v>
      </c>
      <c r="AV81" s="204">
        <f t="shared" si="107"/>
        <v>0</v>
      </c>
      <c r="AW81" s="204">
        <f t="shared" si="107"/>
        <v>0</v>
      </c>
      <c r="AX81" s="204">
        <f t="shared" si="107"/>
        <v>0</v>
      </c>
      <c r="AY81" s="204">
        <f t="shared" si="107"/>
        <v>1</v>
      </c>
      <c r="AZ81" s="204">
        <f t="shared" si="107"/>
        <v>0</v>
      </c>
      <c r="BA81" s="204">
        <f t="shared" si="107"/>
        <v>0</v>
      </c>
      <c r="BB81" s="204">
        <f t="shared" si="107"/>
        <v>0</v>
      </c>
      <c r="BC81" s="204">
        <f t="shared" si="107"/>
        <v>0</v>
      </c>
      <c r="BD81" s="204">
        <f t="shared" si="107"/>
        <v>0</v>
      </c>
      <c r="BE81" s="204">
        <f t="shared" si="107"/>
        <v>0</v>
      </c>
    </row>
    <row r="82" spans="1:57" s="194" customFormat="1" x14ac:dyDescent="0.25">
      <c r="A82" s="142"/>
      <c r="B82" s="142"/>
      <c r="C82" s="143"/>
      <c r="D82" s="144"/>
      <c r="E82" s="193" t="s">
        <v>335</v>
      </c>
      <c r="F82" s="193"/>
      <c r="G82" s="193" t="s">
        <v>5</v>
      </c>
      <c r="H82" s="193">
        <f xml:space="preserve"> SUM(J82:BE82)</f>
        <v>26</v>
      </c>
      <c r="I82" s="145"/>
      <c r="J82" s="193">
        <f t="shared" ref="J82:AO82" si="108" xml:space="preserve"> I82 + J80 - I81</f>
        <v>0</v>
      </c>
      <c r="K82" s="193">
        <f t="shared" si="108"/>
        <v>0</v>
      </c>
      <c r="L82" s="193">
        <f t="shared" si="108"/>
        <v>0</v>
      </c>
      <c r="M82" s="193">
        <f t="shared" si="108"/>
        <v>0</v>
      </c>
      <c r="N82" s="193">
        <f t="shared" si="108"/>
        <v>0</v>
      </c>
      <c r="O82" s="193">
        <f t="shared" si="108"/>
        <v>0</v>
      </c>
      <c r="P82" s="193">
        <f t="shared" si="108"/>
        <v>0</v>
      </c>
      <c r="Q82" s="193">
        <f t="shared" si="108"/>
        <v>0</v>
      </c>
      <c r="R82" s="193">
        <f t="shared" si="108"/>
        <v>0</v>
      </c>
      <c r="S82" s="193">
        <f t="shared" si="108"/>
        <v>0</v>
      </c>
      <c r="T82" s="193">
        <f t="shared" si="108"/>
        <v>0</v>
      </c>
      <c r="U82" s="193">
        <f t="shared" si="108"/>
        <v>0</v>
      </c>
      <c r="V82" s="193">
        <f t="shared" si="108"/>
        <v>0</v>
      </c>
      <c r="W82" s="193">
        <f t="shared" si="108"/>
        <v>0</v>
      </c>
      <c r="X82" s="193">
        <f t="shared" si="108"/>
        <v>0</v>
      </c>
      <c r="Y82" s="193">
        <f t="shared" si="108"/>
        <v>0</v>
      </c>
      <c r="Z82" s="193">
        <f t="shared" si="108"/>
        <v>1</v>
      </c>
      <c r="AA82" s="193">
        <f t="shared" si="108"/>
        <v>1</v>
      </c>
      <c r="AB82" s="193">
        <f t="shared" si="108"/>
        <v>1</v>
      </c>
      <c r="AC82" s="193">
        <f t="shared" si="108"/>
        <v>1</v>
      </c>
      <c r="AD82" s="193">
        <f t="shared" si="108"/>
        <v>1</v>
      </c>
      <c r="AE82" s="193">
        <f t="shared" si="108"/>
        <v>1</v>
      </c>
      <c r="AF82" s="193">
        <f t="shared" si="108"/>
        <v>1</v>
      </c>
      <c r="AG82" s="193">
        <f t="shared" si="108"/>
        <v>1</v>
      </c>
      <c r="AH82" s="193">
        <f t="shared" si="108"/>
        <v>1</v>
      </c>
      <c r="AI82" s="193">
        <f t="shared" si="108"/>
        <v>1</v>
      </c>
      <c r="AJ82" s="193">
        <f t="shared" si="108"/>
        <v>1</v>
      </c>
      <c r="AK82" s="193">
        <f t="shared" si="108"/>
        <v>1</v>
      </c>
      <c r="AL82" s="193">
        <f t="shared" si="108"/>
        <v>1</v>
      </c>
      <c r="AM82" s="193">
        <f t="shared" si="108"/>
        <v>1</v>
      </c>
      <c r="AN82" s="193">
        <f t="shared" si="108"/>
        <v>1</v>
      </c>
      <c r="AO82" s="193">
        <f t="shared" si="108"/>
        <v>1</v>
      </c>
      <c r="AP82" s="193">
        <f t="shared" ref="AP82:BE82" si="109" xml:space="preserve"> AO82 + AP80 - AO81</f>
        <v>1</v>
      </c>
      <c r="AQ82" s="193">
        <f t="shared" si="109"/>
        <v>1</v>
      </c>
      <c r="AR82" s="193">
        <f t="shared" si="109"/>
        <v>1</v>
      </c>
      <c r="AS82" s="193">
        <f t="shared" si="109"/>
        <v>1</v>
      </c>
      <c r="AT82" s="193">
        <f t="shared" si="109"/>
        <v>1</v>
      </c>
      <c r="AU82" s="193">
        <f t="shared" si="109"/>
        <v>1</v>
      </c>
      <c r="AV82" s="193">
        <f t="shared" si="109"/>
        <v>1</v>
      </c>
      <c r="AW82" s="193">
        <f t="shared" si="109"/>
        <v>1</v>
      </c>
      <c r="AX82" s="193">
        <f t="shared" si="109"/>
        <v>1</v>
      </c>
      <c r="AY82" s="193">
        <f t="shared" si="109"/>
        <v>1</v>
      </c>
      <c r="AZ82" s="193">
        <f t="shared" si="109"/>
        <v>0</v>
      </c>
      <c r="BA82" s="193">
        <f t="shared" si="109"/>
        <v>0</v>
      </c>
      <c r="BB82" s="193">
        <f t="shared" si="109"/>
        <v>0</v>
      </c>
      <c r="BC82" s="193">
        <f t="shared" si="109"/>
        <v>0</v>
      </c>
      <c r="BD82" s="193">
        <f t="shared" si="109"/>
        <v>0</v>
      </c>
      <c r="BE82" s="193">
        <f t="shared" si="109"/>
        <v>0</v>
      </c>
    </row>
    <row r="84" spans="1:57" x14ac:dyDescent="0.25">
      <c r="B84" s="15" t="s">
        <v>44</v>
      </c>
    </row>
    <row r="85" spans="1:57" x14ac:dyDescent="0.25">
      <c r="E85" s="204" t="str">
        <f t="shared" ref="E85:AJ85" si="110" xml:space="preserve"> E$77</f>
        <v>Last construction period flag - m</v>
      </c>
      <c r="F85" s="204">
        <f t="shared" si="110"/>
        <v>0</v>
      </c>
      <c r="G85" s="204" t="str">
        <f t="shared" si="110"/>
        <v>flag</v>
      </c>
      <c r="H85" s="204">
        <f t="shared" si="110"/>
        <v>1</v>
      </c>
      <c r="I85" s="204">
        <f t="shared" si="110"/>
        <v>0</v>
      </c>
      <c r="J85" s="204">
        <f t="shared" si="110"/>
        <v>0</v>
      </c>
      <c r="K85" s="204">
        <f t="shared" si="110"/>
        <v>0</v>
      </c>
      <c r="L85" s="204">
        <f t="shared" si="110"/>
        <v>0</v>
      </c>
      <c r="M85" s="204">
        <f t="shared" si="110"/>
        <v>0</v>
      </c>
      <c r="N85" s="204">
        <f t="shared" si="110"/>
        <v>0</v>
      </c>
      <c r="O85" s="204">
        <f t="shared" si="110"/>
        <v>0</v>
      </c>
      <c r="P85" s="204">
        <f t="shared" si="110"/>
        <v>0</v>
      </c>
      <c r="Q85" s="204">
        <f t="shared" si="110"/>
        <v>0</v>
      </c>
      <c r="R85" s="204">
        <f t="shared" si="110"/>
        <v>0</v>
      </c>
      <c r="S85" s="204">
        <f t="shared" si="110"/>
        <v>0</v>
      </c>
      <c r="T85" s="204">
        <f t="shared" si="110"/>
        <v>0</v>
      </c>
      <c r="U85" s="204">
        <f t="shared" si="110"/>
        <v>0</v>
      </c>
      <c r="V85" s="204">
        <f t="shared" si="110"/>
        <v>0</v>
      </c>
      <c r="W85" s="204">
        <f t="shared" si="110"/>
        <v>0</v>
      </c>
      <c r="X85" s="204">
        <f t="shared" si="110"/>
        <v>0</v>
      </c>
      <c r="Y85" s="204">
        <f t="shared" si="110"/>
        <v>0</v>
      </c>
      <c r="Z85" s="204">
        <f t="shared" si="110"/>
        <v>0</v>
      </c>
      <c r="AA85" s="204">
        <f t="shared" si="110"/>
        <v>0</v>
      </c>
      <c r="AB85" s="204">
        <f t="shared" si="110"/>
        <v>0</v>
      </c>
      <c r="AC85" s="204">
        <f t="shared" si="110"/>
        <v>0</v>
      </c>
      <c r="AD85" s="204">
        <f t="shared" si="110"/>
        <v>0</v>
      </c>
      <c r="AE85" s="204">
        <f t="shared" si="110"/>
        <v>0</v>
      </c>
      <c r="AF85" s="204">
        <f t="shared" si="110"/>
        <v>0</v>
      </c>
      <c r="AG85" s="204">
        <f t="shared" si="110"/>
        <v>0</v>
      </c>
      <c r="AH85" s="204">
        <f t="shared" si="110"/>
        <v>0</v>
      </c>
      <c r="AI85" s="204">
        <f t="shared" si="110"/>
        <v>0</v>
      </c>
      <c r="AJ85" s="204">
        <f t="shared" si="110"/>
        <v>0</v>
      </c>
      <c r="AK85" s="204">
        <f t="shared" ref="AK85:BE85" si="111" xml:space="preserve"> AK$77</f>
        <v>0</v>
      </c>
      <c r="AL85" s="204">
        <f t="shared" si="111"/>
        <v>0</v>
      </c>
      <c r="AM85" s="204">
        <f t="shared" si="111"/>
        <v>0</v>
      </c>
      <c r="AN85" s="204">
        <f t="shared" si="111"/>
        <v>0</v>
      </c>
      <c r="AO85" s="204">
        <f t="shared" si="111"/>
        <v>0</v>
      </c>
      <c r="AP85" s="204">
        <f t="shared" si="111"/>
        <v>0</v>
      </c>
      <c r="AQ85" s="204">
        <f t="shared" si="111"/>
        <v>0</v>
      </c>
      <c r="AR85" s="204">
        <f t="shared" si="111"/>
        <v>0</v>
      </c>
      <c r="AS85" s="204">
        <f t="shared" si="111"/>
        <v>0</v>
      </c>
      <c r="AT85" s="204">
        <f t="shared" si="111"/>
        <v>0</v>
      </c>
      <c r="AU85" s="204">
        <f t="shared" si="111"/>
        <v>0</v>
      </c>
      <c r="AV85" s="204">
        <f t="shared" si="111"/>
        <v>0</v>
      </c>
      <c r="AW85" s="204">
        <f t="shared" si="111"/>
        <v>0</v>
      </c>
      <c r="AX85" s="204">
        <f t="shared" si="111"/>
        <v>0</v>
      </c>
      <c r="AY85" s="204">
        <f t="shared" si="111"/>
        <v>1</v>
      </c>
      <c r="AZ85" s="204">
        <f t="shared" si="111"/>
        <v>0</v>
      </c>
      <c r="BA85" s="204">
        <f t="shared" si="111"/>
        <v>0</v>
      </c>
      <c r="BB85" s="204">
        <f t="shared" si="111"/>
        <v>0</v>
      </c>
      <c r="BC85" s="204">
        <f t="shared" si="111"/>
        <v>0</v>
      </c>
      <c r="BD85" s="204">
        <f t="shared" si="111"/>
        <v>0</v>
      </c>
      <c r="BE85" s="204">
        <f t="shared" si="111"/>
        <v>0</v>
      </c>
    </row>
    <row r="86" spans="1:57" s="197" customFormat="1" x14ac:dyDescent="0.25">
      <c r="A86" s="243"/>
      <c r="B86" s="243"/>
      <c r="C86" s="244"/>
      <c r="D86" s="245"/>
      <c r="E86" s="241" t="s">
        <v>343</v>
      </c>
      <c r="F86" s="241"/>
      <c r="G86" s="241" t="s">
        <v>5</v>
      </c>
      <c r="H86" s="241">
        <f xml:space="preserve"> SUM(J86:BE86)</f>
        <v>1</v>
      </c>
      <c r="I86" s="242"/>
      <c r="J86" s="241">
        <f t="shared" ref="J86:BE86" si="112" xml:space="preserve"> I85</f>
        <v>0</v>
      </c>
      <c r="K86" s="241">
        <f t="shared" si="112"/>
        <v>0</v>
      </c>
      <c r="L86" s="241">
        <f t="shared" si="112"/>
        <v>0</v>
      </c>
      <c r="M86" s="241">
        <f t="shared" si="112"/>
        <v>0</v>
      </c>
      <c r="N86" s="241">
        <f t="shared" si="112"/>
        <v>0</v>
      </c>
      <c r="O86" s="241">
        <f t="shared" si="112"/>
        <v>0</v>
      </c>
      <c r="P86" s="241">
        <f t="shared" si="112"/>
        <v>0</v>
      </c>
      <c r="Q86" s="241">
        <f t="shared" si="112"/>
        <v>0</v>
      </c>
      <c r="R86" s="241">
        <f t="shared" si="112"/>
        <v>0</v>
      </c>
      <c r="S86" s="241">
        <f t="shared" si="112"/>
        <v>0</v>
      </c>
      <c r="T86" s="241">
        <f t="shared" si="112"/>
        <v>0</v>
      </c>
      <c r="U86" s="241">
        <f t="shared" si="112"/>
        <v>0</v>
      </c>
      <c r="V86" s="241">
        <f t="shared" si="112"/>
        <v>0</v>
      </c>
      <c r="W86" s="241">
        <f t="shared" si="112"/>
        <v>0</v>
      </c>
      <c r="X86" s="241">
        <f t="shared" si="112"/>
        <v>0</v>
      </c>
      <c r="Y86" s="241">
        <f t="shared" si="112"/>
        <v>0</v>
      </c>
      <c r="Z86" s="241">
        <f t="shared" si="112"/>
        <v>0</v>
      </c>
      <c r="AA86" s="241">
        <f t="shared" si="112"/>
        <v>0</v>
      </c>
      <c r="AB86" s="241">
        <f t="shared" si="112"/>
        <v>0</v>
      </c>
      <c r="AC86" s="241">
        <f t="shared" si="112"/>
        <v>0</v>
      </c>
      <c r="AD86" s="241">
        <f t="shared" si="112"/>
        <v>0</v>
      </c>
      <c r="AE86" s="241">
        <f t="shared" si="112"/>
        <v>0</v>
      </c>
      <c r="AF86" s="241">
        <f t="shared" si="112"/>
        <v>0</v>
      </c>
      <c r="AG86" s="241">
        <f t="shared" si="112"/>
        <v>0</v>
      </c>
      <c r="AH86" s="241">
        <f t="shared" si="112"/>
        <v>0</v>
      </c>
      <c r="AI86" s="241">
        <f t="shared" si="112"/>
        <v>0</v>
      </c>
      <c r="AJ86" s="241">
        <f t="shared" si="112"/>
        <v>0</v>
      </c>
      <c r="AK86" s="241">
        <f t="shared" si="112"/>
        <v>0</v>
      </c>
      <c r="AL86" s="241">
        <f t="shared" si="112"/>
        <v>0</v>
      </c>
      <c r="AM86" s="241">
        <f t="shared" si="112"/>
        <v>0</v>
      </c>
      <c r="AN86" s="241">
        <f t="shared" si="112"/>
        <v>0</v>
      </c>
      <c r="AO86" s="241">
        <f t="shared" si="112"/>
        <v>0</v>
      </c>
      <c r="AP86" s="241">
        <f t="shared" si="112"/>
        <v>0</v>
      </c>
      <c r="AQ86" s="241">
        <f t="shared" si="112"/>
        <v>0</v>
      </c>
      <c r="AR86" s="241">
        <f t="shared" si="112"/>
        <v>0</v>
      </c>
      <c r="AS86" s="241">
        <f t="shared" si="112"/>
        <v>0</v>
      </c>
      <c r="AT86" s="241">
        <f t="shared" si="112"/>
        <v>0</v>
      </c>
      <c r="AU86" s="241">
        <f t="shared" si="112"/>
        <v>0</v>
      </c>
      <c r="AV86" s="241">
        <f t="shared" si="112"/>
        <v>0</v>
      </c>
      <c r="AW86" s="241">
        <f t="shared" si="112"/>
        <v>0</v>
      </c>
      <c r="AX86" s="241">
        <f t="shared" si="112"/>
        <v>0</v>
      </c>
      <c r="AY86" s="241">
        <f t="shared" si="112"/>
        <v>0</v>
      </c>
      <c r="AZ86" s="241">
        <f t="shared" si="112"/>
        <v>1</v>
      </c>
      <c r="BA86" s="241">
        <f t="shared" si="112"/>
        <v>0</v>
      </c>
      <c r="BB86" s="241">
        <f t="shared" si="112"/>
        <v>0</v>
      </c>
      <c r="BC86" s="241">
        <f t="shared" si="112"/>
        <v>0</v>
      </c>
      <c r="BD86" s="241">
        <f t="shared" si="112"/>
        <v>0</v>
      </c>
      <c r="BE86" s="241">
        <f t="shared" si="112"/>
        <v>0</v>
      </c>
    </row>
    <row r="89" spans="1:57" x14ac:dyDescent="0.25">
      <c r="A89" s="15" t="s">
        <v>185</v>
      </c>
    </row>
    <row r="91" spans="1:57" x14ac:dyDescent="0.25">
      <c r="E91" s="498" t="str">
        <f t="shared" ref="E91:AJ91" si="113" xml:space="preserve"> E$19</f>
        <v>Model period beginning - m</v>
      </c>
      <c r="F91" s="498">
        <f t="shared" si="113"/>
        <v>0</v>
      </c>
      <c r="G91" s="498" t="str">
        <f t="shared" si="113"/>
        <v>date</v>
      </c>
      <c r="H91" s="498">
        <f t="shared" si="113"/>
        <v>0</v>
      </c>
      <c r="I91" s="498">
        <f t="shared" si="113"/>
        <v>0</v>
      </c>
      <c r="J91" s="498">
        <f t="shared" si="113"/>
        <v>44197</v>
      </c>
      <c r="K91" s="498">
        <f t="shared" si="113"/>
        <v>44228</v>
      </c>
      <c r="L91" s="498">
        <f t="shared" si="113"/>
        <v>44256</v>
      </c>
      <c r="M91" s="498">
        <f t="shared" si="113"/>
        <v>44287</v>
      </c>
      <c r="N91" s="498">
        <f t="shared" si="113"/>
        <v>44317</v>
      </c>
      <c r="O91" s="498">
        <f t="shared" si="113"/>
        <v>44348</v>
      </c>
      <c r="P91" s="498">
        <f t="shared" si="113"/>
        <v>44378</v>
      </c>
      <c r="Q91" s="498">
        <f t="shared" si="113"/>
        <v>44409</v>
      </c>
      <c r="R91" s="498">
        <f t="shared" si="113"/>
        <v>44440</v>
      </c>
      <c r="S91" s="498">
        <f t="shared" si="113"/>
        <v>44470</v>
      </c>
      <c r="T91" s="498">
        <f t="shared" si="113"/>
        <v>44501</v>
      </c>
      <c r="U91" s="498">
        <f t="shared" si="113"/>
        <v>44531</v>
      </c>
      <c r="V91" s="498">
        <f t="shared" si="113"/>
        <v>44562</v>
      </c>
      <c r="W91" s="498">
        <f t="shared" si="113"/>
        <v>44593</v>
      </c>
      <c r="X91" s="498">
        <f t="shared" si="113"/>
        <v>44621</v>
      </c>
      <c r="Y91" s="498">
        <f t="shared" si="113"/>
        <v>44652</v>
      </c>
      <c r="Z91" s="498">
        <f t="shared" si="113"/>
        <v>44682</v>
      </c>
      <c r="AA91" s="498">
        <f t="shared" si="113"/>
        <v>44713</v>
      </c>
      <c r="AB91" s="498">
        <f t="shared" si="113"/>
        <v>44743</v>
      </c>
      <c r="AC91" s="498">
        <f t="shared" si="113"/>
        <v>44774</v>
      </c>
      <c r="AD91" s="498">
        <f t="shared" si="113"/>
        <v>44805</v>
      </c>
      <c r="AE91" s="498">
        <f t="shared" si="113"/>
        <v>44835</v>
      </c>
      <c r="AF91" s="498">
        <f t="shared" si="113"/>
        <v>44866</v>
      </c>
      <c r="AG91" s="498">
        <f t="shared" si="113"/>
        <v>44896</v>
      </c>
      <c r="AH91" s="498">
        <f t="shared" si="113"/>
        <v>44927</v>
      </c>
      <c r="AI91" s="498">
        <f t="shared" si="113"/>
        <v>44958</v>
      </c>
      <c r="AJ91" s="498">
        <f t="shared" si="113"/>
        <v>44986</v>
      </c>
      <c r="AK91" s="498">
        <f t="shared" ref="AK91:BE91" si="114" xml:space="preserve"> AK$19</f>
        <v>45017</v>
      </c>
      <c r="AL91" s="498">
        <f t="shared" si="114"/>
        <v>45047</v>
      </c>
      <c r="AM91" s="498">
        <f t="shared" si="114"/>
        <v>45078</v>
      </c>
      <c r="AN91" s="498">
        <f t="shared" si="114"/>
        <v>45108</v>
      </c>
      <c r="AO91" s="498">
        <f t="shared" si="114"/>
        <v>45139</v>
      </c>
      <c r="AP91" s="498">
        <f t="shared" si="114"/>
        <v>45170</v>
      </c>
      <c r="AQ91" s="498">
        <f t="shared" si="114"/>
        <v>45200</v>
      </c>
      <c r="AR91" s="498">
        <f t="shared" si="114"/>
        <v>45231</v>
      </c>
      <c r="AS91" s="498">
        <f t="shared" si="114"/>
        <v>45261</v>
      </c>
      <c r="AT91" s="498">
        <f t="shared" si="114"/>
        <v>45292</v>
      </c>
      <c r="AU91" s="498">
        <f t="shared" si="114"/>
        <v>45323</v>
      </c>
      <c r="AV91" s="498">
        <f t="shared" si="114"/>
        <v>45352</v>
      </c>
      <c r="AW91" s="498">
        <f t="shared" si="114"/>
        <v>45383</v>
      </c>
      <c r="AX91" s="498">
        <f t="shared" si="114"/>
        <v>45413</v>
      </c>
      <c r="AY91" s="498">
        <f t="shared" si="114"/>
        <v>45444</v>
      </c>
      <c r="AZ91" s="498">
        <f t="shared" si="114"/>
        <v>45474</v>
      </c>
      <c r="BA91" s="498">
        <f t="shared" si="114"/>
        <v>45505</v>
      </c>
      <c r="BB91" s="498">
        <f t="shared" si="114"/>
        <v>45536</v>
      </c>
      <c r="BC91" s="498">
        <f t="shared" si="114"/>
        <v>45566</v>
      </c>
      <c r="BD91" s="498">
        <f t="shared" si="114"/>
        <v>45597</v>
      </c>
      <c r="BE91" s="498">
        <f t="shared" si="114"/>
        <v>45627</v>
      </c>
    </row>
    <row r="92" spans="1:57" x14ac:dyDescent="0.25">
      <c r="A92" s="50"/>
      <c r="C92" s="51"/>
      <c r="D92" s="52"/>
      <c r="E92" s="498" t="str">
        <f t="shared" ref="E92:BE92" si="115" xml:space="preserve"> E$23</f>
        <v>Model period ending - m</v>
      </c>
      <c r="F92" s="498">
        <f t="shared" si="115"/>
        <v>0</v>
      </c>
      <c r="G92" s="498" t="str">
        <f t="shared" si="115"/>
        <v>date</v>
      </c>
      <c r="H92" s="498">
        <f t="shared" si="115"/>
        <v>0</v>
      </c>
      <c r="I92" s="498">
        <f t="shared" si="115"/>
        <v>0</v>
      </c>
      <c r="J92" s="498">
        <f t="shared" si="115"/>
        <v>44227</v>
      </c>
      <c r="K92" s="498">
        <f t="shared" si="115"/>
        <v>44255</v>
      </c>
      <c r="L92" s="498">
        <f t="shared" si="115"/>
        <v>44286</v>
      </c>
      <c r="M92" s="498">
        <f t="shared" si="115"/>
        <v>44316</v>
      </c>
      <c r="N92" s="498">
        <f t="shared" si="115"/>
        <v>44347</v>
      </c>
      <c r="O92" s="498">
        <f t="shared" si="115"/>
        <v>44377</v>
      </c>
      <c r="P92" s="498">
        <f t="shared" si="115"/>
        <v>44408</v>
      </c>
      <c r="Q92" s="498">
        <f t="shared" si="115"/>
        <v>44439</v>
      </c>
      <c r="R92" s="498">
        <f t="shared" si="115"/>
        <v>44469</v>
      </c>
      <c r="S92" s="498">
        <f t="shared" si="115"/>
        <v>44500</v>
      </c>
      <c r="T92" s="498">
        <f t="shared" si="115"/>
        <v>44530</v>
      </c>
      <c r="U92" s="498">
        <f t="shared" si="115"/>
        <v>44561</v>
      </c>
      <c r="V92" s="498">
        <f t="shared" si="115"/>
        <v>44592</v>
      </c>
      <c r="W92" s="498">
        <f t="shared" si="115"/>
        <v>44620</v>
      </c>
      <c r="X92" s="498">
        <f t="shared" si="115"/>
        <v>44651</v>
      </c>
      <c r="Y92" s="498">
        <f t="shared" si="115"/>
        <v>44681</v>
      </c>
      <c r="Z92" s="498">
        <f t="shared" si="115"/>
        <v>44712</v>
      </c>
      <c r="AA92" s="498">
        <f t="shared" si="115"/>
        <v>44742</v>
      </c>
      <c r="AB92" s="498">
        <f t="shared" si="115"/>
        <v>44773</v>
      </c>
      <c r="AC92" s="498">
        <f t="shared" si="115"/>
        <v>44804</v>
      </c>
      <c r="AD92" s="498">
        <f t="shared" si="115"/>
        <v>44834</v>
      </c>
      <c r="AE92" s="498">
        <f t="shared" si="115"/>
        <v>44865</v>
      </c>
      <c r="AF92" s="498">
        <f t="shared" si="115"/>
        <v>44895</v>
      </c>
      <c r="AG92" s="498">
        <f t="shared" si="115"/>
        <v>44926</v>
      </c>
      <c r="AH92" s="498">
        <f t="shared" si="115"/>
        <v>44957</v>
      </c>
      <c r="AI92" s="498">
        <f t="shared" si="115"/>
        <v>44985</v>
      </c>
      <c r="AJ92" s="498">
        <f t="shared" si="115"/>
        <v>45016</v>
      </c>
      <c r="AK92" s="498">
        <f t="shared" si="115"/>
        <v>45046</v>
      </c>
      <c r="AL92" s="498">
        <f t="shared" si="115"/>
        <v>45077</v>
      </c>
      <c r="AM92" s="498">
        <f t="shared" si="115"/>
        <v>45107</v>
      </c>
      <c r="AN92" s="498">
        <f t="shared" si="115"/>
        <v>45138</v>
      </c>
      <c r="AO92" s="498">
        <f t="shared" si="115"/>
        <v>45169</v>
      </c>
      <c r="AP92" s="498">
        <f t="shared" si="115"/>
        <v>45199</v>
      </c>
      <c r="AQ92" s="498">
        <f t="shared" si="115"/>
        <v>45230</v>
      </c>
      <c r="AR92" s="498">
        <f t="shared" si="115"/>
        <v>45260</v>
      </c>
      <c r="AS92" s="498">
        <f t="shared" si="115"/>
        <v>45291</v>
      </c>
      <c r="AT92" s="498">
        <f t="shared" si="115"/>
        <v>45322</v>
      </c>
      <c r="AU92" s="498">
        <f t="shared" si="115"/>
        <v>45351</v>
      </c>
      <c r="AV92" s="498">
        <f t="shared" si="115"/>
        <v>45382</v>
      </c>
      <c r="AW92" s="498">
        <f t="shared" si="115"/>
        <v>45412</v>
      </c>
      <c r="AX92" s="498">
        <f t="shared" si="115"/>
        <v>45443</v>
      </c>
      <c r="AY92" s="498">
        <f t="shared" si="115"/>
        <v>45473</v>
      </c>
      <c r="AZ92" s="498">
        <f t="shared" si="115"/>
        <v>45504</v>
      </c>
      <c r="BA92" s="498">
        <f t="shared" si="115"/>
        <v>45535</v>
      </c>
      <c r="BB92" s="498">
        <f t="shared" si="115"/>
        <v>45565</v>
      </c>
      <c r="BC92" s="498">
        <f t="shared" si="115"/>
        <v>45596</v>
      </c>
      <c r="BD92" s="498">
        <f t="shared" si="115"/>
        <v>45626</v>
      </c>
      <c r="BE92" s="498">
        <f t="shared" si="115"/>
        <v>45657</v>
      </c>
    </row>
    <row r="93" spans="1:57" s="194" customFormat="1" x14ac:dyDescent="0.25">
      <c r="A93" s="142"/>
      <c r="B93" s="142"/>
      <c r="C93" s="143"/>
      <c r="D93" s="144"/>
      <c r="E93" s="193" t="s">
        <v>395</v>
      </c>
      <c r="F93" s="193"/>
      <c r="G93" s="193" t="s">
        <v>186</v>
      </c>
      <c r="H93" s="193"/>
      <c r="I93" s="145"/>
      <c r="J93" s="145">
        <f t="shared" ref="J93:BE93" si="116" xml:space="preserve"> J92 - J91 + 1</f>
        <v>31</v>
      </c>
      <c r="K93" s="145">
        <f t="shared" si="116"/>
        <v>28</v>
      </c>
      <c r="L93" s="145">
        <f t="shared" si="116"/>
        <v>31</v>
      </c>
      <c r="M93" s="145">
        <f t="shared" si="116"/>
        <v>30</v>
      </c>
      <c r="N93" s="145">
        <f t="shared" si="116"/>
        <v>31</v>
      </c>
      <c r="O93" s="145">
        <f t="shared" si="116"/>
        <v>30</v>
      </c>
      <c r="P93" s="145">
        <f t="shared" si="116"/>
        <v>31</v>
      </c>
      <c r="Q93" s="145">
        <f t="shared" si="116"/>
        <v>31</v>
      </c>
      <c r="R93" s="145">
        <f t="shared" si="116"/>
        <v>30</v>
      </c>
      <c r="S93" s="145">
        <f t="shared" si="116"/>
        <v>31</v>
      </c>
      <c r="T93" s="145">
        <f t="shared" si="116"/>
        <v>30</v>
      </c>
      <c r="U93" s="145">
        <f t="shared" si="116"/>
        <v>31</v>
      </c>
      <c r="V93" s="145">
        <f t="shared" si="116"/>
        <v>31</v>
      </c>
      <c r="W93" s="145">
        <f t="shared" si="116"/>
        <v>28</v>
      </c>
      <c r="X93" s="145">
        <f t="shared" si="116"/>
        <v>31</v>
      </c>
      <c r="Y93" s="145">
        <f t="shared" si="116"/>
        <v>30</v>
      </c>
      <c r="Z93" s="145">
        <f t="shared" si="116"/>
        <v>31</v>
      </c>
      <c r="AA93" s="145">
        <f t="shared" si="116"/>
        <v>30</v>
      </c>
      <c r="AB93" s="145">
        <f t="shared" si="116"/>
        <v>31</v>
      </c>
      <c r="AC93" s="145">
        <f t="shared" si="116"/>
        <v>31</v>
      </c>
      <c r="AD93" s="145">
        <f t="shared" si="116"/>
        <v>30</v>
      </c>
      <c r="AE93" s="145">
        <f t="shared" si="116"/>
        <v>31</v>
      </c>
      <c r="AF93" s="145">
        <f t="shared" si="116"/>
        <v>30</v>
      </c>
      <c r="AG93" s="145">
        <f t="shared" si="116"/>
        <v>31</v>
      </c>
      <c r="AH93" s="145">
        <f t="shared" si="116"/>
        <v>31</v>
      </c>
      <c r="AI93" s="145">
        <f t="shared" si="116"/>
        <v>28</v>
      </c>
      <c r="AJ93" s="145">
        <f t="shared" si="116"/>
        <v>31</v>
      </c>
      <c r="AK93" s="145">
        <f t="shared" si="116"/>
        <v>30</v>
      </c>
      <c r="AL93" s="145">
        <f t="shared" si="116"/>
        <v>31</v>
      </c>
      <c r="AM93" s="145">
        <f t="shared" si="116"/>
        <v>30</v>
      </c>
      <c r="AN93" s="145">
        <f t="shared" si="116"/>
        <v>31</v>
      </c>
      <c r="AO93" s="145">
        <f t="shared" si="116"/>
        <v>31</v>
      </c>
      <c r="AP93" s="145">
        <f t="shared" si="116"/>
        <v>30</v>
      </c>
      <c r="AQ93" s="145">
        <f t="shared" si="116"/>
        <v>31</v>
      </c>
      <c r="AR93" s="145">
        <f t="shared" si="116"/>
        <v>30</v>
      </c>
      <c r="AS93" s="145">
        <f t="shared" si="116"/>
        <v>31</v>
      </c>
      <c r="AT93" s="145">
        <f t="shared" si="116"/>
        <v>31</v>
      </c>
      <c r="AU93" s="145">
        <f t="shared" si="116"/>
        <v>29</v>
      </c>
      <c r="AV93" s="145">
        <f t="shared" si="116"/>
        <v>31</v>
      </c>
      <c r="AW93" s="145">
        <f t="shared" si="116"/>
        <v>30</v>
      </c>
      <c r="AX93" s="145">
        <f t="shared" si="116"/>
        <v>31</v>
      </c>
      <c r="AY93" s="145">
        <f t="shared" si="116"/>
        <v>30</v>
      </c>
      <c r="AZ93" s="145">
        <f t="shared" si="116"/>
        <v>31</v>
      </c>
      <c r="BA93" s="145">
        <f t="shared" si="116"/>
        <v>31</v>
      </c>
      <c r="BB93" s="145">
        <f t="shared" si="116"/>
        <v>30</v>
      </c>
      <c r="BC93" s="145">
        <f t="shared" si="116"/>
        <v>31</v>
      </c>
      <c r="BD93" s="145">
        <f t="shared" si="116"/>
        <v>30</v>
      </c>
      <c r="BE93" s="145">
        <f t="shared" si="116"/>
        <v>31</v>
      </c>
    </row>
    <row r="96" spans="1:57" x14ac:dyDescent="0.25">
      <c r="A96" s="15" t="s">
        <v>63</v>
      </c>
    </row>
  </sheetData>
  <conditionalFormatting sqref="J3:BE3">
    <cfRule type="cellIs" dxfId="266" priority="8" stopIfTrue="1" operator="equal">
      <formula>"Construction"</formula>
    </cfRule>
    <cfRule type="cellIs" dxfId="265" priority="9" stopIfTrue="1" operator="equal">
      <formula>"Operations"</formula>
    </cfRule>
  </conditionalFormatting>
  <conditionalFormatting sqref="J3:BE3">
    <cfRule type="cellIs" dxfId="264" priority="7" operator="equal">
      <formula>"Fin Close"</formula>
    </cfRule>
  </conditionalFormatting>
  <conditionalFormatting sqref="J3:BE3">
    <cfRule type="cellIs" dxfId="263" priority="5" operator="equal">
      <formula>"PPA ext."</formula>
    </cfRule>
    <cfRule type="cellIs" dxfId="262" priority="6" operator="equal">
      <formula>"Delay"</formula>
    </cfRule>
  </conditionalFormatting>
  <conditionalFormatting sqref="F2:F4">
    <cfRule type="cellIs" dxfId="261" priority="1" stopIfTrue="1" operator="notEqual">
      <formula>0</formula>
    </cfRule>
    <cfRule type="cellIs" dxfId="260" priority="2" stopIfTrue="1" operator="equal">
      <formula>""</formula>
    </cfRule>
  </conditionalFormatting>
  <conditionalFormatting sqref="F2:F4">
    <cfRule type="cellIs" dxfId="259" priority="3" stopIfTrue="1" operator="notEqual">
      <formula>0</formula>
    </cfRule>
    <cfRule type="cellIs" dxfId="258" priority="4" stopIfTrue="1" operator="equal">
      <formula>""</formula>
    </cfRule>
  </conditionalFormatting>
  <dataValidations disablePrompts="1" count="1">
    <dataValidation allowBlank="1" showInputMessage="1" showErrorMessage="1" sqref="E29:H29" xr:uid="{B0054384-46BB-4CE2-89B1-707362A5665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63BC-D684-43BE-B2D4-745FCE112896}">
  <sheetPr codeName="Sheet21">
    <tabColor theme="1" tint="0.499984740745262"/>
    <outlinePr summaryBelow="0" summaryRight="0"/>
  </sheetPr>
  <dimension ref="A1:KT94"/>
  <sheetViews>
    <sheetView defaultGridColor="0" colorId="8" zoomScale="51" zoomScaleNormal="80" workbookViewId="0">
      <pane xSplit="9" ySplit="5" topLeftCell="S36" activePane="bottomRight" state="frozen"/>
      <selection activeCell="F117" sqref="F117"/>
      <selection pane="topRight" activeCell="F117" sqref="F117"/>
      <selection pane="bottomLeft" activeCell="F117" sqref="F117"/>
      <selection pane="bottomRight" activeCell="U4" sqref="U4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7" width="11.54296875" style="12" customWidth="1"/>
    <col min="58" max="120" width="11.54296875" hidden="1" customWidth="1"/>
    <col min="121" max="16384" width="11.5429687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ConCost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508" customFormat="1" x14ac:dyDescent="0.25">
      <c r="C2" s="300"/>
      <c r="D2" s="301"/>
      <c r="E2" s="200" t="str">
        <f xml:space="preserve"> ConTime!E$23</f>
        <v>Model period ending - m</v>
      </c>
      <c r="F2" s="509">
        <f xml:space="preserve"> Check!$F$9</f>
        <v>0</v>
      </c>
      <c r="G2" s="510" t="s">
        <v>23</v>
      </c>
      <c r="H2" s="200"/>
      <c r="I2" s="467"/>
      <c r="J2" s="201">
        <f xml:space="preserve"> ConTime!J$23</f>
        <v>44227</v>
      </c>
      <c r="K2" s="201">
        <f xml:space="preserve"> ConTime!K$23</f>
        <v>44255</v>
      </c>
      <c r="L2" s="201">
        <f xml:space="preserve"> ConTime!L$23</f>
        <v>44286</v>
      </c>
      <c r="M2" s="201">
        <f xml:space="preserve"> ConTime!M$23</f>
        <v>44316</v>
      </c>
      <c r="N2" s="201">
        <f xml:space="preserve"> ConTime!N$23</f>
        <v>44347</v>
      </c>
      <c r="O2" s="201">
        <f xml:space="preserve"> ConTime!O$23</f>
        <v>44377</v>
      </c>
      <c r="P2" s="201">
        <f xml:space="preserve"> ConTime!P$23</f>
        <v>44408</v>
      </c>
      <c r="Q2" s="201">
        <f xml:space="preserve"> ConTime!Q$23</f>
        <v>44439</v>
      </c>
      <c r="R2" s="201">
        <f xml:space="preserve"> ConTime!R$23</f>
        <v>44469</v>
      </c>
      <c r="S2" s="201">
        <f xml:space="preserve"> ConTime!S$23</f>
        <v>44500</v>
      </c>
      <c r="T2" s="201">
        <f xml:space="preserve"> ConTime!T$23</f>
        <v>44530</v>
      </c>
      <c r="U2" s="201">
        <f xml:space="preserve"> ConTime!U$23</f>
        <v>44561</v>
      </c>
      <c r="V2" s="201">
        <f xml:space="preserve"> ConTime!V$23</f>
        <v>44592</v>
      </c>
      <c r="W2" s="201">
        <f xml:space="preserve"> ConTime!W$23</f>
        <v>44620</v>
      </c>
      <c r="X2" s="201">
        <f xml:space="preserve"> ConTime!X$23</f>
        <v>44651</v>
      </c>
      <c r="Y2" s="201">
        <f xml:space="preserve"> ConTime!Y$23</f>
        <v>44681</v>
      </c>
      <c r="Z2" s="201">
        <f xml:space="preserve"> ConTime!Z$23</f>
        <v>44712</v>
      </c>
      <c r="AA2" s="201">
        <f xml:space="preserve"> ConTime!AA$23</f>
        <v>44742</v>
      </c>
      <c r="AB2" s="201">
        <f xml:space="preserve"> ConTime!AB$23</f>
        <v>44773</v>
      </c>
      <c r="AC2" s="201">
        <f xml:space="preserve"> ConTime!AC$23</f>
        <v>44804</v>
      </c>
      <c r="AD2" s="201">
        <f xml:space="preserve"> ConTime!AD$23</f>
        <v>44834</v>
      </c>
      <c r="AE2" s="201">
        <f xml:space="preserve"> ConTime!AE$23</f>
        <v>44865</v>
      </c>
      <c r="AF2" s="201">
        <f xml:space="preserve"> ConTime!AF$23</f>
        <v>44895</v>
      </c>
      <c r="AG2" s="201">
        <f xml:space="preserve"> ConTime!AG$23</f>
        <v>44926</v>
      </c>
      <c r="AH2" s="201">
        <f xml:space="preserve"> ConTime!AH$23</f>
        <v>44957</v>
      </c>
      <c r="AI2" s="201">
        <f xml:space="preserve"> ConTime!AI$23</f>
        <v>44985</v>
      </c>
      <c r="AJ2" s="201">
        <f xml:space="preserve"> ConTime!AJ$23</f>
        <v>45016</v>
      </c>
      <c r="AK2" s="201">
        <f xml:space="preserve"> ConTime!AK$23</f>
        <v>45046</v>
      </c>
      <c r="AL2" s="201">
        <f xml:space="preserve"> ConTime!AL$23</f>
        <v>45077</v>
      </c>
      <c r="AM2" s="201">
        <f xml:space="preserve"> ConTime!AM$23</f>
        <v>45107</v>
      </c>
      <c r="AN2" s="201">
        <f xml:space="preserve"> ConTime!AN$23</f>
        <v>45138</v>
      </c>
      <c r="AO2" s="201">
        <f xml:space="preserve"> ConTime!AO$23</f>
        <v>45169</v>
      </c>
      <c r="AP2" s="201">
        <f xml:space="preserve"> ConTime!AP$23</f>
        <v>45199</v>
      </c>
      <c r="AQ2" s="201">
        <f xml:space="preserve"> ConTime!AQ$23</f>
        <v>45230</v>
      </c>
      <c r="AR2" s="201">
        <f xml:space="preserve"> ConTime!AR$23</f>
        <v>45260</v>
      </c>
      <c r="AS2" s="201">
        <f xml:space="preserve"> ConTime!AS$23</f>
        <v>45291</v>
      </c>
      <c r="AT2" s="201">
        <f xml:space="preserve"> ConTime!AT$23</f>
        <v>45322</v>
      </c>
      <c r="AU2" s="201">
        <f xml:space="preserve"> ConTime!AU$23</f>
        <v>45351</v>
      </c>
      <c r="AV2" s="201">
        <f xml:space="preserve"> ConTime!AV$23</f>
        <v>45382</v>
      </c>
      <c r="AW2" s="201">
        <f xml:space="preserve"> ConTime!AW$23</f>
        <v>45412</v>
      </c>
      <c r="AX2" s="201">
        <f xml:space="preserve"> ConTime!AX$23</f>
        <v>45443</v>
      </c>
      <c r="AY2" s="201">
        <f xml:space="preserve"> ConTime!AY$23</f>
        <v>45473</v>
      </c>
      <c r="AZ2" s="201">
        <f xml:space="preserve"> ConTime!AZ$23</f>
        <v>45504</v>
      </c>
      <c r="BA2" s="201">
        <f xml:space="preserve"> ConTime!BA$23</f>
        <v>45535</v>
      </c>
      <c r="BB2" s="201">
        <f xml:space="preserve"> ConTime!BB$23</f>
        <v>45565</v>
      </c>
      <c r="BC2" s="201">
        <f xml:space="preserve"> ConTime!BC$23</f>
        <v>45596</v>
      </c>
      <c r="BD2" s="201">
        <f xml:space="preserve"> ConTime!BD$23</f>
        <v>45626</v>
      </c>
      <c r="BE2" s="201">
        <f xml:space="preserve"> ConTime!BE$23</f>
        <v>45657</v>
      </c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97"/>
      <c r="DO2" s="197"/>
      <c r="DP2" s="197"/>
      <c r="DQ2" s="197"/>
      <c r="DR2" s="197"/>
      <c r="DS2" s="197"/>
      <c r="DT2" s="197"/>
      <c r="DU2" s="197"/>
      <c r="DV2" s="197"/>
      <c r="DW2" s="197"/>
      <c r="DX2" s="197"/>
      <c r="DY2" s="197"/>
      <c r="DZ2" s="197"/>
      <c r="EA2" s="197"/>
      <c r="EB2" s="197"/>
      <c r="EC2" s="197"/>
      <c r="ED2" s="197"/>
      <c r="EE2" s="197"/>
      <c r="EF2" s="197"/>
      <c r="EG2" s="197"/>
      <c r="EH2" s="197"/>
      <c r="EI2" s="197"/>
      <c r="EJ2" s="197"/>
      <c r="EK2" s="197"/>
      <c r="EL2" s="197"/>
      <c r="EM2" s="197"/>
      <c r="EN2" s="197"/>
      <c r="EO2" s="197"/>
      <c r="EP2" s="197"/>
      <c r="EQ2" s="197"/>
      <c r="ER2" s="197"/>
      <c r="ES2" s="197"/>
      <c r="ET2" s="197"/>
      <c r="EU2" s="197"/>
      <c r="EV2" s="197"/>
      <c r="EW2" s="197"/>
      <c r="EX2" s="197"/>
      <c r="EY2" s="197"/>
      <c r="EZ2" s="197"/>
      <c r="FA2" s="197"/>
      <c r="FB2" s="197"/>
      <c r="FC2" s="197"/>
      <c r="FD2" s="197"/>
      <c r="FE2" s="197"/>
      <c r="FF2" s="197"/>
      <c r="FG2" s="197"/>
      <c r="FH2" s="197"/>
      <c r="FI2" s="197"/>
      <c r="FJ2" s="197"/>
      <c r="FK2" s="197"/>
      <c r="FL2" s="197"/>
      <c r="FM2" s="197"/>
      <c r="FN2" s="197"/>
      <c r="FO2" s="197"/>
      <c r="FP2" s="197"/>
      <c r="FQ2" s="197"/>
      <c r="FR2" s="197"/>
      <c r="FS2" s="197"/>
      <c r="FT2" s="197"/>
      <c r="FU2" s="197"/>
      <c r="FV2" s="197"/>
      <c r="FW2" s="197"/>
      <c r="FX2" s="197"/>
      <c r="FY2" s="197"/>
      <c r="FZ2" s="197"/>
      <c r="GA2" s="197"/>
      <c r="GB2" s="197"/>
      <c r="GC2" s="197"/>
      <c r="GD2" s="197"/>
      <c r="GE2" s="197"/>
      <c r="GF2" s="197"/>
      <c r="GG2" s="197"/>
      <c r="GH2" s="197"/>
      <c r="GI2" s="197"/>
      <c r="GJ2" s="197"/>
      <c r="GK2" s="197"/>
      <c r="GL2" s="197"/>
      <c r="GM2" s="197"/>
      <c r="GN2" s="197"/>
      <c r="GO2" s="197"/>
      <c r="GP2" s="197"/>
      <c r="GQ2" s="197"/>
      <c r="GR2" s="197"/>
      <c r="GS2" s="197"/>
      <c r="GT2" s="197"/>
      <c r="GU2" s="197"/>
      <c r="GV2" s="197"/>
      <c r="GW2" s="197"/>
      <c r="GX2" s="197"/>
      <c r="GY2" s="197"/>
      <c r="GZ2" s="197"/>
      <c r="HA2" s="197"/>
      <c r="HB2" s="197"/>
      <c r="HC2" s="197"/>
      <c r="HD2" s="197"/>
      <c r="HE2" s="197"/>
      <c r="HF2" s="197"/>
      <c r="HG2" s="197"/>
      <c r="HH2" s="197"/>
      <c r="HI2" s="197"/>
      <c r="HJ2" s="197"/>
      <c r="HK2" s="197"/>
      <c r="HL2" s="197"/>
      <c r="HM2" s="197"/>
      <c r="HN2" s="197"/>
      <c r="HO2" s="197"/>
      <c r="HP2" s="197"/>
      <c r="HQ2" s="197"/>
      <c r="HR2" s="197"/>
      <c r="HS2" s="197"/>
      <c r="HT2" s="197"/>
      <c r="HU2" s="197"/>
      <c r="HV2" s="197"/>
      <c r="HW2" s="197"/>
      <c r="HX2" s="197"/>
      <c r="HY2" s="197"/>
      <c r="HZ2" s="197"/>
      <c r="IA2" s="197"/>
      <c r="IB2" s="197"/>
      <c r="IC2" s="197"/>
      <c r="ID2" s="197"/>
      <c r="IE2" s="197"/>
      <c r="IF2" s="197"/>
      <c r="IG2" s="197"/>
      <c r="IH2" s="197"/>
      <c r="II2" s="197"/>
      <c r="IJ2" s="197"/>
      <c r="IK2" s="197"/>
      <c r="IL2" s="197"/>
      <c r="IM2" s="197"/>
      <c r="IN2" s="197"/>
      <c r="IO2" s="197"/>
      <c r="IP2" s="197"/>
      <c r="IQ2" s="197"/>
      <c r="IR2" s="197"/>
      <c r="IS2" s="197"/>
      <c r="IT2" s="197"/>
      <c r="IU2" s="197"/>
      <c r="IV2" s="197"/>
      <c r="IW2" s="197"/>
      <c r="IX2" s="197"/>
      <c r="IY2" s="197"/>
      <c r="IZ2" s="197"/>
      <c r="JA2" s="197"/>
      <c r="JB2" s="197"/>
      <c r="JC2" s="197"/>
      <c r="JD2" s="197"/>
      <c r="JE2" s="197"/>
      <c r="JF2" s="197"/>
      <c r="JG2" s="197"/>
      <c r="JH2" s="197"/>
      <c r="JI2" s="197"/>
      <c r="JJ2" s="197"/>
      <c r="JK2" s="197"/>
      <c r="JL2" s="197"/>
      <c r="JM2" s="197"/>
      <c r="JN2" s="197"/>
      <c r="JO2" s="197"/>
      <c r="JP2" s="197"/>
      <c r="JQ2" s="197"/>
      <c r="JR2" s="197"/>
      <c r="JS2" s="197"/>
      <c r="JT2" s="197"/>
      <c r="JU2" s="197"/>
      <c r="JV2" s="197"/>
      <c r="JW2" s="197"/>
      <c r="JX2" s="197"/>
      <c r="JY2" s="197"/>
      <c r="JZ2" s="197"/>
      <c r="KA2" s="197"/>
      <c r="KB2" s="197"/>
      <c r="KC2" s="197"/>
      <c r="KD2" s="197"/>
      <c r="KE2" s="197"/>
      <c r="KF2" s="197"/>
      <c r="KG2" s="197"/>
      <c r="KH2" s="197"/>
      <c r="KI2" s="197"/>
      <c r="KJ2" s="197"/>
      <c r="KK2" s="197"/>
      <c r="KL2" s="197"/>
      <c r="KM2" s="197"/>
      <c r="KN2" s="197"/>
      <c r="KO2" s="197"/>
      <c r="KP2" s="197"/>
      <c r="KQ2" s="197"/>
      <c r="KR2" s="197"/>
      <c r="KS2" s="197"/>
      <c r="KT2" s="197"/>
    </row>
    <row r="3" spans="1:306" s="288" customFormat="1" x14ac:dyDescent="0.25">
      <c r="A3" s="243"/>
      <c r="B3" s="243"/>
      <c r="C3" s="244"/>
      <c r="D3" s="245"/>
      <c r="E3" s="495" t="str">
        <f xml:space="preserve"> ConTime!E$50</f>
        <v>Timeline label - m</v>
      </c>
      <c r="F3" s="509">
        <f xml:space="preserve"> Output!J2</f>
        <v>50</v>
      </c>
      <c r="G3" s="518" t="s">
        <v>25</v>
      </c>
      <c r="H3" s="241"/>
      <c r="I3" s="242"/>
      <c r="J3" s="516" t="str">
        <f xml:space="preserve"> ConTime!J$50</f>
        <v>Pre-fcst</v>
      </c>
      <c r="K3" s="516" t="str">
        <f xml:space="preserve"> ConTime!K$50</f>
        <v>Pre-fcst</v>
      </c>
      <c r="L3" s="516" t="str">
        <f xml:space="preserve"> ConTime!L$50</f>
        <v>Pre-fcst</v>
      </c>
      <c r="M3" s="516" t="str">
        <f xml:space="preserve"> ConTime!M$50</f>
        <v>Pre-fcst</v>
      </c>
      <c r="N3" s="516" t="str">
        <f xml:space="preserve"> ConTime!N$50</f>
        <v>Pre-fcst</v>
      </c>
      <c r="O3" s="516" t="str">
        <f xml:space="preserve"> ConTime!O$50</f>
        <v>Pre-fcst</v>
      </c>
      <c r="P3" s="516" t="str">
        <f xml:space="preserve"> ConTime!P$50</f>
        <v>Pre-fcst</v>
      </c>
      <c r="Q3" s="516" t="str">
        <f xml:space="preserve"> ConTime!Q$50</f>
        <v>Pre-fcst</v>
      </c>
      <c r="R3" s="516" t="str">
        <f xml:space="preserve"> ConTime!R$50</f>
        <v>Pre-fcst</v>
      </c>
      <c r="S3" s="516" t="str">
        <f xml:space="preserve"> ConTime!S$50</f>
        <v>Pre-fcst</v>
      </c>
      <c r="T3" s="516" t="str">
        <f xml:space="preserve"> ConTime!T$50</f>
        <v>Pre-fcst</v>
      </c>
      <c r="U3" s="516" t="str">
        <f xml:space="preserve"> ConTime!U$50</f>
        <v>Pre-fcst</v>
      </c>
      <c r="V3" s="516" t="str">
        <f xml:space="preserve"> ConTime!V$50</f>
        <v>Pre-fcst</v>
      </c>
      <c r="W3" s="516" t="str">
        <f xml:space="preserve"> ConTime!W$50</f>
        <v>Pre-fcst</v>
      </c>
      <c r="X3" s="516" t="str">
        <f xml:space="preserve"> ConTime!X$50</f>
        <v>Pre-fcst</v>
      </c>
      <c r="Y3" s="516" t="str">
        <f xml:space="preserve"> ConTime!Y$50</f>
        <v>Fin Close</v>
      </c>
      <c r="Z3" s="516" t="str">
        <f xml:space="preserve"> ConTime!Z$50</f>
        <v>Construction</v>
      </c>
      <c r="AA3" s="516" t="str">
        <f xml:space="preserve"> ConTime!AA$50</f>
        <v>Construction</v>
      </c>
      <c r="AB3" s="516" t="str">
        <f xml:space="preserve"> ConTime!AB$50</f>
        <v>Construction</v>
      </c>
      <c r="AC3" s="516" t="str">
        <f xml:space="preserve"> ConTime!AC$50</f>
        <v>Construction</v>
      </c>
      <c r="AD3" s="516" t="str">
        <f xml:space="preserve"> ConTime!AD$50</f>
        <v>Construction</v>
      </c>
      <c r="AE3" s="516" t="str">
        <f xml:space="preserve"> ConTime!AE$50</f>
        <v>Construction</v>
      </c>
      <c r="AF3" s="516" t="str">
        <f xml:space="preserve"> ConTime!AF$50</f>
        <v>Construction</v>
      </c>
      <c r="AG3" s="516" t="str">
        <f xml:space="preserve"> ConTime!AG$50</f>
        <v>Construction</v>
      </c>
      <c r="AH3" s="516" t="str">
        <f xml:space="preserve"> ConTime!AH$50</f>
        <v>Construction</v>
      </c>
      <c r="AI3" s="516" t="str">
        <f xml:space="preserve"> ConTime!AI$50</f>
        <v>Construction</v>
      </c>
      <c r="AJ3" s="516" t="str">
        <f xml:space="preserve"> ConTime!AJ$50</f>
        <v>Construction</v>
      </c>
      <c r="AK3" s="516" t="str">
        <f xml:space="preserve"> ConTime!AK$50</f>
        <v>Construction</v>
      </c>
      <c r="AL3" s="516" t="str">
        <f xml:space="preserve"> ConTime!AL$50</f>
        <v>Construction</v>
      </c>
      <c r="AM3" s="516" t="str">
        <f xml:space="preserve"> ConTime!AM$50</f>
        <v>Construction</v>
      </c>
      <c r="AN3" s="516" t="str">
        <f xml:space="preserve"> ConTime!AN$50</f>
        <v>Construction</v>
      </c>
      <c r="AO3" s="516" t="str">
        <f xml:space="preserve"> ConTime!AO$50</f>
        <v>Construction</v>
      </c>
      <c r="AP3" s="516" t="str">
        <f xml:space="preserve"> ConTime!AP$50</f>
        <v>Construction</v>
      </c>
      <c r="AQ3" s="516" t="str">
        <f xml:space="preserve"> ConTime!AQ$50</f>
        <v>Construction</v>
      </c>
      <c r="AR3" s="516" t="str">
        <f xml:space="preserve"> ConTime!AR$50</f>
        <v>Construction</v>
      </c>
      <c r="AS3" s="516" t="str">
        <f xml:space="preserve"> ConTime!AS$50</f>
        <v>Construction</v>
      </c>
      <c r="AT3" s="516" t="str">
        <f xml:space="preserve"> ConTime!AT$50</f>
        <v>Construction</v>
      </c>
      <c r="AU3" s="516" t="str">
        <f xml:space="preserve"> ConTime!AU$50</f>
        <v>Construction</v>
      </c>
      <c r="AV3" s="516" t="str">
        <f xml:space="preserve"> ConTime!AV$50</f>
        <v>Construction</v>
      </c>
      <c r="AW3" s="516" t="str">
        <f xml:space="preserve"> ConTime!AW$50</f>
        <v>Construction</v>
      </c>
      <c r="AX3" s="516" t="str">
        <f xml:space="preserve"> ConTime!AX$50</f>
        <v>Construction</v>
      </c>
      <c r="AY3" s="516" t="str">
        <f xml:space="preserve"> ConTime!AY$50</f>
        <v>Construction</v>
      </c>
      <c r="AZ3" s="516" t="str">
        <f xml:space="preserve"> ConTime!AZ$50</f>
        <v>Operations</v>
      </c>
      <c r="BA3" s="516" t="str">
        <f xml:space="preserve"> ConTime!BA$50</f>
        <v>Operations</v>
      </c>
      <c r="BB3" s="516" t="str">
        <f xml:space="preserve"> ConTime!BB$50</f>
        <v>Operations</v>
      </c>
      <c r="BC3" s="516" t="str">
        <f xml:space="preserve"> ConTime!BC$50</f>
        <v>Operations</v>
      </c>
      <c r="BD3" s="516" t="str">
        <f xml:space="preserve"> ConTime!BD$50</f>
        <v>Operations</v>
      </c>
      <c r="BE3" s="516" t="str">
        <f xml:space="preserve"> ConTime!BE$50</f>
        <v>Operations</v>
      </c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197"/>
      <c r="CE3" s="197"/>
      <c r="CF3" s="197"/>
      <c r="CG3" s="197"/>
      <c r="CH3" s="197"/>
      <c r="CI3" s="197"/>
      <c r="CJ3" s="197"/>
      <c r="CK3" s="197"/>
      <c r="CL3" s="197"/>
      <c r="CM3" s="197"/>
      <c r="CN3" s="197"/>
      <c r="CO3" s="197"/>
      <c r="CP3" s="197"/>
      <c r="CQ3" s="197"/>
      <c r="CR3" s="197"/>
      <c r="CS3" s="197"/>
      <c r="CT3" s="197"/>
      <c r="CU3" s="197"/>
      <c r="CV3" s="197"/>
      <c r="CW3" s="197"/>
      <c r="CX3" s="197"/>
      <c r="CY3" s="197"/>
      <c r="CZ3" s="197"/>
      <c r="DA3" s="197"/>
      <c r="DB3" s="197"/>
      <c r="DC3" s="197"/>
      <c r="DD3" s="197"/>
      <c r="DE3" s="197"/>
      <c r="DF3" s="197"/>
      <c r="DG3" s="197"/>
      <c r="DH3" s="197"/>
      <c r="DI3" s="197"/>
      <c r="DJ3" s="197"/>
      <c r="DK3" s="197"/>
      <c r="DL3" s="197"/>
      <c r="DM3" s="197"/>
      <c r="DN3" s="197"/>
      <c r="DO3" s="197"/>
      <c r="DP3" s="197"/>
      <c r="DQ3" s="197"/>
      <c r="DR3" s="197"/>
      <c r="DS3" s="197"/>
      <c r="DT3" s="197"/>
      <c r="DU3" s="197"/>
      <c r="DV3" s="197"/>
      <c r="DW3" s="197"/>
      <c r="DX3" s="197"/>
      <c r="DY3" s="197"/>
      <c r="DZ3" s="197"/>
      <c r="EA3" s="197"/>
      <c r="EB3" s="197"/>
      <c r="EC3" s="197"/>
      <c r="ED3" s="197"/>
      <c r="EE3" s="197"/>
      <c r="EF3" s="197"/>
      <c r="EG3" s="197"/>
      <c r="EH3" s="197"/>
      <c r="EI3" s="197"/>
      <c r="EJ3" s="197"/>
      <c r="EK3" s="197"/>
      <c r="EL3" s="197"/>
      <c r="EM3" s="197"/>
      <c r="EN3" s="197"/>
      <c r="EO3" s="197"/>
      <c r="EP3" s="197"/>
      <c r="EQ3" s="197"/>
      <c r="ER3" s="197"/>
      <c r="ES3" s="197"/>
      <c r="ET3" s="197"/>
      <c r="EU3" s="197"/>
      <c r="EV3" s="197"/>
      <c r="EW3" s="197"/>
      <c r="EX3" s="197"/>
      <c r="EY3" s="197"/>
      <c r="EZ3" s="197"/>
      <c r="FA3" s="197"/>
      <c r="FB3" s="197"/>
      <c r="FC3" s="197"/>
      <c r="FD3" s="197"/>
      <c r="FE3" s="197"/>
      <c r="FF3" s="197"/>
      <c r="FG3" s="197"/>
      <c r="FH3" s="197"/>
      <c r="FI3" s="197"/>
      <c r="FJ3" s="197"/>
      <c r="FK3" s="197"/>
      <c r="FL3" s="197"/>
      <c r="FM3" s="197"/>
      <c r="FN3" s="197"/>
      <c r="FO3" s="197"/>
      <c r="FP3" s="197"/>
      <c r="FQ3" s="197"/>
      <c r="FR3" s="197"/>
      <c r="FS3" s="197"/>
      <c r="FT3" s="197"/>
      <c r="FU3" s="197"/>
      <c r="FV3" s="197"/>
      <c r="FW3" s="197"/>
      <c r="FX3" s="197"/>
      <c r="FY3" s="197"/>
      <c r="FZ3" s="197"/>
      <c r="GA3" s="197"/>
      <c r="GB3" s="197"/>
      <c r="GC3" s="197"/>
      <c r="GD3" s="197"/>
      <c r="GE3" s="197"/>
      <c r="GF3" s="197"/>
      <c r="GG3" s="197"/>
      <c r="GH3" s="197"/>
      <c r="GI3" s="197"/>
      <c r="GJ3" s="197"/>
      <c r="GK3" s="197"/>
      <c r="GL3" s="197"/>
      <c r="GM3" s="197"/>
      <c r="GN3" s="197"/>
      <c r="GO3" s="197"/>
      <c r="GP3" s="197"/>
      <c r="GQ3" s="197"/>
      <c r="GR3" s="197"/>
      <c r="GS3" s="197"/>
      <c r="GT3" s="197"/>
      <c r="GU3" s="197"/>
      <c r="GV3" s="197"/>
      <c r="GW3" s="197"/>
      <c r="GX3" s="197"/>
      <c r="GY3" s="197"/>
      <c r="GZ3" s="197"/>
      <c r="HA3" s="197"/>
      <c r="HB3" s="197"/>
      <c r="HC3" s="197"/>
      <c r="HD3" s="197"/>
      <c r="HE3" s="197"/>
      <c r="HF3" s="197"/>
      <c r="HG3" s="197"/>
      <c r="HH3" s="197"/>
      <c r="HI3" s="197"/>
      <c r="HJ3" s="197"/>
      <c r="HK3" s="197"/>
      <c r="HL3" s="197"/>
      <c r="HM3" s="197"/>
      <c r="HN3" s="197"/>
      <c r="HO3" s="197"/>
      <c r="HP3" s="197"/>
      <c r="HQ3" s="197"/>
      <c r="HR3" s="197"/>
      <c r="HS3" s="197"/>
      <c r="HT3" s="197"/>
      <c r="HU3" s="197"/>
      <c r="HV3" s="197"/>
      <c r="HW3" s="197"/>
      <c r="HX3" s="197"/>
      <c r="HY3" s="197"/>
      <c r="HZ3" s="197"/>
      <c r="IA3" s="197"/>
      <c r="IB3" s="197"/>
      <c r="IC3" s="197"/>
      <c r="ID3" s="197"/>
      <c r="IE3" s="197"/>
      <c r="IF3" s="197"/>
      <c r="IG3" s="197"/>
      <c r="IH3" s="197"/>
      <c r="II3" s="197"/>
      <c r="IJ3" s="197"/>
      <c r="IK3" s="197"/>
      <c r="IL3" s="197"/>
      <c r="IM3" s="197"/>
      <c r="IN3" s="197"/>
      <c r="IO3" s="197"/>
      <c r="IP3" s="197"/>
      <c r="IQ3" s="197"/>
      <c r="IR3" s="197"/>
      <c r="IS3" s="197"/>
      <c r="IT3" s="197"/>
      <c r="IU3" s="197"/>
      <c r="IV3" s="197"/>
      <c r="IW3" s="197"/>
      <c r="IX3" s="197"/>
      <c r="IY3" s="197"/>
      <c r="IZ3" s="197"/>
      <c r="JA3" s="197"/>
      <c r="JB3" s="197"/>
      <c r="JC3" s="197"/>
      <c r="JD3" s="197"/>
      <c r="JE3" s="197"/>
      <c r="JF3" s="197"/>
      <c r="JG3" s="197"/>
      <c r="JH3" s="197"/>
      <c r="JI3" s="197"/>
      <c r="JJ3" s="197"/>
      <c r="JK3" s="197"/>
      <c r="JL3" s="197"/>
      <c r="JM3" s="197"/>
      <c r="JN3" s="197"/>
      <c r="JO3" s="197"/>
      <c r="JP3" s="197"/>
      <c r="JQ3" s="197"/>
      <c r="JR3" s="197"/>
      <c r="JS3" s="197"/>
      <c r="JT3" s="197"/>
      <c r="JU3" s="197"/>
      <c r="JV3" s="197"/>
      <c r="JW3" s="197"/>
      <c r="JX3" s="197"/>
      <c r="JY3" s="197"/>
      <c r="JZ3" s="197"/>
      <c r="KA3" s="197"/>
      <c r="KB3" s="197"/>
      <c r="KC3" s="197"/>
      <c r="KD3" s="197"/>
      <c r="KE3" s="197"/>
      <c r="KF3" s="197"/>
      <c r="KG3" s="197"/>
      <c r="KH3" s="197"/>
      <c r="KI3" s="197"/>
      <c r="KJ3" s="197"/>
      <c r="KK3" s="197"/>
      <c r="KL3" s="197"/>
      <c r="KM3" s="197"/>
      <c r="KN3" s="197"/>
      <c r="KO3" s="197"/>
      <c r="KP3" s="197"/>
      <c r="KQ3" s="197"/>
      <c r="KR3" s="197"/>
      <c r="KS3" s="197"/>
      <c r="KT3" s="197"/>
    </row>
    <row r="4" spans="1:306" s="288" customFormat="1" x14ac:dyDescent="0.25">
      <c r="A4" s="243"/>
      <c r="B4" s="243"/>
      <c r="C4" s="244"/>
      <c r="D4" s="245"/>
      <c r="E4" s="519" t="str">
        <f xml:space="preserve"> Time!E$39</f>
        <v>Financial year</v>
      </c>
      <c r="F4" s="509">
        <f xml:space="preserve"> Check!$F$25</f>
        <v>0</v>
      </c>
      <c r="G4" s="518" t="s">
        <v>24</v>
      </c>
      <c r="H4" s="241"/>
      <c r="I4" s="242"/>
      <c r="J4" s="519">
        <f xml:space="preserve"> Time!J$39</f>
        <v>2021</v>
      </c>
      <c r="K4" s="519">
        <f xml:space="preserve"> Time!K$39</f>
        <v>2021</v>
      </c>
      <c r="L4" s="519">
        <f xml:space="preserve"> Time!L$39</f>
        <v>2022</v>
      </c>
      <c r="M4" s="519">
        <f xml:space="preserve"> Time!M$39</f>
        <v>2022</v>
      </c>
      <c r="N4" s="519">
        <f xml:space="preserve"> Time!N$39</f>
        <v>2023</v>
      </c>
      <c r="O4" s="519">
        <f xml:space="preserve"> Time!O$39</f>
        <v>2023</v>
      </c>
      <c r="P4" s="519">
        <f xml:space="preserve"> Time!P$39</f>
        <v>2024</v>
      </c>
      <c r="Q4" s="519">
        <f xml:space="preserve"> Time!Q$39</f>
        <v>2024</v>
      </c>
      <c r="R4" s="519">
        <f xml:space="preserve"> Time!R$39</f>
        <v>2025</v>
      </c>
      <c r="S4" s="519">
        <f xml:space="preserve"> Time!S$39</f>
        <v>2025</v>
      </c>
      <c r="T4" s="519">
        <f xml:space="preserve"> Time!T$39</f>
        <v>2026</v>
      </c>
      <c r="U4" s="519">
        <f xml:space="preserve"> Time!U$39</f>
        <v>2026</v>
      </c>
      <c r="V4" s="519">
        <f xml:space="preserve"> Time!V$39</f>
        <v>2027</v>
      </c>
      <c r="W4" s="519">
        <f xml:space="preserve"> Time!W$39</f>
        <v>2027</v>
      </c>
      <c r="X4" s="519">
        <f xml:space="preserve"> Time!X$39</f>
        <v>2028</v>
      </c>
      <c r="Y4" s="519">
        <f xml:space="preserve"> Time!Y$39</f>
        <v>2028</v>
      </c>
      <c r="Z4" s="519">
        <f xml:space="preserve"> Time!Z$39</f>
        <v>2029</v>
      </c>
      <c r="AA4" s="519">
        <f xml:space="preserve"> Time!AA$39</f>
        <v>2029</v>
      </c>
      <c r="AB4" s="519">
        <f xml:space="preserve"> Time!AB$39</f>
        <v>2030</v>
      </c>
      <c r="AC4" s="519">
        <f xml:space="preserve"> Time!AC$39</f>
        <v>2030</v>
      </c>
      <c r="AD4" s="519">
        <f xml:space="preserve"> Time!AD$39</f>
        <v>2031</v>
      </c>
      <c r="AE4" s="519">
        <f xml:space="preserve"> Time!AE$39</f>
        <v>2031</v>
      </c>
      <c r="AF4" s="519">
        <f xml:space="preserve"> Time!AF$39</f>
        <v>2032</v>
      </c>
      <c r="AG4" s="519">
        <f xml:space="preserve"> Time!AG$39</f>
        <v>2032</v>
      </c>
      <c r="AH4" s="519">
        <f xml:space="preserve"> Time!AH$39</f>
        <v>2033</v>
      </c>
      <c r="AI4" s="519">
        <f xml:space="preserve"> Time!AI$39</f>
        <v>2033</v>
      </c>
      <c r="AJ4" s="519">
        <f xml:space="preserve"> Time!AJ$39</f>
        <v>2034</v>
      </c>
      <c r="AK4" s="519">
        <f xml:space="preserve"> Time!AK$39</f>
        <v>2034</v>
      </c>
      <c r="AL4" s="519">
        <f xml:space="preserve"> Time!AL$39</f>
        <v>2035</v>
      </c>
      <c r="AM4" s="519">
        <f xml:space="preserve"> Time!AM$39</f>
        <v>2035</v>
      </c>
      <c r="AN4" s="519">
        <f xml:space="preserve"> Time!AN$39</f>
        <v>2036</v>
      </c>
      <c r="AO4" s="519">
        <f xml:space="preserve"> Time!AO$39</f>
        <v>2036</v>
      </c>
      <c r="AP4" s="519">
        <f xml:space="preserve"> Time!AP$39</f>
        <v>2037</v>
      </c>
      <c r="AQ4" s="519">
        <f xml:space="preserve"> Time!AQ$39</f>
        <v>2037</v>
      </c>
      <c r="AR4" s="519">
        <f xml:space="preserve"> Time!AR$39</f>
        <v>2038</v>
      </c>
      <c r="AS4" s="519">
        <f xml:space="preserve"> Time!AS$39</f>
        <v>2038</v>
      </c>
      <c r="AT4" s="519">
        <f xml:space="preserve"> Time!AT$39</f>
        <v>2039</v>
      </c>
      <c r="AU4" s="519">
        <f xml:space="preserve"> Time!AU$39</f>
        <v>2039</v>
      </c>
      <c r="AV4" s="519">
        <f xml:space="preserve"> Time!AV$39</f>
        <v>2040</v>
      </c>
      <c r="AW4" s="519">
        <f xml:space="preserve"> Time!AW$39</f>
        <v>2040</v>
      </c>
      <c r="AX4" s="519">
        <f xml:space="preserve"> Time!AX$39</f>
        <v>2041</v>
      </c>
      <c r="AY4" s="519">
        <f xml:space="preserve"> Time!AY$39</f>
        <v>2041</v>
      </c>
      <c r="AZ4" s="519">
        <f xml:space="preserve"> Time!AZ$39</f>
        <v>2042</v>
      </c>
      <c r="BA4" s="519">
        <f xml:space="preserve"> Time!BA$39</f>
        <v>2042</v>
      </c>
      <c r="BB4" s="519">
        <f xml:space="preserve"> Time!BB$39</f>
        <v>2043</v>
      </c>
      <c r="BC4" s="519">
        <f xml:space="preserve"> Time!BC$39</f>
        <v>2043</v>
      </c>
      <c r="BD4" s="519">
        <f xml:space="preserve"> Time!BD$39</f>
        <v>2044</v>
      </c>
      <c r="BE4" s="519">
        <f xml:space="preserve"> Time!BE$39</f>
        <v>2044</v>
      </c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  <c r="BX4" s="197"/>
      <c r="BY4" s="197"/>
      <c r="BZ4" s="197"/>
      <c r="CA4" s="197"/>
      <c r="CB4" s="197"/>
      <c r="CC4" s="197"/>
      <c r="CD4" s="197"/>
      <c r="CE4" s="197"/>
      <c r="CF4" s="197"/>
      <c r="CG4" s="197"/>
      <c r="CH4" s="197"/>
      <c r="CI4" s="197"/>
      <c r="CJ4" s="197"/>
      <c r="CK4" s="197"/>
      <c r="CL4" s="197"/>
      <c r="CM4" s="197"/>
      <c r="CN4" s="197"/>
      <c r="CO4" s="197"/>
      <c r="CP4" s="197"/>
      <c r="CQ4" s="197"/>
      <c r="CR4" s="197"/>
      <c r="CS4" s="197"/>
      <c r="CT4" s="197"/>
      <c r="CU4" s="197"/>
      <c r="CV4" s="197"/>
      <c r="CW4" s="197"/>
      <c r="CX4" s="197"/>
      <c r="CY4" s="197"/>
      <c r="CZ4" s="197"/>
      <c r="DA4" s="197"/>
      <c r="DB4" s="197"/>
      <c r="DC4" s="197"/>
      <c r="DD4" s="197"/>
      <c r="DE4" s="197"/>
      <c r="DF4" s="197"/>
      <c r="DG4" s="197"/>
      <c r="DH4" s="197"/>
      <c r="DI4" s="197"/>
      <c r="DJ4" s="197"/>
      <c r="DK4" s="197"/>
      <c r="DL4" s="197"/>
      <c r="DM4" s="197"/>
      <c r="DN4" s="197"/>
      <c r="DO4" s="197"/>
      <c r="DP4" s="197"/>
      <c r="DQ4" s="197"/>
      <c r="DR4" s="197"/>
      <c r="DS4" s="197"/>
      <c r="DT4" s="197"/>
      <c r="DU4" s="197"/>
      <c r="DV4" s="197"/>
      <c r="DW4" s="197"/>
      <c r="DX4" s="197"/>
      <c r="DY4" s="197"/>
      <c r="DZ4" s="197"/>
      <c r="EA4" s="197"/>
      <c r="EB4" s="197"/>
      <c r="EC4" s="197"/>
      <c r="ED4" s="197"/>
      <c r="EE4" s="197"/>
      <c r="EF4" s="197"/>
      <c r="EG4" s="197"/>
      <c r="EH4" s="197"/>
      <c r="EI4" s="197"/>
      <c r="EJ4" s="197"/>
      <c r="EK4" s="197"/>
      <c r="EL4" s="197"/>
      <c r="EM4" s="197"/>
      <c r="EN4" s="197"/>
      <c r="EO4" s="197"/>
      <c r="EP4" s="197"/>
      <c r="EQ4" s="197"/>
      <c r="ER4" s="197"/>
      <c r="ES4" s="197"/>
      <c r="ET4" s="197"/>
      <c r="EU4" s="197"/>
      <c r="EV4" s="197"/>
      <c r="EW4" s="197"/>
      <c r="EX4" s="197"/>
      <c r="EY4" s="197"/>
      <c r="EZ4" s="197"/>
      <c r="FA4" s="197"/>
      <c r="FB4" s="197"/>
      <c r="FC4" s="197"/>
      <c r="FD4" s="197"/>
      <c r="FE4" s="197"/>
      <c r="FF4" s="197"/>
      <c r="FG4" s="197"/>
      <c r="FH4" s="197"/>
      <c r="FI4" s="197"/>
      <c r="FJ4" s="197"/>
      <c r="FK4" s="197"/>
      <c r="FL4" s="197"/>
      <c r="FM4" s="197"/>
      <c r="FN4" s="197"/>
      <c r="FO4" s="197"/>
      <c r="FP4" s="197"/>
      <c r="FQ4" s="197"/>
      <c r="FR4" s="197"/>
      <c r="FS4" s="197"/>
      <c r="FT4" s="197"/>
      <c r="FU4" s="197"/>
      <c r="FV4" s="197"/>
      <c r="FW4" s="197"/>
      <c r="FX4" s="197"/>
      <c r="FY4" s="197"/>
      <c r="FZ4" s="197"/>
      <c r="GA4" s="197"/>
      <c r="GB4" s="197"/>
      <c r="GC4" s="197"/>
      <c r="GD4" s="197"/>
      <c r="GE4" s="197"/>
      <c r="GF4" s="197"/>
      <c r="GG4" s="197"/>
      <c r="GH4" s="197"/>
      <c r="GI4" s="197"/>
      <c r="GJ4" s="197"/>
      <c r="GK4" s="197"/>
      <c r="GL4" s="197"/>
      <c r="GM4" s="197"/>
      <c r="GN4" s="197"/>
      <c r="GO4" s="197"/>
      <c r="GP4" s="197"/>
      <c r="GQ4" s="197"/>
      <c r="GR4" s="197"/>
      <c r="GS4" s="197"/>
      <c r="GT4" s="197"/>
      <c r="GU4" s="197"/>
      <c r="GV4" s="197"/>
      <c r="GW4" s="197"/>
      <c r="GX4" s="197"/>
      <c r="GY4" s="197"/>
      <c r="GZ4" s="197"/>
      <c r="HA4" s="197"/>
      <c r="HB4" s="197"/>
      <c r="HC4" s="197"/>
      <c r="HD4" s="197"/>
      <c r="HE4" s="197"/>
      <c r="HF4" s="197"/>
      <c r="HG4" s="197"/>
      <c r="HH4" s="197"/>
      <c r="HI4" s="197"/>
      <c r="HJ4" s="197"/>
      <c r="HK4" s="197"/>
      <c r="HL4" s="197"/>
      <c r="HM4" s="197"/>
      <c r="HN4" s="197"/>
      <c r="HO4" s="197"/>
      <c r="HP4" s="197"/>
      <c r="HQ4" s="197"/>
      <c r="HR4" s="197"/>
      <c r="HS4" s="197"/>
      <c r="HT4" s="197"/>
      <c r="HU4" s="197"/>
      <c r="HV4" s="197"/>
      <c r="HW4" s="197"/>
      <c r="HX4" s="197"/>
      <c r="HY4" s="197"/>
      <c r="HZ4" s="197"/>
      <c r="IA4" s="197"/>
      <c r="IB4" s="197"/>
      <c r="IC4" s="197"/>
      <c r="ID4" s="197"/>
      <c r="IE4" s="197"/>
      <c r="IF4" s="197"/>
      <c r="IG4" s="197"/>
      <c r="IH4" s="197"/>
      <c r="II4" s="197"/>
      <c r="IJ4" s="197"/>
      <c r="IK4" s="197"/>
      <c r="IL4" s="197"/>
      <c r="IM4" s="197"/>
      <c r="IN4" s="197"/>
      <c r="IO4" s="197"/>
      <c r="IP4" s="197"/>
      <c r="IQ4" s="197"/>
      <c r="IR4" s="197"/>
      <c r="IS4" s="197"/>
      <c r="IT4" s="197"/>
      <c r="IU4" s="197"/>
      <c r="IV4" s="197"/>
      <c r="IW4" s="197"/>
      <c r="IX4" s="197"/>
      <c r="IY4" s="197"/>
      <c r="IZ4" s="197"/>
      <c r="JA4" s="197"/>
      <c r="JB4" s="197"/>
      <c r="JC4" s="197"/>
      <c r="JD4" s="197"/>
      <c r="JE4" s="197"/>
      <c r="JF4" s="197"/>
      <c r="JG4" s="197"/>
      <c r="JH4" s="197"/>
      <c r="JI4" s="197"/>
      <c r="JJ4" s="197"/>
      <c r="JK4" s="197"/>
      <c r="JL4" s="197"/>
      <c r="JM4" s="197"/>
      <c r="JN4" s="197"/>
      <c r="JO4" s="197"/>
      <c r="JP4" s="197"/>
      <c r="JQ4" s="197"/>
      <c r="JR4" s="197"/>
      <c r="JS4" s="197"/>
      <c r="JT4" s="197"/>
      <c r="JU4" s="197"/>
      <c r="JV4" s="197"/>
      <c r="JW4" s="197"/>
      <c r="JX4" s="197"/>
      <c r="JY4" s="197"/>
      <c r="JZ4" s="197"/>
      <c r="KA4" s="197"/>
      <c r="KB4" s="197"/>
      <c r="KC4" s="197"/>
      <c r="KD4" s="197"/>
      <c r="KE4" s="197"/>
      <c r="KF4" s="197"/>
      <c r="KG4" s="197"/>
      <c r="KH4" s="197"/>
      <c r="KI4" s="197"/>
      <c r="KJ4" s="197"/>
      <c r="KK4" s="197"/>
      <c r="KL4" s="197"/>
      <c r="KM4" s="197"/>
      <c r="KN4" s="197"/>
      <c r="KO4" s="197"/>
      <c r="KP4" s="197"/>
      <c r="KQ4" s="197"/>
      <c r="KR4" s="197"/>
      <c r="KS4" s="197"/>
      <c r="KT4" s="197"/>
    </row>
    <row r="5" spans="1:306" s="288" customFormat="1" x14ac:dyDescent="0.25">
      <c r="A5" s="243"/>
      <c r="B5" s="243"/>
      <c r="C5" s="244"/>
      <c r="D5" s="245"/>
      <c r="E5" s="241" t="str">
        <f xml:space="preserve"> Time!E$10</f>
        <v>Model column counter</v>
      </c>
      <c r="F5" s="520" t="s">
        <v>19</v>
      </c>
      <c r="G5" s="521" t="s">
        <v>17</v>
      </c>
      <c r="H5" s="520" t="s">
        <v>18</v>
      </c>
      <c r="I5" s="242"/>
      <c r="J5" s="241">
        <f xml:space="preserve"> Time!J$10</f>
        <v>1</v>
      </c>
      <c r="K5" s="241">
        <f xml:space="preserve"> Time!K$10</f>
        <v>2</v>
      </c>
      <c r="L5" s="241">
        <f xml:space="preserve"> Time!L$10</f>
        <v>3</v>
      </c>
      <c r="M5" s="241">
        <f xml:space="preserve"> Time!M$10</f>
        <v>4</v>
      </c>
      <c r="N5" s="241">
        <f xml:space="preserve"> Time!N$10</f>
        <v>5</v>
      </c>
      <c r="O5" s="241">
        <f xml:space="preserve"> Time!O$10</f>
        <v>6</v>
      </c>
      <c r="P5" s="241">
        <f xml:space="preserve"> Time!P$10</f>
        <v>7</v>
      </c>
      <c r="Q5" s="241">
        <f xml:space="preserve"> Time!Q$10</f>
        <v>8</v>
      </c>
      <c r="R5" s="241">
        <f xml:space="preserve"> Time!R$10</f>
        <v>9</v>
      </c>
      <c r="S5" s="241">
        <f xml:space="preserve"> Time!S$10</f>
        <v>10</v>
      </c>
      <c r="T5" s="241">
        <f xml:space="preserve"> Time!T$10</f>
        <v>11</v>
      </c>
      <c r="U5" s="241">
        <f xml:space="preserve"> Time!U$10</f>
        <v>12</v>
      </c>
      <c r="V5" s="241">
        <f xml:space="preserve"> Time!V$10</f>
        <v>13</v>
      </c>
      <c r="W5" s="241">
        <f xml:space="preserve"> Time!W$10</f>
        <v>14</v>
      </c>
      <c r="X5" s="241">
        <f xml:space="preserve"> Time!X$10</f>
        <v>15</v>
      </c>
      <c r="Y5" s="241">
        <f xml:space="preserve"> Time!Y$10</f>
        <v>16</v>
      </c>
      <c r="Z5" s="241">
        <f xml:space="preserve"> Time!Z$10</f>
        <v>17</v>
      </c>
      <c r="AA5" s="241">
        <f xml:space="preserve"> Time!AA$10</f>
        <v>18</v>
      </c>
      <c r="AB5" s="241">
        <f xml:space="preserve"> Time!AB$10</f>
        <v>19</v>
      </c>
      <c r="AC5" s="241">
        <f xml:space="preserve"> Time!AC$10</f>
        <v>20</v>
      </c>
      <c r="AD5" s="241">
        <f xml:space="preserve"> Time!AD$10</f>
        <v>21</v>
      </c>
      <c r="AE5" s="241">
        <f xml:space="preserve"> Time!AE$10</f>
        <v>22</v>
      </c>
      <c r="AF5" s="241">
        <f xml:space="preserve"> Time!AF$10</f>
        <v>23</v>
      </c>
      <c r="AG5" s="241">
        <f xml:space="preserve"> Time!AG$10</f>
        <v>24</v>
      </c>
      <c r="AH5" s="241">
        <f xml:space="preserve"> Time!AH$10</f>
        <v>25</v>
      </c>
      <c r="AI5" s="241">
        <f xml:space="preserve"> Time!AI$10</f>
        <v>26</v>
      </c>
      <c r="AJ5" s="241">
        <f xml:space="preserve"> Time!AJ$10</f>
        <v>27</v>
      </c>
      <c r="AK5" s="241">
        <f xml:space="preserve"> Time!AK$10</f>
        <v>28</v>
      </c>
      <c r="AL5" s="241">
        <f xml:space="preserve"> Time!AL$10</f>
        <v>29</v>
      </c>
      <c r="AM5" s="241">
        <f xml:space="preserve"> Time!AM$10</f>
        <v>30</v>
      </c>
      <c r="AN5" s="241">
        <f xml:space="preserve"> Time!AN$10</f>
        <v>31</v>
      </c>
      <c r="AO5" s="241">
        <f xml:space="preserve"> Time!AO$10</f>
        <v>32</v>
      </c>
      <c r="AP5" s="241">
        <f xml:space="preserve"> Time!AP$10</f>
        <v>33</v>
      </c>
      <c r="AQ5" s="241">
        <f xml:space="preserve"> Time!AQ$10</f>
        <v>34</v>
      </c>
      <c r="AR5" s="241">
        <f xml:space="preserve"> Time!AR$10</f>
        <v>35</v>
      </c>
      <c r="AS5" s="241">
        <f xml:space="preserve"> Time!AS$10</f>
        <v>36</v>
      </c>
      <c r="AT5" s="241">
        <f xml:space="preserve"> Time!AT$10</f>
        <v>37</v>
      </c>
      <c r="AU5" s="241">
        <f xml:space="preserve"> Time!AU$10</f>
        <v>38</v>
      </c>
      <c r="AV5" s="241">
        <f xml:space="preserve"> Time!AV$10</f>
        <v>39</v>
      </c>
      <c r="AW5" s="241">
        <f xml:space="preserve"> Time!AW$10</f>
        <v>40</v>
      </c>
      <c r="AX5" s="241">
        <f xml:space="preserve"> Time!AX$10</f>
        <v>41</v>
      </c>
      <c r="AY5" s="241">
        <f xml:space="preserve"> Time!AY$10</f>
        <v>42</v>
      </c>
      <c r="AZ5" s="241">
        <f xml:space="preserve"> Time!AZ$10</f>
        <v>43</v>
      </c>
      <c r="BA5" s="241">
        <f xml:space="preserve"> Time!BA$10</f>
        <v>44</v>
      </c>
      <c r="BB5" s="241">
        <f xml:space="preserve"> Time!BB$10</f>
        <v>45</v>
      </c>
      <c r="BC5" s="241">
        <f xml:space="preserve"> Time!BC$10</f>
        <v>46</v>
      </c>
      <c r="BD5" s="241">
        <f xml:space="preserve"> Time!BD$10</f>
        <v>47</v>
      </c>
      <c r="BE5" s="241">
        <f xml:space="preserve"> Time!BE$10</f>
        <v>48</v>
      </c>
      <c r="BF5" s="197"/>
      <c r="BG5" s="197"/>
      <c r="BH5" s="197"/>
      <c r="BI5" s="197"/>
      <c r="BJ5" s="197"/>
      <c r="BK5" s="197"/>
      <c r="BL5" s="197"/>
      <c r="BM5" s="197"/>
      <c r="BN5" s="197"/>
      <c r="BO5" s="197"/>
      <c r="BP5" s="197"/>
      <c r="BQ5" s="197"/>
      <c r="BR5" s="197"/>
      <c r="BS5" s="197"/>
      <c r="BT5" s="197"/>
      <c r="BU5" s="197"/>
      <c r="BV5" s="197"/>
      <c r="BW5" s="197"/>
      <c r="BX5" s="197"/>
      <c r="BY5" s="197"/>
      <c r="BZ5" s="197"/>
      <c r="CA5" s="197"/>
      <c r="CB5" s="197"/>
      <c r="CC5" s="197"/>
      <c r="CD5" s="197"/>
      <c r="CE5" s="197"/>
      <c r="CF5" s="197"/>
      <c r="CG5" s="197"/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197"/>
      <c r="DI5" s="197"/>
      <c r="DJ5" s="197"/>
      <c r="DK5" s="197"/>
      <c r="DL5" s="197"/>
      <c r="DM5" s="197"/>
      <c r="DN5" s="197"/>
      <c r="DO5" s="197"/>
      <c r="DP5" s="197"/>
      <c r="DQ5" s="197"/>
      <c r="DR5" s="197"/>
      <c r="DS5" s="197"/>
      <c r="DT5" s="197"/>
      <c r="DU5" s="197"/>
      <c r="DV5" s="197"/>
      <c r="DW5" s="197"/>
      <c r="DX5" s="197"/>
      <c r="DY5" s="197"/>
      <c r="DZ5" s="197"/>
      <c r="EA5" s="197"/>
      <c r="EB5" s="197"/>
      <c r="EC5" s="197"/>
      <c r="ED5" s="197"/>
      <c r="EE5" s="197"/>
      <c r="EF5" s="197"/>
      <c r="EG5" s="197"/>
      <c r="EH5" s="197"/>
      <c r="EI5" s="197"/>
      <c r="EJ5" s="197"/>
      <c r="EK5" s="197"/>
      <c r="EL5" s="197"/>
      <c r="EM5" s="197"/>
      <c r="EN5" s="197"/>
      <c r="EO5" s="197"/>
      <c r="EP5" s="197"/>
      <c r="EQ5" s="197"/>
      <c r="ER5" s="197"/>
      <c r="ES5" s="197"/>
      <c r="ET5" s="197"/>
      <c r="EU5" s="197"/>
      <c r="EV5" s="197"/>
      <c r="EW5" s="197"/>
      <c r="EX5" s="197"/>
      <c r="EY5" s="197"/>
      <c r="EZ5" s="197"/>
      <c r="FA5" s="197"/>
      <c r="FB5" s="197"/>
      <c r="FC5" s="197"/>
      <c r="FD5" s="197"/>
      <c r="FE5" s="197"/>
      <c r="FF5" s="197"/>
      <c r="FG5" s="197"/>
      <c r="FH5" s="197"/>
      <c r="FI5" s="197"/>
      <c r="FJ5" s="197"/>
      <c r="FK5" s="197"/>
      <c r="FL5" s="197"/>
      <c r="FM5" s="197"/>
      <c r="FN5" s="197"/>
      <c r="FO5" s="197"/>
      <c r="FP5" s="197"/>
      <c r="FQ5" s="197"/>
      <c r="FR5" s="197"/>
      <c r="FS5" s="197"/>
      <c r="FT5" s="197"/>
      <c r="FU5" s="197"/>
      <c r="FV5" s="197"/>
      <c r="FW5" s="197"/>
      <c r="FX5" s="197"/>
      <c r="FY5" s="197"/>
      <c r="FZ5" s="197"/>
      <c r="GA5" s="197"/>
      <c r="GB5" s="197"/>
      <c r="GC5" s="197"/>
      <c r="GD5" s="197"/>
      <c r="GE5" s="197"/>
      <c r="GF5" s="197"/>
      <c r="GG5" s="197"/>
      <c r="GH5" s="197"/>
      <c r="GI5" s="197"/>
      <c r="GJ5" s="197"/>
      <c r="GK5" s="197"/>
      <c r="GL5" s="197"/>
      <c r="GM5" s="197"/>
      <c r="GN5" s="197"/>
      <c r="GO5" s="197"/>
      <c r="GP5" s="197"/>
      <c r="GQ5" s="197"/>
      <c r="GR5" s="197"/>
      <c r="GS5" s="197"/>
      <c r="GT5" s="197"/>
      <c r="GU5" s="197"/>
      <c r="GV5" s="197"/>
      <c r="GW5" s="197"/>
      <c r="GX5" s="197"/>
      <c r="GY5" s="197"/>
      <c r="GZ5" s="197"/>
      <c r="HA5" s="197"/>
      <c r="HB5" s="197"/>
      <c r="HC5" s="197"/>
      <c r="HD5" s="197"/>
      <c r="HE5" s="197"/>
      <c r="HF5" s="197"/>
      <c r="HG5" s="197"/>
      <c r="HH5" s="197"/>
      <c r="HI5" s="197"/>
      <c r="HJ5" s="197"/>
      <c r="HK5" s="197"/>
      <c r="HL5" s="197"/>
      <c r="HM5" s="197"/>
      <c r="HN5" s="197"/>
      <c r="HO5" s="197"/>
      <c r="HP5" s="197"/>
      <c r="HQ5" s="197"/>
      <c r="HR5" s="197"/>
      <c r="HS5" s="197"/>
      <c r="HT5" s="197"/>
      <c r="HU5" s="197"/>
      <c r="HV5" s="197"/>
      <c r="HW5" s="197"/>
      <c r="HX5" s="197"/>
      <c r="HY5" s="197"/>
      <c r="HZ5" s="197"/>
      <c r="IA5" s="197"/>
      <c r="IB5" s="197"/>
      <c r="IC5" s="197"/>
      <c r="ID5" s="197"/>
      <c r="IE5" s="197"/>
      <c r="IF5" s="197"/>
      <c r="IG5" s="197"/>
      <c r="IH5" s="197"/>
      <c r="II5" s="197"/>
      <c r="IJ5" s="197"/>
      <c r="IK5" s="197"/>
      <c r="IL5" s="197"/>
      <c r="IM5" s="197"/>
      <c r="IN5" s="197"/>
      <c r="IO5" s="197"/>
      <c r="IP5" s="197"/>
      <c r="IQ5" s="197"/>
      <c r="IR5" s="197"/>
      <c r="IS5" s="197"/>
      <c r="IT5" s="197"/>
      <c r="IU5" s="197"/>
      <c r="IV5" s="197"/>
      <c r="IW5" s="197"/>
      <c r="IX5" s="197"/>
      <c r="IY5" s="197"/>
      <c r="IZ5" s="197"/>
      <c r="JA5" s="197"/>
      <c r="JB5" s="197"/>
      <c r="JC5" s="197"/>
      <c r="JD5" s="197"/>
      <c r="JE5" s="197"/>
      <c r="JF5" s="197"/>
      <c r="JG5" s="197"/>
      <c r="JH5" s="197"/>
      <c r="JI5" s="197"/>
      <c r="JJ5" s="197"/>
      <c r="JK5" s="197"/>
      <c r="JL5" s="197"/>
      <c r="JM5" s="197"/>
      <c r="JN5" s="197"/>
      <c r="JO5" s="197"/>
      <c r="JP5" s="197"/>
      <c r="JQ5" s="197"/>
      <c r="JR5" s="197"/>
      <c r="JS5" s="197"/>
      <c r="JT5" s="197"/>
      <c r="JU5" s="197"/>
      <c r="JV5" s="197"/>
      <c r="JW5" s="197"/>
      <c r="JX5" s="197"/>
      <c r="JY5" s="197"/>
      <c r="JZ5" s="197"/>
      <c r="KA5" s="197"/>
      <c r="KB5" s="197"/>
      <c r="KC5" s="197"/>
      <c r="KD5" s="197"/>
      <c r="KE5" s="197"/>
      <c r="KF5" s="197"/>
      <c r="KG5" s="197"/>
      <c r="KH5" s="197"/>
      <c r="KI5" s="197"/>
      <c r="KJ5" s="197"/>
      <c r="KK5" s="197"/>
      <c r="KL5" s="197"/>
      <c r="KM5" s="197"/>
      <c r="KN5" s="197"/>
      <c r="KO5" s="197"/>
      <c r="KP5" s="197"/>
      <c r="KQ5" s="197"/>
      <c r="KR5" s="197"/>
      <c r="KS5" s="197"/>
      <c r="KT5" s="197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367</v>
      </c>
    </row>
    <row r="9" spans="1:306" s="197" customFormat="1" x14ac:dyDescent="0.25">
      <c r="A9" s="243"/>
      <c r="B9" s="243"/>
      <c r="C9" s="244"/>
      <c r="D9" s="245"/>
      <c r="E9" s="146" t="str">
        <f xml:space="preserve"> InpC!E$59</f>
        <v>EPC cost</v>
      </c>
      <c r="F9" s="146">
        <f xml:space="preserve"> InpC!F$59</f>
        <v>300000</v>
      </c>
      <c r="G9" s="146" t="str">
        <f xml:space="preserve"> InpC!G$59</f>
        <v>$ 000s</v>
      </c>
      <c r="H9" s="288"/>
      <c r="I9" s="242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1"/>
      <c r="AA9" s="241"/>
      <c r="AB9" s="241"/>
      <c r="AC9" s="241"/>
      <c r="AD9" s="241"/>
      <c r="AE9" s="241"/>
      <c r="AF9" s="241"/>
      <c r="AG9" s="241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1"/>
      <c r="BE9" s="241"/>
    </row>
    <row r="10" spans="1:306" x14ac:dyDescent="0.25">
      <c r="E10" s="524" t="str">
        <f xml:space="preserve"> 'InpS -m'!E$9</f>
        <v>Base EPC spend curve</v>
      </c>
      <c r="F10" s="524">
        <f xml:space="preserve"> 'InpS -m'!F$9</f>
        <v>0</v>
      </c>
      <c r="G10" s="524" t="str">
        <f xml:space="preserve"> 'InpS -m'!G$9</f>
        <v>%</v>
      </c>
      <c r="H10" s="524">
        <f xml:space="preserve"> 'InpS -m'!H$9</f>
        <v>0.99999999999999956</v>
      </c>
      <c r="I10" s="524">
        <f xml:space="preserve"> 'InpS -m'!I$9</f>
        <v>0</v>
      </c>
      <c r="J10" s="524">
        <f xml:space="preserve"> 'InpS -m'!J$9</f>
        <v>0</v>
      </c>
      <c r="K10" s="524">
        <f xml:space="preserve"> 'InpS -m'!K$9</f>
        <v>0</v>
      </c>
      <c r="L10" s="524">
        <f xml:space="preserve"> 'InpS -m'!L$9</f>
        <v>0</v>
      </c>
      <c r="M10" s="524">
        <f xml:space="preserve"> 'InpS -m'!M$9</f>
        <v>0</v>
      </c>
      <c r="N10" s="524">
        <f xml:space="preserve"> 'InpS -m'!N$9</f>
        <v>0</v>
      </c>
      <c r="O10" s="524">
        <f xml:space="preserve"> 'InpS -m'!O$9</f>
        <v>0</v>
      </c>
      <c r="P10" s="524">
        <f xml:space="preserve"> 'InpS -m'!P$9</f>
        <v>0</v>
      </c>
      <c r="Q10" s="524">
        <f xml:space="preserve"> 'InpS -m'!Q$9</f>
        <v>0</v>
      </c>
      <c r="R10" s="524">
        <f xml:space="preserve"> 'InpS -m'!R$9</f>
        <v>0</v>
      </c>
      <c r="S10" s="524">
        <f xml:space="preserve"> 'InpS -m'!S$9</f>
        <v>0</v>
      </c>
      <c r="T10" s="524">
        <f xml:space="preserve"> 'InpS -m'!T$9</f>
        <v>0</v>
      </c>
      <c r="U10" s="524">
        <f xml:space="preserve"> 'InpS -m'!U$9</f>
        <v>0</v>
      </c>
      <c r="V10" s="524">
        <f xml:space="preserve"> 'InpS -m'!V$9</f>
        <v>0</v>
      </c>
      <c r="W10" s="524">
        <f xml:space="preserve"> 'InpS -m'!W$9</f>
        <v>0</v>
      </c>
      <c r="X10" s="524">
        <f xml:space="preserve"> 'InpS -m'!X$9</f>
        <v>0</v>
      </c>
      <c r="Y10" s="524">
        <f xml:space="preserve"> 'InpS -m'!Y$9</f>
        <v>0</v>
      </c>
      <c r="Z10" s="524">
        <f xml:space="preserve"> 'InpS -m'!Z$9</f>
        <v>3.8461538461538464E-2</v>
      </c>
      <c r="AA10" s="524">
        <f xml:space="preserve"> 'InpS -m'!AA$9</f>
        <v>3.8461538461538464E-2</v>
      </c>
      <c r="AB10" s="524">
        <f xml:space="preserve"> 'InpS -m'!AB$9</f>
        <v>3.8461538461538464E-2</v>
      </c>
      <c r="AC10" s="524">
        <f xml:space="preserve"> 'InpS -m'!AC$9</f>
        <v>3.8461538461538464E-2</v>
      </c>
      <c r="AD10" s="524">
        <f xml:space="preserve"> 'InpS -m'!AD$9</f>
        <v>3.8461538461538464E-2</v>
      </c>
      <c r="AE10" s="524">
        <f xml:space="preserve"> 'InpS -m'!AE$9</f>
        <v>3.8461538461538464E-2</v>
      </c>
      <c r="AF10" s="524">
        <f xml:space="preserve"> 'InpS -m'!AF$9</f>
        <v>3.8461538461538464E-2</v>
      </c>
      <c r="AG10" s="524">
        <f xml:space="preserve"> 'InpS -m'!AG$9</f>
        <v>3.8461538461538464E-2</v>
      </c>
      <c r="AH10" s="524">
        <f xml:space="preserve"> 'InpS -m'!AH$9</f>
        <v>3.8461538461538464E-2</v>
      </c>
      <c r="AI10" s="524">
        <f xml:space="preserve"> 'InpS -m'!AI$9</f>
        <v>3.8461538461538464E-2</v>
      </c>
      <c r="AJ10" s="524">
        <f xml:space="preserve"> 'InpS -m'!AJ$9</f>
        <v>3.8461538461538464E-2</v>
      </c>
      <c r="AK10" s="524">
        <f xml:space="preserve"> 'InpS -m'!AK$9</f>
        <v>3.8461538461538464E-2</v>
      </c>
      <c r="AL10" s="524">
        <f xml:space="preserve"> 'InpS -m'!AL$9</f>
        <v>3.8461538461538464E-2</v>
      </c>
      <c r="AM10" s="524">
        <f xml:space="preserve"> 'InpS -m'!AM$9</f>
        <v>3.8461538461538464E-2</v>
      </c>
      <c r="AN10" s="524">
        <f xml:space="preserve"> 'InpS -m'!AN$9</f>
        <v>3.8461538461538464E-2</v>
      </c>
      <c r="AO10" s="524">
        <f xml:space="preserve"> 'InpS -m'!AO$9</f>
        <v>3.8461538461538464E-2</v>
      </c>
      <c r="AP10" s="524">
        <f xml:space="preserve"> 'InpS -m'!AP$9</f>
        <v>3.8461538461538464E-2</v>
      </c>
      <c r="AQ10" s="524">
        <f xml:space="preserve"> 'InpS -m'!AQ$9</f>
        <v>3.8461538461538464E-2</v>
      </c>
      <c r="AR10" s="524">
        <f xml:space="preserve"> 'InpS -m'!AR$9</f>
        <v>3.8461538461538464E-2</v>
      </c>
      <c r="AS10" s="524">
        <f xml:space="preserve"> 'InpS -m'!AS$9</f>
        <v>3.8461538461538464E-2</v>
      </c>
      <c r="AT10" s="524">
        <f xml:space="preserve"> 'InpS -m'!AT$9</f>
        <v>3.8461538461538464E-2</v>
      </c>
      <c r="AU10" s="524">
        <f xml:space="preserve"> 'InpS -m'!AU$9</f>
        <v>3.8461538461538464E-2</v>
      </c>
      <c r="AV10" s="524">
        <f xml:space="preserve"> 'InpS -m'!AV$9</f>
        <v>3.8461538461538464E-2</v>
      </c>
      <c r="AW10" s="524">
        <f xml:space="preserve"> 'InpS -m'!AW$9</f>
        <v>3.8461538461538464E-2</v>
      </c>
      <c r="AX10" s="524">
        <f xml:space="preserve"> 'InpS -m'!AX$9</f>
        <v>3.8461538461538464E-2</v>
      </c>
      <c r="AY10" s="524">
        <f xml:space="preserve"> 'InpS -m'!AY$9</f>
        <v>3.8461538461538464E-2</v>
      </c>
      <c r="AZ10" s="524">
        <f xml:space="preserve"> 'InpS -m'!AZ$9</f>
        <v>0</v>
      </c>
      <c r="BA10" s="524">
        <f xml:space="preserve"> 'InpS -m'!BA$9</f>
        <v>0</v>
      </c>
      <c r="BB10" s="524">
        <f xml:space="preserve"> 'InpS -m'!BB$9</f>
        <v>0</v>
      </c>
      <c r="BC10" s="524">
        <f xml:space="preserve"> 'InpS -m'!BC$9</f>
        <v>0</v>
      </c>
      <c r="BD10" s="524">
        <f xml:space="preserve"> 'InpS -m'!BD$9</f>
        <v>0</v>
      </c>
      <c r="BE10" s="524">
        <f xml:space="preserve"> 'InpS -m'!BE$9</f>
        <v>0</v>
      </c>
    </row>
    <row r="11" spans="1:306" s="194" customFormat="1" x14ac:dyDescent="0.25">
      <c r="A11" s="142"/>
      <c r="B11" s="142"/>
      <c r="C11" s="143"/>
      <c r="D11" s="144"/>
      <c r="E11" s="193" t="s">
        <v>368</v>
      </c>
      <c r="F11" s="193"/>
      <c r="G11" s="193" t="str">
        <f xml:space="preserve"> SMU</f>
        <v>$ 000s</v>
      </c>
      <c r="H11" s="193">
        <f xml:space="preserve"> SUM(J11:BE11)</f>
        <v>300000</v>
      </c>
      <c r="I11" s="145"/>
      <c r="J11" s="193">
        <f t="shared" ref="J11:BE11" si="0" xml:space="preserve"> $F9 * J10</f>
        <v>0</v>
      </c>
      <c r="K11" s="193">
        <f t="shared" si="0"/>
        <v>0</v>
      </c>
      <c r="L11" s="193">
        <f t="shared" si="0"/>
        <v>0</v>
      </c>
      <c r="M11" s="193">
        <f t="shared" si="0"/>
        <v>0</v>
      </c>
      <c r="N11" s="193">
        <f t="shared" si="0"/>
        <v>0</v>
      </c>
      <c r="O11" s="193">
        <f t="shared" si="0"/>
        <v>0</v>
      </c>
      <c r="P11" s="193">
        <f t="shared" si="0"/>
        <v>0</v>
      </c>
      <c r="Q11" s="193">
        <f t="shared" si="0"/>
        <v>0</v>
      </c>
      <c r="R11" s="193">
        <f t="shared" si="0"/>
        <v>0</v>
      </c>
      <c r="S11" s="193">
        <f t="shared" si="0"/>
        <v>0</v>
      </c>
      <c r="T11" s="193">
        <f t="shared" si="0"/>
        <v>0</v>
      </c>
      <c r="U11" s="193">
        <f t="shared" si="0"/>
        <v>0</v>
      </c>
      <c r="V11" s="193">
        <f t="shared" si="0"/>
        <v>0</v>
      </c>
      <c r="W11" s="193">
        <f t="shared" si="0"/>
        <v>0</v>
      </c>
      <c r="X11" s="193">
        <f t="shared" si="0"/>
        <v>0</v>
      </c>
      <c r="Y11" s="193">
        <f t="shared" si="0"/>
        <v>0</v>
      </c>
      <c r="Z11" s="193">
        <f t="shared" si="0"/>
        <v>11538.461538461539</v>
      </c>
      <c r="AA11" s="193">
        <f t="shared" si="0"/>
        <v>11538.461538461539</v>
      </c>
      <c r="AB11" s="193">
        <f t="shared" si="0"/>
        <v>11538.461538461539</v>
      </c>
      <c r="AC11" s="193">
        <f t="shared" si="0"/>
        <v>11538.461538461539</v>
      </c>
      <c r="AD11" s="193">
        <f t="shared" si="0"/>
        <v>11538.461538461539</v>
      </c>
      <c r="AE11" s="193">
        <f t="shared" si="0"/>
        <v>11538.461538461539</v>
      </c>
      <c r="AF11" s="193">
        <f t="shared" si="0"/>
        <v>11538.461538461539</v>
      </c>
      <c r="AG11" s="193">
        <f t="shared" si="0"/>
        <v>11538.461538461539</v>
      </c>
      <c r="AH11" s="193">
        <f t="shared" si="0"/>
        <v>11538.461538461539</v>
      </c>
      <c r="AI11" s="193">
        <f t="shared" si="0"/>
        <v>11538.461538461539</v>
      </c>
      <c r="AJ11" s="193">
        <f t="shared" si="0"/>
        <v>11538.461538461539</v>
      </c>
      <c r="AK11" s="193">
        <f t="shared" si="0"/>
        <v>11538.461538461539</v>
      </c>
      <c r="AL11" s="193">
        <f t="shared" si="0"/>
        <v>11538.461538461539</v>
      </c>
      <c r="AM11" s="193">
        <f t="shared" si="0"/>
        <v>11538.461538461539</v>
      </c>
      <c r="AN11" s="193">
        <f t="shared" si="0"/>
        <v>11538.461538461539</v>
      </c>
      <c r="AO11" s="193">
        <f t="shared" si="0"/>
        <v>11538.461538461539</v>
      </c>
      <c r="AP11" s="193">
        <f t="shared" si="0"/>
        <v>11538.461538461539</v>
      </c>
      <c r="AQ11" s="193">
        <f t="shared" si="0"/>
        <v>11538.461538461539</v>
      </c>
      <c r="AR11" s="193">
        <f t="shared" si="0"/>
        <v>11538.461538461539</v>
      </c>
      <c r="AS11" s="193">
        <f t="shared" si="0"/>
        <v>11538.461538461539</v>
      </c>
      <c r="AT11" s="193">
        <f t="shared" si="0"/>
        <v>11538.461538461539</v>
      </c>
      <c r="AU11" s="193">
        <f t="shared" si="0"/>
        <v>11538.461538461539</v>
      </c>
      <c r="AV11" s="193">
        <f t="shared" si="0"/>
        <v>11538.461538461539</v>
      </c>
      <c r="AW11" s="193">
        <f t="shared" si="0"/>
        <v>11538.461538461539</v>
      </c>
      <c r="AX11" s="193">
        <f t="shared" si="0"/>
        <v>11538.461538461539</v>
      </c>
      <c r="AY11" s="193">
        <f t="shared" si="0"/>
        <v>11538.461538461539</v>
      </c>
      <c r="AZ11" s="193">
        <f t="shared" si="0"/>
        <v>0</v>
      </c>
      <c r="BA11" s="193">
        <f t="shared" si="0"/>
        <v>0</v>
      </c>
      <c r="BB11" s="193">
        <f t="shared" si="0"/>
        <v>0</v>
      </c>
      <c r="BC11" s="193">
        <f t="shared" si="0"/>
        <v>0</v>
      </c>
      <c r="BD11" s="193">
        <f t="shared" si="0"/>
        <v>0</v>
      </c>
      <c r="BE11" s="193">
        <f t="shared" si="0"/>
        <v>0</v>
      </c>
    </row>
    <row r="13" spans="1:306" s="197" customFormat="1" x14ac:dyDescent="0.25">
      <c r="A13" s="243"/>
      <c r="B13" s="243"/>
      <c r="C13" s="244"/>
      <c r="D13" s="245"/>
      <c r="E13" s="146" t="str">
        <f xml:space="preserve"> InpC!E$60</f>
        <v>EPC spent contingency</v>
      </c>
      <c r="F13" s="327">
        <f xml:space="preserve"> InpC!F$60</f>
        <v>0.02</v>
      </c>
      <c r="G13" s="146" t="str">
        <f xml:space="preserve"> InpC!G$60</f>
        <v>%</v>
      </c>
      <c r="H13" s="288"/>
      <c r="I13" s="242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1"/>
      <c r="BE13" s="241"/>
    </row>
    <row r="14" spans="1:306" x14ac:dyDescent="0.25">
      <c r="E14" s="12" t="str">
        <f t="shared" ref="E14:AJ14" si="1" xml:space="preserve"> E$11</f>
        <v>EPC base cost</v>
      </c>
      <c r="F14" s="12">
        <f t="shared" si="1"/>
        <v>0</v>
      </c>
      <c r="G14" s="12" t="str">
        <f t="shared" si="1"/>
        <v>$ 000s</v>
      </c>
      <c r="H14" s="12">
        <f t="shared" si="1"/>
        <v>300000</v>
      </c>
      <c r="I14" s="12">
        <f t="shared" si="1"/>
        <v>0</v>
      </c>
      <c r="J14" s="12">
        <f t="shared" si="1"/>
        <v>0</v>
      </c>
      <c r="K14" s="12">
        <f t="shared" si="1"/>
        <v>0</v>
      </c>
      <c r="L14" s="12">
        <f t="shared" si="1"/>
        <v>0</v>
      </c>
      <c r="M14" s="12">
        <f t="shared" si="1"/>
        <v>0</v>
      </c>
      <c r="N14" s="12">
        <f t="shared" si="1"/>
        <v>0</v>
      </c>
      <c r="O14" s="12">
        <f t="shared" si="1"/>
        <v>0</v>
      </c>
      <c r="P14" s="12">
        <f t="shared" si="1"/>
        <v>0</v>
      </c>
      <c r="Q14" s="12">
        <f t="shared" si="1"/>
        <v>0</v>
      </c>
      <c r="R14" s="12">
        <f t="shared" si="1"/>
        <v>0</v>
      </c>
      <c r="S14" s="12">
        <f t="shared" si="1"/>
        <v>0</v>
      </c>
      <c r="T14" s="12">
        <f t="shared" si="1"/>
        <v>0</v>
      </c>
      <c r="U14" s="12">
        <f t="shared" si="1"/>
        <v>0</v>
      </c>
      <c r="V14" s="12">
        <f t="shared" si="1"/>
        <v>0</v>
      </c>
      <c r="W14" s="12">
        <f t="shared" si="1"/>
        <v>0</v>
      </c>
      <c r="X14" s="12">
        <f t="shared" si="1"/>
        <v>0</v>
      </c>
      <c r="Y14" s="12">
        <f t="shared" si="1"/>
        <v>0</v>
      </c>
      <c r="Z14" s="12">
        <f t="shared" si="1"/>
        <v>11538.461538461539</v>
      </c>
      <c r="AA14" s="12">
        <f t="shared" si="1"/>
        <v>11538.461538461539</v>
      </c>
      <c r="AB14" s="12">
        <f t="shared" si="1"/>
        <v>11538.461538461539</v>
      </c>
      <c r="AC14" s="12">
        <f t="shared" si="1"/>
        <v>11538.461538461539</v>
      </c>
      <c r="AD14" s="12">
        <f t="shared" si="1"/>
        <v>11538.461538461539</v>
      </c>
      <c r="AE14" s="12">
        <f t="shared" si="1"/>
        <v>11538.461538461539</v>
      </c>
      <c r="AF14" s="12">
        <f t="shared" si="1"/>
        <v>11538.461538461539</v>
      </c>
      <c r="AG14" s="12">
        <f t="shared" si="1"/>
        <v>11538.461538461539</v>
      </c>
      <c r="AH14" s="12">
        <f t="shared" si="1"/>
        <v>11538.461538461539</v>
      </c>
      <c r="AI14" s="12">
        <f t="shared" si="1"/>
        <v>11538.461538461539</v>
      </c>
      <c r="AJ14" s="12">
        <f t="shared" si="1"/>
        <v>11538.461538461539</v>
      </c>
      <c r="AK14" s="12">
        <f t="shared" ref="AK14:BE14" si="2" xml:space="preserve"> AK$11</f>
        <v>11538.461538461539</v>
      </c>
      <c r="AL14" s="12">
        <f t="shared" si="2"/>
        <v>11538.461538461539</v>
      </c>
      <c r="AM14" s="12">
        <f t="shared" si="2"/>
        <v>11538.461538461539</v>
      </c>
      <c r="AN14" s="12">
        <f t="shared" si="2"/>
        <v>11538.461538461539</v>
      </c>
      <c r="AO14" s="12">
        <f t="shared" si="2"/>
        <v>11538.461538461539</v>
      </c>
      <c r="AP14" s="12">
        <f t="shared" si="2"/>
        <v>11538.461538461539</v>
      </c>
      <c r="AQ14" s="12">
        <f t="shared" si="2"/>
        <v>11538.461538461539</v>
      </c>
      <c r="AR14" s="12">
        <f t="shared" si="2"/>
        <v>11538.461538461539</v>
      </c>
      <c r="AS14" s="12">
        <f t="shared" si="2"/>
        <v>11538.461538461539</v>
      </c>
      <c r="AT14" s="12">
        <f t="shared" si="2"/>
        <v>11538.461538461539</v>
      </c>
      <c r="AU14" s="12">
        <f t="shared" si="2"/>
        <v>11538.461538461539</v>
      </c>
      <c r="AV14" s="12">
        <f t="shared" si="2"/>
        <v>11538.461538461539</v>
      </c>
      <c r="AW14" s="12">
        <f t="shared" si="2"/>
        <v>11538.461538461539</v>
      </c>
      <c r="AX14" s="12">
        <f t="shared" si="2"/>
        <v>11538.461538461539</v>
      </c>
      <c r="AY14" s="12">
        <f t="shared" si="2"/>
        <v>11538.461538461539</v>
      </c>
      <c r="AZ14" s="12">
        <f t="shared" si="2"/>
        <v>0</v>
      </c>
      <c r="BA14" s="12">
        <f t="shared" si="2"/>
        <v>0</v>
      </c>
      <c r="BB14" s="12">
        <f t="shared" si="2"/>
        <v>0</v>
      </c>
      <c r="BC14" s="12">
        <f t="shared" si="2"/>
        <v>0</v>
      </c>
      <c r="BD14" s="12">
        <f t="shared" si="2"/>
        <v>0</v>
      </c>
      <c r="BE14" s="12">
        <f t="shared" si="2"/>
        <v>0</v>
      </c>
    </row>
    <row r="15" spans="1:306" s="194" customFormat="1" x14ac:dyDescent="0.25">
      <c r="A15" s="142"/>
      <c r="B15" s="142"/>
      <c r="C15" s="143"/>
      <c r="D15" s="144"/>
      <c r="E15" s="193" t="s">
        <v>369</v>
      </c>
      <c r="F15" s="193"/>
      <c r="G15" s="193" t="str">
        <f xml:space="preserve"> SMU</f>
        <v>$ 000s</v>
      </c>
      <c r="H15" s="193">
        <f xml:space="preserve"> SUM(J15:BE15)</f>
        <v>5999.9999999999991</v>
      </c>
      <c r="I15" s="145"/>
      <c r="J15" s="193">
        <f t="shared" ref="J15:BE15" si="3" xml:space="preserve"> $F13 * J14</f>
        <v>0</v>
      </c>
      <c r="K15" s="193">
        <f t="shared" si="3"/>
        <v>0</v>
      </c>
      <c r="L15" s="193">
        <f t="shared" si="3"/>
        <v>0</v>
      </c>
      <c r="M15" s="193">
        <f t="shared" si="3"/>
        <v>0</v>
      </c>
      <c r="N15" s="193">
        <f t="shared" si="3"/>
        <v>0</v>
      </c>
      <c r="O15" s="193">
        <f t="shared" si="3"/>
        <v>0</v>
      </c>
      <c r="P15" s="193">
        <f t="shared" si="3"/>
        <v>0</v>
      </c>
      <c r="Q15" s="193">
        <f t="shared" si="3"/>
        <v>0</v>
      </c>
      <c r="R15" s="193">
        <f t="shared" si="3"/>
        <v>0</v>
      </c>
      <c r="S15" s="193">
        <f t="shared" si="3"/>
        <v>0</v>
      </c>
      <c r="T15" s="193">
        <f t="shared" si="3"/>
        <v>0</v>
      </c>
      <c r="U15" s="193">
        <f t="shared" si="3"/>
        <v>0</v>
      </c>
      <c r="V15" s="193">
        <f t="shared" si="3"/>
        <v>0</v>
      </c>
      <c r="W15" s="193">
        <f t="shared" si="3"/>
        <v>0</v>
      </c>
      <c r="X15" s="193">
        <f t="shared" si="3"/>
        <v>0</v>
      </c>
      <c r="Y15" s="193">
        <f t="shared" si="3"/>
        <v>0</v>
      </c>
      <c r="Z15" s="193">
        <f t="shared" si="3"/>
        <v>230.76923076923077</v>
      </c>
      <c r="AA15" s="193">
        <f t="shared" si="3"/>
        <v>230.76923076923077</v>
      </c>
      <c r="AB15" s="193">
        <f t="shared" si="3"/>
        <v>230.76923076923077</v>
      </c>
      <c r="AC15" s="193">
        <f t="shared" si="3"/>
        <v>230.76923076923077</v>
      </c>
      <c r="AD15" s="193">
        <f t="shared" si="3"/>
        <v>230.76923076923077</v>
      </c>
      <c r="AE15" s="193">
        <f t="shared" si="3"/>
        <v>230.76923076923077</v>
      </c>
      <c r="AF15" s="193">
        <f t="shared" si="3"/>
        <v>230.76923076923077</v>
      </c>
      <c r="AG15" s="193">
        <f t="shared" si="3"/>
        <v>230.76923076923077</v>
      </c>
      <c r="AH15" s="193">
        <f t="shared" si="3"/>
        <v>230.76923076923077</v>
      </c>
      <c r="AI15" s="193">
        <f t="shared" si="3"/>
        <v>230.76923076923077</v>
      </c>
      <c r="AJ15" s="193">
        <f t="shared" si="3"/>
        <v>230.76923076923077</v>
      </c>
      <c r="AK15" s="193">
        <f t="shared" si="3"/>
        <v>230.76923076923077</v>
      </c>
      <c r="AL15" s="193">
        <f t="shared" si="3"/>
        <v>230.76923076923077</v>
      </c>
      <c r="AM15" s="193">
        <f t="shared" si="3"/>
        <v>230.76923076923077</v>
      </c>
      <c r="AN15" s="193">
        <f t="shared" si="3"/>
        <v>230.76923076923077</v>
      </c>
      <c r="AO15" s="193">
        <f t="shared" si="3"/>
        <v>230.76923076923077</v>
      </c>
      <c r="AP15" s="193">
        <f t="shared" si="3"/>
        <v>230.76923076923077</v>
      </c>
      <c r="AQ15" s="193">
        <f t="shared" si="3"/>
        <v>230.76923076923077</v>
      </c>
      <c r="AR15" s="193">
        <f t="shared" si="3"/>
        <v>230.76923076923077</v>
      </c>
      <c r="AS15" s="193">
        <f t="shared" si="3"/>
        <v>230.76923076923077</v>
      </c>
      <c r="AT15" s="193">
        <f t="shared" si="3"/>
        <v>230.76923076923077</v>
      </c>
      <c r="AU15" s="193">
        <f t="shared" si="3"/>
        <v>230.76923076923077</v>
      </c>
      <c r="AV15" s="193">
        <f t="shared" si="3"/>
        <v>230.76923076923077</v>
      </c>
      <c r="AW15" s="193">
        <f t="shared" si="3"/>
        <v>230.76923076923077</v>
      </c>
      <c r="AX15" s="193">
        <f t="shared" si="3"/>
        <v>230.76923076923077</v>
      </c>
      <c r="AY15" s="193">
        <f t="shared" si="3"/>
        <v>230.76923076923077</v>
      </c>
      <c r="AZ15" s="193">
        <f t="shared" si="3"/>
        <v>0</v>
      </c>
      <c r="BA15" s="193">
        <f t="shared" si="3"/>
        <v>0</v>
      </c>
      <c r="BB15" s="193">
        <f t="shared" si="3"/>
        <v>0</v>
      </c>
      <c r="BC15" s="193">
        <f t="shared" si="3"/>
        <v>0</v>
      </c>
      <c r="BD15" s="193">
        <f t="shared" si="3"/>
        <v>0</v>
      </c>
      <c r="BE15" s="193">
        <f t="shared" si="3"/>
        <v>0</v>
      </c>
    </row>
    <row r="18" spans="1:57" x14ac:dyDescent="0.25">
      <c r="A18" s="15" t="s">
        <v>540</v>
      </c>
    </row>
    <row r="20" spans="1:57" x14ac:dyDescent="0.25">
      <c r="B20" s="15" t="s">
        <v>649</v>
      </c>
    </row>
    <row r="21" spans="1:57" s="197" customFormat="1" x14ac:dyDescent="0.25">
      <c r="A21" s="243"/>
      <c r="B21" s="243"/>
      <c r="C21" s="244"/>
      <c r="D21" s="245"/>
      <c r="E21" s="146" t="str">
        <f xml:space="preserve"> InpC!E$61</f>
        <v>ProjectCo costs during construction</v>
      </c>
      <c r="F21" s="146">
        <f xml:space="preserve"> InpC!F$61</f>
        <v>1500</v>
      </c>
      <c r="G21" s="146" t="str">
        <f xml:space="preserve"> InpC!G$61</f>
        <v>$ 000s p.a.</v>
      </c>
      <c r="H21" s="288"/>
      <c r="I21" s="242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1"/>
      <c r="BE21" s="241"/>
    </row>
    <row r="22" spans="1:57" x14ac:dyDescent="0.25">
      <c r="E22" s="195" t="str">
        <f xml:space="preserve"> InpC!E$212</f>
        <v>Months in year</v>
      </c>
      <c r="F22" s="195">
        <f xml:space="preserve"> InpC!F$212</f>
        <v>12</v>
      </c>
      <c r="G22" s="195" t="str">
        <f xml:space="preserve"> InpC!G$212</f>
        <v>months</v>
      </c>
    </row>
    <row r="23" spans="1:57" x14ac:dyDescent="0.25">
      <c r="E23" s="192" t="str">
        <f xml:space="preserve"> ConTime!E$82</f>
        <v>Construction period flag</v>
      </c>
      <c r="F23" s="192">
        <f xml:space="preserve"> ConTime!F$82</f>
        <v>0</v>
      </c>
      <c r="G23" s="192" t="str">
        <f xml:space="preserve"> ConTime!G$82</f>
        <v>flag</v>
      </c>
      <c r="H23" s="192">
        <f xml:space="preserve"> ConTime!H$82</f>
        <v>26</v>
      </c>
      <c r="I23" s="192">
        <f xml:space="preserve"> ConTime!I$82</f>
        <v>0</v>
      </c>
      <c r="J23" s="192">
        <f xml:space="preserve"> ConTime!J$82</f>
        <v>0</v>
      </c>
      <c r="K23" s="192">
        <f xml:space="preserve"> ConTime!K$82</f>
        <v>0</v>
      </c>
      <c r="L23" s="192">
        <f xml:space="preserve"> ConTime!L$82</f>
        <v>0</v>
      </c>
      <c r="M23" s="192">
        <f xml:space="preserve"> ConTime!M$82</f>
        <v>0</v>
      </c>
      <c r="N23" s="192">
        <f xml:space="preserve"> ConTime!N$82</f>
        <v>0</v>
      </c>
      <c r="O23" s="192">
        <f xml:space="preserve"> ConTime!O$82</f>
        <v>0</v>
      </c>
      <c r="P23" s="192">
        <f xml:space="preserve"> ConTime!P$82</f>
        <v>0</v>
      </c>
      <c r="Q23" s="192">
        <f xml:space="preserve"> ConTime!Q$82</f>
        <v>0</v>
      </c>
      <c r="R23" s="192">
        <f xml:space="preserve"> ConTime!R$82</f>
        <v>0</v>
      </c>
      <c r="S23" s="192">
        <f xml:space="preserve"> ConTime!S$82</f>
        <v>0</v>
      </c>
      <c r="T23" s="192">
        <f xml:space="preserve"> ConTime!T$82</f>
        <v>0</v>
      </c>
      <c r="U23" s="192">
        <f xml:space="preserve"> ConTime!U$82</f>
        <v>0</v>
      </c>
      <c r="V23" s="192">
        <f xml:space="preserve"> ConTime!V$82</f>
        <v>0</v>
      </c>
      <c r="W23" s="192">
        <f xml:space="preserve"> ConTime!W$82</f>
        <v>0</v>
      </c>
      <c r="X23" s="192">
        <f xml:space="preserve"> ConTime!X$82</f>
        <v>0</v>
      </c>
      <c r="Y23" s="192">
        <f xml:space="preserve"> ConTime!Y$82</f>
        <v>0</v>
      </c>
      <c r="Z23" s="192">
        <f xml:space="preserve"> ConTime!Z$82</f>
        <v>1</v>
      </c>
      <c r="AA23" s="192">
        <f xml:space="preserve"> ConTime!AA$82</f>
        <v>1</v>
      </c>
      <c r="AB23" s="192">
        <f xml:space="preserve"> ConTime!AB$82</f>
        <v>1</v>
      </c>
      <c r="AC23" s="192">
        <f xml:space="preserve"> ConTime!AC$82</f>
        <v>1</v>
      </c>
      <c r="AD23" s="192">
        <f xml:space="preserve"> ConTime!AD$82</f>
        <v>1</v>
      </c>
      <c r="AE23" s="192">
        <f xml:space="preserve"> ConTime!AE$82</f>
        <v>1</v>
      </c>
      <c r="AF23" s="192">
        <f xml:space="preserve"> ConTime!AF$82</f>
        <v>1</v>
      </c>
      <c r="AG23" s="192">
        <f xml:space="preserve"> ConTime!AG$82</f>
        <v>1</v>
      </c>
      <c r="AH23" s="192">
        <f xml:space="preserve"> ConTime!AH$82</f>
        <v>1</v>
      </c>
      <c r="AI23" s="192">
        <f xml:space="preserve"> ConTime!AI$82</f>
        <v>1</v>
      </c>
      <c r="AJ23" s="192">
        <f xml:space="preserve"> ConTime!AJ$82</f>
        <v>1</v>
      </c>
      <c r="AK23" s="192">
        <f xml:space="preserve"> ConTime!AK$82</f>
        <v>1</v>
      </c>
      <c r="AL23" s="192">
        <f xml:space="preserve"> ConTime!AL$82</f>
        <v>1</v>
      </c>
      <c r="AM23" s="192">
        <f xml:space="preserve"> ConTime!AM$82</f>
        <v>1</v>
      </c>
      <c r="AN23" s="192">
        <f xml:space="preserve"> ConTime!AN$82</f>
        <v>1</v>
      </c>
      <c r="AO23" s="192">
        <f xml:space="preserve"> ConTime!AO$82</f>
        <v>1</v>
      </c>
      <c r="AP23" s="192">
        <f xml:space="preserve"> ConTime!AP$82</f>
        <v>1</v>
      </c>
      <c r="AQ23" s="192">
        <f xml:space="preserve"> ConTime!AQ$82</f>
        <v>1</v>
      </c>
      <c r="AR23" s="192">
        <f xml:space="preserve"> ConTime!AR$82</f>
        <v>1</v>
      </c>
      <c r="AS23" s="192">
        <f xml:space="preserve"> ConTime!AS$82</f>
        <v>1</v>
      </c>
      <c r="AT23" s="192">
        <f xml:space="preserve"> ConTime!AT$82</f>
        <v>1</v>
      </c>
      <c r="AU23" s="192">
        <f xml:space="preserve"> ConTime!AU$82</f>
        <v>1</v>
      </c>
      <c r="AV23" s="192">
        <f xml:space="preserve"> ConTime!AV$82</f>
        <v>1</v>
      </c>
      <c r="AW23" s="192">
        <f xml:space="preserve"> ConTime!AW$82</f>
        <v>1</v>
      </c>
      <c r="AX23" s="192">
        <f xml:space="preserve"> ConTime!AX$82</f>
        <v>1</v>
      </c>
      <c r="AY23" s="192">
        <f xml:space="preserve"> ConTime!AY$82</f>
        <v>1</v>
      </c>
      <c r="AZ23" s="192">
        <f xml:space="preserve"> ConTime!AZ$82</f>
        <v>0</v>
      </c>
      <c r="BA23" s="192">
        <f xml:space="preserve"> ConTime!BA$82</f>
        <v>0</v>
      </c>
      <c r="BB23" s="192">
        <f xml:space="preserve"> ConTime!BB$82</f>
        <v>0</v>
      </c>
      <c r="BC23" s="192">
        <f xml:space="preserve"> ConTime!BC$82</f>
        <v>0</v>
      </c>
      <c r="BD23" s="192">
        <f xml:space="preserve"> ConTime!BD$82</f>
        <v>0</v>
      </c>
      <c r="BE23" s="192">
        <f xml:space="preserve"> ConTime!BE$82</f>
        <v>0</v>
      </c>
    </row>
    <row r="24" spans="1:57" s="194" customFormat="1" x14ac:dyDescent="0.25">
      <c r="A24" s="142"/>
      <c r="B24" s="142"/>
      <c r="C24" s="143"/>
      <c r="D24" s="144"/>
      <c r="E24" s="193" t="s">
        <v>649</v>
      </c>
      <c r="F24" s="193"/>
      <c r="G24" s="193" t="str">
        <f xml:space="preserve"> SMU</f>
        <v>$ 000s</v>
      </c>
      <c r="H24" s="193">
        <f xml:space="preserve"> SUM(J24:BE24)</f>
        <v>3250</v>
      </c>
      <c r="I24" s="145"/>
      <c r="J24" s="193">
        <f t="shared" ref="J24:BE24" si="4" xml:space="preserve"> $F21 / $F22 * J23</f>
        <v>0</v>
      </c>
      <c r="K24" s="193">
        <f t="shared" si="4"/>
        <v>0</v>
      </c>
      <c r="L24" s="193">
        <f t="shared" si="4"/>
        <v>0</v>
      </c>
      <c r="M24" s="193">
        <f t="shared" si="4"/>
        <v>0</v>
      </c>
      <c r="N24" s="193">
        <f t="shared" si="4"/>
        <v>0</v>
      </c>
      <c r="O24" s="193">
        <f t="shared" si="4"/>
        <v>0</v>
      </c>
      <c r="P24" s="193">
        <f t="shared" si="4"/>
        <v>0</v>
      </c>
      <c r="Q24" s="193">
        <f t="shared" si="4"/>
        <v>0</v>
      </c>
      <c r="R24" s="193">
        <f t="shared" si="4"/>
        <v>0</v>
      </c>
      <c r="S24" s="193">
        <f t="shared" si="4"/>
        <v>0</v>
      </c>
      <c r="T24" s="193">
        <f t="shared" si="4"/>
        <v>0</v>
      </c>
      <c r="U24" s="193">
        <f t="shared" si="4"/>
        <v>0</v>
      </c>
      <c r="V24" s="193">
        <f t="shared" si="4"/>
        <v>0</v>
      </c>
      <c r="W24" s="193">
        <f t="shared" si="4"/>
        <v>0</v>
      </c>
      <c r="X24" s="193">
        <f t="shared" si="4"/>
        <v>0</v>
      </c>
      <c r="Y24" s="193">
        <f t="shared" si="4"/>
        <v>0</v>
      </c>
      <c r="Z24" s="193">
        <f t="shared" si="4"/>
        <v>125</v>
      </c>
      <c r="AA24" s="193">
        <f t="shared" si="4"/>
        <v>125</v>
      </c>
      <c r="AB24" s="193">
        <f t="shared" si="4"/>
        <v>125</v>
      </c>
      <c r="AC24" s="193">
        <f t="shared" si="4"/>
        <v>125</v>
      </c>
      <c r="AD24" s="193">
        <f t="shared" si="4"/>
        <v>125</v>
      </c>
      <c r="AE24" s="193">
        <f t="shared" si="4"/>
        <v>125</v>
      </c>
      <c r="AF24" s="193">
        <f t="shared" si="4"/>
        <v>125</v>
      </c>
      <c r="AG24" s="193">
        <f t="shared" si="4"/>
        <v>125</v>
      </c>
      <c r="AH24" s="193">
        <f t="shared" si="4"/>
        <v>125</v>
      </c>
      <c r="AI24" s="193">
        <f t="shared" si="4"/>
        <v>125</v>
      </c>
      <c r="AJ24" s="193">
        <f t="shared" si="4"/>
        <v>125</v>
      </c>
      <c r="AK24" s="193">
        <f t="shared" si="4"/>
        <v>125</v>
      </c>
      <c r="AL24" s="193">
        <f t="shared" si="4"/>
        <v>125</v>
      </c>
      <c r="AM24" s="193">
        <f t="shared" si="4"/>
        <v>125</v>
      </c>
      <c r="AN24" s="193">
        <f t="shared" si="4"/>
        <v>125</v>
      </c>
      <c r="AO24" s="193">
        <f t="shared" si="4"/>
        <v>125</v>
      </c>
      <c r="AP24" s="193">
        <f t="shared" si="4"/>
        <v>125</v>
      </c>
      <c r="AQ24" s="193">
        <f t="shared" si="4"/>
        <v>125</v>
      </c>
      <c r="AR24" s="193">
        <f t="shared" si="4"/>
        <v>125</v>
      </c>
      <c r="AS24" s="193">
        <f t="shared" si="4"/>
        <v>125</v>
      </c>
      <c r="AT24" s="193">
        <f t="shared" si="4"/>
        <v>125</v>
      </c>
      <c r="AU24" s="193">
        <f t="shared" si="4"/>
        <v>125</v>
      </c>
      <c r="AV24" s="193">
        <f t="shared" si="4"/>
        <v>125</v>
      </c>
      <c r="AW24" s="193">
        <f t="shared" si="4"/>
        <v>125</v>
      </c>
      <c r="AX24" s="193">
        <f t="shared" si="4"/>
        <v>125</v>
      </c>
      <c r="AY24" s="193">
        <f t="shared" si="4"/>
        <v>125</v>
      </c>
      <c r="AZ24" s="193">
        <f t="shared" si="4"/>
        <v>0</v>
      </c>
      <c r="BA24" s="193">
        <f t="shared" si="4"/>
        <v>0</v>
      </c>
      <c r="BB24" s="193">
        <f t="shared" si="4"/>
        <v>0</v>
      </c>
      <c r="BC24" s="193">
        <f t="shared" si="4"/>
        <v>0</v>
      </c>
      <c r="BD24" s="193">
        <f t="shared" si="4"/>
        <v>0</v>
      </c>
      <c r="BE24" s="193">
        <f t="shared" si="4"/>
        <v>0</v>
      </c>
    </row>
    <row r="26" spans="1:57" x14ac:dyDescent="0.25">
      <c r="B26" s="15" t="s">
        <v>357</v>
      </c>
    </row>
    <row r="27" spans="1:57" s="197" customFormat="1" x14ac:dyDescent="0.25">
      <c r="A27" s="243"/>
      <c r="B27" s="243"/>
      <c r="C27" s="244"/>
      <c r="D27" s="245"/>
      <c r="E27" s="146" t="str">
        <f xml:space="preserve"> InpC!E$62</f>
        <v>Construction insurance - base amount</v>
      </c>
      <c r="F27" s="146">
        <f xml:space="preserve"> InpC!F$62</f>
        <v>1300</v>
      </c>
      <c r="G27" s="146" t="str">
        <f xml:space="preserve"> InpC!G$62</f>
        <v>$ 000s</v>
      </c>
      <c r="H27" s="288"/>
      <c r="I27" s="242"/>
      <c r="J27" s="241"/>
      <c r="K27" s="241"/>
      <c r="L27" s="241"/>
      <c r="M27" s="241"/>
      <c r="N27" s="241"/>
      <c r="O27" s="241"/>
      <c r="P27" s="241"/>
      <c r="Q27" s="241"/>
      <c r="R27" s="241"/>
      <c r="S27" s="241"/>
      <c r="T27" s="241"/>
      <c r="U27" s="241"/>
      <c r="V27" s="241"/>
      <c r="W27" s="241"/>
      <c r="X27" s="241"/>
      <c r="Y27" s="241"/>
      <c r="Z27" s="241"/>
      <c r="AA27" s="241"/>
      <c r="AB27" s="241"/>
      <c r="AC27" s="241"/>
      <c r="AD27" s="241"/>
      <c r="AE27" s="241"/>
      <c r="AF27" s="241"/>
      <c r="AG27" s="241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1"/>
      <c r="BE27" s="241"/>
    </row>
    <row r="28" spans="1:57" x14ac:dyDescent="0.25">
      <c r="E28" s="195" t="str">
        <f xml:space="preserve"> ConTime!E$64</f>
        <v>Financial close date flag - m</v>
      </c>
      <c r="F28" s="195">
        <f xml:space="preserve"> ConTime!F$64</f>
        <v>0</v>
      </c>
      <c r="G28" s="195" t="str">
        <f xml:space="preserve"> ConTime!G$64</f>
        <v>flag</v>
      </c>
      <c r="H28" s="195">
        <f xml:space="preserve"> ConTime!H$64</f>
        <v>1</v>
      </c>
      <c r="I28" s="195">
        <f xml:space="preserve"> ConTime!I$64</f>
        <v>0</v>
      </c>
      <c r="J28" s="195">
        <f xml:space="preserve"> ConTime!J$64</f>
        <v>0</v>
      </c>
      <c r="K28" s="195">
        <f xml:space="preserve"> ConTime!K$64</f>
        <v>0</v>
      </c>
      <c r="L28" s="195">
        <f xml:space="preserve"> ConTime!L$64</f>
        <v>0</v>
      </c>
      <c r="M28" s="195">
        <f xml:space="preserve"> ConTime!M$64</f>
        <v>0</v>
      </c>
      <c r="N28" s="195">
        <f xml:space="preserve"> ConTime!N$64</f>
        <v>0</v>
      </c>
      <c r="O28" s="195">
        <f xml:space="preserve"> ConTime!O$64</f>
        <v>0</v>
      </c>
      <c r="P28" s="195">
        <f xml:space="preserve"> ConTime!P$64</f>
        <v>0</v>
      </c>
      <c r="Q28" s="195">
        <f xml:space="preserve"> ConTime!Q$64</f>
        <v>0</v>
      </c>
      <c r="R28" s="195">
        <f xml:space="preserve"> ConTime!R$64</f>
        <v>0</v>
      </c>
      <c r="S28" s="195">
        <f xml:space="preserve"> ConTime!S$64</f>
        <v>0</v>
      </c>
      <c r="T28" s="195">
        <f xml:space="preserve"> ConTime!T$64</f>
        <v>0</v>
      </c>
      <c r="U28" s="195">
        <f xml:space="preserve"> ConTime!U$64</f>
        <v>0</v>
      </c>
      <c r="V28" s="195">
        <f xml:space="preserve"> ConTime!V$64</f>
        <v>0</v>
      </c>
      <c r="W28" s="195">
        <f xml:space="preserve"> ConTime!W$64</f>
        <v>0</v>
      </c>
      <c r="X28" s="195">
        <f xml:space="preserve"> ConTime!X$64</f>
        <v>0</v>
      </c>
      <c r="Y28" s="195">
        <f xml:space="preserve"> ConTime!Y$64</f>
        <v>1</v>
      </c>
      <c r="Z28" s="195">
        <f xml:space="preserve"> ConTime!Z$64</f>
        <v>0</v>
      </c>
      <c r="AA28" s="195">
        <f xml:space="preserve"> ConTime!AA$64</f>
        <v>0</v>
      </c>
      <c r="AB28" s="195">
        <f xml:space="preserve"> ConTime!AB$64</f>
        <v>0</v>
      </c>
      <c r="AC28" s="195">
        <f xml:space="preserve"> ConTime!AC$64</f>
        <v>0</v>
      </c>
      <c r="AD28" s="195">
        <f xml:space="preserve"> ConTime!AD$64</f>
        <v>0</v>
      </c>
      <c r="AE28" s="195">
        <f xml:space="preserve"> ConTime!AE$64</f>
        <v>0</v>
      </c>
      <c r="AF28" s="195">
        <f xml:space="preserve"> ConTime!AF$64</f>
        <v>0</v>
      </c>
      <c r="AG28" s="195">
        <f xml:space="preserve"> ConTime!AG$64</f>
        <v>0</v>
      </c>
      <c r="AH28" s="195">
        <f xml:space="preserve"> ConTime!AH$64</f>
        <v>0</v>
      </c>
      <c r="AI28" s="195">
        <f xml:space="preserve"> ConTime!AI$64</f>
        <v>0</v>
      </c>
      <c r="AJ28" s="195">
        <f xml:space="preserve"> ConTime!AJ$64</f>
        <v>0</v>
      </c>
      <c r="AK28" s="195">
        <f xml:space="preserve"> ConTime!AK$64</f>
        <v>0</v>
      </c>
      <c r="AL28" s="195">
        <f xml:space="preserve"> ConTime!AL$64</f>
        <v>0</v>
      </c>
      <c r="AM28" s="195">
        <f xml:space="preserve"> ConTime!AM$64</f>
        <v>0</v>
      </c>
      <c r="AN28" s="195">
        <f xml:space="preserve"> ConTime!AN$64</f>
        <v>0</v>
      </c>
      <c r="AO28" s="195">
        <f xml:space="preserve"> ConTime!AO$64</f>
        <v>0</v>
      </c>
      <c r="AP28" s="195">
        <f xml:space="preserve"> ConTime!AP$64</f>
        <v>0</v>
      </c>
      <c r="AQ28" s="195">
        <f xml:space="preserve"> ConTime!AQ$64</f>
        <v>0</v>
      </c>
      <c r="AR28" s="195">
        <f xml:space="preserve"> ConTime!AR$64</f>
        <v>0</v>
      </c>
      <c r="AS28" s="195">
        <f xml:space="preserve"> ConTime!AS$64</f>
        <v>0</v>
      </c>
      <c r="AT28" s="195">
        <f xml:space="preserve"> ConTime!AT$64</f>
        <v>0</v>
      </c>
      <c r="AU28" s="195">
        <f xml:space="preserve"> ConTime!AU$64</f>
        <v>0</v>
      </c>
      <c r="AV28" s="195">
        <f xml:space="preserve"> ConTime!AV$64</f>
        <v>0</v>
      </c>
      <c r="AW28" s="195">
        <f xml:space="preserve"> ConTime!AW$64</f>
        <v>0</v>
      </c>
      <c r="AX28" s="195">
        <f xml:space="preserve"> ConTime!AX$64</f>
        <v>0</v>
      </c>
      <c r="AY28" s="195">
        <f xml:space="preserve"> ConTime!AY$64</f>
        <v>0</v>
      </c>
      <c r="AZ28" s="195">
        <f xml:space="preserve"> ConTime!AZ$64</f>
        <v>0</v>
      </c>
      <c r="BA28" s="195">
        <f xml:space="preserve"> ConTime!BA$64</f>
        <v>0</v>
      </c>
      <c r="BB28" s="195">
        <f xml:space="preserve"> ConTime!BB$64</f>
        <v>0</v>
      </c>
      <c r="BC28" s="195">
        <f xml:space="preserve"> ConTime!BC$64</f>
        <v>0</v>
      </c>
      <c r="BD28" s="195">
        <f xml:space="preserve"> ConTime!BD$64</f>
        <v>0</v>
      </c>
      <c r="BE28" s="195">
        <f xml:space="preserve"> ConTime!BE$64</f>
        <v>0</v>
      </c>
    </row>
    <row r="29" spans="1:57" s="194" customFormat="1" x14ac:dyDescent="0.25">
      <c r="A29" s="142"/>
      <c r="B29" s="142"/>
      <c r="C29" s="143"/>
      <c r="D29" s="144"/>
      <c r="E29" s="193" t="s">
        <v>371</v>
      </c>
      <c r="F29" s="193"/>
      <c r="G29" s="193" t="str">
        <f xml:space="preserve"> SMU</f>
        <v>$ 000s</v>
      </c>
      <c r="H29" s="193">
        <f xml:space="preserve"> SUM(J29:BE29)</f>
        <v>1300</v>
      </c>
      <c r="I29" s="145"/>
      <c r="J29" s="193">
        <f t="shared" ref="J29:BE29" si="5" xml:space="preserve"> $F27 * J28</f>
        <v>0</v>
      </c>
      <c r="K29" s="193">
        <f t="shared" si="5"/>
        <v>0</v>
      </c>
      <c r="L29" s="193">
        <f t="shared" si="5"/>
        <v>0</v>
      </c>
      <c r="M29" s="193">
        <f t="shared" si="5"/>
        <v>0</v>
      </c>
      <c r="N29" s="193">
        <f t="shared" si="5"/>
        <v>0</v>
      </c>
      <c r="O29" s="193">
        <f t="shared" si="5"/>
        <v>0</v>
      </c>
      <c r="P29" s="193">
        <f t="shared" si="5"/>
        <v>0</v>
      </c>
      <c r="Q29" s="193">
        <f t="shared" si="5"/>
        <v>0</v>
      </c>
      <c r="R29" s="193">
        <f t="shared" si="5"/>
        <v>0</v>
      </c>
      <c r="S29" s="193">
        <f t="shared" si="5"/>
        <v>0</v>
      </c>
      <c r="T29" s="193">
        <f t="shared" si="5"/>
        <v>0</v>
      </c>
      <c r="U29" s="193">
        <f t="shared" si="5"/>
        <v>0</v>
      </c>
      <c r="V29" s="193">
        <f t="shared" si="5"/>
        <v>0</v>
      </c>
      <c r="W29" s="193">
        <f t="shared" si="5"/>
        <v>0</v>
      </c>
      <c r="X29" s="193">
        <f t="shared" si="5"/>
        <v>0</v>
      </c>
      <c r="Y29" s="193">
        <f t="shared" si="5"/>
        <v>1300</v>
      </c>
      <c r="Z29" s="193">
        <f t="shared" si="5"/>
        <v>0</v>
      </c>
      <c r="AA29" s="193">
        <f t="shared" si="5"/>
        <v>0</v>
      </c>
      <c r="AB29" s="193">
        <f t="shared" si="5"/>
        <v>0</v>
      </c>
      <c r="AC29" s="193">
        <f t="shared" si="5"/>
        <v>0</v>
      </c>
      <c r="AD29" s="193">
        <f t="shared" si="5"/>
        <v>0</v>
      </c>
      <c r="AE29" s="193">
        <f t="shared" si="5"/>
        <v>0</v>
      </c>
      <c r="AF29" s="193">
        <f t="shared" si="5"/>
        <v>0</v>
      </c>
      <c r="AG29" s="193">
        <f t="shared" si="5"/>
        <v>0</v>
      </c>
      <c r="AH29" s="193">
        <f t="shared" si="5"/>
        <v>0</v>
      </c>
      <c r="AI29" s="193">
        <f t="shared" si="5"/>
        <v>0</v>
      </c>
      <c r="AJ29" s="193">
        <f t="shared" si="5"/>
        <v>0</v>
      </c>
      <c r="AK29" s="193">
        <f t="shared" si="5"/>
        <v>0</v>
      </c>
      <c r="AL29" s="193">
        <f t="shared" si="5"/>
        <v>0</v>
      </c>
      <c r="AM29" s="193">
        <f t="shared" si="5"/>
        <v>0</v>
      </c>
      <c r="AN29" s="193">
        <f t="shared" si="5"/>
        <v>0</v>
      </c>
      <c r="AO29" s="193">
        <f t="shared" si="5"/>
        <v>0</v>
      </c>
      <c r="AP29" s="193">
        <f t="shared" si="5"/>
        <v>0</v>
      </c>
      <c r="AQ29" s="193">
        <f t="shared" si="5"/>
        <v>0</v>
      </c>
      <c r="AR29" s="193">
        <f t="shared" si="5"/>
        <v>0</v>
      </c>
      <c r="AS29" s="193">
        <f t="shared" si="5"/>
        <v>0</v>
      </c>
      <c r="AT29" s="193">
        <f t="shared" si="5"/>
        <v>0</v>
      </c>
      <c r="AU29" s="193">
        <f t="shared" si="5"/>
        <v>0</v>
      </c>
      <c r="AV29" s="193">
        <f t="shared" si="5"/>
        <v>0</v>
      </c>
      <c r="AW29" s="193">
        <f t="shared" si="5"/>
        <v>0</v>
      </c>
      <c r="AX29" s="193">
        <f t="shared" si="5"/>
        <v>0</v>
      </c>
      <c r="AY29" s="193">
        <f t="shared" si="5"/>
        <v>0</v>
      </c>
      <c r="AZ29" s="193">
        <f t="shared" si="5"/>
        <v>0</v>
      </c>
      <c r="BA29" s="193">
        <f t="shared" si="5"/>
        <v>0</v>
      </c>
      <c r="BB29" s="193">
        <f t="shared" si="5"/>
        <v>0</v>
      </c>
      <c r="BC29" s="193">
        <f t="shared" si="5"/>
        <v>0</v>
      </c>
      <c r="BD29" s="193">
        <f t="shared" si="5"/>
        <v>0</v>
      </c>
      <c r="BE29" s="193">
        <f t="shared" si="5"/>
        <v>0</v>
      </c>
    </row>
    <row r="31" spans="1:57" x14ac:dyDescent="0.25">
      <c r="B31" s="15" t="s">
        <v>358</v>
      </c>
    </row>
    <row r="32" spans="1:57" s="197" customFormat="1" x14ac:dyDescent="0.25">
      <c r="A32" s="243"/>
      <c r="B32" s="243"/>
      <c r="C32" s="244"/>
      <c r="D32" s="245"/>
      <c r="E32" s="146" t="str">
        <f xml:space="preserve"> InpC!E$63</f>
        <v>Development costs - base amount</v>
      </c>
      <c r="F32" s="146">
        <f xml:space="preserve"> InpC!F$63</f>
        <v>5000</v>
      </c>
      <c r="G32" s="146" t="str">
        <f xml:space="preserve"> InpC!G$63</f>
        <v>$ 000s</v>
      </c>
      <c r="H32" s="288"/>
      <c r="I32" s="242"/>
      <c r="J32" s="241"/>
      <c r="K32" s="241"/>
      <c r="L32" s="241"/>
      <c r="M32" s="241"/>
      <c r="N32" s="241"/>
      <c r="O32" s="241"/>
      <c r="P32" s="241"/>
      <c r="Q32" s="241"/>
      <c r="R32" s="241"/>
      <c r="S32" s="241"/>
      <c r="T32" s="241"/>
      <c r="U32" s="241"/>
      <c r="V32" s="241"/>
      <c r="W32" s="241"/>
      <c r="X32" s="241"/>
      <c r="Y32" s="241"/>
      <c r="Z32" s="241"/>
      <c r="AA32" s="241"/>
      <c r="AB32" s="241"/>
      <c r="AC32" s="241"/>
      <c r="AD32" s="241"/>
      <c r="AE32" s="241"/>
      <c r="AF32" s="241"/>
      <c r="AG32" s="241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1"/>
      <c r="BE32" s="241"/>
    </row>
    <row r="33" spans="1:57" x14ac:dyDescent="0.25">
      <c r="E33" s="195" t="str">
        <f xml:space="preserve"> ConTime!E$64</f>
        <v>Financial close date flag - m</v>
      </c>
      <c r="F33" s="195">
        <f xml:space="preserve"> ConTime!F$64</f>
        <v>0</v>
      </c>
      <c r="G33" s="195" t="str">
        <f xml:space="preserve"> ConTime!G$64</f>
        <v>flag</v>
      </c>
      <c r="H33" s="195">
        <f xml:space="preserve"> ConTime!H$64</f>
        <v>1</v>
      </c>
      <c r="I33" s="195">
        <f xml:space="preserve"> ConTime!I$64</f>
        <v>0</v>
      </c>
      <c r="J33" s="195">
        <f xml:space="preserve"> ConTime!J$64</f>
        <v>0</v>
      </c>
      <c r="K33" s="195">
        <f xml:space="preserve"> ConTime!K$64</f>
        <v>0</v>
      </c>
      <c r="L33" s="195">
        <f xml:space="preserve"> ConTime!L$64</f>
        <v>0</v>
      </c>
      <c r="M33" s="195">
        <f xml:space="preserve"> ConTime!M$64</f>
        <v>0</v>
      </c>
      <c r="N33" s="195">
        <f xml:space="preserve"> ConTime!N$64</f>
        <v>0</v>
      </c>
      <c r="O33" s="195">
        <f xml:space="preserve"> ConTime!O$64</f>
        <v>0</v>
      </c>
      <c r="P33" s="195">
        <f xml:space="preserve"> ConTime!P$64</f>
        <v>0</v>
      </c>
      <c r="Q33" s="195">
        <f xml:space="preserve"> ConTime!Q$64</f>
        <v>0</v>
      </c>
      <c r="R33" s="195">
        <f xml:space="preserve"> ConTime!R$64</f>
        <v>0</v>
      </c>
      <c r="S33" s="195">
        <f xml:space="preserve"> ConTime!S$64</f>
        <v>0</v>
      </c>
      <c r="T33" s="195">
        <f xml:space="preserve"> ConTime!T$64</f>
        <v>0</v>
      </c>
      <c r="U33" s="195">
        <f xml:space="preserve"> ConTime!U$64</f>
        <v>0</v>
      </c>
      <c r="V33" s="195">
        <f xml:space="preserve"> ConTime!V$64</f>
        <v>0</v>
      </c>
      <c r="W33" s="195">
        <f xml:space="preserve"> ConTime!W$64</f>
        <v>0</v>
      </c>
      <c r="X33" s="195">
        <f xml:space="preserve"> ConTime!X$64</f>
        <v>0</v>
      </c>
      <c r="Y33" s="195">
        <f xml:space="preserve"> ConTime!Y$64</f>
        <v>1</v>
      </c>
      <c r="Z33" s="195">
        <f xml:space="preserve"> ConTime!Z$64</f>
        <v>0</v>
      </c>
      <c r="AA33" s="195">
        <f xml:space="preserve"> ConTime!AA$64</f>
        <v>0</v>
      </c>
      <c r="AB33" s="195">
        <f xml:space="preserve"> ConTime!AB$64</f>
        <v>0</v>
      </c>
      <c r="AC33" s="195">
        <f xml:space="preserve"> ConTime!AC$64</f>
        <v>0</v>
      </c>
      <c r="AD33" s="195">
        <f xml:space="preserve"> ConTime!AD$64</f>
        <v>0</v>
      </c>
      <c r="AE33" s="195">
        <f xml:space="preserve"> ConTime!AE$64</f>
        <v>0</v>
      </c>
      <c r="AF33" s="195">
        <f xml:space="preserve"> ConTime!AF$64</f>
        <v>0</v>
      </c>
      <c r="AG33" s="195">
        <f xml:space="preserve"> ConTime!AG$64</f>
        <v>0</v>
      </c>
      <c r="AH33" s="195">
        <f xml:space="preserve"> ConTime!AH$64</f>
        <v>0</v>
      </c>
      <c r="AI33" s="195">
        <f xml:space="preserve"> ConTime!AI$64</f>
        <v>0</v>
      </c>
      <c r="AJ33" s="195">
        <f xml:space="preserve"> ConTime!AJ$64</f>
        <v>0</v>
      </c>
      <c r="AK33" s="195">
        <f xml:space="preserve"> ConTime!AK$64</f>
        <v>0</v>
      </c>
      <c r="AL33" s="195">
        <f xml:space="preserve"> ConTime!AL$64</f>
        <v>0</v>
      </c>
      <c r="AM33" s="195">
        <f xml:space="preserve"> ConTime!AM$64</f>
        <v>0</v>
      </c>
      <c r="AN33" s="195">
        <f xml:space="preserve"> ConTime!AN$64</f>
        <v>0</v>
      </c>
      <c r="AO33" s="195">
        <f xml:space="preserve"> ConTime!AO$64</f>
        <v>0</v>
      </c>
      <c r="AP33" s="195">
        <f xml:space="preserve"> ConTime!AP$64</f>
        <v>0</v>
      </c>
      <c r="AQ33" s="195">
        <f xml:space="preserve"> ConTime!AQ$64</f>
        <v>0</v>
      </c>
      <c r="AR33" s="195">
        <f xml:space="preserve"> ConTime!AR$64</f>
        <v>0</v>
      </c>
      <c r="AS33" s="195">
        <f xml:space="preserve"> ConTime!AS$64</f>
        <v>0</v>
      </c>
      <c r="AT33" s="195">
        <f xml:space="preserve"> ConTime!AT$64</f>
        <v>0</v>
      </c>
      <c r="AU33" s="195">
        <f xml:space="preserve"> ConTime!AU$64</f>
        <v>0</v>
      </c>
      <c r="AV33" s="195">
        <f xml:space="preserve"> ConTime!AV$64</f>
        <v>0</v>
      </c>
      <c r="AW33" s="195">
        <f xml:space="preserve"> ConTime!AW$64</f>
        <v>0</v>
      </c>
      <c r="AX33" s="195">
        <f xml:space="preserve"> ConTime!AX$64</f>
        <v>0</v>
      </c>
      <c r="AY33" s="195">
        <f xml:space="preserve"> ConTime!AY$64</f>
        <v>0</v>
      </c>
      <c r="AZ33" s="195">
        <f xml:space="preserve"> ConTime!AZ$64</f>
        <v>0</v>
      </c>
      <c r="BA33" s="195">
        <f xml:space="preserve"> ConTime!BA$64</f>
        <v>0</v>
      </c>
      <c r="BB33" s="195">
        <f xml:space="preserve"> ConTime!BB$64</f>
        <v>0</v>
      </c>
      <c r="BC33" s="195">
        <f xml:space="preserve"> ConTime!BC$64</f>
        <v>0</v>
      </c>
      <c r="BD33" s="195">
        <f xml:space="preserve"> ConTime!BD$64</f>
        <v>0</v>
      </c>
      <c r="BE33" s="195">
        <f xml:space="preserve"> ConTime!BE$64</f>
        <v>0</v>
      </c>
    </row>
    <row r="34" spans="1:57" s="194" customFormat="1" x14ac:dyDescent="0.25">
      <c r="A34" s="142"/>
      <c r="B34" s="142"/>
      <c r="C34" s="143"/>
      <c r="D34" s="144"/>
      <c r="E34" s="193" t="s">
        <v>358</v>
      </c>
      <c r="F34" s="193"/>
      <c r="G34" s="193" t="str">
        <f xml:space="preserve"> SMU</f>
        <v>$ 000s</v>
      </c>
      <c r="H34" s="193">
        <f xml:space="preserve"> SUM(J34:BE34)</f>
        <v>5000</v>
      </c>
      <c r="I34" s="145"/>
      <c r="J34" s="193">
        <f t="shared" ref="J34:BE34" si="6" xml:space="preserve"> $F32 * J33</f>
        <v>0</v>
      </c>
      <c r="K34" s="193">
        <f t="shared" si="6"/>
        <v>0</v>
      </c>
      <c r="L34" s="193">
        <f t="shared" si="6"/>
        <v>0</v>
      </c>
      <c r="M34" s="193">
        <f t="shared" si="6"/>
        <v>0</v>
      </c>
      <c r="N34" s="193">
        <f t="shared" si="6"/>
        <v>0</v>
      </c>
      <c r="O34" s="193">
        <f t="shared" si="6"/>
        <v>0</v>
      </c>
      <c r="P34" s="193">
        <f t="shared" si="6"/>
        <v>0</v>
      </c>
      <c r="Q34" s="193">
        <f t="shared" si="6"/>
        <v>0</v>
      </c>
      <c r="R34" s="193">
        <f t="shared" si="6"/>
        <v>0</v>
      </c>
      <c r="S34" s="193">
        <f t="shared" si="6"/>
        <v>0</v>
      </c>
      <c r="T34" s="193">
        <f t="shared" si="6"/>
        <v>0</v>
      </c>
      <c r="U34" s="193">
        <f t="shared" si="6"/>
        <v>0</v>
      </c>
      <c r="V34" s="193">
        <f t="shared" si="6"/>
        <v>0</v>
      </c>
      <c r="W34" s="193">
        <f t="shared" si="6"/>
        <v>0</v>
      </c>
      <c r="X34" s="193">
        <f t="shared" si="6"/>
        <v>0</v>
      </c>
      <c r="Y34" s="193">
        <f t="shared" si="6"/>
        <v>5000</v>
      </c>
      <c r="Z34" s="193">
        <f t="shared" si="6"/>
        <v>0</v>
      </c>
      <c r="AA34" s="193">
        <f t="shared" si="6"/>
        <v>0</v>
      </c>
      <c r="AB34" s="193">
        <f t="shared" si="6"/>
        <v>0</v>
      </c>
      <c r="AC34" s="193">
        <f t="shared" si="6"/>
        <v>0</v>
      </c>
      <c r="AD34" s="193">
        <f t="shared" si="6"/>
        <v>0</v>
      </c>
      <c r="AE34" s="193">
        <f t="shared" si="6"/>
        <v>0</v>
      </c>
      <c r="AF34" s="193">
        <f t="shared" si="6"/>
        <v>0</v>
      </c>
      <c r="AG34" s="193">
        <f t="shared" si="6"/>
        <v>0</v>
      </c>
      <c r="AH34" s="193">
        <f t="shared" si="6"/>
        <v>0</v>
      </c>
      <c r="AI34" s="193">
        <f t="shared" si="6"/>
        <v>0</v>
      </c>
      <c r="AJ34" s="193">
        <f t="shared" si="6"/>
        <v>0</v>
      </c>
      <c r="AK34" s="193">
        <f t="shared" si="6"/>
        <v>0</v>
      </c>
      <c r="AL34" s="193">
        <f t="shared" si="6"/>
        <v>0</v>
      </c>
      <c r="AM34" s="193">
        <f t="shared" si="6"/>
        <v>0</v>
      </c>
      <c r="AN34" s="193">
        <f t="shared" si="6"/>
        <v>0</v>
      </c>
      <c r="AO34" s="193">
        <f t="shared" si="6"/>
        <v>0</v>
      </c>
      <c r="AP34" s="193">
        <f t="shared" si="6"/>
        <v>0</v>
      </c>
      <c r="AQ34" s="193">
        <f t="shared" si="6"/>
        <v>0</v>
      </c>
      <c r="AR34" s="193">
        <f t="shared" si="6"/>
        <v>0</v>
      </c>
      <c r="AS34" s="193">
        <f t="shared" si="6"/>
        <v>0</v>
      </c>
      <c r="AT34" s="193">
        <f t="shared" si="6"/>
        <v>0</v>
      </c>
      <c r="AU34" s="193">
        <f t="shared" si="6"/>
        <v>0</v>
      </c>
      <c r="AV34" s="193">
        <f t="shared" si="6"/>
        <v>0</v>
      </c>
      <c r="AW34" s="193">
        <f t="shared" si="6"/>
        <v>0</v>
      </c>
      <c r="AX34" s="193">
        <f t="shared" si="6"/>
        <v>0</v>
      </c>
      <c r="AY34" s="193">
        <f t="shared" si="6"/>
        <v>0</v>
      </c>
      <c r="AZ34" s="193">
        <f t="shared" si="6"/>
        <v>0</v>
      </c>
      <c r="BA34" s="193">
        <f t="shared" si="6"/>
        <v>0</v>
      </c>
      <c r="BB34" s="193">
        <f t="shared" si="6"/>
        <v>0</v>
      </c>
      <c r="BC34" s="193">
        <f t="shared" si="6"/>
        <v>0</v>
      </c>
      <c r="BD34" s="193">
        <f t="shared" si="6"/>
        <v>0</v>
      </c>
      <c r="BE34" s="193">
        <f t="shared" si="6"/>
        <v>0</v>
      </c>
    </row>
    <row r="36" spans="1:57" x14ac:dyDescent="0.25">
      <c r="B36" s="15" t="s">
        <v>359</v>
      </c>
    </row>
    <row r="37" spans="1:57" s="197" customFormat="1" x14ac:dyDescent="0.25">
      <c r="A37" s="243"/>
      <c r="B37" s="243"/>
      <c r="C37" s="244"/>
      <c r="D37" s="245"/>
      <c r="E37" s="146" t="str">
        <f xml:space="preserve"> InpC!E$64</f>
        <v>Success fee - base amount</v>
      </c>
      <c r="F37" s="146">
        <f xml:space="preserve"> InpC!F$64</f>
        <v>2000</v>
      </c>
      <c r="G37" s="146" t="str">
        <f xml:space="preserve"> InpC!G$64</f>
        <v>$ 000s</v>
      </c>
      <c r="H37" s="288"/>
      <c r="I37" s="242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41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1"/>
      <c r="BE37" s="241"/>
    </row>
    <row r="38" spans="1:57" x14ac:dyDescent="0.25">
      <c r="E38" s="195" t="str">
        <f xml:space="preserve"> ConTime!E$64</f>
        <v>Financial close date flag - m</v>
      </c>
      <c r="F38" s="195">
        <f xml:space="preserve"> ConTime!F$64</f>
        <v>0</v>
      </c>
      <c r="G38" s="195" t="str">
        <f xml:space="preserve"> ConTime!G$64</f>
        <v>flag</v>
      </c>
      <c r="H38" s="195">
        <f xml:space="preserve"> ConTime!H$64</f>
        <v>1</v>
      </c>
      <c r="I38" s="195">
        <f xml:space="preserve"> ConTime!I$64</f>
        <v>0</v>
      </c>
      <c r="J38" s="195">
        <f xml:space="preserve"> ConTime!J$64</f>
        <v>0</v>
      </c>
      <c r="K38" s="195">
        <f xml:space="preserve"> ConTime!K$64</f>
        <v>0</v>
      </c>
      <c r="L38" s="195">
        <f xml:space="preserve"> ConTime!L$64</f>
        <v>0</v>
      </c>
      <c r="M38" s="195">
        <f xml:space="preserve"> ConTime!M$64</f>
        <v>0</v>
      </c>
      <c r="N38" s="195">
        <f xml:space="preserve"> ConTime!N$64</f>
        <v>0</v>
      </c>
      <c r="O38" s="195">
        <f xml:space="preserve"> ConTime!O$64</f>
        <v>0</v>
      </c>
      <c r="P38" s="195">
        <f xml:space="preserve"> ConTime!P$64</f>
        <v>0</v>
      </c>
      <c r="Q38" s="195">
        <f xml:space="preserve"> ConTime!Q$64</f>
        <v>0</v>
      </c>
      <c r="R38" s="195">
        <f xml:space="preserve"> ConTime!R$64</f>
        <v>0</v>
      </c>
      <c r="S38" s="195">
        <f xml:space="preserve"> ConTime!S$64</f>
        <v>0</v>
      </c>
      <c r="T38" s="195">
        <f xml:space="preserve"> ConTime!T$64</f>
        <v>0</v>
      </c>
      <c r="U38" s="195">
        <f xml:space="preserve"> ConTime!U$64</f>
        <v>0</v>
      </c>
      <c r="V38" s="195">
        <f xml:space="preserve"> ConTime!V$64</f>
        <v>0</v>
      </c>
      <c r="W38" s="195">
        <f xml:space="preserve"> ConTime!W$64</f>
        <v>0</v>
      </c>
      <c r="X38" s="195">
        <f xml:space="preserve"> ConTime!X$64</f>
        <v>0</v>
      </c>
      <c r="Y38" s="195">
        <f xml:space="preserve"> ConTime!Y$64</f>
        <v>1</v>
      </c>
      <c r="Z38" s="195">
        <f xml:space="preserve"> ConTime!Z$64</f>
        <v>0</v>
      </c>
      <c r="AA38" s="195">
        <f xml:space="preserve"> ConTime!AA$64</f>
        <v>0</v>
      </c>
      <c r="AB38" s="195">
        <f xml:space="preserve"> ConTime!AB$64</f>
        <v>0</v>
      </c>
      <c r="AC38" s="195">
        <f xml:space="preserve"> ConTime!AC$64</f>
        <v>0</v>
      </c>
      <c r="AD38" s="195">
        <f xml:space="preserve"> ConTime!AD$64</f>
        <v>0</v>
      </c>
      <c r="AE38" s="195">
        <f xml:space="preserve"> ConTime!AE$64</f>
        <v>0</v>
      </c>
      <c r="AF38" s="195">
        <f xml:space="preserve"> ConTime!AF$64</f>
        <v>0</v>
      </c>
      <c r="AG38" s="195">
        <f xml:space="preserve"> ConTime!AG$64</f>
        <v>0</v>
      </c>
      <c r="AH38" s="195">
        <f xml:space="preserve"> ConTime!AH$64</f>
        <v>0</v>
      </c>
      <c r="AI38" s="195">
        <f xml:space="preserve"> ConTime!AI$64</f>
        <v>0</v>
      </c>
      <c r="AJ38" s="195">
        <f xml:space="preserve"> ConTime!AJ$64</f>
        <v>0</v>
      </c>
      <c r="AK38" s="195">
        <f xml:space="preserve"> ConTime!AK$64</f>
        <v>0</v>
      </c>
      <c r="AL38" s="195">
        <f xml:space="preserve"> ConTime!AL$64</f>
        <v>0</v>
      </c>
      <c r="AM38" s="195">
        <f xml:space="preserve"> ConTime!AM$64</f>
        <v>0</v>
      </c>
      <c r="AN38" s="195">
        <f xml:space="preserve"> ConTime!AN$64</f>
        <v>0</v>
      </c>
      <c r="AO38" s="195">
        <f xml:space="preserve"> ConTime!AO$64</f>
        <v>0</v>
      </c>
      <c r="AP38" s="195">
        <f xml:space="preserve"> ConTime!AP$64</f>
        <v>0</v>
      </c>
      <c r="AQ38" s="195">
        <f xml:space="preserve"> ConTime!AQ$64</f>
        <v>0</v>
      </c>
      <c r="AR38" s="195">
        <f xml:space="preserve"> ConTime!AR$64</f>
        <v>0</v>
      </c>
      <c r="AS38" s="195">
        <f xml:space="preserve"> ConTime!AS$64</f>
        <v>0</v>
      </c>
      <c r="AT38" s="195">
        <f xml:space="preserve"> ConTime!AT$64</f>
        <v>0</v>
      </c>
      <c r="AU38" s="195">
        <f xml:space="preserve"> ConTime!AU$64</f>
        <v>0</v>
      </c>
      <c r="AV38" s="195">
        <f xml:space="preserve"> ConTime!AV$64</f>
        <v>0</v>
      </c>
      <c r="AW38" s="195">
        <f xml:space="preserve"> ConTime!AW$64</f>
        <v>0</v>
      </c>
      <c r="AX38" s="195">
        <f xml:space="preserve"> ConTime!AX$64</f>
        <v>0</v>
      </c>
      <c r="AY38" s="195">
        <f xml:space="preserve"> ConTime!AY$64</f>
        <v>0</v>
      </c>
      <c r="AZ38" s="195">
        <f xml:space="preserve"> ConTime!AZ$64</f>
        <v>0</v>
      </c>
      <c r="BA38" s="195">
        <f xml:space="preserve"> ConTime!BA$64</f>
        <v>0</v>
      </c>
      <c r="BB38" s="195">
        <f xml:space="preserve"> ConTime!BB$64</f>
        <v>0</v>
      </c>
      <c r="BC38" s="195">
        <f xml:space="preserve"> ConTime!BC$64</f>
        <v>0</v>
      </c>
      <c r="BD38" s="195">
        <f xml:space="preserve"> ConTime!BD$64</f>
        <v>0</v>
      </c>
      <c r="BE38" s="195">
        <f xml:space="preserve"> ConTime!BE$64</f>
        <v>0</v>
      </c>
    </row>
    <row r="39" spans="1:57" s="194" customFormat="1" x14ac:dyDescent="0.25">
      <c r="A39" s="142"/>
      <c r="B39" s="142"/>
      <c r="C39" s="143"/>
      <c r="D39" s="144"/>
      <c r="E39" s="193" t="s">
        <v>359</v>
      </c>
      <c r="F39" s="193"/>
      <c r="G39" s="193" t="str">
        <f xml:space="preserve"> SMU</f>
        <v>$ 000s</v>
      </c>
      <c r="H39" s="193">
        <f xml:space="preserve"> SUM(J39:BE39)</f>
        <v>2000</v>
      </c>
      <c r="I39" s="145"/>
      <c r="J39" s="193">
        <f t="shared" ref="J39:BE39" si="7" xml:space="preserve"> $F37 * J38</f>
        <v>0</v>
      </c>
      <c r="K39" s="193">
        <f t="shared" si="7"/>
        <v>0</v>
      </c>
      <c r="L39" s="193">
        <f t="shared" si="7"/>
        <v>0</v>
      </c>
      <c r="M39" s="193">
        <f t="shared" si="7"/>
        <v>0</v>
      </c>
      <c r="N39" s="193">
        <f t="shared" si="7"/>
        <v>0</v>
      </c>
      <c r="O39" s="193">
        <f t="shared" si="7"/>
        <v>0</v>
      </c>
      <c r="P39" s="193">
        <f t="shared" si="7"/>
        <v>0</v>
      </c>
      <c r="Q39" s="193">
        <f t="shared" si="7"/>
        <v>0</v>
      </c>
      <c r="R39" s="193">
        <f t="shared" si="7"/>
        <v>0</v>
      </c>
      <c r="S39" s="193">
        <f t="shared" si="7"/>
        <v>0</v>
      </c>
      <c r="T39" s="193">
        <f t="shared" si="7"/>
        <v>0</v>
      </c>
      <c r="U39" s="193">
        <f t="shared" si="7"/>
        <v>0</v>
      </c>
      <c r="V39" s="193">
        <f t="shared" si="7"/>
        <v>0</v>
      </c>
      <c r="W39" s="193">
        <f t="shared" si="7"/>
        <v>0</v>
      </c>
      <c r="X39" s="193">
        <f t="shared" si="7"/>
        <v>0</v>
      </c>
      <c r="Y39" s="193">
        <f t="shared" si="7"/>
        <v>2000</v>
      </c>
      <c r="Z39" s="193">
        <f t="shared" si="7"/>
        <v>0</v>
      </c>
      <c r="AA39" s="193">
        <f t="shared" si="7"/>
        <v>0</v>
      </c>
      <c r="AB39" s="193">
        <f t="shared" si="7"/>
        <v>0</v>
      </c>
      <c r="AC39" s="193">
        <f t="shared" si="7"/>
        <v>0</v>
      </c>
      <c r="AD39" s="193">
        <f t="shared" si="7"/>
        <v>0</v>
      </c>
      <c r="AE39" s="193">
        <f t="shared" si="7"/>
        <v>0</v>
      </c>
      <c r="AF39" s="193">
        <f t="shared" si="7"/>
        <v>0</v>
      </c>
      <c r="AG39" s="193">
        <f t="shared" si="7"/>
        <v>0</v>
      </c>
      <c r="AH39" s="193">
        <f t="shared" si="7"/>
        <v>0</v>
      </c>
      <c r="AI39" s="193">
        <f t="shared" si="7"/>
        <v>0</v>
      </c>
      <c r="AJ39" s="193">
        <f t="shared" si="7"/>
        <v>0</v>
      </c>
      <c r="AK39" s="193">
        <f t="shared" si="7"/>
        <v>0</v>
      </c>
      <c r="AL39" s="193">
        <f t="shared" si="7"/>
        <v>0</v>
      </c>
      <c r="AM39" s="193">
        <f t="shared" si="7"/>
        <v>0</v>
      </c>
      <c r="AN39" s="193">
        <f t="shared" si="7"/>
        <v>0</v>
      </c>
      <c r="AO39" s="193">
        <f t="shared" si="7"/>
        <v>0</v>
      </c>
      <c r="AP39" s="193">
        <f t="shared" si="7"/>
        <v>0</v>
      </c>
      <c r="AQ39" s="193">
        <f t="shared" si="7"/>
        <v>0</v>
      </c>
      <c r="AR39" s="193">
        <f t="shared" si="7"/>
        <v>0</v>
      </c>
      <c r="AS39" s="193">
        <f t="shared" si="7"/>
        <v>0</v>
      </c>
      <c r="AT39" s="193">
        <f t="shared" si="7"/>
        <v>0</v>
      </c>
      <c r="AU39" s="193">
        <f t="shared" si="7"/>
        <v>0</v>
      </c>
      <c r="AV39" s="193">
        <f t="shared" si="7"/>
        <v>0</v>
      </c>
      <c r="AW39" s="193">
        <f t="shared" si="7"/>
        <v>0</v>
      </c>
      <c r="AX39" s="193">
        <f t="shared" si="7"/>
        <v>0</v>
      </c>
      <c r="AY39" s="193">
        <f t="shared" si="7"/>
        <v>0</v>
      </c>
      <c r="AZ39" s="193">
        <f t="shared" si="7"/>
        <v>0</v>
      </c>
      <c r="BA39" s="193">
        <f t="shared" si="7"/>
        <v>0</v>
      </c>
      <c r="BB39" s="193">
        <f t="shared" si="7"/>
        <v>0</v>
      </c>
      <c r="BC39" s="193">
        <f t="shared" si="7"/>
        <v>0</v>
      </c>
      <c r="BD39" s="193">
        <f t="shared" si="7"/>
        <v>0</v>
      </c>
      <c r="BE39" s="193">
        <f t="shared" si="7"/>
        <v>0</v>
      </c>
    </row>
    <row r="41" spans="1:57" s="750" customFormat="1" x14ac:dyDescent="0.25">
      <c r="A41" s="751"/>
      <c r="B41" s="751" t="s">
        <v>360</v>
      </c>
      <c r="C41" s="752"/>
      <c r="D41" s="753"/>
      <c r="E41" s="754"/>
      <c r="F41" s="754"/>
      <c r="G41" s="754"/>
      <c r="H41" s="754"/>
      <c r="I41" s="754"/>
      <c r="J41" s="754"/>
      <c r="K41" s="754"/>
      <c r="L41" s="754"/>
      <c r="M41" s="754"/>
      <c r="N41" s="754"/>
      <c r="O41" s="754"/>
      <c r="P41" s="754"/>
      <c r="Q41" s="754"/>
      <c r="R41" s="754"/>
      <c r="S41" s="754"/>
      <c r="T41" s="754"/>
      <c r="U41" s="754"/>
      <c r="V41" s="754"/>
      <c r="W41" s="754"/>
      <c r="X41" s="754"/>
      <c r="Y41" s="754"/>
      <c r="Z41" s="754"/>
      <c r="AA41" s="754"/>
      <c r="AB41" s="754"/>
      <c r="AC41" s="754"/>
      <c r="AD41" s="754"/>
      <c r="AE41" s="754"/>
      <c r="AF41" s="754"/>
      <c r="AG41" s="754"/>
      <c r="AH41" s="754"/>
      <c r="AI41" s="754"/>
      <c r="AJ41" s="754"/>
      <c r="AK41" s="754"/>
      <c r="AL41" s="754"/>
      <c r="AM41" s="754"/>
      <c r="AN41" s="754"/>
      <c r="AO41" s="754"/>
      <c r="AP41" s="754"/>
      <c r="AQ41" s="754"/>
      <c r="AR41" s="754"/>
      <c r="AS41" s="754"/>
      <c r="AT41" s="754"/>
      <c r="AU41" s="754"/>
      <c r="AV41" s="754"/>
      <c r="AW41" s="754"/>
      <c r="AX41" s="754"/>
      <c r="AY41" s="754"/>
      <c r="AZ41" s="754"/>
      <c r="BA41" s="754"/>
      <c r="BB41" s="754"/>
      <c r="BC41" s="754"/>
      <c r="BD41" s="754"/>
      <c r="BE41" s="754"/>
    </row>
    <row r="42" spans="1:57" s="761" customFormat="1" x14ac:dyDescent="0.25">
      <c r="A42" s="755"/>
      <c r="B42" s="755"/>
      <c r="C42" s="756"/>
      <c r="D42" s="757"/>
      <c r="E42" s="758" t="str">
        <f xml:space="preserve"> InpC!E$65</f>
        <v>O&amp;M mobilisation - base amount</v>
      </c>
      <c r="F42" s="758">
        <f xml:space="preserve"> InpC!F$65</f>
        <v>0</v>
      </c>
      <c r="G42" s="758" t="str">
        <f xml:space="preserve"> InpC!G$65</f>
        <v>$ 000s</v>
      </c>
      <c r="H42" s="759"/>
      <c r="I42" s="760"/>
      <c r="J42" s="760"/>
      <c r="K42" s="760"/>
      <c r="L42" s="760"/>
      <c r="M42" s="760"/>
      <c r="N42" s="760"/>
      <c r="O42" s="760"/>
      <c r="P42" s="760"/>
      <c r="Q42" s="760"/>
      <c r="R42" s="760"/>
      <c r="S42" s="760"/>
      <c r="T42" s="760"/>
      <c r="U42" s="760"/>
      <c r="V42" s="760"/>
      <c r="W42" s="760"/>
      <c r="X42" s="760"/>
      <c r="Y42" s="760"/>
      <c r="Z42" s="760"/>
      <c r="AA42" s="760"/>
      <c r="AB42" s="760"/>
      <c r="AC42" s="760"/>
      <c r="AD42" s="760"/>
      <c r="AE42" s="760"/>
      <c r="AF42" s="760"/>
      <c r="AG42" s="760"/>
      <c r="AH42" s="760"/>
      <c r="AI42" s="760"/>
      <c r="AJ42" s="760"/>
      <c r="AK42" s="760"/>
      <c r="AL42" s="760"/>
      <c r="AM42" s="760"/>
      <c r="AN42" s="760"/>
      <c r="AO42" s="760"/>
      <c r="AP42" s="760"/>
      <c r="AQ42" s="760"/>
      <c r="AR42" s="760"/>
      <c r="AS42" s="760"/>
      <c r="AT42" s="760"/>
      <c r="AU42" s="760"/>
      <c r="AV42" s="760"/>
      <c r="AW42" s="760"/>
      <c r="AX42" s="760"/>
      <c r="AY42" s="760"/>
      <c r="AZ42" s="760"/>
      <c r="BA42" s="760"/>
      <c r="BB42" s="760"/>
      <c r="BC42" s="760"/>
      <c r="BD42" s="760"/>
      <c r="BE42" s="760"/>
    </row>
    <row r="43" spans="1:57" s="750" customFormat="1" x14ac:dyDescent="0.25">
      <c r="A43" s="751"/>
      <c r="B43" s="751"/>
      <c r="C43" s="752"/>
      <c r="D43" s="753"/>
      <c r="E43" s="762" t="str">
        <f xml:space="preserve"> ConTime!E$77</f>
        <v>Last construction period flag - m</v>
      </c>
      <c r="F43" s="762">
        <f xml:space="preserve"> ConTime!F$77</f>
        <v>0</v>
      </c>
      <c r="G43" s="762" t="str">
        <f xml:space="preserve"> ConTime!G$77</f>
        <v>flag</v>
      </c>
      <c r="H43" s="762">
        <f xml:space="preserve"> ConTime!H$77</f>
        <v>1</v>
      </c>
      <c r="I43" s="762">
        <f xml:space="preserve"> ConTime!I$77</f>
        <v>0</v>
      </c>
      <c r="J43" s="762">
        <f xml:space="preserve"> ConTime!J$77</f>
        <v>0</v>
      </c>
      <c r="K43" s="762">
        <f xml:space="preserve"> ConTime!K$77</f>
        <v>0</v>
      </c>
      <c r="L43" s="762">
        <f xml:space="preserve"> ConTime!L$77</f>
        <v>0</v>
      </c>
      <c r="M43" s="762">
        <f xml:space="preserve"> ConTime!M$77</f>
        <v>0</v>
      </c>
      <c r="N43" s="762">
        <f xml:space="preserve"> ConTime!N$77</f>
        <v>0</v>
      </c>
      <c r="O43" s="762">
        <f xml:space="preserve"> ConTime!O$77</f>
        <v>0</v>
      </c>
      <c r="P43" s="762">
        <f xml:space="preserve"> ConTime!P$77</f>
        <v>0</v>
      </c>
      <c r="Q43" s="762">
        <f xml:space="preserve"> ConTime!Q$77</f>
        <v>0</v>
      </c>
      <c r="R43" s="762">
        <f xml:space="preserve"> ConTime!R$77</f>
        <v>0</v>
      </c>
      <c r="S43" s="762">
        <f xml:space="preserve"> ConTime!S$77</f>
        <v>0</v>
      </c>
      <c r="T43" s="762">
        <f xml:space="preserve"> ConTime!T$77</f>
        <v>0</v>
      </c>
      <c r="U43" s="762">
        <f xml:space="preserve"> ConTime!U$77</f>
        <v>0</v>
      </c>
      <c r="V43" s="762">
        <f xml:space="preserve"> ConTime!V$77</f>
        <v>0</v>
      </c>
      <c r="W43" s="762">
        <f xml:space="preserve"> ConTime!W$77</f>
        <v>0</v>
      </c>
      <c r="X43" s="762">
        <f xml:space="preserve"> ConTime!X$77</f>
        <v>0</v>
      </c>
      <c r="Y43" s="762">
        <f xml:space="preserve"> ConTime!Y$77</f>
        <v>0</v>
      </c>
      <c r="Z43" s="762">
        <f xml:space="preserve"> ConTime!Z$77</f>
        <v>0</v>
      </c>
      <c r="AA43" s="762">
        <f xml:space="preserve"> ConTime!AA$77</f>
        <v>0</v>
      </c>
      <c r="AB43" s="762">
        <f xml:space="preserve"> ConTime!AB$77</f>
        <v>0</v>
      </c>
      <c r="AC43" s="762">
        <f xml:space="preserve"> ConTime!AC$77</f>
        <v>0</v>
      </c>
      <c r="AD43" s="762">
        <f xml:space="preserve"> ConTime!AD$77</f>
        <v>0</v>
      </c>
      <c r="AE43" s="762">
        <f xml:space="preserve"> ConTime!AE$77</f>
        <v>0</v>
      </c>
      <c r="AF43" s="762">
        <f xml:space="preserve"> ConTime!AF$77</f>
        <v>0</v>
      </c>
      <c r="AG43" s="762">
        <f xml:space="preserve"> ConTime!AG$77</f>
        <v>0</v>
      </c>
      <c r="AH43" s="762">
        <f xml:space="preserve"> ConTime!AH$77</f>
        <v>0</v>
      </c>
      <c r="AI43" s="762">
        <f xml:space="preserve"> ConTime!AI$77</f>
        <v>0</v>
      </c>
      <c r="AJ43" s="762">
        <f xml:space="preserve"> ConTime!AJ$77</f>
        <v>0</v>
      </c>
      <c r="AK43" s="762">
        <f xml:space="preserve"> ConTime!AK$77</f>
        <v>0</v>
      </c>
      <c r="AL43" s="762">
        <f xml:space="preserve"> ConTime!AL$77</f>
        <v>0</v>
      </c>
      <c r="AM43" s="762">
        <f xml:space="preserve"> ConTime!AM$77</f>
        <v>0</v>
      </c>
      <c r="AN43" s="762">
        <f xml:space="preserve"> ConTime!AN$77</f>
        <v>0</v>
      </c>
      <c r="AO43" s="762">
        <f xml:space="preserve"> ConTime!AO$77</f>
        <v>0</v>
      </c>
      <c r="AP43" s="762">
        <f xml:space="preserve"> ConTime!AP$77</f>
        <v>0</v>
      </c>
      <c r="AQ43" s="762">
        <f xml:space="preserve"> ConTime!AQ$77</f>
        <v>0</v>
      </c>
      <c r="AR43" s="762">
        <f xml:space="preserve"> ConTime!AR$77</f>
        <v>0</v>
      </c>
      <c r="AS43" s="762">
        <f xml:space="preserve"> ConTime!AS$77</f>
        <v>0</v>
      </c>
      <c r="AT43" s="762">
        <f xml:space="preserve"> ConTime!AT$77</f>
        <v>0</v>
      </c>
      <c r="AU43" s="762">
        <f xml:space="preserve"> ConTime!AU$77</f>
        <v>0</v>
      </c>
      <c r="AV43" s="762">
        <f xml:space="preserve"> ConTime!AV$77</f>
        <v>0</v>
      </c>
      <c r="AW43" s="762">
        <f xml:space="preserve"> ConTime!AW$77</f>
        <v>0</v>
      </c>
      <c r="AX43" s="762">
        <f xml:space="preserve"> ConTime!AX$77</f>
        <v>0</v>
      </c>
      <c r="AY43" s="762">
        <f xml:space="preserve"> ConTime!AY$77</f>
        <v>1</v>
      </c>
      <c r="AZ43" s="762">
        <f xml:space="preserve"> ConTime!AZ$77</f>
        <v>0</v>
      </c>
      <c r="BA43" s="762">
        <f xml:space="preserve"> ConTime!BA$77</f>
        <v>0</v>
      </c>
      <c r="BB43" s="762">
        <f xml:space="preserve"> ConTime!BB$77</f>
        <v>0</v>
      </c>
      <c r="BC43" s="762">
        <f xml:space="preserve"> ConTime!BC$77</f>
        <v>0</v>
      </c>
      <c r="BD43" s="762">
        <f xml:space="preserve"> ConTime!BD$77</f>
        <v>0</v>
      </c>
      <c r="BE43" s="762">
        <f xml:space="preserve"> ConTime!BE$77</f>
        <v>0</v>
      </c>
    </row>
    <row r="44" spans="1:57" s="767" customFormat="1" x14ac:dyDescent="0.25">
      <c r="A44" s="763"/>
      <c r="B44" s="763"/>
      <c r="C44" s="764"/>
      <c r="D44" s="765"/>
      <c r="E44" s="766" t="s">
        <v>360</v>
      </c>
      <c r="F44" s="766"/>
      <c r="G44" s="766" t="str">
        <f xml:space="preserve"> SMU</f>
        <v>$ 000s</v>
      </c>
      <c r="H44" s="766">
        <f xml:space="preserve"> SUM(J44:BE44)</f>
        <v>0</v>
      </c>
      <c r="I44" s="766"/>
      <c r="J44" s="766">
        <f t="shared" ref="J44:BE44" si="8" xml:space="preserve"> $F42 * J43</f>
        <v>0</v>
      </c>
      <c r="K44" s="766">
        <f t="shared" si="8"/>
        <v>0</v>
      </c>
      <c r="L44" s="766">
        <f t="shared" si="8"/>
        <v>0</v>
      </c>
      <c r="M44" s="766">
        <f t="shared" si="8"/>
        <v>0</v>
      </c>
      <c r="N44" s="766">
        <f t="shared" si="8"/>
        <v>0</v>
      </c>
      <c r="O44" s="766">
        <f t="shared" si="8"/>
        <v>0</v>
      </c>
      <c r="P44" s="766">
        <f t="shared" si="8"/>
        <v>0</v>
      </c>
      <c r="Q44" s="766">
        <f t="shared" si="8"/>
        <v>0</v>
      </c>
      <c r="R44" s="766">
        <f t="shared" si="8"/>
        <v>0</v>
      </c>
      <c r="S44" s="766">
        <f t="shared" si="8"/>
        <v>0</v>
      </c>
      <c r="T44" s="766">
        <f t="shared" si="8"/>
        <v>0</v>
      </c>
      <c r="U44" s="766">
        <f t="shared" si="8"/>
        <v>0</v>
      </c>
      <c r="V44" s="766">
        <f t="shared" si="8"/>
        <v>0</v>
      </c>
      <c r="W44" s="766">
        <f t="shared" si="8"/>
        <v>0</v>
      </c>
      <c r="X44" s="766">
        <f t="shared" si="8"/>
        <v>0</v>
      </c>
      <c r="Y44" s="766">
        <f t="shared" si="8"/>
        <v>0</v>
      </c>
      <c r="Z44" s="766">
        <f t="shared" si="8"/>
        <v>0</v>
      </c>
      <c r="AA44" s="766">
        <f t="shared" si="8"/>
        <v>0</v>
      </c>
      <c r="AB44" s="766">
        <f t="shared" si="8"/>
        <v>0</v>
      </c>
      <c r="AC44" s="766">
        <f t="shared" si="8"/>
        <v>0</v>
      </c>
      <c r="AD44" s="766">
        <f t="shared" si="8"/>
        <v>0</v>
      </c>
      <c r="AE44" s="766">
        <f t="shared" si="8"/>
        <v>0</v>
      </c>
      <c r="AF44" s="766">
        <f t="shared" si="8"/>
        <v>0</v>
      </c>
      <c r="AG44" s="766">
        <f t="shared" si="8"/>
        <v>0</v>
      </c>
      <c r="AH44" s="766">
        <f t="shared" si="8"/>
        <v>0</v>
      </c>
      <c r="AI44" s="766">
        <f t="shared" si="8"/>
        <v>0</v>
      </c>
      <c r="AJ44" s="766">
        <f t="shared" si="8"/>
        <v>0</v>
      </c>
      <c r="AK44" s="766">
        <f t="shared" si="8"/>
        <v>0</v>
      </c>
      <c r="AL44" s="766">
        <f t="shared" si="8"/>
        <v>0</v>
      </c>
      <c r="AM44" s="766">
        <f t="shared" si="8"/>
        <v>0</v>
      </c>
      <c r="AN44" s="766">
        <f t="shared" si="8"/>
        <v>0</v>
      </c>
      <c r="AO44" s="766">
        <f t="shared" si="8"/>
        <v>0</v>
      </c>
      <c r="AP44" s="766">
        <f t="shared" si="8"/>
        <v>0</v>
      </c>
      <c r="AQ44" s="766">
        <f t="shared" si="8"/>
        <v>0</v>
      </c>
      <c r="AR44" s="766">
        <f t="shared" si="8"/>
        <v>0</v>
      </c>
      <c r="AS44" s="766">
        <f t="shared" si="8"/>
        <v>0</v>
      </c>
      <c r="AT44" s="766">
        <f t="shared" si="8"/>
        <v>0</v>
      </c>
      <c r="AU44" s="766">
        <f t="shared" si="8"/>
        <v>0</v>
      </c>
      <c r="AV44" s="766">
        <f t="shared" si="8"/>
        <v>0</v>
      </c>
      <c r="AW44" s="766">
        <f t="shared" si="8"/>
        <v>0</v>
      </c>
      <c r="AX44" s="766">
        <f t="shared" si="8"/>
        <v>0</v>
      </c>
      <c r="AY44" s="766">
        <f t="shared" si="8"/>
        <v>0</v>
      </c>
      <c r="AZ44" s="766">
        <f t="shared" si="8"/>
        <v>0</v>
      </c>
      <c r="BA44" s="766">
        <f t="shared" si="8"/>
        <v>0</v>
      </c>
      <c r="BB44" s="766">
        <f t="shared" si="8"/>
        <v>0</v>
      </c>
      <c r="BC44" s="766">
        <f t="shared" si="8"/>
        <v>0</v>
      </c>
      <c r="BD44" s="766">
        <f t="shared" si="8"/>
        <v>0</v>
      </c>
      <c r="BE44" s="766">
        <f t="shared" si="8"/>
        <v>0</v>
      </c>
    </row>
    <row r="47" spans="1:57" x14ac:dyDescent="0.25">
      <c r="A47" s="15" t="s">
        <v>433</v>
      </c>
    </row>
    <row r="49" spans="1:57" s="197" customFormat="1" x14ac:dyDescent="0.25">
      <c r="A49" s="243"/>
      <c r="B49" s="243"/>
      <c r="C49" s="244"/>
      <c r="D49" s="245"/>
      <c r="E49" s="241" t="str">
        <f t="shared" ref="E49:AJ49" si="9" xml:space="preserve"> E$11</f>
        <v>EPC base cost</v>
      </c>
      <c r="F49" s="241">
        <f t="shared" si="9"/>
        <v>0</v>
      </c>
      <c r="G49" s="241" t="str">
        <f t="shared" si="9"/>
        <v>$ 000s</v>
      </c>
      <c r="H49" s="241">
        <f t="shared" si="9"/>
        <v>300000</v>
      </c>
      <c r="I49" s="241">
        <f t="shared" si="9"/>
        <v>0</v>
      </c>
      <c r="J49" s="241">
        <f t="shared" si="9"/>
        <v>0</v>
      </c>
      <c r="K49" s="241">
        <f t="shared" si="9"/>
        <v>0</v>
      </c>
      <c r="L49" s="241">
        <f t="shared" si="9"/>
        <v>0</v>
      </c>
      <c r="M49" s="241">
        <f t="shared" si="9"/>
        <v>0</v>
      </c>
      <c r="N49" s="241">
        <f t="shared" si="9"/>
        <v>0</v>
      </c>
      <c r="O49" s="241">
        <f t="shared" si="9"/>
        <v>0</v>
      </c>
      <c r="P49" s="241">
        <f t="shared" si="9"/>
        <v>0</v>
      </c>
      <c r="Q49" s="241">
        <f t="shared" si="9"/>
        <v>0</v>
      </c>
      <c r="R49" s="241">
        <f t="shared" si="9"/>
        <v>0</v>
      </c>
      <c r="S49" s="241">
        <f t="shared" si="9"/>
        <v>0</v>
      </c>
      <c r="T49" s="241">
        <f t="shared" si="9"/>
        <v>0</v>
      </c>
      <c r="U49" s="241">
        <f t="shared" si="9"/>
        <v>0</v>
      </c>
      <c r="V49" s="241">
        <f t="shared" si="9"/>
        <v>0</v>
      </c>
      <c r="W49" s="241">
        <f t="shared" si="9"/>
        <v>0</v>
      </c>
      <c r="X49" s="241">
        <f t="shared" si="9"/>
        <v>0</v>
      </c>
      <c r="Y49" s="241">
        <f t="shared" si="9"/>
        <v>0</v>
      </c>
      <c r="Z49" s="241">
        <f t="shared" si="9"/>
        <v>11538.461538461539</v>
      </c>
      <c r="AA49" s="241">
        <f t="shared" si="9"/>
        <v>11538.461538461539</v>
      </c>
      <c r="AB49" s="241">
        <f t="shared" si="9"/>
        <v>11538.461538461539</v>
      </c>
      <c r="AC49" s="241">
        <f t="shared" si="9"/>
        <v>11538.461538461539</v>
      </c>
      <c r="AD49" s="241">
        <f t="shared" si="9"/>
        <v>11538.461538461539</v>
      </c>
      <c r="AE49" s="241">
        <f t="shared" si="9"/>
        <v>11538.461538461539</v>
      </c>
      <c r="AF49" s="241">
        <f t="shared" si="9"/>
        <v>11538.461538461539</v>
      </c>
      <c r="AG49" s="241">
        <f t="shared" si="9"/>
        <v>11538.461538461539</v>
      </c>
      <c r="AH49" s="241">
        <f t="shared" si="9"/>
        <v>11538.461538461539</v>
      </c>
      <c r="AI49" s="241">
        <f t="shared" si="9"/>
        <v>11538.461538461539</v>
      </c>
      <c r="AJ49" s="241">
        <f t="shared" si="9"/>
        <v>11538.461538461539</v>
      </c>
      <c r="AK49" s="241">
        <f t="shared" ref="AK49:BE49" si="10" xml:space="preserve"> AK$11</f>
        <v>11538.461538461539</v>
      </c>
      <c r="AL49" s="241">
        <f t="shared" si="10"/>
        <v>11538.461538461539</v>
      </c>
      <c r="AM49" s="241">
        <f t="shared" si="10"/>
        <v>11538.461538461539</v>
      </c>
      <c r="AN49" s="241">
        <f t="shared" si="10"/>
        <v>11538.461538461539</v>
      </c>
      <c r="AO49" s="241">
        <f t="shared" si="10"/>
        <v>11538.461538461539</v>
      </c>
      <c r="AP49" s="241">
        <f t="shared" si="10"/>
        <v>11538.461538461539</v>
      </c>
      <c r="AQ49" s="241">
        <f t="shared" si="10"/>
        <v>11538.461538461539</v>
      </c>
      <c r="AR49" s="241">
        <f t="shared" si="10"/>
        <v>11538.461538461539</v>
      </c>
      <c r="AS49" s="241">
        <f t="shared" si="10"/>
        <v>11538.461538461539</v>
      </c>
      <c r="AT49" s="241">
        <f t="shared" si="10"/>
        <v>11538.461538461539</v>
      </c>
      <c r="AU49" s="241">
        <f t="shared" si="10"/>
        <v>11538.461538461539</v>
      </c>
      <c r="AV49" s="241">
        <f t="shared" si="10"/>
        <v>11538.461538461539</v>
      </c>
      <c r="AW49" s="241">
        <f t="shared" si="10"/>
        <v>11538.461538461539</v>
      </c>
      <c r="AX49" s="241">
        <f t="shared" si="10"/>
        <v>11538.461538461539</v>
      </c>
      <c r="AY49" s="241">
        <f t="shared" si="10"/>
        <v>11538.461538461539</v>
      </c>
      <c r="AZ49" s="241">
        <f t="shared" si="10"/>
        <v>0</v>
      </c>
      <c r="BA49" s="241">
        <f t="shared" si="10"/>
        <v>0</v>
      </c>
      <c r="BB49" s="241">
        <f t="shared" si="10"/>
        <v>0</v>
      </c>
      <c r="BC49" s="241">
        <f t="shared" si="10"/>
        <v>0</v>
      </c>
      <c r="BD49" s="241">
        <f t="shared" si="10"/>
        <v>0</v>
      </c>
      <c r="BE49" s="241">
        <f t="shared" si="10"/>
        <v>0</v>
      </c>
    </row>
    <row r="50" spans="1:57" s="197" customFormat="1" x14ac:dyDescent="0.25">
      <c r="A50" s="243"/>
      <c r="B50" s="243"/>
      <c r="C50" s="244"/>
      <c r="D50" s="245"/>
      <c r="E50" s="241" t="str">
        <f t="shared" ref="E50:AJ50" si="11" xml:space="preserve"> E$15</f>
        <v>EPC contingency</v>
      </c>
      <c r="F50" s="241">
        <f t="shared" si="11"/>
        <v>0</v>
      </c>
      <c r="G50" s="241" t="str">
        <f t="shared" si="11"/>
        <v>$ 000s</v>
      </c>
      <c r="H50" s="241">
        <f t="shared" si="11"/>
        <v>5999.9999999999991</v>
      </c>
      <c r="I50" s="241">
        <f t="shared" si="11"/>
        <v>0</v>
      </c>
      <c r="J50" s="241">
        <f t="shared" si="11"/>
        <v>0</v>
      </c>
      <c r="K50" s="241">
        <f t="shared" si="11"/>
        <v>0</v>
      </c>
      <c r="L50" s="241">
        <f t="shared" si="11"/>
        <v>0</v>
      </c>
      <c r="M50" s="241">
        <f t="shared" si="11"/>
        <v>0</v>
      </c>
      <c r="N50" s="241">
        <f t="shared" si="11"/>
        <v>0</v>
      </c>
      <c r="O50" s="241">
        <f t="shared" si="11"/>
        <v>0</v>
      </c>
      <c r="P50" s="241">
        <f t="shared" si="11"/>
        <v>0</v>
      </c>
      <c r="Q50" s="241">
        <f t="shared" si="11"/>
        <v>0</v>
      </c>
      <c r="R50" s="241">
        <f t="shared" si="11"/>
        <v>0</v>
      </c>
      <c r="S50" s="241">
        <f t="shared" si="11"/>
        <v>0</v>
      </c>
      <c r="T50" s="241">
        <f t="shared" si="11"/>
        <v>0</v>
      </c>
      <c r="U50" s="241">
        <f t="shared" si="11"/>
        <v>0</v>
      </c>
      <c r="V50" s="241">
        <f t="shared" si="11"/>
        <v>0</v>
      </c>
      <c r="W50" s="241">
        <f t="shared" si="11"/>
        <v>0</v>
      </c>
      <c r="X50" s="241">
        <f t="shared" si="11"/>
        <v>0</v>
      </c>
      <c r="Y50" s="241">
        <f t="shared" si="11"/>
        <v>0</v>
      </c>
      <c r="Z50" s="241">
        <f t="shared" si="11"/>
        <v>230.76923076923077</v>
      </c>
      <c r="AA50" s="241">
        <f t="shared" si="11"/>
        <v>230.76923076923077</v>
      </c>
      <c r="AB50" s="241">
        <f t="shared" si="11"/>
        <v>230.76923076923077</v>
      </c>
      <c r="AC50" s="241">
        <f t="shared" si="11"/>
        <v>230.76923076923077</v>
      </c>
      <c r="AD50" s="241">
        <f t="shared" si="11"/>
        <v>230.76923076923077</v>
      </c>
      <c r="AE50" s="241">
        <f t="shared" si="11"/>
        <v>230.76923076923077</v>
      </c>
      <c r="AF50" s="241">
        <f t="shared" si="11"/>
        <v>230.76923076923077</v>
      </c>
      <c r="AG50" s="241">
        <f t="shared" si="11"/>
        <v>230.76923076923077</v>
      </c>
      <c r="AH50" s="241">
        <f t="shared" si="11"/>
        <v>230.76923076923077</v>
      </c>
      <c r="AI50" s="241">
        <f t="shared" si="11"/>
        <v>230.76923076923077</v>
      </c>
      <c r="AJ50" s="241">
        <f t="shared" si="11"/>
        <v>230.76923076923077</v>
      </c>
      <c r="AK50" s="241">
        <f t="shared" ref="AK50:BE50" si="12" xml:space="preserve"> AK$15</f>
        <v>230.76923076923077</v>
      </c>
      <c r="AL50" s="241">
        <f t="shared" si="12"/>
        <v>230.76923076923077</v>
      </c>
      <c r="AM50" s="241">
        <f t="shared" si="12"/>
        <v>230.76923076923077</v>
      </c>
      <c r="AN50" s="241">
        <f t="shared" si="12"/>
        <v>230.76923076923077</v>
      </c>
      <c r="AO50" s="241">
        <f t="shared" si="12"/>
        <v>230.76923076923077</v>
      </c>
      <c r="AP50" s="241">
        <f t="shared" si="12"/>
        <v>230.76923076923077</v>
      </c>
      <c r="AQ50" s="241">
        <f t="shared" si="12"/>
        <v>230.76923076923077</v>
      </c>
      <c r="AR50" s="241">
        <f t="shared" si="12"/>
        <v>230.76923076923077</v>
      </c>
      <c r="AS50" s="241">
        <f t="shared" si="12"/>
        <v>230.76923076923077</v>
      </c>
      <c r="AT50" s="241">
        <f t="shared" si="12"/>
        <v>230.76923076923077</v>
      </c>
      <c r="AU50" s="241">
        <f t="shared" si="12"/>
        <v>230.76923076923077</v>
      </c>
      <c r="AV50" s="241">
        <f t="shared" si="12"/>
        <v>230.76923076923077</v>
      </c>
      <c r="AW50" s="241">
        <f t="shared" si="12"/>
        <v>230.76923076923077</v>
      </c>
      <c r="AX50" s="241">
        <f t="shared" si="12"/>
        <v>230.76923076923077</v>
      </c>
      <c r="AY50" s="241">
        <f t="shared" si="12"/>
        <v>230.76923076923077</v>
      </c>
      <c r="AZ50" s="241">
        <f t="shared" si="12"/>
        <v>0</v>
      </c>
      <c r="BA50" s="241">
        <f t="shared" si="12"/>
        <v>0</v>
      </c>
      <c r="BB50" s="241">
        <f t="shared" si="12"/>
        <v>0</v>
      </c>
      <c r="BC50" s="241">
        <f t="shared" si="12"/>
        <v>0</v>
      </c>
      <c r="BD50" s="241">
        <f t="shared" si="12"/>
        <v>0</v>
      </c>
      <c r="BE50" s="241">
        <f t="shared" si="12"/>
        <v>0</v>
      </c>
    </row>
    <row r="51" spans="1:57" s="197" customFormat="1" x14ac:dyDescent="0.25">
      <c r="A51" s="243"/>
      <c r="B51" s="243"/>
      <c r="C51" s="244"/>
      <c r="D51" s="245"/>
      <c r="E51" s="241" t="str">
        <f t="shared" ref="E51:AJ51" si="13" xml:space="preserve"> E$24</f>
        <v>ProjectCo costs during construction</v>
      </c>
      <c r="F51" s="241">
        <f t="shared" si="13"/>
        <v>0</v>
      </c>
      <c r="G51" s="241" t="str">
        <f t="shared" si="13"/>
        <v>$ 000s</v>
      </c>
      <c r="H51" s="241">
        <f t="shared" si="13"/>
        <v>3250</v>
      </c>
      <c r="I51" s="241">
        <f t="shared" si="13"/>
        <v>0</v>
      </c>
      <c r="J51" s="241">
        <f t="shared" si="13"/>
        <v>0</v>
      </c>
      <c r="K51" s="241">
        <f t="shared" si="13"/>
        <v>0</v>
      </c>
      <c r="L51" s="241">
        <f t="shared" si="13"/>
        <v>0</v>
      </c>
      <c r="M51" s="241">
        <f t="shared" si="13"/>
        <v>0</v>
      </c>
      <c r="N51" s="241">
        <f t="shared" si="13"/>
        <v>0</v>
      </c>
      <c r="O51" s="241">
        <f t="shared" si="13"/>
        <v>0</v>
      </c>
      <c r="P51" s="241">
        <f t="shared" si="13"/>
        <v>0</v>
      </c>
      <c r="Q51" s="241">
        <f t="shared" si="13"/>
        <v>0</v>
      </c>
      <c r="R51" s="241">
        <f t="shared" si="13"/>
        <v>0</v>
      </c>
      <c r="S51" s="241">
        <f t="shared" si="13"/>
        <v>0</v>
      </c>
      <c r="T51" s="241">
        <f t="shared" si="13"/>
        <v>0</v>
      </c>
      <c r="U51" s="241">
        <f t="shared" si="13"/>
        <v>0</v>
      </c>
      <c r="V51" s="241">
        <f t="shared" si="13"/>
        <v>0</v>
      </c>
      <c r="W51" s="241">
        <f t="shared" si="13"/>
        <v>0</v>
      </c>
      <c r="X51" s="241">
        <f t="shared" si="13"/>
        <v>0</v>
      </c>
      <c r="Y51" s="241">
        <f t="shared" si="13"/>
        <v>0</v>
      </c>
      <c r="Z51" s="241">
        <f t="shared" si="13"/>
        <v>125</v>
      </c>
      <c r="AA51" s="241">
        <f t="shared" si="13"/>
        <v>125</v>
      </c>
      <c r="AB51" s="241">
        <f t="shared" si="13"/>
        <v>125</v>
      </c>
      <c r="AC51" s="241">
        <f t="shared" si="13"/>
        <v>125</v>
      </c>
      <c r="AD51" s="241">
        <f t="shared" si="13"/>
        <v>125</v>
      </c>
      <c r="AE51" s="241">
        <f t="shared" si="13"/>
        <v>125</v>
      </c>
      <c r="AF51" s="241">
        <f t="shared" si="13"/>
        <v>125</v>
      </c>
      <c r="AG51" s="241">
        <f t="shared" si="13"/>
        <v>125</v>
      </c>
      <c r="AH51" s="241">
        <f t="shared" si="13"/>
        <v>125</v>
      </c>
      <c r="AI51" s="241">
        <f t="shared" si="13"/>
        <v>125</v>
      </c>
      <c r="AJ51" s="241">
        <f t="shared" si="13"/>
        <v>125</v>
      </c>
      <c r="AK51" s="241">
        <f t="shared" ref="AK51:BE51" si="14" xml:space="preserve"> AK$24</f>
        <v>125</v>
      </c>
      <c r="AL51" s="241">
        <f t="shared" si="14"/>
        <v>125</v>
      </c>
      <c r="AM51" s="241">
        <f t="shared" si="14"/>
        <v>125</v>
      </c>
      <c r="AN51" s="241">
        <f t="shared" si="14"/>
        <v>125</v>
      </c>
      <c r="AO51" s="241">
        <f t="shared" si="14"/>
        <v>125</v>
      </c>
      <c r="AP51" s="241">
        <f t="shared" si="14"/>
        <v>125</v>
      </c>
      <c r="AQ51" s="241">
        <f t="shared" si="14"/>
        <v>125</v>
      </c>
      <c r="AR51" s="241">
        <f t="shared" si="14"/>
        <v>125</v>
      </c>
      <c r="AS51" s="241">
        <f t="shared" si="14"/>
        <v>125</v>
      </c>
      <c r="AT51" s="241">
        <f t="shared" si="14"/>
        <v>125</v>
      </c>
      <c r="AU51" s="241">
        <f t="shared" si="14"/>
        <v>125</v>
      </c>
      <c r="AV51" s="241">
        <f t="shared" si="14"/>
        <v>125</v>
      </c>
      <c r="AW51" s="241">
        <f t="shared" si="14"/>
        <v>125</v>
      </c>
      <c r="AX51" s="241">
        <f t="shared" si="14"/>
        <v>125</v>
      </c>
      <c r="AY51" s="241">
        <f t="shared" si="14"/>
        <v>125</v>
      </c>
      <c r="AZ51" s="241">
        <f t="shared" si="14"/>
        <v>0</v>
      </c>
      <c r="BA51" s="241">
        <f t="shared" si="14"/>
        <v>0</v>
      </c>
      <c r="BB51" s="241">
        <f t="shared" si="14"/>
        <v>0</v>
      </c>
      <c r="BC51" s="241">
        <f t="shared" si="14"/>
        <v>0</v>
      </c>
      <c r="BD51" s="241">
        <f t="shared" si="14"/>
        <v>0</v>
      </c>
      <c r="BE51" s="241">
        <f t="shared" si="14"/>
        <v>0</v>
      </c>
    </row>
    <row r="52" spans="1:57" s="197" customFormat="1" x14ac:dyDescent="0.25">
      <c r="A52" s="243"/>
      <c r="B52" s="243"/>
      <c r="C52" s="244"/>
      <c r="D52" s="245"/>
      <c r="E52" s="241" t="str">
        <f t="shared" ref="E52:AJ52" si="15" xml:space="preserve"> E$29</f>
        <v>Construction insurance cost</v>
      </c>
      <c r="F52" s="241">
        <f t="shared" si="15"/>
        <v>0</v>
      </c>
      <c r="G52" s="241" t="str">
        <f t="shared" si="15"/>
        <v>$ 000s</v>
      </c>
      <c r="H52" s="241">
        <f t="shared" si="15"/>
        <v>1300</v>
      </c>
      <c r="I52" s="241">
        <f t="shared" si="15"/>
        <v>0</v>
      </c>
      <c r="J52" s="241">
        <f t="shared" si="15"/>
        <v>0</v>
      </c>
      <c r="K52" s="241">
        <f t="shared" si="15"/>
        <v>0</v>
      </c>
      <c r="L52" s="241">
        <f t="shared" si="15"/>
        <v>0</v>
      </c>
      <c r="M52" s="241">
        <f t="shared" si="15"/>
        <v>0</v>
      </c>
      <c r="N52" s="241">
        <f t="shared" si="15"/>
        <v>0</v>
      </c>
      <c r="O52" s="241">
        <f t="shared" si="15"/>
        <v>0</v>
      </c>
      <c r="P52" s="241">
        <f t="shared" si="15"/>
        <v>0</v>
      </c>
      <c r="Q52" s="241">
        <f t="shared" si="15"/>
        <v>0</v>
      </c>
      <c r="R52" s="241">
        <f t="shared" si="15"/>
        <v>0</v>
      </c>
      <c r="S52" s="241">
        <f t="shared" si="15"/>
        <v>0</v>
      </c>
      <c r="T52" s="241">
        <f t="shared" si="15"/>
        <v>0</v>
      </c>
      <c r="U52" s="241">
        <f t="shared" si="15"/>
        <v>0</v>
      </c>
      <c r="V52" s="241">
        <f t="shared" si="15"/>
        <v>0</v>
      </c>
      <c r="W52" s="241">
        <f t="shared" si="15"/>
        <v>0</v>
      </c>
      <c r="X52" s="241">
        <f t="shared" si="15"/>
        <v>0</v>
      </c>
      <c r="Y52" s="241">
        <f t="shared" si="15"/>
        <v>1300</v>
      </c>
      <c r="Z52" s="241">
        <f t="shared" si="15"/>
        <v>0</v>
      </c>
      <c r="AA52" s="241">
        <f t="shared" si="15"/>
        <v>0</v>
      </c>
      <c r="AB52" s="241">
        <f t="shared" si="15"/>
        <v>0</v>
      </c>
      <c r="AC52" s="241">
        <f t="shared" si="15"/>
        <v>0</v>
      </c>
      <c r="AD52" s="241">
        <f t="shared" si="15"/>
        <v>0</v>
      </c>
      <c r="AE52" s="241">
        <f t="shared" si="15"/>
        <v>0</v>
      </c>
      <c r="AF52" s="241">
        <f t="shared" si="15"/>
        <v>0</v>
      </c>
      <c r="AG52" s="241">
        <f t="shared" si="15"/>
        <v>0</v>
      </c>
      <c r="AH52" s="241">
        <f t="shared" si="15"/>
        <v>0</v>
      </c>
      <c r="AI52" s="241">
        <f t="shared" si="15"/>
        <v>0</v>
      </c>
      <c r="AJ52" s="241">
        <f t="shared" si="15"/>
        <v>0</v>
      </c>
      <c r="AK52" s="241">
        <f t="shared" ref="AK52:BE52" si="16" xml:space="preserve"> AK$29</f>
        <v>0</v>
      </c>
      <c r="AL52" s="241">
        <f t="shared" si="16"/>
        <v>0</v>
      </c>
      <c r="AM52" s="241">
        <f t="shared" si="16"/>
        <v>0</v>
      </c>
      <c r="AN52" s="241">
        <f t="shared" si="16"/>
        <v>0</v>
      </c>
      <c r="AO52" s="241">
        <f t="shared" si="16"/>
        <v>0</v>
      </c>
      <c r="AP52" s="241">
        <f t="shared" si="16"/>
        <v>0</v>
      </c>
      <c r="AQ52" s="241">
        <f t="shared" si="16"/>
        <v>0</v>
      </c>
      <c r="AR52" s="241">
        <f t="shared" si="16"/>
        <v>0</v>
      </c>
      <c r="AS52" s="241">
        <f t="shared" si="16"/>
        <v>0</v>
      </c>
      <c r="AT52" s="241">
        <f t="shared" si="16"/>
        <v>0</v>
      </c>
      <c r="AU52" s="241">
        <f t="shared" si="16"/>
        <v>0</v>
      </c>
      <c r="AV52" s="241">
        <f t="shared" si="16"/>
        <v>0</v>
      </c>
      <c r="AW52" s="241">
        <f t="shared" si="16"/>
        <v>0</v>
      </c>
      <c r="AX52" s="241">
        <f t="shared" si="16"/>
        <v>0</v>
      </c>
      <c r="AY52" s="241">
        <f t="shared" si="16"/>
        <v>0</v>
      </c>
      <c r="AZ52" s="241">
        <f t="shared" si="16"/>
        <v>0</v>
      </c>
      <c r="BA52" s="241">
        <f t="shared" si="16"/>
        <v>0</v>
      </c>
      <c r="BB52" s="241">
        <f t="shared" si="16"/>
        <v>0</v>
      </c>
      <c r="BC52" s="241">
        <f t="shared" si="16"/>
        <v>0</v>
      </c>
      <c r="BD52" s="241">
        <f t="shared" si="16"/>
        <v>0</v>
      </c>
      <c r="BE52" s="241">
        <f t="shared" si="16"/>
        <v>0</v>
      </c>
    </row>
    <row r="53" spans="1:57" s="197" customFormat="1" x14ac:dyDescent="0.25">
      <c r="A53" s="243"/>
      <c r="B53" s="243"/>
      <c r="C53" s="244"/>
      <c r="D53" s="245"/>
      <c r="E53" s="241" t="str">
        <f t="shared" ref="E53:AJ53" si="17" xml:space="preserve"> E$34</f>
        <v>Development costs</v>
      </c>
      <c r="F53" s="241">
        <f t="shared" si="17"/>
        <v>0</v>
      </c>
      <c r="G53" s="241" t="str">
        <f t="shared" si="17"/>
        <v>$ 000s</v>
      </c>
      <c r="H53" s="241">
        <f t="shared" si="17"/>
        <v>5000</v>
      </c>
      <c r="I53" s="241">
        <f t="shared" si="17"/>
        <v>0</v>
      </c>
      <c r="J53" s="241">
        <f t="shared" si="17"/>
        <v>0</v>
      </c>
      <c r="K53" s="241">
        <f t="shared" si="17"/>
        <v>0</v>
      </c>
      <c r="L53" s="241">
        <f t="shared" si="17"/>
        <v>0</v>
      </c>
      <c r="M53" s="241">
        <f t="shared" si="17"/>
        <v>0</v>
      </c>
      <c r="N53" s="241">
        <f t="shared" si="17"/>
        <v>0</v>
      </c>
      <c r="O53" s="241">
        <f t="shared" si="17"/>
        <v>0</v>
      </c>
      <c r="P53" s="241">
        <f t="shared" si="17"/>
        <v>0</v>
      </c>
      <c r="Q53" s="241">
        <f t="shared" si="17"/>
        <v>0</v>
      </c>
      <c r="R53" s="241">
        <f t="shared" si="17"/>
        <v>0</v>
      </c>
      <c r="S53" s="241">
        <f t="shared" si="17"/>
        <v>0</v>
      </c>
      <c r="T53" s="241">
        <f t="shared" si="17"/>
        <v>0</v>
      </c>
      <c r="U53" s="241">
        <f t="shared" si="17"/>
        <v>0</v>
      </c>
      <c r="V53" s="241">
        <f t="shared" si="17"/>
        <v>0</v>
      </c>
      <c r="W53" s="241">
        <f t="shared" si="17"/>
        <v>0</v>
      </c>
      <c r="X53" s="241">
        <f t="shared" si="17"/>
        <v>0</v>
      </c>
      <c r="Y53" s="241">
        <f t="shared" si="17"/>
        <v>5000</v>
      </c>
      <c r="Z53" s="241">
        <f t="shared" si="17"/>
        <v>0</v>
      </c>
      <c r="AA53" s="241">
        <f t="shared" si="17"/>
        <v>0</v>
      </c>
      <c r="AB53" s="241">
        <f t="shared" si="17"/>
        <v>0</v>
      </c>
      <c r="AC53" s="241">
        <f t="shared" si="17"/>
        <v>0</v>
      </c>
      <c r="AD53" s="241">
        <f t="shared" si="17"/>
        <v>0</v>
      </c>
      <c r="AE53" s="241">
        <f t="shared" si="17"/>
        <v>0</v>
      </c>
      <c r="AF53" s="241">
        <f t="shared" si="17"/>
        <v>0</v>
      </c>
      <c r="AG53" s="241">
        <f t="shared" si="17"/>
        <v>0</v>
      </c>
      <c r="AH53" s="241">
        <f t="shared" si="17"/>
        <v>0</v>
      </c>
      <c r="AI53" s="241">
        <f t="shared" si="17"/>
        <v>0</v>
      </c>
      <c r="AJ53" s="241">
        <f t="shared" si="17"/>
        <v>0</v>
      </c>
      <c r="AK53" s="241">
        <f t="shared" ref="AK53:BE53" si="18" xml:space="preserve"> AK$34</f>
        <v>0</v>
      </c>
      <c r="AL53" s="241">
        <f t="shared" si="18"/>
        <v>0</v>
      </c>
      <c r="AM53" s="241">
        <f t="shared" si="18"/>
        <v>0</v>
      </c>
      <c r="AN53" s="241">
        <f t="shared" si="18"/>
        <v>0</v>
      </c>
      <c r="AO53" s="241">
        <f t="shared" si="18"/>
        <v>0</v>
      </c>
      <c r="AP53" s="241">
        <f t="shared" si="18"/>
        <v>0</v>
      </c>
      <c r="AQ53" s="241">
        <f t="shared" si="18"/>
        <v>0</v>
      </c>
      <c r="AR53" s="241">
        <f t="shared" si="18"/>
        <v>0</v>
      </c>
      <c r="AS53" s="241">
        <f t="shared" si="18"/>
        <v>0</v>
      </c>
      <c r="AT53" s="241">
        <f t="shared" si="18"/>
        <v>0</v>
      </c>
      <c r="AU53" s="241">
        <f t="shared" si="18"/>
        <v>0</v>
      </c>
      <c r="AV53" s="241">
        <f t="shared" si="18"/>
        <v>0</v>
      </c>
      <c r="AW53" s="241">
        <f t="shared" si="18"/>
        <v>0</v>
      </c>
      <c r="AX53" s="241">
        <f t="shared" si="18"/>
        <v>0</v>
      </c>
      <c r="AY53" s="241">
        <f t="shared" si="18"/>
        <v>0</v>
      </c>
      <c r="AZ53" s="241">
        <f t="shared" si="18"/>
        <v>0</v>
      </c>
      <c r="BA53" s="241">
        <f t="shared" si="18"/>
        <v>0</v>
      </c>
      <c r="BB53" s="241">
        <f t="shared" si="18"/>
        <v>0</v>
      </c>
      <c r="BC53" s="241">
        <f t="shared" si="18"/>
        <v>0</v>
      </c>
      <c r="BD53" s="241">
        <f t="shared" si="18"/>
        <v>0</v>
      </c>
      <c r="BE53" s="241">
        <f t="shared" si="18"/>
        <v>0</v>
      </c>
    </row>
    <row r="54" spans="1:57" s="197" customFormat="1" x14ac:dyDescent="0.25">
      <c r="A54" s="243"/>
      <c r="B54" s="243"/>
      <c r="C54" s="244"/>
      <c r="D54" s="245"/>
      <c r="E54" s="241" t="str">
        <f t="shared" ref="E54:AJ54" si="19" xml:space="preserve"> E$39</f>
        <v>Development fee</v>
      </c>
      <c r="F54" s="241">
        <f t="shared" si="19"/>
        <v>0</v>
      </c>
      <c r="G54" s="241" t="str">
        <f t="shared" si="19"/>
        <v>$ 000s</v>
      </c>
      <c r="H54" s="241">
        <f t="shared" si="19"/>
        <v>2000</v>
      </c>
      <c r="I54" s="241">
        <f t="shared" si="19"/>
        <v>0</v>
      </c>
      <c r="J54" s="241">
        <f t="shared" si="19"/>
        <v>0</v>
      </c>
      <c r="K54" s="241">
        <f t="shared" si="19"/>
        <v>0</v>
      </c>
      <c r="L54" s="241">
        <f t="shared" si="19"/>
        <v>0</v>
      </c>
      <c r="M54" s="241">
        <f t="shared" si="19"/>
        <v>0</v>
      </c>
      <c r="N54" s="241">
        <f t="shared" si="19"/>
        <v>0</v>
      </c>
      <c r="O54" s="241">
        <f t="shared" si="19"/>
        <v>0</v>
      </c>
      <c r="P54" s="241">
        <f t="shared" si="19"/>
        <v>0</v>
      </c>
      <c r="Q54" s="241">
        <f t="shared" si="19"/>
        <v>0</v>
      </c>
      <c r="R54" s="241">
        <f t="shared" si="19"/>
        <v>0</v>
      </c>
      <c r="S54" s="241">
        <f t="shared" si="19"/>
        <v>0</v>
      </c>
      <c r="T54" s="241">
        <f t="shared" si="19"/>
        <v>0</v>
      </c>
      <c r="U54" s="241">
        <f t="shared" si="19"/>
        <v>0</v>
      </c>
      <c r="V54" s="241">
        <f t="shared" si="19"/>
        <v>0</v>
      </c>
      <c r="W54" s="241">
        <f t="shared" si="19"/>
        <v>0</v>
      </c>
      <c r="X54" s="241">
        <f t="shared" si="19"/>
        <v>0</v>
      </c>
      <c r="Y54" s="241">
        <f t="shared" si="19"/>
        <v>2000</v>
      </c>
      <c r="Z54" s="241">
        <f t="shared" si="19"/>
        <v>0</v>
      </c>
      <c r="AA54" s="241">
        <f t="shared" si="19"/>
        <v>0</v>
      </c>
      <c r="AB54" s="241">
        <f t="shared" si="19"/>
        <v>0</v>
      </c>
      <c r="AC54" s="241">
        <f t="shared" si="19"/>
        <v>0</v>
      </c>
      <c r="AD54" s="241">
        <f t="shared" si="19"/>
        <v>0</v>
      </c>
      <c r="AE54" s="241">
        <f t="shared" si="19"/>
        <v>0</v>
      </c>
      <c r="AF54" s="241">
        <f t="shared" si="19"/>
        <v>0</v>
      </c>
      <c r="AG54" s="241">
        <f t="shared" si="19"/>
        <v>0</v>
      </c>
      <c r="AH54" s="241">
        <f t="shared" si="19"/>
        <v>0</v>
      </c>
      <c r="AI54" s="241">
        <f t="shared" si="19"/>
        <v>0</v>
      </c>
      <c r="AJ54" s="241">
        <f t="shared" si="19"/>
        <v>0</v>
      </c>
      <c r="AK54" s="241">
        <f t="shared" ref="AK54:BE54" si="20" xml:space="preserve"> AK$39</f>
        <v>0</v>
      </c>
      <c r="AL54" s="241">
        <f t="shared" si="20"/>
        <v>0</v>
      </c>
      <c r="AM54" s="241">
        <f t="shared" si="20"/>
        <v>0</v>
      </c>
      <c r="AN54" s="241">
        <f t="shared" si="20"/>
        <v>0</v>
      </c>
      <c r="AO54" s="241">
        <f t="shared" si="20"/>
        <v>0</v>
      </c>
      <c r="AP54" s="241">
        <f t="shared" si="20"/>
        <v>0</v>
      </c>
      <c r="AQ54" s="241">
        <f t="shared" si="20"/>
        <v>0</v>
      </c>
      <c r="AR54" s="241">
        <f t="shared" si="20"/>
        <v>0</v>
      </c>
      <c r="AS54" s="241">
        <f t="shared" si="20"/>
        <v>0</v>
      </c>
      <c r="AT54" s="241">
        <f t="shared" si="20"/>
        <v>0</v>
      </c>
      <c r="AU54" s="241">
        <f t="shared" si="20"/>
        <v>0</v>
      </c>
      <c r="AV54" s="241">
        <f t="shared" si="20"/>
        <v>0</v>
      </c>
      <c r="AW54" s="241">
        <f t="shared" si="20"/>
        <v>0</v>
      </c>
      <c r="AX54" s="241">
        <f t="shared" si="20"/>
        <v>0</v>
      </c>
      <c r="AY54" s="241">
        <f t="shared" si="20"/>
        <v>0</v>
      </c>
      <c r="AZ54" s="241">
        <f t="shared" si="20"/>
        <v>0</v>
      </c>
      <c r="BA54" s="241">
        <f t="shared" si="20"/>
        <v>0</v>
      </c>
      <c r="BB54" s="241">
        <f t="shared" si="20"/>
        <v>0</v>
      </c>
      <c r="BC54" s="241">
        <f t="shared" si="20"/>
        <v>0</v>
      </c>
      <c r="BD54" s="241">
        <f t="shared" si="20"/>
        <v>0</v>
      </c>
      <c r="BE54" s="241">
        <f t="shared" si="20"/>
        <v>0</v>
      </c>
    </row>
    <row r="55" spans="1:57" s="761" customFormat="1" x14ac:dyDescent="0.25">
      <c r="A55" s="755"/>
      <c r="B55" s="755"/>
      <c r="C55" s="756"/>
      <c r="D55" s="757"/>
      <c r="E55" s="760" t="str">
        <f t="shared" ref="E55:AJ55" si="21" xml:space="preserve"> E$44</f>
        <v>O&amp;M mobilisation</v>
      </c>
      <c r="F55" s="760">
        <f t="shared" si="21"/>
        <v>0</v>
      </c>
      <c r="G55" s="760" t="str">
        <f t="shared" si="21"/>
        <v>$ 000s</v>
      </c>
      <c r="H55" s="760">
        <f t="shared" si="21"/>
        <v>0</v>
      </c>
      <c r="I55" s="760">
        <f t="shared" si="21"/>
        <v>0</v>
      </c>
      <c r="J55" s="760">
        <f t="shared" si="21"/>
        <v>0</v>
      </c>
      <c r="K55" s="760">
        <f t="shared" si="21"/>
        <v>0</v>
      </c>
      <c r="L55" s="760">
        <f t="shared" si="21"/>
        <v>0</v>
      </c>
      <c r="M55" s="760">
        <f t="shared" si="21"/>
        <v>0</v>
      </c>
      <c r="N55" s="760">
        <f t="shared" si="21"/>
        <v>0</v>
      </c>
      <c r="O55" s="760">
        <f t="shared" si="21"/>
        <v>0</v>
      </c>
      <c r="P55" s="760">
        <f t="shared" si="21"/>
        <v>0</v>
      </c>
      <c r="Q55" s="760">
        <f t="shared" si="21"/>
        <v>0</v>
      </c>
      <c r="R55" s="760">
        <f t="shared" si="21"/>
        <v>0</v>
      </c>
      <c r="S55" s="760">
        <f t="shared" si="21"/>
        <v>0</v>
      </c>
      <c r="T55" s="760">
        <f t="shared" si="21"/>
        <v>0</v>
      </c>
      <c r="U55" s="760">
        <f t="shared" si="21"/>
        <v>0</v>
      </c>
      <c r="V55" s="760">
        <f t="shared" si="21"/>
        <v>0</v>
      </c>
      <c r="W55" s="760">
        <f t="shared" si="21"/>
        <v>0</v>
      </c>
      <c r="X55" s="760">
        <f t="shared" si="21"/>
        <v>0</v>
      </c>
      <c r="Y55" s="760">
        <f t="shared" si="21"/>
        <v>0</v>
      </c>
      <c r="Z55" s="760">
        <f t="shared" si="21"/>
        <v>0</v>
      </c>
      <c r="AA55" s="760">
        <f t="shared" si="21"/>
        <v>0</v>
      </c>
      <c r="AB55" s="760">
        <f t="shared" si="21"/>
        <v>0</v>
      </c>
      <c r="AC55" s="760">
        <f t="shared" si="21"/>
        <v>0</v>
      </c>
      <c r="AD55" s="760">
        <f t="shared" si="21"/>
        <v>0</v>
      </c>
      <c r="AE55" s="760">
        <f t="shared" si="21"/>
        <v>0</v>
      </c>
      <c r="AF55" s="760">
        <f t="shared" si="21"/>
        <v>0</v>
      </c>
      <c r="AG55" s="760">
        <f t="shared" si="21"/>
        <v>0</v>
      </c>
      <c r="AH55" s="760">
        <f t="shared" si="21"/>
        <v>0</v>
      </c>
      <c r="AI55" s="760">
        <f t="shared" si="21"/>
        <v>0</v>
      </c>
      <c r="AJ55" s="760">
        <f t="shared" si="21"/>
        <v>0</v>
      </c>
      <c r="AK55" s="760">
        <f t="shared" ref="AK55:BE55" si="22" xml:space="preserve"> AK$44</f>
        <v>0</v>
      </c>
      <c r="AL55" s="760">
        <f t="shared" si="22"/>
        <v>0</v>
      </c>
      <c r="AM55" s="760">
        <f t="shared" si="22"/>
        <v>0</v>
      </c>
      <c r="AN55" s="760">
        <f t="shared" si="22"/>
        <v>0</v>
      </c>
      <c r="AO55" s="760">
        <f t="shared" si="22"/>
        <v>0</v>
      </c>
      <c r="AP55" s="760">
        <f t="shared" si="22"/>
        <v>0</v>
      </c>
      <c r="AQ55" s="760">
        <f t="shared" si="22"/>
        <v>0</v>
      </c>
      <c r="AR55" s="760">
        <f t="shared" si="22"/>
        <v>0</v>
      </c>
      <c r="AS55" s="760">
        <f t="shared" si="22"/>
        <v>0</v>
      </c>
      <c r="AT55" s="760">
        <f t="shared" si="22"/>
        <v>0</v>
      </c>
      <c r="AU55" s="760">
        <f t="shared" si="22"/>
        <v>0</v>
      </c>
      <c r="AV55" s="760">
        <f t="shared" si="22"/>
        <v>0</v>
      </c>
      <c r="AW55" s="760">
        <f t="shared" si="22"/>
        <v>0</v>
      </c>
      <c r="AX55" s="760">
        <f t="shared" si="22"/>
        <v>0</v>
      </c>
      <c r="AY55" s="760">
        <f t="shared" si="22"/>
        <v>0</v>
      </c>
      <c r="AZ55" s="760">
        <f t="shared" si="22"/>
        <v>0</v>
      </c>
      <c r="BA55" s="760">
        <f t="shared" si="22"/>
        <v>0</v>
      </c>
      <c r="BB55" s="760">
        <f t="shared" si="22"/>
        <v>0</v>
      </c>
      <c r="BC55" s="760">
        <f t="shared" si="22"/>
        <v>0</v>
      </c>
      <c r="BD55" s="760">
        <f t="shared" si="22"/>
        <v>0</v>
      </c>
      <c r="BE55" s="760">
        <f t="shared" si="22"/>
        <v>0</v>
      </c>
    </row>
    <row r="56" spans="1:57" x14ac:dyDescent="0.25">
      <c r="E56" s="522" t="s">
        <v>375</v>
      </c>
      <c r="F56" s="522"/>
      <c r="G56" s="522" t="str">
        <f xml:space="preserve"> SMU</f>
        <v>$ 000s</v>
      </c>
      <c r="H56" s="522">
        <f xml:space="preserve"> SUM(J56:BE56)</f>
        <v>317550</v>
      </c>
      <c r="I56" s="240"/>
      <c r="J56" s="522">
        <f t="shared" ref="J56:BE56" si="23">SUM(J49:J55)</f>
        <v>0</v>
      </c>
      <c r="K56" s="522">
        <f t="shared" si="23"/>
        <v>0</v>
      </c>
      <c r="L56" s="522">
        <f t="shared" si="23"/>
        <v>0</v>
      </c>
      <c r="M56" s="522">
        <f t="shared" si="23"/>
        <v>0</v>
      </c>
      <c r="N56" s="522">
        <f t="shared" si="23"/>
        <v>0</v>
      </c>
      <c r="O56" s="522">
        <f t="shared" si="23"/>
        <v>0</v>
      </c>
      <c r="P56" s="522">
        <f t="shared" si="23"/>
        <v>0</v>
      </c>
      <c r="Q56" s="522">
        <f t="shared" si="23"/>
        <v>0</v>
      </c>
      <c r="R56" s="522">
        <f t="shared" si="23"/>
        <v>0</v>
      </c>
      <c r="S56" s="522">
        <f t="shared" si="23"/>
        <v>0</v>
      </c>
      <c r="T56" s="522">
        <f t="shared" si="23"/>
        <v>0</v>
      </c>
      <c r="U56" s="522">
        <f t="shared" si="23"/>
        <v>0</v>
      </c>
      <c r="V56" s="522">
        <f t="shared" si="23"/>
        <v>0</v>
      </c>
      <c r="W56" s="522">
        <f t="shared" si="23"/>
        <v>0</v>
      </c>
      <c r="X56" s="522">
        <f t="shared" si="23"/>
        <v>0</v>
      </c>
      <c r="Y56" s="522">
        <f t="shared" si="23"/>
        <v>8300</v>
      </c>
      <c r="Z56" s="522">
        <f t="shared" si="23"/>
        <v>11894.23076923077</v>
      </c>
      <c r="AA56" s="522">
        <f t="shared" si="23"/>
        <v>11894.23076923077</v>
      </c>
      <c r="AB56" s="522">
        <f t="shared" si="23"/>
        <v>11894.23076923077</v>
      </c>
      <c r="AC56" s="522">
        <f t="shared" si="23"/>
        <v>11894.23076923077</v>
      </c>
      <c r="AD56" s="522">
        <f t="shared" si="23"/>
        <v>11894.23076923077</v>
      </c>
      <c r="AE56" s="522">
        <f t="shared" si="23"/>
        <v>11894.23076923077</v>
      </c>
      <c r="AF56" s="522">
        <f t="shared" si="23"/>
        <v>11894.23076923077</v>
      </c>
      <c r="AG56" s="522">
        <f t="shared" si="23"/>
        <v>11894.23076923077</v>
      </c>
      <c r="AH56" s="522">
        <f t="shared" si="23"/>
        <v>11894.23076923077</v>
      </c>
      <c r="AI56" s="522">
        <f t="shared" si="23"/>
        <v>11894.23076923077</v>
      </c>
      <c r="AJ56" s="522">
        <f t="shared" si="23"/>
        <v>11894.23076923077</v>
      </c>
      <c r="AK56" s="522">
        <f t="shared" si="23"/>
        <v>11894.23076923077</v>
      </c>
      <c r="AL56" s="522">
        <f t="shared" si="23"/>
        <v>11894.23076923077</v>
      </c>
      <c r="AM56" s="522">
        <f t="shared" si="23"/>
        <v>11894.23076923077</v>
      </c>
      <c r="AN56" s="522">
        <f t="shared" si="23"/>
        <v>11894.23076923077</v>
      </c>
      <c r="AO56" s="522">
        <f t="shared" si="23"/>
        <v>11894.23076923077</v>
      </c>
      <c r="AP56" s="522">
        <f t="shared" si="23"/>
        <v>11894.23076923077</v>
      </c>
      <c r="AQ56" s="522">
        <f t="shared" si="23"/>
        <v>11894.23076923077</v>
      </c>
      <c r="AR56" s="522">
        <f t="shared" si="23"/>
        <v>11894.23076923077</v>
      </c>
      <c r="AS56" s="522">
        <f t="shared" si="23"/>
        <v>11894.23076923077</v>
      </c>
      <c r="AT56" s="522">
        <f t="shared" si="23"/>
        <v>11894.23076923077</v>
      </c>
      <c r="AU56" s="522">
        <f t="shared" si="23"/>
        <v>11894.23076923077</v>
      </c>
      <c r="AV56" s="522">
        <f t="shared" si="23"/>
        <v>11894.23076923077</v>
      </c>
      <c r="AW56" s="522">
        <f t="shared" si="23"/>
        <v>11894.23076923077</v>
      </c>
      <c r="AX56" s="522">
        <f t="shared" si="23"/>
        <v>11894.23076923077</v>
      </c>
      <c r="AY56" s="522">
        <f t="shared" si="23"/>
        <v>11894.23076923077</v>
      </c>
      <c r="AZ56" s="522">
        <f t="shared" si="23"/>
        <v>0</v>
      </c>
      <c r="BA56" s="522">
        <f t="shared" si="23"/>
        <v>0</v>
      </c>
      <c r="BB56" s="522">
        <f t="shared" si="23"/>
        <v>0</v>
      </c>
      <c r="BC56" s="522">
        <f t="shared" si="23"/>
        <v>0</v>
      </c>
      <c r="BD56" s="522">
        <f t="shared" si="23"/>
        <v>0</v>
      </c>
      <c r="BE56" s="522">
        <f t="shared" si="23"/>
        <v>0</v>
      </c>
    </row>
    <row r="57" spans="1:57" s="194" customFormat="1" x14ac:dyDescent="0.25">
      <c r="A57" s="142"/>
      <c r="B57" s="142"/>
      <c r="C57" s="143"/>
      <c r="D57" s="144"/>
      <c r="E57" s="193" t="str">
        <f xml:space="preserve"> "Sum of " &amp; LOWER(E56)</f>
        <v>Sum of construction costs - m</v>
      </c>
      <c r="F57" s="193">
        <f xml:space="preserve"> SUM(J56:BE56)</f>
        <v>317550</v>
      </c>
      <c r="G57" s="193" t="str">
        <f xml:space="preserve"> SMU</f>
        <v>$ 000s</v>
      </c>
      <c r="H57" s="572"/>
      <c r="I57" s="145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AY57" s="193"/>
      <c r="AZ57" s="193"/>
      <c r="BA57" s="193"/>
      <c r="BB57" s="193"/>
      <c r="BC57" s="193"/>
      <c r="BD57" s="193"/>
      <c r="BE57" s="193"/>
    </row>
    <row r="60" spans="1:57" x14ac:dyDescent="0.25">
      <c r="A60" s="15" t="s">
        <v>432</v>
      </c>
    </row>
    <row r="62" spans="1:57" x14ac:dyDescent="0.25">
      <c r="B62" s="15" t="s">
        <v>427</v>
      </c>
    </row>
    <row r="63" spans="1:57" x14ac:dyDescent="0.25">
      <c r="E63" s="192" t="str">
        <f xml:space="preserve"> Ops!E$101</f>
        <v>Pre-funding of working capital amount</v>
      </c>
      <c r="F63" s="192">
        <f xml:space="preserve"> Ops!F$101</f>
        <v>5093.9433690745245</v>
      </c>
      <c r="G63" s="192" t="str">
        <f xml:space="preserve"> Ops!G$101</f>
        <v>$ 000s</v>
      </c>
    </row>
    <row r="64" spans="1:57" x14ac:dyDescent="0.25">
      <c r="E64" s="195" t="str">
        <f xml:space="preserve"> ConTime!E$77</f>
        <v>Last construction period flag - m</v>
      </c>
      <c r="F64" s="195">
        <f xml:space="preserve"> ConTime!F$77</f>
        <v>0</v>
      </c>
      <c r="G64" s="195" t="str">
        <f xml:space="preserve"> ConTime!G$77</f>
        <v>flag</v>
      </c>
      <c r="H64" s="195">
        <f xml:space="preserve"> ConTime!H$77</f>
        <v>1</v>
      </c>
      <c r="I64" s="195">
        <f xml:space="preserve"> ConTime!I$77</f>
        <v>0</v>
      </c>
      <c r="J64" s="195">
        <f xml:space="preserve"> ConTime!J$77</f>
        <v>0</v>
      </c>
      <c r="K64" s="195">
        <f xml:space="preserve"> ConTime!K$77</f>
        <v>0</v>
      </c>
      <c r="L64" s="195">
        <f xml:space="preserve"> ConTime!L$77</f>
        <v>0</v>
      </c>
      <c r="M64" s="195">
        <f xml:space="preserve"> ConTime!M$77</f>
        <v>0</v>
      </c>
      <c r="N64" s="195">
        <f xml:space="preserve"> ConTime!N$77</f>
        <v>0</v>
      </c>
      <c r="O64" s="195">
        <f xml:space="preserve"> ConTime!O$77</f>
        <v>0</v>
      </c>
      <c r="P64" s="195">
        <f xml:space="preserve"> ConTime!P$77</f>
        <v>0</v>
      </c>
      <c r="Q64" s="195">
        <f xml:space="preserve"> ConTime!Q$77</f>
        <v>0</v>
      </c>
      <c r="R64" s="195">
        <f xml:space="preserve"> ConTime!R$77</f>
        <v>0</v>
      </c>
      <c r="S64" s="195">
        <f xml:space="preserve"> ConTime!S$77</f>
        <v>0</v>
      </c>
      <c r="T64" s="195">
        <f xml:space="preserve"> ConTime!T$77</f>
        <v>0</v>
      </c>
      <c r="U64" s="195">
        <f xml:space="preserve"> ConTime!U$77</f>
        <v>0</v>
      </c>
      <c r="V64" s="195">
        <f xml:space="preserve"> ConTime!V$77</f>
        <v>0</v>
      </c>
      <c r="W64" s="195">
        <f xml:space="preserve"> ConTime!W$77</f>
        <v>0</v>
      </c>
      <c r="X64" s="195">
        <f xml:space="preserve"> ConTime!X$77</f>
        <v>0</v>
      </c>
      <c r="Y64" s="195">
        <f xml:space="preserve"> ConTime!Y$77</f>
        <v>0</v>
      </c>
      <c r="Z64" s="195">
        <f xml:space="preserve"> ConTime!Z$77</f>
        <v>0</v>
      </c>
      <c r="AA64" s="195">
        <f xml:space="preserve"> ConTime!AA$77</f>
        <v>0</v>
      </c>
      <c r="AB64" s="195">
        <f xml:space="preserve"> ConTime!AB$77</f>
        <v>0</v>
      </c>
      <c r="AC64" s="195">
        <f xml:space="preserve"> ConTime!AC$77</f>
        <v>0</v>
      </c>
      <c r="AD64" s="195">
        <f xml:space="preserve"> ConTime!AD$77</f>
        <v>0</v>
      </c>
      <c r="AE64" s="195">
        <f xml:space="preserve"> ConTime!AE$77</f>
        <v>0</v>
      </c>
      <c r="AF64" s="195">
        <f xml:space="preserve"> ConTime!AF$77</f>
        <v>0</v>
      </c>
      <c r="AG64" s="195">
        <f xml:space="preserve"> ConTime!AG$77</f>
        <v>0</v>
      </c>
      <c r="AH64" s="195">
        <f xml:space="preserve"> ConTime!AH$77</f>
        <v>0</v>
      </c>
      <c r="AI64" s="195">
        <f xml:space="preserve"> ConTime!AI$77</f>
        <v>0</v>
      </c>
      <c r="AJ64" s="195">
        <f xml:space="preserve"> ConTime!AJ$77</f>
        <v>0</v>
      </c>
      <c r="AK64" s="195">
        <f xml:space="preserve"> ConTime!AK$77</f>
        <v>0</v>
      </c>
      <c r="AL64" s="195">
        <f xml:space="preserve"> ConTime!AL$77</f>
        <v>0</v>
      </c>
      <c r="AM64" s="195">
        <f xml:space="preserve"> ConTime!AM$77</f>
        <v>0</v>
      </c>
      <c r="AN64" s="195">
        <f xml:space="preserve"> ConTime!AN$77</f>
        <v>0</v>
      </c>
      <c r="AO64" s="195">
        <f xml:space="preserve"> ConTime!AO$77</f>
        <v>0</v>
      </c>
      <c r="AP64" s="195">
        <f xml:space="preserve"> ConTime!AP$77</f>
        <v>0</v>
      </c>
      <c r="AQ64" s="195">
        <f xml:space="preserve"> ConTime!AQ$77</f>
        <v>0</v>
      </c>
      <c r="AR64" s="195">
        <f xml:space="preserve"> ConTime!AR$77</f>
        <v>0</v>
      </c>
      <c r="AS64" s="195">
        <f xml:space="preserve"> ConTime!AS$77</f>
        <v>0</v>
      </c>
      <c r="AT64" s="195">
        <f xml:space="preserve"> ConTime!AT$77</f>
        <v>0</v>
      </c>
      <c r="AU64" s="195">
        <f xml:space="preserve"> ConTime!AU$77</f>
        <v>0</v>
      </c>
      <c r="AV64" s="195">
        <f xml:space="preserve"> ConTime!AV$77</f>
        <v>0</v>
      </c>
      <c r="AW64" s="195">
        <f xml:space="preserve"> ConTime!AW$77</f>
        <v>0</v>
      </c>
      <c r="AX64" s="195">
        <f xml:space="preserve"> ConTime!AX$77</f>
        <v>0</v>
      </c>
      <c r="AY64" s="195">
        <f xml:space="preserve"> ConTime!AY$77</f>
        <v>1</v>
      </c>
      <c r="AZ64" s="195">
        <f xml:space="preserve"> ConTime!AZ$77</f>
        <v>0</v>
      </c>
      <c r="BA64" s="195">
        <f xml:space="preserve"> ConTime!BA$77</f>
        <v>0</v>
      </c>
      <c r="BB64" s="195">
        <f xml:space="preserve"> ConTime!BB$77</f>
        <v>0</v>
      </c>
      <c r="BC64" s="195">
        <f xml:space="preserve"> ConTime!BC$77</f>
        <v>0</v>
      </c>
      <c r="BD64" s="195">
        <f xml:space="preserve"> ConTime!BD$77</f>
        <v>0</v>
      </c>
      <c r="BE64" s="195">
        <f xml:space="preserve"> ConTime!BE$77</f>
        <v>0</v>
      </c>
    </row>
    <row r="65" spans="1:57" s="194" customFormat="1" x14ac:dyDescent="0.25">
      <c r="A65" s="142"/>
      <c r="B65" s="142"/>
      <c r="C65" s="143"/>
      <c r="D65" s="144"/>
      <c r="E65" s="193" t="s">
        <v>435</v>
      </c>
      <c r="F65" s="193"/>
      <c r="G65" s="193" t="str">
        <f xml:space="preserve"> SMU</f>
        <v>$ 000s</v>
      </c>
      <c r="H65" s="193">
        <f xml:space="preserve"> SUM(J65:BE65)</f>
        <v>5093.9433690745245</v>
      </c>
      <c r="I65" s="145"/>
      <c r="J65" s="193">
        <f t="shared" ref="J65:BE65" si="24" xml:space="preserve"> $F63 * J64</f>
        <v>0</v>
      </c>
      <c r="K65" s="193">
        <f t="shared" si="24"/>
        <v>0</v>
      </c>
      <c r="L65" s="193">
        <f t="shared" si="24"/>
        <v>0</v>
      </c>
      <c r="M65" s="193">
        <f t="shared" si="24"/>
        <v>0</v>
      </c>
      <c r="N65" s="193">
        <f t="shared" si="24"/>
        <v>0</v>
      </c>
      <c r="O65" s="193">
        <f t="shared" si="24"/>
        <v>0</v>
      </c>
      <c r="P65" s="193">
        <f t="shared" si="24"/>
        <v>0</v>
      </c>
      <c r="Q65" s="193">
        <f t="shared" si="24"/>
        <v>0</v>
      </c>
      <c r="R65" s="193">
        <f t="shared" si="24"/>
        <v>0</v>
      </c>
      <c r="S65" s="193">
        <f t="shared" si="24"/>
        <v>0</v>
      </c>
      <c r="T65" s="193">
        <f t="shared" si="24"/>
        <v>0</v>
      </c>
      <c r="U65" s="193">
        <f t="shared" si="24"/>
        <v>0</v>
      </c>
      <c r="V65" s="193">
        <f t="shared" si="24"/>
        <v>0</v>
      </c>
      <c r="W65" s="193">
        <f t="shared" si="24"/>
        <v>0</v>
      </c>
      <c r="X65" s="193">
        <f t="shared" si="24"/>
        <v>0</v>
      </c>
      <c r="Y65" s="193">
        <f t="shared" si="24"/>
        <v>0</v>
      </c>
      <c r="Z65" s="193">
        <f t="shared" si="24"/>
        <v>0</v>
      </c>
      <c r="AA65" s="193">
        <f t="shared" si="24"/>
        <v>0</v>
      </c>
      <c r="AB65" s="193">
        <f t="shared" si="24"/>
        <v>0</v>
      </c>
      <c r="AC65" s="193">
        <f t="shared" si="24"/>
        <v>0</v>
      </c>
      <c r="AD65" s="193">
        <f t="shared" si="24"/>
        <v>0</v>
      </c>
      <c r="AE65" s="193">
        <f t="shared" si="24"/>
        <v>0</v>
      </c>
      <c r="AF65" s="193">
        <f t="shared" si="24"/>
        <v>0</v>
      </c>
      <c r="AG65" s="193">
        <f t="shared" si="24"/>
        <v>0</v>
      </c>
      <c r="AH65" s="193">
        <f t="shared" si="24"/>
        <v>0</v>
      </c>
      <c r="AI65" s="193">
        <f t="shared" si="24"/>
        <v>0</v>
      </c>
      <c r="AJ65" s="193">
        <f t="shared" si="24"/>
        <v>0</v>
      </c>
      <c r="AK65" s="193">
        <f t="shared" si="24"/>
        <v>0</v>
      </c>
      <c r="AL65" s="193">
        <f t="shared" si="24"/>
        <v>0</v>
      </c>
      <c r="AM65" s="193">
        <f t="shared" si="24"/>
        <v>0</v>
      </c>
      <c r="AN65" s="193">
        <f t="shared" si="24"/>
        <v>0</v>
      </c>
      <c r="AO65" s="193">
        <f t="shared" si="24"/>
        <v>0</v>
      </c>
      <c r="AP65" s="193">
        <f t="shared" si="24"/>
        <v>0</v>
      </c>
      <c r="AQ65" s="193">
        <f t="shared" si="24"/>
        <v>0</v>
      </c>
      <c r="AR65" s="193">
        <f t="shared" si="24"/>
        <v>0</v>
      </c>
      <c r="AS65" s="193">
        <f t="shared" si="24"/>
        <v>0</v>
      </c>
      <c r="AT65" s="193">
        <f t="shared" si="24"/>
        <v>0</v>
      </c>
      <c r="AU65" s="193">
        <f t="shared" si="24"/>
        <v>0</v>
      </c>
      <c r="AV65" s="193">
        <f t="shared" si="24"/>
        <v>0</v>
      </c>
      <c r="AW65" s="193">
        <f t="shared" si="24"/>
        <v>0</v>
      </c>
      <c r="AX65" s="193">
        <f t="shared" si="24"/>
        <v>0</v>
      </c>
      <c r="AY65" s="193">
        <f t="shared" si="24"/>
        <v>5093.9433690745245</v>
      </c>
      <c r="AZ65" s="193">
        <f t="shared" si="24"/>
        <v>0</v>
      </c>
      <c r="BA65" s="193">
        <f t="shared" si="24"/>
        <v>0</v>
      </c>
      <c r="BB65" s="193">
        <f t="shared" si="24"/>
        <v>0</v>
      </c>
      <c r="BC65" s="193">
        <f t="shared" si="24"/>
        <v>0</v>
      </c>
      <c r="BD65" s="193">
        <f t="shared" si="24"/>
        <v>0</v>
      </c>
      <c r="BE65" s="193">
        <f t="shared" si="24"/>
        <v>0</v>
      </c>
    </row>
    <row r="67" spans="1:57" x14ac:dyDescent="0.25">
      <c r="B67" s="15" t="s">
        <v>503</v>
      </c>
    </row>
    <row r="68" spans="1:57" x14ac:dyDescent="0.25">
      <c r="E68" s="192" t="str">
        <f xml:space="preserve"> DSRA!E$33</f>
        <v>Target DSRA balance at end construction</v>
      </c>
      <c r="F68" s="192">
        <f xml:space="preserve"> DSRA!F$33</f>
        <v>11766.314320962698</v>
      </c>
      <c r="G68" s="192" t="str">
        <f xml:space="preserve"> DSRA!G$33</f>
        <v>$ 000s</v>
      </c>
    </row>
    <row r="69" spans="1:57" x14ac:dyDescent="0.25">
      <c r="E69" s="195" t="str">
        <f xml:space="preserve"> ConTime!E$77</f>
        <v>Last construction period flag - m</v>
      </c>
      <c r="F69" s="195">
        <f xml:space="preserve"> ConTime!F$77</f>
        <v>0</v>
      </c>
      <c r="G69" s="195" t="str">
        <f xml:space="preserve"> ConTime!G$77</f>
        <v>flag</v>
      </c>
      <c r="H69" s="195">
        <f xml:space="preserve"> ConTime!H$77</f>
        <v>1</v>
      </c>
      <c r="I69" s="195">
        <f xml:space="preserve"> ConTime!I$77</f>
        <v>0</v>
      </c>
      <c r="J69" s="195">
        <f xml:space="preserve"> ConTime!J$77</f>
        <v>0</v>
      </c>
      <c r="K69" s="195">
        <f xml:space="preserve"> ConTime!K$77</f>
        <v>0</v>
      </c>
      <c r="L69" s="195">
        <f xml:space="preserve"> ConTime!L$77</f>
        <v>0</v>
      </c>
      <c r="M69" s="195">
        <f xml:space="preserve"> ConTime!M$77</f>
        <v>0</v>
      </c>
      <c r="N69" s="195">
        <f xml:space="preserve"> ConTime!N$77</f>
        <v>0</v>
      </c>
      <c r="O69" s="195">
        <f xml:space="preserve"> ConTime!O$77</f>
        <v>0</v>
      </c>
      <c r="P69" s="195">
        <f xml:space="preserve"> ConTime!P$77</f>
        <v>0</v>
      </c>
      <c r="Q69" s="195">
        <f xml:space="preserve"> ConTime!Q$77</f>
        <v>0</v>
      </c>
      <c r="R69" s="195">
        <f xml:space="preserve"> ConTime!R$77</f>
        <v>0</v>
      </c>
      <c r="S69" s="195">
        <f xml:space="preserve"> ConTime!S$77</f>
        <v>0</v>
      </c>
      <c r="T69" s="195">
        <f xml:space="preserve"> ConTime!T$77</f>
        <v>0</v>
      </c>
      <c r="U69" s="195">
        <f xml:space="preserve"> ConTime!U$77</f>
        <v>0</v>
      </c>
      <c r="V69" s="195">
        <f xml:space="preserve"> ConTime!V$77</f>
        <v>0</v>
      </c>
      <c r="W69" s="195">
        <f xml:space="preserve"> ConTime!W$77</f>
        <v>0</v>
      </c>
      <c r="X69" s="195">
        <f xml:space="preserve"> ConTime!X$77</f>
        <v>0</v>
      </c>
      <c r="Y69" s="195">
        <f xml:space="preserve"> ConTime!Y$77</f>
        <v>0</v>
      </c>
      <c r="Z69" s="195">
        <f xml:space="preserve"> ConTime!Z$77</f>
        <v>0</v>
      </c>
      <c r="AA69" s="195">
        <f xml:space="preserve"> ConTime!AA$77</f>
        <v>0</v>
      </c>
      <c r="AB69" s="195">
        <f xml:space="preserve"> ConTime!AB$77</f>
        <v>0</v>
      </c>
      <c r="AC69" s="195">
        <f xml:space="preserve"> ConTime!AC$77</f>
        <v>0</v>
      </c>
      <c r="AD69" s="195">
        <f xml:space="preserve"> ConTime!AD$77</f>
        <v>0</v>
      </c>
      <c r="AE69" s="195">
        <f xml:space="preserve"> ConTime!AE$77</f>
        <v>0</v>
      </c>
      <c r="AF69" s="195">
        <f xml:space="preserve"> ConTime!AF$77</f>
        <v>0</v>
      </c>
      <c r="AG69" s="195">
        <f xml:space="preserve"> ConTime!AG$77</f>
        <v>0</v>
      </c>
      <c r="AH69" s="195">
        <f xml:space="preserve"> ConTime!AH$77</f>
        <v>0</v>
      </c>
      <c r="AI69" s="195">
        <f xml:space="preserve"> ConTime!AI$77</f>
        <v>0</v>
      </c>
      <c r="AJ69" s="195">
        <f xml:space="preserve"> ConTime!AJ$77</f>
        <v>0</v>
      </c>
      <c r="AK69" s="195">
        <f xml:space="preserve"> ConTime!AK$77</f>
        <v>0</v>
      </c>
      <c r="AL69" s="195">
        <f xml:space="preserve"> ConTime!AL$77</f>
        <v>0</v>
      </c>
      <c r="AM69" s="195">
        <f xml:space="preserve"> ConTime!AM$77</f>
        <v>0</v>
      </c>
      <c r="AN69" s="195">
        <f xml:space="preserve"> ConTime!AN$77</f>
        <v>0</v>
      </c>
      <c r="AO69" s="195">
        <f xml:space="preserve"> ConTime!AO$77</f>
        <v>0</v>
      </c>
      <c r="AP69" s="195">
        <f xml:space="preserve"> ConTime!AP$77</f>
        <v>0</v>
      </c>
      <c r="AQ69" s="195">
        <f xml:space="preserve"> ConTime!AQ$77</f>
        <v>0</v>
      </c>
      <c r="AR69" s="195">
        <f xml:space="preserve"> ConTime!AR$77</f>
        <v>0</v>
      </c>
      <c r="AS69" s="195">
        <f xml:space="preserve"> ConTime!AS$77</f>
        <v>0</v>
      </c>
      <c r="AT69" s="195">
        <f xml:space="preserve"> ConTime!AT$77</f>
        <v>0</v>
      </c>
      <c r="AU69" s="195">
        <f xml:space="preserve"> ConTime!AU$77</f>
        <v>0</v>
      </c>
      <c r="AV69" s="195">
        <f xml:space="preserve"> ConTime!AV$77</f>
        <v>0</v>
      </c>
      <c r="AW69" s="195">
        <f xml:space="preserve"> ConTime!AW$77</f>
        <v>0</v>
      </c>
      <c r="AX69" s="195">
        <f xml:space="preserve"> ConTime!AX$77</f>
        <v>0</v>
      </c>
      <c r="AY69" s="195">
        <f xml:space="preserve"> ConTime!AY$77</f>
        <v>1</v>
      </c>
      <c r="AZ69" s="195">
        <f xml:space="preserve"> ConTime!AZ$77</f>
        <v>0</v>
      </c>
      <c r="BA69" s="195">
        <f xml:space="preserve"> ConTime!BA$77</f>
        <v>0</v>
      </c>
      <c r="BB69" s="195">
        <f xml:space="preserve"> ConTime!BB$77</f>
        <v>0</v>
      </c>
      <c r="BC69" s="195">
        <f xml:space="preserve"> ConTime!BC$77</f>
        <v>0</v>
      </c>
      <c r="BD69" s="195">
        <f xml:space="preserve"> ConTime!BD$77</f>
        <v>0</v>
      </c>
      <c r="BE69" s="195">
        <f xml:space="preserve"> ConTime!BE$77</f>
        <v>0</v>
      </c>
    </row>
    <row r="70" spans="1:57" s="194" customFormat="1" x14ac:dyDescent="0.25">
      <c r="A70" s="142"/>
      <c r="B70" s="142"/>
      <c r="C70" s="143"/>
      <c r="D70" s="144"/>
      <c r="E70" s="193" t="s">
        <v>504</v>
      </c>
      <c r="F70" s="193"/>
      <c r="G70" s="193" t="str">
        <f xml:space="preserve"> SMU</f>
        <v>$ 000s</v>
      </c>
      <c r="H70" s="193">
        <f xml:space="preserve"> SUM(J70:BE70)</f>
        <v>11766.314320962698</v>
      </c>
      <c r="I70" s="145"/>
      <c r="J70" s="193">
        <f xml:space="preserve"> $F68 * J69</f>
        <v>0</v>
      </c>
      <c r="K70" s="193">
        <f t="shared" ref="K70:BE70" si="25" xml:space="preserve"> $F68 * K69</f>
        <v>0</v>
      </c>
      <c r="L70" s="193">
        <f t="shared" si="25"/>
        <v>0</v>
      </c>
      <c r="M70" s="193">
        <f xml:space="preserve"> $F68 * M69</f>
        <v>0</v>
      </c>
      <c r="N70" s="193">
        <f t="shared" si="25"/>
        <v>0</v>
      </c>
      <c r="O70" s="193">
        <f t="shared" si="25"/>
        <v>0</v>
      </c>
      <c r="P70" s="193">
        <f t="shared" si="25"/>
        <v>0</v>
      </c>
      <c r="Q70" s="193">
        <f t="shared" si="25"/>
        <v>0</v>
      </c>
      <c r="R70" s="193">
        <f t="shared" si="25"/>
        <v>0</v>
      </c>
      <c r="S70" s="193">
        <f t="shared" si="25"/>
        <v>0</v>
      </c>
      <c r="T70" s="193">
        <f t="shared" si="25"/>
        <v>0</v>
      </c>
      <c r="U70" s="193">
        <f t="shared" si="25"/>
        <v>0</v>
      </c>
      <c r="V70" s="193">
        <f t="shared" si="25"/>
        <v>0</v>
      </c>
      <c r="W70" s="193">
        <f t="shared" si="25"/>
        <v>0</v>
      </c>
      <c r="X70" s="193">
        <f t="shared" si="25"/>
        <v>0</v>
      </c>
      <c r="Y70" s="193">
        <f t="shared" si="25"/>
        <v>0</v>
      </c>
      <c r="Z70" s="193">
        <f t="shared" si="25"/>
        <v>0</v>
      </c>
      <c r="AA70" s="193">
        <f t="shared" si="25"/>
        <v>0</v>
      </c>
      <c r="AB70" s="193">
        <f t="shared" si="25"/>
        <v>0</v>
      </c>
      <c r="AC70" s="193">
        <f t="shared" si="25"/>
        <v>0</v>
      </c>
      <c r="AD70" s="193">
        <f t="shared" si="25"/>
        <v>0</v>
      </c>
      <c r="AE70" s="193">
        <f t="shared" si="25"/>
        <v>0</v>
      </c>
      <c r="AF70" s="193">
        <f t="shared" si="25"/>
        <v>0</v>
      </c>
      <c r="AG70" s="193">
        <f t="shared" si="25"/>
        <v>0</v>
      </c>
      <c r="AH70" s="193">
        <f t="shared" si="25"/>
        <v>0</v>
      </c>
      <c r="AI70" s="193">
        <f t="shared" si="25"/>
        <v>0</v>
      </c>
      <c r="AJ70" s="193">
        <f t="shared" si="25"/>
        <v>0</v>
      </c>
      <c r="AK70" s="193">
        <f t="shared" si="25"/>
        <v>0</v>
      </c>
      <c r="AL70" s="193">
        <f t="shared" si="25"/>
        <v>0</v>
      </c>
      <c r="AM70" s="193">
        <f t="shared" si="25"/>
        <v>0</v>
      </c>
      <c r="AN70" s="193">
        <f t="shared" si="25"/>
        <v>0</v>
      </c>
      <c r="AO70" s="193">
        <f t="shared" si="25"/>
        <v>0</v>
      </c>
      <c r="AP70" s="193">
        <f t="shared" si="25"/>
        <v>0</v>
      </c>
      <c r="AQ70" s="193">
        <f t="shared" si="25"/>
        <v>0</v>
      </c>
      <c r="AR70" s="193">
        <f t="shared" si="25"/>
        <v>0</v>
      </c>
      <c r="AS70" s="193">
        <f t="shared" si="25"/>
        <v>0</v>
      </c>
      <c r="AT70" s="193">
        <f t="shared" si="25"/>
        <v>0</v>
      </c>
      <c r="AU70" s="193">
        <f t="shared" si="25"/>
        <v>0</v>
      </c>
      <c r="AV70" s="193">
        <f t="shared" si="25"/>
        <v>0</v>
      </c>
      <c r="AW70" s="193">
        <f t="shared" si="25"/>
        <v>0</v>
      </c>
      <c r="AX70" s="193">
        <f t="shared" si="25"/>
        <v>0</v>
      </c>
      <c r="AY70" s="193">
        <f t="shared" si="25"/>
        <v>11766.314320962698</v>
      </c>
      <c r="AZ70" s="193">
        <f t="shared" si="25"/>
        <v>0</v>
      </c>
      <c r="BA70" s="193">
        <f t="shared" si="25"/>
        <v>0</v>
      </c>
      <c r="BB70" s="193">
        <f t="shared" si="25"/>
        <v>0</v>
      </c>
      <c r="BC70" s="193">
        <f t="shared" si="25"/>
        <v>0</v>
      </c>
      <c r="BD70" s="193">
        <f t="shared" si="25"/>
        <v>0</v>
      </c>
      <c r="BE70" s="193">
        <f t="shared" si="25"/>
        <v>0</v>
      </c>
    </row>
    <row r="73" spans="1:57" x14ac:dyDescent="0.25">
      <c r="A73" s="15" t="s">
        <v>412</v>
      </c>
    </row>
    <row r="75" spans="1:57" x14ac:dyDescent="0.25">
      <c r="E75" s="571" t="str">
        <f xml:space="preserve"> Time!E$10</f>
        <v>Model column counter</v>
      </c>
      <c r="F75" s="571">
        <f xml:space="preserve"> Time!F$10</f>
        <v>0</v>
      </c>
      <c r="G75" s="571" t="str">
        <f xml:space="preserve"> Time!G$10</f>
        <v>counter</v>
      </c>
      <c r="H75" s="571">
        <f xml:space="preserve"> Time!H$10</f>
        <v>0</v>
      </c>
      <c r="I75" s="571">
        <f xml:space="preserve"> Time!I$10</f>
        <v>0</v>
      </c>
      <c r="J75" s="571">
        <f xml:space="preserve"> Time!J$10</f>
        <v>1</v>
      </c>
      <c r="K75" s="571">
        <f xml:space="preserve"> Time!K$10</f>
        <v>2</v>
      </c>
      <c r="L75" s="571">
        <f xml:space="preserve"> Time!L$10</f>
        <v>3</v>
      </c>
      <c r="M75" s="571">
        <f xml:space="preserve"> Time!M$10</f>
        <v>4</v>
      </c>
      <c r="N75" s="571">
        <f xml:space="preserve"> Time!N$10</f>
        <v>5</v>
      </c>
      <c r="O75" s="571">
        <f xml:space="preserve"> Time!O$10</f>
        <v>6</v>
      </c>
      <c r="P75" s="571">
        <f xml:space="preserve"> Time!P$10</f>
        <v>7</v>
      </c>
      <c r="Q75" s="571">
        <f xml:space="preserve"> Time!Q$10</f>
        <v>8</v>
      </c>
      <c r="R75" s="571">
        <f xml:space="preserve"> Time!R$10</f>
        <v>9</v>
      </c>
      <c r="S75" s="571">
        <f xml:space="preserve"> Time!S$10</f>
        <v>10</v>
      </c>
      <c r="T75" s="571">
        <f xml:space="preserve"> Time!T$10</f>
        <v>11</v>
      </c>
      <c r="U75" s="571">
        <f xml:space="preserve"> Time!U$10</f>
        <v>12</v>
      </c>
      <c r="V75" s="571">
        <f xml:space="preserve"> Time!V$10</f>
        <v>13</v>
      </c>
      <c r="W75" s="571">
        <f xml:space="preserve"> Time!W$10</f>
        <v>14</v>
      </c>
      <c r="X75" s="571">
        <f xml:space="preserve"> Time!X$10</f>
        <v>15</v>
      </c>
      <c r="Y75" s="571">
        <f xml:space="preserve"> Time!Y$10</f>
        <v>16</v>
      </c>
      <c r="Z75" s="571">
        <f xml:space="preserve"> Time!Z$10</f>
        <v>17</v>
      </c>
      <c r="AA75" s="571">
        <f xml:space="preserve"> Time!AA$10</f>
        <v>18</v>
      </c>
      <c r="AB75" s="571">
        <f xml:space="preserve"> Time!AB$10</f>
        <v>19</v>
      </c>
      <c r="AC75" s="571">
        <f xml:space="preserve"> Time!AC$10</f>
        <v>20</v>
      </c>
      <c r="AD75" s="571">
        <f xml:space="preserve"> Time!AD$10</f>
        <v>21</v>
      </c>
      <c r="AE75" s="571">
        <f xml:space="preserve"> Time!AE$10</f>
        <v>22</v>
      </c>
      <c r="AF75" s="571">
        <f xml:space="preserve"> Time!AF$10</f>
        <v>23</v>
      </c>
      <c r="AG75" s="571">
        <f xml:space="preserve"> Time!AG$10</f>
        <v>24</v>
      </c>
      <c r="AH75" s="571">
        <f xml:space="preserve"> Time!AH$10</f>
        <v>25</v>
      </c>
      <c r="AI75" s="571">
        <f xml:space="preserve"> Time!AI$10</f>
        <v>26</v>
      </c>
      <c r="AJ75" s="571">
        <f xml:space="preserve"> Time!AJ$10</f>
        <v>27</v>
      </c>
      <c r="AK75" s="571">
        <f xml:space="preserve"> Time!AK$10</f>
        <v>28</v>
      </c>
      <c r="AL75" s="571">
        <f xml:space="preserve"> Time!AL$10</f>
        <v>29</v>
      </c>
      <c r="AM75" s="571">
        <f xml:space="preserve"> Time!AM$10</f>
        <v>30</v>
      </c>
      <c r="AN75" s="571">
        <f xml:space="preserve"> Time!AN$10</f>
        <v>31</v>
      </c>
      <c r="AO75" s="571">
        <f xml:space="preserve"> Time!AO$10</f>
        <v>32</v>
      </c>
      <c r="AP75" s="571">
        <f xml:space="preserve"> Time!AP$10</f>
        <v>33</v>
      </c>
      <c r="AQ75" s="571">
        <f xml:space="preserve"> Time!AQ$10</f>
        <v>34</v>
      </c>
      <c r="AR75" s="571">
        <f xml:space="preserve"> Time!AR$10</f>
        <v>35</v>
      </c>
      <c r="AS75" s="571">
        <f xml:space="preserve"> Time!AS$10</f>
        <v>36</v>
      </c>
      <c r="AT75" s="571">
        <f xml:space="preserve"> Time!AT$10</f>
        <v>37</v>
      </c>
      <c r="AU75" s="571">
        <f xml:space="preserve"> Time!AU$10</f>
        <v>38</v>
      </c>
      <c r="AV75" s="571">
        <f xml:space="preserve"> Time!AV$10</f>
        <v>39</v>
      </c>
      <c r="AW75" s="571">
        <f xml:space="preserve"> Time!AW$10</f>
        <v>40</v>
      </c>
      <c r="AX75" s="571">
        <f xml:space="preserve"> Time!AX$10</f>
        <v>41</v>
      </c>
      <c r="AY75" s="571">
        <f xml:space="preserve"> Time!AY$10</f>
        <v>42</v>
      </c>
      <c r="AZ75" s="571">
        <f xml:space="preserve"> Time!AZ$10</f>
        <v>43</v>
      </c>
      <c r="BA75" s="571">
        <f xml:space="preserve"> Time!BA$10</f>
        <v>44</v>
      </c>
      <c r="BB75" s="571">
        <f xml:space="preserve"> Time!BB$10</f>
        <v>45</v>
      </c>
      <c r="BC75" s="571">
        <f xml:space="preserve"> Time!BC$10</f>
        <v>46</v>
      </c>
      <c r="BD75" s="571">
        <f xml:space="preserve"> Time!BD$10</f>
        <v>47</v>
      </c>
      <c r="BE75" s="571">
        <f xml:space="preserve"> Time!BE$10</f>
        <v>48</v>
      </c>
    </row>
    <row r="76" spans="1:57" x14ac:dyDescent="0.25">
      <c r="E76" s="192" t="str">
        <f xml:space="preserve"> ConTime!E$56</f>
        <v>Model ops period counter - m</v>
      </c>
      <c r="F76" s="192">
        <f xml:space="preserve"> ConTime!F$56</f>
        <v>0</v>
      </c>
      <c r="G76" s="192" t="str">
        <f xml:space="preserve"> ConTime!G$56</f>
        <v>counter</v>
      </c>
      <c r="H76" s="192">
        <f xml:space="preserve"> ConTime!H$56</f>
        <v>0</v>
      </c>
      <c r="I76" s="192">
        <f xml:space="preserve"> ConTime!I$56</f>
        <v>0</v>
      </c>
      <c r="J76" s="192">
        <f xml:space="preserve"> ConTime!J$56</f>
        <v>1</v>
      </c>
      <c r="K76" s="192">
        <f xml:space="preserve"> ConTime!K$56</f>
        <v>1</v>
      </c>
      <c r="L76" s="192">
        <f xml:space="preserve"> ConTime!L$56</f>
        <v>1</v>
      </c>
      <c r="M76" s="192">
        <f xml:space="preserve"> ConTime!M$56</f>
        <v>1</v>
      </c>
      <c r="N76" s="192">
        <f xml:space="preserve"> ConTime!N$56</f>
        <v>1</v>
      </c>
      <c r="O76" s="192">
        <f xml:space="preserve"> ConTime!O$56</f>
        <v>1</v>
      </c>
      <c r="P76" s="192">
        <f xml:space="preserve"> ConTime!P$56</f>
        <v>2</v>
      </c>
      <c r="Q76" s="192">
        <f xml:space="preserve"> ConTime!Q$56</f>
        <v>2</v>
      </c>
      <c r="R76" s="192">
        <f xml:space="preserve"> ConTime!R$56</f>
        <v>2</v>
      </c>
      <c r="S76" s="192">
        <f xml:space="preserve"> ConTime!S$56</f>
        <v>2</v>
      </c>
      <c r="T76" s="192">
        <f xml:space="preserve"> ConTime!T$56</f>
        <v>2</v>
      </c>
      <c r="U76" s="192">
        <f xml:space="preserve"> ConTime!U$56</f>
        <v>2</v>
      </c>
      <c r="V76" s="192">
        <f xml:space="preserve"> ConTime!V$56</f>
        <v>3</v>
      </c>
      <c r="W76" s="192">
        <f xml:space="preserve"> ConTime!W$56</f>
        <v>3</v>
      </c>
      <c r="X76" s="192">
        <f xml:space="preserve"> ConTime!X$56</f>
        <v>3</v>
      </c>
      <c r="Y76" s="192">
        <f xml:space="preserve"> ConTime!Y$56</f>
        <v>3</v>
      </c>
      <c r="Z76" s="192">
        <f xml:space="preserve"> ConTime!Z$56</f>
        <v>3</v>
      </c>
      <c r="AA76" s="192">
        <f xml:space="preserve"> ConTime!AA$56</f>
        <v>3</v>
      </c>
      <c r="AB76" s="192">
        <f xml:space="preserve"> ConTime!AB$56</f>
        <v>4</v>
      </c>
      <c r="AC76" s="192">
        <f xml:space="preserve"> ConTime!AC$56</f>
        <v>4</v>
      </c>
      <c r="AD76" s="192">
        <f xml:space="preserve"> ConTime!AD$56</f>
        <v>4</v>
      </c>
      <c r="AE76" s="192">
        <f xml:space="preserve"> ConTime!AE$56</f>
        <v>4</v>
      </c>
      <c r="AF76" s="192">
        <f xml:space="preserve"> ConTime!AF$56</f>
        <v>4</v>
      </c>
      <c r="AG76" s="192">
        <f xml:space="preserve"> ConTime!AG$56</f>
        <v>4</v>
      </c>
      <c r="AH76" s="192">
        <f xml:space="preserve"> ConTime!AH$56</f>
        <v>5</v>
      </c>
      <c r="AI76" s="192">
        <f xml:space="preserve"> ConTime!AI$56</f>
        <v>5</v>
      </c>
      <c r="AJ76" s="192">
        <f xml:space="preserve"> ConTime!AJ$56</f>
        <v>5</v>
      </c>
      <c r="AK76" s="192">
        <f xml:space="preserve"> ConTime!AK$56</f>
        <v>5</v>
      </c>
      <c r="AL76" s="192">
        <f xml:space="preserve"> ConTime!AL$56</f>
        <v>5</v>
      </c>
      <c r="AM76" s="192">
        <f xml:space="preserve"> ConTime!AM$56</f>
        <v>5</v>
      </c>
      <c r="AN76" s="192">
        <f xml:space="preserve"> ConTime!AN$56</f>
        <v>6</v>
      </c>
      <c r="AO76" s="192">
        <f xml:space="preserve"> ConTime!AO$56</f>
        <v>6</v>
      </c>
      <c r="AP76" s="192">
        <f xml:space="preserve"> ConTime!AP$56</f>
        <v>6</v>
      </c>
      <c r="AQ76" s="192">
        <f xml:space="preserve"> ConTime!AQ$56</f>
        <v>6</v>
      </c>
      <c r="AR76" s="192">
        <f xml:space="preserve"> ConTime!AR$56</f>
        <v>6</v>
      </c>
      <c r="AS76" s="192">
        <f xml:space="preserve"> ConTime!AS$56</f>
        <v>6</v>
      </c>
      <c r="AT76" s="192">
        <f xml:space="preserve"> ConTime!AT$56</f>
        <v>7</v>
      </c>
      <c r="AU76" s="192">
        <f xml:space="preserve"> ConTime!AU$56</f>
        <v>7</v>
      </c>
      <c r="AV76" s="192">
        <f xml:space="preserve"> ConTime!AV$56</f>
        <v>7</v>
      </c>
      <c r="AW76" s="192">
        <f xml:space="preserve"> ConTime!AW$56</f>
        <v>7</v>
      </c>
      <c r="AX76" s="192">
        <f xml:space="preserve"> ConTime!AX$56</f>
        <v>7</v>
      </c>
      <c r="AY76" s="192">
        <f xml:space="preserve"> ConTime!AY$56</f>
        <v>7</v>
      </c>
      <c r="AZ76" s="192">
        <f xml:space="preserve"> ConTime!AZ$56</f>
        <v>8</v>
      </c>
      <c r="BA76" s="192">
        <f xml:space="preserve"> ConTime!BA$56</f>
        <v>8</v>
      </c>
      <c r="BB76" s="192">
        <f xml:space="preserve"> ConTime!BB$56</f>
        <v>8</v>
      </c>
      <c r="BC76" s="192">
        <f xml:space="preserve"> ConTime!BC$56</f>
        <v>8</v>
      </c>
      <c r="BD76" s="192">
        <f xml:space="preserve"> ConTime!BD$56</f>
        <v>8</v>
      </c>
      <c r="BE76" s="192">
        <f xml:space="preserve"> ConTime!BE$56</f>
        <v>8</v>
      </c>
    </row>
    <row r="77" spans="1:57" x14ac:dyDescent="0.25">
      <c r="E77" s="12" t="str">
        <f t="shared" ref="E77:AJ77" si="26" xml:space="preserve"> E$56</f>
        <v>Construction costs - m</v>
      </c>
      <c r="F77" s="12">
        <f t="shared" si="26"/>
        <v>0</v>
      </c>
      <c r="G77" s="12" t="str">
        <f t="shared" si="26"/>
        <v>$ 000s</v>
      </c>
      <c r="H77" s="12">
        <f t="shared" si="26"/>
        <v>317550</v>
      </c>
      <c r="I77" s="12">
        <f t="shared" si="26"/>
        <v>0</v>
      </c>
      <c r="J77" s="12">
        <f t="shared" si="26"/>
        <v>0</v>
      </c>
      <c r="K77" s="12">
        <f t="shared" si="26"/>
        <v>0</v>
      </c>
      <c r="L77" s="12">
        <f t="shared" si="26"/>
        <v>0</v>
      </c>
      <c r="M77" s="12">
        <f t="shared" si="26"/>
        <v>0</v>
      </c>
      <c r="N77" s="12">
        <f t="shared" si="26"/>
        <v>0</v>
      </c>
      <c r="O77" s="12">
        <f t="shared" si="26"/>
        <v>0</v>
      </c>
      <c r="P77" s="12">
        <f t="shared" si="26"/>
        <v>0</v>
      </c>
      <c r="Q77" s="12">
        <f t="shared" si="26"/>
        <v>0</v>
      </c>
      <c r="R77" s="12">
        <f t="shared" si="26"/>
        <v>0</v>
      </c>
      <c r="S77" s="12">
        <f t="shared" si="26"/>
        <v>0</v>
      </c>
      <c r="T77" s="12">
        <f t="shared" si="26"/>
        <v>0</v>
      </c>
      <c r="U77" s="12">
        <f t="shared" si="26"/>
        <v>0</v>
      </c>
      <c r="V77" s="12">
        <f t="shared" si="26"/>
        <v>0</v>
      </c>
      <c r="W77" s="12">
        <f t="shared" si="26"/>
        <v>0</v>
      </c>
      <c r="X77" s="12">
        <f t="shared" si="26"/>
        <v>0</v>
      </c>
      <c r="Y77" s="12">
        <f t="shared" si="26"/>
        <v>8300</v>
      </c>
      <c r="Z77" s="12">
        <f t="shared" si="26"/>
        <v>11894.23076923077</v>
      </c>
      <c r="AA77" s="12">
        <f t="shared" si="26"/>
        <v>11894.23076923077</v>
      </c>
      <c r="AB77" s="12">
        <f t="shared" si="26"/>
        <v>11894.23076923077</v>
      </c>
      <c r="AC77" s="12">
        <f t="shared" si="26"/>
        <v>11894.23076923077</v>
      </c>
      <c r="AD77" s="12">
        <f t="shared" si="26"/>
        <v>11894.23076923077</v>
      </c>
      <c r="AE77" s="12">
        <f t="shared" si="26"/>
        <v>11894.23076923077</v>
      </c>
      <c r="AF77" s="12">
        <f t="shared" si="26"/>
        <v>11894.23076923077</v>
      </c>
      <c r="AG77" s="12">
        <f t="shared" si="26"/>
        <v>11894.23076923077</v>
      </c>
      <c r="AH77" s="12">
        <f t="shared" si="26"/>
        <v>11894.23076923077</v>
      </c>
      <c r="AI77" s="12">
        <f t="shared" si="26"/>
        <v>11894.23076923077</v>
      </c>
      <c r="AJ77" s="12">
        <f t="shared" si="26"/>
        <v>11894.23076923077</v>
      </c>
      <c r="AK77" s="12">
        <f t="shared" ref="AK77:BE77" si="27" xml:space="preserve"> AK$56</f>
        <v>11894.23076923077</v>
      </c>
      <c r="AL77" s="12">
        <f t="shared" si="27"/>
        <v>11894.23076923077</v>
      </c>
      <c r="AM77" s="12">
        <f t="shared" si="27"/>
        <v>11894.23076923077</v>
      </c>
      <c r="AN77" s="12">
        <f t="shared" si="27"/>
        <v>11894.23076923077</v>
      </c>
      <c r="AO77" s="12">
        <f t="shared" si="27"/>
        <v>11894.23076923077</v>
      </c>
      <c r="AP77" s="12">
        <f t="shared" si="27"/>
        <v>11894.23076923077</v>
      </c>
      <c r="AQ77" s="12">
        <f t="shared" si="27"/>
        <v>11894.23076923077</v>
      </c>
      <c r="AR77" s="12">
        <f t="shared" si="27"/>
        <v>11894.23076923077</v>
      </c>
      <c r="AS77" s="12">
        <f t="shared" si="27"/>
        <v>11894.23076923077</v>
      </c>
      <c r="AT77" s="12">
        <f t="shared" si="27"/>
        <v>11894.23076923077</v>
      </c>
      <c r="AU77" s="12">
        <f t="shared" si="27"/>
        <v>11894.23076923077</v>
      </c>
      <c r="AV77" s="12">
        <f t="shared" si="27"/>
        <v>11894.23076923077</v>
      </c>
      <c r="AW77" s="12">
        <f t="shared" si="27"/>
        <v>11894.23076923077</v>
      </c>
      <c r="AX77" s="12">
        <f t="shared" si="27"/>
        <v>11894.23076923077</v>
      </c>
      <c r="AY77" s="12">
        <f t="shared" si="27"/>
        <v>11894.23076923077</v>
      </c>
      <c r="AZ77" s="12">
        <f t="shared" si="27"/>
        <v>0</v>
      </c>
      <c r="BA77" s="12">
        <f t="shared" si="27"/>
        <v>0</v>
      </c>
      <c r="BB77" s="12">
        <f t="shared" si="27"/>
        <v>0</v>
      </c>
      <c r="BC77" s="12">
        <f t="shared" si="27"/>
        <v>0</v>
      </c>
      <c r="BD77" s="12">
        <f t="shared" si="27"/>
        <v>0</v>
      </c>
      <c r="BE77" s="12">
        <f t="shared" si="27"/>
        <v>0</v>
      </c>
    </row>
    <row r="78" spans="1:57" s="194" customFormat="1" x14ac:dyDescent="0.25">
      <c r="A78" s="142"/>
      <c r="B78" s="142"/>
      <c r="C78" s="143"/>
      <c r="D78" s="144"/>
      <c r="E78" s="193" t="s">
        <v>413</v>
      </c>
      <c r="F78" s="193"/>
      <c r="G78" s="193" t="str">
        <f xml:space="preserve"> SMU</f>
        <v>$ 000s</v>
      </c>
      <c r="H78" s="193">
        <f xml:space="preserve"> SUM(J78:BE78)</f>
        <v>317550</v>
      </c>
      <c r="I78" s="145"/>
      <c r="J78" s="193">
        <f t="shared" ref="J78:BE78" si="28" xml:space="preserve"> SUMIF($J76:$BE76, J75, $J77:$BE77)</f>
        <v>0</v>
      </c>
      <c r="K78" s="193">
        <f t="shared" si="28"/>
        <v>0</v>
      </c>
      <c r="L78" s="193">
        <f t="shared" si="28"/>
        <v>32088.461538461539</v>
      </c>
      <c r="M78" s="193">
        <f t="shared" si="28"/>
        <v>71365.38461538461</v>
      </c>
      <c r="N78" s="193">
        <f t="shared" si="28"/>
        <v>71365.38461538461</v>
      </c>
      <c r="O78" s="193">
        <f t="shared" si="28"/>
        <v>71365.38461538461</v>
      </c>
      <c r="P78" s="193">
        <f t="shared" si="28"/>
        <v>71365.38461538461</v>
      </c>
      <c r="Q78" s="193">
        <f t="shared" si="28"/>
        <v>0</v>
      </c>
      <c r="R78" s="193">
        <f t="shared" si="28"/>
        <v>0</v>
      </c>
      <c r="S78" s="193">
        <f t="shared" si="28"/>
        <v>0</v>
      </c>
      <c r="T78" s="193">
        <f t="shared" si="28"/>
        <v>0</v>
      </c>
      <c r="U78" s="193">
        <f t="shared" si="28"/>
        <v>0</v>
      </c>
      <c r="V78" s="193">
        <f t="shared" si="28"/>
        <v>0</v>
      </c>
      <c r="W78" s="193">
        <f t="shared" si="28"/>
        <v>0</v>
      </c>
      <c r="X78" s="193">
        <f t="shared" si="28"/>
        <v>0</v>
      </c>
      <c r="Y78" s="193">
        <f t="shared" si="28"/>
        <v>0</v>
      </c>
      <c r="Z78" s="193">
        <f t="shared" si="28"/>
        <v>0</v>
      </c>
      <c r="AA78" s="193">
        <f t="shared" si="28"/>
        <v>0</v>
      </c>
      <c r="AB78" s="193">
        <f t="shared" si="28"/>
        <v>0</v>
      </c>
      <c r="AC78" s="193">
        <f t="shared" si="28"/>
        <v>0</v>
      </c>
      <c r="AD78" s="193">
        <f t="shared" si="28"/>
        <v>0</v>
      </c>
      <c r="AE78" s="193">
        <f t="shared" si="28"/>
        <v>0</v>
      </c>
      <c r="AF78" s="193">
        <f t="shared" si="28"/>
        <v>0</v>
      </c>
      <c r="AG78" s="193">
        <f t="shared" si="28"/>
        <v>0</v>
      </c>
      <c r="AH78" s="193">
        <f t="shared" si="28"/>
        <v>0</v>
      </c>
      <c r="AI78" s="193">
        <f t="shared" si="28"/>
        <v>0</v>
      </c>
      <c r="AJ78" s="193">
        <f t="shared" si="28"/>
        <v>0</v>
      </c>
      <c r="AK78" s="193">
        <f t="shared" si="28"/>
        <v>0</v>
      </c>
      <c r="AL78" s="193">
        <f t="shared" si="28"/>
        <v>0</v>
      </c>
      <c r="AM78" s="193">
        <f t="shared" si="28"/>
        <v>0</v>
      </c>
      <c r="AN78" s="193">
        <f t="shared" si="28"/>
        <v>0</v>
      </c>
      <c r="AO78" s="193">
        <f t="shared" si="28"/>
        <v>0</v>
      </c>
      <c r="AP78" s="193">
        <f t="shared" si="28"/>
        <v>0</v>
      </c>
      <c r="AQ78" s="193">
        <f t="shared" si="28"/>
        <v>0</v>
      </c>
      <c r="AR78" s="193">
        <f t="shared" si="28"/>
        <v>0</v>
      </c>
      <c r="AS78" s="193">
        <f t="shared" si="28"/>
        <v>0</v>
      </c>
      <c r="AT78" s="193">
        <f t="shared" si="28"/>
        <v>0</v>
      </c>
      <c r="AU78" s="193">
        <f t="shared" si="28"/>
        <v>0</v>
      </c>
      <c r="AV78" s="193">
        <f t="shared" si="28"/>
        <v>0</v>
      </c>
      <c r="AW78" s="193">
        <f t="shared" si="28"/>
        <v>0</v>
      </c>
      <c r="AX78" s="193">
        <f t="shared" si="28"/>
        <v>0</v>
      </c>
      <c r="AY78" s="193">
        <f t="shared" si="28"/>
        <v>0</v>
      </c>
      <c r="AZ78" s="193">
        <f t="shared" si="28"/>
        <v>0</v>
      </c>
      <c r="BA78" s="193">
        <f t="shared" si="28"/>
        <v>0</v>
      </c>
      <c r="BB78" s="193">
        <f t="shared" si="28"/>
        <v>0</v>
      </c>
      <c r="BC78" s="193">
        <f t="shared" si="28"/>
        <v>0</v>
      </c>
      <c r="BD78" s="193">
        <f t="shared" si="28"/>
        <v>0</v>
      </c>
      <c r="BE78" s="193">
        <f t="shared" si="28"/>
        <v>0</v>
      </c>
    </row>
    <row r="79" spans="1:57" s="194" customFormat="1" x14ac:dyDescent="0.25">
      <c r="A79" s="142"/>
      <c r="B79" s="142"/>
      <c r="C79" s="143"/>
      <c r="D79" s="144"/>
      <c r="E79" s="193" t="str">
        <f xml:space="preserve"> LEFT(E78, LEN(E78) - 4)</f>
        <v>Construction costs</v>
      </c>
      <c r="F79" s="193"/>
      <c r="G79" s="193" t="str">
        <f xml:space="preserve"> SMU</f>
        <v>$ 000s</v>
      </c>
      <c r="H79" s="193">
        <f xml:space="preserve"> SUM(J79:BE79)</f>
        <v>-317550</v>
      </c>
      <c r="I79" s="145"/>
      <c r="J79" s="193">
        <f t="shared" ref="J79:BE79" si="29" xml:space="preserve"> -1 * J78</f>
        <v>0</v>
      </c>
      <c r="K79" s="193">
        <f t="shared" si="29"/>
        <v>0</v>
      </c>
      <c r="L79" s="193">
        <f t="shared" si="29"/>
        <v>-32088.461538461539</v>
      </c>
      <c r="M79" s="193">
        <f t="shared" si="29"/>
        <v>-71365.38461538461</v>
      </c>
      <c r="N79" s="193">
        <f t="shared" si="29"/>
        <v>-71365.38461538461</v>
      </c>
      <c r="O79" s="193">
        <f t="shared" si="29"/>
        <v>-71365.38461538461</v>
      </c>
      <c r="P79" s="193">
        <f t="shared" si="29"/>
        <v>-71365.38461538461</v>
      </c>
      <c r="Q79" s="193">
        <f t="shared" si="29"/>
        <v>0</v>
      </c>
      <c r="R79" s="193">
        <f t="shared" si="29"/>
        <v>0</v>
      </c>
      <c r="S79" s="193">
        <f t="shared" si="29"/>
        <v>0</v>
      </c>
      <c r="T79" s="193">
        <f t="shared" si="29"/>
        <v>0</v>
      </c>
      <c r="U79" s="193">
        <f t="shared" si="29"/>
        <v>0</v>
      </c>
      <c r="V79" s="193">
        <f t="shared" si="29"/>
        <v>0</v>
      </c>
      <c r="W79" s="193">
        <f t="shared" si="29"/>
        <v>0</v>
      </c>
      <c r="X79" s="193">
        <f t="shared" si="29"/>
        <v>0</v>
      </c>
      <c r="Y79" s="193">
        <f t="shared" si="29"/>
        <v>0</v>
      </c>
      <c r="Z79" s="193">
        <f t="shared" si="29"/>
        <v>0</v>
      </c>
      <c r="AA79" s="193">
        <f t="shared" si="29"/>
        <v>0</v>
      </c>
      <c r="AB79" s="193">
        <f t="shared" si="29"/>
        <v>0</v>
      </c>
      <c r="AC79" s="193">
        <f t="shared" si="29"/>
        <v>0</v>
      </c>
      <c r="AD79" s="193">
        <f t="shared" si="29"/>
        <v>0</v>
      </c>
      <c r="AE79" s="193">
        <f t="shared" si="29"/>
        <v>0</v>
      </c>
      <c r="AF79" s="193">
        <f t="shared" si="29"/>
        <v>0</v>
      </c>
      <c r="AG79" s="193">
        <f t="shared" si="29"/>
        <v>0</v>
      </c>
      <c r="AH79" s="193">
        <f t="shared" si="29"/>
        <v>0</v>
      </c>
      <c r="AI79" s="193">
        <f t="shared" si="29"/>
        <v>0</v>
      </c>
      <c r="AJ79" s="193">
        <f t="shared" si="29"/>
        <v>0</v>
      </c>
      <c r="AK79" s="193">
        <f t="shared" si="29"/>
        <v>0</v>
      </c>
      <c r="AL79" s="193">
        <f t="shared" si="29"/>
        <v>0</v>
      </c>
      <c r="AM79" s="193">
        <f t="shared" si="29"/>
        <v>0</v>
      </c>
      <c r="AN79" s="193">
        <f t="shared" si="29"/>
        <v>0</v>
      </c>
      <c r="AO79" s="193">
        <f t="shared" si="29"/>
        <v>0</v>
      </c>
      <c r="AP79" s="193">
        <f t="shared" si="29"/>
        <v>0</v>
      </c>
      <c r="AQ79" s="193">
        <f t="shared" si="29"/>
        <v>0</v>
      </c>
      <c r="AR79" s="193">
        <f t="shared" si="29"/>
        <v>0</v>
      </c>
      <c r="AS79" s="193">
        <f t="shared" si="29"/>
        <v>0</v>
      </c>
      <c r="AT79" s="193">
        <f t="shared" si="29"/>
        <v>0</v>
      </c>
      <c r="AU79" s="193">
        <f t="shared" si="29"/>
        <v>0</v>
      </c>
      <c r="AV79" s="193">
        <f t="shared" si="29"/>
        <v>0</v>
      </c>
      <c r="AW79" s="193">
        <f t="shared" si="29"/>
        <v>0</v>
      </c>
      <c r="AX79" s="193">
        <f t="shared" si="29"/>
        <v>0</v>
      </c>
      <c r="AY79" s="193">
        <f t="shared" si="29"/>
        <v>0</v>
      </c>
      <c r="AZ79" s="193">
        <f t="shared" si="29"/>
        <v>0</v>
      </c>
      <c r="BA79" s="193">
        <f t="shared" si="29"/>
        <v>0</v>
      </c>
      <c r="BB79" s="193">
        <f t="shared" si="29"/>
        <v>0</v>
      </c>
      <c r="BC79" s="193">
        <f t="shared" si="29"/>
        <v>0</v>
      </c>
      <c r="BD79" s="193">
        <f t="shared" si="29"/>
        <v>0</v>
      </c>
      <c r="BE79" s="193">
        <f t="shared" si="29"/>
        <v>0</v>
      </c>
    </row>
    <row r="81" spans="1:57" x14ac:dyDescent="0.25">
      <c r="E81" s="571" t="str">
        <f xml:space="preserve"> Time!E$10</f>
        <v>Model column counter</v>
      </c>
      <c r="F81" s="571">
        <f xml:space="preserve"> Time!F$10</f>
        <v>0</v>
      </c>
      <c r="G81" s="571" t="str">
        <f xml:space="preserve"> Time!G$10</f>
        <v>counter</v>
      </c>
      <c r="H81" s="571">
        <f xml:space="preserve"> Time!H$10</f>
        <v>0</v>
      </c>
      <c r="I81" s="571">
        <f xml:space="preserve"> Time!I$10</f>
        <v>0</v>
      </c>
      <c r="J81" s="571">
        <f xml:space="preserve"> Time!J$10</f>
        <v>1</v>
      </c>
      <c r="K81" s="571">
        <f xml:space="preserve"> Time!K$10</f>
        <v>2</v>
      </c>
      <c r="L81" s="571">
        <f xml:space="preserve"> Time!L$10</f>
        <v>3</v>
      </c>
      <c r="M81" s="571">
        <f xml:space="preserve"> Time!M$10</f>
        <v>4</v>
      </c>
      <c r="N81" s="571">
        <f xml:space="preserve"> Time!N$10</f>
        <v>5</v>
      </c>
      <c r="O81" s="571">
        <f xml:space="preserve"> Time!O$10</f>
        <v>6</v>
      </c>
      <c r="P81" s="571">
        <f xml:space="preserve"> Time!P$10</f>
        <v>7</v>
      </c>
      <c r="Q81" s="571">
        <f xml:space="preserve"> Time!Q$10</f>
        <v>8</v>
      </c>
      <c r="R81" s="571">
        <f xml:space="preserve"> Time!R$10</f>
        <v>9</v>
      </c>
      <c r="S81" s="571">
        <f xml:space="preserve"> Time!S$10</f>
        <v>10</v>
      </c>
      <c r="T81" s="571">
        <f xml:space="preserve"> Time!T$10</f>
        <v>11</v>
      </c>
      <c r="U81" s="571">
        <f xml:space="preserve"> Time!U$10</f>
        <v>12</v>
      </c>
      <c r="V81" s="571">
        <f xml:space="preserve"> Time!V$10</f>
        <v>13</v>
      </c>
      <c r="W81" s="571">
        <f xml:space="preserve"> Time!W$10</f>
        <v>14</v>
      </c>
      <c r="X81" s="571">
        <f xml:space="preserve"> Time!X$10</f>
        <v>15</v>
      </c>
      <c r="Y81" s="571">
        <f xml:space="preserve"> Time!Y$10</f>
        <v>16</v>
      </c>
      <c r="Z81" s="571">
        <f xml:space="preserve"> Time!Z$10</f>
        <v>17</v>
      </c>
      <c r="AA81" s="571">
        <f xml:space="preserve"> Time!AA$10</f>
        <v>18</v>
      </c>
      <c r="AB81" s="571">
        <f xml:space="preserve"> Time!AB$10</f>
        <v>19</v>
      </c>
      <c r="AC81" s="571">
        <f xml:space="preserve"> Time!AC$10</f>
        <v>20</v>
      </c>
      <c r="AD81" s="571">
        <f xml:space="preserve"> Time!AD$10</f>
        <v>21</v>
      </c>
      <c r="AE81" s="571">
        <f xml:space="preserve"> Time!AE$10</f>
        <v>22</v>
      </c>
      <c r="AF81" s="571">
        <f xml:space="preserve"> Time!AF$10</f>
        <v>23</v>
      </c>
      <c r="AG81" s="571">
        <f xml:space="preserve"> Time!AG$10</f>
        <v>24</v>
      </c>
      <c r="AH81" s="571">
        <f xml:space="preserve"> Time!AH$10</f>
        <v>25</v>
      </c>
      <c r="AI81" s="571">
        <f xml:space="preserve"> Time!AI$10</f>
        <v>26</v>
      </c>
      <c r="AJ81" s="571">
        <f xml:space="preserve"> Time!AJ$10</f>
        <v>27</v>
      </c>
      <c r="AK81" s="571">
        <f xml:space="preserve"> Time!AK$10</f>
        <v>28</v>
      </c>
      <c r="AL81" s="571">
        <f xml:space="preserve"> Time!AL$10</f>
        <v>29</v>
      </c>
      <c r="AM81" s="571">
        <f xml:space="preserve"> Time!AM$10</f>
        <v>30</v>
      </c>
      <c r="AN81" s="571">
        <f xml:space="preserve"> Time!AN$10</f>
        <v>31</v>
      </c>
      <c r="AO81" s="571">
        <f xml:space="preserve"> Time!AO$10</f>
        <v>32</v>
      </c>
      <c r="AP81" s="571">
        <f xml:space="preserve"> Time!AP$10</f>
        <v>33</v>
      </c>
      <c r="AQ81" s="571">
        <f xml:space="preserve"> Time!AQ$10</f>
        <v>34</v>
      </c>
      <c r="AR81" s="571">
        <f xml:space="preserve"> Time!AR$10</f>
        <v>35</v>
      </c>
      <c r="AS81" s="571">
        <f xml:space="preserve"> Time!AS$10</f>
        <v>36</v>
      </c>
      <c r="AT81" s="571">
        <f xml:space="preserve"> Time!AT$10</f>
        <v>37</v>
      </c>
      <c r="AU81" s="571">
        <f xml:space="preserve"> Time!AU$10</f>
        <v>38</v>
      </c>
      <c r="AV81" s="571">
        <f xml:space="preserve"> Time!AV$10</f>
        <v>39</v>
      </c>
      <c r="AW81" s="571">
        <f xml:space="preserve"> Time!AW$10</f>
        <v>40</v>
      </c>
      <c r="AX81" s="571">
        <f xml:space="preserve"> Time!AX$10</f>
        <v>41</v>
      </c>
      <c r="AY81" s="571">
        <f xml:space="preserve"> Time!AY$10</f>
        <v>42</v>
      </c>
      <c r="AZ81" s="571">
        <f xml:space="preserve"> Time!AZ$10</f>
        <v>43</v>
      </c>
      <c r="BA81" s="571">
        <f xml:space="preserve"> Time!BA$10</f>
        <v>44</v>
      </c>
      <c r="BB81" s="571">
        <f xml:space="preserve"> Time!BB$10</f>
        <v>45</v>
      </c>
      <c r="BC81" s="571">
        <f xml:space="preserve"> Time!BC$10</f>
        <v>46</v>
      </c>
      <c r="BD81" s="571">
        <f xml:space="preserve"> Time!BD$10</f>
        <v>47</v>
      </c>
      <c r="BE81" s="571">
        <f xml:space="preserve"> Time!BE$10</f>
        <v>48</v>
      </c>
    </row>
    <row r="82" spans="1:57" x14ac:dyDescent="0.25">
      <c r="E82" s="192" t="str">
        <f xml:space="preserve"> ConTime!E$56</f>
        <v>Model ops period counter - m</v>
      </c>
      <c r="F82" s="192">
        <f xml:space="preserve"> ConTime!F$56</f>
        <v>0</v>
      </c>
      <c r="G82" s="192" t="str">
        <f xml:space="preserve"> ConTime!G$56</f>
        <v>counter</v>
      </c>
      <c r="H82" s="192">
        <f xml:space="preserve"> ConTime!H$56</f>
        <v>0</v>
      </c>
      <c r="I82" s="192">
        <f xml:space="preserve"> ConTime!I$56</f>
        <v>0</v>
      </c>
      <c r="J82" s="192">
        <f xml:space="preserve"> ConTime!J$56</f>
        <v>1</v>
      </c>
      <c r="K82" s="192">
        <f xml:space="preserve"> ConTime!K$56</f>
        <v>1</v>
      </c>
      <c r="L82" s="192">
        <f xml:space="preserve"> ConTime!L$56</f>
        <v>1</v>
      </c>
      <c r="M82" s="192">
        <f xml:space="preserve"> ConTime!M$56</f>
        <v>1</v>
      </c>
      <c r="N82" s="192">
        <f xml:space="preserve"> ConTime!N$56</f>
        <v>1</v>
      </c>
      <c r="O82" s="192">
        <f xml:space="preserve"> ConTime!O$56</f>
        <v>1</v>
      </c>
      <c r="P82" s="192">
        <f xml:space="preserve"> ConTime!P$56</f>
        <v>2</v>
      </c>
      <c r="Q82" s="192">
        <f xml:space="preserve"> ConTime!Q$56</f>
        <v>2</v>
      </c>
      <c r="R82" s="192">
        <f xml:space="preserve"> ConTime!R$56</f>
        <v>2</v>
      </c>
      <c r="S82" s="192">
        <f xml:space="preserve"> ConTime!S$56</f>
        <v>2</v>
      </c>
      <c r="T82" s="192">
        <f xml:space="preserve"> ConTime!T$56</f>
        <v>2</v>
      </c>
      <c r="U82" s="192">
        <f xml:space="preserve"> ConTime!U$56</f>
        <v>2</v>
      </c>
      <c r="V82" s="192">
        <f xml:space="preserve"> ConTime!V$56</f>
        <v>3</v>
      </c>
      <c r="W82" s="192">
        <f xml:space="preserve"> ConTime!W$56</f>
        <v>3</v>
      </c>
      <c r="X82" s="192">
        <f xml:space="preserve"> ConTime!X$56</f>
        <v>3</v>
      </c>
      <c r="Y82" s="192">
        <f xml:space="preserve"> ConTime!Y$56</f>
        <v>3</v>
      </c>
      <c r="Z82" s="192">
        <f xml:space="preserve"> ConTime!Z$56</f>
        <v>3</v>
      </c>
      <c r="AA82" s="192">
        <f xml:space="preserve"> ConTime!AA$56</f>
        <v>3</v>
      </c>
      <c r="AB82" s="192">
        <f xml:space="preserve"> ConTime!AB$56</f>
        <v>4</v>
      </c>
      <c r="AC82" s="192">
        <f xml:space="preserve"> ConTime!AC$56</f>
        <v>4</v>
      </c>
      <c r="AD82" s="192">
        <f xml:space="preserve"> ConTime!AD$56</f>
        <v>4</v>
      </c>
      <c r="AE82" s="192">
        <f xml:space="preserve"> ConTime!AE$56</f>
        <v>4</v>
      </c>
      <c r="AF82" s="192">
        <f xml:space="preserve"> ConTime!AF$56</f>
        <v>4</v>
      </c>
      <c r="AG82" s="192">
        <f xml:space="preserve"> ConTime!AG$56</f>
        <v>4</v>
      </c>
      <c r="AH82" s="192">
        <f xml:space="preserve"> ConTime!AH$56</f>
        <v>5</v>
      </c>
      <c r="AI82" s="192">
        <f xml:space="preserve"> ConTime!AI$56</f>
        <v>5</v>
      </c>
      <c r="AJ82" s="192">
        <f xml:space="preserve"> ConTime!AJ$56</f>
        <v>5</v>
      </c>
      <c r="AK82" s="192">
        <f xml:space="preserve"> ConTime!AK$56</f>
        <v>5</v>
      </c>
      <c r="AL82" s="192">
        <f xml:space="preserve"> ConTime!AL$56</f>
        <v>5</v>
      </c>
      <c r="AM82" s="192">
        <f xml:space="preserve"> ConTime!AM$56</f>
        <v>5</v>
      </c>
      <c r="AN82" s="192">
        <f xml:space="preserve"> ConTime!AN$56</f>
        <v>6</v>
      </c>
      <c r="AO82" s="192">
        <f xml:space="preserve"> ConTime!AO$56</f>
        <v>6</v>
      </c>
      <c r="AP82" s="192">
        <f xml:space="preserve"> ConTime!AP$56</f>
        <v>6</v>
      </c>
      <c r="AQ82" s="192">
        <f xml:space="preserve"> ConTime!AQ$56</f>
        <v>6</v>
      </c>
      <c r="AR82" s="192">
        <f xml:space="preserve"> ConTime!AR$56</f>
        <v>6</v>
      </c>
      <c r="AS82" s="192">
        <f xml:space="preserve"> ConTime!AS$56</f>
        <v>6</v>
      </c>
      <c r="AT82" s="192">
        <f xml:space="preserve"> ConTime!AT$56</f>
        <v>7</v>
      </c>
      <c r="AU82" s="192">
        <f xml:space="preserve"> ConTime!AU$56</f>
        <v>7</v>
      </c>
      <c r="AV82" s="192">
        <f xml:space="preserve"> ConTime!AV$56</f>
        <v>7</v>
      </c>
      <c r="AW82" s="192">
        <f xml:space="preserve"> ConTime!AW$56</f>
        <v>7</v>
      </c>
      <c r="AX82" s="192">
        <f xml:space="preserve"> ConTime!AX$56</f>
        <v>7</v>
      </c>
      <c r="AY82" s="192">
        <f xml:space="preserve"> ConTime!AY$56</f>
        <v>7</v>
      </c>
      <c r="AZ82" s="192">
        <f xml:space="preserve"> ConTime!AZ$56</f>
        <v>8</v>
      </c>
      <c r="BA82" s="192">
        <f xml:space="preserve"> ConTime!BA$56</f>
        <v>8</v>
      </c>
      <c r="BB82" s="192">
        <f xml:space="preserve"> ConTime!BB$56</f>
        <v>8</v>
      </c>
      <c r="BC82" s="192">
        <f xml:space="preserve"> ConTime!BC$56</f>
        <v>8</v>
      </c>
      <c r="BD82" s="192">
        <f xml:space="preserve"> ConTime!BD$56</f>
        <v>8</v>
      </c>
      <c r="BE82" s="192">
        <f xml:space="preserve"> ConTime!BE$56</f>
        <v>8</v>
      </c>
    </row>
    <row r="83" spans="1:57" x14ac:dyDescent="0.25">
      <c r="E83" s="12" t="str">
        <f t="shared" ref="E83:AJ83" si="30" xml:space="preserve"> E$65</f>
        <v>Pre-funding of working capital - m</v>
      </c>
      <c r="F83" s="12">
        <f t="shared" si="30"/>
        <v>0</v>
      </c>
      <c r="G83" s="12" t="str">
        <f t="shared" si="30"/>
        <v>$ 000s</v>
      </c>
      <c r="H83" s="12">
        <f t="shared" si="30"/>
        <v>5093.9433690745245</v>
      </c>
      <c r="I83" s="12">
        <f t="shared" si="30"/>
        <v>0</v>
      </c>
      <c r="J83" s="12">
        <f t="shared" si="30"/>
        <v>0</v>
      </c>
      <c r="K83" s="12">
        <f t="shared" si="30"/>
        <v>0</v>
      </c>
      <c r="L83" s="12">
        <f t="shared" si="30"/>
        <v>0</v>
      </c>
      <c r="M83" s="12">
        <f t="shared" si="30"/>
        <v>0</v>
      </c>
      <c r="N83" s="12">
        <f t="shared" si="30"/>
        <v>0</v>
      </c>
      <c r="O83" s="12">
        <f t="shared" si="30"/>
        <v>0</v>
      </c>
      <c r="P83" s="12">
        <f t="shared" si="30"/>
        <v>0</v>
      </c>
      <c r="Q83" s="12">
        <f t="shared" si="30"/>
        <v>0</v>
      </c>
      <c r="R83" s="12">
        <f t="shared" si="30"/>
        <v>0</v>
      </c>
      <c r="S83" s="12">
        <f t="shared" si="30"/>
        <v>0</v>
      </c>
      <c r="T83" s="12">
        <f t="shared" si="30"/>
        <v>0</v>
      </c>
      <c r="U83" s="12">
        <f t="shared" si="30"/>
        <v>0</v>
      </c>
      <c r="V83" s="12">
        <f t="shared" si="30"/>
        <v>0</v>
      </c>
      <c r="W83" s="12">
        <f t="shared" si="30"/>
        <v>0</v>
      </c>
      <c r="X83" s="12">
        <f t="shared" si="30"/>
        <v>0</v>
      </c>
      <c r="Y83" s="12">
        <f t="shared" si="30"/>
        <v>0</v>
      </c>
      <c r="Z83" s="12">
        <f t="shared" si="30"/>
        <v>0</v>
      </c>
      <c r="AA83" s="12">
        <f t="shared" si="30"/>
        <v>0</v>
      </c>
      <c r="AB83" s="12">
        <f t="shared" si="30"/>
        <v>0</v>
      </c>
      <c r="AC83" s="12">
        <f t="shared" si="30"/>
        <v>0</v>
      </c>
      <c r="AD83" s="12">
        <f t="shared" si="30"/>
        <v>0</v>
      </c>
      <c r="AE83" s="12">
        <f t="shared" si="30"/>
        <v>0</v>
      </c>
      <c r="AF83" s="12">
        <f t="shared" si="30"/>
        <v>0</v>
      </c>
      <c r="AG83" s="12">
        <f t="shared" si="30"/>
        <v>0</v>
      </c>
      <c r="AH83" s="12">
        <f t="shared" si="30"/>
        <v>0</v>
      </c>
      <c r="AI83" s="12">
        <f t="shared" si="30"/>
        <v>0</v>
      </c>
      <c r="AJ83" s="12">
        <f t="shared" si="30"/>
        <v>0</v>
      </c>
      <c r="AK83" s="12">
        <f t="shared" ref="AK83:BE83" si="31" xml:space="preserve"> AK$65</f>
        <v>0</v>
      </c>
      <c r="AL83" s="12">
        <f t="shared" si="31"/>
        <v>0</v>
      </c>
      <c r="AM83" s="12">
        <f t="shared" si="31"/>
        <v>0</v>
      </c>
      <c r="AN83" s="12">
        <f t="shared" si="31"/>
        <v>0</v>
      </c>
      <c r="AO83" s="12">
        <f t="shared" si="31"/>
        <v>0</v>
      </c>
      <c r="AP83" s="12">
        <f t="shared" si="31"/>
        <v>0</v>
      </c>
      <c r="AQ83" s="12">
        <f t="shared" si="31"/>
        <v>0</v>
      </c>
      <c r="AR83" s="12">
        <f t="shared" si="31"/>
        <v>0</v>
      </c>
      <c r="AS83" s="12">
        <f t="shared" si="31"/>
        <v>0</v>
      </c>
      <c r="AT83" s="12">
        <f t="shared" si="31"/>
        <v>0</v>
      </c>
      <c r="AU83" s="12">
        <f t="shared" si="31"/>
        <v>0</v>
      </c>
      <c r="AV83" s="12">
        <f t="shared" si="31"/>
        <v>0</v>
      </c>
      <c r="AW83" s="12">
        <f t="shared" si="31"/>
        <v>0</v>
      </c>
      <c r="AX83" s="12">
        <f t="shared" si="31"/>
        <v>0</v>
      </c>
      <c r="AY83" s="12">
        <f t="shared" si="31"/>
        <v>5093.9433690745245</v>
      </c>
      <c r="AZ83" s="12">
        <f t="shared" si="31"/>
        <v>0</v>
      </c>
      <c r="BA83" s="12">
        <f t="shared" si="31"/>
        <v>0</v>
      </c>
      <c r="BB83" s="12">
        <f t="shared" si="31"/>
        <v>0</v>
      </c>
      <c r="BC83" s="12">
        <f t="shared" si="31"/>
        <v>0</v>
      </c>
      <c r="BD83" s="12">
        <f t="shared" si="31"/>
        <v>0</v>
      </c>
      <c r="BE83" s="12">
        <f t="shared" si="31"/>
        <v>0</v>
      </c>
    </row>
    <row r="84" spans="1:57" x14ac:dyDescent="0.25">
      <c r="E84" s="12" t="s">
        <v>434</v>
      </c>
      <c r="G84" s="12" t="str">
        <f xml:space="preserve"> SMU</f>
        <v>$ 000s</v>
      </c>
      <c r="H84" s="12">
        <f xml:space="preserve"> SUM(J84:BE84)</f>
        <v>5093.9433690745245</v>
      </c>
      <c r="J84" s="12">
        <f t="shared" ref="J84:BE84" si="32" xml:space="preserve"> SUMIF($J82:$BE82, J81, $J83:$BE83)</f>
        <v>0</v>
      </c>
      <c r="K84" s="12">
        <f t="shared" si="32"/>
        <v>0</v>
      </c>
      <c r="L84" s="12">
        <f t="shared" si="32"/>
        <v>0</v>
      </c>
      <c r="M84" s="12">
        <f t="shared" si="32"/>
        <v>0</v>
      </c>
      <c r="N84" s="12">
        <f t="shared" si="32"/>
        <v>0</v>
      </c>
      <c r="O84" s="12">
        <f t="shared" si="32"/>
        <v>0</v>
      </c>
      <c r="P84" s="12">
        <f t="shared" si="32"/>
        <v>5093.9433690745245</v>
      </c>
      <c r="Q84" s="12">
        <f t="shared" si="32"/>
        <v>0</v>
      </c>
      <c r="R84" s="12">
        <f t="shared" si="32"/>
        <v>0</v>
      </c>
      <c r="S84" s="12">
        <f t="shared" si="32"/>
        <v>0</v>
      </c>
      <c r="T84" s="12">
        <f t="shared" si="32"/>
        <v>0</v>
      </c>
      <c r="U84" s="12">
        <f t="shared" si="32"/>
        <v>0</v>
      </c>
      <c r="V84" s="12">
        <f t="shared" si="32"/>
        <v>0</v>
      </c>
      <c r="W84" s="12">
        <f t="shared" si="32"/>
        <v>0</v>
      </c>
      <c r="X84" s="12">
        <f t="shared" si="32"/>
        <v>0</v>
      </c>
      <c r="Y84" s="12">
        <f t="shared" si="32"/>
        <v>0</v>
      </c>
      <c r="Z84" s="12">
        <f t="shared" si="32"/>
        <v>0</v>
      </c>
      <c r="AA84" s="12">
        <f t="shared" si="32"/>
        <v>0</v>
      </c>
      <c r="AB84" s="12">
        <f t="shared" si="32"/>
        <v>0</v>
      </c>
      <c r="AC84" s="12">
        <f t="shared" si="32"/>
        <v>0</v>
      </c>
      <c r="AD84" s="12">
        <f t="shared" si="32"/>
        <v>0</v>
      </c>
      <c r="AE84" s="12">
        <f t="shared" si="32"/>
        <v>0</v>
      </c>
      <c r="AF84" s="12">
        <f t="shared" si="32"/>
        <v>0</v>
      </c>
      <c r="AG84" s="12">
        <f t="shared" si="32"/>
        <v>0</v>
      </c>
      <c r="AH84" s="12">
        <f t="shared" si="32"/>
        <v>0</v>
      </c>
      <c r="AI84" s="12">
        <f t="shared" si="32"/>
        <v>0</v>
      </c>
      <c r="AJ84" s="12">
        <f t="shared" si="32"/>
        <v>0</v>
      </c>
      <c r="AK84" s="12">
        <f t="shared" si="32"/>
        <v>0</v>
      </c>
      <c r="AL84" s="12">
        <f t="shared" si="32"/>
        <v>0</v>
      </c>
      <c r="AM84" s="12">
        <f t="shared" si="32"/>
        <v>0</v>
      </c>
      <c r="AN84" s="12">
        <f t="shared" si="32"/>
        <v>0</v>
      </c>
      <c r="AO84" s="12">
        <f t="shared" si="32"/>
        <v>0</v>
      </c>
      <c r="AP84" s="12">
        <f t="shared" si="32"/>
        <v>0</v>
      </c>
      <c r="AQ84" s="12">
        <f t="shared" si="32"/>
        <v>0</v>
      </c>
      <c r="AR84" s="12">
        <f t="shared" si="32"/>
        <v>0</v>
      </c>
      <c r="AS84" s="12">
        <f t="shared" si="32"/>
        <v>0</v>
      </c>
      <c r="AT84" s="12">
        <f t="shared" si="32"/>
        <v>0</v>
      </c>
      <c r="AU84" s="12">
        <f t="shared" si="32"/>
        <v>0</v>
      </c>
      <c r="AV84" s="12">
        <f t="shared" si="32"/>
        <v>0</v>
      </c>
      <c r="AW84" s="12">
        <f t="shared" si="32"/>
        <v>0</v>
      </c>
      <c r="AX84" s="12">
        <f t="shared" si="32"/>
        <v>0</v>
      </c>
      <c r="AY84" s="12">
        <f t="shared" si="32"/>
        <v>0</v>
      </c>
      <c r="AZ84" s="12">
        <f t="shared" si="32"/>
        <v>0</v>
      </c>
      <c r="BA84" s="12">
        <f t="shared" si="32"/>
        <v>0</v>
      </c>
      <c r="BB84" s="12">
        <f t="shared" si="32"/>
        <v>0</v>
      </c>
      <c r="BC84" s="12">
        <f t="shared" si="32"/>
        <v>0</v>
      </c>
      <c r="BD84" s="12">
        <f t="shared" si="32"/>
        <v>0</v>
      </c>
      <c r="BE84" s="12">
        <f t="shared" si="32"/>
        <v>0</v>
      </c>
    </row>
    <row r="85" spans="1:57" s="194" customFormat="1" x14ac:dyDescent="0.25">
      <c r="A85" s="142"/>
      <c r="B85" s="142"/>
      <c r="C85" s="143"/>
      <c r="D85" s="144"/>
      <c r="E85" s="193" t="str">
        <f xml:space="preserve"> LEFT(E84, LEN(E84) - 4)</f>
        <v>Pre-funding of working capital</v>
      </c>
      <c r="F85" s="193"/>
      <c r="G85" s="193" t="str">
        <f xml:space="preserve"> SMU</f>
        <v>$ 000s</v>
      </c>
      <c r="H85" s="193">
        <f xml:space="preserve"> SUM(J85:BE85)</f>
        <v>-5093.9433690745245</v>
      </c>
      <c r="I85" s="145"/>
      <c r="J85" s="193">
        <f t="shared" ref="J85:BE85" si="33" xml:space="preserve"> -1 * J84</f>
        <v>0</v>
      </c>
      <c r="K85" s="193">
        <f t="shared" si="33"/>
        <v>0</v>
      </c>
      <c r="L85" s="193">
        <f t="shared" si="33"/>
        <v>0</v>
      </c>
      <c r="M85" s="193">
        <f t="shared" si="33"/>
        <v>0</v>
      </c>
      <c r="N85" s="193">
        <f t="shared" si="33"/>
        <v>0</v>
      </c>
      <c r="O85" s="193">
        <f t="shared" si="33"/>
        <v>0</v>
      </c>
      <c r="P85" s="193">
        <f t="shared" si="33"/>
        <v>-5093.9433690745245</v>
      </c>
      <c r="Q85" s="193">
        <f t="shared" si="33"/>
        <v>0</v>
      </c>
      <c r="R85" s="193">
        <f t="shared" si="33"/>
        <v>0</v>
      </c>
      <c r="S85" s="193">
        <f t="shared" si="33"/>
        <v>0</v>
      </c>
      <c r="T85" s="193">
        <f t="shared" si="33"/>
        <v>0</v>
      </c>
      <c r="U85" s="193">
        <f t="shared" si="33"/>
        <v>0</v>
      </c>
      <c r="V85" s="193">
        <f t="shared" si="33"/>
        <v>0</v>
      </c>
      <c r="W85" s="193">
        <f t="shared" si="33"/>
        <v>0</v>
      </c>
      <c r="X85" s="193">
        <f t="shared" si="33"/>
        <v>0</v>
      </c>
      <c r="Y85" s="193">
        <f t="shared" si="33"/>
        <v>0</v>
      </c>
      <c r="Z85" s="193">
        <f t="shared" si="33"/>
        <v>0</v>
      </c>
      <c r="AA85" s="193">
        <f t="shared" si="33"/>
        <v>0</v>
      </c>
      <c r="AB85" s="193">
        <f t="shared" si="33"/>
        <v>0</v>
      </c>
      <c r="AC85" s="193">
        <f t="shared" si="33"/>
        <v>0</v>
      </c>
      <c r="AD85" s="193">
        <f t="shared" si="33"/>
        <v>0</v>
      </c>
      <c r="AE85" s="193">
        <f t="shared" si="33"/>
        <v>0</v>
      </c>
      <c r="AF85" s="193">
        <f t="shared" si="33"/>
        <v>0</v>
      </c>
      <c r="AG85" s="193">
        <f t="shared" si="33"/>
        <v>0</v>
      </c>
      <c r="AH85" s="193">
        <f t="shared" si="33"/>
        <v>0</v>
      </c>
      <c r="AI85" s="193">
        <f t="shared" si="33"/>
        <v>0</v>
      </c>
      <c r="AJ85" s="193">
        <f t="shared" si="33"/>
        <v>0</v>
      </c>
      <c r="AK85" s="193">
        <f t="shared" si="33"/>
        <v>0</v>
      </c>
      <c r="AL85" s="193">
        <f t="shared" si="33"/>
        <v>0</v>
      </c>
      <c r="AM85" s="193">
        <f t="shared" si="33"/>
        <v>0</v>
      </c>
      <c r="AN85" s="193">
        <f t="shared" si="33"/>
        <v>0</v>
      </c>
      <c r="AO85" s="193">
        <f t="shared" si="33"/>
        <v>0</v>
      </c>
      <c r="AP85" s="193">
        <f t="shared" si="33"/>
        <v>0</v>
      </c>
      <c r="AQ85" s="193">
        <f t="shared" si="33"/>
        <v>0</v>
      </c>
      <c r="AR85" s="193">
        <f t="shared" si="33"/>
        <v>0</v>
      </c>
      <c r="AS85" s="193">
        <f t="shared" si="33"/>
        <v>0</v>
      </c>
      <c r="AT85" s="193">
        <f t="shared" si="33"/>
        <v>0</v>
      </c>
      <c r="AU85" s="193">
        <f t="shared" si="33"/>
        <v>0</v>
      </c>
      <c r="AV85" s="193">
        <f t="shared" si="33"/>
        <v>0</v>
      </c>
      <c r="AW85" s="193">
        <f t="shared" si="33"/>
        <v>0</v>
      </c>
      <c r="AX85" s="193">
        <f t="shared" si="33"/>
        <v>0</v>
      </c>
      <c r="AY85" s="193">
        <f t="shared" si="33"/>
        <v>0</v>
      </c>
      <c r="AZ85" s="193">
        <f t="shared" si="33"/>
        <v>0</v>
      </c>
      <c r="BA85" s="193">
        <f t="shared" si="33"/>
        <v>0</v>
      </c>
      <c r="BB85" s="193">
        <f t="shared" si="33"/>
        <v>0</v>
      </c>
      <c r="BC85" s="193">
        <f t="shared" si="33"/>
        <v>0</v>
      </c>
      <c r="BD85" s="193">
        <f t="shared" si="33"/>
        <v>0</v>
      </c>
      <c r="BE85" s="193">
        <f t="shared" si="33"/>
        <v>0</v>
      </c>
    </row>
    <row r="87" spans="1:57" x14ac:dyDescent="0.25">
      <c r="E87" s="571" t="str">
        <f xml:space="preserve"> Time!E$10</f>
        <v>Model column counter</v>
      </c>
      <c r="F87" s="571">
        <f xml:space="preserve"> Time!F$10</f>
        <v>0</v>
      </c>
      <c r="G87" s="571" t="str">
        <f xml:space="preserve"> Time!G$10</f>
        <v>counter</v>
      </c>
      <c r="H87" s="571">
        <f xml:space="preserve"> Time!H$10</f>
        <v>0</v>
      </c>
      <c r="I87" s="571">
        <f xml:space="preserve"> Time!I$10</f>
        <v>0</v>
      </c>
      <c r="J87" s="571">
        <f xml:space="preserve"> Time!J$10</f>
        <v>1</v>
      </c>
      <c r="K87" s="571">
        <f xml:space="preserve"> Time!K$10</f>
        <v>2</v>
      </c>
      <c r="L87" s="571">
        <f xml:space="preserve"> Time!L$10</f>
        <v>3</v>
      </c>
      <c r="M87" s="571">
        <f xml:space="preserve"> Time!M$10</f>
        <v>4</v>
      </c>
      <c r="N87" s="571">
        <f xml:space="preserve"> Time!N$10</f>
        <v>5</v>
      </c>
      <c r="O87" s="571">
        <f xml:space="preserve"> Time!O$10</f>
        <v>6</v>
      </c>
      <c r="P87" s="571">
        <f xml:space="preserve"> Time!P$10</f>
        <v>7</v>
      </c>
      <c r="Q87" s="571">
        <f xml:space="preserve"> Time!Q$10</f>
        <v>8</v>
      </c>
      <c r="R87" s="571">
        <f xml:space="preserve"> Time!R$10</f>
        <v>9</v>
      </c>
      <c r="S87" s="571">
        <f xml:space="preserve"> Time!S$10</f>
        <v>10</v>
      </c>
      <c r="T87" s="571">
        <f xml:space="preserve"> Time!T$10</f>
        <v>11</v>
      </c>
      <c r="U87" s="571">
        <f xml:space="preserve"> Time!U$10</f>
        <v>12</v>
      </c>
      <c r="V87" s="571">
        <f xml:space="preserve"> Time!V$10</f>
        <v>13</v>
      </c>
      <c r="W87" s="571">
        <f xml:space="preserve"> Time!W$10</f>
        <v>14</v>
      </c>
      <c r="X87" s="571">
        <f xml:space="preserve"> Time!X$10</f>
        <v>15</v>
      </c>
      <c r="Y87" s="571">
        <f xml:space="preserve"> Time!Y$10</f>
        <v>16</v>
      </c>
      <c r="Z87" s="571">
        <f xml:space="preserve"> Time!Z$10</f>
        <v>17</v>
      </c>
      <c r="AA87" s="571">
        <f xml:space="preserve"> Time!AA$10</f>
        <v>18</v>
      </c>
      <c r="AB87" s="571">
        <f xml:space="preserve"> Time!AB$10</f>
        <v>19</v>
      </c>
      <c r="AC87" s="571">
        <f xml:space="preserve"> Time!AC$10</f>
        <v>20</v>
      </c>
      <c r="AD87" s="571">
        <f xml:space="preserve"> Time!AD$10</f>
        <v>21</v>
      </c>
      <c r="AE87" s="571">
        <f xml:space="preserve"> Time!AE$10</f>
        <v>22</v>
      </c>
      <c r="AF87" s="571">
        <f xml:space="preserve"> Time!AF$10</f>
        <v>23</v>
      </c>
      <c r="AG87" s="571">
        <f xml:space="preserve"> Time!AG$10</f>
        <v>24</v>
      </c>
      <c r="AH87" s="571">
        <f xml:space="preserve"> Time!AH$10</f>
        <v>25</v>
      </c>
      <c r="AI87" s="571">
        <f xml:space="preserve"> Time!AI$10</f>
        <v>26</v>
      </c>
      <c r="AJ87" s="571">
        <f xml:space="preserve"> Time!AJ$10</f>
        <v>27</v>
      </c>
      <c r="AK87" s="571">
        <f xml:space="preserve"> Time!AK$10</f>
        <v>28</v>
      </c>
      <c r="AL87" s="571">
        <f xml:space="preserve"> Time!AL$10</f>
        <v>29</v>
      </c>
      <c r="AM87" s="571">
        <f xml:space="preserve"> Time!AM$10</f>
        <v>30</v>
      </c>
      <c r="AN87" s="571">
        <f xml:space="preserve"> Time!AN$10</f>
        <v>31</v>
      </c>
      <c r="AO87" s="571">
        <f xml:space="preserve"> Time!AO$10</f>
        <v>32</v>
      </c>
      <c r="AP87" s="571">
        <f xml:space="preserve"> Time!AP$10</f>
        <v>33</v>
      </c>
      <c r="AQ87" s="571">
        <f xml:space="preserve"> Time!AQ$10</f>
        <v>34</v>
      </c>
      <c r="AR87" s="571">
        <f xml:space="preserve"> Time!AR$10</f>
        <v>35</v>
      </c>
      <c r="AS87" s="571">
        <f xml:space="preserve"> Time!AS$10</f>
        <v>36</v>
      </c>
      <c r="AT87" s="571">
        <f xml:space="preserve"> Time!AT$10</f>
        <v>37</v>
      </c>
      <c r="AU87" s="571">
        <f xml:space="preserve"> Time!AU$10</f>
        <v>38</v>
      </c>
      <c r="AV87" s="571">
        <f xml:space="preserve"> Time!AV$10</f>
        <v>39</v>
      </c>
      <c r="AW87" s="571">
        <f xml:space="preserve"> Time!AW$10</f>
        <v>40</v>
      </c>
      <c r="AX87" s="571">
        <f xml:space="preserve"> Time!AX$10</f>
        <v>41</v>
      </c>
      <c r="AY87" s="571">
        <f xml:space="preserve"> Time!AY$10</f>
        <v>42</v>
      </c>
      <c r="AZ87" s="571">
        <f xml:space="preserve"> Time!AZ$10</f>
        <v>43</v>
      </c>
      <c r="BA87" s="571">
        <f xml:space="preserve"> Time!BA$10</f>
        <v>44</v>
      </c>
      <c r="BB87" s="571">
        <f xml:space="preserve"> Time!BB$10</f>
        <v>45</v>
      </c>
      <c r="BC87" s="571">
        <f xml:space="preserve"> Time!BC$10</f>
        <v>46</v>
      </c>
      <c r="BD87" s="571">
        <f xml:space="preserve"> Time!BD$10</f>
        <v>47</v>
      </c>
      <c r="BE87" s="571">
        <f xml:space="preserve"> Time!BE$10</f>
        <v>48</v>
      </c>
    </row>
    <row r="88" spans="1:57" x14ac:dyDescent="0.25">
      <c r="E88" s="192" t="str">
        <f xml:space="preserve"> ConTime!E$56</f>
        <v>Model ops period counter - m</v>
      </c>
      <c r="F88" s="192">
        <f xml:space="preserve"> ConTime!F$56</f>
        <v>0</v>
      </c>
      <c r="G88" s="192" t="str">
        <f xml:space="preserve"> ConTime!G$56</f>
        <v>counter</v>
      </c>
      <c r="H88" s="192">
        <f xml:space="preserve"> ConTime!H$56</f>
        <v>0</v>
      </c>
      <c r="I88" s="192">
        <f xml:space="preserve"> ConTime!I$56</f>
        <v>0</v>
      </c>
      <c r="J88" s="192">
        <f xml:space="preserve"> ConTime!J$56</f>
        <v>1</v>
      </c>
      <c r="K88" s="192">
        <f xml:space="preserve"> ConTime!K$56</f>
        <v>1</v>
      </c>
      <c r="L88" s="192">
        <f xml:space="preserve"> ConTime!L$56</f>
        <v>1</v>
      </c>
      <c r="M88" s="192">
        <f xml:space="preserve"> ConTime!M$56</f>
        <v>1</v>
      </c>
      <c r="N88" s="192">
        <f xml:space="preserve"> ConTime!N$56</f>
        <v>1</v>
      </c>
      <c r="O88" s="192">
        <f xml:space="preserve"> ConTime!O$56</f>
        <v>1</v>
      </c>
      <c r="P88" s="192">
        <f xml:space="preserve"> ConTime!P$56</f>
        <v>2</v>
      </c>
      <c r="Q88" s="192">
        <f xml:space="preserve"> ConTime!Q$56</f>
        <v>2</v>
      </c>
      <c r="R88" s="192">
        <f xml:space="preserve"> ConTime!R$56</f>
        <v>2</v>
      </c>
      <c r="S88" s="192">
        <f xml:space="preserve"> ConTime!S$56</f>
        <v>2</v>
      </c>
      <c r="T88" s="192">
        <f xml:space="preserve"> ConTime!T$56</f>
        <v>2</v>
      </c>
      <c r="U88" s="192">
        <f xml:space="preserve"> ConTime!U$56</f>
        <v>2</v>
      </c>
      <c r="V88" s="192">
        <f xml:space="preserve"> ConTime!V$56</f>
        <v>3</v>
      </c>
      <c r="W88" s="192">
        <f xml:space="preserve"> ConTime!W$56</f>
        <v>3</v>
      </c>
      <c r="X88" s="192">
        <f xml:space="preserve"> ConTime!X$56</f>
        <v>3</v>
      </c>
      <c r="Y88" s="192">
        <f xml:space="preserve"> ConTime!Y$56</f>
        <v>3</v>
      </c>
      <c r="Z88" s="192">
        <f xml:space="preserve"> ConTime!Z$56</f>
        <v>3</v>
      </c>
      <c r="AA88" s="192">
        <f xml:space="preserve"> ConTime!AA$56</f>
        <v>3</v>
      </c>
      <c r="AB88" s="192">
        <f xml:space="preserve"> ConTime!AB$56</f>
        <v>4</v>
      </c>
      <c r="AC88" s="192">
        <f xml:space="preserve"> ConTime!AC$56</f>
        <v>4</v>
      </c>
      <c r="AD88" s="192">
        <f xml:space="preserve"> ConTime!AD$56</f>
        <v>4</v>
      </c>
      <c r="AE88" s="192">
        <f xml:space="preserve"> ConTime!AE$56</f>
        <v>4</v>
      </c>
      <c r="AF88" s="192">
        <f xml:space="preserve"> ConTime!AF$56</f>
        <v>4</v>
      </c>
      <c r="AG88" s="192">
        <f xml:space="preserve"> ConTime!AG$56</f>
        <v>4</v>
      </c>
      <c r="AH88" s="192">
        <f xml:space="preserve"> ConTime!AH$56</f>
        <v>5</v>
      </c>
      <c r="AI88" s="192">
        <f xml:space="preserve"> ConTime!AI$56</f>
        <v>5</v>
      </c>
      <c r="AJ88" s="192">
        <f xml:space="preserve"> ConTime!AJ$56</f>
        <v>5</v>
      </c>
      <c r="AK88" s="192">
        <f xml:space="preserve"> ConTime!AK$56</f>
        <v>5</v>
      </c>
      <c r="AL88" s="192">
        <f xml:space="preserve"> ConTime!AL$56</f>
        <v>5</v>
      </c>
      <c r="AM88" s="192">
        <f xml:space="preserve"> ConTime!AM$56</f>
        <v>5</v>
      </c>
      <c r="AN88" s="192">
        <f xml:space="preserve"> ConTime!AN$56</f>
        <v>6</v>
      </c>
      <c r="AO88" s="192">
        <f xml:space="preserve"> ConTime!AO$56</f>
        <v>6</v>
      </c>
      <c r="AP88" s="192">
        <f xml:space="preserve"> ConTime!AP$56</f>
        <v>6</v>
      </c>
      <c r="AQ88" s="192">
        <f xml:space="preserve"> ConTime!AQ$56</f>
        <v>6</v>
      </c>
      <c r="AR88" s="192">
        <f xml:space="preserve"> ConTime!AR$56</f>
        <v>6</v>
      </c>
      <c r="AS88" s="192">
        <f xml:space="preserve"> ConTime!AS$56</f>
        <v>6</v>
      </c>
      <c r="AT88" s="192">
        <f xml:space="preserve"> ConTime!AT$56</f>
        <v>7</v>
      </c>
      <c r="AU88" s="192">
        <f xml:space="preserve"> ConTime!AU$56</f>
        <v>7</v>
      </c>
      <c r="AV88" s="192">
        <f xml:space="preserve"> ConTime!AV$56</f>
        <v>7</v>
      </c>
      <c r="AW88" s="192">
        <f xml:space="preserve"> ConTime!AW$56</f>
        <v>7</v>
      </c>
      <c r="AX88" s="192">
        <f xml:space="preserve"> ConTime!AX$56</f>
        <v>7</v>
      </c>
      <c r="AY88" s="192">
        <f xml:space="preserve"> ConTime!AY$56</f>
        <v>7</v>
      </c>
      <c r="AZ88" s="192">
        <f xml:space="preserve"> ConTime!AZ$56</f>
        <v>8</v>
      </c>
      <c r="BA88" s="192">
        <f xml:space="preserve"> ConTime!BA$56</f>
        <v>8</v>
      </c>
      <c r="BB88" s="192">
        <f xml:space="preserve"> ConTime!BB$56</f>
        <v>8</v>
      </c>
      <c r="BC88" s="192">
        <f xml:space="preserve"> ConTime!BC$56</f>
        <v>8</v>
      </c>
      <c r="BD88" s="192">
        <f xml:space="preserve"> ConTime!BD$56</f>
        <v>8</v>
      </c>
      <c r="BE88" s="192">
        <f xml:space="preserve"> ConTime!BE$56</f>
        <v>8</v>
      </c>
    </row>
    <row r="89" spans="1:57" x14ac:dyDescent="0.25">
      <c r="E89" s="12" t="str">
        <f t="shared" ref="E89:AJ89" si="34" xml:space="preserve"> E$70</f>
        <v>Pre-funding of DSRA - m</v>
      </c>
      <c r="F89" s="12">
        <f t="shared" si="34"/>
        <v>0</v>
      </c>
      <c r="G89" s="12" t="str">
        <f t="shared" si="34"/>
        <v>$ 000s</v>
      </c>
      <c r="H89" s="12">
        <f xml:space="preserve"> H$70</f>
        <v>11766.314320962698</v>
      </c>
      <c r="I89" s="12">
        <f t="shared" si="34"/>
        <v>0</v>
      </c>
      <c r="J89" s="12">
        <f t="shared" si="34"/>
        <v>0</v>
      </c>
      <c r="K89" s="12">
        <f t="shared" si="34"/>
        <v>0</v>
      </c>
      <c r="L89" s="12">
        <f t="shared" si="34"/>
        <v>0</v>
      </c>
      <c r="M89" s="12">
        <f t="shared" si="34"/>
        <v>0</v>
      </c>
      <c r="N89" s="12">
        <f t="shared" si="34"/>
        <v>0</v>
      </c>
      <c r="O89" s="12">
        <f t="shared" si="34"/>
        <v>0</v>
      </c>
      <c r="P89" s="12">
        <f t="shared" si="34"/>
        <v>0</v>
      </c>
      <c r="Q89" s="12">
        <f t="shared" si="34"/>
        <v>0</v>
      </c>
      <c r="R89" s="12">
        <f t="shared" si="34"/>
        <v>0</v>
      </c>
      <c r="S89" s="12">
        <f t="shared" si="34"/>
        <v>0</v>
      </c>
      <c r="T89" s="12">
        <f t="shared" si="34"/>
        <v>0</v>
      </c>
      <c r="U89" s="12">
        <f t="shared" si="34"/>
        <v>0</v>
      </c>
      <c r="V89" s="12">
        <f t="shared" si="34"/>
        <v>0</v>
      </c>
      <c r="W89" s="12">
        <f t="shared" si="34"/>
        <v>0</v>
      </c>
      <c r="X89" s="12">
        <f t="shared" si="34"/>
        <v>0</v>
      </c>
      <c r="Y89" s="12">
        <f t="shared" si="34"/>
        <v>0</v>
      </c>
      <c r="Z89" s="12">
        <f t="shared" si="34"/>
        <v>0</v>
      </c>
      <c r="AA89" s="12">
        <f t="shared" si="34"/>
        <v>0</v>
      </c>
      <c r="AB89" s="12">
        <f t="shared" si="34"/>
        <v>0</v>
      </c>
      <c r="AC89" s="12">
        <f t="shared" si="34"/>
        <v>0</v>
      </c>
      <c r="AD89" s="12">
        <f t="shared" si="34"/>
        <v>0</v>
      </c>
      <c r="AE89" s="12">
        <f t="shared" si="34"/>
        <v>0</v>
      </c>
      <c r="AF89" s="12">
        <f t="shared" si="34"/>
        <v>0</v>
      </c>
      <c r="AG89" s="12">
        <f t="shared" si="34"/>
        <v>0</v>
      </c>
      <c r="AH89" s="12">
        <f t="shared" si="34"/>
        <v>0</v>
      </c>
      <c r="AI89" s="12">
        <f t="shared" si="34"/>
        <v>0</v>
      </c>
      <c r="AJ89" s="12">
        <f t="shared" si="34"/>
        <v>0</v>
      </c>
      <c r="AK89" s="12">
        <f t="shared" ref="AK89:BE89" si="35" xml:space="preserve"> AK$70</f>
        <v>0</v>
      </c>
      <c r="AL89" s="12">
        <f t="shared" si="35"/>
        <v>0</v>
      </c>
      <c r="AM89" s="12">
        <f t="shared" si="35"/>
        <v>0</v>
      </c>
      <c r="AN89" s="12">
        <f t="shared" si="35"/>
        <v>0</v>
      </c>
      <c r="AO89" s="12">
        <f t="shared" si="35"/>
        <v>0</v>
      </c>
      <c r="AP89" s="12">
        <f t="shared" si="35"/>
        <v>0</v>
      </c>
      <c r="AQ89" s="12">
        <f t="shared" si="35"/>
        <v>0</v>
      </c>
      <c r="AR89" s="12">
        <f t="shared" si="35"/>
        <v>0</v>
      </c>
      <c r="AS89" s="12">
        <f t="shared" si="35"/>
        <v>0</v>
      </c>
      <c r="AT89" s="12">
        <f t="shared" si="35"/>
        <v>0</v>
      </c>
      <c r="AU89" s="12">
        <f t="shared" si="35"/>
        <v>0</v>
      </c>
      <c r="AV89" s="12">
        <f t="shared" si="35"/>
        <v>0</v>
      </c>
      <c r="AW89" s="12">
        <f t="shared" si="35"/>
        <v>0</v>
      </c>
      <c r="AX89" s="12">
        <f t="shared" si="35"/>
        <v>0</v>
      </c>
      <c r="AY89" s="12">
        <f t="shared" si="35"/>
        <v>11766.314320962698</v>
      </c>
      <c r="AZ89" s="12">
        <f t="shared" si="35"/>
        <v>0</v>
      </c>
      <c r="BA89" s="12">
        <f t="shared" si="35"/>
        <v>0</v>
      </c>
      <c r="BB89" s="12">
        <f t="shared" si="35"/>
        <v>0</v>
      </c>
      <c r="BC89" s="12">
        <f t="shared" si="35"/>
        <v>0</v>
      </c>
      <c r="BD89" s="12">
        <f t="shared" si="35"/>
        <v>0</v>
      </c>
      <c r="BE89" s="12">
        <f t="shared" si="35"/>
        <v>0</v>
      </c>
    </row>
    <row r="90" spans="1:57" x14ac:dyDescent="0.25">
      <c r="E90" s="12" t="s">
        <v>505</v>
      </c>
      <c r="G90" s="12" t="str">
        <f xml:space="preserve"> SMU</f>
        <v>$ 000s</v>
      </c>
      <c r="H90" s="12">
        <f xml:space="preserve"> SUM(J90:BE90)</f>
        <v>11766.314320962698</v>
      </c>
      <c r="J90" s="12">
        <f t="shared" ref="J90:BE90" si="36" xml:space="preserve"> SUMIF($J88:$BE88, J87, $J89:$BE89)</f>
        <v>0</v>
      </c>
      <c r="K90" s="12">
        <f t="shared" si="36"/>
        <v>0</v>
      </c>
      <c r="L90" s="12">
        <f t="shared" si="36"/>
        <v>0</v>
      </c>
      <c r="M90" s="12">
        <f t="shared" si="36"/>
        <v>0</v>
      </c>
      <c r="N90" s="12">
        <f t="shared" si="36"/>
        <v>0</v>
      </c>
      <c r="O90" s="12">
        <f t="shared" si="36"/>
        <v>0</v>
      </c>
      <c r="P90" s="12">
        <f t="shared" si="36"/>
        <v>11766.314320962698</v>
      </c>
      <c r="Q90" s="12">
        <f t="shared" si="36"/>
        <v>0</v>
      </c>
      <c r="R90" s="12">
        <f t="shared" si="36"/>
        <v>0</v>
      </c>
      <c r="S90" s="12">
        <f t="shared" si="36"/>
        <v>0</v>
      </c>
      <c r="T90" s="12">
        <f t="shared" si="36"/>
        <v>0</v>
      </c>
      <c r="U90" s="12">
        <f t="shared" si="36"/>
        <v>0</v>
      </c>
      <c r="V90" s="12">
        <f t="shared" si="36"/>
        <v>0</v>
      </c>
      <c r="W90" s="12">
        <f t="shared" si="36"/>
        <v>0</v>
      </c>
      <c r="X90" s="12">
        <f t="shared" si="36"/>
        <v>0</v>
      </c>
      <c r="Y90" s="12">
        <f t="shared" si="36"/>
        <v>0</v>
      </c>
      <c r="Z90" s="12">
        <f t="shared" si="36"/>
        <v>0</v>
      </c>
      <c r="AA90" s="12">
        <f t="shared" si="36"/>
        <v>0</v>
      </c>
      <c r="AB90" s="12">
        <f t="shared" si="36"/>
        <v>0</v>
      </c>
      <c r="AC90" s="12">
        <f t="shared" si="36"/>
        <v>0</v>
      </c>
      <c r="AD90" s="12">
        <f t="shared" si="36"/>
        <v>0</v>
      </c>
      <c r="AE90" s="12">
        <f t="shared" si="36"/>
        <v>0</v>
      </c>
      <c r="AF90" s="12">
        <f t="shared" si="36"/>
        <v>0</v>
      </c>
      <c r="AG90" s="12">
        <f t="shared" si="36"/>
        <v>0</v>
      </c>
      <c r="AH90" s="12">
        <f t="shared" si="36"/>
        <v>0</v>
      </c>
      <c r="AI90" s="12">
        <f t="shared" si="36"/>
        <v>0</v>
      </c>
      <c r="AJ90" s="12">
        <f t="shared" si="36"/>
        <v>0</v>
      </c>
      <c r="AK90" s="12">
        <f t="shared" si="36"/>
        <v>0</v>
      </c>
      <c r="AL90" s="12">
        <f t="shared" si="36"/>
        <v>0</v>
      </c>
      <c r="AM90" s="12">
        <f t="shared" si="36"/>
        <v>0</v>
      </c>
      <c r="AN90" s="12">
        <f t="shared" si="36"/>
        <v>0</v>
      </c>
      <c r="AO90" s="12">
        <f t="shared" si="36"/>
        <v>0</v>
      </c>
      <c r="AP90" s="12">
        <f t="shared" si="36"/>
        <v>0</v>
      </c>
      <c r="AQ90" s="12">
        <f t="shared" si="36"/>
        <v>0</v>
      </c>
      <c r="AR90" s="12">
        <f t="shared" si="36"/>
        <v>0</v>
      </c>
      <c r="AS90" s="12">
        <f t="shared" si="36"/>
        <v>0</v>
      </c>
      <c r="AT90" s="12">
        <f t="shared" si="36"/>
        <v>0</v>
      </c>
      <c r="AU90" s="12">
        <f t="shared" si="36"/>
        <v>0</v>
      </c>
      <c r="AV90" s="12">
        <f t="shared" si="36"/>
        <v>0</v>
      </c>
      <c r="AW90" s="12">
        <f t="shared" si="36"/>
        <v>0</v>
      </c>
      <c r="AX90" s="12">
        <f t="shared" si="36"/>
        <v>0</v>
      </c>
      <c r="AY90" s="12">
        <f t="shared" si="36"/>
        <v>0</v>
      </c>
      <c r="AZ90" s="12">
        <f t="shared" si="36"/>
        <v>0</v>
      </c>
      <c r="BA90" s="12">
        <f t="shared" si="36"/>
        <v>0</v>
      </c>
      <c r="BB90" s="12">
        <f t="shared" si="36"/>
        <v>0</v>
      </c>
      <c r="BC90" s="12">
        <f t="shared" si="36"/>
        <v>0</v>
      </c>
      <c r="BD90" s="12">
        <f t="shared" si="36"/>
        <v>0</v>
      </c>
      <c r="BE90" s="12">
        <f t="shared" si="36"/>
        <v>0</v>
      </c>
    </row>
    <row r="91" spans="1:57" s="194" customFormat="1" x14ac:dyDescent="0.25">
      <c r="A91" s="142"/>
      <c r="B91" s="142"/>
      <c r="C91" s="143"/>
      <c r="D91" s="144"/>
      <c r="E91" s="193" t="str">
        <f xml:space="preserve"> LEFT(E90, LEN(E90) - 4)</f>
        <v>Pre-funding of DSRA</v>
      </c>
      <c r="F91" s="193"/>
      <c r="G91" s="193" t="str">
        <f xml:space="preserve"> SMU</f>
        <v>$ 000s</v>
      </c>
      <c r="H91" s="193">
        <f xml:space="preserve"> SUM(J91:BE91)</f>
        <v>-11766.314320962698</v>
      </c>
      <c r="I91" s="145"/>
      <c r="J91" s="193">
        <f t="shared" ref="J91:BE91" si="37" xml:space="preserve"> -1 * J90</f>
        <v>0</v>
      </c>
      <c r="K91" s="193">
        <f t="shared" si="37"/>
        <v>0</v>
      </c>
      <c r="L91" s="193">
        <f t="shared" si="37"/>
        <v>0</v>
      </c>
      <c r="M91" s="193">
        <f t="shared" si="37"/>
        <v>0</v>
      </c>
      <c r="N91" s="193">
        <f t="shared" si="37"/>
        <v>0</v>
      </c>
      <c r="O91" s="193">
        <f t="shared" si="37"/>
        <v>0</v>
      </c>
      <c r="P91" s="193">
        <f t="shared" si="37"/>
        <v>-11766.314320962698</v>
      </c>
      <c r="Q91" s="193">
        <f t="shared" si="37"/>
        <v>0</v>
      </c>
      <c r="R91" s="193">
        <f t="shared" si="37"/>
        <v>0</v>
      </c>
      <c r="S91" s="193">
        <f t="shared" si="37"/>
        <v>0</v>
      </c>
      <c r="T91" s="193">
        <f t="shared" si="37"/>
        <v>0</v>
      </c>
      <c r="U91" s="193">
        <f t="shared" si="37"/>
        <v>0</v>
      </c>
      <c r="V91" s="193">
        <f t="shared" si="37"/>
        <v>0</v>
      </c>
      <c r="W91" s="193">
        <f t="shared" si="37"/>
        <v>0</v>
      </c>
      <c r="X91" s="193">
        <f t="shared" si="37"/>
        <v>0</v>
      </c>
      <c r="Y91" s="193">
        <f t="shared" si="37"/>
        <v>0</v>
      </c>
      <c r="Z91" s="193">
        <f t="shared" si="37"/>
        <v>0</v>
      </c>
      <c r="AA91" s="193">
        <f t="shared" si="37"/>
        <v>0</v>
      </c>
      <c r="AB91" s="193">
        <f t="shared" si="37"/>
        <v>0</v>
      </c>
      <c r="AC91" s="193">
        <f t="shared" si="37"/>
        <v>0</v>
      </c>
      <c r="AD91" s="193">
        <f t="shared" si="37"/>
        <v>0</v>
      </c>
      <c r="AE91" s="193">
        <f t="shared" si="37"/>
        <v>0</v>
      </c>
      <c r="AF91" s="193">
        <f t="shared" si="37"/>
        <v>0</v>
      </c>
      <c r="AG91" s="193">
        <f t="shared" si="37"/>
        <v>0</v>
      </c>
      <c r="AH91" s="193">
        <f t="shared" si="37"/>
        <v>0</v>
      </c>
      <c r="AI91" s="193">
        <f t="shared" si="37"/>
        <v>0</v>
      </c>
      <c r="AJ91" s="193">
        <f t="shared" si="37"/>
        <v>0</v>
      </c>
      <c r="AK91" s="193">
        <f t="shared" si="37"/>
        <v>0</v>
      </c>
      <c r="AL91" s="193">
        <f t="shared" si="37"/>
        <v>0</v>
      </c>
      <c r="AM91" s="193">
        <f t="shared" si="37"/>
        <v>0</v>
      </c>
      <c r="AN91" s="193">
        <f t="shared" si="37"/>
        <v>0</v>
      </c>
      <c r="AO91" s="193">
        <f t="shared" si="37"/>
        <v>0</v>
      </c>
      <c r="AP91" s="193">
        <f t="shared" si="37"/>
        <v>0</v>
      </c>
      <c r="AQ91" s="193">
        <f t="shared" si="37"/>
        <v>0</v>
      </c>
      <c r="AR91" s="193">
        <f t="shared" si="37"/>
        <v>0</v>
      </c>
      <c r="AS91" s="193">
        <f t="shared" si="37"/>
        <v>0</v>
      </c>
      <c r="AT91" s="193">
        <f t="shared" si="37"/>
        <v>0</v>
      </c>
      <c r="AU91" s="193">
        <f t="shared" si="37"/>
        <v>0</v>
      </c>
      <c r="AV91" s="193">
        <f t="shared" si="37"/>
        <v>0</v>
      </c>
      <c r="AW91" s="193">
        <f t="shared" si="37"/>
        <v>0</v>
      </c>
      <c r="AX91" s="193">
        <f t="shared" si="37"/>
        <v>0</v>
      </c>
      <c r="AY91" s="193">
        <f t="shared" si="37"/>
        <v>0</v>
      </c>
      <c r="AZ91" s="193">
        <f t="shared" si="37"/>
        <v>0</v>
      </c>
      <c r="BA91" s="193">
        <f t="shared" si="37"/>
        <v>0</v>
      </c>
      <c r="BB91" s="193">
        <f t="shared" si="37"/>
        <v>0</v>
      </c>
      <c r="BC91" s="193">
        <f t="shared" si="37"/>
        <v>0</v>
      </c>
      <c r="BD91" s="193">
        <f t="shared" si="37"/>
        <v>0</v>
      </c>
      <c r="BE91" s="193">
        <f t="shared" si="37"/>
        <v>0</v>
      </c>
    </row>
    <row r="94" spans="1:57" x14ac:dyDescent="0.25">
      <c r="A94" s="15" t="s">
        <v>63</v>
      </c>
    </row>
  </sheetData>
  <conditionalFormatting sqref="J3:BE3">
    <cfRule type="cellIs" dxfId="257" priority="8" stopIfTrue="1" operator="equal">
      <formula>"Construction"</formula>
    </cfRule>
    <cfRule type="cellIs" dxfId="256" priority="9" stopIfTrue="1" operator="equal">
      <formula>"Operations"</formula>
    </cfRule>
  </conditionalFormatting>
  <conditionalFormatting sqref="J3:BE3">
    <cfRule type="cellIs" dxfId="255" priority="7" operator="equal">
      <formula>"Fin Close"</formula>
    </cfRule>
  </conditionalFormatting>
  <conditionalFormatting sqref="J3:BE3">
    <cfRule type="cellIs" dxfId="254" priority="5" operator="equal">
      <formula>"PPA ext."</formula>
    </cfRule>
    <cfRule type="cellIs" dxfId="253" priority="6" operator="equal">
      <formula>"Delay"</formula>
    </cfRule>
  </conditionalFormatting>
  <conditionalFormatting sqref="F2:F4">
    <cfRule type="cellIs" dxfId="252" priority="1" stopIfTrue="1" operator="notEqual">
      <formula>0</formula>
    </cfRule>
    <cfRule type="cellIs" dxfId="251" priority="2" stopIfTrue="1" operator="equal">
      <formula>""</formula>
    </cfRule>
  </conditionalFormatting>
  <conditionalFormatting sqref="F2:F4">
    <cfRule type="cellIs" dxfId="250" priority="3" stopIfTrue="1" operator="notEqual">
      <formula>0</formula>
    </cfRule>
    <cfRule type="cellIs" dxfId="249" priority="4" stopIfTrue="1" operator="equal">
      <formula>""</formula>
    </cfRule>
  </conditionalFormatting>
  <dataValidations count="1">
    <dataValidation allowBlank="1" showInputMessage="1" showErrorMessage="1" sqref="E9:H9 E13:H13 E21:H21 E27:H27 E32:H32 E37:H37 E42:H42" xr:uid="{4FC4BD48-1697-4644-A0DF-23A71E6F28F5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9F68-23B6-4F6D-B5A3-93E862BB0F78}">
  <sheetPr codeName="Sheet22">
    <tabColor theme="1" tint="0.499984740745262"/>
    <outlinePr summaryBelow="0" summaryRight="0"/>
  </sheetPr>
  <dimension ref="A1:KT404"/>
  <sheetViews>
    <sheetView defaultGridColor="0" colorId="8" zoomScale="51" zoomScaleNormal="100" workbookViewId="0">
      <pane xSplit="9" ySplit="5" topLeftCell="J40" activePane="bottomRight" state="frozen"/>
      <selection activeCell="F117" sqref="F117"/>
      <selection pane="topRight" activeCell="F117" sqref="F117"/>
      <selection pane="bottomLeft" activeCell="F117" sqref="F117"/>
      <selection pane="bottomRight" activeCell="J72" sqref="J72"/>
    </sheetView>
  </sheetViews>
  <sheetFormatPr defaultColWidth="0" defaultRowHeight="13" zeroHeight="1" outlineLevelRow="2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56" width="11.54296875" style="12" customWidth="1"/>
    <col min="57" max="57" width="12.54296875" style="12" customWidth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ConFin - Base case 1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</row>
    <row r="2" spans="1:306" s="508" customFormat="1" x14ac:dyDescent="0.25">
      <c r="C2" s="300"/>
      <c r="D2" s="301"/>
      <c r="E2" s="200" t="str">
        <f xml:space="preserve"> ConTime!E$23</f>
        <v>Model period ending - m</v>
      </c>
      <c r="F2" s="509">
        <f xml:space="preserve"> Check!$F$9</f>
        <v>0</v>
      </c>
      <c r="G2" s="510" t="s">
        <v>23</v>
      </c>
      <c r="H2" s="200"/>
      <c r="I2" s="467"/>
      <c r="J2" s="201">
        <f xml:space="preserve"> ConTime!J$23</f>
        <v>44227</v>
      </c>
      <c r="K2" s="201">
        <f xml:space="preserve"> ConTime!K$23</f>
        <v>44255</v>
      </c>
      <c r="L2" s="201">
        <f xml:space="preserve"> ConTime!L$23</f>
        <v>44286</v>
      </c>
      <c r="M2" s="201">
        <f xml:space="preserve"> ConTime!M$23</f>
        <v>44316</v>
      </c>
      <c r="N2" s="201">
        <f xml:space="preserve"> ConTime!N$23</f>
        <v>44347</v>
      </c>
      <c r="O2" s="201">
        <f xml:space="preserve"> ConTime!O$23</f>
        <v>44377</v>
      </c>
      <c r="P2" s="201">
        <f xml:space="preserve"> ConTime!P$23</f>
        <v>44408</v>
      </c>
      <c r="Q2" s="201">
        <f xml:space="preserve"> ConTime!Q$23</f>
        <v>44439</v>
      </c>
      <c r="R2" s="201">
        <f xml:space="preserve"> ConTime!R$23</f>
        <v>44469</v>
      </c>
      <c r="S2" s="201">
        <f xml:space="preserve"> ConTime!S$23</f>
        <v>44500</v>
      </c>
      <c r="T2" s="201">
        <f xml:space="preserve"> ConTime!T$23</f>
        <v>44530</v>
      </c>
      <c r="U2" s="201">
        <f xml:space="preserve"> ConTime!U$23</f>
        <v>44561</v>
      </c>
      <c r="V2" s="201">
        <f xml:space="preserve"> ConTime!V$23</f>
        <v>44592</v>
      </c>
      <c r="W2" s="201">
        <f xml:space="preserve"> ConTime!W$23</f>
        <v>44620</v>
      </c>
      <c r="X2" s="201">
        <f xml:space="preserve"> ConTime!X$23</f>
        <v>44651</v>
      </c>
      <c r="Y2" s="201">
        <f xml:space="preserve"> ConTime!Y$23</f>
        <v>44681</v>
      </c>
      <c r="Z2" s="201">
        <f xml:space="preserve"> ConTime!Z$23</f>
        <v>44712</v>
      </c>
      <c r="AA2" s="201">
        <f xml:space="preserve"> ConTime!AA$23</f>
        <v>44742</v>
      </c>
      <c r="AB2" s="201">
        <f xml:space="preserve"> ConTime!AB$23</f>
        <v>44773</v>
      </c>
      <c r="AC2" s="201">
        <f xml:space="preserve"> ConTime!AC$23</f>
        <v>44804</v>
      </c>
      <c r="AD2" s="201">
        <f xml:space="preserve"> ConTime!AD$23</f>
        <v>44834</v>
      </c>
      <c r="AE2" s="201">
        <f xml:space="preserve"> ConTime!AE$23</f>
        <v>44865</v>
      </c>
      <c r="AF2" s="201">
        <f xml:space="preserve"> ConTime!AF$23</f>
        <v>44895</v>
      </c>
      <c r="AG2" s="201">
        <f xml:space="preserve"> ConTime!AG$23</f>
        <v>44926</v>
      </c>
      <c r="AH2" s="201">
        <f xml:space="preserve"> ConTime!AH$23</f>
        <v>44957</v>
      </c>
      <c r="AI2" s="201">
        <f xml:space="preserve"> ConTime!AI$23</f>
        <v>44985</v>
      </c>
      <c r="AJ2" s="201">
        <f xml:space="preserve"> ConTime!AJ$23</f>
        <v>45016</v>
      </c>
      <c r="AK2" s="201">
        <f xml:space="preserve"> ConTime!AK$23</f>
        <v>45046</v>
      </c>
      <c r="AL2" s="201">
        <f xml:space="preserve"> ConTime!AL$23</f>
        <v>45077</v>
      </c>
      <c r="AM2" s="201">
        <f xml:space="preserve"> ConTime!AM$23</f>
        <v>45107</v>
      </c>
      <c r="AN2" s="201">
        <f xml:space="preserve"> ConTime!AN$23</f>
        <v>45138</v>
      </c>
      <c r="AO2" s="201">
        <f xml:space="preserve"> ConTime!AO$23</f>
        <v>45169</v>
      </c>
      <c r="AP2" s="201">
        <f xml:space="preserve"> ConTime!AP$23</f>
        <v>45199</v>
      </c>
      <c r="AQ2" s="201">
        <f xml:space="preserve"> ConTime!AQ$23</f>
        <v>45230</v>
      </c>
      <c r="AR2" s="201">
        <f xml:space="preserve"> ConTime!AR$23</f>
        <v>45260</v>
      </c>
      <c r="AS2" s="201">
        <f xml:space="preserve"> ConTime!AS$23</f>
        <v>45291</v>
      </c>
      <c r="AT2" s="201">
        <f xml:space="preserve"> ConTime!AT$23</f>
        <v>45322</v>
      </c>
      <c r="AU2" s="201">
        <f xml:space="preserve"> ConTime!AU$23</f>
        <v>45351</v>
      </c>
      <c r="AV2" s="201">
        <f xml:space="preserve"> ConTime!AV$23</f>
        <v>45382</v>
      </c>
      <c r="AW2" s="201">
        <f xml:space="preserve"> ConTime!AW$23</f>
        <v>45412</v>
      </c>
      <c r="AX2" s="201">
        <f xml:space="preserve"> ConTime!AX$23</f>
        <v>45443</v>
      </c>
      <c r="AY2" s="201">
        <f xml:space="preserve"> ConTime!AY$23</f>
        <v>45473</v>
      </c>
      <c r="AZ2" s="201">
        <f xml:space="preserve"> ConTime!AZ$23</f>
        <v>45504</v>
      </c>
      <c r="BA2" s="201">
        <f xml:space="preserve"> ConTime!BA$23</f>
        <v>45535</v>
      </c>
      <c r="BB2" s="201">
        <f xml:space="preserve"> ConTime!BB$23</f>
        <v>45565</v>
      </c>
      <c r="BC2" s="201">
        <f xml:space="preserve"> ConTime!BC$23</f>
        <v>45596</v>
      </c>
      <c r="BD2" s="201">
        <f xml:space="preserve"> ConTime!BD$23</f>
        <v>45626</v>
      </c>
      <c r="BE2" s="201">
        <f xml:space="preserve"> ConTime!BE$23</f>
        <v>45657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</row>
    <row r="3" spans="1:306" s="288" customFormat="1" x14ac:dyDescent="0.25">
      <c r="A3" s="243"/>
      <c r="B3" s="243"/>
      <c r="C3" s="244"/>
      <c r="D3" s="245"/>
      <c r="E3" s="495" t="str">
        <f xml:space="preserve"> ConTime!E$50</f>
        <v>Timeline label - m</v>
      </c>
      <c r="F3" s="509">
        <f xml:space="preserve"> Output!J2</f>
        <v>50</v>
      </c>
      <c r="G3" s="518" t="s">
        <v>25</v>
      </c>
      <c r="H3" s="241"/>
      <c r="I3" s="242"/>
      <c r="J3" s="516" t="str">
        <f xml:space="preserve"> ConTime!J$50</f>
        <v>Pre-fcst</v>
      </c>
      <c r="K3" s="516" t="str">
        <f xml:space="preserve"> ConTime!K$50</f>
        <v>Pre-fcst</v>
      </c>
      <c r="L3" s="516" t="str">
        <f xml:space="preserve"> ConTime!L$50</f>
        <v>Pre-fcst</v>
      </c>
      <c r="M3" s="516" t="str">
        <f xml:space="preserve"> ConTime!M$50</f>
        <v>Pre-fcst</v>
      </c>
      <c r="N3" s="516" t="str">
        <f xml:space="preserve"> ConTime!N$50</f>
        <v>Pre-fcst</v>
      </c>
      <c r="O3" s="516" t="str">
        <f xml:space="preserve"> ConTime!O$50</f>
        <v>Pre-fcst</v>
      </c>
      <c r="P3" s="516" t="str">
        <f xml:space="preserve"> ConTime!P$50</f>
        <v>Pre-fcst</v>
      </c>
      <c r="Q3" s="516" t="str">
        <f xml:space="preserve"> ConTime!Q$50</f>
        <v>Pre-fcst</v>
      </c>
      <c r="R3" s="516" t="str">
        <f xml:space="preserve"> ConTime!R$50</f>
        <v>Pre-fcst</v>
      </c>
      <c r="S3" s="516" t="str">
        <f xml:space="preserve"> ConTime!S$50</f>
        <v>Pre-fcst</v>
      </c>
      <c r="T3" s="516" t="str">
        <f xml:space="preserve"> ConTime!T$50</f>
        <v>Pre-fcst</v>
      </c>
      <c r="U3" s="516" t="str">
        <f xml:space="preserve"> ConTime!U$50</f>
        <v>Pre-fcst</v>
      </c>
      <c r="V3" s="516" t="str">
        <f xml:space="preserve"> ConTime!V$50</f>
        <v>Pre-fcst</v>
      </c>
      <c r="W3" s="516" t="str">
        <f xml:space="preserve"> ConTime!W$50</f>
        <v>Pre-fcst</v>
      </c>
      <c r="X3" s="516" t="str">
        <f xml:space="preserve"> ConTime!X$50</f>
        <v>Pre-fcst</v>
      </c>
      <c r="Y3" s="516" t="str">
        <f xml:space="preserve"> ConTime!Y$50</f>
        <v>Fin Close</v>
      </c>
      <c r="Z3" s="516" t="str">
        <f xml:space="preserve"> ConTime!Z$50</f>
        <v>Construction</v>
      </c>
      <c r="AA3" s="516" t="str">
        <f xml:space="preserve"> ConTime!AA$50</f>
        <v>Construction</v>
      </c>
      <c r="AB3" s="516" t="str">
        <f xml:space="preserve"> ConTime!AB$50</f>
        <v>Construction</v>
      </c>
      <c r="AC3" s="516" t="str">
        <f xml:space="preserve"> ConTime!AC$50</f>
        <v>Construction</v>
      </c>
      <c r="AD3" s="516" t="str">
        <f xml:space="preserve"> ConTime!AD$50</f>
        <v>Construction</v>
      </c>
      <c r="AE3" s="516" t="str">
        <f xml:space="preserve"> ConTime!AE$50</f>
        <v>Construction</v>
      </c>
      <c r="AF3" s="516" t="str">
        <f xml:space="preserve"> ConTime!AF$50</f>
        <v>Construction</v>
      </c>
      <c r="AG3" s="516" t="str">
        <f xml:space="preserve"> ConTime!AG$50</f>
        <v>Construction</v>
      </c>
      <c r="AH3" s="516" t="str">
        <f xml:space="preserve"> ConTime!AH$50</f>
        <v>Construction</v>
      </c>
      <c r="AI3" s="516" t="str">
        <f xml:space="preserve"> ConTime!AI$50</f>
        <v>Construction</v>
      </c>
      <c r="AJ3" s="516" t="str">
        <f xml:space="preserve"> ConTime!AJ$50</f>
        <v>Construction</v>
      </c>
      <c r="AK3" s="516" t="str">
        <f xml:space="preserve"> ConTime!AK$50</f>
        <v>Construction</v>
      </c>
      <c r="AL3" s="516" t="str">
        <f xml:space="preserve"> ConTime!AL$50</f>
        <v>Construction</v>
      </c>
      <c r="AM3" s="516" t="str">
        <f xml:space="preserve"> ConTime!AM$50</f>
        <v>Construction</v>
      </c>
      <c r="AN3" s="516" t="str">
        <f xml:space="preserve"> ConTime!AN$50</f>
        <v>Construction</v>
      </c>
      <c r="AO3" s="516" t="str">
        <f xml:space="preserve"> ConTime!AO$50</f>
        <v>Construction</v>
      </c>
      <c r="AP3" s="516" t="str">
        <f xml:space="preserve"> ConTime!AP$50</f>
        <v>Construction</v>
      </c>
      <c r="AQ3" s="516" t="str">
        <f xml:space="preserve"> ConTime!AQ$50</f>
        <v>Construction</v>
      </c>
      <c r="AR3" s="516" t="str">
        <f xml:space="preserve"> ConTime!AR$50</f>
        <v>Construction</v>
      </c>
      <c r="AS3" s="516" t="str">
        <f xml:space="preserve"> ConTime!AS$50</f>
        <v>Construction</v>
      </c>
      <c r="AT3" s="516" t="str">
        <f xml:space="preserve"> ConTime!AT$50</f>
        <v>Construction</v>
      </c>
      <c r="AU3" s="516" t="str">
        <f xml:space="preserve"> ConTime!AU$50</f>
        <v>Construction</v>
      </c>
      <c r="AV3" s="516" t="str">
        <f xml:space="preserve"> ConTime!AV$50</f>
        <v>Construction</v>
      </c>
      <c r="AW3" s="516" t="str">
        <f xml:space="preserve"> ConTime!AW$50</f>
        <v>Construction</v>
      </c>
      <c r="AX3" s="516" t="str">
        <f xml:space="preserve"> ConTime!AX$50</f>
        <v>Construction</v>
      </c>
      <c r="AY3" s="516" t="str">
        <f xml:space="preserve"> ConTime!AY$50</f>
        <v>Construction</v>
      </c>
      <c r="AZ3" s="516" t="str">
        <f xml:space="preserve"> ConTime!AZ$50</f>
        <v>Operations</v>
      </c>
      <c r="BA3" s="516" t="str">
        <f xml:space="preserve"> ConTime!BA$50</f>
        <v>Operations</v>
      </c>
      <c r="BB3" s="516" t="str">
        <f xml:space="preserve"> ConTime!BB$50</f>
        <v>Operations</v>
      </c>
      <c r="BC3" s="516" t="str">
        <f xml:space="preserve"> ConTime!BC$50</f>
        <v>Operations</v>
      </c>
      <c r="BD3" s="516" t="str">
        <f xml:space="preserve"> ConTime!BD$50</f>
        <v>Operations</v>
      </c>
      <c r="BE3" s="516" t="str">
        <f xml:space="preserve"> ConTime!BE$50</f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</row>
    <row r="4" spans="1:306" s="288" customFormat="1" x14ac:dyDescent="0.25">
      <c r="A4" s="243"/>
      <c r="B4" s="243"/>
      <c r="C4" s="244"/>
      <c r="D4" s="245"/>
      <c r="E4" s="519" t="str">
        <f xml:space="preserve"> Time!E$39</f>
        <v>Financial year</v>
      </c>
      <c r="F4" s="509">
        <f xml:space="preserve"> Check!$F$25</f>
        <v>0</v>
      </c>
      <c r="G4" s="518" t="s">
        <v>24</v>
      </c>
      <c r="H4" s="241"/>
      <c r="I4" s="242"/>
      <c r="J4" s="519">
        <f xml:space="preserve"> Time!J$39</f>
        <v>2021</v>
      </c>
      <c r="K4" s="519">
        <f xml:space="preserve"> Time!K$39</f>
        <v>2021</v>
      </c>
      <c r="L4" s="519">
        <f xml:space="preserve"> Time!L$39</f>
        <v>2022</v>
      </c>
      <c r="M4" s="519">
        <f xml:space="preserve"> Time!M$39</f>
        <v>2022</v>
      </c>
      <c r="N4" s="519">
        <f xml:space="preserve"> Time!N$39</f>
        <v>2023</v>
      </c>
      <c r="O4" s="519">
        <f xml:space="preserve"> Time!O$39</f>
        <v>2023</v>
      </c>
      <c r="P4" s="519">
        <f xml:space="preserve"> Time!P$39</f>
        <v>2024</v>
      </c>
      <c r="Q4" s="519">
        <f xml:space="preserve"> Time!Q$39</f>
        <v>2024</v>
      </c>
      <c r="R4" s="519">
        <f xml:space="preserve"> Time!R$39</f>
        <v>2025</v>
      </c>
      <c r="S4" s="519">
        <f xml:space="preserve"> Time!S$39</f>
        <v>2025</v>
      </c>
      <c r="T4" s="519">
        <f xml:space="preserve"> Time!T$39</f>
        <v>2026</v>
      </c>
      <c r="U4" s="519">
        <f xml:space="preserve"> Time!U$39</f>
        <v>2026</v>
      </c>
      <c r="V4" s="519">
        <f xml:space="preserve"> Time!V$39</f>
        <v>2027</v>
      </c>
      <c r="W4" s="519">
        <f xml:space="preserve"> Time!W$39</f>
        <v>2027</v>
      </c>
      <c r="X4" s="519">
        <f xml:space="preserve"> Time!X$39</f>
        <v>2028</v>
      </c>
      <c r="Y4" s="519">
        <f xml:space="preserve"> Time!Y$39</f>
        <v>2028</v>
      </c>
      <c r="Z4" s="519">
        <f xml:space="preserve"> Time!Z$39</f>
        <v>2029</v>
      </c>
      <c r="AA4" s="519">
        <f xml:space="preserve"> Time!AA$39</f>
        <v>2029</v>
      </c>
      <c r="AB4" s="519">
        <f xml:space="preserve"> Time!AB$39</f>
        <v>2030</v>
      </c>
      <c r="AC4" s="519">
        <f xml:space="preserve"> Time!AC$39</f>
        <v>2030</v>
      </c>
      <c r="AD4" s="519">
        <f xml:space="preserve"> Time!AD$39</f>
        <v>2031</v>
      </c>
      <c r="AE4" s="519">
        <f xml:space="preserve"> Time!AE$39</f>
        <v>2031</v>
      </c>
      <c r="AF4" s="519">
        <f xml:space="preserve"> Time!AF$39</f>
        <v>2032</v>
      </c>
      <c r="AG4" s="519">
        <f xml:space="preserve"> Time!AG$39</f>
        <v>2032</v>
      </c>
      <c r="AH4" s="519">
        <f xml:space="preserve"> Time!AH$39</f>
        <v>2033</v>
      </c>
      <c r="AI4" s="519">
        <f xml:space="preserve"> Time!AI$39</f>
        <v>2033</v>
      </c>
      <c r="AJ4" s="519">
        <f xml:space="preserve"> Time!AJ$39</f>
        <v>2034</v>
      </c>
      <c r="AK4" s="519">
        <f xml:space="preserve"> Time!AK$39</f>
        <v>2034</v>
      </c>
      <c r="AL4" s="519">
        <f xml:space="preserve"> Time!AL$39</f>
        <v>2035</v>
      </c>
      <c r="AM4" s="519">
        <f xml:space="preserve"> Time!AM$39</f>
        <v>2035</v>
      </c>
      <c r="AN4" s="519">
        <f xml:space="preserve"> Time!AN$39</f>
        <v>2036</v>
      </c>
      <c r="AO4" s="519">
        <f xml:space="preserve"> Time!AO$39</f>
        <v>2036</v>
      </c>
      <c r="AP4" s="519">
        <f xml:space="preserve"> Time!AP$39</f>
        <v>2037</v>
      </c>
      <c r="AQ4" s="519">
        <f xml:space="preserve"> Time!AQ$39</f>
        <v>2037</v>
      </c>
      <c r="AR4" s="519">
        <f xml:space="preserve"> Time!AR$39</f>
        <v>2038</v>
      </c>
      <c r="AS4" s="519">
        <f xml:space="preserve"> Time!AS$39</f>
        <v>2038</v>
      </c>
      <c r="AT4" s="519">
        <f xml:space="preserve"> Time!AT$39</f>
        <v>2039</v>
      </c>
      <c r="AU4" s="519">
        <f xml:space="preserve"> Time!AU$39</f>
        <v>2039</v>
      </c>
      <c r="AV4" s="519">
        <f xml:space="preserve"> Time!AV$39</f>
        <v>2040</v>
      </c>
      <c r="AW4" s="519">
        <f xml:space="preserve"> Time!AW$39</f>
        <v>2040</v>
      </c>
      <c r="AX4" s="519">
        <f xml:space="preserve"> Time!AX$39</f>
        <v>2041</v>
      </c>
      <c r="AY4" s="519">
        <f xml:space="preserve"> Time!AY$39</f>
        <v>2041</v>
      </c>
      <c r="AZ4" s="519">
        <f xml:space="preserve"> Time!AZ$39</f>
        <v>2042</v>
      </c>
      <c r="BA4" s="519">
        <f xml:space="preserve"> Time!BA$39</f>
        <v>2042</v>
      </c>
      <c r="BB4" s="519">
        <f xml:space="preserve"> Time!BB$39</f>
        <v>2043</v>
      </c>
      <c r="BC4" s="519">
        <f xml:space="preserve"> Time!BC$39</f>
        <v>2043</v>
      </c>
      <c r="BD4" s="519">
        <f xml:space="preserve"> Time!BD$39</f>
        <v>2044</v>
      </c>
      <c r="BE4" s="519">
        <f xml:space="preserve"> Time!BE$39</f>
        <v>2044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</row>
    <row r="5" spans="1:306" s="288" customFormat="1" x14ac:dyDescent="0.25">
      <c r="A5" s="243"/>
      <c r="B5" s="243"/>
      <c r="C5" s="244"/>
      <c r="D5" s="245"/>
      <c r="E5" s="241" t="str">
        <f xml:space="preserve"> Time!E$10</f>
        <v>Model column counter</v>
      </c>
      <c r="F5" s="520" t="s">
        <v>19</v>
      </c>
      <c r="G5" s="521" t="s">
        <v>17</v>
      </c>
      <c r="H5" s="520" t="s">
        <v>18</v>
      </c>
      <c r="I5" s="242"/>
      <c r="J5" s="241">
        <f xml:space="preserve"> Time!J$10</f>
        <v>1</v>
      </c>
      <c r="K5" s="241">
        <f xml:space="preserve"> Time!K$10</f>
        <v>2</v>
      </c>
      <c r="L5" s="241">
        <f xml:space="preserve"> Time!L$10</f>
        <v>3</v>
      </c>
      <c r="M5" s="241">
        <f xml:space="preserve"> Time!M$10</f>
        <v>4</v>
      </c>
      <c r="N5" s="241">
        <f xml:space="preserve"> Time!N$10</f>
        <v>5</v>
      </c>
      <c r="O5" s="241">
        <f xml:space="preserve"> Time!O$10</f>
        <v>6</v>
      </c>
      <c r="P5" s="241">
        <f xml:space="preserve"> Time!P$10</f>
        <v>7</v>
      </c>
      <c r="Q5" s="241">
        <f xml:space="preserve"> Time!Q$10</f>
        <v>8</v>
      </c>
      <c r="R5" s="241">
        <f xml:space="preserve"> Time!R$10</f>
        <v>9</v>
      </c>
      <c r="S5" s="241">
        <f xml:space="preserve"> Time!S$10</f>
        <v>10</v>
      </c>
      <c r="T5" s="241">
        <f xml:space="preserve"> Time!T$10</f>
        <v>11</v>
      </c>
      <c r="U5" s="241">
        <f xml:space="preserve"> Time!U$10</f>
        <v>12</v>
      </c>
      <c r="V5" s="241">
        <f xml:space="preserve"> Time!V$10</f>
        <v>13</v>
      </c>
      <c r="W5" s="241">
        <f xml:space="preserve"> Time!W$10</f>
        <v>14</v>
      </c>
      <c r="X5" s="241">
        <f xml:space="preserve"> Time!X$10</f>
        <v>15</v>
      </c>
      <c r="Y5" s="241">
        <f xml:space="preserve"> Time!Y$10</f>
        <v>16</v>
      </c>
      <c r="Z5" s="241">
        <f xml:space="preserve"> Time!Z$10</f>
        <v>17</v>
      </c>
      <c r="AA5" s="241">
        <f xml:space="preserve"> Time!AA$10</f>
        <v>18</v>
      </c>
      <c r="AB5" s="241">
        <f xml:space="preserve"> Time!AB$10</f>
        <v>19</v>
      </c>
      <c r="AC5" s="241">
        <f xml:space="preserve"> Time!AC$10</f>
        <v>20</v>
      </c>
      <c r="AD5" s="241">
        <f xml:space="preserve"> Time!AD$10</f>
        <v>21</v>
      </c>
      <c r="AE5" s="241">
        <f xml:space="preserve"> Time!AE$10</f>
        <v>22</v>
      </c>
      <c r="AF5" s="241">
        <f xml:space="preserve"> Time!AF$10</f>
        <v>23</v>
      </c>
      <c r="AG5" s="241">
        <f xml:space="preserve"> Time!AG$10</f>
        <v>24</v>
      </c>
      <c r="AH5" s="241">
        <f xml:space="preserve"> Time!AH$10</f>
        <v>25</v>
      </c>
      <c r="AI5" s="241">
        <f xml:space="preserve"> Time!AI$10</f>
        <v>26</v>
      </c>
      <c r="AJ5" s="241">
        <f xml:space="preserve"> Time!AJ$10</f>
        <v>27</v>
      </c>
      <c r="AK5" s="241">
        <f xml:space="preserve"> Time!AK$10</f>
        <v>28</v>
      </c>
      <c r="AL5" s="241">
        <f xml:space="preserve"> Time!AL$10</f>
        <v>29</v>
      </c>
      <c r="AM5" s="241">
        <f xml:space="preserve"> Time!AM$10</f>
        <v>30</v>
      </c>
      <c r="AN5" s="241">
        <f xml:space="preserve"> Time!AN$10</f>
        <v>31</v>
      </c>
      <c r="AO5" s="241">
        <f xml:space="preserve"> Time!AO$10</f>
        <v>32</v>
      </c>
      <c r="AP5" s="241">
        <f xml:space="preserve"> Time!AP$10</f>
        <v>33</v>
      </c>
      <c r="AQ5" s="241">
        <f xml:space="preserve"> Time!AQ$10</f>
        <v>34</v>
      </c>
      <c r="AR5" s="241">
        <f xml:space="preserve"> Time!AR$10</f>
        <v>35</v>
      </c>
      <c r="AS5" s="241">
        <f xml:space="preserve"> Time!AS$10</f>
        <v>36</v>
      </c>
      <c r="AT5" s="241">
        <f xml:space="preserve"> Time!AT$10</f>
        <v>37</v>
      </c>
      <c r="AU5" s="241">
        <f xml:space="preserve"> Time!AU$10</f>
        <v>38</v>
      </c>
      <c r="AV5" s="241">
        <f xml:space="preserve"> Time!AV$10</f>
        <v>39</v>
      </c>
      <c r="AW5" s="241">
        <f xml:space="preserve"> Time!AW$10</f>
        <v>40</v>
      </c>
      <c r="AX5" s="241">
        <f xml:space="preserve"> Time!AX$10</f>
        <v>41</v>
      </c>
      <c r="AY5" s="241">
        <f xml:space="preserve"> Time!AY$10</f>
        <v>42</v>
      </c>
      <c r="AZ5" s="241">
        <f xml:space="preserve"> Time!AZ$10</f>
        <v>43</v>
      </c>
      <c r="BA5" s="241">
        <f xml:space="preserve"> Time!BA$10</f>
        <v>44</v>
      </c>
      <c r="BB5" s="241">
        <f xml:space="preserve"> Time!BB$10</f>
        <v>45</v>
      </c>
      <c r="BC5" s="241">
        <f xml:space="preserve"> Time!BC$10</f>
        <v>46</v>
      </c>
      <c r="BD5" s="241">
        <f xml:space="preserve"> Time!BD$10</f>
        <v>47</v>
      </c>
      <c r="BE5" s="241">
        <f xml:space="preserve"> 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</row>
    <row r="7" spans="1:306" s="38" customFormat="1" x14ac:dyDescent="0.25">
      <c r="A7" s="15" t="s">
        <v>620</v>
      </c>
      <c r="B7" s="15"/>
      <c r="C7" s="21"/>
      <c r="D7" s="48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</row>
    <row r="8" spans="1:306" s="38" customFormat="1" x14ac:dyDescent="0.25">
      <c r="A8" s="15"/>
      <c r="B8" s="15"/>
      <c r="C8" s="21"/>
      <c r="D8" s="48"/>
      <c r="E8" s="12"/>
      <c r="F8" s="12"/>
      <c r="G8" s="12"/>
      <c r="H8" s="12"/>
      <c r="I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</row>
    <row r="9" spans="1:306" s="38" customFormat="1" x14ac:dyDescent="0.25">
      <c r="A9" s="15"/>
      <c r="B9" s="15" t="s">
        <v>628</v>
      </c>
      <c r="C9" s="21"/>
      <c r="D9" s="48"/>
      <c r="E9" s="12"/>
      <c r="F9" s="12"/>
      <c r="G9" s="12"/>
      <c r="H9" s="12"/>
      <c r="I9" s="9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</row>
    <row r="10" spans="1:306" x14ac:dyDescent="0.25">
      <c r="A10" s="86"/>
      <c r="B10" s="86"/>
      <c r="C10" s="87"/>
      <c r="D10" s="88"/>
      <c r="E10" s="146" t="str">
        <f xml:space="preserve"> InpC!E$40</f>
        <v>Year 1 P50 production</v>
      </c>
      <c r="F10" s="146">
        <f xml:space="preserve"> InpC!F$40</f>
        <v>1051.2</v>
      </c>
      <c r="G10" s="146" t="str">
        <f xml:space="preserve"> InpC!G$40</f>
        <v>GWh p.a.</v>
      </c>
      <c r="H10" s="146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</row>
    <row r="11" spans="1:306" x14ac:dyDescent="0.25">
      <c r="A11" s="86"/>
      <c r="B11" s="86"/>
      <c r="C11" s="87"/>
      <c r="D11" s="88"/>
      <c r="E11" s="146" t="str">
        <f xml:space="preserve"> InpC!E$213</f>
        <v>Days in year</v>
      </c>
      <c r="F11" s="146">
        <f xml:space="preserve"> InpC!F$213</f>
        <v>365</v>
      </c>
      <c r="G11" s="146" t="str">
        <f xml:space="preserve"> InpC!G$213</f>
        <v>days</v>
      </c>
      <c r="H11" s="146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69"/>
      <c r="DW11" s="69"/>
      <c r="DX11" s="69"/>
      <c r="DY11" s="69"/>
      <c r="DZ11" s="69"/>
      <c r="EA11" s="69"/>
      <c r="EB11" s="69"/>
      <c r="EC11" s="69"/>
      <c r="ED11" s="69"/>
      <c r="EE11" s="69"/>
      <c r="EF11" s="69"/>
      <c r="EG11" s="69"/>
      <c r="EH11" s="69"/>
      <c r="EI11" s="69"/>
      <c r="EJ11" s="69"/>
      <c r="EK11" s="69"/>
      <c r="EL11" s="69"/>
      <c r="EM11" s="69"/>
      <c r="EN11" s="69"/>
      <c r="EO11" s="69"/>
      <c r="EP11" s="69"/>
      <c r="EQ11" s="69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69"/>
      <c r="FO11" s="69"/>
      <c r="FP11" s="69"/>
      <c r="FQ11" s="69"/>
      <c r="FR11" s="69"/>
      <c r="FS11" s="69"/>
      <c r="FT11" s="69"/>
      <c r="FU11" s="69"/>
      <c r="FV11" s="69"/>
      <c r="FW11" s="69"/>
      <c r="FX11" s="69"/>
      <c r="FY11" s="69"/>
      <c r="FZ11" s="69"/>
      <c r="GA11" s="69"/>
      <c r="GB11" s="69"/>
      <c r="GC11" s="69"/>
      <c r="GD11" s="69"/>
      <c r="GE11" s="69"/>
      <c r="GF11" s="69"/>
      <c r="GG11" s="69"/>
      <c r="GH11" s="69"/>
      <c r="GI11" s="69"/>
      <c r="GJ11" s="69"/>
    </row>
    <row r="12" spans="1:306" x14ac:dyDescent="0.25">
      <c r="A12" s="86"/>
      <c r="B12" s="86"/>
      <c r="C12" s="87"/>
      <c r="D12" s="88"/>
      <c r="E12" s="479" t="str">
        <f xml:space="preserve"> InpC!E$41</f>
        <v xml:space="preserve">Availability </v>
      </c>
      <c r="F12" s="479">
        <f xml:space="preserve"> InpC!F$41</f>
        <v>0.98</v>
      </c>
      <c r="G12" s="479" t="str">
        <f xml:space="preserve"> InpC!G$41</f>
        <v>%</v>
      </c>
      <c r="H12" s="146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69"/>
      <c r="FG12" s="69"/>
      <c r="FH12" s="69"/>
      <c r="FI12" s="69"/>
      <c r="FJ12" s="69"/>
      <c r="FK12" s="69"/>
      <c r="FL12" s="69"/>
      <c r="FM12" s="69"/>
      <c r="FN12" s="69"/>
      <c r="FO12" s="69"/>
      <c r="FP12" s="69"/>
      <c r="FQ12" s="69"/>
      <c r="FR12" s="69"/>
      <c r="FS12" s="69"/>
      <c r="FT12" s="69"/>
      <c r="FU12" s="69"/>
      <c r="FV12" s="69"/>
      <c r="FW12" s="69"/>
      <c r="FX12" s="69"/>
      <c r="FY12" s="69"/>
      <c r="FZ12" s="69"/>
      <c r="GA12" s="69"/>
      <c r="GB12" s="69"/>
      <c r="GC12" s="69"/>
      <c r="GD12" s="69"/>
      <c r="GE12" s="69"/>
      <c r="GF12" s="69"/>
      <c r="GG12" s="69"/>
      <c r="GH12" s="69"/>
      <c r="GI12" s="69"/>
      <c r="GJ12" s="69"/>
    </row>
    <row r="13" spans="1:306" s="323" customFormat="1" x14ac:dyDescent="0.25">
      <c r="A13" s="321"/>
      <c r="B13" s="321"/>
      <c r="C13" s="322"/>
      <c r="E13" s="327" t="str">
        <f xml:space="preserve"> 'InpS -m'!E$13</f>
        <v>% of plant completed - during EGR period</v>
      </c>
      <c r="F13" s="327">
        <f xml:space="preserve"> 'InpS -m'!F$13</f>
        <v>0</v>
      </c>
      <c r="G13" s="327" t="str">
        <f xml:space="preserve"> 'InpS -m'!G$13</f>
        <v>%</v>
      </c>
      <c r="H13" s="327">
        <f xml:space="preserve"> 'InpS -m'!H$13</f>
        <v>0</v>
      </c>
      <c r="I13" s="327">
        <f xml:space="preserve"> 'InpS -m'!I$13</f>
        <v>0</v>
      </c>
      <c r="J13" s="327">
        <f xml:space="preserve"> 'InpS -m'!J$13</f>
        <v>0</v>
      </c>
      <c r="K13" s="327">
        <f xml:space="preserve"> 'InpS -m'!K$13</f>
        <v>0</v>
      </c>
      <c r="L13" s="327">
        <f xml:space="preserve"> 'InpS -m'!L$13</f>
        <v>0</v>
      </c>
      <c r="M13" s="327">
        <f xml:space="preserve"> 'InpS -m'!M$13</f>
        <v>0</v>
      </c>
      <c r="N13" s="327">
        <f xml:space="preserve"> 'InpS -m'!N$13</f>
        <v>0</v>
      </c>
      <c r="O13" s="327">
        <f xml:space="preserve"> 'InpS -m'!O$13</f>
        <v>0</v>
      </c>
      <c r="P13" s="327">
        <f xml:space="preserve"> 'InpS -m'!P$13</f>
        <v>0</v>
      </c>
      <c r="Q13" s="327">
        <f xml:space="preserve"> 'InpS -m'!Q$13</f>
        <v>0</v>
      </c>
      <c r="R13" s="327">
        <f xml:space="preserve"> 'InpS -m'!R$13</f>
        <v>0</v>
      </c>
      <c r="S13" s="327">
        <f xml:space="preserve"> 'InpS -m'!S$13</f>
        <v>0</v>
      </c>
      <c r="T13" s="327">
        <f xml:space="preserve"> 'InpS -m'!T$13</f>
        <v>0</v>
      </c>
      <c r="U13" s="327">
        <f xml:space="preserve"> 'InpS -m'!U$13</f>
        <v>0</v>
      </c>
      <c r="V13" s="327">
        <f xml:space="preserve"> 'InpS -m'!V$13</f>
        <v>0</v>
      </c>
      <c r="W13" s="327">
        <f xml:space="preserve"> 'InpS -m'!W$13</f>
        <v>0</v>
      </c>
      <c r="X13" s="327">
        <f xml:space="preserve"> 'InpS -m'!X$13</f>
        <v>0</v>
      </c>
      <c r="Y13" s="327">
        <f xml:space="preserve"> 'InpS -m'!Y$13</f>
        <v>0</v>
      </c>
      <c r="Z13" s="327">
        <f xml:space="preserve"> 'InpS -m'!Z$13</f>
        <v>0</v>
      </c>
      <c r="AA13" s="327">
        <f xml:space="preserve"> 'InpS -m'!AA$13</f>
        <v>0</v>
      </c>
      <c r="AB13" s="327">
        <f xml:space="preserve"> 'InpS -m'!AB$13</f>
        <v>0</v>
      </c>
      <c r="AC13" s="327">
        <f xml:space="preserve"> 'InpS -m'!AC$13</f>
        <v>0</v>
      </c>
      <c r="AD13" s="327">
        <f xml:space="preserve"> 'InpS -m'!AD$13</f>
        <v>0</v>
      </c>
      <c r="AE13" s="327">
        <f xml:space="preserve"> 'InpS -m'!AE$13</f>
        <v>0</v>
      </c>
      <c r="AF13" s="327">
        <f xml:space="preserve"> 'InpS -m'!AF$13</f>
        <v>0</v>
      </c>
      <c r="AG13" s="327">
        <f xml:space="preserve"> 'InpS -m'!AG$13</f>
        <v>0</v>
      </c>
      <c r="AH13" s="327">
        <f xml:space="preserve"> 'InpS -m'!AH$13</f>
        <v>0</v>
      </c>
      <c r="AI13" s="327">
        <f xml:space="preserve"> 'InpS -m'!AI$13</f>
        <v>0</v>
      </c>
      <c r="AJ13" s="327">
        <f xml:space="preserve"> 'InpS -m'!AJ$13</f>
        <v>0</v>
      </c>
      <c r="AK13" s="327">
        <f xml:space="preserve"> 'InpS -m'!AK$13</f>
        <v>0</v>
      </c>
      <c r="AL13" s="327">
        <f xml:space="preserve"> 'InpS -m'!AL$13</f>
        <v>0</v>
      </c>
      <c r="AM13" s="327">
        <f xml:space="preserve"> 'InpS -m'!AM$13</f>
        <v>0</v>
      </c>
      <c r="AN13" s="327">
        <f xml:space="preserve"> 'InpS -m'!AN$13</f>
        <v>0</v>
      </c>
      <c r="AO13" s="327">
        <f xml:space="preserve"> 'InpS -m'!AO$13</f>
        <v>0</v>
      </c>
      <c r="AP13" s="327">
        <f xml:space="preserve"> 'InpS -m'!AP$13</f>
        <v>0</v>
      </c>
      <c r="AQ13" s="327">
        <f xml:space="preserve"> 'InpS -m'!AQ$13</f>
        <v>0</v>
      </c>
      <c r="AR13" s="327">
        <f xml:space="preserve"> 'InpS -m'!AR$13</f>
        <v>0</v>
      </c>
      <c r="AS13" s="327">
        <f xml:space="preserve"> 'InpS -m'!AS$13</f>
        <v>0</v>
      </c>
      <c r="AT13" s="327">
        <f xml:space="preserve"> 'InpS -m'!AT$13</f>
        <v>0.33329999999999999</v>
      </c>
      <c r="AU13" s="327">
        <f xml:space="preserve"> 'InpS -m'!AU$13</f>
        <v>0.33329999999999999</v>
      </c>
      <c r="AV13" s="327">
        <f xml:space="preserve"> 'InpS -m'!AV$13</f>
        <v>0.33329999999999999</v>
      </c>
      <c r="AW13" s="327">
        <f xml:space="preserve"> 'InpS -m'!AW$13</f>
        <v>0.33329999999999999</v>
      </c>
      <c r="AX13" s="327">
        <f xml:space="preserve"> 'InpS -m'!AX$13</f>
        <v>0.33329999999999999</v>
      </c>
      <c r="AY13" s="327">
        <f xml:space="preserve"> 'InpS -m'!AY$13</f>
        <v>0.33329999999999999</v>
      </c>
      <c r="AZ13" s="327">
        <f xml:space="preserve"> 'InpS -m'!AZ$13</f>
        <v>0</v>
      </c>
      <c r="BA13" s="327">
        <f xml:space="preserve"> 'InpS -m'!BA$13</f>
        <v>0</v>
      </c>
      <c r="BB13" s="327">
        <f xml:space="preserve"> 'InpS -m'!BB$13</f>
        <v>0</v>
      </c>
      <c r="BC13" s="327">
        <f xml:space="preserve"> 'InpS -m'!BC$13</f>
        <v>0</v>
      </c>
      <c r="BD13" s="327">
        <f xml:space="preserve"> 'InpS -m'!BD$13</f>
        <v>0</v>
      </c>
      <c r="BE13" s="327">
        <f xml:space="preserve"> 'InpS -m'!BE$13</f>
        <v>0</v>
      </c>
      <c r="BF13" s="324"/>
      <c r="BG13" s="324"/>
      <c r="BH13" s="324"/>
      <c r="BI13" s="324"/>
      <c r="BJ13" s="324"/>
      <c r="BK13" s="324"/>
      <c r="BL13" s="324"/>
      <c r="BM13" s="324"/>
      <c r="BN13" s="324"/>
      <c r="BO13" s="324"/>
      <c r="BP13" s="324"/>
      <c r="BQ13" s="324"/>
      <c r="BR13" s="324"/>
      <c r="BS13" s="324"/>
      <c r="BT13" s="324"/>
      <c r="BU13" s="324"/>
      <c r="BV13" s="324"/>
      <c r="BW13" s="324"/>
      <c r="BX13" s="324"/>
      <c r="BY13" s="324"/>
      <c r="BZ13" s="324"/>
      <c r="CA13" s="324"/>
      <c r="CB13" s="324"/>
      <c r="CC13" s="324"/>
      <c r="CD13" s="324"/>
      <c r="CE13" s="324"/>
      <c r="CF13" s="324"/>
      <c r="CG13" s="324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32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L13" s="324"/>
      <c r="DM13" s="324"/>
      <c r="DN13" s="324"/>
      <c r="DO13" s="324"/>
      <c r="DP13" s="324"/>
      <c r="DQ13" s="324"/>
      <c r="DR13" s="324"/>
      <c r="DS13" s="324"/>
      <c r="DT13" s="324"/>
      <c r="DU13" s="324"/>
      <c r="DV13" s="324"/>
      <c r="DW13" s="324"/>
      <c r="DX13" s="324"/>
      <c r="DY13" s="324"/>
      <c r="DZ13" s="324"/>
      <c r="EA13" s="324"/>
      <c r="EB13" s="324"/>
      <c r="EC13" s="324"/>
      <c r="ED13" s="324"/>
      <c r="EE13" s="324"/>
      <c r="EF13" s="324"/>
      <c r="EG13" s="324"/>
      <c r="EH13" s="324"/>
      <c r="EI13" s="324"/>
      <c r="EJ13" s="324"/>
      <c r="EK13" s="324"/>
      <c r="EL13" s="324"/>
      <c r="EM13" s="324"/>
      <c r="EN13" s="324"/>
      <c r="EO13" s="324"/>
      <c r="EP13" s="324"/>
      <c r="EQ13" s="324"/>
      <c r="ER13" s="324"/>
      <c r="ES13" s="324"/>
      <c r="ET13" s="324"/>
      <c r="EU13" s="324"/>
      <c r="EV13" s="324"/>
      <c r="EW13" s="324"/>
      <c r="EX13" s="324"/>
      <c r="EY13" s="324"/>
      <c r="EZ13" s="324"/>
      <c r="FA13" s="324"/>
      <c r="FB13" s="324"/>
      <c r="FC13" s="324"/>
      <c r="FD13" s="324"/>
      <c r="FE13" s="324"/>
      <c r="FF13" s="324"/>
      <c r="FG13" s="324"/>
      <c r="FH13" s="324"/>
      <c r="FI13" s="324"/>
      <c r="FJ13" s="324"/>
      <c r="FK13" s="324"/>
      <c r="FL13" s="324"/>
      <c r="FM13" s="324"/>
      <c r="FN13" s="324"/>
      <c r="FO13" s="324"/>
      <c r="FP13" s="324"/>
      <c r="FQ13" s="324"/>
      <c r="FR13" s="324"/>
      <c r="FS13" s="324"/>
      <c r="FT13" s="324"/>
      <c r="FU13" s="324"/>
      <c r="FV13" s="324"/>
      <c r="FW13" s="324"/>
      <c r="FX13" s="324"/>
      <c r="FY13" s="324"/>
      <c r="FZ13" s="324"/>
      <c r="GA13" s="324"/>
      <c r="GB13" s="324"/>
      <c r="GC13" s="324"/>
      <c r="GD13" s="324"/>
      <c r="GE13" s="324"/>
      <c r="GF13" s="324"/>
      <c r="GG13" s="324"/>
      <c r="GH13" s="324"/>
      <c r="GI13" s="324"/>
      <c r="GJ13" s="324"/>
      <c r="GK13" s="324"/>
      <c r="GL13" s="324"/>
      <c r="GM13" s="324"/>
      <c r="GN13" s="324"/>
      <c r="GO13" s="324"/>
      <c r="GP13" s="324"/>
      <c r="GQ13" s="324"/>
      <c r="GR13" s="324"/>
      <c r="GS13" s="324"/>
      <c r="GT13" s="324"/>
      <c r="GU13" s="324"/>
      <c r="GV13" s="324"/>
      <c r="GW13" s="324"/>
      <c r="GX13" s="324"/>
      <c r="GY13" s="324"/>
      <c r="GZ13" s="324"/>
      <c r="HA13" s="324"/>
      <c r="HB13" s="324"/>
      <c r="HC13" s="324"/>
      <c r="HD13" s="324"/>
      <c r="HE13" s="324"/>
      <c r="HF13" s="324"/>
      <c r="HG13" s="324"/>
      <c r="HH13" s="324"/>
      <c r="HI13" s="324"/>
      <c r="HJ13" s="324"/>
      <c r="HK13" s="324"/>
      <c r="HL13" s="324"/>
      <c r="HM13" s="324"/>
      <c r="HN13" s="324"/>
      <c r="HO13" s="324"/>
      <c r="HP13" s="324"/>
      <c r="HQ13" s="324"/>
      <c r="HR13" s="324"/>
      <c r="HS13" s="324"/>
      <c r="HT13" s="324"/>
      <c r="HU13" s="324"/>
      <c r="HV13" s="324"/>
      <c r="HW13" s="324"/>
      <c r="HX13" s="324"/>
      <c r="HY13" s="324"/>
      <c r="HZ13" s="324"/>
      <c r="IA13" s="324"/>
      <c r="IB13" s="324"/>
      <c r="IC13" s="324"/>
      <c r="ID13" s="324"/>
      <c r="IE13" s="324"/>
      <c r="IF13" s="324"/>
      <c r="IG13" s="324"/>
      <c r="IH13" s="324"/>
      <c r="II13" s="324"/>
      <c r="IJ13" s="324"/>
      <c r="IK13" s="324"/>
      <c r="IL13" s="324"/>
      <c r="IM13" s="324"/>
      <c r="IN13" s="324"/>
      <c r="IO13" s="324"/>
      <c r="IP13" s="324"/>
      <c r="IQ13" s="324"/>
      <c r="IR13" s="324"/>
      <c r="IS13" s="324"/>
      <c r="IT13" s="324"/>
      <c r="IU13" s="324"/>
      <c r="IV13" s="324"/>
      <c r="IW13" s="324"/>
      <c r="IX13" s="324"/>
      <c r="IY13" s="324"/>
      <c r="IZ13" s="324"/>
      <c r="JA13" s="324"/>
      <c r="JB13" s="324"/>
      <c r="JC13" s="324"/>
      <c r="JD13" s="324"/>
      <c r="JE13" s="324"/>
      <c r="JF13" s="324"/>
      <c r="JG13" s="324"/>
      <c r="JH13" s="324"/>
      <c r="JI13" s="324"/>
      <c r="JJ13" s="324"/>
      <c r="JK13" s="324"/>
      <c r="JL13" s="324"/>
      <c r="JM13" s="324"/>
      <c r="JN13" s="324"/>
      <c r="JO13" s="324"/>
      <c r="JP13" s="324"/>
      <c r="JQ13" s="324"/>
      <c r="JR13" s="324"/>
      <c r="JS13" s="324"/>
      <c r="JT13" s="324"/>
      <c r="JU13" s="324"/>
      <c r="JV13" s="324"/>
      <c r="JW13" s="324"/>
      <c r="JX13" s="324"/>
      <c r="JY13" s="324"/>
      <c r="JZ13" s="324"/>
      <c r="KA13" s="324"/>
      <c r="KB13" s="324"/>
      <c r="KC13" s="324"/>
      <c r="KD13" s="324"/>
      <c r="KE13" s="324"/>
      <c r="KF13" s="324"/>
      <c r="KG13" s="324"/>
      <c r="KH13" s="324"/>
      <c r="KI13" s="324"/>
      <c r="KJ13" s="324"/>
      <c r="KK13" s="324"/>
      <c r="KL13" s="324"/>
      <c r="KM13" s="324"/>
      <c r="KN13" s="324"/>
      <c r="KO13" s="324"/>
      <c r="KP13" s="324"/>
      <c r="KQ13" s="324"/>
      <c r="KR13" s="324"/>
      <c r="KS13" s="324"/>
      <c r="KT13" s="324"/>
    </row>
    <row r="14" spans="1:306" s="323" customFormat="1" x14ac:dyDescent="0.25">
      <c r="A14" s="321"/>
      <c r="B14" s="321"/>
      <c r="C14" s="322"/>
      <c r="E14" s="737" t="str">
        <f xml:space="preserve"> ConTime!E$93</f>
        <v>Days in period - m</v>
      </c>
      <c r="F14" s="737">
        <f xml:space="preserve"> ConTime!F$93</f>
        <v>0</v>
      </c>
      <c r="G14" s="737" t="str">
        <f xml:space="preserve"> ConTime!G$93</f>
        <v>days</v>
      </c>
      <c r="H14" s="737">
        <f xml:space="preserve"> ConTime!H$93</f>
        <v>0</v>
      </c>
      <c r="I14" s="737">
        <f xml:space="preserve"> ConTime!I$93</f>
        <v>0</v>
      </c>
      <c r="J14" s="737">
        <f xml:space="preserve"> ConTime!J$93</f>
        <v>31</v>
      </c>
      <c r="K14" s="737">
        <f xml:space="preserve"> ConTime!K$93</f>
        <v>28</v>
      </c>
      <c r="L14" s="737">
        <f xml:space="preserve"> ConTime!L$93</f>
        <v>31</v>
      </c>
      <c r="M14" s="737">
        <f xml:space="preserve"> ConTime!M$93</f>
        <v>30</v>
      </c>
      <c r="N14" s="737">
        <f xml:space="preserve"> ConTime!N$93</f>
        <v>31</v>
      </c>
      <c r="O14" s="737">
        <f xml:space="preserve"> ConTime!O$93</f>
        <v>30</v>
      </c>
      <c r="P14" s="737">
        <f xml:space="preserve"> ConTime!P$93</f>
        <v>31</v>
      </c>
      <c r="Q14" s="737">
        <f xml:space="preserve"> ConTime!Q$93</f>
        <v>31</v>
      </c>
      <c r="R14" s="737">
        <f xml:space="preserve"> ConTime!R$93</f>
        <v>30</v>
      </c>
      <c r="S14" s="737">
        <f xml:space="preserve"> ConTime!S$93</f>
        <v>31</v>
      </c>
      <c r="T14" s="737">
        <f xml:space="preserve"> ConTime!T$93</f>
        <v>30</v>
      </c>
      <c r="U14" s="737">
        <f xml:space="preserve"> ConTime!U$93</f>
        <v>31</v>
      </c>
      <c r="V14" s="737">
        <f xml:space="preserve"> ConTime!V$93</f>
        <v>31</v>
      </c>
      <c r="W14" s="737">
        <f xml:space="preserve"> ConTime!W$93</f>
        <v>28</v>
      </c>
      <c r="X14" s="737">
        <f xml:space="preserve"> ConTime!X$93</f>
        <v>31</v>
      </c>
      <c r="Y14" s="737">
        <f xml:space="preserve"> ConTime!Y$93</f>
        <v>30</v>
      </c>
      <c r="Z14" s="737">
        <f xml:space="preserve"> ConTime!Z$93</f>
        <v>31</v>
      </c>
      <c r="AA14" s="737">
        <f xml:space="preserve"> ConTime!AA$93</f>
        <v>30</v>
      </c>
      <c r="AB14" s="737">
        <f xml:space="preserve"> ConTime!AB$93</f>
        <v>31</v>
      </c>
      <c r="AC14" s="737">
        <f xml:space="preserve"> ConTime!AC$93</f>
        <v>31</v>
      </c>
      <c r="AD14" s="737">
        <f xml:space="preserve"> ConTime!AD$93</f>
        <v>30</v>
      </c>
      <c r="AE14" s="737">
        <f xml:space="preserve"> ConTime!AE$93</f>
        <v>31</v>
      </c>
      <c r="AF14" s="737">
        <f xml:space="preserve"> ConTime!AF$93</f>
        <v>30</v>
      </c>
      <c r="AG14" s="737">
        <f xml:space="preserve"> ConTime!AG$93</f>
        <v>31</v>
      </c>
      <c r="AH14" s="737">
        <f xml:space="preserve"> ConTime!AH$93</f>
        <v>31</v>
      </c>
      <c r="AI14" s="737">
        <f xml:space="preserve"> ConTime!AI$93</f>
        <v>28</v>
      </c>
      <c r="AJ14" s="737">
        <f xml:space="preserve"> ConTime!AJ$93</f>
        <v>31</v>
      </c>
      <c r="AK14" s="737">
        <f xml:space="preserve"> ConTime!AK$93</f>
        <v>30</v>
      </c>
      <c r="AL14" s="737">
        <f xml:space="preserve"> ConTime!AL$93</f>
        <v>31</v>
      </c>
      <c r="AM14" s="737">
        <f xml:space="preserve"> ConTime!AM$93</f>
        <v>30</v>
      </c>
      <c r="AN14" s="737">
        <f xml:space="preserve"> ConTime!AN$93</f>
        <v>31</v>
      </c>
      <c r="AO14" s="737">
        <f xml:space="preserve"> ConTime!AO$93</f>
        <v>31</v>
      </c>
      <c r="AP14" s="737">
        <f xml:space="preserve"> ConTime!AP$93</f>
        <v>30</v>
      </c>
      <c r="AQ14" s="737">
        <f xml:space="preserve"> ConTime!AQ$93</f>
        <v>31</v>
      </c>
      <c r="AR14" s="737">
        <f xml:space="preserve"> ConTime!AR$93</f>
        <v>30</v>
      </c>
      <c r="AS14" s="737">
        <f xml:space="preserve"> ConTime!AS$93</f>
        <v>31</v>
      </c>
      <c r="AT14" s="737">
        <f xml:space="preserve"> ConTime!AT$93</f>
        <v>31</v>
      </c>
      <c r="AU14" s="737">
        <f xml:space="preserve"> ConTime!AU$93</f>
        <v>29</v>
      </c>
      <c r="AV14" s="737">
        <f xml:space="preserve"> ConTime!AV$93</f>
        <v>31</v>
      </c>
      <c r="AW14" s="737">
        <f xml:space="preserve"> ConTime!AW$93</f>
        <v>30</v>
      </c>
      <c r="AX14" s="737">
        <f xml:space="preserve"> ConTime!AX$93</f>
        <v>31</v>
      </c>
      <c r="AY14" s="737">
        <f xml:space="preserve"> ConTime!AY$93</f>
        <v>30</v>
      </c>
      <c r="AZ14" s="737">
        <f xml:space="preserve"> ConTime!AZ$93</f>
        <v>31</v>
      </c>
      <c r="BA14" s="737">
        <f xml:space="preserve"> ConTime!BA$93</f>
        <v>31</v>
      </c>
      <c r="BB14" s="737">
        <f xml:space="preserve"> ConTime!BB$93</f>
        <v>30</v>
      </c>
      <c r="BC14" s="737">
        <f xml:space="preserve"> ConTime!BC$93</f>
        <v>31</v>
      </c>
      <c r="BD14" s="737">
        <f xml:space="preserve"> ConTime!BD$93</f>
        <v>30</v>
      </c>
      <c r="BE14" s="737">
        <f xml:space="preserve"> ConTime!BE$93</f>
        <v>31</v>
      </c>
      <c r="BF14" s="324"/>
      <c r="BG14" s="324"/>
      <c r="BH14" s="324"/>
      <c r="BI14" s="324"/>
      <c r="BJ14" s="324"/>
      <c r="BK14" s="324"/>
      <c r="BL14" s="324"/>
      <c r="BM14" s="324"/>
      <c r="BN14" s="324"/>
      <c r="BO14" s="324"/>
      <c r="BP14" s="324"/>
      <c r="BQ14" s="324"/>
      <c r="BR14" s="324"/>
      <c r="BS14" s="324"/>
      <c r="BT14" s="324"/>
      <c r="BU14" s="324"/>
      <c r="BV14" s="324"/>
      <c r="BW14" s="324"/>
      <c r="BX14" s="324"/>
      <c r="BY14" s="324"/>
      <c r="BZ14" s="324"/>
      <c r="CA14" s="324"/>
      <c r="CB14" s="324"/>
      <c r="CC14" s="324"/>
      <c r="CD14" s="324"/>
      <c r="CE14" s="324"/>
      <c r="CF14" s="324"/>
      <c r="CG14" s="324"/>
      <c r="CH14" s="324"/>
      <c r="CI14" s="324"/>
      <c r="CJ14" s="324"/>
      <c r="CK14" s="324"/>
      <c r="CL14" s="324"/>
      <c r="CM14" s="324"/>
      <c r="CN14" s="324"/>
      <c r="CO14" s="324"/>
      <c r="CP14" s="324"/>
      <c r="CQ14" s="324"/>
      <c r="CR14" s="324"/>
      <c r="CS14" s="324"/>
      <c r="CT14" s="324"/>
      <c r="CU14" s="324"/>
      <c r="CV14" s="324"/>
      <c r="CW14" s="324"/>
      <c r="CX14" s="324"/>
      <c r="CY14" s="324"/>
      <c r="CZ14" s="324"/>
      <c r="DA14" s="324"/>
      <c r="DB14" s="324"/>
      <c r="DC14" s="324"/>
      <c r="DD14" s="324"/>
      <c r="DE14" s="324"/>
      <c r="DF14" s="324"/>
      <c r="DG14" s="324"/>
      <c r="DH14" s="324"/>
      <c r="DI14" s="324"/>
      <c r="DJ14" s="324"/>
      <c r="DK14" s="324"/>
      <c r="DL14" s="324"/>
      <c r="DM14" s="324"/>
      <c r="DN14" s="324"/>
      <c r="DO14" s="324"/>
      <c r="DP14" s="324"/>
      <c r="DQ14" s="324"/>
      <c r="DR14" s="324"/>
      <c r="DS14" s="324"/>
      <c r="DT14" s="324"/>
      <c r="DU14" s="324"/>
      <c r="DV14" s="324"/>
      <c r="DW14" s="324"/>
      <c r="DX14" s="324"/>
      <c r="DY14" s="324"/>
      <c r="DZ14" s="324"/>
      <c r="EA14" s="324"/>
      <c r="EB14" s="324"/>
      <c r="EC14" s="324"/>
      <c r="ED14" s="324"/>
      <c r="EE14" s="324"/>
      <c r="EF14" s="324"/>
      <c r="EG14" s="324"/>
      <c r="EH14" s="324"/>
      <c r="EI14" s="324"/>
      <c r="EJ14" s="324"/>
      <c r="EK14" s="324"/>
      <c r="EL14" s="324"/>
      <c r="EM14" s="324"/>
      <c r="EN14" s="324"/>
      <c r="EO14" s="324"/>
      <c r="EP14" s="324"/>
      <c r="EQ14" s="324"/>
      <c r="ER14" s="324"/>
      <c r="ES14" s="324"/>
      <c r="ET14" s="324"/>
      <c r="EU14" s="324"/>
      <c r="EV14" s="324"/>
      <c r="EW14" s="324"/>
      <c r="EX14" s="324"/>
      <c r="EY14" s="324"/>
      <c r="EZ14" s="324"/>
      <c r="FA14" s="324"/>
      <c r="FB14" s="324"/>
      <c r="FC14" s="324"/>
      <c r="FD14" s="324"/>
      <c r="FE14" s="324"/>
      <c r="FF14" s="324"/>
      <c r="FG14" s="324"/>
      <c r="FH14" s="324"/>
      <c r="FI14" s="324"/>
      <c r="FJ14" s="324"/>
      <c r="FK14" s="324"/>
      <c r="FL14" s="324"/>
      <c r="FM14" s="324"/>
      <c r="FN14" s="324"/>
      <c r="FO14" s="324"/>
      <c r="FP14" s="324"/>
      <c r="FQ14" s="324"/>
      <c r="FR14" s="324"/>
      <c r="FS14" s="324"/>
      <c r="FT14" s="324"/>
      <c r="FU14" s="324"/>
      <c r="FV14" s="324"/>
      <c r="FW14" s="324"/>
      <c r="FX14" s="324"/>
      <c r="FY14" s="324"/>
      <c r="FZ14" s="324"/>
      <c r="GA14" s="324"/>
      <c r="GB14" s="324"/>
      <c r="GC14" s="324"/>
      <c r="GD14" s="324"/>
      <c r="GE14" s="324"/>
      <c r="GF14" s="324"/>
      <c r="GG14" s="324"/>
      <c r="GH14" s="324"/>
      <c r="GI14" s="324"/>
      <c r="GJ14" s="324"/>
      <c r="GK14" s="324"/>
      <c r="GL14" s="324"/>
      <c r="GM14" s="324"/>
      <c r="GN14" s="324"/>
      <c r="GO14" s="324"/>
      <c r="GP14" s="324"/>
      <c r="GQ14" s="324"/>
      <c r="GR14" s="324"/>
      <c r="GS14" s="324"/>
      <c r="GT14" s="324"/>
      <c r="GU14" s="324"/>
      <c r="GV14" s="324"/>
      <c r="GW14" s="324"/>
      <c r="GX14" s="324"/>
      <c r="GY14" s="324"/>
      <c r="GZ14" s="324"/>
      <c r="HA14" s="324"/>
      <c r="HB14" s="324"/>
      <c r="HC14" s="324"/>
      <c r="HD14" s="324"/>
      <c r="HE14" s="324"/>
      <c r="HF14" s="324"/>
      <c r="HG14" s="324"/>
      <c r="HH14" s="324"/>
      <c r="HI14" s="324"/>
      <c r="HJ14" s="324"/>
      <c r="HK14" s="324"/>
      <c r="HL14" s="324"/>
      <c r="HM14" s="324"/>
      <c r="HN14" s="324"/>
      <c r="HO14" s="324"/>
      <c r="HP14" s="324"/>
      <c r="HQ14" s="324"/>
      <c r="HR14" s="324"/>
      <c r="HS14" s="324"/>
      <c r="HT14" s="324"/>
      <c r="HU14" s="324"/>
      <c r="HV14" s="324"/>
      <c r="HW14" s="324"/>
      <c r="HX14" s="324"/>
      <c r="HY14" s="324"/>
      <c r="HZ14" s="324"/>
      <c r="IA14" s="324"/>
      <c r="IB14" s="324"/>
      <c r="IC14" s="324"/>
      <c r="ID14" s="324"/>
      <c r="IE14" s="324"/>
      <c r="IF14" s="324"/>
      <c r="IG14" s="324"/>
      <c r="IH14" s="324"/>
      <c r="II14" s="324"/>
      <c r="IJ14" s="324"/>
      <c r="IK14" s="324"/>
      <c r="IL14" s="324"/>
      <c r="IM14" s="324"/>
      <c r="IN14" s="324"/>
      <c r="IO14" s="324"/>
      <c r="IP14" s="324"/>
      <c r="IQ14" s="324"/>
      <c r="IR14" s="324"/>
      <c r="IS14" s="324"/>
      <c r="IT14" s="324"/>
      <c r="IU14" s="324"/>
      <c r="IV14" s="324"/>
      <c r="IW14" s="324"/>
      <c r="IX14" s="324"/>
      <c r="IY14" s="324"/>
      <c r="IZ14" s="324"/>
      <c r="JA14" s="324"/>
      <c r="JB14" s="324"/>
      <c r="JC14" s="324"/>
      <c r="JD14" s="324"/>
      <c r="JE14" s="324"/>
      <c r="JF14" s="324"/>
      <c r="JG14" s="324"/>
      <c r="JH14" s="324"/>
      <c r="JI14" s="324"/>
      <c r="JJ14" s="324"/>
      <c r="JK14" s="324"/>
      <c r="JL14" s="324"/>
      <c r="JM14" s="324"/>
      <c r="JN14" s="324"/>
      <c r="JO14" s="324"/>
      <c r="JP14" s="324"/>
      <c r="JQ14" s="324"/>
      <c r="JR14" s="324"/>
      <c r="JS14" s="324"/>
      <c r="JT14" s="324"/>
      <c r="JU14" s="324"/>
      <c r="JV14" s="324"/>
      <c r="JW14" s="324"/>
      <c r="JX14" s="324"/>
      <c r="JY14" s="324"/>
      <c r="JZ14" s="324"/>
      <c r="KA14" s="324"/>
      <c r="KB14" s="324"/>
      <c r="KC14" s="324"/>
      <c r="KD14" s="324"/>
      <c r="KE14" s="324"/>
      <c r="KF14" s="324"/>
      <c r="KG14" s="324"/>
      <c r="KH14" s="324"/>
      <c r="KI14" s="324"/>
      <c r="KJ14" s="324"/>
      <c r="KK14" s="324"/>
      <c r="KL14" s="324"/>
      <c r="KM14" s="324"/>
      <c r="KN14" s="324"/>
      <c r="KO14" s="324"/>
      <c r="KP14" s="324"/>
      <c r="KQ14" s="324"/>
      <c r="KR14" s="324"/>
      <c r="KS14" s="324"/>
      <c r="KT14" s="324"/>
    </row>
    <row r="15" spans="1:306" s="719" customFormat="1" x14ac:dyDescent="0.25">
      <c r="A15" s="553"/>
      <c r="B15" s="553"/>
      <c r="C15" s="554"/>
      <c r="D15" s="555"/>
      <c r="E15" s="198" t="s">
        <v>621</v>
      </c>
      <c r="F15" s="198"/>
      <c r="G15" s="198" t="s">
        <v>120</v>
      </c>
      <c r="H15" s="198">
        <f xml:space="preserve"> SUM(J15:BE15)</f>
        <v>59.447387999999989</v>
      </c>
      <c r="I15" s="198"/>
      <c r="J15" s="198">
        <f t="shared" ref="J15:BE15" si="0" xml:space="preserve"> $F10 * $F12 * J13 / $F10 * J14</f>
        <v>0</v>
      </c>
      <c r="K15" s="198">
        <f t="shared" si="0"/>
        <v>0</v>
      </c>
      <c r="L15" s="198">
        <f t="shared" si="0"/>
        <v>0</v>
      </c>
      <c r="M15" s="198">
        <f t="shared" si="0"/>
        <v>0</v>
      </c>
      <c r="N15" s="198">
        <f t="shared" si="0"/>
        <v>0</v>
      </c>
      <c r="O15" s="198">
        <f t="shared" si="0"/>
        <v>0</v>
      </c>
      <c r="P15" s="198">
        <f t="shared" si="0"/>
        <v>0</v>
      </c>
      <c r="Q15" s="198">
        <f t="shared" si="0"/>
        <v>0</v>
      </c>
      <c r="R15" s="198">
        <f t="shared" si="0"/>
        <v>0</v>
      </c>
      <c r="S15" s="198">
        <f t="shared" si="0"/>
        <v>0</v>
      </c>
      <c r="T15" s="198">
        <f t="shared" si="0"/>
        <v>0</v>
      </c>
      <c r="U15" s="198">
        <f t="shared" si="0"/>
        <v>0</v>
      </c>
      <c r="V15" s="198">
        <f t="shared" si="0"/>
        <v>0</v>
      </c>
      <c r="W15" s="198">
        <f t="shared" si="0"/>
        <v>0</v>
      </c>
      <c r="X15" s="198">
        <f t="shared" si="0"/>
        <v>0</v>
      </c>
      <c r="Y15" s="198">
        <f t="shared" si="0"/>
        <v>0</v>
      </c>
      <c r="Z15" s="198">
        <f t="shared" si="0"/>
        <v>0</v>
      </c>
      <c r="AA15" s="198">
        <f t="shared" si="0"/>
        <v>0</v>
      </c>
      <c r="AB15" s="198">
        <f t="shared" si="0"/>
        <v>0</v>
      </c>
      <c r="AC15" s="198">
        <f t="shared" si="0"/>
        <v>0</v>
      </c>
      <c r="AD15" s="198">
        <f t="shared" si="0"/>
        <v>0</v>
      </c>
      <c r="AE15" s="198">
        <f t="shared" si="0"/>
        <v>0</v>
      </c>
      <c r="AF15" s="198">
        <f t="shared" si="0"/>
        <v>0</v>
      </c>
      <c r="AG15" s="198">
        <f t="shared" si="0"/>
        <v>0</v>
      </c>
      <c r="AH15" s="198">
        <f t="shared" si="0"/>
        <v>0</v>
      </c>
      <c r="AI15" s="198">
        <f t="shared" si="0"/>
        <v>0</v>
      </c>
      <c r="AJ15" s="198">
        <f t="shared" si="0"/>
        <v>0</v>
      </c>
      <c r="AK15" s="198">
        <f t="shared" si="0"/>
        <v>0</v>
      </c>
      <c r="AL15" s="198">
        <f t="shared" si="0"/>
        <v>0</v>
      </c>
      <c r="AM15" s="198">
        <f t="shared" si="0"/>
        <v>0</v>
      </c>
      <c r="AN15" s="198">
        <f t="shared" si="0"/>
        <v>0</v>
      </c>
      <c r="AO15" s="198">
        <f t="shared" si="0"/>
        <v>0</v>
      </c>
      <c r="AP15" s="198">
        <f t="shared" si="0"/>
        <v>0</v>
      </c>
      <c r="AQ15" s="198">
        <f t="shared" si="0"/>
        <v>0</v>
      </c>
      <c r="AR15" s="198">
        <f t="shared" si="0"/>
        <v>0</v>
      </c>
      <c r="AS15" s="198">
        <f t="shared" si="0"/>
        <v>0</v>
      </c>
      <c r="AT15" s="198">
        <f t="shared" si="0"/>
        <v>10.125653999999997</v>
      </c>
      <c r="AU15" s="198">
        <f t="shared" si="0"/>
        <v>9.4723859999999984</v>
      </c>
      <c r="AV15" s="198">
        <f t="shared" si="0"/>
        <v>10.125653999999997</v>
      </c>
      <c r="AW15" s="198">
        <f t="shared" si="0"/>
        <v>9.799019999999997</v>
      </c>
      <c r="AX15" s="198">
        <f t="shared" si="0"/>
        <v>10.125653999999997</v>
      </c>
      <c r="AY15" s="198">
        <f t="shared" si="0"/>
        <v>9.799019999999997</v>
      </c>
      <c r="AZ15" s="198">
        <f t="shared" si="0"/>
        <v>0</v>
      </c>
      <c r="BA15" s="198">
        <f t="shared" si="0"/>
        <v>0</v>
      </c>
      <c r="BB15" s="198">
        <f t="shared" si="0"/>
        <v>0</v>
      </c>
      <c r="BC15" s="198">
        <f t="shared" si="0"/>
        <v>0</v>
      </c>
      <c r="BD15" s="198">
        <f t="shared" si="0"/>
        <v>0</v>
      </c>
      <c r="BE15" s="198">
        <f t="shared" si="0"/>
        <v>0</v>
      </c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</row>
    <row r="16" spans="1:306" s="719" customFormat="1" x14ac:dyDescent="0.25">
      <c r="A16" s="553"/>
      <c r="B16" s="553"/>
      <c r="C16" s="554"/>
      <c r="D16" s="555"/>
      <c r="E16" s="556"/>
      <c r="F16" s="556"/>
      <c r="G16" s="556"/>
      <c r="H16" s="556"/>
      <c r="I16" s="557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  <c r="U16" s="556"/>
      <c r="V16" s="556"/>
      <c r="W16" s="556"/>
      <c r="X16" s="556"/>
      <c r="Y16" s="556"/>
      <c r="Z16" s="556"/>
      <c r="AA16" s="556"/>
      <c r="AB16" s="556"/>
      <c r="AC16" s="556"/>
      <c r="AD16" s="556"/>
      <c r="AE16" s="556"/>
      <c r="AF16" s="556"/>
      <c r="AG16" s="556"/>
      <c r="AH16" s="556"/>
      <c r="AI16" s="556"/>
      <c r="AJ16" s="556"/>
      <c r="AK16" s="556"/>
      <c r="AL16" s="556"/>
      <c r="AM16" s="556"/>
      <c r="AN16" s="556"/>
      <c r="AO16" s="556"/>
      <c r="AP16" s="556"/>
      <c r="AQ16" s="556"/>
      <c r="AR16" s="556"/>
      <c r="AS16" s="556"/>
      <c r="AT16" s="556"/>
      <c r="AU16" s="556"/>
      <c r="AV16" s="556"/>
      <c r="AW16" s="556"/>
      <c r="AX16" s="556"/>
      <c r="AY16" s="556"/>
      <c r="AZ16" s="556"/>
      <c r="BA16" s="556"/>
      <c r="BB16" s="556"/>
      <c r="BC16" s="556"/>
      <c r="BD16" s="556"/>
      <c r="BE16" s="55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</row>
    <row r="17" spans="1:306" x14ac:dyDescent="0.25">
      <c r="A17" s="86"/>
      <c r="B17" s="86"/>
      <c r="C17" s="87"/>
      <c r="D17" s="88"/>
      <c r="E17" s="505" t="str">
        <f xml:space="preserve"> Solve!E$41</f>
        <v>Power tariff</v>
      </c>
      <c r="F17" s="505">
        <f xml:space="preserve"> Solve!F$41</f>
        <v>4.043691260995802E-2</v>
      </c>
      <c r="G17" s="505" t="str">
        <f xml:space="preserve"> Solve!G$41</f>
        <v>USD / kWh</v>
      </c>
      <c r="H17" s="146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69"/>
      <c r="CY17" s="69"/>
      <c r="CZ17" s="69"/>
      <c r="DA17" s="69"/>
      <c r="DB17" s="69"/>
      <c r="DC17" s="69"/>
      <c r="DD17" s="69"/>
      <c r="DE17" s="69"/>
      <c r="DF17" s="69"/>
      <c r="DG17" s="69"/>
      <c r="DH17" s="69"/>
      <c r="DI17" s="69"/>
      <c r="DJ17" s="69"/>
      <c r="DK17" s="69"/>
      <c r="DL17" s="69"/>
      <c r="DM17" s="69"/>
      <c r="DN17" s="69"/>
      <c r="DO17" s="69"/>
      <c r="DP17" s="69"/>
      <c r="DQ17" s="69"/>
      <c r="DR17" s="69"/>
      <c r="DS17" s="69"/>
      <c r="DT17" s="69"/>
      <c r="DU17" s="69"/>
      <c r="DV17" s="69"/>
      <c r="DW17" s="69"/>
      <c r="DX17" s="69"/>
      <c r="DY17" s="69"/>
      <c r="DZ17" s="69"/>
      <c r="EA17" s="69"/>
      <c r="EB17" s="69"/>
      <c r="EC17" s="69"/>
      <c r="ED17" s="69"/>
      <c r="EE17" s="69"/>
      <c r="EF17" s="69"/>
      <c r="EG17" s="69"/>
      <c r="EH17" s="69"/>
      <c r="EI17" s="69"/>
      <c r="EJ17" s="69"/>
      <c r="EK17" s="69"/>
      <c r="EL17" s="69"/>
      <c r="EM17" s="69"/>
      <c r="EN17" s="69"/>
      <c r="EO17" s="69"/>
      <c r="EP17" s="69"/>
      <c r="EQ17" s="69"/>
      <c r="ER17" s="69"/>
      <c r="ES17" s="69"/>
      <c r="ET17" s="69"/>
      <c r="EU17" s="69"/>
      <c r="EV17" s="69"/>
      <c r="EW17" s="69"/>
      <c r="EX17" s="69"/>
      <c r="EY17" s="69"/>
      <c r="EZ17" s="69"/>
      <c r="FA17" s="69"/>
      <c r="FB17" s="69"/>
      <c r="FC17" s="69"/>
      <c r="FD17" s="69"/>
      <c r="FE17" s="69"/>
      <c r="FF17" s="69"/>
      <c r="FG17" s="69"/>
      <c r="FH17" s="69"/>
      <c r="FI17" s="69"/>
      <c r="FJ17" s="69"/>
      <c r="FK17" s="69"/>
      <c r="FL17" s="69"/>
      <c r="FM17" s="69"/>
      <c r="FN17" s="69"/>
      <c r="FO17" s="69"/>
      <c r="FP17" s="69"/>
      <c r="FQ17" s="69"/>
      <c r="FR17" s="69"/>
      <c r="FS17" s="69"/>
      <c r="FT17" s="69"/>
      <c r="FU17" s="69"/>
      <c r="FV17" s="69"/>
      <c r="FW17" s="69"/>
      <c r="FX17" s="69"/>
      <c r="FY17" s="69"/>
      <c r="FZ17" s="69"/>
      <c r="GA17" s="69"/>
      <c r="GB17" s="69"/>
      <c r="GC17" s="69"/>
      <c r="GD17" s="69"/>
      <c r="GE17" s="69"/>
      <c r="GF17" s="69"/>
      <c r="GG17" s="69"/>
      <c r="GH17" s="69"/>
      <c r="GI17" s="69"/>
      <c r="GJ17" s="69"/>
    </row>
    <row r="18" spans="1:306" x14ac:dyDescent="0.25">
      <c r="A18" s="86"/>
      <c r="B18" s="86"/>
      <c r="C18" s="87"/>
      <c r="D18" s="88"/>
      <c r="E18" s="403" t="str">
        <f xml:space="preserve"> InpC!E$218</f>
        <v>Units in a thousand</v>
      </c>
      <c r="F18" s="403">
        <f xml:space="preserve"> InpC!F$218</f>
        <v>1000</v>
      </c>
      <c r="G18" s="403" t="str">
        <f xml:space="preserve"> InpC!G$218</f>
        <v>units</v>
      </c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  <c r="AS18" s="403"/>
      <c r="AT18" s="403"/>
      <c r="AU18" s="403"/>
      <c r="AV18" s="403"/>
      <c r="AW18" s="403"/>
      <c r="AX18" s="403"/>
      <c r="AY18" s="403"/>
      <c r="AZ18" s="403"/>
      <c r="BA18" s="403"/>
      <c r="BB18" s="403"/>
      <c r="BC18" s="403"/>
      <c r="BD18" s="403"/>
      <c r="BE18" s="403"/>
      <c r="BF18" s="403"/>
      <c r="BG18" s="403"/>
      <c r="BH18" s="403"/>
      <c r="BI18" s="403"/>
      <c r="BJ18" s="403"/>
      <c r="BK18" s="403"/>
      <c r="BL18" s="403"/>
      <c r="BM18" s="403"/>
      <c r="BN18" s="403"/>
      <c r="BO18" s="403"/>
      <c r="BP18" s="403"/>
      <c r="BQ18" s="403"/>
      <c r="BR18" s="403"/>
      <c r="BS18" s="403"/>
      <c r="BT18" s="403"/>
      <c r="BU18" s="403"/>
      <c r="BV18" s="403"/>
      <c r="BW18" s="403"/>
      <c r="BX18" s="403"/>
      <c r="BY18" s="403"/>
      <c r="BZ18" s="403"/>
      <c r="CA18" s="403"/>
      <c r="CB18" s="403"/>
      <c r="CC18" s="403"/>
      <c r="CD18" s="403"/>
      <c r="CE18" s="403"/>
      <c r="CF18" s="403"/>
      <c r="CG18" s="403"/>
      <c r="CH18" s="403"/>
      <c r="CI18" s="403"/>
      <c r="CJ18" s="403"/>
      <c r="CK18" s="403"/>
      <c r="CL18" s="403"/>
      <c r="CM18" s="403"/>
      <c r="CN18" s="403"/>
      <c r="CO18" s="403"/>
      <c r="CP18" s="403"/>
      <c r="CQ18" s="403"/>
      <c r="CR18" s="403"/>
      <c r="CS18" s="403"/>
      <c r="CT18" s="403"/>
      <c r="CU18" s="403"/>
      <c r="CV18" s="403"/>
      <c r="CW18" s="403"/>
      <c r="CX18" s="403"/>
      <c r="CY18" s="403"/>
      <c r="CZ18" s="403"/>
      <c r="DA18" s="403"/>
      <c r="DB18" s="403"/>
      <c r="DC18" s="403"/>
      <c r="DD18" s="403"/>
      <c r="DE18" s="403"/>
      <c r="DF18" s="403"/>
      <c r="DG18" s="403"/>
      <c r="DH18" s="403"/>
      <c r="DI18" s="403"/>
      <c r="DJ18" s="403"/>
      <c r="DK18" s="403"/>
      <c r="DL18" s="403"/>
      <c r="DM18" s="403"/>
      <c r="DN18" s="403"/>
      <c r="DO18" s="403"/>
      <c r="DP18" s="403"/>
      <c r="DQ18" s="403"/>
      <c r="DR18" s="403"/>
      <c r="DS18" s="403"/>
      <c r="DT18" s="403"/>
      <c r="DU18" s="403"/>
      <c r="DV18" s="403"/>
      <c r="DW18" s="403"/>
      <c r="DX18" s="403"/>
      <c r="DY18" s="403"/>
      <c r="DZ18" s="403"/>
      <c r="EA18" s="403"/>
      <c r="EB18" s="403"/>
      <c r="EC18" s="403"/>
      <c r="ED18" s="403"/>
      <c r="EE18" s="403"/>
      <c r="EF18" s="403"/>
      <c r="EG18" s="403"/>
      <c r="EH18" s="403"/>
      <c r="EI18" s="403"/>
      <c r="EJ18" s="403"/>
      <c r="EK18" s="403"/>
      <c r="EL18" s="403"/>
      <c r="EM18" s="403"/>
      <c r="EN18" s="403"/>
      <c r="EO18" s="403"/>
      <c r="EP18" s="403"/>
      <c r="EQ18" s="403"/>
      <c r="ER18" s="403"/>
      <c r="ES18" s="403"/>
      <c r="ET18" s="403"/>
      <c r="EU18" s="403"/>
      <c r="EV18" s="403"/>
      <c r="EW18" s="403"/>
      <c r="EX18" s="403"/>
      <c r="EY18" s="403"/>
      <c r="EZ18" s="403"/>
      <c r="FA18" s="403"/>
      <c r="FB18" s="403"/>
      <c r="FC18" s="403"/>
      <c r="FD18" s="403"/>
      <c r="FE18" s="403"/>
      <c r="FF18" s="403"/>
      <c r="FG18" s="403"/>
      <c r="FH18" s="403"/>
      <c r="FI18" s="403"/>
      <c r="FJ18" s="403"/>
      <c r="FK18" s="403"/>
      <c r="FL18" s="403"/>
      <c r="FM18" s="403"/>
      <c r="FN18" s="403"/>
      <c r="FO18" s="403"/>
      <c r="FP18" s="403"/>
      <c r="FQ18" s="403"/>
      <c r="FR18" s="403"/>
      <c r="FS18" s="403"/>
      <c r="FT18" s="403"/>
      <c r="FU18" s="403"/>
      <c r="FV18" s="403"/>
      <c r="FW18" s="403"/>
      <c r="FX18" s="403"/>
      <c r="FY18" s="403"/>
      <c r="FZ18" s="403"/>
      <c r="GA18" s="403"/>
      <c r="GB18" s="403"/>
      <c r="GC18" s="403"/>
      <c r="GD18" s="403"/>
      <c r="GE18" s="403"/>
      <c r="GF18" s="403"/>
      <c r="GG18" s="403"/>
      <c r="GH18" s="403"/>
      <c r="GI18" s="403"/>
      <c r="GJ18" s="403"/>
    </row>
    <row r="19" spans="1:306" x14ac:dyDescent="0.25">
      <c r="A19" s="86"/>
      <c r="B19" s="86"/>
      <c r="C19" s="87"/>
      <c r="D19" s="88"/>
      <c r="E19" s="403" t="str">
        <f xml:space="preserve"> InpC!E$217</f>
        <v>GWh to KWh conversion</v>
      </c>
      <c r="F19" s="403">
        <f xml:space="preserve"> InpC!F$217</f>
        <v>1000000</v>
      </c>
      <c r="G19" s="403" t="str">
        <f xml:space="preserve"> InpC!G$217</f>
        <v>KWh / GWh</v>
      </c>
      <c r="H19" s="146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69"/>
      <c r="CY19" s="69"/>
      <c r="CZ19" s="69"/>
      <c r="DA19" s="69"/>
      <c r="DB19" s="69"/>
      <c r="DC19" s="69"/>
      <c r="DD19" s="69"/>
      <c r="DE19" s="69"/>
      <c r="DF19" s="69"/>
      <c r="DG19" s="69"/>
      <c r="DH19" s="69"/>
      <c r="DI19" s="69"/>
      <c r="DJ19" s="69"/>
      <c r="DK19" s="69"/>
      <c r="DL19" s="69"/>
      <c r="DM19" s="69"/>
      <c r="DN19" s="69"/>
      <c r="DO19" s="69"/>
      <c r="DP19" s="69"/>
      <c r="DQ19" s="69"/>
      <c r="DR19" s="69"/>
      <c r="DS19" s="69"/>
      <c r="DT19" s="69"/>
      <c r="DU19" s="69"/>
      <c r="DV19" s="69"/>
      <c r="DW19" s="69"/>
      <c r="DX19" s="69"/>
      <c r="DY19" s="69"/>
      <c r="DZ19" s="69"/>
      <c r="EA19" s="69"/>
      <c r="EB19" s="69"/>
      <c r="EC19" s="69"/>
      <c r="ED19" s="69"/>
      <c r="EE19" s="69"/>
      <c r="EF19" s="69"/>
      <c r="EG19" s="69"/>
      <c r="EH19" s="69"/>
      <c r="EI19" s="69"/>
      <c r="EJ19" s="69"/>
      <c r="EK19" s="69"/>
      <c r="EL19" s="69"/>
      <c r="EM19" s="69"/>
      <c r="EN19" s="69"/>
      <c r="EO19" s="69"/>
      <c r="EP19" s="69"/>
      <c r="EQ19" s="69"/>
      <c r="ER19" s="69"/>
      <c r="ES19" s="69"/>
      <c r="ET19" s="69"/>
      <c r="EU19" s="69"/>
      <c r="EV19" s="69"/>
      <c r="EW19" s="69"/>
      <c r="EX19" s="69"/>
      <c r="EY19" s="69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69"/>
      <c r="FO19" s="69"/>
      <c r="FP19" s="69"/>
      <c r="FQ19" s="69"/>
      <c r="FR19" s="69"/>
      <c r="FS19" s="69"/>
      <c r="FT19" s="69"/>
      <c r="FU19" s="69"/>
      <c r="FV19" s="69"/>
      <c r="FW19" s="69"/>
      <c r="FX19" s="69"/>
      <c r="FY19" s="69"/>
      <c r="FZ19" s="69"/>
      <c r="GA19" s="69"/>
      <c r="GB19" s="69"/>
      <c r="GC19" s="69"/>
      <c r="GD19" s="69"/>
      <c r="GE19" s="69"/>
      <c r="GF19" s="69"/>
      <c r="GG19" s="69"/>
      <c r="GH19" s="69"/>
      <c r="GI19" s="69"/>
      <c r="GJ19" s="69"/>
    </row>
    <row r="20" spans="1:306" s="719" customFormat="1" x14ac:dyDescent="0.25">
      <c r="A20" s="553"/>
      <c r="B20" s="553"/>
      <c r="C20" s="554"/>
      <c r="D20" s="555"/>
      <c r="E20" s="720" t="str">
        <f t="shared" ref="E20:AJ20" si="1" xml:space="preserve"> E$15</f>
        <v>EGR production</v>
      </c>
      <c r="F20" s="720">
        <f t="shared" si="1"/>
        <v>0</v>
      </c>
      <c r="G20" s="720" t="str">
        <f t="shared" si="1"/>
        <v>GWh</v>
      </c>
      <c r="H20" s="720">
        <f t="shared" si="1"/>
        <v>59.447387999999989</v>
      </c>
      <c r="I20" s="720">
        <f t="shared" si="1"/>
        <v>0</v>
      </c>
      <c r="J20" s="720">
        <f t="shared" si="1"/>
        <v>0</v>
      </c>
      <c r="K20" s="720">
        <f t="shared" si="1"/>
        <v>0</v>
      </c>
      <c r="L20" s="720">
        <f t="shared" si="1"/>
        <v>0</v>
      </c>
      <c r="M20" s="720">
        <f t="shared" si="1"/>
        <v>0</v>
      </c>
      <c r="N20" s="720">
        <f t="shared" si="1"/>
        <v>0</v>
      </c>
      <c r="O20" s="720">
        <f t="shared" si="1"/>
        <v>0</v>
      </c>
      <c r="P20" s="720">
        <f t="shared" si="1"/>
        <v>0</v>
      </c>
      <c r="Q20" s="720">
        <f t="shared" si="1"/>
        <v>0</v>
      </c>
      <c r="R20" s="720">
        <f t="shared" si="1"/>
        <v>0</v>
      </c>
      <c r="S20" s="720">
        <f t="shared" si="1"/>
        <v>0</v>
      </c>
      <c r="T20" s="720">
        <f t="shared" si="1"/>
        <v>0</v>
      </c>
      <c r="U20" s="720">
        <f t="shared" si="1"/>
        <v>0</v>
      </c>
      <c r="V20" s="720">
        <f t="shared" si="1"/>
        <v>0</v>
      </c>
      <c r="W20" s="720">
        <f t="shared" si="1"/>
        <v>0</v>
      </c>
      <c r="X20" s="720">
        <f t="shared" si="1"/>
        <v>0</v>
      </c>
      <c r="Y20" s="720">
        <f t="shared" si="1"/>
        <v>0</v>
      </c>
      <c r="Z20" s="720">
        <f t="shared" si="1"/>
        <v>0</v>
      </c>
      <c r="AA20" s="720">
        <f t="shared" si="1"/>
        <v>0</v>
      </c>
      <c r="AB20" s="720">
        <f t="shared" si="1"/>
        <v>0</v>
      </c>
      <c r="AC20" s="720">
        <f t="shared" si="1"/>
        <v>0</v>
      </c>
      <c r="AD20" s="720">
        <f t="shared" si="1"/>
        <v>0</v>
      </c>
      <c r="AE20" s="720">
        <f t="shared" si="1"/>
        <v>0</v>
      </c>
      <c r="AF20" s="720">
        <f t="shared" si="1"/>
        <v>0</v>
      </c>
      <c r="AG20" s="720">
        <f t="shared" si="1"/>
        <v>0</v>
      </c>
      <c r="AH20" s="720">
        <f t="shared" si="1"/>
        <v>0</v>
      </c>
      <c r="AI20" s="720">
        <f t="shared" si="1"/>
        <v>0</v>
      </c>
      <c r="AJ20" s="720">
        <f t="shared" si="1"/>
        <v>0</v>
      </c>
      <c r="AK20" s="720">
        <f t="shared" ref="AK20:BE20" si="2" xml:space="preserve"> AK$15</f>
        <v>0</v>
      </c>
      <c r="AL20" s="720">
        <f t="shared" si="2"/>
        <v>0</v>
      </c>
      <c r="AM20" s="720">
        <f t="shared" si="2"/>
        <v>0</v>
      </c>
      <c r="AN20" s="720">
        <f t="shared" si="2"/>
        <v>0</v>
      </c>
      <c r="AO20" s="720">
        <f t="shared" si="2"/>
        <v>0</v>
      </c>
      <c r="AP20" s="720">
        <f t="shared" si="2"/>
        <v>0</v>
      </c>
      <c r="AQ20" s="720">
        <f t="shared" si="2"/>
        <v>0</v>
      </c>
      <c r="AR20" s="720">
        <f t="shared" si="2"/>
        <v>0</v>
      </c>
      <c r="AS20" s="720">
        <f t="shared" si="2"/>
        <v>0</v>
      </c>
      <c r="AT20" s="720">
        <f t="shared" si="2"/>
        <v>10.125653999999997</v>
      </c>
      <c r="AU20" s="720">
        <f t="shared" si="2"/>
        <v>9.4723859999999984</v>
      </c>
      <c r="AV20" s="720">
        <f t="shared" si="2"/>
        <v>10.125653999999997</v>
      </c>
      <c r="AW20" s="720">
        <f t="shared" si="2"/>
        <v>9.799019999999997</v>
      </c>
      <c r="AX20" s="720">
        <f t="shared" si="2"/>
        <v>10.125653999999997</v>
      </c>
      <c r="AY20" s="720">
        <f t="shared" si="2"/>
        <v>9.799019999999997</v>
      </c>
      <c r="AZ20" s="720">
        <f t="shared" si="2"/>
        <v>0</v>
      </c>
      <c r="BA20" s="720">
        <f t="shared" si="2"/>
        <v>0</v>
      </c>
      <c r="BB20" s="720">
        <f t="shared" si="2"/>
        <v>0</v>
      </c>
      <c r="BC20" s="720">
        <f t="shared" si="2"/>
        <v>0</v>
      </c>
      <c r="BD20" s="720">
        <f t="shared" si="2"/>
        <v>0</v>
      </c>
      <c r="BE20" s="720">
        <f t="shared" si="2"/>
        <v>0</v>
      </c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</row>
    <row r="21" spans="1:306" s="725" customFormat="1" x14ac:dyDescent="0.25">
      <c r="A21" s="721"/>
      <c r="B21" s="721"/>
      <c r="C21" s="722"/>
      <c r="D21" s="723"/>
      <c r="E21" s="724" t="s">
        <v>632</v>
      </c>
      <c r="F21" s="724"/>
      <c r="G21" s="724" t="str">
        <f xml:space="preserve"> SMU</f>
        <v>$ 000s</v>
      </c>
      <c r="H21" s="724">
        <f xml:space="preserve"> SUM(J21:BE21)</f>
        <v>2403.8688334462668</v>
      </c>
      <c r="I21" s="724"/>
      <c r="J21" s="724">
        <f t="shared" ref="J21:BE21" si="3" xml:space="preserve"> $F17 / $F18 * J20 * $F19</f>
        <v>0</v>
      </c>
      <c r="K21" s="724">
        <f t="shared" si="3"/>
        <v>0</v>
      </c>
      <c r="L21" s="724">
        <f t="shared" si="3"/>
        <v>0</v>
      </c>
      <c r="M21" s="724">
        <f t="shared" si="3"/>
        <v>0</v>
      </c>
      <c r="N21" s="724">
        <f t="shared" si="3"/>
        <v>0</v>
      </c>
      <c r="O21" s="724">
        <f t="shared" si="3"/>
        <v>0</v>
      </c>
      <c r="P21" s="724">
        <f t="shared" si="3"/>
        <v>0</v>
      </c>
      <c r="Q21" s="724">
        <f t="shared" si="3"/>
        <v>0</v>
      </c>
      <c r="R21" s="724">
        <f t="shared" si="3"/>
        <v>0</v>
      </c>
      <c r="S21" s="724">
        <f t="shared" si="3"/>
        <v>0</v>
      </c>
      <c r="T21" s="724">
        <f t="shared" si="3"/>
        <v>0</v>
      </c>
      <c r="U21" s="724">
        <f t="shared" si="3"/>
        <v>0</v>
      </c>
      <c r="V21" s="724">
        <f t="shared" si="3"/>
        <v>0</v>
      </c>
      <c r="W21" s="724">
        <f t="shared" si="3"/>
        <v>0</v>
      </c>
      <c r="X21" s="724">
        <f t="shared" si="3"/>
        <v>0</v>
      </c>
      <c r="Y21" s="724">
        <f t="shared" si="3"/>
        <v>0</v>
      </c>
      <c r="Z21" s="724">
        <f t="shared" si="3"/>
        <v>0</v>
      </c>
      <c r="AA21" s="724">
        <f t="shared" si="3"/>
        <v>0</v>
      </c>
      <c r="AB21" s="724">
        <f t="shared" si="3"/>
        <v>0</v>
      </c>
      <c r="AC21" s="724">
        <f t="shared" si="3"/>
        <v>0</v>
      </c>
      <c r="AD21" s="724">
        <f t="shared" si="3"/>
        <v>0</v>
      </c>
      <c r="AE21" s="724">
        <f t="shared" si="3"/>
        <v>0</v>
      </c>
      <c r="AF21" s="724">
        <f t="shared" si="3"/>
        <v>0</v>
      </c>
      <c r="AG21" s="724">
        <f t="shared" si="3"/>
        <v>0</v>
      </c>
      <c r="AH21" s="724">
        <f t="shared" si="3"/>
        <v>0</v>
      </c>
      <c r="AI21" s="724">
        <f t="shared" si="3"/>
        <v>0</v>
      </c>
      <c r="AJ21" s="724">
        <f t="shared" si="3"/>
        <v>0</v>
      </c>
      <c r="AK21" s="724">
        <f t="shared" si="3"/>
        <v>0</v>
      </c>
      <c r="AL21" s="724">
        <f t="shared" si="3"/>
        <v>0</v>
      </c>
      <c r="AM21" s="724">
        <f t="shared" si="3"/>
        <v>0</v>
      </c>
      <c r="AN21" s="724">
        <f t="shared" si="3"/>
        <v>0</v>
      </c>
      <c r="AO21" s="724">
        <f t="shared" si="3"/>
        <v>0</v>
      </c>
      <c r="AP21" s="724">
        <f t="shared" si="3"/>
        <v>0</v>
      </c>
      <c r="AQ21" s="724">
        <f t="shared" si="3"/>
        <v>0</v>
      </c>
      <c r="AR21" s="724">
        <f t="shared" si="3"/>
        <v>0</v>
      </c>
      <c r="AS21" s="724">
        <f t="shared" si="3"/>
        <v>0</v>
      </c>
      <c r="AT21" s="724">
        <f t="shared" si="3"/>
        <v>409.45018591667178</v>
      </c>
      <c r="AU21" s="724">
        <f t="shared" si="3"/>
        <v>383.03404488978975</v>
      </c>
      <c r="AV21" s="724">
        <f t="shared" si="3"/>
        <v>409.45018591667178</v>
      </c>
      <c r="AW21" s="724">
        <f t="shared" si="3"/>
        <v>396.24211540323068</v>
      </c>
      <c r="AX21" s="724">
        <f t="shared" si="3"/>
        <v>409.45018591667178</v>
      </c>
      <c r="AY21" s="724">
        <f t="shared" si="3"/>
        <v>396.24211540323068</v>
      </c>
      <c r="AZ21" s="724">
        <f t="shared" si="3"/>
        <v>0</v>
      </c>
      <c r="BA21" s="724">
        <f t="shared" si="3"/>
        <v>0</v>
      </c>
      <c r="BB21" s="724">
        <f t="shared" si="3"/>
        <v>0</v>
      </c>
      <c r="BC21" s="724">
        <f t="shared" si="3"/>
        <v>0</v>
      </c>
      <c r="BD21" s="724">
        <f t="shared" si="3"/>
        <v>0</v>
      </c>
      <c r="BE21" s="724">
        <f t="shared" si="3"/>
        <v>0</v>
      </c>
      <c r="BF21" s="197"/>
      <c r="BG21" s="197"/>
      <c r="BH21" s="197"/>
      <c r="BI21" s="197"/>
      <c r="BJ21" s="197"/>
      <c r="BK21" s="197"/>
      <c r="BL21" s="197"/>
      <c r="BM21" s="197"/>
      <c r="BN21" s="197"/>
      <c r="BO21" s="197"/>
      <c r="BP21" s="197"/>
      <c r="BQ21" s="197"/>
      <c r="BR21" s="197"/>
      <c r="BS21" s="197"/>
      <c r="BT21" s="197"/>
      <c r="BU21" s="197"/>
      <c r="BV21" s="197"/>
      <c r="BW21" s="197"/>
      <c r="BX21" s="197"/>
      <c r="BY21" s="197"/>
      <c r="BZ21" s="197"/>
      <c r="CA21" s="197"/>
      <c r="CB21" s="197"/>
      <c r="CC21" s="197"/>
      <c r="CD21" s="197"/>
      <c r="CE21" s="197"/>
      <c r="CF21" s="197"/>
      <c r="CG21" s="197"/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197"/>
      <c r="DI21" s="197"/>
      <c r="DJ21" s="197"/>
      <c r="DK21" s="197"/>
      <c r="DL21" s="197"/>
      <c r="DM21" s="197"/>
      <c r="DN21" s="197"/>
      <c r="DO21" s="197"/>
      <c r="DP21" s="197"/>
      <c r="DQ21" s="197"/>
      <c r="DR21" s="197"/>
      <c r="DS21" s="197"/>
      <c r="DT21" s="197"/>
      <c r="DU21" s="197"/>
      <c r="DV21" s="197"/>
      <c r="DW21" s="197"/>
      <c r="DX21" s="197"/>
      <c r="DY21" s="197"/>
      <c r="DZ21" s="197"/>
      <c r="EA21" s="197"/>
      <c r="EB21" s="197"/>
      <c r="EC21" s="197"/>
      <c r="ED21" s="197"/>
      <c r="EE21" s="197"/>
      <c r="EF21" s="197"/>
      <c r="EG21" s="197"/>
      <c r="EH21" s="197"/>
      <c r="EI21" s="197"/>
      <c r="EJ21" s="197"/>
      <c r="EK21" s="197"/>
      <c r="EL21" s="197"/>
      <c r="EM21" s="197"/>
      <c r="EN21" s="197"/>
      <c r="EO21" s="197"/>
      <c r="EP21" s="197"/>
      <c r="EQ21" s="197"/>
      <c r="ER21" s="197"/>
      <c r="ES21" s="197"/>
      <c r="ET21" s="197"/>
      <c r="EU21" s="197"/>
      <c r="EV21" s="197"/>
      <c r="EW21" s="197"/>
      <c r="EX21" s="197"/>
      <c r="EY21" s="197"/>
      <c r="EZ21" s="197"/>
      <c r="FA21" s="197"/>
      <c r="FB21" s="197"/>
      <c r="FC21" s="197"/>
      <c r="FD21" s="197"/>
      <c r="FE21" s="197"/>
      <c r="FF21" s="197"/>
      <c r="FG21" s="197"/>
      <c r="FH21" s="197"/>
      <c r="FI21" s="197"/>
      <c r="FJ21" s="197"/>
      <c r="FK21" s="197"/>
      <c r="FL21" s="197"/>
      <c r="FM21" s="197"/>
      <c r="FN21" s="197"/>
      <c r="FO21" s="197"/>
      <c r="FP21" s="197"/>
      <c r="FQ21" s="197"/>
      <c r="FR21" s="197"/>
      <c r="FS21" s="197"/>
      <c r="FT21" s="197"/>
      <c r="FU21" s="197"/>
      <c r="FV21" s="197"/>
      <c r="FW21" s="197"/>
      <c r="FX21" s="197"/>
      <c r="FY21" s="197"/>
      <c r="FZ21" s="197"/>
      <c r="GA21" s="197"/>
      <c r="GB21" s="197"/>
      <c r="GC21" s="197"/>
      <c r="GD21" s="197"/>
      <c r="GE21" s="197"/>
      <c r="GF21" s="197"/>
      <c r="GG21" s="197"/>
      <c r="GH21" s="197"/>
      <c r="GI21" s="197"/>
      <c r="GJ21" s="197"/>
      <c r="GK21" s="197"/>
      <c r="GL21" s="197"/>
      <c r="GM21" s="197"/>
      <c r="GN21" s="197"/>
      <c r="GO21" s="197"/>
      <c r="GP21" s="197"/>
      <c r="GQ21" s="197"/>
      <c r="GR21" s="197"/>
      <c r="GS21" s="197"/>
      <c r="GT21" s="197"/>
      <c r="GU21" s="197"/>
      <c r="GV21" s="197"/>
      <c r="GW21" s="197"/>
      <c r="GX21" s="197"/>
      <c r="GY21" s="197"/>
      <c r="GZ21" s="197"/>
      <c r="HA21" s="197"/>
      <c r="HB21" s="197"/>
      <c r="HC21" s="197"/>
      <c r="HD21" s="197"/>
      <c r="HE21" s="197"/>
      <c r="HF21" s="197"/>
      <c r="HG21" s="197"/>
      <c r="HH21" s="197"/>
      <c r="HI21" s="197"/>
      <c r="HJ21" s="197"/>
      <c r="HK21" s="197"/>
      <c r="HL21" s="197"/>
      <c r="HM21" s="197"/>
      <c r="HN21" s="197"/>
      <c r="HO21" s="197"/>
      <c r="HP21" s="197"/>
      <c r="HQ21" s="197"/>
      <c r="HR21" s="197"/>
      <c r="HS21" s="197"/>
      <c r="HT21" s="197"/>
      <c r="HU21" s="197"/>
      <c r="HV21" s="197"/>
      <c r="HW21" s="197"/>
      <c r="HX21" s="197"/>
      <c r="HY21" s="197"/>
      <c r="HZ21" s="197"/>
      <c r="IA21" s="197"/>
      <c r="IB21" s="197"/>
      <c r="IC21" s="197"/>
      <c r="ID21" s="197"/>
      <c r="IE21" s="197"/>
      <c r="IF21" s="197"/>
      <c r="IG21" s="197"/>
      <c r="IH21" s="197"/>
      <c r="II21" s="197"/>
      <c r="IJ21" s="197"/>
      <c r="IK21" s="197"/>
      <c r="IL21" s="197"/>
      <c r="IM21" s="197"/>
      <c r="IN21" s="197"/>
      <c r="IO21" s="197"/>
      <c r="IP21" s="197"/>
      <c r="IQ21" s="197"/>
      <c r="IR21" s="197"/>
      <c r="IS21" s="197"/>
      <c r="IT21" s="197"/>
      <c r="IU21" s="197"/>
      <c r="IV21" s="197"/>
      <c r="IW21" s="197"/>
      <c r="IX21" s="197"/>
      <c r="IY21" s="197"/>
      <c r="IZ21" s="197"/>
      <c r="JA21" s="197"/>
      <c r="JB21" s="197"/>
      <c r="JC21" s="197"/>
      <c r="JD21" s="197"/>
      <c r="JE21" s="197"/>
      <c r="JF21" s="197"/>
      <c r="JG21" s="197"/>
      <c r="JH21" s="197"/>
      <c r="JI21" s="197"/>
      <c r="JJ21" s="197"/>
      <c r="JK21" s="197"/>
      <c r="JL21" s="197"/>
      <c r="JM21" s="197"/>
      <c r="JN21" s="197"/>
      <c r="JO21" s="197"/>
      <c r="JP21" s="197"/>
      <c r="JQ21" s="197"/>
      <c r="JR21" s="197"/>
      <c r="JS21" s="197"/>
      <c r="JT21" s="197"/>
      <c r="JU21" s="197"/>
      <c r="JV21" s="197"/>
      <c r="JW21" s="197"/>
      <c r="JX21" s="197"/>
      <c r="JY21" s="197"/>
      <c r="JZ21" s="197"/>
      <c r="KA21" s="197"/>
      <c r="KB21" s="197"/>
      <c r="KC21" s="197"/>
      <c r="KD21" s="197"/>
      <c r="KE21" s="197"/>
      <c r="KF21" s="197"/>
      <c r="KG21" s="197"/>
      <c r="KH21" s="197"/>
      <c r="KI21" s="197"/>
      <c r="KJ21" s="197"/>
      <c r="KK21" s="197"/>
      <c r="KL21" s="197"/>
      <c r="KM21" s="197"/>
      <c r="KN21" s="197"/>
      <c r="KO21" s="197"/>
      <c r="KP21" s="197"/>
      <c r="KQ21" s="197"/>
      <c r="KR21" s="197"/>
      <c r="KS21" s="197"/>
      <c r="KT21" s="197"/>
    </row>
    <row r="22" spans="1:306" s="725" customFormat="1" x14ac:dyDescent="0.25">
      <c r="A22" s="721"/>
      <c r="B22" s="721"/>
      <c r="C22" s="722"/>
      <c r="D22" s="723"/>
      <c r="E22" s="724" t="s">
        <v>622</v>
      </c>
      <c r="F22" s="724">
        <f xml:space="preserve"> SUM(J21:BE21)</f>
        <v>2403.8688334462668</v>
      </c>
      <c r="G22" s="724" t="s">
        <v>107</v>
      </c>
      <c r="H22" s="724"/>
      <c r="I22" s="724"/>
      <c r="J22" s="724"/>
      <c r="K22" s="724"/>
      <c r="L22" s="724"/>
      <c r="M22" s="724"/>
      <c r="N22" s="724"/>
      <c r="O22" s="724"/>
      <c r="P22" s="724"/>
      <c r="Q22" s="724"/>
      <c r="R22" s="724"/>
      <c r="S22" s="724"/>
      <c r="T22" s="724"/>
      <c r="U22" s="724"/>
      <c r="V22" s="724"/>
      <c r="W22" s="724"/>
      <c r="X22" s="724"/>
      <c r="Y22" s="724"/>
      <c r="Z22" s="724"/>
      <c r="AA22" s="724"/>
      <c r="AB22" s="724"/>
      <c r="AC22" s="724"/>
      <c r="AD22" s="724"/>
      <c r="AE22" s="724"/>
      <c r="AF22" s="724"/>
      <c r="AG22" s="724"/>
      <c r="AH22" s="724"/>
      <c r="AI22" s="724"/>
      <c r="AJ22" s="724"/>
      <c r="AK22" s="724"/>
      <c r="AL22" s="724"/>
      <c r="AM22" s="724"/>
      <c r="AN22" s="724"/>
      <c r="AO22" s="724"/>
      <c r="AP22" s="724"/>
      <c r="AQ22" s="724"/>
      <c r="AR22" s="724"/>
      <c r="AS22" s="724"/>
      <c r="AT22" s="724"/>
      <c r="AU22" s="724"/>
      <c r="AV22" s="724"/>
      <c r="AW22" s="724"/>
      <c r="AX22" s="724"/>
      <c r="AY22" s="724"/>
      <c r="AZ22" s="724"/>
      <c r="BA22" s="724"/>
      <c r="BB22" s="724"/>
      <c r="BC22" s="724"/>
      <c r="BD22" s="724"/>
      <c r="BE22" s="724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197"/>
      <c r="DI22" s="197"/>
      <c r="DJ22" s="197"/>
      <c r="DK22" s="197"/>
      <c r="DL22" s="197"/>
      <c r="DM22" s="197"/>
      <c r="DN22" s="197"/>
      <c r="DO22" s="197"/>
      <c r="DP22" s="197"/>
      <c r="DQ22" s="197"/>
      <c r="DR22" s="197"/>
      <c r="DS22" s="197"/>
      <c r="DT22" s="197"/>
      <c r="DU22" s="197"/>
      <c r="DV22" s="197"/>
      <c r="DW22" s="197"/>
      <c r="DX22" s="197"/>
      <c r="DY22" s="197"/>
      <c r="DZ22" s="197"/>
      <c r="EA22" s="197"/>
      <c r="EB22" s="197"/>
      <c r="EC22" s="197"/>
      <c r="ED22" s="197"/>
      <c r="EE22" s="197"/>
      <c r="EF22" s="197"/>
      <c r="EG22" s="197"/>
      <c r="EH22" s="197"/>
      <c r="EI22" s="197"/>
      <c r="EJ22" s="197"/>
      <c r="EK22" s="197"/>
      <c r="EL22" s="197"/>
      <c r="EM22" s="197"/>
      <c r="EN22" s="197"/>
      <c r="EO22" s="197"/>
      <c r="EP22" s="197"/>
      <c r="EQ22" s="197"/>
      <c r="ER22" s="197"/>
      <c r="ES22" s="197"/>
      <c r="ET22" s="197"/>
      <c r="EU22" s="197"/>
      <c r="EV22" s="197"/>
      <c r="EW22" s="197"/>
      <c r="EX22" s="197"/>
      <c r="EY22" s="197"/>
      <c r="EZ22" s="197"/>
      <c r="FA22" s="197"/>
      <c r="FB22" s="197"/>
      <c r="FC22" s="197"/>
      <c r="FD22" s="197"/>
      <c r="FE22" s="197"/>
      <c r="FF22" s="197"/>
      <c r="FG22" s="197"/>
      <c r="FH22" s="197"/>
      <c r="FI22" s="197"/>
      <c r="FJ22" s="197"/>
      <c r="FK22" s="197"/>
      <c r="FL22" s="197"/>
      <c r="FM22" s="197"/>
      <c r="FN22" s="197"/>
      <c r="FO22" s="197"/>
      <c r="FP22" s="197"/>
      <c r="FQ22" s="197"/>
      <c r="FR22" s="197"/>
      <c r="FS22" s="197"/>
      <c r="FT22" s="197"/>
      <c r="FU22" s="197"/>
      <c r="FV22" s="197"/>
      <c r="FW22" s="197"/>
      <c r="FX22" s="197"/>
      <c r="FY22" s="197"/>
      <c r="FZ22" s="197"/>
      <c r="GA22" s="197"/>
      <c r="GB22" s="197"/>
      <c r="GC22" s="197"/>
      <c r="GD22" s="197"/>
      <c r="GE22" s="197"/>
      <c r="GF22" s="197"/>
      <c r="GG22" s="197"/>
      <c r="GH22" s="197"/>
      <c r="GI22" s="197"/>
      <c r="GJ22" s="197"/>
      <c r="GK22" s="197"/>
      <c r="GL22" s="197"/>
      <c r="GM22" s="197"/>
      <c r="GN22" s="197"/>
      <c r="GO22" s="197"/>
      <c r="GP22" s="197"/>
      <c r="GQ22" s="197"/>
      <c r="GR22" s="197"/>
      <c r="GS22" s="197"/>
      <c r="GT22" s="197"/>
      <c r="GU22" s="197"/>
      <c r="GV22" s="197"/>
      <c r="GW22" s="197"/>
      <c r="GX22" s="197"/>
      <c r="GY22" s="197"/>
      <c r="GZ22" s="197"/>
      <c r="HA22" s="197"/>
      <c r="HB22" s="197"/>
      <c r="HC22" s="197"/>
      <c r="HD22" s="197"/>
      <c r="HE22" s="197"/>
      <c r="HF22" s="197"/>
      <c r="HG22" s="197"/>
      <c r="HH22" s="197"/>
      <c r="HI22" s="197"/>
      <c r="HJ22" s="197"/>
      <c r="HK22" s="197"/>
      <c r="HL22" s="197"/>
      <c r="HM22" s="197"/>
      <c r="HN22" s="197"/>
      <c r="HO22" s="197"/>
      <c r="HP22" s="197"/>
      <c r="HQ22" s="197"/>
      <c r="HR22" s="197"/>
      <c r="HS22" s="197"/>
      <c r="HT22" s="197"/>
      <c r="HU22" s="197"/>
      <c r="HV22" s="197"/>
      <c r="HW22" s="197"/>
      <c r="HX22" s="197"/>
      <c r="HY22" s="197"/>
      <c r="HZ22" s="197"/>
      <c r="IA22" s="197"/>
      <c r="IB22" s="197"/>
      <c r="IC22" s="197"/>
      <c r="ID22" s="197"/>
      <c r="IE22" s="197"/>
      <c r="IF22" s="197"/>
      <c r="IG22" s="197"/>
      <c r="IH22" s="197"/>
      <c r="II22" s="197"/>
      <c r="IJ22" s="197"/>
      <c r="IK22" s="197"/>
      <c r="IL22" s="197"/>
      <c r="IM22" s="197"/>
      <c r="IN22" s="197"/>
      <c r="IO22" s="197"/>
      <c r="IP22" s="197"/>
      <c r="IQ22" s="197"/>
      <c r="IR22" s="197"/>
      <c r="IS22" s="197"/>
      <c r="IT22" s="197"/>
      <c r="IU22" s="197"/>
      <c r="IV22" s="197"/>
      <c r="IW22" s="197"/>
      <c r="IX22" s="197"/>
      <c r="IY22" s="197"/>
      <c r="IZ22" s="197"/>
      <c r="JA22" s="197"/>
      <c r="JB22" s="197"/>
      <c r="JC22" s="197"/>
      <c r="JD22" s="197"/>
      <c r="JE22" s="197"/>
      <c r="JF22" s="197"/>
      <c r="JG22" s="197"/>
      <c r="JH22" s="197"/>
      <c r="JI22" s="197"/>
      <c r="JJ22" s="197"/>
      <c r="JK22" s="197"/>
      <c r="JL22" s="197"/>
      <c r="JM22" s="197"/>
      <c r="JN22" s="197"/>
      <c r="JO22" s="197"/>
      <c r="JP22" s="197"/>
      <c r="JQ22" s="197"/>
      <c r="JR22" s="197"/>
      <c r="JS22" s="197"/>
      <c r="JT22" s="197"/>
      <c r="JU22" s="197"/>
      <c r="JV22" s="197"/>
      <c r="JW22" s="197"/>
      <c r="JX22" s="197"/>
      <c r="JY22" s="197"/>
      <c r="JZ22" s="197"/>
      <c r="KA22" s="197"/>
      <c r="KB22" s="197"/>
      <c r="KC22" s="197"/>
      <c r="KD22" s="197"/>
      <c r="KE22" s="197"/>
      <c r="KF22" s="197"/>
      <c r="KG22" s="197"/>
      <c r="KH22" s="197"/>
      <c r="KI22" s="197"/>
      <c r="KJ22" s="197"/>
      <c r="KK22" s="197"/>
      <c r="KL22" s="197"/>
      <c r="KM22" s="197"/>
      <c r="KN22" s="197"/>
      <c r="KO22" s="197"/>
      <c r="KP22" s="197"/>
      <c r="KQ22" s="197"/>
      <c r="KR22" s="197"/>
      <c r="KS22" s="197"/>
      <c r="KT22" s="197"/>
    </row>
    <row r="23" spans="1:306" s="719" customFormat="1" x14ac:dyDescent="0.25">
      <c r="A23" s="553"/>
      <c r="B23" s="553"/>
      <c r="C23" s="554"/>
      <c r="D23" s="555"/>
      <c r="E23" s="556"/>
      <c r="F23" s="556"/>
      <c r="G23" s="556"/>
      <c r="H23" s="556"/>
      <c r="I23" s="557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  <c r="U23" s="556"/>
      <c r="V23" s="556"/>
      <c r="W23" s="556"/>
      <c r="X23" s="556"/>
      <c r="Y23" s="556"/>
      <c r="Z23" s="556"/>
      <c r="AA23" s="556"/>
      <c r="AB23" s="556"/>
      <c r="AC23" s="556"/>
      <c r="AD23" s="556"/>
      <c r="AE23" s="556"/>
      <c r="AF23" s="556"/>
      <c r="AG23" s="556"/>
      <c r="AH23" s="556"/>
      <c r="AI23" s="556"/>
      <c r="AJ23" s="556"/>
      <c r="AK23" s="556"/>
      <c r="AL23" s="556"/>
      <c r="AM23" s="556"/>
      <c r="AN23" s="556"/>
      <c r="AO23" s="556"/>
      <c r="AP23" s="556"/>
      <c r="AQ23" s="556"/>
      <c r="AR23" s="556"/>
      <c r="AS23" s="556"/>
      <c r="AT23" s="556"/>
      <c r="AU23" s="556"/>
      <c r="AV23" s="556"/>
      <c r="AW23" s="556"/>
      <c r="AX23" s="556"/>
      <c r="AY23" s="556"/>
      <c r="AZ23" s="556"/>
      <c r="BA23" s="556"/>
      <c r="BB23" s="556"/>
      <c r="BC23" s="556"/>
      <c r="BD23" s="556"/>
      <c r="BE23" s="556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</row>
    <row r="24" spans="1:306" s="719" customFormat="1" x14ac:dyDescent="0.25">
      <c r="A24" s="553"/>
      <c r="B24" s="553" t="s">
        <v>629</v>
      </c>
      <c r="C24" s="554"/>
      <c r="D24" s="555"/>
      <c r="E24" s="556"/>
      <c r="F24" s="556"/>
      <c r="G24" s="556"/>
      <c r="H24" s="556"/>
      <c r="I24" s="557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  <c r="U24" s="556"/>
      <c r="V24" s="556"/>
      <c r="W24" s="556"/>
      <c r="X24" s="556"/>
      <c r="Y24" s="556"/>
      <c r="Z24" s="556"/>
      <c r="AA24" s="556"/>
      <c r="AB24" s="556"/>
      <c r="AC24" s="556"/>
      <c r="AD24" s="556"/>
      <c r="AE24" s="556"/>
      <c r="AF24" s="556"/>
      <c r="AG24" s="556"/>
      <c r="AH24" s="556"/>
      <c r="AI24" s="556"/>
      <c r="AJ24" s="556"/>
      <c r="AK24" s="556"/>
      <c r="AL24" s="556"/>
      <c r="AM24" s="556"/>
      <c r="AN24" s="556"/>
      <c r="AO24" s="556"/>
      <c r="AP24" s="556"/>
      <c r="AQ24" s="556"/>
      <c r="AR24" s="556"/>
      <c r="AS24" s="556"/>
      <c r="AT24" s="556"/>
      <c r="AU24" s="556"/>
      <c r="AV24" s="556"/>
      <c r="AW24" s="556"/>
      <c r="AX24" s="556"/>
      <c r="AY24" s="556"/>
      <c r="AZ24" s="556"/>
      <c r="BA24" s="556"/>
      <c r="BB24" s="556"/>
      <c r="BC24" s="556"/>
      <c r="BD24" s="556"/>
      <c r="BE24" s="556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</row>
    <row r="25" spans="1:306" s="719" customFormat="1" x14ac:dyDescent="0.25">
      <c r="A25" s="553"/>
      <c r="B25" s="553"/>
      <c r="C25" s="554"/>
      <c r="D25" s="555"/>
      <c r="E25" s="732" t="str">
        <f xml:space="preserve"> InpC!E$179</f>
        <v>EGR payment delay (months)</v>
      </c>
      <c r="F25" s="732">
        <f xml:space="preserve"> InpC!F$179</f>
        <v>0</v>
      </c>
      <c r="G25" s="732" t="str">
        <f xml:space="preserve"> InpC!G$179</f>
        <v>months</v>
      </c>
      <c r="H25" s="556"/>
      <c r="I25" s="557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  <c r="U25" s="556"/>
      <c r="V25" s="556"/>
      <c r="W25" s="556"/>
      <c r="X25" s="556"/>
      <c r="Y25" s="556"/>
      <c r="Z25" s="556"/>
      <c r="AA25" s="556"/>
      <c r="AB25" s="556"/>
      <c r="AC25" s="556"/>
      <c r="AD25" s="556"/>
      <c r="AE25" s="556"/>
      <c r="AF25" s="556"/>
      <c r="AG25" s="556"/>
      <c r="AH25" s="556"/>
      <c r="AI25" s="556"/>
      <c r="AJ25" s="556"/>
      <c r="AK25" s="556"/>
      <c r="AL25" s="556"/>
      <c r="AM25" s="556"/>
      <c r="AN25" s="556"/>
      <c r="AO25" s="556"/>
      <c r="AP25" s="556"/>
      <c r="AQ25" s="556"/>
      <c r="AR25" s="556"/>
      <c r="AS25" s="556"/>
      <c r="AT25" s="556"/>
      <c r="AU25" s="556"/>
      <c r="AV25" s="556"/>
      <c r="AW25" s="556"/>
      <c r="AX25" s="556"/>
      <c r="AY25" s="556"/>
      <c r="AZ25" s="556"/>
      <c r="BA25" s="556"/>
      <c r="BB25" s="556"/>
      <c r="BC25" s="556"/>
      <c r="BD25" s="556"/>
      <c r="BE25" s="556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</row>
    <row r="26" spans="1:306" s="719" customFormat="1" x14ac:dyDescent="0.25">
      <c r="A26" s="553"/>
      <c r="B26" s="553"/>
      <c r="C26" s="554"/>
      <c r="D26" s="555"/>
      <c r="E26" s="556" t="str">
        <f t="shared" ref="E26:AJ26" si="4" xml:space="preserve"> E$21</f>
        <v>Early generation revenue - m</v>
      </c>
      <c r="F26" s="556">
        <f t="shared" si="4"/>
        <v>0</v>
      </c>
      <c r="G26" s="556" t="str">
        <f t="shared" si="4"/>
        <v>$ 000s</v>
      </c>
      <c r="H26" s="556">
        <f t="shared" si="4"/>
        <v>2403.8688334462668</v>
      </c>
      <c r="I26" s="556">
        <f t="shared" si="4"/>
        <v>0</v>
      </c>
      <c r="J26" s="556">
        <f t="shared" si="4"/>
        <v>0</v>
      </c>
      <c r="K26" s="556">
        <f t="shared" si="4"/>
        <v>0</v>
      </c>
      <c r="L26" s="556">
        <f t="shared" si="4"/>
        <v>0</v>
      </c>
      <c r="M26" s="556">
        <f t="shared" si="4"/>
        <v>0</v>
      </c>
      <c r="N26" s="556">
        <f t="shared" si="4"/>
        <v>0</v>
      </c>
      <c r="O26" s="556">
        <f t="shared" si="4"/>
        <v>0</v>
      </c>
      <c r="P26" s="556">
        <f t="shared" si="4"/>
        <v>0</v>
      </c>
      <c r="Q26" s="556">
        <f t="shared" si="4"/>
        <v>0</v>
      </c>
      <c r="R26" s="556">
        <f t="shared" si="4"/>
        <v>0</v>
      </c>
      <c r="S26" s="556">
        <f t="shared" si="4"/>
        <v>0</v>
      </c>
      <c r="T26" s="556">
        <f t="shared" si="4"/>
        <v>0</v>
      </c>
      <c r="U26" s="556">
        <f t="shared" si="4"/>
        <v>0</v>
      </c>
      <c r="V26" s="556">
        <f t="shared" si="4"/>
        <v>0</v>
      </c>
      <c r="W26" s="556">
        <f t="shared" si="4"/>
        <v>0</v>
      </c>
      <c r="X26" s="556">
        <f t="shared" si="4"/>
        <v>0</v>
      </c>
      <c r="Y26" s="556">
        <f t="shared" si="4"/>
        <v>0</v>
      </c>
      <c r="Z26" s="556">
        <f t="shared" si="4"/>
        <v>0</v>
      </c>
      <c r="AA26" s="556">
        <f t="shared" si="4"/>
        <v>0</v>
      </c>
      <c r="AB26" s="556">
        <f t="shared" si="4"/>
        <v>0</v>
      </c>
      <c r="AC26" s="556">
        <f t="shared" si="4"/>
        <v>0</v>
      </c>
      <c r="AD26" s="556">
        <f t="shared" si="4"/>
        <v>0</v>
      </c>
      <c r="AE26" s="556">
        <f t="shared" si="4"/>
        <v>0</v>
      </c>
      <c r="AF26" s="556">
        <f t="shared" si="4"/>
        <v>0</v>
      </c>
      <c r="AG26" s="556">
        <f t="shared" si="4"/>
        <v>0</v>
      </c>
      <c r="AH26" s="556">
        <f t="shared" si="4"/>
        <v>0</v>
      </c>
      <c r="AI26" s="556">
        <f t="shared" si="4"/>
        <v>0</v>
      </c>
      <c r="AJ26" s="556">
        <f t="shared" si="4"/>
        <v>0</v>
      </c>
      <c r="AK26" s="556">
        <f t="shared" ref="AK26:BE26" si="5" xml:space="preserve"> AK$21</f>
        <v>0</v>
      </c>
      <c r="AL26" s="556">
        <f t="shared" si="5"/>
        <v>0</v>
      </c>
      <c r="AM26" s="556">
        <f t="shared" si="5"/>
        <v>0</v>
      </c>
      <c r="AN26" s="556">
        <f t="shared" si="5"/>
        <v>0</v>
      </c>
      <c r="AO26" s="556">
        <f t="shared" si="5"/>
        <v>0</v>
      </c>
      <c r="AP26" s="556">
        <f t="shared" si="5"/>
        <v>0</v>
      </c>
      <c r="AQ26" s="556">
        <f t="shared" si="5"/>
        <v>0</v>
      </c>
      <c r="AR26" s="556">
        <f t="shared" si="5"/>
        <v>0</v>
      </c>
      <c r="AS26" s="556">
        <f t="shared" si="5"/>
        <v>0</v>
      </c>
      <c r="AT26" s="556">
        <f t="shared" si="5"/>
        <v>409.45018591667178</v>
      </c>
      <c r="AU26" s="556">
        <f t="shared" si="5"/>
        <v>383.03404488978975</v>
      </c>
      <c r="AV26" s="556">
        <f t="shared" si="5"/>
        <v>409.45018591667178</v>
      </c>
      <c r="AW26" s="556">
        <f t="shared" si="5"/>
        <v>396.24211540323068</v>
      </c>
      <c r="AX26" s="556">
        <f t="shared" si="5"/>
        <v>409.45018591667178</v>
      </c>
      <c r="AY26" s="556">
        <f t="shared" si="5"/>
        <v>396.24211540323068</v>
      </c>
      <c r="AZ26" s="556">
        <f t="shared" si="5"/>
        <v>0</v>
      </c>
      <c r="BA26" s="556">
        <f t="shared" si="5"/>
        <v>0</v>
      </c>
      <c r="BB26" s="556">
        <f t="shared" si="5"/>
        <v>0</v>
      </c>
      <c r="BC26" s="556">
        <f t="shared" si="5"/>
        <v>0</v>
      </c>
      <c r="BD26" s="556">
        <f t="shared" si="5"/>
        <v>0</v>
      </c>
      <c r="BE26" s="556">
        <f t="shared" si="5"/>
        <v>0</v>
      </c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</row>
    <row r="27" spans="1:306" s="719" customFormat="1" x14ac:dyDescent="0.25">
      <c r="A27" s="553"/>
      <c r="B27" s="553"/>
      <c r="C27" s="554"/>
      <c r="D27" s="555"/>
      <c r="E27" s="192" t="str">
        <f xml:space="preserve"> Time!E$10</f>
        <v>Model column counter</v>
      </c>
      <c r="F27" s="192">
        <f xml:space="preserve"> Time!F$10</f>
        <v>0</v>
      </c>
      <c r="G27" s="192" t="str">
        <f xml:space="preserve"> Time!G$10</f>
        <v>counter</v>
      </c>
      <c r="H27" s="192">
        <f xml:space="preserve"> Time!H$10</f>
        <v>0</v>
      </c>
      <c r="I27" s="192">
        <f xml:space="preserve"> Time!I$10</f>
        <v>0</v>
      </c>
      <c r="J27" s="192">
        <f xml:space="preserve"> Time!J$10</f>
        <v>1</v>
      </c>
      <c r="K27" s="192">
        <f xml:space="preserve"> Time!K$10</f>
        <v>2</v>
      </c>
      <c r="L27" s="192">
        <f xml:space="preserve"> Time!L$10</f>
        <v>3</v>
      </c>
      <c r="M27" s="192">
        <f xml:space="preserve"> Time!M$10</f>
        <v>4</v>
      </c>
      <c r="N27" s="192">
        <f xml:space="preserve"> Time!N$10</f>
        <v>5</v>
      </c>
      <c r="O27" s="192">
        <f xml:space="preserve"> Time!O$10</f>
        <v>6</v>
      </c>
      <c r="P27" s="192">
        <f xml:space="preserve"> Time!P$10</f>
        <v>7</v>
      </c>
      <c r="Q27" s="192">
        <f xml:space="preserve"> Time!Q$10</f>
        <v>8</v>
      </c>
      <c r="R27" s="192">
        <f xml:space="preserve"> Time!R$10</f>
        <v>9</v>
      </c>
      <c r="S27" s="192">
        <f xml:space="preserve"> Time!S$10</f>
        <v>10</v>
      </c>
      <c r="T27" s="192">
        <f xml:space="preserve"> Time!T$10</f>
        <v>11</v>
      </c>
      <c r="U27" s="192">
        <f xml:space="preserve"> Time!U$10</f>
        <v>12</v>
      </c>
      <c r="V27" s="192">
        <f xml:space="preserve"> Time!V$10</f>
        <v>13</v>
      </c>
      <c r="W27" s="192">
        <f xml:space="preserve"> Time!W$10</f>
        <v>14</v>
      </c>
      <c r="X27" s="192">
        <f xml:space="preserve"> Time!X$10</f>
        <v>15</v>
      </c>
      <c r="Y27" s="192">
        <f xml:space="preserve"> Time!Y$10</f>
        <v>16</v>
      </c>
      <c r="Z27" s="192">
        <f xml:space="preserve"> Time!Z$10</f>
        <v>17</v>
      </c>
      <c r="AA27" s="192">
        <f xml:space="preserve"> Time!AA$10</f>
        <v>18</v>
      </c>
      <c r="AB27" s="192">
        <f xml:space="preserve"> Time!AB$10</f>
        <v>19</v>
      </c>
      <c r="AC27" s="192">
        <f xml:space="preserve"> Time!AC$10</f>
        <v>20</v>
      </c>
      <c r="AD27" s="192">
        <f xml:space="preserve"> Time!AD$10</f>
        <v>21</v>
      </c>
      <c r="AE27" s="192">
        <f xml:space="preserve"> Time!AE$10</f>
        <v>22</v>
      </c>
      <c r="AF27" s="192">
        <f xml:space="preserve"> Time!AF$10</f>
        <v>23</v>
      </c>
      <c r="AG27" s="192">
        <f xml:space="preserve"> Time!AG$10</f>
        <v>24</v>
      </c>
      <c r="AH27" s="192">
        <f xml:space="preserve"> Time!AH$10</f>
        <v>25</v>
      </c>
      <c r="AI27" s="192">
        <f xml:space="preserve"> Time!AI$10</f>
        <v>26</v>
      </c>
      <c r="AJ27" s="192">
        <f xml:space="preserve"> Time!AJ$10</f>
        <v>27</v>
      </c>
      <c r="AK27" s="192">
        <f xml:space="preserve"> Time!AK$10</f>
        <v>28</v>
      </c>
      <c r="AL27" s="192">
        <f xml:space="preserve"> Time!AL$10</f>
        <v>29</v>
      </c>
      <c r="AM27" s="192">
        <f xml:space="preserve"> Time!AM$10</f>
        <v>30</v>
      </c>
      <c r="AN27" s="192">
        <f xml:space="preserve"> Time!AN$10</f>
        <v>31</v>
      </c>
      <c r="AO27" s="192">
        <f xml:space="preserve"> Time!AO$10</f>
        <v>32</v>
      </c>
      <c r="AP27" s="192">
        <f xml:space="preserve"> Time!AP$10</f>
        <v>33</v>
      </c>
      <c r="AQ27" s="192">
        <f xml:space="preserve"> Time!AQ$10</f>
        <v>34</v>
      </c>
      <c r="AR27" s="192">
        <f xml:space="preserve"> Time!AR$10</f>
        <v>35</v>
      </c>
      <c r="AS27" s="192">
        <f xml:space="preserve"> Time!AS$10</f>
        <v>36</v>
      </c>
      <c r="AT27" s="192">
        <f xml:space="preserve"> Time!AT$10</f>
        <v>37</v>
      </c>
      <c r="AU27" s="192">
        <f xml:space="preserve"> Time!AU$10</f>
        <v>38</v>
      </c>
      <c r="AV27" s="192">
        <f xml:space="preserve"> Time!AV$10</f>
        <v>39</v>
      </c>
      <c r="AW27" s="192">
        <f xml:space="preserve"> Time!AW$10</f>
        <v>40</v>
      </c>
      <c r="AX27" s="192">
        <f xml:space="preserve"> Time!AX$10</f>
        <v>41</v>
      </c>
      <c r="AY27" s="192">
        <f xml:space="preserve"> Time!AY$10</f>
        <v>42</v>
      </c>
      <c r="AZ27" s="192">
        <f xml:space="preserve"> Time!AZ$10</f>
        <v>43</v>
      </c>
      <c r="BA27" s="192">
        <f xml:space="preserve"> Time!BA$10</f>
        <v>44</v>
      </c>
      <c r="BB27" s="192">
        <f xml:space="preserve"> Time!BB$10</f>
        <v>45</v>
      </c>
      <c r="BC27" s="192">
        <f xml:space="preserve"> Time!BC$10</f>
        <v>46</v>
      </c>
      <c r="BD27" s="192">
        <f xml:space="preserve"> Time!BD$10</f>
        <v>47</v>
      </c>
      <c r="BE27" s="192">
        <f xml:space="preserve"> Time!BE$10</f>
        <v>48</v>
      </c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</row>
    <row r="28" spans="1:306" s="730" customFormat="1" x14ac:dyDescent="0.25">
      <c r="A28" s="558"/>
      <c r="B28" s="558"/>
      <c r="C28" s="559"/>
      <c r="D28" s="560"/>
      <c r="E28" s="561" t="s">
        <v>633</v>
      </c>
      <c r="F28" s="561"/>
      <c r="G28" s="561" t="str">
        <f xml:space="preserve"> SMU</f>
        <v>$ 000s</v>
      </c>
      <c r="H28" s="561">
        <f xml:space="preserve"> SUM(J28:BE28)</f>
        <v>2403.8688334462668</v>
      </c>
      <c r="I28" s="562"/>
      <c r="J28" s="561">
        <f t="shared" ref="J28:BE28" si="6" xml:space="preserve"> IFERROR( _xlfn.XLOOKUP(J27 - $F25, $J$27:$BE$27, $J$26:$BE$26), 0)</f>
        <v>0</v>
      </c>
      <c r="K28" s="561">
        <f t="shared" si="6"/>
        <v>0</v>
      </c>
      <c r="L28" s="561">
        <f t="shared" si="6"/>
        <v>0</v>
      </c>
      <c r="M28" s="561">
        <f t="shared" si="6"/>
        <v>0</v>
      </c>
      <c r="N28" s="561">
        <f t="shared" si="6"/>
        <v>0</v>
      </c>
      <c r="O28" s="561">
        <f t="shared" si="6"/>
        <v>0</v>
      </c>
      <c r="P28" s="561">
        <f t="shared" si="6"/>
        <v>0</v>
      </c>
      <c r="Q28" s="561">
        <f t="shared" si="6"/>
        <v>0</v>
      </c>
      <c r="R28" s="561">
        <f t="shared" si="6"/>
        <v>0</v>
      </c>
      <c r="S28" s="561">
        <f t="shared" si="6"/>
        <v>0</v>
      </c>
      <c r="T28" s="561">
        <f t="shared" si="6"/>
        <v>0</v>
      </c>
      <c r="U28" s="561">
        <f t="shared" si="6"/>
        <v>0</v>
      </c>
      <c r="V28" s="561">
        <f t="shared" si="6"/>
        <v>0</v>
      </c>
      <c r="W28" s="561">
        <f t="shared" si="6"/>
        <v>0</v>
      </c>
      <c r="X28" s="561">
        <f t="shared" si="6"/>
        <v>0</v>
      </c>
      <c r="Y28" s="561">
        <f t="shared" si="6"/>
        <v>0</v>
      </c>
      <c r="Z28" s="561">
        <f t="shared" si="6"/>
        <v>0</v>
      </c>
      <c r="AA28" s="561">
        <f t="shared" si="6"/>
        <v>0</v>
      </c>
      <c r="AB28" s="562">
        <f t="shared" si="6"/>
        <v>0</v>
      </c>
      <c r="AC28" s="561">
        <f t="shared" si="6"/>
        <v>0</v>
      </c>
      <c r="AD28" s="561">
        <f t="shared" si="6"/>
        <v>0</v>
      </c>
      <c r="AE28" s="561">
        <f t="shared" si="6"/>
        <v>0</v>
      </c>
      <c r="AF28" s="561">
        <f t="shared" si="6"/>
        <v>0</v>
      </c>
      <c r="AG28" s="561">
        <f t="shared" si="6"/>
        <v>0</v>
      </c>
      <c r="AH28" s="561">
        <f t="shared" si="6"/>
        <v>0</v>
      </c>
      <c r="AI28" s="561">
        <f t="shared" si="6"/>
        <v>0</v>
      </c>
      <c r="AJ28" s="561">
        <f t="shared" si="6"/>
        <v>0</v>
      </c>
      <c r="AK28" s="561">
        <f t="shared" si="6"/>
        <v>0</v>
      </c>
      <c r="AL28" s="561">
        <f t="shared" si="6"/>
        <v>0</v>
      </c>
      <c r="AM28" s="561">
        <f t="shared" si="6"/>
        <v>0</v>
      </c>
      <c r="AN28" s="561">
        <f t="shared" si="6"/>
        <v>0</v>
      </c>
      <c r="AO28" s="561">
        <f t="shared" si="6"/>
        <v>0</v>
      </c>
      <c r="AP28" s="561">
        <f t="shared" si="6"/>
        <v>0</v>
      </c>
      <c r="AQ28" s="561">
        <f t="shared" si="6"/>
        <v>0</v>
      </c>
      <c r="AR28" s="561">
        <f t="shared" si="6"/>
        <v>0</v>
      </c>
      <c r="AS28" s="561">
        <f t="shared" si="6"/>
        <v>0</v>
      </c>
      <c r="AT28" s="561">
        <f t="shared" si="6"/>
        <v>409.45018591667178</v>
      </c>
      <c r="AU28" s="561">
        <f t="shared" si="6"/>
        <v>383.03404488978975</v>
      </c>
      <c r="AV28" s="561">
        <f t="shared" si="6"/>
        <v>409.45018591667178</v>
      </c>
      <c r="AW28" s="561">
        <f t="shared" si="6"/>
        <v>396.24211540323068</v>
      </c>
      <c r="AX28" s="561">
        <f t="shared" si="6"/>
        <v>409.45018591667178</v>
      </c>
      <c r="AY28" s="561">
        <f t="shared" si="6"/>
        <v>396.24211540323068</v>
      </c>
      <c r="AZ28" s="561">
        <f t="shared" si="6"/>
        <v>0</v>
      </c>
      <c r="BA28" s="561">
        <f t="shared" si="6"/>
        <v>0</v>
      </c>
      <c r="BB28" s="561">
        <f t="shared" si="6"/>
        <v>0</v>
      </c>
      <c r="BC28" s="561">
        <f t="shared" si="6"/>
        <v>0</v>
      </c>
      <c r="BD28" s="561">
        <f t="shared" si="6"/>
        <v>0</v>
      </c>
      <c r="BE28" s="561">
        <f t="shared" si="6"/>
        <v>0</v>
      </c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  <c r="DA28" s="194"/>
      <c r="DB28" s="194"/>
      <c r="DC28" s="194"/>
      <c r="DD28" s="194"/>
      <c r="DE28" s="194"/>
      <c r="DF28" s="194"/>
      <c r="DG28" s="194"/>
      <c r="DH28" s="194"/>
      <c r="DI28" s="194"/>
      <c r="DJ28" s="194"/>
      <c r="DK28" s="194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4"/>
      <c r="DZ28" s="194"/>
      <c r="EA28" s="194"/>
      <c r="EB28" s="194"/>
      <c r="EC28" s="194"/>
      <c r="ED28" s="194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4"/>
      <c r="EZ28" s="194"/>
      <c r="FA28" s="194"/>
      <c r="FB28" s="194"/>
      <c r="FC28" s="194"/>
      <c r="FD28" s="194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4"/>
      <c r="FZ28" s="194"/>
      <c r="GA28" s="194"/>
      <c r="GB28" s="194"/>
      <c r="GC28" s="194"/>
      <c r="GD28" s="194"/>
      <c r="GE28" s="194"/>
      <c r="GF28" s="194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4"/>
      <c r="GT28" s="194"/>
      <c r="GU28" s="194"/>
      <c r="GV28" s="194"/>
      <c r="GW28" s="194"/>
      <c r="GX28" s="194"/>
      <c r="GY28" s="194"/>
      <c r="GZ28" s="194"/>
      <c r="HA28" s="194"/>
      <c r="HB28" s="194"/>
      <c r="HC28" s="194"/>
      <c r="HD28" s="194"/>
      <c r="HE28" s="194"/>
      <c r="HF28" s="194"/>
      <c r="HG28" s="194"/>
      <c r="HH28" s="194"/>
      <c r="HI28" s="194"/>
      <c r="HJ28" s="194"/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/>
      <c r="HW28" s="194"/>
      <c r="HX28" s="194"/>
      <c r="HY28" s="194"/>
      <c r="HZ28" s="194"/>
      <c r="IA28" s="194"/>
      <c r="IB28" s="194"/>
      <c r="IC28" s="194"/>
      <c r="ID28" s="194"/>
      <c r="IE28" s="194"/>
      <c r="IF28" s="194"/>
      <c r="IG28" s="194"/>
      <c r="IH28" s="194"/>
      <c r="II28" s="194"/>
      <c r="IJ28" s="194"/>
      <c r="IK28" s="194"/>
      <c r="IL28" s="194"/>
      <c r="IM28" s="194"/>
      <c r="IN28" s="194"/>
      <c r="IO28" s="194"/>
      <c r="IP28" s="194"/>
      <c r="IQ28" s="194"/>
      <c r="IR28" s="194"/>
      <c r="IS28" s="194"/>
      <c r="IT28" s="194"/>
      <c r="IU28" s="194"/>
      <c r="IV28" s="194"/>
      <c r="IW28" s="194"/>
      <c r="IX28" s="194"/>
      <c r="IY28" s="194"/>
      <c r="IZ28" s="194"/>
      <c r="JA28" s="194"/>
      <c r="JB28" s="194"/>
      <c r="JC28" s="194"/>
      <c r="JD28" s="194"/>
      <c r="JE28" s="194"/>
      <c r="JF28" s="194"/>
      <c r="JG28" s="194"/>
      <c r="JH28" s="194"/>
      <c r="JI28" s="194"/>
      <c r="JJ28" s="194"/>
      <c r="JK28" s="194"/>
      <c r="JL28" s="194"/>
      <c r="JM28" s="194"/>
      <c r="JN28" s="194"/>
      <c r="JO28" s="194"/>
      <c r="JP28" s="194"/>
      <c r="JQ28" s="194"/>
      <c r="JR28" s="194"/>
      <c r="JS28" s="194"/>
      <c r="JT28" s="194"/>
      <c r="JU28" s="194"/>
      <c r="JV28" s="194"/>
      <c r="JW28" s="194"/>
      <c r="JX28" s="194"/>
      <c r="JY28" s="194"/>
      <c r="JZ28" s="194"/>
      <c r="KA28" s="194"/>
      <c r="KB28" s="194"/>
      <c r="KC28" s="194"/>
      <c r="KD28" s="194"/>
      <c r="KE28" s="194"/>
      <c r="KF28" s="194"/>
      <c r="KG28" s="194"/>
      <c r="KH28" s="194"/>
      <c r="KI28" s="194"/>
      <c r="KJ28" s="194"/>
      <c r="KK28" s="194"/>
      <c r="KL28" s="194"/>
      <c r="KM28" s="194"/>
      <c r="KN28" s="194"/>
      <c r="KO28" s="194"/>
      <c r="KP28" s="194"/>
      <c r="KQ28" s="194"/>
      <c r="KR28" s="194"/>
      <c r="KS28" s="194"/>
      <c r="KT28" s="194"/>
    </row>
    <row r="29" spans="1:306" s="719" customFormat="1" x14ac:dyDescent="0.25">
      <c r="A29" s="553"/>
      <c r="B29" s="553"/>
      <c r="C29" s="554"/>
      <c r="D29" s="555"/>
      <c r="E29" s="556" t="s">
        <v>625</v>
      </c>
      <c r="F29" s="556">
        <f xml:space="preserve"> SUM(J28:BE28)</f>
        <v>2403.8688334462668</v>
      </c>
      <c r="G29" s="556" t="s">
        <v>107</v>
      </c>
      <c r="H29" s="556"/>
      <c r="I29" s="557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  <c r="U29" s="556"/>
      <c r="V29" s="556"/>
      <c r="W29" s="556"/>
      <c r="X29" s="556"/>
      <c r="Y29" s="556"/>
      <c r="Z29" s="556"/>
      <c r="AA29" s="556"/>
      <c r="AB29" s="556"/>
      <c r="AC29" s="556"/>
      <c r="AD29" s="556"/>
      <c r="AE29" s="556"/>
      <c r="AF29" s="556"/>
      <c r="AG29" s="556"/>
      <c r="AH29" s="556"/>
      <c r="AI29" s="556"/>
      <c r="AJ29" s="556"/>
      <c r="AK29" s="556"/>
      <c r="AL29" s="556"/>
      <c r="AM29" s="556"/>
      <c r="AN29" s="556"/>
      <c r="AO29" s="556"/>
      <c r="AP29" s="556"/>
      <c r="AQ29" s="556"/>
      <c r="AR29" s="556"/>
      <c r="AS29" s="556"/>
      <c r="AT29" s="556"/>
      <c r="AU29" s="556"/>
      <c r="AV29" s="556"/>
      <c r="AW29" s="556"/>
      <c r="AX29" s="556"/>
      <c r="AY29" s="556"/>
      <c r="AZ29" s="556"/>
      <c r="BA29" s="556"/>
      <c r="BB29" s="556"/>
      <c r="BC29" s="556"/>
      <c r="BD29" s="556"/>
      <c r="BE29" s="556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</row>
    <row r="30" spans="1:306" s="719" customFormat="1" x14ac:dyDescent="0.25">
      <c r="A30" s="553"/>
      <c r="B30" s="553"/>
      <c r="C30" s="554"/>
      <c r="D30" s="555"/>
      <c r="E30" s="556"/>
      <c r="F30" s="556"/>
      <c r="G30" s="556"/>
      <c r="H30" s="556"/>
      <c r="I30" s="557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  <c r="U30" s="556"/>
      <c r="V30" s="556"/>
      <c r="W30" s="556"/>
      <c r="X30" s="556"/>
      <c r="Y30" s="556"/>
      <c r="Z30" s="556"/>
      <c r="AA30" s="556"/>
      <c r="AB30" s="556"/>
      <c r="AC30" s="556"/>
      <c r="AD30" s="556"/>
      <c r="AE30" s="556"/>
      <c r="AF30" s="556"/>
      <c r="AG30" s="556"/>
      <c r="AH30" s="556"/>
      <c r="AI30" s="556"/>
      <c r="AJ30" s="556"/>
      <c r="AK30" s="556"/>
      <c r="AL30" s="556"/>
      <c r="AM30" s="556"/>
      <c r="AN30" s="556"/>
      <c r="AO30" s="556"/>
      <c r="AP30" s="556"/>
      <c r="AQ30" s="556"/>
      <c r="AR30" s="556"/>
      <c r="AS30" s="556"/>
      <c r="AT30" s="556"/>
      <c r="AU30" s="556"/>
      <c r="AV30" s="556"/>
      <c r="AW30" s="556"/>
      <c r="AX30" s="556"/>
      <c r="AY30" s="556"/>
      <c r="AZ30" s="556"/>
      <c r="BA30" s="556"/>
      <c r="BB30" s="556"/>
      <c r="BC30" s="556"/>
      <c r="BD30" s="556"/>
      <c r="BE30" s="556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</row>
    <row r="31" spans="1:306" s="719" customFormat="1" x14ac:dyDescent="0.25">
      <c r="A31" s="553"/>
      <c r="B31" s="553" t="s">
        <v>630</v>
      </c>
      <c r="C31" s="554"/>
      <c r="D31" s="555"/>
      <c r="E31" s="556"/>
      <c r="F31" s="556"/>
      <c r="G31" s="556"/>
      <c r="H31" s="556"/>
      <c r="I31" s="557"/>
      <c r="J31" s="556"/>
      <c r="K31" s="556"/>
      <c r="L31" s="556"/>
      <c r="M31" s="556"/>
      <c r="N31" s="556"/>
      <c r="O31" s="556"/>
      <c r="P31" s="556"/>
      <c r="Q31" s="556"/>
      <c r="R31" s="556"/>
      <c r="S31" s="556"/>
      <c r="T31" s="556"/>
      <c r="U31" s="556"/>
      <c r="V31" s="556"/>
      <c r="W31" s="556"/>
      <c r="X31" s="556"/>
      <c r="Y31" s="556"/>
      <c r="Z31" s="556"/>
      <c r="AA31" s="556"/>
      <c r="AB31" s="556"/>
      <c r="AC31" s="556"/>
      <c r="AD31" s="556"/>
      <c r="AE31" s="556"/>
      <c r="AF31" s="556"/>
      <c r="AG31" s="556"/>
      <c r="AH31" s="556"/>
      <c r="AI31" s="556"/>
      <c r="AJ31" s="556"/>
      <c r="AK31" s="556"/>
      <c r="AL31" s="556"/>
      <c r="AM31" s="556"/>
      <c r="AN31" s="556"/>
      <c r="AO31" s="556"/>
      <c r="AP31" s="556"/>
      <c r="AQ31" s="556"/>
      <c r="AR31" s="556"/>
      <c r="AS31" s="556"/>
      <c r="AT31" s="556"/>
      <c r="AU31" s="556"/>
      <c r="AV31" s="556"/>
      <c r="AW31" s="556"/>
      <c r="AX31" s="556"/>
      <c r="AY31" s="556"/>
      <c r="AZ31" s="556"/>
      <c r="BA31" s="556"/>
      <c r="BB31" s="556"/>
      <c r="BC31" s="556"/>
      <c r="BD31" s="556"/>
      <c r="BE31" s="556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</row>
    <row r="32" spans="1:306" s="719" customFormat="1" x14ac:dyDescent="0.25">
      <c r="A32" s="553"/>
      <c r="B32" s="553"/>
      <c r="C32" s="554"/>
      <c r="D32" s="555"/>
      <c r="E32" s="556"/>
      <c r="F32" s="556"/>
      <c r="G32" s="556"/>
      <c r="H32" s="556"/>
      <c r="I32" s="557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  <c r="U32" s="556"/>
      <c r="V32" s="556"/>
      <c r="W32" s="556"/>
      <c r="X32" s="556"/>
      <c r="Y32" s="556"/>
      <c r="Z32" s="556"/>
      <c r="AA32" s="556"/>
      <c r="AB32" s="556"/>
      <c r="AC32" s="556"/>
      <c r="AD32" s="556"/>
      <c r="AE32" s="556"/>
      <c r="AF32" s="556"/>
      <c r="AG32" s="556"/>
      <c r="AH32" s="556"/>
      <c r="AI32" s="556"/>
      <c r="AJ32" s="556"/>
      <c r="AK32" s="556"/>
      <c r="AL32" s="556"/>
      <c r="AM32" s="556"/>
      <c r="AN32" s="556"/>
      <c r="AO32" s="556"/>
      <c r="AP32" s="556"/>
      <c r="AQ32" s="556"/>
      <c r="AR32" s="556"/>
      <c r="AS32" s="556"/>
      <c r="AT32" s="556"/>
      <c r="AU32" s="556"/>
      <c r="AV32" s="556"/>
      <c r="AW32" s="556"/>
      <c r="AX32" s="556"/>
      <c r="AY32" s="556"/>
      <c r="AZ32" s="556"/>
      <c r="BA32" s="556"/>
      <c r="BB32" s="556"/>
      <c r="BC32" s="556"/>
      <c r="BD32" s="556"/>
      <c r="BE32" s="556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</row>
    <row r="33" spans="1:306" s="719" customFormat="1" x14ac:dyDescent="0.25">
      <c r="A33" s="553"/>
      <c r="B33" s="553"/>
      <c r="C33" s="554"/>
      <c r="D33" s="555"/>
      <c r="E33" s="726" t="s">
        <v>626</v>
      </c>
      <c r="F33" s="726"/>
      <c r="G33" s="726" t="str">
        <f xml:space="preserve"> SMU</f>
        <v>$ 000s</v>
      </c>
      <c r="H33" s="726"/>
      <c r="I33" s="727"/>
      <c r="J33" s="726">
        <f t="shared" ref="J33:BE33" si="7" xml:space="preserve"> I36</f>
        <v>0</v>
      </c>
      <c r="K33" s="726">
        <f t="shared" si="7"/>
        <v>0</v>
      </c>
      <c r="L33" s="726">
        <f t="shared" si="7"/>
        <v>0</v>
      </c>
      <c r="M33" s="726">
        <f t="shared" si="7"/>
        <v>0</v>
      </c>
      <c r="N33" s="726">
        <f t="shared" si="7"/>
        <v>0</v>
      </c>
      <c r="O33" s="726">
        <f t="shared" si="7"/>
        <v>0</v>
      </c>
      <c r="P33" s="726">
        <f t="shared" si="7"/>
        <v>0</v>
      </c>
      <c r="Q33" s="726">
        <f t="shared" si="7"/>
        <v>0</v>
      </c>
      <c r="R33" s="726">
        <f t="shared" si="7"/>
        <v>0</v>
      </c>
      <c r="S33" s="726">
        <f t="shared" si="7"/>
        <v>0</v>
      </c>
      <c r="T33" s="726">
        <f t="shared" si="7"/>
        <v>0</v>
      </c>
      <c r="U33" s="726">
        <f t="shared" si="7"/>
        <v>0</v>
      </c>
      <c r="V33" s="726">
        <f t="shared" si="7"/>
        <v>0</v>
      </c>
      <c r="W33" s="726">
        <f t="shared" si="7"/>
        <v>0</v>
      </c>
      <c r="X33" s="726">
        <f t="shared" si="7"/>
        <v>0</v>
      </c>
      <c r="Y33" s="726">
        <f t="shared" si="7"/>
        <v>0</v>
      </c>
      <c r="Z33" s="726">
        <f t="shared" si="7"/>
        <v>0</v>
      </c>
      <c r="AA33" s="726">
        <f t="shared" si="7"/>
        <v>0</v>
      </c>
      <c r="AB33" s="726">
        <f t="shared" si="7"/>
        <v>0</v>
      </c>
      <c r="AC33" s="726">
        <f t="shared" si="7"/>
        <v>0</v>
      </c>
      <c r="AD33" s="726">
        <f t="shared" si="7"/>
        <v>0</v>
      </c>
      <c r="AE33" s="726">
        <f t="shared" si="7"/>
        <v>0</v>
      </c>
      <c r="AF33" s="726">
        <f t="shared" si="7"/>
        <v>0</v>
      </c>
      <c r="AG33" s="726">
        <f t="shared" si="7"/>
        <v>0</v>
      </c>
      <c r="AH33" s="726">
        <f t="shared" si="7"/>
        <v>0</v>
      </c>
      <c r="AI33" s="726">
        <f t="shared" si="7"/>
        <v>0</v>
      </c>
      <c r="AJ33" s="726">
        <f t="shared" si="7"/>
        <v>0</v>
      </c>
      <c r="AK33" s="726">
        <f t="shared" si="7"/>
        <v>0</v>
      </c>
      <c r="AL33" s="726">
        <f t="shared" si="7"/>
        <v>0</v>
      </c>
      <c r="AM33" s="726">
        <f t="shared" si="7"/>
        <v>0</v>
      </c>
      <c r="AN33" s="726">
        <f t="shared" si="7"/>
        <v>0</v>
      </c>
      <c r="AO33" s="726">
        <f t="shared" si="7"/>
        <v>0</v>
      </c>
      <c r="AP33" s="726">
        <f t="shared" si="7"/>
        <v>0</v>
      </c>
      <c r="AQ33" s="726">
        <f t="shared" si="7"/>
        <v>0</v>
      </c>
      <c r="AR33" s="726">
        <f t="shared" si="7"/>
        <v>0</v>
      </c>
      <c r="AS33" s="726">
        <f t="shared" si="7"/>
        <v>0</v>
      </c>
      <c r="AT33" s="726">
        <f t="shared" si="7"/>
        <v>0</v>
      </c>
      <c r="AU33" s="726">
        <f t="shared" si="7"/>
        <v>0</v>
      </c>
      <c r="AV33" s="726">
        <f t="shared" si="7"/>
        <v>0</v>
      </c>
      <c r="AW33" s="726">
        <f t="shared" si="7"/>
        <v>0</v>
      </c>
      <c r="AX33" s="726">
        <f t="shared" si="7"/>
        <v>0</v>
      </c>
      <c r="AY33" s="726">
        <f t="shared" si="7"/>
        <v>0</v>
      </c>
      <c r="AZ33" s="726">
        <f t="shared" si="7"/>
        <v>0</v>
      </c>
      <c r="BA33" s="726">
        <f t="shared" si="7"/>
        <v>0</v>
      </c>
      <c r="BB33" s="726">
        <f t="shared" si="7"/>
        <v>0</v>
      </c>
      <c r="BC33" s="726">
        <f t="shared" si="7"/>
        <v>0</v>
      </c>
      <c r="BD33" s="726">
        <f t="shared" si="7"/>
        <v>0</v>
      </c>
      <c r="BE33" s="726">
        <f t="shared" si="7"/>
        <v>0</v>
      </c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</row>
    <row r="34" spans="1:306" s="719" customFormat="1" x14ac:dyDescent="0.25">
      <c r="A34" s="553"/>
      <c r="B34" s="553"/>
      <c r="C34" s="554"/>
      <c r="D34" s="555"/>
      <c r="E34" s="719" t="str">
        <f t="shared" ref="E34:AJ34" si="8" xml:space="preserve"> E$21</f>
        <v>Early generation revenue - m</v>
      </c>
      <c r="F34" s="719">
        <f t="shared" si="8"/>
        <v>0</v>
      </c>
      <c r="G34" s="719" t="str">
        <f t="shared" si="8"/>
        <v>$ 000s</v>
      </c>
      <c r="H34" s="719">
        <f t="shared" si="8"/>
        <v>2403.8688334462668</v>
      </c>
      <c r="I34" s="719">
        <f t="shared" si="8"/>
        <v>0</v>
      </c>
      <c r="J34" s="719">
        <f t="shared" si="8"/>
        <v>0</v>
      </c>
      <c r="K34" s="719">
        <f t="shared" si="8"/>
        <v>0</v>
      </c>
      <c r="L34" s="719">
        <f t="shared" si="8"/>
        <v>0</v>
      </c>
      <c r="M34" s="719">
        <f t="shared" si="8"/>
        <v>0</v>
      </c>
      <c r="N34" s="719">
        <f t="shared" si="8"/>
        <v>0</v>
      </c>
      <c r="O34" s="719">
        <f t="shared" si="8"/>
        <v>0</v>
      </c>
      <c r="P34" s="719">
        <f t="shared" si="8"/>
        <v>0</v>
      </c>
      <c r="Q34" s="719">
        <f t="shared" si="8"/>
        <v>0</v>
      </c>
      <c r="R34" s="719">
        <f t="shared" si="8"/>
        <v>0</v>
      </c>
      <c r="S34" s="719">
        <f t="shared" si="8"/>
        <v>0</v>
      </c>
      <c r="T34" s="719">
        <f t="shared" si="8"/>
        <v>0</v>
      </c>
      <c r="U34" s="719">
        <f t="shared" si="8"/>
        <v>0</v>
      </c>
      <c r="V34" s="719">
        <f t="shared" si="8"/>
        <v>0</v>
      </c>
      <c r="W34" s="719">
        <f t="shared" si="8"/>
        <v>0</v>
      </c>
      <c r="X34" s="719">
        <f t="shared" si="8"/>
        <v>0</v>
      </c>
      <c r="Y34" s="719">
        <f t="shared" si="8"/>
        <v>0</v>
      </c>
      <c r="Z34" s="719">
        <f t="shared" si="8"/>
        <v>0</v>
      </c>
      <c r="AA34" s="719">
        <f t="shared" si="8"/>
        <v>0</v>
      </c>
      <c r="AB34" s="719">
        <f t="shared" si="8"/>
        <v>0</v>
      </c>
      <c r="AC34" s="719">
        <f t="shared" si="8"/>
        <v>0</v>
      </c>
      <c r="AD34" s="719">
        <f t="shared" si="8"/>
        <v>0</v>
      </c>
      <c r="AE34" s="719">
        <f t="shared" si="8"/>
        <v>0</v>
      </c>
      <c r="AF34" s="719">
        <f t="shared" si="8"/>
        <v>0</v>
      </c>
      <c r="AG34" s="719">
        <f t="shared" si="8"/>
        <v>0</v>
      </c>
      <c r="AH34" s="719">
        <f t="shared" si="8"/>
        <v>0</v>
      </c>
      <c r="AI34" s="719">
        <f t="shared" si="8"/>
        <v>0</v>
      </c>
      <c r="AJ34" s="719">
        <f t="shared" si="8"/>
        <v>0</v>
      </c>
      <c r="AK34" s="719">
        <f t="shared" ref="AK34:BE34" si="9" xml:space="preserve"> AK$21</f>
        <v>0</v>
      </c>
      <c r="AL34" s="719">
        <f t="shared" si="9"/>
        <v>0</v>
      </c>
      <c r="AM34" s="719">
        <f t="shared" si="9"/>
        <v>0</v>
      </c>
      <c r="AN34" s="719">
        <f t="shared" si="9"/>
        <v>0</v>
      </c>
      <c r="AO34" s="719">
        <f t="shared" si="9"/>
        <v>0</v>
      </c>
      <c r="AP34" s="719">
        <f t="shared" si="9"/>
        <v>0</v>
      </c>
      <c r="AQ34" s="719">
        <f t="shared" si="9"/>
        <v>0</v>
      </c>
      <c r="AR34" s="719">
        <f t="shared" si="9"/>
        <v>0</v>
      </c>
      <c r="AS34" s="719">
        <f t="shared" si="9"/>
        <v>0</v>
      </c>
      <c r="AT34" s="719">
        <f t="shared" si="9"/>
        <v>409.45018591667178</v>
      </c>
      <c r="AU34" s="719">
        <f t="shared" si="9"/>
        <v>383.03404488978975</v>
      </c>
      <c r="AV34" s="719">
        <f t="shared" si="9"/>
        <v>409.45018591667178</v>
      </c>
      <c r="AW34" s="719">
        <f t="shared" si="9"/>
        <v>396.24211540323068</v>
      </c>
      <c r="AX34" s="719">
        <f t="shared" si="9"/>
        <v>409.45018591667178</v>
      </c>
      <c r="AY34" s="719">
        <f t="shared" si="9"/>
        <v>396.24211540323068</v>
      </c>
      <c r="AZ34" s="719">
        <f t="shared" si="9"/>
        <v>0</v>
      </c>
      <c r="BA34" s="719">
        <f t="shared" si="9"/>
        <v>0</v>
      </c>
      <c r="BB34" s="719">
        <f t="shared" si="9"/>
        <v>0</v>
      </c>
      <c r="BC34" s="719">
        <f t="shared" si="9"/>
        <v>0</v>
      </c>
      <c r="BD34" s="719">
        <f t="shared" si="9"/>
        <v>0</v>
      </c>
      <c r="BE34" s="719">
        <f t="shared" si="9"/>
        <v>0</v>
      </c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  <c r="DG34" s="526"/>
      <c r="DH34" s="526"/>
      <c r="DI34" s="526"/>
      <c r="DJ34" s="526"/>
      <c r="DK34" s="526"/>
      <c r="DL34" s="526"/>
      <c r="DM34" s="526"/>
      <c r="DN34" s="526"/>
      <c r="DO34" s="526"/>
      <c r="DP34" s="526"/>
      <c r="DQ34" s="526"/>
      <c r="DR34" s="526"/>
      <c r="DS34" s="526"/>
      <c r="DT34" s="526"/>
      <c r="DU34" s="526"/>
      <c r="DV34" s="526"/>
      <c r="DW34" s="526"/>
      <c r="DX34" s="526"/>
      <c r="DY34" s="526"/>
      <c r="DZ34" s="526"/>
      <c r="EA34" s="526"/>
      <c r="EB34" s="526"/>
      <c r="EC34" s="526"/>
      <c r="ED34" s="526"/>
      <c r="EE34" s="526"/>
      <c r="EF34" s="526"/>
      <c r="EG34" s="526"/>
      <c r="EH34" s="526"/>
      <c r="EI34" s="526"/>
      <c r="EJ34" s="526"/>
      <c r="EK34" s="526"/>
      <c r="EL34" s="526"/>
      <c r="EM34" s="526"/>
      <c r="EN34" s="526"/>
      <c r="EO34" s="526"/>
      <c r="EP34" s="526"/>
      <c r="EQ34" s="526"/>
      <c r="ER34" s="526"/>
      <c r="ES34" s="526"/>
      <c r="ET34" s="526"/>
      <c r="EU34" s="526"/>
      <c r="EV34" s="526"/>
      <c r="EW34" s="526"/>
      <c r="EX34" s="526"/>
      <c r="EY34" s="526"/>
      <c r="EZ34" s="526"/>
      <c r="FA34" s="526"/>
      <c r="FB34" s="526"/>
      <c r="FC34" s="526"/>
      <c r="FD34" s="526"/>
      <c r="FE34" s="526"/>
      <c r="FF34" s="526"/>
      <c r="FG34" s="526"/>
      <c r="FH34" s="526"/>
      <c r="FI34" s="526"/>
      <c r="FJ34" s="526"/>
      <c r="FK34" s="526"/>
      <c r="FL34" s="526"/>
      <c r="FM34" s="526"/>
      <c r="FN34" s="526"/>
      <c r="FO34" s="526"/>
      <c r="FP34" s="526"/>
      <c r="FQ34" s="526"/>
      <c r="FR34" s="526"/>
      <c r="FS34" s="526"/>
      <c r="FT34" s="526"/>
      <c r="FU34" s="526"/>
      <c r="FV34" s="526"/>
      <c r="FW34" s="526"/>
      <c r="FX34" s="526"/>
      <c r="FY34" s="526"/>
      <c r="FZ34" s="526"/>
      <c r="GA34" s="526"/>
      <c r="GB34" s="526"/>
      <c r="GC34" s="526"/>
      <c r="GD34" s="526"/>
      <c r="GE34" s="526"/>
      <c r="GF34" s="526"/>
      <c r="GG34" s="526"/>
      <c r="GH34" s="526"/>
      <c r="GI34" s="526"/>
      <c r="GJ34" s="526"/>
      <c r="GK34" s="526"/>
      <c r="GL34" s="526"/>
      <c r="GM34" s="526"/>
      <c r="GN34" s="526"/>
      <c r="GO34" s="526"/>
      <c r="GP34" s="526"/>
      <c r="GQ34" s="526"/>
      <c r="GR34" s="526"/>
      <c r="GS34" s="526"/>
      <c r="GT34" s="526"/>
      <c r="GU34" s="526"/>
      <c r="GV34" s="526"/>
      <c r="GW34" s="526"/>
      <c r="GX34" s="526"/>
      <c r="GY34" s="526"/>
      <c r="GZ34" s="526"/>
      <c r="HA34" s="526"/>
      <c r="HB34" s="526"/>
      <c r="HC34" s="526"/>
      <c r="HD34" s="526"/>
      <c r="HE34" s="526"/>
      <c r="HF34" s="526"/>
      <c r="HG34" s="526"/>
      <c r="HH34" s="526"/>
      <c r="HI34" s="526"/>
      <c r="HJ34" s="526"/>
      <c r="HK34" s="526"/>
      <c r="HL34" s="526"/>
      <c r="HM34" s="526"/>
      <c r="HN34" s="526"/>
      <c r="HO34" s="526"/>
      <c r="HP34" s="526"/>
      <c r="HQ34" s="526"/>
      <c r="HR34" s="526"/>
      <c r="HS34" s="526"/>
      <c r="HT34" s="526"/>
      <c r="HU34" s="526"/>
      <c r="HV34" s="526"/>
      <c r="HW34" s="526"/>
      <c r="HX34" s="526"/>
      <c r="HY34" s="526"/>
      <c r="HZ34" s="526"/>
      <c r="IA34" s="526"/>
      <c r="IB34" s="526"/>
      <c r="IC34" s="526"/>
      <c r="ID34" s="526"/>
      <c r="IE34" s="526"/>
      <c r="IF34" s="526"/>
      <c r="IG34" s="526"/>
      <c r="IH34" s="526"/>
      <c r="II34" s="526"/>
      <c r="IJ34" s="526"/>
      <c r="IK34" s="526"/>
      <c r="IL34" s="526"/>
      <c r="IM34" s="526"/>
      <c r="IN34" s="526"/>
      <c r="IO34" s="526"/>
      <c r="IP34" s="526"/>
      <c r="IQ34" s="526"/>
      <c r="IR34" s="526"/>
      <c r="IS34" s="526"/>
      <c r="IT34" s="526"/>
      <c r="IU34" s="526"/>
      <c r="IV34" s="526"/>
      <c r="IW34" s="526"/>
      <c r="IX34" s="526"/>
      <c r="IY34" s="526"/>
      <c r="IZ34" s="526"/>
      <c r="JA34" s="526"/>
      <c r="JB34" s="526"/>
      <c r="JC34" s="526"/>
      <c r="JD34" s="526"/>
      <c r="JE34" s="526"/>
      <c r="JF34" s="526"/>
      <c r="JG34" s="526"/>
      <c r="JH34" s="526"/>
      <c r="JI34" s="526"/>
      <c r="JJ34" s="526"/>
      <c r="JK34" s="526"/>
      <c r="JL34" s="526"/>
      <c r="JM34" s="526"/>
      <c r="JN34" s="526"/>
      <c r="JO34" s="526"/>
      <c r="JP34" s="526"/>
      <c r="JQ34" s="526"/>
      <c r="JR34" s="526"/>
      <c r="JS34" s="526"/>
      <c r="JT34" s="526"/>
      <c r="JU34" s="526"/>
      <c r="JV34" s="526"/>
      <c r="JW34" s="526"/>
      <c r="JX34" s="526"/>
      <c r="JY34" s="526"/>
      <c r="JZ34" s="526"/>
      <c r="KA34" s="526"/>
      <c r="KB34" s="526"/>
      <c r="KC34" s="526"/>
      <c r="KD34" s="526"/>
      <c r="KE34" s="526"/>
      <c r="KF34" s="526"/>
      <c r="KG34" s="526"/>
      <c r="KH34" s="526"/>
      <c r="KI34" s="526"/>
      <c r="KJ34" s="526"/>
      <c r="KK34" s="526"/>
      <c r="KL34" s="526"/>
      <c r="KM34" s="526"/>
      <c r="KN34" s="526"/>
      <c r="KO34" s="526"/>
      <c r="KP34" s="526"/>
      <c r="KQ34" s="526"/>
      <c r="KR34" s="526"/>
      <c r="KS34" s="526"/>
      <c r="KT34" s="526"/>
    </row>
    <row r="35" spans="1:306" s="719" customFormat="1" x14ac:dyDescent="0.25">
      <c r="A35" s="553"/>
      <c r="B35" s="553"/>
      <c r="C35" s="554"/>
      <c r="D35" s="555"/>
      <c r="E35" s="719" t="str">
        <f t="shared" ref="E35:AJ35" si="10" xml:space="preserve"> E$28</f>
        <v>Cash received from EGRs - m</v>
      </c>
      <c r="F35" s="719">
        <f t="shared" si="10"/>
        <v>0</v>
      </c>
      <c r="G35" s="719" t="str">
        <f t="shared" si="10"/>
        <v>$ 000s</v>
      </c>
      <c r="H35" s="719">
        <f t="shared" si="10"/>
        <v>2403.8688334462668</v>
      </c>
      <c r="I35" s="719">
        <f t="shared" si="10"/>
        <v>0</v>
      </c>
      <c r="J35" s="719">
        <f t="shared" si="10"/>
        <v>0</v>
      </c>
      <c r="K35" s="719">
        <f t="shared" si="10"/>
        <v>0</v>
      </c>
      <c r="L35" s="719">
        <f t="shared" si="10"/>
        <v>0</v>
      </c>
      <c r="M35" s="719">
        <f t="shared" si="10"/>
        <v>0</v>
      </c>
      <c r="N35" s="719">
        <f t="shared" si="10"/>
        <v>0</v>
      </c>
      <c r="O35" s="719">
        <f t="shared" si="10"/>
        <v>0</v>
      </c>
      <c r="P35" s="719">
        <f t="shared" si="10"/>
        <v>0</v>
      </c>
      <c r="Q35" s="719">
        <f t="shared" si="10"/>
        <v>0</v>
      </c>
      <c r="R35" s="719">
        <f t="shared" si="10"/>
        <v>0</v>
      </c>
      <c r="S35" s="719">
        <f t="shared" si="10"/>
        <v>0</v>
      </c>
      <c r="T35" s="719">
        <f t="shared" si="10"/>
        <v>0</v>
      </c>
      <c r="U35" s="719">
        <f t="shared" si="10"/>
        <v>0</v>
      </c>
      <c r="V35" s="719">
        <f t="shared" si="10"/>
        <v>0</v>
      </c>
      <c r="W35" s="719">
        <f t="shared" si="10"/>
        <v>0</v>
      </c>
      <c r="X35" s="719">
        <f t="shared" si="10"/>
        <v>0</v>
      </c>
      <c r="Y35" s="719">
        <f t="shared" si="10"/>
        <v>0</v>
      </c>
      <c r="Z35" s="719">
        <f t="shared" si="10"/>
        <v>0</v>
      </c>
      <c r="AA35" s="719">
        <f t="shared" si="10"/>
        <v>0</v>
      </c>
      <c r="AB35" s="719">
        <f t="shared" si="10"/>
        <v>0</v>
      </c>
      <c r="AC35" s="719">
        <f t="shared" si="10"/>
        <v>0</v>
      </c>
      <c r="AD35" s="719">
        <f t="shared" si="10"/>
        <v>0</v>
      </c>
      <c r="AE35" s="719">
        <f t="shared" si="10"/>
        <v>0</v>
      </c>
      <c r="AF35" s="719">
        <f t="shared" si="10"/>
        <v>0</v>
      </c>
      <c r="AG35" s="719">
        <f t="shared" si="10"/>
        <v>0</v>
      </c>
      <c r="AH35" s="719">
        <f t="shared" si="10"/>
        <v>0</v>
      </c>
      <c r="AI35" s="719">
        <f t="shared" si="10"/>
        <v>0</v>
      </c>
      <c r="AJ35" s="719">
        <f t="shared" si="10"/>
        <v>0</v>
      </c>
      <c r="AK35" s="719">
        <f t="shared" ref="AK35:BE35" si="11" xml:space="preserve"> AK$28</f>
        <v>0</v>
      </c>
      <c r="AL35" s="719">
        <f t="shared" si="11"/>
        <v>0</v>
      </c>
      <c r="AM35" s="719">
        <f t="shared" si="11"/>
        <v>0</v>
      </c>
      <c r="AN35" s="719">
        <f t="shared" si="11"/>
        <v>0</v>
      </c>
      <c r="AO35" s="719">
        <f t="shared" si="11"/>
        <v>0</v>
      </c>
      <c r="AP35" s="719">
        <f t="shared" si="11"/>
        <v>0</v>
      </c>
      <c r="AQ35" s="719">
        <f t="shared" si="11"/>
        <v>0</v>
      </c>
      <c r="AR35" s="719">
        <f t="shared" si="11"/>
        <v>0</v>
      </c>
      <c r="AS35" s="719">
        <f t="shared" si="11"/>
        <v>0</v>
      </c>
      <c r="AT35" s="719">
        <f t="shared" si="11"/>
        <v>409.45018591667178</v>
      </c>
      <c r="AU35" s="719">
        <f t="shared" si="11"/>
        <v>383.03404488978975</v>
      </c>
      <c r="AV35" s="719">
        <f t="shared" si="11"/>
        <v>409.45018591667178</v>
      </c>
      <c r="AW35" s="719">
        <f t="shared" si="11"/>
        <v>396.24211540323068</v>
      </c>
      <c r="AX35" s="719">
        <f t="shared" si="11"/>
        <v>409.45018591667178</v>
      </c>
      <c r="AY35" s="719">
        <f t="shared" si="11"/>
        <v>396.24211540323068</v>
      </c>
      <c r="AZ35" s="719">
        <f t="shared" si="11"/>
        <v>0</v>
      </c>
      <c r="BA35" s="719">
        <f t="shared" si="11"/>
        <v>0</v>
      </c>
      <c r="BB35" s="719">
        <f t="shared" si="11"/>
        <v>0</v>
      </c>
      <c r="BC35" s="719">
        <f t="shared" si="11"/>
        <v>0</v>
      </c>
      <c r="BD35" s="719">
        <f t="shared" si="11"/>
        <v>0</v>
      </c>
      <c r="BE35" s="719">
        <f t="shared" si="11"/>
        <v>0</v>
      </c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  <c r="DG35" s="526"/>
      <c r="DH35" s="526"/>
      <c r="DI35" s="526"/>
      <c r="DJ35" s="526"/>
      <c r="DK35" s="526"/>
      <c r="DL35" s="526"/>
      <c r="DM35" s="526"/>
      <c r="DN35" s="526"/>
      <c r="DO35" s="526"/>
      <c r="DP35" s="526"/>
      <c r="DQ35" s="526"/>
      <c r="DR35" s="526"/>
      <c r="DS35" s="526"/>
      <c r="DT35" s="526"/>
      <c r="DU35" s="526"/>
      <c r="DV35" s="526"/>
      <c r="DW35" s="526"/>
      <c r="DX35" s="526"/>
      <c r="DY35" s="526"/>
      <c r="DZ35" s="526"/>
      <c r="EA35" s="526"/>
      <c r="EB35" s="526"/>
      <c r="EC35" s="526"/>
      <c r="ED35" s="526"/>
      <c r="EE35" s="526"/>
      <c r="EF35" s="526"/>
      <c r="EG35" s="526"/>
      <c r="EH35" s="526"/>
      <c r="EI35" s="526"/>
      <c r="EJ35" s="526"/>
      <c r="EK35" s="526"/>
      <c r="EL35" s="526"/>
      <c r="EM35" s="526"/>
      <c r="EN35" s="526"/>
      <c r="EO35" s="526"/>
      <c r="EP35" s="526"/>
      <c r="EQ35" s="526"/>
      <c r="ER35" s="526"/>
      <c r="ES35" s="526"/>
      <c r="ET35" s="526"/>
      <c r="EU35" s="526"/>
      <c r="EV35" s="526"/>
      <c r="EW35" s="526"/>
      <c r="EX35" s="526"/>
      <c r="EY35" s="526"/>
      <c r="EZ35" s="526"/>
      <c r="FA35" s="526"/>
      <c r="FB35" s="526"/>
      <c r="FC35" s="526"/>
      <c r="FD35" s="526"/>
      <c r="FE35" s="526"/>
      <c r="FF35" s="526"/>
      <c r="FG35" s="526"/>
      <c r="FH35" s="526"/>
      <c r="FI35" s="526"/>
      <c r="FJ35" s="526"/>
      <c r="FK35" s="526"/>
      <c r="FL35" s="526"/>
      <c r="FM35" s="526"/>
      <c r="FN35" s="526"/>
      <c r="FO35" s="526"/>
      <c r="FP35" s="526"/>
      <c r="FQ35" s="526"/>
      <c r="FR35" s="526"/>
      <c r="FS35" s="526"/>
      <c r="FT35" s="526"/>
      <c r="FU35" s="526"/>
      <c r="FV35" s="526"/>
      <c r="FW35" s="526"/>
      <c r="FX35" s="526"/>
      <c r="FY35" s="526"/>
      <c r="FZ35" s="526"/>
      <c r="GA35" s="526"/>
      <c r="GB35" s="526"/>
      <c r="GC35" s="526"/>
      <c r="GD35" s="526"/>
      <c r="GE35" s="526"/>
      <c r="GF35" s="526"/>
      <c r="GG35" s="526"/>
      <c r="GH35" s="526"/>
      <c r="GI35" s="526"/>
      <c r="GJ35" s="526"/>
      <c r="GK35" s="526"/>
      <c r="GL35" s="526"/>
      <c r="GM35" s="526"/>
      <c r="GN35" s="526"/>
      <c r="GO35" s="526"/>
      <c r="GP35" s="526"/>
      <c r="GQ35" s="526"/>
      <c r="GR35" s="526"/>
      <c r="GS35" s="526"/>
      <c r="GT35" s="526"/>
      <c r="GU35" s="526"/>
      <c r="GV35" s="526"/>
      <c r="GW35" s="526"/>
      <c r="GX35" s="526"/>
      <c r="GY35" s="526"/>
      <c r="GZ35" s="526"/>
      <c r="HA35" s="526"/>
      <c r="HB35" s="526"/>
      <c r="HC35" s="526"/>
      <c r="HD35" s="526"/>
      <c r="HE35" s="526"/>
      <c r="HF35" s="526"/>
      <c r="HG35" s="526"/>
      <c r="HH35" s="526"/>
      <c r="HI35" s="526"/>
      <c r="HJ35" s="526"/>
      <c r="HK35" s="526"/>
      <c r="HL35" s="526"/>
      <c r="HM35" s="526"/>
      <c r="HN35" s="526"/>
      <c r="HO35" s="526"/>
      <c r="HP35" s="526"/>
      <c r="HQ35" s="526"/>
      <c r="HR35" s="526"/>
      <c r="HS35" s="526"/>
      <c r="HT35" s="526"/>
      <c r="HU35" s="526"/>
      <c r="HV35" s="526"/>
      <c r="HW35" s="526"/>
      <c r="HX35" s="526"/>
      <c r="HY35" s="526"/>
      <c r="HZ35" s="526"/>
      <c r="IA35" s="526"/>
      <c r="IB35" s="526"/>
      <c r="IC35" s="526"/>
      <c r="ID35" s="526"/>
      <c r="IE35" s="526"/>
      <c r="IF35" s="526"/>
      <c r="IG35" s="526"/>
      <c r="IH35" s="526"/>
      <c r="II35" s="526"/>
      <c r="IJ35" s="526"/>
      <c r="IK35" s="526"/>
      <c r="IL35" s="526"/>
      <c r="IM35" s="526"/>
      <c r="IN35" s="526"/>
      <c r="IO35" s="526"/>
      <c r="IP35" s="526"/>
      <c r="IQ35" s="526"/>
      <c r="IR35" s="526"/>
      <c r="IS35" s="526"/>
      <c r="IT35" s="526"/>
      <c r="IU35" s="526"/>
      <c r="IV35" s="526"/>
      <c r="IW35" s="526"/>
      <c r="IX35" s="526"/>
      <c r="IY35" s="526"/>
      <c r="IZ35" s="526"/>
      <c r="JA35" s="526"/>
      <c r="JB35" s="526"/>
      <c r="JC35" s="526"/>
      <c r="JD35" s="526"/>
      <c r="JE35" s="526"/>
      <c r="JF35" s="526"/>
      <c r="JG35" s="526"/>
      <c r="JH35" s="526"/>
      <c r="JI35" s="526"/>
      <c r="JJ35" s="526"/>
      <c r="JK35" s="526"/>
      <c r="JL35" s="526"/>
      <c r="JM35" s="526"/>
      <c r="JN35" s="526"/>
      <c r="JO35" s="526"/>
      <c r="JP35" s="526"/>
      <c r="JQ35" s="526"/>
      <c r="JR35" s="526"/>
      <c r="JS35" s="526"/>
      <c r="JT35" s="526"/>
      <c r="JU35" s="526"/>
      <c r="JV35" s="526"/>
      <c r="JW35" s="526"/>
      <c r="JX35" s="526"/>
      <c r="JY35" s="526"/>
      <c r="JZ35" s="526"/>
      <c r="KA35" s="526"/>
      <c r="KB35" s="526"/>
      <c r="KC35" s="526"/>
      <c r="KD35" s="526"/>
      <c r="KE35" s="526"/>
      <c r="KF35" s="526"/>
      <c r="KG35" s="526"/>
      <c r="KH35" s="526"/>
      <c r="KI35" s="526"/>
      <c r="KJ35" s="526"/>
      <c r="KK35" s="526"/>
      <c r="KL35" s="526"/>
      <c r="KM35" s="526"/>
      <c r="KN35" s="526"/>
      <c r="KO35" s="526"/>
      <c r="KP35" s="526"/>
      <c r="KQ35" s="526"/>
      <c r="KR35" s="526"/>
      <c r="KS35" s="526"/>
      <c r="KT35" s="526"/>
    </row>
    <row r="36" spans="1:306" s="719" customFormat="1" x14ac:dyDescent="0.25">
      <c r="A36" s="553"/>
      <c r="B36" s="553"/>
      <c r="C36" s="554"/>
      <c r="D36" s="555"/>
      <c r="E36" s="728" t="s">
        <v>627</v>
      </c>
      <c r="F36" s="728"/>
      <c r="G36" s="728" t="str">
        <f xml:space="preserve"> SMU</f>
        <v>$ 000s</v>
      </c>
      <c r="H36" s="728"/>
      <c r="I36" s="729"/>
      <c r="J36" s="728">
        <f t="shared" ref="J36:BE36" si="12" xml:space="preserve"> J33 + J34 - J35</f>
        <v>0</v>
      </c>
      <c r="K36" s="728">
        <f t="shared" si="12"/>
        <v>0</v>
      </c>
      <c r="L36" s="728">
        <f t="shared" si="12"/>
        <v>0</v>
      </c>
      <c r="M36" s="728">
        <f t="shared" si="12"/>
        <v>0</v>
      </c>
      <c r="N36" s="728">
        <f t="shared" si="12"/>
        <v>0</v>
      </c>
      <c r="O36" s="728">
        <f t="shared" si="12"/>
        <v>0</v>
      </c>
      <c r="P36" s="728">
        <f t="shared" si="12"/>
        <v>0</v>
      </c>
      <c r="Q36" s="728">
        <f t="shared" si="12"/>
        <v>0</v>
      </c>
      <c r="R36" s="728">
        <f t="shared" si="12"/>
        <v>0</v>
      </c>
      <c r="S36" s="728">
        <f t="shared" si="12"/>
        <v>0</v>
      </c>
      <c r="T36" s="728">
        <f t="shared" si="12"/>
        <v>0</v>
      </c>
      <c r="U36" s="728">
        <f t="shared" si="12"/>
        <v>0</v>
      </c>
      <c r="V36" s="728">
        <f t="shared" si="12"/>
        <v>0</v>
      </c>
      <c r="W36" s="728">
        <f t="shared" si="12"/>
        <v>0</v>
      </c>
      <c r="X36" s="728">
        <f t="shared" si="12"/>
        <v>0</v>
      </c>
      <c r="Y36" s="728">
        <f t="shared" si="12"/>
        <v>0</v>
      </c>
      <c r="Z36" s="728">
        <f t="shared" si="12"/>
        <v>0</v>
      </c>
      <c r="AA36" s="728">
        <f t="shared" si="12"/>
        <v>0</v>
      </c>
      <c r="AB36" s="728">
        <f t="shared" si="12"/>
        <v>0</v>
      </c>
      <c r="AC36" s="728">
        <f t="shared" si="12"/>
        <v>0</v>
      </c>
      <c r="AD36" s="728">
        <f t="shared" si="12"/>
        <v>0</v>
      </c>
      <c r="AE36" s="728">
        <f t="shared" si="12"/>
        <v>0</v>
      </c>
      <c r="AF36" s="728">
        <f t="shared" si="12"/>
        <v>0</v>
      </c>
      <c r="AG36" s="728">
        <f t="shared" si="12"/>
        <v>0</v>
      </c>
      <c r="AH36" s="728">
        <f t="shared" si="12"/>
        <v>0</v>
      </c>
      <c r="AI36" s="728">
        <f t="shared" si="12"/>
        <v>0</v>
      </c>
      <c r="AJ36" s="728">
        <f t="shared" si="12"/>
        <v>0</v>
      </c>
      <c r="AK36" s="728">
        <f t="shared" si="12"/>
        <v>0</v>
      </c>
      <c r="AL36" s="728">
        <f t="shared" si="12"/>
        <v>0</v>
      </c>
      <c r="AM36" s="728">
        <f t="shared" si="12"/>
        <v>0</v>
      </c>
      <c r="AN36" s="728">
        <f t="shared" si="12"/>
        <v>0</v>
      </c>
      <c r="AO36" s="728">
        <f t="shared" si="12"/>
        <v>0</v>
      </c>
      <c r="AP36" s="728">
        <f t="shared" si="12"/>
        <v>0</v>
      </c>
      <c r="AQ36" s="728">
        <f t="shared" si="12"/>
        <v>0</v>
      </c>
      <c r="AR36" s="728">
        <f t="shared" si="12"/>
        <v>0</v>
      </c>
      <c r="AS36" s="728">
        <f t="shared" si="12"/>
        <v>0</v>
      </c>
      <c r="AT36" s="728">
        <f t="shared" si="12"/>
        <v>0</v>
      </c>
      <c r="AU36" s="728">
        <f t="shared" si="12"/>
        <v>0</v>
      </c>
      <c r="AV36" s="728">
        <f t="shared" si="12"/>
        <v>0</v>
      </c>
      <c r="AW36" s="728">
        <f t="shared" si="12"/>
        <v>0</v>
      </c>
      <c r="AX36" s="728">
        <f t="shared" si="12"/>
        <v>0</v>
      </c>
      <c r="AY36" s="728">
        <f t="shared" si="12"/>
        <v>0</v>
      </c>
      <c r="AZ36" s="728">
        <f t="shared" si="12"/>
        <v>0</v>
      </c>
      <c r="BA36" s="728">
        <f t="shared" si="12"/>
        <v>0</v>
      </c>
      <c r="BB36" s="728">
        <f t="shared" si="12"/>
        <v>0</v>
      </c>
      <c r="BC36" s="728">
        <f t="shared" si="12"/>
        <v>0</v>
      </c>
      <c r="BD36" s="728">
        <f t="shared" si="12"/>
        <v>0</v>
      </c>
      <c r="BE36" s="728">
        <f t="shared" si="12"/>
        <v>0</v>
      </c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</row>
    <row r="37" spans="1:306" s="719" customFormat="1" x14ac:dyDescent="0.25">
      <c r="A37" s="553"/>
      <c r="B37" s="553"/>
      <c r="C37" s="554"/>
      <c r="D37" s="555"/>
      <c r="E37" s="556"/>
      <c r="F37" s="556"/>
      <c r="G37" s="556"/>
      <c r="H37" s="556"/>
      <c r="I37" s="557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  <c r="U37" s="556"/>
      <c r="V37" s="556"/>
      <c r="W37" s="556"/>
      <c r="X37" s="556"/>
      <c r="Y37" s="556"/>
      <c r="Z37" s="556"/>
      <c r="AA37" s="556"/>
      <c r="AB37" s="556"/>
      <c r="AC37" s="556"/>
      <c r="AD37" s="556"/>
      <c r="AE37" s="556"/>
      <c r="AF37" s="556"/>
      <c r="AG37" s="556"/>
      <c r="AH37" s="556"/>
      <c r="AI37" s="556"/>
      <c r="AJ37" s="556"/>
      <c r="AK37" s="556"/>
      <c r="AL37" s="556"/>
      <c r="AM37" s="556"/>
      <c r="AN37" s="556"/>
      <c r="AO37" s="556"/>
      <c r="AP37" s="556"/>
      <c r="AQ37" s="556"/>
      <c r="AR37" s="556"/>
      <c r="AS37" s="556"/>
      <c r="AT37" s="556"/>
      <c r="AU37" s="556"/>
      <c r="AV37" s="556"/>
      <c r="AW37" s="556"/>
      <c r="AX37" s="556"/>
      <c r="AY37" s="556"/>
      <c r="AZ37" s="556"/>
      <c r="BA37" s="556"/>
      <c r="BB37" s="556"/>
      <c r="BC37" s="556"/>
      <c r="BD37" s="556"/>
      <c r="BE37" s="556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</row>
    <row r="38" spans="1:306" s="719" customFormat="1" x14ac:dyDescent="0.25">
      <c r="A38" s="553"/>
      <c r="B38" s="553" t="s">
        <v>631</v>
      </c>
      <c r="C38" s="554"/>
      <c r="D38" s="555"/>
      <c r="E38" s="556"/>
      <c r="F38" s="556"/>
      <c r="G38" s="556"/>
      <c r="H38" s="556"/>
      <c r="I38" s="557"/>
      <c r="J38" s="556"/>
      <c r="K38" s="556"/>
      <c r="L38" s="556"/>
      <c r="M38" s="556"/>
      <c r="N38" s="556"/>
      <c r="O38" s="556"/>
      <c r="P38" s="556"/>
      <c r="Q38" s="556"/>
      <c r="R38" s="556"/>
      <c r="S38" s="556"/>
      <c r="T38" s="556"/>
      <c r="U38" s="556"/>
      <c r="V38" s="556"/>
      <c r="W38" s="556"/>
      <c r="X38" s="556"/>
      <c r="Y38" s="556"/>
      <c r="Z38" s="556"/>
      <c r="AA38" s="556"/>
      <c r="AB38" s="556"/>
      <c r="AC38" s="556"/>
      <c r="AD38" s="556"/>
      <c r="AE38" s="556"/>
      <c r="AF38" s="556"/>
      <c r="AG38" s="556"/>
      <c r="AH38" s="556"/>
      <c r="AI38" s="556"/>
      <c r="AJ38" s="556"/>
      <c r="AK38" s="556"/>
      <c r="AL38" s="556"/>
      <c r="AM38" s="556"/>
      <c r="AN38" s="556"/>
      <c r="AO38" s="556"/>
      <c r="AP38" s="556"/>
      <c r="AQ38" s="556"/>
      <c r="AR38" s="556"/>
      <c r="AS38" s="556"/>
      <c r="AT38" s="556"/>
      <c r="AU38" s="556"/>
      <c r="AV38" s="556"/>
      <c r="AW38" s="556"/>
      <c r="AX38" s="556"/>
      <c r="AY38" s="556"/>
      <c r="AZ38" s="556"/>
      <c r="BA38" s="556"/>
      <c r="BB38" s="556"/>
      <c r="BC38" s="556"/>
      <c r="BD38" s="556"/>
      <c r="BE38" s="556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</row>
    <row r="39" spans="1:306" x14ac:dyDescent="0.25">
      <c r="E39" s="571" t="str">
        <f xml:space="preserve"> Time!E$10</f>
        <v>Model column counter</v>
      </c>
      <c r="F39" s="571">
        <f xml:space="preserve"> Time!F$10</f>
        <v>0</v>
      </c>
      <c r="G39" s="571" t="str">
        <f xml:space="preserve"> Time!G$10</f>
        <v>counter</v>
      </c>
      <c r="H39" s="571">
        <f xml:space="preserve"> Time!H$10</f>
        <v>0</v>
      </c>
      <c r="I39" s="571">
        <f xml:space="preserve"> Time!I$10</f>
        <v>0</v>
      </c>
      <c r="J39" s="571">
        <f xml:space="preserve"> Time!J$10</f>
        <v>1</v>
      </c>
      <c r="K39" s="571">
        <f xml:space="preserve"> Time!K$10</f>
        <v>2</v>
      </c>
      <c r="L39" s="571">
        <f xml:space="preserve"> Time!L$10</f>
        <v>3</v>
      </c>
      <c r="M39" s="571">
        <f xml:space="preserve"> Time!M$10</f>
        <v>4</v>
      </c>
      <c r="N39" s="571">
        <f xml:space="preserve"> Time!N$10</f>
        <v>5</v>
      </c>
      <c r="O39" s="571">
        <f xml:space="preserve"> Time!O$10</f>
        <v>6</v>
      </c>
      <c r="P39" s="571">
        <f xml:space="preserve"> Time!P$10</f>
        <v>7</v>
      </c>
      <c r="Q39" s="571">
        <f xml:space="preserve"> Time!Q$10</f>
        <v>8</v>
      </c>
      <c r="R39" s="571">
        <f xml:space="preserve"> Time!R$10</f>
        <v>9</v>
      </c>
      <c r="S39" s="571">
        <f xml:space="preserve"> Time!S$10</f>
        <v>10</v>
      </c>
      <c r="T39" s="571">
        <f xml:space="preserve"> Time!T$10</f>
        <v>11</v>
      </c>
      <c r="U39" s="571">
        <f xml:space="preserve"> Time!U$10</f>
        <v>12</v>
      </c>
      <c r="V39" s="571">
        <f xml:space="preserve"> Time!V$10</f>
        <v>13</v>
      </c>
      <c r="W39" s="571">
        <f xml:space="preserve"> Time!W$10</f>
        <v>14</v>
      </c>
      <c r="X39" s="571">
        <f xml:space="preserve"> Time!X$10</f>
        <v>15</v>
      </c>
      <c r="Y39" s="571">
        <f xml:space="preserve"> Time!Y$10</f>
        <v>16</v>
      </c>
      <c r="Z39" s="571">
        <f xml:space="preserve"> Time!Z$10</f>
        <v>17</v>
      </c>
      <c r="AA39" s="571">
        <f xml:space="preserve"> Time!AA$10</f>
        <v>18</v>
      </c>
      <c r="AB39" s="571">
        <f xml:space="preserve"> Time!AB$10</f>
        <v>19</v>
      </c>
      <c r="AC39" s="571">
        <f xml:space="preserve"> Time!AC$10</f>
        <v>20</v>
      </c>
      <c r="AD39" s="571">
        <f xml:space="preserve"> Time!AD$10</f>
        <v>21</v>
      </c>
      <c r="AE39" s="571">
        <f xml:space="preserve"> Time!AE$10</f>
        <v>22</v>
      </c>
      <c r="AF39" s="571">
        <f xml:space="preserve"> Time!AF$10</f>
        <v>23</v>
      </c>
      <c r="AG39" s="571">
        <f xml:space="preserve"> Time!AG$10</f>
        <v>24</v>
      </c>
      <c r="AH39" s="571">
        <f xml:space="preserve"> Time!AH$10</f>
        <v>25</v>
      </c>
      <c r="AI39" s="571">
        <f xml:space="preserve"> Time!AI$10</f>
        <v>26</v>
      </c>
      <c r="AJ39" s="571">
        <f xml:space="preserve"> Time!AJ$10</f>
        <v>27</v>
      </c>
      <c r="AK39" s="571">
        <f xml:space="preserve"> Time!AK$10</f>
        <v>28</v>
      </c>
      <c r="AL39" s="571">
        <f xml:space="preserve"> Time!AL$10</f>
        <v>29</v>
      </c>
      <c r="AM39" s="571">
        <f xml:space="preserve"> Time!AM$10</f>
        <v>30</v>
      </c>
      <c r="AN39" s="571">
        <f xml:space="preserve"> Time!AN$10</f>
        <v>31</v>
      </c>
      <c r="AO39" s="571">
        <f xml:space="preserve"> Time!AO$10</f>
        <v>32</v>
      </c>
      <c r="AP39" s="571">
        <f xml:space="preserve"> Time!AP$10</f>
        <v>33</v>
      </c>
      <c r="AQ39" s="571">
        <f xml:space="preserve"> Time!AQ$10</f>
        <v>34</v>
      </c>
      <c r="AR39" s="571">
        <f xml:space="preserve"> Time!AR$10</f>
        <v>35</v>
      </c>
      <c r="AS39" s="571">
        <f xml:space="preserve"> Time!AS$10</f>
        <v>36</v>
      </c>
      <c r="AT39" s="571">
        <f xml:space="preserve"> Time!AT$10</f>
        <v>37</v>
      </c>
      <c r="AU39" s="571">
        <f xml:space="preserve"> Time!AU$10</f>
        <v>38</v>
      </c>
      <c r="AV39" s="571">
        <f xml:space="preserve"> Time!AV$10</f>
        <v>39</v>
      </c>
      <c r="AW39" s="571">
        <f xml:space="preserve"> Time!AW$10</f>
        <v>40</v>
      </c>
      <c r="AX39" s="571">
        <f xml:space="preserve"> Time!AX$10</f>
        <v>41</v>
      </c>
      <c r="AY39" s="571">
        <f xml:space="preserve"> Time!AY$10</f>
        <v>42</v>
      </c>
      <c r="AZ39" s="571">
        <f xml:space="preserve"> Time!AZ$10</f>
        <v>43</v>
      </c>
      <c r="BA39" s="571">
        <f xml:space="preserve"> Time!BA$10</f>
        <v>44</v>
      </c>
      <c r="BB39" s="571">
        <f xml:space="preserve"> Time!BB$10</f>
        <v>45</v>
      </c>
      <c r="BC39" s="571">
        <f xml:space="preserve"> Time!BC$10</f>
        <v>46</v>
      </c>
      <c r="BD39" s="571">
        <f xml:space="preserve"> Time!BD$10</f>
        <v>47</v>
      </c>
      <c r="BE39" s="571">
        <f xml:space="preserve"> Time!BE$10</f>
        <v>48</v>
      </c>
    </row>
    <row r="40" spans="1:306" x14ac:dyDescent="0.25">
      <c r="E40" s="192" t="str">
        <f xml:space="preserve"> ConTime!E$56</f>
        <v>Model ops period counter - m</v>
      </c>
      <c r="F40" s="192">
        <f xml:space="preserve"> ConTime!F$56</f>
        <v>0</v>
      </c>
      <c r="G40" s="192" t="str">
        <f xml:space="preserve"> ConTime!G$56</f>
        <v>counter</v>
      </c>
      <c r="H40" s="192">
        <f xml:space="preserve"> ConTime!H$56</f>
        <v>0</v>
      </c>
      <c r="I40" s="192">
        <f xml:space="preserve"> ConTime!I$56</f>
        <v>0</v>
      </c>
      <c r="J40" s="192">
        <f xml:space="preserve"> ConTime!J$56</f>
        <v>1</v>
      </c>
      <c r="K40" s="192">
        <f xml:space="preserve"> ConTime!K$56</f>
        <v>1</v>
      </c>
      <c r="L40" s="192">
        <f xml:space="preserve"> ConTime!L$56</f>
        <v>1</v>
      </c>
      <c r="M40" s="192">
        <f xml:space="preserve"> ConTime!M$56</f>
        <v>1</v>
      </c>
      <c r="N40" s="192">
        <f xml:space="preserve"> ConTime!N$56</f>
        <v>1</v>
      </c>
      <c r="O40" s="192">
        <f xml:space="preserve"> ConTime!O$56</f>
        <v>1</v>
      </c>
      <c r="P40" s="192">
        <f xml:space="preserve"> ConTime!P$56</f>
        <v>2</v>
      </c>
      <c r="Q40" s="192">
        <f xml:space="preserve"> ConTime!Q$56</f>
        <v>2</v>
      </c>
      <c r="R40" s="192">
        <f xml:space="preserve"> ConTime!R$56</f>
        <v>2</v>
      </c>
      <c r="S40" s="192">
        <f xml:space="preserve"> ConTime!S$56</f>
        <v>2</v>
      </c>
      <c r="T40" s="192">
        <f xml:space="preserve"> ConTime!T$56</f>
        <v>2</v>
      </c>
      <c r="U40" s="192">
        <f xml:space="preserve"> ConTime!U$56</f>
        <v>2</v>
      </c>
      <c r="V40" s="192">
        <f xml:space="preserve"> ConTime!V$56</f>
        <v>3</v>
      </c>
      <c r="W40" s="192">
        <f xml:space="preserve"> ConTime!W$56</f>
        <v>3</v>
      </c>
      <c r="X40" s="192">
        <f xml:space="preserve"> ConTime!X$56</f>
        <v>3</v>
      </c>
      <c r="Y40" s="192">
        <f xml:space="preserve"> ConTime!Y$56</f>
        <v>3</v>
      </c>
      <c r="Z40" s="192">
        <f xml:space="preserve"> ConTime!Z$56</f>
        <v>3</v>
      </c>
      <c r="AA40" s="192">
        <f xml:space="preserve"> ConTime!AA$56</f>
        <v>3</v>
      </c>
      <c r="AB40" s="192">
        <f xml:space="preserve"> ConTime!AB$56</f>
        <v>4</v>
      </c>
      <c r="AC40" s="192">
        <f xml:space="preserve"> ConTime!AC$56</f>
        <v>4</v>
      </c>
      <c r="AD40" s="192">
        <f xml:space="preserve"> ConTime!AD$56</f>
        <v>4</v>
      </c>
      <c r="AE40" s="192">
        <f xml:space="preserve"> ConTime!AE$56</f>
        <v>4</v>
      </c>
      <c r="AF40" s="192">
        <f xml:space="preserve"> ConTime!AF$56</f>
        <v>4</v>
      </c>
      <c r="AG40" s="192">
        <f xml:space="preserve"> ConTime!AG$56</f>
        <v>4</v>
      </c>
      <c r="AH40" s="192">
        <f xml:space="preserve"> ConTime!AH$56</f>
        <v>5</v>
      </c>
      <c r="AI40" s="192">
        <f xml:space="preserve"> ConTime!AI$56</f>
        <v>5</v>
      </c>
      <c r="AJ40" s="192">
        <f xml:space="preserve"> ConTime!AJ$56</f>
        <v>5</v>
      </c>
      <c r="AK40" s="192">
        <f xml:space="preserve"> ConTime!AK$56</f>
        <v>5</v>
      </c>
      <c r="AL40" s="192">
        <f xml:space="preserve"> ConTime!AL$56</f>
        <v>5</v>
      </c>
      <c r="AM40" s="192">
        <f xml:space="preserve"> ConTime!AM$56</f>
        <v>5</v>
      </c>
      <c r="AN40" s="192">
        <f xml:space="preserve"> ConTime!AN$56</f>
        <v>6</v>
      </c>
      <c r="AO40" s="192">
        <f xml:space="preserve"> ConTime!AO$56</f>
        <v>6</v>
      </c>
      <c r="AP40" s="192">
        <f xml:space="preserve"> ConTime!AP$56</f>
        <v>6</v>
      </c>
      <c r="AQ40" s="192">
        <f xml:space="preserve"> ConTime!AQ$56</f>
        <v>6</v>
      </c>
      <c r="AR40" s="192">
        <f xml:space="preserve"> ConTime!AR$56</f>
        <v>6</v>
      </c>
      <c r="AS40" s="192">
        <f xml:space="preserve"> ConTime!AS$56</f>
        <v>6</v>
      </c>
      <c r="AT40" s="192">
        <f xml:space="preserve"> ConTime!AT$56</f>
        <v>7</v>
      </c>
      <c r="AU40" s="192">
        <f xml:space="preserve"> ConTime!AU$56</f>
        <v>7</v>
      </c>
      <c r="AV40" s="192">
        <f xml:space="preserve"> ConTime!AV$56</f>
        <v>7</v>
      </c>
      <c r="AW40" s="192">
        <f xml:space="preserve"> ConTime!AW$56</f>
        <v>7</v>
      </c>
      <c r="AX40" s="192">
        <f xml:space="preserve"> ConTime!AX$56</f>
        <v>7</v>
      </c>
      <c r="AY40" s="192">
        <f xml:space="preserve"> ConTime!AY$56</f>
        <v>7</v>
      </c>
      <c r="AZ40" s="192">
        <f xml:space="preserve"> ConTime!AZ$56</f>
        <v>8</v>
      </c>
      <c r="BA40" s="192">
        <f xml:space="preserve"> ConTime!BA$56</f>
        <v>8</v>
      </c>
      <c r="BB40" s="192">
        <f xml:space="preserve"> ConTime!BB$56</f>
        <v>8</v>
      </c>
      <c r="BC40" s="192">
        <f xml:space="preserve"> ConTime!BC$56</f>
        <v>8</v>
      </c>
      <c r="BD40" s="192">
        <f xml:space="preserve"> ConTime!BD$56</f>
        <v>8</v>
      </c>
      <c r="BE40" s="192">
        <f xml:space="preserve"> ConTime!BE$56</f>
        <v>8</v>
      </c>
    </row>
    <row r="41" spans="1:306" x14ac:dyDescent="0.25">
      <c r="E41" s="12" t="str">
        <f t="shared" ref="E41:AJ41" si="13" xml:space="preserve"> E$21</f>
        <v>Early generation revenue - m</v>
      </c>
      <c r="F41" s="12">
        <f t="shared" si="13"/>
        <v>0</v>
      </c>
      <c r="G41" s="12" t="str">
        <f t="shared" si="13"/>
        <v>$ 000s</v>
      </c>
      <c r="H41" s="12">
        <f t="shared" si="13"/>
        <v>2403.8688334462668</v>
      </c>
      <c r="I41" s="12">
        <f t="shared" si="13"/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13"/>
        <v>0</v>
      </c>
      <c r="T41" s="12">
        <f t="shared" si="13"/>
        <v>0</v>
      </c>
      <c r="U41" s="12">
        <f t="shared" si="13"/>
        <v>0</v>
      </c>
      <c r="V41" s="12">
        <f t="shared" si="13"/>
        <v>0</v>
      </c>
      <c r="W41" s="12">
        <f t="shared" si="13"/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ref="AK41:BE41" si="14" xml:space="preserve"> AK$21</f>
        <v>0</v>
      </c>
      <c r="AL41" s="12">
        <f t="shared" si="14"/>
        <v>0</v>
      </c>
      <c r="AM41" s="12">
        <f t="shared" si="14"/>
        <v>0</v>
      </c>
      <c r="AN41" s="12">
        <f t="shared" si="14"/>
        <v>0</v>
      </c>
      <c r="AO41" s="12">
        <f t="shared" si="14"/>
        <v>0</v>
      </c>
      <c r="AP41" s="12">
        <f t="shared" si="14"/>
        <v>0</v>
      </c>
      <c r="AQ41" s="12">
        <f t="shared" si="14"/>
        <v>0</v>
      </c>
      <c r="AR41" s="12">
        <f t="shared" si="14"/>
        <v>0</v>
      </c>
      <c r="AS41" s="12">
        <f t="shared" si="14"/>
        <v>0</v>
      </c>
      <c r="AT41" s="12">
        <f t="shared" si="14"/>
        <v>409.45018591667178</v>
      </c>
      <c r="AU41" s="12">
        <f t="shared" si="14"/>
        <v>383.03404488978975</v>
      </c>
      <c r="AV41" s="12">
        <f t="shared" si="14"/>
        <v>409.45018591667178</v>
      </c>
      <c r="AW41" s="12">
        <f t="shared" si="14"/>
        <v>396.24211540323068</v>
      </c>
      <c r="AX41" s="12">
        <f t="shared" si="14"/>
        <v>409.45018591667178</v>
      </c>
      <c r="AY41" s="12">
        <f t="shared" si="14"/>
        <v>396.24211540323068</v>
      </c>
      <c r="AZ41" s="12">
        <f t="shared" si="14"/>
        <v>0</v>
      </c>
      <c r="BA41" s="12">
        <f t="shared" si="14"/>
        <v>0</v>
      </c>
      <c r="BB41" s="12">
        <f t="shared" si="14"/>
        <v>0</v>
      </c>
      <c r="BC41" s="12">
        <f t="shared" si="14"/>
        <v>0</v>
      </c>
      <c r="BD41" s="12">
        <f t="shared" si="14"/>
        <v>0</v>
      </c>
      <c r="BE41" s="12">
        <f t="shared" si="14"/>
        <v>0</v>
      </c>
    </row>
    <row r="42" spans="1:306" s="194" customFormat="1" x14ac:dyDescent="0.25">
      <c r="A42" s="142"/>
      <c r="B42" s="142"/>
      <c r="C42" s="143"/>
      <c r="D42" s="144"/>
      <c r="E42" s="193" t="s">
        <v>634</v>
      </c>
      <c r="F42" s="193"/>
      <c r="G42" s="193" t="str">
        <f xml:space="preserve"> SMU</f>
        <v>$ 000s</v>
      </c>
      <c r="H42" s="193">
        <f xml:space="preserve"> SUM(J42:BE42)</f>
        <v>2403.8688334462668</v>
      </c>
      <c r="I42" s="145"/>
      <c r="J42" s="193">
        <f t="shared" ref="J42:BE42" si="15" xml:space="preserve"> SUMIF($J40:$BE40, J39, $J41:$BE41)</f>
        <v>0</v>
      </c>
      <c r="K42" s="193">
        <f t="shared" si="15"/>
        <v>0</v>
      </c>
      <c r="L42" s="193">
        <f t="shared" si="15"/>
        <v>0</v>
      </c>
      <c r="M42" s="193">
        <f t="shared" si="15"/>
        <v>0</v>
      </c>
      <c r="N42" s="193">
        <f t="shared" si="15"/>
        <v>0</v>
      </c>
      <c r="O42" s="193">
        <f t="shared" si="15"/>
        <v>0</v>
      </c>
      <c r="P42" s="193">
        <f t="shared" si="15"/>
        <v>2403.8688334462668</v>
      </c>
      <c r="Q42" s="193">
        <f t="shared" si="15"/>
        <v>0</v>
      </c>
      <c r="R42" s="193">
        <f t="shared" si="15"/>
        <v>0</v>
      </c>
      <c r="S42" s="193">
        <f t="shared" si="15"/>
        <v>0</v>
      </c>
      <c r="T42" s="193">
        <f t="shared" si="15"/>
        <v>0</v>
      </c>
      <c r="U42" s="193">
        <f t="shared" si="15"/>
        <v>0</v>
      </c>
      <c r="V42" s="193">
        <f t="shared" si="15"/>
        <v>0</v>
      </c>
      <c r="W42" s="193">
        <f t="shared" si="15"/>
        <v>0</v>
      </c>
      <c r="X42" s="193">
        <f t="shared" si="15"/>
        <v>0</v>
      </c>
      <c r="Y42" s="193">
        <f t="shared" si="15"/>
        <v>0</v>
      </c>
      <c r="Z42" s="193">
        <f t="shared" si="15"/>
        <v>0</v>
      </c>
      <c r="AA42" s="193">
        <f t="shared" si="15"/>
        <v>0</v>
      </c>
      <c r="AB42" s="193">
        <f t="shared" si="15"/>
        <v>0</v>
      </c>
      <c r="AC42" s="193">
        <f t="shared" si="15"/>
        <v>0</v>
      </c>
      <c r="AD42" s="193">
        <f t="shared" si="15"/>
        <v>0</v>
      </c>
      <c r="AE42" s="193">
        <f t="shared" si="15"/>
        <v>0</v>
      </c>
      <c r="AF42" s="193">
        <f t="shared" si="15"/>
        <v>0</v>
      </c>
      <c r="AG42" s="193">
        <f t="shared" si="15"/>
        <v>0</v>
      </c>
      <c r="AH42" s="193">
        <f t="shared" si="15"/>
        <v>0</v>
      </c>
      <c r="AI42" s="193">
        <f t="shared" si="15"/>
        <v>0</v>
      </c>
      <c r="AJ42" s="193">
        <f t="shared" si="15"/>
        <v>0</v>
      </c>
      <c r="AK42" s="193">
        <f t="shared" si="15"/>
        <v>0</v>
      </c>
      <c r="AL42" s="193">
        <f t="shared" si="15"/>
        <v>0</v>
      </c>
      <c r="AM42" s="193">
        <f t="shared" si="15"/>
        <v>0</v>
      </c>
      <c r="AN42" s="193">
        <f t="shared" si="15"/>
        <v>0</v>
      </c>
      <c r="AO42" s="193">
        <f t="shared" si="15"/>
        <v>0</v>
      </c>
      <c r="AP42" s="193">
        <f t="shared" si="15"/>
        <v>0</v>
      </c>
      <c r="AQ42" s="193">
        <f t="shared" si="15"/>
        <v>0</v>
      </c>
      <c r="AR42" s="193">
        <f t="shared" si="15"/>
        <v>0</v>
      </c>
      <c r="AS42" s="193">
        <f t="shared" si="15"/>
        <v>0</v>
      </c>
      <c r="AT42" s="193">
        <f t="shared" si="15"/>
        <v>0</v>
      </c>
      <c r="AU42" s="193">
        <f t="shared" si="15"/>
        <v>0</v>
      </c>
      <c r="AV42" s="193">
        <f t="shared" si="15"/>
        <v>0</v>
      </c>
      <c r="AW42" s="193">
        <f t="shared" si="15"/>
        <v>0</v>
      </c>
      <c r="AX42" s="193">
        <f t="shared" si="15"/>
        <v>0</v>
      </c>
      <c r="AY42" s="193">
        <f t="shared" si="15"/>
        <v>0</v>
      </c>
      <c r="AZ42" s="193">
        <f t="shared" si="15"/>
        <v>0</v>
      </c>
      <c r="BA42" s="193">
        <f t="shared" si="15"/>
        <v>0</v>
      </c>
      <c r="BB42" s="193">
        <f t="shared" si="15"/>
        <v>0</v>
      </c>
      <c r="BC42" s="193">
        <f t="shared" si="15"/>
        <v>0</v>
      </c>
      <c r="BD42" s="193">
        <f t="shared" si="15"/>
        <v>0</v>
      </c>
      <c r="BE42" s="193">
        <f t="shared" si="15"/>
        <v>0</v>
      </c>
    </row>
    <row r="43" spans="1:306" s="38" customFormat="1" x14ac:dyDescent="0.25">
      <c r="A43" s="15"/>
      <c r="B43" s="15"/>
      <c r="C43" s="21"/>
      <c r="D43" s="48"/>
      <c r="E43" s="12"/>
      <c r="F43" s="12"/>
      <c r="G43" s="12"/>
      <c r="H43" s="12"/>
      <c r="I43" s="9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</row>
    <row r="44" spans="1:306" x14ac:dyDescent="0.25">
      <c r="E44" s="571" t="str">
        <f xml:space="preserve"> Time!E$10</f>
        <v>Model column counter</v>
      </c>
      <c r="F44" s="571">
        <f xml:space="preserve"> Time!F$10</f>
        <v>0</v>
      </c>
      <c r="G44" s="571" t="str">
        <f xml:space="preserve"> Time!G$10</f>
        <v>counter</v>
      </c>
      <c r="H44" s="571">
        <f xml:space="preserve"> Time!H$10</f>
        <v>0</v>
      </c>
      <c r="I44" s="571">
        <f xml:space="preserve"> Time!I$10</f>
        <v>0</v>
      </c>
      <c r="J44" s="571">
        <f xml:space="preserve"> Time!J$10</f>
        <v>1</v>
      </c>
      <c r="K44" s="571">
        <f xml:space="preserve"> Time!K$10</f>
        <v>2</v>
      </c>
      <c r="L44" s="571">
        <f xml:space="preserve"> Time!L$10</f>
        <v>3</v>
      </c>
      <c r="M44" s="571">
        <f xml:space="preserve"> Time!M$10</f>
        <v>4</v>
      </c>
      <c r="N44" s="571">
        <f xml:space="preserve"> Time!N$10</f>
        <v>5</v>
      </c>
      <c r="O44" s="571">
        <f xml:space="preserve"> Time!O$10</f>
        <v>6</v>
      </c>
      <c r="P44" s="571">
        <f xml:space="preserve"> Time!P$10</f>
        <v>7</v>
      </c>
      <c r="Q44" s="571">
        <f xml:space="preserve"> Time!Q$10</f>
        <v>8</v>
      </c>
      <c r="R44" s="571">
        <f xml:space="preserve"> Time!R$10</f>
        <v>9</v>
      </c>
      <c r="S44" s="571">
        <f xml:space="preserve"> Time!S$10</f>
        <v>10</v>
      </c>
      <c r="T44" s="571">
        <f xml:space="preserve"> Time!T$10</f>
        <v>11</v>
      </c>
      <c r="U44" s="571">
        <f xml:space="preserve"> Time!U$10</f>
        <v>12</v>
      </c>
      <c r="V44" s="571">
        <f xml:space="preserve"> Time!V$10</f>
        <v>13</v>
      </c>
      <c r="W44" s="571">
        <f xml:space="preserve"> Time!W$10</f>
        <v>14</v>
      </c>
      <c r="X44" s="571">
        <f xml:space="preserve"> Time!X$10</f>
        <v>15</v>
      </c>
      <c r="Y44" s="571">
        <f xml:space="preserve"> Time!Y$10</f>
        <v>16</v>
      </c>
      <c r="Z44" s="571">
        <f xml:space="preserve"> Time!Z$10</f>
        <v>17</v>
      </c>
      <c r="AA44" s="571">
        <f xml:space="preserve"> Time!AA$10</f>
        <v>18</v>
      </c>
      <c r="AB44" s="571">
        <f xml:space="preserve"> Time!AB$10</f>
        <v>19</v>
      </c>
      <c r="AC44" s="571">
        <f xml:space="preserve"> Time!AC$10</f>
        <v>20</v>
      </c>
      <c r="AD44" s="571">
        <f xml:space="preserve"> Time!AD$10</f>
        <v>21</v>
      </c>
      <c r="AE44" s="571">
        <f xml:space="preserve"> Time!AE$10</f>
        <v>22</v>
      </c>
      <c r="AF44" s="571">
        <f xml:space="preserve"> Time!AF$10</f>
        <v>23</v>
      </c>
      <c r="AG44" s="571">
        <f xml:space="preserve"> Time!AG$10</f>
        <v>24</v>
      </c>
      <c r="AH44" s="571">
        <f xml:space="preserve"> Time!AH$10</f>
        <v>25</v>
      </c>
      <c r="AI44" s="571">
        <f xml:space="preserve"> Time!AI$10</f>
        <v>26</v>
      </c>
      <c r="AJ44" s="571">
        <f xml:space="preserve"> Time!AJ$10</f>
        <v>27</v>
      </c>
      <c r="AK44" s="571">
        <f xml:space="preserve"> Time!AK$10</f>
        <v>28</v>
      </c>
      <c r="AL44" s="571">
        <f xml:space="preserve"> Time!AL$10</f>
        <v>29</v>
      </c>
      <c r="AM44" s="571">
        <f xml:space="preserve"> Time!AM$10</f>
        <v>30</v>
      </c>
      <c r="AN44" s="571">
        <f xml:space="preserve"> Time!AN$10</f>
        <v>31</v>
      </c>
      <c r="AO44" s="571">
        <f xml:space="preserve"> Time!AO$10</f>
        <v>32</v>
      </c>
      <c r="AP44" s="571">
        <f xml:space="preserve"> Time!AP$10</f>
        <v>33</v>
      </c>
      <c r="AQ44" s="571">
        <f xml:space="preserve"> Time!AQ$10</f>
        <v>34</v>
      </c>
      <c r="AR44" s="571">
        <f xml:space="preserve"> Time!AR$10</f>
        <v>35</v>
      </c>
      <c r="AS44" s="571">
        <f xml:space="preserve"> Time!AS$10</f>
        <v>36</v>
      </c>
      <c r="AT44" s="571">
        <f xml:space="preserve"> Time!AT$10</f>
        <v>37</v>
      </c>
      <c r="AU44" s="571">
        <f xml:space="preserve"> Time!AU$10</f>
        <v>38</v>
      </c>
      <c r="AV44" s="571">
        <f xml:space="preserve"> Time!AV$10</f>
        <v>39</v>
      </c>
      <c r="AW44" s="571">
        <f xml:space="preserve"> Time!AW$10</f>
        <v>40</v>
      </c>
      <c r="AX44" s="571">
        <f xml:space="preserve"> Time!AX$10</f>
        <v>41</v>
      </c>
      <c r="AY44" s="571">
        <f xml:space="preserve"> Time!AY$10</f>
        <v>42</v>
      </c>
      <c r="AZ44" s="571">
        <f xml:space="preserve"> Time!AZ$10</f>
        <v>43</v>
      </c>
      <c r="BA44" s="571">
        <f xml:space="preserve"> Time!BA$10</f>
        <v>44</v>
      </c>
      <c r="BB44" s="571">
        <f xml:space="preserve"> Time!BB$10</f>
        <v>45</v>
      </c>
      <c r="BC44" s="571">
        <f xml:space="preserve"> Time!BC$10</f>
        <v>46</v>
      </c>
      <c r="BD44" s="571">
        <f xml:space="preserve"> Time!BD$10</f>
        <v>47</v>
      </c>
      <c r="BE44" s="571">
        <f xml:space="preserve"> Time!BE$10</f>
        <v>48</v>
      </c>
    </row>
    <row r="45" spans="1:306" x14ac:dyDescent="0.25">
      <c r="E45" s="192" t="str">
        <f xml:space="preserve"> ConTime!E$56</f>
        <v>Model ops period counter - m</v>
      </c>
      <c r="F45" s="192">
        <f xml:space="preserve"> ConTime!F$56</f>
        <v>0</v>
      </c>
      <c r="G45" s="192" t="str">
        <f xml:space="preserve"> ConTime!G$56</f>
        <v>counter</v>
      </c>
      <c r="H45" s="192">
        <f xml:space="preserve"> ConTime!H$56</f>
        <v>0</v>
      </c>
      <c r="I45" s="192">
        <f xml:space="preserve"> ConTime!I$56</f>
        <v>0</v>
      </c>
      <c r="J45" s="192">
        <f xml:space="preserve"> ConTime!J$56</f>
        <v>1</v>
      </c>
      <c r="K45" s="192">
        <f xml:space="preserve"> ConTime!K$56</f>
        <v>1</v>
      </c>
      <c r="L45" s="192">
        <f xml:space="preserve"> ConTime!L$56</f>
        <v>1</v>
      </c>
      <c r="M45" s="192">
        <f xml:space="preserve"> ConTime!M$56</f>
        <v>1</v>
      </c>
      <c r="N45" s="192">
        <f xml:space="preserve"> ConTime!N$56</f>
        <v>1</v>
      </c>
      <c r="O45" s="192">
        <f xml:space="preserve"> ConTime!O$56</f>
        <v>1</v>
      </c>
      <c r="P45" s="192">
        <f xml:space="preserve"> ConTime!P$56</f>
        <v>2</v>
      </c>
      <c r="Q45" s="192">
        <f xml:space="preserve"> ConTime!Q$56</f>
        <v>2</v>
      </c>
      <c r="R45" s="192">
        <f xml:space="preserve"> ConTime!R$56</f>
        <v>2</v>
      </c>
      <c r="S45" s="192">
        <f xml:space="preserve"> ConTime!S$56</f>
        <v>2</v>
      </c>
      <c r="T45" s="192">
        <f xml:space="preserve"> ConTime!T$56</f>
        <v>2</v>
      </c>
      <c r="U45" s="192">
        <f xml:space="preserve"> ConTime!U$56</f>
        <v>2</v>
      </c>
      <c r="V45" s="192">
        <f xml:space="preserve"> ConTime!V$56</f>
        <v>3</v>
      </c>
      <c r="W45" s="192">
        <f xml:space="preserve"> ConTime!W$56</f>
        <v>3</v>
      </c>
      <c r="X45" s="192">
        <f xml:space="preserve"> ConTime!X$56</f>
        <v>3</v>
      </c>
      <c r="Y45" s="192">
        <f xml:space="preserve"> ConTime!Y$56</f>
        <v>3</v>
      </c>
      <c r="Z45" s="192">
        <f xml:space="preserve"> ConTime!Z$56</f>
        <v>3</v>
      </c>
      <c r="AA45" s="192">
        <f xml:space="preserve"> ConTime!AA$56</f>
        <v>3</v>
      </c>
      <c r="AB45" s="192">
        <f xml:space="preserve"> ConTime!AB$56</f>
        <v>4</v>
      </c>
      <c r="AC45" s="192">
        <f xml:space="preserve"> ConTime!AC$56</f>
        <v>4</v>
      </c>
      <c r="AD45" s="192">
        <f xml:space="preserve"> ConTime!AD$56</f>
        <v>4</v>
      </c>
      <c r="AE45" s="192">
        <f xml:space="preserve"> ConTime!AE$56</f>
        <v>4</v>
      </c>
      <c r="AF45" s="192">
        <f xml:space="preserve"> ConTime!AF$56</f>
        <v>4</v>
      </c>
      <c r="AG45" s="192">
        <f xml:space="preserve"> ConTime!AG$56</f>
        <v>4</v>
      </c>
      <c r="AH45" s="192">
        <f xml:space="preserve"> ConTime!AH$56</f>
        <v>5</v>
      </c>
      <c r="AI45" s="192">
        <f xml:space="preserve"> ConTime!AI$56</f>
        <v>5</v>
      </c>
      <c r="AJ45" s="192">
        <f xml:space="preserve"> ConTime!AJ$56</f>
        <v>5</v>
      </c>
      <c r="AK45" s="192">
        <f xml:space="preserve"> ConTime!AK$56</f>
        <v>5</v>
      </c>
      <c r="AL45" s="192">
        <f xml:space="preserve"> ConTime!AL$56</f>
        <v>5</v>
      </c>
      <c r="AM45" s="192">
        <f xml:space="preserve"> ConTime!AM$56</f>
        <v>5</v>
      </c>
      <c r="AN45" s="192">
        <f xml:space="preserve"> ConTime!AN$56</f>
        <v>6</v>
      </c>
      <c r="AO45" s="192">
        <f xml:space="preserve"> ConTime!AO$56</f>
        <v>6</v>
      </c>
      <c r="AP45" s="192">
        <f xml:space="preserve"> ConTime!AP$56</f>
        <v>6</v>
      </c>
      <c r="AQ45" s="192">
        <f xml:space="preserve"> ConTime!AQ$56</f>
        <v>6</v>
      </c>
      <c r="AR45" s="192">
        <f xml:space="preserve"> ConTime!AR$56</f>
        <v>6</v>
      </c>
      <c r="AS45" s="192">
        <f xml:space="preserve"> ConTime!AS$56</f>
        <v>6</v>
      </c>
      <c r="AT45" s="192">
        <f xml:space="preserve"> ConTime!AT$56</f>
        <v>7</v>
      </c>
      <c r="AU45" s="192">
        <f xml:space="preserve"> ConTime!AU$56</f>
        <v>7</v>
      </c>
      <c r="AV45" s="192">
        <f xml:space="preserve"> ConTime!AV$56</f>
        <v>7</v>
      </c>
      <c r="AW45" s="192">
        <f xml:space="preserve"> ConTime!AW$56</f>
        <v>7</v>
      </c>
      <c r="AX45" s="192">
        <f xml:space="preserve"> ConTime!AX$56</f>
        <v>7</v>
      </c>
      <c r="AY45" s="192">
        <f xml:space="preserve"> ConTime!AY$56</f>
        <v>7</v>
      </c>
      <c r="AZ45" s="192">
        <f xml:space="preserve"> ConTime!AZ$56</f>
        <v>8</v>
      </c>
      <c r="BA45" s="192">
        <f xml:space="preserve"> ConTime!BA$56</f>
        <v>8</v>
      </c>
      <c r="BB45" s="192">
        <f xml:space="preserve"> ConTime!BB$56</f>
        <v>8</v>
      </c>
      <c r="BC45" s="192">
        <f xml:space="preserve"> ConTime!BC$56</f>
        <v>8</v>
      </c>
      <c r="BD45" s="192">
        <f xml:space="preserve"> ConTime!BD$56</f>
        <v>8</v>
      </c>
      <c r="BE45" s="192">
        <f xml:space="preserve"> ConTime!BE$56</f>
        <v>8</v>
      </c>
    </row>
    <row r="46" spans="1:306" x14ac:dyDescent="0.25">
      <c r="E46" s="12" t="str">
        <f t="shared" ref="E46:AJ46" si="16" xml:space="preserve"> E$28</f>
        <v>Cash received from EGRs - m</v>
      </c>
      <c r="F46" s="12">
        <f t="shared" si="16"/>
        <v>0</v>
      </c>
      <c r="G46" s="12" t="str">
        <f t="shared" si="16"/>
        <v>$ 000s</v>
      </c>
      <c r="H46" s="12">
        <f t="shared" si="16"/>
        <v>2403.8688334462668</v>
      </c>
      <c r="I46" s="12">
        <f t="shared" si="16"/>
        <v>0</v>
      </c>
      <c r="J46" s="12">
        <f t="shared" si="16"/>
        <v>0</v>
      </c>
      <c r="K46" s="12">
        <f t="shared" si="16"/>
        <v>0</v>
      </c>
      <c r="L46" s="12">
        <f t="shared" si="16"/>
        <v>0</v>
      </c>
      <c r="M46" s="12">
        <f t="shared" si="16"/>
        <v>0</v>
      </c>
      <c r="N46" s="12">
        <f t="shared" si="16"/>
        <v>0</v>
      </c>
      <c r="O46" s="12">
        <f t="shared" si="16"/>
        <v>0</v>
      </c>
      <c r="P46" s="12">
        <f t="shared" si="16"/>
        <v>0</v>
      </c>
      <c r="Q46" s="12">
        <f t="shared" si="16"/>
        <v>0</v>
      </c>
      <c r="R46" s="12">
        <f t="shared" si="16"/>
        <v>0</v>
      </c>
      <c r="S46" s="12">
        <f t="shared" si="16"/>
        <v>0</v>
      </c>
      <c r="T46" s="12">
        <f t="shared" si="16"/>
        <v>0</v>
      </c>
      <c r="U46" s="12">
        <f t="shared" si="16"/>
        <v>0</v>
      </c>
      <c r="V46" s="12">
        <f t="shared" si="16"/>
        <v>0</v>
      </c>
      <c r="W46" s="12">
        <f t="shared" si="16"/>
        <v>0</v>
      </c>
      <c r="X46" s="12">
        <f t="shared" si="16"/>
        <v>0</v>
      </c>
      <c r="Y46" s="12">
        <f t="shared" si="16"/>
        <v>0</v>
      </c>
      <c r="Z46" s="12">
        <f t="shared" si="16"/>
        <v>0</v>
      </c>
      <c r="AA46" s="12">
        <f t="shared" si="16"/>
        <v>0</v>
      </c>
      <c r="AB46" s="12">
        <f t="shared" si="16"/>
        <v>0</v>
      </c>
      <c r="AC46" s="12">
        <f t="shared" si="16"/>
        <v>0</v>
      </c>
      <c r="AD46" s="12">
        <f t="shared" si="16"/>
        <v>0</v>
      </c>
      <c r="AE46" s="12">
        <f t="shared" si="16"/>
        <v>0</v>
      </c>
      <c r="AF46" s="12">
        <f t="shared" si="16"/>
        <v>0</v>
      </c>
      <c r="AG46" s="12">
        <f t="shared" si="16"/>
        <v>0</v>
      </c>
      <c r="AH46" s="12">
        <f t="shared" si="16"/>
        <v>0</v>
      </c>
      <c r="AI46" s="12">
        <f t="shared" si="16"/>
        <v>0</v>
      </c>
      <c r="AJ46" s="12">
        <f t="shared" si="16"/>
        <v>0</v>
      </c>
      <c r="AK46" s="9">
        <f t="shared" ref="AK46:BE46" si="17" xml:space="preserve"> AK$28</f>
        <v>0</v>
      </c>
      <c r="AL46" s="12">
        <f t="shared" si="17"/>
        <v>0</v>
      </c>
      <c r="AM46" s="12">
        <f t="shared" si="17"/>
        <v>0</v>
      </c>
      <c r="AN46" s="12">
        <f t="shared" si="17"/>
        <v>0</v>
      </c>
      <c r="AO46" s="12">
        <f t="shared" si="17"/>
        <v>0</v>
      </c>
      <c r="AP46" s="12">
        <f t="shared" si="17"/>
        <v>0</v>
      </c>
      <c r="AQ46" s="12">
        <f t="shared" si="17"/>
        <v>0</v>
      </c>
      <c r="AR46" s="12">
        <f t="shared" si="17"/>
        <v>0</v>
      </c>
      <c r="AS46" s="12">
        <f t="shared" si="17"/>
        <v>0</v>
      </c>
      <c r="AT46" s="12">
        <f t="shared" si="17"/>
        <v>409.45018591667178</v>
      </c>
      <c r="AU46" s="12">
        <f t="shared" si="17"/>
        <v>383.03404488978975</v>
      </c>
      <c r="AV46" s="12">
        <f t="shared" si="17"/>
        <v>409.45018591667178</v>
      </c>
      <c r="AW46" s="12">
        <f t="shared" si="17"/>
        <v>396.24211540323068</v>
      </c>
      <c r="AX46" s="12">
        <f t="shared" si="17"/>
        <v>409.45018591667178</v>
      </c>
      <c r="AY46" s="12">
        <f t="shared" si="17"/>
        <v>396.24211540323068</v>
      </c>
      <c r="AZ46" s="12">
        <f t="shared" si="17"/>
        <v>0</v>
      </c>
      <c r="BA46" s="12">
        <f t="shared" si="17"/>
        <v>0</v>
      </c>
      <c r="BB46" s="12">
        <f t="shared" si="17"/>
        <v>0</v>
      </c>
      <c r="BC46" s="12">
        <f t="shared" si="17"/>
        <v>0</v>
      </c>
      <c r="BD46" s="12">
        <f t="shared" si="17"/>
        <v>0</v>
      </c>
      <c r="BE46" s="12">
        <f t="shared" si="17"/>
        <v>0</v>
      </c>
    </row>
    <row r="47" spans="1:306" s="194" customFormat="1" x14ac:dyDescent="0.25">
      <c r="A47" s="142"/>
      <c r="B47" s="142"/>
      <c r="C47" s="143"/>
      <c r="D47" s="144"/>
      <c r="E47" s="193" t="s">
        <v>624</v>
      </c>
      <c r="F47" s="193"/>
      <c r="G47" s="193" t="str">
        <f xml:space="preserve"> SMU</f>
        <v>$ 000s</v>
      </c>
      <c r="H47" s="193">
        <f xml:space="preserve"> SUM(J47:BE47)</f>
        <v>2403.8688334462668</v>
      </c>
      <c r="I47" s="145"/>
      <c r="J47" s="193">
        <f t="shared" ref="J47:BE47" si="18" xml:space="preserve"> SUMIF($J45:$BE45, J44, $J46:$BE46)</f>
        <v>0</v>
      </c>
      <c r="K47" s="193">
        <f t="shared" si="18"/>
        <v>0</v>
      </c>
      <c r="L47" s="193">
        <f t="shared" si="18"/>
        <v>0</v>
      </c>
      <c r="M47" s="193">
        <f t="shared" si="18"/>
        <v>0</v>
      </c>
      <c r="N47" s="193">
        <f t="shared" si="18"/>
        <v>0</v>
      </c>
      <c r="O47" s="193">
        <f t="shared" si="18"/>
        <v>0</v>
      </c>
      <c r="P47" s="193">
        <f t="shared" si="18"/>
        <v>2403.8688334462668</v>
      </c>
      <c r="Q47" s="193">
        <f t="shared" si="18"/>
        <v>0</v>
      </c>
      <c r="R47" s="193">
        <f t="shared" si="18"/>
        <v>0</v>
      </c>
      <c r="S47" s="145">
        <f t="shared" si="18"/>
        <v>0</v>
      </c>
      <c r="T47" s="193">
        <f t="shared" si="18"/>
        <v>0</v>
      </c>
      <c r="U47" s="193">
        <f t="shared" si="18"/>
        <v>0</v>
      </c>
      <c r="V47" s="193">
        <f t="shared" si="18"/>
        <v>0</v>
      </c>
      <c r="W47" s="193">
        <f t="shared" si="18"/>
        <v>0</v>
      </c>
      <c r="X47" s="193">
        <f t="shared" si="18"/>
        <v>0</v>
      </c>
      <c r="Y47" s="193">
        <f t="shared" si="18"/>
        <v>0</v>
      </c>
      <c r="Z47" s="193">
        <f t="shared" si="18"/>
        <v>0</v>
      </c>
      <c r="AA47" s="193">
        <f t="shared" si="18"/>
        <v>0</v>
      </c>
      <c r="AB47" s="193">
        <f t="shared" si="18"/>
        <v>0</v>
      </c>
      <c r="AC47" s="193">
        <f t="shared" si="18"/>
        <v>0</v>
      </c>
      <c r="AD47" s="193">
        <f t="shared" si="18"/>
        <v>0</v>
      </c>
      <c r="AE47" s="193">
        <f t="shared" si="18"/>
        <v>0</v>
      </c>
      <c r="AF47" s="193">
        <f t="shared" si="18"/>
        <v>0</v>
      </c>
      <c r="AG47" s="193">
        <f t="shared" si="18"/>
        <v>0</v>
      </c>
      <c r="AH47" s="193">
        <f t="shared" si="18"/>
        <v>0</v>
      </c>
      <c r="AI47" s="193">
        <f t="shared" si="18"/>
        <v>0</v>
      </c>
      <c r="AJ47" s="193">
        <f t="shared" si="18"/>
        <v>0</v>
      </c>
      <c r="AK47" s="193">
        <f t="shared" si="18"/>
        <v>0</v>
      </c>
      <c r="AL47" s="193">
        <f t="shared" si="18"/>
        <v>0</v>
      </c>
      <c r="AM47" s="193">
        <f t="shared" si="18"/>
        <v>0</v>
      </c>
      <c r="AN47" s="193">
        <f t="shared" si="18"/>
        <v>0</v>
      </c>
      <c r="AO47" s="193">
        <f t="shared" si="18"/>
        <v>0</v>
      </c>
      <c r="AP47" s="193">
        <f t="shared" si="18"/>
        <v>0</v>
      </c>
      <c r="AQ47" s="193">
        <f t="shared" si="18"/>
        <v>0</v>
      </c>
      <c r="AR47" s="193">
        <f t="shared" si="18"/>
        <v>0</v>
      </c>
      <c r="AS47" s="193">
        <f t="shared" si="18"/>
        <v>0</v>
      </c>
      <c r="AT47" s="193">
        <f t="shared" si="18"/>
        <v>0</v>
      </c>
      <c r="AU47" s="193">
        <f t="shared" si="18"/>
        <v>0</v>
      </c>
      <c r="AV47" s="193">
        <f t="shared" si="18"/>
        <v>0</v>
      </c>
      <c r="AW47" s="193">
        <f t="shared" si="18"/>
        <v>0</v>
      </c>
      <c r="AX47" s="193">
        <f t="shared" si="18"/>
        <v>0</v>
      </c>
      <c r="AY47" s="193">
        <f t="shared" si="18"/>
        <v>0</v>
      </c>
      <c r="AZ47" s="193">
        <f t="shared" si="18"/>
        <v>0</v>
      </c>
      <c r="BA47" s="193">
        <f t="shared" si="18"/>
        <v>0</v>
      </c>
      <c r="BB47" s="193">
        <f t="shared" si="18"/>
        <v>0</v>
      </c>
      <c r="BC47" s="193">
        <f t="shared" si="18"/>
        <v>0</v>
      </c>
      <c r="BD47" s="193">
        <f t="shared" si="18"/>
        <v>0</v>
      </c>
      <c r="BE47" s="193">
        <f t="shared" si="18"/>
        <v>0</v>
      </c>
    </row>
    <row r="48" spans="1:306" s="38" customFormat="1" x14ac:dyDescent="0.25">
      <c r="A48" s="15"/>
      <c r="B48" s="15"/>
      <c r="C48" s="21"/>
      <c r="D48" s="48"/>
      <c r="E48" s="12"/>
      <c r="F48" s="12"/>
      <c r="G48" s="12"/>
      <c r="H48" s="12"/>
      <c r="I48" s="9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</row>
    <row r="49" spans="1:258" s="38" customFormat="1" x14ac:dyDescent="0.25">
      <c r="A49" s="15"/>
      <c r="B49" s="15"/>
      <c r="C49" s="21"/>
      <c r="D49" s="48"/>
      <c r="E49" s="12"/>
      <c r="F49" s="12"/>
      <c r="G49" s="12"/>
      <c r="H49" s="12"/>
      <c r="I49" s="9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</row>
    <row r="50" spans="1:258" s="38" customFormat="1" x14ac:dyDescent="0.25">
      <c r="A50" s="15"/>
      <c r="B50" s="15"/>
      <c r="C50" s="21"/>
      <c r="D50" s="48"/>
      <c r="E50" s="12"/>
      <c r="F50" s="12"/>
      <c r="G50" s="12"/>
      <c r="H50" s="12"/>
      <c r="I50" s="9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</row>
    <row r="51" spans="1:258" x14ac:dyDescent="0.25">
      <c r="A51" s="15" t="s">
        <v>374</v>
      </c>
    </row>
    <row r="52" spans="1:258" outlineLevel="1" x14ac:dyDescent="0.25"/>
    <row r="53" spans="1:258" s="78" customFormat="1" outlineLevel="1" x14ac:dyDescent="0.25">
      <c r="A53" s="86"/>
      <c r="B53" s="86"/>
      <c r="C53" s="87"/>
      <c r="D53" s="88"/>
      <c r="E53" s="69" t="str">
        <f xml:space="preserve"> ConCost!E$11</f>
        <v>EPC base cost</v>
      </c>
      <c r="F53" s="69">
        <f xml:space="preserve"> ConCost!F$11</f>
        <v>0</v>
      </c>
      <c r="G53" s="69" t="str">
        <f xml:space="preserve"> ConCost!G$11</f>
        <v>$ 000s</v>
      </c>
      <c r="H53" s="69">
        <f xml:space="preserve"> ConCost!H$11</f>
        <v>300000</v>
      </c>
      <c r="I53" s="69">
        <f xml:space="preserve"> ConCost!I$11</f>
        <v>0</v>
      </c>
      <c r="J53" s="69">
        <f xml:space="preserve"> ConCost!J$11</f>
        <v>0</v>
      </c>
      <c r="K53" s="69">
        <f xml:space="preserve"> ConCost!K$11</f>
        <v>0</v>
      </c>
      <c r="L53" s="69">
        <f xml:space="preserve"> ConCost!L$11</f>
        <v>0</v>
      </c>
      <c r="M53" s="69">
        <f xml:space="preserve"> ConCost!M$11</f>
        <v>0</v>
      </c>
      <c r="N53" s="69">
        <f xml:space="preserve"> ConCost!N$11</f>
        <v>0</v>
      </c>
      <c r="O53" s="69">
        <f xml:space="preserve"> ConCost!O$11</f>
        <v>0</v>
      </c>
      <c r="P53" s="69">
        <f xml:space="preserve"> ConCost!P$11</f>
        <v>0</v>
      </c>
      <c r="Q53" s="69">
        <f xml:space="preserve"> ConCost!Q$11</f>
        <v>0</v>
      </c>
      <c r="R53" s="69">
        <f xml:space="preserve"> ConCost!R$11</f>
        <v>0</v>
      </c>
      <c r="S53" s="69">
        <f xml:space="preserve"> ConCost!S$11</f>
        <v>0</v>
      </c>
      <c r="T53" s="69">
        <f xml:space="preserve"> ConCost!T$11</f>
        <v>0</v>
      </c>
      <c r="U53" s="69">
        <f xml:space="preserve"> ConCost!U$11</f>
        <v>0</v>
      </c>
      <c r="V53" s="69">
        <f xml:space="preserve"> ConCost!V$11</f>
        <v>0</v>
      </c>
      <c r="W53" s="69">
        <f xml:space="preserve"> ConCost!W$11</f>
        <v>0</v>
      </c>
      <c r="X53" s="69">
        <f xml:space="preserve"> ConCost!X$11</f>
        <v>0</v>
      </c>
      <c r="Y53" s="69">
        <f xml:space="preserve"> ConCost!Y$11</f>
        <v>0</v>
      </c>
      <c r="Z53" s="69">
        <f xml:space="preserve"> ConCost!Z$11</f>
        <v>11538.461538461539</v>
      </c>
      <c r="AA53" s="69">
        <f xml:space="preserve"> ConCost!AA$11</f>
        <v>11538.461538461539</v>
      </c>
      <c r="AB53" s="69">
        <f xml:space="preserve"> ConCost!AB$11</f>
        <v>11538.461538461539</v>
      </c>
      <c r="AC53" s="69">
        <f xml:space="preserve"> ConCost!AC$11</f>
        <v>11538.461538461539</v>
      </c>
      <c r="AD53" s="69">
        <f xml:space="preserve"> ConCost!AD$11</f>
        <v>11538.461538461539</v>
      </c>
      <c r="AE53" s="69">
        <f xml:space="preserve"> ConCost!AE$11</f>
        <v>11538.461538461539</v>
      </c>
      <c r="AF53" s="69">
        <f xml:space="preserve"> ConCost!AF$11</f>
        <v>11538.461538461539</v>
      </c>
      <c r="AG53" s="69">
        <f xml:space="preserve"> ConCost!AG$11</f>
        <v>11538.461538461539</v>
      </c>
      <c r="AH53" s="69">
        <f xml:space="preserve"> ConCost!AH$11</f>
        <v>11538.461538461539</v>
      </c>
      <c r="AI53" s="69">
        <f xml:space="preserve"> ConCost!AI$11</f>
        <v>11538.461538461539</v>
      </c>
      <c r="AJ53" s="69">
        <f xml:space="preserve"> ConCost!AJ$11</f>
        <v>11538.461538461539</v>
      </c>
      <c r="AK53" s="69">
        <f xml:space="preserve"> ConCost!AK$11</f>
        <v>11538.461538461539</v>
      </c>
      <c r="AL53" s="69">
        <f xml:space="preserve"> ConCost!AL$11</f>
        <v>11538.461538461539</v>
      </c>
      <c r="AM53" s="69">
        <f xml:space="preserve"> ConCost!AM$11</f>
        <v>11538.461538461539</v>
      </c>
      <c r="AN53" s="69">
        <f xml:space="preserve"> ConCost!AN$11</f>
        <v>11538.461538461539</v>
      </c>
      <c r="AO53" s="69">
        <f xml:space="preserve"> ConCost!AO$11</f>
        <v>11538.461538461539</v>
      </c>
      <c r="AP53" s="69">
        <f xml:space="preserve"> ConCost!AP$11</f>
        <v>11538.461538461539</v>
      </c>
      <c r="AQ53" s="69">
        <f xml:space="preserve"> ConCost!AQ$11</f>
        <v>11538.461538461539</v>
      </c>
      <c r="AR53" s="69">
        <f xml:space="preserve"> ConCost!AR$11</f>
        <v>11538.461538461539</v>
      </c>
      <c r="AS53" s="69">
        <f xml:space="preserve"> ConCost!AS$11</f>
        <v>11538.461538461539</v>
      </c>
      <c r="AT53" s="69">
        <f xml:space="preserve"> ConCost!AT$11</f>
        <v>11538.461538461539</v>
      </c>
      <c r="AU53" s="69">
        <f xml:space="preserve"> ConCost!AU$11</f>
        <v>11538.461538461539</v>
      </c>
      <c r="AV53" s="69">
        <f xml:space="preserve"> ConCost!AV$11</f>
        <v>11538.461538461539</v>
      </c>
      <c r="AW53" s="69">
        <f xml:space="preserve"> ConCost!AW$11</f>
        <v>11538.461538461539</v>
      </c>
      <c r="AX53" s="69">
        <f xml:space="preserve"> ConCost!AX$11</f>
        <v>11538.461538461539</v>
      </c>
      <c r="AY53" s="69">
        <f xml:space="preserve"> ConCost!AY$11</f>
        <v>11538.461538461539</v>
      </c>
      <c r="AZ53" s="69">
        <f xml:space="preserve"> ConCost!AZ$11</f>
        <v>0</v>
      </c>
      <c r="BA53" s="69">
        <f xml:space="preserve"> ConCost!BA$11</f>
        <v>0</v>
      </c>
      <c r="BB53" s="69">
        <f xml:space="preserve"> ConCost!BB$11</f>
        <v>0</v>
      </c>
      <c r="BC53" s="69">
        <f xml:space="preserve"> ConCost!BC$11</f>
        <v>0</v>
      </c>
      <c r="BD53" s="69">
        <f xml:space="preserve"> ConCost!BD$11</f>
        <v>0</v>
      </c>
      <c r="BE53" s="69">
        <f xml:space="preserve"> ConCost!BE$11</f>
        <v>0</v>
      </c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</row>
    <row r="54" spans="1:258" s="78" customFormat="1" outlineLevel="1" x14ac:dyDescent="0.25">
      <c r="A54" s="86"/>
      <c r="B54" s="86"/>
      <c r="C54" s="87"/>
      <c r="D54" s="88"/>
      <c r="E54" s="69" t="str">
        <f xml:space="preserve"> ConCost!E$15</f>
        <v>EPC contingency</v>
      </c>
      <c r="F54" s="69">
        <f xml:space="preserve"> ConCost!F$15</f>
        <v>0</v>
      </c>
      <c r="G54" s="69" t="str">
        <f xml:space="preserve"> ConCost!G$15</f>
        <v>$ 000s</v>
      </c>
      <c r="H54" s="69">
        <f xml:space="preserve"> ConCost!H$15</f>
        <v>5999.9999999999991</v>
      </c>
      <c r="I54" s="69">
        <f xml:space="preserve"> ConCost!I$15</f>
        <v>0</v>
      </c>
      <c r="J54" s="69">
        <f xml:space="preserve"> ConCost!J$15</f>
        <v>0</v>
      </c>
      <c r="K54" s="69">
        <f xml:space="preserve"> ConCost!K$15</f>
        <v>0</v>
      </c>
      <c r="L54" s="69">
        <f xml:space="preserve"> ConCost!L$15</f>
        <v>0</v>
      </c>
      <c r="M54" s="69">
        <f xml:space="preserve"> ConCost!M$15</f>
        <v>0</v>
      </c>
      <c r="N54" s="69">
        <f xml:space="preserve"> ConCost!N$15</f>
        <v>0</v>
      </c>
      <c r="O54" s="69">
        <f xml:space="preserve"> ConCost!O$15</f>
        <v>0</v>
      </c>
      <c r="P54" s="69">
        <f xml:space="preserve"> ConCost!P$15</f>
        <v>0</v>
      </c>
      <c r="Q54" s="69">
        <f xml:space="preserve"> ConCost!Q$15</f>
        <v>0</v>
      </c>
      <c r="R54" s="69">
        <f xml:space="preserve"> ConCost!R$15</f>
        <v>0</v>
      </c>
      <c r="S54" s="69">
        <f xml:space="preserve"> ConCost!S$15</f>
        <v>0</v>
      </c>
      <c r="T54" s="69">
        <f xml:space="preserve"> ConCost!T$15</f>
        <v>0</v>
      </c>
      <c r="U54" s="69">
        <f xml:space="preserve"> ConCost!U$15</f>
        <v>0</v>
      </c>
      <c r="V54" s="69">
        <f xml:space="preserve"> ConCost!V$15</f>
        <v>0</v>
      </c>
      <c r="W54" s="69">
        <f xml:space="preserve"> ConCost!W$15</f>
        <v>0</v>
      </c>
      <c r="X54" s="69">
        <f xml:space="preserve"> ConCost!X$15</f>
        <v>0</v>
      </c>
      <c r="Y54" s="69">
        <f xml:space="preserve"> ConCost!Y$15</f>
        <v>0</v>
      </c>
      <c r="Z54" s="69">
        <f xml:space="preserve"> ConCost!Z$15</f>
        <v>230.76923076923077</v>
      </c>
      <c r="AA54" s="69">
        <f xml:space="preserve"> ConCost!AA$15</f>
        <v>230.76923076923077</v>
      </c>
      <c r="AB54" s="69">
        <f xml:space="preserve"> ConCost!AB$15</f>
        <v>230.76923076923077</v>
      </c>
      <c r="AC54" s="69">
        <f xml:space="preserve"> ConCost!AC$15</f>
        <v>230.76923076923077</v>
      </c>
      <c r="AD54" s="69">
        <f xml:space="preserve"> ConCost!AD$15</f>
        <v>230.76923076923077</v>
      </c>
      <c r="AE54" s="69">
        <f xml:space="preserve"> ConCost!AE$15</f>
        <v>230.76923076923077</v>
      </c>
      <c r="AF54" s="69">
        <f xml:space="preserve"> ConCost!AF$15</f>
        <v>230.76923076923077</v>
      </c>
      <c r="AG54" s="69">
        <f xml:space="preserve"> ConCost!AG$15</f>
        <v>230.76923076923077</v>
      </c>
      <c r="AH54" s="69">
        <f xml:space="preserve"> ConCost!AH$15</f>
        <v>230.76923076923077</v>
      </c>
      <c r="AI54" s="69">
        <f xml:space="preserve"> ConCost!AI$15</f>
        <v>230.76923076923077</v>
      </c>
      <c r="AJ54" s="69">
        <f xml:space="preserve"> ConCost!AJ$15</f>
        <v>230.76923076923077</v>
      </c>
      <c r="AK54" s="69">
        <f xml:space="preserve"> ConCost!AK$15</f>
        <v>230.76923076923077</v>
      </c>
      <c r="AL54" s="69">
        <f xml:space="preserve"> ConCost!AL$15</f>
        <v>230.76923076923077</v>
      </c>
      <c r="AM54" s="69">
        <f xml:space="preserve"> ConCost!AM$15</f>
        <v>230.76923076923077</v>
      </c>
      <c r="AN54" s="69">
        <f xml:space="preserve"> ConCost!AN$15</f>
        <v>230.76923076923077</v>
      </c>
      <c r="AO54" s="69">
        <f xml:space="preserve"> ConCost!AO$15</f>
        <v>230.76923076923077</v>
      </c>
      <c r="AP54" s="69">
        <f xml:space="preserve"> ConCost!AP$15</f>
        <v>230.76923076923077</v>
      </c>
      <c r="AQ54" s="69">
        <f xml:space="preserve"> ConCost!AQ$15</f>
        <v>230.76923076923077</v>
      </c>
      <c r="AR54" s="69">
        <f xml:space="preserve"> ConCost!AR$15</f>
        <v>230.76923076923077</v>
      </c>
      <c r="AS54" s="69">
        <f xml:space="preserve"> ConCost!AS$15</f>
        <v>230.76923076923077</v>
      </c>
      <c r="AT54" s="69">
        <f xml:space="preserve"> ConCost!AT$15</f>
        <v>230.76923076923077</v>
      </c>
      <c r="AU54" s="69">
        <f xml:space="preserve"> ConCost!AU$15</f>
        <v>230.76923076923077</v>
      </c>
      <c r="AV54" s="69">
        <f xml:space="preserve"> ConCost!AV$15</f>
        <v>230.76923076923077</v>
      </c>
      <c r="AW54" s="69">
        <f xml:space="preserve"> ConCost!AW$15</f>
        <v>230.76923076923077</v>
      </c>
      <c r="AX54" s="69">
        <f xml:space="preserve"> ConCost!AX$15</f>
        <v>230.76923076923077</v>
      </c>
      <c r="AY54" s="69">
        <f xml:space="preserve"> ConCost!AY$15</f>
        <v>230.76923076923077</v>
      </c>
      <c r="AZ54" s="69">
        <f xml:space="preserve"> ConCost!AZ$15</f>
        <v>0</v>
      </c>
      <c r="BA54" s="69">
        <f xml:space="preserve"> ConCost!BA$15</f>
        <v>0</v>
      </c>
      <c r="BB54" s="69">
        <f xml:space="preserve"> ConCost!BB$15</f>
        <v>0</v>
      </c>
      <c r="BC54" s="69">
        <f xml:space="preserve"> ConCost!BC$15</f>
        <v>0</v>
      </c>
      <c r="BD54" s="69">
        <f xml:space="preserve"> ConCost!BD$15</f>
        <v>0</v>
      </c>
      <c r="BE54" s="69">
        <f xml:space="preserve"> ConCost!BE$15</f>
        <v>0</v>
      </c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</row>
    <row r="55" spans="1:258" s="78" customFormat="1" outlineLevel="1" x14ac:dyDescent="0.25">
      <c r="A55" s="86"/>
      <c r="B55" s="86"/>
      <c r="C55" s="87"/>
      <c r="D55" s="88"/>
      <c r="E55" s="69" t="str">
        <f xml:space="preserve"> ConCost!E$24</f>
        <v>ProjectCo costs during construction</v>
      </c>
      <c r="F55" s="69">
        <f xml:space="preserve"> ConCost!F$24</f>
        <v>0</v>
      </c>
      <c r="G55" s="69" t="str">
        <f xml:space="preserve"> ConCost!G$24</f>
        <v>$ 000s</v>
      </c>
      <c r="H55" s="69">
        <f xml:space="preserve"> ConCost!H$24</f>
        <v>3250</v>
      </c>
      <c r="I55" s="69">
        <f xml:space="preserve"> ConCost!I$24</f>
        <v>0</v>
      </c>
      <c r="J55" s="69">
        <f xml:space="preserve"> ConCost!J$24</f>
        <v>0</v>
      </c>
      <c r="K55" s="69">
        <f xml:space="preserve"> ConCost!K$24</f>
        <v>0</v>
      </c>
      <c r="L55" s="69">
        <f xml:space="preserve"> ConCost!L$24</f>
        <v>0</v>
      </c>
      <c r="M55" s="69">
        <f xml:space="preserve"> ConCost!M$24</f>
        <v>0</v>
      </c>
      <c r="N55" s="69">
        <f xml:space="preserve"> ConCost!N$24</f>
        <v>0</v>
      </c>
      <c r="O55" s="69">
        <f xml:space="preserve"> ConCost!O$24</f>
        <v>0</v>
      </c>
      <c r="P55" s="69">
        <f xml:space="preserve"> ConCost!P$24</f>
        <v>0</v>
      </c>
      <c r="Q55" s="69">
        <f xml:space="preserve"> ConCost!Q$24</f>
        <v>0</v>
      </c>
      <c r="R55" s="69">
        <f xml:space="preserve"> ConCost!R$24</f>
        <v>0</v>
      </c>
      <c r="S55" s="69">
        <f xml:space="preserve"> ConCost!S$24</f>
        <v>0</v>
      </c>
      <c r="T55" s="69">
        <f xml:space="preserve"> ConCost!T$24</f>
        <v>0</v>
      </c>
      <c r="U55" s="69">
        <f xml:space="preserve"> ConCost!U$24</f>
        <v>0</v>
      </c>
      <c r="V55" s="69">
        <f xml:space="preserve"> ConCost!V$24</f>
        <v>0</v>
      </c>
      <c r="W55" s="69">
        <f xml:space="preserve"> ConCost!W$24</f>
        <v>0</v>
      </c>
      <c r="X55" s="69">
        <f xml:space="preserve"> ConCost!X$24</f>
        <v>0</v>
      </c>
      <c r="Y55" s="69">
        <f xml:space="preserve"> ConCost!Y$24</f>
        <v>0</v>
      </c>
      <c r="Z55" s="69">
        <f xml:space="preserve"> ConCost!Z$24</f>
        <v>125</v>
      </c>
      <c r="AA55" s="69">
        <f xml:space="preserve"> ConCost!AA$24</f>
        <v>125</v>
      </c>
      <c r="AB55" s="69">
        <f xml:space="preserve"> ConCost!AB$24</f>
        <v>125</v>
      </c>
      <c r="AC55" s="69">
        <f xml:space="preserve"> ConCost!AC$24</f>
        <v>125</v>
      </c>
      <c r="AD55" s="69">
        <f xml:space="preserve"> ConCost!AD$24</f>
        <v>125</v>
      </c>
      <c r="AE55" s="69">
        <f xml:space="preserve"> ConCost!AE$24</f>
        <v>125</v>
      </c>
      <c r="AF55" s="69">
        <f xml:space="preserve"> ConCost!AF$24</f>
        <v>125</v>
      </c>
      <c r="AG55" s="69">
        <f xml:space="preserve"> ConCost!AG$24</f>
        <v>125</v>
      </c>
      <c r="AH55" s="69">
        <f xml:space="preserve"> ConCost!AH$24</f>
        <v>125</v>
      </c>
      <c r="AI55" s="69">
        <f xml:space="preserve"> ConCost!AI$24</f>
        <v>125</v>
      </c>
      <c r="AJ55" s="69">
        <f xml:space="preserve"> ConCost!AJ$24</f>
        <v>125</v>
      </c>
      <c r="AK55" s="69">
        <f xml:space="preserve"> ConCost!AK$24</f>
        <v>125</v>
      </c>
      <c r="AL55" s="69">
        <f xml:space="preserve"> ConCost!AL$24</f>
        <v>125</v>
      </c>
      <c r="AM55" s="69">
        <f xml:space="preserve"> ConCost!AM$24</f>
        <v>125</v>
      </c>
      <c r="AN55" s="69">
        <f xml:space="preserve"> ConCost!AN$24</f>
        <v>125</v>
      </c>
      <c r="AO55" s="69">
        <f xml:space="preserve"> ConCost!AO$24</f>
        <v>125</v>
      </c>
      <c r="AP55" s="69">
        <f xml:space="preserve"> ConCost!AP$24</f>
        <v>125</v>
      </c>
      <c r="AQ55" s="69">
        <f xml:space="preserve"> ConCost!AQ$24</f>
        <v>125</v>
      </c>
      <c r="AR55" s="69">
        <f xml:space="preserve"> ConCost!AR$24</f>
        <v>125</v>
      </c>
      <c r="AS55" s="69">
        <f xml:space="preserve"> ConCost!AS$24</f>
        <v>125</v>
      </c>
      <c r="AT55" s="69">
        <f xml:space="preserve"> ConCost!AT$24</f>
        <v>125</v>
      </c>
      <c r="AU55" s="69">
        <f xml:space="preserve"> ConCost!AU$24</f>
        <v>125</v>
      </c>
      <c r="AV55" s="69">
        <f xml:space="preserve"> ConCost!AV$24</f>
        <v>125</v>
      </c>
      <c r="AW55" s="69">
        <f xml:space="preserve"> ConCost!AW$24</f>
        <v>125</v>
      </c>
      <c r="AX55" s="69">
        <f xml:space="preserve"> ConCost!AX$24</f>
        <v>125</v>
      </c>
      <c r="AY55" s="69">
        <f xml:space="preserve"> ConCost!AY$24</f>
        <v>125</v>
      </c>
      <c r="AZ55" s="69">
        <f xml:space="preserve"> ConCost!AZ$24</f>
        <v>0</v>
      </c>
      <c r="BA55" s="69">
        <f xml:space="preserve"> ConCost!BA$24</f>
        <v>0</v>
      </c>
      <c r="BB55" s="69">
        <f xml:space="preserve"> ConCost!BB$24</f>
        <v>0</v>
      </c>
      <c r="BC55" s="69">
        <f xml:space="preserve"> ConCost!BC$24</f>
        <v>0</v>
      </c>
      <c r="BD55" s="69">
        <f xml:space="preserve"> ConCost!BD$24</f>
        <v>0</v>
      </c>
      <c r="BE55" s="69">
        <f xml:space="preserve"> ConCost!BE$24</f>
        <v>0</v>
      </c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</row>
    <row r="56" spans="1:258" s="78" customFormat="1" outlineLevel="1" x14ac:dyDescent="0.25">
      <c r="A56" s="86"/>
      <c r="B56" s="86"/>
      <c r="C56" s="87"/>
      <c r="D56" s="88"/>
      <c r="E56" s="69" t="str">
        <f xml:space="preserve"> ConCost!E$29</f>
        <v>Construction insurance cost</v>
      </c>
      <c r="F56" s="69">
        <f xml:space="preserve"> ConCost!F$29</f>
        <v>0</v>
      </c>
      <c r="G56" s="69" t="str">
        <f xml:space="preserve"> ConCost!G$29</f>
        <v>$ 000s</v>
      </c>
      <c r="H56" s="69">
        <f xml:space="preserve"> ConCost!H$29</f>
        <v>1300</v>
      </c>
      <c r="I56" s="69">
        <f xml:space="preserve"> ConCost!I$29</f>
        <v>0</v>
      </c>
      <c r="J56" s="69">
        <f xml:space="preserve"> ConCost!J$29</f>
        <v>0</v>
      </c>
      <c r="K56" s="69">
        <f xml:space="preserve"> ConCost!K$29</f>
        <v>0</v>
      </c>
      <c r="L56" s="69">
        <f xml:space="preserve"> ConCost!L$29</f>
        <v>0</v>
      </c>
      <c r="M56" s="69">
        <f xml:space="preserve"> ConCost!M$29</f>
        <v>0</v>
      </c>
      <c r="N56" s="69">
        <f xml:space="preserve"> ConCost!N$29</f>
        <v>0</v>
      </c>
      <c r="O56" s="69">
        <f xml:space="preserve"> ConCost!O$29</f>
        <v>0</v>
      </c>
      <c r="P56" s="69">
        <f xml:space="preserve"> ConCost!P$29</f>
        <v>0</v>
      </c>
      <c r="Q56" s="69">
        <f xml:space="preserve"> ConCost!Q$29</f>
        <v>0</v>
      </c>
      <c r="R56" s="69">
        <f xml:space="preserve"> ConCost!R$29</f>
        <v>0</v>
      </c>
      <c r="S56" s="69">
        <f xml:space="preserve"> ConCost!S$29</f>
        <v>0</v>
      </c>
      <c r="T56" s="69">
        <f xml:space="preserve"> ConCost!T$29</f>
        <v>0</v>
      </c>
      <c r="U56" s="69">
        <f xml:space="preserve"> ConCost!U$29</f>
        <v>0</v>
      </c>
      <c r="V56" s="69">
        <f xml:space="preserve"> ConCost!V$29</f>
        <v>0</v>
      </c>
      <c r="W56" s="69">
        <f xml:space="preserve"> ConCost!W$29</f>
        <v>0</v>
      </c>
      <c r="X56" s="69">
        <f xml:space="preserve"> ConCost!X$29</f>
        <v>0</v>
      </c>
      <c r="Y56" s="69">
        <f xml:space="preserve"> ConCost!Y$29</f>
        <v>1300</v>
      </c>
      <c r="Z56" s="69">
        <f xml:space="preserve"> ConCost!Z$29</f>
        <v>0</v>
      </c>
      <c r="AA56" s="69">
        <f xml:space="preserve"> ConCost!AA$29</f>
        <v>0</v>
      </c>
      <c r="AB56" s="69">
        <f xml:space="preserve"> ConCost!AB$29</f>
        <v>0</v>
      </c>
      <c r="AC56" s="69">
        <f xml:space="preserve"> ConCost!AC$29</f>
        <v>0</v>
      </c>
      <c r="AD56" s="69">
        <f xml:space="preserve"> ConCost!AD$29</f>
        <v>0</v>
      </c>
      <c r="AE56" s="69">
        <f xml:space="preserve"> ConCost!AE$29</f>
        <v>0</v>
      </c>
      <c r="AF56" s="69">
        <f xml:space="preserve"> ConCost!AF$29</f>
        <v>0</v>
      </c>
      <c r="AG56" s="69">
        <f xml:space="preserve"> ConCost!AG$29</f>
        <v>0</v>
      </c>
      <c r="AH56" s="69">
        <f xml:space="preserve"> ConCost!AH$29</f>
        <v>0</v>
      </c>
      <c r="AI56" s="69">
        <f xml:space="preserve"> ConCost!AI$29</f>
        <v>0</v>
      </c>
      <c r="AJ56" s="69">
        <f xml:space="preserve"> ConCost!AJ$29</f>
        <v>0</v>
      </c>
      <c r="AK56" s="69">
        <f xml:space="preserve"> ConCost!AK$29</f>
        <v>0</v>
      </c>
      <c r="AL56" s="69">
        <f xml:space="preserve"> ConCost!AL$29</f>
        <v>0</v>
      </c>
      <c r="AM56" s="69">
        <f xml:space="preserve"> ConCost!AM$29</f>
        <v>0</v>
      </c>
      <c r="AN56" s="69">
        <f xml:space="preserve"> ConCost!AN$29</f>
        <v>0</v>
      </c>
      <c r="AO56" s="69">
        <f xml:space="preserve"> ConCost!AO$29</f>
        <v>0</v>
      </c>
      <c r="AP56" s="69">
        <f xml:space="preserve"> ConCost!AP$29</f>
        <v>0</v>
      </c>
      <c r="AQ56" s="69">
        <f xml:space="preserve"> ConCost!AQ$29</f>
        <v>0</v>
      </c>
      <c r="AR56" s="69">
        <f xml:space="preserve"> ConCost!AR$29</f>
        <v>0</v>
      </c>
      <c r="AS56" s="69">
        <f xml:space="preserve"> ConCost!AS$29</f>
        <v>0</v>
      </c>
      <c r="AT56" s="69">
        <f xml:space="preserve"> ConCost!AT$29</f>
        <v>0</v>
      </c>
      <c r="AU56" s="69">
        <f xml:space="preserve"> ConCost!AU$29</f>
        <v>0</v>
      </c>
      <c r="AV56" s="69">
        <f xml:space="preserve"> ConCost!AV$29</f>
        <v>0</v>
      </c>
      <c r="AW56" s="69">
        <f xml:space="preserve"> ConCost!AW$29</f>
        <v>0</v>
      </c>
      <c r="AX56" s="69">
        <f xml:space="preserve"> ConCost!AX$29</f>
        <v>0</v>
      </c>
      <c r="AY56" s="69">
        <f xml:space="preserve"> ConCost!AY$29</f>
        <v>0</v>
      </c>
      <c r="AZ56" s="69">
        <f xml:space="preserve"> ConCost!AZ$29</f>
        <v>0</v>
      </c>
      <c r="BA56" s="69">
        <f xml:space="preserve"> ConCost!BA$29</f>
        <v>0</v>
      </c>
      <c r="BB56" s="69">
        <f xml:space="preserve"> ConCost!BB$29</f>
        <v>0</v>
      </c>
      <c r="BC56" s="69">
        <f xml:space="preserve"> ConCost!BC$29</f>
        <v>0</v>
      </c>
      <c r="BD56" s="69">
        <f xml:space="preserve"> ConCost!BD$29</f>
        <v>0</v>
      </c>
      <c r="BE56" s="69">
        <f xml:space="preserve"> ConCost!BE$29</f>
        <v>0</v>
      </c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</row>
    <row r="57" spans="1:258" s="78" customFormat="1" outlineLevel="1" x14ac:dyDescent="0.25">
      <c r="A57" s="86"/>
      <c r="B57" s="86"/>
      <c r="C57" s="87"/>
      <c r="D57" s="88"/>
      <c r="E57" s="69" t="str">
        <f xml:space="preserve"> ConCost!E$34</f>
        <v>Development costs</v>
      </c>
      <c r="F57" s="69">
        <f xml:space="preserve"> ConCost!F$34</f>
        <v>0</v>
      </c>
      <c r="G57" s="69" t="str">
        <f xml:space="preserve"> ConCost!G$34</f>
        <v>$ 000s</v>
      </c>
      <c r="H57" s="69">
        <f xml:space="preserve"> ConCost!H$34</f>
        <v>5000</v>
      </c>
      <c r="I57" s="69">
        <f xml:space="preserve"> ConCost!I$34</f>
        <v>0</v>
      </c>
      <c r="J57" s="69">
        <f xml:space="preserve"> ConCost!J$34</f>
        <v>0</v>
      </c>
      <c r="K57" s="69">
        <f xml:space="preserve"> ConCost!K$34</f>
        <v>0</v>
      </c>
      <c r="L57" s="69">
        <f xml:space="preserve"> ConCost!L$34</f>
        <v>0</v>
      </c>
      <c r="M57" s="69">
        <f xml:space="preserve"> ConCost!M$34</f>
        <v>0</v>
      </c>
      <c r="N57" s="69">
        <f xml:space="preserve"> ConCost!N$34</f>
        <v>0</v>
      </c>
      <c r="O57" s="69">
        <f xml:space="preserve"> ConCost!O$34</f>
        <v>0</v>
      </c>
      <c r="P57" s="69">
        <f xml:space="preserve"> ConCost!P$34</f>
        <v>0</v>
      </c>
      <c r="Q57" s="69">
        <f xml:space="preserve"> ConCost!Q$34</f>
        <v>0</v>
      </c>
      <c r="R57" s="69">
        <f xml:space="preserve"> ConCost!R$34</f>
        <v>0</v>
      </c>
      <c r="S57" s="69">
        <f xml:space="preserve"> ConCost!S$34</f>
        <v>0</v>
      </c>
      <c r="T57" s="69">
        <f xml:space="preserve"> ConCost!T$34</f>
        <v>0</v>
      </c>
      <c r="U57" s="69">
        <f xml:space="preserve"> ConCost!U$34</f>
        <v>0</v>
      </c>
      <c r="V57" s="69">
        <f xml:space="preserve"> ConCost!V$34</f>
        <v>0</v>
      </c>
      <c r="W57" s="69">
        <f xml:space="preserve"> ConCost!W$34</f>
        <v>0</v>
      </c>
      <c r="X57" s="69">
        <f xml:space="preserve"> ConCost!X$34</f>
        <v>0</v>
      </c>
      <c r="Y57" s="69">
        <f xml:space="preserve"> ConCost!Y$34</f>
        <v>5000</v>
      </c>
      <c r="Z57" s="69">
        <f xml:space="preserve"> ConCost!Z$34</f>
        <v>0</v>
      </c>
      <c r="AA57" s="69">
        <f xml:space="preserve"> ConCost!AA$34</f>
        <v>0</v>
      </c>
      <c r="AB57" s="69">
        <f xml:space="preserve"> ConCost!AB$34</f>
        <v>0</v>
      </c>
      <c r="AC57" s="69">
        <f xml:space="preserve"> ConCost!AC$34</f>
        <v>0</v>
      </c>
      <c r="AD57" s="69">
        <f xml:space="preserve"> ConCost!AD$34</f>
        <v>0</v>
      </c>
      <c r="AE57" s="69">
        <f xml:space="preserve"> ConCost!AE$34</f>
        <v>0</v>
      </c>
      <c r="AF57" s="69">
        <f xml:space="preserve"> ConCost!AF$34</f>
        <v>0</v>
      </c>
      <c r="AG57" s="69">
        <f xml:space="preserve"> ConCost!AG$34</f>
        <v>0</v>
      </c>
      <c r="AH57" s="69">
        <f xml:space="preserve"> ConCost!AH$34</f>
        <v>0</v>
      </c>
      <c r="AI57" s="69">
        <f xml:space="preserve"> ConCost!AI$34</f>
        <v>0</v>
      </c>
      <c r="AJ57" s="69">
        <f xml:space="preserve"> ConCost!AJ$34</f>
        <v>0</v>
      </c>
      <c r="AK57" s="69">
        <f xml:space="preserve"> ConCost!AK$34</f>
        <v>0</v>
      </c>
      <c r="AL57" s="69">
        <f xml:space="preserve"> ConCost!AL$34</f>
        <v>0</v>
      </c>
      <c r="AM57" s="69">
        <f xml:space="preserve"> ConCost!AM$34</f>
        <v>0</v>
      </c>
      <c r="AN57" s="69">
        <f xml:space="preserve"> ConCost!AN$34</f>
        <v>0</v>
      </c>
      <c r="AO57" s="69">
        <f xml:space="preserve"> ConCost!AO$34</f>
        <v>0</v>
      </c>
      <c r="AP57" s="69">
        <f xml:space="preserve"> ConCost!AP$34</f>
        <v>0</v>
      </c>
      <c r="AQ57" s="69">
        <f xml:space="preserve"> ConCost!AQ$34</f>
        <v>0</v>
      </c>
      <c r="AR57" s="69">
        <f xml:space="preserve"> ConCost!AR$34</f>
        <v>0</v>
      </c>
      <c r="AS57" s="69">
        <f xml:space="preserve"> ConCost!AS$34</f>
        <v>0</v>
      </c>
      <c r="AT57" s="69">
        <f xml:space="preserve"> ConCost!AT$34</f>
        <v>0</v>
      </c>
      <c r="AU57" s="69">
        <f xml:space="preserve"> ConCost!AU$34</f>
        <v>0</v>
      </c>
      <c r="AV57" s="69">
        <f xml:space="preserve"> ConCost!AV$34</f>
        <v>0</v>
      </c>
      <c r="AW57" s="69">
        <f xml:space="preserve"> ConCost!AW$34</f>
        <v>0</v>
      </c>
      <c r="AX57" s="69">
        <f xml:space="preserve"> ConCost!AX$34</f>
        <v>0</v>
      </c>
      <c r="AY57" s="69">
        <f xml:space="preserve"> ConCost!AY$34</f>
        <v>0</v>
      </c>
      <c r="AZ57" s="69">
        <f xml:space="preserve"> ConCost!AZ$34</f>
        <v>0</v>
      </c>
      <c r="BA57" s="69">
        <f xml:space="preserve"> ConCost!BA$34</f>
        <v>0</v>
      </c>
      <c r="BB57" s="69">
        <f xml:space="preserve"> ConCost!BB$34</f>
        <v>0</v>
      </c>
      <c r="BC57" s="69">
        <f xml:space="preserve"> ConCost!BC$34</f>
        <v>0</v>
      </c>
      <c r="BD57" s="69">
        <f xml:space="preserve"> ConCost!BD$34</f>
        <v>0</v>
      </c>
      <c r="BE57" s="69">
        <f xml:space="preserve"> ConCost!BE$34</f>
        <v>0</v>
      </c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</row>
    <row r="58" spans="1:258" s="78" customFormat="1" outlineLevel="1" x14ac:dyDescent="0.25">
      <c r="A58" s="86"/>
      <c r="B58" s="86"/>
      <c r="C58" s="87"/>
      <c r="D58" s="88"/>
      <c r="E58" s="69" t="str">
        <f xml:space="preserve"> ConCost!E$39</f>
        <v>Development fee</v>
      </c>
      <c r="F58" s="69">
        <f xml:space="preserve"> ConCost!F$39</f>
        <v>0</v>
      </c>
      <c r="G58" s="69" t="str">
        <f xml:space="preserve"> ConCost!G$39</f>
        <v>$ 000s</v>
      </c>
      <c r="H58" s="69">
        <f xml:space="preserve"> ConCost!H$39</f>
        <v>2000</v>
      </c>
      <c r="I58" s="69">
        <f xml:space="preserve"> ConCost!I$39</f>
        <v>0</v>
      </c>
      <c r="J58" s="69">
        <f xml:space="preserve"> ConCost!J$39</f>
        <v>0</v>
      </c>
      <c r="K58" s="69">
        <f xml:space="preserve"> ConCost!K$39</f>
        <v>0</v>
      </c>
      <c r="L58" s="69">
        <f xml:space="preserve"> ConCost!L$39</f>
        <v>0</v>
      </c>
      <c r="M58" s="69">
        <f xml:space="preserve"> ConCost!M$39</f>
        <v>0</v>
      </c>
      <c r="N58" s="69">
        <f xml:space="preserve"> ConCost!N$39</f>
        <v>0</v>
      </c>
      <c r="O58" s="69">
        <f xml:space="preserve"> ConCost!O$39</f>
        <v>0</v>
      </c>
      <c r="P58" s="69">
        <f xml:space="preserve"> ConCost!P$39</f>
        <v>0</v>
      </c>
      <c r="Q58" s="69">
        <f xml:space="preserve"> ConCost!Q$39</f>
        <v>0</v>
      </c>
      <c r="R58" s="69">
        <f xml:space="preserve"> ConCost!R$39</f>
        <v>0</v>
      </c>
      <c r="S58" s="69">
        <f xml:space="preserve"> ConCost!S$39</f>
        <v>0</v>
      </c>
      <c r="T58" s="69">
        <f xml:space="preserve"> ConCost!T$39</f>
        <v>0</v>
      </c>
      <c r="U58" s="69">
        <f xml:space="preserve"> ConCost!U$39</f>
        <v>0</v>
      </c>
      <c r="V58" s="69">
        <f xml:space="preserve"> ConCost!V$39</f>
        <v>0</v>
      </c>
      <c r="W58" s="69">
        <f xml:space="preserve"> ConCost!W$39</f>
        <v>0</v>
      </c>
      <c r="X58" s="69">
        <f xml:space="preserve"> ConCost!X$39</f>
        <v>0</v>
      </c>
      <c r="Y58" s="69">
        <f xml:space="preserve"> ConCost!Y$39</f>
        <v>2000</v>
      </c>
      <c r="Z58" s="69">
        <f xml:space="preserve"> ConCost!Z$39</f>
        <v>0</v>
      </c>
      <c r="AA58" s="69">
        <f xml:space="preserve"> ConCost!AA$39</f>
        <v>0</v>
      </c>
      <c r="AB58" s="69">
        <f xml:space="preserve"> ConCost!AB$39</f>
        <v>0</v>
      </c>
      <c r="AC58" s="69">
        <f xml:space="preserve"> ConCost!AC$39</f>
        <v>0</v>
      </c>
      <c r="AD58" s="69">
        <f xml:space="preserve"> ConCost!AD$39</f>
        <v>0</v>
      </c>
      <c r="AE58" s="69">
        <f xml:space="preserve"> ConCost!AE$39</f>
        <v>0</v>
      </c>
      <c r="AF58" s="69">
        <f xml:space="preserve"> ConCost!AF$39</f>
        <v>0</v>
      </c>
      <c r="AG58" s="69">
        <f xml:space="preserve"> ConCost!AG$39</f>
        <v>0</v>
      </c>
      <c r="AH58" s="69">
        <f xml:space="preserve"> ConCost!AH$39</f>
        <v>0</v>
      </c>
      <c r="AI58" s="69">
        <f xml:space="preserve"> ConCost!AI$39</f>
        <v>0</v>
      </c>
      <c r="AJ58" s="69">
        <f xml:space="preserve"> ConCost!AJ$39</f>
        <v>0</v>
      </c>
      <c r="AK58" s="69">
        <f xml:space="preserve"> ConCost!AK$39</f>
        <v>0</v>
      </c>
      <c r="AL58" s="69">
        <f xml:space="preserve"> ConCost!AL$39</f>
        <v>0</v>
      </c>
      <c r="AM58" s="69">
        <f xml:space="preserve"> ConCost!AM$39</f>
        <v>0</v>
      </c>
      <c r="AN58" s="69">
        <f xml:space="preserve"> ConCost!AN$39</f>
        <v>0</v>
      </c>
      <c r="AO58" s="69">
        <f xml:space="preserve"> ConCost!AO$39</f>
        <v>0</v>
      </c>
      <c r="AP58" s="69">
        <f xml:space="preserve"> ConCost!AP$39</f>
        <v>0</v>
      </c>
      <c r="AQ58" s="69">
        <f xml:space="preserve"> ConCost!AQ$39</f>
        <v>0</v>
      </c>
      <c r="AR58" s="69">
        <f xml:space="preserve"> ConCost!AR$39</f>
        <v>0</v>
      </c>
      <c r="AS58" s="69">
        <f xml:space="preserve"> ConCost!AS$39</f>
        <v>0</v>
      </c>
      <c r="AT58" s="69">
        <f xml:space="preserve"> ConCost!AT$39</f>
        <v>0</v>
      </c>
      <c r="AU58" s="69">
        <f xml:space="preserve"> ConCost!AU$39</f>
        <v>0</v>
      </c>
      <c r="AV58" s="69">
        <f xml:space="preserve"> ConCost!AV$39</f>
        <v>0</v>
      </c>
      <c r="AW58" s="69">
        <f xml:space="preserve"> ConCost!AW$39</f>
        <v>0</v>
      </c>
      <c r="AX58" s="69">
        <f xml:space="preserve"> ConCost!AX$39</f>
        <v>0</v>
      </c>
      <c r="AY58" s="69">
        <f xml:space="preserve"> ConCost!AY$39</f>
        <v>0</v>
      </c>
      <c r="AZ58" s="69">
        <f xml:space="preserve"> ConCost!AZ$39</f>
        <v>0</v>
      </c>
      <c r="BA58" s="69">
        <f xml:space="preserve"> ConCost!BA$39</f>
        <v>0</v>
      </c>
      <c r="BB58" s="69">
        <f xml:space="preserve"> ConCost!BB$39</f>
        <v>0</v>
      </c>
      <c r="BC58" s="69">
        <f xml:space="preserve"> ConCost!BC$39</f>
        <v>0</v>
      </c>
      <c r="BD58" s="69">
        <f xml:space="preserve"> ConCost!BD$39</f>
        <v>0</v>
      </c>
      <c r="BE58" s="69">
        <f xml:space="preserve"> ConCost!BE$39</f>
        <v>0</v>
      </c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</row>
    <row r="59" spans="1:258" s="126" customFormat="1" outlineLevel="1" x14ac:dyDescent="0.25">
      <c r="A59" s="86"/>
      <c r="B59" s="86"/>
      <c r="C59" s="87"/>
      <c r="D59" s="88"/>
      <c r="E59" s="69" t="str">
        <f xml:space="preserve"> ConCost!E$44</f>
        <v>O&amp;M mobilisation</v>
      </c>
      <c r="F59" s="69">
        <f xml:space="preserve"> ConCost!F$44</f>
        <v>0</v>
      </c>
      <c r="G59" s="69" t="str">
        <f xml:space="preserve"> ConCost!G$44</f>
        <v>$ 000s</v>
      </c>
      <c r="H59" s="69">
        <f xml:space="preserve"> ConCost!H$44</f>
        <v>0</v>
      </c>
      <c r="I59" s="69">
        <f xml:space="preserve"> ConCost!I$44</f>
        <v>0</v>
      </c>
      <c r="J59" s="69">
        <f xml:space="preserve"> ConCost!J$44</f>
        <v>0</v>
      </c>
      <c r="K59" s="69">
        <f xml:space="preserve"> ConCost!K$44</f>
        <v>0</v>
      </c>
      <c r="L59" s="69">
        <f xml:space="preserve"> ConCost!L$44</f>
        <v>0</v>
      </c>
      <c r="M59" s="69">
        <f xml:space="preserve"> ConCost!M$44</f>
        <v>0</v>
      </c>
      <c r="N59" s="69">
        <f xml:space="preserve"> ConCost!N$44</f>
        <v>0</v>
      </c>
      <c r="O59" s="69">
        <f xml:space="preserve"> ConCost!O$44</f>
        <v>0</v>
      </c>
      <c r="P59" s="69">
        <f xml:space="preserve"> ConCost!P$44</f>
        <v>0</v>
      </c>
      <c r="Q59" s="69">
        <f xml:space="preserve"> ConCost!Q$44</f>
        <v>0</v>
      </c>
      <c r="R59" s="69">
        <f xml:space="preserve"> ConCost!R$44</f>
        <v>0</v>
      </c>
      <c r="S59" s="69">
        <f xml:space="preserve"> ConCost!S$44</f>
        <v>0</v>
      </c>
      <c r="T59" s="69">
        <f xml:space="preserve"> ConCost!T$44</f>
        <v>0</v>
      </c>
      <c r="U59" s="69">
        <f xml:space="preserve"> ConCost!U$44</f>
        <v>0</v>
      </c>
      <c r="V59" s="69">
        <f xml:space="preserve"> ConCost!V$44</f>
        <v>0</v>
      </c>
      <c r="W59" s="69">
        <f xml:space="preserve"> ConCost!W$44</f>
        <v>0</v>
      </c>
      <c r="X59" s="69">
        <f xml:space="preserve"> ConCost!X$44</f>
        <v>0</v>
      </c>
      <c r="Y59" s="69">
        <f xml:space="preserve"> ConCost!Y$44</f>
        <v>0</v>
      </c>
      <c r="Z59" s="69">
        <f xml:space="preserve"> ConCost!Z$44</f>
        <v>0</v>
      </c>
      <c r="AA59" s="69">
        <f xml:space="preserve"> ConCost!AA$44</f>
        <v>0</v>
      </c>
      <c r="AB59" s="69">
        <f xml:space="preserve"> ConCost!AB$44</f>
        <v>0</v>
      </c>
      <c r="AC59" s="69">
        <f xml:space="preserve"> ConCost!AC$44</f>
        <v>0</v>
      </c>
      <c r="AD59" s="69">
        <f xml:space="preserve"> ConCost!AD$44</f>
        <v>0</v>
      </c>
      <c r="AE59" s="69">
        <f xml:space="preserve"> ConCost!AE$44</f>
        <v>0</v>
      </c>
      <c r="AF59" s="69">
        <f xml:space="preserve"> ConCost!AF$44</f>
        <v>0</v>
      </c>
      <c r="AG59" s="69">
        <f xml:space="preserve"> ConCost!AG$44</f>
        <v>0</v>
      </c>
      <c r="AH59" s="69">
        <f xml:space="preserve"> ConCost!AH$44</f>
        <v>0</v>
      </c>
      <c r="AI59" s="69">
        <f xml:space="preserve"> ConCost!AI$44</f>
        <v>0</v>
      </c>
      <c r="AJ59" s="69">
        <f xml:space="preserve"> ConCost!AJ$44</f>
        <v>0</v>
      </c>
      <c r="AK59" s="69">
        <f xml:space="preserve"> ConCost!AK$44</f>
        <v>0</v>
      </c>
      <c r="AL59" s="69">
        <f xml:space="preserve"> ConCost!AL$44</f>
        <v>0</v>
      </c>
      <c r="AM59" s="69">
        <f xml:space="preserve"> ConCost!AM$44</f>
        <v>0</v>
      </c>
      <c r="AN59" s="69">
        <f xml:space="preserve"> ConCost!AN$44</f>
        <v>0</v>
      </c>
      <c r="AO59" s="69">
        <f xml:space="preserve"> ConCost!AO$44</f>
        <v>0</v>
      </c>
      <c r="AP59" s="69">
        <f xml:space="preserve"> ConCost!AP$44</f>
        <v>0</v>
      </c>
      <c r="AQ59" s="69">
        <f xml:space="preserve"> ConCost!AQ$44</f>
        <v>0</v>
      </c>
      <c r="AR59" s="69">
        <f xml:space="preserve"> ConCost!AR$44</f>
        <v>0</v>
      </c>
      <c r="AS59" s="69">
        <f xml:space="preserve"> ConCost!AS$44</f>
        <v>0</v>
      </c>
      <c r="AT59" s="69">
        <f xml:space="preserve"> ConCost!AT$44</f>
        <v>0</v>
      </c>
      <c r="AU59" s="69">
        <f xml:space="preserve"> ConCost!AU$44</f>
        <v>0</v>
      </c>
      <c r="AV59" s="69">
        <f xml:space="preserve"> ConCost!AV$44</f>
        <v>0</v>
      </c>
      <c r="AW59" s="69">
        <f xml:space="preserve"> ConCost!AW$44</f>
        <v>0</v>
      </c>
      <c r="AX59" s="69">
        <f xml:space="preserve"> ConCost!AX$44</f>
        <v>0</v>
      </c>
      <c r="AY59" s="69">
        <f xml:space="preserve"> ConCost!AY$44</f>
        <v>0</v>
      </c>
      <c r="AZ59" s="69">
        <f xml:space="preserve"> ConCost!AZ$44</f>
        <v>0</v>
      </c>
      <c r="BA59" s="69">
        <f xml:space="preserve"> ConCost!BA$44</f>
        <v>0</v>
      </c>
      <c r="BB59" s="69">
        <f xml:space="preserve"> ConCost!BB$44</f>
        <v>0</v>
      </c>
      <c r="BC59" s="69">
        <f xml:space="preserve"> ConCost!BC$44</f>
        <v>0</v>
      </c>
      <c r="BD59" s="69">
        <f xml:space="preserve"> ConCost!BD$44</f>
        <v>0</v>
      </c>
      <c r="BE59" s="69">
        <f xml:space="preserve"> ConCost!BE$44</f>
        <v>0</v>
      </c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</row>
    <row r="60" spans="1:258" outlineLevel="1" x14ac:dyDescent="0.25">
      <c r="E60" s="409" t="str">
        <f t="shared" ref="E60:AJ60" si="19" xml:space="preserve"> E$209</f>
        <v>Equity bridge upfront fee - paid</v>
      </c>
      <c r="F60" s="409">
        <f t="shared" si="19"/>
        <v>0</v>
      </c>
      <c r="G60" s="409" t="str">
        <f t="shared" si="19"/>
        <v>$ 000s</v>
      </c>
      <c r="H60" s="409">
        <f t="shared" si="19"/>
        <v>0</v>
      </c>
      <c r="I60" s="409">
        <f t="shared" si="19"/>
        <v>0</v>
      </c>
      <c r="J60" s="409">
        <f t="shared" si="19"/>
        <v>0</v>
      </c>
      <c r="K60" s="409">
        <f t="shared" si="19"/>
        <v>0</v>
      </c>
      <c r="L60" s="409">
        <f t="shared" si="19"/>
        <v>0</v>
      </c>
      <c r="M60" s="409">
        <f t="shared" si="19"/>
        <v>0</v>
      </c>
      <c r="N60" s="409">
        <f t="shared" si="19"/>
        <v>0</v>
      </c>
      <c r="O60" s="409">
        <f t="shared" si="19"/>
        <v>0</v>
      </c>
      <c r="P60" s="409">
        <f t="shared" si="19"/>
        <v>0</v>
      </c>
      <c r="Q60" s="409">
        <f t="shared" si="19"/>
        <v>0</v>
      </c>
      <c r="R60" s="409">
        <f t="shared" si="19"/>
        <v>0</v>
      </c>
      <c r="S60" s="409">
        <f t="shared" si="19"/>
        <v>0</v>
      </c>
      <c r="T60" s="409">
        <f t="shared" si="19"/>
        <v>0</v>
      </c>
      <c r="U60" s="409">
        <f t="shared" si="19"/>
        <v>0</v>
      </c>
      <c r="V60" s="409">
        <f t="shared" si="19"/>
        <v>0</v>
      </c>
      <c r="W60" s="409">
        <f t="shared" si="19"/>
        <v>0</v>
      </c>
      <c r="X60" s="409">
        <f t="shared" si="19"/>
        <v>0</v>
      </c>
      <c r="Y60" s="409">
        <f t="shared" si="19"/>
        <v>0</v>
      </c>
      <c r="Z60" s="409">
        <f t="shared" si="19"/>
        <v>0</v>
      </c>
      <c r="AA60" s="409">
        <f t="shared" si="19"/>
        <v>0</v>
      </c>
      <c r="AB60" s="409">
        <f t="shared" si="19"/>
        <v>0</v>
      </c>
      <c r="AC60" s="409">
        <f t="shared" si="19"/>
        <v>0</v>
      </c>
      <c r="AD60" s="409">
        <f t="shared" si="19"/>
        <v>0</v>
      </c>
      <c r="AE60" s="409">
        <f t="shared" si="19"/>
        <v>0</v>
      </c>
      <c r="AF60" s="409">
        <f t="shared" si="19"/>
        <v>0</v>
      </c>
      <c r="AG60" s="409">
        <f t="shared" si="19"/>
        <v>0</v>
      </c>
      <c r="AH60" s="409">
        <f t="shared" si="19"/>
        <v>0</v>
      </c>
      <c r="AI60" s="409">
        <f t="shared" si="19"/>
        <v>0</v>
      </c>
      <c r="AJ60" s="409">
        <f t="shared" si="19"/>
        <v>0</v>
      </c>
      <c r="AK60" s="409">
        <f t="shared" ref="AK60:BE60" si="20" xml:space="preserve"> AK$209</f>
        <v>0</v>
      </c>
      <c r="AL60" s="409">
        <f t="shared" si="20"/>
        <v>0</v>
      </c>
      <c r="AM60" s="409">
        <f t="shared" si="20"/>
        <v>0</v>
      </c>
      <c r="AN60" s="409">
        <f t="shared" si="20"/>
        <v>0</v>
      </c>
      <c r="AO60" s="409">
        <f t="shared" si="20"/>
        <v>0</v>
      </c>
      <c r="AP60" s="409">
        <f t="shared" si="20"/>
        <v>0</v>
      </c>
      <c r="AQ60" s="409">
        <f t="shared" si="20"/>
        <v>0</v>
      </c>
      <c r="AR60" s="409">
        <f t="shared" si="20"/>
        <v>0</v>
      </c>
      <c r="AS60" s="409">
        <f t="shared" si="20"/>
        <v>0</v>
      </c>
      <c r="AT60" s="409">
        <f t="shared" si="20"/>
        <v>0</v>
      </c>
      <c r="AU60" s="409">
        <f t="shared" si="20"/>
        <v>0</v>
      </c>
      <c r="AV60" s="409">
        <f t="shared" si="20"/>
        <v>0</v>
      </c>
      <c r="AW60" s="409">
        <f t="shared" si="20"/>
        <v>0</v>
      </c>
      <c r="AX60" s="409">
        <f t="shared" si="20"/>
        <v>0</v>
      </c>
      <c r="AY60" s="409">
        <f t="shared" si="20"/>
        <v>0</v>
      </c>
      <c r="AZ60" s="409">
        <f t="shared" si="20"/>
        <v>0</v>
      </c>
      <c r="BA60" s="409">
        <f t="shared" si="20"/>
        <v>0</v>
      </c>
      <c r="BB60" s="409">
        <f t="shared" si="20"/>
        <v>0</v>
      </c>
      <c r="BC60" s="409">
        <f t="shared" si="20"/>
        <v>0</v>
      </c>
      <c r="BD60" s="409">
        <f t="shared" si="20"/>
        <v>0</v>
      </c>
      <c r="BE60" s="409">
        <f t="shared" si="20"/>
        <v>0</v>
      </c>
    </row>
    <row r="61" spans="1:258" outlineLevel="1" x14ac:dyDescent="0.25">
      <c r="E61" s="409" t="str">
        <f t="shared" ref="E61:AJ61" si="21" xml:space="preserve"> E$232</f>
        <v>Equity bridge commitment fee - paid</v>
      </c>
      <c r="F61" s="409">
        <f t="shared" si="21"/>
        <v>0</v>
      </c>
      <c r="G61" s="409" t="str">
        <f t="shared" si="21"/>
        <v>$ 000s</v>
      </c>
      <c r="H61" s="409">
        <f t="shared" si="21"/>
        <v>0</v>
      </c>
      <c r="I61" s="409">
        <f t="shared" si="21"/>
        <v>0</v>
      </c>
      <c r="J61" s="409">
        <f t="shared" si="21"/>
        <v>0</v>
      </c>
      <c r="K61" s="409">
        <f xml:space="preserve"> K$232</f>
        <v>0</v>
      </c>
      <c r="L61" s="409">
        <f t="shared" si="21"/>
        <v>0</v>
      </c>
      <c r="M61" s="409">
        <f t="shared" si="21"/>
        <v>0</v>
      </c>
      <c r="N61" s="409">
        <f t="shared" si="21"/>
        <v>0</v>
      </c>
      <c r="O61" s="409">
        <f t="shared" si="21"/>
        <v>0</v>
      </c>
      <c r="P61" s="409">
        <f t="shared" si="21"/>
        <v>0</v>
      </c>
      <c r="Q61" s="409">
        <f t="shared" si="21"/>
        <v>0</v>
      </c>
      <c r="R61" s="409">
        <f t="shared" si="21"/>
        <v>0</v>
      </c>
      <c r="S61" s="409">
        <f t="shared" si="21"/>
        <v>0</v>
      </c>
      <c r="T61" s="409">
        <f t="shared" si="21"/>
        <v>0</v>
      </c>
      <c r="U61" s="409">
        <f t="shared" si="21"/>
        <v>0</v>
      </c>
      <c r="V61" s="409">
        <f t="shared" si="21"/>
        <v>0</v>
      </c>
      <c r="W61" s="409">
        <f t="shared" si="21"/>
        <v>0</v>
      </c>
      <c r="X61" s="409">
        <f t="shared" si="21"/>
        <v>0</v>
      </c>
      <c r="Y61" s="409">
        <f t="shared" si="21"/>
        <v>0</v>
      </c>
      <c r="Z61" s="409">
        <f t="shared" si="21"/>
        <v>0</v>
      </c>
      <c r="AA61" s="409">
        <f t="shared" si="21"/>
        <v>0</v>
      </c>
      <c r="AB61" s="409">
        <f t="shared" si="21"/>
        <v>0</v>
      </c>
      <c r="AC61" s="409">
        <f t="shared" si="21"/>
        <v>0</v>
      </c>
      <c r="AD61" s="409">
        <f t="shared" si="21"/>
        <v>0</v>
      </c>
      <c r="AE61" s="409">
        <f t="shared" si="21"/>
        <v>0</v>
      </c>
      <c r="AF61" s="409">
        <f t="shared" si="21"/>
        <v>0</v>
      </c>
      <c r="AG61" s="409">
        <f t="shared" si="21"/>
        <v>0</v>
      </c>
      <c r="AH61" s="409">
        <f t="shared" si="21"/>
        <v>0</v>
      </c>
      <c r="AI61" s="409">
        <f t="shared" si="21"/>
        <v>0</v>
      </c>
      <c r="AJ61" s="409">
        <f t="shared" si="21"/>
        <v>0</v>
      </c>
      <c r="AK61" s="409">
        <f t="shared" ref="AK61:BE61" si="22" xml:space="preserve"> AK$232</f>
        <v>0</v>
      </c>
      <c r="AL61" s="409">
        <f t="shared" si="22"/>
        <v>0</v>
      </c>
      <c r="AM61" s="409">
        <f t="shared" si="22"/>
        <v>0</v>
      </c>
      <c r="AN61" s="409">
        <f t="shared" si="22"/>
        <v>0</v>
      </c>
      <c r="AO61" s="409">
        <f t="shared" si="22"/>
        <v>0</v>
      </c>
      <c r="AP61" s="409">
        <f t="shared" si="22"/>
        <v>0</v>
      </c>
      <c r="AQ61" s="409">
        <f t="shared" si="22"/>
        <v>0</v>
      </c>
      <c r="AR61" s="409">
        <f t="shared" si="22"/>
        <v>0</v>
      </c>
      <c r="AS61" s="409">
        <f t="shared" si="22"/>
        <v>0</v>
      </c>
      <c r="AT61" s="409">
        <f t="shared" si="22"/>
        <v>0</v>
      </c>
      <c r="AU61" s="409">
        <f t="shared" si="22"/>
        <v>0</v>
      </c>
      <c r="AV61" s="409">
        <f t="shared" si="22"/>
        <v>0</v>
      </c>
      <c r="AW61" s="409">
        <f t="shared" si="22"/>
        <v>0</v>
      </c>
      <c r="AX61" s="409">
        <f t="shared" si="22"/>
        <v>0</v>
      </c>
      <c r="AY61" s="409">
        <f t="shared" si="22"/>
        <v>0</v>
      </c>
      <c r="AZ61" s="409">
        <f t="shared" si="22"/>
        <v>0</v>
      </c>
      <c r="BA61" s="409">
        <f t="shared" si="22"/>
        <v>0</v>
      </c>
      <c r="BB61" s="409">
        <f t="shared" si="22"/>
        <v>0</v>
      </c>
      <c r="BC61" s="409">
        <f t="shared" si="22"/>
        <v>0</v>
      </c>
      <c r="BD61" s="409">
        <f t="shared" si="22"/>
        <v>0</v>
      </c>
      <c r="BE61" s="409">
        <f t="shared" si="22"/>
        <v>0</v>
      </c>
    </row>
    <row r="62" spans="1:258" outlineLevel="1" x14ac:dyDescent="0.25">
      <c r="E62" s="409" t="str">
        <f t="shared" ref="E62:AJ62" si="23" xml:space="preserve"> E$195</f>
        <v>Equity bridge interest - paid</v>
      </c>
      <c r="F62" s="409">
        <f t="shared" si="23"/>
        <v>0</v>
      </c>
      <c r="G62" s="409" t="str">
        <f t="shared" si="23"/>
        <v>$ 000s</v>
      </c>
      <c r="H62" s="409">
        <f t="shared" si="23"/>
        <v>0</v>
      </c>
      <c r="I62" s="409">
        <f t="shared" si="23"/>
        <v>0</v>
      </c>
      <c r="J62" s="409">
        <f t="shared" si="23"/>
        <v>0</v>
      </c>
      <c r="K62" s="409">
        <f t="shared" si="23"/>
        <v>0</v>
      </c>
      <c r="L62" s="409">
        <f t="shared" si="23"/>
        <v>0</v>
      </c>
      <c r="M62" s="409">
        <f t="shared" si="23"/>
        <v>0</v>
      </c>
      <c r="N62" s="409">
        <f t="shared" si="23"/>
        <v>0</v>
      </c>
      <c r="O62" s="409">
        <f t="shared" si="23"/>
        <v>0</v>
      </c>
      <c r="P62" s="409">
        <f t="shared" si="23"/>
        <v>0</v>
      </c>
      <c r="Q62" s="409">
        <f t="shared" si="23"/>
        <v>0</v>
      </c>
      <c r="R62" s="409">
        <f t="shared" si="23"/>
        <v>0</v>
      </c>
      <c r="S62" s="409">
        <f t="shared" si="23"/>
        <v>0</v>
      </c>
      <c r="T62" s="409">
        <f t="shared" si="23"/>
        <v>0</v>
      </c>
      <c r="U62" s="409">
        <f t="shared" si="23"/>
        <v>0</v>
      </c>
      <c r="V62" s="409">
        <f t="shared" si="23"/>
        <v>0</v>
      </c>
      <c r="W62" s="409">
        <f t="shared" si="23"/>
        <v>0</v>
      </c>
      <c r="X62" s="409">
        <f t="shared" si="23"/>
        <v>0</v>
      </c>
      <c r="Y62" s="409">
        <f t="shared" si="23"/>
        <v>0</v>
      </c>
      <c r="Z62" s="409">
        <f t="shared" si="23"/>
        <v>0</v>
      </c>
      <c r="AA62" s="409">
        <f t="shared" si="23"/>
        <v>0</v>
      </c>
      <c r="AB62" s="409">
        <f t="shared" si="23"/>
        <v>0</v>
      </c>
      <c r="AC62" s="409">
        <f t="shared" si="23"/>
        <v>0</v>
      </c>
      <c r="AD62" s="409">
        <f t="shared" si="23"/>
        <v>0</v>
      </c>
      <c r="AE62" s="409">
        <f t="shared" si="23"/>
        <v>0</v>
      </c>
      <c r="AF62" s="409">
        <f t="shared" si="23"/>
        <v>0</v>
      </c>
      <c r="AG62" s="409">
        <f t="shared" si="23"/>
        <v>0</v>
      </c>
      <c r="AH62" s="409">
        <f t="shared" si="23"/>
        <v>0</v>
      </c>
      <c r="AI62" s="409">
        <f t="shared" si="23"/>
        <v>0</v>
      </c>
      <c r="AJ62" s="409">
        <f t="shared" si="23"/>
        <v>0</v>
      </c>
      <c r="AK62" s="409">
        <f t="shared" ref="AK62:BE62" si="24" xml:space="preserve"> AK$195</f>
        <v>0</v>
      </c>
      <c r="AL62" s="409">
        <f t="shared" si="24"/>
        <v>0</v>
      </c>
      <c r="AM62" s="409">
        <f t="shared" si="24"/>
        <v>0</v>
      </c>
      <c r="AN62" s="409">
        <f t="shared" si="24"/>
        <v>0</v>
      </c>
      <c r="AO62" s="409">
        <f t="shared" si="24"/>
        <v>0</v>
      </c>
      <c r="AP62" s="409">
        <f t="shared" si="24"/>
        <v>0</v>
      </c>
      <c r="AQ62" s="409">
        <f t="shared" si="24"/>
        <v>0</v>
      </c>
      <c r="AR62" s="409">
        <f t="shared" si="24"/>
        <v>0</v>
      </c>
      <c r="AS62" s="409">
        <f t="shared" si="24"/>
        <v>0</v>
      </c>
      <c r="AT62" s="409">
        <f t="shared" si="24"/>
        <v>0</v>
      </c>
      <c r="AU62" s="409">
        <f t="shared" si="24"/>
        <v>0</v>
      </c>
      <c r="AV62" s="409">
        <f t="shared" si="24"/>
        <v>0</v>
      </c>
      <c r="AW62" s="409">
        <f t="shared" si="24"/>
        <v>0</v>
      </c>
      <c r="AX62" s="409">
        <f t="shared" si="24"/>
        <v>0</v>
      </c>
      <c r="AY62" s="409">
        <f t="shared" si="24"/>
        <v>0</v>
      </c>
      <c r="AZ62" s="409">
        <f t="shared" si="24"/>
        <v>0</v>
      </c>
      <c r="BA62" s="409">
        <f t="shared" si="24"/>
        <v>0</v>
      </c>
      <c r="BB62" s="409">
        <f t="shared" si="24"/>
        <v>0</v>
      </c>
      <c r="BC62" s="409">
        <f t="shared" si="24"/>
        <v>0</v>
      </c>
      <c r="BD62" s="409">
        <f t="shared" si="24"/>
        <v>0</v>
      </c>
      <c r="BE62" s="409">
        <f t="shared" si="24"/>
        <v>0</v>
      </c>
    </row>
    <row r="63" spans="1:258" s="526" customFormat="1" outlineLevel="1" x14ac:dyDescent="0.25">
      <c r="A63" s="15"/>
      <c r="B63" s="15"/>
      <c r="C63" s="21"/>
      <c r="D63" s="48"/>
      <c r="E63" s="9" t="str">
        <f t="shared" ref="E63:AJ63" si="25" xml:space="preserve"> E$314</f>
        <v xml:space="preserve">Construction debt upfront fee </v>
      </c>
      <c r="F63" s="9">
        <f t="shared" si="25"/>
        <v>0</v>
      </c>
      <c r="G63" s="9" t="str">
        <f t="shared" si="25"/>
        <v>$ 000s</v>
      </c>
      <c r="H63" s="9">
        <f t="shared" si="25"/>
        <v>3600</v>
      </c>
      <c r="I63" s="9">
        <f t="shared" si="25"/>
        <v>0</v>
      </c>
      <c r="J63" s="9">
        <f t="shared" si="25"/>
        <v>0</v>
      </c>
      <c r="K63" s="9">
        <f t="shared" si="25"/>
        <v>0</v>
      </c>
      <c r="L63" s="9">
        <f t="shared" si="25"/>
        <v>0</v>
      </c>
      <c r="M63" s="9">
        <f t="shared" si="25"/>
        <v>0</v>
      </c>
      <c r="N63" s="9">
        <f t="shared" si="25"/>
        <v>0</v>
      </c>
      <c r="O63" s="9">
        <f t="shared" si="25"/>
        <v>0</v>
      </c>
      <c r="P63" s="9">
        <f t="shared" si="25"/>
        <v>0</v>
      </c>
      <c r="Q63" s="9">
        <f t="shared" si="25"/>
        <v>0</v>
      </c>
      <c r="R63" s="9">
        <f t="shared" si="25"/>
        <v>0</v>
      </c>
      <c r="S63" s="9">
        <f t="shared" si="25"/>
        <v>0</v>
      </c>
      <c r="T63" s="9">
        <f t="shared" si="25"/>
        <v>0</v>
      </c>
      <c r="U63" s="9">
        <f t="shared" si="25"/>
        <v>0</v>
      </c>
      <c r="V63" s="9">
        <f t="shared" si="25"/>
        <v>0</v>
      </c>
      <c r="W63" s="9">
        <f t="shared" si="25"/>
        <v>0</v>
      </c>
      <c r="X63" s="9">
        <f t="shared" si="25"/>
        <v>0</v>
      </c>
      <c r="Y63" s="9">
        <f t="shared" si="25"/>
        <v>3600</v>
      </c>
      <c r="Z63" s="9">
        <f t="shared" si="25"/>
        <v>0</v>
      </c>
      <c r="AA63" s="9">
        <f t="shared" si="25"/>
        <v>0</v>
      </c>
      <c r="AB63" s="9">
        <f t="shared" si="25"/>
        <v>0</v>
      </c>
      <c r="AC63" s="9">
        <f t="shared" si="25"/>
        <v>0</v>
      </c>
      <c r="AD63" s="9">
        <f t="shared" si="25"/>
        <v>0</v>
      </c>
      <c r="AE63" s="9">
        <f t="shared" si="25"/>
        <v>0</v>
      </c>
      <c r="AF63" s="9">
        <f t="shared" si="25"/>
        <v>0</v>
      </c>
      <c r="AG63" s="9">
        <f t="shared" si="25"/>
        <v>0</v>
      </c>
      <c r="AH63" s="9">
        <f t="shared" si="25"/>
        <v>0</v>
      </c>
      <c r="AI63" s="9">
        <f t="shared" si="25"/>
        <v>0</v>
      </c>
      <c r="AJ63" s="9">
        <f t="shared" si="25"/>
        <v>0</v>
      </c>
      <c r="AK63" s="9">
        <f t="shared" ref="AK63:BE63" si="26" xml:space="preserve"> AK$314</f>
        <v>0</v>
      </c>
      <c r="AL63" s="9">
        <f t="shared" si="26"/>
        <v>0</v>
      </c>
      <c r="AM63" s="9">
        <f t="shared" si="26"/>
        <v>0</v>
      </c>
      <c r="AN63" s="9">
        <f t="shared" si="26"/>
        <v>0</v>
      </c>
      <c r="AO63" s="9">
        <f t="shared" si="26"/>
        <v>0</v>
      </c>
      <c r="AP63" s="9">
        <f t="shared" si="26"/>
        <v>0</v>
      </c>
      <c r="AQ63" s="9">
        <f t="shared" si="26"/>
        <v>0</v>
      </c>
      <c r="AR63" s="9">
        <f t="shared" si="26"/>
        <v>0</v>
      </c>
      <c r="AS63" s="9">
        <f t="shared" si="26"/>
        <v>0</v>
      </c>
      <c r="AT63" s="9">
        <f t="shared" si="26"/>
        <v>0</v>
      </c>
      <c r="AU63" s="9">
        <f t="shared" si="26"/>
        <v>0</v>
      </c>
      <c r="AV63" s="9">
        <f t="shared" si="26"/>
        <v>0</v>
      </c>
      <c r="AW63" s="9">
        <f t="shared" si="26"/>
        <v>0</v>
      </c>
      <c r="AX63" s="9">
        <f t="shared" si="26"/>
        <v>0</v>
      </c>
      <c r="AY63" s="9">
        <f t="shared" si="26"/>
        <v>0</v>
      </c>
      <c r="AZ63" s="9">
        <f t="shared" si="26"/>
        <v>0</v>
      </c>
      <c r="BA63" s="9">
        <f t="shared" si="26"/>
        <v>0</v>
      </c>
      <c r="BB63" s="9">
        <f t="shared" si="26"/>
        <v>0</v>
      </c>
      <c r="BC63" s="9">
        <f t="shared" si="26"/>
        <v>0</v>
      </c>
      <c r="BD63" s="9">
        <f t="shared" si="26"/>
        <v>0</v>
      </c>
      <c r="BE63" s="9">
        <f t="shared" si="26"/>
        <v>0</v>
      </c>
    </row>
    <row r="64" spans="1:258" s="526" customFormat="1" outlineLevel="1" x14ac:dyDescent="0.25">
      <c r="A64" s="15"/>
      <c r="B64" s="15"/>
      <c r="C64" s="21"/>
      <c r="D64" s="48"/>
      <c r="E64" s="9" t="str">
        <f t="shared" ref="E64:H64" si="27" xml:space="preserve"> E$325</f>
        <v>Construction debt commitment fee</v>
      </c>
      <c r="F64" s="9">
        <f t="shared" si="27"/>
        <v>0</v>
      </c>
      <c r="G64" s="9" t="str">
        <f t="shared" si="27"/>
        <v>$ 000s</v>
      </c>
      <c r="H64" s="9">
        <f t="shared" si="27"/>
        <v>1481.2512220848523</v>
      </c>
      <c r="I64" s="9">
        <f t="shared" ref="I64:AN64" si="28" xml:space="preserve"> I$325</f>
        <v>0</v>
      </c>
      <c r="J64" s="9">
        <f t="shared" si="28"/>
        <v>0</v>
      </c>
      <c r="K64" s="9">
        <f t="shared" si="28"/>
        <v>0</v>
      </c>
      <c r="L64" s="9">
        <f t="shared" si="28"/>
        <v>0</v>
      </c>
      <c r="M64" s="9">
        <f t="shared" si="28"/>
        <v>0</v>
      </c>
      <c r="N64" s="9">
        <f t="shared" si="28"/>
        <v>0</v>
      </c>
      <c r="O64" s="9">
        <f t="shared" si="28"/>
        <v>0</v>
      </c>
      <c r="P64" s="9">
        <f t="shared" si="28"/>
        <v>0</v>
      </c>
      <c r="Q64" s="9">
        <f t="shared" si="28"/>
        <v>0</v>
      </c>
      <c r="R64" s="9">
        <f t="shared" si="28"/>
        <v>0</v>
      </c>
      <c r="S64" s="9">
        <f t="shared" si="28"/>
        <v>0</v>
      </c>
      <c r="T64" s="9">
        <f t="shared" si="28"/>
        <v>0</v>
      </c>
      <c r="U64" s="9">
        <f t="shared" si="28"/>
        <v>0</v>
      </c>
      <c r="V64" s="9">
        <f t="shared" si="28"/>
        <v>0</v>
      </c>
      <c r="W64" s="9">
        <f t="shared" si="28"/>
        <v>0</v>
      </c>
      <c r="X64" s="9">
        <f t="shared" si="28"/>
        <v>0</v>
      </c>
      <c r="Y64" s="9">
        <f t="shared" si="28"/>
        <v>0</v>
      </c>
      <c r="Z64" s="9">
        <f t="shared" si="28"/>
        <v>112.5</v>
      </c>
      <c r="AA64" s="9">
        <f t="shared" si="28"/>
        <v>112.5</v>
      </c>
      <c r="AB64" s="9">
        <f t="shared" si="28"/>
        <v>112.5</v>
      </c>
      <c r="AC64" s="9">
        <f t="shared" si="28"/>
        <v>112.5</v>
      </c>
      <c r="AD64" s="9">
        <f t="shared" si="28"/>
        <v>112.5</v>
      </c>
      <c r="AE64" s="9">
        <f t="shared" si="28"/>
        <v>112.5</v>
      </c>
      <c r="AF64" s="9">
        <f t="shared" si="28"/>
        <v>112.5</v>
      </c>
      <c r="AG64" s="9">
        <f t="shared" si="28"/>
        <v>105.29580332915143</v>
      </c>
      <c r="AH64" s="9">
        <f t="shared" si="28"/>
        <v>97.768183155820083</v>
      </c>
      <c r="AI64" s="9">
        <f t="shared" si="28"/>
        <v>90.216098217918386</v>
      </c>
      <c r="AJ64" s="9">
        <f t="shared" si="28"/>
        <v>82.647825445141265</v>
      </c>
      <c r="AK64" s="9">
        <f t="shared" si="28"/>
        <v>75.046599346321727</v>
      </c>
      <c r="AL64" s="9">
        <f t="shared" si="28"/>
        <v>67.425350930819974</v>
      </c>
      <c r="AM64" s="9">
        <f t="shared" si="28"/>
        <v>59.774651791213962</v>
      </c>
      <c r="AN64" s="9">
        <f t="shared" si="28"/>
        <v>52.105678540764586</v>
      </c>
      <c r="AO64" s="9">
        <f t="shared" ref="AO64:BE64" si="29" xml:space="preserve"> AO$325</f>
        <v>44.405190466925227</v>
      </c>
      <c r="AP64" s="9">
        <f t="shared" si="29"/>
        <v>36.679675807233281</v>
      </c>
      <c r="AQ64" s="9">
        <f t="shared" si="29"/>
        <v>28.938530757927875</v>
      </c>
      <c r="AR64" s="9">
        <f t="shared" si="29"/>
        <v>21.16274945465182</v>
      </c>
      <c r="AS64" s="9">
        <f t="shared" si="29"/>
        <v>13.373114010754199</v>
      </c>
      <c r="AT64" s="9">
        <f t="shared" si="29"/>
        <v>5.5467451031225394</v>
      </c>
      <c r="AU64" s="9">
        <f t="shared" si="29"/>
        <v>-2.049153138716465</v>
      </c>
      <c r="AV64" s="9">
        <f t="shared" si="29"/>
        <v>-9.6576108649794694</v>
      </c>
      <c r="AW64" s="9">
        <f t="shared" si="29"/>
        <v>-17.302923263358224</v>
      </c>
      <c r="AX64" s="9">
        <f t="shared" si="29"/>
        <v>-24.965112613404781</v>
      </c>
      <c r="AY64" s="9">
        <f t="shared" si="29"/>
        <v>-32.660174392455339</v>
      </c>
      <c r="AZ64" s="9">
        <f t="shared" si="29"/>
        <v>0</v>
      </c>
      <c r="BA64" s="9">
        <f t="shared" si="29"/>
        <v>0</v>
      </c>
      <c r="BB64" s="9">
        <f t="shared" si="29"/>
        <v>0</v>
      </c>
      <c r="BC64" s="9">
        <f t="shared" si="29"/>
        <v>0</v>
      </c>
      <c r="BD64" s="9">
        <f t="shared" si="29"/>
        <v>0</v>
      </c>
      <c r="BE64" s="9">
        <f t="shared" si="29"/>
        <v>0</v>
      </c>
    </row>
    <row r="65" spans="1:57" outlineLevel="1" x14ac:dyDescent="0.25">
      <c r="E65" s="9" t="str">
        <f t="shared" ref="E65:H65" si="30" xml:space="preserve"> E$337</f>
        <v>Construction debt interest</v>
      </c>
      <c r="F65" s="9">
        <f t="shared" si="30"/>
        <v>0</v>
      </c>
      <c r="G65" s="9" t="str">
        <f t="shared" si="30"/>
        <v>$ 000s</v>
      </c>
      <c r="H65" s="9">
        <f t="shared" si="30"/>
        <v>8785.592536497903</v>
      </c>
      <c r="I65" s="9">
        <f t="shared" ref="I65:AN65" si="31" xml:space="preserve"> I$337</f>
        <v>0</v>
      </c>
      <c r="J65" s="9">
        <f t="shared" si="31"/>
        <v>0</v>
      </c>
      <c r="K65" s="9">
        <f t="shared" si="31"/>
        <v>0</v>
      </c>
      <c r="L65" s="9">
        <f t="shared" si="31"/>
        <v>0</v>
      </c>
      <c r="M65" s="9">
        <f t="shared" si="31"/>
        <v>0</v>
      </c>
      <c r="N65" s="9">
        <f t="shared" si="31"/>
        <v>0</v>
      </c>
      <c r="O65" s="9">
        <f t="shared" si="31"/>
        <v>0</v>
      </c>
      <c r="P65" s="9">
        <f t="shared" si="31"/>
        <v>0</v>
      </c>
      <c r="Q65" s="9">
        <f t="shared" si="31"/>
        <v>0</v>
      </c>
      <c r="R65" s="9">
        <f t="shared" si="31"/>
        <v>0</v>
      </c>
      <c r="S65" s="9">
        <f t="shared" si="31"/>
        <v>0</v>
      </c>
      <c r="T65" s="9">
        <f t="shared" si="31"/>
        <v>0</v>
      </c>
      <c r="U65" s="9">
        <f t="shared" si="31"/>
        <v>0</v>
      </c>
      <c r="V65" s="9">
        <f t="shared" si="31"/>
        <v>0</v>
      </c>
      <c r="W65" s="9">
        <f t="shared" si="31"/>
        <v>0</v>
      </c>
      <c r="X65" s="9">
        <f t="shared" si="31"/>
        <v>0</v>
      </c>
      <c r="Y65" s="9">
        <f t="shared" si="31"/>
        <v>0</v>
      </c>
      <c r="Z65" s="9">
        <f t="shared" si="31"/>
        <v>0</v>
      </c>
      <c r="AA65" s="9">
        <f t="shared" si="31"/>
        <v>0</v>
      </c>
      <c r="AB65" s="9">
        <f t="shared" si="31"/>
        <v>0</v>
      </c>
      <c r="AC65" s="9">
        <f t="shared" si="31"/>
        <v>0</v>
      </c>
      <c r="AD65" s="9">
        <f t="shared" si="31"/>
        <v>0</v>
      </c>
      <c r="AE65" s="9">
        <f t="shared" si="31"/>
        <v>0</v>
      </c>
      <c r="AF65" s="9">
        <f t="shared" si="31"/>
        <v>0</v>
      </c>
      <c r="AG65" s="9">
        <f t="shared" si="31"/>
        <v>44.666019359261178</v>
      </c>
      <c r="AH65" s="9">
        <f t="shared" si="31"/>
        <v>91.337264433915536</v>
      </c>
      <c r="AI65" s="9">
        <f t="shared" si="31"/>
        <v>124.78984997965705</v>
      </c>
      <c r="AJ65" s="9">
        <f t="shared" si="31"/>
        <v>185.0834822401242</v>
      </c>
      <c r="AK65" s="9">
        <f t="shared" si="31"/>
        <v>224.72040392206966</v>
      </c>
      <c r="AL65" s="9">
        <f t="shared" si="31"/>
        <v>279.46282422891613</v>
      </c>
      <c r="AM65" s="9">
        <f t="shared" si="31"/>
        <v>316.35208925271621</v>
      </c>
      <c r="AN65" s="9">
        <f t="shared" si="31"/>
        <v>374.44479304725957</v>
      </c>
      <c r="AO65" s="9">
        <f t="shared" ref="AO65:BE65" si="32" xml:space="preserve"> AO$337</f>
        <v>422.18781910506362</v>
      </c>
      <c r="AP65" s="9">
        <f t="shared" si="32"/>
        <v>454.92194515660032</v>
      </c>
      <c r="AQ65" s="9">
        <f t="shared" si="32"/>
        <v>518.08110930084717</v>
      </c>
      <c r="AR65" s="9">
        <f t="shared" si="32"/>
        <v>548.0235032720891</v>
      </c>
      <c r="AS65" s="9">
        <f t="shared" si="32"/>
        <v>614.58669313332393</v>
      </c>
      <c r="AT65" s="9">
        <f t="shared" si="32"/>
        <v>663.11018036064024</v>
      </c>
      <c r="AU65" s="9">
        <f t="shared" si="32"/>
        <v>664.38508820455559</v>
      </c>
      <c r="AV65" s="9">
        <f t="shared" si="32"/>
        <v>757.37718736287275</v>
      </c>
      <c r="AW65" s="9">
        <f t="shared" si="32"/>
        <v>778.81753958014929</v>
      </c>
      <c r="AX65" s="9">
        <f t="shared" si="32"/>
        <v>852.28369820310968</v>
      </c>
      <c r="AY65" s="9">
        <f t="shared" si="32"/>
        <v>870.96104635473205</v>
      </c>
      <c r="AZ65" s="9">
        <f t="shared" si="32"/>
        <v>0</v>
      </c>
      <c r="BA65" s="9">
        <f t="shared" si="32"/>
        <v>0</v>
      </c>
      <c r="BB65" s="9">
        <f t="shared" si="32"/>
        <v>0</v>
      </c>
      <c r="BC65" s="9">
        <f t="shared" si="32"/>
        <v>0</v>
      </c>
      <c r="BD65" s="9">
        <f t="shared" si="32"/>
        <v>0</v>
      </c>
      <c r="BE65" s="9">
        <f t="shared" si="32"/>
        <v>0</v>
      </c>
    </row>
    <row r="66" spans="1:57" outlineLevel="1" x14ac:dyDescent="0.25">
      <c r="E66" s="69" t="str">
        <f xml:space="preserve"> ConCost!E$65</f>
        <v>Pre-funding of working capital - m</v>
      </c>
      <c r="F66" s="69">
        <f xml:space="preserve"> ConCost!F$65</f>
        <v>0</v>
      </c>
      <c r="G66" s="69" t="str">
        <f xml:space="preserve"> ConCost!G$65</f>
        <v>$ 000s</v>
      </c>
      <c r="H66" s="69">
        <f xml:space="preserve"> ConCost!H$65</f>
        <v>5093.9433690745245</v>
      </c>
      <c r="I66" s="69">
        <f xml:space="preserve"> ConCost!I$65</f>
        <v>0</v>
      </c>
      <c r="J66" s="69">
        <f xml:space="preserve"> ConCost!J$65</f>
        <v>0</v>
      </c>
      <c r="K66" s="69">
        <f xml:space="preserve"> ConCost!K$65</f>
        <v>0</v>
      </c>
      <c r="L66" s="69">
        <f xml:space="preserve"> ConCost!L$65</f>
        <v>0</v>
      </c>
      <c r="M66" s="69">
        <f xml:space="preserve"> ConCost!M$65</f>
        <v>0</v>
      </c>
      <c r="N66" s="69">
        <f xml:space="preserve"> ConCost!N$65</f>
        <v>0</v>
      </c>
      <c r="O66" s="69">
        <f xml:space="preserve"> ConCost!O$65</f>
        <v>0</v>
      </c>
      <c r="P66" s="69">
        <f xml:space="preserve"> ConCost!P$65</f>
        <v>0</v>
      </c>
      <c r="Q66" s="69">
        <f xml:space="preserve"> ConCost!Q$65</f>
        <v>0</v>
      </c>
      <c r="R66" s="69">
        <f xml:space="preserve"> ConCost!R$65</f>
        <v>0</v>
      </c>
      <c r="S66" s="69">
        <f xml:space="preserve"> ConCost!S$65</f>
        <v>0</v>
      </c>
      <c r="T66" s="69">
        <f xml:space="preserve"> ConCost!T$65</f>
        <v>0</v>
      </c>
      <c r="U66" s="69">
        <f xml:space="preserve"> ConCost!U$65</f>
        <v>0</v>
      </c>
      <c r="V66" s="69">
        <f xml:space="preserve"> ConCost!V$65</f>
        <v>0</v>
      </c>
      <c r="W66" s="69">
        <f xml:space="preserve"> ConCost!W$65</f>
        <v>0</v>
      </c>
      <c r="X66" s="69">
        <f xml:space="preserve"> ConCost!X$65</f>
        <v>0</v>
      </c>
      <c r="Y66" s="69">
        <f xml:space="preserve"> ConCost!Y$65</f>
        <v>0</v>
      </c>
      <c r="Z66" s="69">
        <f xml:space="preserve"> ConCost!Z$65</f>
        <v>0</v>
      </c>
      <c r="AA66" s="69">
        <f xml:space="preserve"> ConCost!AA$65</f>
        <v>0</v>
      </c>
      <c r="AB66" s="69">
        <f xml:space="preserve"> ConCost!AB$65</f>
        <v>0</v>
      </c>
      <c r="AC66" s="69">
        <f xml:space="preserve"> ConCost!AC$65</f>
        <v>0</v>
      </c>
      <c r="AD66" s="69">
        <f xml:space="preserve"> ConCost!AD$65</f>
        <v>0</v>
      </c>
      <c r="AE66" s="69">
        <f xml:space="preserve"> ConCost!AE$65</f>
        <v>0</v>
      </c>
      <c r="AF66" s="69">
        <f xml:space="preserve"> ConCost!AF$65</f>
        <v>0</v>
      </c>
      <c r="AG66" s="69">
        <f xml:space="preserve"> ConCost!AG$65</f>
        <v>0</v>
      </c>
      <c r="AH66" s="69">
        <f xml:space="preserve"> ConCost!AH$65</f>
        <v>0</v>
      </c>
      <c r="AI66" s="69">
        <f xml:space="preserve"> ConCost!AI$65</f>
        <v>0</v>
      </c>
      <c r="AJ66" s="69">
        <f xml:space="preserve"> ConCost!AJ$65</f>
        <v>0</v>
      </c>
      <c r="AK66" s="69">
        <f xml:space="preserve"> ConCost!AK$65</f>
        <v>0</v>
      </c>
      <c r="AL66" s="69">
        <f xml:space="preserve"> ConCost!AL$65</f>
        <v>0</v>
      </c>
      <c r="AM66" s="69">
        <f xml:space="preserve"> ConCost!AM$65</f>
        <v>0</v>
      </c>
      <c r="AN66" s="69">
        <f xml:space="preserve"> ConCost!AN$65</f>
        <v>0</v>
      </c>
      <c r="AO66" s="69">
        <f xml:space="preserve"> ConCost!AO$65</f>
        <v>0</v>
      </c>
      <c r="AP66" s="69">
        <f xml:space="preserve"> ConCost!AP$65</f>
        <v>0</v>
      </c>
      <c r="AQ66" s="69">
        <f xml:space="preserve"> ConCost!AQ$65</f>
        <v>0</v>
      </c>
      <c r="AR66" s="69">
        <f xml:space="preserve"> ConCost!AR$65</f>
        <v>0</v>
      </c>
      <c r="AS66" s="69">
        <f xml:space="preserve"> ConCost!AS$65</f>
        <v>0</v>
      </c>
      <c r="AT66" s="69">
        <f xml:space="preserve"> ConCost!AT$65</f>
        <v>0</v>
      </c>
      <c r="AU66" s="69">
        <f xml:space="preserve"> ConCost!AU$65</f>
        <v>0</v>
      </c>
      <c r="AV66" s="69">
        <f xml:space="preserve"> ConCost!AV$65</f>
        <v>0</v>
      </c>
      <c r="AW66" s="69">
        <f xml:space="preserve"> ConCost!AW$65</f>
        <v>0</v>
      </c>
      <c r="AX66" s="69">
        <f xml:space="preserve"> ConCost!AX$65</f>
        <v>0</v>
      </c>
      <c r="AY66" s="69">
        <f xml:space="preserve"> ConCost!AY$65</f>
        <v>5093.9433690745245</v>
      </c>
      <c r="AZ66" s="69">
        <f xml:space="preserve"> ConCost!AZ$65</f>
        <v>0</v>
      </c>
      <c r="BA66" s="69">
        <f xml:space="preserve"> ConCost!BA$65</f>
        <v>0</v>
      </c>
      <c r="BB66" s="69">
        <f xml:space="preserve"> ConCost!BB$65</f>
        <v>0</v>
      </c>
      <c r="BC66" s="69">
        <f xml:space="preserve"> ConCost!BC$65</f>
        <v>0</v>
      </c>
      <c r="BD66" s="69">
        <f xml:space="preserve"> ConCost!BD$65</f>
        <v>0</v>
      </c>
      <c r="BE66" s="69">
        <f xml:space="preserve"> ConCost!BE$65</f>
        <v>0</v>
      </c>
    </row>
    <row r="67" spans="1:57" outlineLevel="1" x14ac:dyDescent="0.25">
      <c r="E67" s="69" t="str">
        <f xml:space="preserve"> ConCost!E$70</f>
        <v>Pre-funding of DSRA - m</v>
      </c>
      <c r="F67" s="69">
        <f xml:space="preserve"> ConCost!F$70</f>
        <v>0</v>
      </c>
      <c r="G67" s="69" t="str">
        <f xml:space="preserve"> ConCost!G$70</f>
        <v>$ 000s</v>
      </c>
      <c r="H67" s="69">
        <f xml:space="preserve"> ConCost!H$70</f>
        <v>11766.314320962698</v>
      </c>
      <c r="I67" s="69">
        <f xml:space="preserve"> ConCost!I$70</f>
        <v>0</v>
      </c>
      <c r="J67" s="69">
        <f xml:space="preserve"> ConCost!J$70</f>
        <v>0</v>
      </c>
      <c r="K67" s="69">
        <f xml:space="preserve"> ConCost!K$70</f>
        <v>0</v>
      </c>
      <c r="L67" s="69">
        <f xml:space="preserve"> ConCost!L$70</f>
        <v>0</v>
      </c>
      <c r="M67" s="69">
        <f xml:space="preserve"> ConCost!M$70</f>
        <v>0</v>
      </c>
      <c r="N67" s="69">
        <f xml:space="preserve"> ConCost!N$70</f>
        <v>0</v>
      </c>
      <c r="O67" s="69">
        <f xml:space="preserve"> ConCost!O$70</f>
        <v>0</v>
      </c>
      <c r="P67" s="69">
        <f xml:space="preserve"> ConCost!P$70</f>
        <v>0</v>
      </c>
      <c r="Q67" s="69">
        <f xml:space="preserve"> ConCost!Q$70</f>
        <v>0</v>
      </c>
      <c r="R67" s="69">
        <f xml:space="preserve"> ConCost!R$70</f>
        <v>0</v>
      </c>
      <c r="S67" s="69">
        <f xml:space="preserve"> ConCost!S$70</f>
        <v>0</v>
      </c>
      <c r="T67" s="69">
        <f xml:space="preserve"> ConCost!T$70</f>
        <v>0</v>
      </c>
      <c r="U67" s="69">
        <f xml:space="preserve"> ConCost!U$70</f>
        <v>0</v>
      </c>
      <c r="V67" s="69">
        <f xml:space="preserve"> ConCost!V$70</f>
        <v>0</v>
      </c>
      <c r="W67" s="69">
        <f xml:space="preserve"> ConCost!W$70</f>
        <v>0</v>
      </c>
      <c r="X67" s="69">
        <f xml:space="preserve"> ConCost!X$70</f>
        <v>0</v>
      </c>
      <c r="Y67" s="69">
        <f xml:space="preserve"> ConCost!Y$70</f>
        <v>0</v>
      </c>
      <c r="Z67" s="69">
        <f xml:space="preserve"> ConCost!Z$70</f>
        <v>0</v>
      </c>
      <c r="AA67" s="69">
        <f xml:space="preserve"> ConCost!AA$70</f>
        <v>0</v>
      </c>
      <c r="AB67" s="69">
        <f xml:space="preserve"> ConCost!AB$70</f>
        <v>0</v>
      </c>
      <c r="AC67" s="69">
        <f xml:space="preserve"> ConCost!AC$70</f>
        <v>0</v>
      </c>
      <c r="AD67" s="69">
        <f xml:space="preserve"> ConCost!AD$70</f>
        <v>0</v>
      </c>
      <c r="AE67" s="69">
        <f xml:space="preserve"> ConCost!AE$70</f>
        <v>0</v>
      </c>
      <c r="AF67" s="69">
        <f xml:space="preserve"> ConCost!AF$70</f>
        <v>0</v>
      </c>
      <c r="AG67" s="69">
        <f xml:space="preserve"> ConCost!AG$70</f>
        <v>0</v>
      </c>
      <c r="AH67" s="69">
        <f xml:space="preserve"> ConCost!AH$70</f>
        <v>0</v>
      </c>
      <c r="AI67" s="69">
        <f xml:space="preserve"> ConCost!AI$70</f>
        <v>0</v>
      </c>
      <c r="AJ67" s="69">
        <f xml:space="preserve"> ConCost!AJ$70</f>
        <v>0</v>
      </c>
      <c r="AK67" s="69">
        <f xml:space="preserve"> ConCost!AK$70</f>
        <v>0</v>
      </c>
      <c r="AL67" s="69">
        <f xml:space="preserve"> ConCost!AL$70</f>
        <v>0</v>
      </c>
      <c r="AM67" s="69">
        <f xml:space="preserve"> ConCost!AM$70</f>
        <v>0</v>
      </c>
      <c r="AN67" s="69">
        <f xml:space="preserve"> ConCost!AN$70</f>
        <v>0</v>
      </c>
      <c r="AO67" s="69">
        <f xml:space="preserve"> ConCost!AO$70</f>
        <v>0</v>
      </c>
      <c r="AP67" s="69">
        <f xml:space="preserve"> ConCost!AP$70</f>
        <v>0</v>
      </c>
      <c r="AQ67" s="69">
        <f xml:space="preserve"> ConCost!AQ$70</f>
        <v>0</v>
      </c>
      <c r="AR67" s="69">
        <f xml:space="preserve"> ConCost!AR$70</f>
        <v>0</v>
      </c>
      <c r="AS67" s="69">
        <f xml:space="preserve"> ConCost!AS$70</f>
        <v>0</v>
      </c>
      <c r="AT67" s="69">
        <f xml:space="preserve"> ConCost!AT$70</f>
        <v>0</v>
      </c>
      <c r="AU67" s="69">
        <f xml:space="preserve"> ConCost!AU$70</f>
        <v>0</v>
      </c>
      <c r="AV67" s="69">
        <f xml:space="preserve"> ConCost!AV$70</f>
        <v>0</v>
      </c>
      <c r="AW67" s="69">
        <f xml:space="preserve"> ConCost!AW$70</f>
        <v>0</v>
      </c>
      <c r="AX67" s="69">
        <f xml:space="preserve"> ConCost!AX$70</f>
        <v>0</v>
      </c>
      <c r="AY67" s="69">
        <f xml:space="preserve"> ConCost!AY$70</f>
        <v>11766.314320962698</v>
      </c>
      <c r="AZ67" s="69">
        <f xml:space="preserve"> ConCost!AZ$70</f>
        <v>0</v>
      </c>
      <c r="BA67" s="69">
        <f xml:space="preserve"> ConCost!BA$70</f>
        <v>0</v>
      </c>
      <c r="BB67" s="69">
        <f xml:space="preserve"> ConCost!BB$70</f>
        <v>0</v>
      </c>
      <c r="BC67" s="69">
        <f xml:space="preserve"> ConCost!BC$70</f>
        <v>0</v>
      </c>
      <c r="BD67" s="69">
        <f xml:space="preserve"> ConCost!BD$70</f>
        <v>0</v>
      </c>
      <c r="BE67" s="69">
        <f xml:space="preserve"> ConCost!BE$70</f>
        <v>0</v>
      </c>
    </row>
    <row r="68" spans="1:57" outlineLevel="1" x14ac:dyDescent="0.25">
      <c r="E68" s="434" t="s">
        <v>376</v>
      </c>
      <c r="F68" s="434"/>
      <c r="G68" s="434"/>
      <c r="H68" s="434"/>
      <c r="I68" s="434"/>
      <c r="J68" s="434"/>
      <c r="K68" s="434"/>
      <c r="L68" s="434"/>
      <c r="M68" s="434"/>
      <c r="N68" s="434"/>
      <c r="O68" s="434"/>
      <c r="P68" s="434"/>
      <c r="Q68" s="434"/>
      <c r="R68" s="434"/>
      <c r="S68" s="434"/>
      <c r="T68" s="434"/>
      <c r="U68" s="434"/>
      <c r="V68" s="434"/>
      <c r="W68" s="434"/>
      <c r="X68" s="434"/>
      <c r="Y68" s="434"/>
      <c r="Z68" s="434"/>
      <c r="AA68" s="434"/>
      <c r="AB68" s="434"/>
      <c r="AC68" s="434"/>
      <c r="AD68" s="434"/>
      <c r="AE68" s="434"/>
      <c r="AF68" s="434"/>
      <c r="AG68" s="434"/>
      <c r="AH68" s="434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</row>
    <row r="69" spans="1:57" outlineLevel="1" x14ac:dyDescent="0.25">
      <c r="E69" s="434" t="s">
        <v>376</v>
      </c>
      <c r="F69" s="434"/>
      <c r="G69" s="434"/>
      <c r="H69" s="434"/>
      <c r="I69" s="434"/>
      <c r="J69" s="434"/>
      <c r="K69" s="434"/>
      <c r="L69" s="434"/>
      <c r="M69" s="434"/>
      <c r="N69" s="434"/>
      <c r="O69" s="434"/>
      <c r="P69" s="434"/>
      <c r="Q69" s="434"/>
      <c r="R69" s="434"/>
      <c r="S69" s="434"/>
      <c r="T69" s="434"/>
      <c r="U69" s="434"/>
      <c r="V69" s="434"/>
      <c r="W69" s="434"/>
      <c r="X69" s="434"/>
      <c r="Y69" s="434"/>
      <c r="Z69" s="434"/>
      <c r="AA69" s="434"/>
      <c r="AB69" s="434"/>
      <c r="AC69" s="434"/>
      <c r="AD69" s="434"/>
      <c r="AE69" s="434"/>
      <c r="AF69" s="434"/>
      <c r="AG69" s="434"/>
      <c r="AH69" s="434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</row>
    <row r="70" spans="1:57" outlineLevel="1" x14ac:dyDescent="0.25">
      <c r="D70" s="577" t="s">
        <v>209</v>
      </c>
      <c r="E70" s="9" t="str">
        <f xml:space="preserve"> E$28</f>
        <v>Cash received from EGRs - m</v>
      </c>
      <c r="F70" s="9">
        <f t="shared" ref="F70:AJ70" si="33" xml:space="preserve"> F$28</f>
        <v>0</v>
      </c>
      <c r="G70" s="9" t="str">
        <f t="shared" si="33"/>
        <v>$ 000s</v>
      </c>
      <c r="H70" s="9">
        <f t="shared" si="33"/>
        <v>2403.8688334462668</v>
      </c>
      <c r="I70" s="9">
        <f t="shared" si="33"/>
        <v>0</v>
      </c>
      <c r="J70" s="9">
        <f t="shared" si="33"/>
        <v>0</v>
      </c>
      <c r="K70" s="9">
        <f t="shared" si="33"/>
        <v>0</v>
      </c>
      <c r="L70" s="9">
        <f t="shared" si="33"/>
        <v>0</v>
      </c>
      <c r="M70" s="9">
        <f t="shared" si="33"/>
        <v>0</v>
      </c>
      <c r="N70" s="9">
        <f t="shared" si="33"/>
        <v>0</v>
      </c>
      <c r="O70" s="9">
        <f t="shared" si="33"/>
        <v>0</v>
      </c>
      <c r="P70" s="9">
        <f t="shared" si="33"/>
        <v>0</v>
      </c>
      <c r="Q70" s="9">
        <f t="shared" si="33"/>
        <v>0</v>
      </c>
      <c r="R70" s="9">
        <f t="shared" si="33"/>
        <v>0</v>
      </c>
      <c r="S70" s="9">
        <f t="shared" si="33"/>
        <v>0</v>
      </c>
      <c r="T70" s="9">
        <f t="shared" si="33"/>
        <v>0</v>
      </c>
      <c r="U70" s="9">
        <f t="shared" si="33"/>
        <v>0</v>
      </c>
      <c r="V70" s="9">
        <f t="shared" si="33"/>
        <v>0</v>
      </c>
      <c r="W70" s="9">
        <f t="shared" si="33"/>
        <v>0</v>
      </c>
      <c r="X70" s="9">
        <f t="shared" si="33"/>
        <v>0</v>
      </c>
      <c r="Y70" s="9">
        <f t="shared" si="33"/>
        <v>0</v>
      </c>
      <c r="Z70" s="9">
        <f t="shared" si="33"/>
        <v>0</v>
      </c>
      <c r="AA70" s="9">
        <f t="shared" si="33"/>
        <v>0</v>
      </c>
      <c r="AB70" s="9">
        <f t="shared" si="33"/>
        <v>0</v>
      </c>
      <c r="AC70" s="9">
        <f t="shared" si="33"/>
        <v>0</v>
      </c>
      <c r="AD70" s="9">
        <f t="shared" si="33"/>
        <v>0</v>
      </c>
      <c r="AE70" s="9">
        <f t="shared" si="33"/>
        <v>0</v>
      </c>
      <c r="AF70" s="9">
        <f t="shared" si="33"/>
        <v>0</v>
      </c>
      <c r="AG70" s="9">
        <f t="shared" si="33"/>
        <v>0</v>
      </c>
      <c r="AH70" s="9">
        <f t="shared" si="33"/>
        <v>0</v>
      </c>
      <c r="AI70" s="9">
        <f t="shared" si="33"/>
        <v>0</v>
      </c>
      <c r="AJ70" s="9">
        <f t="shared" si="33"/>
        <v>0</v>
      </c>
      <c r="AK70" s="9">
        <f t="shared" ref="AK70:BE70" si="34" xml:space="preserve"> AK$28</f>
        <v>0</v>
      </c>
      <c r="AL70" s="9">
        <f t="shared" si="34"/>
        <v>0</v>
      </c>
      <c r="AM70" s="9">
        <f t="shared" si="34"/>
        <v>0</v>
      </c>
      <c r="AN70" s="9">
        <f t="shared" si="34"/>
        <v>0</v>
      </c>
      <c r="AO70" s="9">
        <f t="shared" si="34"/>
        <v>0</v>
      </c>
      <c r="AP70" s="9">
        <f t="shared" si="34"/>
        <v>0</v>
      </c>
      <c r="AQ70" s="9">
        <f t="shared" si="34"/>
        <v>0</v>
      </c>
      <c r="AR70" s="9">
        <f t="shared" si="34"/>
        <v>0</v>
      </c>
      <c r="AS70" s="9">
        <f t="shared" si="34"/>
        <v>0</v>
      </c>
      <c r="AT70" s="9">
        <f t="shared" si="34"/>
        <v>409.45018591667178</v>
      </c>
      <c r="AU70" s="9">
        <f t="shared" si="34"/>
        <v>383.03404488978975</v>
      </c>
      <c r="AV70" s="9">
        <f t="shared" si="34"/>
        <v>409.45018591667178</v>
      </c>
      <c r="AW70" s="9">
        <f t="shared" si="34"/>
        <v>396.24211540323068</v>
      </c>
      <c r="AX70" s="9">
        <f t="shared" si="34"/>
        <v>409.45018591667178</v>
      </c>
      <c r="AY70" s="9">
        <f t="shared" si="34"/>
        <v>396.24211540323068</v>
      </c>
      <c r="AZ70" s="9">
        <f t="shared" si="34"/>
        <v>0</v>
      </c>
      <c r="BA70" s="9">
        <f t="shared" si="34"/>
        <v>0</v>
      </c>
      <c r="BB70" s="9">
        <f t="shared" si="34"/>
        <v>0</v>
      </c>
      <c r="BC70" s="9">
        <f t="shared" si="34"/>
        <v>0</v>
      </c>
      <c r="BD70" s="9">
        <f t="shared" si="34"/>
        <v>0</v>
      </c>
      <c r="BE70" s="9">
        <f t="shared" si="34"/>
        <v>0</v>
      </c>
    </row>
    <row r="71" spans="1:57" s="526" customFormat="1" outlineLevel="1" x14ac:dyDescent="0.25">
      <c r="A71" s="15"/>
      <c r="B71" s="15"/>
      <c r="C71" s="21"/>
      <c r="D71" s="577"/>
      <c r="E71" s="69" t="str">
        <f xml:space="preserve"> ConTime!E$82</f>
        <v>Construction period flag</v>
      </c>
      <c r="F71" s="69">
        <f xml:space="preserve"> ConTime!F$82</f>
        <v>0</v>
      </c>
      <c r="G71" s="69" t="str">
        <f xml:space="preserve"> ConTime!G$82</f>
        <v>flag</v>
      </c>
      <c r="H71" s="69">
        <f xml:space="preserve"> ConTime!H$82</f>
        <v>26</v>
      </c>
      <c r="I71" s="69">
        <f xml:space="preserve"> ConTime!I$82</f>
        <v>0</v>
      </c>
      <c r="J71" s="69">
        <f xml:space="preserve"> ConTime!J$82</f>
        <v>0</v>
      </c>
      <c r="K71" s="69">
        <f xml:space="preserve"> ConTime!K$82</f>
        <v>0</v>
      </c>
      <c r="L71" s="69">
        <f xml:space="preserve"> ConTime!L$82</f>
        <v>0</v>
      </c>
      <c r="M71" s="69">
        <f xml:space="preserve"> ConTime!M$82</f>
        <v>0</v>
      </c>
      <c r="N71" s="69">
        <f xml:space="preserve"> ConTime!N$82</f>
        <v>0</v>
      </c>
      <c r="O71" s="69">
        <f xml:space="preserve"> ConTime!O$82</f>
        <v>0</v>
      </c>
      <c r="P71" s="69">
        <f xml:space="preserve"> ConTime!P$82</f>
        <v>0</v>
      </c>
      <c r="Q71" s="69">
        <f xml:space="preserve"> ConTime!Q$82</f>
        <v>0</v>
      </c>
      <c r="R71" s="69">
        <f xml:space="preserve"> ConTime!R$82</f>
        <v>0</v>
      </c>
      <c r="S71" s="69">
        <f xml:space="preserve"> ConTime!S$82</f>
        <v>0</v>
      </c>
      <c r="T71" s="69">
        <f xml:space="preserve"> ConTime!T$82</f>
        <v>0</v>
      </c>
      <c r="U71" s="69">
        <f xml:space="preserve"> ConTime!U$82</f>
        <v>0</v>
      </c>
      <c r="V71" s="69">
        <f xml:space="preserve"> ConTime!V$82</f>
        <v>0</v>
      </c>
      <c r="W71" s="69">
        <f xml:space="preserve"> ConTime!W$82</f>
        <v>0</v>
      </c>
      <c r="X71" s="69">
        <f xml:space="preserve"> ConTime!X$82</f>
        <v>0</v>
      </c>
      <c r="Y71" s="69">
        <f xml:space="preserve"> ConTime!Y$82</f>
        <v>0</v>
      </c>
      <c r="Z71" s="69">
        <f xml:space="preserve"> ConTime!Z$82</f>
        <v>1</v>
      </c>
      <c r="AA71" s="69">
        <f xml:space="preserve"> ConTime!AA$82</f>
        <v>1</v>
      </c>
      <c r="AB71" s="69">
        <f xml:space="preserve"> ConTime!AB$82</f>
        <v>1</v>
      </c>
      <c r="AC71" s="69">
        <f xml:space="preserve"> ConTime!AC$82</f>
        <v>1</v>
      </c>
      <c r="AD71" s="69">
        <f xml:space="preserve"> ConTime!AD$82</f>
        <v>1</v>
      </c>
      <c r="AE71" s="69">
        <f xml:space="preserve"> ConTime!AE$82</f>
        <v>1</v>
      </c>
      <c r="AF71" s="69">
        <f xml:space="preserve"> ConTime!AF$82</f>
        <v>1</v>
      </c>
      <c r="AG71" s="69">
        <f xml:space="preserve"> ConTime!AG$82</f>
        <v>1</v>
      </c>
      <c r="AH71" s="69">
        <f xml:space="preserve"> ConTime!AH$82</f>
        <v>1</v>
      </c>
      <c r="AI71" s="69">
        <f xml:space="preserve"> ConTime!AI$82</f>
        <v>1</v>
      </c>
      <c r="AJ71" s="69">
        <f xml:space="preserve"> ConTime!AJ$82</f>
        <v>1</v>
      </c>
      <c r="AK71" s="69">
        <f xml:space="preserve"> ConTime!AK$82</f>
        <v>1</v>
      </c>
      <c r="AL71" s="69">
        <f xml:space="preserve"> ConTime!AL$82</f>
        <v>1</v>
      </c>
      <c r="AM71" s="69">
        <f xml:space="preserve"> ConTime!AM$82</f>
        <v>1</v>
      </c>
      <c r="AN71" s="69">
        <f xml:space="preserve"> ConTime!AN$82</f>
        <v>1</v>
      </c>
      <c r="AO71" s="69">
        <f xml:space="preserve"> ConTime!AO$82</f>
        <v>1</v>
      </c>
      <c r="AP71" s="69">
        <f xml:space="preserve"> ConTime!AP$82</f>
        <v>1</v>
      </c>
      <c r="AQ71" s="69">
        <f xml:space="preserve"> ConTime!AQ$82</f>
        <v>1</v>
      </c>
      <c r="AR71" s="69">
        <f xml:space="preserve"> ConTime!AR$82</f>
        <v>1</v>
      </c>
      <c r="AS71" s="69">
        <f xml:space="preserve"> ConTime!AS$82</f>
        <v>1</v>
      </c>
      <c r="AT71" s="69">
        <f xml:space="preserve"> ConTime!AT$82</f>
        <v>1</v>
      </c>
      <c r="AU71" s="69">
        <f xml:space="preserve"> ConTime!AU$82</f>
        <v>1</v>
      </c>
      <c r="AV71" s="69">
        <f xml:space="preserve"> ConTime!AV$82</f>
        <v>1</v>
      </c>
      <c r="AW71" s="69">
        <f xml:space="preserve"> ConTime!AW$82</f>
        <v>1</v>
      </c>
      <c r="AX71" s="69">
        <f xml:space="preserve"> ConTime!AX$82</f>
        <v>1</v>
      </c>
      <c r="AY71" s="69">
        <f xml:space="preserve"> ConTime!AY$82</f>
        <v>1</v>
      </c>
      <c r="AZ71" s="69">
        <f xml:space="preserve"> ConTime!AZ$82</f>
        <v>0</v>
      </c>
      <c r="BA71" s="69">
        <f xml:space="preserve"> ConTime!BA$82</f>
        <v>0</v>
      </c>
      <c r="BB71" s="69">
        <f xml:space="preserve"> ConTime!BB$82</f>
        <v>0</v>
      </c>
      <c r="BC71" s="69">
        <f xml:space="preserve"> ConTime!BC$82</f>
        <v>0</v>
      </c>
      <c r="BD71" s="69">
        <f xml:space="preserve"> ConTime!BD$82</f>
        <v>0</v>
      </c>
      <c r="BE71" s="69">
        <f xml:space="preserve"> ConTime!BE$82</f>
        <v>0</v>
      </c>
    </row>
    <row r="72" spans="1:57" s="194" customFormat="1" outlineLevel="1" x14ac:dyDescent="0.25">
      <c r="A72" s="142"/>
      <c r="B72" s="142"/>
      <c r="C72" s="143"/>
      <c r="D72" s="144"/>
      <c r="E72" s="527" t="s">
        <v>377</v>
      </c>
      <c r="F72" s="527"/>
      <c r="G72" s="527" t="str">
        <f xml:space="preserve"> SMU</f>
        <v>$ 000s</v>
      </c>
      <c r="H72" s="527">
        <f xml:space="preserve"> SUM(J72:BE72)</f>
        <v>345873.23261517374</v>
      </c>
      <c r="I72" s="528"/>
      <c r="J72" s="527">
        <f t="shared" ref="J72:BE72" si="35">SUM(J53:J69) - J70 * J71</f>
        <v>0</v>
      </c>
      <c r="K72" s="527">
        <f t="shared" si="35"/>
        <v>0</v>
      </c>
      <c r="L72" s="527">
        <f t="shared" si="35"/>
        <v>0</v>
      </c>
      <c r="M72" s="527">
        <f t="shared" si="35"/>
        <v>0</v>
      </c>
      <c r="N72" s="527">
        <f t="shared" si="35"/>
        <v>0</v>
      </c>
      <c r="O72" s="527">
        <f t="shared" si="35"/>
        <v>0</v>
      </c>
      <c r="P72" s="527">
        <f t="shared" si="35"/>
        <v>0</v>
      </c>
      <c r="Q72" s="527">
        <f t="shared" si="35"/>
        <v>0</v>
      </c>
      <c r="R72" s="527">
        <f t="shared" si="35"/>
        <v>0</v>
      </c>
      <c r="S72" s="527">
        <f t="shared" si="35"/>
        <v>0</v>
      </c>
      <c r="T72" s="527">
        <f t="shared" si="35"/>
        <v>0</v>
      </c>
      <c r="U72" s="527">
        <f t="shared" si="35"/>
        <v>0</v>
      </c>
      <c r="V72" s="527">
        <f t="shared" si="35"/>
        <v>0</v>
      </c>
      <c r="W72" s="527">
        <f t="shared" si="35"/>
        <v>0</v>
      </c>
      <c r="X72" s="527">
        <f t="shared" si="35"/>
        <v>0</v>
      </c>
      <c r="Y72" s="527">
        <f t="shared" si="35"/>
        <v>11900</v>
      </c>
      <c r="Z72" s="527">
        <f t="shared" si="35"/>
        <v>12006.73076923077</v>
      </c>
      <c r="AA72" s="527">
        <f t="shared" si="35"/>
        <v>12006.73076923077</v>
      </c>
      <c r="AB72" s="527">
        <f t="shared" si="35"/>
        <v>12006.73076923077</v>
      </c>
      <c r="AC72" s="527">
        <f t="shared" si="35"/>
        <v>12006.73076923077</v>
      </c>
      <c r="AD72" s="527">
        <f t="shared" si="35"/>
        <v>12006.73076923077</v>
      </c>
      <c r="AE72" s="527">
        <f t="shared" si="35"/>
        <v>12006.73076923077</v>
      </c>
      <c r="AF72" s="527">
        <f t="shared" si="35"/>
        <v>12006.73076923077</v>
      </c>
      <c r="AG72" s="527">
        <f t="shared" si="35"/>
        <v>12044.192591919182</v>
      </c>
      <c r="AH72" s="527">
        <f t="shared" si="35"/>
        <v>12083.336216820506</v>
      </c>
      <c r="AI72" s="527">
        <f t="shared" si="35"/>
        <v>12109.236717428344</v>
      </c>
      <c r="AJ72" s="527">
        <f t="shared" si="35"/>
        <v>12161.962076916036</v>
      </c>
      <c r="AK72" s="527">
        <f t="shared" si="35"/>
        <v>12193.997772499162</v>
      </c>
      <c r="AL72" s="527">
        <f t="shared" si="35"/>
        <v>12241.118944390506</v>
      </c>
      <c r="AM72" s="527">
        <f t="shared" si="35"/>
        <v>12270.3575102747</v>
      </c>
      <c r="AN72" s="527">
        <f t="shared" si="35"/>
        <v>12320.781240818795</v>
      </c>
      <c r="AO72" s="527">
        <f t="shared" si="35"/>
        <v>12360.823778802758</v>
      </c>
      <c r="AP72" s="527">
        <f t="shared" si="35"/>
        <v>12385.832390194604</v>
      </c>
      <c r="AQ72" s="527">
        <f t="shared" si="35"/>
        <v>12441.250409289545</v>
      </c>
      <c r="AR72" s="527">
        <f t="shared" si="35"/>
        <v>12463.41702195751</v>
      </c>
      <c r="AS72" s="527">
        <f t="shared" si="35"/>
        <v>12522.190576374847</v>
      </c>
      <c r="AT72" s="527">
        <f t="shared" si="35"/>
        <v>12153.437508777859</v>
      </c>
      <c r="AU72" s="527">
        <f t="shared" si="35"/>
        <v>12173.532659406819</v>
      </c>
      <c r="AV72" s="527">
        <f t="shared" si="35"/>
        <v>12232.500159811991</v>
      </c>
      <c r="AW72" s="527">
        <f t="shared" si="35"/>
        <v>12259.503270144331</v>
      </c>
      <c r="AX72" s="527">
        <f t="shared" si="35"/>
        <v>12312.099168903802</v>
      </c>
      <c r="AY72" s="527">
        <f t="shared" si="35"/>
        <v>29196.547215827039</v>
      </c>
      <c r="AZ72" s="527">
        <f t="shared" si="35"/>
        <v>0</v>
      </c>
      <c r="BA72" s="527">
        <f t="shared" si="35"/>
        <v>0</v>
      </c>
      <c r="BB72" s="527">
        <f t="shared" si="35"/>
        <v>0</v>
      </c>
      <c r="BC72" s="527">
        <f t="shared" si="35"/>
        <v>0</v>
      </c>
      <c r="BD72" s="527">
        <f t="shared" si="35"/>
        <v>0</v>
      </c>
      <c r="BE72" s="527">
        <f t="shared" si="35"/>
        <v>0</v>
      </c>
    </row>
    <row r="73" spans="1:57" outlineLevel="1" x14ac:dyDescent="0.25">
      <c r="E73" s="192" t="str">
        <f xml:space="preserve"> Solve!E$47</f>
        <v>Project costs / funding requirement - paste</v>
      </c>
      <c r="F73" s="192">
        <f xml:space="preserve"> Solve!F$47</f>
        <v>0</v>
      </c>
      <c r="G73" s="192" t="str">
        <f xml:space="preserve"> Solve!G$47</f>
        <v>$ 000s</v>
      </c>
      <c r="H73" s="192">
        <f xml:space="preserve"> Solve!H$47</f>
        <v>345873.23527701374</v>
      </c>
      <c r="I73" s="192">
        <f xml:space="preserve"> Solve!I$47</f>
        <v>0</v>
      </c>
      <c r="J73" s="192">
        <f xml:space="preserve"> Solve!J$47</f>
        <v>0</v>
      </c>
      <c r="K73" s="192">
        <f xml:space="preserve"> Solve!K$47</f>
        <v>0</v>
      </c>
      <c r="L73" s="192">
        <f xml:space="preserve"> Solve!L$47</f>
        <v>0</v>
      </c>
      <c r="M73" s="192">
        <f xml:space="preserve"> Solve!M$47</f>
        <v>0</v>
      </c>
      <c r="N73" s="192">
        <f xml:space="preserve"> Solve!N$47</f>
        <v>0</v>
      </c>
      <c r="O73" s="192">
        <f xml:space="preserve"> Solve!O$47</f>
        <v>0</v>
      </c>
      <c r="P73" s="192">
        <f xml:space="preserve"> Solve!P$47</f>
        <v>0</v>
      </c>
      <c r="Q73" s="192">
        <f xml:space="preserve"> Solve!Q$47</f>
        <v>0</v>
      </c>
      <c r="R73" s="192">
        <f xml:space="preserve"> Solve!R$47</f>
        <v>0</v>
      </c>
      <c r="S73" s="192">
        <f xml:space="preserve"> Solve!S$47</f>
        <v>0</v>
      </c>
      <c r="T73" s="192">
        <f xml:space="preserve"> Solve!T$47</f>
        <v>0</v>
      </c>
      <c r="U73" s="192">
        <f xml:space="preserve"> Solve!U$47</f>
        <v>0</v>
      </c>
      <c r="V73" s="192">
        <f xml:space="preserve"> Solve!V$47</f>
        <v>0</v>
      </c>
      <c r="W73" s="192">
        <f xml:space="preserve"> Solve!W$47</f>
        <v>0</v>
      </c>
      <c r="X73" s="192">
        <f xml:space="preserve"> Solve!X$47</f>
        <v>0</v>
      </c>
      <c r="Y73" s="192">
        <f xml:space="preserve"> Solve!Y$47</f>
        <v>11900</v>
      </c>
      <c r="Z73" s="192">
        <f xml:space="preserve"> Solve!Z$47</f>
        <v>12006.730769230497</v>
      </c>
      <c r="AA73" s="192">
        <f xml:space="preserve"> Solve!AA$47</f>
        <v>12006.730769230497</v>
      </c>
      <c r="AB73" s="192">
        <f xml:space="preserve"> Solve!AB$47</f>
        <v>12006.730769230497</v>
      </c>
      <c r="AC73" s="192">
        <f xml:space="preserve"> Solve!AC$47</f>
        <v>12006.730769230497</v>
      </c>
      <c r="AD73" s="192">
        <f xml:space="preserve"> Solve!AD$47</f>
        <v>12006.730795494545</v>
      </c>
      <c r="AE73" s="192">
        <f xml:space="preserve"> Solve!AE$47</f>
        <v>12006.730908248253</v>
      </c>
      <c r="AF73" s="192">
        <f xml:space="preserve"> Solve!AF$47</f>
        <v>12006.73107714686</v>
      </c>
      <c r="AG73" s="192">
        <f xml:space="preserve"> Solve!AG$47</f>
        <v>12044.192277330156</v>
      </c>
      <c r="AH73" s="192">
        <f xml:space="preserve"> Solve!AH$47</f>
        <v>12083.335900642705</v>
      </c>
      <c r="AI73" s="192">
        <f xml:space="preserve"> Solve!AI$47</f>
        <v>12109.236436443402</v>
      </c>
      <c r="AJ73" s="192">
        <f xml:space="preserve"> Solve!AJ$47</f>
        <v>12161.961758111254</v>
      </c>
      <c r="AK73" s="192">
        <f xml:space="preserve"> Solve!AK$47</f>
        <v>12193.997464802789</v>
      </c>
      <c r="AL73" s="192">
        <f xml:space="preserve"> Solve!AL$47</f>
        <v>12241.118623369628</v>
      </c>
      <c r="AM73" s="192">
        <f xml:space="preserve"> Solve!AM$47</f>
        <v>12270.357200719012</v>
      </c>
      <c r="AN73" s="192">
        <f xml:space="preserve"> Solve!AN$47</f>
        <v>12320.780918142977</v>
      </c>
      <c r="AO73" s="192">
        <f xml:space="preserve"> Solve!AO$47</f>
        <v>12360.823455507107</v>
      </c>
      <c r="AP73" s="192">
        <f xml:space="preserve"> Solve!AP$47</f>
        <v>12385.832078888641</v>
      </c>
      <c r="AQ73" s="192">
        <f xml:space="preserve"> Solve!AQ$47</f>
        <v>12441.250085241678</v>
      </c>
      <c r="AR73" s="192">
        <f xml:space="preserve"> Solve!AR$47</f>
        <v>12463.416710236208</v>
      </c>
      <c r="AS73" s="192">
        <f xml:space="preserve"> Solve!AS$47</f>
        <v>12522.190252210656</v>
      </c>
      <c r="AT73" s="192">
        <f xml:space="preserve"> Solve!AT$47</f>
        <v>12153.437186942416</v>
      </c>
      <c r="AU73" s="192">
        <f xml:space="preserve"> Solve!AU$47</f>
        <v>12173.532362020798</v>
      </c>
      <c r="AV73" s="192">
        <f xml:space="preserve"> Solve!AV$47</f>
        <v>12232.499837406012</v>
      </c>
      <c r="AW73" s="192">
        <f xml:space="preserve"> Solve!AW$47</f>
        <v>12259.502960074482</v>
      </c>
      <c r="AX73" s="192">
        <f xml:space="preserve"> Solve!AX$47</f>
        <v>12312.098846480896</v>
      </c>
      <c r="AY73" s="192">
        <f xml:space="preserve"> Solve!AY$47</f>
        <v>29196.555064631295</v>
      </c>
      <c r="AZ73" s="192">
        <f xml:space="preserve"> Solve!AZ$47</f>
        <v>0</v>
      </c>
      <c r="BA73" s="192">
        <f xml:space="preserve"> Solve!BA$47</f>
        <v>0</v>
      </c>
      <c r="BB73" s="192">
        <f xml:space="preserve"> Solve!BB$47</f>
        <v>0</v>
      </c>
      <c r="BC73" s="192">
        <f xml:space="preserve"> Solve!BC$47</f>
        <v>0</v>
      </c>
      <c r="BD73" s="192">
        <f xml:space="preserve"> Solve!BD$47</f>
        <v>0</v>
      </c>
      <c r="BE73" s="192">
        <f xml:space="preserve"> Solve!BE$47</f>
        <v>0</v>
      </c>
    </row>
    <row r="74" spans="1:57" s="194" customFormat="1" outlineLevel="1" x14ac:dyDescent="0.25">
      <c r="A74" s="142"/>
      <c r="B74" s="142"/>
      <c r="C74" s="143"/>
      <c r="D74" s="144"/>
      <c r="E74" s="193" t="str">
        <f xml:space="preserve"> "Sum of " &amp; LOWER(E72)</f>
        <v>Sum of project costs / funding requirement</v>
      </c>
      <c r="F74" s="193">
        <f xml:space="preserve"> SUM(J73:BE73)</f>
        <v>345873.23527701374</v>
      </c>
      <c r="G74" s="193" t="str">
        <f xml:space="preserve"> SMU</f>
        <v>$ 000s</v>
      </c>
      <c r="H74" s="572"/>
      <c r="I74" s="145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93"/>
      <c r="AJ74" s="193"/>
      <c r="AK74" s="193"/>
      <c r="AL74" s="193"/>
      <c r="AM74" s="193"/>
      <c r="AN74" s="193"/>
      <c r="AO74" s="193"/>
      <c r="AP74" s="193"/>
      <c r="AQ74" s="193"/>
      <c r="AR74" s="193"/>
      <c r="AS74" s="193"/>
      <c r="AT74" s="193"/>
      <c r="AU74" s="193"/>
      <c r="AV74" s="193"/>
      <c r="AW74" s="193"/>
      <c r="AX74" s="193"/>
      <c r="AY74" s="193"/>
      <c r="AZ74" s="193"/>
      <c r="BA74" s="193"/>
      <c r="BB74" s="193"/>
      <c r="BC74" s="193"/>
      <c r="BD74" s="193"/>
      <c r="BE74" s="193"/>
    </row>
    <row r="75" spans="1:57" outlineLevel="1" x14ac:dyDescent="0.25"/>
    <row r="76" spans="1:57" x14ac:dyDescent="0.25"/>
    <row r="77" spans="1:57" s="80" customFormat="1" x14ac:dyDescent="0.25">
      <c r="A77" s="80" t="s">
        <v>378</v>
      </c>
    </row>
    <row r="78" spans="1:57" outlineLevel="1" x14ac:dyDescent="0.25"/>
    <row r="79" spans="1:57" outlineLevel="1" x14ac:dyDescent="0.25">
      <c r="E79" s="12" t="str">
        <f xml:space="preserve"> E$74</f>
        <v>Sum of project costs / funding requirement</v>
      </c>
      <c r="F79" s="12">
        <f xml:space="preserve"> F$74</f>
        <v>345873.23527701374</v>
      </c>
      <c r="G79" s="12" t="str">
        <f xml:space="preserve"> G$74</f>
        <v>$ 000s</v>
      </c>
    </row>
    <row r="80" spans="1:57" outlineLevel="1" x14ac:dyDescent="0.25">
      <c r="E80" s="192" t="str">
        <f xml:space="preserve"> Debt!E$65</f>
        <v>Senior debt drawdown</v>
      </c>
      <c r="F80" s="192">
        <f xml:space="preserve"> Debt!F$65</f>
        <v>261452.83409255982</v>
      </c>
      <c r="G80" s="192" t="str">
        <f xml:space="preserve"> Debt!G$65</f>
        <v>$ 000s</v>
      </c>
      <c r="H80" s="524"/>
      <c r="I80" s="524"/>
      <c r="J80" s="524"/>
      <c r="K80" s="524"/>
      <c r="L80" s="524"/>
      <c r="M80" s="524"/>
      <c r="N80" s="524"/>
      <c r="O80" s="524"/>
      <c r="P80" s="524"/>
      <c r="Q80" s="524"/>
      <c r="R80" s="524"/>
      <c r="S80" s="524"/>
      <c r="T80" s="524"/>
      <c r="U80" s="524"/>
      <c r="V80" s="524"/>
      <c r="W80" s="524"/>
      <c r="X80" s="524"/>
      <c r="Y80" s="524"/>
      <c r="Z80" s="524"/>
      <c r="AA80" s="524"/>
      <c r="AB80" s="524"/>
      <c r="AC80" s="524"/>
      <c r="AD80" s="524"/>
      <c r="AE80" s="524"/>
      <c r="AF80" s="524"/>
      <c r="AG80" s="524"/>
      <c r="AH80" s="524"/>
      <c r="AI80" s="524"/>
      <c r="AJ80" s="524"/>
      <c r="AK80" s="524"/>
      <c r="AL80" s="524"/>
      <c r="AM80" s="524"/>
      <c r="AN80" s="524"/>
      <c r="AO80" s="524"/>
      <c r="AP80" s="524"/>
      <c r="AQ80" s="524"/>
      <c r="AR80" s="524"/>
      <c r="AS80" s="524"/>
      <c r="AT80" s="524"/>
      <c r="AU80" s="524"/>
      <c r="AV80" s="524"/>
      <c r="AW80" s="524"/>
      <c r="AX80" s="524"/>
      <c r="AY80" s="524"/>
      <c r="AZ80" s="524"/>
      <c r="BA80" s="524"/>
      <c r="BB80" s="524"/>
      <c r="BC80" s="524"/>
      <c r="BD80" s="524"/>
      <c r="BE80" s="524"/>
    </row>
    <row r="81" spans="1:57" outlineLevel="1" x14ac:dyDescent="0.25">
      <c r="E81" s="192" t="str">
        <f xml:space="preserve"> Solve!E$43</f>
        <v>Equity bridge interest and fees rolled up - total - fixed</v>
      </c>
      <c r="F81" s="192">
        <f xml:space="preserve"> Solve!F$43</f>
        <v>6644.9839320821811</v>
      </c>
      <c r="G81" s="192" t="str">
        <f xml:space="preserve"> Solve!G$43</f>
        <v>$ 000s</v>
      </c>
      <c r="H81" s="524"/>
      <c r="I81" s="524"/>
      <c r="J81" s="524"/>
      <c r="K81" s="524"/>
      <c r="L81" s="524"/>
      <c r="M81" s="524"/>
      <c r="N81" s="524"/>
      <c r="O81" s="524"/>
      <c r="P81" s="524"/>
      <c r="Q81" s="524"/>
      <c r="R81" s="524"/>
      <c r="S81" s="524"/>
      <c r="T81" s="524"/>
      <c r="U81" s="524"/>
      <c r="V81" s="524"/>
      <c r="W81" s="524"/>
      <c r="X81" s="524"/>
      <c r="Y81" s="524"/>
      <c r="Z81" s="524"/>
      <c r="AA81" s="524"/>
      <c r="AB81" s="524"/>
      <c r="AC81" s="524"/>
      <c r="AD81" s="524"/>
      <c r="AE81" s="524"/>
      <c r="AF81" s="524"/>
      <c r="AG81" s="524"/>
      <c r="AH81" s="524"/>
      <c r="AI81" s="524"/>
      <c r="AJ81" s="524"/>
      <c r="AK81" s="524"/>
      <c r="AL81" s="524"/>
      <c r="AM81" s="524"/>
      <c r="AN81" s="524"/>
      <c r="AO81" s="524"/>
      <c r="AP81" s="524"/>
      <c r="AQ81" s="524"/>
      <c r="AR81" s="524"/>
      <c r="AS81" s="524"/>
      <c r="AT81" s="524"/>
      <c r="AU81" s="524"/>
      <c r="AV81" s="524"/>
      <c r="AW81" s="524"/>
      <c r="AX81" s="524"/>
      <c r="AY81" s="524"/>
      <c r="AZ81" s="524"/>
      <c r="BA81" s="524"/>
      <c r="BB81" s="524"/>
      <c r="BC81" s="524"/>
      <c r="BD81" s="524"/>
      <c r="BE81" s="524"/>
    </row>
    <row r="82" spans="1:57" outlineLevel="1" x14ac:dyDescent="0.25">
      <c r="E82" s="9" t="s">
        <v>599</v>
      </c>
      <c r="F82" s="9">
        <f xml:space="preserve"> MAX(0, F79 - F80 + F81)</f>
        <v>91065.385116536097</v>
      </c>
      <c r="G82" s="12" t="str">
        <f xml:space="preserve"> SMU</f>
        <v>$ 000s</v>
      </c>
    </row>
    <row r="83" spans="1:57" outlineLevel="1" x14ac:dyDescent="0.25"/>
    <row r="84" spans="1:57" outlineLevel="1" x14ac:dyDescent="0.25">
      <c r="E84" s="146" t="str">
        <f xml:space="preserve"> InpC!E$171</f>
        <v>Share capital amount</v>
      </c>
      <c r="F84" s="146">
        <f xml:space="preserve"> InpC!F$171</f>
        <v>100</v>
      </c>
      <c r="G84" s="146" t="str">
        <f xml:space="preserve"> InpC!G$171</f>
        <v>$ 000s</v>
      </c>
      <c r="H84" s="38"/>
    </row>
    <row r="85" spans="1:57" outlineLevel="1" x14ac:dyDescent="0.25">
      <c r="E85" s="12" t="str">
        <f t="shared" ref="E85:AJ85" si="36" xml:space="preserve"> E$93</f>
        <v>Share capital during construction balance BEG</v>
      </c>
      <c r="F85" s="12">
        <f t="shared" si="36"/>
        <v>0</v>
      </c>
      <c r="G85" s="12" t="str">
        <f t="shared" si="36"/>
        <v>$ 000s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100</v>
      </c>
      <c r="AA85" s="12">
        <f t="shared" si="36"/>
        <v>100</v>
      </c>
      <c r="AB85" s="12">
        <f t="shared" si="36"/>
        <v>100</v>
      </c>
      <c r="AC85" s="12">
        <f t="shared" si="36"/>
        <v>100</v>
      </c>
      <c r="AD85" s="12">
        <f t="shared" si="36"/>
        <v>100</v>
      </c>
      <c r="AE85" s="12">
        <f t="shared" si="36"/>
        <v>100</v>
      </c>
      <c r="AF85" s="12">
        <f t="shared" si="36"/>
        <v>100</v>
      </c>
      <c r="AG85" s="12">
        <f t="shared" si="36"/>
        <v>100</v>
      </c>
      <c r="AH85" s="12">
        <f t="shared" si="36"/>
        <v>100</v>
      </c>
      <c r="AI85" s="12">
        <f t="shared" si="36"/>
        <v>100</v>
      </c>
      <c r="AJ85" s="12">
        <f t="shared" si="36"/>
        <v>100</v>
      </c>
      <c r="AK85" s="12">
        <f t="shared" ref="AK85:BE85" si="37" xml:space="preserve"> AK$93</f>
        <v>100</v>
      </c>
      <c r="AL85" s="12">
        <f t="shared" si="37"/>
        <v>100</v>
      </c>
      <c r="AM85" s="12">
        <f t="shared" si="37"/>
        <v>100</v>
      </c>
      <c r="AN85" s="12">
        <f t="shared" si="37"/>
        <v>100</v>
      </c>
      <c r="AO85" s="12">
        <f t="shared" si="37"/>
        <v>100</v>
      </c>
      <c r="AP85" s="12">
        <f t="shared" si="37"/>
        <v>100</v>
      </c>
      <c r="AQ85" s="12">
        <f t="shared" si="37"/>
        <v>100</v>
      </c>
      <c r="AR85" s="12">
        <f t="shared" si="37"/>
        <v>100</v>
      </c>
      <c r="AS85" s="12">
        <f t="shared" si="37"/>
        <v>100</v>
      </c>
      <c r="AT85" s="12">
        <f t="shared" si="37"/>
        <v>100</v>
      </c>
      <c r="AU85" s="12">
        <f t="shared" si="37"/>
        <v>100</v>
      </c>
      <c r="AV85" s="12">
        <f t="shared" si="37"/>
        <v>100</v>
      </c>
      <c r="AW85" s="12">
        <f t="shared" si="37"/>
        <v>100</v>
      </c>
      <c r="AX85" s="12">
        <f t="shared" si="37"/>
        <v>100</v>
      </c>
      <c r="AY85" s="12">
        <f t="shared" si="37"/>
        <v>100</v>
      </c>
      <c r="AZ85" s="12">
        <f t="shared" si="37"/>
        <v>100</v>
      </c>
      <c r="BA85" s="12">
        <f t="shared" si="37"/>
        <v>100</v>
      </c>
      <c r="BB85" s="12">
        <f t="shared" si="37"/>
        <v>100</v>
      </c>
      <c r="BC85" s="12">
        <f t="shared" si="37"/>
        <v>100</v>
      </c>
      <c r="BD85" s="12">
        <f t="shared" si="37"/>
        <v>100</v>
      </c>
      <c r="BE85" s="12">
        <f t="shared" si="37"/>
        <v>100</v>
      </c>
    </row>
    <row r="86" spans="1:57" outlineLevel="1" x14ac:dyDescent="0.25">
      <c r="E86" s="9" t="s">
        <v>600</v>
      </c>
      <c r="G86" s="12" t="str">
        <f xml:space="preserve"> SMU</f>
        <v>$ 000s</v>
      </c>
      <c r="J86" s="12">
        <f t="shared" ref="J86:BE86" si="38" xml:space="preserve"> ($F84 - J85)</f>
        <v>100</v>
      </c>
      <c r="K86" s="12">
        <f t="shared" si="38"/>
        <v>100</v>
      </c>
      <c r="L86" s="12">
        <f t="shared" si="38"/>
        <v>100</v>
      </c>
      <c r="M86" s="12">
        <f t="shared" si="38"/>
        <v>100</v>
      </c>
      <c r="N86" s="12">
        <f t="shared" si="38"/>
        <v>100</v>
      </c>
      <c r="O86" s="12">
        <f t="shared" si="38"/>
        <v>100</v>
      </c>
      <c r="P86" s="12">
        <f t="shared" si="38"/>
        <v>100</v>
      </c>
      <c r="Q86" s="12">
        <f t="shared" si="38"/>
        <v>100</v>
      </c>
      <c r="R86" s="12">
        <f t="shared" si="38"/>
        <v>100</v>
      </c>
      <c r="S86" s="12">
        <f t="shared" si="38"/>
        <v>100</v>
      </c>
      <c r="T86" s="12">
        <f t="shared" si="38"/>
        <v>100</v>
      </c>
      <c r="U86" s="12">
        <f t="shared" si="38"/>
        <v>100</v>
      </c>
      <c r="V86" s="12">
        <f t="shared" si="38"/>
        <v>100</v>
      </c>
      <c r="W86" s="12">
        <f t="shared" si="38"/>
        <v>100</v>
      </c>
      <c r="X86" s="12">
        <f t="shared" si="38"/>
        <v>100</v>
      </c>
      <c r="Y86" s="12">
        <f t="shared" si="38"/>
        <v>100</v>
      </c>
      <c r="Z86" s="12">
        <f t="shared" si="38"/>
        <v>0</v>
      </c>
      <c r="AA86" s="12">
        <f t="shared" si="38"/>
        <v>0</v>
      </c>
      <c r="AB86" s="12">
        <f t="shared" si="38"/>
        <v>0</v>
      </c>
      <c r="AC86" s="12">
        <f t="shared" si="38"/>
        <v>0</v>
      </c>
      <c r="AD86" s="12">
        <f t="shared" si="38"/>
        <v>0</v>
      </c>
      <c r="AE86" s="12">
        <f t="shared" si="38"/>
        <v>0</v>
      </c>
      <c r="AF86" s="12">
        <f t="shared" si="38"/>
        <v>0</v>
      </c>
      <c r="AG86" s="12">
        <f t="shared" si="38"/>
        <v>0</v>
      </c>
      <c r="AH86" s="12">
        <f t="shared" si="38"/>
        <v>0</v>
      </c>
      <c r="AI86" s="12">
        <f t="shared" si="38"/>
        <v>0</v>
      </c>
      <c r="AJ86" s="12">
        <f t="shared" si="38"/>
        <v>0</v>
      </c>
      <c r="AK86" s="12">
        <f t="shared" si="38"/>
        <v>0</v>
      </c>
      <c r="AL86" s="12">
        <f t="shared" si="38"/>
        <v>0</v>
      </c>
      <c r="AM86" s="12">
        <f t="shared" si="38"/>
        <v>0</v>
      </c>
      <c r="AN86" s="12">
        <f t="shared" si="38"/>
        <v>0</v>
      </c>
      <c r="AO86" s="12">
        <f t="shared" si="38"/>
        <v>0</v>
      </c>
      <c r="AP86" s="12">
        <f t="shared" si="38"/>
        <v>0</v>
      </c>
      <c r="AQ86" s="12">
        <f t="shared" si="38"/>
        <v>0</v>
      </c>
      <c r="AR86" s="12">
        <f t="shared" si="38"/>
        <v>0</v>
      </c>
      <c r="AS86" s="12">
        <f t="shared" si="38"/>
        <v>0</v>
      </c>
      <c r="AT86" s="12">
        <f t="shared" si="38"/>
        <v>0</v>
      </c>
      <c r="AU86" s="12">
        <f t="shared" si="38"/>
        <v>0</v>
      </c>
      <c r="AV86" s="12">
        <f t="shared" si="38"/>
        <v>0</v>
      </c>
      <c r="AW86" s="12">
        <f t="shared" si="38"/>
        <v>0</v>
      </c>
      <c r="AX86" s="12">
        <f t="shared" si="38"/>
        <v>0</v>
      </c>
      <c r="AY86" s="12">
        <f t="shared" si="38"/>
        <v>0</v>
      </c>
      <c r="AZ86" s="12">
        <f t="shared" si="38"/>
        <v>0</v>
      </c>
      <c r="BA86" s="12">
        <f t="shared" si="38"/>
        <v>0</v>
      </c>
      <c r="BB86" s="12">
        <f t="shared" si="38"/>
        <v>0</v>
      </c>
      <c r="BC86" s="12">
        <f t="shared" si="38"/>
        <v>0</v>
      </c>
      <c r="BD86" s="12">
        <f t="shared" si="38"/>
        <v>0</v>
      </c>
      <c r="BE86" s="12">
        <f t="shared" si="38"/>
        <v>0</v>
      </c>
    </row>
    <row r="87" spans="1:57" outlineLevel="1" x14ac:dyDescent="0.25"/>
    <row r="88" spans="1:57" outlineLevel="1" x14ac:dyDescent="0.25">
      <c r="E88" s="12" t="str">
        <f t="shared" ref="E88:AJ88" si="39" xml:space="preserve"> E$86</f>
        <v xml:space="preserve">Undrawn share capital </v>
      </c>
      <c r="F88" s="12">
        <f t="shared" si="39"/>
        <v>0</v>
      </c>
      <c r="G88" s="12" t="str">
        <f t="shared" si="39"/>
        <v>$ 000s</v>
      </c>
      <c r="H88" s="12">
        <f t="shared" si="39"/>
        <v>0</v>
      </c>
      <c r="I88" s="12">
        <f t="shared" si="39"/>
        <v>0</v>
      </c>
      <c r="J88" s="12">
        <f t="shared" si="39"/>
        <v>100</v>
      </c>
      <c r="K88" s="12">
        <f t="shared" si="39"/>
        <v>100</v>
      </c>
      <c r="L88" s="12">
        <f t="shared" si="39"/>
        <v>100</v>
      </c>
      <c r="M88" s="12">
        <f t="shared" si="39"/>
        <v>100</v>
      </c>
      <c r="N88" s="12">
        <f t="shared" si="39"/>
        <v>100</v>
      </c>
      <c r="O88" s="12">
        <f t="shared" si="39"/>
        <v>100</v>
      </c>
      <c r="P88" s="12">
        <f t="shared" si="39"/>
        <v>100</v>
      </c>
      <c r="Q88" s="12">
        <f t="shared" si="39"/>
        <v>100</v>
      </c>
      <c r="R88" s="12">
        <f t="shared" si="39"/>
        <v>100</v>
      </c>
      <c r="S88" s="12">
        <f t="shared" si="39"/>
        <v>100</v>
      </c>
      <c r="T88" s="12">
        <f t="shared" si="39"/>
        <v>100</v>
      </c>
      <c r="U88" s="12">
        <f t="shared" si="39"/>
        <v>100</v>
      </c>
      <c r="V88" s="12">
        <f t="shared" si="39"/>
        <v>100</v>
      </c>
      <c r="W88" s="12">
        <f t="shared" si="39"/>
        <v>100</v>
      </c>
      <c r="X88" s="12">
        <f t="shared" si="39"/>
        <v>100</v>
      </c>
      <c r="Y88" s="12">
        <f t="shared" si="39"/>
        <v>100</v>
      </c>
      <c r="Z88" s="12">
        <f t="shared" si="39"/>
        <v>0</v>
      </c>
      <c r="AA88" s="12">
        <f t="shared" si="39"/>
        <v>0</v>
      </c>
      <c r="AB88" s="12">
        <f t="shared" si="39"/>
        <v>0</v>
      </c>
      <c r="AC88" s="12">
        <f t="shared" si="39"/>
        <v>0</v>
      </c>
      <c r="AD88" s="12">
        <f t="shared" si="39"/>
        <v>0</v>
      </c>
      <c r="AE88" s="12">
        <f t="shared" si="39"/>
        <v>0</v>
      </c>
      <c r="AF88" s="12">
        <f t="shared" si="39"/>
        <v>0</v>
      </c>
      <c r="AG88" s="12">
        <f t="shared" si="39"/>
        <v>0</v>
      </c>
      <c r="AH88" s="12">
        <f t="shared" si="39"/>
        <v>0</v>
      </c>
      <c r="AI88" s="12">
        <f t="shared" si="39"/>
        <v>0</v>
      </c>
      <c r="AJ88" s="12">
        <f t="shared" si="39"/>
        <v>0</v>
      </c>
      <c r="AK88" s="12">
        <f t="shared" ref="AK88:BE88" si="40" xml:space="preserve"> AK$86</f>
        <v>0</v>
      </c>
      <c r="AL88" s="12">
        <f t="shared" si="40"/>
        <v>0</v>
      </c>
      <c r="AM88" s="12">
        <f t="shared" si="40"/>
        <v>0</v>
      </c>
      <c r="AN88" s="12">
        <f t="shared" si="40"/>
        <v>0</v>
      </c>
      <c r="AO88" s="12">
        <f t="shared" si="40"/>
        <v>0</v>
      </c>
      <c r="AP88" s="12">
        <f t="shared" si="40"/>
        <v>0</v>
      </c>
      <c r="AQ88" s="12">
        <f t="shared" si="40"/>
        <v>0</v>
      </c>
      <c r="AR88" s="12">
        <f t="shared" si="40"/>
        <v>0</v>
      </c>
      <c r="AS88" s="12">
        <f t="shared" si="40"/>
        <v>0</v>
      </c>
      <c r="AT88" s="12">
        <f t="shared" si="40"/>
        <v>0</v>
      </c>
      <c r="AU88" s="12">
        <f t="shared" si="40"/>
        <v>0</v>
      </c>
      <c r="AV88" s="12">
        <f t="shared" si="40"/>
        <v>0</v>
      </c>
      <c r="AW88" s="12">
        <f t="shared" si="40"/>
        <v>0</v>
      </c>
      <c r="AX88" s="12">
        <f t="shared" si="40"/>
        <v>0</v>
      </c>
      <c r="AY88" s="12">
        <f t="shared" si="40"/>
        <v>0</v>
      </c>
      <c r="AZ88" s="12">
        <f t="shared" si="40"/>
        <v>0</v>
      </c>
      <c r="BA88" s="12">
        <f t="shared" si="40"/>
        <v>0</v>
      </c>
      <c r="BB88" s="12">
        <f t="shared" si="40"/>
        <v>0</v>
      </c>
      <c r="BC88" s="12">
        <f t="shared" si="40"/>
        <v>0</v>
      </c>
      <c r="BD88" s="12">
        <f t="shared" si="40"/>
        <v>0</v>
      </c>
      <c r="BE88" s="12">
        <f t="shared" si="40"/>
        <v>0</v>
      </c>
    </row>
    <row r="89" spans="1:57" outlineLevel="1" x14ac:dyDescent="0.25">
      <c r="E89" s="192" t="str">
        <f xml:space="preserve"> Solve!E$47</f>
        <v>Project costs / funding requirement - paste</v>
      </c>
      <c r="F89" s="192">
        <f xml:space="preserve"> Solve!F$47</f>
        <v>0</v>
      </c>
      <c r="G89" s="192" t="str">
        <f xml:space="preserve"> Solve!G$47</f>
        <v>$ 000s</v>
      </c>
      <c r="H89" s="192">
        <f xml:space="preserve"> Solve!H$47</f>
        <v>345873.23527701374</v>
      </c>
      <c r="I89" s="192">
        <f xml:space="preserve"> Solve!I$47</f>
        <v>0</v>
      </c>
      <c r="J89" s="192">
        <f xml:space="preserve"> Solve!J$47</f>
        <v>0</v>
      </c>
      <c r="K89" s="192">
        <f xml:space="preserve"> Solve!K$47</f>
        <v>0</v>
      </c>
      <c r="L89" s="192">
        <f xml:space="preserve"> Solve!L$47</f>
        <v>0</v>
      </c>
      <c r="M89" s="192">
        <f xml:space="preserve"> Solve!M$47</f>
        <v>0</v>
      </c>
      <c r="N89" s="192">
        <f xml:space="preserve"> Solve!N$47</f>
        <v>0</v>
      </c>
      <c r="O89" s="192">
        <f xml:space="preserve"> Solve!O$47</f>
        <v>0</v>
      </c>
      <c r="P89" s="192">
        <f xml:space="preserve"> Solve!P$47</f>
        <v>0</v>
      </c>
      <c r="Q89" s="192">
        <f xml:space="preserve"> Solve!Q$47</f>
        <v>0</v>
      </c>
      <c r="R89" s="192">
        <f xml:space="preserve"> Solve!R$47</f>
        <v>0</v>
      </c>
      <c r="S89" s="192">
        <f xml:space="preserve"> Solve!S$47</f>
        <v>0</v>
      </c>
      <c r="T89" s="192">
        <f xml:space="preserve"> Solve!T$47</f>
        <v>0</v>
      </c>
      <c r="U89" s="192">
        <f xml:space="preserve"> Solve!U$47</f>
        <v>0</v>
      </c>
      <c r="V89" s="192">
        <f xml:space="preserve"> Solve!V$47</f>
        <v>0</v>
      </c>
      <c r="W89" s="192">
        <f xml:space="preserve"> Solve!W$47</f>
        <v>0</v>
      </c>
      <c r="X89" s="192">
        <f xml:space="preserve"> Solve!X$47</f>
        <v>0</v>
      </c>
      <c r="Y89" s="192">
        <f xml:space="preserve"> Solve!Y$47</f>
        <v>11900</v>
      </c>
      <c r="Z89" s="192">
        <f xml:space="preserve"> Solve!Z$47</f>
        <v>12006.730769230497</v>
      </c>
      <c r="AA89" s="192">
        <f xml:space="preserve"> Solve!AA$47</f>
        <v>12006.730769230497</v>
      </c>
      <c r="AB89" s="192">
        <f xml:space="preserve"> Solve!AB$47</f>
        <v>12006.730769230497</v>
      </c>
      <c r="AC89" s="192">
        <f xml:space="preserve"> Solve!AC$47</f>
        <v>12006.730769230497</v>
      </c>
      <c r="AD89" s="192">
        <f xml:space="preserve"> Solve!AD$47</f>
        <v>12006.730795494545</v>
      </c>
      <c r="AE89" s="192">
        <f xml:space="preserve"> Solve!AE$47</f>
        <v>12006.730908248253</v>
      </c>
      <c r="AF89" s="192">
        <f xml:space="preserve"> Solve!AF$47</f>
        <v>12006.73107714686</v>
      </c>
      <c r="AG89" s="192">
        <f xml:space="preserve"> Solve!AG$47</f>
        <v>12044.192277330156</v>
      </c>
      <c r="AH89" s="192">
        <f xml:space="preserve"> Solve!AH$47</f>
        <v>12083.335900642705</v>
      </c>
      <c r="AI89" s="192">
        <f xml:space="preserve"> Solve!AI$47</f>
        <v>12109.236436443402</v>
      </c>
      <c r="AJ89" s="192">
        <f xml:space="preserve"> Solve!AJ$47</f>
        <v>12161.961758111254</v>
      </c>
      <c r="AK89" s="192">
        <f xml:space="preserve"> Solve!AK$47</f>
        <v>12193.997464802789</v>
      </c>
      <c r="AL89" s="192">
        <f xml:space="preserve"> Solve!AL$47</f>
        <v>12241.118623369628</v>
      </c>
      <c r="AM89" s="192">
        <f xml:space="preserve"> Solve!AM$47</f>
        <v>12270.357200719012</v>
      </c>
      <c r="AN89" s="192">
        <f xml:space="preserve"> Solve!AN$47</f>
        <v>12320.780918142977</v>
      </c>
      <c r="AO89" s="192">
        <f xml:space="preserve"> Solve!AO$47</f>
        <v>12360.823455507107</v>
      </c>
      <c r="AP89" s="192">
        <f xml:space="preserve"> Solve!AP$47</f>
        <v>12385.832078888641</v>
      </c>
      <c r="AQ89" s="192">
        <f xml:space="preserve"> Solve!AQ$47</f>
        <v>12441.250085241678</v>
      </c>
      <c r="AR89" s="192">
        <f xml:space="preserve"> Solve!AR$47</f>
        <v>12463.416710236208</v>
      </c>
      <c r="AS89" s="192">
        <f xml:space="preserve"> Solve!AS$47</f>
        <v>12522.190252210656</v>
      </c>
      <c r="AT89" s="192">
        <f xml:space="preserve"> Solve!AT$47</f>
        <v>12153.437186942416</v>
      </c>
      <c r="AU89" s="192">
        <f xml:space="preserve"> Solve!AU$47</f>
        <v>12173.532362020798</v>
      </c>
      <c r="AV89" s="192">
        <f xml:space="preserve"> Solve!AV$47</f>
        <v>12232.499837406012</v>
      </c>
      <c r="AW89" s="192">
        <f xml:space="preserve"> Solve!AW$47</f>
        <v>12259.502960074482</v>
      </c>
      <c r="AX89" s="192">
        <f xml:space="preserve"> Solve!AX$47</f>
        <v>12312.098846480896</v>
      </c>
      <c r="AY89" s="192">
        <f xml:space="preserve"> Solve!AY$47</f>
        <v>29196.555064631295</v>
      </c>
      <c r="AZ89" s="192">
        <f xml:space="preserve"> Solve!AZ$47</f>
        <v>0</v>
      </c>
      <c r="BA89" s="192">
        <f xml:space="preserve"> Solve!BA$47</f>
        <v>0</v>
      </c>
      <c r="BB89" s="192">
        <f xml:space="preserve"> Solve!BB$47</f>
        <v>0</v>
      </c>
      <c r="BC89" s="192">
        <f xml:space="preserve"> Solve!BC$47</f>
        <v>0</v>
      </c>
      <c r="BD89" s="192">
        <f xml:space="preserve"> Solve!BD$47</f>
        <v>0</v>
      </c>
      <c r="BE89" s="192">
        <f xml:space="preserve"> Solve!BE$47</f>
        <v>0</v>
      </c>
    </row>
    <row r="90" spans="1:57" outlineLevel="1" x14ac:dyDescent="0.25">
      <c r="E90" s="38" t="s">
        <v>607</v>
      </c>
      <c r="F90" s="38"/>
      <c r="G90" s="38" t="str">
        <f xml:space="preserve"> SMU</f>
        <v>$ 000s</v>
      </c>
      <c r="H90" s="38">
        <f xml:space="preserve"> SUM(J90:BE90)</f>
        <v>100</v>
      </c>
      <c r="I90" s="38"/>
      <c r="J90" s="38">
        <f t="shared" ref="J90:BE90" si="41" xml:space="preserve"> MIN(J88:J89)</f>
        <v>0</v>
      </c>
      <c r="K90" s="38">
        <f t="shared" si="41"/>
        <v>0</v>
      </c>
      <c r="L90" s="38">
        <f t="shared" si="41"/>
        <v>0</v>
      </c>
      <c r="M90" s="38">
        <f t="shared" si="41"/>
        <v>0</v>
      </c>
      <c r="N90" s="38">
        <f t="shared" si="41"/>
        <v>0</v>
      </c>
      <c r="O90" s="38">
        <f t="shared" si="41"/>
        <v>0</v>
      </c>
      <c r="P90" s="38">
        <f t="shared" si="41"/>
        <v>0</v>
      </c>
      <c r="Q90" s="38">
        <f t="shared" si="41"/>
        <v>0</v>
      </c>
      <c r="R90" s="38">
        <f t="shared" si="41"/>
        <v>0</v>
      </c>
      <c r="S90" s="38">
        <f t="shared" si="41"/>
        <v>0</v>
      </c>
      <c r="T90" s="38">
        <f t="shared" si="41"/>
        <v>0</v>
      </c>
      <c r="U90" s="38">
        <f t="shared" si="41"/>
        <v>0</v>
      </c>
      <c r="V90" s="38">
        <f t="shared" si="41"/>
        <v>0</v>
      </c>
      <c r="W90" s="38">
        <f t="shared" si="41"/>
        <v>0</v>
      </c>
      <c r="X90" s="38">
        <f t="shared" si="41"/>
        <v>0</v>
      </c>
      <c r="Y90" s="38">
        <f t="shared" si="41"/>
        <v>100</v>
      </c>
      <c r="Z90" s="38">
        <f t="shared" si="41"/>
        <v>0</v>
      </c>
      <c r="AA90" s="38">
        <f t="shared" si="41"/>
        <v>0</v>
      </c>
      <c r="AB90" s="38">
        <f t="shared" si="41"/>
        <v>0</v>
      </c>
      <c r="AC90" s="38">
        <f t="shared" si="41"/>
        <v>0</v>
      </c>
      <c r="AD90" s="38">
        <f t="shared" si="41"/>
        <v>0</v>
      </c>
      <c r="AE90" s="38">
        <f t="shared" si="41"/>
        <v>0</v>
      </c>
      <c r="AF90" s="38">
        <f t="shared" si="41"/>
        <v>0</v>
      </c>
      <c r="AG90" s="38">
        <f t="shared" si="41"/>
        <v>0</v>
      </c>
      <c r="AH90" s="38">
        <f t="shared" si="41"/>
        <v>0</v>
      </c>
      <c r="AI90" s="38">
        <f t="shared" si="41"/>
        <v>0</v>
      </c>
      <c r="AJ90" s="38">
        <f t="shared" si="41"/>
        <v>0</v>
      </c>
      <c r="AK90" s="38">
        <f t="shared" si="41"/>
        <v>0</v>
      </c>
      <c r="AL90" s="38">
        <f t="shared" si="41"/>
        <v>0</v>
      </c>
      <c r="AM90" s="38">
        <f t="shared" si="41"/>
        <v>0</v>
      </c>
      <c r="AN90" s="38">
        <f t="shared" si="41"/>
        <v>0</v>
      </c>
      <c r="AO90" s="38">
        <f t="shared" si="41"/>
        <v>0</v>
      </c>
      <c r="AP90" s="38">
        <f t="shared" si="41"/>
        <v>0</v>
      </c>
      <c r="AQ90" s="38">
        <f t="shared" si="41"/>
        <v>0</v>
      </c>
      <c r="AR90" s="38">
        <f t="shared" si="41"/>
        <v>0</v>
      </c>
      <c r="AS90" s="38">
        <f t="shared" si="41"/>
        <v>0</v>
      </c>
      <c r="AT90" s="38">
        <f t="shared" si="41"/>
        <v>0</v>
      </c>
      <c r="AU90" s="38">
        <f t="shared" si="41"/>
        <v>0</v>
      </c>
      <c r="AV90" s="38">
        <f t="shared" si="41"/>
        <v>0</v>
      </c>
      <c r="AW90" s="38">
        <f t="shared" si="41"/>
        <v>0</v>
      </c>
      <c r="AX90" s="38">
        <f t="shared" si="41"/>
        <v>0</v>
      </c>
      <c r="AY90" s="38">
        <f t="shared" si="41"/>
        <v>0</v>
      </c>
      <c r="AZ90" s="38">
        <f t="shared" si="41"/>
        <v>0</v>
      </c>
      <c r="BA90" s="38">
        <f t="shared" si="41"/>
        <v>0</v>
      </c>
      <c r="BB90" s="38">
        <f t="shared" si="41"/>
        <v>0</v>
      </c>
      <c r="BC90" s="38">
        <f t="shared" si="41"/>
        <v>0</v>
      </c>
      <c r="BD90" s="38">
        <f t="shared" si="41"/>
        <v>0</v>
      </c>
      <c r="BE90" s="38">
        <f t="shared" si="41"/>
        <v>0</v>
      </c>
    </row>
    <row r="91" spans="1:57" outlineLevel="1" x14ac:dyDescent="0.25">
      <c r="A91" s="142"/>
      <c r="B91" s="142"/>
      <c r="C91" s="143"/>
      <c r="D91" s="144"/>
      <c r="E91" s="193" t="str">
        <f xml:space="preserve"> "Sum of " &amp; LOWER(E90)</f>
        <v>Sum of share capital drawdown - m</v>
      </c>
      <c r="F91" s="193">
        <f xml:space="preserve"> SUM(J90:BE90)</f>
        <v>100</v>
      </c>
      <c r="G91" s="193" t="str">
        <f xml:space="preserve"> SMU</f>
        <v>$ 000s</v>
      </c>
      <c r="H91" s="572"/>
      <c r="I91" s="145"/>
      <c r="J91" s="193"/>
      <c r="K91" s="193"/>
      <c r="L91" s="193"/>
      <c r="M91" s="193"/>
      <c r="N91" s="193"/>
      <c r="O91" s="193"/>
      <c r="P91" s="193"/>
      <c r="Q91" s="193"/>
      <c r="R91" s="193"/>
      <c r="S91" s="193"/>
      <c r="T91" s="193"/>
      <c r="U91" s="193"/>
      <c r="V91" s="193"/>
      <c r="W91" s="193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93"/>
      <c r="AJ91" s="193"/>
      <c r="AK91" s="193"/>
      <c r="AL91" s="193"/>
      <c r="AM91" s="193"/>
      <c r="AN91" s="193"/>
      <c r="AO91" s="193"/>
      <c r="AP91" s="193"/>
      <c r="AQ91" s="193"/>
      <c r="AR91" s="193"/>
      <c r="AS91" s="193"/>
      <c r="AT91" s="193"/>
      <c r="AU91" s="193"/>
      <c r="AV91" s="193"/>
      <c r="AW91" s="193"/>
      <c r="AX91" s="193"/>
      <c r="AY91" s="193"/>
      <c r="AZ91" s="193"/>
      <c r="BA91" s="193"/>
      <c r="BB91" s="193"/>
      <c r="BC91" s="193"/>
      <c r="BD91" s="193"/>
      <c r="BE91" s="193"/>
    </row>
    <row r="92" spans="1:57" outlineLevel="1" x14ac:dyDescent="0.25"/>
    <row r="93" spans="1:57" outlineLevel="1" x14ac:dyDescent="0.25">
      <c r="E93" s="226" t="s">
        <v>380</v>
      </c>
      <c r="F93" s="226"/>
      <c r="G93" s="226" t="str">
        <f xml:space="preserve"> SMU</f>
        <v>$ 000s</v>
      </c>
      <c r="H93" s="226"/>
      <c r="I93" s="227"/>
      <c r="J93" s="226">
        <f t="shared" ref="J93" si="42" xml:space="preserve"> I96</f>
        <v>0</v>
      </c>
      <c r="K93" s="226">
        <f t="shared" ref="K93" si="43" xml:space="preserve"> J96</f>
        <v>0</v>
      </c>
      <c r="L93" s="226">
        <f t="shared" ref="L93" si="44" xml:space="preserve"> K96</f>
        <v>0</v>
      </c>
      <c r="M93" s="226">
        <f t="shared" ref="M93" si="45" xml:space="preserve"> L96</f>
        <v>0</v>
      </c>
      <c r="N93" s="226">
        <f t="shared" ref="N93" si="46" xml:space="preserve"> M96</f>
        <v>0</v>
      </c>
      <c r="O93" s="226">
        <f t="shared" ref="O93:BE93" si="47" xml:space="preserve"> N96</f>
        <v>0</v>
      </c>
      <c r="P93" s="226">
        <f t="shared" si="47"/>
        <v>0</v>
      </c>
      <c r="Q93" s="226">
        <f t="shared" si="47"/>
        <v>0</v>
      </c>
      <c r="R93" s="226">
        <f t="shared" si="47"/>
        <v>0</v>
      </c>
      <c r="S93" s="226">
        <f t="shared" si="47"/>
        <v>0</v>
      </c>
      <c r="T93" s="226">
        <f t="shared" si="47"/>
        <v>0</v>
      </c>
      <c r="U93" s="226">
        <f t="shared" si="47"/>
        <v>0</v>
      </c>
      <c r="V93" s="226">
        <f t="shared" si="47"/>
        <v>0</v>
      </c>
      <c r="W93" s="226">
        <f t="shared" si="47"/>
        <v>0</v>
      </c>
      <c r="X93" s="226">
        <f t="shared" si="47"/>
        <v>0</v>
      </c>
      <c r="Y93" s="226">
        <f t="shared" si="47"/>
        <v>0</v>
      </c>
      <c r="Z93" s="226">
        <f t="shared" si="47"/>
        <v>100</v>
      </c>
      <c r="AA93" s="226">
        <f t="shared" si="47"/>
        <v>100</v>
      </c>
      <c r="AB93" s="226">
        <f t="shared" si="47"/>
        <v>100</v>
      </c>
      <c r="AC93" s="226">
        <f t="shared" si="47"/>
        <v>100</v>
      </c>
      <c r="AD93" s="226">
        <f t="shared" si="47"/>
        <v>100</v>
      </c>
      <c r="AE93" s="226">
        <f t="shared" si="47"/>
        <v>100</v>
      </c>
      <c r="AF93" s="226">
        <f t="shared" si="47"/>
        <v>100</v>
      </c>
      <c r="AG93" s="226">
        <f t="shared" si="47"/>
        <v>100</v>
      </c>
      <c r="AH93" s="226">
        <f t="shared" si="47"/>
        <v>100</v>
      </c>
      <c r="AI93" s="226">
        <f t="shared" si="47"/>
        <v>100</v>
      </c>
      <c r="AJ93" s="226">
        <f t="shared" si="47"/>
        <v>100</v>
      </c>
      <c r="AK93" s="226">
        <f t="shared" si="47"/>
        <v>100</v>
      </c>
      <c r="AL93" s="226">
        <f t="shared" si="47"/>
        <v>100</v>
      </c>
      <c r="AM93" s="226">
        <f t="shared" si="47"/>
        <v>100</v>
      </c>
      <c r="AN93" s="226">
        <f t="shared" si="47"/>
        <v>100</v>
      </c>
      <c r="AO93" s="226">
        <f t="shared" si="47"/>
        <v>100</v>
      </c>
      <c r="AP93" s="226">
        <f t="shared" si="47"/>
        <v>100</v>
      </c>
      <c r="AQ93" s="226">
        <f t="shared" si="47"/>
        <v>100</v>
      </c>
      <c r="AR93" s="226">
        <f t="shared" si="47"/>
        <v>100</v>
      </c>
      <c r="AS93" s="226">
        <f t="shared" si="47"/>
        <v>100</v>
      </c>
      <c r="AT93" s="226">
        <f t="shared" si="47"/>
        <v>100</v>
      </c>
      <c r="AU93" s="226">
        <f t="shared" si="47"/>
        <v>100</v>
      </c>
      <c r="AV93" s="226">
        <f t="shared" si="47"/>
        <v>100</v>
      </c>
      <c r="AW93" s="226">
        <f t="shared" si="47"/>
        <v>100</v>
      </c>
      <c r="AX93" s="226">
        <f t="shared" si="47"/>
        <v>100</v>
      </c>
      <c r="AY93" s="226">
        <f t="shared" si="47"/>
        <v>100</v>
      </c>
      <c r="AZ93" s="226">
        <f t="shared" si="47"/>
        <v>100</v>
      </c>
      <c r="BA93" s="226">
        <f t="shared" si="47"/>
        <v>100</v>
      </c>
      <c r="BB93" s="226">
        <f t="shared" si="47"/>
        <v>100</v>
      </c>
      <c r="BC93" s="226">
        <f t="shared" si="47"/>
        <v>100</v>
      </c>
      <c r="BD93" s="226">
        <f t="shared" si="47"/>
        <v>100</v>
      </c>
      <c r="BE93" s="226">
        <f t="shared" si="47"/>
        <v>100</v>
      </c>
    </row>
    <row r="94" spans="1:57" outlineLevel="1" x14ac:dyDescent="0.25">
      <c r="E94" s="38" t="str">
        <f t="shared" ref="E94:AJ94" si="48" xml:space="preserve"> E$90</f>
        <v>Share capital drawdown - m</v>
      </c>
      <c r="F94" s="38">
        <f t="shared" si="48"/>
        <v>0</v>
      </c>
      <c r="G94" s="38" t="str">
        <f t="shared" si="48"/>
        <v>$ 000s</v>
      </c>
      <c r="H94" s="38">
        <f t="shared" si="48"/>
        <v>100</v>
      </c>
      <c r="I94" s="38">
        <f t="shared" si="48"/>
        <v>0</v>
      </c>
      <c r="J94" s="38">
        <f t="shared" si="48"/>
        <v>0</v>
      </c>
      <c r="K94" s="38">
        <f t="shared" si="48"/>
        <v>0</v>
      </c>
      <c r="L94" s="38">
        <f t="shared" si="48"/>
        <v>0</v>
      </c>
      <c r="M94" s="38">
        <f t="shared" si="48"/>
        <v>0</v>
      </c>
      <c r="N94" s="38">
        <f t="shared" si="48"/>
        <v>0</v>
      </c>
      <c r="O94" s="38">
        <f t="shared" si="48"/>
        <v>0</v>
      </c>
      <c r="P94" s="38">
        <f t="shared" si="48"/>
        <v>0</v>
      </c>
      <c r="Q94" s="38">
        <f t="shared" si="48"/>
        <v>0</v>
      </c>
      <c r="R94" s="38">
        <f t="shared" si="48"/>
        <v>0</v>
      </c>
      <c r="S94" s="38">
        <f t="shared" si="48"/>
        <v>0</v>
      </c>
      <c r="T94" s="38">
        <f t="shared" si="48"/>
        <v>0</v>
      </c>
      <c r="U94" s="38">
        <f t="shared" si="48"/>
        <v>0</v>
      </c>
      <c r="V94" s="38">
        <f t="shared" si="48"/>
        <v>0</v>
      </c>
      <c r="W94" s="38">
        <f t="shared" si="48"/>
        <v>0</v>
      </c>
      <c r="X94" s="38">
        <f t="shared" si="48"/>
        <v>0</v>
      </c>
      <c r="Y94" s="38">
        <f t="shared" si="48"/>
        <v>100</v>
      </c>
      <c r="Z94" s="38">
        <f t="shared" si="48"/>
        <v>0</v>
      </c>
      <c r="AA94" s="38">
        <f t="shared" si="48"/>
        <v>0</v>
      </c>
      <c r="AB94" s="38">
        <f t="shared" si="48"/>
        <v>0</v>
      </c>
      <c r="AC94" s="38">
        <f t="shared" si="48"/>
        <v>0</v>
      </c>
      <c r="AD94" s="38">
        <f t="shared" si="48"/>
        <v>0</v>
      </c>
      <c r="AE94" s="38">
        <f t="shared" si="48"/>
        <v>0</v>
      </c>
      <c r="AF94" s="38">
        <f t="shared" si="48"/>
        <v>0</v>
      </c>
      <c r="AG94" s="38">
        <f t="shared" si="48"/>
        <v>0</v>
      </c>
      <c r="AH94" s="38">
        <f t="shared" si="48"/>
        <v>0</v>
      </c>
      <c r="AI94" s="38">
        <f t="shared" si="48"/>
        <v>0</v>
      </c>
      <c r="AJ94" s="38">
        <f t="shared" si="48"/>
        <v>0</v>
      </c>
      <c r="AK94" s="38">
        <f t="shared" ref="AK94:BE94" si="49" xml:space="preserve"> AK$90</f>
        <v>0</v>
      </c>
      <c r="AL94" s="38">
        <f t="shared" si="49"/>
        <v>0</v>
      </c>
      <c r="AM94" s="38">
        <f t="shared" si="49"/>
        <v>0</v>
      </c>
      <c r="AN94" s="38">
        <f t="shared" si="49"/>
        <v>0</v>
      </c>
      <c r="AO94" s="38">
        <f t="shared" si="49"/>
        <v>0</v>
      </c>
      <c r="AP94" s="38">
        <f t="shared" si="49"/>
        <v>0</v>
      </c>
      <c r="AQ94" s="38">
        <f t="shared" si="49"/>
        <v>0</v>
      </c>
      <c r="AR94" s="38">
        <f t="shared" si="49"/>
        <v>0</v>
      </c>
      <c r="AS94" s="38">
        <f t="shared" si="49"/>
        <v>0</v>
      </c>
      <c r="AT94" s="38">
        <f t="shared" si="49"/>
        <v>0</v>
      </c>
      <c r="AU94" s="38">
        <f t="shared" si="49"/>
        <v>0</v>
      </c>
      <c r="AV94" s="38">
        <f t="shared" si="49"/>
        <v>0</v>
      </c>
      <c r="AW94" s="38">
        <f t="shared" si="49"/>
        <v>0</v>
      </c>
      <c r="AX94" s="38">
        <f t="shared" si="49"/>
        <v>0</v>
      </c>
      <c r="AY94" s="38">
        <f t="shared" si="49"/>
        <v>0</v>
      </c>
      <c r="AZ94" s="38">
        <f t="shared" si="49"/>
        <v>0</v>
      </c>
      <c r="BA94" s="38">
        <f t="shared" si="49"/>
        <v>0</v>
      </c>
      <c r="BB94" s="38">
        <f t="shared" si="49"/>
        <v>0</v>
      </c>
      <c r="BC94" s="38">
        <f t="shared" si="49"/>
        <v>0</v>
      </c>
      <c r="BD94" s="38">
        <f t="shared" si="49"/>
        <v>0</v>
      </c>
      <c r="BE94" s="38">
        <f t="shared" si="49"/>
        <v>0</v>
      </c>
    </row>
    <row r="95" spans="1:57" outlineLevel="1" x14ac:dyDescent="0.25">
      <c r="E95" s="222" t="s">
        <v>93</v>
      </c>
      <c r="F95" s="222"/>
      <c r="G95" s="222"/>
      <c r="H95" s="222"/>
      <c r="I95" s="222"/>
      <c r="J95" s="222"/>
      <c r="K95" s="222"/>
      <c r="L95" s="222"/>
      <c r="M95" s="222"/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</row>
    <row r="96" spans="1:57" outlineLevel="1" x14ac:dyDescent="0.25">
      <c r="E96" s="231" t="s">
        <v>381</v>
      </c>
      <c r="F96" s="231"/>
      <c r="G96" s="231" t="str">
        <f xml:space="preserve"> SMU</f>
        <v>$ 000s</v>
      </c>
      <c r="H96" s="231"/>
      <c r="I96" s="232"/>
      <c r="J96" s="231">
        <f t="shared" ref="J96" si="50" xml:space="preserve"> J93 + J94 - J95</f>
        <v>0</v>
      </c>
      <c r="K96" s="231">
        <f t="shared" ref="K96" si="51" xml:space="preserve"> K93 + K94 - K95</f>
        <v>0</v>
      </c>
      <c r="L96" s="231">
        <f t="shared" ref="L96" si="52" xml:space="preserve"> L93 + L94 - L95</f>
        <v>0</v>
      </c>
      <c r="M96" s="231">
        <f t="shared" ref="M96" si="53" xml:space="preserve"> M93 + M94 - M95</f>
        <v>0</v>
      </c>
      <c r="N96" s="231">
        <f t="shared" ref="N96" si="54" xml:space="preserve"> N93 + N94 - N95</f>
        <v>0</v>
      </c>
      <c r="O96" s="231">
        <f t="shared" ref="O96:BE96" si="55" xml:space="preserve"> O93 + O94 - O95</f>
        <v>0</v>
      </c>
      <c r="P96" s="231">
        <f t="shared" si="55"/>
        <v>0</v>
      </c>
      <c r="Q96" s="231">
        <f t="shared" si="55"/>
        <v>0</v>
      </c>
      <c r="R96" s="231">
        <f t="shared" si="55"/>
        <v>0</v>
      </c>
      <c r="S96" s="231">
        <f t="shared" si="55"/>
        <v>0</v>
      </c>
      <c r="T96" s="231">
        <f t="shared" si="55"/>
        <v>0</v>
      </c>
      <c r="U96" s="231">
        <f t="shared" si="55"/>
        <v>0</v>
      </c>
      <c r="V96" s="231">
        <f t="shared" si="55"/>
        <v>0</v>
      </c>
      <c r="W96" s="231">
        <f t="shared" si="55"/>
        <v>0</v>
      </c>
      <c r="X96" s="231">
        <f t="shared" si="55"/>
        <v>0</v>
      </c>
      <c r="Y96" s="231">
        <f t="shared" si="55"/>
        <v>100</v>
      </c>
      <c r="Z96" s="231">
        <f t="shared" si="55"/>
        <v>100</v>
      </c>
      <c r="AA96" s="231">
        <f t="shared" si="55"/>
        <v>100</v>
      </c>
      <c r="AB96" s="231">
        <f t="shared" si="55"/>
        <v>100</v>
      </c>
      <c r="AC96" s="231">
        <f t="shared" si="55"/>
        <v>100</v>
      </c>
      <c r="AD96" s="231">
        <f t="shared" si="55"/>
        <v>100</v>
      </c>
      <c r="AE96" s="231">
        <f t="shared" si="55"/>
        <v>100</v>
      </c>
      <c r="AF96" s="231">
        <f t="shared" si="55"/>
        <v>100</v>
      </c>
      <c r="AG96" s="231">
        <f t="shared" si="55"/>
        <v>100</v>
      </c>
      <c r="AH96" s="231">
        <f t="shared" si="55"/>
        <v>100</v>
      </c>
      <c r="AI96" s="231">
        <f t="shared" si="55"/>
        <v>100</v>
      </c>
      <c r="AJ96" s="231">
        <f t="shared" si="55"/>
        <v>100</v>
      </c>
      <c r="AK96" s="231">
        <f t="shared" si="55"/>
        <v>100</v>
      </c>
      <c r="AL96" s="231">
        <f t="shared" si="55"/>
        <v>100</v>
      </c>
      <c r="AM96" s="231">
        <f t="shared" si="55"/>
        <v>100</v>
      </c>
      <c r="AN96" s="231">
        <f t="shared" si="55"/>
        <v>100</v>
      </c>
      <c r="AO96" s="231">
        <f t="shared" si="55"/>
        <v>100</v>
      </c>
      <c r="AP96" s="231">
        <f t="shared" si="55"/>
        <v>100</v>
      </c>
      <c r="AQ96" s="231">
        <f t="shared" si="55"/>
        <v>100</v>
      </c>
      <c r="AR96" s="231">
        <f t="shared" si="55"/>
        <v>100</v>
      </c>
      <c r="AS96" s="231">
        <f t="shared" si="55"/>
        <v>100</v>
      </c>
      <c r="AT96" s="231">
        <f t="shared" si="55"/>
        <v>100</v>
      </c>
      <c r="AU96" s="231">
        <f t="shared" si="55"/>
        <v>100</v>
      </c>
      <c r="AV96" s="231">
        <f t="shared" si="55"/>
        <v>100</v>
      </c>
      <c r="AW96" s="231">
        <f t="shared" si="55"/>
        <v>100</v>
      </c>
      <c r="AX96" s="231">
        <f t="shared" si="55"/>
        <v>100</v>
      </c>
      <c r="AY96" s="231">
        <f t="shared" si="55"/>
        <v>100</v>
      </c>
      <c r="AZ96" s="231">
        <f t="shared" si="55"/>
        <v>100</v>
      </c>
      <c r="BA96" s="231">
        <f t="shared" si="55"/>
        <v>100</v>
      </c>
      <c r="BB96" s="231">
        <f t="shared" si="55"/>
        <v>100</v>
      </c>
      <c r="BC96" s="231">
        <f t="shared" si="55"/>
        <v>100</v>
      </c>
      <c r="BD96" s="231">
        <f t="shared" si="55"/>
        <v>100</v>
      </c>
      <c r="BE96" s="231">
        <f t="shared" si="55"/>
        <v>100</v>
      </c>
    </row>
    <row r="97" spans="1:57" outlineLevel="1" x14ac:dyDescent="0.25"/>
    <row r="98" spans="1:57" x14ac:dyDescent="0.25"/>
    <row r="99" spans="1:57" x14ac:dyDescent="0.25">
      <c r="A99" s="15" t="s">
        <v>458</v>
      </c>
    </row>
    <row r="100" spans="1:57" outlineLevel="1" x14ac:dyDescent="0.25"/>
    <row r="101" spans="1:57" outlineLevel="1" x14ac:dyDescent="0.25">
      <c r="E101" s="195" t="str">
        <f xml:space="preserve"> InpC!E$71</f>
        <v>EBL active switch</v>
      </c>
      <c r="F101" s="195">
        <f xml:space="preserve"> InpC!F$71</f>
        <v>1</v>
      </c>
      <c r="G101" s="195" t="str">
        <f xml:space="preserve"> InpC!G$71</f>
        <v>1 = yes; 0 = no</v>
      </c>
    </row>
    <row r="102" spans="1:57" outlineLevel="1" x14ac:dyDescent="0.25">
      <c r="E102" s="12" t="str">
        <f t="shared" ref="E102" si="56" xml:space="preserve"> E$82</f>
        <v>Total equity requirement</v>
      </c>
      <c r="F102" s="12">
        <f t="shared" ref="F102" si="57" xml:space="preserve"> F$82</f>
        <v>91065.385116536097</v>
      </c>
      <c r="G102" s="12" t="str">
        <f t="shared" ref="G102" si="58" xml:space="preserve"> G$82</f>
        <v>$ 000s</v>
      </c>
      <c r="I102" s="12"/>
    </row>
    <row r="103" spans="1:57" outlineLevel="1" x14ac:dyDescent="0.25">
      <c r="E103" s="146" t="str">
        <f xml:space="preserve"> InpC!E$171</f>
        <v>Share capital amount</v>
      </c>
      <c r="F103" s="146">
        <f xml:space="preserve"> InpC!F$171</f>
        <v>100</v>
      </c>
      <c r="G103" s="146" t="str">
        <f xml:space="preserve"> InpC!G$171</f>
        <v>$ 000s</v>
      </c>
      <c r="H103" s="38"/>
    </row>
    <row r="104" spans="1:57" outlineLevel="1" x14ac:dyDescent="0.25">
      <c r="E104" s="12" t="s">
        <v>459</v>
      </c>
      <c r="F104" s="12">
        <f xml:space="preserve"> (F102 - F103) * (1 - F101)</f>
        <v>0</v>
      </c>
      <c r="G104" s="12" t="str">
        <f xml:space="preserve"> SMU</f>
        <v>$ 000s</v>
      </c>
    </row>
    <row r="105" spans="1:57" outlineLevel="1" x14ac:dyDescent="0.25"/>
    <row r="106" spans="1:57" outlineLevel="1" x14ac:dyDescent="0.25">
      <c r="E106" s="192" t="str">
        <f xml:space="preserve"> Solve!E$47</f>
        <v>Project costs / funding requirement - paste</v>
      </c>
      <c r="F106" s="192">
        <f xml:space="preserve"> Solve!F$47</f>
        <v>0</v>
      </c>
      <c r="G106" s="192" t="str">
        <f xml:space="preserve"> Solve!G$47</f>
        <v>$ 000s</v>
      </c>
      <c r="H106" s="192">
        <f xml:space="preserve"> Solve!H$47</f>
        <v>345873.23527701374</v>
      </c>
      <c r="I106" s="192">
        <f xml:space="preserve"> Solve!I$47</f>
        <v>0</v>
      </c>
      <c r="J106" s="192">
        <f xml:space="preserve"> Solve!J$47</f>
        <v>0</v>
      </c>
      <c r="K106" s="192">
        <f xml:space="preserve"> Solve!K$47</f>
        <v>0</v>
      </c>
      <c r="L106" s="192">
        <f xml:space="preserve"> Solve!L$47</f>
        <v>0</v>
      </c>
      <c r="M106" s="192">
        <f xml:space="preserve"> Solve!M$47</f>
        <v>0</v>
      </c>
      <c r="N106" s="192">
        <f xml:space="preserve"> Solve!N$47</f>
        <v>0</v>
      </c>
      <c r="O106" s="192">
        <f xml:space="preserve"> Solve!O$47</f>
        <v>0</v>
      </c>
      <c r="P106" s="192">
        <f xml:space="preserve"> Solve!P$47</f>
        <v>0</v>
      </c>
      <c r="Q106" s="192">
        <f xml:space="preserve"> Solve!Q$47</f>
        <v>0</v>
      </c>
      <c r="R106" s="192">
        <f xml:space="preserve"> Solve!R$47</f>
        <v>0</v>
      </c>
      <c r="S106" s="192">
        <f xml:space="preserve"> Solve!S$47</f>
        <v>0</v>
      </c>
      <c r="T106" s="192">
        <f xml:space="preserve"> Solve!T$47</f>
        <v>0</v>
      </c>
      <c r="U106" s="192">
        <f xml:space="preserve"> Solve!U$47</f>
        <v>0</v>
      </c>
      <c r="V106" s="192">
        <f xml:space="preserve"> Solve!V$47</f>
        <v>0</v>
      </c>
      <c r="W106" s="192">
        <f xml:space="preserve"> Solve!W$47</f>
        <v>0</v>
      </c>
      <c r="X106" s="192">
        <f xml:space="preserve"> Solve!X$47</f>
        <v>0</v>
      </c>
      <c r="Y106" s="192">
        <f xml:space="preserve"> Solve!Y$47</f>
        <v>11900</v>
      </c>
      <c r="Z106" s="192">
        <f xml:space="preserve"> Solve!Z$47</f>
        <v>12006.730769230497</v>
      </c>
      <c r="AA106" s="192">
        <f xml:space="preserve"> Solve!AA$47</f>
        <v>12006.730769230497</v>
      </c>
      <c r="AB106" s="192">
        <f xml:space="preserve"> Solve!AB$47</f>
        <v>12006.730769230497</v>
      </c>
      <c r="AC106" s="192">
        <f xml:space="preserve"> Solve!AC$47</f>
        <v>12006.730769230497</v>
      </c>
      <c r="AD106" s="192">
        <f xml:space="preserve"> Solve!AD$47</f>
        <v>12006.730795494545</v>
      </c>
      <c r="AE106" s="192">
        <f xml:space="preserve"> Solve!AE$47</f>
        <v>12006.730908248253</v>
      </c>
      <c r="AF106" s="192">
        <f xml:space="preserve"> Solve!AF$47</f>
        <v>12006.73107714686</v>
      </c>
      <c r="AG106" s="192">
        <f xml:space="preserve"> Solve!AG$47</f>
        <v>12044.192277330156</v>
      </c>
      <c r="AH106" s="192">
        <f xml:space="preserve"> Solve!AH$47</f>
        <v>12083.335900642705</v>
      </c>
      <c r="AI106" s="192">
        <f xml:space="preserve"> Solve!AI$47</f>
        <v>12109.236436443402</v>
      </c>
      <c r="AJ106" s="192">
        <f xml:space="preserve"> Solve!AJ$47</f>
        <v>12161.961758111254</v>
      </c>
      <c r="AK106" s="192">
        <f xml:space="preserve"> Solve!AK$47</f>
        <v>12193.997464802789</v>
      </c>
      <c r="AL106" s="192">
        <f xml:space="preserve"> Solve!AL$47</f>
        <v>12241.118623369628</v>
      </c>
      <c r="AM106" s="192">
        <f xml:space="preserve"> Solve!AM$47</f>
        <v>12270.357200719012</v>
      </c>
      <c r="AN106" s="192">
        <f xml:space="preserve"> Solve!AN$47</f>
        <v>12320.780918142977</v>
      </c>
      <c r="AO106" s="192">
        <f xml:space="preserve"> Solve!AO$47</f>
        <v>12360.823455507107</v>
      </c>
      <c r="AP106" s="192">
        <f xml:space="preserve"> Solve!AP$47</f>
        <v>12385.832078888641</v>
      </c>
      <c r="AQ106" s="192">
        <f xml:space="preserve"> Solve!AQ$47</f>
        <v>12441.250085241678</v>
      </c>
      <c r="AR106" s="192">
        <f xml:space="preserve"> Solve!AR$47</f>
        <v>12463.416710236208</v>
      </c>
      <c r="AS106" s="192">
        <f xml:space="preserve"> Solve!AS$47</f>
        <v>12522.190252210656</v>
      </c>
      <c r="AT106" s="192">
        <f xml:space="preserve"> Solve!AT$47</f>
        <v>12153.437186942416</v>
      </c>
      <c r="AU106" s="192">
        <f xml:space="preserve"> Solve!AU$47</f>
        <v>12173.532362020798</v>
      </c>
      <c r="AV106" s="192">
        <f xml:space="preserve"> Solve!AV$47</f>
        <v>12232.499837406012</v>
      </c>
      <c r="AW106" s="192">
        <f xml:space="preserve"> Solve!AW$47</f>
        <v>12259.502960074482</v>
      </c>
      <c r="AX106" s="192">
        <f xml:space="preserve"> Solve!AX$47</f>
        <v>12312.098846480896</v>
      </c>
      <c r="AY106" s="192">
        <f xml:space="preserve"> Solve!AY$47</f>
        <v>29196.555064631295</v>
      </c>
      <c r="AZ106" s="192">
        <f xml:space="preserve"> Solve!AZ$47</f>
        <v>0</v>
      </c>
      <c r="BA106" s="192">
        <f xml:space="preserve"> Solve!BA$47</f>
        <v>0</v>
      </c>
      <c r="BB106" s="192">
        <f xml:space="preserve"> Solve!BB$47</f>
        <v>0</v>
      </c>
      <c r="BC106" s="192">
        <f xml:space="preserve"> Solve!BC$47</f>
        <v>0</v>
      </c>
      <c r="BD106" s="192">
        <f xml:space="preserve"> Solve!BD$47</f>
        <v>0</v>
      </c>
      <c r="BE106" s="192">
        <f xml:space="preserve"> Solve!BE$47</f>
        <v>0</v>
      </c>
    </row>
    <row r="107" spans="1:57" outlineLevel="1" x14ac:dyDescent="0.25">
      <c r="E107" s="12" t="str">
        <f t="shared" ref="E107:BE107" si="59" xml:space="preserve"> E$90</f>
        <v>Share capital drawdown - m</v>
      </c>
      <c r="F107" s="12">
        <f t="shared" si="59"/>
        <v>0</v>
      </c>
      <c r="G107" s="12" t="str">
        <f t="shared" si="59"/>
        <v>$ 000s</v>
      </c>
      <c r="H107" s="12">
        <f t="shared" si="59"/>
        <v>100</v>
      </c>
      <c r="I107" s="12">
        <f t="shared" si="59"/>
        <v>0</v>
      </c>
      <c r="J107" s="12">
        <f t="shared" si="59"/>
        <v>0</v>
      </c>
      <c r="K107" s="12">
        <f t="shared" si="59"/>
        <v>0</v>
      </c>
      <c r="L107" s="12">
        <f t="shared" si="59"/>
        <v>0</v>
      </c>
      <c r="M107" s="12">
        <f t="shared" si="59"/>
        <v>0</v>
      </c>
      <c r="N107" s="12">
        <f t="shared" si="59"/>
        <v>0</v>
      </c>
      <c r="O107" s="12">
        <f t="shared" si="59"/>
        <v>0</v>
      </c>
      <c r="P107" s="12">
        <f t="shared" si="59"/>
        <v>0</v>
      </c>
      <c r="Q107" s="12">
        <f t="shared" si="59"/>
        <v>0</v>
      </c>
      <c r="R107" s="12">
        <f t="shared" si="59"/>
        <v>0</v>
      </c>
      <c r="S107" s="12">
        <f t="shared" si="59"/>
        <v>0</v>
      </c>
      <c r="T107" s="12">
        <f t="shared" si="59"/>
        <v>0</v>
      </c>
      <c r="U107" s="12">
        <f t="shared" si="59"/>
        <v>0</v>
      </c>
      <c r="V107" s="12">
        <f t="shared" si="59"/>
        <v>0</v>
      </c>
      <c r="W107" s="12">
        <f t="shared" si="59"/>
        <v>0</v>
      </c>
      <c r="X107" s="12">
        <f t="shared" si="59"/>
        <v>0</v>
      </c>
      <c r="Y107" s="12">
        <f t="shared" si="59"/>
        <v>100</v>
      </c>
      <c r="Z107" s="12">
        <f t="shared" si="59"/>
        <v>0</v>
      </c>
      <c r="AA107" s="12">
        <f t="shared" si="59"/>
        <v>0</v>
      </c>
      <c r="AB107" s="12">
        <f t="shared" si="59"/>
        <v>0</v>
      </c>
      <c r="AC107" s="12">
        <f t="shared" si="59"/>
        <v>0</v>
      </c>
      <c r="AD107" s="12">
        <f t="shared" si="59"/>
        <v>0</v>
      </c>
      <c r="AE107" s="12">
        <f t="shared" si="59"/>
        <v>0</v>
      </c>
      <c r="AF107" s="12">
        <f t="shared" si="59"/>
        <v>0</v>
      </c>
      <c r="AG107" s="12">
        <f t="shared" si="59"/>
        <v>0</v>
      </c>
      <c r="AH107" s="12">
        <f t="shared" si="59"/>
        <v>0</v>
      </c>
      <c r="AI107" s="12">
        <f t="shared" si="59"/>
        <v>0</v>
      </c>
      <c r="AJ107" s="12">
        <f t="shared" si="59"/>
        <v>0</v>
      </c>
      <c r="AK107" s="12">
        <f t="shared" si="59"/>
        <v>0</v>
      </c>
      <c r="AL107" s="12">
        <f t="shared" si="59"/>
        <v>0</v>
      </c>
      <c r="AM107" s="12">
        <f t="shared" si="59"/>
        <v>0</v>
      </c>
      <c r="AN107" s="12">
        <f t="shared" si="59"/>
        <v>0</v>
      </c>
      <c r="AO107" s="12">
        <f t="shared" si="59"/>
        <v>0</v>
      </c>
      <c r="AP107" s="12">
        <f t="shared" si="59"/>
        <v>0</v>
      </c>
      <c r="AQ107" s="12">
        <f t="shared" si="59"/>
        <v>0</v>
      </c>
      <c r="AR107" s="12">
        <f t="shared" si="59"/>
        <v>0</v>
      </c>
      <c r="AS107" s="12">
        <f t="shared" si="59"/>
        <v>0</v>
      </c>
      <c r="AT107" s="12">
        <f t="shared" si="59"/>
        <v>0</v>
      </c>
      <c r="AU107" s="12">
        <f t="shared" si="59"/>
        <v>0</v>
      </c>
      <c r="AV107" s="12">
        <f t="shared" si="59"/>
        <v>0</v>
      </c>
      <c r="AW107" s="12">
        <f t="shared" si="59"/>
        <v>0</v>
      </c>
      <c r="AX107" s="12">
        <f t="shared" si="59"/>
        <v>0</v>
      </c>
      <c r="AY107" s="12">
        <f t="shared" si="59"/>
        <v>0</v>
      </c>
      <c r="AZ107" s="12">
        <f t="shared" si="59"/>
        <v>0</v>
      </c>
      <c r="BA107" s="12">
        <f t="shared" si="59"/>
        <v>0</v>
      </c>
      <c r="BB107" s="12">
        <f t="shared" si="59"/>
        <v>0</v>
      </c>
      <c r="BC107" s="12">
        <f t="shared" si="59"/>
        <v>0</v>
      </c>
      <c r="BD107" s="12">
        <f t="shared" si="59"/>
        <v>0</v>
      </c>
      <c r="BE107" s="12">
        <f t="shared" si="59"/>
        <v>0</v>
      </c>
    </row>
    <row r="108" spans="1:57" outlineLevel="1" x14ac:dyDescent="0.25">
      <c r="E108" s="12" t="s">
        <v>460</v>
      </c>
      <c r="G108" s="12" t="str">
        <f xml:space="preserve"> SMU</f>
        <v>$ 000s</v>
      </c>
      <c r="H108" s="12">
        <f xml:space="preserve"> SUM(J108:BE108)</f>
        <v>345773.23527701374</v>
      </c>
      <c r="J108" s="12">
        <f t="shared" ref="J108:BE108" si="60" xml:space="preserve"> J106 - J107</f>
        <v>0</v>
      </c>
      <c r="K108" s="12">
        <f t="shared" si="60"/>
        <v>0</v>
      </c>
      <c r="L108" s="12">
        <f t="shared" si="60"/>
        <v>0</v>
      </c>
      <c r="M108" s="12">
        <f t="shared" si="60"/>
        <v>0</v>
      </c>
      <c r="N108" s="12">
        <f t="shared" si="60"/>
        <v>0</v>
      </c>
      <c r="O108" s="12">
        <f t="shared" si="60"/>
        <v>0</v>
      </c>
      <c r="P108" s="12">
        <f t="shared" si="60"/>
        <v>0</v>
      </c>
      <c r="Q108" s="12">
        <f t="shared" si="60"/>
        <v>0</v>
      </c>
      <c r="R108" s="12">
        <f t="shared" si="60"/>
        <v>0</v>
      </c>
      <c r="S108" s="12">
        <f t="shared" si="60"/>
        <v>0</v>
      </c>
      <c r="T108" s="12">
        <f t="shared" si="60"/>
        <v>0</v>
      </c>
      <c r="U108" s="12">
        <f t="shared" si="60"/>
        <v>0</v>
      </c>
      <c r="V108" s="12">
        <f t="shared" si="60"/>
        <v>0</v>
      </c>
      <c r="W108" s="12">
        <f t="shared" si="60"/>
        <v>0</v>
      </c>
      <c r="X108" s="12">
        <f t="shared" si="60"/>
        <v>0</v>
      </c>
      <c r="Y108" s="12">
        <f t="shared" si="60"/>
        <v>11800</v>
      </c>
      <c r="Z108" s="12">
        <f t="shared" si="60"/>
        <v>12006.730769230497</v>
      </c>
      <c r="AA108" s="12">
        <f t="shared" si="60"/>
        <v>12006.730769230497</v>
      </c>
      <c r="AB108" s="12">
        <f t="shared" si="60"/>
        <v>12006.730769230497</v>
      </c>
      <c r="AC108" s="12">
        <f t="shared" si="60"/>
        <v>12006.730769230497</v>
      </c>
      <c r="AD108" s="12">
        <f t="shared" si="60"/>
        <v>12006.730795494545</v>
      </c>
      <c r="AE108" s="12">
        <f t="shared" si="60"/>
        <v>12006.730908248253</v>
      </c>
      <c r="AF108" s="12">
        <f t="shared" si="60"/>
        <v>12006.73107714686</v>
      </c>
      <c r="AG108" s="12">
        <f t="shared" si="60"/>
        <v>12044.192277330156</v>
      </c>
      <c r="AH108" s="12">
        <f t="shared" si="60"/>
        <v>12083.335900642705</v>
      </c>
      <c r="AI108" s="12">
        <f t="shared" si="60"/>
        <v>12109.236436443402</v>
      </c>
      <c r="AJ108" s="12">
        <f t="shared" si="60"/>
        <v>12161.961758111254</v>
      </c>
      <c r="AK108" s="12">
        <f t="shared" si="60"/>
        <v>12193.997464802789</v>
      </c>
      <c r="AL108" s="12">
        <f t="shared" si="60"/>
        <v>12241.118623369628</v>
      </c>
      <c r="AM108" s="12">
        <f t="shared" si="60"/>
        <v>12270.357200719012</v>
      </c>
      <c r="AN108" s="12">
        <f t="shared" si="60"/>
        <v>12320.780918142977</v>
      </c>
      <c r="AO108" s="12">
        <f t="shared" si="60"/>
        <v>12360.823455507107</v>
      </c>
      <c r="AP108" s="12">
        <f t="shared" si="60"/>
        <v>12385.832078888641</v>
      </c>
      <c r="AQ108" s="12">
        <f t="shared" si="60"/>
        <v>12441.250085241678</v>
      </c>
      <c r="AR108" s="12">
        <f t="shared" si="60"/>
        <v>12463.416710236208</v>
      </c>
      <c r="AS108" s="12">
        <f t="shared" si="60"/>
        <v>12522.190252210656</v>
      </c>
      <c r="AT108" s="12">
        <f t="shared" si="60"/>
        <v>12153.437186942416</v>
      </c>
      <c r="AU108" s="12">
        <f t="shared" si="60"/>
        <v>12173.532362020798</v>
      </c>
      <c r="AV108" s="12">
        <f t="shared" si="60"/>
        <v>12232.499837406012</v>
      </c>
      <c r="AW108" s="12">
        <f t="shared" si="60"/>
        <v>12259.502960074482</v>
      </c>
      <c r="AX108" s="12">
        <f t="shared" si="60"/>
        <v>12312.098846480896</v>
      </c>
      <c r="AY108" s="12">
        <f t="shared" si="60"/>
        <v>29196.555064631295</v>
      </c>
      <c r="AZ108" s="12">
        <f t="shared" si="60"/>
        <v>0</v>
      </c>
      <c r="BA108" s="12">
        <f t="shared" si="60"/>
        <v>0</v>
      </c>
      <c r="BB108" s="12">
        <f t="shared" si="60"/>
        <v>0</v>
      </c>
      <c r="BC108" s="12">
        <f t="shared" si="60"/>
        <v>0</v>
      </c>
      <c r="BD108" s="12">
        <f t="shared" si="60"/>
        <v>0</v>
      </c>
      <c r="BE108" s="12">
        <f t="shared" si="60"/>
        <v>0</v>
      </c>
    </row>
    <row r="109" spans="1:57" outlineLevel="1" x14ac:dyDescent="0.25"/>
    <row r="110" spans="1:57" outlineLevel="1" x14ac:dyDescent="0.25">
      <c r="E110" s="12" t="str">
        <f xml:space="preserve"> E$104</f>
        <v>Shareholder loan requirement</v>
      </c>
      <c r="F110" s="12">
        <f xml:space="preserve"> F$104</f>
        <v>0</v>
      </c>
      <c r="G110" s="12" t="str">
        <f xml:space="preserve"> G$104</f>
        <v>$ 000s</v>
      </c>
    </row>
    <row r="111" spans="1:57" outlineLevel="1" x14ac:dyDescent="0.25">
      <c r="E111" s="12" t="str">
        <f t="shared" ref="E111:AJ111" si="61" xml:space="preserve"> E$126</f>
        <v>Shareholder loan during construction balance BEG</v>
      </c>
      <c r="F111" s="12">
        <f t="shared" si="61"/>
        <v>0</v>
      </c>
      <c r="G111" s="12" t="str">
        <f t="shared" si="61"/>
        <v>$ 000s</v>
      </c>
      <c r="H111" s="12">
        <f t="shared" si="61"/>
        <v>0</v>
      </c>
      <c r="I111" s="12">
        <f t="shared" si="61"/>
        <v>0</v>
      </c>
      <c r="J111" s="12">
        <f t="shared" si="61"/>
        <v>0</v>
      </c>
      <c r="K111" s="12">
        <f t="shared" si="61"/>
        <v>0</v>
      </c>
      <c r="L111" s="12">
        <f t="shared" si="61"/>
        <v>0</v>
      </c>
      <c r="M111" s="12">
        <f t="shared" si="61"/>
        <v>0</v>
      </c>
      <c r="N111" s="12">
        <f t="shared" si="61"/>
        <v>0</v>
      </c>
      <c r="O111" s="12">
        <f t="shared" si="61"/>
        <v>0</v>
      </c>
      <c r="P111" s="12">
        <f t="shared" si="61"/>
        <v>0</v>
      </c>
      <c r="Q111" s="12">
        <f t="shared" si="61"/>
        <v>0</v>
      </c>
      <c r="R111" s="12">
        <f t="shared" si="61"/>
        <v>0</v>
      </c>
      <c r="S111" s="12">
        <f t="shared" si="61"/>
        <v>0</v>
      </c>
      <c r="T111" s="12">
        <f t="shared" si="61"/>
        <v>0</v>
      </c>
      <c r="U111" s="12">
        <f t="shared" si="61"/>
        <v>0</v>
      </c>
      <c r="V111" s="12">
        <f t="shared" si="61"/>
        <v>0</v>
      </c>
      <c r="W111" s="12">
        <f t="shared" si="61"/>
        <v>0</v>
      </c>
      <c r="X111" s="12">
        <f t="shared" si="61"/>
        <v>0</v>
      </c>
      <c r="Y111" s="12">
        <f t="shared" si="61"/>
        <v>0</v>
      </c>
      <c r="Z111" s="12">
        <f t="shared" si="61"/>
        <v>0</v>
      </c>
      <c r="AA111" s="12">
        <f t="shared" si="61"/>
        <v>0</v>
      </c>
      <c r="AB111" s="12">
        <f t="shared" si="61"/>
        <v>0</v>
      </c>
      <c r="AC111" s="12">
        <f t="shared" si="61"/>
        <v>0</v>
      </c>
      <c r="AD111" s="12">
        <f t="shared" si="61"/>
        <v>0</v>
      </c>
      <c r="AE111" s="12">
        <f t="shared" si="61"/>
        <v>0</v>
      </c>
      <c r="AF111" s="12">
        <f t="shared" si="61"/>
        <v>0</v>
      </c>
      <c r="AG111" s="12">
        <f t="shared" si="61"/>
        <v>0</v>
      </c>
      <c r="AH111" s="12">
        <f t="shared" si="61"/>
        <v>0</v>
      </c>
      <c r="AI111" s="12">
        <f t="shared" si="61"/>
        <v>0</v>
      </c>
      <c r="AJ111" s="12">
        <f t="shared" si="61"/>
        <v>0</v>
      </c>
      <c r="AK111" s="12">
        <f t="shared" ref="AK111:BE111" si="62" xml:space="preserve"> AK$126</f>
        <v>0</v>
      </c>
      <c r="AL111" s="12">
        <f t="shared" si="62"/>
        <v>0</v>
      </c>
      <c r="AM111" s="12">
        <f t="shared" si="62"/>
        <v>0</v>
      </c>
      <c r="AN111" s="12">
        <f t="shared" si="62"/>
        <v>0</v>
      </c>
      <c r="AO111" s="12">
        <f t="shared" si="62"/>
        <v>0</v>
      </c>
      <c r="AP111" s="12">
        <f t="shared" si="62"/>
        <v>0</v>
      </c>
      <c r="AQ111" s="12">
        <f t="shared" si="62"/>
        <v>0</v>
      </c>
      <c r="AR111" s="12">
        <f t="shared" si="62"/>
        <v>0</v>
      </c>
      <c r="AS111" s="12">
        <f t="shared" si="62"/>
        <v>0</v>
      </c>
      <c r="AT111" s="12">
        <f t="shared" si="62"/>
        <v>0</v>
      </c>
      <c r="AU111" s="12">
        <f t="shared" si="62"/>
        <v>0</v>
      </c>
      <c r="AV111" s="12">
        <f t="shared" si="62"/>
        <v>0</v>
      </c>
      <c r="AW111" s="12">
        <f t="shared" si="62"/>
        <v>0</v>
      </c>
      <c r="AX111" s="12">
        <f t="shared" si="62"/>
        <v>0</v>
      </c>
      <c r="AY111" s="12">
        <f t="shared" si="62"/>
        <v>0</v>
      </c>
      <c r="AZ111" s="12">
        <f t="shared" si="62"/>
        <v>90965.413482615302</v>
      </c>
      <c r="BA111" s="12">
        <f t="shared" si="62"/>
        <v>90965.413482615302</v>
      </c>
      <c r="BB111" s="12">
        <f t="shared" si="62"/>
        <v>90965.413482615302</v>
      </c>
      <c r="BC111" s="12">
        <f t="shared" si="62"/>
        <v>90965.413482615302</v>
      </c>
      <c r="BD111" s="12">
        <f t="shared" si="62"/>
        <v>90965.413482615302</v>
      </c>
      <c r="BE111" s="12">
        <f t="shared" si="62"/>
        <v>90965.413482615302</v>
      </c>
    </row>
    <row r="112" spans="1:57" outlineLevel="1" x14ac:dyDescent="0.25">
      <c r="E112" s="12" t="s">
        <v>463</v>
      </c>
      <c r="G112" s="12" t="str">
        <f xml:space="preserve"> SMU</f>
        <v>$ 000s</v>
      </c>
      <c r="J112" s="12">
        <f xml:space="preserve"> MAX(0, $F110 - J111)</f>
        <v>0</v>
      </c>
      <c r="K112" s="12">
        <f t="shared" ref="K112:BE112" si="63" xml:space="preserve"> MAX(0, $F110 - K111)</f>
        <v>0</v>
      </c>
      <c r="L112" s="12">
        <f t="shared" si="63"/>
        <v>0</v>
      </c>
      <c r="M112" s="12">
        <f t="shared" si="63"/>
        <v>0</v>
      </c>
      <c r="N112" s="12">
        <f t="shared" si="63"/>
        <v>0</v>
      </c>
      <c r="O112" s="12">
        <f t="shared" si="63"/>
        <v>0</v>
      </c>
      <c r="P112" s="12">
        <f t="shared" si="63"/>
        <v>0</v>
      </c>
      <c r="Q112" s="12">
        <f t="shared" si="63"/>
        <v>0</v>
      </c>
      <c r="R112" s="12">
        <f t="shared" si="63"/>
        <v>0</v>
      </c>
      <c r="S112" s="12">
        <f t="shared" si="63"/>
        <v>0</v>
      </c>
      <c r="T112" s="12">
        <f t="shared" si="63"/>
        <v>0</v>
      </c>
      <c r="U112" s="12">
        <f t="shared" si="63"/>
        <v>0</v>
      </c>
      <c r="V112" s="12">
        <f t="shared" si="63"/>
        <v>0</v>
      </c>
      <c r="W112" s="12">
        <f t="shared" si="63"/>
        <v>0</v>
      </c>
      <c r="X112" s="12">
        <f t="shared" si="63"/>
        <v>0</v>
      </c>
      <c r="Y112" s="12">
        <f t="shared" si="63"/>
        <v>0</v>
      </c>
      <c r="Z112" s="12">
        <f t="shared" si="63"/>
        <v>0</v>
      </c>
      <c r="AA112" s="12">
        <f t="shared" si="63"/>
        <v>0</v>
      </c>
      <c r="AB112" s="12">
        <f t="shared" si="63"/>
        <v>0</v>
      </c>
      <c r="AC112" s="12">
        <f t="shared" si="63"/>
        <v>0</v>
      </c>
      <c r="AD112" s="12">
        <f t="shared" si="63"/>
        <v>0</v>
      </c>
      <c r="AE112" s="12">
        <f t="shared" si="63"/>
        <v>0</v>
      </c>
      <c r="AF112" s="12">
        <f t="shared" si="63"/>
        <v>0</v>
      </c>
      <c r="AG112" s="12">
        <f t="shared" si="63"/>
        <v>0</v>
      </c>
      <c r="AH112" s="12">
        <f t="shared" si="63"/>
        <v>0</v>
      </c>
      <c r="AI112" s="12">
        <f t="shared" si="63"/>
        <v>0</v>
      </c>
      <c r="AJ112" s="12">
        <f t="shared" si="63"/>
        <v>0</v>
      </c>
      <c r="AK112" s="12">
        <f t="shared" si="63"/>
        <v>0</v>
      </c>
      <c r="AL112" s="12">
        <f t="shared" si="63"/>
        <v>0</v>
      </c>
      <c r="AM112" s="12">
        <f t="shared" si="63"/>
        <v>0</v>
      </c>
      <c r="AN112" s="12">
        <f t="shared" si="63"/>
        <v>0</v>
      </c>
      <c r="AO112" s="12">
        <f t="shared" si="63"/>
        <v>0</v>
      </c>
      <c r="AP112" s="12">
        <f t="shared" si="63"/>
        <v>0</v>
      </c>
      <c r="AQ112" s="12">
        <f t="shared" si="63"/>
        <v>0</v>
      </c>
      <c r="AR112" s="12">
        <f t="shared" si="63"/>
        <v>0</v>
      </c>
      <c r="AS112" s="12">
        <f t="shared" si="63"/>
        <v>0</v>
      </c>
      <c r="AT112" s="12">
        <f t="shared" si="63"/>
        <v>0</v>
      </c>
      <c r="AU112" s="12">
        <f t="shared" si="63"/>
        <v>0</v>
      </c>
      <c r="AV112" s="12">
        <f t="shared" si="63"/>
        <v>0</v>
      </c>
      <c r="AW112" s="12">
        <f t="shared" si="63"/>
        <v>0</v>
      </c>
      <c r="AX112" s="12">
        <f t="shared" si="63"/>
        <v>0</v>
      </c>
      <c r="AY112" s="12">
        <f t="shared" si="63"/>
        <v>0</v>
      </c>
      <c r="AZ112" s="12">
        <f t="shared" si="63"/>
        <v>0</v>
      </c>
      <c r="BA112" s="12">
        <f t="shared" si="63"/>
        <v>0</v>
      </c>
      <c r="BB112" s="12">
        <f t="shared" si="63"/>
        <v>0</v>
      </c>
      <c r="BC112" s="12">
        <f t="shared" si="63"/>
        <v>0</v>
      </c>
      <c r="BD112" s="12">
        <f t="shared" si="63"/>
        <v>0</v>
      </c>
      <c r="BE112" s="12">
        <f t="shared" si="63"/>
        <v>0</v>
      </c>
    </row>
    <row r="113" spans="1:57" outlineLevel="1" x14ac:dyDescent="0.25"/>
    <row r="114" spans="1:57" outlineLevel="1" x14ac:dyDescent="0.25">
      <c r="E114" s="12" t="str">
        <f t="shared" ref="E114:AJ114" si="64" xml:space="preserve"> E$108</f>
        <v>Funding requirement for shareholder loan</v>
      </c>
      <c r="F114" s="12">
        <f t="shared" si="64"/>
        <v>0</v>
      </c>
      <c r="G114" s="12" t="str">
        <f t="shared" si="64"/>
        <v>$ 000s</v>
      </c>
      <c r="H114" s="12">
        <f t="shared" si="64"/>
        <v>345773.23527701374</v>
      </c>
      <c r="I114" s="12">
        <f t="shared" si="64"/>
        <v>0</v>
      </c>
      <c r="J114" s="12">
        <f t="shared" si="64"/>
        <v>0</v>
      </c>
      <c r="K114" s="12">
        <f t="shared" si="64"/>
        <v>0</v>
      </c>
      <c r="L114" s="12">
        <f t="shared" si="64"/>
        <v>0</v>
      </c>
      <c r="M114" s="12">
        <f t="shared" si="64"/>
        <v>0</v>
      </c>
      <c r="N114" s="12">
        <f t="shared" si="64"/>
        <v>0</v>
      </c>
      <c r="O114" s="12">
        <f t="shared" si="64"/>
        <v>0</v>
      </c>
      <c r="P114" s="12">
        <f t="shared" si="64"/>
        <v>0</v>
      </c>
      <c r="Q114" s="12">
        <f t="shared" si="64"/>
        <v>0</v>
      </c>
      <c r="R114" s="12">
        <f t="shared" si="64"/>
        <v>0</v>
      </c>
      <c r="S114" s="12">
        <f t="shared" si="64"/>
        <v>0</v>
      </c>
      <c r="T114" s="12">
        <f t="shared" si="64"/>
        <v>0</v>
      </c>
      <c r="U114" s="12">
        <f t="shared" si="64"/>
        <v>0</v>
      </c>
      <c r="V114" s="12">
        <f t="shared" si="64"/>
        <v>0</v>
      </c>
      <c r="W114" s="12">
        <f t="shared" si="64"/>
        <v>0</v>
      </c>
      <c r="X114" s="12">
        <f t="shared" si="64"/>
        <v>0</v>
      </c>
      <c r="Y114" s="12">
        <f t="shared" si="64"/>
        <v>11800</v>
      </c>
      <c r="Z114" s="12">
        <f t="shared" si="64"/>
        <v>12006.730769230497</v>
      </c>
      <c r="AA114" s="12">
        <f t="shared" si="64"/>
        <v>12006.730769230497</v>
      </c>
      <c r="AB114" s="12">
        <f t="shared" si="64"/>
        <v>12006.730769230497</v>
      </c>
      <c r="AC114" s="12">
        <f t="shared" si="64"/>
        <v>12006.730769230497</v>
      </c>
      <c r="AD114" s="12">
        <f t="shared" si="64"/>
        <v>12006.730795494545</v>
      </c>
      <c r="AE114" s="12">
        <f t="shared" si="64"/>
        <v>12006.730908248253</v>
      </c>
      <c r="AF114" s="12">
        <f t="shared" si="64"/>
        <v>12006.73107714686</v>
      </c>
      <c r="AG114" s="12">
        <f t="shared" si="64"/>
        <v>12044.192277330156</v>
      </c>
      <c r="AH114" s="12">
        <f t="shared" si="64"/>
        <v>12083.335900642705</v>
      </c>
      <c r="AI114" s="12">
        <f t="shared" si="64"/>
        <v>12109.236436443402</v>
      </c>
      <c r="AJ114" s="12">
        <f t="shared" si="64"/>
        <v>12161.961758111254</v>
      </c>
      <c r="AK114" s="12">
        <f t="shared" ref="AK114:BE114" si="65" xml:space="preserve"> AK$108</f>
        <v>12193.997464802789</v>
      </c>
      <c r="AL114" s="12">
        <f t="shared" si="65"/>
        <v>12241.118623369628</v>
      </c>
      <c r="AM114" s="12">
        <f t="shared" si="65"/>
        <v>12270.357200719012</v>
      </c>
      <c r="AN114" s="12">
        <f t="shared" si="65"/>
        <v>12320.780918142977</v>
      </c>
      <c r="AO114" s="12">
        <f t="shared" si="65"/>
        <v>12360.823455507107</v>
      </c>
      <c r="AP114" s="12">
        <f t="shared" si="65"/>
        <v>12385.832078888641</v>
      </c>
      <c r="AQ114" s="12">
        <f t="shared" si="65"/>
        <v>12441.250085241678</v>
      </c>
      <c r="AR114" s="12">
        <f t="shared" si="65"/>
        <v>12463.416710236208</v>
      </c>
      <c r="AS114" s="12">
        <f t="shared" si="65"/>
        <v>12522.190252210656</v>
      </c>
      <c r="AT114" s="12">
        <f t="shared" si="65"/>
        <v>12153.437186942416</v>
      </c>
      <c r="AU114" s="12">
        <f t="shared" si="65"/>
        <v>12173.532362020798</v>
      </c>
      <c r="AV114" s="12">
        <f t="shared" si="65"/>
        <v>12232.499837406012</v>
      </c>
      <c r="AW114" s="12">
        <f t="shared" si="65"/>
        <v>12259.502960074482</v>
      </c>
      <c r="AX114" s="12">
        <f t="shared" si="65"/>
        <v>12312.098846480896</v>
      </c>
      <c r="AY114" s="12">
        <f t="shared" si="65"/>
        <v>29196.555064631295</v>
      </c>
      <c r="AZ114" s="12">
        <f t="shared" si="65"/>
        <v>0</v>
      </c>
      <c r="BA114" s="12">
        <f t="shared" si="65"/>
        <v>0</v>
      </c>
      <c r="BB114" s="12">
        <f t="shared" si="65"/>
        <v>0</v>
      </c>
      <c r="BC114" s="12">
        <f t="shared" si="65"/>
        <v>0</v>
      </c>
      <c r="BD114" s="12">
        <f t="shared" si="65"/>
        <v>0</v>
      </c>
      <c r="BE114" s="12">
        <f t="shared" si="65"/>
        <v>0</v>
      </c>
    </row>
    <row r="115" spans="1:57" outlineLevel="1" x14ac:dyDescent="0.25">
      <c r="E115" s="12" t="str">
        <f t="shared" ref="E115:AJ115" si="66" xml:space="preserve"> E$112</f>
        <v>Undrawn shareholder loan</v>
      </c>
      <c r="F115" s="12">
        <f t="shared" si="66"/>
        <v>0</v>
      </c>
      <c r="G115" s="12" t="str">
        <f t="shared" si="66"/>
        <v>$ 000s</v>
      </c>
      <c r="H115" s="12">
        <f t="shared" si="66"/>
        <v>0</v>
      </c>
      <c r="I115" s="12">
        <f t="shared" si="66"/>
        <v>0</v>
      </c>
      <c r="J115" s="12">
        <f t="shared" si="66"/>
        <v>0</v>
      </c>
      <c r="K115" s="12">
        <f t="shared" si="66"/>
        <v>0</v>
      </c>
      <c r="L115" s="12">
        <f t="shared" si="66"/>
        <v>0</v>
      </c>
      <c r="M115" s="12">
        <f t="shared" si="66"/>
        <v>0</v>
      </c>
      <c r="N115" s="12">
        <f t="shared" si="66"/>
        <v>0</v>
      </c>
      <c r="O115" s="12">
        <f t="shared" si="66"/>
        <v>0</v>
      </c>
      <c r="P115" s="12">
        <f t="shared" si="66"/>
        <v>0</v>
      </c>
      <c r="Q115" s="12">
        <f t="shared" si="66"/>
        <v>0</v>
      </c>
      <c r="R115" s="12">
        <f t="shared" si="66"/>
        <v>0</v>
      </c>
      <c r="S115" s="12">
        <f t="shared" si="66"/>
        <v>0</v>
      </c>
      <c r="T115" s="12">
        <f t="shared" si="66"/>
        <v>0</v>
      </c>
      <c r="U115" s="12">
        <f t="shared" si="66"/>
        <v>0</v>
      </c>
      <c r="V115" s="12">
        <f t="shared" si="66"/>
        <v>0</v>
      </c>
      <c r="W115" s="12">
        <f t="shared" si="66"/>
        <v>0</v>
      </c>
      <c r="X115" s="12">
        <f t="shared" si="66"/>
        <v>0</v>
      </c>
      <c r="Y115" s="12">
        <f t="shared" si="66"/>
        <v>0</v>
      </c>
      <c r="Z115" s="12">
        <f t="shared" si="66"/>
        <v>0</v>
      </c>
      <c r="AA115" s="12">
        <f t="shared" si="66"/>
        <v>0</v>
      </c>
      <c r="AB115" s="12">
        <f t="shared" si="66"/>
        <v>0</v>
      </c>
      <c r="AC115" s="12">
        <f t="shared" si="66"/>
        <v>0</v>
      </c>
      <c r="AD115" s="12">
        <f t="shared" si="66"/>
        <v>0</v>
      </c>
      <c r="AE115" s="12">
        <f t="shared" si="66"/>
        <v>0</v>
      </c>
      <c r="AF115" s="12">
        <f t="shared" si="66"/>
        <v>0</v>
      </c>
      <c r="AG115" s="12">
        <f t="shared" si="66"/>
        <v>0</v>
      </c>
      <c r="AH115" s="12">
        <f t="shared" si="66"/>
        <v>0</v>
      </c>
      <c r="AI115" s="12">
        <f t="shared" si="66"/>
        <v>0</v>
      </c>
      <c r="AJ115" s="12">
        <f t="shared" si="66"/>
        <v>0</v>
      </c>
      <c r="AK115" s="12">
        <f t="shared" ref="AK115:BE115" si="67" xml:space="preserve"> AK$112</f>
        <v>0</v>
      </c>
      <c r="AL115" s="12">
        <f t="shared" si="67"/>
        <v>0</v>
      </c>
      <c r="AM115" s="12">
        <f t="shared" si="67"/>
        <v>0</v>
      </c>
      <c r="AN115" s="12">
        <f t="shared" si="67"/>
        <v>0</v>
      </c>
      <c r="AO115" s="12">
        <f t="shared" si="67"/>
        <v>0</v>
      </c>
      <c r="AP115" s="12">
        <f t="shared" si="67"/>
        <v>0</v>
      </c>
      <c r="AQ115" s="12">
        <f t="shared" si="67"/>
        <v>0</v>
      </c>
      <c r="AR115" s="12">
        <f t="shared" si="67"/>
        <v>0</v>
      </c>
      <c r="AS115" s="12">
        <f t="shared" si="67"/>
        <v>0</v>
      </c>
      <c r="AT115" s="12">
        <f t="shared" si="67"/>
        <v>0</v>
      </c>
      <c r="AU115" s="12">
        <f t="shared" si="67"/>
        <v>0</v>
      </c>
      <c r="AV115" s="12">
        <f t="shared" si="67"/>
        <v>0</v>
      </c>
      <c r="AW115" s="12">
        <f t="shared" si="67"/>
        <v>0</v>
      </c>
      <c r="AX115" s="12">
        <f t="shared" si="67"/>
        <v>0</v>
      </c>
      <c r="AY115" s="12">
        <f t="shared" si="67"/>
        <v>0</v>
      </c>
      <c r="AZ115" s="12">
        <f t="shared" si="67"/>
        <v>0</v>
      </c>
      <c r="BA115" s="12">
        <f t="shared" si="67"/>
        <v>0</v>
      </c>
      <c r="BB115" s="12">
        <f t="shared" si="67"/>
        <v>0</v>
      </c>
      <c r="BC115" s="12">
        <f t="shared" si="67"/>
        <v>0</v>
      </c>
      <c r="BD115" s="12">
        <f t="shared" si="67"/>
        <v>0</v>
      </c>
      <c r="BE115" s="12">
        <f t="shared" si="67"/>
        <v>0</v>
      </c>
    </row>
    <row r="116" spans="1:57" outlineLevel="1" x14ac:dyDescent="0.25">
      <c r="A116" s="142"/>
      <c r="B116" s="142"/>
      <c r="C116" s="143"/>
      <c r="D116" s="144"/>
      <c r="E116" s="193" t="s">
        <v>606</v>
      </c>
      <c r="F116" s="193"/>
      <c r="G116" s="193" t="str">
        <f xml:space="preserve"> SMU</f>
        <v>$ 000s</v>
      </c>
      <c r="H116" s="193">
        <f xml:space="preserve"> SUM(J116:BE116)</f>
        <v>0</v>
      </c>
      <c r="I116" s="145"/>
      <c r="J116" s="193">
        <f t="shared" ref="J116:BE116" si="68" xml:space="preserve"> MIN(J114:J115)</f>
        <v>0</v>
      </c>
      <c r="K116" s="193">
        <f t="shared" si="68"/>
        <v>0</v>
      </c>
      <c r="L116" s="193">
        <f t="shared" si="68"/>
        <v>0</v>
      </c>
      <c r="M116" s="193">
        <f t="shared" si="68"/>
        <v>0</v>
      </c>
      <c r="N116" s="193">
        <f t="shared" si="68"/>
        <v>0</v>
      </c>
      <c r="O116" s="193">
        <f t="shared" si="68"/>
        <v>0</v>
      </c>
      <c r="P116" s="193">
        <f t="shared" si="68"/>
        <v>0</v>
      </c>
      <c r="Q116" s="193">
        <f t="shared" si="68"/>
        <v>0</v>
      </c>
      <c r="R116" s="193">
        <f t="shared" si="68"/>
        <v>0</v>
      </c>
      <c r="S116" s="193">
        <f t="shared" si="68"/>
        <v>0</v>
      </c>
      <c r="T116" s="193">
        <f t="shared" si="68"/>
        <v>0</v>
      </c>
      <c r="U116" s="193">
        <f t="shared" si="68"/>
        <v>0</v>
      </c>
      <c r="V116" s="193">
        <f t="shared" si="68"/>
        <v>0</v>
      </c>
      <c r="W116" s="193">
        <f t="shared" si="68"/>
        <v>0</v>
      </c>
      <c r="X116" s="193">
        <f t="shared" si="68"/>
        <v>0</v>
      </c>
      <c r="Y116" s="193">
        <f t="shared" si="68"/>
        <v>0</v>
      </c>
      <c r="Z116" s="193">
        <f t="shared" si="68"/>
        <v>0</v>
      </c>
      <c r="AA116" s="193">
        <f t="shared" si="68"/>
        <v>0</v>
      </c>
      <c r="AB116" s="193">
        <f t="shared" si="68"/>
        <v>0</v>
      </c>
      <c r="AC116" s="193">
        <f t="shared" si="68"/>
        <v>0</v>
      </c>
      <c r="AD116" s="193">
        <f t="shared" si="68"/>
        <v>0</v>
      </c>
      <c r="AE116" s="193">
        <f t="shared" si="68"/>
        <v>0</v>
      </c>
      <c r="AF116" s="193">
        <f t="shared" si="68"/>
        <v>0</v>
      </c>
      <c r="AG116" s="193">
        <f t="shared" si="68"/>
        <v>0</v>
      </c>
      <c r="AH116" s="193">
        <f t="shared" si="68"/>
        <v>0</v>
      </c>
      <c r="AI116" s="193">
        <f t="shared" si="68"/>
        <v>0</v>
      </c>
      <c r="AJ116" s="193">
        <f t="shared" si="68"/>
        <v>0</v>
      </c>
      <c r="AK116" s="193">
        <f t="shared" si="68"/>
        <v>0</v>
      </c>
      <c r="AL116" s="193">
        <f t="shared" si="68"/>
        <v>0</v>
      </c>
      <c r="AM116" s="193">
        <f t="shared" si="68"/>
        <v>0</v>
      </c>
      <c r="AN116" s="193">
        <f t="shared" si="68"/>
        <v>0</v>
      </c>
      <c r="AO116" s="193">
        <f t="shared" si="68"/>
        <v>0</v>
      </c>
      <c r="AP116" s="193">
        <f t="shared" si="68"/>
        <v>0</v>
      </c>
      <c r="AQ116" s="193">
        <f t="shared" si="68"/>
        <v>0</v>
      </c>
      <c r="AR116" s="193">
        <f t="shared" si="68"/>
        <v>0</v>
      </c>
      <c r="AS116" s="193">
        <f t="shared" si="68"/>
        <v>0</v>
      </c>
      <c r="AT116" s="193">
        <f t="shared" si="68"/>
        <v>0</v>
      </c>
      <c r="AU116" s="193">
        <f t="shared" si="68"/>
        <v>0</v>
      </c>
      <c r="AV116" s="193">
        <f t="shared" si="68"/>
        <v>0</v>
      </c>
      <c r="AW116" s="193">
        <f t="shared" si="68"/>
        <v>0</v>
      </c>
      <c r="AX116" s="193">
        <f t="shared" si="68"/>
        <v>0</v>
      </c>
      <c r="AY116" s="193">
        <f t="shared" si="68"/>
        <v>0</v>
      </c>
      <c r="AZ116" s="193">
        <f t="shared" si="68"/>
        <v>0</v>
      </c>
      <c r="BA116" s="193">
        <f t="shared" si="68"/>
        <v>0</v>
      </c>
      <c r="BB116" s="193">
        <f t="shared" si="68"/>
        <v>0</v>
      </c>
      <c r="BC116" s="193">
        <f t="shared" si="68"/>
        <v>0</v>
      </c>
      <c r="BD116" s="193">
        <f t="shared" si="68"/>
        <v>0</v>
      </c>
      <c r="BE116" s="193">
        <f t="shared" si="68"/>
        <v>0</v>
      </c>
    </row>
    <row r="117" spans="1:57" outlineLevel="1" x14ac:dyDescent="0.25"/>
    <row r="118" spans="1:57" outlineLevel="1" x14ac:dyDescent="0.25">
      <c r="E118" s="204" t="str">
        <f t="shared" ref="E118:BE118" si="69" xml:space="preserve"> E$258</f>
        <v>Repayment of equity bridge POS</v>
      </c>
      <c r="F118" s="204">
        <f t="shared" si="69"/>
        <v>0</v>
      </c>
      <c r="G118" s="204" t="str">
        <f t="shared" si="69"/>
        <v>$ 000s</v>
      </c>
      <c r="H118" s="204">
        <f t="shared" si="69"/>
        <v>90965.413482615302</v>
      </c>
      <c r="I118" s="204">
        <f t="shared" si="69"/>
        <v>0</v>
      </c>
      <c r="J118" s="204">
        <f t="shared" si="69"/>
        <v>0</v>
      </c>
      <c r="K118" s="204">
        <f t="shared" si="69"/>
        <v>0</v>
      </c>
      <c r="L118" s="204">
        <f t="shared" si="69"/>
        <v>0</v>
      </c>
      <c r="M118" s="204">
        <f t="shared" si="69"/>
        <v>0</v>
      </c>
      <c r="N118" s="204">
        <f t="shared" si="69"/>
        <v>0</v>
      </c>
      <c r="O118" s="204">
        <f t="shared" si="69"/>
        <v>0</v>
      </c>
      <c r="P118" s="204">
        <f t="shared" si="69"/>
        <v>0</v>
      </c>
      <c r="Q118" s="204">
        <f t="shared" si="69"/>
        <v>0</v>
      </c>
      <c r="R118" s="204">
        <f t="shared" si="69"/>
        <v>0</v>
      </c>
      <c r="S118" s="204">
        <f t="shared" si="69"/>
        <v>0</v>
      </c>
      <c r="T118" s="204">
        <f t="shared" si="69"/>
        <v>0</v>
      </c>
      <c r="U118" s="204">
        <f t="shared" si="69"/>
        <v>0</v>
      </c>
      <c r="V118" s="204">
        <f t="shared" si="69"/>
        <v>0</v>
      </c>
      <c r="W118" s="204">
        <f t="shared" si="69"/>
        <v>0</v>
      </c>
      <c r="X118" s="204">
        <f t="shared" si="69"/>
        <v>0</v>
      </c>
      <c r="Y118" s="204">
        <f t="shared" si="69"/>
        <v>0</v>
      </c>
      <c r="Z118" s="204">
        <f t="shared" si="69"/>
        <v>0</v>
      </c>
      <c r="AA118" s="204">
        <f t="shared" si="69"/>
        <v>0</v>
      </c>
      <c r="AB118" s="204">
        <f t="shared" si="69"/>
        <v>0</v>
      </c>
      <c r="AC118" s="204">
        <f t="shared" si="69"/>
        <v>0</v>
      </c>
      <c r="AD118" s="204">
        <f t="shared" si="69"/>
        <v>0</v>
      </c>
      <c r="AE118" s="204">
        <f t="shared" si="69"/>
        <v>0</v>
      </c>
      <c r="AF118" s="204">
        <f t="shared" si="69"/>
        <v>0</v>
      </c>
      <c r="AG118" s="204">
        <f t="shared" si="69"/>
        <v>0</v>
      </c>
      <c r="AH118" s="204">
        <f t="shared" si="69"/>
        <v>0</v>
      </c>
      <c r="AI118" s="204">
        <f t="shared" si="69"/>
        <v>0</v>
      </c>
      <c r="AJ118" s="204">
        <f t="shared" si="69"/>
        <v>0</v>
      </c>
      <c r="AK118" s="204">
        <f t="shared" si="69"/>
        <v>0</v>
      </c>
      <c r="AL118" s="204">
        <f t="shared" si="69"/>
        <v>0</v>
      </c>
      <c r="AM118" s="204">
        <f t="shared" si="69"/>
        <v>0</v>
      </c>
      <c r="AN118" s="204">
        <f t="shared" si="69"/>
        <v>0</v>
      </c>
      <c r="AO118" s="204">
        <f t="shared" si="69"/>
        <v>0</v>
      </c>
      <c r="AP118" s="204">
        <f t="shared" si="69"/>
        <v>0</v>
      </c>
      <c r="AQ118" s="204">
        <f t="shared" si="69"/>
        <v>0</v>
      </c>
      <c r="AR118" s="204">
        <f t="shared" si="69"/>
        <v>0</v>
      </c>
      <c r="AS118" s="204">
        <f t="shared" si="69"/>
        <v>0</v>
      </c>
      <c r="AT118" s="204">
        <f t="shared" si="69"/>
        <v>0</v>
      </c>
      <c r="AU118" s="204">
        <f t="shared" si="69"/>
        <v>0</v>
      </c>
      <c r="AV118" s="204">
        <f t="shared" si="69"/>
        <v>0</v>
      </c>
      <c r="AW118" s="204">
        <f t="shared" si="69"/>
        <v>0</v>
      </c>
      <c r="AX118" s="204">
        <f t="shared" si="69"/>
        <v>0</v>
      </c>
      <c r="AY118" s="204">
        <f t="shared" si="69"/>
        <v>90965.413482615302</v>
      </c>
      <c r="AZ118" s="204">
        <f t="shared" si="69"/>
        <v>0</v>
      </c>
      <c r="BA118" s="204">
        <f t="shared" si="69"/>
        <v>0</v>
      </c>
      <c r="BB118" s="204">
        <f t="shared" si="69"/>
        <v>0</v>
      </c>
      <c r="BC118" s="204">
        <f t="shared" si="69"/>
        <v>0</v>
      </c>
      <c r="BD118" s="204">
        <f t="shared" si="69"/>
        <v>0</v>
      </c>
      <c r="BE118" s="204">
        <f t="shared" si="69"/>
        <v>0</v>
      </c>
    </row>
    <row r="119" spans="1:57" outlineLevel="1" x14ac:dyDescent="0.25">
      <c r="E119" s="12" t="s">
        <v>604</v>
      </c>
      <c r="G119" s="12" t="str">
        <f xml:space="preserve"> SMU</f>
        <v>$ 000s</v>
      </c>
      <c r="H119" s="12">
        <f xml:space="preserve"> SUM(J119:BE119)</f>
        <v>90965.413482615302</v>
      </c>
      <c r="J119" s="12">
        <f t="shared" ref="J119:BE119" si="70" xml:space="preserve"> J118</f>
        <v>0</v>
      </c>
      <c r="K119" s="12">
        <f t="shared" si="70"/>
        <v>0</v>
      </c>
      <c r="L119" s="12">
        <f t="shared" si="70"/>
        <v>0</v>
      </c>
      <c r="M119" s="12">
        <f t="shared" si="70"/>
        <v>0</v>
      </c>
      <c r="N119" s="12">
        <f t="shared" si="70"/>
        <v>0</v>
      </c>
      <c r="O119" s="12">
        <f t="shared" si="70"/>
        <v>0</v>
      </c>
      <c r="P119" s="12">
        <f t="shared" si="70"/>
        <v>0</v>
      </c>
      <c r="Q119" s="12">
        <f t="shared" si="70"/>
        <v>0</v>
      </c>
      <c r="R119" s="12">
        <f t="shared" si="70"/>
        <v>0</v>
      </c>
      <c r="S119" s="12">
        <f t="shared" si="70"/>
        <v>0</v>
      </c>
      <c r="T119" s="12">
        <f t="shared" si="70"/>
        <v>0</v>
      </c>
      <c r="U119" s="12">
        <f t="shared" si="70"/>
        <v>0</v>
      </c>
      <c r="V119" s="12">
        <f t="shared" si="70"/>
        <v>0</v>
      </c>
      <c r="W119" s="12">
        <f t="shared" si="70"/>
        <v>0</v>
      </c>
      <c r="X119" s="12">
        <f t="shared" si="70"/>
        <v>0</v>
      </c>
      <c r="Y119" s="12">
        <f t="shared" si="70"/>
        <v>0</v>
      </c>
      <c r="Z119" s="12">
        <f t="shared" si="70"/>
        <v>0</v>
      </c>
      <c r="AA119" s="12">
        <f t="shared" si="70"/>
        <v>0</v>
      </c>
      <c r="AB119" s="12">
        <f t="shared" si="70"/>
        <v>0</v>
      </c>
      <c r="AC119" s="12">
        <f t="shared" si="70"/>
        <v>0</v>
      </c>
      <c r="AD119" s="12">
        <f t="shared" si="70"/>
        <v>0</v>
      </c>
      <c r="AE119" s="12">
        <f t="shared" si="70"/>
        <v>0</v>
      </c>
      <c r="AF119" s="12">
        <f t="shared" si="70"/>
        <v>0</v>
      </c>
      <c r="AG119" s="12">
        <f t="shared" si="70"/>
        <v>0</v>
      </c>
      <c r="AH119" s="12">
        <f t="shared" si="70"/>
        <v>0</v>
      </c>
      <c r="AI119" s="12">
        <f t="shared" si="70"/>
        <v>0</v>
      </c>
      <c r="AJ119" s="12">
        <f t="shared" si="70"/>
        <v>0</v>
      </c>
      <c r="AK119" s="12">
        <f t="shared" si="70"/>
        <v>0</v>
      </c>
      <c r="AL119" s="12">
        <f t="shared" si="70"/>
        <v>0</v>
      </c>
      <c r="AM119" s="12">
        <f t="shared" si="70"/>
        <v>0</v>
      </c>
      <c r="AN119" s="12">
        <f t="shared" si="70"/>
        <v>0</v>
      </c>
      <c r="AO119" s="12">
        <f t="shared" si="70"/>
        <v>0</v>
      </c>
      <c r="AP119" s="12">
        <f t="shared" si="70"/>
        <v>0</v>
      </c>
      <c r="AQ119" s="12">
        <f t="shared" si="70"/>
        <v>0</v>
      </c>
      <c r="AR119" s="12">
        <f t="shared" si="70"/>
        <v>0</v>
      </c>
      <c r="AS119" s="12">
        <f t="shared" si="70"/>
        <v>0</v>
      </c>
      <c r="AT119" s="12">
        <f t="shared" si="70"/>
        <v>0</v>
      </c>
      <c r="AU119" s="12">
        <f t="shared" si="70"/>
        <v>0</v>
      </c>
      <c r="AV119" s="12">
        <f t="shared" si="70"/>
        <v>0</v>
      </c>
      <c r="AW119" s="12">
        <f t="shared" si="70"/>
        <v>0</v>
      </c>
      <c r="AX119" s="12">
        <f t="shared" si="70"/>
        <v>0</v>
      </c>
      <c r="AY119" s="12">
        <f t="shared" si="70"/>
        <v>90965.413482615302</v>
      </c>
      <c r="AZ119" s="12">
        <f t="shared" si="70"/>
        <v>0</v>
      </c>
      <c r="BA119" s="12">
        <f t="shared" si="70"/>
        <v>0</v>
      </c>
      <c r="BB119" s="12">
        <f t="shared" si="70"/>
        <v>0</v>
      </c>
      <c r="BC119" s="12">
        <f t="shared" si="70"/>
        <v>0</v>
      </c>
      <c r="BD119" s="12">
        <f t="shared" si="70"/>
        <v>0</v>
      </c>
      <c r="BE119" s="12">
        <f t="shared" si="70"/>
        <v>0</v>
      </c>
    </row>
    <row r="120" spans="1:57" outlineLevel="1" x14ac:dyDescent="0.25"/>
    <row r="121" spans="1:57" outlineLevel="1" x14ac:dyDescent="0.25">
      <c r="E121" s="12" t="str">
        <f xml:space="preserve"> E119</f>
        <v>Shareholder loan drawdown for EBL repayment - m</v>
      </c>
      <c r="F121" s="12">
        <f t="shared" ref="F121:BE121" si="71" xml:space="preserve"> F119</f>
        <v>0</v>
      </c>
      <c r="G121" s="12" t="str">
        <f t="shared" si="71"/>
        <v>$ 000s</v>
      </c>
      <c r="H121" s="12">
        <f t="shared" si="71"/>
        <v>90965.413482615302</v>
      </c>
      <c r="I121" s="12">
        <f t="shared" si="71"/>
        <v>0</v>
      </c>
      <c r="J121" s="12">
        <f t="shared" si="71"/>
        <v>0</v>
      </c>
      <c r="K121" s="12">
        <f t="shared" si="71"/>
        <v>0</v>
      </c>
      <c r="L121" s="12">
        <f t="shared" si="71"/>
        <v>0</v>
      </c>
      <c r="M121" s="12">
        <f t="shared" si="71"/>
        <v>0</v>
      </c>
      <c r="N121" s="12">
        <f t="shared" si="71"/>
        <v>0</v>
      </c>
      <c r="O121" s="12">
        <f t="shared" si="71"/>
        <v>0</v>
      </c>
      <c r="P121" s="12">
        <f t="shared" si="71"/>
        <v>0</v>
      </c>
      <c r="Q121" s="12">
        <f t="shared" si="71"/>
        <v>0</v>
      </c>
      <c r="R121" s="12">
        <f t="shared" si="71"/>
        <v>0</v>
      </c>
      <c r="S121" s="12">
        <f t="shared" si="71"/>
        <v>0</v>
      </c>
      <c r="T121" s="12">
        <f t="shared" si="71"/>
        <v>0</v>
      </c>
      <c r="U121" s="12">
        <f t="shared" si="71"/>
        <v>0</v>
      </c>
      <c r="V121" s="12">
        <f t="shared" si="71"/>
        <v>0</v>
      </c>
      <c r="W121" s="12">
        <f t="shared" si="71"/>
        <v>0</v>
      </c>
      <c r="X121" s="12">
        <f t="shared" si="71"/>
        <v>0</v>
      </c>
      <c r="Y121" s="12">
        <f t="shared" si="71"/>
        <v>0</v>
      </c>
      <c r="Z121" s="12">
        <f t="shared" si="71"/>
        <v>0</v>
      </c>
      <c r="AA121" s="12">
        <f t="shared" si="71"/>
        <v>0</v>
      </c>
      <c r="AB121" s="12">
        <f t="shared" si="71"/>
        <v>0</v>
      </c>
      <c r="AC121" s="12">
        <f t="shared" si="71"/>
        <v>0</v>
      </c>
      <c r="AD121" s="12">
        <f t="shared" si="71"/>
        <v>0</v>
      </c>
      <c r="AE121" s="12">
        <f t="shared" si="71"/>
        <v>0</v>
      </c>
      <c r="AF121" s="12">
        <f t="shared" si="71"/>
        <v>0</v>
      </c>
      <c r="AG121" s="12">
        <f t="shared" si="71"/>
        <v>0</v>
      </c>
      <c r="AH121" s="12">
        <f t="shared" si="71"/>
        <v>0</v>
      </c>
      <c r="AI121" s="12">
        <f t="shared" si="71"/>
        <v>0</v>
      </c>
      <c r="AJ121" s="12">
        <f t="shared" si="71"/>
        <v>0</v>
      </c>
      <c r="AK121" s="12">
        <f t="shared" si="71"/>
        <v>0</v>
      </c>
      <c r="AL121" s="12">
        <f t="shared" si="71"/>
        <v>0</v>
      </c>
      <c r="AM121" s="12">
        <f t="shared" si="71"/>
        <v>0</v>
      </c>
      <c r="AN121" s="12">
        <f t="shared" si="71"/>
        <v>0</v>
      </c>
      <c r="AO121" s="12">
        <f t="shared" si="71"/>
        <v>0</v>
      </c>
      <c r="AP121" s="12">
        <f t="shared" si="71"/>
        <v>0</v>
      </c>
      <c r="AQ121" s="12">
        <f t="shared" si="71"/>
        <v>0</v>
      </c>
      <c r="AR121" s="12">
        <f t="shared" si="71"/>
        <v>0</v>
      </c>
      <c r="AS121" s="12">
        <f t="shared" si="71"/>
        <v>0</v>
      </c>
      <c r="AT121" s="12">
        <f t="shared" si="71"/>
        <v>0</v>
      </c>
      <c r="AU121" s="12">
        <f t="shared" si="71"/>
        <v>0</v>
      </c>
      <c r="AV121" s="12">
        <f t="shared" si="71"/>
        <v>0</v>
      </c>
      <c r="AW121" s="12">
        <f t="shared" si="71"/>
        <v>0</v>
      </c>
      <c r="AX121" s="12">
        <f t="shared" si="71"/>
        <v>0</v>
      </c>
      <c r="AY121" s="12">
        <f t="shared" si="71"/>
        <v>90965.413482615302</v>
      </c>
      <c r="AZ121" s="12">
        <f t="shared" si="71"/>
        <v>0</v>
      </c>
      <c r="BA121" s="12">
        <f t="shared" si="71"/>
        <v>0</v>
      </c>
      <c r="BB121" s="12">
        <f t="shared" si="71"/>
        <v>0</v>
      </c>
      <c r="BC121" s="12">
        <f t="shared" si="71"/>
        <v>0</v>
      </c>
      <c r="BD121" s="12">
        <f t="shared" si="71"/>
        <v>0</v>
      </c>
      <c r="BE121" s="12">
        <f t="shared" si="71"/>
        <v>0</v>
      </c>
    </row>
    <row r="122" spans="1:57" outlineLevel="1" x14ac:dyDescent="0.25">
      <c r="E122" s="12" t="str">
        <f t="shared" ref="E122:AJ122" si="72" xml:space="preserve"> E116</f>
        <v>Shareholder loan drawdown excluding EBL repayment - m</v>
      </c>
      <c r="F122" s="12">
        <f t="shared" si="72"/>
        <v>0</v>
      </c>
      <c r="G122" s="12" t="str">
        <f t="shared" si="72"/>
        <v>$ 000s</v>
      </c>
      <c r="H122" s="12">
        <f t="shared" si="72"/>
        <v>0</v>
      </c>
      <c r="I122" s="12">
        <f t="shared" si="72"/>
        <v>0</v>
      </c>
      <c r="J122" s="12">
        <f t="shared" si="72"/>
        <v>0</v>
      </c>
      <c r="K122" s="12">
        <f t="shared" si="72"/>
        <v>0</v>
      </c>
      <c r="L122" s="12">
        <f t="shared" si="72"/>
        <v>0</v>
      </c>
      <c r="M122" s="12">
        <f t="shared" si="72"/>
        <v>0</v>
      </c>
      <c r="N122" s="12">
        <f t="shared" si="72"/>
        <v>0</v>
      </c>
      <c r="O122" s="12">
        <f t="shared" si="72"/>
        <v>0</v>
      </c>
      <c r="P122" s="12">
        <f t="shared" si="72"/>
        <v>0</v>
      </c>
      <c r="Q122" s="12">
        <f t="shared" si="72"/>
        <v>0</v>
      </c>
      <c r="R122" s="12">
        <f t="shared" si="72"/>
        <v>0</v>
      </c>
      <c r="S122" s="12">
        <f t="shared" si="72"/>
        <v>0</v>
      </c>
      <c r="T122" s="12">
        <f t="shared" si="72"/>
        <v>0</v>
      </c>
      <c r="U122" s="12">
        <f t="shared" si="72"/>
        <v>0</v>
      </c>
      <c r="V122" s="12">
        <f t="shared" si="72"/>
        <v>0</v>
      </c>
      <c r="W122" s="12">
        <f t="shared" si="72"/>
        <v>0</v>
      </c>
      <c r="X122" s="12">
        <f t="shared" si="72"/>
        <v>0</v>
      </c>
      <c r="Y122" s="12">
        <f t="shared" si="72"/>
        <v>0</v>
      </c>
      <c r="Z122" s="12">
        <f t="shared" si="72"/>
        <v>0</v>
      </c>
      <c r="AA122" s="12">
        <f t="shared" si="72"/>
        <v>0</v>
      </c>
      <c r="AB122" s="12">
        <f t="shared" si="72"/>
        <v>0</v>
      </c>
      <c r="AC122" s="12">
        <f t="shared" si="72"/>
        <v>0</v>
      </c>
      <c r="AD122" s="12">
        <f t="shared" si="72"/>
        <v>0</v>
      </c>
      <c r="AE122" s="12">
        <f t="shared" si="72"/>
        <v>0</v>
      </c>
      <c r="AF122" s="12">
        <f t="shared" si="72"/>
        <v>0</v>
      </c>
      <c r="AG122" s="12">
        <f t="shared" si="72"/>
        <v>0</v>
      </c>
      <c r="AH122" s="12">
        <f t="shared" si="72"/>
        <v>0</v>
      </c>
      <c r="AI122" s="12">
        <f t="shared" si="72"/>
        <v>0</v>
      </c>
      <c r="AJ122" s="12">
        <f t="shared" si="72"/>
        <v>0</v>
      </c>
      <c r="AK122" s="12">
        <f t="shared" ref="AK122:BE122" si="73" xml:space="preserve"> AK116</f>
        <v>0</v>
      </c>
      <c r="AL122" s="12">
        <f t="shared" si="73"/>
        <v>0</v>
      </c>
      <c r="AM122" s="12">
        <f t="shared" si="73"/>
        <v>0</v>
      </c>
      <c r="AN122" s="12">
        <f t="shared" si="73"/>
        <v>0</v>
      </c>
      <c r="AO122" s="12">
        <f t="shared" si="73"/>
        <v>0</v>
      </c>
      <c r="AP122" s="12">
        <f t="shared" si="73"/>
        <v>0</v>
      </c>
      <c r="AQ122" s="12">
        <f t="shared" si="73"/>
        <v>0</v>
      </c>
      <c r="AR122" s="12">
        <f t="shared" si="73"/>
        <v>0</v>
      </c>
      <c r="AS122" s="12">
        <f t="shared" si="73"/>
        <v>0</v>
      </c>
      <c r="AT122" s="12">
        <f t="shared" si="73"/>
        <v>0</v>
      </c>
      <c r="AU122" s="12">
        <f t="shared" si="73"/>
        <v>0</v>
      </c>
      <c r="AV122" s="12">
        <f t="shared" si="73"/>
        <v>0</v>
      </c>
      <c r="AW122" s="12">
        <f t="shared" si="73"/>
        <v>0</v>
      </c>
      <c r="AX122" s="12">
        <f t="shared" si="73"/>
        <v>0</v>
      </c>
      <c r="AY122" s="12">
        <f t="shared" si="73"/>
        <v>0</v>
      </c>
      <c r="AZ122" s="12">
        <f t="shared" si="73"/>
        <v>0</v>
      </c>
      <c r="BA122" s="12">
        <f t="shared" si="73"/>
        <v>0</v>
      </c>
      <c r="BB122" s="12">
        <f t="shared" si="73"/>
        <v>0</v>
      </c>
      <c r="BC122" s="12">
        <f t="shared" si="73"/>
        <v>0</v>
      </c>
      <c r="BD122" s="12">
        <f t="shared" si="73"/>
        <v>0</v>
      </c>
      <c r="BE122" s="12">
        <f t="shared" si="73"/>
        <v>0</v>
      </c>
    </row>
    <row r="123" spans="1:57" outlineLevel="1" x14ac:dyDescent="0.25">
      <c r="E123" s="522" t="s">
        <v>605</v>
      </c>
      <c r="F123" s="522"/>
      <c r="G123" s="522" t="str">
        <f xml:space="preserve"> SMU</f>
        <v>$ 000s</v>
      </c>
      <c r="H123" s="522">
        <f xml:space="preserve"> SUM(J123:BE123)</f>
        <v>90965.413482615302</v>
      </c>
      <c r="I123" s="240"/>
      <c r="J123" s="522">
        <f>SUM(J121:J122)</f>
        <v>0</v>
      </c>
      <c r="K123" s="522">
        <f t="shared" ref="K123" si="74">SUM(K121:K122)</f>
        <v>0</v>
      </c>
      <c r="L123" s="522">
        <f t="shared" ref="L123" si="75">SUM(L121:L122)</f>
        <v>0</v>
      </c>
      <c r="M123" s="522">
        <f t="shared" ref="M123" si="76">SUM(M121:M122)</f>
        <v>0</v>
      </c>
      <c r="N123" s="522">
        <f t="shared" ref="N123" si="77">SUM(N121:N122)</f>
        <v>0</v>
      </c>
      <c r="O123" s="522">
        <f t="shared" ref="O123" si="78">SUM(O121:O122)</f>
        <v>0</v>
      </c>
      <c r="P123" s="522">
        <f t="shared" ref="P123" si="79">SUM(P121:P122)</f>
        <v>0</v>
      </c>
      <c r="Q123" s="522">
        <f t="shared" ref="Q123" si="80">SUM(Q121:Q122)</f>
        <v>0</v>
      </c>
      <c r="R123" s="522">
        <f t="shared" ref="R123" si="81">SUM(R121:R122)</f>
        <v>0</v>
      </c>
      <c r="S123" s="522">
        <f t="shared" ref="S123" si="82">SUM(S121:S122)</f>
        <v>0</v>
      </c>
      <c r="T123" s="522">
        <f t="shared" ref="T123" si="83">SUM(T121:T122)</f>
        <v>0</v>
      </c>
      <c r="U123" s="522">
        <f t="shared" ref="U123" si="84">SUM(U121:U122)</f>
        <v>0</v>
      </c>
      <c r="V123" s="522">
        <f t="shared" ref="V123" si="85">SUM(V121:V122)</f>
        <v>0</v>
      </c>
      <c r="W123" s="522">
        <f t="shared" ref="W123" si="86">SUM(W121:W122)</f>
        <v>0</v>
      </c>
      <c r="X123" s="522">
        <f t="shared" ref="X123" si="87">SUM(X121:X122)</f>
        <v>0</v>
      </c>
      <c r="Y123" s="522">
        <f t="shared" ref="Y123" si="88">SUM(Y121:Y122)</f>
        <v>0</v>
      </c>
      <c r="Z123" s="522">
        <f t="shared" ref="Z123" si="89">SUM(Z121:Z122)</f>
        <v>0</v>
      </c>
      <c r="AA123" s="522">
        <f t="shared" ref="AA123" si="90">SUM(AA121:AA122)</f>
        <v>0</v>
      </c>
      <c r="AB123" s="522">
        <f t="shared" ref="AB123" si="91">SUM(AB121:AB122)</f>
        <v>0</v>
      </c>
      <c r="AC123" s="522">
        <f t="shared" ref="AC123" si="92">SUM(AC121:AC122)</f>
        <v>0</v>
      </c>
      <c r="AD123" s="522">
        <f t="shared" ref="AD123" si="93">SUM(AD121:AD122)</f>
        <v>0</v>
      </c>
      <c r="AE123" s="522">
        <f t="shared" ref="AE123" si="94">SUM(AE121:AE122)</f>
        <v>0</v>
      </c>
      <c r="AF123" s="522">
        <f t="shared" ref="AF123" si="95">SUM(AF121:AF122)</f>
        <v>0</v>
      </c>
      <c r="AG123" s="522">
        <f t="shared" ref="AG123" si="96">SUM(AG121:AG122)</f>
        <v>0</v>
      </c>
      <c r="AH123" s="522">
        <f t="shared" ref="AH123" si="97">SUM(AH121:AH122)</f>
        <v>0</v>
      </c>
      <c r="AI123" s="522">
        <f t="shared" ref="AI123" si="98">SUM(AI121:AI122)</f>
        <v>0</v>
      </c>
      <c r="AJ123" s="522">
        <f t="shared" ref="AJ123" si="99">SUM(AJ121:AJ122)</f>
        <v>0</v>
      </c>
      <c r="AK123" s="522">
        <f t="shared" ref="AK123" si="100">SUM(AK121:AK122)</f>
        <v>0</v>
      </c>
      <c r="AL123" s="522">
        <f t="shared" ref="AL123" si="101">SUM(AL121:AL122)</f>
        <v>0</v>
      </c>
      <c r="AM123" s="522">
        <f t="shared" ref="AM123" si="102">SUM(AM121:AM122)</f>
        <v>0</v>
      </c>
      <c r="AN123" s="522">
        <f t="shared" ref="AN123" si="103">SUM(AN121:AN122)</f>
        <v>0</v>
      </c>
      <c r="AO123" s="522">
        <f t="shared" ref="AO123" si="104">SUM(AO121:AO122)</f>
        <v>0</v>
      </c>
      <c r="AP123" s="522">
        <f t="shared" ref="AP123" si="105">SUM(AP121:AP122)</f>
        <v>0</v>
      </c>
      <c r="AQ123" s="522">
        <f t="shared" ref="AQ123" si="106">SUM(AQ121:AQ122)</f>
        <v>0</v>
      </c>
      <c r="AR123" s="522">
        <f t="shared" ref="AR123" si="107">SUM(AR121:AR122)</f>
        <v>0</v>
      </c>
      <c r="AS123" s="522">
        <f t="shared" ref="AS123" si="108">SUM(AS121:AS122)</f>
        <v>0</v>
      </c>
      <c r="AT123" s="522">
        <f t="shared" ref="AT123" si="109">SUM(AT121:AT122)</f>
        <v>0</v>
      </c>
      <c r="AU123" s="522">
        <f t="shared" ref="AU123" si="110">SUM(AU121:AU122)</f>
        <v>0</v>
      </c>
      <c r="AV123" s="522">
        <f t="shared" ref="AV123" si="111">SUM(AV121:AV122)</f>
        <v>0</v>
      </c>
      <c r="AW123" s="522">
        <f t="shared" ref="AW123" si="112">SUM(AW121:AW122)</f>
        <v>0</v>
      </c>
      <c r="AX123" s="522">
        <f t="shared" ref="AX123" si="113">SUM(AX121:AX122)</f>
        <v>0</v>
      </c>
      <c r="AY123" s="522">
        <f t="shared" ref="AY123" si="114">SUM(AY121:AY122)</f>
        <v>90965.413482615302</v>
      </c>
      <c r="AZ123" s="522">
        <f t="shared" ref="AZ123" si="115">SUM(AZ121:AZ122)</f>
        <v>0</v>
      </c>
      <c r="BA123" s="522">
        <f t="shared" ref="BA123" si="116">SUM(BA121:BA122)</f>
        <v>0</v>
      </c>
      <c r="BB123" s="522">
        <f t="shared" ref="BB123" si="117">SUM(BB121:BB122)</f>
        <v>0</v>
      </c>
      <c r="BC123" s="522">
        <f t="shared" ref="BC123" si="118">SUM(BC121:BC122)</f>
        <v>0</v>
      </c>
      <c r="BD123" s="522">
        <f t="shared" ref="BD123" si="119">SUM(BD121:BD122)</f>
        <v>0</v>
      </c>
      <c r="BE123" s="522">
        <f t="shared" ref="BE123" si="120">SUM(BE121:BE122)</f>
        <v>0</v>
      </c>
    </row>
    <row r="124" spans="1:57" outlineLevel="1" x14ac:dyDescent="0.25">
      <c r="A124" s="142"/>
      <c r="B124" s="142"/>
      <c r="C124" s="143"/>
      <c r="D124" s="144"/>
      <c r="E124" s="193" t="str">
        <f xml:space="preserve"> "Sum of " &amp; LOWER(E123)</f>
        <v>Sum of shareholder drawdown - m</v>
      </c>
      <c r="F124" s="193">
        <f xml:space="preserve"> SUM(J123:BE123)</f>
        <v>90965.413482615302</v>
      </c>
      <c r="G124" s="193" t="str">
        <f xml:space="preserve"> SMU</f>
        <v>$ 000s</v>
      </c>
      <c r="H124" s="572"/>
      <c r="I124" s="145"/>
      <c r="J124" s="193"/>
      <c r="K124" s="193"/>
      <c r="L124" s="193"/>
      <c r="M124" s="193"/>
      <c r="N124" s="193"/>
      <c r="O124" s="193"/>
      <c r="P124" s="193"/>
      <c r="Q124" s="193"/>
      <c r="R124" s="193"/>
      <c r="S124" s="193"/>
      <c r="T124" s="193"/>
      <c r="U124" s="193"/>
      <c r="V124" s="193"/>
      <c r="W124" s="193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93"/>
      <c r="AJ124" s="193"/>
      <c r="AK124" s="193"/>
      <c r="AL124" s="193"/>
      <c r="AM124" s="193"/>
      <c r="AN124" s="193"/>
      <c r="AO124" s="193"/>
      <c r="AP124" s="193"/>
      <c r="AQ124" s="193"/>
      <c r="AR124" s="193"/>
      <c r="AS124" s="193"/>
      <c r="AT124" s="193"/>
      <c r="AU124" s="193"/>
      <c r="AV124" s="193"/>
      <c r="AW124" s="193"/>
      <c r="AX124" s="193"/>
      <c r="AY124" s="193"/>
      <c r="AZ124" s="193"/>
      <c r="BA124" s="193"/>
      <c r="BB124" s="193"/>
      <c r="BC124" s="193"/>
      <c r="BD124" s="193"/>
      <c r="BE124" s="193"/>
    </row>
    <row r="125" spans="1:57" outlineLevel="1" x14ac:dyDescent="0.25"/>
    <row r="126" spans="1:57" outlineLevel="1" x14ac:dyDescent="0.25">
      <c r="E126" s="226" t="s">
        <v>461</v>
      </c>
      <c r="F126" s="226"/>
      <c r="G126" s="226" t="str">
        <f xml:space="preserve"> SMU</f>
        <v>$ 000s</v>
      </c>
      <c r="H126" s="226"/>
      <c r="I126" s="227"/>
      <c r="J126" s="226">
        <f t="shared" ref="J126" si="121" xml:space="preserve"> I128</f>
        <v>0</v>
      </c>
      <c r="K126" s="226">
        <f t="shared" ref="K126" si="122" xml:space="preserve"> J128</f>
        <v>0</v>
      </c>
      <c r="L126" s="226">
        <f t="shared" ref="L126" si="123" xml:space="preserve"> K128</f>
        <v>0</v>
      </c>
      <c r="M126" s="226">
        <f t="shared" ref="M126" si="124" xml:space="preserve"> L128</f>
        <v>0</v>
      </c>
      <c r="N126" s="226">
        <f t="shared" ref="N126" si="125" xml:space="preserve"> M128</f>
        <v>0</v>
      </c>
      <c r="O126" s="226">
        <f t="shared" ref="O126:BE126" si="126" xml:space="preserve"> N128</f>
        <v>0</v>
      </c>
      <c r="P126" s="226">
        <f t="shared" si="126"/>
        <v>0</v>
      </c>
      <c r="Q126" s="226">
        <f t="shared" si="126"/>
        <v>0</v>
      </c>
      <c r="R126" s="226">
        <f t="shared" si="126"/>
        <v>0</v>
      </c>
      <c r="S126" s="226">
        <f t="shared" si="126"/>
        <v>0</v>
      </c>
      <c r="T126" s="226">
        <f t="shared" si="126"/>
        <v>0</v>
      </c>
      <c r="U126" s="226">
        <f t="shared" si="126"/>
        <v>0</v>
      </c>
      <c r="V126" s="226">
        <f t="shared" si="126"/>
        <v>0</v>
      </c>
      <c r="W126" s="226">
        <f t="shared" si="126"/>
        <v>0</v>
      </c>
      <c r="X126" s="226">
        <f t="shared" si="126"/>
        <v>0</v>
      </c>
      <c r="Y126" s="226">
        <f t="shared" si="126"/>
        <v>0</v>
      </c>
      <c r="Z126" s="226">
        <f t="shared" si="126"/>
        <v>0</v>
      </c>
      <c r="AA126" s="226">
        <f t="shared" si="126"/>
        <v>0</v>
      </c>
      <c r="AB126" s="226">
        <f t="shared" si="126"/>
        <v>0</v>
      </c>
      <c r="AC126" s="226">
        <f t="shared" si="126"/>
        <v>0</v>
      </c>
      <c r="AD126" s="226">
        <f t="shared" si="126"/>
        <v>0</v>
      </c>
      <c r="AE126" s="226">
        <f t="shared" si="126"/>
        <v>0</v>
      </c>
      <c r="AF126" s="226">
        <f t="shared" si="126"/>
        <v>0</v>
      </c>
      <c r="AG126" s="226">
        <f t="shared" si="126"/>
        <v>0</v>
      </c>
      <c r="AH126" s="226">
        <f t="shared" si="126"/>
        <v>0</v>
      </c>
      <c r="AI126" s="226">
        <f t="shared" si="126"/>
        <v>0</v>
      </c>
      <c r="AJ126" s="226">
        <f t="shared" si="126"/>
        <v>0</v>
      </c>
      <c r="AK126" s="226">
        <f t="shared" si="126"/>
        <v>0</v>
      </c>
      <c r="AL126" s="226">
        <f t="shared" si="126"/>
        <v>0</v>
      </c>
      <c r="AM126" s="226">
        <f t="shared" si="126"/>
        <v>0</v>
      </c>
      <c r="AN126" s="226">
        <f t="shared" si="126"/>
        <v>0</v>
      </c>
      <c r="AO126" s="226">
        <f t="shared" si="126"/>
        <v>0</v>
      </c>
      <c r="AP126" s="226">
        <f t="shared" si="126"/>
        <v>0</v>
      </c>
      <c r="AQ126" s="226">
        <f t="shared" si="126"/>
        <v>0</v>
      </c>
      <c r="AR126" s="226">
        <f t="shared" si="126"/>
        <v>0</v>
      </c>
      <c r="AS126" s="226">
        <f t="shared" si="126"/>
        <v>0</v>
      </c>
      <c r="AT126" s="226">
        <f t="shared" si="126"/>
        <v>0</v>
      </c>
      <c r="AU126" s="226">
        <f t="shared" si="126"/>
        <v>0</v>
      </c>
      <c r="AV126" s="226">
        <f t="shared" si="126"/>
        <v>0</v>
      </c>
      <c r="AW126" s="226">
        <f t="shared" si="126"/>
        <v>0</v>
      </c>
      <c r="AX126" s="226">
        <f t="shared" si="126"/>
        <v>0</v>
      </c>
      <c r="AY126" s="226">
        <f t="shared" si="126"/>
        <v>0</v>
      </c>
      <c r="AZ126" s="226">
        <f t="shared" si="126"/>
        <v>90965.413482615302</v>
      </c>
      <c r="BA126" s="226">
        <f t="shared" si="126"/>
        <v>90965.413482615302</v>
      </c>
      <c r="BB126" s="226">
        <f t="shared" si="126"/>
        <v>90965.413482615302</v>
      </c>
      <c r="BC126" s="226">
        <f t="shared" si="126"/>
        <v>90965.413482615302</v>
      </c>
      <c r="BD126" s="226">
        <f t="shared" si="126"/>
        <v>90965.413482615302</v>
      </c>
      <c r="BE126" s="226">
        <f t="shared" si="126"/>
        <v>90965.413482615302</v>
      </c>
    </row>
    <row r="127" spans="1:57" outlineLevel="1" x14ac:dyDescent="0.25">
      <c r="E127" s="38" t="str">
        <f t="shared" ref="E127:AJ127" si="127" xml:space="preserve"> E$123</f>
        <v>Shareholder drawdown - m</v>
      </c>
      <c r="F127" s="38">
        <f t="shared" si="127"/>
        <v>0</v>
      </c>
      <c r="G127" s="38" t="str">
        <f t="shared" si="127"/>
        <v>$ 000s</v>
      </c>
      <c r="H127" s="38">
        <f t="shared" si="127"/>
        <v>90965.413482615302</v>
      </c>
      <c r="I127" s="38">
        <f t="shared" si="127"/>
        <v>0</v>
      </c>
      <c r="J127" s="38">
        <f t="shared" si="127"/>
        <v>0</v>
      </c>
      <c r="K127" s="38">
        <f t="shared" si="127"/>
        <v>0</v>
      </c>
      <c r="L127" s="38">
        <f t="shared" si="127"/>
        <v>0</v>
      </c>
      <c r="M127" s="38">
        <f t="shared" si="127"/>
        <v>0</v>
      </c>
      <c r="N127" s="38">
        <f t="shared" si="127"/>
        <v>0</v>
      </c>
      <c r="O127" s="38">
        <f t="shared" si="127"/>
        <v>0</v>
      </c>
      <c r="P127" s="38">
        <f t="shared" si="127"/>
        <v>0</v>
      </c>
      <c r="Q127" s="38">
        <f t="shared" si="127"/>
        <v>0</v>
      </c>
      <c r="R127" s="38">
        <f t="shared" si="127"/>
        <v>0</v>
      </c>
      <c r="S127" s="38">
        <f t="shared" si="127"/>
        <v>0</v>
      </c>
      <c r="T127" s="38">
        <f t="shared" si="127"/>
        <v>0</v>
      </c>
      <c r="U127" s="38">
        <f t="shared" si="127"/>
        <v>0</v>
      </c>
      <c r="V127" s="38">
        <f t="shared" si="127"/>
        <v>0</v>
      </c>
      <c r="W127" s="38">
        <f t="shared" si="127"/>
        <v>0</v>
      </c>
      <c r="X127" s="38">
        <f t="shared" si="127"/>
        <v>0</v>
      </c>
      <c r="Y127" s="38">
        <f t="shared" si="127"/>
        <v>0</v>
      </c>
      <c r="Z127" s="38">
        <f t="shared" si="127"/>
        <v>0</v>
      </c>
      <c r="AA127" s="38">
        <f t="shared" si="127"/>
        <v>0</v>
      </c>
      <c r="AB127" s="38">
        <f t="shared" si="127"/>
        <v>0</v>
      </c>
      <c r="AC127" s="38">
        <f t="shared" si="127"/>
        <v>0</v>
      </c>
      <c r="AD127" s="38">
        <f t="shared" si="127"/>
        <v>0</v>
      </c>
      <c r="AE127" s="38">
        <f t="shared" si="127"/>
        <v>0</v>
      </c>
      <c r="AF127" s="38">
        <f t="shared" si="127"/>
        <v>0</v>
      </c>
      <c r="AG127" s="38">
        <f t="shared" si="127"/>
        <v>0</v>
      </c>
      <c r="AH127" s="38">
        <f t="shared" si="127"/>
        <v>0</v>
      </c>
      <c r="AI127" s="38">
        <f t="shared" si="127"/>
        <v>0</v>
      </c>
      <c r="AJ127" s="38">
        <f t="shared" si="127"/>
        <v>0</v>
      </c>
      <c r="AK127" s="38">
        <f t="shared" ref="AK127:BE127" si="128" xml:space="preserve"> AK$123</f>
        <v>0</v>
      </c>
      <c r="AL127" s="38">
        <f t="shared" si="128"/>
        <v>0</v>
      </c>
      <c r="AM127" s="38">
        <f t="shared" si="128"/>
        <v>0</v>
      </c>
      <c r="AN127" s="38">
        <f t="shared" si="128"/>
        <v>0</v>
      </c>
      <c r="AO127" s="38">
        <f t="shared" si="128"/>
        <v>0</v>
      </c>
      <c r="AP127" s="38">
        <f t="shared" si="128"/>
        <v>0</v>
      </c>
      <c r="AQ127" s="38">
        <f t="shared" si="128"/>
        <v>0</v>
      </c>
      <c r="AR127" s="38">
        <f t="shared" si="128"/>
        <v>0</v>
      </c>
      <c r="AS127" s="38">
        <f t="shared" si="128"/>
        <v>0</v>
      </c>
      <c r="AT127" s="38">
        <f t="shared" si="128"/>
        <v>0</v>
      </c>
      <c r="AU127" s="38">
        <f t="shared" si="128"/>
        <v>0</v>
      </c>
      <c r="AV127" s="38">
        <f t="shared" si="128"/>
        <v>0</v>
      </c>
      <c r="AW127" s="38">
        <f t="shared" si="128"/>
        <v>0</v>
      </c>
      <c r="AX127" s="38">
        <f t="shared" si="128"/>
        <v>0</v>
      </c>
      <c r="AY127" s="38">
        <f t="shared" si="128"/>
        <v>90965.413482615302</v>
      </c>
      <c r="AZ127" s="38">
        <f t="shared" si="128"/>
        <v>0</v>
      </c>
      <c r="BA127" s="38">
        <f t="shared" si="128"/>
        <v>0</v>
      </c>
      <c r="BB127" s="38">
        <f t="shared" si="128"/>
        <v>0</v>
      </c>
      <c r="BC127" s="38">
        <f t="shared" si="128"/>
        <v>0</v>
      </c>
      <c r="BD127" s="38">
        <f t="shared" si="128"/>
        <v>0</v>
      </c>
      <c r="BE127" s="38">
        <f t="shared" si="128"/>
        <v>0</v>
      </c>
    </row>
    <row r="128" spans="1:57" outlineLevel="1" x14ac:dyDescent="0.25">
      <c r="E128" s="231" t="s">
        <v>462</v>
      </c>
      <c r="F128" s="231"/>
      <c r="G128" s="231" t="str">
        <f xml:space="preserve"> SMU</f>
        <v>$ 000s</v>
      </c>
      <c r="H128" s="231"/>
      <c r="I128" s="232"/>
      <c r="J128" s="231">
        <f t="shared" ref="J128:BE128" si="129" xml:space="preserve"> J126 + J127</f>
        <v>0</v>
      </c>
      <c r="K128" s="231">
        <f xml:space="preserve"> K126 + K127</f>
        <v>0</v>
      </c>
      <c r="L128" s="231">
        <f t="shared" si="129"/>
        <v>0</v>
      </c>
      <c r="M128" s="231">
        <f t="shared" si="129"/>
        <v>0</v>
      </c>
      <c r="N128" s="231">
        <f t="shared" si="129"/>
        <v>0</v>
      </c>
      <c r="O128" s="231">
        <f t="shared" si="129"/>
        <v>0</v>
      </c>
      <c r="P128" s="231">
        <f t="shared" si="129"/>
        <v>0</v>
      </c>
      <c r="Q128" s="231">
        <f t="shared" si="129"/>
        <v>0</v>
      </c>
      <c r="R128" s="231">
        <f t="shared" si="129"/>
        <v>0</v>
      </c>
      <c r="S128" s="231">
        <f t="shared" si="129"/>
        <v>0</v>
      </c>
      <c r="T128" s="231">
        <f t="shared" si="129"/>
        <v>0</v>
      </c>
      <c r="U128" s="231">
        <f t="shared" si="129"/>
        <v>0</v>
      </c>
      <c r="V128" s="231">
        <f t="shared" si="129"/>
        <v>0</v>
      </c>
      <c r="W128" s="231">
        <f t="shared" si="129"/>
        <v>0</v>
      </c>
      <c r="X128" s="231">
        <f t="shared" si="129"/>
        <v>0</v>
      </c>
      <c r="Y128" s="231">
        <f t="shared" si="129"/>
        <v>0</v>
      </c>
      <c r="Z128" s="231">
        <f t="shared" si="129"/>
        <v>0</v>
      </c>
      <c r="AA128" s="231">
        <f t="shared" si="129"/>
        <v>0</v>
      </c>
      <c r="AB128" s="231">
        <f t="shared" si="129"/>
        <v>0</v>
      </c>
      <c r="AC128" s="231">
        <f t="shared" si="129"/>
        <v>0</v>
      </c>
      <c r="AD128" s="231">
        <f t="shared" si="129"/>
        <v>0</v>
      </c>
      <c r="AE128" s="231">
        <f t="shared" si="129"/>
        <v>0</v>
      </c>
      <c r="AF128" s="231">
        <f t="shared" si="129"/>
        <v>0</v>
      </c>
      <c r="AG128" s="231">
        <f t="shared" si="129"/>
        <v>0</v>
      </c>
      <c r="AH128" s="231">
        <f t="shared" si="129"/>
        <v>0</v>
      </c>
      <c r="AI128" s="231">
        <f t="shared" si="129"/>
        <v>0</v>
      </c>
      <c r="AJ128" s="231">
        <f t="shared" si="129"/>
        <v>0</v>
      </c>
      <c r="AK128" s="231">
        <f t="shared" si="129"/>
        <v>0</v>
      </c>
      <c r="AL128" s="231">
        <f t="shared" si="129"/>
        <v>0</v>
      </c>
      <c r="AM128" s="231">
        <f t="shared" si="129"/>
        <v>0</v>
      </c>
      <c r="AN128" s="231">
        <f t="shared" si="129"/>
        <v>0</v>
      </c>
      <c r="AO128" s="231">
        <f t="shared" si="129"/>
        <v>0</v>
      </c>
      <c r="AP128" s="231">
        <f t="shared" si="129"/>
        <v>0</v>
      </c>
      <c r="AQ128" s="231">
        <f t="shared" si="129"/>
        <v>0</v>
      </c>
      <c r="AR128" s="231">
        <f t="shared" si="129"/>
        <v>0</v>
      </c>
      <c r="AS128" s="231">
        <f t="shared" si="129"/>
        <v>0</v>
      </c>
      <c r="AT128" s="231">
        <f t="shared" si="129"/>
        <v>0</v>
      </c>
      <c r="AU128" s="231">
        <f t="shared" si="129"/>
        <v>0</v>
      </c>
      <c r="AV128" s="231">
        <f t="shared" si="129"/>
        <v>0</v>
      </c>
      <c r="AW128" s="231">
        <f t="shared" si="129"/>
        <v>0</v>
      </c>
      <c r="AX128" s="231">
        <f t="shared" si="129"/>
        <v>0</v>
      </c>
      <c r="AY128" s="231">
        <f t="shared" si="129"/>
        <v>90965.413482615302</v>
      </c>
      <c r="AZ128" s="231">
        <f t="shared" si="129"/>
        <v>90965.413482615302</v>
      </c>
      <c r="BA128" s="231">
        <f t="shared" si="129"/>
        <v>90965.413482615302</v>
      </c>
      <c r="BB128" s="231">
        <f t="shared" si="129"/>
        <v>90965.413482615302</v>
      </c>
      <c r="BC128" s="231">
        <f t="shared" si="129"/>
        <v>90965.413482615302</v>
      </c>
      <c r="BD128" s="231">
        <f t="shared" si="129"/>
        <v>90965.413482615302</v>
      </c>
      <c r="BE128" s="231">
        <f t="shared" si="129"/>
        <v>90965.413482615302</v>
      </c>
    </row>
    <row r="129" spans="1:57" outlineLevel="1" x14ac:dyDescent="0.25"/>
    <row r="130" spans="1:57" x14ac:dyDescent="0.25"/>
    <row r="131" spans="1:57" ht="13" customHeight="1" x14ac:dyDescent="0.25">
      <c r="A131" s="668" t="s">
        <v>575</v>
      </c>
      <c r="B131" s="687"/>
      <c r="C131" s="526"/>
      <c r="D131" s="526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ht="13" customHeight="1" outlineLevel="1" x14ac:dyDescent="0.25">
      <c r="A132" s="668"/>
      <c r="B132" s="687"/>
      <c r="C132" s="526"/>
      <c r="D132" s="526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ht="13" customHeight="1" outlineLevel="1" x14ac:dyDescent="0.25">
      <c r="A133" s="573"/>
      <c r="B133" s="706" t="s">
        <v>574</v>
      </c>
      <c r="C133" s="707"/>
      <c r="D133" s="573"/>
      <c r="E133" s="529"/>
      <c r="F133" s="529"/>
      <c r="G133" s="529"/>
      <c r="H133" s="529"/>
      <c r="I133" s="529"/>
      <c r="J133" s="529"/>
      <c r="K133" s="529"/>
      <c r="L133" s="529"/>
      <c r="M133" s="529"/>
      <c r="N133" s="529"/>
      <c r="O133" s="529"/>
      <c r="P133" s="529"/>
      <c r="Q133" s="529"/>
      <c r="R133" s="529"/>
      <c r="S133" s="529"/>
      <c r="T133" s="529"/>
      <c r="U133" s="529"/>
      <c r="V133" s="529"/>
      <c r="W133" s="529"/>
      <c r="X133" s="529"/>
      <c r="Y133" s="529"/>
      <c r="Z133" s="529"/>
      <c r="AA133" s="529"/>
      <c r="AB133" s="529"/>
      <c r="AC133" s="529"/>
      <c r="AD133" s="529"/>
      <c r="AE133" s="529"/>
      <c r="AF133" s="529"/>
      <c r="AG133" s="529"/>
      <c r="AH133" s="529"/>
      <c r="AI133" s="529"/>
      <c r="AJ133" s="529"/>
      <c r="AK133" s="529"/>
      <c r="AL133" s="529"/>
      <c r="AM133" s="529"/>
      <c r="AN133" s="529"/>
      <c r="AO133" s="529"/>
      <c r="AP133" s="529"/>
      <c r="AQ133" s="529"/>
      <c r="AR133" s="529"/>
      <c r="AS133" s="529"/>
      <c r="AT133" s="529"/>
      <c r="AU133" s="529"/>
      <c r="AV133" s="529"/>
      <c r="AW133" s="529"/>
      <c r="AX133" s="529"/>
      <c r="AY133" s="529"/>
      <c r="AZ133" s="529"/>
      <c r="BA133" s="529"/>
      <c r="BB133" s="529"/>
      <c r="BC133" s="529"/>
      <c r="BD133" s="529"/>
      <c r="BE133" s="529"/>
    </row>
    <row r="134" spans="1:57" outlineLevel="2" x14ac:dyDescent="0.25">
      <c r="E134" s="195" t="str">
        <f xml:space="preserve"> InpC!E$71</f>
        <v>EBL active switch</v>
      </c>
      <c r="F134" s="195">
        <f xml:space="preserve"> InpC!F$71</f>
        <v>1</v>
      </c>
      <c r="G134" s="195" t="str">
        <f xml:space="preserve"> InpC!G$71</f>
        <v>1 = yes; 0 = no</v>
      </c>
    </row>
    <row r="135" spans="1:57" outlineLevel="2" x14ac:dyDescent="0.25">
      <c r="E135" s="12" t="str">
        <f t="shared" ref="E135:G135" si="130" xml:space="preserve"> E$82</f>
        <v>Total equity requirement</v>
      </c>
      <c r="F135" s="12">
        <f xml:space="preserve"> F$82</f>
        <v>91065.385116536097</v>
      </c>
      <c r="G135" s="12" t="str">
        <f t="shared" si="130"/>
        <v>$ 000s</v>
      </c>
      <c r="I135" s="12"/>
    </row>
    <row r="136" spans="1:57" outlineLevel="2" x14ac:dyDescent="0.25">
      <c r="E136" s="146" t="str">
        <f xml:space="preserve"> InpC!E$171</f>
        <v>Share capital amount</v>
      </c>
      <c r="F136" s="146">
        <f xml:space="preserve"> InpC!F$171</f>
        <v>100</v>
      </c>
      <c r="G136" s="146" t="str">
        <f xml:space="preserve"> InpC!G$171</f>
        <v>$ 000s</v>
      </c>
      <c r="H136" s="38"/>
    </row>
    <row r="137" spans="1:57" outlineLevel="2" x14ac:dyDescent="0.25">
      <c r="A137" s="142"/>
      <c r="B137" s="142"/>
      <c r="C137" s="143"/>
      <c r="D137" s="144"/>
      <c r="E137" s="193" t="s">
        <v>577</v>
      </c>
      <c r="F137" s="193">
        <f xml:space="preserve"> (F135 - F136) * F134</f>
        <v>90965.385116536097</v>
      </c>
      <c r="G137" s="193" t="str">
        <f xml:space="preserve"> SMU</f>
        <v>$ 000s</v>
      </c>
      <c r="H137" s="193"/>
      <c r="I137" s="145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93"/>
      <c r="AJ137" s="193"/>
      <c r="AK137" s="193"/>
      <c r="AL137" s="193"/>
      <c r="AM137" s="193"/>
      <c r="AN137" s="193"/>
      <c r="AO137" s="193"/>
      <c r="AP137" s="193"/>
      <c r="AQ137" s="193"/>
      <c r="AR137" s="193"/>
      <c r="AS137" s="193"/>
      <c r="AT137" s="193"/>
      <c r="AU137" s="193"/>
      <c r="AV137" s="193"/>
      <c r="AW137" s="193"/>
      <c r="AX137" s="193"/>
      <c r="AY137" s="193"/>
      <c r="AZ137" s="193"/>
      <c r="BA137" s="193"/>
      <c r="BB137" s="193"/>
      <c r="BC137" s="193"/>
      <c r="BD137" s="193"/>
      <c r="BE137" s="193"/>
    </row>
    <row r="138" spans="1:57" outlineLevel="2" x14ac:dyDescent="0.25"/>
    <row r="139" spans="1:57" outlineLevel="2" x14ac:dyDescent="0.25">
      <c r="E139" s="192" t="str">
        <f xml:space="preserve"> Solve!E$47</f>
        <v>Project costs / funding requirement - paste</v>
      </c>
      <c r="F139" s="192">
        <f xml:space="preserve"> Solve!F$47</f>
        <v>0</v>
      </c>
      <c r="G139" s="192" t="str">
        <f xml:space="preserve"> Solve!G$47</f>
        <v>$ 000s</v>
      </c>
      <c r="H139" s="192">
        <f xml:space="preserve"> Solve!H$47</f>
        <v>345873.23527701374</v>
      </c>
      <c r="I139" s="192">
        <f xml:space="preserve"> Solve!I$47</f>
        <v>0</v>
      </c>
      <c r="J139" s="192">
        <f xml:space="preserve"> Solve!J$47</f>
        <v>0</v>
      </c>
      <c r="K139" s="192">
        <f xml:space="preserve"> Solve!K$47</f>
        <v>0</v>
      </c>
      <c r="L139" s="192">
        <f xml:space="preserve"> Solve!L$47</f>
        <v>0</v>
      </c>
      <c r="M139" s="192">
        <f xml:space="preserve"> Solve!M$47</f>
        <v>0</v>
      </c>
      <c r="N139" s="192">
        <f xml:space="preserve"> Solve!N$47</f>
        <v>0</v>
      </c>
      <c r="O139" s="192">
        <f xml:space="preserve"> Solve!O$47</f>
        <v>0</v>
      </c>
      <c r="P139" s="192">
        <f xml:space="preserve"> Solve!P$47</f>
        <v>0</v>
      </c>
      <c r="Q139" s="192">
        <f xml:space="preserve"> Solve!Q$47</f>
        <v>0</v>
      </c>
      <c r="R139" s="192">
        <f xml:space="preserve"> Solve!R$47</f>
        <v>0</v>
      </c>
      <c r="S139" s="192">
        <f xml:space="preserve"> Solve!S$47</f>
        <v>0</v>
      </c>
      <c r="T139" s="192">
        <f xml:space="preserve"> Solve!T$47</f>
        <v>0</v>
      </c>
      <c r="U139" s="192">
        <f xml:space="preserve"> Solve!U$47</f>
        <v>0</v>
      </c>
      <c r="V139" s="192">
        <f xml:space="preserve"> Solve!V$47</f>
        <v>0</v>
      </c>
      <c r="W139" s="192">
        <f xml:space="preserve"> Solve!W$47</f>
        <v>0</v>
      </c>
      <c r="X139" s="192">
        <f xml:space="preserve"> Solve!X$47</f>
        <v>0</v>
      </c>
      <c r="Y139" s="192">
        <f xml:space="preserve"> Solve!Y$47</f>
        <v>11900</v>
      </c>
      <c r="Z139" s="192">
        <f xml:space="preserve"> Solve!Z$47</f>
        <v>12006.730769230497</v>
      </c>
      <c r="AA139" s="192">
        <f xml:space="preserve"> Solve!AA$47</f>
        <v>12006.730769230497</v>
      </c>
      <c r="AB139" s="192">
        <f xml:space="preserve"> Solve!AB$47</f>
        <v>12006.730769230497</v>
      </c>
      <c r="AC139" s="192">
        <f xml:space="preserve"> Solve!AC$47</f>
        <v>12006.730769230497</v>
      </c>
      <c r="AD139" s="192">
        <f xml:space="preserve"> Solve!AD$47</f>
        <v>12006.730795494545</v>
      </c>
      <c r="AE139" s="192">
        <f xml:space="preserve"> Solve!AE$47</f>
        <v>12006.730908248253</v>
      </c>
      <c r="AF139" s="192">
        <f xml:space="preserve"> Solve!AF$47</f>
        <v>12006.73107714686</v>
      </c>
      <c r="AG139" s="192">
        <f xml:space="preserve"> Solve!AG$47</f>
        <v>12044.192277330156</v>
      </c>
      <c r="AH139" s="192">
        <f xml:space="preserve"> Solve!AH$47</f>
        <v>12083.335900642705</v>
      </c>
      <c r="AI139" s="192">
        <f xml:space="preserve"> Solve!AI$47</f>
        <v>12109.236436443402</v>
      </c>
      <c r="AJ139" s="192">
        <f xml:space="preserve"> Solve!AJ$47</f>
        <v>12161.961758111254</v>
      </c>
      <c r="AK139" s="192">
        <f xml:space="preserve"> Solve!AK$47</f>
        <v>12193.997464802789</v>
      </c>
      <c r="AL139" s="192">
        <f xml:space="preserve"> Solve!AL$47</f>
        <v>12241.118623369628</v>
      </c>
      <c r="AM139" s="192">
        <f xml:space="preserve"> Solve!AM$47</f>
        <v>12270.357200719012</v>
      </c>
      <c r="AN139" s="192">
        <f xml:space="preserve"> Solve!AN$47</f>
        <v>12320.780918142977</v>
      </c>
      <c r="AO139" s="192">
        <f xml:space="preserve"> Solve!AO$47</f>
        <v>12360.823455507107</v>
      </c>
      <c r="AP139" s="192">
        <f xml:space="preserve"> Solve!AP$47</f>
        <v>12385.832078888641</v>
      </c>
      <c r="AQ139" s="192">
        <f xml:space="preserve"> Solve!AQ$47</f>
        <v>12441.250085241678</v>
      </c>
      <c r="AR139" s="192">
        <f xml:space="preserve"> Solve!AR$47</f>
        <v>12463.416710236208</v>
      </c>
      <c r="AS139" s="192">
        <f xml:space="preserve"> Solve!AS$47</f>
        <v>12522.190252210656</v>
      </c>
      <c r="AT139" s="192">
        <f xml:space="preserve"> Solve!AT$47</f>
        <v>12153.437186942416</v>
      </c>
      <c r="AU139" s="192">
        <f xml:space="preserve"> Solve!AU$47</f>
        <v>12173.532362020798</v>
      </c>
      <c r="AV139" s="192">
        <f xml:space="preserve"> Solve!AV$47</f>
        <v>12232.499837406012</v>
      </c>
      <c r="AW139" s="192">
        <f xml:space="preserve"> Solve!AW$47</f>
        <v>12259.502960074482</v>
      </c>
      <c r="AX139" s="192">
        <f xml:space="preserve"> Solve!AX$47</f>
        <v>12312.098846480896</v>
      </c>
      <c r="AY139" s="192">
        <f xml:space="preserve"> Solve!AY$47</f>
        <v>29196.555064631295</v>
      </c>
      <c r="AZ139" s="192">
        <f xml:space="preserve"> Solve!AZ$47</f>
        <v>0</v>
      </c>
      <c r="BA139" s="192">
        <f xml:space="preserve"> Solve!BA$47</f>
        <v>0</v>
      </c>
      <c r="BB139" s="192">
        <f xml:space="preserve"> Solve!BB$47</f>
        <v>0</v>
      </c>
      <c r="BC139" s="192">
        <f xml:space="preserve"> Solve!BC$47</f>
        <v>0</v>
      </c>
      <c r="BD139" s="192">
        <f xml:space="preserve"> Solve!BD$47</f>
        <v>0</v>
      </c>
      <c r="BE139" s="192">
        <f xml:space="preserve"> Solve!BE$47</f>
        <v>0</v>
      </c>
    </row>
    <row r="140" spans="1:57" outlineLevel="2" x14ac:dyDescent="0.25">
      <c r="E140" s="12" t="str">
        <f t="shared" ref="E140:BE140" si="131" xml:space="preserve"> E$90</f>
        <v>Share capital drawdown - m</v>
      </c>
      <c r="F140" s="12">
        <f t="shared" si="131"/>
        <v>0</v>
      </c>
      <c r="G140" s="12" t="str">
        <f t="shared" si="131"/>
        <v>$ 000s</v>
      </c>
      <c r="H140" s="12">
        <f t="shared" si="131"/>
        <v>100</v>
      </c>
      <c r="I140" s="12">
        <f t="shared" si="131"/>
        <v>0</v>
      </c>
      <c r="J140" s="12">
        <f t="shared" si="131"/>
        <v>0</v>
      </c>
      <c r="K140" s="12">
        <f t="shared" si="131"/>
        <v>0</v>
      </c>
      <c r="L140" s="12">
        <f t="shared" si="131"/>
        <v>0</v>
      </c>
      <c r="M140" s="12">
        <f t="shared" si="131"/>
        <v>0</v>
      </c>
      <c r="N140" s="12">
        <f t="shared" si="131"/>
        <v>0</v>
      </c>
      <c r="O140" s="12">
        <f t="shared" si="131"/>
        <v>0</v>
      </c>
      <c r="P140" s="12">
        <f t="shared" si="131"/>
        <v>0</v>
      </c>
      <c r="Q140" s="12">
        <f t="shared" si="131"/>
        <v>0</v>
      </c>
      <c r="R140" s="12">
        <f t="shared" si="131"/>
        <v>0</v>
      </c>
      <c r="S140" s="12">
        <f t="shared" si="131"/>
        <v>0</v>
      </c>
      <c r="T140" s="12">
        <f t="shared" si="131"/>
        <v>0</v>
      </c>
      <c r="U140" s="12">
        <f t="shared" si="131"/>
        <v>0</v>
      </c>
      <c r="V140" s="12">
        <f t="shared" si="131"/>
        <v>0</v>
      </c>
      <c r="W140" s="12">
        <f t="shared" si="131"/>
        <v>0</v>
      </c>
      <c r="X140" s="12">
        <f t="shared" si="131"/>
        <v>0</v>
      </c>
      <c r="Y140" s="12">
        <f t="shared" si="131"/>
        <v>100</v>
      </c>
      <c r="Z140" s="12">
        <f t="shared" si="131"/>
        <v>0</v>
      </c>
      <c r="AA140" s="12">
        <f t="shared" si="131"/>
        <v>0</v>
      </c>
      <c r="AB140" s="12">
        <f t="shared" si="131"/>
        <v>0</v>
      </c>
      <c r="AC140" s="12">
        <f t="shared" si="131"/>
        <v>0</v>
      </c>
      <c r="AD140" s="12">
        <f t="shared" si="131"/>
        <v>0</v>
      </c>
      <c r="AE140" s="12">
        <f t="shared" si="131"/>
        <v>0</v>
      </c>
      <c r="AF140" s="12">
        <f t="shared" si="131"/>
        <v>0</v>
      </c>
      <c r="AG140" s="12">
        <f t="shared" si="131"/>
        <v>0</v>
      </c>
      <c r="AH140" s="12">
        <f t="shared" si="131"/>
        <v>0</v>
      </c>
      <c r="AI140" s="12">
        <f t="shared" si="131"/>
        <v>0</v>
      </c>
      <c r="AJ140" s="12">
        <f t="shared" si="131"/>
        <v>0</v>
      </c>
      <c r="AK140" s="12">
        <f t="shared" si="131"/>
        <v>0</v>
      </c>
      <c r="AL140" s="12">
        <f t="shared" si="131"/>
        <v>0</v>
      </c>
      <c r="AM140" s="12">
        <f t="shared" si="131"/>
        <v>0</v>
      </c>
      <c r="AN140" s="12">
        <f t="shared" si="131"/>
        <v>0</v>
      </c>
      <c r="AO140" s="12">
        <f t="shared" si="131"/>
        <v>0</v>
      </c>
      <c r="AP140" s="12">
        <f t="shared" si="131"/>
        <v>0</v>
      </c>
      <c r="AQ140" s="12">
        <f t="shared" si="131"/>
        <v>0</v>
      </c>
      <c r="AR140" s="12">
        <f t="shared" si="131"/>
        <v>0</v>
      </c>
      <c r="AS140" s="12">
        <f t="shared" si="131"/>
        <v>0</v>
      </c>
      <c r="AT140" s="12">
        <f t="shared" si="131"/>
        <v>0</v>
      </c>
      <c r="AU140" s="12">
        <f t="shared" si="131"/>
        <v>0</v>
      </c>
      <c r="AV140" s="12">
        <f t="shared" si="131"/>
        <v>0</v>
      </c>
      <c r="AW140" s="12">
        <f t="shared" si="131"/>
        <v>0</v>
      </c>
      <c r="AX140" s="12">
        <f t="shared" si="131"/>
        <v>0</v>
      </c>
      <c r="AY140" s="12">
        <f t="shared" si="131"/>
        <v>0</v>
      </c>
      <c r="AZ140" s="12">
        <f t="shared" si="131"/>
        <v>0</v>
      </c>
      <c r="BA140" s="12">
        <f t="shared" si="131"/>
        <v>0</v>
      </c>
      <c r="BB140" s="12">
        <f t="shared" si="131"/>
        <v>0</v>
      </c>
      <c r="BC140" s="12">
        <f t="shared" si="131"/>
        <v>0</v>
      </c>
      <c r="BD140" s="12">
        <f t="shared" si="131"/>
        <v>0</v>
      </c>
      <c r="BE140" s="12">
        <f t="shared" si="131"/>
        <v>0</v>
      </c>
    </row>
    <row r="141" spans="1:57" outlineLevel="2" x14ac:dyDescent="0.25">
      <c r="E141" s="12" t="s">
        <v>576</v>
      </c>
      <c r="G141" s="12" t="str">
        <f xml:space="preserve"> SMU</f>
        <v>$ 000s</v>
      </c>
      <c r="H141" s="12">
        <f xml:space="preserve"> SUM(J141:BE141)</f>
        <v>345773.23527701374</v>
      </c>
      <c r="J141" s="12">
        <f t="shared" ref="J141:BE141" si="132" xml:space="preserve"> J139 - J140</f>
        <v>0</v>
      </c>
      <c r="K141" s="12">
        <f t="shared" si="132"/>
        <v>0</v>
      </c>
      <c r="L141" s="12">
        <f t="shared" si="132"/>
        <v>0</v>
      </c>
      <c r="M141" s="12">
        <f t="shared" si="132"/>
        <v>0</v>
      </c>
      <c r="N141" s="12">
        <f t="shared" si="132"/>
        <v>0</v>
      </c>
      <c r="O141" s="12">
        <f t="shared" si="132"/>
        <v>0</v>
      </c>
      <c r="P141" s="12">
        <f t="shared" si="132"/>
        <v>0</v>
      </c>
      <c r="Q141" s="12">
        <f t="shared" si="132"/>
        <v>0</v>
      </c>
      <c r="R141" s="12">
        <f t="shared" si="132"/>
        <v>0</v>
      </c>
      <c r="S141" s="12">
        <f t="shared" si="132"/>
        <v>0</v>
      </c>
      <c r="T141" s="12">
        <f t="shared" si="132"/>
        <v>0</v>
      </c>
      <c r="U141" s="12">
        <f t="shared" si="132"/>
        <v>0</v>
      </c>
      <c r="V141" s="12">
        <f t="shared" si="132"/>
        <v>0</v>
      </c>
      <c r="W141" s="12">
        <f t="shared" si="132"/>
        <v>0</v>
      </c>
      <c r="X141" s="12">
        <f t="shared" si="132"/>
        <v>0</v>
      </c>
      <c r="Y141" s="12">
        <f t="shared" si="132"/>
        <v>11800</v>
      </c>
      <c r="Z141" s="12">
        <f t="shared" si="132"/>
        <v>12006.730769230497</v>
      </c>
      <c r="AA141" s="12">
        <f t="shared" si="132"/>
        <v>12006.730769230497</v>
      </c>
      <c r="AB141" s="12">
        <f t="shared" si="132"/>
        <v>12006.730769230497</v>
      </c>
      <c r="AC141" s="12">
        <f t="shared" si="132"/>
        <v>12006.730769230497</v>
      </c>
      <c r="AD141" s="12">
        <f t="shared" si="132"/>
        <v>12006.730795494545</v>
      </c>
      <c r="AE141" s="12">
        <f t="shared" si="132"/>
        <v>12006.730908248253</v>
      </c>
      <c r="AF141" s="12">
        <f t="shared" si="132"/>
        <v>12006.73107714686</v>
      </c>
      <c r="AG141" s="12">
        <f t="shared" si="132"/>
        <v>12044.192277330156</v>
      </c>
      <c r="AH141" s="12">
        <f t="shared" si="132"/>
        <v>12083.335900642705</v>
      </c>
      <c r="AI141" s="12">
        <f t="shared" si="132"/>
        <v>12109.236436443402</v>
      </c>
      <c r="AJ141" s="12">
        <f t="shared" si="132"/>
        <v>12161.961758111254</v>
      </c>
      <c r="AK141" s="12">
        <f t="shared" si="132"/>
        <v>12193.997464802789</v>
      </c>
      <c r="AL141" s="12">
        <f t="shared" si="132"/>
        <v>12241.118623369628</v>
      </c>
      <c r="AM141" s="12">
        <f t="shared" si="132"/>
        <v>12270.357200719012</v>
      </c>
      <c r="AN141" s="12">
        <f t="shared" si="132"/>
        <v>12320.780918142977</v>
      </c>
      <c r="AO141" s="12">
        <f t="shared" si="132"/>
        <v>12360.823455507107</v>
      </c>
      <c r="AP141" s="12">
        <f t="shared" si="132"/>
        <v>12385.832078888641</v>
      </c>
      <c r="AQ141" s="12">
        <f t="shared" si="132"/>
        <v>12441.250085241678</v>
      </c>
      <c r="AR141" s="12">
        <f t="shared" si="132"/>
        <v>12463.416710236208</v>
      </c>
      <c r="AS141" s="12">
        <f t="shared" si="132"/>
        <v>12522.190252210656</v>
      </c>
      <c r="AT141" s="12">
        <f t="shared" si="132"/>
        <v>12153.437186942416</v>
      </c>
      <c r="AU141" s="12">
        <f t="shared" si="132"/>
        <v>12173.532362020798</v>
      </c>
      <c r="AV141" s="12">
        <f t="shared" si="132"/>
        <v>12232.499837406012</v>
      </c>
      <c r="AW141" s="12">
        <f t="shared" si="132"/>
        <v>12259.502960074482</v>
      </c>
      <c r="AX141" s="12">
        <f t="shared" si="132"/>
        <v>12312.098846480896</v>
      </c>
      <c r="AY141" s="12">
        <f t="shared" si="132"/>
        <v>29196.555064631295</v>
      </c>
      <c r="AZ141" s="12">
        <f t="shared" si="132"/>
        <v>0</v>
      </c>
      <c r="BA141" s="12">
        <f t="shared" si="132"/>
        <v>0</v>
      </c>
      <c r="BB141" s="12">
        <f t="shared" si="132"/>
        <v>0</v>
      </c>
      <c r="BC141" s="12">
        <f t="shared" si="132"/>
        <v>0</v>
      </c>
      <c r="BD141" s="12">
        <f t="shared" si="132"/>
        <v>0</v>
      </c>
      <c r="BE141" s="12">
        <f t="shared" si="132"/>
        <v>0</v>
      </c>
    </row>
    <row r="142" spans="1:57" outlineLevel="2" x14ac:dyDescent="0.25"/>
    <row r="143" spans="1:57" outlineLevel="2" x14ac:dyDescent="0.25">
      <c r="E143" s="12" t="str">
        <f t="shared" ref="E143:G143" si="133" xml:space="preserve"> E$137</f>
        <v>EBL requirement</v>
      </c>
      <c r="F143" s="12">
        <f t="shared" si="133"/>
        <v>90965.385116536097</v>
      </c>
      <c r="G143" s="12" t="str">
        <f t="shared" si="133"/>
        <v>$ 000s</v>
      </c>
    </row>
    <row r="144" spans="1:57" outlineLevel="2" x14ac:dyDescent="0.25">
      <c r="E144" s="192" t="str">
        <f xml:space="preserve"> Solve!E$43</f>
        <v>Equity bridge interest and fees rolled up - total - fixed</v>
      </c>
      <c r="F144" s="192">
        <f xml:space="preserve"> Solve!F$43</f>
        <v>6644.9839320821811</v>
      </c>
      <c r="G144" s="192" t="str">
        <f xml:space="preserve"> Solve!G$43</f>
        <v>$ 000s</v>
      </c>
      <c r="H144" s="524"/>
      <c r="I144" s="524"/>
      <c r="J144" s="524"/>
      <c r="K144" s="524"/>
      <c r="L144" s="524"/>
      <c r="M144" s="524"/>
      <c r="N144" s="524"/>
      <c r="O144" s="524"/>
      <c r="P144" s="524"/>
      <c r="Q144" s="524"/>
      <c r="R144" s="524"/>
      <c r="S144" s="524"/>
      <c r="T144" s="524"/>
      <c r="U144" s="524"/>
      <c r="V144" s="524"/>
      <c r="W144" s="524"/>
      <c r="X144" s="524"/>
      <c r="Y144" s="524"/>
      <c r="Z144" s="524"/>
      <c r="AA144" s="524"/>
      <c r="AB144" s="524"/>
      <c r="AC144" s="524"/>
      <c r="AD144" s="524"/>
      <c r="AE144" s="524"/>
      <c r="AF144" s="524"/>
      <c r="AG144" s="524"/>
      <c r="AH144" s="524"/>
      <c r="AI144" s="524"/>
      <c r="AJ144" s="524"/>
      <c r="AK144" s="524"/>
      <c r="AL144" s="524"/>
      <c r="AM144" s="524"/>
      <c r="AN144" s="524"/>
      <c r="AO144" s="524"/>
      <c r="AP144" s="524"/>
      <c r="AQ144" s="524"/>
      <c r="AR144" s="524"/>
      <c r="AS144" s="524"/>
      <c r="AT144" s="524"/>
      <c r="AU144" s="524"/>
      <c r="AV144" s="524"/>
      <c r="AW144" s="524"/>
      <c r="AX144" s="524"/>
      <c r="AY144" s="524"/>
      <c r="AZ144" s="524"/>
      <c r="BA144" s="524"/>
      <c r="BB144" s="524"/>
      <c r="BC144" s="524"/>
      <c r="BD144" s="524"/>
      <c r="BE144" s="524"/>
    </row>
    <row r="145" spans="1:57" outlineLevel="2" x14ac:dyDescent="0.25">
      <c r="E145" s="241" t="s">
        <v>597</v>
      </c>
      <c r="F145" s="241">
        <f xml:space="preserve"> F143 - F144</f>
        <v>84320.40118445392</v>
      </c>
      <c r="G145" s="241" t="str">
        <f xml:space="preserve"> SMU</f>
        <v>$ 000s</v>
      </c>
      <c r="H145" s="524"/>
      <c r="I145" s="524"/>
      <c r="J145" s="524"/>
      <c r="K145" s="524"/>
      <c r="L145" s="524"/>
      <c r="M145" s="524"/>
      <c r="N145" s="524"/>
      <c r="O145" s="524"/>
      <c r="P145" s="524"/>
      <c r="Q145" s="524"/>
      <c r="R145" s="524"/>
      <c r="S145" s="524"/>
      <c r="T145" s="524"/>
      <c r="U145" s="524"/>
      <c r="V145" s="524"/>
      <c r="W145" s="524"/>
      <c r="X145" s="524"/>
      <c r="Y145" s="524"/>
      <c r="Z145" s="524"/>
      <c r="AA145" s="524"/>
      <c r="AB145" s="524"/>
      <c r="AC145" s="524"/>
      <c r="AD145" s="524"/>
      <c r="AE145" s="524"/>
      <c r="AF145" s="524"/>
      <c r="AG145" s="524"/>
      <c r="AH145" s="524"/>
      <c r="AI145" s="524"/>
      <c r="AJ145" s="524"/>
      <c r="AK145" s="524"/>
      <c r="AL145" s="524"/>
      <c r="AM145" s="524"/>
      <c r="AN145" s="524"/>
      <c r="AO145" s="524"/>
      <c r="AP145" s="524"/>
      <c r="AQ145" s="524"/>
      <c r="AR145" s="524"/>
      <c r="AS145" s="524"/>
      <c r="AT145" s="524"/>
      <c r="AU145" s="524"/>
      <c r="AV145" s="524"/>
      <c r="AW145" s="524"/>
      <c r="AX145" s="524"/>
      <c r="AY145" s="524"/>
      <c r="AZ145" s="524"/>
      <c r="BA145" s="524"/>
      <c r="BB145" s="524"/>
      <c r="BC145" s="524"/>
      <c r="BD145" s="524"/>
      <c r="BE145" s="524"/>
    </row>
    <row r="146" spans="1:57" outlineLevel="2" x14ac:dyDescent="0.25">
      <c r="E146" s="192"/>
      <c r="F146" s="192"/>
      <c r="G146" s="192"/>
      <c r="H146" s="524"/>
      <c r="I146" s="524"/>
      <c r="J146" s="524"/>
      <c r="K146" s="524"/>
      <c r="L146" s="524"/>
      <c r="M146" s="524"/>
      <c r="N146" s="524"/>
      <c r="O146" s="524"/>
      <c r="P146" s="524"/>
      <c r="Q146" s="524"/>
      <c r="R146" s="524"/>
      <c r="S146" s="524"/>
      <c r="T146" s="524"/>
      <c r="U146" s="524"/>
      <c r="V146" s="524"/>
      <c r="W146" s="524"/>
      <c r="X146" s="524"/>
      <c r="Y146" s="524"/>
      <c r="Z146" s="524"/>
      <c r="AA146" s="524"/>
      <c r="AB146" s="524"/>
      <c r="AC146" s="524"/>
      <c r="AD146" s="524"/>
      <c r="AE146" s="524"/>
      <c r="AF146" s="524"/>
      <c r="AG146" s="524"/>
      <c r="AH146" s="524"/>
      <c r="AI146" s="524"/>
      <c r="AJ146" s="524"/>
      <c r="AK146" s="524"/>
      <c r="AL146" s="524"/>
      <c r="AM146" s="524"/>
      <c r="AN146" s="524"/>
      <c r="AO146" s="524"/>
      <c r="AP146" s="524"/>
      <c r="AQ146" s="524"/>
      <c r="AR146" s="524"/>
      <c r="AS146" s="524"/>
      <c r="AT146" s="524"/>
      <c r="AU146" s="524"/>
      <c r="AV146" s="524"/>
      <c r="AW146" s="524"/>
      <c r="AX146" s="524"/>
      <c r="AY146" s="524"/>
      <c r="AZ146" s="524"/>
      <c r="BA146" s="524"/>
      <c r="BB146" s="524"/>
      <c r="BC146" s="524"/>
      <c r="BD146" s="524"/>
      <c r="BE146" s="524"/>
    </row>
    <row r="147" spans="1:57" s="647" customFormat="1" ht="13" customHeight="1" outlineLevel="2" x14ac:dyDescent="0.25">
      <c r="A147" s="15"/>
      <c r="B147" s="526"/>
      <c r="C147" s="526"/>
      <c r="D147" s="526"/>
      <c r="E147" s="686" t="str">
        <f t="shared" ref="E147:G147" si="134" xml:space="preserve"> E$145</f>
        <v>EBL available for drawdown for costs</v>
      </c>
      <c r="F147" s="686">
        <f t="shared" si="134"/>
        <v>84320.40118445392</v>
      </c>
      <c r="G147" s="686" t="str">
        <f t="shared" si="134"/>
        <v>$ 000s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647" customFormat="1" ht="13" customHeight="1" outlineLevel="2" x14ac:dyDescent="0.25">
      <c r="A148" s="15"/>
      <c r="B148" s="526"/>
      <c r="C148" s="526"/>
      <c r="D148" s="526"/>
      <c r="E148" s="686" t="str">
        <f t="shared" ref="E148:AJ148" si="135" xml:space="preserve"> E$153</f>
        <v>Equity bridge drawdown - m</v>
      </c>
      <c r="F148" s="686">
        <f t="shared" si="135"/>
        <v>0</v>
      </c>
      <c r="G148" s="686" t="str">
        <f t="shared" si="135"/>
        <v>$ 000s</v>
      </c>
      <c r="H148" s="686">
        <f t="shared" si="135"/>
        <v>84320.40118445392</v>
      </c>
      <c r="I148" s="686">
        <f t="shared" si="135"/>
        <v>0</v>
      </c>
      <c r="J148" s="686">
        <f t="shared" si="135"/>
        <v>0</v>
      </c>
      <c r="K148" s="686">
        <f t="shared" si="135"/>
        <v>0</v>
      </c>
      <c r="L148" s="686">
        <f t="shared" si="135"/>
        <v>0</v>
      </c>
      <c r="M148" s="686">
        <f t="shared" si="135"/>
        <v>0</v>
      </c>
      <c r="N148" s="686">
        <f t="shared" si="135"/>
        <v>0</v>
      </c>
      <c r="O148" s="686">
        <f t="shared" si="135"/>
        <v>0</v>
      </c>
      <c r="P148" s="686">
        <f t="shared" si="135"/>
        <v>0</v>
      </c>
      <c r="Q148" s="686">
        <f t="shared" si="135"/>
        <v>0</v>
      </c>
      <c r="R148" s="686">
        <f t="shared" si="135"/>
        <v>0</v>
      </c>
      <c r="S148" s="686">
        <f t="shared" si="135"/>
        <v>0</v>
      </c>
      <c r="T148" s="686">
        <f t="shared" si="135"/>
        <v>0</v>
      </c>
      <c r="U148" s="686">
        <f t="shared" si="135"/>
        <v>0</v>
      </c>
      <c r="V148" s="686">
        <f t="shared" si="135"/>
        <v>0</v>
      </c>
      <c r="W148" s="686">
        <f t="shared" si="135"/>
        <v>0</v>
      </c>
      <c r="X148" s="686">
        <f t="shared" si="135"/>
        <v>0</v>
      </c>
      <c r="Y148" s="686">
        <f t="shared" si="135"/>
        <v>11800</v>
      </c>
      <c r="Z148" s="686">
        <f t="shared" si="135"/>
        <v>12006.730769230497</v>
      </c>
      <c r="AA148" s="686">
        <f t="shared" si="135"/>
        <v>12006.730769230497</v>
      </c>
      <c r="AB148" s="686">
        <f t="shared" si="135"/>
        <v>12006.730769230497</v>
      </c>
      <c r="AC148" s="686">
        <f t="shared" si="135"/>
        <v>12006.730769230497</v>
      </c>
      <c r="AD148" s="686">
        <f t="shared" si="135"/>
        <v>12006.730795494545</v>
      </c>
      <c r="AE148" s="686">
        <f t="shared" si="135"/>
        <v>12006.730908248253</v>
      </c>
      <c r="AF148" s="686">
        <f t="shared" si="135"/>
        <v>480.01640378913726</v>
      </c>
      <c r="AG148" s="686">
        <f t="shared" si="135"/>
        <v>0</v>
      </c>
      <c r="AH148" s="686">
        <f t="shared" si="135"/>
        <v>0</v>
      </c>
      <c r="AI148" s="686">
        <f t="shared" si="135"/>
        <v>0</v>
      </c>
      <c r="AJ148" s="686">
        <f t="shared" si="135"/>
        <v>0</v>
      </c>
      <c r="AK148" s="686">
        <f t="shared" ref="AK148:BE148" si="136" xml:space="preserve"> AK$153</f>
        <v>0</v>
      </c>
      <c r="AL148" s="686">
        <f t="shared" si="136"/>
        <v>0</v>
      </c>
      <c r="AM148" s="686">
        <f t="shared" si="136"/>
        <v>0</v>
      </c>
      <c r="AN148" s="686">
        <f t="shared" si="136"/>
        <v>0</v>
      </c>
      <c r="AO148" s="686">
        <f t="shared" si="136"/>
        <v>0</v>
      </c>
      <c r="AP148" s="686">
        <f t="shared" si="136"/>
        <v>0</v>
      </c>
      <c r="AQ148" s="686">
        <f t="shared" si="136"/>
        <v>0</v>
      </c>
      <c r="AR148" s="686">
        <f t="shared" si="136"/>
        <v>0</v>
      </c>
      <c r="AS148" s="686">
        <f t="shared" si="136"/>
        <v>0</v>
      </c>
      <c r="AT148" s="686">
        <f t="shared" si="136"/>
        <v>0</v>
      </c>
      <c r="AU148" s="686">
        <f t="shared" si="136"/>
        <v>0</v>
      </c>
      <c r="AV148" s="686">
        <f t="shared" si="136"/>
        <v>0</v>
      </c>
      <c r="AW148" s="686">
        <f t="shared" si="136"/>
        <v>0</v>
      </c>
      <c r="AX148" s="686">
        <f t="shared" si="136"/>
        <v>0</v>
      </c>
      <c r="AY148" s="686">
        <f t="shared" si="136"/>
        <v>0</v>
      </c>
      <c r="AZ148" s="686">
        <f t="shared" si="136"/>
        <v>0</v>
      </c>
      <c r="BA148" s="686">
        <f t="shared" si="136"/>
        <v>0</v>
      </c>
      <c r="BB148" s="686">
        <f t="shared" si="136"/>
        <v>0</v>
      </c>
      <c r="BC148" s="686">
        <f t="shared" si="136"/>
        <v>0</v>
      </c>
      <c r="BD148" s="686">
        <f t="shared" si="136"/>
        <v>0</v>
      </c>
      <c r="BE148" s="686">
        <f t="shared" si="136"/>
        <v>0</v>
      </c>
    </row>
    <row r="149" spans="1:57" s="647" customFormat="1" ht="13" customHeight="1" outlineLevel="2" x14ac:dyDescent="0.25">
      <c r="A149" s="15"/>
      <c r="B149" s="526"/>
      <c r="C149" s="526"/>
      <c r="D149" s="526"/>
      <c r="E149" s="658" t="s">
        <v>608</v>
      </c>
      <c r="F149" s="658"/>
      <c r="G149" s="658" t="str">
        <f>SMU</f>
        <v>$ 000s</v>
      </c>
      <c r="H149"/>
      <c r="I149"/>
      <c r="J149" s="658">
        <f xml:space="preserve"> ($F147 - SUM($I148:I148))</f>
        <v>84320.40118445392</v>
      </c>
      <c r="K149" s="658">
        <f xml:space="preserve"> ($F147 - SUM($I148:J148))</f>
        <v>84320.40118445392</v>
      </c>
      <c r="L149" s="658">
        <f xml:space="preserve"> ($F147 - SUM($I148:K148))</f>
        <v>84320.40118445392</v>
      </c>
      <c r="M149" s="658">
        <f xml:space="preserve"> ($F147 - SUM($I148:L148))</f>
        <v>84320.40118445392</v>
      </c>
      <c r="N149" s="658">
        <f xml:space="preserve"> ($F147 - SUM($I148:M148))</f>
        <v>84320.40118445392</v>
      </c>
      <c r="O149" s="658">
        <f xml:space="preserve"> ($F147 - SUM($I148:N148))</f>
        <v>84320.40118445392</v>
      </c>
      <c r="P149" s="658">
        <f xml:space="preserve"> ($F147 - SUM($I148:O148))</f>
        <v>84320.40118445392</v>
      </c>
      <c r="Q149" s="658">
        <f xml:space="preserve"> ($F147 - SUM($I148:P148))</f>
        <v>84320.40118445392</v>
      </c>
      <c r="R149" s="658">
        <f xml:space="preserve"> ($F147 - SUM($I148:Q148))</f>
        <v>84320.40118445392</v>
      </c>
      <c r="S149" s="658">
        <f xml:space="preserve"> ($F147 - SUM($I148:R148))</f>
        <v>84320.40118445392</v>
      </c>
      <c r="T149" s="658">
        <f xml:space="preserve"> ($F147 - SUM($I148:S148))</f>
        <v>84320.40118445392</v>
      </c>
      <c r="U149" s="658">
        <f xml:space="preserve"> ($F147 - SUM($I148:T148))</f>
        <v>84320.40118445392</v>
      </c>
      <c r="V149" s="658">
        <f xml:space="preserve"> ($F147 - SUM($I148:U148))</f>
        <v>84320.40118445392</v>
      </c>
      <c r="W149" s="658">
        <f xml:space="preserve"> ($F147 - SUM($I148:V148))</f>
        <v>84320.40118445392</v>
      </c>
      <c r="X149" s="658">
        <f xml:space="preserve"> ($F147 - SUM($I148:W148))</f>
        <v>84320.40118445392</v>
      </c>
      <c r="Y149" s="658">
        <f xml:space="preserve"> ($F147 - SUM($I148:X148))</f>
        <v>84320.40118445392</v>
      </c>
      <c r="Z149" s="658">
        <f xml:space="preserve"> ($F147 - SUM($I148:Y148))</f>
        <v>72520.40118445392</v>
      </c>
      <c r="AA149" s="658">
        <f xml:space="preserve"> ($F147 - SUM($I148:Z148))</f>
        <v>60513.670415223423</v>
      </c>
      <c r="AB149" s="658">
        <f xml:space="preserve"> ($F147 - SUM($I148:AA148))</f>
        <v>48506.939645992927</v>
      </c>
      <c r="AC149" s="658">
        <f xml:space="preserve"> ($F147 - SUM($I148:AB148))</f>
        <v>36500.20887676243</v>
      </c>
      <c r="AD149" s="658">
        <f xml:space="preserve"> ($F147 - SUM($I148:AC148))</f>
        <v>24493.478107531933</v>
      </c>
      <c r="AE149" s="658">
        <f xml:space="preserve"> ($F147 - SUM($I148:AD148))</f>
        <v>12486.747312037391</v>
      </c>
      <c r="AF149" s="658">
        <f xml:space="preserve"> ($F147 - SUM($I148:AE148))</f>
        <v>480.01640378913726</v>
      </c>
      <c r="AG149" s="658">
        <f xml:space="preserve"> ($F147 - SUM($I148:AF148))</f>
        <v>0</v>
      </c>
      <c r="AH149" s="658">
        <f xml:space="preserve"> ($F147 - SUM($I148:AG148))</f>
        <v>0</v>
      </c>
      <c r="AI149" s="658">
        <f xml:space="preserve"> ($F147 - SUM($I148:AH148))</f>
        <v>0</v>
      </c>
      <c r="AJ149" s="658">
        <f xml:space="preserve"> ($F147 - SUM($I148:AI148))</f>
        <v>0</v>
      </c>
      <c r="AK149" s="658">
        <f xml:space="preserve"> ($F147 - SUM($I148:AJ148))</f>
        <v>0</v>
      </c>
      <c r="AL149" s="658">
        <f xml:space="preserve"> ($F147 - SUM($I148:AK148))</f>
        <v>0</v>
      </c>
      <c r="AM149" s="658">
        <f xml:space="preserve"> ($F147 - SUM($I148:AL148))</f>
        <v>0</v>
      </c>
      <c r="AN149" s="658">
        <f xml:space="preserve"> ($F147 - SUM($I148:AM148))</f>
        <v>0</v>
      </c>
      <c r="AO149" s="658">
        <f xml:space="preserve"> ($F147 - SUM($I148:AN148))</f>
        <v>0</v>
      </c>
      <c r="AP149" s="658">
        <f xml:space="preserve"> ($F147 - SUM($I148:AO148))</f>
        <v>0</v>
      </c>
      <c r="AQ149" s="658">
        <f xml:space="preserve"> ($F147 - SUM($I148:AP148))</f>
        <v>0</v>
      </c>
      <c r="AR149" s="658">
        <f xml:space="preserve"> ($F147 - SUM($I148:AQ148))</f>
        <v>0</v>
      </c>
      <c r="AS149" s="658">
        <f xml:space="preserve"> ($F147 - SUM($I148:AR148))</f>
        <v>0</v>
      </c>
      <c r="AT149" s="658">
        <f xml:space="preserve"> ($F147 - SUM($I148:AS148))</f>
        <v>0</v>
      </c>
      <c r="AU149" s="658">
        <f xml:space="preserve"> ($F147 - SUM($I148:AT148))</f>
        <v>0</v>
      </c>
      <c r="AV149" s="658">
        <f xml:space="preserve"> ($F147 - SUM($I148:AU148))</f>
        <v>0</v>
      </c>
      <c r="AW149" s="658">
        <f xml:space="preserve"> ($F147 - SUM($I148:AV148))</f>
        <v>0</v>
      </c>
      <c r="AX149" s="658">
        <f xml:space="preserve"> ($F147 - SUM($I148:AW148))</f>
        <v>0</v>
      </c>
      <c r="AY149" s="658">
        <f xml:space="preserve"> ($F147 - SUM($I148:AX148))</f>
        <v>0</v>
      </c>
      <c r="AZ149" s="658">
        <f xml:space="preserve"> ($F147 - SUM($I148:AY148))</f>
        <v>0</v>
      </c>
      <c r="BA149" s="658">
        <f xml:space="preserve"> ($F147 - SUM($I148:AZ148))</f>
        <v>0</v>
      </c>
      <c r="BB149" s="658">
        <f xml:space="preserve"> ($F147 - SUM($I148:BA148))</f>
        <v>0</v>
      </c>
      <c r="BC149" s="658">
        <f xml:space="preserve"> ($F147 - SUM($I148:BB148))</f>
        <v>0</v>
      </c>
      <c r="BD149" s="658">
        <f xml:space="preserve"> ($F147 - SUM($I148:BC148))</f>
        <v>0</v>
      </c>
      <c r="BE149" s="658">
        <f xml:space="preserve"> ($F147 - SUM($I148:BD148))</f>
        <v>0</v>
      </c>
    </row>
    <row r="150" spans="1:57" s="647" customFormat="1" ht="13" customHeight="1" outlineLevel="2" x14ac:dyDescent="0.25">
      <c r="A150" s="15"/>
      <c r="B150" s="526"/>
      <c r="C150" s="526"/>
      <c r="D150" s="526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687" customFormat="1" ht="13" customHeight="1" outlineLevel="2" x14ac:dyDescent="0.25">
      <c r="A151" s="15"/>
      <c r="B151" s="526"/>
      <c r="C151" s="526"/>
      <c r="D151" s="526"/>
      <c r="E151" s="686" t="str">
        <f t="shared" ref="E151:AJ151" si="137" xml:space="preserve"> E$141</f>
        <v>Funding requirement for EBL</v>
      </c>
      <c r="F151" s="686">
        <f t="shared" si="137"/>
        <v>0</v>
      </c>
      <c r="G151" s="686" t="str">
        <f t="shared" si="137"/>
        <v>$ 000s</v>
      </c>
      <c r="H151" s="686">
        <f t="shared" si="137"/>
        <v>345773.23527701374</v>
      </c>
      <c r="I151" s="686">
        <f t="shared" si="137"/>
        <v>0</v>
      </c>
      <c r="J151" s="686">
        <f t="shared" si="137"/>
        <v>0</v>
      </c>
      <c r="K151" s="686">
        <f t="shared" si="137"/>
        <v>0</v>
      </c>
      <c r="L151" s="686">
        <f t="shared" si="137"/>
        <v>0</v>
      </c>
      <c r="M151" s="686">
        <f t="shared" si="137"/>
        <v>0</v>
      </c>
      <c r="N151" s="686">
        <f t="shared" si="137"/>
        <v>0</v>
      </c>
      <c r="O151" s="686">
        <f t="shared" si="137"/>
        <v>0</v>
      </c>
      <c r="P151" s="686">
        <f t="shared" si="137"/>
        <v>0</v>
      </c>
      <c r="Q151" s="686">
        <f t="shared" si="137"/>
        <v>0</v>
      </c>
      <c r="R151" s="686">
        <f t="shared" si="137"/>
        <v>0</v>
      </c>
      <c r="S151" s="686">
        <f t="shared" si="137"/>
        <v>0</v>
      </c>
      <c r="T151" s="686">
        <f t="shared" si="137"/>
        <v>0</v>
      </c>
      <c r="U151" s="686">
        <f t="shared" si="137"/>
        <v>0</v>
      </c>
      <c r="V151" s="686">
        <f t="shared" si="137"/>
        <v>0</v>
      </c>
      <c r="W151" s="686">
        <f t="shared" si="137"/>
        <v>0</v>
      </c>
      <c r="X151" s="686">
        <f t="shared" si="137"/>
        <v>0</v>
      </c>
      <c r="Y151" s="686">
        <f t="shared" si="137"/>
        <v>11800</v>
      </c>
      <c r="Z151" s="686">
        <f t="shared" si="137"/>
        <v>12006.730769230497</v>
      </c>
      <c r="AA151" s="686">
        <f t="shared" si="137"/>
        <v>12006.730769230497</v>
      </c>
      <c r="AB151" s="686">
        <f t="shared" si="137"/>
        <v>12006.730769230497</v>
      </c>
      <c r="AC151" s="686">
        <f t="shared" si="137"/>
        <v>12006.730769230497</v>
      </c>
      <c r="AD151" s="686">
        <f t="shared" si="137"/>
        <v>12006.730795494545</v>
      </c>
      <c r="AE151" s="686">
        <f t="shared" si="137"/>
        <v>12006.730908248253</v>
      </c>
      <c r="AF151" s="686">
        <f t="shared" si="137"/>
        <v>12006.73107714686</v>
      </c>
      <c r="AG151" s="686">
        <f t="shared" si="137"/>
        <v>12044.192277330156</v>
      </c>
      <c r="AH151" s="686">
        <f t="shared" si="137"/>
        <v>12083.335900642705</v>
      </c>
      <c r="AI151" s="686">
        <f t="shared" si="137"/>
        <v>12109.236436443402</v>
      </c>
      <c r="AJ151" s="686">
        <f t="shared" si="137"/>
        <v>12161.961758111254</v>
      </c>
      <c r="AK151" s="686">
        <f t="shared" ref="AK151:BE151" si="138" xml:space="preserve"> AK$141</f>
        <v>12193.997464802789</v>
      </c>
      <c r="AL151" s="686">
        <f t="shared" si="138"/>
        <v>12241.118623369628</v>
      </c>
      <c r="AM151" s="686">
        <f t="shared" si="138"/>
        <v>12270.357200719012</v>
      </c>
      <c r="AN151" s="686">
        <f t="shared" si="138"/>
        <v>12320.780918142977</v>
      </c>
      <c r="AO151" s="686">
        <f t="shared" si="138"/>
        <v>12360.823455507107</v>
      </c>
      <c r="AP151" s="686">
        <f t="shared" si="138"/>
        <v>12385.832078888641</v>
      </c>
      <c r="AQ151" s="686">
        <f t="shared" si="138"/>
        <v>12441.250085241678</v>
      </c>
      <c r="AR151" s="686">
        <f t="shared" si="138"/>
        <v>12463.416710236208</v>
      </c>
      <c r="AS151" s="686">
        <f t="shared" si="138"/>
        <v>12522.190252210656</v>
      </c>
      <c r="AT151" s="686">
        <f t="shared" si="138"/>
        <v>12153.437186942416</v>
      </c>
      <c r="AU151" s="686">
        <f t="shared" si="138"/>
        <v>12173.532362020798</v>
      </c>
      <c r="AV151" s="686">
        <f t="shared" si="138"/>
        <v>12232.499837406012</v>
      </c>
      <c r="AW151" s="686">
        <f t="shared" si="138"/>
        <v>12259.502960074482</v>
      </c>
      <c r="AX151" s="686">
        <f t="shared" si="138"/>
        <v>12312.098846480896</v>
      </c>
      <c r="AY151" s="686">
        <f t="shared" si="138"/>
        <v>29196.555064631295</v>
      </c>
      <c r="AZ151" s="686">
        <f t="shared" si="138"/>
        <v>0</v>
      </c>
      <c r="BA151" s="686">
        <f t="shared" si="138"/>
        <v>0</v>
      </c>
      <c r="BB151" s="686">
        <f t="shared" si="138"/>
        <v>0</v>
      </c>
      <c r="BC151" s="686">
        <f t="shared" si="138"/>
        <v>0</v>
      </c>
      <c r="BD151" s="686">
        <f t="shared" si="138"/>
        <v>0</v>
      </c>
      <c r="BE151" s="686">
        <f t="shared" si="138"/>
        <v>0</v>
      </c>
    </row>
    <row r="152" spans="1:57" s="647" customFormat="1" ht="13" customHeight="1" outlineLevel="2" x14ac:dyDescent="0.25">
      <c r="A152" s="15"/>
      <c r="B152" s="526"/>
      <c r="C152" s="526"/>
      <c r="D152" s="526"/>
      <c r="E152" s="658" t="str">
        <f t="shared" ref="E152:AJ152" si="139" xml:space="preserve"> E$149</f>
        <v>Undrawn equity bridge loan</v>
      </c>
      <c r="F152" s="658">
        <f t="shared" si="139"/>
        <v>0</v>
      </c>
      <c r="G152" s="658" t="str">
        <f t="shared" si="139"/>
        <v>$ 000s</v>
      </c>
      <c r="H152" s="658">
        <f t="shared" si="139"/>
        <v>0</v>
      </c>
      <c r="I152" s="658">
        <f t="shared" si="139"/>
        <v>0</v>
      </c>
      <c r="J152" s="658">
        <f t="shared" si="139"/>
        <v>84320.40118445392</v>
      </c>
      <c r="K152" s="658">
        <f t="shared" si="139"/>
        <v>84320.40118445392</v>
      </c>
      <c r="L152" s="658">
        <f t="shared" si="139"/>
        <v>84320.40118445392</v>
      </c>
      <c r="M152" s="658">
        <f t="shared" si="139"/>
        <v>84320.40118445392</v>
      </c>
      <c r="N152" s="658">
        <f t="shared" si="139"/>
        <v>84320.40118445392</v>
      </c>
      <c r="O152" s="658">
        <f t="shared" si="139"/>
        <v>84320.40118445392</v>
      </c>
      <c r="P152" s="658">
        <f t="shared" si="139"/>
        <v>84320.40118445392</v>
      </c>
      <c r="Q152" s="658">
        <f t="shared" si="139"/>
        <v>84320.40118445392</v>
      </c>
      <c r="R152" s="658">
        <f t="shared" si="139"/>
        <v>84320.40118445392</v>
      </c>
      <c r="S152" s="658">
        <f t="shared" si="139"/>
        <v>84320.40118445392</v>
      </c>
      <c r="T152" s="658">
        <f t="shared" si="139"/>
        <v>84320.40118445392</v>
      </c>
      <c r="U152" s="658">
        <f t="shared" si="139"/>
        <v>84320.40118445392</v>
      </c>
      <c r="V152" s="658">
        <f t="shared" si="139"/>
        <v>84320.40118445392</v>
      </c>
      <c r="W152" s="658">
        <f t="shared" si="139"/>
        <v>84320.40118445392</v>
      </c>
      <c r="X152" s="658">
        <f t="shared" si="139"/>
        <v>84320.40118445392</v>
      </c>
      <c r="Y152" s="658">
        <f t="shared" si="139"/>
        <v>84320.40118445392</v>
      </c>
      <c r="Z152" s="658">
        <f t="shared" si="139"/>
        <v>72520.40118445392</v>
      </c>
      <c r="AA152" s="658">
        <f t="shared" si="139"/>
        <v>60513.670415223423</v>
      </c>
      <c r="AB152" s="658">
        <f t="shared" si="139"/>
        <v>48506.939645992927</v>
      </c>
      <c r="AC152" s="658">
        <f t="shared" si="139"/>
        <v>36500.20887676243</v>
      </c>
      <c r="AD152" s="658">
        <f t="shared" si="139"/>
        <v>24493.478107531933</v>
      </c>
      <c r="AE152" s="658">
        <f t="shared" si="139"/>
        <v>12486.747312037391</v>
      </c>
      <c r="AF152" s="658">
        <f t="shared" si="139"/>
        <v>480.01640378913726</v>
      </c>
      <c r="AG152" s="658">
        <f t="shared" si="139"/>
        <v>0</v>
      </c>
      <c r="AH152" s="658">
        <f t="shared" si="139"/>
        <v>0</v>
      </c>
      <c r="AI152" s="658">
        <f t="shared" si="139"/>
        <v>0</v>
      </c>
      <c r="AJ152" s="658">
        <f t="shared" si="139"/>
        <v>0</v>
      </c>
      <c r="AK152" s="658">
        <f t="shared" ref="AK152:BE152" si="140" xml:space="preserve"> AK$149</f>
        <v>0</v>
      </c>
      <c r="AL152" s="658">
        <f t="shared" si="140"/>
        <v>0</v>
      </c>
      <c r="AM152" s="658">
        <f t="shared" si="140"/>
        <v>0</v>
      </c>
      <c r="AN152" s="658">
        <f t="shared" si="140"/>
        <v>0</v>
      </c>
      <c r="AO152" s="658">
        <f t="shared" si="140"/>
        <v>0</v>
      </c>
      <c r="AP152" s="658">
        <f t="shared" si="140"/>
        <v>0</v>
      </c>
      <c r="AQ152" s="658">
        <f t="shared" si="140"/>
        <v>0</v>
      </c>
      <c r="AR152" s="658">
        <f t="shared" si="140"/>
        <v>0</v>
      </c>
      <c r="AS152" s="658">
        <f t="shared" si="140"/>
        <v>0</v>
      </c>
      <c r="AT152" s="658">
        <f t="shared" si="140"/>
        <v>0</v>
      </c>
      <c r="AU152" s="658">
        <f t="shared" si="140"/>
        <v>0</v>
      </c>
      <c r="AV152" s="658">
        <f t="shared" si="140"/>
        <v>0</v>
      </c>
      <c r="AW152" s="658">
        <f t="shared" si="140"/>
        <v>0</v>
      </c>
      <c r="AX152" s="658">
        <f t="shared" si="140"/>
        <v>0</v>
      </c>
      <c r="AY152" s="658">
        <f t="shared" si="140"/>
        <v>0</v>
      </c>
      <c r="AZ152" s="658">
        <f t="shared" si="140"/>
        <v>0</v>
      </c>
      <c r="BA152" s="658">
        <f t="shared" si="140"/>
        <v>0</v>
      </c>
      <c r="BB152" s="658">
        <f t="shared" si="140"/>
        <v>0</v>
      </c>
      <c r="BC152" s="658">
        <f t="shared" si="140"/>
        <v>0</v>
      </c>
      <c r="BD152" s="658">
        <f t="shared" si="140"/>
        <v>0</v>
      </c>
      <c r="BE152" s="658">
        <f t="shared" si="140"/>
        <v>0</v>
      </c>
    </row>
    <row r="153" spans="1:57" s="194" customFormat="1" ht="13" customHeight="1" outlineLevel="2" x14ac:dyDescent="0.25">
      <c r="A153" s="142"/>
      <c r="B153" s="663"/>
      <c r="C153" s="663"/>
      <c r="D153" s="663"/>
      <c r="E153" s="666" t="s">
        <v>589</v>
      </c>
      <c r="F153" s="666"/>
      <c r="G153" s="666" t="str">
        <f>SMU</f>
        <v>$ 000s</v>
      </c>
      <c r="H153" s="666">
        <f xml:space="preserve"> SUM(J153:BE153)</f>
        <v>84320.40118445392</v>
      </c>
      <c r="I153" s="662"/>
      <c r="J153" s="666">
        <f t="shared" ref="J153:AO153" si="141" xml:space="preserve"> MAX(0, MIN(J151:J152))</f>
        <v>0</v>
      </c>
      <c r="K153" s="666">
        <f t="shared" si="141"/>
        <v>0</v>
      </c>
      <c r="L153" s="666">
        <f t="shared" si="141"/>
        <v>0</v>
      </c>
      <c r="M153" s="666">
        <f t="shared" si="141"/>
        <v>0</v>
      </c>
      <c r="N153" s="666">
        <f t="shared" si="141"/>
        <v>0</v>
      </c>
      <c r="O153" s="666">
        <f t="shared" si="141"/>
        <v>0</v>
      </c>
      <c r="P153" s="666">
        <f t="shared" si="141"/>
        <v>0</v>
      </c>
      <c r="Q153" s="666">
        <f t="shared" si="141"/>
        <v>0</v>
      </c>
      <c r="R153" s="666">
        <f t="shared" si="141"/>
        <v>0</v>
      </c>
      <c r="S153" s="666">
        <f t="shared" si="141"/>
        <v>0</v>
      </c>
      <c r="T153" s="666">
        <f t="shared" si="141"/>
        <v>0</v>
      </c>
      <c r="U153" s="666">
        <f t="shared" si="141"/>
        <v>0</v>
      </c>
      <c r="V153" s="666">
        <f t="shared" si="141"/>
        <v>0</v>
      </c>
      <c r="W153" s="666">
        <f t="shared" si="141"/>
        <v>0</v>
      </c>
      <c r="X153" s="666">
        <f t="shared" si="141"/>
        <v>0</v>
      </c>
      <c r="Y153" s="666">
        <f t="shared" si="141"/>
        <v>11800</v>
      </c>
      <c r="Z153" s="666">
        <f t="shared" si="141"/>
        <v>12006.730769230497</v>
      </c>
      <c r="AA153" s="666">
        <f t="shared" si="141"/>
        <v>12006.730769230497</v>
      </c>
      <c r="AB153" s="666">
        <f t="shared" si="141"/>
        <v>12006.730769230497</v>
      </c>
      <c r="AC153" s="666">
        <f t="shared" si="141"/>
        <v>12006.730769230497</v>
      </c>
      <c r="AD153" s="666">
        <f t="shared" si="141"/>
        <v>12006.730795494545</v>
      </c>
      <c r="AE153" s="666">
        <f t="shared" si="141"/>
        <v>12006.730908248253</v>
      </c>
      <c r="AF153" s="666">
        <f t="shared" si="141"/>
        <v>480.01640378913726</v>
      </c>
      <c r="AG153" s="666">
        <f t="shared" si="141"/>
        <v>0</v>
      </c>
      <c r="AH153" s="666">
        <f t="shared" si="141"/>
        <v>0</v>
      </c>
      <c r="AI153" s="666">
        <f t="shared" si="141"/>
        <v>0</v>
      </c>
      <c r="AJ153" s="666">
        <f t="shared" si="141"/>
        <v>0</v>
      </c>
      <c r="AK153" s="666">
        <f t="shared" si="141"/>
        <v>0</v>
      </c>
      <c r="AL153" s="666">
        <f t="shared" si="141"/>
        <v>0</v>
      </c>
      <c r="AM153" s="666">
        <f t="shared" si="141"/>
        <v>0</v>
      </c>
      <c r="AN153" s="666">
        <f t="shared" si="141"/>
        <v>0</v>
      </c>
      <c r="AO153" s="666">
        <f t="shared" si="141"/>
        <v>0</v>
      </c>
      <c r="AP153" s="666">
        <f t="shared" ref="AP153:BE153" si="142" xml:space="preserve"> MAX(0, MIN(AP151:AP152))</f>
        <v>0</v>
      </c>
      <c r="AQ153" s="666">
        <f t="shared" si="142"/>
        <v>0</v>
      </c>
      <c r="AR153" s="666">
        <f t="shared" si="142"/>
        <v>0</v>
      </c>
      <c r="AS153" s="666">
        <f t="shared" si="142"/>
        <v>0</v>
      </c>
      <c r="AT153" s="666">
        <f t="shared" si="142"/>
        <v>0</v>
      </c>
      <c r="AU153" s="666">
        <f t="shared" si="142"/>
        <v>0</v>
      </c>
      <c r="AV153" s="666">
        <f t="shared" si="142"/>
        <v>0</v>
      </c>
      <c r="AW153" s="666">
        <f t="shared" si="142"/>
        <v>0</v>
      </c>
      <c r="AX153" s="666">
        <f t="shared" si="142"/>
        <v>0</v>
      </c>
      <c r="AY153" s="666">
        <f t="shared" si="142"/>
        <v>0</v>
      </c>
      <c r="AZ153" s="666">
        <f t="shared" si="142"/>
        <v>0</v>
      </c>
      <c r="BA153" s="666">
        <f t="shared" si="142"/>
        <v>0</v>
      </c>
      <c r="BB153" s="666">
        <f t="shared" si="142"/>
        <v>0</v>
      </c>
      <c r="BC153" s="666">
        <f t="shared" si="142"/>
        <v>0</v>
      </c>
      <c r="BD153" s="666">
        <f t="shared" si="142"/>
        <v>0</v>
      </c>
      <c r="BE153" s="666">
        <f t="shared" si="142"/>
        <v>0</v>
      </c>
    </row>
    <row r="154" spans="1:57" s="194" customFormat="1" outlineLevel="2" x14ac:dyDescent="0.25">
      <c r="A154" s="142"/>
      <c r="B154" s="142"/>
      <c r="C154" s="143"/>
      <c r="D154" s="144"/>
      <c r="E154" s="193" t="str">
        <f xml:space="preserve"> "Sum of " &amp; LOWER(E153)</f>
        <v>Sum of equity bridge drawdown - m</v>
      </c>
      <c r="F154" s="193">
        <f xml:space="preserve"> SUM(J153:BE153)</f>
        <v>84320.40118445392</v>
      </c>
      <c r="G154" s="193" t="str">
        <f xml:space="preserve"> SMU</f>
        <v>$ 000s</v>
      </c>
      <c r="H154" s="572"/>
      <c r="I154" s="145"/>
      <c r="J154" s="193"/>
      <c r="K154" s="193"/>
      <c r="L154" s="193"/>
      <c r="M154" s="193"/>
      <c r="N154" s="193"/>
      <c r="O154" s="193"/>
      <c r="P154" s="193"/>
      <c r="Q154" s="193"/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193"/>
      <c r="AD154" s="193"/>
      <c r="AE154" s="193"/>
      <c r="AF154" s="193"/>
      <c r="AG154" s="193"/>
      <c r="AH154" s="193"/>
      <c r="AI154" s="193"/>
      <c r="AJ154" s="193"/>
      <c r="AK154" s="193"/>
      <c r="AL154" s="193"/>
      <c r="AM154" s="193"/>
      <c r="AN154" s="193"/>
      <c r="AO154" s="193"/>
      <c r="AP154" s="193"/>
      <c r="AQ154" s="193"/>
      <c r="AR154" s="193"/>
      <c r="AS154" s="193"/>
      <c r="AT154" s="193"/>
      <c r="AU154" s="193"/>
      <c r="AV154" s="193"/>
      <c r="AW154" s="193"/>
      <c r="AX154" s="193"/>
      <c r="AY154" s="193"/>
      <c r="AZ154" s="193"/>
      <c r="BA154" s="193"/>
      <c r="BB154" s="193"/>
      <c r="BC154" s="193"/>
      <c r="BD154" s="193"/>
      <c r="BE154" s="193"/>
    </row>
    <row r="155" spans="1:57" s="194" customFormat="1" ht="13" customHeight="1" outlineLevel="2" x14ac:dyDescent="0.25">
      <c r="A155" s="142"/>
      <c r="B155" s="663"/>
      <c r="C155" s="663"/>
      <c r="D155" s="663"/>
      <c r="E155" s="666"/>
      <c r="F155" s="666"/>
      <c r="G155" s="666"/>
      <c r="H155" s="666"/>
      <c r="I155" s="662"/>
      <c r="J155" s="666"/>
      <c r="K155" s="666"/>
      <c r="L155" s="666"/>
      <c r="M155" s="666"/>
      <c r="N155" s="666"/>
      <c r="O155" s="666"/>
      <c r="P155" s="666"/>
      <c r="Q155" s="666"/>
      <c r="R155" s="666"/>
      <c r="S155" s="666"/>
      <c r="T155" s="666"/>
      <c r="U155" s="666"/>
      <c r="V155" s="666"/>
      <c r="W155" s="666"/>
      <c r="X155" s="666"/>
      <c r="Y155" s="666"/>
      <c r="Z155" s="666"/>
      <c r="AA155" s="666"/>
      <c r="AB155" s="666"/>
      <c r="AC155" s="666"/>
      <c r="AD155" s="666"/>
      <c r="AE155" s="666"/>
      <c r="AF155" s="666"/>
      <c r="AG155" s="666"/>
      <c r="AH155" s="666"/>
      <c r="AI155" s="666"/>
      <c r="AJ155" s="666"/>
      <c r="AK155" s="666"/>
      <c r="AL155" s="666"/>
      <c r="AM155" s="666"/>
      <c r="AN155" s="666"/>
      <c r="AO155" s="666"/>
      <c r="AP155" s="666"/>
      <c r="AQ155" s="666"/>
      <c r="AR155" s="666"/>
      <c r="AS155" s="666"/>
      <c r="AT155" s="666"/>
      <c r="AU155" s="666"/>
      <c r="AV155" s="666"/>
      <c r="AW155" s="666"/>
      <c r="AX155" s="666"/>
      <c r="AY155" s="666"/>
      <c r="AZ155" s="666"/>
      <c r="BA155" s="666"/>
      <c r="BB155" s="666"/>
      <c r="BC155" s="666"/>
      <c r="BD155" s="666"/>
      <c r="BE155" s="666"/>
    </row>
    <row r="156" spans="1:57" s="194" customFormat="1" outlineLevel="2" x14ac:dyDescent="0.25">
      <c r="A156" s="142"/>
      <c r="B156" s="142"/>
      <c r="C156" s="143"/>
      <c r="D156" s="144"/>
      <c r="E156" s="541" t="str">
        <f xml:space="preserve"> E$250</f>
        <v>Equity bridge interest and fees rolled up - total - calc</v>
      </c>
      <c r="F156" s="541">
        <f xml:space="preserve"> F$250</f>
        <v>6645.0122981613849</v>
      </c>
      <c r="G156" s="541" t="str">
        <f xml:space="preserve"> G$250</f>
        <v>$ 000s</v>
      </c>
      <c r="H156" s="594"/>
      <c r="I156" s="415"/>
      <c r="J156" s="594"/>
      <c r="K156" s="594"/>
      <c r="L156" s="594"/>
      <c r="M156" s="594"/>
      <c r="N156" s="594"/>
      <c r="O156" s="594"/>
      <c r="P156" s="594"/>
      <c r="Q156" s="594"/>
      <c r="R156" s="594"/>
      <c r="S156" s="594"/>
      <c r="T156" s="594"/>
      <c r="U156" s="594"/>
      <c r="V156" s="594"/>
      <c r="W156" s="594"/>
      <c r="X156" s="594"/>
      <c r="Y156" s="594"/>
      <c r="Z156" s="594"/>
      <c r="AA156" s="594"/>
      <c r="AB156" s="594"/>
      <c r="AC156" s="594"/>
      <c r="AD156" s="594"/>
      <c r="AE156" s="594"/>
      <c r="AF156" s="594"/>
      <c r="AG156" s="594"/>
      <c r="AH156" s="594"/>
      <c r="AI156" s="594"/>
      <c r="AJ156" s="594"/>
      <c r="AK156" s="594"/>
      <c r="AL156" s="594"/>
      <c r="AM156" s="594"/>
      <c r="AN156" s="594"/>
      <c r="AO156" s="594"/>
      <c r="AP156" s="594"/>
      <c r="AQ156" s="594"/>
      <c r="AR156" s="594"/>
      <c r="AS156" s="594"/>
      <c r="AT156" s="594"/>
      <c r="AU156" s="594"/>
      <c r="AV156" s="594"/>
      <c r="AW156" s="594"/>
      <c r="AX156" s="594"/>
      <c r="AY156" s="594"/>
      <c r="AZ156" s="594"/>
      <c r="BA156" s="594"/>
      <c r="BB156" s="594"/>
      <c r="BC156" s="594"/>
      <c r="BD156" s="594"/>
      <c r="BE156" s="594"/>
    </row>
    <row r="157" spans="1:57" s="194" customFormat="1" outlineLevel="2" x14ac:dyDescent="0.25">
      <c r="A157" s="142"/>
      <c r="B157" s="142"/>
      <c r="C157" s="143"/>
      <c r="D157" s="144"/>
      <c r="E157" s="221" t="str">
        <f xml:space="preserve"> E$154</f>
        <v>Sum of equity bridge drawdown - m</v>
      </c>
      <c r="F157" s="221">
        <f t="shared" ref="F157:G157" si="143" xml:space="preserve"> F$154</f>
        <v>84320.40118445392</v>
      </c>
      <c r="G157" s="221" t="str">
        <f t="shared" si="143"/>
        <v>$ 000s</v>
      </c>
      <c r="H157" s="594"/>
      <c r="I157" s="415"/>
      <c r="J157" s="594"/>
      <c r="K157" s="594"/>
      <c r="L157" s="594"/>
      <c r="M157" s="594"/>
      <c r="N157" s="594"/>
      <c r="O157" s="594"/>
      <c r="P157" s="594"/>
      <c r="Q157" s="594"/>
      <c r="R157" s="594"/>
      <c r="S157" s="594"/>
      <c r="T157" s="594"/>
      <c r="U157" s="594"/>
      <c r="V157" s="594"/>
      <c r="W157" s="594"/>
      <c r="X157" s="594"/>
      <c r="Y157" s="594"/>
      <c r="Z157" s="594"/>
      <c r="AA157" s="594"/>
      <c r="AB157" s="594"/>
      <c r="AC157" s="594"/>
      <c r="AD157" s="594"/>
      <c r="AE157" s="594"/>
      <c r="AF157" s="594"/>
      <c r="AG157" s="594"/>
      <c r="AH157" s="594"/>
      <c r="AI157" s="594"/>
      <c r="AJ157" s="594"/>
      <c r="AK157" s="594"/>
      <c r="AL157" s="594"/>
      <c r="AM157" s="594"/>
      <c r="AN157" s="594"/>
      <c r="AO157" s="594"/>
      <c r="AP157" s="594"/>
      <c r="AQ157" s="594"/>
      <c r="AR157" s="594"/>
      <c r="AS157" s="594"/>
      <c r="AT157" s="594"/>
      <c r="AU157" s="594"/>
      <c r="AV157" s="594"/>
      <c r="AW157" s="594"/>
      <c r="AX157" s="594"/>
      <c r="AY157" s="594"/>
      <c r="AZ157" s="594"/>
      <c r="BA157" s="594"/>
      <c r="BB157" s="594"/>
      <c r="BC157" s="594"/>
      <c r="BD157" s="594"/>
      <c r="BE157" s="594"/>
    </row>
    <row r="158" spans="1:57" s="194" customFormat="1" outlineLevel="2" x14ac:dyDescent="0.25">
      <c r="A158" s="142"/>
      <c r="B158" s="142"/>
      <c r="C158" s="143"/>
      <c r="D158" s="144"/>
      <c r="E158" s="527" t="s">
        <v>609</v>
      </c>
      <c r="F158" s="527">
        <f>SUM(F156:F157)</f>
        <v>90965.413482615302</v>
      </c>
      <c r="G158" s="527" t="str">
        <f xml:space="preserve"> SMU</f>
        <v>$ 000s</v>
      </c>
      <c r="H158" s="572"/>
      <c r="I158" s="145"/>
      <c r="J158" s="193"/>
      <c r="K158" s="193"/>
      <c r="L158" s="193"/>
      <c r="M158" s="193"/>
      <c r="N158" s="193"/>
      <c r="O158" s="193"/>
      <c r="P158" s="193"/>
      <c r="Q158" s="193"/>
      <c r="R158" s="193"/>
      <c r="S158" s="193"/>
      <c r="T158" s="193"/>
      <c r="U158" s="193"/>
      <c r="V158" s="193"/>
      <c r="W158" s="193"/>
      <c r="X158" s="193"/>
      <c r="Y158" s="193"/>
      <c r="Z158" s="193"/>
      <c r="AA158" s="193"/>
      <c r="AB158" s="193"/>
      <c r="AC158" s="193"/>
      <c r="AD158" s="193"/>
      <c r="AE158" s="193"/>
      <c r="AF158" s="193"/>
      <c r="AG158" s="193"/>
      <c r="AH158" s="193"/>
      <c r="AI158" s="193"/>
      <c r="AJ158" s="193"/>
      <c r="AK158" s="193"/>
      <c r="AL158" s="193"/>
      <c r="AM158" s="193"/>
      <c r="AN158" s="193"/>
      <c r="AO158" s="193"/>
      <c r="AP158" s="193"/>
      <c r="AQ158" s="193"/>
      <c r="AR158" s="193"/>
      <c r="AS158" s="193"/>
      <c r="AT158" s="193"/>
      <c r="AU158" s="193"/>
      <c r="AV158" s="193"/>
      <c r="AW158" s="193"/>
      <c r="AX158" s="193"/>
      <c r="AY158" s="193"/>
      <c r="AZ158" s="193"/>
      <c r="BA158" s="193"/>
      <c r="BB158" s="193"/>
      <c r="BC158" s="193"/>
      <c r="BD158" s="193"/>
      <c r="BE158" s="193"/>
    </row>
    <row r="159" spans="1:57" s="647" customFormat="1" ht="13" customHeight="1" outlineLevel="2" x14ac:dyDescent="0.25">
      <c r="A159" s="526"/>
      <c r="B159" s="526"/>
      <c r="C159" s="526"/>
      <c r="D159" s="526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647" customFormat="1" ht="13" customHeight="1" outlineLevel="2" x14ac:dyDescent="0.25">
      <c r="A160" s="526"/>
      <c r="B160" s="526"/>
      <c r="C160" s="526"/>
      <c r="D160" s="526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683" customFormat="1" ht="13" customHeight="1" outlineLevel="2" x14ac:dyDescent="0.25">
      <c r="A161" s="685"/>
      <c r="B161" s="685"/>
      <c r="C161" s="685"/>
      <c r="D161" s="685"/>
      <c r="E161" s="684" t="s">
        <v>573</v>
      </c>
      <c r="F161" s="684"/>
      <c r="G161" s="684" t="str">
        <f>SMU</f>
        <v>$ 000s</v>
      </c>
      <c r="H161" s="533"/>
      <c r="I161" s="533"/>
      <c r="J161" s="684">
        <f t="shared" ref="J161:AO161" si="144">I167</f>
        <v>0</v>
      </c>
      <c r="K161" s="684">
        <f t="shared" si="144"/>
        <v>0</v>
      </c>
      <c r="L161" s="684">
        <f t="shared" si="144"/>
        <v>0</v>
      </c>
      <c r="M161" s="684">
        <f t="shared" si="144"/>
        <v>0</v>
      </c>
      <c r="N161" s="684">
        <f t="shared" si="144"/>
        <v>0</v>
      </c>
      <c r="O161" s="684">
        <f t="shared" si="144"/>
        <v>0</v>
      </c>
      <c r="P161" s="684">
        <f t="shared" si="144"/>
        <v>0</v>
      </c>
      <c r="Q161" s="684">
        <f t="shared" si="144"/>
        <v>0</v>
      </c>
      <c r="R161" s="684">
        <f t="shared" si="144"/>
        <v>0</v>
      </c>
      <c r="S161" s="684">
        <f t="shared" si="144"/>
        <v>0</v>
      </c>
      <c r="T161" s="684">
        <f t="shared" si="144"/>
        <v>0</v>
      </c>
      <c r="U161" s="684">
        <f t="shared" si="144"/>
        <v>0</v>
      </c>
      <c r="V161" s="684">
        <f t="shared" si="144"/>
        <v>0</v>
      </c>
      <c r="W161" s="684">
        <f t="shared" si="144"/>
        <v>0</v>
      </c>
      <c r="X161" s="684">
        <f t="shared" si="144"/>
        <v>0</v>
      </c>
      <c r="Y161" s="684">
        <f t="shared" si="144"/>
        <v>0</v>
      </c>
      <c r="Z161" s="684">
        <f t="shared" si="144"/>
        <v>13164.478699900039</v>
      </c>
      <c r="AA161" s="684">
        <f t="shared" si="144"/>
        <v>25235.365503356483</v>
      </c>
      <c r="AB161" s="684">
        <f t="shared" si="144"/>
        <v>37329.833391779117</v>
      </c>
      <c r="AC161" s="684">
        <f t="shared" si="144"/>
        <v>49453.783286579812</v>
      </c>
      <c r="AD161" s="684">
        <f t="shared" si="144"/>
        <v>61604.355354691172</v>
      </c>
      <c r="AE161" s="684">
        <f t="shared" si="144"/>
        <v>73776.107372811937</v>
      </c>
      <c r="AF161" s="684">
        <f t="shared" si="144"/>
        <v>85980.087349913738</v>
      </c>
      <c r="AG161" s="684">
        <f t="shared" si="144"/>
        <v>86676.92340681894</v>
      </c>
      <c r="AH161" s="684">
        <f t="shared" si="144"/>
        <v>86902.50051754716</v>
      </c>
      <c r="AI161" s="684">
        <f t="shared" si="144"/>
        <v>87128.572958014352</v>
      </c>
      <c r="AJ161" s="684">
        <f t="shared" si="144"/>
        <v>87333.215797378754</v>
      </c>
      <c r="AK161" s="684">
        <f t="shared" si="144"/>
        <v>87560.234016814589</v>
      </c>
      <c r="AL161" s="684">
        <f t="shared" si="144"/>
        <v>87780.411481597825</v>
      </c>
      <c r="AM161" s="684">
        <f t="shared" si="144"/>
        <v>88008.411668223591</v>
      </c>
      <c r="AN161" s="684">
        <f t="shared" si="144"/>
        <v>88229.541510516065</v>
      </c>
      <c r="AO161" s="684">
        <f t="shared" si="144"/>
        <v>88458.52791183033</v>
      </c>
      <c r="AP161" s="684">
        <f t="shared" ref="AP161:BE161" si="145">AO167</f>
        <v>88688.017129117477</v>
      </c>
      <c r="AQ161" s="684">
        <f t="shared" si="145"/>
        <v>88910.591133014357</v>
      </c>
      <c r="AR161" s="684">
        <f t="shared" si="145"/>
        <v>89141.073005791346</v>
      </c>
      <c r="AS161" s="684">
        <f t="shared" si="145"/>
        <v>89364.60975342615</v>
      </c>
      <c r="AT161" s="684">
        <f t="shared" si="145"/>
        <v>89596.088575423797</v>
      </c>
      <c r="AU161" s="684">
        <f t="shared" si="145"/>
        <v>89828.075686334749</v>
      </c>
      <c r="AV161" s="684">
        <f t="shared" si="145"/>
        <v>90045.572427054678</v>
      </c>
      <c r="AW161" s="684">
        <f t="shared" si="145"/>
        <v>90278.546529589832</v>
      </c>
      <c r="AX161" s="684">
        <f t="shared" si="145"/>
        <v>90504.500408462714</v>
      </c>
      <c r="AY161" s="684">
        <f t="shared" si="145"/>
        <v>90738.482240357043</v>
      </c>
      <c r="AZ161" s="684">
        <f t="shared" si="145"/>
        <v>0</v>
      </c>
      <c r="BA161" s="684">
        <f t="shared" si="145"/>
        <v>0</v>
      </c>
      <c r="BB161" s="684">
        <f t="shared" si="145"/>
        <v>0</v>
      </c>
      <c r="BC161" s="684">
        <f t="shared" si="145"/>
        <v>0</v>
      </c>
      <c r="BD161" s="684">
        <f t="shared" si="145"/>
        <v>0</v>
      </c>
      <c r="BE161" s="684">
        <f t="shared" si="145"/>
        <v>0</v>
      </c>
    </row>
    <row r="162" spans="1:57" s="680" customFormat="1" ht="13" customHeight="1" outlineLevel="2" x14ac:dyDescent="0.25">
      <c r="A162" s="573"/>
      <c r="B162" s="573"/>
      <c r="C162" s="573"/>
      <c r="D162" s="681" t="s">
        <v>493</v>
      </c>
      <c r="E162" s="682" t="str">
        <f t="shared" ref="E162:AJ162" si="146" xml:space="preserve"> E$153</f>
        <v>Equity bridge drawdown - m</v>
      </c>
      <c r="F162" s="682">
        <f t="shared" si="146"/>
        <v>0</v>
      </c>
      <c r="G162" s="682" t="str">
        <f t="shared" si="146"/>
        <v>$ 000s</v>
      </c>
      <c r="H162" s="682">
        <f t="shared" si="146"/>
        <v>84320.40118445392</v>
      </c>
      <c r="I162" s="682">
        <f t="shared" si="146"/>
        <v>0</v>
      </c>
      <c r="J162" s="682">
        <f t="shared" si="146"/>
        <v>0</v>
      </c>
      <c r="K162" s="682">
        <f t="shared" si="146"/>
        <v>0</v>
      </c>
      <c r="L162" s="682">
        <f t="shared" si="146"/>
        <v>0</v>
      </c>
      <c r="M162" s="682">
        <f t="shared" si="146"/>
        <v>0</v>
      </c>
      <c r="N162" s="682">
        <f t="shared" si="146"/>
        <v>0</v>
      </c>
      <c r="O162" s="682">
        <f t="shared" si="146"/>
        <v>0</v>
      </c>
      <c r="P162" s="682">
        <f t="shared" si="146"/>
        <v>0</v>
      </c>
      <c r="Q162" s="682">
        <f t="shared" si="146"/>
        <v>0</v>
      </c>
      <c r="R162" s="682">
        <f t="shared" si="146"/>
        <v>0</v>
      </c>
      <c r="S162" s="682">
        <f t="shared" si="146"/>
        <v>0</v>
      </c>
      <c r="T162" s="682">
        <f t="shared" si="146"/>
        <v>0</v>
      </c>
      <c r="U162" s="682">
        <f t="shared" si="146"/>
        <v>0</v>
      </c>
      <c r="V162" s="682">
        <f t="shared" si="146"/>
        <v>0</v>
      </c>
      <c r="W162" s="682">
        <f t="shared" si="146"/>
        <v>0</v>
      </c>
      <c r="X162" s="682">
        <f t="shared" si="146"/>
        <v>0</v>
      </c>
      <c r="Y162" s="682">
        <f t="shared" si="146"/>
        <v>11800</v>
      </c>
      <c r="Z162" s="682">
        <f t="shared" si="146"/>
        <v>12006.730769230497</v>
      </c>
      <c r="AA162" s="682">
        <f t="shared" si="146"/>
        <v>12006.730769230497</v>
      </c>
      <c r="AB162" s="682">
        <f t="shared" si="146"/>
        <v>12006.730769230497</v>
      </c>
      <c r="AC162" s="682">
        <f t="shared" si="146"/>
        <v>12006.730769230497</v>
      </c>
      <c r="AD162" s="682">
        <f t="shared" si="146"/>
        <v>12006.730795494545</v>
      </c>
      <c r="AE162" s="682">
        <f t="shared" si="146"/>
        <v>12006.730908248253</v>
      </c>
      <c r="AF162" s="682">
        <f t="shared" si="146"/>
        <v>480.01640378913726</v>
      </c>
      <c r="AG162" s="682">
        <f t="shared" si="146"/>
        <v>0</v>
      </c>
      <c r="AH162" s="682">
        <f t="shared" si="146"/>
        <v>0</v>
      </c>
      <c r="AI162" s="682">
        <f t="shared" si="146"/>
        <v>0</v>
      </c>
      <c r="AJ162" s="682">
        <f t="shared" si="146"/>
        <v>0</v>
      </c>
      <c r="AK162" s="682">
        <f t="shared" ref="AK162:BE162" si="147" xml:space="preserve"> AK$153</f>
        <v>0</v>
      </c>
      <c r="AL162" s="682">
        <f t="shared" si="147"/>
        <v>0</v>
      </c>
      <c r="AM162" s="682">
        <f t="shared" si="147"/>
        <v>0</v>
      </c>
      <c r="AN162" s="682">
        <f t="shared" si="147"/>
        <v>0</v>
      </c>
      <c r="AO162" s="682">
        <f t="shared" si="147"/>
        <v>0</v>
      </c>
      <c r="AP162" s="682">
        <f t="shared" si="147"/>
        <v>0</v>
      </c>
      <c r="AQ162" s="682">
        <f t="shared" si="147"/>
        <v>0</v>
      </c>
      <c r="AR162" s="682">
        <f t="shared" si="147"/>
        <v>0</v>
      </c>
      <c r="AS162" s="682">
        <f t="shared" si="147"/>
        <v>0</v>
      </c>
      <c r="AT162" s="682">
        <f t="shared" si="147"/>
        <v>0</v>
      </c>
      <c r="AU162" s="682">
        <f t="shared" si="147"/>
        <v>0</v>
      </c>
      <c r="AV162" s="682">
        <f t="shared" si="147"/>
        <v>0</v>
      </c>
      <c r="AW162" s="682">
        <f t="shared" si="147"/>
        <v>0</v>
      </c>
      <c r="AX162" s="682">
        <f t="shared" si="147"/>
        <v>0</v>
      </c>
      <c r="AY162" s="682">
        <f t="shared" si="147"/>
        <v>0</v>
      </c>
      <c r="AZ162" s="682">
        <f t="shared" si="147"/>
        <v>0</v>
      </c>
      <c r="BA162" s="682">
        <f t="shared" si="147"/>
        <v>0</v>
      </c>
      <c r="BB162" s="682">
        <f t="shared" si="147"/>
        <v>0</v>
      </c>
      <c r="BC162" s="682">
        <f t="shared" si="147"/>
        <v>0</v>
      </c>
      <c r="BD162" s="682">
        <f t="shared" si="147"/>
        <v>0</v>
      </c>
      <c r="BE162" s="682">
        <f t="shared" si="147"/>
        <v>0</v>
      </c>
    </row>
    <row r="163" spans="1:57" s="708" customFormat="1" ht="13" customHeight="1" outlineLevel="2" x14ac:dyDescent="0.25">
      <c r="A163" s="573"/>
      <c r="B163" s="573"/>
      <c r="C163" s="573"/>
      <c r="D163" s="681" t="s">
        <v>493</v>
      </c>
      <c r="E163" s="705" t="str">
        <f t="shared" ref="E163:AJ163" si="148" xml:space="preserve"> E$199</f>
        <v>Equity bridge interest - rolled up</v>
      </c>
      <c r="F163" s="705">
        <f t="shared" si="148"/>
        <v>0</v>
      </c>
      <c r="G163" s="705" t="str">
        <f t="shared" si="148"/>
        <v>$ 000s</v>
      </c>
      <c r="H163" s="705">
        <f t="shared" si="148"/>
        <v>5152.9148897968471</v>
      </c>
      <c r="I163" s="705">
        <f t="shared" si="148"/>
        <v>0</v>
      </c>
      <c r="J163" s="705">
        <f t="shared" si="148"/>
        <v>0</v>
      </c>
      <c r="K163" s="705">
        <f t="shared" si="148"/>
        <v>0</v>
      </c>
      <c r="L163" s="705">
        <f t="shared" si="148"/>
        <v>0</v>
      </c>
      <c r="M163" s="705">
        <f t="shared" si="148"/>
        <v>0</v>
      </c>
      <c r="N163" s="705">
        <f t="shared" si="148"/>
        <v>0</v>
      </c>
      <c r="O163" s="705">
        <f t="shared" si="148"/>
        <v>0</v>
      </c>
      <c r="P163" s="705">
        <f t="shared" si="148"/>
        <v>0</v>
      </c>
      <c r="Q163" s="705">
        <f t="shared" si="148"/>
        <v>0</v>
      </c>
      <c r="R163" s="705">
        <f t="shared" si="148"/>
        <v>0</v>
      </c>
      <c r="S163" s="705">
        <f t="shared" si="148"/>
        <v>0</v>
      </c>
      <c r="T163" s="705">
        <f t="shared" si="148"/>
        <v>0</v>
      </c>
      <c r="U163" s="705">
        <f t="shared" si="148"/>
        <v>0</v>
      </c>
      <c r="V163" s="705">
        <f t="shared" si="148"/>
        <v>0</v>
      </c>
      <c r="W163" s="705">
        <f t="shared" si="148"/>
        <v>0</v>
      </c>
      <c r="X163" s="705">
        <f t="shared" si="148"/>
        <v>0</v>
      </c>
      <c r="Y163" s="705">
        <f t="shared" si="148"/>
        <v>0</v>
      </c>
      <c r="Z163" s="705">
        <f t="shared" si="148"/>
        <v>34.008236641408431</v>
      </c>
      <c r="AA163" s="705">
        <f t="shared" si="148"/>
        <v>63.088413758391205</v>
      </c>
      <c r="AB163" s="705">
        <f t="shared" si="148"/>
        <v>96.435402928762713</v>
      </c>
      <c r="AC163" s="705">
        <f t="shared" si="148"/>
        <v>127.75560682366451</v>
      </c>
      <c r="AD163" s="705">
        <f t="shared" si="148"/>
        <v>154.01088838672794</v>
      </c>
      <c r="AE163" s="705">
        <f t="shared" si="148"/>
        <v>190.58827737976418</v>
      </c>
      <c r="AF163" s="705">
        <f t="shared" si="148"/>
        <v>214.95021837478436</v>
      </c>
      <c r="AG163" s="705">
        <f t="shared" si="148"/>
        <v>223.91538546761558</v>
      </c>
      <c r="AH163" s="705">
        <f t="shared" si="148"/>
        <v>224.49812633699682</v>
      </c>
      <c r="AI163" s="705">
        <f t="shared" si="148"/>
        <v>203.30000356870013</v>
      </c>
      <c r="AJ163" s="705">
        <f t="shared" si="148"/>
        <v>225.61080747656177</v>
      </c>
      <c r="AK163" s="705">
        <f t="shared" ref="AK163:BE163" si="149" xml:space="preserve"> AK$199</f>
        <v>218.90058504203648</v>
      </c>
      <c r="AL163" s="705">
        <f t="shared" si="149"/>
        <v>226.76606299412771</v>
      </c>
      <c r="AM163" s="705">
        <f t="shared" si="149"/>
        <v>220.02102917055899</v>
      </c>
      <c r="AN163" s="705">
        <f t="shared" si="149"/>
        <v>227.92631556883316</v>
      </c>
      <c r="AO163" s="705">
        <f t="shared" si="149"/>
        <v>228.51786377222834</v>
      </c>
      <c r="AP163" s="705">
        <f t="shared" si="149"/>
        <v>221.72004282279369</v>
      </c>
      <c r="AQ163" s="705">
        <f t="shared" si="149"/>
        <v>229.68569376028708</v>
      </c>
      <c r="AR163" s="705">
        <f t="shared" si="149"/>
        <v>222.85268251447837</v>
      </c>
      <c r="AS163" s="705">
        <f t="shared" si="149"/>
        <v>230.8585751963509</v>
      </c>
      <c r="AT163" s="705">
        <f t="shared" si="149"/>
        <v>231.45656215317814</v>
      </c>
      <c r="AU163" s="705">
        <f t="shared" si="149"/>
        <v>217.08451624197565</v>
      </c>
      <c r="AV163" s="705">
        <f t="shared" si="149"/>
        <v>232.61772876989124</v>
      </c>
      <c r="AW163" s="705">
        <f t="shared" si="149"/>
        <v>225.69636632397459</v>
      </c>
      <c r="AX163" s="705">
        <f t="shared" si="149"/>
        <v>233.80329272186202</v>
      </c>
      <c r="AY163" s="705">
        <f t="shared" si="149"/>
        <v>226.8462056008926</v>
      </c>
      <c r="AZ163" s="705">
        <f t="shared" si="149"/>
        <v>0</v>
      </c>
      <c r="BA163" s="705">
        <f t="shared" si="149"/>
        <v>0</v>
      </c>
      <c r="BB163" s="705">
        <f t="shared" si="149"/>
        <v>0</v>
      </c>
      <c r="BC163" s="705">
        <f t="shared" si="149"/>
        <v>0</v>
      </c>
      <c r="BD163" s="705">
        <f t="shared" si="149"/>
        <v>0</v>
      </c>
      <c r="BE163" s="705">
        <f t="shared" si="149"/>
        <v>0</v>
      </c>
    </row>
    <row r="164" spans="1:57" s="708" customFormat="1" ht="13" customHeight="1" outlineLevel="2" x14ac:dyDescent="0.25">
      <c r="A164" s="573"/>
      <c r="B164" s="573"/>
      <c r="C164" s="573"/>
      <c r="D164" s="681" t="s">
        <v>493</v>
      </c>
      <c r="E164" s="705" t="str">
        <f t="shared" ref="E164:AJ164" si="150" xml:space="preserve"> E$213</f>
        <v>Equity bridge upfront fee - rolled up</v>
      </c>
      <c r="F164" s="705">
        <f t="shared" si="150"/>
        <v>0</v>
      </c>
      <c r="G164" s="705" t="str">
        <f t="shared" si="150"/>
        <v>$ 000s</v>
      </c>
      <c r="H164" s="705">
        <f t="shared" si="150"/>
        <v>1364.4786999000394</v>
      </c>
      <c r="I164" s="705">
        <f t="shared" si="150"/>
        <v>0</v>
      </c>
      <c r="J164" s="705">
        <f t="shared" si="150"/>
        <v>0</v>
      </c>
      <c r="K164" s="705">
        <f t="shared" si="150"/>
        <v>0</v>
      </c>
      <c r="L164" s="705">
        <f t="shared" si="150"/>
        <v>0</v>
      </c>
      <c r="M164" s="705">
        <f t="shared" si="150"/>
        <v>0</v>
      </c>
      <c r="N164" s="705">
        <f t="shared" si="150"/>
        <v>0</v>
      </c>
      <c r="O164" s="705">
        <f t="shared" si="150"/>
        <v>0</v>
      </c>
      <c r="P164" s="705">
        <f t="shared" si="150"/>
        <v>0</v>
      </c>
      <c r="Q164" s="705">
        <f t="shared" si="150"/>
        <v>0</v>
      </c>
      <c r="R164" s="705">
        <f t="shared" si="150"/>
        <v>0</v>
      </c>
      <c r="S164" s="705">
        <f t="shared" si="150"/>
        <v>0</v>
      </c>
      <c r="T164" s="705">
        <f t="shared" si="150"/>
        <v>0</v>
      </c>
      <c r="U164" s="705">
        <f t="shared" si="150"/>
        <v>0</v>
      </c>
      <c r="V164" s="705">
        <f t="shared" si="150"/>
        <v>0</v>
      </c>
      <c r="W164" s="705">
        <f t="shared" si="150"/>
        <v>0</v>
      </c>
      <c r="X164" s="705">
        <f t="shared" si="150"/>
        <v>0</v>
      </c>
      <c r="Y164" s="705">
        <f t="shared" si="150"/>
        <v>1364.4786999000394</v>
      </c>
      <c r="Z164" s="705">
        <f t="shared" si="150"/>
        <v>0</v>
      </c>
      <c r="AA164" s="705">
        <f t="shared" si="150"/>
        <v>0</v>
      </c>
      <c r="AB164" s="705">
        <f t="shared" si="150"/>
        <v>0</v>
      </c>
      <c r="AC164" s="705">
        <f t="shared" si="150"/>
        <v>0</v>
      </c>
      <c r="AD164" s="705">
        <f t="shared" si="150"/>
        <v>0</v>
      </c>
      <c r="AE164" s="705">
        <f t="shared" si="150"/>
        <v>0</v>
      </c>
      <c r="AF164" s="705">
        <f t="shared" si="150"/>
        <v>0</v>
      </c>
      <c r="AG164" s="705">
        <f t="shared" si="150"/>
        <v>0</v>
      </c>
      <c r="AH164" s="705">
        <f t="shared" si="150"/>
        <v>0</v>
      </c>
      <c r="AI164" s="705">
        <f t="shared" si="150"/>
        <v>0</v>
      </c>
      <c r="AJ164" s="705">
        <f t="shared" si="150"/>
        <v>0</v>
      </c>
      <c r="AK164" s="705">
        <f t="shared" ref="AK164:BE164" si="151" xml:space="preserve"> AK$213</f>
        <v>0</v>
      </c>
      <c r="AL164" s="705">
        <f t="shared" si="151"/>
        <v>0</v>
      </c>
      <c r="AM164" s="705">
        <f t="shared" si="151"/>
        <v>0</v>
      </c>
      <c r="AN164" s="705">
        <f t="shared" si="151"/>
        <v>0</v>
      </c>
      <c r="AO164" s="705">
        <f t="shared" si="151"/>
        <v>0</v>
      </c>
      <c r="AP164" s="705">
        <f t="shared" si="151"/>
        <v>0</v>
      </c>
      <c r="AQ164" s="705">
        <f t="shared" si="151"/>
        <v>0</v>
      </c>
      <c r="AR164" s="705">
        <f t="shared" si="151"/>
        <v>0</v>
      </c>
      <c r="AS164" s="705">
        <f t="shared" si="151"/>
        <v>0</v>
      </c>
      <c r="AT164" s="705">
        <f t="shared" si="151"/>
        <v>0</v>
      </c>
      <c r="AU164" s="705">
        <f t="shared" si="151"/>
        <v>0</v>
      </c>
      <c r="AV164" s="705">
        <f t="shared" si="151"/>
        <v>0</v>
      </c>
      <c r="AW164" s="705">
        <f t="shared" si="151"/>
        <v>0</v>
      </c>
      <c r="AX164" s="705">
        <f t="shared" si="151"/>
        <v>0</v>
      </c>
      <c r="AY164" s="705">
        <f t="shared" si="151"/>
        <v>0</v>
      </c>
      <c r="AZ164" s="705">
        <f t="shared" si="151"/>
        <v>0</v>
      </c>
      <c r="BA164" s="705">
        <f t="shared" si="151"/>
        <v>0</v>
      </c>
      <c r="BB164" s="705">
        <f t="shared" si="151"/>
        <v>0</v>
      </c>
      <c r="BC164" s="705">
        <f t="shared" si="151"/>
        <v>0</v>
      </c>
      <c r="BD164" s="705">
        <f t="shared" si="151"/>
        <v>0</v>
      </c>
      <c r="BE164" s="705">
        <f t="shared" si="151"/>
        <v>0</v>
      </c>
    </row>
    <row r="165" spans="1:57" s="708" customFormat="1" ht="13" customHeight="1" outlineLevel="2" x14ac:dyDescent="0.25">
      <c r="A165" s="573"/>
      <c r="B165" s="573"/>
      <c r="C165" s="573"/>
      <c r="D165" s="681" t="s">
        <v>493</v>
      </c>
      <c r="E165" s="705" t="str">
        <f t="shared" ref="E165:AJ165" si="152" xml:space="preserve"> E$236</f>
        <v>Equity bridge commitment fee - rolled up</v>
      </c>
      <c r="F165" s="705">
        <f t="shared" si="152"/>
        <v>0</v>
      </c>
      <c r="G165" s="705" t="str">
        <f t="shared" si="152"/>
        <v>$ 000s</v>
      </c>
      <c r="H165" s="705">
        <f t="shared" si="152"/>
        <v>127.61870846449897</v>
      </c>
      <c r="I165" s="705">
        <f t="shared" si="152"/>
        <v>0</v>
      </c>
      <c r="J165" s="705">
        <f t="shared" si="152"/>
        <v>0</v>
      </c>
      <c r="K165" s="705">
        <f t="shared" si="152"/>
        <v>0</v>
      </c>
      <c r="L165" s="705">
        <f t="shared" si="152"/>
        <v>0</v>
      </c>
      <c r="M165" s="705">
        <f t="shared" si="152"/>
        <v>0</v>
      </c>
      <c r="N165" s="705">
        <f t="shared" si="152"/>
        <v>0</v>
      </c>
      <c r="O165" s="705">
        <f t="shared" si="152"/>
        <v>0</v>
      </c>
      <c r="P165" s="705">
        <f t="shared" si="152"/>
        <v>0</v>
      </c>
      <c r="Q165" s="705">
        <f t="shared" si="152"/>
        <v>0</v>
      </c>
      <c r="R165" s="705">
        <f t="shared" si="152"/>
        <v>0</v>
      </c>
      <c r="S165" s="705">
        <f t="shared" si="152"/>
        <v>0</v>
      </c>
      <c r="T165" s="705">
        <f t="shared" si="152"/>
        <v>0</v>
      </c>
      <c r="U165" s="705">
        <f t="shared" si="152"/>
        <v>0</v>
      </c>
      <c r="V165" s="705">
        <f t="shared" si="152"/>
        <v>0</v>
      </c>
      <c r="W165" s="705">
        <f t="shared" si="152"/>
        <v>0</v>
      </c>
      <c r="X165" s="705">
        <f t="shared" si="152"/>
        <v>0</v>
      </c>
      <c r="Y165" s="705">
        <f t="shared" si="152"/>
        <v>0</v>
      </c>
      <c r="Z165" s="705">
        <f t="shared" si="152"/>
        <v>30.147797584539752</v>
      </c>
      <c r="AA165" s="705">
        <f t="shared" si="152"/>
        <v>24.648705433742304</v>
      </c>
      <c r="AB165" s="705">
        <f t="shared" si="152"/>
        <v>20.783722641436608</v>
      </c>
      <c r="AC165" s="705">
        <f t="shared" si="152"/>
        <v>16.085692057201339</v>
      </c>
      <c r="AD165" s="705">
        <f t="shared" si="152"/>
        <v>11.010334239491796</v>
      </c>
      <c r="AE165" s="705">
        <f t="shared" si="152"/>
        <v>6.6607914737863911</v>
      </c>
      <c r="AF165" s="705">
        <f t="shared" si="152"/>
        <v>1.8694347412833319</v>
      </c>
      <c r="AG165" s="705">
        <f t="shared" si="152"/>
        <v>1.6617252606086772</v>
      </c>
      <c r="AH165" s="705">
        <f t="shared" si="152"/>
        <v>1.574314130201492</v>
      </c>
      <c r="AI165" s="705">
        <f t="shared" si="152"/>
        <v>1.3428357956958947</v>
      </c>
      <c r="AJ165" s="705">
        <f t="shared" si="152"/>
        <v>1.4074119592667493</v>
      </c>
      <c r="AK165" s="705">
        <f t="shared" ref="AK165:BE165" si="153" xml:space="preserve"> AK$236</f>
        <v>1.2768797411955128</v>
      </c>
      <c r="AL165" s="705">
        <f t="shared" si="153"/>
        <v>1.2341236316318596</v>
      </c>
      <c r="AM165" s="705">
        <f t="shared" si="153"/>
        <v>1.1088131219171373</v>
      </c>
      <c r="AN165" s="705">
        <f t="shared" si="153"/>
        <v>1.0600857454260417</v>
      </c>
      <c r="AO165" s="705">
        <f t="shared" si="153"/>
        <v>0.97135351491676403</v>
      </c>
      <c r="AP165" s="705">
        <f t="shared" si="153"/>
        <v>0.85396107408192989</v>
      </c>
      <c r="AQ165" s="705">
        <f t="shared" si="153"/>
        <v>0.79617901670795321</v>
      </c>
      <c r="AR165" s="705">
        <f t="shared" si="153"/>
        <v>0.68406512032922906</v>
      </c>
      <c r="AS165" s="705">
        <f t="shared" si="153"/>
        <v>0.6202468012983835</v>
      </c>
      <c r="AT165" s="705">
        <f t="shared" si="153"/>
        <v>0.53054875777429533</v>
      </c>
      <c r="AU165" s="705">
        <f t="shared" si="153"/>
        <v>0.4122244779546046</v>
      </c>
      <c r="AV165" s="705">
        <f t="shared" si="153"/>
        <v>0.35637376526732895</v>
      </c>
      <c r="AW165" s="705">
        <f t="shared" si="153"/>
        <v>0.25751254890479686</v>
      </c>
      <c r="AX165" s="705">
        <f t="shared" si="153"/>
        <v>0.17853917247171483</v>
      </c>
      <c r="AY165" s="705">
        <f t="shared" si="153"/>
        <v>8.5036657367092636E-2</v>
      </c>
      <c r="AZ165" s="705">
        <f t="shared" si="153"/>
        <v>0</v>
      </c>
      <c r="BA165" s="705">
        <f t="shared" si="153"/>
        <v>0</v>
      </c>
      <c r="BB165" s="705">
        <f t="shared" si="153"/>
        <v>0</v>
      </c>
      <c r="BC165" s="705">
        <f t="shared" si="153"/>
        <v>0</v>
      </c>
      <c r="BD165" s="705">
        <f t="shared" si="153"/>
        <v>0</v>
      </c>
      <c r="BE165" s="705">
        <f t="shared" si="153"/>
        <v>0</v>
      </c>
    </row>
    <row r="166" spans="1:57" s="708" customFormat="1" ht="13" customHeight="1" outlineLevel="2" x14ac:dyDescent="0.25">
      <c r="A166" s="573"/>
      <c r="B166" s="573"/>
      <c r="C166" s="573"/>
      <c r="D166" s="681" t="s">
        <v>209</v>
      </c>
      <c r="E166" s="705" t="str">
        <f t="shared" ref="E166:AJ166" si="154" xml:space="preserve"> E$258</f>
        <v>Repayment of equity bridge POS</v>
      </c>
      <c r="F166" s="705">
        <f t="shared" si="154"/>
        <v>0</v>
      </c>
      <c r="G166" s="705" t="str">
        <f t="shared" si="154"/>
        <v>$ 000s</v>
      </c>
      <c r="H166" s="705">
        <f t="shared" si="154"/>
        <v>90965.413482615302</v>
      </c>
      <c r="I166" s="705">
        <f t="shared" si="154"/>
        <v>0</v>
      </c>
      <c r="J166" s="705">
        <f t="shared" si="154"/>
        <v>0</v>
      </c>
      <c r="K166" s="705">
        <f t="shared" si="154"/>
        <v>0</v>
      </c>
      <c r="L166" s="705">
        <f t="shared" si="154"/>
        <v>0</v>
      </c>
      <c r="M166" s="705">
        <f t="shared" si="154"/>
        <v>0</v>
      </c>
      <c r="N166" s="705">
        <f t="shared" si="154"/>
        <v>0</v>
      </c>
      <c r="O166" s="705">
        <f t="shared" si="154"/>
        <v>0</v>
      </c>
      <c r="P166" s="705">
        <f t="shared" si="154"/>
        <v>0</v>
      </c>
      <c r="Q166" s="705">
        <f t="shared" si="154"/>
        <v>0</v>
      </c>
      <c r="R166" s="705">
        <f t="shared" si="154"/>
        <v>0</v>
      </c>
      <c r="S166" s="705">
        <f t="shared" si="154"/>
        <v>0</v>
      </c>
      <c r="T166" s="705">
        <f t="shared" si="154"/>
        <v>0</v>
      </c>
      <c r="U166" s="705">
        <f t="shared" si="154"/>
        <v>0</v>
      </c>
      <c r="V166" s="705">
        <f t="shared" si="154"/>
        <v>0</v>
      </c>
      <c r="W166" s="705">
        <f t="shared" si="154"/>
        <v>0</v>
      </c>
      <c r="X166" s="705">
        <f t="shared" si="154"/>
        <v>0</v>
      </c>
      <c r="Y166" s="705">
        <f t="shared" si="154"/>
        <v>0</v>
      </c>
      <c r="Z166" s="705">
        <f t="shared" si="154"/>
        <v>0</v>
      </c>
      <c r="AA166" s="705">
        <f t="shared" si="154"/>
        <v>0</v>
      </c>
      <c r="AB166" s="705">
        <f t="shared" si="154"/>
        <v>0</v>
      </c>
      <c r="AC166" s="705">
        <f t="shared" si="154"/>
        <v>0</v>
      </c>
      <c r="AD166" s="705">
        <f t="shared" si="154"/>
        <v>0</v>
      </c>
      <c r="AE166" s="705">
        <f t="shared" si="154"/>
        <v>0</v>
      </c>
      <c r="AF166" s="705">
        <f t="shared" si="154"/>
        <v>0</v>
      </c>
      <c r="AG166" s="705">
        <f t="shared" si="154"/>
        <v>0</v>
      </c>
      <c r="AH166" s="705">
        <f t="shared" si="154"/>
        <v>0</v>
      </c>
      <c r="AI166" s="705">
        <f t="shared" si="154"/>
        <v>0</v>
      </c>
      <c r="AJ166" s="705">
        <f t="shared" si="154"/>
        <v>0</v>
      </c>
      <c r="AK166" s="705">
        <f t="shared" ref="AK166:BE166" si="155" xml:space="preserve"> AK$258</f>
        <v>0</v>
      </c>
      <c r="AL166" s="705">
        <f t="shared" si="155"/>
        <v>0</v>
      </c>
      <c r="AM166" s="705">
        <f t="shared" si="155"/>
        <v>0</v>
      </c>
      <c r="AN166" s="705">
        <f t="shared" si="155"/>
        <v>0</v>
      </c>
      <c r="AO166" s="705">
        <f t="shared" si="155"/>
        <v>0</v>
      </c>
      <c r="AP166" s="705">
        <f t="shared" si="155"/>
        <v>0</v>
      </c>
      <c r="AQ166" s="705">
        <f t="shared" si="155"/>
        <v>0</v>
      </c>
      <c r="AR166" s="705">
        <f t="shared" si="155"/>
        <v>0</v>
      </c>
      <c r="AS166" s="705">
        <f t="shared" si="155"/>
        <v>0</v>
      </c>
      <c r="AT166" s="705">
        <f t="shared" si="155"/>
        <v>0</v>
      </c>
      <c r="AU166" s="705">
        <f t="shared" si="155"/>
        <v>0</v>
      </c>
      <c r="AV166" s="705">
        <f t="shared" si="155"/>
        <v>0</v>
      </c>
      <c r="AW166" s="705">
        <f t="shared" si="155"/>
        <v>0</v>
      </c>
      <c r="AX166" s="705">
        <f t="shared" si="155"/>
        <v>0</v>
      </c>
      <c r="AY166" s="705">
        <f t="shared" si="155"/>
        <v>90965.413482615302</v>
      </c>
      <c r="AZ166" s="705">
        <f t="shared" si="155"/>
        <v>0</v>
      </c>
      <c r="BA166" s="705">
        <f t="shared" si="155"/>
        <v>0</v>
      </c>
      <c r="BB166" s="705">
        <f t="shared" si="155"/>
        <v>0</v>
      </c>
      <c r="BC166" s="705">
        <f t="shared" si="155"/>
        <v>0</v>
      </c>
      <c r="BD166" s="705">
        <f t="shared" si="155"/>
        <v>0</v>
      </c>
      <c r="BE166" s="705">
        <f t="shared" si="155"/>
        <v>0</v>
      </c>
    </row>
    <row r="167" spans="1:57" s="675" customFormat="1" ht="13" customHeight="1" outlineLevel="2" x14ac:dyDescent="0.25">
      <c r="A167" s="679"/>
      <c r="B167" s="679"/>
      <c r="C167" s="679"/>
      <c r="D167" s="679"/>
      <c r="E167" s="676" t="s">
        <v>572</v>
      </c>
      <c r="F167" s="676"/>
      <c r="G167" s="676" t="str">
        <f>SMU</f>
        <v>$ 000s</v>
      </c>
      <c r="H167" s="678"/>
      <c r="I167" s="677"/>
      <c r="J167" s="676">
        <f t="shared" ref="J167:AO167" si="156" xml:space="preserve"> J161 + SUM(J162:J165) - J166</f>
        <v>0</v>
      </c>
      <c r="K167" s="676">
        <f t="shared" si="156"/>
        <v>0</v>
      </c>
      <c r="L167" s="676">
        <f t="shared" si="156"/>
        <v>0</v>
      </c>
      <c r="M167" s="676">
        <f t="shared" si="156"/>
        <v>0</v>
      </c>
      <c r="N167" s="676">
        <f t="shared" si="156"/>
        <v>0</v>
      </c>
      <c r="O167" s="676">
        <f t="shared" si="156"/>
        <v>0</v>
      </c>
      <c r="P167" s="676">
        <f t="shared" si="156"/>
        <v>0</v>
      </c>
      <c r="Q167" s="676">
        <f t="shared" si="156"/>
        <v>0</v>
      </c>
      <c r="R167" s="676">
        <f t="shared" si="156"/>
        <v>0</v>
      </c>
      <c r="S167" s="676">
        <f t="shared" si="156"/>
        <v>0</v>
      </c>
      <c r="T167" s="676">
        <f t="shared" si="156"/>
        <v>0</v>
      </c>
      <c r="U167" s="676">
        <f t="shared" si="156"/>
        <v>0</v>
      </c>
      <c r="V167" s="676">
        <f t="shared" si="156"/>
        <v>0</v>
      </c>
      <c r="W167" s="676">
        <f t="shared" si="156"/>
        <v>0</v>
      </c>
      <c r="X167" s="676">
        <f t="shared" si="156"/>
        <v>0</v>
      </c>
      <c r="Y167" s="676">
        <f t="shared" si="156"/>
        <v>13164.478699900039</v>
      </c>
      <c r="Z167" s="676">
        <f t="shared" si="156"/>
        <v>25235.365503356483</v>
      </c>
      <c r="AA167" s="676">
        <f t="shared" si="156"/>
        <v>37329.833391779117</v>
      </c>
      <c r="AB167" s="676">
        <f t="shared" si="156"/>
        <v>49453.783286579812</v>
      </c>
      <c r="AC167" s="676">
        <f t="shared" si="156"/>
        <v>61604.355354691172</v>
      </c>
      <c r="AD167" s="676">
        <f t="shared" si="156"/>
        <v>73776.107372811937</v>
      </c>
      <c r="AE167" s="676">
        <f t="shared" si="156"/>
        <v>85980.087349913738</v>
      </c>
      <c r="AF167" s="676">
        <f t="shared" si="156"/>
        <v>86676.92340681894</v>
      </c>
      <c r="AG167" s="676">
        <f t="shared" si="156"/>
        <v>86902.50051754716</v>
      </c>
      <c r="AH167" s="676">
        <f t="shared" si="156"/>
        <v>87128.572958014352</v>
      </c>
      <c r="AI167" s="676">
        <f t="shared" si="156"/>
        <v>87333.215797378754</v>
      </c>
      <c r="AJ167" s="676">
        <f t="shared" si="156"/>
        <v>87560.234016814589</v>
      </c>
      <c r="AK167" s="676">
        <f t="shared" si="156"/>
        <v>87780.411481597825</v>
      </c>
      <c r="AL167" s="676">
        <f t="shared" si="156"/>
        <v>88008.411668223591</v>
      </c>
      <c r="AM167" s="676">
        <f t="shared" si="156"/>
        <v>88229.541510516065</v>
      </c>
      <c r="AN167" s="676">
        <f t="shared" si="156"/>
        <v>88458.52791183033</v>
      </c>
      <c r="AO167" s="676">
        <f t="shared" si="156"/>
        <v>88688.017129117477</v>
      </c>
      <c r="AP167" s="676">
        <f t="shared" ref="AP167:BE167" si="157" xml:space="preserve"> AP161 + SUM(AP162:AP165) - AP166</f>
        <v>88910.591133014357</v>
      </c>
      <c r="AQ167" s="676">
        <f t="shared" si="157"/>
        <v>89141.073005791346</v>
      </c>
      <c r="AR167" s="676">
        <f t="shared" si="157"/>
        <v>89364.60975342615</v>
      </c>
      <c r="AS167" s="676">
        <f t="shared" si="157"/>
        <v>89596.088575423797</v>
      </c>
      <c r="AT167" s="676">
        <f t="shared" si="157"/>
        <v>89828.075686334749</v>
      </c>
      <c r="AU167" s="676">
        <f t="shared" si="157"/>
        <v>90045.572427054678</v>
      </c>
      <c r="AV167" s="676">
        <f t="shared" si="157"/>
        <v>90278.546529589832</v>
      </c>
      <c r="AW167" s="676">
        <f t="shared" si="157"/>
        <v>90504.500408462714</v>
      </c>
      <c r="AX167" s="676">
        <f t="shared" si="157"/>
        <v>90738.482240357043</v>
      </c>
      <c r="AY167" s="676">
        <f t="shared" si="157"/>
        <v>0</v>
      </c>
      <c r="AZ167" s="676">
        <f t="shared" si="157"/>
        <v>0</v>
      </c>
      <c r="BA167" s="676">
        <f t="shared" si="157"/>
        <v>0</v>
      </c>
      <c r="BB167" s="676">
        <f t="shared" si="157"/>
        <v>0</v>
      </c>
      <c r="BC167" s="676">
        <f t="shared" si="157"/>
        <v>0</v>
      </c>
      <c r="BD167" s="676">
        <f t="shared" si="157"/>
        <v>0</v>
      </c>
      <c r="BE167" s="676">
        <f t="shared" si="157"/>
        <v>0</v>
      </c>
    </row>
    <row r="168" spans="1:57" s="647" customFormat="1" ht="13" customHeight="1" outlineLevel="1" x14ac:dyDescent="0.25">
      <c r="A168" s="526"/>
      <c r="B168" s="526"/>
      <c r="C168" s="526"/>
      <c r="D168" s="526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647" customFormat="1" ht="13" customHeight="1" outlineLevel="1" x14ac:dyDescent="0.25">
      <c r="A169" s="526"/>
      <c r="B169" s="668" t="s">
        <v>568</v>
      </c>
      <c r="C169" s="665"/>
      <c r="D169" s="526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647" customFormat="1" ht="13" customHeight="1" outlineLevel="2" x14ac:dyDescent="0.25">
      <c r="A170" s="664"/>
      <c r="B170" s="664"/>
      <c r="C170" s="664"/>
      <c r="D170" s="664"/>
      <c r="E170" s="475" t="str">
        <f xml:space="preserve"> InpC!E$80</f>
        <v>% of EBL hedged</v>
      </c>
      <c r="F170" s="475">
        <f xml:space="preserve"> InpC!F$80</f>
        <v>1</v>
      </c>
      <c r="G170" s="475" t="str">
        <f xml:space="preserve"> InpC!G$80</f>
        <v>%</v>
      </c>
      <c r="H170" s="667"/>
      <c r="I170" s="667"/>
      <c r="J170" s="667"/>
      <c r="K170" s="667"/>
      <c r="L170" s="667"/>
      <c r="M170" s="667"/>
      <c r="N170" s="667"/>
      <c r="O170" s="667"/>
      <c r="P170" s="667"/>
      <c r="Q170" s="667"/>
      <c r="R170" s="667"/>
      <c r="S170" s="667"/>
      <c r="T170" s="667"/>
      <c r="U170" s="667"/>
      <c r="V170" s="667"/>
      <c r="W170" s="667"/>
      <c r="X170" s="667"/>
      <c r="Y170" s="667"/>
      <c r="Z170" s="667"/>
      <c r="AA170" s="667"/>
      <c r="AB170" s="667"/>
      <c r="AC170" s="667"/>
      <c r="AD170" s="667"/>
      <c r="AE170" s="667"/>
      <c r="AF170" s="667"/>
      <c r="AG170" s="667"/>
      <c r="AH170" s="667"/>
      <c r="AI170" s="667"/>
      <c r="AJ170" s="667"/>
      <c r="AK170" s="667"/>
      <c r="AL170" s="667"/>
      <c r="AM170" s="667"/>
      <c r="AN170" s="667"/>
      <c r="AO170" s="667"/>
      <c r="AP170" s="667"/>
      <c r="AQ170" s="667"/>
      <c r="AR170" s="667"/>
      <c r="AS170" s="667"/>
      <c r="AT170" s="667"/>
      <c r="AU170" s="667"/>
      <c r="AV170" s="667"/>
      <c r="AW170" s="667"/>
      <c r="AX170" s="667"/>
      <c r="AY170" s="667"/>
      <c r="AZ170" s="667"/>
      <c r="BA170" s="667"/>
      <c r="BB170" s="667"/>
      <c r="BC170" s="667"/>
      <c r="BD170" s="667"/>
      <c r="BE170" s="667"/>
    </row>
    <row r="171" spans="1:57" s="647" customFormat="1" ht="13" customHeight="1" outlineLevel="2" x14ac:dyDescent="0.25">
      <c r="A171" s="526"/>
      <c r="B171" s="526"/>
      <c r="C171" s="526"/>
      <c r="D171" s="526"/>
      <c r="E171" s="658" t="str">
        <f t="shared" ref="E171:AJ171" si="158" xml:space="preserve"> E$161</f>
        <v>Equity bridge balance BEG</v>
      </c>
      <c r="F171" s="658">
        <f t="shared" si="158"/>
        <v>0</v>
      </c>
      <c r="G171" s="658" t="str">
        <f t="shared" si="158"/>
        <v>$ 000s</v>
      </c>
      <c r="H171" s="658">
        <f t="shared" si="158"/>
        <v>0</v>
      </c>
      <c r="I171" s="658">
        <f t="shared" si="158"/>
        <v>0</v>
      </c>
      <c r="J171" s="658">
        <f t="shared" si="158"/>
        <v>0</v>
      </c>
      <c r="K171" s="658">
        <f t="shared" si="158"/>
        <v>0</v>
      </c>
      <c r="L171" s="658">
        <f t="shared" si="158"/>
        <v>0</v>
      </c>
      <c r="M171" s="658">
        <f t="shared" si="158"/>
        <v>0</v>
      </c>
      <c r="N171" s="658">
        <f t="shared" si="158"/>
        <v>0</v>
      </c>
      <c r="O171" s="658">
        <f t="shared" si="158"/>
        <v>0</v>
      </c>
      <c r="P171" s="658">
        <f t="shared" si="158"/>
        <v>0</v>
      </c>
      <c r="Q171" s="658">
        <f t="shared" si="158"/>
        <v>0</v>
      </c>
      <c r="R171" s="658">
        <f t="shared" si="158"/>
        <v>0</v>
      </c>
      <c r="S171" s="658">
        <f t="shared" si="158"/>
        <v>0</v>
      </c>
      <c r="T171" s="658">
        <f t="shared" si="158"/>
        <v>0</v>
      </c>
      <c r="U171" s="658">
        <f t="shared" si="158"/>
        <v>0</v>
      </c>
      <c r="V171" s="658">
        <f t="shared" si="158"/>
        <v>0</v>
      </c>
      <c r="W171" s="658">
        <f t="shared" si="158"/>
        <v>0</v>
      </c>
      <c r="X171" s="658">
        <f t="shared" si="158"/>
        <v>0</v>
      </c>
      <c r="Y171" s="658">
        <f t="shared" si="158"/>
        <v>0</v>
      </c>
      <c r="Z171" s="658">
        <f t="shared" si="158"/>
        <v>13164.478699900039</v>
      </c>
      <c r="AA171" s="658">
        <f t="shared" si="158"/>
        <v>25235.365503356483</v>
      </c>
      <c r="AB171" s="658">
        <f t="shared" si="158"/>
        <v>37329.833391779117</v>
      </c>
      <c r="AC171" s="658">
        <f t="shared" si="158"/>
        <v>49453.783286579812</v>
      </c>
      <c r="AD171" s="658">
        <f t="shared" si="158"/>
        <v>61604.355354691172</v>
      </c>
      <c r="AE171" s="658">
        <f t="shared" si="158"/>
        <v>73776.107372811937</v>
      </c>
      <c r="AF171" s="658">
        <f t="shared" si="158"/>
        <v>85980.087349913738</v>
      </c>
      <c r="AG171" s="658">
        <f t="shared" si="158"/>
        <v>86676.92340681894</v>
      </c>
      <c r="AH171" s="658">
        <f t="shared" si="158"/>
        <v>86902.50051754716</v>
      </c>
      <c r="AI171" s="658">
        <f t="shared" si="158"/>
        <v>87128.572958014352</v>
      </c>
      <c r="AJ171" s="658">
        <f t="shared" si="158"/>
        <v>87333.215797378754</v>
      </c>
      <c r="AK171" s="658">
        <f t="shared" ref="AK171:BE171" si="159" xml:space="preserve"> AK$161</f>
        <v>87560.234016814589</v>
      </c>
      <c r="AL171" s="658">
        <f t="shared" si="159"/>
        <v>87780.411481597825</v>
      </c>
      <c r="AM171" s="658">
        <f t="shared" si="159"/>
        <v>88008.411668223591</v>
      </c>
      <c r="AN171" s="658">
        <f t="shared" si="159"/>
        <v>88229.541510516065</v>
      </c>
      <c r="AO171" s="658">
        <f t="shared" si="159"/>
        <v>88458.52791183033</v>
      </c>
      <c r="AP171" s="658">
        <f t="shared" si="159"/>
        <v>88688.017129117477</v>
      </c>
      <c r="AQ171" s="658">
        <f t="shared" si="159"/>
        <v>88910.591133014357</v>
      </c>
      <c r="AR171" s="658">
        <f t="shared" si="159"/>
        <v>89141.073005791346</v>
      </c>
      <c r="AS171" s="658">
        <f t="shared" si="159"/>
        <v>89364.60975342615</v>
      </c>
      <c r="AT171" s="658">
        <f t="shared" si="159"/>
        <v>89596.088575423797</v>
      </c>
      <c r="AU171" s="658">
        <f t="shared" si="159"/>
        <v>89828.075686334749</v>
      </c>
      <c r="AV171" s="658">
        <f t="shared" si="159"/>
        <v>90045.572427054678</v>
      </c>
      <c r="AW171" s="658">
        <f t="shared" si="159"/>
        <v>90278.546529589832</v>
      </c>
      <c r="AX171" s="658">
        <f t="shared" si="159"/>
        <v>90504.500408462714</v>
      </c>
      <c r="AY171" s="658">
        <f t="shared" si="159"/>
        <v>90738.482240357043</v>
      </c>
      <c r="AZ171" s="658">
        <f t="shared" si="159"/>
        <v>0</v>
      </c>
      <c r="BA171" s="658">
        <f t="shared" si="159"/>
        <v>0</v>
      </c>
      <c r="BB171" s="658">
        <f t="shared" si="159"/>
        <v>0</v>
      </c>
      <c r="BC171" s="658">
        <f t="shared" si="159"/>
        <v>0</v>
      </c>
      <c r="BD171" s="658">
        <f t="shared" si="159"/>
        <v>0</v>
      </c>
      <c r="BE171" s="658">
        <f t="shared" si="159"/>
        <v>0</v>
      </c>
    </row>
    <row r="172" spans="1:57" s="687" customFormat="1" ht="13" customHeight="1" outlineLevel="2" x14ac:dyDescent="0.25">
      <c r="A172" s="664"/>
      <c r="B172" s="664"/>
      <c r="C172" s="664"/>
      <c r="D172" s="664"/>
      <c r="E172" s="688" t="str">
        <f xml:space="preserve"> ConTime!E$82</f>
        <v>Construction period flag</v>
      </c>
      <c r="F172" s="688">
        <f xml:space="preserve"> ConTime!F$82</f>
        <v>0</v>
      </c>
      <c r="G172" s="688" t="str">
        <f xml:space="preserve"> ConTime!G$82</f>
        <v>flag</v>
      </c>
      <c r="H172" s="688">
        <f xml:space="preserve"> ConTime!H$82</f>
        <v>26</v>
      </c>
      <c r="I172" s="688">
        <f xml:space="preserve"> ConTime!I$82</f>
        <v>0</v>
      </c>
      <c r="J172" s="688">
        <f xml:space="preserve"> ConTime!J$82</f>
        <v>0</v>
      </c>
      <c r="K172" s="688">
        <f xml:space="preserve"> ConTime!K$82</f>
        <v>0</v>
      </c>
      <c r="L172" s="688">
        <f xml:space="preserve"> ConTime!L$82</f>
        <v>0</v>
      </c>
      <c r="M172" s="688">
        <f xml:space="preserve"> ConTime!M$82</f>
        <v>0</v>
      </c>
      <c r="N172" s="688">
        <f xml:space="preserve"> ConTime!N$82</f>
        <v>0</v>
      </c>
      <c r="O172" s="688">
        <f xml:space="preserve"> ConTime!O$82</f>
        <v>0</v>
      </c>
      <c r="P172" s="688">
        <f xml:space="preserve"> ConTime!P$82</f>
        <v>0</v>
      </c>
      <c r="Q172" s="688">
        <f xml:space="preserve"> ConTime!Q$82</f>
        <v>0</v>
      </c>
      <c r="R172" s="688">
        <f xml:space="preserve"> ConTime!R$82</f>
        <v>0</v>
      </c>
      <c r="S172" s="688">
        <f xml:space="preserve"> ConTime!S$82</f>
        <v>0</v>
      </c>
      <c r="T172" s="688">
        <f xml:space="preserve"> ConTime!T$82</f>
        <v>0</v>
      </c>
      <c r="U172" s="688">
        <f xml:space="preserve"> ConTime!U$82</f>
        <v>0</v>
      </c>
      <c r="V172" s="688">
        <f xml:space="preserve"> ConTime!V$82</f>
        <v>0</v>
      </c>
      <c r="W172" s="688">
        <f xml:space="preserve"> ConTime!W$82</f>
        <v>0</v>
      </c>
      <c r="X172" s="688">
        <f xml:space="preserve"> ConTime!X$82</f>
        <v>0</v>
      </c>
      <c r="Y172" s="688">
        <f xml:space="preserve"> ConTime!Y$82</f>
        <v>0</v>
      </c>
      <c r="Z172" s="688">
        <f xml:space="preserve"> ConTime!Z$82</f>
        <v>1</v>
      </c>
      <c r="AA172" s="688">
        <f xml:space="preserve"> ConTime!AA$82</f>
        <v>1</v>
      </c>
      <c r="AB172" s="688">
        <f xml:space="preserve"> ConTime!AB$82</f>
        <v>1</v>
      </c>
      <c r="AC172" s="688">
        <f xml:space="preserve"> ConTime!AC$82</f>
        <v>1</v>
      </c>
      <c r="AD172" s="688">
        <f xml:space="preserve"> ConTime!AD$82</f>
        <v>1</v>
      </c>
      <c r="AE172" s="688">
        <f xml:space="preserve"> ConTime!AE$82</f>
        <v>1</v>
      </c>
      <c r="AF172" s="688">
        <f xml:space="preserve"> ConTime!AF$82</f>
        <v>1</v>
      </c>
      <c r="AG172" s="688">
        <f xml:space="preserve"> ConTime!AG$82</f>
        <v>1</v>
      </c>
      <c r="AH172" s="688">
        <f xml:space="preserve"> ConTime!AH$82</f>
        <v>1</v>
      </c>
      <c r="AI172" s="688">
        <f xml:space="preserve"> ConTime!AI$82</f>
        <v>1</v>
      </c>
      <c r="AJ172" s="688">
        <f xml:space="preserve"> ConTime!AJ$82</f>
        <v>1</v>
      </c>
      <c r="AK172" s="688">
        <f xml:space="preserve"> ConTime!AK$82</f>
        <v>1</v>
      </c>
      <c r="AL172" s="688">
        <f xml:space="preserve"> ConTime!AL$82</f>
        <v>1</v>
      </c>
      <c r="AM172" s="688">
        <f xml:space="preserve"> ConTime!AM$82</f>
        <v>1</v>
      </c>
      <c r="AN172" s="688">
        <f xml:space="preserve"> ConTime!AN$82</f>
        <v>1</v>
      </c>
      <c r="AO172" s="688">
        <f xml:space="preserve"> ConTime!AO$82</f>
        <v>1</v>
      </c>
      <c r="AP172" s="688">
        <f xml:space="preserve"> ConTime!AP$82</f>
        <v>1</v>
      </c>
      <c r="AQ172" s="688">
        <f xml:space="preserve"> ConTime!AQ$82</f>
        <v>1</v>
      </c>
      <c r="AR172" s="688">
        <f xml:space="preserve"> ConTime!AR$82</f>
        <v>1</v>
      </c>
      <c r="AS172" s="688">
        <f xml:space="preserve"> ConTime!AS$82</f>
        <v>1</v>
      </c>
      <c r="AT172" s="688">
        <f xml:space="preserve"> ConTime!AT$82</f>
        <v>1</v>
      </c>
      <c r="AU172" s="688">
        <f xml:space="preserve"> ConTime!AU$82</f>
        <v>1</v>
      </c>
      <c r="AV172" s="688">
        <f xml:space="preserve"> ConTime!AV$82</f>
        <v>1</v>
      </c>
      <c r="AW172" s="688">
        <f xml:space="preserve"> ConTime!AW$82</f>
        <v>1</v>
      </c>
      <c r="AX172" s="688">
        <f xml:space="preserve"> ConTime!AX$82</f>
        <v>1</v>
      </c>
      <c r="AY172" s="688">
        <f xml:space="preserve"> ConTime!AY$82</f>
        <v>1</v>
      </c>
      <c r="AZ172" s="688">
        <f xml:space="preserve"> ConTime!AZ$82</f>
        <v>0</v>
      </c>
      <c r="BA172" s="688">
        <f xml:space="preserve"> ConTime!BA$82</f>
        <v>0</v>
      </c>
      <c r="BB172" s="688">
        <f xml:space="preserve"> ConTime!BB$82</f>
        <v>0</v>
      </c>
      <c r="BC172" s="688">
        <f xml:space="preserve"> ConTime!BC$82</f>
        <v>0</v>
      </c>
      <c r="BD172" s="688">
        <f xml:space="preserve"> ConTime!BD$82</f>
        <v>0</v>
      </c>
      <c r="BE172" s="688">
        <f xml:space="preserve"> ConTime!BE$82</f>
        <v>0</v>
      </c>
    </row>
    <row r="173" spans="1:57" s="647" customFormat="1" ht="13" customHeight="1" outlineLevel="2" x14ac:dyDescent="0.25">
      <c r="A173" s="526"/>
      <c r="B173" s="526"/>
      <c r="C173" s="526"/>
      <c r="D173" s="526"/>
      <c r="E173" s="289" t="s">
        <v>571</v>
      </c>
      <c r="F173" s="289"/>
      <c r="G173" s="289" t="s">
        <v>104</v>
      </c>
      <c r="H173"/>
      <c r="I173"/>
      <c r="J173" s="289">
        <f t="shared" ref="J173:AO173" si="160" xml:space="preserve"> IF(AND(J172 = 1, J171 &gt; 0), $F170, 0)</f>
        <v>0</v>
      </c>
      <c r="K173" s="289">
        <f t="shared" si="160"/>
        <v>0</v>
      </c>
      <c r="L173" s="289">
        <f t="shared" si="160"/>
        <v>0</v>
      </c>
      <c r="M173" s="289">
        <f t="shared" si="160"/>
        <v>0</v>
      </c>
      <c r="N173" s="289">
        <f t="shared" si="160"/>
        <v>0</v>
      </c>
      <c r="O173" s="289">
        <f t="shared" si="160"/>
        <v>0</v>
      </c>
      <c r="P173" s="289">
        <f t="shared" si="160"/>
        <v>0</v>
      </c>
      <c r="Q173" s="289">
        <f t="shared" si="160"/>
        <v>0</v>
      </c>
      <c r="R173" s="289">
        <f t="shared" si="160"/>
        <v>0</v>
      </c>
      <c r="S173" s="289">
        <f t="shared" si="160"/>
        <v>0</v>
      </c>
      <c r="T173" s="289">
        <f t="shared" si="160"/>
        <v>0</v>
      </c>
      <c r="U173" s="289">
        <f t="shared" si="160"/>
        <v>0</v>
      </c>
      <c r="V173" s="289">
        <f t="shared" si="160"/>
        <v>0</v>
      </c>
      <c r="W173" s="289">
        <f t="shared" si="160"/>
        <v>0</v>
      </c>
      <c r="X173" s="289">
        <f t="shared" si="160"/>
        <v>0</v>
      </c>
      <c r="Y173" s="289">
        <f t="shared" si="160"/>
        <v>0</v>
      </c>
      <c r="Z173" s="289">
        <f t="shared" si="160"/>
        <v>1</v>
      </c>
      <c r="AA173" s="289">
        <f t="shared" si="160"/>
        <v>1</v>
      </c>
      <c r="AB173" s="289">
        <f t="shared" si="160"/>
        <v>1</v>
      </c>
      <c r="AC173" s="289">
        <f t="shared" si="160"/>
        <v>1</v>
      </c>
      <c r="AD173" s="289">
        <f t="shared" si="160"/>
        <v>1</v>
      </c>
      <c r="AE173" s="289">
        <f t="shared" si="160"/>
        <v>1</v>
      </c>
      <c r="AF173" s="289">
        <f t="shared" si="160"/>
        <v>1</v>
      </c>
      <c r="AG173" s="289">
        <f t="shared" si="160"/>
        <v>1</v>
      </c>
      <c r="AH173" s="289">
        <f t="shared" si="160"/>
        <v>1</v>
      </c>
      <c r="AI173" s="289">
        <f t="shared" si="160"/>
        <v>1</v>
      </c>
      <c r="AJ173" s="289">
        <f t="shared" si="160"/>
        <v>1</v>
      </c>
      <c r="AK173" s="289">
        <f t="shared" si="160"/>
        <v>1</v>
      </c>
      <c r="AL173" s="289">
        <f t="shared" si="160"/>
        <v>1</v>
      </c>
      <c r="AM173" s="289">
        <f t="shared" si="160"/>
        <v>1</v>
      </c>
      <c r="AN173" s="289">
        <f t="shared" si="160"/>
        <v>1</v>
      </c>
      <c r="AO173" s="289">
        <f t="shared" si="160"/>
        <v>1</v>
      </c>
      <c r="AP173" s="289">
        <f t="shared" ref="AP173:BE173" si="161" xml:space="preserve"> IF(AND(AP172 = 1, AP171 &gt; 0), $F170, 0)</f>
        <v>1</v>
      </c>
      <c r="AQ173" s="289">
        <f t="shared" si="161"/>
        <v>1</v>
      </c>
      <c r="AR173" s="289">
        <f t="shared" si="161"/>
        <v>1</v>
      </c>
      <c r="AS173" s="289">
        <f t="shared" si="161"/>
        <v>1</v>
      </c>
      <c r="AT173" s="289">
        <f t="shared" si="161"/>
        <v>1</v>
      </c>
      <c r="AU173" s="289">
        <f t="shared" si="161"/>
        <v>1</v>
      </c>
      <c r="AV173" s="289">
        <f t="shared" si="161"/>
        <v>1</v>
      </c>
      <c r="AW173" s="289">
        <f t="shared" si="161"/>
        <v>1</v>
      </c>
      <c r="AX173" s="289">
        <f t="shared" si="161"/>
        <v>1</v>
      </c>
      <c r="AY173" s="289">
        <f t="shared" si="161"/>
        <v>1</v>
      </c>
      <c r="AZ173" s="289">
        <f t="shared" si="161"/>
        <v>0</v>
      </c>
      <c r="BA173" s="289">
        <f t="shared" si="161"/>
        <v>0</v>
      </c>
      <c r="BB173" s="289">
        <f t="shared" si="161"/>
        <v>0</v>
      </c>
      <c r="BC173" s="289">
        <f t="shared" si="161"/>
        <v>0</v>
      </c>
      <c r="BD173" s="289">
        <f t="shared" si="161"/>
        <v>0</v>
      </c>
      <c r="BE173" s="289">
        <f t="shared" si="161"/>
        <v>0</v>
      </c>
    </row>
    <row r="174" spans="1:57" s="647" customFormat="1" ht="13" customHeight="1" outlineLevel="2" x14ac:dyDescent="0.25">
      <c r="A174" s="526"/>
      <c r="B174" s="526"/>
      <c r="C174" s="526"/>
      <c r="D174" s="526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ht="13" customHeight="1" outlineLevel="2" x14ac:dyDescent="0.25">
      <c r="A175" s="664"/>
      <c r="B175" s="664"/>
      <c r="C175" s="664"/>
      <c r="D175" s="664"/>
      <c r="E175" s="674" t="str">
        <f xml:space="preserve"> InpC!E$81</f>
        <v>Equity bridge swap rate</v>
      </c>
      <c r="F175" s="674">
        <f xml:space="preserve"> InpC!F$81</f>
        <v>1.4999999999999999E-2</v>
      </c>
      <c r="G175" s="674" t="str">
        <f xml:space="preserve"> InpC!G$81</f>
        <v>% p.a.</v>
      </c>
      <c r="H175" s="667"/>
      <c r="I175" s="667"/>
      <c r="J175" s="667"/>
      <c r="K175" s="667"/>
      <c r="L175" s="667"/>
      <c r="M175" s="667"/>
      <c r="N175" s="667"/>
      <c r="O175" s="667"/>
      <c r="P175" s="667"/>
      <c r="Q175" s="667"/>
      <c r="R175" s="667"/>
      <c r="S175" s="667"/>
      <c r="T175" s="667"/>
      <c r="U175" s="667"/>
      <c r="V175" s="667"/>
      <c r="W175" s="667"/>
      <c r="X175" s="667"/>
      <c r="Y175" s="667"/>
      <c r="Z175" s="667"/>
      <c r="AA175" s="667"/>
      <c r="AB175" s="667"/>
      <c r="AC175" s="667"/>
      <c r="AD175" s="667"/>
      <c r="AE175" s="667"/>
      <c r="AF175" s="667"/>
      <c r="AG175" s="667"/>
      <c r="AH175" s="667"/>
      <c r="AI175" s="667"/>
      <c r="AJ175" s="667"/>
      <c r="AK175" s="667"/>
      <c r="AL175" s="667"/>
      <c r="AM175" s="667"/>
      <c r="AN175" s="667"/>
      <c r="AO175" s="667"/>
      <c r="AP175" s="667"/>
      <c r="AQ175" s="667"/>
      <c r="AR175" s="667"/>
      <c r="AS175" s="667"/>
      <c r="AT175" s="667"/>
      <c r="AU175" s="667"/>
      <c r="AV175" s="667"/>
      <c r="AW175" s="667"/>
      <c r="AX175" s="667"/>
      <c r="AY175" s="667"/>
      <c r="AZ175" s="667"/>
      <c r="BA175" s="667"/>
      <c r="BB175" s="667"/>
      <c r="BC175" s="667"/>
      <c r="BD175" s="667"/>
      <c r="BE175" s="667"/>
    </row>
    <row r="176" spans="1:57" ht="13" customHeight="1" outlineLevel="2" x14ac:dyDescent="0.25">
      <c r="A176" s="526"/>
      <c r="B176" s="526"/>
      <c r="C176" s="526"/>
      <c r="D176" s="526"/>
      <c r="E176" s="289" t="str">
        <f t="shared" ref="E176:AJ176" si="162" xml:space="preserve"> E$173</f>
        <v>% of EBL hedged during construction</v>
      </c>
      <c r="F176" s="289">
        <f t="shared" si="162"/>
        <v>0</v>
      </c>
      <c r="G176" s="289" t="str">
        <f t="shared" si="162"/>
        <v>%</v>
      </c>
      <c r="H176" s="289">
        <f t="shared" si="162"/>
        <v>0</v>
      </c>
      <c r="I176" s="289">
        <f t="shared" si="162"/>
        <v>0</v>
      </c>
      <c r="J176" s="289">
        <f t="shared" si="162"/>
        <v>0</v>
      </c>
      <c r="K176" s="289">
        <f t="shared" si="162"/>
        <v>0</v>
      </c>
      <c r="L176" s="289">
        <f t="shared" si="162"/>
        <v>0</v>
      </c>
      <c r="M176" s="289">
        <f t="shared" si="162"/>
        <v>0</v>
      </c>
      <c r="N176" s="289">
        <f t="shared" si="162"/>
        <v>0</v>
      </c>
      <c r="O176" s="289">
        <f t="shared" si="162"/>
        <v>0</v>
      </c>
      <c r="P176" s="289">
        <f t="shared" si="162"/>
        <v>0</v>
      </c>
      <c r="Q176" s="289">
        <f t="shared" si="162"/>
        <v>0</v>
      </c>
      <c r="R176" s="289">
        <f t="shared" si="162"/>
        <v>0</v>
      </c>
      <c r="S176" s="289">
        <f t="shared" si="162"/>
        <v>0</v>
      </c>
      <c r="T176" s="289">
        <f t="shared" si="162"/>
        <v>0</v>
      </c>
      <c r="U176" s="289">
        <f t="shared" si="162"/>
        <v>0</v>
      </c>
      <c r="V176" s="289">
        <f t="shared" si="162"/>
        <v>0</v>
      </c>
      <c r="W176" s="289">
        <f t="shared" si="162"/>
        <v>0</v>
      </c>
      <c r="X176" s="289">
        <f t="shared" si="162"/>
        <v>0</v>
      </c>
      <c r="Y176" s="289">
        <f t="shared" si="162"/>
        <v>0</v>
      </c>
      <c r="Z176" s="289">
        <f t="shared" si="162"/>
        <v>1</v>
      </c>
      <c r="AA176" s="289">
        <f t="shared" si="162"/>
        <v>1</v>
      </c>
      <c r="AB176" s="289">
        <f t="shared" si="162"/>
        <v>1</v>
      </c>
      <c r="AC176" s="289">
        <f t="shared" si="162"/>
        <v>1</v>
      </c>
      <c r="AD176" s="289">
        <f t="shared" si="162"/>
        <v>1</v>
      </c>
      <c r="AE176" s="289">
        <f t="shared" si="162"/>
        <v>1</v>
      </c>
      <c r="AF176" s="289">
        <f t="shared" si="162"/>
        <v>1</v>
      </c>
      <c r="AG176" s="289">
        <f t="shared" si="162"/>
        <v>1</v>
      </c>
      <c r="AH176" s="289">
        <f t="shared" si="162"/>
        <v>1</v>
      </c>
      <c r="AI176" s="289">
        <f t="shared" si="162"/>
        <v>1</v>
      </c>
      <c r="AJ176" s="289">
        <f t="shared" si="162"/>
        <v>1</v>
      </c>
      <c r="AK176" s="289">
        <f t="shared" ref="AK176:BE176" si="163" xml:space="preserve"> AK$173</f>
        <v>1</v>
      </c>
      <c r="AL176" s="289">
        <f t="shared" si="163"/>
        <v>1</v>
      </c>
      <c r="AM176" s="289">
        <f t="shared" si="163"/>
        <v>1</v>
      </c>
      <c r="AN176" s="289">
        <f t="shared" si="163"/>
        <v>1</v>
      </c>
      <c r="AO176" s="289">
        <f t="shared" si="163"/>
        <v>1</v>
      </c>
      <c r="AP176" s="289">
        <f t="shared" si="163"/>
        <v>1</v>
      </c>
      <c r="AQ176" s="289">
        <f t="shared" si="163"/>
        <v>1</v>
      </c>
      <c r="AR176" s="289">
        <f t="shared" si="163"/>
        <v>1</v>
      </c>
      <c r="AS176" s="289">
        <f t="shared" si="163"/>
        <v>1</v>
      </c>
      <c r="AT176" s="289">
        <f t="shared" si="163"/>
        <v>1</v>
      </c>
      <c r="AU176" s="289">
        <f t="shared" si="163"/>
        <v>1</v>
      </c>
      <c r="AV176" s="289">
        <f t="shared" si="163"/>
        <v>1</v>
      </c>
      <c r="AW176" s="289">
        <f t="shared" si="163"/>
        <v>1</v>
      </c>
      <c r="AX176" s="289">
        <f t="shared" si="163"/>
        <v>1</v>
      </c>
      <c r="AY176" s="289">
        <f t="shared" si="163"/>
        <v>1</v>
      </c>
      <c r="AZ176" s="289">
        <f t="shared" si="163"/>
        <v>0</v>
      </c>
      <c r="BA176" s="289">
        <f t="shared" si="163"/>
        <v>0</v>
      </c>
      <c r="BB176" s="289">
        <f t="shared" si="163"/>
        <v>0</v>
      </c>
      <c r="BC176" s="289">
        <f t="shared" si="163"/>
        <v>0</v>
      </c>
      <c r="BD176" s="289">
        <f t="shared" si="163"/>
        <v>0</v>
      </c>
      <c r="BE176" s="289">
        <f t="shared" si="163"/>
        <v>0</v>
      </c>
    </row>
    <row r="177" spans="1:57" ht="13" customHeight="1" outlineLevel="2" x14ac:dyDescent="0.25">
      <c r="A177" s="526"/>
      <c r="B177" s="526"/>
      <c r="C177" s="526"/>
      <c r="D177" s="526"/>
      <c r="E177" s="475" t="str">
        <f xml:space="preserve"> 'InpS -m'!E$21</f>
        <v>Active senior debt forward curve -m</v>
      </c>
      <c r="F177" s="475">
        <f xml:space="preserve"> 'InpS -m'!F$21</f>
        <v>0</v>
      </c>
      <c r="G177" s="475" t="str">
        <f xml:space="preserve"> 'InpS -m'!G$21</f>
        <v>% p.a.</v>
      </c>
      <c r="H177" s="475">
        <f xml:space="preserve"> 'InpS -m'!H$21</f>
        <v>0</v>
      </c>
      <c r="I177" s="475">
        <f xml:space="preserve"> 'InpS -m'!I$21</f>
        <v>0</v>
      </c>
      <c r="J177" s="475">
        <f xml:space="preserve"> 'InpS -m'!J$21</f>
        <v>1.9172E-3</v>
      </c>
      <c r="K177" s="475">
        <f xml:space="preserve"> 'InpS -m'!K$21</f>
        <v>1.8992E-3</v>
      </c>
      <c r="L177" s="475">
        <f xml:space="preserve"> 'InpS -m'!L$21</f>
        <v>1.5041E-3</v>
      </c>
      <c r="M177" s="475">
        <f xml:space="preserve"> 'InpS -m'!M$21</f>
        <v>1.0983E-3</v>
      </c>
      <c r="N177" s="475">
        <f xml:space="preserve"> 'InpS -m'!N$21</f>
        <v>1.0581E-3</v>
      </c>
      <c r="O177" s="475">
        <f xml:space="preserve"> 'InpS -m'!O$21</f>
        <v>1.5092E-3</v>
      </c>
      <c r="P177" s="475">
        <f xml:space="preserve"> 'InpS -m'!P$21</f>
        <v>1.4649999999999999E-3</v>
      </c>
      <c r="Q177" s="475">
        <f xml:space="preserve"> 'InpS -m'!Q$21</f>
        <v>1.3595999999999999E-3</v>
      </c>
      <c r="R177" s="475">
        <f xml:space="preserve"> 'InpS -m'!R$21</f>
        <v>1.4169E-3</v>
      </c>
      <c r="S177" s="475">
        <f xml:space="preserve"> 'InpS -m'!S$21</f>
        <v>1.4812E-3</v>
      </c>
      <c r="T177" s="475">
        <f xml:space="preserve"> 'InpS -m'!T$21</f>
        <v>1.4021000000000001E-3</v>
      </c>
      <c r="U177" s="475">
        <f xml:space="preserve"> 'InpS -m'!U$21</f>
        <v>1.6615E-3</v>
      </c>
      <c r="V177" s="475">
        <f xml:space="preserve"> 'InpS -m'!V$21</f>
        <v>2.0192000000000001E-3</v>
      </c>
      <c r="W177" s="475">
        <f xml:space="preserve"> 'InpS -m'!W$21</f>
        <v>2.0403999999999999E-3</v>
      </c>
      <c r="X177" s="475">
        <f xml:space="preserve"> 'InpS -m'!X$21</f>
        <v>2.0627000000000002E-3</v>
      </c>
      <c r="Y177" s="475">
        <f xml:space="preserve"> 'InpS -m'!Y$21</f>
        <v>2.0866000000000001E-3</v>
      </c>
      <c r="Z177" s="475">
        <f xml:space="preserve"> 'InpS -m'!Z$21</f>
        <v>2.1135999999999998E-3</v>
      </c>
      <c r="AA177" s="475">
        <f xml:space="preserve"> 'InpS -m'!AA$21</f>
        <v>2.2486999999999997E-3</v>
      </c>
      <c r="AB177" s="475">
        <f xml:space="preserve"> 'InpS -m'!AB$21</f>
        <v>2.2722000000000003E-3</v>
      </c>
      <c r="AC177" s="475">
        <f xml:space="preserve"> 'InpS -m'!AC$21</f>
        <v>2.2961000000000001E-3</v>
      </c>
      <c r="AD177" s="475">
        <f xml:space="preserve"> 'InpS -m'!AD$21</f>
        <v>2.3203999999999998E-3</v>
      </c>
      <c r="AE177" s="475">
        <f xml:space="preserve"> 'InpS -m'!AE$21</f>
        <v>2.3438999999999999E-3</v>
      </c>
      <c r="AF177" s="475">
        <f xml:space="preserve"> 'InpS -m'!AF$21</f>
        <v>2.3666E-3</v>
      </c>
      <c r="AG177" s="475">
        <f xml:space="preserve"> 'InpS -m'!AG$21</f>
        <v>2.3907999999999998E-3</v>
      </c>
      <c r="AH177" s="475">
        <f xml:space="preserve"> 'InpS -m'!AH$21</f>
        <v>2.4146000000000003E-3</v>
      </c>
      <c r="AI177" s="475">
        <f xml:space="preserve"> 'InpS -m'!AI$21</f>
        <v>2.4364E-3</v>
      </c>
      <c r="AJ177" s="475">
        <f xml:space="preserve"> 'InpS -m'!AJ$21</f>
        <v>2.4598999999999997E-3</v>
      </c>
      <c r="AK177" s="475">
        <f xml:space="preserve"> 'InpS -m'!AK$21</f>
        <v>2.4835999999999999E-3</v>
      </c>
      <c r="AL177" s="475">
        <f xml:space="preserve"> 'InpS -m'!AL$21</f>
        <v>2.5635999999999996E-3</v>
      </c>
      <c r="AM177" s="475">
        <f xml:space="preserve"> 'InpS -m'!AM$21</f>
        <v>3.4166999999999999E-3</v>
      </c>
      <c r="AN177" s="475">
        <f xml:space="preserve"> 'InpS -m'!AN$21</f>
        <v>3.4851999999999999E-3</v>
      </c>
      <c r="AO177" s="475">
        <f xml:space="preserve"> 'InpS -m'!AO$21</f>
        <v>3.5525000000000001E-3</v>
      </c>
      <c r="AP177" s="475">
        <f xml:space="preserve"> 'InpS -m'!AP$21</f>
        <v>3.6220000000000002E-3</v>
      </c>
      <c r="AQ177" s="475">
        <f xml:space="preserve"> 'InpS -m'!AQ$21</f>
        <v>3.6902000000000003E-3</v>
      </c>
      <c r="AR177" s="475">
        <f xml:space="preserve"> 'InpS -m'!AR$21</f>
        <v>3.7572999999999999E-3</v>
      </c>
      <c r="AS177" s="475">
        <f xml:space="preserve"> 'InpS -m'!AS$21</f>
        <v>3.8265999999999999E-3</v>
      </c>
      <c r="AT177" s="475">
        <f xml:space="preserve"> 'InpS -m'!AT$21</f>
        <v>3.8E-3</v>
      </c>
      <c r="AU177" s="475">
        <f xml:space="preserve"> 'InpS -m'!AU$21</f>
        <v>3.8999999999999998E-3</v>
      </c>
      <c r="AV177" s="475">
        <f xml:space="preserve"> 'InpS -m'!AV$21</f>
        <v>4.0000000000000001E-3</v>
      </c>
      <c r="AW177" s="475">
        <f xml:space="preserve"> 'InpS -m'!AW$21</f>
        <v>4.1000000000000003E-3</v>
      </c>
      <c r="AX177" s="475">
        <f xml:space="preserve"> 'InpS -m'!AX$21</f>
        <v>4.1999999999999997E-3</v>
      </c>
      <c r="AY177" s="475">
        <f xml:space="preserve"> 'InpS -m'!AY$21</f>
        <v>4.4000000000000003E-3</v>
      </c>
      <c r="AZ177" s="475">
        <f xml:space="preserve"> 'InpS -m'!AZ$21</f>
        <v>4.4999999999999997E-3</v>
      </c>
      <c r="BA177" s="475">
        <f xml:space="preserve"> 'InpS -m'!BA$21</f>
        <v>4.4999999999999997E-3</v>
      </c>
      <c r="BB177" s="475">
        <f xml:space="preserve"> 'InpS -m'!BB$21</f>
        <v>4.4000000000000003E-3</v>
      </c>
      <c r="BC177" s="475">
        <f xml:space="preserve"> 'InpS -m'!BC$21</f>
        <v>4.4000000000000003E-3</v>
      </c>
      <c r="BD177" s="475">
        <f xml:space="preserve"> 'InpS -m'!BD$21</f>
        <v>4.4000000000000003E-3</v>
      </c>
      <c r="BE177" s="475">
        <f xml:space="preserve"> 'InpS -m'!BE$21</f>
        <v>4.4000000000000003E-3</v>
      </c>
    </row>
    <row r="178" spans="1:57" ht="13" customHeight="1" outlineLevel="2" x14ac:dyDescent="0.25">
      <c r="A178" s="664"/>
      <c r="B178" s="664"/>
      <c r="C178" s="664"/>
      <c r="D178" s="664"/>
      <c r="E178" s="688" t="str">
        <f xml:space="preserve"> ConTime!E$82</f>
        <v>Construction period flag</v>
      </c>
      <c r="F178" s="688">
        <f xml:space="preserve"> ConTime!F$82</f>
        <v>0</v>
      </c>
      <c r="G178" s="688" t="str">
        <f xml:space="preserve"> ConTime!G$82</f>
        <v>flag</v>
      </c>
      <c r="H178" s="688">
        <f xml:space="preserve"> ConTime!H$82</f>
        <v>26</v>
      </c>
      <c r="I178" s="688">
        <f xml:space="preserve"> ConTime!I$82</f>
        <v>0</v>
      </c>
      <c r="J178" s="688">
        <f xml:space="preserve"> ConTime!J$82</f>
        <v>0</v>
      </c>
      <c r="K178" s="688">
        <f xml:space="preserve"> ConTime!K$82</f>
        <v>0</v>
      </c>
      <c r="L178" s="688">
        <f xml:space="preserve"> ConTime!L$82</f>
        <v>0</v>
      </c>
      <c r="M178" s="688">
        <f xml:space="preserve"> ConTime!M$82</f>
        <v>0</v>
      </c>
      <c r="N178" s="688">
        <f xml:space="preserve"> ConTime!N$82</f>
        <v>0</v>
      </c>
      <c r="O178" s="688">
        <f xml:space="preserve"> ConTime!O$82</f>
        <v>0</v>
      </c>
      <c r="P178" s="688">
        <f xml:space="preserve"> ConTime!P$82</f>
        <v>0</v>
      </c>
      <c r="Q178" s="688">
        <f xml:space="preserve"> ConTime!Q$82</f>
        <v>0</v>
      </c>
      <c r="R178" s="688">
        <f xml:space="preserve"> ConTime!R$82</f>
        <v>0</v>
      </c>
      <c r="S178" s="688">
        <f xml:space="preserve"> ConTime!S$82</f>
        <v>0</v>
      </c>
      <c r="T178" s="688">
        <f xml:space="preserve"> ConTime!T$82</f>
        <v>0</v>
      </c>
      <c r="U178" s="688">
        <f xml:space="preserve"> ConTime!U$82</f>
        <v>0</v>
      </c>
      <c r="V178" s="688">
        <f xml:space="preserve"> ConTime!V$82</f>
        <v>0</v>
      </c>
      <c r="W178" s="688">
        <f xml:space="preserve"> ConTime!W$82</f>
        <v>0</v>
      </c>
      <c r="X178" s="688">
        <f xml:space="preserve"> ConTime!X$82</f>
        <v>0</v>
      </c>
      <c r="Y178" s="688">
        <f xml:space="preserve"> ConTime!Y$82</f>
        <v>0</v>
      </c>
      <c r="Z178" s="688">
        <f xml:space="preserve"> ConTime!Z$82</f>
        <v>1</v>
      </c>
      <c r="AA178" s="688">
        <f xml:space="preserve"> ConTime!AA$82</f>
        <v>1</v>
      </c>
      <c r="AB178" s="688">
        <f xml:space="preserve"> ConTime!AB$82</f>
        <v>1</v>
      </c>
      <c r="AC178" s="688">
        <f xml:space="preserve"> ConTime!AC$82</f>
        <v>1</v>
      </c>
      <c r="AD178" s="688">
        <f xml:space="preserve"> ConTime!AD$82</f>
        <v>1</v>
      </c>
      <c r="AE178" s="688">
        <f xml:space="preserve"> ConTime!AE$82</f>
        <v>1</v>
      </c>
      <c r="AF178" s="688">
        <f xml:space="preserve"> ConTime!AF$82</f>
        <v>1</v>
      </c>
      <c r="AG178" s="688">
        <f xml:space="preserve"> ConTime!AG$82</f>
        <v>1</v>
      </c>
      <c r="AH178" s="688">
        <f xml:space="preserve"> ConTime!AH$82</f>
        <v>1</v>
      </c>
      <c r="AI178" s="688">
        <f xml:space="preserve"> ConTime!AI$82</f>
        <v>1</v>
      </c>
      <c r="AJ178" s="688">
        <f xml:space="preserve"> ConTime!AJ$82</f>
        <v>1</v>
      </c>
      <c r="AK178" s="688">
        <f xml:space="preserve"> ConTime!AK$82</f>
        <v>1</v>
      </c>
      <c r="AL178" s="688">
        <f xml:space="preserve"> ConTime!AL$82</f>
        <v>1</v>
      </c>
      <c r="AM178" s="688">
        <f xml:space="preserve"> ConTime!AM$82</f>
        <v>1</v>
      </c>
      <c r="AN178" s="688">
        <f xml:space="preserve"> ConTime!AN$82</f>
        <v>1</v>
      </c>
      <c r="AO178" s="688">
        <f xml:space="preserve"> ConTime!AO$82</f>
        <v>1</v>
      </c>
      <c r="AP178" s="688">
        <f xml:space="preserve"> ConTime!AP$82</f>
        <v>1</v>
      </c>
      <c r="AQ178" s="688">
        <f xml:space="preserve"> ConTime!AQ$82</f>
        <v>1</v>
      </c>
      <c r="AR178" s="688">
        <f xml:space="preserve"> ConTime!AR$82</f>
        <v>1</v>
      </c>
      <c r="AS178" s="688">
        <f xml:space="preserve"> ConTime!AS$82</f>
        <v>1</v>
      </c>
      <c r="AT178" s="688">
        <f xml:space="preserve"> ConTime!AT$82</f>
        <v>1</v>
      </c>
      <c r="AU178" s="688">
        <f xml:space="preserve"> ConTime!AU$82</f>
        <v>1</v>
      </c>
      <c r="AV178" s="688">
        <f xml:space="preserve"> ConTime!AV$82</f>
        <v>1</v>
      </c>
      <c r="AW178" s="688">
        <f xml:space="preserve"> ConTime!AW$82</f>
        <v>1</v>
      </c>
      <c r="AX178" s="688">
        <f xml:space="preserve"> ConTime!AX$82</f>
        <v>1</v>
      </c>
      <c r="AY178" s="688">
        <f xml:space="preserve"> ConTime!AY$82</f>
        <v>1</v>
      </c>
      <c r="AZ178" s="688">
        <f xml:space="preserve"> ConTime!AZ$82</f>
        <v>0</v>
      </c>
      <c r="BA178" s="688">
        <f xml:space="preserve"> ConTime!BA$82</f>
        <v>0</v>
      </c>
      <c r="BB178" s="688">
        <f xml:space="preserve"> ConTime!BB$82</f>
        <v>0</v>
      </c>
      <c r="BC178" s="688">
        <f xml:space="preserve"> ConTime!BC$82</f>
        <v>0</v>
      </c>
      <c r="BD178" s="688">
        <f xml:space="preserve"> ConTime!BD$82</f>
        <v>0</v>
      </c>
      <c r="BE178" s="688">
        <f xml:space="preserve"> ConTime!BE$82</f>
        <v>0</v>
      </c>
    </row>
    <row r="179" spans="1:57" ht="13" customHeight="1" outlineLevel="2" x14ac:dyDescent="0.25">
      <c r="A179" s="526"/>
      <c r="B179" s="526"/>
      <c r="C179" s="526"/>
      <c r="D179" s="526"/>
      <c r="E179" s="658" t="s">
        <v>570</v>
      </c>
      <c r="F179" s="658"/>
      <c r="G179" s="658" t="s">
        <v>118</v>
      </c>
      <c r="H179"/>
      <c r="I179"/>
      <c r="J179" s="289">
        <f t="shared" ref="J179:BE179" si="164" xml:space="preserve"> IF(J178 = 1, (J176 * $F175) + ((1 - J176) * (J177)), 0)</f>
        <v>0</v>
      </c>
      <c r="K179" s="289">
        <f t="shared" si="164"/>
        <v>0</v>
      </c>
      <c r="L179" s="289">
        <f t="shared" si="164"/>
        <v>0</v>
      </c>
      <c r="M179" s="289">
        <f t="shared" si="164"/>
        <v>0</v>
      </c>
      <c r="N179" s="289">
        <f t="shared" si="164"/>
        <v>0</v>
      </c>
      <c r="O179" s="289">
        <f t="shared" si="164"/>
        <v>0</v>
      </c>
      <c r="P179" s="289">
        <f t="shared" si="164"/>
        <v>0</v>
      </c>
      <c r="Q179" s="289">
        <f t="shared" si="164"/>
        <v>0</v>
      </c>
      <c r="R179" s="289">
        <f t="shared" si="164"/>
        <v>0</v>
      </c>
      <c r="S179" s="289">
        <f t="shared" si="164"/>
        <v>0</v>
      </c>
      <c r="T179" s="289">
        <f t="shared" si="164"/>
        <v>0</v>
      </c>
      <c r="U179" s="289">
        <f t="shared" si="164"/>
        <v>0</v>
      </c>
      <c r="V179" s="289">
        <f t="shared" si="164"/>
        <v>0</v>
      </c>
      <c r="W179" s="289">
        <f t="shared" si="164"/>
        <v>0</v>
      </c>
      <c r="X179" s="289">
        <f t="shared" si="164"/>
        <v>0</v>
      </c>
      <c r="Y179" s="289">
        <f t="shared" si="164"/>
        <v>0</v>
      </c>
      <c r="Z179" s="289">
        <f t="shared" si="164"/>
        <v>1.4999999999999999E-2</v>
      </c>
      <c r="AA179" s="289">
        <f t="shared" si="164"/>
        <v>1.4999999999999999E-2</v>
      </c>
      <c r="AB179" s="289">
        <f t="shared" si="164"/>
        <v>1.4999999999999999E-2</v>
      </c>
      <c r="AC179" s="289">
        <f t="shared" si="164"/>
        <v>1.4999999999999999E-2</v>
      </c>
      <c r="AD179" s="289">
        <f t="shared" si="164"/>
        <v>1.4999999999999999E-2</v>
      </c>
      <c r="AE179" s="289">
        <f t="shared" si="164"/>
        <v>1.4999999999999999E-2</v>
      </c>
      <c r="AF179" s="289">
        <f t="shared" si="164"/>
        <v>1.4999999999999999E-2</v>
      </c>
      <c r="AG179" s="289">
        <f t="shared" si="164"/>
        <v>1.4999999999999999E-2</v>
      </c>
      <c r="AH179" s="289">
        <f t="shared" si="164"/>
        <v>1.4999999999999999E-2</v>
      </c>
      <c r="AI179" s="289">
        <f t="shared" si="164"/>
        <v>1.4999999999999999E-2</v>
      </c>
      <c r="AJ179" s="289">
        <f t="shared" si="164"/>
        <v>1.4999999999999999E-2</v>
      </c>
      <c r="AK179" s="289">
        <f t="shared" si="164"/>
        <v>1.4999999999999999E-2</v>
      </c>
      <c r="AL179" s="289">
        <f t="shared" si="164"/>
        <v>1.4999999999999999E-2</v>
      </c>
      <c r="AM179" s="289">
        <f t="shared" si="164"/>
        <v>1.4999999999999999E-2</v>
      </c>
      <c r="AN179" s="289">
        <f t="shared" si="164"/>
        <v>1.4999999999999999E-2</v>
      </c>
      <c r="AO179" s="289">
        <f t="shared" si="164"/>
        <v>1.4999999999999999E-2</v>
      </c>
      <c r="AP179" s="289">
        <f t="shared" si="164"/>
        <v>1.4999999999999999E-2</v>
      </c>
      <c r="AQ179" s="289">
        <f t="shared" si="164"/>
        <v>1.4999999999999999E-2</v>
      </c>
      <c r="AR179" s="289">
        <f t="shared" si="164"/>
        <v>1.4999999999999999E-2</v>
      </c>
      <c r="AS179" s="289">
        <f t="shared" si="164"/>
        <v>1.4999999999999999E-2</v>
      </c>
      <c r="AT179" s="289">
        <f t="shared" si="164"/>
        <v>1.4999999999999999E-2</v>
      </c>
      <c r="AU179" s="289">
        <f t="shared" si="164"/>
        <v>1.4999999999999999E-2</v>
      </c>
      <c r="AV179" s="289">
        <f t="shared" si="164"/>
        <v>1.4999999999999999E-2</v>
      </c>
      <c r="AW179" s="289">
        <f t="shared" si="164"/>
        <v>1.4999999999999999E-2</v>
      </c>
      <c r="AX179" s="289">
        <f t="shared" si="164"/>
        <v>1.4999999999999999E-2</v>
      </c>
      <c r="AY179" s="289">
        <f t="shared" si="164"/>
        <v>1.4999999999999999E-2</v>
      </c>
      <c r="AZ179" s="289">
        <f t="shared" si="164"/>
        <v>0</v>
      </c>
      <c r="BA179" s="289">
        <f t="shared" si="164"/>
        <v>0</v>
      </c>
      <c r="BB179" s="289">
        <f t="shared" si="164"/>
        <v>0</v>
      </c>
      <c r="BC179" s="289">
        <f t="shared" si="164"/>
        <v>0</v>
      </c>
      <c r="BD179" s="289">
        <f t="shared" si="164"/>
        <v>0</v>
      </c>
      <c r="BE179" s="289">
        <f t="shared" si="164"/>
        <v>0</v>
      </c>
    </row>
    <row r="180" spans="1:57" ht="13" customHeight="1" outlineLevel="2" x14ac:dyDescent="0.25">
      <c r="A180" s="526"/>
      <c r="B180" s="526"/>
      <c r="C180" s="526"/>
      <c r="D180" s="526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ht="13" customHeight="1" outlineLevel="2" x14ac:dyDescent="0.25">
      <c r="A181" s="664"/>
      <c r="B181" s="664"/>
      <c r="C181" s="664"/>
      <c r="D181" s="664"/>
      <c r="E181" s="674" t="str">
        <f xml:space="preserve"> InpC!E$83</f>
        <v>Equity bridge margin - construction</v>
      </c>
      <c r="F181" s="674">
        <f xml:space="preserve"> InpC!F$83</f>
        <v>1.4999999999999999E-2</v>
      </c>
      <c r="G181" s="674" t="str">
        <f xml:space="preserve"> InpC!G$83</f>
        <v>% p.a.</v>
      </c>
      <c r="H181" s="667"/>
      <c r="I181" s="667"/>
      <c r="J181" s="667"/>
      <c r="K181" s="667"/>
      <c r="L181" s="667"/>
      <c r="M181" s="667"/>
      <c r="N181" s="667"/>
      <c r="O181" s="667"/>
      <c r="P181" s="667"/>
      <c r="Q181" s="667"/>
      <c r="R181" s="667"/>
      <c r="S181" s="667"/>
      <c r="T181" s="667"/>
      <c r="U181" s="667"/>
      <c r="V181" s="667"/>
      <c r="W181" s="667"/>
      <c r="X181" s="667"/>
      <c r="Y181" s="667"/>
      <c r="Z181" s="667"/>
      <c r="AA181" s="667"/>
      <c r="AB181" s="667"/>
      <c r="AC181" s="667"/>
      <c r="AD181" s="667"/>
      <c r="AE181" s="667"/>
      <c r="AF181" s="667"/>
      <c r="AG181" s="667"/>
      <c r="AH181" s="667"/>
      <c r="AI181" s="667"/>
      <c r="AJ181" s="667"/>
      <c r="AK181" s="667"/>
      <c r="AL181" s="667"/>
      <c r="AM181" s="667"/>
      <c r="AN181" s="667"/>
      <c r="AO181" s="667"/>
      <c r="AP181" s="667"/>
      <c r="AQ181" s="667"/>
      <c r="AR181" s="667"/>
      <c r="AS181" s="667"/>
      <c r="AT181" s="667"/>
      <c r="AU181" s="667"/>
      <c r="AV181" s="667"/>
      <c r="AW181" s="667"/>
      <c r="AX181" s="667"/>
      <c r="AY181" s="667"/>
      <c r="AZ181" s="667"/>
      <c r="BA181" s="667"/>
      <c r="BB181" s="667"/>
      <c r="BC181" s="667"/>
      <c r="BD181" s="667"/>
      <c r="BE181" s="667"/>
    </row>
    <row r="182" spans="1:57" ht="13" customHeight="1" outlineLevel="2" x14ac:dyDescent="0.25">
      <c r="A182" s="664"/>
      <c r="B182" s="664"/>
      <c r="C182" s="664"/>
      <c r="D182" s="664"/>
      <c r="E182" s="673" t="str">
        <f xml:space="preserve"> InpC!E$75</f>
        <v>Equity bridge day count convention</v>
      </c>
      <c r="F182" s="673">
        <f xml:space="preserve"> InpC!F$75</f>
        <v>360</v>
      </c>
      <c r="G182" s="673" t="str">
        <f xml:space="preserve"> InpC!G$75</f>
        <v>days</v>
      </c>
      <c r="H182" s="667"/>
      <c r="I182" s="667"/>
      <c r="J182" s="667"/>
      <c r="K182" s="667"/>
      <c r="L182" s="667"/>
      <c r="M182" s="667"/>
      <c r="N182" s="667"/>
      <c r="O182" s="667"/>
      <c r="P182" s="667"/>
      <c r="Q182" s="667"/>
      <c r="R182" s="667"/>
      <c r="S182" s="289"/>
      <c r="T182" s="667"/>
      <c r="U182" s="667"/>
      <c r="V182" s="667"/>
      <c r="W182" s="667"/>
      <c r="X182" s="667"/>
      <c r="Y182" s="667"/>
      <c r="Z182" s="667"/>
      <c r="AA182" s="667"/>
      <c r="AB182" s="667"/>
      <c r="AC182" s="667"/>
      <c r="AD182" s="667"/>
      <c r="AE182" s="667"/>
      <c r="AF182" s="667"/>
      <c r="AG182" s="667"/>
      <c r="AH182" s="667"/>
      <c r="AI182" s="667"/>
      <c r="AJ182" s="667"/>
      <c r="AK182" s="667"/>
      <c r="AL182" s="667"/>
      <c r="AM182" s="667"/>
      <c r="AN182" s="667"/>
      <c r="AO182" s="667"/>
      <c r="AP182" s="667"/>
      <c r="AQ182" s="667"/>
      <c r="AR182" s="667"/>
      <c r="AS182" s="667"/>
      <c r="AT182" s="667"/>
      <c r="AU182" s="667"/>
      <c r="AV182" s="667"/>
      <c r="AW182" s="667"/>
      <c r="AX182" s="667"/>
      <c r="AY182" s="667"/>
      <c r="AZ182" s="667"/>
      <c r="BA182" s="667"/>
      <c r="BB182" s="667"/>
      <c r="BC182" s="667"/>
      <c r="BD182" s="667"/>
      <c r="BE182" s="667"/>
    </row>
    <row r="183" spans="1:57" ht="13" customHeight="1" outlineLevel="2" x14ac:dyDescent="0.25">
      <c r="A183" s="526"/>
      <c r="B183" s="526"/>
      <c r="C183" s="526"/>
      <c r="D183" s="526"/>
      <c r="E183" s="289" t="str">
        <f t="shared" ref="E183:AJ183" si="165" xml:space="preserve"> E$179</f>
        <v>Equity bridge - availability period base rate</v>
      </c>
      <c r="F183" s="289">
        <f t="shared" si="165"/>
        <v>0</v>
      </c>
      <c r="G183" s="289" t="str">
        <f t="shared" si="165"/>
        <v>% p.a.</v>
      </c>
      <c r="H183" s="289">
        <f t="shared" si="165"/>
        <v>0</v>
      </c>
      <c r="I183" s="289">
        <f t="shared" si="165"/>
        <v>0</v>
      </c>
      <c r="J183" s="289">
        <f t="shared" si="165"/>
        <v>0</v>
      </c>
      <c r="K183" s="289">
        <f t="shared" si="165"/>
        <v>0</v>
      </c>
      <c r="L183" s="289">
        <f t="shared" si="165"/>
        <v>0</v>
      </c>
      <c r="M183" s="289">
        <f t="shared" si="165"/>
        <v>0</v>
      </c>
      <c r="N183" s="289">
        <f t="shared" si="165"/>
        <v>0</v>
      </c>
      <c r="O183" s="289">
        <f t="shared" si="165"/>
        <v>0</v>
      </c>
      <c r="P183" s="289">
        <f t="shared" si="165"/>
        <v>0</v>
      </c>
      <c r="Q183" s="289">
        <f t="shared" si="165"/>
        <v>0</v>
      </c>
      <c r="R183" s="289">
        <f t="shared" si="165"/>
        <v>0</v>
      </c>
      <c r="S183" s="289">
        <f t="shared" si="165"/>
        <v>0</v>
      </c>
      <c r="T183" s="289">
        <f t="shared" si="165"/>
        <v>0</v>
      </c>
      <c r="U183" s="289">
        <f t="shared" si="165"/>
        <v>0</v>
      </c>
      <c r="V183" s="289">
        <f t="shared" si="165"/>
        <v>0</v>
      </c>
      <c r="W183" s="289">
        <f t="shared" si="165"/>
        <v>0</v>
      </c>
      <c r="X183" s="289">
        <f t="shared" si="165"/>
        <v>0</v>
      </c>
      <c r="Y183" s="289">
        <f t="shared" si="165"/>
        <v>0</v>
      </c>
      <c r="Z183" s="289">
        <f t="shared" si="165"/>
        <v>1.4999999999999999E-2</v>
      </c>
      <c r="AA183" s="289">
        <f t="shared" si="165"/>
        <v>1.4999999999999999E-2</v>
      </c>
      <c r="AB183" s="289">
        <f t="shared" si="165"/>
        <v>1.4999999999999999E-2</v>
      </c>
      <c r="AC183" s="289">
        <f t="shared" si="165"/>
        <v>1.4999999999999999E-2</v>
      </c>
      <c r="AD183" s="289">
        <f t="shared" si="165"/>
        <v>1.4999999999999999E-2</v>
      </c>
      <c r="AE183" s="289">
        <f t="shared" si="165"/>
        <v>1.4999999999999999E-2</v>
      </c>
      <c r="AF183" s="289">
        <f t="shared" si="165"/>
        <v>1.4999999999999999E-2</v>
      </c>
      <c r="AG183" s="289">
        <f t="shared" si="165"/>
        <v>1.4999999999999999E-2</v>
      </c>
      <c r="AH183" s="289">
        <f t="shared" si="165"/>
        <v>1.4999999999999999E-2</v>
      </c>
      <c r="AI183" s="289">
        <f t="shared" si="165"/>
        <v>1.4999999999999999E-2</v>
      </c>
      <c r="AJ183" s="289">
        <f t="shared" si="165"/>
        <v>1.4999999999999999E-2</v>
      </c>
      <c r="AK183" s="289">
        <f t="shared" ref="AK183:BE183" si="166" xml:space="preserve"> AK$179</f>
        <v>1.4999999999999999E-2</v>
      </c>
      <c r="AL183" s="289">
        <f t="shared" si="166"/>
        <v>1.4999999999999999E-2</v>
      </c>
      <c r="AM183" s="289">
        <f t="shared" si="166"/>
        <v>1.4999999999999999E-2</v>
      </c>
      <c r="AN183" s="289">
        <f t="shared" si="166"/>
        <v>1.4999999999999999E-2</v>
      </c>
      <c r="AO183" s="289">
        <f t="shared" si="166"/>
        <v>1.4999999999999999E-2</v>
      </c>
      <c r="AP183" s="289">
        <f t="shared" si="166"/>
        <v>1.4999999999999999E-2</v>
      </c>
      <c r="AQ183" s="289">
        <f t="shared" si="166"/>
        <v>1.4999999999999999E-2</v>
      </c>
      <c r="AR183" s="289">
        <f t="shared" si="166"/>
        <v>1.4999999999999999E-2</v>
      </c>
      <c r="AS183" s="289">
        <f t="shared" si="166"/>
        <v>1.4999999999999999E-2</v>
      </c>
      <c r="AT183" s="289">
        <f t="shared" si="166"/>
        <v>1.4999999999999999E-2</v>
      </c>
      <c r="AU183" s="289">
        <f t="shared" si="166"/>
        <v>1.4999999999999999E-2</v>
      </c>
      <c r="AV183" s="289">
        <f t="shared" si="166"/>
        <v>1.4999999999999999E-2</v>
      </c>
      <c r="AW183" s="289">
        <f t="shared" si="166"/>
        <v>1.4999999999999999E-2</v>
      </c>
      <c r="AX183" s="289">
        <f t="shared" si="166"/>
        <v>1.4999999999999999E-2</v>
      </c>
      <c r="AY183" s="289">
        <f t="shared" si="166"/>
        <v>1.4999999999999999E-2</v>
      </c>
      <c r="AZ183" s="289">
        <f t="shared" si="166"/>
        <v>0</v>
      </c>
      <c r="BA183" s="289">
        <f t="shared" si="166"/>
        <v>0</v>
      </c>
      <c r="BB183" s="289">
        <f t="shared" si="166"/>
        <v>0</v>
      </c>
      <c r="BC183" s="289">
        <f t="shared" si="166"/>
        <v>0</v>
      </c>
      <c r="BD183" s="289">
        <f t="shared" si="166"/>
        <v>0</v>
      </c>
      <c r="BE183" s="289">
        <f t="shared" si="166"/>
        <v>0</v>
      </c>
    </row>
    <row r="184" spans="1:57" ht="13" customHeight="1" outlineLevel="2" x14ac:dyDescent="0.25">
      <c r="A184" s="664"/>
      <c r="B184" s="664"/>
      <c r="C184" s="664"/>
      <c r="D184" s="664"/>
      <c r="E184" s="688" t="str">
        <f xml:space="preserve"> ConTime!E$93</f>
        <v>Days in period - m</v>
      </c>
      <c r="F184" s="688">
        <f xml:space="preserve"> ConTime!F$93</f>
        <v>0</v>
      </c>
      <c r="G184" s="688" t="str">
        <f xml:space="preserve"> ConTime!G$93</f>
        <v>days</v>
      </c>
      <c r="H184" s="688">
        <f xml:space="preserve"> ConTime!H$93</f>
        <v>0</v>
      </c>
      <c r="I184" s="688">
        <f xml:space="preserve"> ConTime!I$93</f>
        <v>0</v>
      </c>
      <c r="J184" s="688">
        <f xml:space="preserve"> ConTime!J$93</f>
        <v>31</v>
      </c>
      <c r="K184" s="688">
        <f xml:space="preserve"> ConTime!K$93</f>
        <v>28</v>
      </c>
      <c r="L184" s="688">
        <f xml:space="preserve"> ConTime!L$93</f>
        <v>31</v>
      </c>
      <c r="M184" s="688">
        <f xml:space="preserve"> ConTime!M$93</f>
        <v>30</v>
      </c>
      <c r="N184" s="688">
        <f xml:space="preserve"> ConTime!N$93</f>
        <v>31</v>
      </c>
      <c r="O184" s="688">
        <f xml:space="preserve"> ConTime!O$93</f>
        <v>30</v>
      </c>
      <c r="P184" s="688">
        <f xml:space="preserve"> ConTime!P$93</f>
        <v>31</v>
      </c>
      <c r="Q184" s="688">
        <f xml:space="preserve"> ConTime!Q$93</f>
        <v>31</v>
      </c>
      <c r="R184" s="688">
        <f xml:space="preserve"> ConTime!R$93</f>
        <v>30</v>
      </c>
      <c r="S184" s="688">
        <f xml:space="preserve"> ConTime!S$93</f>
        <v>31</v>
      </c>
      <c r="T184" s="688">
        <f xml:space="preserve"> ConTime!T$93</f>
        <v>30</v>
      </c>
      <c r="U184" s="688">
        <f xml:space="preserve"> ConTime!U$93</f>
        <v>31</v>
      </c>
      <c r="V184" s="688">
        <f xml:space="preserve"> ConTime!V$93</f>
        <v>31</v>
      </c>
      <c r="W184" s="688">
        <f xml:space="preserve"> ConTime!W$93</f>
        <v>28</v>
      </c>
      <c r="X184" s="688">
        <f xml:space="preserve"> ConTime!X$93</f>
        <v>31</v>
      </c>
      <c r="Y184" s="688">
        <f xml:space="preserve"> ConTime!Y$93</f>
        <v>30</v>
      </c>
      <c r="Z184" s="688">
        <f xml:space="preserve"> ConTime!Z$93</f>
        <v>31</v>
      </c>
      <c r="AA184" s="688">
        <f xml:space="preserve"> ConTime!AA$93</f>
        <v>30</v>
      </c>
      <c r="AB184" s="688">
        <f xml:space="preserve"> ConTime!AB$93</f>
        <v>31</v>
      </c>
      <c r="AC184" s="688">
        <f xml:space="preserve"> ConTime!AC$93</f>
        <v>31</v>
      </c>
      <c r="AD184" s="688">
        <f xml:space="preserve"> ConTime!AD$93</f>
        <v>30</v>
      </c>
      <c r="AE184" s="688">
        <f xml:space="preserve"> ConTime!AE$93</f>
        <v>31</v>
      </c>
      <c r="AF184" s="688">
        <f xml:space="preserve"> ConTime!AF$93</f>
        <v>30</v>
      </c>
      <c r="AG184" s="688">
        <f xml:space="preserve"> ConTime!AG$93</f>
        <v>31</v>
      </c>
      <c r="AH184" s="688">
        <f xml:space="preserve"> ConTime!AH$93</f>
        <v>31</v>
      </c>
      <c r="AI184" s="688">
        <f xml:space="preserve"> ConTime!AI$93</f>
        <v>28</v>
      </c>
      <c r="AJ184" s="688">
        <f xml:space="preserve"> ConTime!AJ$93</f>
        <v>31</v>
      </c>
      <c r="AK184" s="688">
        <f xml:space="preserve"> ConTime!AK$93</f>
        <v>30</v>
      </c>
      <c r="AL184" s="688">
        <f xml:space="preserve"> ConTime!AL$93</f>
        <v>31</v>
      </c>
      <c r="AM184" s="688">
        <f xml:space="preserve"> ConTime!AM$93</f>
        <v>30</v>
      </c>
      <c r="AN184" s="688">
        <f xml:space="preserve"> ConTime!AN$93</f>
        <v>31</v>
      </c>
      <c r="AO184" s="688">
        <f xml:space="preserve"> ConTime!AO$93</f>
        <v>31</v>
      </c>
      <c r="AP184" s="688">
        <f xml:space="preserve"> ConTime!AP$93</f>
        <v>30</v>
      </c>
      <c r="AQ184" s="688">
        <f xml:space="preserve"> ConTime!AQ$93</f>
        <v>31</v>
      </c>
      <c r="AR184" s="688">
        <f xml:space="preserve"> ConTime!AR$93</f>
        <v>30</v>
      </c>
      <c r="AS184" s="688">
        <f xml:space="preserve"> ConTime!AS$93</f>
        <v>31</v>
      </c>
      <c r="AT184" s="688">
        <f xml:space="preserve"> ConTime!AT$93</f>
        <v>31</v>
      </c>
      <c r="AU184" s="688">
        <f xml:space="preserve"> ConTime!AU$93</f>
        <v>29</v>
      </c>
      <c r="AV184" s="688">
        <f xml:space="preserve"> ConTime!AV$93</f>
        <v>31</v>
      </c>
      <c r="AW184" s="688">
        <f xml:space="preserve"> ConTime!AW$93</f>
        <v>30</v>
      </c>
      <c r="AX184" s="688">
        <f xml:space="preserve"> ConTime!AX$93</f>
        <v>31</v>
      </c>
      <c r="AY184" s="688">
        <f xml:space="preserve"> ConTime!AY$93</f>
        <v>30</v>
      </c>
      <c r="AZ184" s="688">
        <f xml:space="preserve"> ConTime!AZ$93</f>
        <v>31</v>
      </c>
      <c r="BA184" s="688">
        <f xml:space="preserve"> ConTime!BA$93</f>
        <v>31</v>
      </c>
      <c r="BB184" s="688">
        <f xml:space="preserve"> ConTime!BB$93</f>
        <v>30</v>
      </c>
      <c r="BC184" s="688">
        <f xml:space="preserve"> ConTime!BC$93</f>
        <v>31</v>
      </c>
      <c r="BD184" s="688">
        <f xml:space="preserve"> ConTime!BD$93</f>
        <v>30</v>
      </c>
      <c r="BE184" s="688">
        <f xml:space="preserve"> ConTime!BE$93</f>
        <v>31</v>
      </c>
    </row>
    <row r="185" spans="1:57" ht="13" customHeight="1" outlineLevel="2" x14ac:dyDescent="0.25">
      <c r="A185" s="664"/>
      <c r="B185" s="664"/>
      <c r="C185" s="664"/>
      <c r="D185" s="664"/>
      <c r="E185" s="688" t="str">
        <f xml:space="preserve"> ConTime!E$82</f>
        <v>Construction period flag</v>
      </c>
      <c r="F185" s="688">
        <f xml:space="preserve"> ConTime!F$82</f>
        <v>0</v>
      </c>
      <c r="G185" s="688" t="str">
        <f xml:space="preserve"> ConTime!G$82</f>
        <v>flag</v>
      </c>
      <c r="H185" s="688">
        <f xml:space="preserve"> ConTime!H$82</f>
        <v>26</v>
      </c>
      <c r="I185" s="688">
        <f xml:space="preserve"> ConTime!I$82</f>
        <v>0</v>
      </c>
      <c r="J185" s="688">
        <f xml:space="preserve"> ConTime!J$82</f>
        <v>0</v>
      </c>
      <c r="K185" s="688">
        <f xml:space="preserve"> ConTime!K$82</f>
        <v>0</v>
      </c>
      <c r="L185" s="688">
        <f xml:space="preserve"> ConTime!L$82</f>
        <v>0</v>
      </c>
      <c r="M185" s="688">
        <f xml:space="preserve"> ConTime!M$82</f>
        <v>0</v>
      </c>
      <c r="N185" s="688">
        <f xml:space="preserve"> ConTime!N$82</f>
        <v>0</v>
      </c>
      <c r="O185" s="688">
        <f xml:space="preserve"> ConTime!O$82</f>
        <v>0</v>
      </c>
      <c r="P185" s="688">
        <f xml:space="preserve"> ConTime!P$82</f>
        <v>0</v>
      </c>
      <c r="Q185" s="688">
        <f xml:space="preserve"> ConTime!Q$82</f>
        <v>0</v>
      </c>
      <c r="R185" s="688">
        <f xml:space="preserve"> ConTime!R$82</f>
        <v>0</v>
      </c>
      <c r="S185" s="688">
        <f xml:space="preserve"> ConTime!S$82</f>
        <v>0</v>
      </c>
      <c r="T185" s="688">
        <f xml:space="preserve"> ConTime!T$82</f>
        <v>0</v>
      </c>
      <c r="U185" s="688">
        <f xml:space="preserve"> ConTime!U$82</f>
        <v>0</v>
      </c>
      <c r="V185" s="688">
        <f xml:space="preserve"> ConTime!V$82</f>
        <v>0</v>
      </c>
      <c r="W185" s="688">
        <f xml:space="preserve"> ConTime!W$82</f>
        <v>0</v>
      </c>
      <c r="X185" s="688">
        <f xml:space="preserve"> ConTime!X$82</f>
        <v>0</v>
      </c>
      <c r="Y185" s="688">
        <f xml:space="preserve"> ConTime!Y$82</f>
        <v>0</v>
      </c>
      <c r="Z185" s="688">
        <f xml:space="preserve"> ConTime!Z$82</f>
        <v>1</v>
      </c>
      <c r="AA185" s="688">
        <f xml:space="preserve"> ConTime!AA$82</f>
        <v>1</v>
      </c>
      <c r="AB185" s="688">
        <f xml:space="preserve"> ConTime!AB$82</f>
        <v>1</v>
      </c>
      <c r="AC185" s="688">
        <f xml:space="preserve"> ConTime!AC$82</f>
        <v>1</v>
      </c>
      <c r="AD185" s="688">
        <f xml:space="preserve"> ConTime!AD$82</f>
        <v>1</v>
      </c>
      <c r="AE185" s="688">
        <f xml:space="preserve"> ConTime!AE$82</f>
        <v>1</v>
      </c>
      <c r="AF185" s="688">
        <f xml:space="preserve"> ConTime!AF$82</f>
        <v>1</v>
      </c>
      <c r="AG185" s="688">
        <f xml:space="preserve"> ConTime!AG$82</f>
        <v>1</v>
      </c>
      <c r="AH185" s="688">
        <f xml:space="preserve"> ConTime!AH$82</f>
        <v>1</v>
      </c>
      <c r="AI185" s="688">
        <f xml:space="preserve"> ConTime!AI$82</f>
        <v>1</v>
      </c>
      <c r="AJ185" s="688">
        <f xml:space="preserve"> ConTime!AJ$82</f>
        <v>1</v>
      </c>
      <c r="AK185" s="688">
        <f xml:space="preserve"> ConTime!AK$82</f>
        <v>1</v>
      </c>
      <c r="AL185" s="688">
        <f xml:space="preserve"> ConTime!AL$82</f>
        <v>1</v>
      </c>
      <c r="AM185" s="688">
        <f xml:space="preserve"> ConTime!AM$82</f>
        <v>1</v>
      </c>
      <c r="AN185" s="688">
        <f xml:space="preserve"> ConTime!AN$82</f>
        <v>1</v>
      </c>
      <c r="AO185" s="688">
        <f xml:space="preserve"> ConTime!AO$82</f>
        <v>1</v>
      </c>
      <c r="AP185" s="688">
        <f xml:space="preserve"> ConTime!AP$82</f>
        <v>1</v>
      </c>
      <c r="AQ185" s="688">
        <f xml:space="preserve"> ConTime!AQ$82</f>
        <v>1</v>
      </c>
      <c r="AR185" s="688">
        <f xml:space="preserve"> ConTime!AR$82</f>
        <v>1</v>
      </c>
      <c r="AS185" s="688">
        <f xml:space="preserve"> ConTime!AS$82</f>
        <v>1</v>
      </c>
      <c r="AT185" s="688">
        <f xml:space="preserve"> ConTime!AT$82</f>
        <v>1</v>
      </c>
      <c r="AU185" s="688">
        <f xml:space="preserve"> ConTime!AU$82</f>
        <v>1</v>
      </c>
      <c r="AV185" s="688">
        <f xml:space="preserve"> ConTime!AV$82</f>
        <v>1</v>
      </c>
      <c r="AW185" s="688">
        <f xml:space="preserve"> ConTime!AW$82</f>
        <v>1</v>
      </c>
      <c r="AX185" s="688">
        <f xml:space="preserve"> ConTime!AX$82</f>
        <v>1</v>
      </c>
      <c r="AY185" s="688">
        <f xml:space="preserve"> ConTime!AY$82</f>
        <v>1</v>
      </c>
      <c r="AZ185" s="688">
        <f xml:space="preserve"> ConTime!AZ$82</f>
        <v>0</v>
      </c>
      <c r="BA185" s="688">
        <f xml:space="preserve"> ConTime!BA$82</f>
        <v>0</v>
      </c>
      <c r="BB185" s="688">
        <f xml:space="preserve"> ConTime!BB$82</f>
        <v>0</v>
      </c>
      <c r="BC185" s="688">
        <f xml:space="preserve"> ConTime!BC$82</f>
        <v>0</v>
      </c>
      <c r="BD185" s="688">
        <f xml:space="preserve"> ConTime!BD$82</f>
        <v>0</v>
      </c>
      <c r="BE185" s="688">
        <f xml:space="preserve"> ConTime!BE$82</f>
        <v>0</v>
      </c>
    </row>
    <row r="186" spans="1:57" ht="13" customHeight="1" outlineLevel="2" x14ac:dyDescent="0.25">
      <c r="A186" s="526"/>
      <c r="B186" s="526"/>
      <c r="C186" s="526"/>
      <c r="D186" s="526"/>
      <c r="E186" s="658" t="s">
        <v>569</v>
      </c>
      <c r="F186" s="658"/>
      <c r="G186" s="658" t="s">
        <v>104</v>
      </c>
      <c r="H186"/>
      <c r="I186"/>
      <c r="J186" s="289">
        <f t="shared" ref="J186:AO186" si="167" xml:space="preserve"> ($F181 + J183) / $F182 * J184 * J185</f>
        <v>0</v>
      </c>
      <c r="K186" s="289">
        <f t="shared" si="167"/>
        <v>0</v>
      </c>
      <c r="L186" s="289">
        <f t="shared" si="167"/>
        <v>0</v>
      </c>
      <c r="M186" s="289">
        <f t="shared" si="167"/>
        <v>0</v>
      </c>
      <c r="N186" s="289">
        <f t="shared" si="167"/>
        <v>0</v>
      </c>
      <c r="O186" s="289">
        <f t="shared" si="167"/>
        <v>0</v>
      </c>
      <c r="P186" s="289">
        <f t="shared" si="167"/>
        <v>0</v>
      </c>
      <c r="Q186" s="289">
        <f t="shared" si="167"/>
        <v>0</v>
      </c>
      <c r="R186" s="289">
        <f t="shared" si="167"/>
        <v>0</v>
      </c>
      <c r="S186" s="289">
        <f t="shared" si="167"/>
        <v>0</v>
      </c>
      <c r="T186" s="289">
        <f t="shared" si="167"/>
        <v>0</v>
      </c>
      <c r="U186" s="289">
        <f t="shared" si="167"/>
        <v>0</v>
      </c>
      <c r="V186" s="289">
        <f t="shared" si="167"/>
        <v>0</v>
      </c>
      <c r="W186" s="289">
        <f t="shared" si="167"/>
        <v>0</v>
      </c>
      <c r="X186" s="289">
        <f t="shared" si="167"/>
        <v>0</v>
      </c>
      <c r="Y186" s="289">
        <f t="shared" si="167"/>
        <v>0</v>
      </c>
      <c r="Z186" s="289">
        <f t="shared" si="167"/>
        <v>2.5833333333333333E-3</v>
      </c>
      <c r="AA186" s="289">
        <f t="shared" si="167"/>
        <v>2.5000000000000001E-3</v>
      </c>
      <c r="AB186" s="289">
        <f t="shared" si="167"/>
        <v>2.5833333333333333E-3</v>
      </c>
      <c r="AC186" s="289">
        <f t="shared" si="167"/>
        <v>2.5833333333333333E-3</v>
      </c>
      <c r="AD186" s="289">
        <f t="shared" si="167"/>
        <v>2.5000000000000001E-3</v>
      </c>
      <c r="AE186" s="289">
        <f t="shared" si="167"/>
        <v>2.5833333333333333E-3</v>
      </c>
      <c r="AF186" s="289">
        <f t="shared" si="167"/>
        <v>2.5000000000000001E-3</v>
      </c>
      <c r="AG186" s="289">
        <f t="shared" si="167"/>
        <v>2.5833333333333333E-3</v>
      </c>
      <c r="AH186" s="289">
        <f t="shared" si="167"/>
        <v>2.5833333333333333E-3</v>
      </c>
      <c r="AI186" s="289">
        <f t="shared" si="167"/>
        <v>2.3333333333333331E-3</v>
      </c>
      <c r="AJ186" s="289">
        <f t="shared" si="167"/>
        <v>2.5833333333333333E-3</v>
      </c>
      <c r="AK186" s="289">
        <f t="shared" si="167"/>
        <v>2.5000000000000001E-3</v>
      </c>
      <c r="AL186" s="289">
        <f t="shared" si="167"/>
        <v>2.5833333333333333E-3</v>
      </c>
      <c r="AM186" s="289">
        <f t="shared" si="167"/>
        <v>2.5000000000000001E-3</v>
      </c>
      <c r="AN186" s="289">
        <f t="shared" si="167"/>
        <v>2.5833333333333333E-3</v>
      </c>
      <c r="AO186" s="289">
        <f t="shared" si="167"/>
        <v>2.5833333333333333E-3</v>
      </c>
      <c r="AP186" s="289">
        <f t="shared" ref="AP186:BE186" si="168" xml:space="preserve"> ($F181 + AP183) / $F182 * AP184 * AP185</f>
        <v>2.5000000000000001E-3</v>
      </c>
      <c r="AQ186" s="289">
        <f t="shared" si="168"/>
        <v>2.5833333333333333E-3</v>
      </c>
      <c r="AR186" s="289">
        <f t="shared" si="168"/>
        <v>2.5000000000000001E-3</v>
      </c>
      <c r="AS186" s="289">
        <f t="shared" si="168"/>
        <v>2.5833333333333333E-3</v>
      </c>
      <c r="AT186" s="289">
        <f t="shared" si="168"/>
        <v>2.5833333333333333E-3</v>
      </c>
      <c r="AU186" s="289">
        <f t="shared" si="168"/>
        <v>2.4166666666666668E-3</v>
      </c>
      <c r="AV186" s="289">
        <f t="shared" si="168"/>
        <v>2.5833333333333333E-3</v>
      </c>
      <c r="AW186" s="289">
        <f t="shared" si="168"/>
        <v>2.5000000000000001E-3</v>
      </c>
      <c r="AX186" s="289">
        <f t="shared" si="168"/>
        <v>2.5833333333333333E-3</v>
      </c>
      <c r="AY186" s="289">
        <f t="shared" si="168"/>
        <v>2.5000000000000001E-3</v>
      </c>
      <c r="AZ186" s="289">
        <f t="shared" si="168"/>
        <v>0</v>
      </c>
      <c r="BA186" s="289">
        <f t="shared" si="168"/>
        <v>0</v>
      </c>
      <c r="BB186" s="289">
        <f t="shared" si="168"/>
        <v>0</v>
      </c>
      <c r="BC186" s="289">
        <f t="shared" si="168"/>
        <v>0</v>
      </c>
      <c r="BD186" s="289">
        <f t="shared" si="168"/>
        <v>0</v>
      </c>
      <c r="BE186" s="289">
        <f t="shared" si="168"/>
        <v>0</v>
      </c>
    </row>
    <row r="187" spans="1:57" ht="13" customHeight="1" outlineLevel="2" x14ac:dyDescent="0.25">
      <c r="A187" s="526"/>
      <c r="B187" s="526"/>
      <c r="C187" s="526"/>
      <c r="D187" s="526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ht="13" customHeight="1" outlineLevel="2" x14ac:dyDescent="0.25">
      <c r="A188" s="526"/>
      <c r="B188" s="526"/>
      <c r="C188" s="526"/>
      <c r="D188" s="526"/>
      <c r="E188" s="289" t="str">
        <f t="shared" ref="E188:Q188" si="169" xml:space="preserve"> E$186</f>
        <v>Equity bridge period interest rate</v>
      </c>
      <c r="F188" s="289">
        <f t="shared" si="169"/>
        <v>0</v>
      </c>
      <c r="G188" s="289" t="str">
        <f t="shared" si="169"/>
        <v>%</v>
      </c>
      <c r="H188" s="289">
        <f t="shared" si="169"/>
        <v>0</v>
      </c>
      <c r="I188" s="289">
        <f t="shared" si="169"/>
        <v>0</v>
      </c>
      <c r="J188" s="289">
        <f t="shared" si="169"/>
        <v>0</v>
      </c>
      <c r="K188" s="289">
        <f t="shared" si="169"/>
        <v>0</v>
      </c>
      <c r="L188" s="289">
        <f t="shared" si="169"/>
        <v>0</v>
      </c>
      <c r="M188" s="289">
        <f t="shared" si="169"/>
        <v>0</v>
      </c>
      <c r="N188" s="289">
        <f t="shared" si="169"/>
        <v>0</v>
      </c>
      <c r="O188" s="289">
        <f t="shared" si="169"/>
        <v>0</v>
      </c>
      <c r="P188" s="289">
        <f t="shared" si="169"/>
        <v>0</v>
      </c>
      <c r="Q188" s="289">
        <f t="shared" si="169"/>
        <v>0</v>
      </c>
      <c r="R188" s="289">
        <f t="shared" ref="R188:BE188" si="170" xml:space="preserve"> R$186</f>
        <v>0</v>
      </c>
      <c r="S188" s="289">
        <f t="shared" si="170"/>
        <v>0</v>
      </c>
      <c r="T188" s="289">
        <f t="shared" si="170"/>
        <v>0</v>
      </c>
      <c r="U188" s="289">
        <f t="shared" si="170"/>
        <v>0</v>
      </c>
      <c r="V188" s="289">
        <f t="shared" si="170"/>
        <v>0</v>
      </c>
      <c r="W188" s="289">
        <f t="shared" si="170"/>
        <v>0</v>
      </c>
      <c r="X188" s="289">
        <f t="shared" si="170"/>
        <v>0</v>
      </c>
      <c r="Y188" s="289">
        <f t="shared" si="170"/>
        <v>0</v>
      </c>
      <c r="Z188" s="289">
        <f t="shared" si="170"/>
        <v>2.5833333333333333E-3</v>
      </c>
      <c r="AA188" s="289">
        <f t="shared" si="170"/>
        <v>2.5000000000000001E-3</v>
      </c>
      <c r="AB188" s="289">
        <f t="shared" si="170"/>
        <v>2.5833333333333333E-3</v>
      </c>
      <c r="AC188" s="289">
        <f t="shared" si="170"/>
        <v>2.5833333333333333E-3</v>
      </c>
      <c r="AD188" s="289">
        <f t="shared" si="170"/>
        <v>2.5000000000000001E-3</v>
      </c>
      <c r="AE188" s="289">
        <f t="shared" si="170"/>
        <v>2.5833333333333333E-3</v>
      </c>
      <c r="AF188" s="289">
        <f t="shared" si="170"/>
        <v>2.5000000000000001E-3</v>
      </c>
      <c r="AG188" s="289">
        <f t="shared" si="170"/>
        <v>2.5833333333333333E-3</v>
      </c>
      <c r="AH188" s="289">
        <f t="shared" si="170"/>
        <v>2.5833333333333333E-3</v>
      </c>
      <c r="AI188" s="289">
        <f t="shared" si="170"/>
        <v>2.3333333333333331E-3</v>
      </c>
      <c r="AJ188" s="289">
        <f t="shared" si="170"/>
        <v>2.5833333333333333E-3</v>
      </c>
      <c r="AK188" s="289">
        <f t="shared" si="170"/>
        <v>2.5000000000000001E-3</v>
      </c>
      <c r="AL188" s="289">
        <f t="shared" si="170"/>
        <v>2.5833333333333333E-3</v>
      </c>
      <c r="AM188" s="289">
        <f t="shared" si="170"/>
        <v>2.5000000000000001E-3</v>
      </c>
      <c r="AN188" s="289">
        <f t="shared" si="170"/>
        <v>2.5833333333333333E-3</v>
      </c>
      <c r="AO188" s="289">
        <f t="shared" si="170"/>
        <v>2.5833333333333333E-3</v>
      </c>
      <c r="AP188" s="289">
        <f t="shared" si="170"/>
        <v>2.5000000000000001E-3</v>
      </c>
      <c r="AQ188" s="289">
        <f t="shared" si="170"/>
        <v>2.5833333333333333E-3</v>
      </c>
      <c r="AR188" s="289">
        <f t="shared" si="170"/>
        <v>2.5000000000000001E-3</v>
      </c>
      <c r="AS188" s="289">
        <f t="shared" si="170"/>
        <v>2.5833333333333333E-3</v>
      </c>
      <c r="AT188" s="289">
        <f t="shared" si="170"/>
        <v>2.5833333333333333E-3</v>
      </c>
      <c r="AU188" s="289">
        <f t="shared" si="170"/>
        <v>2.4166666666666668E-3</v>
      </c>
      <c r="AV188" s="289">
        <f t="shared" si="170"/>
        <v>2.5833333333333333E-3</v>
      </c>
      <c r="AW188" s="289">
        <f t="shared" si="170"/>
        <v>2.5000000000000001E-3</v>
      </c>
      <c r="AX188" s="289">
        <f t="shared" si="170"/>
        <v>2.5833333333333333E-3</v>
      </c>
      <c r="AY188" s="289">
        <f t="shared" si="170"/>
        <v>2.5000000000000001E-3</v>
      </c>
      <c r="AZ188" s="289">
        <f t="shared" si="170"/>
        <v>0</v>
      </c>
      <c r="BA188" s="289">
        <f t="shared" si="170"/>
        <v>0</v>
      </c>
      <c r="BB188" s="289">
        <f t="shared" si="170"/>
        <v>0</v>
      </c>
      <c r="BC188" s="289">
        <f t="shared" si="170"/>
        <v>0</v>
      </c>
      <c r="BD188" s="289">
        <f t="shared" si="170"/>
        <v>0</v>
      </c>
      <c r="BE188" s="289">
        <f t="shared" si="170"/>
        <v>0</v>
      </c>
    </row>
    <row r="189" spans="1:57" ht="13" customHeight="1" outlineLevel="2" x14ac:dyDescent="0.25">
      <c r="A189" s="526"/>
      <c r="B189" s="526"/>
      <c r="C189" s="526"/>
      <c r="D189" s="526"/>
      <c r="E189" s="658" t="str">
        <f t="shared" ref="E189:Q189" si="171" xml:space="preserve"> E$161</f>
        <v>Equity bridge balance BEG</v>
      </c>
      <c r="F189" s="658">
        <f t="shared" si="171"/>
        <v>0</v>
      </c>
      <c r="G189" s="658" t="str">
        <f t="shared" si="171"/>
        <v>$ 000s</v>
      </c>
      <c r="H189" s="658">
        <f t="shared" si="171"/>
        <v>0</v>
      </c>
      <c r="I189" s="658">
        <f t="shared" si="171"/>
        <v>0</v>
      </c>
      <c r="J189" s="658">
        <f t="shared" si="171"/>
        <v>0</v>
      </c>
      <c r="K189" s="658">
        <f t="shared" si="171"/>
        <v>0</v>
      </c>
      <c r="L189" s="658">
        <f t="shared" si="171"/>
        <v>0</v>
      </c>
      <c r="M189" s="658">
        <f t="shared" si="171"/>
        <v>0</v>
      </c>
      <c r="N189" s="658">
        <f t="shared" si="171"/>
        <v>0</v>
      </c>
      <c r="O189" s="658">
        <f t="shared" si="171"/>
        <v>0</v>
      </c>
      <c r="P189" s="658">
        <f t="shared" si="171"/>
        <v>0</v>
      </c>
      <c r="Q189" s="658">
        <f t="shared" si="171"/>
        <v>0</v>
      </c>
      <c r="R189" s="658">
        <f t="shared" ref="R189:BE189" si="172" xml:space="preserve"> R$161</f>
        <v>0</v>
      </c>
      <c r="S189" s="658">
        <f t="shared" si="172"/>
        <v>0</v>
      </c>
      <c r="T189" s="658">
        <f t="shared" si="172"/>
        <v>0</v>
      </c>
      <c r="U189" s="658">
        <f t="shared" si="172"/>
        <v>0</v>
      </c>
      <c r="V189" s="658">
        <f t="shared" si="172"/>
        <v>0</v>
      </c>
      <c r="W189" s="658">
        <f t="shared" si="172"/>
        <v>0</v>
      </c>
      <c r="X189" s="658">
        <f t="shared" si="172"/>
        <v>0</v>
      </c>
      <c r="Y189" s="658">
        <f t="shared" si="172"/>
        <v>0</v>
      </c>
      <c r="Z189" s="658">
        <f t="shared" si="172"/>
        <v>13164.478699900039</v>
      </c>
      <c r="AA189" s="658">
        <f t="shared" si="172"/>
        <v>25235.365503356483</v>
      </c>
      <c r="AB189" s="658">
        <f t="shared" si="172"/>
        <v>37329.833391779117</v>
      </c>
      <c r="AC189" s="658">
        <f t="shared" si="172"/>
        <v>49453.783286579812</v>
      </c>
      <c r="AD189" s="658">
        <f t="shared" si="172"/>
        <v>61604.355354691172</v>
      </c>
      <c r="AE189" s="658">
        <f t="shared" si="172"/>
        <v>73776.107372811937</v>
      </c>
      <c r="AF189" s="658">
        <f t="shared" si="172"/>
        <v>85980.087349913738</v>
      </c>
      <c r="AG189" s="658">
        <f t="shared" si="172"/>
        <v>86676.92340681894</v>
      </c>
      <c r="AH189" s="658">
        <f t="shared" si="172"/>
        <v>86902.50051754716</v>
      </c>
      <c r="AI189" s="658">
        <f t="shared" si="172"/>
        <v>87128.572958014352</v>
      </c>
      <c r="AJ189" s="658">
        <f t="shared" si="172"/>
        <v>87333.215797378754</v>
      </c>
      <c r="AK189" s="658">
        <f t="shared" si="172"/>
        <v>87560.234016814589</v>
      </c>
      <c r="AL189" s="658">
        <f t="shared" si="172"/>
        <v>87780.411481597825</v>
      </c>
      <c r="AM189" s="658">
        <f t="shared" si="172"/>
        <v>88008.411668223591</v>
      </c>
      <c r="AN189" s="658">
        <f t="shared" si="172"/>
        <v>88229.541510516065</v>
      </c>
      <c r="AO189" s="658">
        <f t="shared" si="172"/>
        <v>88458.52791183033</v>
      </c>
      <c r="AP189" s="658">
        <f t="shared" si="172"/>
        <v>88688.017129117477</v>
      </c>
      <c r="AQ189" s="658">
        <f t="shared" si="172"/>
        <v>88910.591133014357</v>
      </c>
      <c r="AR189" s="658">
        <f t="shared" si="172"/>
        <v>89141.073005791346</v>
      </c>
      <c r="AS189" s="658">
        <f t="shared" si="172"/>
        <v>89364.60975342615</v>
      </c>
      <c r="AT189" s="658">
        <f t="shared" si="172"/>
        <v>89596.088575423797</v>
      </c>
      <c r="AU189" s="658">
        <f t="shared" si="172"/>
        <v>89828.075686334749</v>
      </c>
      <c r="AV189" s="658">
        <f t="shared" si="172"/>
        <v>90045.572427054678</v>
      </c>
      <c r="AW189" s="658">
        <f t="shared" si="172"/>
        <v>90278.546529589832</v>
      </c>
      <c r="AX189" s="658">
        <f t="shared" si="172"/>
        <v>90504.500408462714</v>
      </c>
      <c r="AY189" s="658">
        <f t="shared" si="172"/>
        <v>90738.482240357043</v>
      </c>
      <c r="AZ189" s="658">
        <f t="shared" si="172"/>
        <v>0</v>
      </c>
      <c r="BA189" s="658">
        <f t="shared" si="172"/>
        <v>0</v>
      </c>
      <c r="BB189" s="658">
        <f t="shared" si="172"/>
        <v>0</v>
      </c>
      <c r="BC189" s="658">
        <f t="shared" si="172"/>
        <v>0</v>
      </c>
      <c r="BD189" s="658">
        <f t="shared" si="172"/>
        <v>0</v>
      </c>
      <c r="BE189" s="658">
        <f t="shared" si="172"/>
        <v>0</v>
      </c>
    </row>
    <row r="190" spans="1:57" ht="13" customHeight="1" outlineLevel="2" x14ac:dyDescent="0.25">
      <c r="A190" s="664"/>
      <c r="B190" s="664"/>
      <c r="C190" s="664"/>
      <c r="D190" s="664"/>
      <c r="E190" s="688" t="str">
        <f xml:space="preserve"> ConTime!E$82</f>
        <v>Construction period flag</v>
      </c>
      <c r="F190" s="688">
        <f xml:space="preserve"> ConTime!F$82</f>
        <v>0</v>
      </c>
      <c r="G190" s="688" t="str">
        <f xml:space="preserve"> ConTime!G$82</f>
        <v>flag</v>
      </c>
      <c r="H190" s="688">
        <f xml:space="preserve"> ConTime!H$82</f>
        <v>26</v>
      </c>
      <c r="I190" s="688">
        <f xml:space="preserve"> ConTime!I$82</f>
        <v>0</v>
      </c>
      <c r="J190" s="688">
        <f xml:space="preserve"> ConTime!J$82</f>
        <v>0</v>
      </c>
      <c r="K190" s="688">
        <f xml:space="preserve"> ConTime!K$82</f>
        <v>0</v>
      </c>
      <c r="L190" s="688">
        <f xml:space="preserve"> ConTime!L$82</f>
        <v>0</v>
      </c>
      <c r="M190" s="688">
        <f xml:space="preserve"> ConTime!M$82</f>
        <v>0</v>
      </c>
      <c r="N190" s="688">
        <f xml:space="preserve"> ConTime!N$82</f>
        <v>0</v>
      </c>
      <c r="O190" s="688">
        <f xml:space="preserve"> ConTime!O$82</f>
        <v>0</v>
      </c>
      <c r="P190" s="688">
        <f xml:space="preserve"> ConTime!P$82</f>
        <v>0</v>
      </c>
      <c r="Q190" s="688">
        <f xml:space="preserve"> ConTime!Q$82</f>
        <v>0</v>
      </c>
      <c r="R190" s="688">
        <f xml:space="preserve"> ConTime!R$82</f>
        <v>0</v>
      </c>
      <c r="S190" s="688">
        <f xml:space="preserve"> ConTime!S$82</f>
        <v>0</v>
      </c>
      <c r="T190" s="688">
        <f xml:space="preserve"> ConTime!T$82</f>
        <v>0</v>
      </c>
      <c r="U190" s="688">
        <f xml:space="preserve"> ConTime!U$82</f>
        <v>0</v>
      </c>
      <c r="V190" s="688">
        <f xml:space="preserve"> ConTime!V$82</f>
        <v>0</v>
      </c>
      <c r="W190" s="688">
        <f xml:space="preserve"> ConTime!W$82</f>
        <v>0</v>
      </c>
      <c r="X190" s="688">
        <f xml:space="preserve"> ConTime!X$82</f>
        <v>0</v>
      </c>
      <c r="Y190" s="688">
        <f xml:space="preserve"> ConTime!Y$82</f>
        <v>0</v>
      </c>
      <c r="Z190" s="688">
        <f xml:space="preserve"> ConTime!Z$82</f>
        <v>1</v>
      </c>
      <c r="AA190" s="688">
        <f xml:space="preserve"> ConTime!AA$82</f>
        <v>1</v>
      </c>
      <c r="AB190" s="688">
        <f xml:space="preserve"> ConTime!AB$82</f>
        <v>1</v>
      </c>
      <c r="AC190" s="688">
        <f xml:space="preserve"> ConTime!AC$82</f>
        <v>1</v>
      </c>
      <c r="AD190" s="688">
        <f xml:space="preserve"> ConTime!AD$82</f>
        <v>1</v>
      </c>
      <c r="AE190" s="688">
        <f xml:space="preserve"> ConTime!AE$82</f>
        <v>1</v>
      </c>
      <c r="AF190" s="688">
        <f xml:space="preserve"> ConTime!AF$82</f>
        <v>1</v>
      </c>
      <c r="AG190" s="688">
        <f xml:space="preserve"> ConTime!AG$82</f>
        <v>1</v>
      </c>
      <c r="AH190" s="688">
        <f xml:space="preserve"> ConTime!AH$82</f>
        <v>1</v>
      </c>
      <c r="AI190" s="688">
        <f xml:space="preserve"> ConTime!AI$82</f>
        <v>1</v>
      </c>
      <c r="AJ190" s="688">
        <f xml:space="preserve"> ConTime!AJ$82</f>
        <v>1</v>
      </c>
      <c r="AK190" s="688">
        <f xml:space="preserve"> ConTime!AK$82</f>
        <v>1</v>
      </c>
      <c r="AL190" s="688">
        <f xml:space="preserve"> ConTime!AL$82</f>
        <v>1</v>
      </c>
      <c r="AM190" s="688">
        <f xml:space="preserve"> ConTime!AM$82</f>
        <v>1</v>
      </c>
      <c r="AN190" s="688">
        <f xml:space="preserve"> ConTime!AN$82</f>
        <v>1</v>
      </c>
      <c r="AO190" s="688">
        <f xml:space="preserve"> ConTime!AO$82</f>
        <v>1</v>
      </c>
      <c r="AP190" s="688">
        <f xml:space="preserve"> ConTime!AP$82</f>
        <v>1</v>
      </c>
      <c r="AQ190" s="688">
        <f xml:space="preserve"> ConTime!AQ$82</f>
        <v>1</v>
      </c>
      <c r="AR190" s="688">
        <f xml:space="preserve"> ConTime!AR$82</f>
        <v>1</v>
      </c>
      <c r="AS190" s="688">
        <f xml:space="preserve"> ConTime!AS$82</f>
        <v>1</v>
      </c>
      <c r="AT190" s="688">
        <f xml:space="preserve"> ConTime!AT$82</f>
        <v>1</v>
      </c>
      <c r="AU190" s="688">
        <f xml:space="preserve"> ConTime!AU$82</f>
        <v>1</v>
      </c>
      <c r="AV190" s="688">
        <f xml:space="preserve"> ConTime!AV$82</f>
        <v>1</v>
      </c>
      <c r="AW190" s="688">
        <f xml:space="preserve"> ConTime!AW$82</f>
        <v>1</v>
      </c>
      <c r="AX190" s="688">
        <f xml:space="preserve"> ConTime!AX$82</f>
        <v>1</v>
      </c>
      <c r="AY190" s="688">
        <f xml:space="preserve"> ConTime!AY$82</f>
        <v>1</v>
      </c>
      <c r="AZ190" s="688">
        <f xml:space="preserve"> ConTime!AZ$82</f>
        <v>0</v>
      </c>
      <c r="BA190" s="688">
        <f xml:space="preserve"> ConTime!BA$82</f>
        <v>0</v>
      </c>
      <c r="BB190" s="688">
        <f xml:space="preserve"> ConTime!BB$82</f>
        <v>0</v>
      </c>
      <c r="BC190" s="688">
        <f xml:space="preserve"> ConTime!BC$82</f>
        <v>0</v>
      </c>
      <c r="BD190" s="688">
        <f xml:space="preserve"> ConTime!BD$82</f>
        <v>0</v>
      </c>
      <c r="BE190" s="688">
        <f xml:space="preserve"> ConTime!BE$82</f>
        <v>0</v>
      </c>
    </row>
    <row r="191" spans="1:57" s="647" customFormat="1" ht="13" customHeight="1" outlineLevel="2" x14ac:dyDescent="0.25">
      <c r="A191" s="526"/>
      <c r="B191" s="526"/>
      <c r="C191" s="526"/>
      <c r="D191" s="526"/>
      <c r="E191" s="658" t="s">
        <v>568</v>
      </c>
      <c r="F191" s="658"/>
      <c r="G191" s="658" t="str">
        <f>SMU</f>
        <v>$ 000s</v>
      </c>
      <c r="H191" s="658">
        <f xml:space="preserve"> SUM(J191:BE191)</f>
        <v>5152.9148897968471</v>
      </c>
      <c r="I191"/>
      <c r="J191" s="658">
        <f t="shared" ref="J191:BE191" si="173" xml:space="preserve"> J189 * J188 * J190</f>
        <v>0</v>
      </c>
      <c r="K191" s="658">
        <f t="shared" si="173"/>
        <v>0</v>
      </c>
      <c r="L191" s="658">
        <f t="shared" si="173"/>
        <v>0</v>
      </c>
      <c r="M191" s="658">
        <f t="shared" si="173"/>
        <v>0</v>
      </c>
      <c r="N191" s="658">
        <f t="shared" si="173"/>
        <v>0</v>
      </c>
      <c r="O191" s="658">
        <f t="shared" si="173"/>
        <v>0</v>
      </c>
      <c r="P191" s="658">
        <f t="shared" si="173"/>
        <v>0</v>
      </c>
      <c r="Q191" s="658">
        <f t="shared" si="173"/>
        <v>0</v>
      </c>
      <c r="R191" s="658">
        <f t="shared" si="173"/>
        <v>0</v>
      </c>
      <c r="S191" s="658">
        <f t="shared" si="173"/>
        <v>0</v>
      </c>
      <c r="T191" s="658">
        <f t="shared" si="173"/>
        <v>0</v>
      </c>
      <c r="U191" s="658">
        <f t="shared" si="173"/>
        <v>0</v>
      </c>
      <c r="V191" s="658">
        <f t="shared" si="173"/>
        <v>0</v>
      </c>
      <c r="W191" s="658">
        <f t="shared" si="173"/>
        <v>0</v>
      </c>
      <c r="X191" s="658">
        <f t="shared" si="173"/>
        <v>0</v>
      </c>
      <c r="Y191" s="658">
        <f t="shared" si="173"/>
        <v>0</v>
      </c>
      <c r="Z191" s="658">
        <f t="shared" si="173"/>
        <v>34.008236641408431</v>
      </c>
      <c r="AA191" s="658">
        <f t="shared" si="173"/>
        <v>63.088413758391205</v>
      </c>
      <c r="AB191" s="658">
        <f t="shared" si="173"/>
        <v>96.435402928762713</v>
      </c>
      <c r="AC191" s="658">
        <f t="shared" si="173"/>
        <v>127.75560682366451</v>
      </c>
      <c r="AD191" s="658">
        <f t="shared" si="173"/>
        <v>154.01088838672794</v>
      </c>
      <c r="AE191" s="658">
        <f t="shared" si="173"/>
        <v>190.58827737976418</v>
      </c>
      <c r="AF191" s="658">
        <f t="shared" si="173"/>
        <v>214.95021837478436</v>
      </c>
      <c r="AG191" s="658">
        <f t="shared" si="173"/>
        <v>223.91538546761558</v>
      </c>
      <c r="AH191" s="658">
        <f t="shared" si="173"/>
        <v>224.49812633699682</v>
      </c>
      <c r="AI191" s="658">
        <f t="shared" si="173"/>
        <v>203.30000356870013</v>
      </c>
      <c r="AJ191" s="658">
        <f t="shared" si="173"/>
        <v>225.61080747656177</v>
      </c>
      <c r="AK191" s="658">
        <f t="shared" si="173"/>
        <v>218.90058504203648</v>
      </c>
      <c r="AL191" s="658">
        <f t="shared" si="173"/>
        <v>226.76606299412771</v>
      </c>
      <c r="AM191" s="658">
        <f t="shared" si="173"/>
        <v>220.02102917055899</v>
      </c>
      <c r="AN191" s="658">
        <f t="shared" si="173"/>
        <v>227.92631556883316</v>
      </c>
      <c r="AO191" s="658">
        <f t="shared" si="173"/>
        <v>228.51786377222834</v>
      </c>
      <c r="AP191" s="658">
        <f t="shared" si="173"/>
        <v>221.72004282279369</v>
      </c>
      <c r="AQ191" s="658">
        <f t="shared" si="173"/>
        <v>229.68569376028708</v>
      </c>
      <c r="AR191" s="658">
        <f t="shared" si="173"/>
        <v>222.85268251447837</v>
      </c>
      <c r="AS191" s="658">
        <f t="shared" si="173"/>
        <v>230.8585751963509</v>
      </c>
      <c r="AT191" s="658">
        <f t="shared" si="173"/>
        <v>231.45656215317814</v>
      </c>
      <c r="AU191" s="658">
        <f t="shared" si="173"/>
        <v>217.08451624197565</v>
      </c>
      <c r="AV191" s="658">
        <f t="shared" si="173"/>
        <v>232.61772876989124</v>
      </c>
      <c r="AW191" s="658">
        <f t="shared" si="173"/>
        <v>225.69636632397459</v>
      </c>
      <c r="AX191" s="658">
        <f t="shared" si="173"/>
        <v>233.80329272186202</v>
      </c>
      <c r="AY191" s="658">
        <f t="shared" si="173"/>
        <v>226.8462056008926</v>
      </c>
      <c r="AZ191" s="658">
        <f t="shared" si="173"/>
        <v>0</v>
      </c>
      <c r="BA191" s="658">
        <f t="shared" si="173"/>
        <v>0</v>
      </c>
      <c r="BB191" s="658">
        <f t="shared" si="173"/>
        <v>0</v>
      </c>
      <c r="BC191" s="658">
        <f t="shared" si="173"/>
        <v>0</v>
      </c>
      <c r="BD191" s="658">
        <f t="shared" si="173"/>
        <v>0</v>
      </c>
      <c r="BE191" s="658">
        <f t="shared" si="173"/>
        <v>0</v>
      </c>
    </row>
    <row r="192" spans="1:57" s="647" customFormat="1" ht="13" customHeight="1" outlineLevel="2" x14ac:dyDescent="0.25">
      <c r="A192" s="526"/>
      <c r="B192" s="526"/>
      <c r="C192" s="526"/>
      <c r="D192" s="526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647" customFormat="1" ht="13" customHeight="1" outlineLevel="2" x14ac:dyDescent="0.25">
      <c r="A193" s="664"/>
      <c r="B193" s="664"/>
      <c r="C193" s="664"/>
      <c r="D193" s="664"/>
      <c r="E193" s="673" t="str">
        <f xml:space="preserve"> InpC!E$73</f>
        <v>EBL interest &amp; fee pre-PCOD paid vs rolled-up switch</v>
      </c>
      <c r="F193" s="673">
        <f xml:space="preserve"> InpC!F$73</f>
        <v>1</v>
      </c>
      <c r="G193" s="673" t="str">
        <f xml:space="preserve"> InpC!G$73</f>
        <v>0 = paid, 1 = rolled-up</v>
      </c>
      <c r="H193" s="667"/>
      <c r="I193" s="667"/>
      <c r="J193" s="667"/>
      <c r="K193" s="667"/>
      <c r="L193" s="667"/>
      <c r="M193" s="667"/>
      <c r="N193" s="667"/>
      <c r="O193" s="667"/>
      <c r="P193" s="667"/>
      <c r="Q193" s="667"/>
      <c r="R193" s="667"/>
      <c r="S193" s="667"/>
      <c r="T193" s="667"/>
      <c r="U193" s="667"/>
      <c r="V193" s="667"/>
      <c r="W193" s="667"/>
      <c r="X193" s="667"/>
      <c r="Y193" s="667"/>
      <c r="Z193" s="667"/>
      <c r="AA193" s="667"/>
      <c r="AB193" s="667"/>
      <c r="AC193" s="667"/>
      <c r="AD193" s="667"/>
      <c r="AE193" s="667"/>
      <c r="AF193" s="667"/>
      <c r="AG193" s="667"/>
      <c r="AH193" s="667"/>
      <c r="AI193" s="667"/>
      <c r="AJ193" s="667"/>
      <c r="AK193" s="667"/>
      <c r="AL193" s="667"/>
      <c r="AM193" s="667"/>
      <c r="AN193" s="667"/>
      <c r="AO193" s="667"/>
      <c r="AP193" s="667"/>
      <c r="AQ193" s="667"/>
      <c r="AR193" s="667"/>
      <c r="AS193" s="667"/>
      <c r="AT193" s="667"/>
      <c r="AU193" s="667"/>
      <c r="AV193" s="667"/>
      <c r="AW193" s="667"/>
      <c r="AX193" s="667"/>
      <c r="AY193" s="667"/>
      <c r="AZ193" s="667"/>
      <c r="BA193" s="667"/>
      <c r="BB193" s="667"/>
      <c r="BC193" s="667"/>
      <c r="BD193" s="667"/>
      <c r="BE193" s="667"/>
    </row>
    <row r="194" spans="1:57" s="647" customFormat="1" ht="13" customHeight="1" outlineLevel="2" x14ac:dyDescent="0.25">
      <c r="A194" s="526"/>
      <c r="B194" s="526"/>
      <c r="C194" s="526"/>
      <c r="D194" s="526"/>
      <c r="E194" s="658" t="str">
        <f t="shared" ref="E194:AJ194" si="174" xml:space="preserve"> E$191</f>
        <v>Equity bridge interest</v>
      </c>
      <c r="F194" s="658">
        <f t="shared" si="174"/>
        <v>0</v>
      </c>
      <c r="G194" s="658" t="str">
        <f t="shared" si="174"/>
        <v>$ 000s</v>
      </c>
      <c r="H194" s="658">
        <f xml:space="preserve"> H$191</f>
        <v>5152.9148897968471</v>
      </c>
      <c r="I194" s="658">
        <f t="shared" si="174"/>
        <v>0</v>
      </c>
      <c r="J194" s="658">
        <f t="shared" si="174"/>
        <v>0</v>
      </c>
      <c r="K194" s="658">
        <f t="shared" si="174"/>
        <v>0</v>
      </c>
      <c r="L194" s="658">
        <f t="shared" si="174"/>
        <v>0</v>
      </c>
      <c r="M194" s="658">
        <f t="shared" si="174"/>
        <v>0</v>
      </c>
      <c r="N194" s="658">
        <f t="shared" si="174"/>
        <v>0</v>
      </c>
      <c r="O194" s="658">
        <f t="shared" si="174"/>
        <v>0</v>
      </c>
      <c r="P194" s="658">
        <f t="shared" si="174"/>
        <v>0</v>
      </c>
      <c r="Q194" s="658">
        <f t="shared" si="174"/>
        <v>0</v>
      </c>
      <c r="R194" s="658">
        <f t="shared" si="174"/>
        <v>0</v>
      </c>
      <c r="S194" s="658">
        <f t="shared" si="174"/>
        <v>0</v>
      </c>
      <c r="T194" s="658">
        <f t="shared" si="174"/>
        <v>0</v>
      </c>
      <c r="U194" s="658">
        <f t="shared" si="174"/>
        <v>0</v>
      </c>
      <c r="V194" s="658">
        <f t="shared" si="174"/>
        <v>0</v>
      </c>
      <c r="W194" s="658">
        <f t="shared" si="174"/>
        <v>0</v>
      </c>
      <c r="X194" s="658">
        <f t="shared" si="174"/>
        <v>0</v>
      </c>
      <c r="Y194" s="658">
        <f t="shared" si="174"/>
        <v>0</v>
      </c>
      <c r="Z194" s="658">
        <f t="shared" si="174"/>
        <v>34.008236641408431</v>
      </c>
      <c r="AA194" s="658">
        <f t="shared" si="174"/>
        <v>63.088413758391205</v>
      </c>
      <c r="AB194" s="658">
        <f t="shared" si="174"/>
        <v>96.435402928762713</v>
      </c>
      <c r="AC194" s="658">
        <f t="shared" si="174"/>
        <v>127.75560682366451</v>
      </c>
      <c r="AD194" s="658">
        <f t="shared" si="174"/>
        <v>154.01088838672794</v>
      </c>
      <c r="AE194" s="658">
        <f t="shared" si="174"/>
        <v>190.58827737976418</v>
      </c>
      <c r="AF194" s="658">
        <f t="shared" si="174"/>
        <v>214.95021837478436</v>
      </c>
      <c r="AG194" s="658">
        <f t="shared" si="174"/>
        <v>223.91538546761558</v>
      </c>
      <c r="AH194" s="658">
        <f t="shared" si="174"/>
        <v>224.49812633699682</v>
      </c>
      <c r="AI194" s="658">
        <f t="shared" si="174"/>
        <v>203.30000356870013</v>
      </c>
      <c r="AJ194" s="658">
        <f t="shared" si="174"/>
        <v>225.61080747656177</v>
      </c>
      <c r="AK194" s="658">
        <f t="shared" ref="AK194:BE194" si="175" xml:space="preserve"> AK$191</f>
        <v>218.90058504203648</v>
      </c>
      <c r="AL194" s="658">
        <f t="shared" si="175"/>
        <v>226.76606299412771</v>
      </c>
      <c r="AM194" s="658">
        <f t="shared" si="175"/>
        <v>220.02102917055899</v>
      </c>
      <c r="AN194" s="658">
        <f t="shared" si="175"/>
        <v>227.92631556883316</v>
      </c>
      <c r="AO194" s="658">
        <f t="shared" si="175"/>
        <v>228.51786377222834</v>
      </c>
      <c r="AP194" s="658">
        <f t="shared" si="175"/>
        <v>221.72004282279369</v>
      </c>
      <c r="AQ194" s="658">
        <f t="shared" si="175"/>
        <v>229.68569376028708</v>
      </c>
      <c r="AR194" s="658">
        <f t="shared" si="175"/>
        <v>222.85268251447837</v>
      </c>
      <c r="AS194" s="658">
        <f t="shared" si="175"/>
        <v>230.8585751963509</v>
      </c>
      <c r="AT194" s="658">
        <f t="shared" si="175"/>
        <v>231.45656215317814</v>
      </c>
      <c r="AU194" s="658">
        <f t="shared" si="175"/>
        <v>217.08451624197565</v>
      </c>
      <c r="AV194" s="658">
        <f t="shared" si="175"/>
        <v>232.61772876989124</v>
      </c>
      <c r="AW194" s="658">
        <f t="shared" si="175"/>
        <v>225.69636632397459</v>
      </c>
      <c r="AX194" s="658">
        <f t="shared" si="175"/>
        <v>233.80329272186202</v>
      </c>
      <c r="AY194" s="658">
        <f t="shared" si="175"/>
        <v>226.8462056008926</v>
      </c>
      <c r="AZ194" s="658">
        <f t="shared" si="175"/>
        <v>0</v>
      </c>
      <c r="BA194" s="658">
        <f t="shared" si="175"/>
        <v>0</v>
      </c>
      <c r="BB194" s="658">
        <f t="shared" si="175"/>
        <v>0</v>
      </c>
      <c r="BC194" s="658">
        <f t="shared" si="175"/>
        <v>0</v>
      </c>
      <c r="BD194" s="658">
        <f t="shared" si="175"/>
        <v>0</v>
      </c>
      <c r="BE194" s="658">
        <f t="shared" si="175"/>
        <v>0</v>
      </c>
    </row>
    <row r="195" spans="1:57" s="194" customFormat="1" ht="13" customHeight="1" outlineLevel="2" x14ac:dyDescent="0.25">
      <c r="A195" s="663"/>
      <c r="B195" s="663"/>
      <c r="C195" s="663"/>
      <c r="D195" s="663"/>
      <c r="E195" s="666" t="s">
        <v>567</v>
      </c>
      <c r="F195" s="666"/>
      <c r="G195" s="666" t="str">
        <f>SMU</f>
        <v>$ 000s</v>
      </c>
      <c r="H195" s="666">
        <f xml:space="preserve"> SUM(J195:BE195)</f>
        <v>0</v>
      </c>
      <c r="I195" s="662"/>
      <c r="J195" s="666">
        <f t="shared" ref="J195:AO195" si="176" xml:space="preserve"> (1 - $F193) * J194</f>
        <v>0</v>
      </c>
      <c r="K195" s="666">
        <f t="shared" si="176"/>
        <v>0</v>
      </c>
      <c r="L195" s="666">
        <f t="shared" si="176"/>
        <v>0</v>
      </c>
      <c r="M195" s="666">
        <f t="shared" si="176"/>
        <v>0</v>
      </c>
      <c r="N195" s="666">
        <f t="shared" si="176"/>
        <v>0</v>
      </c>
      <c r="O195" s="666">
        <f t="shared" si="176"/>
        <v>0</v>
      </c>
      <c r="P195" s="666">
        <f t="shared" si="176"/>
        <v>0</v>
      </c>
      <c r="Q195" s="666">
        <f t="shared" si="176"/>
        <v>0</v>
      </c>
      <c r="R195" s="666">
        <f t="shared" si="176"/>
        <v>0</v>
      </c>
      <c r="S195" s="666">
        <f t="shared" si="176"/>
        <v>0</v>
      </c>
      <c r="T195" s="666">
        <f t="shared" si="176"/>
        <v>0</v>
      </c>
      <c r="U195" s="666">
        <f t="shared" si="176"/>
        <v>0</v>
      </c>
      <c r="V195" s="666">
        <f t="shared" si="176"/>
        <v>0</v>
      </c>
      <c r="W195" s="666">
        <f t="shared" si="176"/>
        <v>0</v>
      </c>
      <c r="X195" s="666">
        <f t="shared" si="176"/>
        <v>0</v>
      </c>
      <c r="Y195" s="666">
        <f t="shared" si="176"/>
        <v>0</v>
      </c>
      <c r="Z195" s="666">
        <f t="shared" si="176"/>
        <v>0</v>
      </c>
      <c r="AA195" s="666">
        <f t="shared" si="176"/>
        <v>0</v>
      </c>
      <c r="AB195" s="666">
        <f t="shared" si="176"/>
        <v>0</v>
      </c>
      <c r="AC195" s="666">
        <f t="shared" si="176"/>
        <v>0</v>
      </c>
      <c r="AD195" s="666">
        <f t="shared" si="176"/>
        <v>0</v>
      </c>
      <c r="AE195" s="666">
        <f t="shared" si="176"/>
        <v>0</v>
      </c>
      <c r="AF195" s="666">
        <f t="shared" si="176"/>
        <v>0</v>
      </c>
      <c r="AG195" s="666">
        <f t="shared" si="176"/>
        <v>0</v>
      </c>
      <c r="AH195" s="666">
        <f t="shared" si="176"/>
        <v>0</v>
      </c>
      <c r="AI195" s="666">
        <f t="shared" si="176"/>
        <v>0</v>
      </c>
      <c r="AJ195" s="666">
        <f t="shared" si="176"/>
        <v>0</v>
      </c>
      <c r="AK195" s="666">
        <f t="shared" si="176"/>
        <v>0</v>
      </c>
      <c r="AL195" s="666">
        <f t="shared" si="176"/>
        <v>0</v>
      </c>
      <c r="AM195" s="666">
        <f t="shared" si="176"/>
        <v>0</v>
      </c>
      <c r="AN195" s="666">
        <f t="shared" si="176"/>
        <v>0</v>
      </c>
      <c r="AO195" s="666">
        <f t="shared" si="176"/>
        <v>0</v>
      </c>
      <c r="AP195" s="666">
        <f t="shared" ref="AP195:BE195" si="177" xml:space="preserve"> (1 - $F193) * AP194</f>
        <v>0</v>
      </c>
      <c r="AQ195" s="666">
        <f t="shared" si="177"/>
        <v>0</v>
      </c>
      <c r="AR195" s="666">
        <f t="shared" si="177"/>
        <v>0</v>
      </c>
      <c r="AS195" s="666">
        <f t="shared" si="177"/>
        <v>0</v>
      </c>
      <c r="AT195" s="666">
        <f t="shared" si="177"/>
        <v>0</v>
      </c>
      <c r="AU195" s="666">
        <f t="shared" si="177"/>
        <v>0</v>
      </c>
      <c r="AV195" s="666">
        <f t="shared" si="177"/>
        <v>0</v>
      </c>
      <c r="AW195" s="666">
        <f t="shared" si="177"/>
        <v>0</v>
      </c>
      <c r="AX195" s="666">
        <f t="shared" si="177"/>
        <v>0</v>
      </c>
      <c r="AY195" s="666">
        <f t="shared" si="177"/>
        <v>0</v>
      </c>
      <c r="AZ195" s="666">
        <f t="shared" si="177"/>
        <v>0</v>
      </c>
      <c r="BA195" s="666">
        <f t="shared" si="177"/>
        <v>0</v>
      </c>
      <c r="BB195" s="666">
        <f t="shared" si="177"/>
        <v>0</v>
      </c>
      <c r="BC195" s="666">
        <f t="shared" si="177"/>
        <v>0</v>
      </c>
      <c r="BD195" s="666">
        <f t="shared" si="177"/>
        <v>0</v>
      </c>
      <c r="BE195" s="666">
        <f t="shared" si="177"/>
        <v>0</v>
      </c>
    </row>
    <row r="196" spans="1:57" s="647" customFormat="1" ht="13" customHeight="1" outlineLevel="2" x14ac:dyDescent="0.25">
      <c r="A196" s="526"/>
      <c r="B196" s="526"/>
      <c r="C196" s="526"/>
      <c r="D196" s="52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647" customFormat="1" ht="13" customHeight="1" outlineLevel="2" x14ac:dyDescent="0.25">
      <c r="A197" s="526"/>
      <c r="B197" s="526"/>
      <c r="C197" s="526"/>
      <c r="D197" s="526"/>
      <c r="E197" s="658" t="str">
        <f t="shared" ref="E197:AJ197" si="178" xml:space="preserve"> E$191</f>
        <v>Equity bridge interest</v>
      </c>
      <c r="F197" s="658">
        <f t="shared" si="178"/>
        <v>0</v>
      </c>
      <c r="G197" s="658" t="str">
        <f t="shared" si="178"/>
        <v>$ 000s</v>
      </c>
      <c r="H197" s="658">
        <f t="shared" si="178"/>
        <v>5152.9148897968471</v>
      </c>
      <c r="I197" s="658">
        <f t="shared" si="178"/>
        <v>0</v>
      </c>
      <c r="J197" s="658">
        <f t="shared" si="178"/>
        <v>0</v>
      </c>
      <c r="K197" s="658">
        <f t="shared" si="178"/>
        <v>0</v>
      </c>
      <c r="L197" s="658">
        <f t="shared" si="178"/>
        <v>0</v>
      </c>
      <c r="M197" s="658">
        <f t="shared" si="178"/>
        <v>0</v>
      </c>
      <c r="N197" s="658">
        <f t="shared" si="178"/>
        <v>0</v>
      </c>
      <c r="O197" s="658">
        <f t="shared" si="178"/>
        <v>0</v>
      </c>
      <c r="P197" s="658">
        <f t="shared" si="178"/>
        <v>0</v>
      </c>
      <c r="Q197" s="658">
        <f t="shared" si="178"/>
        <v>0</v>
      </c>
      <c r="R197" s="658">
        <f t="shared" si="178"/>
        <v>0</v>
      </c>
      <c r="S197" s="658">
        <f t="shared" si="178"/>
        <v>0</v>
      </c>
      <c r="T197" s="658">
        <f t="shared" si="178"/>
        <v>0</v>
      </c>
      <c r="U197" s="658">
        <f t="shared" si="178"/>
        <v>0</v>
      </c>
      <c r="V197" s="658">
        <f t="shared" si="178"/>
        <v>0</v>
      </c>
      <c r="W197" s="658">
        <f t="shared" si="178"/>
        <v>0</v>
      </c>
      <c r="X197" s="658">
        <f t="shared" si="178"/>
        <v>0</v>
      </c>
      <c r="Y197" s="658">
        <f t="shared" si="178"/>
        <v>0</v>
      </c>
      <c r="Z197" s="658">
        <f t="shared" si="178"/>
        <v>34.008236641408431</v>
      </c>
      <c r="AA197" s="658">
        <f t="shared" si="178"/>
        <v>63.088413758391205</v>
      </c>
      <c r="AB197" s="658">
        <f t="shared" si="178"/>
        <v>96.435402928762713</v>
      </c>
      <c r="AC197" s="658">
        <f t="shared" si="178"/>
        <v>127.75560682366451</v>
      </c>
      <c r="AD197" s="658">
        <f t="shared" si="178"/>
        <v>154.01088838672794</v>
      </c>
      <c r="AE197" s="658">
        <f t="shared" si="178"/>
        <v>190.58827737976418</v>
      </c>
      <c r="AF197" s="658">
        <f t="shared" si="178"/>
        <v>214.95021837478436</v>
      </c>
      <c r="AG197" s="658">
        <f t="shared" si="178"/>
        <v>223.91538546761558</v>
      </c>
      <c r="AH197" s="658">
        <f t="shared" si="178"/>
        <v>224.49812633699682</v>
      </c>
      <c r="AI197" s="658">
        <f t="shared" si="178"/>
        <v>203.30000356870013</v>
      </c>
      <c r="AJ197" s="658">
        <f t="shared" si="178"/>
        <v>225.61080747656177</v>
      </c>
      <c r="AK197" s="658">
        <f t="shared" ref="AK197:BE197" si="179" xml:space="preserve"> AK$191</f>
        <v>218.90058504203648</v>
      </c>
      <c r="AL197" s="658">
        <f t="shared" si="179"/>
        <v>226.76606299412771</v>
      </c>
      <c r="AM197" s="658">
        <f t="shared" si="179"/>
        <v>220.02102917055899</v>
      </c>
      <c r="AN197" s="658">
        <f t="shared" si="179"/>
        <v>227.92631556883316</v>
      </c>
      <c r="AO197" s="658">
        <f t="shared" si="179"/>
        <v>228.51786377222834</v>
      </c>
      <c r="AP197" s="658">
        <f t="shared" si="179"/>
        <v>221.72004282279369</v>
      </c>
      <c r="AQ197" s="658">
        <f t="shared" si="179"/>
        <v>229.68569376028708</v>
      </c>
      <c r="AR197" s="658">
        <f t="shared" si="179"/>
        <v>222.85268251447837</v>
      </c>
      <c r="AS197" s="658">
        <f t="shared" si="179"/>
        <v>230.8585751963509</v>
      </c>
      <c r="AT197" s="658">
        <f t="shared" si="179"/>
        <v>231.45656215317814</v>
      </c>
      <c r="AU197" s="658">
        <f t="shared" si="179"/>
        <v>217.08451624197565</v>
      </c>
      <c r="AV197" s="658">
        <f t="shared" si="179"/>
        <v>232.61772876989124</v>
      </c>
      <c r="AW197" s="658">
        <f t="shared" si="179"/>
        <v>225.69636632397459</v>
      </c>
      <c r="AX197" s="658">
        <f t="shared" si="179"/>
        <v>233.80329272186202</v>
      </c>
      <c r="AY197" s="658">
        <f t="shared" si="179"/>
        <v>226.8462056008926</v>
      </c>
      <c r="AZ197" s="658">
        <f t="shared" si="179"/>
        <v>0</v>
      </c>
      <c r="BA197" s="658">
        <f t="shared" si="179"/>
        <v>0</v>
      </c>
      <c r="BB197" s="658">
        <f t="shared" si="179"/>
        <v>0</v>
      </c>
      <c r="BC197" s="658">
        <f t="shared" si="179"/>
        <v>0</v>
      </c>
      <c r="BD197" s="658">
        <f t="shared" si="179"/>
        <v>0</v>
      </c>
      <c r="BE197" s="658">
        <f t="shared" si="179"/>
        <v>0</v>
      </c>
    </row>
    <row r="198" spans="1:57" s="647" customFormat="1" ht="13" customHeight="1" outlineLevel="2" x14ac:dyDescent="0.25">
      <c r="A198" s="526"/>
      <c r="B198" s="526"/>
      <c r="C198" s="526"/>
      <c r="D198" s="526"/>
      <c r="E198" s="658" t="str">
        <f t="shared" ref="E198:AJ198" si="180" xml:space="preserve"> E$195</f>
        <v>Equity bridge interest - paid</v>
      </c>
      <c r="F198" s="658">
        <f t="shared" si="180"/>
        <v>0</v>
      </c>
      <c r="G198" s="658" t="str">
        <f t="shared" si="180"/>
        <v>$ 000s</v>
      </c>
      <c r="H198" s="658">
        <f t="shared" si="180"/>
        <v>0</v>
      </c>
      <c r="I198" s="658">
        <f t="shared" si="180"/>
        <v>0</v>
      </c>
      <c r="J198" s="658">
        <f t="shared" si="180"/>
        <v>0</v>
      </c>
      <c r="K198" s="658">
        <f t="shared" si="180"/>
        <v>0</v>
      </c>
      <c r="L198" s="658">
        <f t="shared" si="180"/>
        <v>0</v>
      </c>
      <c r="M198" s="658">
        <f t="shared" si="180"/>
        <v>0</v>
      </c>
      <c r="N198" s="658">
        <f t="shared" si="180"/>
        <v>0</v>
      </c>
      <c r="O198" s="658">
        <f t="shared" si="180"/>
        <v>0</v>
      </c>
      <c r="P198" s="658">
        <f t="shared" si="180"/>
        <v>0</v>
      </c>
      <c r="Q198" s="658">
        <f t="shared" si="180"/>
        <v>0</v>
      </c>
      <c r="R198" s="658">
        <f t="shared" si="180"/>
        <v>0</v>
      </c>
      <c r="S198" s="658">
        <f t="shared" si="180"/>
        <v>0</v>
      </c>
      <c r="T198" s="658">
        <f t="shared" si="180"/>
        <v>0</v>
      </c>
      <c r="U198" s="658">
        <f t="shared" si="180"/>
        <v>0</v>
      </c>
      <c r="V198" s="658">
        <f t="shared" si="180"/>
        <v>0</v>
      </c>
      <c r="W198" s="658">
        <f t="shared" si="180"/>
        <v>0</v>
      </c>
      <c r="X198" s="658">
        <f t="shared" si="180"/>
        <v>0</v>
      </c>
      <c r="Y198" s="658">
        <f t="shared" si="180"/>
        <v>0</v>
      </c>
      <c r="Z198" s="658">
        <f t="shared" si="180"/>
        <v>0</v>
      </c>
      <c r="AA198" s="658">
        <f t="shared" si="180"/>
        <v>0</v>
      </c>
      <c r="AB198" s="658">
        <f t="shared" si="180"/>
        <v>0</v>
      </c>
      <c r="AC198" s="658">
        <f t="shared" si="180"/>
        <v>0</v>
      </c>
      <c r="AD198" s="658">
        <f t="shared" si="180"/>
        <v>0</v>
      </c>
      <c r="AE198" s="658">
        <f t="shared" si="180"/>
        <v>0</v>
      </c>
      <c r="AF198" s="658">
        <f t="shared" si="180"/>
        <v>0</v>
      </c>
      <c r="AG198" s="658">
        <f t="shared" si="180"/>
        <v>0</v>
      </c>
      <c r="AH198" s="658">
        <f t="shared" si="180"/>
        <v>0</v>
      </c>
      <c r="AI198" s="658">
        <f t="shared" si="180"/>
        <v>0</v>
      </c>
      <c r="AJ198" s="658">
        <f t="shared" si="180"/>
        <v>0</v>
      </c>
      <c r="AK198" s="658">
        <f t="shared" ref="AK198:BE198" si="181" xml:space="preserve"> AK$195</f>
        <v>0</v>
      </c>
      <c r="AL198" s="658">
        <f t="shared" si="181"/>
        <v>0</v>
      </c>
      <c r="AM198" s="658">
        <f t="shared" si="181"/>
        <v>0</v>
      </c>
      <c r="AN198" s="658">
        <f t="shared" si="181"/>
        <v>0</v>
      </c>
      <c r="AO198" s="658">
        <f t="shared" si="181"/>
        <v>0</v>
      </c>
      <c r="AP198" s="658">
        <f t="shared" si="181"/>
        <v>0</v>
      </c>
      <c r="AQ198" s="658">
        <f t="shared" si="181"/>
        <v>0</v>
      </c>
      <c r="AR198" s="658">
        <f t="shared" si="181"/>
        <v>0</v>
      </c>
      <c r="AS198" s="658">
        <f t="shared" si="181"/>
        <v>0</v>
      </c>
      <c r="AT198" s="658">
        <f t="shared" si="181"/>
        <v>0</v>
      </c>
      <c r="AU198" s="658">
        <f t="shared" si="181"/>
        <v>0</v>
      </c>
      <c r="AV198" s="658">
        <f t="shared" si="181"/>
        <v>0</v>
      </c>
      <c r="AW198" s="658">
        <f t="shared" si="181"/>
        <v>0</v>
      </c>
      <c r="AX198" s="658">
        <f t="shared" si="181"/>
        <v>0</v>
      </c>
      <c r="AY198" s="658">
        <f t="shared" si="181"/>
        <v>0</v>
      </c>
      <c r="AZ198" s="658">
        <f t="shared" si="181"/>
        <v>0</v>
      </c>
      <c r="BA198" s="658">
        <f t="shared" si="181"/>
        <v>0</v>
      </c>
      <c r="BB198" s="658">
        <f t="shared" si="181"/>
        <v>0</v>
      </c>
      <c r="BC198" s="658">
        <f t="shared" si="181"/>
        <v>0</v>
      </c>
      <c r="BD198" s="658">
        <f t="shared" si="181"/>
        <v>0</v>
      </c>
      <c r="BE198" s="658">
        <f t="shared" si="181"/>
        <v>0</v>
      </c>
    </row>
    <row r="199" spans="1:57" s="647" customFormat="1" ht="13" customHeight="1" outlineLevel="2" x14ac:dyDescent="0.25">
      <c r="A199" s="526"/>
      <c r="B199" s="526"/>
      <c r="C199" s="526"/>
      <c r="D199" s="526"/>
      <c r="E199" s="658" t="s">
        <v>566</v>
      </c>
      <c r="F199" s="658"/>
      <c r="G199" s="658" t="str">
        <f>SMU</f>
        <v>$ 000s</v>
      </c>
      <c r="H199" s="658">
        <f xml:space="preserve"> SUM(J199:BE199)</f>
        <v>5152.9148897968471</v>
      </c>
      <c r="I199"/>
      <c r="J199" s="658">
        <f t="shared" ref="J199:AO199" si="182" xml:space="preserve"> J197 - J198</f>
        <v>0</v>
      </c>
      <c r="K199" s="658">
        <f t="shared" si="182"/>
        <v>0</v>
      </c>
      <c r="L199" s="658">
        <f t="shared" si="182"/>
        <v>0</v>
      </c>
      <c r="M199" s="658">
        <f t="shared" si="182"/>
        <v>0</v>
      </c>
      <c r="N199" s="658">
        <f t="shared" si="182"/>
        <v>0</v>
      </c>
      <c r="O199" s="658">
        <f t="shared" si="182"/>
        <v>0</v>
      </c>
      <c r="P199" s="658">
        <f t="shared" si="182"/>
        <v>0</v>
      </c>
      <c r="Q199" s="658">
        <f t="shared" si="182"/>
        <v>0</v>
      </c>
      <c r="R199" s="658">
        <f t="shared" si="182"/>
        <v>0</v>
      </c>
      <c r="S199" s="658">
        <f t="shared" si="182"/>
        <v>0</v>
      </c>
      <c r="T199" s="658">
        <f t="shared" si="182"/>
        <v>0</v>
      </c>
      <c r="U199" s="658">
        <f t="shared" si="182"/>
        <v>0</v>
      </c>
      <c r="V199" s="658">
        <f t="shared" si="182"/>
        <v>0</v>
      </c>
      <c r="W199" s="658">
        <f t="shared" si="182"/>
        <v>0</v>
      </c>
      <c r="X199" s="658">
        <f t="shared" si="182"/>
        <v>0</v>
      </c>
      <c r="Y199" s="658">
        <f t="shared" si="182"/>
        <v>0</v>
      </c>
      <c r="Z199" s="658">
        <f t="shared" si="182"/>
        <v>34.008236641408431</v>
      </c>
      <c r="AA199" s="658">
        <f t="shared" si="182"/>
        <v>63.088413758391205</v>
      </c>
      <c r="AB199" s="658">
        <f t="shared" si="182"/>
        <v>96.435402928762713</v>
      </c>
      <c r="AC199" s="658">
        <f t="shared" si="182"/>
        <v>127.75560682366451</v>
      </c>
      <c r="AD199" s="658">
        <f t="shared" si="182"/>
        <v>154.01088838672794</v>
      </c>
      <c r="AE199" s="658">
        <f t="shared" si="182"/>
        <v>190.58827737976418</v>
      </c>
      <c r="AF199" s="658">
        <f t="shared" si="182"/>
        <v>214.95021837478436</v>
      </c>
      <c r="AG199" s="658">
        <f t="shared" si="182"/>
        <v>223.91538546761558</v>
      </c>
      <c r="AH199" s="658">
        <f t="shared" si="182"/>
        <v>224.49812633699682</v>
      </c>
      <c r="AI199" s="658">
        <f t="shared" si="182"/>
        <v>203.30000356870013</v>
      </c>
      <c r="AJ199" s="658">
        <f t="shared" si="182"/>
        <v>225.61080747656177</v>
      </c>
      <c r="AK199" s="658">
        <f t="shared" si="182"/>
        <v>218.90058504203648</v>
      </c>
      <c r="AL199" s="658">
        <f t="shared" si="182"/>
        <v>226.76606299412771</v>
      </c>
      <c r="AM199" s="658">
        <f t="shared" si="182"/>
        <v>220.02102917055899</v>
      </c>
      <c r="AN199" s="658">
        <f t="shared" si="182"/>
        <v>227.92631556883316</v>
      </c>
      <c r="AO199" s="658">
        <f t="shared" si="182"/>
        <v>228.51786377222834</v>
      </c>
      <c r="AP199" s="658">
        <f t="shared" ref="AP199:BE199" si="183" xml:space="preserve"> AP197 - AP198</f>
        <v>221.72004282279369</v>
      </c>
      <c r="AQ199" s="658">
        <f t="shared" si="183"/>
        <v>229.68569376028708</v>
      </c>
      <c r="AR199" s="658">
        <f t="shared" si="183"/>
        <v>222.85268251447837</v>
      </c>
      <c r="AS199" s="658">
        <f t="shared" si="183"/>
        <v>230.8585751963509</v>
      </c>
      <c r="AT199" s="658">
        <f t="shared" si="183"/>
        <v>231.45656215317814</v>
      </c>
      <c r="AU199" s="658">
        <f t="shared" si="183"/>
        <v>217.08451624197565</v>
      </c>
      <c r="AV199" s="658">
        <f t="shared" si="183"/>
        <v>232.61772876989124</v>
      </c>
      <c r="AW199" s="658">
        <f t="shared" si="183"/>
        <v>225.69636632397459</v>
      </c>
      <c r="AX199" s="658">
        <f t="shared" si="183"/>
        <v>233.80329272186202</v>
      </c>
      <c r="AY199" s="658">
        <f t="shared" si="183"/>
        <v>226.8462056008926</v>
      </c>
      <c r="AZ199" s="658">
        <f t="shared" si="183"/>
        <v>0</v>
      </c>
      <c r="BA199" s="658">
        <f t="shared" si="183"/>
        <v>0</v>
      </c>
      <c r="BB199" s="658">
        <f t="shared" si="183"/>
        <v>0</v>
      </c>
      <c r="BC199" s="658">
        <f t="shared" si="183"/>
        <v>0</v>
      </c>
      <c r="BD199" s="658">
        <f t="shared" si="183"/>
        <v>0</v>
      </c>
      <c r="BE199" s="658">
        <f t="shared" si="183"/>
        <v>0</v>
      </c>
    </row>
    <row r="200" spans="1:57" s="647" customFormat="1" ht="13" customHeight="1" outlineLevel="1" x14ac:dyDescent="0.25">
      <c r="A200" s="526"/>
      <c r="B200" s="526"/>
      <c r="C200" s="526"/>
      <c r="D200" s="526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647" customFormat="1" ht="13" customHeight="1" outlineLevel="1" x14ac:dyDescent="0.25">
      <c r="A201" s="526"/>
      <c r="B201" s="668" t="s">
        <v>565</v>
      </c>
      <c r="C201" s="526"/>
      <c r="D201" s="526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647" customFormat="1" ht="13" customHeight="1" outlineLevel="2" x14ac:dyDescent="0.25">
      <c r="A202" s="664"/>
      <c r="B202" s="664"/>
      <c r="C202" s="664"/>
      <c r="D202" s="664"/>
      <c r="E202" s="674" t="str">
        <f xml:space="preserve"> InpC!E$85</f>
        <v>Equity bridge upfront fee</v>
      </c>
      <c r="F202" s="674">
        <f xml:space="preserve"> InpC!F$85</f>
        <v>1.4999999999999999E-2</v>
      </c>
      <c r="G202" s="674" t="str">
        <f xml:space="preserve"> InpC!G$85</f>
        <v>%</v>
      </c>
      <c r="H202" s="667"/>
      <c r="I202" s="667"/>
      <c r="J202" s="667"/>
      <c r="K202" s="667"/>
      <c r="L202" s="667"/>
      <c r="M202" s="667"/>
      <c r="N202" s="667"/>
      <c r="O202" s="667"/>
      <c r="P202" s="667"/>
      <c r="Q202" s="667"/>
      <c r="R202" s="667"/>
      <c r="S202" s="667"/>
      <c r="T202" s="667"/>
      <c r="U202" s="667"/>
      <c r="V202" s="667"/>
      <c r="W202" s="667"/>
      <c r="X202" s="667"/>
      <c r="Y202" s="667"/>
      <c r="Z202" s="667"/>
      <c r="AA202" s="667"/>
      <c r="AB202" s="667"/>
      <c r="AC202" s="667"/>
      <c r="AD202" s="667"/>
      <c r="AE202" s="667"/>
      <c r="AF202" s="667"/>
      <c r="AG202" s="667"/>
      <c r="AH202" s="667"/>
      <c r="AI202" s="667"/>
      <c r="AJ202" s="667"/>
      <c r="AK202" s="667"/>
      <c r="AL202" s="667"/>
      <c r="AM202" s="667"/>
      <c r="AN202" s="667"/>
      <c r="AO202" s="667"/>
      <c r="AP202" s="667"/>
      <c r="AQ202" s="667"/>
      <c r="AR202" s="667"/>
      <c r="AS202" s="667"/>
      <c r="AT202" s="667"/>
      <c r="AU202" s="667"/>
      <c r="AV202" s="667"/>
      <c r="AW202" s="667"/>
      <c r="AX202" s="667"/>
      <c r="AY202" s="667"/>
      <c r="AZ202" s="667"/>
      <c r="BA202" s="667"/>
      <c r="BB202" s="667"/>
      <c r="BC202" s="667"/>
      <c r="BD202" s="667"/>
      <c r="BE202" s="667"/>
    </row>
    <row r="203" spans="1:57" s="647" customFormat="1" ht="13" customHeight="1" outlineLevel="2" x14ac:dyDescent="0.25">
      <c r="A203" s="664"/>
      <c r="B203" s="664"/>
      <c r="C203" s="664"/>
      <c r="D203" s="664"/>
      <c r="E203" s="688" t="str">
        <f xml:space="preserve"> Solve!E$42</f>
        <v>EBL requirement fixed</v>
      </c>
      <c r="F203" s="688">
        <f xml:space="preserve"> Solve!F$42</f>
        <v>90965.246660002624</v>
      </c>
      <c r="G203" s="688" t="str">
        <f xml:space="preserve"> Solve!G$42</f>
        <v>$ 000s</v>
      </c>
      <c r="H203" s="667"/>
      <c r="I203" s="667"/>
      <c r="J203" s="667"/>
      <c r="K203" s="667"/>
      <c r="L203" s="667"/>
      <c r="M203" s="667"/>
      <c r="N203" s="667"/>
      <c r="O203" s="667"/>
      <c r="P203" s="667"/>
      <c r="Q203" s="667"/>
      <c r="R203" s="667"/>
      <c r="S203" s="667"/>
      <c r="T203" s="667"/>
      <c r="U203" s="667"/>
      <c r="V203" s="667"/>
      <c r="W203" s="667"/>
      <c r="X203" s="667"/>
      <c r="Y203" s="667"/>
      <c r="Z203" s="667"/>
      <c r="AA203" s="667"/>
      <c r="AB203" s="667"/>
      <c r="AC203" s="667"/>
      <c r="AD203" s="667"/>
      <c r="AE203" s="667"/>
      <c r="AF203" s="667"/>
      <c r="AG203" s="667"/>
      <c r="AH203" s="667"/>
      <c r="AI203" s="667"/>
      <c r="AJ203" s="667"/>
      <c r="AK203" s="667"/>
      <c r="AL203" s="667"/>
      <c r="AM203" s="667"/>
      <c r="AN203" s="667"/>
      <c r="AO203" s="667"/>
      <c r="AP203" s="667"/>
      <c r="AQ203" s="667"/>
      <c r="AR203" s="667"/>
      <c r="AS203" s="667"/>
      <c r="AT203" s="667"/>
      <c r="AU203" s="667"/>
      <c r="AV203" s="667"/>
      <c r="AW203" s="667"/>
      <c r="AX203" s="667"/>
      <c r="AY203" s="667"/>
      <c r="AZ203" s="667"/>
      <c r="BA203" s="667"/>
      <c r="BB203" s="667"/>
      <c r="BC203" s="667"/>
      <c r="BD203" s="667"/>
      <c r="BE203" s="667"/>
    </row>
    <row r="204" spans="1:57" s="647" customFormat="1" ht="13" customHeight="1" outlineLevel="2" x14ac:dyDescent="0.25">
      <c r="A204" s="664"/>
      <c r="B204" s="664"/>
      <c r="C204" s="664"/>
      <c r="D204" s="664"/>
      <c r="E204" s="673" t="str">
        <f xml:space="preserve"> ConTime!E$64</f>
        <v>Financial close date flag - m</v>
      </c>
      <c r="F204" s="673">
        <f xml:space="preserve"> ConTime!F$64</f>
        <v>0</v>
      </c>
      <c r="G204" s="673" t="str">
        <f xml:space="preserve"> ConTime!G$64</f>
        <v>flag</v>
      </c>
      <c r="H204" s="673">
        <f xml:space="preserve"> ConTime!H$64</f>
        <v>1</v>
      </c>
      <c r="I204" s="673">
        <f xml:space="preserve"> ConTime!I$64</f>
        <v>0</v>
      </c>
      <c r="J204" s="673">
        <f xml:space="preserve"> ConTime!J$64</f>
        <v>0</v>
      </c>
      <c r="K204" s="673">
        <f xml:space="preserve"> ConTime!K$64</f>
        <v>0</v>
      </c>
      <c r="L204" s="673">
        <f xml:space="preserve"> ConTime!L$64</f>
        <v>0</v>
      </c>
      <c r="M204" s="673">
        <f xml:space="preserve"> ConTime!M$64</f>
        <v>0</v>
      </c>
      <c r="N204" s="673">
        <f xml:space="preserve"> ConTime!N$64</f>
        <v>0</v>
      </c>
      <c r="O204" s="673">
        <f xml:space="preserve"> ConTime!O$64</f>
        <v>0</v>
      </c>
      <c r="P204" s="673">
        <f xml:space="preserve"> ConTime!P$64</f>
        <v>0</v>
      </c>
      <c r="Q204" s="673">
        <f xml:space="preserve"> ConTime!Q$64</f>
        <v>0</v>
      </c>
      <c r="R204" s="673">
        <f xml:space="preserve"> ConTime!R$64</f>
        <v>0</v>
      </c>
      <c r="S204" s="673">
        <f xml:space="preserve"> ConTime!S$64</f>
        <v>0</v>
      </c>
      <c r="T204" s="673">
        <f xml:space="preserve"> ConTime!T$64</f>
        <v>0</v>
      </c>
      <c r="U204" s="673">
        <f xml:space="preserve"> ConTime!U$64</f>
        <v>0</v>
      </c>
      <c r="V204" s="673">
        <f xml:space="preserve"> ConTime!V$64</f>
        <v>0</v>
      </c>
      <c r="W204" s="673">
        <f xml:space="preserve"> ConTime!W$64</f>
        <v>0</v>
      </c>
      <c r="X204" s="673">
        <f xml:space="preserve"> ConTime!X$64</f>
        <v>0</v>
      </c>
      <c r="Y204" s="673">
        <f xml:space="preserve"> ConTime!Y$64</f>
        <v>1</v>
      </c>
      <c r="Z204" s="673">
        <f xml:space="preserve"> ConTime!Z$64</f>
        <v>0</v>
      </c>
      <c r="AA204" s="673">
        <f xml:space="preserve"> ConTime!AA$64</f>
        <v>0</v>
      </c>
      <c r="AB204" s="673">
        <f xml:space="preserve"> ConTime!AB$64</f>
        <v>0</v>
      </c>
      <c r="AC204" s="673">
        <f xml:space="preserve"> ConTime!AC$64</f>
        <v>0</v>
      </c>
      <c r="AD204" s="673">
        <f xml:space="preserve"> ConTime!AD$64</f>
        <v>0</v>
      </c>
      <c r="AE204" s="673">
        <f xml:space="preserve"> ConTime!AE$64</f>
        <v>0</v>
      </c>
      <c r="AF204" s="673">
        <f xml:space="preserve"> ConTime!AF$64</f>
        <v>0</v>
      </c>
      <c r="AG204" s="673">
        <f xml:space="preserve"> ConTime!AG$64</f>
        <v>0</v>
      </c>
      <c r="AH204" s="673">
        <f xml:space="preserve"> ConTime!AH$64</f>
        <v>0</v>
      </c>
      <c r="AI204" s="673">
        <f xml:space="preserve"> ConTime!AI$64</f>
        <v>0</v>
      </c>
      <c r="AJ204" s="673">
        <f xml:space="preserve"> ConTime!AJ$64</f>
        <v>0</v>
      </c>
      <c r="AK204" s="673">
        <f xml:space="preserve"> ConTime!AK$64</f>
        <v>0</v>
      </c>
      <c r="AL204" s="673">
        <f xml:space="preserve"> ConTime!AL$64</f>
        <v>0</v>
      </c>
      <c r="AM204" s="673">
        <f xml:space="preserve"> ConTime!AM$64</f>
        <v>0</v>
      </c>
      <c r="AN204" s="673">
        <f xml:space="preserve"> ConTime!AN$64</f>
        <v>0</v>
      </c>
      <c r="AO204" s="673">
        <f xml:space="preserve"> ConTime!AO$64</f>
        <v>0</v>
      </c>
      <c r="AP204" s="673">
        <f xml:space="preserve"> ConTime!AP$64</f>
        <v>0</v>
      </c>
      <c r="AQ204" s="673">
        <f xml:space="preserve"> ConTime!AQ$64</f>
        <v>0</v>
      </c>
      <c r="AR204" s="673">
        <f xml:space="preserve"> ConTime!AR$64</f>
        <v>0</v>
      </c>
      <c r="AS204" s="673">
        <f xml:space="preserve"> ConTime!AS$64</f>
        <v>0</v>
      </c>
      <c r="AT204" s="673">
        <f xml:space="preserve"> ConTime!AT$64</f>
        <v>0</v>
      </c>
      <c r="AU204" s="673">
        <f xml:space="preserve"> ConTime!AU$64</f>
        <v>0</v>
      </c>
      <c r="AV204" s="673">
        <f xml:space="preserve"> ConTime!AV$64</f>
        <v>0</v>
      </c>
      <c r="AW204" s="673">
        <f xml:space="preserve"> ConTime!AW$64</f>
        <v>0</v>
      </c>
      <c r="AX204" s="673">
        <f xml:space="preserve"> ConTime!AX$64</f>
        <v>0</v>
      </c>
      <c r="AY204" s="673">
        <f xml:space="preserve"> ConTime!AY$64</f>
        <v>0</v>
      </c>
      <c r="AZ204" s="673">
        <f xml:space="preserve"> ConTime!AZ$64</f>
        <v>0</v>
      </c>
      <c r="BA204" s="673">
        <f xml:space="preserve"> ConTime!BA$64</f>
        <v>0</v>
      </c>
      <c r="BB204" s="673">
        <f xml:space="preserve"> ConTime!BB$64</f>
        <v>0</v>
      </c>
      <c r="BC204" s="673">
        <f xml:space="preserve"> ConTime!BC$64</f>
        <v>0</v>
      </c>
      <c r="BD204" s="673">
        <f xml:space="preserve"> ConTime!BD$64</f>
        <v>0</v>
      </c>
      <c r="BE204" s="673">
        <f xml:space="preserve"> ConTime!BE$64</f>
        <v>0</v>
      </c>
    </row>
    <row r="205" spans="1:57" s="647" customFormat="1" ht="13" customHeight="1" outlineLevel="2" x14ac:dyDescent="0.25">
      <c r="A205" s="526"/>
      <c r="B205" s="526"/>
      <c r="C205" s="526"/>
      <c r="D205" s="526"/>
      <c r="E205" s="658" t="s">
        <v>545</v>
      </c>
      <c r="F205" s="658"/>
      <c r="G205" s="658" t="str">
        <f>SMU</f>
        <v>$ 000s</v>
      </c>
      <c r="H205" s="658">
        <f xml:space="preserve"> SUM(J205:BE205)</f>
        <v>1364.4786999000394</v>
      </c>
      <c r="I205"/>
      <c r="J205" s="658">
        <f t="shared" ref="J205:AO205" si="184" xml:space="preserve"> $F202 * SUM($F203:$F203) * J204</f>
        <v>0</v>
      </c>
      <c r="K205" s="658">
        <f t="shared" si="184"/>
        <v>0</v>
      </c>
      <c r="L205" s="658">
        <f t="shared" si="184"/>
        <v>0</v>
      </c>
      <c r="M205" s="658">
        <f t="shared" si="184"/>
        <v>0</v>
      </c>
      <c r="N205" s="658">
        <f t="shared" si="184"/>
        <v>0</v>
      </c>
      <c r="O205" s="658">
        <f t="shared" si="184"/>
        <v>0</v>
      </c>
      <c r="P205" s="658">
        <f t="shared" si="184"/>
        <v>0</v>
      </c>
      <c r="Q205" s="658">
        <f t="shared" si="184"/>
        <v>0</v>
      </c>
      <c r="R205" s="658">
        <f t="shared" si="184"/>
        <v>0</v>
      </c>
      <c r="S205" s="658">
        <f t="shared" si="184"/>
        <v>0</v>
      </c>
      <c r="T205" s="658">
        <f t="shared" si="184"/>
        <v>0</v>
      </c>
      <c r="U205" s="658">
        <f t="shared" si="184"/>
        <v>0</v>
      </c>
      <c r="V205" s="658">
        <f t="shared" si="184"/>
        <v>0</v>
      </c>
      <c r="W205" s="658">
        <f t="shared" si="184"/>
        <v>0</v>
      </c>
      <c r="X205" s="658">
        <f t="shared" si="184"/>
        <v>0</v>
      </c>
      <c r="Y205" s="658">
        <f t="shared" si="184"/>
        <v>1364.4786999000394</v>
      </c>
      <c r="Z205" s="658">
        <f t="shared" si="184"/>
        <v>0</v>
      </c>
      <c r="AA205" s="658">
        <f t="shared" si="184"/>
        <v>0</v>
      </c>
      <c r="AB205" s="658">
        <f t="shared" si="184"/>
        <v>0</v>
      </c>
      <c r="AC205" s="658">
        <f t="shared" si="184"/>
        <v>0</v>
      </c>
      <c r="AD205" s="658">
        <f t="shared" si="184"/>
        <v>0</v>
      </c>
      <c r="AE205" s="658">
        <f t="shared" si="184"/>
        <v>0</v>
      </c>
      <c r="AF205" s="658">
        <f t="shared" si="184"/>
        <v>0</v>
      </c>
      <c r="AG205" s="658">
        <f t="shared" si="184"/>
        <v>0</v>
      </c>
      <c r="AH205" s="658">
        <f t="shared" si="184"/>
        <v>0</v>
      </c>
      <c r="AI205" s="658">
        <f t="shared" si="184"/>
        <v>0</v>
      </c>
      <c r="AJ205" s="658">
        <f t="shared" si="184"/>
        <v>0</v>
      </c>
      <c r="AK205" s="658">
        <f t="shared" si="184"/>
        <v>0</v>
      </c>
      <c r="AL205" s="658">
        <f t="shared" si="184"/>
        <v>0</v>
      </c>
      <c r="AM205" s="658">
        <f t="shared" si="184"/>
        <v>0</v>
      </c>
      <c r="AN205" s="658">
        <f t="shared" si="184"/>
        <v>0</v>
      </c>
      <c r="AO205" s="658">
        <f t="shared" si="184"/>
        <v>0</v>
      </c>
      <c r="AP205" s="658">
        <f t="shared" ref="AP205:BE205" si="185" xml:space="preserve"> $F202 * SUM($F203:$F203) * AP204</f>
        <v>0</v>
      </c>
      <c r="AQ205" s="658">
        <f t="shared" si="185"/>
        <v>0</v>
      </c>
      <c r="AR205" s="658">
        <f t="shared" si="185"/>
        <v>0</v>
      </c>
      <c r="AS205" s="658">
        <f t="shared" si="185"/>
        <v>0</v>
      </c>
      <c r="AT205" s="658">
        <f t="shared" si="185"/>
        <v>0</v>
      </c>
      <c r="AU205" s="658">
        <f t="shared" si="185"/>
        <v>0</v>
      </c>
      <c r="AV205" s="658">
        <f t="shared" si="185"/>
        <v>0</v>
      </c>
      <c r="AW205" s="658">
        <f t="shared" si="185"/>
        <v>0</v>
      </c>
      <c r="AX205" s="658">
        <f t="shared" si="185"/>
        <v>0</v>
      </c>
      <c r="AY205" s="658">
        <f t="shared" si="185"/>
        <v>0</v>
      </c>
      <c r="AZ205" s="658">
        <f t="shared" si="185"/>
        <v>0</v>
      </c>
      <c r="BA205" s="658">
        <f t="shared" si="185"/>
        <v>0</v>
      </c>
      <c r="BB205" s="658">
        <f t="shared" si="185"/>
        <v>0</v>
      </c>
      <c r="BC205" s="658">
        <f t="shared" si="185"/>
        <v>0</v>
      </c>
      <c r="BD205" s="658">
        <f t="shared" si="185"/>
        <v>0</v>
      </c>
      <c r="BE205" s="658">
        <f t="shared" si="185"/>
        <v>0</v>
      </c>
    </row>
    <row r="206" spans="1:57" s="647" customFormat="1" ht="13" customHeight="1" outlineLevel="2" x14ac:dyDescent="0.25">
      <c r="A206" s="526"/>
      <c r="B206" s="526"/>
      <c r="C206" s="526"/>
      <c r="D206" s="52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647" customFormat="1" ht="13" customHeight="1" outlineLevel="2" x14ac:dyDescent="0.25">
      <c r="A207" s="664"/>
      <c r="B207" s="664"/>
      <c r="C207" s="664"/>
      <c r="D207" s="664"/>
      <c r="E207" s="673" t="str">
        <f xml:space="preserve"> InpC!E$73</f>
        <v>EBL interest &amp; fee pre-PCOD paid vs rolled-up switch</v>
      </c>
      <c r="F207" s="673">
        <f xml:space="preserve"> InpC!F$73</f>
        <v>1</v>
      </c>
      <c r="G207" s="673" t="str">
        <f xml:space="preserve"> InpC!G$73</f>
        <v>0 = paid, 1 = rolled-up</v>
      </c>
      <c r="H207" s="667"/>
      <c r="I207" s="667"/>
      <c r="J207" s="667"/>
      <c r="K207" s="667"/>
      <c r="L207" s="667"/>
      <c r="M207" s="667"/>
      <c r="N207" s="667"/>
      <c r="O207" s="667"/>
      <c r="P207" s="667"/>
      <c r="Q207" s="667"/>
      <c r="R207" s="667"/>
      <c r="S207" s="667"/>
      <c r="T207" s="667"/>
      <c r="U207" s="667"/>
      <c r="V207" s="667"/>
      <c r="W207" s="667"/>
      <c r="X207" s="667"/>
      <c r="Y207" s="667"/>
      <c r="Z207" s="667"/>
      <c r="AA207" s="667"/>
      <c r="AB207" s="667"/>
      <c r="AC207" s="667"/>
      <c r="AD207" s="667"/>
      <c r="AE207" s="667"/>
      <c r="AF207" s="667"/>
      <c r="AG207" s="667"/>
      <c r="AH207" s="667"/>
      <c r="AI207" s="667"/>
      <c r="AJ207" s="667"/>
      <c r="AK207" s="667"/>
      <c r="AL207" s="667"/>
      <c r="AM207" s="667"/>
      <c r="AN207" s="667"/>
      <c r="AO207" s="667"/>
      <c r="AP207" s="667"/>
      <c r="AQ207" s="667"/>
      <c r="AR207" s="667"/>
      <c r="AS207" s="667"/>
      <c r="AT207" s="667"/>
      <c r="AU207" s="667"/>
      <c r="AV207" s="667"/>
      <c r="AW207" s="667"/>
      <c r="AX207" s="667"/>
      <c r="AY207" s="667"/>
      <c r="AZ207" s="667"/>
      <c r="BA207" s="667"/>
      <c r="BB207" s="667"/>
      <c r="BC207" s="667"/>
      <c r="BD207" s="667"/>
      <c r="BE207" s="667"/>
    </row>
    <row r="208" spans="1:57" s="647" customFormat="1" ht="13" customHeight="1" outlineLevel="2" x14ac:dyDescent="0.25">
      <c r="A208" s="526"/>
      <c r="B208" s="526"/>
      <c r="C208" s="526"/>
      <c r="D208" s="526"/>
      <c r="E208" s="658" t="str">
        <f t="shared" ref="E208:AJ208" si="186" xml:space="preserve"> E$205</f>
        <v>Equity bridge upfront fee</v>
      </c>
      <c r="F208" s="658">
        <f t="shared" si="186"/>
        <v>0</v>
      </c>
      <c r="G208" s="658" t="str">
        <f t="shared" si="186"/>
        <v>$ 000s</v>
      </c>
      <c r="H208" s="658">
        <f t="shared" si="186"/>
        <v>1364.4786999000394</v>
      </c>
      <c r="I208" s="658">
        <f t="shared" si="186"/>
        <v>0</v>
      </c>
      <c r="J208" s="658">
        <f t="shared" si="186"/>
        <v>0</v>
      </c>
      <c r="K208" s="658">
        <f t="shared" si="186"/>
        <v>0</v>
      </c>
      <c r="L208" s="658">
        <f t="shared" si="186"/>
        <v>0</v>
      </c>
      <c r="M208" s="658">
        <f t="shared" si="186"/>
        <v>0</v>
      </c>
      <c r="N208" s="658">
        <f t="shared" si="186"/>
        <v>0</v>
      </c>
      <c r="O208" s="658">
        <f t="shared" si="186"/>
        <v>0</v>
      </c>
      <c r="P208" s="658">
        <f t="shared" si="186"/>
        <v>0</v>
      </c>
      <c r="Q208" s="658">
        <f t="shared" si="186"/>
        <v>0</v>
      </c>
      <c r="R208" s="658">
        <f t="shared" si="186"/>
        <v>0</v>
      </c>
      <c r="S208" s="658">
        <f t="shared" si="186"/>
        <v>0</v>
      </c>
      <c r="T208" s="658">
        <f t="shared" si="186"/>
        <v>0</v>
      </c>
      <c r="U208" s="658">
        <f t="shared" si="186"/>
        <v>0</v>
      </c>
      <c r="V208" s="658">
        <f t="shared" si="186"/>
        <v>0</v>
      </c>
      <c r="W208" s="658">
        <f t="shared" si="186"/>
        <v>0</v>
      </c>
      <c r="X208" s="658">
        <f t="shared" si="186"/>
        <v>0</v>
      </c>
      <c r="Y208" s="658">
        <f t="shared" si="186"/>
        <v>1364.4786999000394</v>
      </c>
      <c r="Z208" s="658">
        <f t="shared" si="186"/>
        <v>0</v>
      </c>
      <c r="AA208" s="658">
        <f t="shared" si="186"/>
        <v>0</v>
      </c>
      <c r="AB208" s="658">
        <f t="shared" si="186"/>
        <v>0</v>
      </c>
      <c r="AC208" s="658">
        <f t="shared" si="186"/>
        <v>0</v>
      </c>
      <c r="AD208" s="658">
        <f t="shared" si="186"/>
        <v>0</v>
      </c>
      <c r="AE208" s="658">
        <f t="shared" si="186"/>
        <v>0</v>
      </c>
      <c r="AF208" s="658">
        <f t="shared" si="186"/>
        <v>0</v>
      </c>
      <c r="AG208" s="658">
        <f t="shared" si="186"/>
        <v>0</v>
      </c>
      <c r="AH208" s="658">
        <f t="shared" si="186"/>
        <v>0</v>
      </c>
      <c r="AI208" s="658">
        <f t="shared" si="186"/>
        <v>0</v>
      </c>
      <c r="AJ208" s="658">
        <f t="shared" si="186"/>
        <v>0</v>
      </c>
      <c r="AK208" s="658">
        <f t="shared" ref="AK208:BE208" si="187" xml:space="preserve"> AK$205</f>
        <v>0</v>
      </c>
      <c r="AL208" s="658">
        <f t="shared" si="187"/>
        <v>0</v>
      </c>
      <c r="AM208" s="658">
        <f t="shared" si="187"/>
        <v>0</v>
      </c>
      <c r="AN208" s="658">
        <f t="shared" si="187"/>
        <v>0</v>
      </c>
      <c r="AO208" s="658">
        <f t="shared" si="187"/>
        <v>0</v>
      </c>
      <c r="AP208" s="658">
        <f t="shared" si="187"/>
        <v>0</v>
      </c>
      <c r="AQ208" s="658">
        <f t="shared" si="187"/>
        <v>0</v>
      </c>
      <c r="AR208" s="658">
        <f t="shared" si="187"/>
        <v>0</v>
      </c>
      <c r="AS208" s="658">
        <f t="shared" si="187"/>
        <v>0</v>
      </c>
      <c r="AT208" s="658">
        <f t="shared" si="187"/>
        <v>0</v>
      </c>
      <c r="AU208" s="658">
        <f t="shared" si="187"/>
        <v>0</v>
      </c>
      <c r="AV208" s="658">
        <f t="shared" si="187"/>
        <v>0</v>
      </c>
      <c r="AW208" s="658">
        <f t="shared" si="187"/>
        <v>0</v>
      </c>
      <c r="AX208" s="658">
        <f t="shared" si="187"/>
        <v>0</v>
      </c>
      <c r="AY208" s="658">
        <f t="shared" si="187"/>
        <v>0</v>
      </c>
      <c r="AZ208" s="658">
        <f t="shared" si="187"/>
        <v>0</v>
      </c>
      <c r="BA208" s="658">
        <f t="shared" si="187"/>
        <v>0</v>
      </c>
      <c r="BB208" s="658">
        <f t="shared" si="187"/>
        <v>0</v>
      </c>
      <c r="BC208" s="658">
        <f t="shared" si="187"/>
        <v>0</v>
      </c>
      <c r="BD208" s="658">
        <f t="shared" si="187"/>
        <v>0</v>
      </c>
      <c r="BE208" s="658">
        <f t="shared" si="187"/>
        <v>0</v>
      </c>
    </row>
    <row r="209" spans="1:57" s="194" customFormat="1" ht="13" customHeight="1" outlineLevel="2" x14ac:dyDescent="0.25">
      <c r="A209" s="663"/>
      <c r="B209" s="663"/>
      <c r="C209" s="663"/>
      <c r="D209" s="663"/>
      <c r="E209" s="666" t="s">
        <v>564</v>
      </c>
      <c r="F209" s="666"/>
      <c r="G209" s="666" t="str">
        <f>SMU</f>
        <v>$ 000s</v>
      </c>
      <c r="H209" s="666">
        <f xml:space="preserve"> SUM(J209:BE209)</f>
        <v>0</v>
      </c>
      <c r="I209" s="662"/>
      <c r="J209" s="666">
        <f t="shared" ref="J209:AO209" si="188" xml:space="preserve"> (1 - $F207) * J208</f>
        <v>0</v>
      </c>
      <c r="K209" s="666">
        <f t="shared" si="188"/>
        <v>0</v>
      </c>
      <c r="L209" s="666">
        <f t="shared" si="188"/>
        <v>0</v>
      </c>
      <c r="M209" s="666">
        <f t="shared" si="188"/>
        <v>0</v>
      </c>
      <c r="N209" s="666">
        <f t="shared" si="188"/>
        <v>0</v>
      </c>
      <c r="O209" s="666">
        <f t="shared" si="188"/>
        <v>0</v>
      </c>
      <c r="P209" s="666">
        <f t="shared" si="188"/>
        <v>0</v>
      </c>
      <c r="Q209" s="666">
        <f t="shared" si="188"/>
        <v>0</v>
      </c>
      <c r="R209" s="666">
        <f t="shared" si="188"/>
        <v>0</v>
      </c>
      <c r="S209" s="666">
        <f t="shared" si="188"/>
        <v>0</v>
      </c>
      <c r="T209" s="666">
        <f t="shared" si="188"/>
        <v>0</v>
      </c>
      <c r="U209" s="666">
        <f t="shared" si="188"/>
        <v>0</v>
      </c>
      <c r="V209" s="666">
        <f t="shared" si="188"/>
        <v>0</v>
      </c>
      <c r="W209" s="666">
        <f t="shared" si="188"/>
        <v>0</v>
      </c>
      <c r="X209" s="666">
        <f t="shared" si="188"/>
        <v>0</v>
      </c>
      <c r="Y209" s="666">
        <f t="shared" si="188"/>
        <v>0</v>
      </c>
      <c r="Z209" s="666">
        <f t="shared" si="188"/>
        <v>0</v>
      </c>
      <c r="AA209" s="666">
        <f t="shared" si="188"/>
        <v>0</v>
      </c>
      <c r="AB209" s="666">
        <f t="shared" si="188"/>
        <v>0</v>
      </c>
      <c r="AC209" s="666">
        <f t="shared" si="188"/>
        <v>0</v>
      </c>
      <c r="AD209" s="666">
        <f t="shared" si="188"/>
        <v>0</v>
      </c>
      <c r="AE209" s="666">
        <f t="shared" si="188"/>
        <v>0</v>
      </c>
      <c r="AF209" s="666">
        <f t="shared" si="188"/>
        <v>0</v>
      </c>
      <c r="AG209" s="666">
        <f t="shared" si="188"/>
        <v>0</v>
      </c>
      <c r="AH209" s="666">
        <f t="shared" si="188"/>
        <v>0</v>
      </c>
      <c r="AI209" s="666">
        <f t="shared" si="188"/>
        <v>0</v>
      </c>
      <c r="AJ209" s="666">
        <f t="shared" si="188"/>
        <v>0</v>
      </c>
      <c r="AK209" s="666">
        <f t="shared" si="188"/>
        <v>0</v>
      </c>
      <c r="AL209" s="666">
        <f t="shared" si="188"/>
        <v>0</v>
      </c>
      <c r="AM209" s="666">
        <f t="shared" si="188"/>
        <v>0</v>
      </c>
      <c r="AN209" s="666">
        <f t="shared" si="188"/>
        <v>0</v>
      </c>
      <c r="AO209" s="666">
        <f t="shared" si="188"/>
        <v>0</v>
      </c>
      <c r="AP209" s="666">
        <f t="shared" ref="AP209:BE209" si="189" xml:space="preserve"> (1 - $F207) * AP208</f>
        <v>0</v>
      </c>
      <c r="AQ209" s="666">
        <f t="shared" si="189"/>
        <v>0</v>
      </c>
      <c r="AR209" s="666">
        <f t="shared" si="189"/>
        <v>0</v>
      </c>
      <c r="AS209" s="666">
        <f t="shared" si="189"/>
        <v>0</v>
      </c>
      <c r="AT209" s="666">
        <f t="shared" si="189"/>
        <v>0</v>
      </c>
      <c r="AU209" s="666">
        <f t="shared" si="189"/>
        <v>0</v>
      </c>
      <c r="AV209" s="666">
        <f t="shared" si="189"/>
        <v>0</v>
      </c>
      <c r="AW209" s="666">
        <f t="shared" si="189"/>
        <v>0</v>
      </c>
      <c r="AX209" s="666">
        <f t="shared" si="189"/>
        <v>0</v>
      </c>
      <c r="AY209" s="666">
        <f t="shared" si="189"/>
        <v>0</v>
      </c>
      <c r="AZ209" s="666">
        <f t="shared" si="189"/>
        <v>0</v>
      </c>
      <c r="BA209" s="666">
        <f t="shared" si="189"/>
        <v>0</v>
      </c>
      <c r="BB209" s="666">
        <f t="shared" si="189"/>
        <v>0</v>
      </c>
      <c r="BC209" s="666">
        <f t="shared" si="189"/>
        <v>0</v>
      </c>
      <c r="BD209" s="666">
        <f t="shared" si="189"/>
        <v>0</v>
      </c>
      <c r="BE209" s="666">
        <f t="shared" si="189"/>
        <v>0</v>
      </c>
    </row>
    <row r="210" spans="1:57" s="647" customFormat="1" ht="13" customHeight="1" outlineLevel="2" x14ac:dyDescent="0.25">
      <c r="A210" s="526"/>
      <c r="B210" s="526"/>
      <c r="C210" s="526"/>
      <c r="D210" s="526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647" customFormat="1" ht="13" customHeight="1" outlineLevel="2" x14ac:dyDescent="0.25">
      <c r="A211" s="526"/>
      <c r="B211" s="526"/>
      <c r="C211" s="526"/>
      <c r="D211" s="526"/>
      <c r="E211" s="658" t="str">
        <f t="shared" ref="E211:AJ211" si="190" xml:space="preserve"> E$205</f>
        <v>Equity bridge upfront fee</v>
      </c>
      <c r="F211" s="658">
        <f t="shared" si="190"/>
        <v>0</v>
      </c>
      <c r="G211" s="658" t="str">
        <f t="shared" si="190"/>
        <v>$ 000s</v>
      </c>
      <c r="H211" s="658">
        <f t="shared" si="190"/>
        <v>1364.4786999000394</v>
      </c>
      <c r="I211" s="658">
        <f t="shared" si="190"/>
        <v>0</v>
      </c>
      <c r="J211" s="658">
        <f t="shared" si="190"/>
        <v>0</v>
      </c>
      <c r="K211" s="658">
        <f t="shared" si="190"/>
        <v>0</v>
      </c>
      <c r="L211" s="658">
        <f t="shared" si="190"/>
        <v>0</v>
      </c>
      <c r="M211" s="658">
        <f t="shared" si="190"/>
        <v>0</v>
      </c>
      <c r="N211" s="658">
        <f t="shared" si="190"/>
        <v>0</v>
      </c>
      <c r="O211" s="658">
        <f t="shared" si="190"/>
        <v>0</v>
      </c>
      <c r="P211" s="658">
        <f t="shared" si="190"/>
        <v>0</v>
      </c>
      <c r="Q211" s="658">
        <f t="shared" si="190"/>
        <v>0</v>
      </c>
      <c r="R211" s="658">
        <f t="shared" si="190"/>
        <v>0</v>
      </c>
      <c r="S211" s="658">
        <f t="shared" si="190"/>
        <v>0</v>
      </c>
      <c r="T211" s="658">
        <f t="shared" si="190"/>
        <v>0</v>
      </c>
      <c r="U211" s="658">
        <f t="shared" si="190"/>
        <v>0</v>
      </c>
      <c r="V211" s="658">
        <f t="shared" si="190"/>
        <v>0</v>
      </c>
      <c r="W211" s="658">
        <f t="shared" si="190"/>
        <v>0</v>
      </c>
      <c r="X211" s="658">
        <f t="shared" si="190"/>
        <v>0</v>
      </c>
      <c r="Y211" s="658">
        <f t="shared" si="190"/>
        <v>1364.4786999000394</v>
      </c>
      <c r="Z211" s="658">
        <f t="shared" si="190"/>
        <v>0</v>
      </c>
      <c r="AA211" s="658">
        <f t="shared" si="190"/>
        <v>0</v>
      </c>
      <c r="AB211" s="658">
        <f t="shared" si="190"/>
        <v>0</v>
      </c>
      <c r="AC211" s="658">
        <f t="shared" si="190"/>
        <v>0</v>
      </c>
      <c r="AD211" s="658">
        <f t="shared" si="190"/>
        <v>0</v>
      </c>
      <c r="AE211" s="658">
        <f t="shared" si="190"/>
        <v>0</v>
      </c>
      <c r="AF211" s="658">
        <f t="shared" si="190"/>
        <v>0</v>
      </c>
      <c r="AG211" s="658">
        <f t="shared" si="190"/>
        <v>0</v>
      </c>
      <c r="AH211" s="658">
        <f t="shared" si="190"/>
        <v>0</v>
      </c>
      <c r="AI211" s="658">
        <f t="shared" si="190"/>
        <v>0</v>
      </c>
      <c r="AJ211" s="658">
        <f t="shared" si="190"/>
        <v>0</v>
      </c>
      <c r="AK211" s="658">
        <f t="shared" ref="AK211:BE211" si="191" xml:space="preserve"> AK$205</f>
        <v>0</v>
      </c>
      <c r="AL211" s="658">
        <f t="shared" si="191"/>
        <v>0</v>
      </c>
      <c r="AM211" s="658">
        <f t="shared" si="191"/>
        <v>0</v>
      </c>
      <c r="AN211" s="658">
        <f t="shared" si="191"/>
        <v>0</v>
      </c>
      <c r="AO211" s="658">
        <f t="shared" si="191"/>
        <v>0</v>
      </c>
      <c r="AP211" s="658">
        <f t="shared" si="191"/>
        <v>0</v>
      </c>
      <c r="AQ211" s="658">
        <f t="shared" si="191"/>
        <v>0</v>
      </c>
      <c r="AR211" s="658">
        <f t="shared" si="191"/>
        <v>0</v>
      </c>
      <c r="AS211" s="658">
        <f t="shared" si="191"/>
        <v>0</v>
      </c>
      <c r="AT211" s="658">
        <f t="shared" si="191"/>
        <v>0</v>
      </c>
      <c r="AU211" s="658">
        <f t="shared" si="191"/>
        <v>0</v>
      </c>
      <c r="AV211" s="658">
        <f t="shared" si="191"/>
        <v>0</v>
      </c>
      <c r="AW211" s="658">
        <f t="shared" si="191"/>
        <v>0</v>
      </c>
      <c r="AX211" s="658">
        <f t="shared" si="191"/>
        <v>0</v>
      </c>
      <c r="AY211" s="658">
        <f t="shared" si="191"/>
        <v>0</v>
      </c>
      <c r="AZ211" s="658">
        <f t="shared" si="191"/>
        <v>0</v>
      </c>
      <c r="BA211" s="658">
        <f t="shared" si="191"/>
        <v>0</v>
      </c>
      <c r="BB211" s="658">
        <f t="shared" si="191"/>
        <v>0</v>
      </c>
      <c r="BC211" s="658">
        <f t="shared" si="191"/>
        <v>0</v>
      </c>
      <c r="BD211" s="658">
        <f t="shared" si="191"/>
        <v>0</v>
      </c>
      <c r="BE211" s="658">
        <f t="shared" si="191"/>
        <v>0</v>
      </c>
    </row>
    <row r="212" spans="1:57" s="647" customFormat="1" ht="13" customHeight="1" outlineLevel="2" x14ac:dyDescent="0.25">
      <c r="A212" s="526"/>
      <c r="B212" s="526"/>
      <c r="C212" s="526"/>
      <c r="D212" s="526"/>
      <c r="E212" s="658" t="str">
        <f t="shared" ref="E212:AJ212" si="192" xml:space="preserve"> E$209</f>
        <v>Equity bridge upfront fee - paid</v>
      </c>
      <c r="F212" s="658">
        <f t="shared" si="192"/>
        <v>0</v>
      </c>
      <c r="G212" s="658" t="str">
        <f t="shared" si="192"/>
        <v>$ 000s</v>
      </c>
      <c r="H212" s="658">
        <f t="shared" si="192"/>
        <v>0</v>
      </c>
      <c r="I212" s="658">
        <f t="shared" si="192"/>
        <v>0</v>
      </c>
      <c r="J212" s="658">
        <f t="shared" si="192"/>
        <v>0</v>
      </c>
      <c r="K212" s="658">
        <f t="shared" si="192"/>
        <v>0</v>
      </c>
      <c r="L212" s="658">
        <f t="shared" si="192"/>
        <v>0</v>
      </c>
      <c r="M212" s="658">
        <f t="shared" si="192"/>
        <v>0</v>
      </c>
      <c r="N212" s="658">
        <f t="shared" si="192"/>
        <v>0</v>
      </c>
      <c r="O212" s="658">
        <f t="shared" si="192"/>
        <v>0</v>
      </c>
      <c r="P212" s="658">
        <f t="shared" si="192"/>
        <v>0</v>
      </c>
      <c r="Q212" s="658">
        <f t="shared" si="192"/>
        <v>0</v>
      </c>
      <c r="R212" s="658">
        <f t="shared" si="192"/>
        <v>0</v>
      </c>
      <c r="S212" s="658">
        <f t="shared" si="192"/>
        <v>0</v>
      </c>
      <c r="T212" s="658">
        <f t="shared" si="192"/>
        <v>0</v>
      </c>
      <c r="U212" s="658">
        <f t="shared" si="192"/>
        <v>0</v>
      </c>
      <c r="V212" s="658">
        <f t="shared" si="192"/>
        <v>0</v>
      </c>
      <c r="W212" s="658">
        <f t="shared" si="192"/>
        <v>0</v>
      </c>
      <c r="X212" s="658">
        <f t="shared" si="192"/>
        <v>0</v>
      </c>
      <c r="Y212" s="658">
        <f t="shared" si="192"/>
        <v>0</v>
      </c>
      <c r="Z212" s="658">
        <f t="shared" si="192"/>
        <v>0</v>
      </c>
      <c r="AA212" s="658">
        <f t="shared" si="192"/>
        <v>0</v>
      </c>
      <c r="AB212" s="658">
        <f t="shared" si="192"/>
        <v>0</v>
      </c>
      <c r="AC212" s="658">
        <f t="shared" si="192"/>
        <v>0</v>
      </c>
      <c r="AD212" s="658">
        <f t="shared" si="192"/>
        <v>0</v>
      </c>
      <c r="AE212" s="658">
        <f t="shared" si="192"/>
        <v>0</v>
      </c>
      <c r="AF212" s="658">
        <f t="shared" si="192"/>
        <v>0</v>
      </c>
      <c r="AG212" s="658">
        <f t="shared" si="192"/>
        <v>0</v>
      </c>
      <c r="AH212" s="658">
        <f t="shared" si="192"/>
        <v>0</v>
      </c>
      <c r="AI212" s="658">
        <f t="shared" si="192"/>
        <v>0</v>
      </c>
      <c r="AJ212" s="658">
        <f t="shared" si="192"/>
        <v>0</v>
      </c>
      <c r="AK212" s="658">
        <f t="shared" ref="AK212:BE212" si="193" xml:space="preserve"> AK$209</f>
        <v>0</v>
      </c>
      <c r="AL212" s="658">
        <f t="shared" si="193"/>
        <v>0</v>
      </c>
      <c r="AM212" s="658">
        <f t="shared" si="193"/>
        <v>0</v>
      </c>
      <c r="AN212" s="658">
        <f t="shared" si="193"/>
        <v>0</v>
      </c>
      <c r="AO212" s="658">
        <f t="shared" si="193"/>
        <v>0</v>
      </c>
      <c r="AP212" s="658">
        <f t="shared" si="193"/>
        <v>0</v>
      </c>
      <c r="AQ212" s="658">
        <f t="shared" si="193"/>
        <v>0</v>
      </c>
      <c r="AR212" s="658">
        <f t="shared" si="193"/>
        <v>0</v>
      </c>
      <c r="AS212" s="658">
        <f t="shared" si="193"/>
        <v>0</v>
      </c>
      <c r="AT212" s="658">
        <f t="shared" si="193"/>
        <v>0</v>
      </c>
      <c r="AU212" s="658">
        <f t="shared" si="193"/>
        <v>0</v>
      </c>
      <c r="AV212" s="658">
        <f t="shared" si="193"/>
        <v>0</v>
      </c>
      <c r="AW212" s="658">
        <f t="shared" si="193"/>
        <v>0</v>
      </c>
      <c r="AX212" s="658">
        <f t="shared" si="193"/>
        <v>0</v>
      </c>
      <c r="AY212" s="658">
        <f t="shared" si="193"/>
        <v>0</v>
      </c>
      <c r="AZ212" s="658">
        <f t="shared" si="193"/>
        <v>0</v>
      </c>
      <c r="BA212" s="658">
        <f t="shared" si="193"/>
        <v>0</v>
      </c>
      <c r="BB212" s="658">
        <f t="shared" si="193"/>
        <v>0</v>
      </c>
      <c r="BC212" s="658">
        <f t="shared" si="193"/>
        <v>0</v>
      </c>
      <c r="BD212" s="658">
        <f t="shared" si="193"/>
        <v>0</v>
      </c>
      <c r="BE212" s="658">
        <f t="shared" si="193"/>
        <v>0</v>
      </c>
    </row>
    <row r="213" spans="1:57" s="647" customFormat="1" ht="13" customHeight="1" outlineLevel="2" x14ac:dyDescent="0.25">
      <c r="A213" s="526"/>
      <c r="B213" s="526"/>
      <c r="C213" s="526"/>
      <c r="D213" s="526"/>
      <c r="E213" s="658" t="s">
        <v>563</v>
      </c>
      <c r="F213" s="658"/>
      <c r="G213" s="658" t="str">
        <f>SMU</f>
        <v>$ 000s</v>
      </c>
      <c r="H213" s="658">
        <f xml:space="preserve"> SUM(J213:BE213)</f>
        <v>1364.4786999000394</v>
      </c>
      <c r="I213"/>
      <c r="J213" s="658">
        <f t="shared" ref="J213:AO213" si="194" xml:space="preserve"> J211 - J212</f>
        <v>0</v>
      </c>
      <c r="K213" s="658">
        <f t="shared" si="194"/>
        <v>0</v>
      </c>
      <c r="L213" s="658">
        <f t="shared" si="194"/>
        <v>0</v>
      </c>
      <c r="M213" s="658">
        <f t="shared" si="194"/>
        <v>0</v>
      </c>
      <c r="N213" s="658">
        <f t="shared" si="194"/>
        <v>0</v>
      </c>
      <c r="O213" s="658">
        <f t="shared" si="194"/>
        <v>0</v>
      </c>
      <c r="P213" s="658">
        <f t="shared" si="194"/>
        <v>0</v>
      </c>
      <c r="Q213" s="658">
        <f t="shared" si="194"/>
        <v>0</v>
      </c>
      <c r="R213" s="658">
        <f t="shared" si="194"/>
        <v>0</v>
      </c>
      <c r="S213" s="658">
        <f t="shared" si="194"/>
        <v>0</v>
      </c>
      <c r="T213" s="658">
        <f t="shared" si="194"/>
        <v>0</v>
      </c>
      <c r="U213" s="658">
        <f t="shared" si="194"/>
        <v>0</v>
      </c>
      <c r="V213" s="658">
        <f t="shared" si="194"/>
        <v>0</v>
      </c>
      <c r="W213" s="658">
        <f t="shared" si="194"/>
        <v>0</v>
      </c>
      <c r="X213" s="658">
        <f t="shared" si="194"/>
        <v>0</v>
      </c>
      <c r="Y213" s="658">
        <f t="shared" si="194"/>
        <v>1364.4786999000394</v>
      </c>
      <c r="Z213" s="658">
        <f t="shared" si="194"/>
        <v>0</v>
      </c>
      <c r="AA213" s="658">
        <f t="shared" si="194"/>
        <v>0</v>
      </c>
      <c r="AB213" s="658">
        <f t="shared" si="194"/>
        <v>0</v>
      </c>
      <c r="AC213" s="658">
        <f t="shared" si="194"/>
        <v>0</v>
      </c>
      <c r="AD213" s="658">
        <f t="shared" si="194"/>
        <v>0</v>
      </c>
      <c r="AE213" s="658">
        <f t="shared" si="194"/>
        <v>0</v>
      </c>
      <c r="AF213" s="658">
        <f t="shared" si="194"/>
        <v>0</v>
      </c>
      <c r="AG213" s="658">
        <f t="shared" si="194"/>
        <v>0</v>
      </c>
      <c r="AH213" s="658">
        <f t="shared" si="194"/>
        <v>0</v>
      </c>
      <c r="AI213" s="658">
        <f t="shared" si="194"/>
        <v>0</v>
      </c>
      <c r="AJ213" s="658">
        <f t="shared" si="194"/>
        <v>0</v>
      </c>
      <c r="AK213" s="658">
        <f t="shared" si="194"/>
        <v>0</v>
      </c>
      <c r="AL213" s="658">
        <f t="shared" si="194"/>
        <v>0</v>
      </c>
      <c r="AM213" s="658">
        <f t="shared" si="194"/>
        <v>0</v>
      </c>
      <c r="AN213" s="658">
        <f t="shared" si="194"/>
        <v>0</v>
      </c>
      <c r="AO213" s="658">
        <f t="shared" si="194"/>
        <v>0</v>
      </c>
      <c r="AP213" s="658">
        <f t="shared" ref="AP213:BE213" si="195" xml:space="preserve"> AP211 - AP212</f>
        <v>0</v>
      </c>
      <c r="AQ213" s="658">
        <f t="shared" si="195"/>
        <v>0</v>
      </c>
      <c r="AR213" s="658">
        <f t="shared" si="195"/>
        <v>0</v>
      </c>
      <c r="AS213" s="658">
        <f t="shared" si="195"/>
        <v>0</v>
      </c>
      <c r="AT213" s="658">
        <f t="shared" si="195"/>
        <v>0</v>
      </c>
      <c r="AU213" s="658">
        <f t="shared" si="195"/>
        <v>0</v>
      </c>
      <c r="AV213" s="658">
        <f t="shared" si="195"/>
        <v>0</v>
      </c>
      <c r="AW213" s="658">
        <f t="shared" si="195"/>
        <v>0</v>
      </c>
      <c r="AX213" s="658">
        <f t="shared" si="195"/>
        <v>0</v>
      </c>
      <c r="AY213" s="658">
        <f t="shared" si="195"/>
        <v>0</v>
      </c>
      <c r="AZ213" s="658">
        <f t="shared" si="195"/>
        <v>0</v>
      </c>
      <c r="BA213" s="658">
        <f t="shared" si="195"/>
        <v>0</v>
      </c>
      <c r="BB213" s="658">
        <f t="shared" si="195"/>
        <v>0</v>
      </c>
      <c r="BC213" s="658">
        <f t="shared" si="195"/>
        <v>0</v>
      </c>
      <c r="BD213" s="658">
        <f t="shared" si="195"/>
        <v>0</v>
      </c>
      <c r="BE213" s="658">
        <f t="shared" si="195"/>
        <v>0</v>
      </c>
    </row>
    <row r="214" spans="1:57" s="647" customFormat="1" ht="13" customHeight="1" outlineLevel="1" x14ac:dyDescent="0.25">
      <c r="A214" s="526"/>
      <c r="B214" s="526"/>
      <c r="C214" s="526"/>
      <c r="D214" s="526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647" customFormat="1" ht="13" customHeight="1" outlineLevel="1" x14ac:dyDescent="0.25">
      <c r="A215" s="526"/>
      <c r="B215" s="668" t="s">
        <v>546</v>
      </c>
      <c r="C215" s="526"/>
      <c r="D215" s="526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647" customFormat="1" ht="13" customHeight="1" outlineLevel="2" x14ac:dyDescent="0.25">
      <c r="A216" s="664"/>
      <c r="B216" s="664"/>
      <c r="C216" s="664"/>
      <c r="D216" s="664"/>
      <c r="E216" s="688" t="str">
        <f xml:space="preserve"> Solve!E$42</f>
        <v>EBL requirement fixed</v>
      </c>
      <c r="F216" s="688">
        <f xml:space="preserve"> Solve!F$42</f>
        <v>90965.246660002624</v>
      </c>
      <c r="G216" s="688" t="str">
        <f xml:space="preserve"> Solve!G$42</f>
        <v>$ 000s</v>
      </c>
      <c r="H216" s="667"/>
      <c r="I216" s="667"/>
      <c r="J216" s="667"/>
      <c r="K216" s="667"/>
      <c r="L216" s="667"/>
      <c r="M216" s="667"/>
      <c r="N216" s="667"/>
      <c r="O216" s="667"/>
      <c r="P216" s="667"/>
      <c r="Q216" s="667"/>
      <c r="R216" s="667"/>
      <c r="S216" s="667"/>
      <c r="T216" s="667"/>
      <c r="U216" s="667"/>
      <c r="V216" s="667"/>
      <c r="W216" s="667"/>
      <c r="X216" s="667"/>
      <c r="Y216" s="667"/>
      <c r="Z216" s="667"/>
      <c r="AA216" s="667"/>
      <c r="AB216" s="667"/>
      <c r="AC216" s="667"/>
      <c r="AD216" s="667"/>
      <c r="AE216" s="667"/>
      <c r="AF216" s="667"/>
      <c r="AG216" s="667"/>
      <c r="AH216" s="667"/>
      <c r="AI216" s="667"/>
      <c r="AJ216" s="667"/>
      <c r="AK216" s="667"/>
      <c r="AL216" s="667"/>
      <c r="AM216" s="667"/>
      <c r="AN216" s="667"/>
      <c r="AO216" s="667"/>
      <c r="AP216" s="667"/>
      <c r="AQ216" s="667"/>
      <c r="AR216" s="667"/>
      <c r="AS216" s="667"/>
      <c r="AT216" s="667"/>
      <c r="AU216" s="667"/>
      <c r="AV216" s="667"/>
      <c r="AW216" s="667"/>
      <c r="AX216" s="667"/>
      <c r="AY216" s="667"/>
      <c r="AZ216" s="667"/>
      <c r="BA216" s="667"/>
      <c r="BB216" s="667"/>
      <c r="BC216" s="667"/>
      <c r="BD216" s="667"/>
      <c r="BE216" s="667"/>
    </row>
    <row r="217" spans="1:57" s="647" customFormat="1" ht="13" customHeight="1" outlineLevel="2" x14ac:dyDescent="0.25">
      <c r="A217" s="526"/>
      <c r="B217" s="526"/>
      <c r="C217" s="526"/>
      <c r="D217" s="526"/>
      <c r="E217" s="658" t="str">
        <f t="shared" ref="E217:AJ217" si="196" xml:space="preserve"> E$161</f>
        <v>Equity bridge balance BEG</v>
      </c>
      <c r="F217" s="658">
        <f t="shared" si="196"/>
        <v>0</v>
      </c>
      <c r="G217" s="658" t="str">
        <f t="shared" si="196"/>
        <v>$ 000s</v>
      </c>
      <c r="H217" s="658">
        <f t="shared" si="196"/>
        <v>0</v>
      </c>
      <c r="I217" s="658">
        <f t="shared" si="196"/>
        <v>0</v>
      </c>
      <c r="J217" s="658">
        <f t="shared" si="196"/>
        <v>0</v>
      </c>
      <c r="K217" s="658">
        <f t="shared" si="196"/>
        <v>0</v>
      </c>
      <c r="L217" s="658">
        <f t="shared" si="196"/>
        <v>0</v>
      </c>
      <c r="M217" s="658">
        <f t="shared" si="196"/>
        <v>0</v>
      </c>
      <c r="N217" s="658">
        <f t="shared" si="196"/>
        <v>0</v>
      </c>
      <c r="O217" s="658">
        <f t="shared" si="196"/>
        <v>0</v>
      </c>
      <c r="P217" s="658">
        <f t="shared" si="196"/>
        <v>0</v>
      </c>
      <c r="Q217" s="658">
        <f t="shared" si="196"/>
        <v>0</v>
      </c>
      <c r="R217" s="658">
        <f t="shared" si="196"/>
        <v>0</v>
      </c>
      <c r="S217" s="658">
        <f t="shared" si="196"/>
        <v>0</v>
      </c>
      <c r="T217" s="658">
        <f t="shared" si="196"/>
        <v>0</v>
      </c>
      <c r="U217" s="658">
        <f t="shared" si="196"/>
        <v>0</v>
      </c>
      <c r="V217" s="658">
        <f t="shared" si="196"/>
        <v>0</v>
      </c>
      <c r="W217" s="658">
        <f t="shared" si="196"/>
        <v>0</v>
      </c>
      <c r="X217" s="658">
        <f t="shared" si="196"/>
        <v>0</v>
      </c>
      <c r="Y217" s="658">
        <f t="shared" si="196"/>
        <v>0</v>
      </c>
      <c r="Z217" s="658">
        <f t="shared" si="196"/>
        <v>13164.478699900039</v>
      </c>
      <c r="AA217" s="658">
        <f t="shared" si="196"/>
        <v>25235.365503356483</v>
      </c>
      <c r="AB217" s="658">
        <f t="shared" si="196"/>
        <v>37329.833391779117</v>
      </c>
      <c r="AC217" s="658">
        <f t="shared" si="196"/>
        <v>49453.783286579812</v>
      </c>
      <c r="AD217" s="658">
        <f t="shared" si="196"/>
        <v>61604.355354691172</v>
      </c>
      <c r="AE217" s="658">
        <f t="shared" si="196"/>
        <v>73776.107372811937</v>
      </c>
      <c r="AF217" s="658">
        <f t="shared" si="196"/>
        <v>85980.087349913738</v>
      </c>
      <c r="AG217" s="658">
        <f t="shared" si="196"/>
        <v>86676.92340681894</v>
      </c>
      <c r="AH217" s="658">
        <f t="shared" si="196"/>
        <v>86902.50051754716</v>
      </c>
      <c r="AI217" s="658">
        <f t="shared" si="196"/>
        <v>87128.572958014352</v>
      </c>
      <c r="AJ217" s="658">
        <f t="shared" si="196"/>
        <v>87333.215797378754</v>
      </c>
      <c r="AK217" s="658">
        <f t="shared" ref="AK217:BE217" si="197" xml:space="preserve"> AK$161</f>
        <v>87560.234016814589</v>
      </c>
      <c r="AL217" s="658">
        <f t="shared" si="197"/>
        <v>87780.411481597825</v>
      </c>
      <c r="AM217" s="658">
        <f t="shared" si="197"/>
        <v>88008.411668223591</v>
      </c>
      <c r="AN217" s="658">
        <f t="shared" si="197"/>
        <v>88229.541510516065</v>
      </c>
      <c r="AO217" s="658">
        <f t="shared" si="197"/>
        <v>88458.52791183033</v>
      </c>
      <c r="AP217" s="658">
        <f t="shared" si="197"/>
        <v>88688.017129117477</v>
      </c>
      <c r="AQ217" s="658">
        <f t="shared" si="197"/>
        <v>88910.591133014357</v>
      </c>
      <c r="AR217" s="658">
        <f t="shared" si="197"/>
        <v>89141.073005791346</v>
      </c>
      <c r="AS217" s="658">
        <f t="shared" si="197"/>
        <v>89364.60975342615</v>
      </c>
      <c r="AT217" s="658">
        <f t="shared" si="197"/>
        <v>89596.088575423797</v>
      </c>
      <c r="AU217" s="658">
        <f t="shared" si="197"/>
        <v>89828.075686334749</v>
      </c>
      <c r="AV217" s="658">
        <f t="shared" si="197"/>
        <v>90045.572427054678</v>
      </c>
      <c r="AW217" s="658">
        <f t="shared" si="197"/>
        <v>90278.546529589832</v>
      </c>
      <c r="AX217" s="658">
        <f t="shared" si="197"/>
        <v>90504.500408462714</v>
      </c>
      <c r="AY217" s="658">
        <f t="shared" si="197"/>
        <v>90738.482240357043</v>
      </c>
      <c r="AZ217" s="658">
        <f t="shared" si="197"/>
        <v>0</v>
      </c>
      <c r="BA217" s="658">
        <f t="shared" si="197"/>
        <v>0</v>
      </c>
      <c r="BB217" s="658">
        <f t="shared" si="197"/>
        <v>0</v>
      </c>
      <c r="BC217" s="658">
        <f t="shared" si="197"/>
        <v>0</v>
      </c>
      <c r="BD217" s="658">
        <f t="shared" si="197"/>
        <v>0</v>
      </c>
      <c r="BE217" s="658">
        <f t="shared" si="197"/>
        <v>0</v>
      </c>
    </row>
    <row r="218" spans="1:57" s="647" customFormat="1" ht="13" customHeight="1" outlineLevel="2" x14ac:dyDescent="0.25">
      <c r="A218" s="526"/>
      <c r="B218" s="526"/>
      <c r="C218" s="526"/>
      <c r="D218" s="526"/>
      <c r="E218" s="658" t="str">
        <f t="shared" ref="E218:AJ218" si="198" xml:space="preserve"> E$153</f>
        <v>Equity bridge drawdown - m</v>
      </c>
      <c r="F218" s="658">
        <f t="shared" si="198"/>
        <v>0</v>
      </c>
      <c r="G218" s="658" t="str">
        <f t="shared" si="198"/>
        <v>$ 000s</v>
      </c>
      <c r="H218" s="658">
        <f t="shared" si="198"/>
        <v>84320.40118445392</v>
      </c>
      <c r="I218" s="658">
        <f t="shared" si="198"/>
        <v>0</v>
      </c>
      <c r="J218" s="658">
        <f t="shared" si="198"/>
        <v>0</v>
      </c>
      <c r="K218" s="658">
        <f t="shared" si="198"/>
        <v>0</v>
      </c>
      <c r="L218" s="658">
        <f t="shared" si="198"/>
        <v>0</v>
      </c>
      <c r="M218" s="658">
        <f t="shared" si="198"/>
        <v>0</v>
      </c>
      <c r="N218" s="658">
        <f t="shared" si="198"/>
        <v>0</v>
      </c>
      <c r="O218" s="658">
        <f t="shared" si="198"/>
        <v>0</v>
      </c>
      <c r="P218" s="658">
        <f t="shared" si="198"/>
        <v>0</v>
      </c>
      <c r="Q218" s="658">
        <f t="shared" si="198"/>
        <v>0</v>
      </c>
      <c r="R218" s="658">
        <f t="shared" si="198"/>
        <v>0</v>
      </c>
      <c r="S218" s="658">
        <f t="shared" si="198"/>
        <v>0</v>
      </c>
      <c r="T218" s="658">
        <f t="shared" si="198"/>
        <v>0</v>
      </c>
      <c r="U218" s="658">
        <f t="shared" si="198"/>
        <v>0</v>
      </c>
      <c r="V218" s="658">
        <f t="shared" si="198"/>
        <v>0</v>
      </c>
      <c r="W218" s="658">
        <f t="shared" si="198"/>
        <v>0</v>
      </c>
      <c r="X218" s="658">
        <f t="shared" si="198"/>
        <v>0</v>
      </c>
      <c r="Y218" s="658">
        <f t="shared" si="198"/>
        <v>11800</v>
      </c>
      <c r="Z218" s="658">
        <f t="shared" si="198"/>
        <v>12006.730769230497</v>
      </c>
      <c r="AA218" s="658">
        <f t="shared" si="198"/>
        <v>12006.730769230497</v>
      </c>
      <c r="AB218" s="658">
        <f t="shared" si="198"/>
        <v>12006.730769230497</v>
      </c>
      <c r="AC218" s="658">
        <f t="shared" si="198"/>
        <v>12006.730769230497</v>
      </c>
      <c r="AD218" s="658">
        <f t="shared" si="198"/>
        <v>12006.730795494545</v>
      </c>
      <c r="AE218" s="658">
        <f t="shared" si="198"/>
        <v>12006.730908248253</v>
      </c>
      <c r="AF218" s="658">
        <f t="shared" si="198"/>
        <v>480.01640378913726</v>
      </c>
      <c r="AG218" s="658">
        <f t="shared" si="198"/>
        <v>0</v>
      </c>
      <c r="AH218" s="658">
        <f t="shared" si="198"/>
        <v>0</v>
      </c>
      <c r="AI218" s="658">
        <f t="shared" si="198"/>
        <v>0</v>
      </c>
      <c r="AJ218" s="658">
        <f t="shared" si="198"/>
        <v>0</v>
      </c>
      <c r="AK218" s="658">
        <f t="shared" ref="AK218:BE218" si="199" xml:space="preserve"> AK$153</f>
        <v>0</v>
      </c>
      <c r="AL218" s="658">
        <f t="shared" si="199"/>
        <v>0</v>
      </c>
      <c r="AM218" s="658">
        <f t="shared" si="199"/>
        <v>0</v>
      </c>
      <c r="AN218" s="658">
        <f t="shared" si="199"/>
        <v>0</v>
      </c>
      <c r="AO218" s="658">
        <f t="shared" si="199"/>
        <v>0</v>
      </c>
      <c r="AP218" s="658">
        <f t="shared" si="199"/>
        <v>0</v>
      </c>
      <c r="AQ218" s="658">
        <f t="shared" si="199"/>
        <v>0</v>
      </c>
      <c r="AR218" s="658">
        <f t="shared" si="199"/>
        <v>0</v>
      </c>
      <c r="AS218" s="658">
        <f t="shared" si="199"/>
        <v>0</v>
      </c>
      <c r="AT218" s="658">
        <f t="shared" si="199"/>
        <v>0</v>
      </c>
      <c r="AU218" s="658">
        <f t="shared" si="199"/>
        <v>0</v>
      </c>
      <c r="AV218" s="658">
        <f t="shared" si="199"/>
        <v>0</v>
      </c>
      <c r="AW218" s="658">
        <f t="shared" si="199"/>
        <v>0</v>
      </c>
      <c r="AX218" s="658">
        <f t="shared" si="199"/>
        <v>0</v>
      </c>
      <c r="AY218" s="658">
        <f t="shared" si="199"/>
        <v>0</v>
      </c>
      <c r="AZ218" s="658">
        <f t="shared" si="199"/>
        <v>0</v>
      </c>
      <c r="BA218" s="658">
        <f t="shared" si="199"/>
        <v>0</v>
      </c>
      <c r="BB218" s="658">
        <f t="shared" si="199"/>
        <v>0</v>
      </c>
      <c r="BC218" s="658">
        <f t="shared" si="199"/>
        <v>0</v>
      </c>
      <c r="BD218" s="658">
        <f t="shared" si="199"/>
        <v>0</v>
      </c>
      <c r="BE218" s="658">
        <f t="shared" si="199"/>
        <v>0</v>
      </c>
    </row>
    <row r="219" spans="1:57" s="647" customFormat="1" ht="13" customHeight="1" outlineLevel="2" x14ac:dyDescent="0.25">
      <c r="A219" s="664"/>
      <c r="B219" s="664"/>
      <c r="C219" s="664"/>
      <c r="D219" s="664"/>
      <c r="E219" s="673" t="str">
        <f xml:space="preserve"> ConTime!E$64</f>
        <v>Financial close date flag - m</v>
      </c>
      <c r="F219" s="673">
        <f xml:space="preserve"> ConTime!F$64</f>
        <v>0</v>
      </c>
      <c r="G219" s="673" t="str">
        <f xml:space="preserve"> ConTime!G$64</f>
        <v>flag</v>
      </c>
      <c r="H219" s="673">
        <f xml:space="preserve"> ConTime!H$64</f>
        <v>1</v>
      </c>
      <c r="I219" s="673">
        <f xml:space="preserve"> ConTime!I$64</f>
        <v>0</v>
      </c>
      <c r="J219" s="673">
        <f xml:space="preserve"> ConTime!J$64</f>
        <v>0</v>
      </c>
      <c r="K219" s="673">
        <f xml:space="preserve"> ConTime!K$64</f>
        <v>0</v>
      </c>
      <c r="L219" s="673">
        <f xml:space="preserve"> ConTime!L$64</f>
        <v>0</v>
      </c>
      <c r="M219" s="673">
        <f xml:space="preserve"> ConTime!M$64</f>
        <v>0</v>
      </c>
      <c r="N219" s="673">
        <f xml:space="preserve"> ConTime!N$64</f>
        <v>0</v>
      </c>
      <c r="O219" s="673">
        <f xml:space="preserve"> ConTime!O$64</f>
        <v>0</v>
      </c>
      <c r="P219" s="673">
        <f xml:space="preserve"> ConTime!P$64</f>
        <v>0</v>
      </c>
      <c r="Q219" s="673">
        <f xml:space="preserve"> ConTime!Q$64</f>
        <v>0</v>
      </c>
      <c r="R219" s="673">
        <f xml:space="preserve"> ConTime!R$64</f>
        <v>0</v>
      </c>
      <c r="S219" s="673">
        <f xml:space="preserve"> ConTime!S$64</f>
        <v>0</v>
      </c>
      <c r="T219" s="673">
        <f xml:space="preserve"> ConTime!T$64</f>
        <v>0</v>
      </c>
      <c r="U219" s="673">
        <f xml:space="preserve"> ConTime!U$64</f>
        <v>0</v>
      </c>
      <c r="V219" s="673">
        <f xml:space="preserve"> ConTime!V$64</f>
        <v>0</v>
      </c>
      <c r="W219" s="673">
        <f xml:space="preserve"> ConTime!W$64</f>
        <v>0</v>
      </c>
      <c r="X219" s="673">
        <f xml:space="preserve"> ConTime!X$64</f>
        <v>0</v>
      </c>
      <c r="Y219" s="673">
        <f xml:space="preserve"> ConTime!Y$64</f>
        <v>1</v>
      </c>
      <c r="Z219" s="673">
        <f xml:space="preserve"> ConTime!Z$64</f>
        <v>0</v>
      </c>
      <c r="AA219" s="673">
        <f xml:space="preserve"> ConTime!AA$64</f>
        <v>0</v>
      </c>
      <c r="AB219" s="673">
        <f xml:space="preserve"> ConTime!AB$64</f>
        <v>0</v>
      </c>
      <c r="AC219" s="673">
        <f xml:space="preserve"> ConTime!AC$64</f>
        <v>0</v>
      </c>
      <c r="AD219" s="673">
        <f xml:space="preserve"> ConTime!AD$64</f>
        <v>0</v>
      </c>
      <c r="AE219" s="673">
        <f xml:space="preserve"> ConTime!AE$64</f>
        <v>0</v>
      </c>
      <c r="AF219" s="673">
        <f xml:space="preserve"> ConTime!AF$64</f>
        <v>0</v>
      </c>
      <c r="AG219" s="673">
        <f xml:space="preserve"> ConTime!AG$64</f>
        <v>0</v>
      </c>
      <c r="AH219" s="673">
        <f xml:space="preserve"> ConTime!AH$64</f>
        <v>0</v>
      </c>
      <c r="AI219" s="673">
        <f xml:space="preserve"> ConTime!AI$64</f>
        <v>0</v>
      </c>
      <c r="AJ219" s="673">
        <f xml:space="preserve"> ConTime!AJ$64</f>
        <v>0</v>
      </c>
      <c r="AK219" s="673">
        <f xml:space="preserve"> ConTime!AK$64</f>
        <v>0</v>
      </c>
      <c r="AL219" s="673">
        <f xml:space="preserve"> ConTime!AL$64</f>
        <v>0</v>
      </c>
      <c r="AM219" s="673">
        <f xml:space="preserve"> ConTime!AM$64</f>
        <v>0</v>
      </c>
      <c r="AN219" s="673">
        <f xml:space="preserve"> ConTime!AN$64</f>
        <v>0</v>
      </c>
      <c r="AO219" s="673">
        <f xml:space="preserve"> ConTime!AO$64</f>
        <v>0</v>
      </c>
      <c r="AP219" s="673">
        <f xml:space="preserve"> ConTime!AP$64</f>
        <v>0</v>
      </c>
      <c r="AQ219" s="673">
        <f xml:space="preserve"> ConTime!AQ$64</f>
        <v>0</v>
      </c>
      <c r="AR219" s="673">
        <f xml:space="preserve"> ConTime!AR$64</f>
        <v>0</v>
      </c>
      <c r="AS219" s="673">
        <f xml:space="preserve"> ConTime!AS$64</f>
        <v>0</v>
      </c>
      <c r="AT219" s="673">
        <f xml:space="preserve"> ConTime!AT$64</f>
        <v>0</v>
      </c>
      <c r="AU219" s="673">
        <f xml:space="preserve"> ConTime!AU$64</f>
        <v>0</v>
      </c>
      <c r="AV219" s="673">
        <f xml:space="preserve"> ConTime!AV$64</f>
        <v>0</v>
      </c>
      <c r="AW219" s="673">
        <f xml:space="preserve"> ConTime!AW$64</f>
        <v>0</v>
      </c>
      <c r="AX219" s="673">
        <f xml:space="preserve"> ConTime!AX$64</f>
        <v>0</v>
      </c>
      <c r="AY219" s="673">
        <f xml:space="preserve"> ConTime!AY$64</f>
        <v>0</v>
      </c>
      <c r="AZ219" s="673">
        <f xml:space="preserve"> ConTime!AZ$64</f>
        <v>0</v>
      </c>
      <c r="BA219" s="673">
        <f xml:space="preserve"> ConTime!BA$64</f>
        <v>0</v>
      </c>
      <c r="BB219" s="673">
        <f xml:space="preserve"> ConTime!BB$64</f>
        <v>0</v>
      </c>
      <c r="BC219" s="673">
        <f xml:space="preserve"> ConTime!BC$64</f>
        <v>0</v>
      </c>
      <c r="BD219" s="673">
        <f xml:space="preserve"> ConTime!BD$64</f>
        <v>0</v>
      </c>
      <c r="BE219" s="673">
        <f xml:space="preserve"> ConTime!BE$64</f>
        <v>0</v>
      </c>
    </row>
    <row r="220" spans="1:57" s="647" customFormat="1" ht="13" customHeight="1" outlineLevel="2" x14ac:dyDescent="0.25">
      <c r="A220" s="526"/>
      <c r="B220" s="526"/>
      <c r="C220" s="526"/>
      <c r="D220" s="526"/>
      <c r="E220" s="658" t="s">
        <v>562</v>
      </c>
      <c r="F220" s="658"/>
      <c r="G220" s="658" t="str">
        <f>SMU</f>
        <v>$ 000s</v>
      </c>
      <c r="H220"/>
      <c r="I220"/>
      <c r="J220" s="658">
        <f t="shared" ref="J220:AO220" si="200" xml:space="preserve"> (SUM($F216:$F216) - IF(J219 = 1, SUM(J217:J218), J217))</f>
        <v>90965.246660002624</v>
      </c>
      <c r="K220" s="658">
        <f t="shared" si="200"/>
        <v>90965.246660002624</v>
      </c>
      <c r="L220" s="658">
        <f t="shared" si="200"/>
        <v>90965.246660002624</v>
      </c>
      <c r="M220" s="658">
        <f t="shared" si="200"/>
        <v>90965.246660002624</v>
      </c>
      <c r="N220" s="658">
        <f t="shared" si="200"/>
        <v>90965.246660002624</v>
      </c>
      <c r="O220" s="658">
        <f t="shared" si="200"/>
        <v>90965.246660002624</v>
      </c>
      <c r="P220" s="658">
        <f t="shared" si="200"/>
        <v>90965.246660002624</v>
      </c>
      <c r="Q220" s="658">
        <f t="shared" si="200"/>
        <v>90965.246660002624</v>
      </c>
      <c r="R220" s="658">
        <f t="shared" si="200"/>
        <v>90965.246660002624</v>
      </c>
      <c r="S220" s="658">
        <f t="shared" si="200"/>
        <v>90965.246660002624</v>
      </c>
      <c r="T220" s="658">
        <f t="shared" si="200"/>
        <v>90965.246660002624</v>
      </c>
      <c r="U220" s="658">
        <f t="shared" si="200"/>
        <v>90965.246660002624</v>
      </c>
      <c r="V220" s="658">
        <f t="shared" si="200"/>
        <v>90965.246660002624</v>
      </c>
      <c r="W220" s="658">
        <f t="shared" si="200"/>
        <v>90965.246660002624</v>
      </c>
      <c r="X220" s="658">
        <f t="shared" si="200"/>
        <v>90965.246660002624</v>
      </c>
      <c r="Y220" s="658">
        <f t="shared" si="200"/>
        <v>79165.246660002624</v>
      </c>
      <c r="Z220" s="658">
        <f t="shared" si="200"/>
        <v>77800.767960102588</v>
      </c>
      <c r="AA220" s="658">
        <f t="shared" si="200"/>
        <v>65729.881156646137</v>
      </c>
      <c r="AB220" s="658">
        <f t="shared" si="200"/>
        <v>53635.413268223507</v>
      </c>
      <c r="AC220" s="658">
        <f t="shared" si="200"/>
        <v>41511.463373422812</v>
      </c>
      <c r="AD220" s="658">
        <f t="shared" si="200"/>
        <v>29360.891305311452</v>
      </c>
      <c r="AE220" s="658">
        <f t="shared" si="200"/>
        <v>17189.139287190686</v>
      </c>
      <c r="AF220" s="658">
        <f t="shared" si="200"/>
        <v>4985.1593100888858</v>
      </c>
      <c r="AG220" s="658">
        <f t="shared" si="200"/>
        <v>4288.3232531836838</v>
      </c>
      <c r="AH220" s="658">
        <f t="shared" si="200"/>
        <v>4062.746142455464</v>
      </c>
      <c r="AI220" s="658">
        <f t="shared" si="200"/>
        <v>3836.6737019882712</v>
      </c>
      <c r="AJ220" s="658">
        <f t="shared" si="200"/>
        <v>3632.0308626238693</v>
      </c>
      <c r="AK220" s="658">
        <f t="shared" si="200"/>
        <v>3405.0126431880344</v>
      </c>
      <c r="AL220" s="658">
        <f t="shared" si="200"/>
        <v>3184.8351784047991</v>
      </c>
      <c r="AM220" s="658">
        <f t="shared" si="200"/>
        <v>2956.8349917790329</v>
      </c>
      <c r="AN220" s="658">
        <f t="shared" si="200"/>
        <v>2735.7051494865591</v>
      </c>
      <c r="AO220" s="658">
        <f t="shared" si="200"/>
        <v>2506.718748172294</v>
      </c>
      <c r="AP220" s="658">
        <f t="shared" ref="AP220:BE220" si="201" xml:space="preserve"> (SUM($F216:$F216) - IF(AP219 = 1, SUM(AP217:AP218), AP217))</f>
        <v>2277.2295308851462</v>
      </c>
      <c r="AQ220" s="658">
        <f t="shared" si="201"/>
        <v>2054.6555269882665</v>
      </c>
      <c r="AR220" s="658">
        <f t="shared" si="201"/>
        <v>1824.1736542112776</v>
      </c>
      <c r="AS220" s="658">
        <f t="shared" si="201"/>
        <v>1600.6369065764738</v>
      </c>
      <c r="AT220" s="658">
        <f t="shared" si="201"/>
        <v>1369.1580845788267</v>
      </c>
      <c r="AU220" s="658">
        <f t="shared" si="201"/>
        <v>1137.1709736678749</v>
      </c>
      <c r="AV220" s="658">
        <f t="shared" si="201"/>
        <v>919.67423294794571</v>
      </c>
      <c r="AW220" s="658">
        <f t="shared" si="201"/>
        <v>686.70013041279162</v>
      </c>
      <c r="AX220" s="658">
        <f t="shared" si="201"/>
        <v>460.74625153990928</v>
      </c>
      <c r="AY220" s="658">
        <f t="shared" si="201"/>
        <v>226.76441964558035</v>
      </c>
      <c r="AZ220" s="658">
        <f t="shared" si="201"/>
        <v>90965.246660002624</v>
      </c>
      <c r="BA220" s="658">
        <f t="shared" si="201"/>
        <v>90965.246660002624</v>
      </c>
      <c r="BB220" s="658">
        <f t="shared" si="201"/>
        <v>90965.246660002624</v>
      </c>
      <c r="BC220" s="658">
        <f t="shared" si="201"/>
        <v>90965.246660002624</v>
      </c>
      <c r="BD220" s="658">
        <f t="shared" si="201"/>
        <v>90965.246660002624</v>
      </c>
      <c r="BE220" s="658">
        <f t="shared" si="201"/>
        <v>90965.246660002624</v>
      </c>
    </row>
    <row r="221" spans="1:57" s="647" customFormat="1" ht="13" customHeight="1" outlineLevel="2" x14ac:dyDescent="0.25">
      <c r="A221" s="526"/>
      <c r="B221" s="526"/>
      <c r="C221" s="526"/>
      <c r="D221" s="526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647" customFormat="1" ht="13" customHeight="1" outlineLevel="2" x14ac:dyDescent="0.25">
      <c r="A222" s="664"/>
      <c r="B222" s="664"/>
      <c r="C222" s="664"/>
      <c r="D222" s="664"/>
      <c r="E222" s="674" t="str">
        <f xml:space="preserve"> InpC!E$83</f>
        <v>Equity bridge margin - construction</v>
      </c>
      <c r="F222" s="674">
        <f xml:space="preserve"> InpC!F$83</f>
        <v>1.4999999999999999E-2</v>
      </c>
      <c r="G222" s="674" t="str">
        <f xml:space="preserve"> InpC!G$83</f>
        <v>% p.a.</v>
      </c>
      <c r="H222" s="667"/>
      <c r="I222" s="667"/>
      <c r="J222" s="667"/>
      <c r="K222" s="667"/>
      <c r="L222" s="667"/>
      <c r="M222" s="667"/>
      <c r="N222" s="667"/>
      <c r="O222" s="667"/>
      <c r="P222" s="667"/>
      <c r="Q222" s="667"/>
      <c r="R222" s="667"/>
      <c r="S222" s="667"/>
      <c r="T222" s="667"/>
      <c r="U222" s="667"/>
      <c r="V222" s="667"/>
      <c r="W222" s="667"/>
      <c r="X222" s="667"/>
      <c r="Y222" s="667"/>
      <c r="Z222" s="667"/>
      <c r="AA222" s="667"/>
      <c r="AB222" s="667"/>
      <c r="AC222" s="667"/>
      <c r="AD222" s="667"/>
      <c r="AE222" s="667"/>
      <c r="AF222" s="667"/>
      <c r="AG222" s="667"/>
      <c r="AH222" s="667"/>
      <c r="AI222" s="667"/>
      <c r="AJ222" s="667"/>
      <c r="AK222" s="667"/>
      <c r="AL222" s="667"/>
      <c r="AM222" s="667"/>
      <c r="AN222" s="667"/>
      <c r="AO222" s="667"/>
      <c r="AP222" s="667"/>
      <c r="AQ222" s="667"/>
      <c r="AR222" s="667"/>
      <c r="AS222" s="667"/>
      <c r="AT222" s="667"/>
      <c r="AU222" s="667"/>
      <c r="AV222" s="667"/>
      <c r="AW222" s="667"/>
      <c r="AX222" s="667"/>
      <c r="AY222" s="667"/>
      <c r="AZ222" s="667"/>
      <c r="BA222" s="667"/>
      <c r="BB222" s="667"/>
      <c r="BC222" s="667"/>
      <c r="BD222" s="667"/>
      <c r="BE222" s="667"/>
    </row>
    <row r="223" spans="1:57" s="647" customFormat="1" ht="13" customHeight="1" outlineLevel="2" x14ac:dyDescent="0.25">
      <c r="A223" s="664"/>
      <c r="B223" s="664"/>
      <c r="C223" s="664"/>
      <c r="D223" s="664"/>
      <c r="E223" s="674" t="str">
        <f xml:space="preserve"> InpC!E$86</f>
        <v>Equity bridge commitment fee</v>
      </c>
      <c r="F223" s="674">
        <f xml:space="preserve"> InpC!F$86</f>
        <v>0.3</v>
      </c>
      <c r="G223" s="674" t="str">
        <f xml:space="preserve"> InpC!G$86</f>
        <v>% of margin</v>
      </c>
      <c r="H223" s="667"/>
      <c r="I223" s="667"/>
      <c r="J223" s="667"/>
      <c r="K223" s="667"/>
      <c r="L223" s="667"/>
      <c r="M223" s="667"/>
      <c r="N223" s="667"/>
      <c r="O223" s="667"/>
      <c r="P223" s="667"/>
      <c r="Q223" s="667"/>
      <c r="R223" s="667"/>
      <c r="S223" s="667"/>
      <c r="T223" s="667"/>
      <c r="U223" s="667"/>
      <c r="V223" s="667"/>
      <c r="W223" s="667"/>
      <c r="X223" s="667"/>
      <c r="Y223" s="667"/>
      <c r="Z223" s="667"/>
      <c r="AA223" s="667"/>
      <c r="AB223" s="667"/>
      <c r="AC223" s="667"/>
      <c r="AD223" s="667"/>
      <c r="AE223" s="667"/>
      <c r="AF223" s="667"/>
      <c r="AG223" s="667"/>
      <c r="AH223" s="667"/>
      <c r="AI223" s="667"/>
      <c r="AJ223" s="667"/>
      <c r="AK223" s="667"/>
      <c r="AL223" s="667"/>
      <c r="AM223" s="667"/>
      <c r="AN223" s="667"/>
      <c r="AO223" s="667"/>
      <c r="AP223" s="667"/>
      <c r="AQ223" s="667"/>
      <c r="AR223" s="667"/>
      <c r="AS223" s="667"/>
      <c r="AT223" s="667"/>
      <c r="AU223" s="667"/>
      <c r="AV223" s="667"/>
      <c r="AW223" s="667"/>
      <c r="AX223" s="667"/>
      <c r="AY223" s="667"/>
      <c r="AZ223" s="667"/>
      <c r="BA223" s="667"/>
      <c r="BB223" s="667"/>
      <c r="BC223" s="667"/>
      <c r="BD223" s="667"/>
      <c r="BE223" s="667"/>
    </row>
    <row r="224" spans="1:57" s="647" customFormat="1" ht="13" customHeight="1" outlineLevel="2" x14ac:dyDescent="0.25">
      <c r="A224" s="664"/>
      <c r="B224" s="664"/>
      <c r="C224" s="664"/>
      <c r="D224" s="664"/>
      <c r="E224" s="673" t="str">
        <f xml:space="preserve"> InpC!E$75</f>
        <v>Equity bridge day count convention</v>
      </c>
      <c r="F224" s="673">
        <f xml:space="preserve"> InpC!F$75</f>
        <v>360</v>
      </c>
      <c r="G224" s="673" t="str">
        <f xml:space="preserve"> InpC!G$75</f>
        <v>days</v>
      </c>
      <c r="H224" s="667"/>
      <c r="I224" s="667"/>
      <c r="J224" s="667"/>
      <c r="K224" s="667"/>
      <c r="L224" s="667"/>
      <c r="M224" s="667"/>
      <c r="N224" s="667"/>
      <c r="O224" s="667"/>
      <c r="P224" s="667"/>
      <c r="Q224" s="667"/>
      <c r="R224" s="667"/>
      <c r="S224" s="667"/>
      <c r="T224" s="667"/>
      <c r="U224" s="667"/>
      <c r="V224" s="667"/>
      <c r="W224" s="667"/>
      <c r="X224" s="667"/>
      <c r="Y224" s="667"/>
      <c r="Z224" s="667"/>
      <c r="AA224" s="667"/>
      <c r="AB224" s="667"/>
      <c r="AC224" s="667"/>
      <c r="AD224" s="667"/>
      <c r="AE224" s="667"/>
      <c r="AF224" s="667"/>
      <c r="AG224" s="667"/>
      <c r="AH224" s="667"/>
      <c r="AI224" s="667"/>
      <c r="AJ224" s="667"/>
      <c r="AK224" s="667"/>
      <c r="AL224" s="667"/>
      <c r="AM224" s="667"/>
      <c r="AN224" s="667"/>
      <c r="AO224" s="667"/>
      <c r="AP224" s="667"/>
      <c r="AQ224" s="667"/>
      <c r="AR224" s="667"/>
      <c r="AS224" s="667"/>
      <c r="AT224" s="667"/>
      <c r="AU224" s="667"/>
      <c r="AV224" s="667"/>
      <c r="AW224" s="667"/>
      <c r="AX224" s="667"/>
      <c r="AY224" s="667"/>
      <c r="AZ224" s="667"/>
      <c r="BA224" s="667"/>
      <c r="BB224" s="667"/>
      <c r="BC224" s="667"/>
      <c r="BD224" s="667"/>
      <c r="BE224" s="667"/>
    </row>
    <row r="225" spans="1:57" s="647" customFormat="1" ht="13" customHeight="1" outlineLevel="2" x14ac:dyDescent="0.25">
      <c r="A225" s="526"/>
      <c r="B225" s="526"/>
      <c r="C225" s="526"/>
      <c r="D225" s="526"/>
      <c r="E225" s="658" t="str">
        <f t="shared" ref="E225:AJ225" si="202" xml:space="preserve"> E$220</f>
        <v>Equity bridge undrawn balance</v>
      </c>
      <c r="F225" s="658">
        <f t="shared" si="202"/>
        <v>0</v>
      </c>
      <c r="G225" s="658" t="str">
        <f t="shared" si="202"/>
        <v>$ 000s</v>
      </c>
      <c r="H225" s="658">
        <f t="shared" si="202"/>
        <v>0</v>
      </c>
      <c r="I225" s="658">
        <f t="shared" si="202"/>
        <v>0</v>
      </c>
      <c r="J225" s="658">
        <f t="shared" si="202"/>
        <v>90965.246660002624</v>
      </c>
      <c r="K225" s="658">
        <f t="shared" si="202"/>
        <v>90965.246660002624</v>
      </c>
      <c r="L225" s="658">
        <f t="shared" si="202"/>
        <v>90965.246660002624</v>
      </c>
      <c r="M225" s="658">
        <f t="shared" si="202"/>
        <v>90965.246660002624</v>
      </c>
      <c r="N225" s="658">
        <f t="shared" si="202"/>
        <v>90965.246660002624</v>
      </c>
      <c r="O225" s="658">
        <f t="shared" si="202"/>
        <v>90965.246660002624</v>
      </c>
      <c r="P225" s="658">
        <f t="shared" si="202"/>
        <v>90965.246660002624</v>
      </c>
      <c r="Q225" s="658">
        <f t="shared" si="202"/>
        <v>90965.246660002624</v>
      </c>
      <c r="R225" s="658">
        <f t="shared" si="202"/>
        <v>90965.246660002624</v>
      </c>
      <c r="S225" s="658">
        <f t="shared" si="202"/>
        <v>90965.246660002624</v>
      </c>
      <c r="T225" s="658">
        <f t="shared" si="202"/>
        <v>90965.246660002624</v>
      </c>
      <c r="U225" s="658">
        <f t="shared" si="202"/>
        <v>90965.246660002624</v>
      </c>
      <c r="V225" s="658">
        <f t="shared" si="202"/>
        <v>90965.246660002624</v>
      </c>
      <c r="W225" s="658">
        <f t="shared" si="202"/>
        <v>90965.246660002624</v>
      </c>
      <c r="X225" s="658">
        <f t="shared" si="202"/>
        <v>90965.246660002624</v>
      </c>
      <c r="Y225" s="658">
        <f t="shared" si="202"/>
        <v>79165.246660002624</v>
      </c>
      <c r="Z225" s="658">
        <f t="shared" si="202"/>
        <v>77800.767960102588</v>
      </c>
      <c r="AA225" s="658">
        <f t="shared" si="202"/>
        <v>65729.881156646137</v>
      </c>
      <c r="AB225" s="658">
        <f t="shared" si="202"/>
        <v>53635.413268223507</v>
      </c>
      <c r="AC225" s="658">
        <f t="shared" si="202"/>
        <v>41511.463373422812</v>
      </c>
      <c r="AD225" s="658">
        <f t="shared" si="202"/>
        <v>29360.891305311452</v>
      </c>
      <c r="AE225" s="658">
        <f t="shared" si="202"/>
        <v>17189.139287190686</v>
      </c>
      <c r="AF225" s="658">
        <f t="shared" si="202"/>
        <v>4985.1593100888858</v>
      </c>
      <c r="AG225" s="658">
        <f t="shared" si="202"/>
        <v>4288.3232531836838</v>
      </c>
      <c r="AH225" s="658">
        <f t="shared" si="202"/>
        <v>4062.746142455464</v>
      </c>
      <c r="AI225" s="658">
        <f t="shared" si="202"/>
        <v>3836.6737019882712</v>
      </c>
      <c r="AJ225" s="658">
        <f t="shared" si="202"/>
        <v>3632.0308626238693</v>
      </c>
      <c r="AK225" s="658">
        <f t="shared" ref="AK225:BE225" si="203" xml:space="preserve"> AK$220</f>
        <v>3405.0126431880344</v>
      </c>
      <c r="AL225" s="658">
        <f t="shared" si="203"/>
        <v>3184.8351784047991</v>
      </c>
      <c r="AM225" s="658">
        <f t="shared" si="203"/>
        <v>2956.8349917790329</v>
      </c>
      <c r="AN225" s="658">
        <f t="shared" si="203"/>
        <v>2735.7051494865591</v>
      </c>
      <c r="AO225" s="658">
        <f t="shared" si="203"/>
        <v>2506.718748172294</v>
      </c>
      <c r="AP225" s="658">
        <f t="shared" si="203"/>
        <v>2277.2295308851462</v>
      </c>
      <c r="AQ225" s="658">
        <f t="shared" si="203"/>
        <v>2054.6555269882665</v>
      </c>
      <c r="AR225" s="658">
        <f t="shared" si="203"/>
        <v>1824.1736542112776</v>
      </c>
      <c r="AS225" s="658">
        <f t="shared" si="203"/>
        <v>1600.6369065764738</v>
      </c>
      <c r="AT225" s="658">
        <f t="shared" si="203"/>
        <v>1369.1580845788267</v>
      </c>
      <c r="AU225" s="658">
        <f t="shared" si="203"/>
        <v>1137.1709736678749</v>
      </c>
      <c r="AV225" s="658">
        <f t="shared" si="203"/>
        <v>919.67423294794571</v>
      </c>
      <c r="AW225" s="658">
        <f t="shared" si="203"/>
        <v>686.70013041279162</v>
      </c>
      <c r="AX225" s="658">
        <f t="shared" si="203"/>
        <v>460.74625153990928</v>
      </c>
      <c r="AY225" s="658">
        <f t="shared" si="203"/>
        <v>226.76441964558035</v>
      </c>
      <c r="AZ225" s="658">
        <f t="shared" si="203"/>
        <v>90965.246660002624</v>
      </c>
      <c r="BA225" s="658">
        <f t="shared" si="203"/>
        <v>90965.246660002624</v>
      </c>
      <c r="BB225" s="658">
        <f t="shared" si="203"/>
        <v>90965.246660002624</v>
      </c>
      <c r="BC225" s="658">
        <f t="shared" si="203"/>
        <v>90965.246660002624</v>
      </c>
      <c r="BD225" s="658">
        <f t="shared" si="203"/>
        <v>90965.246660002624</v>
      </c>
      <c r="BE225" s="658">
        <f t="shared" si="203"/>
        <v>90965.246660002624</v>
      </c>
    </row>
    <row r="226" spans="1:57" s="687" customFormat="1" ht="13" customHeight="1" outlineLevel="2" x14ac:dyDescent="0.25">
      <c r="A226" s="664"/>
      <c r="B226" s="664"/>
      <c r="C226" s="664"/>
      <c r="D226" s="664"/>
      <c r="E226" s="688" t="str">
        <f xml:space="preserve"> ConTime!E$93</f>
        <v>Days in period - m</v>
      </c>
      <c r="F226" s="688">
        <f xml:space="preserve"> ConTime!F$93</f>
        <v>0</v>
      </c>
      <c r="G226" s="688" t="str">
        <f xml:space="preserve"> ConTime!G$93</f>
        <v>days</v>
      </c>
      <c r="H226" s="688">
        <f xml:space="preserve"> ConTime!H$93</f>
        <v>0</v>
      </c>
      <c r="I226" s="688">
        <f xml:space="preserve"> ConTime!I$93</f>
        <v>0</v>
      </c>
      <c r="J226" s="688">
        <f xml:space="preserve"> ConTime!J$93</f>
        <v>31</v>
      </c>
      <c r="K226" s="688">
        <f xml:space="preserve"> ConTime!K$93</f>
        <v>28</v>
      </c>
      <c r="L226" s="688">
        <f xml:space="preserve"> ConTime!L$93</f>
        <v>31</v>
      </c>
      <c r="M226" s="688">
        <f xml:space="preserve"> ConTime!M$93</f>
        <v>30</v>
      </c>
      <c r="N226" s="688">
        <f xml:space="preserve"> ConTime!N$93</f>
        <v>31</v>
      </c>
      <c r="O226" s="688">
        <f xml:space="preserve"> ConTime!O$93</f>
        <v>30</v>
      </c>
      <c r="P226" s="688">
        <f xml:space="preserve"> ConTime!P$93</f>
        <v>31</v>
      </c>
      <c r="Q226" s="688">
        <f xml:space="preserve"> ConTime!Q$93</f>
        <v>31</v>
      </c>
      <c r="R226" s="688">
        <f xml:space="preserve"> ConTime!R$93</f>
        <v>30</v>
      </c>
      <c r="S226" s="688">
        <f xml:space="preserve"> ConTime!S$93</f>
        <v>31</v>
      </c>
      <c r="T226" s="688">
        <f xml:space="preserve"> ConTime!T$93</f>
        <v>30</v>
      </c>
      <c r="U226" s="688">
        <f xml:space="preserve"> ConTime!U$93</f>
        <v>31</v>
      </c>
      <c r="V226" s="688">
        <f xml:space="preserve"> ConTime!V$93</f>
        <v>31</v>
      </c>
      <c r="W226" s="688">
        <f xml:space="preserve"> ConTime!W$93</f>
        <v>28</v>
      </c>
      <c r="X226" s="688">
        <f xml:space="preserve"> ConTime!X$93</f>
        <v>31</v>
      </c>
      <c r="Y226" s="688">
        <f xml:space="preserve"> ConTime!Y$93</f>
        <v>30</v>
      </c>
      <c r="Z226" s="688">
        <f xml:space="preserve"> ConTime!Z$93</f>
        <v>31</v>
      </c>
      <c r="AA226" s="688">
        <f xml:space="preserve"> ConTime!AA$93</f>
        <v>30</v>
      </c>
      <c r="AB226" s="688">
        <f xml:space="preserve"> ConTime!AB$93</f>
        <v>31</v>
      </c>
      <c r="AC226" s="688">
        <f xml:space="preserve"> ConTime!AC$93</f>
        <v>31</v>
      </c>
      <c r="AD226" s="688">
        <f xml:space="preserve"> ConTime!AD$93</f>
        <v>30</v>
      </c>
      <c r="AE226" s="688">
        <f xml:space="preserve"> ConTime!AE$93</f>
        <v>31</v>
      </c>
      <c r="AF226" s="688">
        <f xml:space="preserve"> ConTime!AF$93</f>
        <v>30</v>
      </c>
      <c r="AG226" s="688">
        <f xml:space="preserve"> ConTime!AG$93</f>
        <v>31</v>
      </c>
      <c r="AH226" s="688">
        <f xml:space="preserve"> ConTime!AH$93</f>
        <v>31</v>
      </c>
      <c r="AI226" s="688">
        <f xml:space="preserve"> ConTime!AI$93</f>
        <v>28</v>
      </c>
      <c r="AJ226" s="688">
        <f xml:space="preserve"> ConTime!AJ$93</f>
        <v>31</v>
      </c>
      <c r="AK226" s="688">
        <f xml:space="preserve"> ConTime!AK$93</f>
        <v>30</v>
      </c>
      <c r="AL226" s="688">
        <f xml:space="preserve"> ConTime!AL$93</f>
        <v>31</v>
      </c>
      <c r="AM226" s="688">
        <f xml:space="preserve"> ConTime!AM$93</f>
        <v>30</v>
      </c>
      <c r="AN226" s="688">
        <f xml:space="preserve"> ConTime!AN$93</f>
        <v>31</v>
      </c>
      <c r="AO226" s="688">
        <f xml:space="preserve"> ConTime!AO$93</f>
        <v>31</v>
      </c>
      <c r="AP226" s="688">
        <f xml:space="preserve"> ConTime!AP$93</f>
        <v>30</v>
      </c>
      <c r="AQ226" s="688">
        <f xml:space="preserve"> ConTime!AQ$93</f>
        <v>31</v>
      </c>
      <c r="AR226" s="688">
        <f xml:space="preserve"> ConTime!AR$93</f>
        <v>30</v>
      </c>
      <c r="AS226" s="688">
        <f xml:space="preserve"> ConTime!AS$93</f>
        <v>31</v>
      </c>
      <c r="AT226" s="688">
        <f xml:space="preserve"> ConTime!AT$93</f>
        <v>31</v>
      </c>
      <c r="AU226" s="688">
        <f xml:space="preserve"> ConTime!AU$93</f>
        <v>29</v>
      </c>
      <c r="AV226" s="688">
        <f xml:space="preserve"> ConTime!AV$93</f>
        <v>31</v>
      </c>
      <c r="AW226" s="688">
        <f xml:space="preserve"> ConTime!AW$93</f>
        <v>30</v>
      </c>
      <c r="AX226" s="688">
        <f xml:space="preserve"> ConTime!AX$93</f>
        <v>31</v>
      </c>
      <c r="AY226" s="688">
        <f xml:space="preserve"> ConTime!AY$93</f>
        <v>30</v>
      </c>
      <c r="AZ226" s="688">
        <f xml:space="preserve"> ConTime!AZ$93</f>
        <v>31</v>
      </c>
      <c r="BA226" s="688">
        <f xml:space="preserve"> ConTime!BA$93</f>
        <v>31</v>
      </c>
      <c r="BB226" s="688">
        <f xml:space="preserve"> ConTime!BB$93</f>
        <v>30</v>
      </c>
      <c r="BC226" s="688">
        <f xml:space="preserve"> ConTime!BC$93</f>
        <v>31</v>
      </c>
      <c r="BD226" s="688">
        <f xml:space="preserve"> ConTime!BD$93</f>
        <v>30</v>
      </c>
      <c r="BE226" s="688">
        <f xml:space="preserve"> ConTime!BE$93</f>
        <v>31</v>
      </c>
    </row>
    <row r="227" spans="1:57" s="687" customFormat="1" ht="13" customHeight="1" outlineLevel="2" x14ac:dyDescent="0.25">
      <c r="A227" s="664"/>
      <c r="B227" s="664"/>
      <c r="C227" s="664"/>
      <c r="D227" s="664"/>
      <c r="E227" s="688" t="str">
        <f xml:space="preserve"> ConTime!E$82</f>
        <v>Construction period flag</v>
      </c>
      <c r="F227" s="688">
        <f xml:space="preserve"> ConTime!F$82</f>
        <v>0</v>
      </c>
      <c r="G227" s="688" t="str">
        <f xml:space="preserve"> ConTime!G$82</f>
        <v>flag</v>
      </c>
      <c r="H227" s="688">
        <f xml:space="preserve"> ConTime!H$82</f>
        <v>26</v>
      </c>
      <c r="I227" s="688">
        <f xml:space="preserve"> ConTime!I$82</f>
        <v>0</v>
      </c>
      <c r="J227" s="688">
        <f xml:space="preserve"> ConTime!J$82</f>
        <v>0</v>
      </c>
      <c r="K227" s="688">
        <f xml:space="preserve"> ConTime!K$82</f>
        <v>0</v>
      </c>
      <c r="L227" s="688">
        <f xml:space="preserve"> ConTime!L$82</f>
        <v>0</v>
      </c>
      <c r="M227" s="688">
        <f xml:space="preserve"> ConTime!M$82</f>
        <v>0</v>
      </c>
      <c r="N227" s="688">
        <f xml:space="preserve"> ConTime!N$82</f>
        <v>0</v>
      </c>
      <c r="O227" s="688">
        <f xml:space="preserve"> ConTime!O$82</f>
        <v>0</v>
      </c>
      <c r="P227" s="688">
        <f xml:space="preserve"> ConTime!P$82</f>
        <v>0</v>
      </c>
      <c r="Q227" s="688">
        <f xml:space="preserve"> ConTime!Q$82</f>
        <v>0</v>
      </c>
      <c r="R227" s="688">
        <f xml:space="preserve"> ConTime!R$82</f>
        <v>0</v>
      </c>
      <c r="S227" s="688">
        <f xml:space="preserve"> ConTime!S$82</f>
        <v>0</v>
      </c>
      <c r="T227" s="688">
        <f xml:space="preserve"> ConTime!T$82</f>
        <v>0</v>
      </c>
      <c r="U227" s="688">
        <f xml:space="preserve"> ConTime!U$82</f>
        <v>0</v>
      </c>
      <c r="V227" s="688">
        <f xml:space="preserve"> ConTime!V$82</f>
        <v>0</v>
      </c>
      <c r="W227" s="688">
        <f xml:space="preserve"> ConTime!W$82</f>
        <v>0</v>
      </c>
      <c r="X227" s="688">
        <f xml:space="preserve"> ConTime!X$82</f>
        <v>0</v>
      </c>
      <c r="Y227" s="688">
        <f xml:space="preserve"> ConTime!Y$82</f>
        <v>0</v>
      </c>
      <c r="Z227" s="688">
        <f xml:space="preserve"> ConTime!Z$82</f>
        <v>1</v>
      </c>
      <c r="AA227" s="688">
        <f xml:space="preserve"> ConTime!AA$82</f>
        <v>1</v>
      </c>
      <c r="AB227" s="688">
        <f xml:space="preserve"> ConTime!AB$82</f>
        <v>1</v>
      </c>
      <c r="AC227" s="688">
        <f xml:space="preserve"> ConTime!AC$82</f>
        <v>1</v>
      </c>
      <c r="AD227" s="688">
        <f xml:space="preserve"> ConTime!AD$82</f>
        <v>1</v>
      </c>
      <c r="AE227" s="688">
        <f xml:space="preserve"> ConTime!AE$82</f>
        <v>1</v>
      </c>
      <c r="AF227" s="688">
        <f xml:space="preserve"> ConTime!AF$82</f>
        <v>1</v>
      </c>
      <c r="AG227" s="688">
        <f xml:space="preserve"> ConTime!AG$82</f>
        <v>1</v>
      </c>
      <c r="AH227" s="688">
        <f xml:space="preserve"> ConTime!AH$82</f>
        <v>1</v>
      </c>
      <c r="AI227" s="688">
        <f xml:space="preserve"> ConTime!AI$82</f>
        <v>1</v>
      </c>
      <c r="AJ227" s="688">
        <f xml:space="preserve"> ConTime!AJ$82</f>
        <v>1</v>
      </c>
      <c r="AK227" s="688">
        <f xml:space="preserve"> ConTime!AK$82</f>
        <v>1</v>
      </c>
      <c r="AL227" s="688">
        <f xml:space="preserve"> ConTime!AL$82</f>
        <v>1</v>
      </c>
      <c r="AM227" s="688">
        <f xml:space="preserve"> ConTime!AM$82</f>
        <v>1</v>
      </c>
      <c r="AN227" s="688">
        <f xml:space="preserve"> ConTime!AN$82</f>
        <v>1</v>
      </c>
      <c r="AO227" s="688">
        <f xml:space="preserve"> ConTime!AO$82</f>
        <v>1</v>
      </c>
      <c r="AP227" s="688">
        <f xml:space="preserve"> ConTime!AP$82</f>
        <v>1</v>
      </c>
      <c r="AQ227" s="688">
        <f xml:space="preserve"> ConTime!AQ$82</f>
        <v>1</v>
      </c>
      <c r="AR227" s="688">
        <f xml:space="preserve"> ConTime!AR$82</f>
        <v>1</v>
      </c>
      <c r="AS227" s="688">
        <f xml:space="preserve"> ConTime!AS$82</f>
        <v>1</v>
      </c>
      <c r="AT227" s="688">
        <f xml:space="preserve"> ConTime!AT$82</f>
        <v>1</v>
      </c>
      <c r="AU227" s="688">
        <f xml:space="preserve"> ConTime!AU$82</f>
        <v>1</v>
      </c>
      <c r="AV227" s="688">
        <f xml:space="preserve"> ConTime!AV$82</f>
        <v>1</v>
      </c>
      <c r="AW227" s="688">
        <f xml:space="preserve"> ConTime!AW$82</f>
        <v>1</v>
      </c>
      <c r="AX227" s="688">
        <f xml:space="preserve"> ConTime!AX$82</f>
        <v>1</v>
      </c>
      <c r="AY227" s="688">
        <f xml:space="preserve"> ConTime!AY$82</f>
        <v>1</v>
      </c>
      <c r="AZ227" s="688">
        <f xml:space="preserve"> ConTime!AZ$82</f>
        <v>0</v>
      </c>
      <c r="BA227" s="688">
        <f xml:space="preserve"> ConTime!BA$82</f>
        <v>0</v>
      </c>
      <c r="BB227" s="688">
        <f xml:space="preserve"> ConTime!BB$82</f>
        <v>0</v>
      </c>
      <c r="BC227" s="688">
        <f xml:space="preserve"> ConTime!BC$82</f>
        <v>0</v>
      </c>
      <c r="BD227" s="688">
        <f xml:space="preserve"> ConTime!BD$82</f>
        <v>0</v>
      </c>
      <c r="BE227" s="688">
        <f xml:space="preserve"> ConTime!BE$82</f>
        <v>0</v>
      </c>
    </row>
    <row r="228" spans="1:57" s="647" customFormat="1" ht="13" customHeight="1" outlineLevel="2" x14ac:dyDescent="0.25">
      <c r="A228" s="526"/>
      <c r="B228" s="526"/>
      <c r="C228" s="526"/>
      <c r="D228" s="526"/>
      <c r="E228" s="658" t="s">
        <v>546</v>
      </c>
      <c r="F228" s="658"/>
      <c r="G228" s="658" t="str">
        <f>SMU</f>
        <v>$ 000s</v>
      </c>
      <c r="H228" s="658">
        <f xml:space="preserve"> SUM(J228:BE228)</f>
        <v>127.61870846449897</v>
      </c>
      <c r="I228"/>
      <c r="J228" s="658">
        <f t="shared" ref="J228:AO228" si="204" xml:space="preserve"> J225 * J227 * $F222 * $F223 / $F224 * J226</f>
        <v>0</v>
      </c>
      <c r="K228" s="658">
        <f t="shared" si="204"/>
        <v>0</v>
      </c>
      <c r="L228" s="658">
        <f t="shared" si="204"/>
        <v>0</v>
      </c>
      <c r="M228" s="658">
        <f t="shared" si="204"/>
        <v>0</v>
      </c>
      <c r="N228" s="658">
        <f t="shared" si="204"/>
        <v>0</v>
      </c>
      <c r="O228" s="658">
        <f t="shared" si="204"/>
        <v>0</v>
      </c>
      <c r="P228" s="658">
        <f t="shared" si="204"/>
        <v>0</v>
      </c>
      <c r="Q228" s="658">
        <f t="shared" si="204"/>
        <v>0</v>
      </c>
      <c r="R228" s="658">
        <f t="shared" si="204"/>
        <v>0</v>
      </c>
      <c r="S228" s="658">
        <f t="shared" si="204"/>
        <v>0</v>
      </c>
      <c r="T228" s="658">
        <f t="shared" si="204"/>
        <v>0</v>
      </c>
      <c r="U228" s="658">
        <f t="shared" si="204"/>
        <v>0</v>
      </c>
      <c r="V228" s="658">
        <f t="shared" si="204"/>
        <v>0</v>
      </c>
      <c r="W228" s="658">
        <f t="shared" si="204"/>
        <v>0</v>
      </c>
      <c r="X228" s="658">
        <f t="shared" si="204"/>
        <v>0</v>
      </c>
      <c r="Y228" s="658">
        <f t="shared" si="204"/>
        <v>0</v>
      </c>
      <c r="Z228" s="658">
        <f t="shared" si="204"/>
        <v>30.147797584539752</v>
      </c>
      <c r="AA228" s="658">
        <f t="shared" si="204"/>
        <v>24.648705433742304</v>
      </c>
      <c r="AB228" s="658">
        <f t="shared" si="204"/>
        <v>20.783722641436608</v>
      </c>
      <c r="AC228" s="658">
        <f t="shared" si="204"/>
        <v>16.085692057201339</v>
      </c>
      <c r="AD228" s="658">
        <f t="shared" si="204"/>
        <v>11.010334239491796</v>
      </c>
      <c r="AE228" s="658">
        <f t="shared" si="204"/>
        <v>6.6607914737863911</v>
      </c>
      <c r="AF228" s="658">
        <f t="shared" si="204"/>
        <v>1.8694347412833319</v>
      </c>
      <c r="AG228" s="658">
        <f t="shared" si="204"/>
        <v>1.6617252606086772</v>
      </c>
      <c r="AH228" s="658">
        <f t="shared" si="204"/>
        <v>1.574314130201492</v>
      </c>
      <c r="AI228" s="658">
        <f t="shared" si="204"/>
        <v>1.3428357956958947</v>
      </c>
      <c r="AJ228" s="658">
        <f t="shared" si="204"/>
        <v>1.4074119592667493</v>
      </c>
      <c r="AK228" s="658">
        <f t="shared" si="204"/>
        <v>1.2768797411955128</v>
      </c>
      <c r="AL228" s="658">
        <f t="shared" si="204"/>
        <v>1.2341236316318596</v>
      </c>
      <c r="AM228" s="658">
        <f t="shared" si="204"/>
        <v>1.1088131219171373</v>
      </c>
      <c r="AN228" s="658">
        <f t="shared" si="204"/>
        <v>1.0600857454260417</v>
      </c>
      <c r="AO228" s="658">
        <f t="shared" si="204"/>
        <v>0.97135351491676403</v>
      </c>
      <c r="AP228" s="658">
        <f t="shared" ref="AP228:BE228" si="205" xml:space="preserve"> AP225 * AP227 * $F222 * $F223 / $F224 * AP226</f>
        <v>0.85396107408192989</v>
      </c>
      <c r="AQ228" s="658">
        <f t="shared" si="205"/>
        <v>0.79617901670795321</v>
      </c>
      <c r="AR228" s="658">
        <f t="shared" si="205"/>
        <v>0.68406512032922906</v>
      </c>
      <c r="AS228" s="658">
        <f t="shared" si="205"/>
        <v>0.6202468012983835</v>
      </c>
      <c r="AT228" s="658">
        <f t="shared" si="205"/>
        <v>0.53054875777429533</v>
      </c>
      <c r="AU228" s="658">
        <f t="shared" si="205"/>
        <v>0.4122244779546046</v>
      </c>
      <c r="AV228" s="658">
        <f t="shared" si="205"/>
        <v>0.35637376526732895</v>
      </c>
      <c r="AW228" s="658">
        <f t="shared" si="205"/>
        <v>0.25751254890479686</v>
      </c>
      <c r="AX228" s="658">
        <f t="shared" si="205"/>
        <v>0.17853917247171483</v>
      </c>
      <c r="AY228" s="658">
        <f t="shared" si="205"/>
        <v>8.5036657367092636E-2</v>
      </c>
      <c r="AZ228" s="658">
        <f t="shared" si="205"/>
        <v>0</v>
      </c>
      <c r="BA228" s="658">
        <f t="shared" si="205"/>
        <v>0</v>
      </c>
      <c r="BB228" s="658">
        <f t="shared" si="205"/>
        <v>0</v>
      </c>
      <c r="BC228" s="658">
        <f t="shared" si="205"/>
        <v>0</v>
      </c>
      <c r="BD228" s="658">
        <f t="shared" si="205"/>
        <v>0</v>
      </c>
      <c r="BE228" s="658">
        <f t="shared" si="205"/>
        <v>0</v>
      </c>
    </row>
    <row r="229" spans="1:57" s="647" customFormat="1" ht="13" customHeight="1" outlineLevel="2" x14ac:dyDescent="0.25">
      <c r="A229" s="526"/>
      <c r="B229" s="526"/>
      <c r="C229" s="526"/>
      <c r="D229" s="526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647" customFormat="1" ht="13" customHeight="1" outlineLevel="2" x14ac:dyDescent="0.25">
      <c r="A230" s="664"/>
      <c r="B230" s="664"/>
      <c r="C230" s="664"/>
      <c r="D230" s="664"/>
      <c r="E230" s="673" t="str">
        <f xml:space="preserve"> InpC!E$73</f>
        <v>EBL interest &amp; fee pre-PCOD paid vs rolled-up switch</v>
      </c>
      <c r="F230" s="673">
        <f xml:space="preserve"> InpC!F$73</f>
        <v>1</v>
      </c>
      <c r="G230" s="673" t="str">
        <f xml:space="preserve"> InpC!G$73</f>
        <v>0 = paid, 1 = rolled-up</v>
      </c>
      <c r="H230" s="667"/>
      <c r="I230" s="667"/>
      <c r="J230" s="667"/>
      <c r="K230" s="667"/>
      <c r="L230" s="667"/>
      <c r="M230" s="667"/>
      <c r="N230" s="667"/>
      <c r="O230" s="667"/>
      <c r="P230" s="667"/>
      <c r="Q230" s="667"/>
      <c r="R230" s="667"/>
      <c r="S230" s="667"/>
      <c r="T230" s="667"/>
      <c r="U230" s="667"/>
      <c r="V230" s="667"/>
      <c r="W230" s="667"/>
      <c r="X230" s="667"/>
      <c r="Y230" s="667"/>
      <c r="Z230" s="667"/>
      <c r="AA230" s="667"/>
      <c r="AB230" s="667"/>
      <c r="AC230" s="667"/>
      <c r="AD230" s="667"/>
      <c r="AE230" s="667"/>
      <c r="AF230" s="667"/>
      <c r="AG230" s="667"/>
      <c r="AH230" s="667"/>
      <c r="AI230" s="667"/>
      <c r="AJ230" s="667"/>
      <c r="AK230" s="667"/>
      <c r="AL230" s="667"/>
      <c r="AM230" s="667"/>
      <c r="AN230" s="667"/>
      <c r="AO230" s="667"/>
      <c r="AP230" s="667"/>
      <c r="AQ230" s="667"/>
      <c r="AR230" s="667"/>
      <c r="AS230" s="667"/>
      <c r="AT230" s="667"/>
      <c r="AU230" s="667"/>
      <c r="AV230" s="667"/>
      <c r="AW230" s="667"/>
      <c r="AX230" s="667"/>
      <c r="AY230" s="667"/>
      <c r="AZ230" s="667"/>
      <c r="BA230" s="667"/>
      <c r="BB230" s="667"/>
      <c r="BC230" s="667"/>
      <c r="BD230" s="667"/>
      <c r="BE230" s="667"/>
    </row>
    <row r="231" spans="1:57" s="647" customFormat="1" ht="13" customHeight="1" outlineLevel="2" x14ac:dyDescent="0.25">
      <c r="A231" s="526"/>
      <c r="B231" s="526"/>
      <c r="C231" s="526"/>
      <c r="D231" s="526"/>
      <c r="E231" s="658" t="str">
        <f t="shared" ref="E231:AJ231" si="206" xml:space="preserve"> E$228</f>
        <v>Equity bridge commitment fee</v>
      </c>
      <c r="F231" s="658">
        <f t="shared" si="206"/>
        <v>0</v>
      </c>
      <c r="G231" s="658" t="str">
        <f t="shared" si="206"/>
        <v>$ 000s</v>
      </c>
      <c r="H231" s="658">
        <f t="shared" si="206"/>
        <v>127.61870846449897</v>
      </c>
      <c r="I231" s="658">
        <f t="shared" si="206"/>
        <v>0</v>
      </c>
      <c r="J231" s="658">
        <f t="shared" si="206"/>
        <v>0</v>
      </c>
      <c r="K231" s="658">
        <f t="shared" si="206"/>
        <v>0</v>
      </c>
      <c r="L231" s="658">
        <f t="shared" si="206"/>
        <v>0</v>
      </c>
      <c r="M231" s="658">
        <f t="shared" si="206"/>
        <v>0</v>
      </c>
      <c r="N231" s="658">
        <f t="shared" si="206"/>
        <v>0</v>
      </c>
      <c r="O231" s="658">
        <f t="shared" si="206"/>
        <v>0</v>
      </c>
      <c r="P231" s="658">
        <f t="shared" si="206"/>
        <v>0</v>
      </c>
      <c r="Q231" s="658">
        <f t="shared" si="206"/>
        <v>0</v>
      </c>
      <c r="R231" s="658">
        <f t="shared" si="206"/>
        <v>0</v>
      </c>
      <c r="S231" s="658">
        <f t="shared" si="206"/>
        <v>0</v>
      </c>
      <c r="T231" s="658">
        <f t="shared" si="206"/>
        <v>0</v>
      </c>
      <c r="U231" s="658">
        <f t="shared" si="206"/>
        <v>0</v>
      </c>
      <c r="V231" s="658">
        <f t="shared" si="206"/>
        <v>0</v>
      </c>
      <c r="W231" s="658">
        <f t="shared" si="206"/>
        <v>0</v>
      </c>
      <c r="X231" s="658">
        <f t="shared" si="206"/>
        <v>0</v>
      </c>
      <c r="Y231" s="658">
        <f t="shared" si="206"/>
        <v>0</v>
      </c>
      <c r="Z231" s="658">
        <f t="shared" si="206"/>
        <v>30.147797584539752</v>
      </c>
      <c r="AA231" s="658">
        <f t="shared" si="206"/>
        <v>24.648705433742304</v>
      </c>
      <c r="AB231" s="658">
        <f t="shared" si="206"/>
        <v>20.783722641436608</v>
      </c>
      <c r="AC231" s="658">
        <f t="shared" si="206"/>
        <v>16.085692057201339</v>
      </c>
      <c r="AD231" s="658">
        <f t="shared" si="206"/>
        <v>11.010334239491796</v>
      </c>
      <c r="AE231" s="658">
        <f t="shared" si="206"/>
        <v>6.6607914737863911</v>
      </c>
      <c r="AF231" s="658">
        <f t="shared" si="206"/>
        <v>1.8694347412833319</v>
      </c>
      <c r="AG231" s="658">
        <f t="shared" si="206"/>
        <v>1.6617252606086772</v>
      </c>
      <c r="AH231" s="658">
        <f t="shared" si="206"/>
        <v>1.574314130201492</v>
      </c>
      <c r="AI231" s="658">
        <f t="shared" si="206"/>
        <v>1.3428357956958947</v>
      </c>
      <c r="AJ231" s="658">
        <f t="shared" si="206"/>
        <v>1.4074119592667493</v>
      </c>
      <c r="AK231" s="658">
        <f t="shared" ref="AK231:BE231" si="207" xml:space="preserve"> AK$228</f>
        <v>1.2768797411955128</v>
      </c>
      <c r="AL231" s="658">
        <f t="shared" si="207"/>
        <v>1.2341236316318596</v>
      </c>
      <c r="AM231" s="658">
        <f t="shared" si="207"/>
        <v>1.1088131219171373</v>
      </c>
      <c r="AN231" s="658">
        <f t="shared" si="207"/>
        <v>1.0600857454260417</v>
      </c>
      <c r="AO231" s="658">
        <f t="shared" si="207"/>
        <v>0.97135351491676403</v>
      </c>
      <c r="AP231" s="658">
        <f t="shared" si="207"/>
        <v>0.85396107408192989</v>
      </c>
      <c r="AQ231" s="658">
        <f t="shared" si="207"/>
        <v>0.79617901670795321</v>
      </c>
      <c r="AR231" s="658">
        <f t="shared" si="207"/>
        <v>0.68406512032922906</v>
      </c>
      <c r="AS231" s="658">
        <f t="shared" si="207"/>
        <v>0.6202468012983835</v>
      </c>
      <c r="AT231" s="658">
        <f t="shared" si="207"/>
        <v>0.53054875777429533</v>
      </c>
      <c r="AU231" s="658">
        <f t="shared" si="207"/>
        <v>0.4122244779546046</v>
      </c>
      <c r="AV231" s="658">
        <f t="shared" si="207"/>
        <v>0.35637376526732895</v>
      </c>
      <c r="AW231" s="658">
        <f t="shared" si="207"/>
        <v>0.25751254890479686</v>
      </c>
      <c r="AX231" s="658">
        <f t="shared" si="207"/>
        <v>0.17853917247171483</v>
      </c>
      <c r="AY231" s="658">
        <f t="shared" si="207"/>
        <v>8.5036657367092636E-2</v>
      </c>
      <c r="AZ231" s="658">
        <f t="shared" si="207"/>
        <v>0</v>
      </c>
      <c r="BA231" s="658">
        <f t="shared" si="207"/>
        <v>0</v>
      </c>
      <c r="BB231" s="658">
        <f t="shared" si="207"/>
        <v>0</v>
      </c>
      <c r="BC231" s="658">
        <f t="shared" si="207"/>
        <v>0</v>
      </c>
      <c r="BD231" s="658">
        <f t="shared" si="207"/>
        <v>0</v>
      </c>
      <c r="BE231" s="658">
        <f t="shared" si="207"/>
        <v>0</v>
      </c>
    </row>
    <row r="232" spans="1:57" s="194" customFormat="1" ht="13" customHeight="1" outlineLevel="2" x14ac:dyDescent="0.25">
      <c r="A232" s="663"/>
      <c r="B232" s="663"/>
      <c r="C232" s="663"/>
      <c r="D232" s="663"/>
      <c r="E232" s="666" t="s">
        <v>561</v>
      </c>
      <c r="F232" s="666"/>
      <c r="G232" s="666" t="str">
        <f>SMU</f>
        <v>$ 000s</v>
      </c>
      <c r="H232" s="666">
        <f xml:space="preserve"> SUM(J232:BE232)</f>
        <v>0</v>
      </c>
      <c r="I232" s="662"/>
      <c r="J232" s="666">
        <f t="shared" ref="J232:AO232" si="208" xml:space="preserve"> (1 - $F230) * J231</f>
        <v>0</v>
      </c>
      <c r="K232" s="666">
        <f xml:space="preserve"> (1 - $F230) * K231</f>
        <v>0</v>
      </c>
      <c r="L232" s="666">
        <f t="shared" si="208"/>
        <v>0</v>
      </c>
      <c r="M232" s="666">
        <f t="shared" si="208"/>
        <v>0</v>
      </c>
      <c r="N232" s="666">
        <f t="shared" si="208"/>
        <v>0</v>
      </c>
      <c r="O232" s="666">
        <f t="shared" si="208"/>
        <v>0</v>
      </c>
      <c r="P232" s="666">
        <f t="shared" si="208"/>
        <v>0</v>
      </c>
      <c r="Q232" s="666">
        <f t="shared" si="208"/>
        <v>0</v>
      </c>
      <c r="R232" s="666">
        <f t="shared" si="208"/>
        <v>0</v>
      </c>
      <c r="S232" s="666">
        <f t="shared" si="208"/>
        <v>0</v>
      </c>
      <c r="T232" s="666">
        <f t="shared" si="208"/>
        <v>0</v>
      </c>
      <c r="U232" s="666">
        <f t="shared" si="208"/>
        <v>0</v>
      </c>
      <c r="V232" s="666">
        <f t="shared" si="208"/>
        <v>0</v>
      </c>
      <c r="W232" s="666">
        <f t="shared" si="208"/>
        <v>0</v>
      </c>
      <c r="X232" s="666">
        <f t="shared" si="208"/>
        <v>0</v>
      </c>
      <c r="Y232" s="666">
        <f t="shared" si="208"/>
        <v>0</v>
      </c>
      <c r="Z232" s="666">
        <f t="shared" si="208"/>
        <v>0</v>
      </c>
      <c r="AA232" s="666">
        <f t="shared" si="208"/>
        <v>0</v>
      </c>
      <c r="AB232" s="666">
        <f t="shared" si="208"/>
        <v>0</v>
      </c>
      <c r="AC232" s="666">
        <f t="shared" si="208"/>
        <v>0</v>
      </c>
      <c r="AD232" s="666">
        <f t="shared" si="208"/>
        <v>0</v>
      </c>
      <c r="AE232" s="666">
        <f t="shared" si="208"/>
        <v>0</v>
      </c>
      <c r="AF232" s="666">
        <f t="shared" si="208"/>
        <v>0</v>
      </c>
      <c r="AG232" s="666">
        <f t="shared" si="208"/>
        <v>0</v>
      </c>
      <c r="AH232" s="666">
        <f t="shared" si="208"/>
        <v>0</v>
      </c>
      <c r="AI232" s="666">
        <f t="shared" si="208"/>
        <v>0</v>
      </c>
      <c r="AJ232" s="666">
        <f t="shared" si="208"/>
        <v>0</v>
      </c>
      <c r="AK232" s="666">
        <f t="shared" si="208"/>
        <v>0</v>
      </c>
      <c r="AL232" s="666">
        <f t="shared" si="208"/>
        <v>0</v>
      </c>
      <c r="AM232" s="666">
        <f t="shared" si="208"/>
        <v>0</v>
      </c>
      <c r="AN232" s="666">
        <f t="shared" si="208"/>
        <v>0</v>
      </c>
      <c r="AO232" s="666">
        <f t="shared" si="208"/>
        <v>0</v>
      </c>
      <c r="AP232" s="666">
        <f t="shared" ref="AP232:BE232" si="209" xml:space="preserve"> (1 - $F230) * AP231</f>
        <v>0</v>
      </c>
      <c r="AQ232" s="666">
        <f t="shared" si="209"/>
        <v>0</v>
      </c>
      <c r="AR232" s="666">
        <f t="shared" si="209"/>
        <v>0</v>
      </c>
      <c r="AS232" s="666">
        <f t="shared" si="209"/>
        <v>0</v>
      </c>
      <c r="AT232" s="666">
        <f t="shared" si="209"/>
        <v>0</v>
      </c>
      <c r="AU232" s="666">
        <f t="shared" si="209"/>
        <v>0</v>
      </c>
      <c r="AV232" s="666">
        <f t="shared" si="209"/>
        <v>0</v>
      </c>
      <c r="AW232" s="666">
        <f t="shared" si="209"/>
        <v>0</v>
      </c>
      <c r="AX232" s="666">
        <f t="shared" si="209"/>
        <v>0</v>
      </c>
      <c r="AY232" s="666">
        <f t="shared" si="209"/>
        <v>0</v>
      </c>
      <c r="AZ232" s="666">
        <f t="shared" si="209"/>
        <v>0</v>
      </c>
      <c r="BA232" s="666">
        <f t="shared" si="209"/>
        <v>0</v>
      </c>
      <c r="BB232" s="666">
        <f t="shared" si="209"/>
        <v>0</v>
      </c>
      <c r="BC232" s="666">
        <f t="shared" si="209"/>
        <v>0</v>
      </c>
      <c r="BD232" s="666">
        <f t="shared" si="209"/>
        <v>0</v>
      </c>
      <c r="BE232" s="666">
        <f t="shared" si="209"/>
        <v>0</v>
      </c>
    </row>
    <row r="233" spans="1:57" s="647" customFormat="1" ht="13" customHeight="1" outlineLevel="2" x14ac:dyDescent="0.25">
      <c r="A233" s="526"/>
      <c r="B233" s="526"/>
      <c r="C233" s="526"/>
      <c r="D233" s="526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647" customFormat="1" ht="13" customHeight="1" outlineLevel="2" x14ac:dyDescent="0.25">
      <c r="A234" s="526"/>
      <c r="B234" s="526"/>
      <c r="C234" s="526"/>
      <c r="D234" s="526"/>
      <c r="E234" s="658" t="str">
        <f t="shared" ref="E234:AJ234" si="210" xml:space="preserve"> E$228</f>
        <v>Equity bridge commitment fee</v>
      </c>
      <c r="F234" s="658">
        <f t="shared" si="210"/>
        <v>0</v>
      </c>
      <c r="G234" s="658" t="str">
        <f t="shared" si="210"/>
        <v>$ 000s</v>
      </c>
      <c r="H234" s="658">
        <f t="shared" si="210"/>
        <v>127.61870846449897</v>
      </c>
      <c r="I234" s="658">
        <f t="shared" si="210"/>
        <v>0</v>
      </c>
      <c r="J234" s="658">
        <f t="shared" si="210"/>
        <v>0</v>
      </c>
      <c r="K234" s="658">
        <f t="shared" si="210"/>
        <v>0</v>
      </c>
      <c r="L234" s="658">
        <f t="shared" si="210"/>
        <v>0</v>
      </c>
      <c r="M234" s="658">
        <f t="shared" si="210"/>
        <v>0</v>
      </c>
      <c r="N234" s="658">
        <f t="shared" si="210"/>
        <v>0</v>
      </c>
      <c r="O234" s="658">
        <f t="shared" si="210"/>
        <v>0</v>
      </c>
      <c r="P234" s="658">
        <f t="shared" si="210"/>
        <v>0</v>
      </c>
      <c r="Q234" s="658">
        <f t="shared" si="210"/>
        <v>0</v>
      </c>
      <c r="R234" s="658">
        <f t="shared" si="210"/>
        <v>0</v>
      </c>
      <c r="S234" s="658">
        <f t="shared" si="210"/>
        <v>0</v>
      </c>
      <c r="T234" s="658">
        <f t="shared" si="210"/>
        <v>0</v>
      </c>
      <c r="U234" s="658">
        <f t="shared" si="210"/>
        <v>0</v>
      </c>
      <c r="V234" s="658">
        <f t="shared" si="210"/>
        <v>0</v>
      </c>
      <c r="W234" s="658">
        <f t="shared" si="210"/>
        <v>0</v>
      </c>
      <c r="X234" s="658">
        <f t="shared" si="210"/>
        <v>0</v>
      </c>
      <c r="Y234" s="658">
        <f t="shared" si="210"/>
        <v>0</v>
      </c>
      <c r="Z234" s="658">
        <f t="shared" si="210"/>
        <v>30.147797584539752</v>
      </c>
      <c r="AA234" s="658">
        <f t="shared" si="210"/>
        <v>24.648705433742304</v>
      </c>
      <c r="AB234" s="658">
        <f t="shared" si="210"/>
        <v>20.783722641436608</v>
      </c>
      <c r="AC234" s="658">
        <f t="shared" si="210"/>
        <v>16.085692057201339</v>
      </c>
      <c r="AD234" s="658">
        <f t="shared" si="210"/>
        <v>11.010334239491796</v>
      </c>
      <c r="AE234" s="658">
        <f t="shared" si="210"/>
        <v>6.6607914737863911</v>
      </c>
      <c r="AF234" s="658">
        <f t="shared" si="210"/>
        <v>1.8694347412833319</v>
      </c>
      <c r="AG234" s="658">
        <f t="shared" si="210"/>
        <v>1.6617252606086772</v>
      </c>
      <c r="AH234" s="658">
        <f t="shared" si="210"/>
        <v>1.574314130201492</v>
      </c>
      <c r="AI234" s="658">
        <f t="shared" si="210"/>
        <v>1.3428357956958947</v>
      </c>
      <c r="AJ234" s="658">
        <f t="shared" si="210"/>
        <v>1.4074119592667493</v>
      </c>
      <c r="AK234" s="658">
        <f t="shared" ref="AK234:BE234" si="211" xml:space="preserve"> AK$228</f>
        <v>1.2768797411955128</v>
      </c>
      <c r="AL234" s="658">
        <f t="shared" si="211"/>
        <v>1.2341236316318596</v>
      </c>
      <c r="AM234" s="658">
        <f t="shared" si="211"/>
        <v>1.1088131219171373</v>
      </c>
      <c r="AN234" s="658">
        <f t="shared" si="211"/>
        <v>1.0600857454260417</v>
      </c>
      <c r="AO234" s="658">
        <f t="shared" si="211"/>
        <v>0.97135351491676403</v>
      </c>
      <c r="AP234" s="658">
        <f t="shared" si="211"/>
        <v>0.85396107408192989</v>
      </c>
      <c r="AQ234" s="658">
        <f t="shared" si="211"/>
        <v>0.79617901670795321</v>
      </c>
      <c r="AR234" s="658">
        <f t="shared" si="211"/>
        <v>0.68406512032922906</v>
      </c>
      <c r="AS234" s="658">
        <f t="shared" si="211"/>
        <v>0.6202468012983835</v>
      </c>
      <c r="AT234" s="658">
        <f t="shared" si="211"/>
        <v>0.53054875777429533</v>
      </c>
      <c r="AU234" s="658">
        <f t="shared" si="211"/>
        <v>0.4122244779546046</v>
      </c>
      <c r="AV234" s="658">
        <f t="shared" si="211"/>
        <v>0.35637376526732895</v>
      </c>
      <c r="AW234" s="658">
        <f t="shared" si="211"/>
        <v>0.25751254890479686</v>
      </c>
      <c r="AX234" s="658">
        <f t="shared" si="211"/>
        <v>0.17853917247171483</v>
      </c>
      <c r="AY234" s="658">
        <f t="shared" si="211"/>
        <v>8.5036657367092636E-2</v>
      </c>
      <c r="AZ234" s="658">
        <f t="shared" si="211"/>
        <v>0</v>
      </c>
      <c r="BA234" s="658">
        <f t="shared" si="211"/>
        <v>0</v>
      </c>
      <c r="BB234" s="658">
        <f t="shared" si="211"/>
        <v>0</v>
      </c>
      <c r="BC234" s="658">
        <f t="shared" si="211"/>
        <v>0</v>
      </c>
      <c r="BD234" s="658">
        <f t="shared" si="211"/>
        <v>0</v>
      </c>
      <c r="BE234" s="658">
        <f t="shared" si="211"/>
        <v>0</v>
      </c>
    </row>
    <row r="235" spans="1:57" s="647" customFormat="1" ht="13" customHeight="1" outlineLevel="2" x14ac:dyDescent="0.25">
      <c r="A235" s="526"/>
      <c r="B235" s="526"/>
      <c r="C235" s="526"/>
      <c r="D235" s="526"/>
      <c r="E235" s="658" t="str">
        <f t="shared" ref="E235:AJ235" si="212" xml:space="preserve"> E$232</f>
        <v>Equity bridge commitment fee - paid</v>
      </c>
      <c r="F235" s="658">
        <f t="shared" si="212"/>
        <v>0</v>
      </c>
      <c r="G235" s="658" t="str">
        <f t="shared" si="212"/>
        <v>$ 000s</v>
      </c>
      <c r="H235" s="658">
        <f t="shared" si="212"/>
        <v>0</v>
      </c>
      <c r="I235" s="658">
        <f t="shared" si="212"/>
        <v>0</v>
      </c>
      <c r="J235" s="658">
        <f t="shared" si="212"/>
        <v>0</v>
      </c>
      <c r="K235" s="658">
        <f t="shared" si="212"/>
        <v>0</v>
      </c>
      <c r="L235" s="658">
        <f t="shared" si="212"/>
        <v>0</v>
      </c>
      <c r="M235" s="658">
        <f t="shared" si="212"/>
        <v>0</v>
      </c>
      <c r="N235" s="658">
        <f t="shared" si="212"/>
        <v>0</v>
      </c>
      <c r="O235" s="658">
        <f t="shared" si="212"/>
        <v>0</v>
      </c>
      <c r="P235" s="658">
        <f t="shared" si="212"/>
        <v>0</v>
      </c>
      <c r="Q235" s="658">
        <f t="shared" si="212"/>
        <v>0</v>
      </c>
      <c r="R235" s="658">
        <f t="shared" si="212"/>
        <v>0</v>
      </c>
      <c r="S235" s="658">
        <f t="shared" si="212"/>
        <v>0</v>
      </c>
      <c r="T235" s="658">
        <f t="shared" si="212"/>
        <v>0</v>
      </c>
      <c r="U235" s="658">
        <f t="shared" si="212"/>
        <v>0</v>
      </c>
      <c r="V235" s="658">
        <f t="shared" si="212"/>
        <v>0</v>
      </c>
      <c r="W235" s="658">
        <f t="shared" si="212"/>
        <v>0</v>
      </c>
      <c r="X235" s="658">
        <f t="shared" si="212"/>
        <v>0</v>
      </c>
      <c r="Y235" s="658">
        <f t="shared" si="212"/>
        <v>0</v>
      </c>
      <c r="Z235" s="658">
        <f t="shared" si="212"/>
        <v>0</v>
      </c>
      <c r="AA235" s="658">
        <f t="shared" si="212"/>
        <v>0</v>
      </c>
      <c r="AB235" s="658">
        <f t="shared" si="212"/>
        <v>0</v>
      </c>
      <c r="AC235" s="658">
        <f t="shared" si="212"/>
        <v>0</v>
      </c>
      <c r="AD235" s="658">
        <f t="shared" si="212"/>
        <v>0</v>
      </c>
      <c r="AE235" s="658">
        <f t="shared" si="212"/>
        <v>0</v>
      </c>
      <c r="AF235" s="658">
        <f t="shared" si="212"/>
        <v>0</v>
      </c>
      <c r="AG235" s="658">
        <f t="shared" si="212"/>
        <v>0</v>
      </c>
      <c r="AH235" s="658">
        <f t="shared" si="212"/>
        <v>0</v>
      </c>
      <c r="AI235" s="658">
        <f t="shared" si="212"/>
        <v>0</v>
      </c>
      <c r="AJ235" s="658">
        <f t="shared" si="212"/>
        <v>0</v>
      </c>
      <c r="AK235" s="658">
        <f t="shared" ref="AK235:BE235" si="213" xml:space="preserve"> AK$232</f>
        <v>0</v>
      </c>
      <c r="AL235" s="658">
        <f t="shared" si="213"/>
        <v>0</v>
      </c>
      <c r="AM235" s="658">
        <f t="shared" si="213"/>
        <v>0</v>
      </c>
      <c r="AN235" s="658">
        <f t="shared" si="213"/>
        <v>0</v>
      </c>
      <c r="AO235" s="658">
        <f t="shared" si="213"/>
        <v>0</v>
      </c>
      <c r="AP235" s="658">
        <f t="shared" si="213"/>
        <v>0</v>
      </c>
      <c r="AQ235" s="658">
        <f t="shared" si="213"/>
        <v>0</v>
      </c>
      <c r="AR235" s="658">
        <f t="shared" si="213"/>
        <v>0</v>
      </c>
      <c r="AS235" s="658">
        <f t="shared" si="213"/>
        <v>0</v>
      </c>
      <c r="AT235" s="658">
        <f t="shared" si="213"/>
        <v>0</v>
      </c>
      <c r="AU235" s="658">
        <f t="shared" si="213"/>
        <v>0</v>
      </c>
      <c r="AV235" s="658">
        <f t="shared" si="213"/>
        <v>0</v>
      </c>
      <c r="AW235" s="658">
        <f t="shared" si="213"/>
        <v>0</v>
      </c>
      <c r="AX235" s="658">
        <f t="shared" si="213"/>
        <v>0</v>
      </c>
      <c r="AY235" s="658">
        <f t="shared" si="213"/>
        <v>0</v>
      </c>
      <c r="AZ235" s="658">
        <f t="shared" si="213"/>
        <v>0</v>
      </c>
      <c r="BA235" s="658">
        <f t="shared" si="213"/>
        <v>0</v>
      </c>
      <c r="BB235" s="658">
        <f t="shared" si="213"/>
        <v>0</v>
      </c>
      <c r="BC235" s="658">
        <f t="shared" si="213"/>
        <v>0</v>
      </c>
      <c r="BD235" s="658">
        <f t="shared" si="213"/>
        <v>0</v>
      </c>
      <c r="BE235" s="658">
        <f t="shared" si="213"/>
        <v>0</v>
      </c>
    </row>
    <row r="236" spans="1:57" s="647" customFormat="1" ht="13" customHeight="1" outlineLevel="2" x14ac:dyDescent="0.25">
      <c r="A236" s="526"/>
      <c r="B236" s="526"/>
      <c r="C236" s="526"/>
      <c r="D236" s="526"/>
      <c r="E236" s="658" t="s">
        <v>560</v>
      </c>
      <c r="F236" s="658"/>
      <c r="G236" s="658" t="str">
        <f>SMU</f>
        <v>$ 000s</v>
      </c>
      <c r="H236" s="658">
        <f xml:space="preserve"> SUM(J236:BE236)</f>
        <v>127.61870846449897</v>
      </c>
      <c r="I236"/>
      <c r="J236" s="658">
        <f t="shared" ref="J236:AO236" si="214" xml:space="preserve"> J234 - J235</f>
        <v>0</v>
      </c>
      <c r="K236" s="658">
        <f t="shared" si="214"/>
        <v>0</v>
      </c>
      <c r="L236" s="658">
        <f t="shared" si="214"/>
        <v>0</v>
      </c>
      <c r="M236" s="658">
        <f t="shared" si="214"/>
        <v>0</v>
      </c>
      <c r="N236" s="658">
        <f t="shared" si="214"/>
        <v>0</v>
      </c>
      <c r="O236" s="658">
        <f t="shared" si="214"/>
        <v>0</v>
      </c>
      <c r="P236" s="658">
        <f t="shared" si="214"/>
        <v>0</v>
      </c>
      <c r="Q236" s="658">
        <f t="shared" si="214"/>
        <v>0</v>
      </c>
      <c r="R236" s="658">
        <f t="shared" si="214"/>
        <v>0</v>
      </c>
      <c r="S236" s="658">
        <f t="shared" si="214"/>
        <v>0</v>
      </c>
      <c r="T236" s="658">
        <f t="shared" si="214"/>
        <v>0</v>
      </c>
      <c r="U236" s="658">
        <f t="shared" si="214"/>
        <v>0</v>
      </c>
      <c r="V236" s="658">
        <f t="shared" si="214"/>
        <v>0</v>
      </c>
      <c r="W236" s="658">
        <f t="shared" si="214"/>
        <v>0</v>
      </c>
      <c r="X236" s="658">
        <f t="shared" si="214"/>
        <v>0</v>
      </c>
      <c r="Y236" s="658">
        <f t="shared" si="214"/>
        <v>0</v>
      </c>
      <c r="Z236" s="658">
        <f t="shared" si="214"/>
        <v>30.147797584539752</v>
      </c>
      <c r="AA236" s="658">
        <f t="shared" si="214"/>
        <v>24.648705433742304</v>
      </c>
      <c r="AB236" s="658">
        <f t="shared" si="214"/>
        <v>20.783722641436608</v>
      </c>
      <c r="AC236" s="658">
        <f t="shared" si="214"/>
        <v>16.085692057201339</v>
      </c>
      <c r="AD236" s="658">
        <f t="shared" si="214"/>
        <v>11.010334239491796</v>
      </c>
      <c r="AE236" s="658">
        <f t="shared" si="214"/>
        <v>6.6607914737863911</v>
      </c>
      <c r="AF236" s="658">
        <f t="shared" si="214"/>
        <v>1.8694347412833319</v>
      </c>
      <c r="AG236" s="658">
        <f t="shared" si="214"/>
        <v>1.6617252606086772</v>
      </c>
      <c r="AH236" s="658">
        <f t="shared" si="214"/>
        <v>1.574314130201492</v>
      </c>
      <c r="AI236" s="658">
        <f t="shared" si="214"/>
        <v>1.3428357956958947</v>
      </c>
      <c r="AJ236" s="658">
        <f t="shared" si="214"/>
        <v>1.4074119592667493</v>
      </c>
      <c r="AK236" s="658">
        <f t="shared" si="214"/>
        <v>1.2768797411955128</v>
      </c>
      <c r="AL236" s="658">
        <f t="shared" si="214"/>
        <v>1.2341236316318596</v>
      </c>
      <c r="AM236" s="658">
        <f t="shared" si="214"/>
        <v>1.1088131219171373</v>
      </c>
      <c r="AN236" s="658">
        <f t="shared" si="214"/>
        <v>1.0600857454260417</v>
      </c>
      <c r="AO236" s="658">
        <f t="shared" si="214"/>
        <v>0.97135351491676403</v>
      </c>
      <c r="AP236" s="658">
        <f t="shared" ref="AP236:BE236" si="215" xml:space="preserve"> AP234 - AP235</f>
        <v>0.85396107408192989</v>
      </c>
      <c r="AQ236" s="658">
        <f t="shared" si="215"/>
        <v>0.79617901670795321</v>
      </c>
      <c r="AR236" s="658">
        <f t="shared" si="215"/>
        <v>0.68406512032922906</v>
      </c>
      <c r="AS236" s="658">
        <f t="shared" si="215"/>
        <v>0.6202468012983835</v>
      </c>
      <c r="AT236" s="658">
        <f t="shared" si="215"/>
        <v>0.53054875777429533</v>
      </c>
      <c r="AU236" s="658">
        <f t="shared" si="215"/>
        <v>0.4122244779546046</v>
      </c>
      <c r="AV236" s="658">
        <f t="shared" si="215"/>
        <v>0.35637376526732895</v>
      </c>
      <c r="AW236" s="658">
        <f t="shared" si="215"/>
        <v>0.25751254890479686</v>
      </c>
      <c r="AX236" s="658">
        <f t="shared" si="215"/>
        <v>0.17853917247171483</v>
      </c>
      <c r="AY236" s="658">
        <f t="shared" si="215"/>
        <v>8.5036657367092636E-2</v>
      </c>
      <c r="AZ236" s="658">
        <f t="shared" si="215"/>
        <v>0</v>
      </c>
      <c r="BA236" s="658">
        <f t="shared" si="215"/>
        <v>0</v>
      </c>
      <c r="BB236" s="658">
        <f t="shared" si="215"/>
        <v>0</v>
      </c>
      <c r="BC236" s="658">
        <f t="shared" si="215"/>
        <v>0</v>
      </c>
      <c r="BD236" s="658">
        <f t="shared" si="215"/>
        <v>0</v>
      </c>
      <c r="BE236" s="658">
        <f t="shared" si="215"/>
        <v>0</v>
      </c>
    </row>
    <row r="237" spans="1:57" s="647" customFormat="1" ht="13" customHeight="1" outlineLevel="1" x14ac:dyDescent="0.25">
      <c r="A237" s="526"/>
      <c r="B237" s="526"/>
      <c r="C237" s="526"/>
      <c r="D237" s="526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647" customFormat="1" ht="13" customHeight="1" outlineLevel="1" x14ac:dyDescent="0.25">
      <c r="A238" s="526"/>
      <c r="B238" s="668" t="s">
        <v>559</v>
      </c>
      <c r="C238" s="526"/>
      <c r="D238" s="526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97" customFormat="1" ht="13" customHeight="1" outlineLevel="2" x14ac:dyDescent="0.25">
      <c r="A239" s="671"/>
      <c r="B239" s="671"/>
      <c r="C239" s="671"/>
      <c r="D239" s="671"/>
      <c r="E239" s="659" t="str">
        <f t="shared" ref="E239:AJ239" si="216" xml:space="preserve"> E$195</f>
        <v>Equity bridge interest - paid</v>
      </c>
      <c r="F239" s="659">
        <f t="shared" si="216"/>
        <v>0</v>
      </c>
      <c r="G239" s="659" t="str">
        <f t="shared" si="216"/>
        <v>$ 000s</v>
      </c>
      <c r="H239" s="659">
        <f t="shared" si="216"/>
        <v>0</v>
      </c>
      <c r="I239" s="659">
        <f t="shared" si="216"/>
        <v>0</v>
      </c>
      <c r="J239" s="659">
        <f t="shared" si="216"/>
        <v>0</v>
      </c>
      <c r="K239" s="659">
        <f t="shared" si="216"/>
        <v>0</v>
      </c>
      <c r="L239" s="659">
        <f t="shared" si="216"/>
        <v>0</v>
      </c>
      <c r="M239" s="659">
        <f t="shared" si="216"/>
        <v>0</v>
      </c>
      <c r="N239" s="659">
        <f t="shared" si="216"/>
        <v>0</v>
      </c>
      <c r="O239" s="659">
        <f t="shared" si="216"/>
        <v>0</v>
      </c>
      <c r="P239" s="659">
        <f t="shared" si="216"/>
        <v>0</v>
      </c>
      <c r="Q239" s="659">
        <f t="shared" si="216"/>
        <v>0</v>
      </c>
      <c r="R239" s="659">
        <f t="shared" si="216"/>
        <v>0</v>
      </c>
      <c r="S239" s="659">
        <f t="shared" si="216"/>
        <v>0</v>
      </c>
      <c r="T239" s="659">
        <f t="shared" si="216"/>
        <v>0</v>
      </c>
      <c r="U239" s="659">
        <f t="shared" si="216"/>
        <v>0</v>
      </c>
      <c r="V239" s="659">
        <f t="shared" si="216"/>
        <v>0</v>
      </c>
      <c r="W239" s="659">
        <f t="shared" si="216"/>
        <v>0</v>
      </c>
      <c r="X239" s="659">
        <f t="shared" si="216"/>
        <v>0</v>
      </c>
      <c r="Y239" s="659">
        <f t="shared" si="216"/>
        <v>0</v>
      </c>
      <c r="Z239" s="659">
        <f t="shared" si="216"/>
        <v>0</v>
      </c>
      <c r="AA239" s="659">
        <f t="shared" si="216"/>
        <v>0</v>
      </c>
      <c r="AB239" s="659">
        <f t="shared" si="216"/>
        <v>0</v>
      </c>
      <c r="AC239" s="659">
        <f t="shared" si="216"/>
        <v>0</v>
      </c>
      <c r="AD239" s="659">
        <f t="shared" si="216"/>
        <v>0</v>
      </c>
      <c r="AE239" s="659">
        <f t="shared" si="216"/>
        <v>0</v>
      </c>
      <c r="AF239" s="659">
        <f t="shared" si="216"/>
        <v>0</v>
      </c>
      <c r="AG239" s="659">
        <f t="shared" si="216"/>
        <v>0</v>
      </c>
      <c r="AH239" s="659">
        <f t="shared" si="216"/>
        <v>0</v>
      </c>
      <c r="AI239" s="659">
        <f t="shared" si="216"/>
        <v>0</v>
      </c>
      <c r="AJ239" s="659">
        <f t="shared" si="216"/>
        <v>0</v>
      </c>
      <c r="AK239" s="659">
        <f t="shared" ref="AK239:BE239" si="217" xml:space="preserve"> AK$195</f>
        <v>0</v>
      </c>
      <c r="AL239" s="659">
        <f t="shared" si="217"/>
        <v>0</v>
      </c>
      <c r="AM239" s="659">
        <f t="shared" si="217"/>
        <v>0</v>
      </c>
      <c r="AN239" s="659">
        <f t="shared" si="217"/>
        <v>0</v>
      </c>
      <c r="AO239" s="659">
        <f t="shared" si="217"/>
        <v>0</v>
      </c>
      <c r="AP239" s="659">
        <f t="shared" si="217"/>
        <v>0</v>
      </c>
      <c r="AQ239" s="659">
        <f t="shared" si="217"/>
        <v>0</v>
      </c>
      <c r="AR239" s="659">
        <f t="shared" si="217"/>
        <v>0</v>
      </c>
      <c r="AS239" s="659">
        <f t="shared" si="217"/>
        <v>0</v>
      </c>
      <c r="AT239" s="659">
        <f t="shared" si="217"/>
        <v>0</v>
      </c>
      <c r="AU239" s="659">
        <f t="shared" si="217"/>
        <v>0</v>
      </c>
      <c r="AV239" s="659">
        <f t="shared" si="217"/>
        <v>0</v>
      </c>
      <c r="AW239" s="659">
        <f t="shared" si="217"/>
        <v>0</v>
      </c>
      <c r="AX239" s="659">
        <f t="shared" si="217"/>
        <v>0</v>
      </c>
      <c r="AY239" s="659">
        <f t="shared" si="217"/>
        <v>0</v>
      </c>
      <c r="AZ239" s="659">
        <f t="shared" si="217"/>
        <v>0</v>
      </c>
      <c r="BA239" s="659">
        <f t="shared" si="217"/>
        <v>0</v>
      </c>
      <c r="BB239" s="659">
        <f t="shared" si="217"/>
        <v>0</v>
      </c>
      <c r="BC239" s="659">
        <f t="shared" si="217"/>
        <v>0</v>
      </c>
      <c r="BD239" s="659">
        <f t="shared" si="217"/>
        <v>0</v>
      </c>
      <c r="BE239" s="659">
        <f t="shared" si="217"/>
        <v>0</v>
      </c>
    </row>
    <row r="240" spans="1:57" s="647" customFormat="1" ht="13" customHeight="1" outlineLevel="2" x14ac:dyDescent="0.25">
      <c r="A240" s="526"/>
      <c r="B240" s="526"/>
      <c r="C240" s="526"/>
      <c r="D240" s="526"/>
      <c r="E240" s="658" t="str">
        <f t="shared" ref="E240:AJ240" si="218" xml:space="preserve"> E$209</f>
        <v>Equity bridge upfront fee - paid</v>
      </c>
      <c r="F240" s="658">
        <f t="shared" si="218"/>
        <v>0</v>
      </c>
      <c r="G240" s="658" t="str">
        <f t="shared" si="218"/>
        <v>$ 000s</v>
      </c>
      <c r="H240" s="658">
        <f t="shared" si="218"/>
        <v>0</v>
      </c>
      <c r="I240" s="658">
        <f t="shared" si="218"/>
        <v>0</v>
      </c>
      <c r="J240" s="658">
        <f t="shared" si="218"/>
        <v>0</v>
      </c>
      <c r="K240" s="658">
        <f t="shared" si="218"/>
        <v>0</v>
      </c>
      <c r="L240" s="658">
        <f t="shared" si="218"/>
        <v>0</v>
      </c>
      <c r="M240" s="658">
        <f t="shared" si="218"/>
        <v>0</v>
      </c>
      <c r="N240" s="658">
        <f t="shared" si="218"/>
        <v>0</v>
      </c>
      <c r="O240" s="658">
        <f t="shared" si="218"/>
        <v>0</v>
      </c>
      <c r="P240" s="658">
        <f t="shared" si="218"/>
        <v>0</v>
      </c>
      <c r="Q240" s="658">
        <f t="shared" si="218"/>
        <v>0</v>
      </c>
      <c r="R240" s="658">
        <f t="shared" si="218"/>
        <v>0</v>
      </c>
      <c r="S240" s="658">
        <f t="shared" si="218"/>
        <v>0</v>
      </c>
      <c r="T240" s="658">
        <f t="shared" si="218"/>
        <v>0</v>
      </c>
      <c r="U240" s="658">
        <f t="shared" si="218"/>
        <v>0</v>
      </c>
      <c r="V240" s="658">
        <f t="shared" si="218"/>
        <v>0</v>
      </c>
      <c r="W240" s="658">
        <f t="shared" si="218"/>
        <v>0</v>
      </c>
      <c r="X240" s="658">
        <f t="shared" si="218"/>
        <v>0</v>
      </c>
      <c r="Y240" s="658">
        <f t="shared" si="218"/>
        <v>0</v>
      </c>
      <c r="Z240" s="658">
        <f t="shared" si="218"/>
        <v>0</v>
      </c>
      <c r="AA240" s="658">
        <f t="shared" si="218"/>
        <v>0</v>
      </c>
      <c r="AB240" s="658">
        <f t="shared" si="218"/>
        <v>0</v>
      </c>
      <c r="AC240" s="658">
        <f t="shared" si="218"/>
        <v>0</v>
      </c>
      <c r="AD240" s="658">
        <f t="shared" si="218"/>
        <v>0</v>
      </c>
      <c r="AE240" s="658">
        <f t="shared" si="218"/>
        <v>0</v>
      </c>
      <c r="AF240" s="658">
        <f t="shared" si="218"/>
        <v>0</v>
      </c>
      <c r="AG240" s="658">
        <f t="shared" si="218"/>
        <v>0</v>
      </c>
      <c r="AH240" s="658">
        <f t="shared" si="218"/>
        <v>0</v>
      </c>
      <c r="AI240" s="658">
        <f t="shared" si="218"/>
        <v>0</v>
      </c>
      <c r="AJ240" s="658">
        <f t="shared" si="218"/>
        <v>0</v>
      </c>
      <c r="AK240" s="658">
        <f t="shared" ref="AK240:BE240" si="219" xml:space="preserve"> AK$209</f>
        <v>0</v>
      </c>
      <c r="AL240" s="658">
        <f t="shared" si="219"/>
        <v>0</v>
      </c>
      <c r="AM240" s="658">
        <f t="shared" si="219"/>
        <v>0</v>
      </c>
      <c r="AN240" s="658">
        <f t="shared" si="219"/>
        <v>0</v>
      </c>
      <c r="AO240" s="658">
        <f t="shared" si="219"/>
        <v>0</v>
      </c>
      <c r="AP240" s="658">
        <f t="shared" si="219"/>
        <v>0</v>
      </c>
      <c r="AQ240" s="658">
        <f t="shared" si="219"/>
        <v>0</v>
      </c>
      <c r="AR240" s="658">
        <f t="shared" si="219"/>
        <v>0</v>
      </c>
      <c r="AS240" s="658">
        <f t="shared" si="219"/>
        <v>0</v>
      </c>
      <c r="AT240" s="658">
        <f t="shared" si="219"/>
        <v>0</v>
      </c>
      <c r="AU240" s="658">
        <f t="shared" si="219"/>
        <v>0</v>
      </c>
      <c r="AV240" s="658">
        <f t="shared" si="219"/>
        <v>0</v>
      </c>
      <c r="AW240" s="658">
        <f t="shared" si="219"/>
        <v>0</v>
      </c>
      <c r="AX240" s="658">
        <f t="shared" si="219"/>
        <v>0</v>
      </c>
      <c r="AY240" s="658">
        <f t="shared" si="219"/>
        <v>0</v>
      </c>
      <c r="AZ240" s="658">
        <f t="shared" si="219"/>
        <v>0</v>
      </c>
      <c r="BA240" s="658">
        <f t="shared" si="219"/>
        <v>0</v>
      </c>
      <c r="BB240" s="658">
        <f t="shared" si="219"/>
        <v>0</v>
      </c>
      <c r="BC240" s="658">
        <f t="shared" si="219"/>
        <v>0</v>
      </c>
      <c r="BD240" s="658">
        <f t="shared" si="219"/>
        <v>0</v>
      </c>
      <c r="BE240" s="658">
        <f t="shared" si="219"/>
        <v>0</v>
      </c>
    </row>
    <row r="241" spans="1:57" s="647" customFormat="1" ht="13" customHeight="1" outlineLevel="2" x14ac:dyDescent="0.25">
      <c r="A241" s="526"/>
      <c r="B241" s="526"/>
      <c r="C241" s="526"/>
      <c r="D241" s="526"/>
      <c r="E241" s="658" t="str">
        <f t="shared" ref="E241:AJ241" si="220" xml:space="preserve"> E$232</f>
        <v>Equity bridge commitment fee - paid</v>
      </c>
      <c r="F241" s="658">
        <f t="shared" si="220"/>
        <v>0</v>
      </c>
      <c r="G241" s="658" t="str">
        <f t="shared" si="220"/>
        <v>$ 000s</v>
      </c>
      <c r="H241" s="658">
        <f t="shared" si="220"/>
        <v>0</v>
      </c>
      <c r="I241" s="658">
        <f t="shared" si="220"/>
        <v>0</v>
      </c>
      <c r="J241" s="658">
        <f t="shared" si="220"/>
        <v>0</v>
      </c>
      <c r="K241" s="658">
        <f t="shared" si="220"/>
        <v>0</v>
      </c>
      <c r="L241" s="658">
        <f t="shared" si="220"/>
        <v>0</v>
      </c>
      <c r="M241" s="658">
        <f t="shared" si="220"/>
        <v>0</v>
      </c>
      <c r="N241" s="658">
        <f t="shared" si="220"/>
        <v>0</v>
      </c>
      <c r="O241" s="658">
        <f t="shared" si="220"/>
        <v>0</v>
      </c>
      <c r="P241" s="658">
        <f t="shared" si="220"/>
        <v>0</v>
      </c>
      <c r="Q241" s="658">
        <f t="shared" si="220"/>
        <v>0</v>
      </c>
      <c r="R241" s="658">
        <f t="shared" si="220"/>
        <v>0</v>
      </c>
      <c r="S241" s="658">
        <f t="shared" si="220"/>
        <v>0</v>
      </c>
      <c r="T241" s="658">
        <f t="shared" si="220"/>
        <v>0</v>
      </c>
      <c r="U241" s="658">
        <f t="shared" si="220"/>
        <v>0</v>
      </c>
      <c r="V241" s="658">
        <f t="shared" si="220"/>
        <v>0</v>
      </c>
      <c r="W241" s="658">
        <f t="shared" si="220"/>
        <v>0</v>
      </c>
      <c r="X241" s="658">
        <f t="shared" si="220"/>
        <v>0</v>
      </c>
      <c r="Y241" s="658">
        <f t="shared" si="220"/>
        <v>0</v>
      </c>
      <c r="Z241" s="658">
        <f t="shared" si="220"/>
        <v>0</v>
      </c>
      <c r="AA241" s="658">
        <f t="shared" si="220"/>
        <v>0</v>
      </c>
      <c r="AB241" s="658">
        <f t="shared" si="220"/>
        <v>0</v>
      </c>
      <c r="AC241" s="658">
        <f t="shared" si="220"/>
        <v>0</v>
      </c>
      <c r="AD241" s="658">
        <f t="shared" si="220"/>
        <v>0</v>
      </c>
      <c r="AE241" s="658">
        <f t="shared" si="220"/>
        <v>0</v>
      </c>
      <c r="AF241" s="658">
        <f t="shared" si="220"/>
        <v>0</v>
      </c>
      <c r="AG241" s="658">
        <f t="shared" si="220"/>
        <v>0</v>
      </c>
      <c r="AH241" s="658">
        <f t="shared" si="220"/>
        <v>0</v>
      </c>
      <c r="AI241" s="658">
        <f t="shared" si="220"/>
        <v>0</v>
      </c>
      <c r="AJ241" s="658">
        <f t="shared" si="220"/>
        <v>0</v>
      </c>
      <c r="AK241" s="658">
        <f t="shared" ref="AK241:BE241" si="221" xml:space="preserve"> AK$232</f>
        <v>0</v>
      </c>
      <c r="AL241" s="658">
        <f t="shared" si="221"/>
        <v>0</v>
      </c>
      <c r="AM241" s="658">
        <f t="shared" si="221"/>
        <v>0</v>
      </c>
      <c r="AN241" s="658">
        <f t="shared" si="221"/>
        <v>0</v>
      </c>
      <c r="AO241" s="658">
        <f t="shared" si="221"/>
        <v>0</v>
      </c>
      <c r="AP241" s="658">
        <f t="shared" si="221"/>
        <v>0</v>
      </c>
      <c r="AQ241" s="658">
        <f t="shared" si="221"/>
        <v>0</v>
      </c>
      <c r="AR241" s="658">
        <f t="shared" si="221"/>
        <v>0</v>
      </c>
      <c r="AS241" s="658">
        <f t="shared" si="221"/>
        <v>0</v>
      </c>
      <c r="AT241" s="658">
        <f t="shared" si="221"/>
        <v>0</v>
      </c>
      <c r="AU241" s="658">
        <f t="shared" si="221"/>
        <v>0</v>
      </c>
      <c r="AV241" s="658">
        <f t="shared" si="221"/>
        <v>0</v>
      </c>
      <c r="AW241" s="658">
        <f t="shared" si="221"/>
        <v>0</v>
      </c>
      <c r="AX241" s="658">
        <f t="shared" si="221"/>
        <v>0</v>
      </c>
      <c r="AY241" s="658">
        <f t="shared" si="221"/>
        <v>0</v>
      </c>
      <c r="AZ241" s="658">
        <f t="shared" si="221"/>
        <v>0</v>
      </c>
      <c r="BA241" s="658">
        <f t="shared" si="221"/>
        <v>0</v>
      </c>
      <c r="BB241" s="658">
        <f t="shared" si="221"/>
        <v>0</v>
      </c>
      <c r="BC241" s="658">
        <f t="shared" si="221"/>
        <v>0</v>
      </c>
      <c r="BD241" s="658">
        <f t="shared" si="221"/>
        <v>0</v>
      </c>
      <c r="BE241" s="658">
        <f t="shared" si="221"/>
        <v>0</v>
      </c>
    </row>
    <row r="242" spans="1:57" s="197" customFormat="1" ht="13" customHeight="1" outlineLevel="2" x14ac:dyDescent="0.25">
      <c r="A242" s="671"/>
      <c r="B242" s="671"/>
      <c r="C242" s="671"/>
      <c r="D242" s="671"/>
      <c r="E242" s="669" t="s">
        <v>558</v>
      </c>
      <c r="F242" s="669"/>
      <c r="G242" s="669" t="str">
        <f>SMU</f>
        <v>$ 000s</v>
      </c>
      <c r="H242" s="669">
        <f xml:space="preserve"> SUM(J242:BE242)</f>
        <v>0</v>
      </c>
      <c r="I242" s="670"/>
      <c r="J242" s="669">
        <f t="shared" ref="J242:AO242" si="222">SUM(J239:J241)</f>
        <v>0</v>
      </c>
      <c r="K242" s="669">
        <f t="shared" si="222"/>
        <v>0</v>
      </c>
      <c r="L242" s="669">
        <f t="shared" si="222"/>
        <v>0</v>
      </c>
      <c r="M242" s="669">
        <f t="shared" si="222"/>
        <v>0</v>
      </c>
      <c r="N242" s="669">
        <f t="shared" si="222"/>
        <v>0</v>
      </c>
      <c r="O242" s="669">
        <f t="shared" si="222"/>
        <v>0</v>
      </c>
      <c r="P242" s="669">
        <f t="shared" si="222"/>
        <v>0</v>
      </c>
      <c r="Q242" s="669">
        <f t="shared" si="222"/>
        <v>0</v>
      </c>
      <c r="R242" s="669">
        <f t="shared" si="222"/>
        <v>0</v>
      </c>
      <c r="S242" s="669">
        <f t="shared" si="222"/>
        <v>0</v>
      </c>
      <c r="T242" s="669">
        <f t="shared" si="222"/>
        <v>0</v>
      </c>
      <c r="U242" s="669">
        <f t="shared" si="222"/>
        <v>0</v>
      </c>
      <c r="V242" s="669">
        <f t="shared" si="222"/>
        <v>0</v>
      </c>
      <c r="W242" s="669">
        <f t="shared" si="222"/>
        <v>0</v>
      </c>
      <c r="X242" s="669">
        <f t="shared" si="222"/>
        <v>0</v>
      </c>
      <c r="Y242" s="669">
        <f t="shared" si="222"/>
        <v>0</v>
      </c>
      <c r="Z242" s="669">
        <f t="shared" si="222"/>
        <v>0</v>
      </c>
      <c r="AA242" s="669">
        <f t="shared" si="222"/>
        <v>0</v>
      </c>
      <c r="AB242" s="669">
        <f t="shared" si="222"/>
        <v>0</v>
      </c>
      <c r="AC242" s="669">
        <f t="shared" si="222"/>
        <v>0</v>
      </c>
      <c r="AD242" s="669">
        <f t="shared" si="222"/>
        <v>0</v>
      </c>
      <c r="AE242" s="669">
        <f t="shared" si="222"/>
        <v>0</v>
      </c>
      <c r="AF242" s="669">
        <f t="shared" si="222"/>
        <v>0</v>
      </c>
      <c r="AG242" s="669">
        <f t="shared" si="222"/>
        <v>0</v>
      </c>
      <c r="AH242" s="669">
        <f t="shared" si="222"/>
        <v>0</v>
      </c>
      <c r="AI242" s="669">
        <f t="shared" si="222"/>
        <v>0</v>
      </c>
      <c r="AJ242" s="669">
        <f t="shared" si="222"/>
        <v>0</v>
      </c>
      <c r="AK242" s="669">
        <f t="shared" si="222"/>
        <v>0</v>
      </c>
      <c r="AL242" s="669">
        <f t="shared" si="222"/>
        <v>0</v>
      </c>
      <c r="AM242" s="669">
        <f t="shared" si="222"/>
        <v>0</v>
      </c>
      <c r="AN242" s="669">
        <f t="shared" si="222"/>
        <v>0</v>
      </c>
      <c r="AO242" s="669">
        <f t="shared" si="222"/>
        <v>0</v>
      </c>
      <c r="AP242" s="669">
        <f t="shared" ref="AP242:BE242" si="223">SUM(AP239:AP241)</f>
        <v>0</v>
      </c>
      <c r="AQ242" s="669">
        <f t="shared" si="223"/>
        <v>0</v>
      </c>
      <c r="AR242" s="669">
        <f t="shared" si="223"/>
        <v>0</v>
      </c>
      <c r="AS242" s="669">
        <f t="shared" si="223"/>
        <v>0</v>
      </c>
      <c r="AT242" s="669">
        <f t="shared" si="223"/>
        <v>0</v>
      </c>
      <c r="AU242" s="669">
        <f t="shared" si="223"/>
        <v>0</v>
      </c>
      <c r="AV242" s="669">
        <f t="shared" si="223"/>
        <v>0</v>
      </c>
      <c r="AW242" s="669">
        <f t="shared" si="223"/>
        <v>0</v>
      </c>
      <c r="AX242" s="669">
        <f t="shared" si="223"/>
        <v>0</v>
      </c>
      <c r="AY242" s="669">
        <f t="shared" si="223"/>
        <v>0</v>
      </c>
      <c r="AZ242" s="669">
        <f t="shared" si="223"/>
        <v>0</v>
      </c>
      <c r="BA242" s="669">
        <f t="shared" si="223"/>
        <v>0</v>
      </c>
      <c r="BB242" s="669">
        <f t="shared" si="223"/>
        <v>0</v>
      </c>
      <c r="BC242" s="669">
        <f t="shared" si="223"/>
        <v>0</v>
      </c>
      <c r="BD242" s="669">
        <f t="shared" si="223"/>
        <v>0</v>
      </c>
      <c r="BE242" s="669">
        <f t="shared" si="223"/>
        <v>0</v>
      </c>
    </row>
    <row r="243" spans="1:57" s="647" customFormat="1" ht="13" customHeight="1" outlineLevel="2" x14ac:dyDescent="0.25">
      <c r="A243" s="526"/>
      <c r="B243" s="526"/>
      <c r="C243" s="526"/>
      <c r="D243" s="526"/>
      <c r="E243" s="672" t="str">
        <f xml:space="preserve"> LEFT(E242, LEN(E242) - 4)</f>
        <v>Equity bridge interest and fees paid</v>
      </c>
      <c r="F243" s="672"/>
      <c r="G243" s="672" t="str">
        <f>SMU</f>
        <v>$ 000s</v>
      </c>
      <c r="H243" s="672">
        <f xml:space="preserve"> SUM(J243:BE243)</f>
        <v>0</v>
      </c>
      <c r="I243"/>
      <c r="J243" s="672">
        <f t="shared" ref="J243:AO243" si="224" xml:space="preserve"> -1 * J242</f>
        <v>0</v>
      </c>
      <c r="K243" s="672">
        <f t="shared" si="224"/>
        <v>0</v>
      </c>
      <c r="L243" s="672">
        <f t="shared" si="224"/>
        <v>0</v>
      </c>
      <c r="M243" s="672">
        <f t="shared" si="224"/>
        <v>0</v>
      </c>
      <c r="N243" s="672">
        <f t="shared" si="224"/>
        <v>0</v>
      </c>
      <c r="O243" s="672">
        <f t="shared" si="224"/>
        <v>0</v>
      </c>
      <c r="P243" s="672">
        <f t="shared" si="224"/>
        <v>0</v>
      </c>
      <c r="Q243" s="672">
        <f t="shared" si="224"/>
        <v>0</v>
      </c>
      <c r="R243" s="672">
        <f t="shared" si="224"/>
        <v>0</v>
      </c>
      <c r="S243" s="672">
        <f t="shared" si="224"/>
        <v>0</v>
      </c>
      <c r="T243" s="672">
        <f t="shared" si="224"/>
        <v>0</v>
      </c>
      <c r="U243" s="672">
        <f t="shared" si="224"/>
        <v>0</v>
      </c>
      <c r="V243" s="672">
        <f t="shared" si="224"/>
        <v>0</v>
      </c>
      <c r="W243" s="672">
        <f t="shared" si="224"/>
        <v>0</v>
      </c>
      <c r="X243" s="672">
        <f t="shared" si="224"/>
        <v>0</v>
      </c>
      <c r="Y243" s="672">
        <f t="shared" si="224"/>
        <v>0</v>
      </c>
      <c r="Z243" s="672">
        <f t="shared" si="224"/>
        <v>0</v>
      </c>
      <c r="AA243" s="672">
        <f t="shared" si="224"/>
        <v>0</v>
      </c>
      <c r="AB243" s="672">
        <f t="shared" si="224"/>
        <v>0</v>
      </c>
      <c r="AC243" s="672">
        <f t="shared" si="224"/>
        <v>0</v>
      </c>
      <c r="AD243" s="672">
        <f t="shared" si="224"/>
        <v>0</v>
      </c>
      <c r="AE243" s="672">
        <f t="shared" si="224"/>
        <v>0</v>
      </c>
      <c r="AF243" s="672">
        <f t="shared" si="224"/>
        <v>0</v>
      </c>
      <c r="AG243" s="672">
        <f t="shared" si="224"/>
        <v>0</v>
      </c>
      <c r="AH243" s="672">
        <f t="shared" si="224"/>
        <v>0</v>
      </c>
      <c r="AI243" s="672">
        <f t="shared" si="224"/>
        <v>0</v>
      </c>
      <c r="AJ243" s="672">
        <f t="shared" si="224"/>
        <v>0</v>
      </c>
      <c r="AK243" s="672">
        <f t="shared" si="224"/>
        <v>0</v>
      </c>
      <c r="AL243" s="672">
        <f t="shared" si="224"/>
        <v>0</v>
      </c>
      <c r="AM243" s="672">
        <f t="shared" si="224"/>
        <v>0</v>
      </c>
      <c r="AN243" s="672">
        <f t="shared" si="224"/>
        <v>0</v>
      </c>
      <c r="AO243" s="672">
        <f t="shared" si="224"/>
        <v>0</v>
      </c>
      <c r="AP243" s="672">
        <f t="shared" ref="AP243:BE243" si="225" xml:space="preserve"> -1 * AP242</f>
        <v>0</v>
      </c>
      <c r="AQ243" s="672">
        <f t="shared" si="225"/>
        <v>0</v>
      </c>
      <c r="AR243" s="672">
        <f t="shared" si="225"/>
        <v>0</v>
      </c>
      <c r="AS243" s="672">
        <f t="shared" si="225"/>
        <v>0</v>
      </c>
      <c r="AT243" s="672">
        <f t="shared" si="225"/>
        <v>0</v>
      </c>
      <c r="AU243" s="672">
        <f t="shared" si="225"/>
        <v>0</v>
      </c>
      <c r="AV243" s="672">
        <f t="shared" si="225"/>
        <v>0</v>
      </c>
      <c r="AW243" s="672">
        <f t="shared" si="225"/>
        <v>0</v>
      </c>
      <c r="AX243" s="672">
        <f t="shared" si="225"/>
        <v>0</v>
      </c>
      <c r="AY243" s="672">
        <f t="shared" si="225"/>
        <v>0</v>
      </c>
      <c r="AZ243" s="672">
        <f t="shared" si="225"/>
        <v>0</v>
      </c>
      <c r="BA243" s="672">
        <f t="shared" si="225"/>
        <v>0</v>
      </c>
      <c r="BB243" s="672">
        <f t="shared" si="225"/>
        <v>0</v>
      </c>
      <c r="BC243" s="672">
        <f t="shared" si="225"/>
        <v>0</v>
      </c>
      <c r="BD243" s="672">
        <f t="shared" si="225"/>
        <v>0</v>
      </c>
      <c r="BE243" s="672">
        <f t="shared" si="225"/>
        <v>0</v>
      </c>
    </row>
    <row r="244" spans="1:57" s="647" customFormat="1" ht="13" customHeight="1" outlineLevel="1" x14ac:dyDescent="0.25">
      <c r="A244" s="526"/>
      <c r="B244" s="526"/>
      <c r="C244" s="526"/>
      <c r="D244" s="526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647" customFormat="1" ht="13" customHeight="1" outlineLevel="1" x14ac:dyDescent="0.25">
      <c r="A245" s="526"/>
      <c r="B245" s="668" t="s">
        <v>557</v>
      </c>
      <c r="C245" s="526"/>
      <c r="D245" s="526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647" customFormat="1" ht="13" customHeight="1" outlineLevel="2" x14ac:dyDescent="0.25">
      <c r="A246" s="526"/>
      <c r="B246" s="526"/>
      <c r="C246" s="526"/>
      <c r="D246" s="526"/>
      <c r="E246" s="658" t="str">
        <f t="shared" ref="E246:AJ246" si="226" xml:space="preserve"> E$199</f>
        <v>Equity bridge interest - rolled up</v>
      </c>
      <c r="F246" s="658">
        <f t="shared" si="226"/>
        <v>0</v>
      </c>
      <c r="G246" s="658" t="str">
        <f t="shared" si="226"/>
        <v>$ 000s</v>
      </c>
      <c r="H246" s="658">
        <f t="shared" si="226"/>
        <v>5152.9148897968471</v>
      </c>
      <c r="I246" s="658">
        <f t="shared" si="226"/>
        <v>0</v>
      </c>
      <c r="J246" s="658">
        <f t="shared" si="226"/>
        <v>0</v>
      </c>
      <c r="K246" s="658">
        <f t="shared" si="226"/>
        <v>0</v>
      </c>
      <c r="L246" s="658">
        <f t="shared" si="226"/>
        <v>0</v>
      </c>
      <c r="M246" s="658">
        <f t="shared" si="226"/>
        <v>0</v>
      </c>
      <c r="N246" s="658">
        <f t="shared" si="226"/>
        <v>0</v>
      </c>
      <c r="O246" s="658">
        <f t="shared" si="226"/>
        <v>0</v>
      </c>
      <c r="P246" s="658">
        <f t="shared" si="226"/>
        <v>0</v>
      </c>
      <c r="Q246" s="658">
        <f t="shared" si="226"/>
        <v>0</v>
      </c>
      <c r="R246" s="658">
        <f t="shared" si="226"/>
        <v>0</v>
      </c>
      <c r="S246" s="658">
        <f t="shared" si="226"/>
        <v>0</v>
      </c>
      <c r="T246" s="658">
        <f t="shared" si="226"/>
        <v>0</v>
      </c>
      <c r="U246" s="658">
        <f t="shared" si="226"/>
        <v>0</v>
      </c>
      <c r="V246" s="658">
        <f t="shared" si="226"/>
        <v>0</v>
      </c>
      <c r="W246" s="658">
        <f t="shared" si="226"/>
        <v>0</v>
      </c>
      <c r="X246" s="658">
        <f t="shared" si="226"/>
        <v>0</v>
      </c>
      <c r="Y246" s="658">
        <f t="shared" si="226"/>
        <v>0</v>
      </c>
      <c r="Z246" s="658">
        <f t="shared" si="226"/>
        <v>34.008236641408431</v>
      </c>
      <c r="AA246" s="658">
        <f t="shared" si="226"/>
        <v>63.088413758391205</v>
      </c>
      <c r="AB246" s="658">
        <f t="shared" si="226"/>
        <v>96.435402928762713</v>
      </c>
      <c r="AC246" s="658">
        <f t="shared" si="226"/>
        <v>127.75560682366451</v>
      </c>
      <c r="AD246" s="658">
        <f t="shared" si="226"/>
        <v>154.01088838672794</v>
      </c>
      <c r="AE246" s="658">
        <f t="shared" si="226"/>
        <v>190.58827737976418</v>
      </c>
      <c r="AF246" s="658">
        <f t="shared" si="226"/>
        <v>214.95021837478436</v>
      </c>
      <c r="AG246" s="658">
        <f t="shared" si="226"/>
        <v>223.91538546761558</v>
      </c>
      <c r="AH246" s="658">
        <f t="shared" si="226"/>
        <v>224.49812633699682</v>
      </c>
      <c r="AI246" s="658">
        <f t="shared" si="226"/>
        <v>203.30000356870013</v>
      </c>
      <c r="AJ246" s="658">
        <f t="shared" si="226"/>
        <v>225.61080747656177</v>
      </c>
      <c r="AK246" s="658">
        <f t="shared" ref="AK246:BE246" si="227" xml:space="preserve"> AK$199</f>
        <v>218.90058504203648</v>
      </c>
      <c r="AL246" s="658">
        <f t="shared" si="227"/>
        <v>226.76606299412771</v>
      </c>
      <c r="AM246" s="658">
        <f t="shared" si="227"/>
        <v>220.02102917055899</v>
      </c>
      <c r="AN246" s="658">
        <f t="shared" si="227"/>
        <v>227.92631556883316</v>
      </c>
      <c r="AO246" s="658">
        <f t="shared" si="227"/>
        <v>228.51786377222834</v>
      </c>
      <c r="AP246" s="658">
        <f t="shared" si="227"/>
        <v>221.72004282279369</v>
      </c>
      <c r="AQ246" s="658">
        <f t="shared" si="227"/>
        <v>229.68569376028708</v>
      </c>
      <c r="AR246" s="658">
        <f t="shared" si="227"/>
        <v>222.85268251447837</v>
      </c>
      <c r="AS246" s="658">
        <f t="shared" si="227"/>
        <v>230.8585751963509</v>
      </c>
      <c r="AT246" s="658">
        <f t="shared" si="227"/>
        <v>231.45656215317814</v>
      </c>
      <c r="AU246" s="658">
        <f t="shared" si="227"/>
        <v>217.08451624197565</v>
      </c>
      <c r="AV246" s="658">
        <f t="shared" si="227"/>
        <v>232.61772876989124</v>
      </c>
      <c r="AW246" s="658">
        <f t="shared" si="227"/>
        <v>225.69636632397459</v>
      </c>
      <c r="AX246" s="658">
        <f t="shared" si="227"/>
        <v>233.80329272186202</v>
      </c>
      <c r="AY246" s="658">
        <f t="shared" si="227"/>
        <v>226.8462056008926</v>
      </c>
      <c r="AZ246" s="658">
        <f t="shared" si="227"/>
        <v>0</v>
      </c>
      <c r="BA246" s="658">
        <f t="shared" si="227"/>
        <v>0</v>
      </c>
      <c r="BB246" s="658">
        <f t="shared" si="227"/>
        <v>0</v>
      </c>
      <c r="BC246" s="658">
        <f t="shared" si="227"/>
        <v>0</v>
      </c>
      <c r="BD246" s="658">
        <f t="shared" si="227"/>
        <v>0</v>
      </c>
      <c r="BE246" s="658">
        <f t="shared" si="227"/>
        <v>0</v>
      </c>
    </row>
    <row r="247" spans="1:57" s="647" customFormat="1" ht="13" customHeight="1" outlineLevel="2" x14ac:dyDescent="0.25">
      <c r="A247" s="526"/>
      <c r="B247" s="526"/>
      <c r="C247" s="526"/>
      <c r="D247" s="526"/>
      <c r="E247" s="658" t="str">
        <f t="shared" ref="E247:AJ247" si="228" xml:space="preserve"> E$213</f>
        <v>Equity bridge upfront fee - rolled up</v>
      </c>
      <c r="F247" s="658">
        <f t="shared" si="228"/>
        <v>0</v>
      </c>
      <c r="G247" s="658" t="str">
        <f t="shared" si="228"/>
        <v>$ 000s</v>
      </c>
      <c r="H247" s="658">
        <f t="shared" si="228"/>
        <v>1364.4786999000394</v>
      </c>
      <c r="I247" s="658">
        <f t="shared" si="228"/>
        <v>0</v>
      </c>
      <c r="J247" s="658">
        <f t="shared" si="228"/>
        <v>0</v>
      </c>
      <c r="K247" s="658">
        <f t="shared" si="228"/>
        <v>0</v>
      </c>
      <c r="L247" s="658">
        <f t="shared" si="228"/>
        <v>0</v>
      </c>
      <c r="M247" s="658">
        <f t="shared" si="228"/>
        <v>0</v>
      </c>
      <c r="N247" s="658">
        <f t="shared" si="228"/>
        <v>0</v>
      </c>
      <c r="O247" s="658">
        <f t="shared" si="228"/>
        <v>0</v>
      </c>
      <c r="P247" s="658">
        <f t="shared" si="228"/>
        <v>0</v>
      </c>
      <c r="Q247" s="658">
        <f t="shared" si="228"/>
        <v>0</v>
      </c>
      <c r="R247" s="658">
        <f t="shared" si="228"/>
        <v>0</v>
      </c>
      <c r="S247" s="658">
        <f t="shared" si="228"/>
        <v>0</v>
      </c>
      <c r="T247" s="658">
        <f t="shared" si="228"/>
        <v>0</v>
      </c>
      <c r="U247" s="658">
        <f t="shared" si="228"/>
        <v>0</v>
      </c>
      <c r="V247" s="658">
        <f t="shared" si="228"/>
        <v>0</v>
      </c>
      <c r="W247" s="658">
        <f t="shared" si="228"/>
        <v>0</v>
      </c>
      <c r="X247" s="658">
        <f t="shared" si="228"/>
        <v>0</v>
      </c>
      <c r="Y247" s="658">
        <f t="shared" si="228"/>
        <v>1364.4786999000394</v>
      </c>
      <c r="Z247" s="658">
        <f t="shared" si="228"/>
        <v>0</v>
      </c>
      <c r="AA247" s="658">
        <f t="shared" si="228"/>
        <v>0</v>
      </c>
      <c r="AB247" s="658">
        <f t="shared" si="228"/>
        <v>0</v>
      </c>
      <c r="AC247" s="658">
        <f t="shared" si="228"/>
        <v>0</v>
      </c>
      <c r="AD247" s="658">
        <f t="shared" si="228"/>
        <v>0</v>
      </c>
      <c r="AE247" s="658">
        <f t="shared" si="228"/>
        <v>0</v>
      </c>
      <c r="AF247" s="658">
        <f t="shared" si="228"/>
        <v>0</v>
      </c>
      <c r="AG247" s="658">
        <f t="shared" si="228"/>
        <v>0</v>
      </c>
      <c r="AH247" s="658">
        <f t="shared" si="228"/>
        <v>0</v>
      </c>
      <c r="AI247" s="658">
        <f t="shared" si="228"/>
        <v>0</v>
      </c>
      <c r="AJ247" s="658">
        <f t="shared" si="228"/>
        <v>0</v>
      </c>
      <c r="AK247" s="658">
        <f t="shared" ref="AK247:BE247" si="229" xml:space="preserve"> AK$213</f>
        <v>0</v>
      </c>
      <c r="AL247" s="658">
        <f t="shared" si="229"/>
        <v>0</v>
      </c>
      <c r="AM247" s="658">
        <f t="shared" si="229"/>
        <v>0</v>
      </c>
      <c r="AN247" s="658">
        <f t="shared" si="229"/>
        <v>0</v>
      </c>
      <c r="AO247" s="658">
        <f t="shared" si="229"/>
        <v>0</v>
      </c>
      <c r="AP247" s="658">
        <f t="shared" si="229"/>
        <v>0</v>
      </c>
      <c r="AQ247" s="658">
        <f t="shared" si="229"/>
        <v>0</v>
      </c>
      <c r="AR247" s="658">
        <f t="shared" si="229"/>
        <v>0</v>
      </c>
      <c r="AS247" s="658">
        <f t="shared" si="229"/>
        <v>0</v>
      </c>
      <c r="AT247" s="658">
        <f t="shared" si="229"/>
        <v>0</v>
      </c>
      <c r="AU247" s="658">
        <f t="shared" si="229"/>
        <v>0</v>
      </c>
      <c r="AV247" s="658">
        <f t="shared" si="229"/>
        <v>0</v>
      </c>
      <c r="AW247" s="658">
        <f t="shared" si="229"/>
        <v>0</v>
      </c>
      <c r="AX247" s="658">
        <f t="shared" si="229"/>
        <v>0</v>
      </c>
      <c r="AY247" s="658">
        <f t="shared" si="229"/>
        <v>0</v>
      </c>
      <c r="AZ247" s="658">
        <f t="shared" si="229"/>
        <v>0</v>
      </c>
      <c r="BA247" s="658">
        <f t="shared" si="229"/>
        <v>0</v>
      </c>
      <c r="BB247" s="658">
        <f t="shared" si="229"/>
        <v>0</v>
      </c>
      <c r="BC247" s="658">
        <f t="shared" si="229"/>
        <v>0</v>
      </c>
      <c r="BD247" s="658">
        <f t="shared" si="229"/>
        <v>0</v>
      </c>
      <c r="BE247" s="658">
        <f t="shared" si="229"/>
        <v>0</v>
      </c>
    </row>
    <row r="248" spans="1:57" s="647" customFormat="1" ht="13" customHeight="1" outlineLevel="2" x14ac:dyDescent="0.25">
      <c r="A248" s="526"/>
      <c r="B248" s="526"/>
      <c r="C248" s="526"/>
      <c r="D248" s="526"/>
      <c r="E248" s="658" t="str">
        <f t="shared" ref="E248:AJ248" si="230" xml:space="preserve"> E$236</f>
        <v>Equity bridge commitment fee - rolled up</v>
      </c>
      <c r="F248" s="658">
        <f t="shared" si="230"/>
        <v>0</v>
      </c>
      <c r="G248" s="658" t="str">
        <f t="shared" si="230"/>
        <v>$ 000s</v>
      </c>
      <c r="H248" s="658">
        <f t="shared" si="230"/>
        <v>127.61870846449897</v>
      </c>
      <c r="I248" s="658">
        <f t="shared" si="230"/>
        <v>0</v>
      </c>
      <c r="J248" s="658">
        <f t="shared" si="230"/>
        <v>0</v>
      </c>
      <c r="K248" s="658">
        <f t="shared" si="230"/>
        <v>0</v>
      </c>
      <c r="L248" s="658">
        <f t="shared" si="230"/>
        <v>0</v>
      </c>
      <c r="M248" s="658">
        <f t="shared" si="230"/>
        <v>0</v>
      </c>
      <c r="N248" s="658">
        <f t="shared" si="230"/>
        <v>0</v>
      </c>
      <c r="O248" s="658">
        <f t="shared" si="230"/>
        <v>0</v>
      </c>
      <c r="P248" s="658">
        <f t="shared" si="230"/>
        <v>0</v>
      </c>
      <c r="Q248" s="658">
        <f t="shared" si="230"/>
        <v>0</v>
      </c>
      <c r="R248" s="658">
        <f t="shared" si="230"/>
        <v>0</v>
      </c>
      <c r="S248" s="658">
        <f t="shared" si="230"/>
        <v>0</v>
      </c>
      <c r="T248" s="658">
        <f t="shared" si="230"/>
        <v>0</v>
      </c>
      <c r="U248" s="658">
        <f t="shared" si="230"/>
        <v>0</v>
      </c>
      <c r="V248" s="658">
        <f t="shared" si="230"/>
        <v>0</v>
      </c>
      <c r="W248" s="658">
        <f t="shared" si="230"/>
        <v>0</v>
      </c>
      <c r="X248" s="658">
        <f t="shared" si="230"/>
        <v>0</v>
      </c>
      <c r="Y248" s="658">
        <f t="shared" si="230"/>
        <v>0</v>
      </c>
      <c r="Z248" s="658">
        <f t="shared" si="230"/>
        <v>30.147797584539752</v>
      </c>
      <c r="AA248" s="658">
        <f t="shared" si="230"/>
        <v>24.648705433742304</v>
      </c>
      <c r="AB248" s="658">
        <f t="shared" si="230"/>
        <v>20.783722641436608</v>
      </c>
      <c r="AC248" s="658">
        <f t="shared" si="230"/>
        <v>16.085692057201339</v>
      </c>
      <c r="AD248" s="658">
        <f t="shared" si="230"/>
        <v>11.010334239491796</v>
      </c>
      <c r="AE248" s="658">
        <f t="shared" si="230"/>
        <v>6.6607914737863911</v>
      </c>
      <c r="AF248" s="658">
        <f t="shared" si="230"/>
        <v>1.8694347412833319</v>
      </c>
      <c r="AG248" s="658">
        <f t="shared" si="230"/>
        <v>1.6617252606086772</v>
      </c>
      <c r="AH248" s="658">
        <f t="shared" si="230"/>
        <v>1.574314130201492</v>
      </c>
      <c r="AI248" s="658">
        <f t="shared" si="230"/>
        <v>1.3428357956958947</v>
      </c>
      <c r="AJ248" s="658">
        <f t="shared" si="230"/>
        <v>1.4074119592667493</v>
      </c>
      <c r="AK248" s="658">
        <f t="shared" ref="AK248:BE248" si="231" xml:space="preserve"> AK$236</f>
        <v>1.2768797411955128</v>
      </c>
      <c r="AL248" s="658">
        <f t="shared" si="231"/>
        <v>1.2341236316318596</v>
      </c>
      <c r="AM248" s="658">
        <f t="shared" si="231"/>
        <v>1.1088131219171373</v>
      </c>
      <c r="AN248" s="658">
        <f t="shared" si="231"/>
        <v>1.0600857454260417</v>
      </c>
      <c r="AO248" s="658">
        <f t="shared" si="231"/>
        <v>0.97135351491676403</v>
      </c>
      <c r="AP248" s="658">
        <f t="shared" si="231"/>
        <v>0.85396107408192989</v>
      </c>
      <c r="AQ248" s="658">
        <f t="shared" si="231"/>
        <v>0.79617901670795321</v>
      </c>
      <c r="AR248" s="658">
        <f t="shared" si="231"/>
        <v>0.68406512032922906</v>
      </c>
      <c r="AS248" s="658">
        <f t="shared" si="231"/>
        <v>0.6202468012983835</v>
      </c>
      <c r="AT248" s="658">
        <f t="shared" si="231"/>
        <v>0.53054875777429533</v>
      </c>
      <c r="AU248" s="658">
        <f t="shared" si="231"/>
        <v>0.4122244779546046</v>
      </c>
      <c r="AV248" s="658">
        <f t="shared" si="231"/>
        <v>0.35637376526732895</v>
      </c>
      <c r="AW248" s="658">
        <f t="shared" si="231"/>
        <v>0.25751254890479686</v>
      </c>
      <c r="AX248" s="658">
        <f t="shared" si="231"/>
        <v>0.17853917247171483</v>
      </c>
      <c r="AY248" s="658">
        <f t="shared" si="231"/>
        <v>8.5036657367092636E-2</v>
      </c>
      <c r="AZ248" s="658">
        <f t="shared" si="231"/>
        <v>0</v>
      </c>
      <c r="BA248" s="658">
        <f t="shared" si="231"/>
        <v>0</v>
      </c>
      <c r="BB248" s="658">
        <f t="shared" si="231"/>
        <v>0</v>
      </c>
      <c r="BC248" s="658">
        <f t="shared" si="231"/>
        <v>0</v>
      </c>
      <c r="BD248" s="658">
        <f t="shared" si="231"/>
        <v>0</v>
      </c>
      <c r="BE248" s="658">
        <f t="shared" si="231"/>
        <v>0</v>
      </c>
    </row>
    <row r="249" spans="1:57" s="647" customFormat="1" ht="13" customHeight="1" outlineLevel="2" x14ac:dyDescent="0.25">
      <c r="A249" s="671"/>
      <c r="B249" s="671"/>
      <c r="C249" s="671"/>
      <c r="D249" s="671"/>
      <c r="E249" s="669" t="s">
        <v>619</v>
      </c>
      <c r="F249" s="669"/>
      <c r="G249" s="669" t="str">
        <f>SMU</f>
        <v>$ 000s</v>
      </c>
      <c r="H249" s="669">
        <f xml:space="preserve"> SUM(J249:BE249)</f>
        <v>6645.0122981613849</v>
      </c>
      <c r="I249" s="670"/>
      <c r="J249" s="669">
        <f t="shared" ref="J249:AO249" si="232">SUM(J246:J248)</f>
        <v>0</v>
      </c>
      <c r="K249" s="669">
        <f t="shared" si="232"/>
        <v>0</v>
      </c>
      <c r="L249" s="669">
        <f t="shared" si="232"/>
        <v>0</v>
      </c>
      <c r="M249" s="669">
        <f t="shared" si="232"/>
        <v>0</v>
      </c>
      <c r="N249" s="669">
        <f t="shared" si="232"/>
        <v>0</v>
      </c>
      <c r="O249" s="669">
        <f t="shared" si="232"/>
        <v>0</v>
      </c>
      <c r="P249" s="669">
        <f t="shared" si="232"/>
        <v>0</v>
      </c>
      <c r="Q249" s="669">
        <f t="shared" si="232"/>
        <v>0</v>
      </c>
      <c r="R249" s="669">
        <f t="shared" si="232"/>
        <v>0</v>
      </c>
      <c r="S249" s="669">
        <f t="shared" si="232"/>
        <v>0</v>
      </c>
      <c r="T249" s="669">
        <f t="shared" si="232"/>
        <v>0</v>
      </c>
      <c r="U249" s="669">
        <f t="shared" si="232"/>
        <v>0</v>
      </c>
      <c r="V249" s="669">
        <f t="shared" si="232"/>
        <v>0</v>
      </c>
      <c r="W249" s="669">
        <f t="shared" si="232"/>
        <v>0</v>
      </c>
      <c r="X249" s="669">
        <f t="shared" si="232"/>
        <v>0</v>
      </c>
      <c r="Y249" s="669">
        <f t="shared" si="232"/>
        <v>1364.4786999000394</v>
      </c>
      <c r="Z249" s="669">
        <f t="shared" si="232"/>
        <v>64.15603422594819</v>
      </c>
      <c r="AA249" s="669">
        <f t="shared" si="232"/>
        <v>87.737119192133505</v>
      </c>
      <c r="AB249" s="669">
        <f t="shared" si="232"/>
        <v>117.21912557019932</v>
      </c>
      <c r="AC249" s="669">
        <f t="shared" si="232"/>
        <v>143.84129888086585</v>
      </c>
      <c r="AD249" s="669">
        <f t="shared" si="232"/>
        <v>165.02122262621972</v>
      </c>
      <c r="AE249" s="669">
        <f t="shared" si="232"/>
        <v>197.24906885355057</v>
      </c>
      <c r="AF249" s="669">
        <f t="shared" si="232"/>
        <v>216.81965311606768</v>
      </c>
      <c r="AG249" s="669">
        <f t="shared" si="232"/>
        <v>225.57711072822426</v>
      </c>
      <c r="AH249" s="669">
        <f t="shared" si="232"/>
        <v>226.07244046719831</v>
      </c>
      <c r="AI249" s="669">
        <f t="shared" si="232"/>
        <v>204.64283936439602</v>
      </c>
      <c r="AJ249" s="669">
        <f t="shared" si="232"/>
        <v>227.01821943582851</v>
      </c>
      <c r="AK249" s="669">
        <f t="shared" si="232"/>
        <v>220.17746478323198</v>
      </c>
      <c r="AL249" s="669">
        <f t="shared" si="232"/>
        <v>228.00018662575957</v>
      </c>
      <c r="AM249" s="669">
        <f t="shared" si="232"/>
        <v>221.12984229247613</v>
      </c>
      <c r="AN249" s="669">
        <f t="shared" si="232"/>
        <v>228.98640131425921</v>
      </c>
      <c r="AO249" s="669">
        <f t="shared" si="232"/>
        <v>229.4892172871451</v>
      </c>
      <c r="AP249" s="669">
        <f t="shared" ref="AP249:BE249" si="233">SUM(AP246:AP248)</f>
        <v>222.57400389687561</v>
      </c>
      <c r="AQ249" s="669">
        <f t="shared" si="233"/>
        <v>230.48187277699503</v>
      </c>
      <c r="AR249" s="669">
        <f t="shared" si="233"/>
        <v>223.5367476348076</v>
      </c>
      <c r="AS249" s="669">
        <f t="shared" si="233"/>
        <v>231.47882199764928</v>
      </c>
      <c r="AT249" s="669">
        <f t="shared" si="233"/>
        <v>231.98711091095242</v>
      </c>
      <c r="AU249" s="669">
        <f t="shared" si="233"/>
        <v>217.49674071993024</v>
      </c>
      <c r="AV249" s="669">
        <f t="shared" si="233"/>
        <v>232.97410253515858</v>
      </c>
      <c r="AW249" s="669">
        <f t="shared" si="233"/>
        <v>225.95387887287939</v>
      </c>
      <c r="AX249" s="669">
        <f t="shared" si="233"/>
        <v>233.98183189433374</v>
      </c>
      <c r="AY249" s="669">
        <f t="shared" si="233"/>
        <v>226.93124225825969</v>
      </c>
      <c r="AZ249" s="669">
        <f t="shared" si="233"/>
        <v>0</v>
      </c>
      <c r="BA249" s="669">
        <f t="shared" si="233"/>
        <v>0</v>
      </c>
      <c r="BB249" s="669">
        <f t="shared" si="233"/>
        <v>0</v>
      </c>
      <c r="BC249" s="669">
        <f t="shared" si="233"/>
        <v>0</v>
      </c>
      <c r="BD249" s="669">
        <f t="shared" si="233"/>
        <v>0</v>
      </c>
      <c r="BE249" s="669">
        <f t="shared" si="233"/>
        <v>0</v>
      </c>
    </row>
    <row r="250" spans="1:57" s="194" customFormat="1" ht="13" customHeight="1" outlineLevel="2" x14ac:dyDescent="0.25">
      <c r="A250" s="663"/>
      <c r="B250" s="663"/>
      <c r="C250" s="663"/>
      <c r="D250" s="663"/>
      <c r="E250" s="666" t="s">
        <v>611</v>
      </c>
      <c r="F250" s="666">
        <f xml:space="preserve"> SUM(J249:BE249)</f>
        <v>6645.0122981613849</v>
      </c>
      <c r="G250" s="666" t="str">
        <f>SMU</f>
        <v>$ 000s</v>
      </c>
      <c r="H250" s="662"/>
      <c r="I250" s="662"/>
      <c r="J250" s="662"/>
      <c r="K250" s="662"/>
      <c r="L250" s="662"/>
      <c r="M250" s="662"/>
      <c r="N250" s="662"/>
      <c r="O250" s="662"/>
      <c r="P250" s="662"/>
      <c r="Q250" s="662"/>
      <c r="R250" s="662"/>
      <c r="S250" s="662"/>
      <c r="T250" s="662"/>
      <c r="U250" s="662"/>
      <c r="V250" s="662"/>
      <c r="W250" s="662"/>
      <c r="X250" s="662"/>
      <c r="Y250" s="662"/>
      <c r="Z250" s="662"/>
      <c r="AA250" s="662"/>
      <c r="AB250" s="662"/>
      <c r="AC250" s="662"/>
      <c r="AD250" s="662"/>
      <c r="AE250" s="662"/>
      <c r="AF250" s="662"/>
      <c r="AG250" s="662"/>
      <c r="AH250" s="662"/>
      <c r="AI250" s="662"/>
      <c r="AJ250" s="662"/>
      <c r="AK250" s="662"/>
      <c r="AL250" s="662"/>
      <c r="AM250" s="662"/>
      <c r="AN250" s="662"/>
      <c r="AO250" s="662"/>
      <c r="AP250" s="662"/>
      <c r="AQ250" s="662"/>
      <c r="AR250" s="662"/>
      <c r="AS250" s="662"/>
      <c r="AT250" s="662"/>
      <c r="AU250" s="662"/>
      <c r="AV250" s="662"/>
      <c r="AW250" s="662"/>
      <c r="AX250" s="662"/>
      <c r="AY250" s="662"/>
      <c r="AZ250" s="662"/>
      <c r="BA250" s="662"/>
      <c r="BB250" s="662"/>
      <c r="BC250" s="662"/>
      <c r="BD250" s="662"/>
      <c r="BE250" s="662"/>
    </row>
    <row r="251" spans="1:57" s="647" customFormat="1" ht="13" customHeight="1" outlineLevel="1" x14ac:dyDescent="0.25">
      <c r="A251" s="526"/>
      <c r="B251" s="526"/>
      <c r="C251" s="526"/>
      <c r="D251" s="526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647" customFormat="1" ht="13" customHeight="1" outlineLevel="1" x14ac:dyDescent="0.25">
      <c r="A252" s="526"/>
      <c r="B252" s="668" t="s">
        <v>555</v>
      </c>
      <c r="C252" s="526"/>
      <c r="D252" s="526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647" customFormat="1" ht="13" customHeight="1" outlineLevel="2" x14ac:dyDescent="0.25">
      <c r="A253" s="664"/>
      <c r="B253" s="664"/>
      <c r="C253" s="664"/>
      <c r="D253" s="664"/>
      <c r="E253" s="475" t="str">
        <f xml:space="preserve"> InpC!E$77</f>
        <v>Equity bridge repaid at end construction?</v>
      </c>
      <c r="F253" s="475">
        <f xml:space="preserve"> InpC!F$77</f>
        <v>1</v>
      </c>
      <c r="G253" s="475" t="str">
        <f xml:space="preserve"> InpC!G$77</f>
        <v>1 = yes, 0 = no</v>
      </c>
      <c r="H253" s="667"/>
      <c r="I253" s="667"/>
      <c r="J253" s="667"/>
      <c r="K253" s="667"/>
      <c r="L253" s="667"/>
      <c r="M253" s="667"/>
      <c r="N253" s="667"/>
      <c r="O253" s="667"/>
      <c r="P253" s="667"/>
      <c r="Q253" s="667"/>
      <c r="R253" s="667"/>
      <c r="S253" s="667"/>
      <c r="T253" s="667"/>
      <c r="U253" s="667"/>
      <c r="V253" s="667"/>
      <c r="W253" s="667"/>
      <c r="X253" s="667"/>
      <c r="Y253" s="667"/>
      <c r="Z253" s="667"/>
      <c r="AA253" s="667"/>
      <c r="AB253" s="667"/>
      <c r="AC253" s="667"/>
      <c r="AD253" s="667"/>
      <c r="AE253" s="667"/>
      <c r="AF253" s="667"/>
      <c r="AG253" s="667"/>
      <c r="AH253" s="667"/>
      <c r="AI253" s="667"/>
      <c r="AJ253" s="667"/>
      <c r="AK253" s="667"/>
      <c r="AL253" s="667"/>
      <c r="AM253" s="667"/>
      <c r="AN253" s="667"/>
      <c r="AO253" s="667"/>
      <c r="AP253" s="667"/>
      <c r="AQ253" s="667"/>
      <c r="AR253" s="667"/>
      <c r="AS253" s="667"/>
      <c r="AT253" s="667"/>
      <c r="AU253" s="667"/>
      <c r="AV253" s="667"/>
      <c r="AW253" s="667"/>
      <c r="AX253" s="667"/>
      <c r="AY253" s="667"/>
      <c r="AZ253" s="667"/>
      <c r="BA253" s="667"/>
      <c r="BB253" s="667"/>
      <c r="BC253" s="667"/>
      <c r="BD253" s="667"/>
      <c r="BE253" s="667"/>
    </row>
    <row r="254" spans="1:57" s="647" customFormat="1" ht="13" customHeight="1" outlineLevel="2" x14ac:dyDescent="0.25">
      <c r="A254" s="526"/>
      <c r="B254" s="526"/>
      <c r="C254" s="526"/>
      <c r="D254" s="526"/>
      <c r="E254" s="686" t="str">
        <f t="shared" ref="E254:AJ254" si="234" xml:space="preserve"> E$161</f>
        <v>Equity bridge balance BEG</v>
      </c>
      <c r="F254" s="658">
        <f t="shared" si="234"/>
        <v>0</v>
      </c>
      <c r="G254" s="658" t="str">
        <f t="shared" si="234"/>
        <v>$ 000s</v>
      </c>
      <c r="H254" s="658">
        <f t="shared" si="234"/>
        <v>0</v>
      </c>
      <c r="I254" s="658">
        <f t="shared" si="234"/>
        <v>0</v>
      </c>
      <c r="J254" s="658">
        <f t="shared" si="234"/>
        <v>0</v>
      </c>
      <c r="K254" s="658">
        <f t="shared" si="234"/>
        <v>0</v>
      </c>
      <c r="L254" s="658">
        <f t="shared" si="234"/>
        <v>0</v>
      </c>
      <c r="M254" s="658">
        <f t="shared" si="234"/>
        <v>0</v>
      </c>
      <c r="N254" s="658">
        <f t="shared" si="234"/>
        <v>0</v>
      </c>
      <c r="O254" s="658">
        <f t="shared" si="234"/>
        <v>0</v>
      </c>
      <c r="P254" s="658">
        <f t="shared" si="234"/>
        <v>0</v>
      </c>
      <c r="Q254" s="658">
        <f t="shared" si="234"/>
        <v>0</v>
      </c>
      <c r="R254" s="658">
        <f t="shared" si="234"/>
        <v>0</v>
      </c>
      <c r="S254" s="658">
        <f t="shared" si="234"/>
        <v>0</v>
      </c>
      <c r="T254" s="658">
        <f t="shared" si="234"/>
        <v>0</v>
      </c>
      <c r="U254" s="658">
        <f t="shared" si="234"/>
        <v>0</v>
      </c>
      <c r="V254" s="658">
        <f t="shared" si="234"/>
        <v>0</v>
      </c>
      <c r="W254" s="658">
        <f t="shared" si="234"/>
        <v>0</v>
      </c>
      <c r="X254" s="658">
        <f t="shared" si="234"/>
        <v>0</v>
      </c>
      <c r="Y254" s="658">
        <f t="shared" si="234"/>
        <v>0</v>
      </c>
      <c r="Z254" s="658">
        <f t="shared" si="234"/>
        <v>13164.478699900039</v>
      </c>
      <c r="AA254" s="658">
        <f t="shared" si="234"/>
        <v>25235.365503356483</v>
      </c>
      <c r="AB254" s="658">
        <f t="shared" si="234"/>
        <v>37329.833391779117</v>
      </c>
      <c r="AC254" s="658">
        <f t="shared" si="234"/>
        <v>49453.783286579812</v>
      </c>
      <c r="AD254" s="658">
        <f t="shared" si="234"/>
        <v>61604.355354691172</v>
      </c>
      <c r="AE254" s="658">
        <f t="shared" si="234"/>
        <v>73776.107372811937</v>
      </c>
      <c r="AF254" s="658">
        <f t="shared" si="234"/>
        <v>85980.087349913738</v>
      </c>
      <c r="AG254" s="658">
        <f t="shared" si="234"/>
        <v>86676.92340681894</v>
      </c>
      <c r="AH254" s="658">
        <f t="shared" si="234"/>
        <v>86902.50051754716</v>
      </c>
      <c r="AI254" s="658">
        <f t="shared" si="234"/>
        <v>87128.572958014352</v>
      </c>
      <c r="AJ254" s="658">
        <f t="shared" si="234"/>
        <v>87333.215797378754</v>
      </c>
      <c r="AK254" s="658">
        <f t="shared" ref="AK254:BE254" si="235" xml:space="preserve"> AK$161</f>
        <v>87560.234016814589</v>
      </c>
      <c r="AL254" s="658">
        <f t="shared" si="235"/>
        <v>87780.411481597825</v>
      </c>
      <c r="AM254" s="658">
        <f t="shared" si="235"/>
        <v>88008.411668223591</v>
      </c>
      <c r="AN254" s="658">
        <f t="shared" si="235"/>
        <v>88229.541510516065</v>
      </c>
      <c r="AO254" s="658">
        <f t="shared" si="235"/>
        <v>88458.52791183033</v>
      </c>
      <c r="AP254" s="658">
        <f t="shared" si="235"/>
        <v>88688.017129117477</v>
      </c>
      <c r="AQ254" s="658">
        <f t="shared" si="235"/>
        <v>88910.591133014357</v>
      </c>
      <c r="AR254" s="658">
        <f t="shared" si="235"/>
        <v>89141.073005791346</v>
      </c>
      <c r="AS254" s="658">
        <f t="shared" si="235"/>
        <v>89364.60975342615</v>
      </c>
      <c r="AT254" s="658">
        <f t="shared" si="235"/>
        <v>89596.088575423797</v>
      </c>
      <c r="AU254" s="658">
        <f t="shared" si="235"/>
        <v>89828.075686334749</v>
      </c>
      <c r="AV254" s="658">
        <f t="shared" si="235"/>
        <v>90045.572427054678</v>
      </c>
      <c r="AW254" s="658">
        <f t="shared" si="235"/>
        <v>90278.546529589832</v>
      </c>
      <c r="AX254" s="658">
        <f t="shared" si="235"/>
        <v>90504.500408462714</v>
      </c>
      <c r="AY254" s="658">
        <f t="shared" si="235"/>
        <v>90738.482240357043</v>
      </c>
      <c r="AZ254" s="658">
        <f t="shared" si="235"/>
        <v>0</v>
      </c>
      <c r="BA254" s="658">
        <f t="shared" si="235"/>
        <v>0</v>
      </c>
      <c r="BB254" s="658">
        <f t="shared" si="235"/>
        <v>0</v>
      </c>
      <c r="BC254" s="658">
        <f t="shared" si="235"/>
        <v>0</v>
      </c>
      <c r="BD254" s="658">
        <f t="shared" si="235"/>
        <v>0</v>
      </c>
      <c r="BE254" s="658">
        <f t="shared" si="235"/>
        <v>0</v>
      </c>
    </row>
    <row r="255" spans="1:57" s="680" customFormat="1" ht="13" customHeight="1" outlineLevel="2" x14ac:dyDescent="0.25">
      <c r="A255" s="573"/>
      <c r="B255" s="573"/>
      <c r="C255" s="573"/>
      <c r="D255" s="681" t="s">
        <v>493</v>
      </c>
      <c r="E255" s="682" t="str">
        <f t="shared" ref="E255:BE255" si="236" xml:space="preserve"> E$153</f>
        <v>Equity bridge drawdown - m</v>
      </c>
      <c r="F255" s="682">
        <f t="shared" si="236"/>
        <v>0</v>
      </c>
      <c r="G255" s="682" t="str">
        <f t="shared" si="236"/>
        <v>$ 000s</v>
      </c>
      <c r="H255" s="682">
        <f t="shared" si="236"/>
        <v>84320.40118445392</v>
      </c>
      <c r="I255" s="682">
        <f t="shared" si="236"/>
        <v>0</v>
      </c>
      <c r="J255" s="682">
        <f t="shared" si="236"/>
        <v>0</v>
      </c>
      <c r="K255" s="682">
        <f t="shared" si="236"/>
        <v>0</v>
      </c>
      <c r="L255" s="682">
        <f t="shared" si="236"/>
        <v>0</v>
      </c>
      <c r="M255" s="682">
        <f t="shared" si="236"/>
        <v>0</v>
      </c>
      <c r="N255" s="682">
        <f t="shared" si="236"/>
        <v>0</v>
      </c>
      <c r="O255" s="682">
        <f t="shared" si="236"/>
        <v>0</v>
      </c>
      <c r="P255" s="682">
        <f t="shared" si="236"/>
        <v>0</v>
      </c>
      <c r="Q255" s="682">
        <f t="shared" si="236"/>
        <v>0</v>
      </c>
      <c r="R255" s="682">
        <f t="shared" si="236"/>
        <v>0</v>
      </c>
      <c r="S255" s="682">
        <f t="shared" si="236"/>
        <v>0</v>
      </c>
      <c r="T255" s="682">
        <f t="shared" si="236"/>
        <v>0</v>
      </c>
      <c r="U255" s="682">
        <f t="shared" si="236"/>
        <v>0</v>
      </c>
      <c r="V255" s="682">
        <f t="shared" si="236"/>
        <v>0</v>
      </c>
      <c r="W255" s="682">
        <f t="shared" si="236"/>
        <v>0</v>
      </c>
      <c r="X255" s="682">
        <f t="shared" si="236"/>
        <v>0</v>
      </c>
      <c r="Y255" s="682">
        <f t="shared" si="236"/>
        <v>11800</v>
      </c>
      <c r="Z255" s="682">
        <f t="shared" si="236"/>
        <v>12006.730769230497</v>
      </c>
      <c r="AA255" s="682">
        <f t="shared" si="236"/>
        <v>12006.730769230497</v>
      </c>
      <c r="AB255" s="682">
        <f t="shared" si="236"/>
        <v>12006.730769230497</v>
      </c>
      <c r="AC255" s="682">
        <f t="shared" si="236"/>
        <v>12006.730769230497</v>
      </c>
      <c r="AD255" s="682">
        <f t="shared" si="236"/>
        <v>12006.730795494545</v>
      </c>
      <c r="AE255" s="682">
        <f t="shared" si="236"/>
        <v>12006.730908248253</v>
      </c>
      <c r="AF255" s="682">
        <f t="shared" si="236"/>
        <v>480.01640378913726</v>
      </c>
      <c r="AG255" s="682">
        <f t="shared" si="236"/>
        <v>0</v>
      </c>
      <c r="AH255" s="682">
        <f t="shared" si="236"/>
        <v>0</v>
      </c>
      <c r="AI255" s="682">
        <f t="shared" si="236"/>
        <v>0</v>
      </c>
      <c r="AJ255" s="682">
        <f t="shared" si="236"/>
        <v>0</v>
      </c>
      <c r="AK255" s="682">
        <f t="shared" si="236"/>
        <v>0</v>
      </c>
      <c r="AL255" s="682">
        <f t="shared" si="236"/>
        <v>0</v>
      </c>
      <c r="AM255" s="682">
        <f t="shared" si="236"/>
        <v>0</v>
      </c>
      <c r="AN255" s="682">
        <f t="shared" si="236"/>
        <v>0</v>
      </c>
      <c r="AO255" s="682">
        <f t="shared" si="236"/>
        <v>0</v>
      </c>
      <c r="AP255" s="682">
        <f t="shared" si="236"/>
        <v>0</v>
      </c>
      <c r="AQ255" s="682">
        <f t="shared" si="236"/>
        <v>0</v>
      </c>
      <c r="AR255" s="682">
        <f t="shared" si="236"/>
        <v>0</v>
      </c>
      <c r="AS255" s="682">
        <f t="shared" si="236"/>
        <v>0</v>
      </c>
      <c r="AT255" s="682">
        <f t="shared" si="236"/>
        <v>0</v>
      </c>
      <c r="AU255" s="682">
        <f t="shared" si="236"/>
        <v>0</v>
      </c>
      <c r="AV255" s="682">
        <f t="shared" si="236"/>
        <v>0</v>
      </c>
      <c r="AW255" s="682">
        <f t="shared" si="236"/>
        <v>0</v>
      </c>
      <c r="AX255" s="682">
        <f t="shared" si="236"/>
        <v>0</v>
      </c>
      <c r="AY255" s="682">
        <f t="shared" si="236"/>
        <v>0</v>
      </c>
      <c r="AZ255" s="682">
        <f t="shared" si="236"/>
        <v>0</v>
      </c>
      <c r="BA255" s="682">
        <f t="shared" si="236"/>
        <v>0</v>
      </c>
      <c r="BB255" s="682">
        <f t="shared" si="236"/>
        <v>0</v>
      </c>
      <c r="BC255" s="682">
        <f t="shared" si="236"/>
        <v>0</v>
      </c>
      <c r="BD255" s="682">
        <f t="shared" si="236"/>
        <v>0</v>
      </c>
      <c r="BE255" s="682">
        <f t="shared" si="236"/>
        <v>0</v>
      </c>
    </row>
    <row r="256" spans="1:57" s="680" customFormat="1" ht="13" customHeight="1" outlineLevel="2" x14ac:dyDescent="0.25">
      <c r="A256" s="573"/>
      <c r="B256" s="573"/>
      <c r="C256" s="573"/>
      <c r="D256" s="681" t="s">
        <v>493</v>
      </c>
      <c r="E256" s="682" t="str">
        <f t="shared" ref="E256:AJ256" si="237" xml:space="preserve"> E$249</f>
        <v>Equity bridge interest and fees rolled up - m</v>
      </c>
      <c r="F256" s="682">
        <f t="shared" si="237"/>
        <v>0</v>
      </c>
      <c r="G256" s="682" t="str">
        <f t="shared" si="237"/>
        <v>$ 000s</v>
      </c>
      <c r="H256" s="682">
        <f t="shared" si="237"/>
        <v>6645.0122981613849</v>
      </c>
      <c r="I256" s="682">
        <f t="shared" si="237"/>
        <v>0</v>
      </c>
      <c r="J256" s="682">
        <f t="shared" si="237"/>
        <v>0</v>
      </c>
      <c r="K256" s="682">
        <f t="shared" si="237"/>
        <v>0</v>
      </c>
      <c r="L256" s="682">
        <f t="shared" si="237"/>
        <v>0</v>
      </c>
      <c r="M256" s="682">
        <f t="shared" si="237"/>
        <v>0</v>
      </c>
      <c r="N256" s="682">
        <f t="shared" si="237"/>
        <v>0</v>
      </c>
      <c r="O256" s="682">
        <f t="shared" si="237"/>
        <v>0</v>
      </c>
      <c r="P256" s="682">
        <f t="shared" si="237"/>
        <v>0</v>
      </c>
      <c r="Q256" s="682">
        <f t="shared" si="237"/>
        <v>0</v>
      </c>
      <c r="R256" s="682">
        <f t="shared" si="237"/>
        <v>0</v>
      </c>
      <c r="S256" s="682">
        <f t="shared" si="237"/>
        <v>0</v>
      </c>
      <c r="T256" s="682">
        <f t="shared" si="237"/>
        <v>0</v>
      </c>
      <c r="U256" s="682">
        <f t="shared" si="237"/>
        <v>0</v>
      </c>
      <c r="V256" s="682">
        <f t="shared" si="237"/>
        <v>0</v>
      </c>
      <c r="W256" s="682">
        <f t="shared" si="237"/>
        <v>0</v>
      </c>
      <c r="X256" s="682">
        <f t="shared" si="237"/>
        <v>0</v>
      </c>
      <c r="Y256" s="682">
        <f t="shared" si="237"/>
        <v>1364.4786999000394</v>
      </c>
      <c r="Z256" s="682">
        <f t="shared" si="237"/>
        <v>64.15603422594819</v>
      </c>
      <c r="AA256" s="682">
        <f t="shared" si="237"/>
        <v>87.737119192133505</v>
      </c>
      <c r="AB256" s="682">
        <f t="shared" si="237"/>
        <v>117.21912557019932</v>
      </c>
      <c r="AC256" s="682">
        <f t="shared" si="237"/>
        <v>143.84129888086585</v>
      </c>
      <c r="AD256" s="682">
        <f t="shared" si="237"/>
        <v>165.02122262621972</v>
      </c>
      <c r="AE256" s="682">
        <f t="shared" si="237"/>
        <v>197.24906885355057</v>
      </c>
      <c r="AF256" s="682">
        <f t="shared" si="237"/>
        <v>216.81965311606768</v>
      </c>
      <c r="AG256" s="682">
        <f t="shared" si="237"/>
        <v>225.57711072822426</v>
      </c>
      <c r="AH256" s="682">
        <f t="shared" si="237"/>
        <v>226.07244046719831</v>
      </c>
      <c r="AI256" s="682">
        <f t="shared" si="237"/>
        <v>204.64283936439602</v>
      </c>
      <c r="AJ256" s="682">
        <f t="shared" si="237"/>
        <v>227.01821943582851</v>
      </c>
      <c r="AK256" s="682">
        <f t="shared" ref="AK256:BE256" si="238" xml:space="preserve"> AK$249</f>
        <v>220.17746478323198</v>
      </c>
      <c r="AL256" s="682">
        <f t="shared" si="238"/>
        <v>228.00018662575957</v>
      </c>
      <c r="AM256" s="682">
        <f t="shared" si="238"/>
        <v>221.12984229247613</v>
      </c>
      <c r="AN256" s="682">
        <f t="shared" si="238"/>
        <v>228.98640131425921</v>
      </c>
      <c r="AO256" s="682">
        <f t="shared" si="238"/>
        <v>229.4892172871451</v>
      </c>
      <c r="AP256" s="682">
        <f t="shared" si="238"/>
        <v>222.57400389687561</v>
      </c>
      <c r="AQ256" s="682">
        <f t="shared" si="238"/>
        <v>230.48187277699503</v>
      </c>
      <c r="AR256" s="682">
        <f t="shared" si="238"/>
        <v>223.5367476348076</v>
      </c>
      <c r="AS256" s="682">
        <f t="shared" si="238"/>
        <v>231.47882199764928</v>
      </c>
      <c r="AT256" s="682">
        <f t="shared" si="238"/>
        <v>231.98711091095242</v>
      </c>
      <c r="AU256" s="682">
        <f t="shared" si="238"/>
        <v>217.49674071993024</v>
      </c>
      <c r="AV256" s="682">
        <f t="shared" si="238"/>
        <v>232.97410253515858</v>
      </c>
      <c r="AW256" s="682">
        <f t="shared" si="238"/>
        <v>225.95387887287939</v>
      </c>
      <c r="AX256" s="682">
        <f t="shared" si="238"/>
        <v>233.98183189433374</v>
      </c>
      <c r="AY256" s="682">
        <f t="shared" si="238"/>
        <v>226.93124225825969</v>
      </c>
      <c r="AZ256" s="682">
        <f t="shared" si="238"/>
        <v>0</v>
      </c>
      <c r="BA256" s="682">
        <f t="shared" si="238"/>
        <v>0</v>
      </c>
      <c r="BB256" s="682">
        <f t="shared" si="238"/>
        <v>0</v>
      </c>
      <c r="BC256" s="682">
        <f t="shared" si="238"/>
        <v>0</v>
      </c>
      <c r="BD256" s="682">
        <f t="shared" si="238"/>
        <v>0</v>
      </c>
      <c r="BE256" s="682">
        <f t="shared" si="238"/>
        <v>0</v>
      </c>
    </row>
    <row r="257" spans="1:144" s="687" customFormat="1" ht="13" customHeight="1" outlineLevel="2" x14ac:dyDescent="0.25">
      <c r="A257" s="664"/>
      <c r="B257" s="664"/>
      <c r="C257" s="664"/>
      <c r="D257" s="664"/>
      <c r="E257" s="688" t="str">
        <f xml:space="preserve"> ConTime!E$77</f>
        <v>Last construction period flag - m</v>
      </c>
      <c r="F257" s="688">
        <f xml:space="preserve"> ConTime!F$77</f>
        <v>0</v>
      </c>
      <c r="G257" s="688" t="str">
        <f xml:space="preserve"> ConTime!G$77</f>
        <v>flag</v>
      </c>
      <c r="H257" s="688">
        <f xml:space="preserve"> ConTime!H$77</f>
        <v>1</v>
      </c>
      <c r="I257" s="688">
        <f xml:space="preserve"> ConTime!I$77</f>
        <v>0</v>
      </c>
      <c r="J257" s="688">
        <f xml:space="preserve"> ConTime!J$77</f>
        <v>0</v>
      </c>
      <c r="K257" s="688">
        <f xml:space="preserve"> ConTime!K$77</f>
        <v>0</v>
      </c>
      <c r="L257" s="688">
        <f xml:space="preserve"> ConTime!L$77</f>
        <v>0</v>
      </c>
      <c r="M257" s="688">
        <f xml:space="preserve"> ConTime!M$77</f>
        <v>0</v>
      </c>
      <c r="N257" s="688">
        <f xml:space="preserve"> ConTime!N$77</f>
        <v>0</v>
      </c>
      <c r="O257" s="688">
        <f xml:space="preserve"> ConTime!O$77</f>
        <v>0</v>
      </c>
      <c r="P257" s="688">
        <f xml:space="preserve"> ConTime!P$77</f>
        <v>0</v>
      </c>
      <c r="Q257" s="688">
        <f xml:space="preserve"> ConTime!Q$77</f>
        <v>0</v>
      </c>
      <c r="R257" s="688">
        <f xml:space="preserve"> ConTime!R$77</f>
        <v>0</v>
      </c>
      <c r="S257" s="688">
        <f xml:space="preserve"> ConTime!S$77</f>
        <v>0</v>
      </c>
      <c r="T257" s="688">
        <f xml:space="preserve"> ConTime!T$77</f>
        <v>0</v>
      </c>
      <c r="U257" s="688">
        <f xml:space="preserve"> ConTime!U$77</f>
        <v>0</v>
      </c>
      <c r="V257" s="688">
        <f xml:space="preserve"> ConTime!V$77</f>
        <v>0</v>
      </c>
      <c r="W257" s="688">
        <f xml:space="preserve"> ConTime!W$77</f>
        <v>0</v>
      </c>
      <c r="X257" s="688">
        <f xml:space="preserve"> ConTime!X$77</f>
        <v>0</v>
      </c>
      <c r="Y257" s="688">
        <f xml:space="preserve"> ConTime!Y$77</f>
        <v>0</v>
      </c>
      <c r="Z257" s="688">
        <f xml:space="preserve"> ConTime!Z$77</f>
        <v>0</v>
      </c>
      <c r="AA257" s="688">
        <f xml:space="preserve"> ConTime!AA$77</f>
        <v>0</v>
      </c>
      <c r="AB257" s="688">
        <f xml:space="preserve"> ConTime!AB$77</f>
        <v>0</v>
      </c>
      <c r="AC257" s="688">
        <f xml:space="preserve"> ConTime!AC$77</f>
        <v>0</v>
      </c>
      <c r="AD257" s="688">
        <f xml:space="preserve"> ConTime!AD$77</f>
        <v>0</v>
      </c>
      <c r="AE257" s="688">
        <f xml:space="preserve"> ConTime!AE$77</f>
        <v>0</v>
      </c>
      <c r="AF257" s="688">
        <f xml:space="preserve"> ConTime!AF$77</f>
        <v>0</v>
      </c>
      <c r="AG257" s="688">
        <f xml:space="preserve"> ConTime!AG$77</f>
        <v>0</v>
      </c>
      <c r="AH257" s="688">
        <f xml:space="preserve"> ConTime!AH$77</f>
        <v>0</v>
      </c>
      <c r="AI257" s="688">
        <f xml:space="preserve"> ConTime!AI$77</f>
        <v>0</v>
      </c>
      <c r="AJ257" s="688">
        <f xml:space="preserve"> ConTime!AJ$77</f>
        <v>0</v>
      </c>
      <c r="AK257" s="688">
        <f xml:space="preserve"> ConTime!AK$77</f>
        <v>0</v>
      </c>
      <c r="AL257" s="688">
        <f xml:space="preserve"> ConTime!AL$77</f>
        <v>0</v>
      </c>
      <c r="AM257" s="688">
        <f xml:space="preserve"> ConTime!AM$77</f>
        <v>0</v>
      </c>
      <c r="AN257" s="688">
        <f xml:space="preserve"> ConTime!AN$77</f>
        <v>0</v>
      </c>
      <c r="AO257" s="688">
        <f xml:space="preserve"> ConTime!AO$77</f>
        <v>0</v>
      </c>
      <c r="AP257" s="688">
        <f xml:space="preserve"> ConTime!AP$77</f>
        <v>0</v>
      </c>
      <c r="AQ257" s="688">
        <f xml:space="preserve"> ConTime!AQ$77</f>
        <v>0</v>
      </c>
      <c r="AR257" s="688">
        <f xml:space="preserve"> ConTime!AR$77</f>
        <v>0</v>
      </c>
      <c r="AS257" s="688">
        <f xml:space="preserve"> ConTime!AS$77</f>
        <v>0</v>
      </c>
      <c r="AT257" s="688">
        <f xml:space="preserve"> ConTime!AT$77</f>
        <v>0</v>
      </c>
      <c r="AU257" s="688">
        <f xml:space="preserve"> ConTime!AU$77</f>
        <v>0</v>
      </c>
      <c r="AV257" s="688">
        <f xml:space="preserve"> ConTime!AV$77</f>
        <v>0</v>
      </c>
      <c r="AW257" s="688">
        <f xml:space="preserve"> ConTime!AW$77</f>
        <v>0</v>
      </c>
      <c r="AX257" s="688">
        <f xml:space="preserve"> ConTime!AX$77</f>
        <v>0</v>
      </c>
      <c r="AY257" s="688">
        <f xml:space="preserve"> ConTime!AY$77</f>
        <v>1</v>
      </c>
      <c r="AZ257" s="688">
        <f xml:space="preserve"> ConTime!AZ$77</f>
        <v>0</v>
      </c>
      <c r="BA257" s="688">
        <f xml:space="preserve"> ConTime!BA$77</f>
        <v>0</v>
      </c>
      <c r="BB257" s="688">
        <f xml:space="preserve"> ConTime!BB$77</f>
        <v>0</v>
      </c>
      <c r="BC257" s="688">
        <f xml:space="preserve"> ConTime!BC$77</f>
        <v>0</v>
      </c>
      <c r="BD257" s="688">
        <f xml:space="preserve"> ConTime!BD$77</f>
        <v>0</v>
      </c>
      <c r="BE257" s="688">
        <f xml:space="preserve"> ConTime!BE$77</f>
        <v>0</v>
      </c>
    </row>
    <row r="258" spans="1:144" s="194" customFormat="1" ht="13" customHeight="1" outlineLevel="2" x14ac:dyDescent="0.25">
      <c r="A258" s="663"/>
      <c r="B258" s="663"/>
      <c r="C258" s="663"/>
      <c r="D258" s="663"/>
      <c r="E258" s="694" t="s">
        <v>598</v>
      </c>
      <c r="F258" s="666"/>
      <c r="G258" s="666" t="str">
        <f>SMU</f>
        <v>$ 000s</v>
      </c>
      <c r="H258" s="666">
        <f xml:space="preserve"> SUM(J258:BE258)</f>
        <v>90965.413482615302</v>
      </c>
      <c r="I258" s="662"/>
      <c r="J258" s="666">
        <f xml:space="preserve"> $F253 * SUM(J254:J256) * J257</f>
        <v>0</v>
      </c>
      <c r="K258" s="666">
        <f t="shared" ref="K258:BE258" si="239" xml:space="preserve"> $F253 * SUM(K254:K256) * K257</f>
        <v>0</v>
      </c>
      <c r="L258" s="666">
        <f t="shared" si="239"/>
        <v>0</v>
      </c>
      <c r="M258" s="666">
        <f t="shared" si="239"/>
        <v>0</v>
      </c>
      <c r="N258" s="666">
        <f t="shared" si="239"/>
        <v>0</v>
      </c>
      <c r="O258" s="666">
        <f t="shared" si="239"/>
        <v>0</v>
      </c>
      <c r="P258" s="666">
        <f t="shared" si="239"/>
        <v>0</v>
      </c>
      <c r="Q258" s="666">
        <f t="shared" si="239"/>
        <v>0</v>
      </c>
      <c r="R258" s="666">
        <f t="shared" si="239"/>
        <v>0</v>
      </c>
      <c r="S258" s="666">
        <f t="shared" si="239"/>
        <v>0</v>
      </c>
      <c r="T258" s="666">
        <f t="shared" si="239"/>
        <v>0</v>
      </c>
      <c r="U258" s="666">
        <f t="shared" si="239"/>
        <v>0</v>
      </c>
      <c r="V258" s="666">
        <f t="shared" si="239"/>
        <v>0</v>
      </c>
      <c r="W258" s="666">
        <f t="shared" si="239"/>
        <v>0</v>
      </c>
      <c r="X258" s="666">
        <f t="shared" si="239"/>
        <v>0</v>
      </c>
      <c r="Y258" s="666">
        <f t="shared" si="239"/>
        <v>0</v>
      </c>
      <c r="Z258" s="666">
        <f t="shared" si="239"/>
        <v>0</v>
      </c>
      <c r="AA258" s="666">
        <f t="shared" si="239"/>
        <v>0</v>
      </c>
      <c r="AB258" s="666">
        <f t="shared" si="239"/>
        <v>0</v>
      </c>
      <c r="AC258" s="666">
        <f t="shared" si="239"/>
        <v>0</v>
      </c>
      <c r="AD258" s="666">
        <f t="shared" si="239"/>
        <v>0</v>
      </c>
      <c r="AE258" s="666">
        <f t="shared" si="239"/>
        <v>0</v>
      </c>
      <c r="AF258" s="666">
        <f t="shared" si="239"/>
        <v>0</v>
      </c>
      <c r="AG258" s="666">
        <f t="shared" si="239"/>
        <v>0</v>
      </c>
      <c r="AH258" s="666">
        <f t="shared" si="239"/>
        <v>0</v>
      </c>
      <c r="AI258" s="666">
        <f t="shared" si="239"/>
        <v>0</v>
      </c>
      <c r="AJ258" s="666">
        <f t="shared" si="239"/>
        <v>0</v>
      </c>
      <c r="AK258" s="666">
        <f t="shared" si="239"/>
        <v>0</v>
      </c>
      <c r="AL258" s="666">
        <f t="shared" si="239"/>
        <v>0</v>
      </c>
      <c r="AM258" s="666">
        <f t="shared" si="239"/>
        <v>0</v>
      </c>
      <c r="AN258" s="666">
        <f t="shared" si="239"/>
        <v>0</v>
      </c>
      <c r="AO258" s="666">
        <f t="shared" si="239"/>
        <v>0</v>
      </c>
      <c r="AP258" s="666">
        <f t="shared" si="239"/>
        <v>0</v>
      </c>
      <c r="AQ258" s="666">
        <f t="shared" si="239"/>
        <v>0</v>
      </c>
      <c r="AR258" s="666">
        <f t="shared" si="239"/>
        <v>0</v>
      </c>
      <c r="AS258" s="666">
        <f t="shared" si="239"/>
        <v>0</v>
      </c>
      <c r="AT258" s="666">
        <f t="shared" si="239"/>
        <v>0</v>
      </c>
      <c r="AU258" s="666">
        <f t="shared" si="239"/>
        <v>0</v>
      </c>
      <c r="AV258" s="666">
        <f t="shared" si="239"/>
        <v>0</v>
      </c>
      <c r="AW258" s="666">
        <f t="shared" si="239"/>
        <v>0</v>
      </c>
      <c r="AX258" s="666">
        <f t="shared" si="239"/>
        <v>0</v>
      </c>
      <c r="AY258" s="666">
        <f t="shared" si="239"/>
        <v>90965.413482615302</v>
      </c>
      <c r="AZ258" s="666">
        <f t="shared" si="239"/>
        <v>0</v>
      </c>
      <c r="BA258" s="666">
        <f t="shared" si="239"/>
        <v>0</v>
      </c>
      <c r="BB258" s="666">
        <f t="shared" si="239"/>
        <v>0</v>
      </c>
      <c r="BC258" s="666">
        <f t="shared" si="239"/>
        <v>0</v>
      </c>
      <c r="BD258" s="666">
        <f t="shared" si="239"/>
        <v>0</v>
      </c>
      <c r="BE258" s="666">
        <f t="shared" si="239"/>
        <v>0</v>
      </c>
    </row>
    <row r="259" spans="1:144" s="647" customFormat="1" ht="13" customHeight="1" outlineLevel="2" x14ac:dyDescent="0.25">
      <c r="A259" s="526"/>
      <c r="B259" s="526"/>
      <c r="C259" s="526"/>
      <c r="D259" s="526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144" s="647" customFormat="1" ht="13" customHeight="1" outlineLevel="2" x14ac:dyDescent="0.25">
      <c r="A260" s="526"/>
      <c r="B260" s="526"/>
      <c r="C260" s="665" t="s">
        <v>554</v>
      </c>
      <c r="D260" s="526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144" outlineLevel="2" x14ac:dyDescent="0.25">
      <c r="E261" s="571" t="str">
        <f xml:space="preserve"> Time!E$10</f>
        <v>Model column counter</v>
      </c>
      <c r="F261" s="571">
        <f xml:space="preserve"> Time!F$10</f>
        <v>0</v>
      </c>
      <c r="G261" s="571" t="str">
        <f xml:space="preserve"> Time!G$10</f>
        <v>counter</v>
      </c>
      <c r="H261" s="571">
        <f xml:space="preserve"> Time!H$10</f>
        <v>0</v>
      </c>
      <c r="I261" s="571">
        <f xml:space="preserve"> Time!I$10</f>
        <v>0</v>
      </c>
      <c r="J261" s="571">
        <f xml:space="preserve"> Time!J$10</f>
        <v>1</v>
      </c>
      <c r="K261" s="571">
        <f xml:space="preserve"> Time!K$10</f>
        <v>2</v>
      </c>
      <c r="L261" s="571">
        <f xml:space="preserve"> Time!L$10</f>
        <v>3</v>
      </c>
      <c r="M261" s="571">
        <f xml:space="preserve"> Time!M$10</f>
        <v>4</v>
      </c>
      <c r="N261" s="571">
        <f xml:space="preserve"> Time!N$10</f>
        <v>5</v>
      </c>
      <c r="O261" s="571">
        <f xml:space="preserve"> Time!O$10</f>
        <v>6</v>
      </c>
      <c r="P261" s="571">
        <f xml:space="preserve"> Time!P$10</f>
        <v>7</v>
      </c>
      <c r="Q261" s="571">
        <f xml:space="preserve"> Time!Q$10</f>
        <v>8</v>
      </c>
      <c r="R261" s="571">
        <f xml:space="preserve"> Time!R$10</f>
        <v>9</v>
      </c>
      <c r="S261" s="571">
        <f xml:space="preserve"> Time!S$10</f>
        <v>10</v>
      </c>
      <c r="T261" s="571">
        <f xml:space="preserve"> Time!T$10</f>
        <v>11</v>
      </c>
      <c r="U261" s="571">
        <f xml:space="preserve"> Time!U$10</f>
        <v>12</v>
      </c>
      <c r="V261" s="571">
        <f xml:space="preserve"> Time!V$10</f>
        <v>13</v>
      </c>
      <c r="W261" s="571">
        <f xml:space="preserve"> Time!W$10</f>
        <v>14</v>
      </c>
      <c r="X261" s="571">
        <f xml:space="preserve"> Time!X$10</f>
        <v>15</v>
      </c>
      <c r="Y261" s="571">
        <f xml:space="preserve"> Time!Y$10</f>
        <v>16</v>
      </c>
      <c r="Z261" s="571">
        <f xml:space="preserve"> Time!Z$10</f>
        <v>17</v>
      </c>
      <c r="AA261" s="571">
        <f xml:space="preserve"> Time!AA$10</f>
        <v>18</v>
      </c>
      <c r="AB261" s="571">
        <f xml:space="preserve"> Time!AB$10</f>
        <v>19</v>
      </c>
      <c r="AC261" s="571">
        <f xml:space="preserve"> Time!AC$10</f>
        <v>20</v>
      </c>
      <c r="AD261" s="571">
        <f xml:space="preserve"> Time!AD$10</f>
        <v>21</v>
      </c>
      <c r="AE261" s="571">
        <f xml:space="preserve"> Time!AE$10</f>
        <v>22</v>
      </c>
      <c r="AF261" s="571">
        <f xml:space="preserve"> Time!AF$10</f>
        <v>23</v>
      </c>
      <c r="AG261" s="571">
        <f xml:space="preserve"> Time!AG$10</f>
        <v>24</v>
      </c>
      <c r="AH261" s="571">
        <f xml:space="preserve"> Time!AH$10</f>
        <v>25</v>
      </c>
      <c r="AI261" s="571">
        <f xml:space="preserve"> Time!AI$10</f>
        <v>26</v>
      </c>
      <c r="AJ261" s="571">
        <f xml:space="preserve"> Time!AJ$10</f>
        <v>27</v>
      </c>
      <c r="AK261" s="571">
        <f xml:space="preserve"> Time!AK$10</f>
        <v>28</v>
      </c>
      <c r="AL261" s="571">
        <f xml:space="preserve"> Time!AL$10</f>
        <v>29</v>
      </c>
      <c r="AM261" s="571">
        <f xml:space="preserve"> Time!AM$10</f>
        <v>30</v>
      </c>
      <c r="AN261" s="571">
        <f xml:space="preserve"> Time!AN$10</f>
        <v>31</v>
      </c>
      <c r="AO261" s="571">
        <f xml:space="preserve"> Time!AO$10</f>
        <v>32</v>
      </c>
      <c r="AP261" s="571">
        <f xml:space="preserve"> Time!AP$10</f>
        <v>33</v>
      </c>
      <c r="AQ261" s="571">
        <f xml:space="preserve"> Time!AQ$10</f>
        <v>34</v>
      </c>
      <c r="AR261" s="571">
        <f xml:space="preserve"> Time!AR$10</f>
        <v>35</v>
      </c>
      <c r="AS261" s="571">
        <f xml:space="preserve"> Time!AS$10</f>
        <v>36</v>
      </c>
      <c r="AT261" s="571">
        <f xml:space="preserve"> Time!AT$10</f>
        <v>37</v>
      </c>
      <c r="AU261" s="571">
        <f xml:space="preserve"> Time!AU$10</f>
        <v>38</v>
      </c>
      <c r="AV261" s="571">
        <f xml:space="preserve"> Time!AV$10</f>
        <v>39</v>
      </c>
      <c r="AW261" s="571">
        <f xml:space="preserve"> Time!AW$10</f>
        <v>40</v>
      </c>
      <c r="AX261" s="571">
        <f xml:space="preserve"> Time!AX$10</f>
        <v>41</v>
      </c>
      <c r="AY261" s="571">
        <f xml:space="preserve"> Time!AY$10</f>
        <v>42</v>
      </c>
      <c r="AZ261" s="571">
        <f xml:space="preserve"> Time!AZ$10</f>
        <v>43</v>
      </c>
      <c r="BA261" s="571">
        <f xml:space="preserve"> Time!BA$10</f>
        <v>44</v>
      </c>
      <c r="BB261" s="571">
        <f xml:space="preserve"> Time!BB$10</f>
        <v>45</v>
      </c>
      <c r="BC261" s="571">
        <f xml:space="preserve"> Time!BC$10</f>
        <v>46</v>
      </c>
      <c r="BD261" s="571">
        <f xml:space="preserve"> Time!BD$10</f>
        <v>47</v>
      </c>
      <c r="BE261" s="571">
        <f xml:space="preserve"> Time!BE$10</f>
        <v>48</v>
      </c>
    </row>
    <row r="262" spans="1:144" outlineLevel="2" x14ac:dyDescent="0.25">
      <c r="E262" s="192" t="str">
        <f xml:space="preserve"> ConTime!E$56</f>
        <v>Model ops period counter - m</v>
      </c>
      <c r="F262" s="192">
        <f xml:space="preserve"> ConTime!F$56</f>
        <v>0</v>
      </c>
      <c r="G262" s="192" t="str">
        <f xml:space="preserve"> ConTime!G$56</f>
        <v>counter</v>
      </c>
      <c r="H262" s="192">
        <f xml:space="preserve"> ConTime!H$56</f>
        <v>0</v>
      </c>
      <c r="I262" s="192">
        <f xml:space="preserve"> ConTime!I$56</f>
        <v>0</v>
      </c>
      <c r="J262" s="192">
        <f xml:space="preserve"> ConTime!J$56</f>
        <v>1</v>
      </c>
      <c r="K262" s="192">
        <f xml:space="preserve"> ConTime!K$56</f>
        <v>1</v>
      </c>
      <c r="L262" s="192">
        <f xml:space="preserve"> ConTime!L$56</f>
        <v>1</v>
      </c>
      <c r="M262" s="192">
        <f xml:space="preserve"> ConTime!M$56</f>
        <v>1</v>
      </c>
      <c r="N262" s="192">
        <f xml:space="preserve"> ConTime!N$56</f>
        <v>1</v>
      </c>
      <c r="O262" s="192">
        <f xml:space="preserve"> ConTime!O$56</f>
        <v>1</v>
      </c>
      <c r="P262" s="192">
        <f xml:space="preserve"> ConTime!P$56</f>
        <v>2</v>
      </c>
      <c r="Q262" s="192">
        <f xml:space="preserve"> ConTime!Q$56</f>
        <v>2</v>
      </c>
      <c r="R262" s="192">
        <f xml:space="preserve"> ConTime!R$56</f>
        <v>2</v>
      </c>
      <c r="S262" s="192">
        <f xml:space="preserve"> ConTime!S$56</f>
        <v>2</v>
      </c>
      <c r="T262" s="192">
        <f xml:space="preserve"> ConTime!T$56</f>
        <v>2</v>
      </c>
      <c r="U262" s="192">
        <f xml:space="preserve"> ConTime!U$56</f>
        <v>2</v>
      </c>
      <c r="V262" s="192">
        <f xml:space="preserve"> ConTime!V$56</f>
        <v>3</v>
      </c>
      <c r="W262" s="192">
        <f xml:space="preserve"> ConTime!W$56</f>
        <v>3</v>
      </c>
      <c r="X262" s="192">
        <f xml:space="preserve"> ConTime!X$56</f>
        <v>3</v>
      </c>
      <c r="Y262" s="192">
        <f xml:space="preserve"> ConTime!Y$56</f>
        <v>3</v>
      </c>
      <c r="Z262" s="192">
        <f xml:space="preserve"> ConTime!Z$56</f>
        <v>3</v>
      </c>
      <c r="AA262" s="192">
        <f xml:space="preserve"> ConTime!AA$56</f>
        <v>3</v>
      </c>
      <c r="AB262" s="192">
        <f xml:space="preserve"> ConTime!AB$56</f>
        <v>4</v>
      </c>
      <c r="AC262" s="192">
        <f xml:space="preserve"> ConTime!AC$56</f>
        <v>4</v>
      </c>
      <c r="AD262" s="192">
        <f xml:space="preserve"> ConTime!AD$56</f>
        <v>4</v>
      </c>
      <c r="AE262" s="192">
        <f xml:space="preserve"> ConTime!AE$56</f>
        <v>4</v>
      </c>
      <c r="AF262" s="192">
        <f xml:space="preserve"> ConTime!AF$56</f>
        <v>4</v>
      </c>
      <c r="AG262" s="192">
        <f xml:space="preserve"> ConTime!AG$56</f>
        <v>4</v>
      </c>
      <c r="AH262" s="192">
        <f xml:space="preserve"> ConTime!AH$56</f>
        <v>5</v>
      </c>
      <c r="AI262" s="192">
        <f xml:space="preserve"> ConTime!AI$56</f>
        <v>5</v>
      </c>
      <c r="AJ262" s="192">
        <f xml:space="preserve"> ConTime!AJ$56</f>
        <v>5</v>
      </c>
      <c r="AK262" s="192">
        <f xml:space="preserve"> ConTime!AK$56</f>
        <v>5</v>
      </c>
      <c r="AL262" s="192">
        <f xml:space="preserve"> ConTime!AL$56</f>
        <v>5</v>
      </c>
      <c r="AM262" s="192">
        <f xml:space="preserve"> ConTime!AM$56</f>
        <v>5</v>
      </c>
      <c r="AN262" s="192">
        <f xml:space="preserve"> ConTime!AN$56</f>
        <v>6</v>
      </c>
      <c r="AO262" s="192">
        <f xml:space="preserve"> ConTime!AO$56</f>
        <v>6</v>
      </c>
      <c r="AP262" s="192">
        <f xml:space="preserve"> ConTime!AP$56</f>
        <v>6</v>
      </c>
      <c r="AQ262" s="192">
        <f xml:space="preserve"> ConTime!AQ$56</f>
        <v>6</v>
      </c>
      <c r="AR262" s="192">
        <f xml:space="preserve"> ConTime!AR$56</f>
        <v>6</v>
      </c>
      <c r="AS262" s="192">
        <f xml:space="preserve"> ConTime!AS$56</f>
        <v>6</v>
      </c>
      <c r="AT262" s="192">
        <f xml:space="preserve"> ConTime!AT$56</f>
        <v>7</v>
      </c>
      <c r="AU262" s="192">
        <f xml:space="preserve"> ConTime!AU$56</f>
        <v>7</v>
      </c>
      <c r="AV262" s="192">
        <f xml:space="preserve"> ConTime!AV$56</f>
        <v>7</v>
      </c>
      <c r="AW262" s="192">
        <f xml:space="preserve"> ConTime!AW$56</f>
        <v>7</v>
      </c>
      <c r="AX262" s="192">
        <f xml:space="preserve"> ConTime!AX$56</f>
        <v>7</v>
      </c>
      <c r="AY262" s="192">
        <f xml:space="preserve"> ConTime!AY$56</f>
        <v>7</v>
      </c>
      <c r="AZ262" s="192">
        <f xml:space="preserve"> ConTime!AZ$56</f>
        <v>8</v>
      </c>
      <c r="BA262" s="192">
        <f xml:space="preserve"> ConTime!BA$56</f>
        <v>8</v>
      </c>
      <c r="BB262" s="192">
        <f xml:space="preserve"> ConTime!BB$56</f>
        <v>8</v>
      </c>
      <c r="BC262" s="192">
        <f xml:space="preserve"> ConTime!BC$56</f>
        <v>8</v>
      </c>
      <c r="BD262" s="192">
        <f xml:space="preserve"> ConTime!BD$56</f>
        <v>8</v>
      </c>
      <c r="BE262" s="192">
        <f xml:space="preserve"> ConTime!BE$56</f>
        <v>8</v>
      </c>
    </row>
    <row r="263" spans="1:144" s="647" customFormat="1" ht="4.5" customHeight="1" outlineLevel="2" x14ac:dyDescent="0.25">
      <c r="A263" s="526"/>
      <c r="B263" s="526"/>
      <c r="C263" s="526"/>
      <c r="D263" s="526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144" s="647" customFormat="1" ht="13" customHeight="1" outlineLevel="2" x14ac:dyDescent="0.25">
      <c r="A264" s="526"/>
      <c r="B264" s="526"/>
      <c r="C264" s="526"/>
      <c r="D264" s="526"/>
      <c r="E264" s="32" t="str">
        <f t="shared" ref="E264:AJ264" si="240" xml:space="preserve"> E153</f>
        <v>Equity bridge drawdown - m</v>
      </c>
      <c r="F264" s="32">
        <f t="shared" si="240"/>
        <v>0</v>
      </c>
      <c r="G264" s="32" t="str">
        <f t="shared" si="240"/>
        <v>$ 000s</v>
      </c>
      <c r="H264" s="32">
        <f t="shared" si="240"/>
        <v>84320.40118445392</v>
      </c>
      <c r="I264" s="32">
        <f t="shared" si="240"/>
        <v>0</v>
      </c>
      <c r="J264" s="32">
        <f t="shared" si="240"/>
        <v>0</v>
      </c>
      <c r="K264" s="32">
        <f t="shared" si="240"/>
        <v>0</v>
      </c>
      <c r="L264" s="32">
        <f t="shared" si="240"/>
        <v>0</v>
      </c>
      <c r="M264" s="32">
        <f t="shared" si="240"/>
        <v>0</v>
      </c>
      <c r="N264" s="32">
        <f t="shared" si="240"/>
        <v>0</v>
      </c>
      <c r="O264" s="32">
        <f t="shared" si="240"/>
        <v>0</v>
      </c>
      <c r="P264" s="32">
        <f t="shared" si="240"/>
        <v>0</v>
      </c>
      <c r="Q264" s="32">
        <f t="shared" si="240"/>
        <v>0</v>
      </c>
      <c r="R264" s="32">
        <f t="shared" si="240"/>
        <v>0</v>
      </c>
      <c r="S264" s="32">
        <f t="shared" si="240"/>
        <v>0</v>
      </c>
      <c r="T264" s="32">
        <f t="shared" si="240"/>
        <v>0</v>
      </c>
      <c r="U264" s="32">
        <f t="shared" si="240"/>
        <v>0</v>
      </c>
      <c r="V264" s="32">
        <f t="shared" si="240"/>
        <v>0</v>
      </c>
      <c r="W264" s="32">
        <f t="shared" si="240"/>
        <v>0</v>
      </c>
      <c r="X264" s="32">
        <f t="shared" si="240"/>
        <v>0</v>
      </c>
      <c r="Y264" s="32">
        <f t="shared" si="240"/>
        <v>11800</v>
      </c>
      <c r="Z264" s="32">
        <f t="shared" si="240"/>
        <v>12006.730769230497</v>
      </c>
      <c r="AA264" s="32">
        <f t="shared" si="240"/>
        <v>12006.730769230497</v>
      </c>
      <c r="AB264" s="32">
        <f t="shared" si="240"/>
        <v>12006.730769230497</v>
      </c>
      <c r="AC264" s="32">
        <f t="shared" si="240"/>
        <v>12006.730769230497</v>
      </c>
      <c r="AD264" s="32">
        <f t="shared" si="240"/>
        <v>12006.730795494545</v>
      </c>
      <c r="AE264" s="32">
        <f t="shared" si="240"/>
        <v>12006.730908248253</v>
      </c>
      <c r="AF264" s="32">
        <f t="shared" si="240"/>
        <v>480.01640378913726</v>
      </c>
      <c r="AG264" s="32">
        <f t="shared" si="240"/>
        <v>0</v>
      </c>
      <c r="AH264" s="32">
        <f t="shared" si="240"/>
        <v>0</v>
      </c>
      <c r="AI264" s="32">
        <f t="shared" si="240"/>
        <v>0</v>
      </c>
      <c r="AJ264" s="32">
        <f t="shared" si="240"/>
        <v>0</v>
      </c>
      <c r="AK264" s="32">
        <f t="shared" ref="AK264:BE264" si="241" xml:space="preserve"> AK153</f>
        <v>0</v>
      </c>
      <c r="AL264" s="32">
        <f t="shared" si="241"/>
        <v>0</v>
      </c>
      <c r="AM264" s="32">
        <f t="shared" si="241"/>
        <v>0</v>
      </c>
      <c r="AN264" s="32">
        <f t="shared" si="241"/>
        <v>0</v>
      </c>
      <c r="AO264" s="32">
        <f t="shared" si="241"/>
        <v>0</v>
      </c>
      <c r="AP264" s="32">
        <f t="shared" si="241"/>
        <v>0</v>
      </c>
      <c r="AQ264" s="32">
        <f t="shared" si="241"/>
        <v>0</v>
      </c>
      <c r="AR264" s="32">
        <f t="shared" si="241"/>
        <v>0</v>
      </c>
      <c r="AS264" s="32">
        <f t="shared" si="241"/>
        <v>0</v>
      </c>
      <c r="AT264" s="32">
        <f t="shared" si="241"/>
        <v>0</v>
      </c>
      <c r="AU264" s="32">
        <f t="shared" si="241"/>
        <v>0</v>
      </c>
      <c r="AV264" s="32">
        <f t="shared" si="241"/>
        <v>0</v>
      </c>
      <c r="AW264" s="32">
        <f t="shared" si="241"/>
        <v>0</v>
      </c>
      <c r="AX264" s="32">
        <f t="shared" si="241"/>
        <v>0</v>
      </c>
      <c r="AY264" s="32">
        <f t="shared" si="241"/>
        <v>0</v>
      </c>
      <c r="AZ264" s="32">
        <f t="shared" si="241"/>
        <v>0</v>
      </c>
      <c r="BA264" s="32">
        <f t="shared" si="241"/>
        <v>0</v>
      </c>
      <c r="BB264" s="32">
        <f t="shared" si="241"/>
        <v>0</v>
      </c>
      <c r="BC264" s="32">
        <f t="shared" si="241"/>
        <v>0</v>
      </c>
      <c r="BD264" s="32">
        <f t="shared" si="241"/>
        <v>0</v>
      </c>
      <c r="BE264" s="32">
        <f t="shared" si="241"/>
        <v>0</v>
      </c>
    </row>
    <row r="265" spans="1:144" s="647" customFormat="1" ht="13" customHeight="1" outlineLevel="2" x14ac:dyDescent="0.25">
      <c r="A265" s="526"/>
      <c r="B265" s="526"/>
      <c r="C265" s="526"/>
      <c r="D265" s="526"/>
      <c r="E265" s="32" t="str">
        <f t="shared" ref="E265:AJ265" si="242" xml:space="preserve"> E242</f>
        <v>Equity bridge interest and fees paid POS</v>
      </c>
      <c r="F265" s="32">
        <f t="shared" si="242"/>
        <v>0</v>
      </c>
      <c r="G265" s="32" t="str">
        <f t="shared" si="242"/>
        <v>$ 000s</v>
      </c>
      <c r="H265" s="32">
        <f t="shared" si="242"/>
        <v>0</v>
      </c>
      <c r="I265" s="32">
        <f t="shared" si="242"/>
        <v>0</v>
      </c>
      <c r="J265" s="32">
        <f t="shared" si="242"/>
        <v>0</v>
      </c>
      <c r="K265" s="32">
        <f t="shared" si="242"/>
        <v>0</v>
      </c>
      <c r="L265" s="32">
        <f t="shared" si="242"/>
        <v>0</v>
      </c>
      <c r="M265" s="32">
        <f t="shared" si="242"/>
        <v>0</v>
      </c>
      <c r="N265" s="32">
        <f t="shared" si="242"/>
        <v>0</v>
      </c>
      <c r="O265" s="32">
        <f t="shared" si="242"/>
        <v>0</v>
      </c>
      <c r="P265" s="32">
        <f t="shared" si="242"/>
        <v>0</v>
      </c>
      <c r="Q265" s="32">
        <f t="shared" si="242"/>
        <v>0</v>
      </c>
      <c r="R265" s="32">
        <f t="shared" si="242"/>
        <v>0</v>
      </c>
      <c r="S265" s="32">
        <f t="shared" si="242"/>
        <v>0</v>
      </c>
      <c r="T265" s="32">
        <f t="shared" si="242"/>
        <v>0</v>
      </c>
      <c r="U265" s="32">
        <f t="shared" si="242"/>
        <v>0</v>
      </c>
      <c r="V265" s="32">
        <f t="shared" si="242"/>
        <v>0</v>
      </c>
      <c r="W265" s="32">
        <f t="shared" si="242"/>
        <v>0</v>
      </c>
      <c r="X265" s="32">
        <f t="shared" si="242"/>
        <v>0</v>
      </c>
      <c r="Y265" s="32">
        <f t="shared" si="242"/>
        <v>0</v>
      </c>
      <c r="Z265" s="32">
        <f t="shared" si="242"/>
        <v>0</v>
      </c>
      <c r="AA265" s="32">
        <f t="shared" si="242"/>
        <v>0</v>
      </c>
      <c r="AB265" s="32">
        <f t="shared" si="242"/>
        <v>0</v>
      </c>
      <c r="AC265" s="32">
        <f t="shared" si="242"/>
        <v>0</v>
      </c>
      <c r="AD265" s="32">
        <f t="shared" si="242"/>
        <v>0</v>
      </c>
      <c r="AE265" s="32">
        <f t="shared" si="242"/>
        <v>0</v>
      </c>
      <c r="AF265" s="32">
        <f t="shared" si="242"/>
        <v>0</v>
      </c>
      <c r="AG265" s="32">
        <f t="shared" si="242"/>
        <v>0</v>
      </c>
      <c r="AH265" s="32">
        <f t="shared" si="242"/>
        <v>0</v>
      </c>
      <c r="AI265" s="32">
        <f t="shared" si="242"/>
        <v>0</v>
      </c>
      <c r="AJ265" s="32">
        <f t="shared" si="242"/>
        <v>0</v>
      </c>
      <c r="AK265" s="32">
        <f t="shared" ref="AK265:BE265" si="243" xml:space="preserve"> AK242</f>
        <v>0</v>
      </c>
      <c r="AL265" s="32">
        <f t="shared" si="243"/>
        <v>0</v>
      </c>
      <c r="AM265" s="32">
        <f t="shared" si="243"/>
        <v>0</v>
      </c>
      <c r="AN265" s="32">
        <f t="shared" si="243"/>
        <v>0</v>
      </c>
      <c r="AO265" s="32">
        <f t="shared" si="243"/>
        <v>0</v>
      </c>
      <c r="AP265" s="32">
        <f t="shared" si="243"/>
        <v>0</v>
      </c>
      <c r="AQ265" s="32">
        <f t="shared" si="243"/>
        <v>0</v>
      </c>
      <c r="AR265" s="32">
        <f t="shared" si="243"/>
        <v>0</v>
      </c>
      <c r="AS265" s="32">
        <f t="shared" si="243"/>
        <v>0</v>
      </c>
      <c r="AT265" s="32">
        <f t="shared" si="243"/>
        <v>0</v>
      </c>
      <c r="AU265" s="32">
        <f t="shared" si="243"/>
        <v>0</v>
      </c>
      <c r="AV265" s="32">
        <f t="shared" si="243"/>
        <v>0</v>
      </c>
      <c r="AW265" s="32">
        <f t="shared" si="243"/>
        <v>0</v>
      </c>
      <c r="AX265" s="32">
        <f t="shared" si="243"/>
        <v>0</v>
      </c>
      <c r="AY265" s="32">
        <f t="shared" si="243"/>
        <v>0</v>
      </c>
      <c r="AZ265" s="32">
        <f t="shared" si="243"/>
        <v>0</v>
      </c>
      <c r="BA265" s="32">
        <f t="shared" si="243"/>
        <v>0</v>
      </c>
      <c r="BB265" s="32">
        <f t="shared" si="243"/>
        <v>0</v>
      </c>
      <c r="BC265" s="32">
        <f t="shared" si="243"/>
        <v>0</v>
      </c>
      <c r="BD265" s="32">
        <f t="shared" si="243"/>
        <v>0</v>
      </c>
      <c r="BE265" s="32">
        <f t="shared" si="243"/>
        <v>0</v>
      </c>
    </row>
    <row r="266" spans="1:144" s="647" customFormat="1" ht="13" customHeight="1" outlineLevel="2" x14ac:dyDescent="0.25">
      <c r="A266" s="526"/>
      <c r="B266" s="526"/>
      <c r="C266" s="526"/>
      <c r="D266" s="526"/>
      <c r="E266" s="32" t="str">
        <f t="shared" ref="E266:AJ266" si="244" xml:space="preserve"> E243</f>
        <v>Equity bridge interest and fees paid</v>
      </c>
      <c r="F266" s="32">
        <f t="shared" si="244"/>
        <v>0</v>
      </c>
      <c r="G266" s="32" t="str">
        <f t="shared" si="244"/>
        <v>$ 000s</v>
      </c>
      <c r="H266" s="32">
        <f t="shared" si="244"/>
        <v>0</v>
      </c>
      <c r="I266" s="32">
        <f t="shared" si="244"/>
        <v>0</v>
      </c>
      <c r="J266" s="32">
        <f t="shared" si="244"/>
        <v>0</v>
      </c>
      <c r="K266" s="32">
        <f t="shared" si="244"/>
        <v>0</v>
      </c>
      <c r="L266" s="32">
        <f t="shared" si="244"/>
        <v>0</v>
      </c>
      <c r="M266" s="32">
        <f t="shared" si="244"/>
        <v>0</v>
      </c>
      <c r="N266" s="32">
        <f t="shared" si="244"/>
        <v>0</v>
      </c>
      <c r="O266" s="32">
        <f t="shared" si="244"/>
        <v>0</v>
      </c>
      <c r="P266" s="32">
        <f t="shared" si="244"/>
        <v>0</v>
      </c>
      <c r="Q266" s="32">
        <f t="shared" si="244"/>
        <v>0</v>
      </c>
      <c r="R266" s="32">
        <f t="shared" si="244"/>
        <v>0</v>
      </c>
      <c r="S266" s="32">
        <f t="shared" si="244"/>
        <v>0</v>
      </c>
      <c r="T266" s="32">
        <f t="shared" si="244"/>
        <v>0</v>
      </c>
      <c r="U266" s="32">
        <f t="shared" si="244"/>
        <v>0</v>
      </c>
      <c r="V266" s="32">
        <f t="shared" si="244"/>
        <v>0</v>
      </c>
      <c r="W266" s="32">
        <f t="shared" si="244"/>
        <v>0</v>
      </c>
      <c r="X266" s="32">
        <f t="shared" si="244"/>
        <v>0</v>
      </c>
      <c r="Y266" s="32">
        <f t="shared" si="244"/>
        <v>0</v>
      </c>
      <c r="Z266" s="32">
        <f t="shared" si="244"/>
        <v>0</v>
      </c>
      <c r="AA266" s="32">
        <f t="shared" si="244"/>
        <v>0</v>
      </c>
      <c r="AB266" s="32">
        <f t="shared" si="244"/>
        <v>0</v>
      </c>
      <c r="AC266" s="32">
        <f t="shared" si="244"/>
        <v>0</v>
      </c>
      <c r="AD266" s="32">
        <f t="shared" si="244"/>
        <v>0</v>
      </c>
      <c r="AE266" s="32">
        <f t="shared" si="244"/>
        <v>0</v>
      </c>
      <c r="AF266" s="32">
        <f t="shared" si="244"/>
        <v>0</v>
      </c>
      <c r="AG266" s="32">
        <f t="shared" si="244"/>
        <v>0</v>
      </c>
      <c r="AH266" s="32">
        <f t="shared" si="244"/>
        <v>0</v>
      </c>
      <c r="AI266" s="32">
        <f t="shared" si="244"/>
        <v>0</v>
      </c>
      <c r="AJ266" s="32">
        <f t="shared" si="244"/>
        <v>0</v>
      </c>
      <c r="AK266" s="32">
        <f t="shared" ref="AK266:BE266" si="245" xml:space="preserve"> AK243</f>
        <v>0</v>
      </c>
      <c r="AL266" s="32">
        <f t="shared" si="245"/>
        <v>0</v>
      </c>
      <c r="AM266" s="32">
        <f t="shared" si="245"/>
        <v>0</v>
      </c>
      <c r="AN266" s="32">
        <f t="shared" si="245"/>
        <v>0</v>
      </c>
      <c r="AO266" s="32">
        <f t="shared" si="245"/>
        <v>0</v>
      </c>
      <c r="AP266" s="32">
        <f t="shared" si="245"/>
        <v>0</v>
      </c>
      <c r="AQ266" s="32">
        <f t="shared" si="245"/>
        <v>0</v>
      </c>
      <c r="AR266" s="32">
        <f t="shared" si="245"/>
        <v>0</v>
      </c>
      <c r="AS266" s="32">
        <f t="shared" si="245"/>
        <v>0</v>
      </c>
      <c r="AT266" s="32">
        <f t="shared" si="245"/>
        <v>0</v>
      </c>
      <c r="AU266" s="32">
        <f t="shared" si="245"/>
        <v>0</v>
      </c>
      <c r="AV266" s="32">
        <f t="shared" si="245"/>
        <v>0</v>
      </c>
      <c r="AW266" s="32">
        <f t="shared" si="245"/>
        <v>0</v>
      </c>
      <c r="AX266" s="32">
        <f t="shared" si="245"/>
        <v>0</v>
      </c>
      <c r="AY266" s="32">
        <f t="shared" si="245"/>
        <v>0</v>
      </c>
      <c r="AZ266" s="32">
        <f t="shared" si="245"/>
        <v>0</v>
      </c>
      <c r="BA266" s="32">
        <f t="shared" si="245"/>
        <v>0</v>
      </c>
      <c r="BB266" s="32">
        <f t="shared" si="245"/>
        <v>0</v>
      </c>
      <c r="BC266" s="32">
        <f t="shared" si="245"/>
        <v>0</v>
      </c>
      <c r="BD266" s="32">
        <f t="shared" si="245"/>
        <v>0</v>
      </c>
      <c r="BE266" s="32">
        <f t="shared" si="245"/>
        <v>0</v>
      </c>
    </row>
    <row r="267" spans="1:144" s="647" customFormat="1" ht="13" customHeight="1" outlineLevel="2" x14ac:dyDescent="0.25">
      <c r="A267" s="526"/>
      <c r="B267" s="526"/>
      <c r="C267" s="526"/>
      <c r="D267" s="526"/>
      <c r="E267" s="32" t="str">
        <f t="shared" ref="E267:AJ267" si="246" xml:space="preserve"> E249</f>
        <v>Equity bridge interest and fees rolled up - m</v>
      </c>
      <c r="F267" s="32">
        <f t="shared" si="246"/>
        <v>0</v>
      </c>
      <c r="G267" s="32" t="str">
        <f t="shared" si="246"/>
        <v>$ 000s</v>
      </c>
      <c r="H267" s="32">
        <f t="shared" si="246"/>
        <v>6645.0122981613849</v>
      </c>
      <c r="I267" s="32">
        <f t="shared" si="246"/>
        <v>0</v>
      </c>
      <c r="J267" s="32">
        <f t="shared" si="246"/>
        <v>0</v>
      </c>
      <c r="K267" s="32">
        <f t="shared" si="246"/>
        <v>0</v>
      </c>
      <c r="L267" s="32">
        <f t="shared" si="246"/>
        <v>0</v>
      </c>
      <c r="M267" s="32">
        <f t="shared" si="246"/>
        <v>0</v>
      </c>
      <c r="N267" s="32">
        <f t="shared" si="246"/>
        <v>0</v>
      </c>
      <c r="O267" s="32">
        <f t="shared" si="246"/>
        <v>0</v>
      </c>
      <c r="P267" s="32">
        <f t="shared" si="246"/>
        <v>0</v>
      </c>
      <c r="Q267" s="32">
        <f t="shared" si="246"/>
        <v>0</v>
      </c>
      <c r="R267" s="32">
        <f t="shared" si="246"/>
        <v>0</v>
      </c>
      <c r="S267" s="32">
        <f t="shared" si="246"/>
        <v>0</v>
      </c>
      <c r="T267" s="32">
        <f t="shared" si="246"/>
        <v>0</v>
      </c>
      <c r="U267" s="32">
        <f t="shared" si="246"/>
        <v>0</v>
      </c>
      <c r="V267" s="32">
        <f t="shared" si="246"/>
        <v>0</v>
      </c>
      <c r="W267" s="32">
        <f t="shared" si="246"/>
        <v>0</v>
      </c>
      <c r="X267" s="32">
        <f t="shared" si="246"/>
        <v>0</v>
      </c>
      <c r="Y267" s="32">
        <f t="shared" si="246"/>
        <v>1364.4786999000394</v>
      </c>
      <c r="Z267" s="32">
        <f t="shared" si="246"/>
        <v>64.15603422594819</v>
      </c>
      <c r="AA267" s="32">
        <f t="shared" si="246"/>
        <v>87.737119192133505</v>
      </c>
      <c r="AB267" s="32">
        <f t="shared" si="246"/>
        <v>117.21912557019932</v>
      </c>
      <c r="AC267" s="32">
        <f t="shared" si="246"/>
        <v>143.84129888086585</v>
      </c>
      <c r="AD267" s="32">
        <f t="shared" si="246"/>
        <v>165.02122262621972</v>
      </c>
      <c r="AE267" s="32">
        <f t="shared" si="246"/>
        <v>197.24906885355057</v>
      </c>
      <c r="AF267" s="32">
        <f t="shared" si="246"/>
        <v>216.81965311606768</v>
      </c>
      <c r="AG267" s="32">
        <f t="shared" si="246"/>
        <v>225.57711072822426</v>
      </c>
      <c r="AH267" s="32">
        <f t="shared" si="246"/>
        <v>226.07244046719831</v>
      </c>
      <c r="AI267" s="32">
        <f t="shared" si="246"/>
        <v>204.64283936439602</v>
      </c>
      <c r="AJ267" s="32">
        <f t="shared" si="246"/>
        <v>227.01821943582851</v>
      </c>
      <c r="AK267" s="32">
        <f t="shared" ref="AK267:BE267" si="247" xml:space="preserve"> AK249</f>
        <v>220.17746478323198</v>
      </c>
      <c r="AL267" s="32">
        <f t="shared" si="247"/>
        <v>228.00018662575957</v>
      </c>
      <c r="AM267" s="32">
        <f t="shared" si="247"/>
        <v>221.12984229247613</v>
      </c>
      <c r="AN267" s="32">
        <f t="shared" si="247"/>
        <v>228.98640131425921</v>
      </c>
      <c r="AO267" s="32">
        <f t="shared" si="247"/>
        <v>229.4892172871451</v>
      </c>
      <c r="AP267" s="32">
        <f t="shared" si="247"/>
        <v>222.57400389687561</v>
      </c>
      <c r="AQ267" s="32">
        <f t="shared" si="247"/>
        <v>230.48187277699503</v>
      </c>
      <c r="AR267" s="32">
        <f t="shared" si="247"/>
        <v>223.5367476348076</v>
      </c>
      <c r="AS267" s="32">
        <f t="shared" si="247"/>
        <v>231.47882199764928</v>
      </c>
      <c r="AT267" s="32">
        <f t="shared" si="247"/>
        <v>231.98711091095242</v>
      </c>
      <c r="AU267" s="32">
        <f t="shared" si="247"/>
        <v>217.49674071993024</v>
      </c>
      <c r="AV267" s="32">
        <f t="shared" si="247"/>
        <v>232.97410253515858</v>
      </c>
      <c r="AW267" s="32">
        <f t="shared" si="247"/>
        <v>225.95387887287939</v>
      </c>
      <c r="AX267" s="32">
        <f t="shared" si="247"/>
        <v>233.98183189433374</v>
      </c>
      <c r="AY267" s="32">
        <f t="shared" si="247"/>
        <v>226.93124225825969</v>
      </c>
      <c r="AZ267" s="32">
        <f t="shared" si="247"/>
        <v>0</v>
      </c>
      <c r="BA267" s="32">
        <f t="shared" si="247"/>
        <v>0</v>
      </c>
      <c r="BB267" s="32">
        <f t="shared" si="247"/>
        <v>0</v>
      </c>
      <c r="BC267" s="32">
        <f t="shared" si="247"/>
        <v>0</v>
      </c>
      <c r="BD267" s="32">
        <f t="shared" si="247"/>
        <v>0</v>
      </c>
      <c r="BE267" s="32">
        <f t="shared" si="247"/>
        <v>0</v>
      </c>
    </row>
    <row r="268" spans="1:144" s="647" customFormat="1" ht="13" customHeight="1" outlineLevel="2" x14ac:dyDescent="0.25">
      <c r="A268" s="526"/>
      <c r="B268" s="526"/>
      <c r="C268" s="526"/>
      <c r="D268" s="526"/>
      <c r="E268" s="32" t="str">
        <f t="shared" ref="E268:AJ268" si="248" xml:space="preserve"> E$258</f>
        <v>Repayment of equity bridge POS</v>
      </c>
      <c r="F268" s="32">
        <f t="shared" si="248"/>
        <v>0</v>
      </c>
      <c r="G268" s="32" t="str">
        <f t="shared" si="248"/>
        <v>$ 000s</v>
      </c>
      <c r="H268" s="32">
        <f t="shared" si="248"/>
        <v>90965.413482615302</v>
      </c>
      <c r="I268" s="32">
        <f t="shared" si="248"/>
        <v>0</v>
      </c>
      <c r="J268" s="32">
        <f t="shared" si="248"/>
        <v>0</v>
      </c>
      <c r="K268" s="32">
        <f t="shared" si="248"/>
        <v>0</v>
      </c>
      <c r="L268" s="32">
        <f t="shared" si="248"/>
        <v>0</v>
      </c>
      <c r="M268" s="32">
        <f t="shared" si="248"/>
        <v>0</v>
      </c>
      <c r="N268" s="32">
        <f t="shared" si="248"/>
        <v>0</v>
      </c>
      <c r="O268" s="32">
        <f t="shared" si="248"/>
        <v>0</v>
      </c>
      <c r="P268" s="32">
        <f t="shared" si="248"/>
        <v>0</v>
      </c>
      <c r="Q268" s="32">
        <f t="shared" si="248"/>
        <v>0</v>
      </c>
      <c r="R268" s="32">
        <f t="shared" si="248"/>
        <v>0</v>
      </c>
      <c r="S268" s="32">
        <f t="shared" si="248"/>
        <v>0</v>
      </c>
      <c r="T268" s="32">
        <f t="shared" si="248"/>
        <v>0</v>
      </c>
      <c r="U268" s="32">
        <f t="shared" si="248"/>
        <v>0</v>
      </c>
      <c r="V268" s="32">
        <f t="shared" si="248"/>
        <v>0</v>
      </c>
      <c r="W268" s="32">
        <f t="shared" si="248"/>
        <v>0</v>
      </c>
      <c r="X268" s="32">
        <f t="shared" si="248"/>
        <v>0</v>
      </c>
      <c r="Y268" s="32">
        <f t="shared" si="248"/>
        <v>0</v>
      </c>
      <c r="Z268" s="32">
        <f t="shared" si="248"/>
        <v>0</v>
      </c>
      <c r="AA268" s="32">
        <f t="shared" si="248"/>
        <v>0</v>
      </c>
      <c r="AB268" s="32">
        <f t="shared" si="248"/>
        <v>0</v>
      </c>
      <c r="AC268" s="32">
        <f t="shared" si="248"/>
        <v>0</v>
      </c>
      <c r="AD268" s="32">
        <f t="shared" si="248"/>
        <v>0</v>
      </c>
      <c r="AE268" s="32">
        <f t="shared" si="248"/>
        <v>0</v>
      </c>
      <c r="AF268" s="32">
        <f t="shared" si="248"/>
        <v>0</v>
      </c>
      <c r="AG268" s="32">
        <f t="shared" si="248"/>
        <v>0</v>
      </c>
      <c r="AH268" s="32">
        <f t="shared" si="248"/>
        <v>0</v>
      </c>
      <c r="AI268" s="32">
        <f t="shared" si="248"/>
        <v>0</v>
      </c>
      <c r="AJ268" s="32">
        <f t="shared" si="248"/>
        <v>0</v>
      </c>
      <c r="AK268" s="32">
        <f t="shared" ref="AK268:BE268" si="249" xml:space="preserve"> AK$258</f>
        <v>0</v>
      </c>
      <c r="AL268" s="32">
        <f t="shared" si="249"/>
        <v>0</v>
      </c>
      <c r="AM268" s="32">
        <f t="shared" si="249"/>
        <v>0</v>
      </c>
      <c r="AN268" s="32">
        <f t="shared" si="249"/>
        <v>0</v>
      </c>
      <c r="AO268" s="32">
        <f t="shared" si="249"/>
        <v>0</v>
      </c>
      <c r="AP268" s="32">
        <f t="shared" si="249"/>
        <v>0</v>
      </c>
      <c r="AQ268" s="32">
        <f t="shared" si="249"/>
        <v>0</v>
      </c>
      <c r="AR268" s="32">
        <f t="shared" si="249"/>
        <v>0</v>
      </c>
      <c r="AS268" s="32">
        <f t="shared" si="249"/>
        <v>0</v>
      </c>
      <c r="AT268" s="32">
        <f t="shared" si="249"/>
        <v>0</v>
      </c>
      <c r="AU268" s="32">
        <f t="shared" si="249"/>
        <v>0</v>
      </c>
      <c r="AV268" s="32">
        <f t="shared" si="249"/>
        <v>0</v>
      </c>
      <c r="AW268" s="32">
        <f t="shared" si="249"/>
        <v>0</v>
      </c>
      <c r="AX268" s="32">
        <f t="shared" si="249"/>
        <v>0</v>
      </c>
      <c r="AY268" s="32">
        <f t="shared" si="249"/>
        <v>90965.413482615302</v>
      </c>
      <c r="AZ268" s="32">
        <f t="shared" si="249"/>
        <v>0</v>
      </c>
      <c r="BA268" s="32">
        <f t="shared" si="249"/>
        <v>0</v>
      </c>
      <c r="BB268" s="32">
        <f t="shared" si="249"/>
        <v>0</v>
      </c>
      <c r="BC268" s="32">
        <f t="shared" si="249"/>
        <v>0</v>
      </c>
      <c r="BD268" s="32">
        <f t="shared" si="249"/>
        <v>0</v>
      </c>
      <c r="BE268" s="32">
        <f t="shared" si="249"/>
        <v>0</v>
      </c>
    </row>
    <row r="269" spans="1:144" s="647" customFormat="1" ht="4.5" customHeight="1" outlineLevel="2" x14ac:dyDescent="0.25">
      <c r="A269" s="526"/>
      <c r="B269" s="526"/>
      <c r="C269" s="526"/>
      <c r="D269" s="526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144" s="194" customFormat="1" ht="13" customHeight="1" outlineLevel="2" x14ac:dyDescent="0.25">
      <c r="A270" s="663"/>
      <c r="B270" s="663"/>
      <c r="C270" s="663"/>
      <c r="D270" s="663"/>
      <c r="E270" s="661" t="str">
        <f xml:space="preserve"> E264</f>
        <v>Equity bridge drawdown - m</v>
      </c>
      <c r="F270" s="661"/>
      <c r="G270" s="661" t="str">
        <f xml:space="preserve"> SMU</f>
        <v>$ 000s</v>
      </c>
      <c r="H270" s="661">
        <f xml:space="preserve"> SUM(J270:BE270)</f>
        <v>84320.40118445392</v>
      </c>
      <c r="I270" s="662"/>
      <c r="J270" s="661">
        <f t="shared" ref="J270:BE270" si="250" xml:space="preserve"> SUMIF($J262:$BE262, J261, $J264:$BE264)</f>
        <v>0</v>
      </c>
      <c r="K270" s="661">
        <f t="shared" si="250"/>
        <v>0</v>
      </c>
      <c r="L270" s="661">
        <f t="shared" si="250"/>
        <v>35813.461538460993</v>
      </c>
      <c r="M270" s="661">
        <f t="shared" si="250"/>
        <v>48506.939645992927</v>
      </c>
      <c r="N270" s="661">
        <f t="shared" si="250"/>
        <v>0</v>
      </c>
      <c r="O270" s="661">
        <f t="shared" si="250"/>
        <v>0</v>
      </c>
      <c r="P270" s="661">
        <f t="shared" si="250"/>
        <v>0</v>
      </c>
      <c r="Q270" s="661">
        <f t="shared" si="250"/>
        <v>0</v>
      </c>
      <c r="R270" s="661">
        <f t="shared" si="250"/>
        <v>0</v>
      </c>
      <c r="S270" s="661">
        <f t="shared" si="250"/>
        <v>0</v>
      </c>
      <c r="T270" s="661">
        <f t="shared" si="250"/>
        <v>0</v>
      </c>
      <c r="U270" s="661">
        <f t="shared" si="250"/>
        <v>0</v>
      </c>
      <c r="V270" s="661">
        <f t="shared" si="250"/>
        <v>0</v>
      </c>
      <c r="W270" s="661">
        <f t="shared" si="250"/>
        <v>0</v>
      </c>
      <c r="X270" s="661">
        <f t="shared" si="250"/>
        <v>0</v>
      </c>
      <c r="Y270" s="661">
        <f t="shared" si="250"/>
        <v>0</v>
      </c>
      <c r="Z270" s="661">
        <f t="shared" si="250"/>
        <v>0</v>
      </c>
      <c r="AA270" s="661">
        <f t="shared" si="250"/>
        <v>0</v>
      </c>
      <c r="AB270" s="661">
        <f t="shared" si="250"/>
        <v>0</v>
      </c>
      <c r="AC270" s="661">
        <f t="shared" si="250"/>
        <v>0</v>
      </c>
      <c r="AD270" s="661">
        <f t="shared" si="250"/>
        <v>0</v>
      </c>
      <c r="AE270" s="661">
        <f t="shared" si="250"/>
        <v>0</v>
      </c>
      <c r="AF270" s="661">
        <f t="shared" si="250"/>
        <v>0</v>
      </c>
      <c r="AG270" s="661">
        <f t="shared" si="250"/>
        <v>0</v>
      </c>
      <c r="AH270" s="661">
        <f t="shared" si="250"/>
        <v>0</v>
      </c>
      <c r="AI270" s="661">
        <f t="shared" si="250"/>
        <v>0</v>
      </c>
      <c r="AJ270" s="661">
        <f t="shared" si="250"/>
        <v>0</v>
      </c>
      <c r="AK270" s="661">
        <f t="shared" si="250"/>
        <v>0</v>
      </c>
      <c r="AL270" s="661">
        <f t="shared" si="250"/>
        <v>0</v>
      </c>
      <c r="AM270" s="661">
        <f t="shared" si="250"/>
        <v>0</v>
      </c>
      <c r="AN270" s="661">
        <f t="shared" si="250"/>
        <v>0</v>
      </c>
      <c r="AO270" s="661">
        <f t="shared" si="250"/>
        <v>0</v>
      </c>
      <c r="AP270" s="661">
        <f t="shared" si="250"/>
        <v>0</v>
      </c>
      <c r="AQ270" s="661">
        <f t="shared" si="250"/>
        <v>0</v>
      </c>
      <c r="AR270" s="661">
        <f t="shared" si="250"/>
        <v>0</v>
      </c>
      <c r="AS270" s="661">
        <f t="shared" si="250"/>
        <v>0</v>
      </c>
      <c r="AT270" s="661">
        <f t="shared" si="250"/>
        <v>0</v>
      </c>
      <c r="AU270" s="661">
        <f t="shared" si="250"/>
        <v>0</v>
      </c>
      <c r="AV270" s="661">
        <f t="shared" si="250"/>
        <v>0</v>
      </c>
      <c r="AW270" s="661">
        <f t="shared" si="250"/>
        <v>0</v>
      </c>
      <c r="AX270" s="661">
        <f t="shared" si="250"/>
        <v>0</v>
      </c>
      <c r="AY270" s="661">
        <f t="shared" si="250"/>
        <v>0</v>
      </c>
      <c r="AZ270" s="661">
        <f t="shared" si="250"/>
        <v>0</v>
      </c>
      <c r="BA270" s="661">
        <f t="shared" si="250"/>
        <v>0</v>
      </c>
      <c r="BB270" s="661">
        <f t="shared" si="250"/>
        <v>0</v>
      </c>
      <c r="BC270" s="661">
        <f t="shared" si="250"/>
        <v>0</v>
      </c>
      <c r="BD270" s="661">
        <f t="shared" si="250"/>
        <v>0</v>
      </c>
      <c r="BE270" s="661">
        <f t="shared" si="250"/>
        <v>0</v>
      </c>
    </row>
    <row r="271" spans="1:144" s="647" customFormat="1" ht="13" customHeight="1" outlineLevel="2" x14ac:dyDescent="0.25">
      <c r="A271" s="663"/>
      <c r="B271" s="663"/>
      <c r="C271" s="663"/>
      <c r="D271" s="663"/>
      <c r="E271" s="661" t="str">
        <f xml:space="preserve"> E265</f>
        <v>Equity bridge interest and fees paid POS</v>
      </c>
      <c r="F271" s="661"/>
      <c r="G271" s="661" t="str">
        <f xml:space="preserve"> SMU</f>
        <v>$ 000s</v>
      </c>
      <c r="H271" s="661">
        <f xml:space="preserve"> SUM(J271:BE271)</f>
        <v>0</v>
      </c>
      <c r="I271" s="662"/>
      <c r="J271" s="661">
        <f t="shared" ref="J271:BE271" si="251" xml:space="preserve"> SUMIF($J262:$BE262, J261, $J265:$BE265)</f>
        <v>0</v>
      </c>
      <c r="K271" s="661">
        <f t="shared" si="251"/>
        <v>0</v>
      </c>
      <c r="L271" s="661">
        <f t="shared" si="251"/>
        <v>0</v>
      </c>
      <c r="M271" s="661">
        <f t="shared" si="251"/>
        <v>0</v>
      </c>
      <c r="N271" s="661">
        <f t="shared" si="251"/>
        <v>0</v>
      </c>
      <c r="O271" s="661">
        <f t="shared" si="251"/>
        <v>0</v>
      </c>
      <c r="P271" s="661">
        <f t="shared" si="251"/>
        <v>0</v>
      </c>
      <c r="Q271" s="661">
        <f t="shared" si="251"/>
        <v>0</v>
      </c>
      <c r="R271" s="661">
        <f t="shared" si="251"/>
        <v>0</v>
      </c>
      <c r="S271" s="661">
        <f t="shared" si="251"/>
        <v>0</v>
      </c>
      <c r="T271" s="661">
        <f t="shared" si="251"/>
        <v>0</v>
      </c>
      <c r="U271" s="661">
        <f t="shared" si="251"/>
        <v>0</v>
      </c>
      <c r="V271" s="661">
        <f t="shared" si="251"/>
        <v>0</v>
      </c>
      <c r="W271" s="661">
        <f t="shared" si="251"/>
        <v>0</v>
      </c>
      <c r="X271" s="661">
        <f t="shared" si="251"/>
        <v>0</v>
      </c>
      <c r="Y271" s="661">
        <f t="shared" si="251"/>
        <v>0</v>
      </c>
      <c r="Z271" s="661">
        <f t="shared" si="251"/>
        <v>0</v>
      </c>
      <c r="AA271" s="661">
        <f t="shared" si="251"/>
        <v>0</v>
      </c>
      <c r="AB271" s="661">
        <f t="shared" si="251"/>
        <v>0</v>
      </c>
      <c r="AC271" s="661">
        <f t="shared" si="251"/>
        <v>0</v>
      </c>
      <c r="AD271" s="661">
        <f t="shared" si="251"/>
        <v>0</v>
      </c>
      <c r="AE271" s="661">
        <f t="shared" si="251"/>
        <v>0</v>
      </c>
      <c r="AF271" s="661">
        <f t="shared" si="251"/>
        <v>0</v>
      </c>
      <c r="AG271" s="661">
        <f t="shared" si="251"/>
        <v>0</v>
      </c>
      <c r="AH271" s="661">
        <f t="shared" si="251"/>
        <v>0</v>
      </c>
      <c r="AI271" s="661">
        <f t="shared" si="251"/>
        <v>0</v>
      </c>
      <c r="AJ271" s="661">
        <f t="shared" si="251"/>
        <v>0</v>
      </c>
      <c r="AK271" s="661">
        <f t="shared" si="251"/>
        <v>0</v>
      </c>
      <c r="AL271" s="661">
        <f t="shared" si="251"/>
        <v>0</v>
      </c>
      <c r="AM271" s="661">
        <f t="shared" si="251"/>
        <v>0</v>
      </c>
      <c r="AN271" s="661">
        <f t="shared" si="251"/>
        <v>0</v>
      </c>
      <c r="AO271" s="661">
        <f t="shared" si="251"/>
        <v>0</v>
      </c>
      <c r="AP271" s="661">
        <f t="shared" si="251"/>
        <v>0</v>
      </c>
      <c r="AQ271" s="661">
        <f t="shared" si="251"/>
        <v>0</v>
      </c>
      <c r="AR271" s="661">
        <f t="shared" si="251"/>
        <v>0</v>
      </c>
      <c r="AS271" s="661">
        <f t="shared" si="251"/>
        <v>0</v>
      </c>
      <c r="AT271" s="661">
        <f t="shared" si="251"/>
        <v>0</v>
      </c>
      <c r="AU271" s="661">
        <f t="shared" si="251"/>
        <v>0</v>
      </c>
      <c r="AV271" s="661">
        <f t="shared" si="251"/>
        <v>0</v>
      </c>
      <c r="AW271" s="661">
        <f t="shared" si="251"/>
        <v>0</v>
      </c>
      <c r="AX271" s="661">
        <f t="shared" si="251"/>
        <v>0</v>
      </c>
      <c r="AY271" s="661">
        <f t="shared" si="251"/>
        <v>0</v>
      </c>
      <c r="AZ271" s="661">
        <f t="shared" si="251"/>
        <v>0</v>
      </c>
      <c r="BA271" s="661">
        <f t="shared" si="251"/>
        <v>0</v>
      </c>
      <c r="BB271" s="661">
        <f t="shared" si="251"/>
        <v>0</v>
      </c>
      <c r="BC271" s="661">
        <f t="shared" si="251"/>
        <v>0</v>
      </c>
      <c r="BD271" s="661">
        <f t="shared" si="251"/>
        <v>0</v>
      </c>
      <c r="BE271" s="661">
        <f t="shared" si="251"/>
        <v>0</v>
      </c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</row>
    <row r="272" spans="1:144" s="647" customFormat="1" ht="13" customHeight="1" outlineLevel="2" x14ac:dyDescent="0.25">
      <c r="A272" s="663"/>
      <c r="B272" s="663"/>
      <c r="C272" s="663"/>
      <c r="D272" s="663"/>
      <c r="E272" s="661" t="str">
        <f xml:space="preserve"> E266</f>
        <v>Equity bridge interest and fees paid</v>
      </c>
      <c r="F272" s="661"/>
      <c r="G272" s="661" t="str">
        <f xml:space="preserve"> SMU</f>
        <v>$ 000s</v>
      </c>
      <c r="H272" s="661">
        <f xml:space="preserve"> SUM(J272:BE272)</f>
        <v>0</v>
      </c>
      <c r="I272" s="662"/>
      <c r="J272" s="661">
        <f t="shared" ref="J272:BE272" si="252" xml:space="preserve"> SUMIF($J262:$BE262, J261, $J266:$BE266)</f>
        <v>0</v>
      </c>
      <c r="K272" s="661">
        <f t="shared" si="252"/>
        <v>0</v>
      </c>
      <c r="L272" s="661">
        <f t="shared" si="252"/>
        <v>0</v>
      </c>
      <c r="M272" s="661">
        <f t="shared" si="252"/>
        <v>0</v>
      </c>
      <c r="N272" s="661">
        <f t="shared" si="252"/>
        <v>0</v>
      </c>
      <c r="O272" s="661">
        <f t="shared" si="252"/>
        <v>0</v>
      </c>
      <c r="P272" s="661">
        <f t="shared" si="252"/>
        <v>0</v>
      </c>
      <c r="Q272" s="661">
        <f t="shared" si="252"/>
        <v>0</v>
      </c>
      <c r="R272" s="661">
        <f t="shared" si="252"/>
        <v>0</v>
      </c>
      <c r="S272" s="661">
        <f t="shared" si="252"/>
        <v>0</v>
      </c>
      <c r="T272" s="661">
        <f t="shared" si="252"/>
        <v>0</v>
      </c>
      <c r="U272" s="661">
        <f t="shared" si="252"/>
        <v>0</v>
      </c>
      <c r="V272" s="661">
        <f t="shared" si="252"/>
        <v>0</v>
      </c>
      <c r="W272" s="661">
        <f t="shared" si="252"/>
        <v>0</v>
      </c>
      <c r="X272" s="661">
        <f t="shared" si="252"/>
        <v>0</v>
      </c>
      <c r="Y272" s="661">
        <f t="shared" si="252"/>
        <v>0</v>
      </c>
      <c r="Z272" s="661">
        <f t="shared" si="252"/>
        <v>0</v>
      </c>
      <c r="AA272" s="661">
        <f t="shared" si="252"/>
        <v>0</v>
      </c>
      <c r="AB272" s="661">
        <f t="shared" si="252"/>
        <v>0</v>
      </c>
      <c r="AC272" s="661">
        <f t="shared" si="252"/>
        <v>0</v>
      </c>
      <c r="AD272" s="661">
        <f t="shared" si="252"/>
        <v>0</v>
      </c>
      <c r="AE272" s="661">
        <f t="shared" si="252"/>
        <v>0</v>
      </c>
      <c r="AF272" s="661">
        <f t="shared" si="252"/>
        <v>0</v>
      </c>
      <c r="AG272" s="661">
        <f t="shared" si="252"/>
        <v>0</v>
      </c>
      <c r="AH272" s="661">
        <f t="shared" si="252"/>
        <v>0</v>
      </c>
      <c r="AI272" s="661">
        <f t="shared" si="252"/>
        <v>0</v>
      </c>
      <c r="AJ272" s="661">
        <f t="shared" si="252"/>
        <v>0</v>
      </c>
      <c r="AK272" s="661">
        <f t="shared" si="252"/>
        <v>0</v>
      </c>
      <c r="AL272" s="661">
        <f t="shared" si="252"/>
        <v>0</v>
      </c>
      <c r="AM272" s="661">
        <f t="shared" si="252"/>
        <v>0</v>
      </c>
      <c r="AN272" s="661">
        <f t="shared" si="252"/>
        <v>0</v>
      </c>
      <c r="AO272" s="661">
        <f t="shared" si="252"/>
        <v>0</v>
      </c>
      <c r="AP272" s="661">
        <f t="shared" si="252"/>
        <v>0</v>
      </c>
      <c r="AQ272" s="661">
        <f t="shared" si="252"/>
        <v>0</v>
      </c>
      <c r="AR272" s="661">
        <f t="shared" si="252"/>
        <v>0</v>
      </c>
      <c r="AS272" s="661">
        <f t="shared" si="252"/>
        <v>0</v>
      </c>
      <c r="AT272" s="661">
        <f t="shared" si="252"/>
        <v>0</v>
      </c>
      <c r="AU272" s="661">
        <f t="shared" si="252"/>
        <v>0</v>
      </c>
      <c r="AV272" s="661">
        <f t="shared" si="252"/>
        <v>0</v>
      </c>
      <c r="AW272" s="661">
        <f t="shared" si="252"/>
        <v>0</v>
      </c>
      <c r="AX272" s="661">
        <f t="shared" si="252"/>
        <v>0</v>
      </c>
      <c r="AY272" s="661">
        <f t="shared" si="252"/>
        <v>0</v>
      </c>
      <c r="AZ272" s="661">
        <f t="shared" si="252"/>
        <v>0</v>
      </c>
      <c r="BA272" s="661">
        <f t="shared" si="252"/>
        <v>0</v>
      </c>
      <c r="BB272" s="661">
        <f t="shared" si="252"/>
        <v>0</v>
      </c>
      <c r="BC272" s="661">
        <f t="shared" si="252"/>
        <v>0</v>
      </c>
      <c r="BD272" s="661">
        <f t="shared" si="252"/>
        <v>0</v>
      </c>
      <c r="BE272" s="661">
        <f t="shared" si="252"/>
        <v>0</v>
      </c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</row>
    <row r="273" spans="1:144" s="194" customFormat="1" ht="13" customHeight="1" outlineLevel="2" x14ac:dyDescent="0.25">
      <c r="A273" s="663"/>
      <c r="B273" s="663"/>
      <c r="C273" s="663"/>
      <c r="D273" s="663"/>
      <c r="E273" s="661" t="str">
        <f xml:space="preserve"> E267</f>
        <v>Equity bridge interest and fees rolled up - m</v>
      </c>
      <c r="F273" s="661"/>
      <c r="G273" s="661" t="str">
        <f xml:space="preserve"> SMU</f>
        <v>$ 000s</v>
      </c>
      <c r="H273" s="661">
        <f xml:space="preserve"> SUM(J273:BE273)</f>
        <v>6645.0122981613849</v>
      </c>
      <c r="I273" s="662"/>
      <c r="J273" s="661">
        <f t="shared" ref="J273:BE273" si="253" xml:space="preserve"> SUMIF($J262:$BE262, J261, $J267:$BE267)</f>
        <v>0</v>
      </c>
      <c r="K273" s="661">
        <f t="shared" si="253"/>
        <v>0</v>
      </c>
      <c r="L273" s="661">
        <f t="shared" si="253"/>
        <v>1516.3718533181211</v>
      </c>
      <c r="M273" s="661">
        <f t="shared" si="253"/>
        <v>1065.7274797751272</v>
      </c>
      <c r="N273" s="661">
        <f t="shared" si="253"/>
        <v>1327.0409929688906</v>
      </c>
      <c r="O273" s="661">
        <f t="shared" si="253"/>
        <v>1366.5470649077317</v>
      </c>
      <c r="P273" s="661">
        <f t="shared" si="253"/>
        <v>1369.3249071915141</v>
      </c>
      <c r="Q273" s="661">
        <f t="shared" si="253"/>
        <v>0</v>
      </c>
      <c r="R273" s="661">
        <f t="shared" si="253"/>
        <v>0</v>
      </c>
      <c r="S273" s="661">
        <f t="shared" si="253"/>
        <v>0</v>
      </c>
      <c r="T273" s="661">
        <f t="shared" si="253"/>
        <v>0</v>
      </c>
      <c r="U273" s="661">
        <f t="shared" si="253"/>
        <v>0</v>
      </c>
      <c r="V273" s="661">
        <f t="shared" si="253"/>
        <v>0</v>
      </c>
      <c r="W273" s="661">
        <f t="shared" si="253"/>
        <v>0</v>
      </c>
      <c r="X273" s="661">
        <f t="shared" si="253"/>
        <v>0</v>
      </c>
      <c r="Y273" s="661">
        <f t="shared" si="253"/>
        <v>0</v>
      </c>
      <c r="Z273" s="661">
        <f t="shared" si="253"/>
        <v>0</v>
      </c>
      <c r="AA273" s="661">
        <f t="shared" si="253"/>
        <v>0</v>
      </c>
      <c r="AB273" s="661">
        <f t="shared" si="253"/>
        <v>0</v>
      </c>
      <c r="AC273" s="661">
        <f t="shared" si="253"/>
        <v>0</v>
      </c>
      <c r="AD273" s="661">
        <f t="shared" si="253"/>
        <v>0</v>
      </c>
      <c r="AE273" s="661">
        <f t="shared" si="253"/>
        <v>0</v>
      </c>
      <c r="AF273" s="661">
        <f t="shared" si="253"/>
        <v>0</v>
      </c>
      <c r="AG273" s="661">
        <f t="shared" si="253"/>
        <v>0</v>
      </c>
      <c r="AH273" s="661">
        <f t="shared" si="253"/>
        <v>0</v>
      </c>
      <c r="AI273" s="661">
        <f t="shared" si="253"/>
        <v>0</v>
      </c>
      <c r="AJ273" s="661">
        <f t="shared" si="253"/>
        <v>0</v>
      </c>
      <c r="AK273" s="661">
        <f t="shared" si="253"/>
        <v>0</v>
      </c>
      <c r="AL273" s="661">
        <f t="shared" si="253"/>
        <v>0</v>
      </c>
      <c r="AM273" s="661">
        <f t="shared" si="253"/>
        <v>0</v>
      </c>
      <c r="AN273" s="661">
        <f t="shared" si="253"/>
        <v>0</v>
      </c>
      <c r="AO273" s="661">
        <f t="shared" si="253"/>
        <v>0</v>
      </c>
      <c r="AP273" s="661">
        <f t="shared" si="253"/>
        <v>0</v>
      </c>
      <c r="AQ273" s="661">
        <f t="shared" si="253"/>
        <v>0</v>
      </c>
      <c r="AR273" s="661">
        <f t="shared" si="253"/>
        <v>0</v>
      </c>
      <c r="AS273" s="661">
        <f t="shared" si="253"/>
        <v>0</v>
      </c>
      <c r="AT273" s="661">
        <f t="shared" si="253"/>
        <v>0</v>
      </c>
      <c r="AU273" s="661">
        <f t="shared" si="253"/>
        <v>0</v>
      </c>
      <c r="AV273" s="661">
        <f t="shared" si="253"/>
        <v>0</v>
      </c>
      <c r="AW273" s="661">
        <f t="shared" si="253"/>
        <v>0</v>
      </c>
      <c r="AX273" s="661">
        <f t="shared" si="253"/>
        <v>0</v>
      </c>
      <c r="AY273" s="661">
        <f t="shared" si="253"/>
        <v>0</v>
      </c>
      <c r="AZ273" s="661">
        <f t="shared" si="253"/>
        <v>0</v>
      </c>
      <c r="BA273" s="661">
        <f t="shared" si="253"/>
        <v>0</v>
      </c>
      <c r="BB273" s="661">
        <f t="shared" si="253"/>
        <v>0</v>
      </c>
      <c r="BC273" s="661">
        <f t="shared" si="253"/>
        <v>0</v>
      </c>
      <c r="BD273" s="661">
        <f t="shared" si="253"/>
        <v>0</v>
      </c>
      <c r="BE273" s="661">
        <f t="shared" si="253"/>
        <v>0</v>
      </c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</row>
    <row r="274" spans="1:144" s="194" customFormat="1" ht="13" customHeight="1" outlineLevel="2" x14ac:dyDescent="0.25">
      <c r="A274" s="663"/>
      <c r="B274" s="663"/>
      <c r="C274" s="663"/>
      <c r="D274" s="663"/>
      <c r="E274" s="661" t="str">
        <f xml:space="preserve"> E268</f>
        <v>Repayment of equity bridge POS</v>
      </c>
      <c r="F274" s="661"/>
      <c r="G274" s="661" t="str">
        <f xml:space="preserve"> SMU</f>
        <v>$ 000s</v>
      </c>
      <c r="H274" s="661">
        <f xml:space="preserve"> SUM(J274:BE274)</f>
        <v>90965.413482615302</v>
      </c>
      <c r="I274" s="662"/>
      <c r="J274" s="661">
        <f t="shared" ref="J274:BE274" si="254" xml:space="preserve"> SUMIF($J262:$BE262, J261, $J268:$BE268)</f>
        <v>0</v>
      </c>
      <c r="K274" s="661">
        <f t="shared" si="254"/>
        <v>0</v>
      </c>
      <c r="L274" s="661">
        <f t="shared" si="254"/>
        <v>0</v>
      </c>
      <c r="M274" s="661">
        <f t="shared" si="254"/>
        <v>0</v>
      </c>
      <c r="N274" s="661">
        <f t="shared" si="254"/>
        <v>0</v>
      </c>
      <c r="O274" s="661">
        <f t="shared" si="254"/>
        <v>0</v>
      </c>
      <c r="P274" s="661">
        <f t="shared" si="254"/>
        <v>90965.413482615302</v>
      </c>
      <c r="Q274" s="661">
        <f t="shared" si="254"/>
        <v>0</v>
      </c>
      <c r="R274" s="661">
        <f t="shared" si="254"/>
        <v>0</v>
      </c>
      <c r="S274" s="661">
        <f t="shared" si="254"/>
        <v>0</v>
      </c>
      <c r="T274" s="661">
        <f t="shared" si="254"/>
        <v>0</v>
      </c>
      <c r="U274" s="661">
        <f t="shared" si="254"/>
        <v>0</v>
      </c>
      <c r="V274" s="661">
        <f t="shared" si="254"/>
        <v>0</v>
      </c>
      <c r="W274" s="661">
        <f t="shared" si="254"/>
        <v>0</v>
      </c>
      <c r="X274" s="661">
        <f t="shared" si="254"/>
        <v>0</v>
      </c>
      <c r="Y274" s="661">
        <f t="shared" si="254"/>
        <v>0</v>
      </c>
      <c r="Z274" s="661">
        <f t="shared" si="254"/>
        <v>0</v>
      </c>
      <c r="AA274" s="661">
        <f t="shared" si="254"/>
        <v>0</v>
      </c>
      <c r="AB274" s="661">
        <f t="shared" si="254"/>
        <v>0</v>
      </c>
      <c r="AC274" s="661">
        <f t="shared" si="254"/>
        <v>0</v>
      </c>
      <c r="AD274" s="661">
        <f t="shared" si="254"/>
        <v>0</v>
      </c>
      <c r="AE274" s="661">
        <f t="shared" si="254"/>
        <v>0</v>
      </c>
      <c r="AF274" s="661">
        <f t="shared" si="254"/>
        <v>0</v>
      </c>
      <c r="AG274" s="661">
        <f t="shared" si="254"/>
        <v>0</v>
      </c>
      <c r="AH274" s="661">
        <f t="shared" si="254"/>
        <v>0</v>
      </c>
      <c r="AI274" s="661">
        <f t="shared" si="254"/>
        <v>0</v>
      </c>
      <c r="AJ274" s="661">
        <f t="shared" si="254"/>
        <v>0</v>
      </c>
      <c r="AK274" s="661">
        <f t="shared" si="254"/>
        <v>0</v>
      </c>
      <c r="AL274" s="661">
        <f t="shared" si="254"/>
        <v>0</v>
      </c>
      <c r="AM274" s="661">
        <f t="shared" si="254"/>
        <v>0</v>
      </c>
      <c r="AN274" s="661">
        <f t="shared" si="254"/>
        <v>0</v>
      </c>
      <c r="AO274" s="661">
        <f t="shared" si="254"/>
        <v>0</v>
      </c>
      <c r="AP274" s="661">
        <f t="shared" si="254"/>
        <v>0</v>
      </c>
      <c r="AQ274" s="661">
        <f t="shared" si="254"/>
        <v>0</v>
      </c>
      <c r="AR274" s="661">
        <f t="shared" si="254"/>
        <v>0</v>
      </c>
      <c r="AS274" s="661">
        <f t="shared" si="254"/>
        <v>0</v>
      </c>
      <c r="AT274" s="661">
        <f t="shared" si="254"/>
        <v>0</v>
      </c>
      <c r="AU274" s="661">
        <f t="shared" si="254"/>
        <v>0</v>
      </c>
      <c r="AV274" s="661">
        <f t="shared" si="254"/>
        <v>0</v>
      </c>
      <c r="AW274" s="661">
        <f t="shared" si="254"/>
        <v>0</v>
      </c>
      <c r="AX274" s="661">
        <f t="shared" si="254"/>
        <v>0</v>
      </c>
      <c r="AY274" s="661">
        <f t="shared" si="254"/>
        <v>0</v>
      </c>
      <c r="AZ274" s="661">
        <f t="shared" si="254"/>
        <v>0</v>
      </c>
      <c r="BA274" s="661">
        <f t="shared" si="254"/>
        <v>0</v>
      </c>
      <c r="BB274" s="661">
        <f t="shared" si="254"/>
        <v>0</v>
      </c>
      <c r="BC274" s="661">
        <f t="shared" si="254"/>
        <v>0</v>
      </c>
      <c r="BD274" s="661">
        <f t="shared" si="254"/>
        <v>0</v>
      </c>
      <c r="BE274" s="661">
        <f t="shared" si="254"/>
        <v>0</v>
      </c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</row>
    <row r="275" spans="1:144" s="194" customFormat="1" ht="13" customHeight="1" outlineLevel="2" x14ac:dyDescent="0.25">
      <c r="A275" s="663"/>
      <c r="B275" s="663"/>
      <c r="C275" s="663"/>
      <c r="D275" s="663"/>
      <c r="E275" s="661"/>
      <c r="F275" s="661"/>
      <c r="G275" s="661"/>
      <c r="H275" s="661"/>
      <c r="I275" s="662"/>
      <c r="J275" s="661"/>
      <c r="K275" s="661"/>
      <c r="L275" s="661"/>
      <c r="M275" s="661"/>
      <c r="N275" s="661"/>
      <c r="O275" s="661"/>
      <c r="P275" s="661"/>
      <c r="Q275" s="661"/>
      <c r="R275" s="661"/>
      <c r="S275" s="661"/>
      <c r="T275" s="661"/>
      <c r="U275" s="661"/>
      <c r="V275" s="661"/>
      <c r="W275" s="661"/>
      <c r="X275" s="661"/>
      <c r="Y275" s="661"/>
      <c r="Z275" s="661"/>
      <c r="AA275" s="661"/>
      <c r="AB275" s="661"/>
      <c r="AC275" s="661"/>
      <c r="AD275" s="661"/>
      <c r="AE275" s="661"/>
      <c r="AF275" s="661"/>
      <c r="AG275" s="661"/>
      <c r="AH275" s="661"/>
      <c r="AI275" s="661"/>
      <c r="AJ275" s="661"/>
      <c r="AK275" s="661"/>
      <c r="AL275" s="661"/>
      <c r="AM275" s="661"/>
      <c r="AN275" s="661"/>
      <c r="AO275" s="661"/>
      <c r="AP275" s="661"/>
      <c r="AQ275" s="661"/>
      <c r="AR275" s="661"/>
      <c r="AS275" s="661"/>
      <c r="AT275" s="661"/>
      <c r="AU275" s="661"/>
      <c r="AV275" s="661"/>
      <c r="AW275" s="661"/>
      <c r="AX275" s="661"/>
      <c r="AY275" s="661"/>
      <c r="AZ275" s="661"/>
      <c r="BA275" s="661"/>
      <c r="BB275" s="661"/>
      <c r="BC275" s="661"/>
      <c r="BD275" s="661"/>
      <c r="BE275" s="661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</row>
    <row r="276" spans="1:144" s="194" customFormat="1" ht="13" customHeight="1" outlineLevel="2" x14ac:dyDescent="0.25">
      <c r="A276" s="663"/>
      <c r="B276" s="663"/>
      <c r="C276" s="663"/>
      <c r="D276" s="663"/>
      <c r="E276" s="661"/>
      <c r="F276" s="661"/>
      <c r="G276" s="661"/>
      <c r="H276" s="661"/>
      <c r="I276" s="662"/>
      <c r="J276" s="661"/>
      <c r="K276" s="661"/>
      <c r="L276" s="661"/>
      <c r="M276" s="661"/>
      <c r="N276" s="661"/>
      <c r="O276" s="661"/>
      <c r="P276" s="661"/>
      <c r="Q276" s="661"/>
      <c r="R276" s="661"/>
      <c r="S276" s="661"/>
      <c r="T276" s="661"/>
      <c r="U276" s="661"/>
      <c r="V276" s="661"/>
      <c r="W276" s="661"/>
      <c r="X276" s="661"/>
      <c r="Y276" s="661"/>
      <c r="Z276" s="661"/>
      <c r="AA276" s="661"/>
      <c r="AB276" s="661"/>
      <c r="AC276" s="661"/>
      <c r="AD276" s="661"/>
      <c r="AE276" s="661"/>
      <c r="AF276" s="661"/>
      <c r="AG276" s="661"/>
      <c r="AH276" s="661"/>
      <c r="AI276" s="661"/>
      <c r="AJ276" s="661"/>
      <c r="AK276" s="661"/>
      <c r="AL276" s="661"/>
      <c r="AM276" s="661"/>
      <c r="AN276" s="661"/>
      <c r="AO276" s="661"/>
      <c r="AP276" s="661"/>
      <c r="AQ276" s="661"/>
      <c r="AR276" s="661"/>
      <c r="AS276" s="661"/>
      <c r="AT276" s="661"/>
      <c r="AU276" s="661"/>
      <c r="AV276" s="661"/>
      <c r="AW276" s="661"/>
      <c r="AX276" s="661"/>
      <c r="AY276" s="661"/>
      <c r="AZ276" s="661"/>
      <c r="BA276" s="661"/>
      <c r="BB276" s="661"/>
      <c r="BC276" s="661"/>
      <c r="BD276" s="661"/>
      <c r="BE276" s="661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</row>
    <row r="277" spans="1:144" s="194" customFormat="1" ht="13" customHeight="1" outlineLevel="2" x14ac:dyDescent="0.25">
      <c r="A277" s="663"/>
      <c r="B277" s="663"/>
      <c r="C277" s="663"/>
      <c r="D277" s="663"/>
      <c r="E277" s="661"/>
      <c r="F277" s="661"/>
      <c r="G277" s="661"/>
      <c r="H277" s="661"/>
      <c r="I277" s="662"/>
      <c r="J277" s="661"/>
      <c r="K277" s="661"/>
      <c r="L277" s="661"/>
      <c r="M277" s="661"/>
      <c r="N277" s="661"/>
      <c r="O277" s="661"/>
      <c r="P277" s="661"/>
      <c r="Q277" s="661"/>
      <c r="R277" s="661"/>
      <c r="S277" s="661"/>
      <c r="T277" s="661"/>
      <c r="U277" s="661"/>
      <c r="V277" s="661"/>
      <c r="W277" s="661"/>
      <c r="X277" s="661"/>
      <c r="Y277" s="661"/>
      <c r="Z277" s="661"/>
      <c r="AA277" s="661"/>
      <c r="AB277" s="661"/>
      <c r="AC277" s="661"/>
      <c r="AD277" s="661"/>
      <c r="AE277" s="661"/>
      <c r="AF277" s="661"/>
      <c r="AG277" s="661"/>
      <c r="AH277" s="661"/>
      <c r="AI277" s="661"/>
      <c r="AJ277" s="661"/>
      <c r="AK277" s="661"/>
      <c r="AL277" s="661"/>
      <c r="AM277" s="661"/>
      <c r="AN277" s="661"/>
      <c r="AO277" s="661"/>
      <c r="AP277" s="661"/>
      <c r="AQ277" s="661"/>
      <c r="AR277" s="661"/>
      <c r="AS277" s="661"/>
      <c r="AT277" s="661"/>
      <c r="AU277" s="661"/>
      <c r="AV277" s="661"/>
      <c r="AW277" s="661"/>
      <c r="AX277" s="661"/>
      <c r="AY277" s="661"/>
      <c r="AZ277" s="661"/>
      <c r="BA277" s="661"/>
      <c r="BB277" s="661"/>
      <c r="BC277" s="661"/>
      <c r="BD277" s="661"/>
      <c r="BE277" s="661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</row>
    <row r="278" spans="1:144" s="194" customFormat="1" ht="13" customHeight="1" outlineLevel="2" x14ac:dyDescent="0.25">
      <c r="A278" s="663"/>
      <c r="B278" s="663"/>
      <c r="C278" s="663"/>
      <c r="D278" s="663"/>
      <c r="E278" s="661"/>
      <c r="F278" s="661"/>
      <c r="G278" s="661"/>
      <c r="H278" s="661"/>
      <c r="I278" s="662"/>
      <c r="J278" s="661"/>
      <c r="K278" s="661"/>
      <c r="L278" s="661"/>
      <c r="M278" s="661"/>
      <c r="N278" s="661"/>
      <c r="O278" s="661"/>
      <c r="P278" s="661"/>
      <c r="Q278" s="661"/>
      <c r="R278" s="661"/>
      <c r="S278" s="661"/>
      <c r="T278" s="661"/>
      <c r="U278" s="661"/>
      <c r="V278" s="661"/>
      <c r="W278" s="661"/>
      <c r="X278" s="661"/>
      <c r="Y278" s="661"/>
      <c r="Z278" s="661"/>
      <c r="AA278" s="661"/>
      <c r="AB278" s="661"/>
      <c r="AC278" s="661"/>
      <c r="AD278" s="661"/>
      <c r="AE278" s="661"/>
      <c r="AF278" s="661"/>
      <c r="AG278" s="661"/>
      <c r="AH278" s="661"/>
      <c r="AI278" s="661"/>
      <c r="AJ278" s="661"/>
      <c r="AK278" s="661"/>
      <c r="AL278" s="661"/>
      <c r="AM278" s="661"/>
      <c r="AN278" s="661"/>
      <c r="AO278" s="661"/>
      <c r="AP278" s="661"/>
      <c r="AQ278" s="661"/>
      <c r="AR278" s="661"/>
      <c r="AS278" s="661"/>
      <c r="AT278" s="661"/>
      <c r="AU278" s="661"/>
      <c r="AV278" s="661"/>
      <c r="AW278" s="661"/>
      <c r="AX278" s="661"/>
      <c r="AY278" s="661"/>
      <c r="AZ278" s="661"/>
      <c r="BA278" s="661"/>
      <c r="BB278" s="661"/>
      <c r="BC278" s="661"/>
      <c r="BD278" s="661"/>
      <c r="BE278" s="661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</row>
    <row r="279" spans="1:144" s="194" customFormat="1" ht="13" customHeight="1" outlineLevel="2" x14ac:dyDescent="0.25">
      <c r="A279" s="663"/>
      <c r="B279" s="663"/>
      <c r="C279" s="663"/>
      <c r="D279" s="663"/>
      <c r="E279" s="661"/>
      <c r="F279" s="661"/>
      <c r="G279" s="661"/>
      <c r="H279" s="661"/>
      <c r="I279" s="662"/>
      <c r="J279" s="661"/>
      <c r="K279" s="661"/>
      <c r="L279" s="661"/>
      <c r="M279" s="661"/>
      <c r="N279" s="661"/>
      <c r="O279" s="661"/>
      <c r="P279" s="661"/>
      <c r="Q279" s="661"/>
      <c r="R279" s="661"/>
      <c r="S279" s="661"/>
      <c r="T279" s="661"/>
      <c r="U279" s="661"/>
      <c r="V279" s="661"/>
      <c r="W279" s="661"/>
      <c r="X279" s="661"/>
      <c r="Y279" s="661"/>
      <c r="Z279" s="661"/>
      <c r="AA279" s="661"/>
      <c r="AB279" s="661"/>
      <c r="AC279" s="661"/>
      <c r="AD279" s="661"/>
      <c r="AE279" s="661"/>
      <c r="AF279" s="661"/>
      <c r="AG279" s="661"/>
      <c r="AH279" s="661"/>
      <c r="AI279" s="661"/>
      <c r="AJ279" s="661"/>
      <c r="AK279" s="661"/>
      <c r="AL279" s="661"/>
      <c r="AM279" s="661"/>
      <c r="AN279" s="661"/>
      <c r="AO279" s="661"/>
      <c r="AP279" s="661"/>
      <c r="AQ279" s="661"/>
      <c r="AR279" s="661"/>
      <c r="AS279" s="661"/>
      <c r="AT279" s="661"/>
      <c r="AU279" s="661"/>
      <c r="AV279" s="661"/>
      <c r="AW279" s="661"/>
      <c r="AX279" s="661"/>
      <c r="AY279" s="661"/>
      <c r="AZ279" s="661"/>
      <c r="BA279" s="661"/>
      <c r="BB279" s="661"/>
      <c r="BC279" s="661"/>
      <c r="BD279" s="661"/>
      <c r="BE279" s="661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</row>
    <row r="280" spans="1:144" s="194" customFormat="1" ht="13" customHeight="1" outlineLevel="2" x14ac:dyDescent="0.25">
      <c r="A280" s="663"/>
      <c r="B280" s="663"/>
      <c r="C280" s="663"/>
      <c r="D280" s="663"/>
      <c r="E280" s="661"/>
      <c r="F280" s="661"/>
      <c r="G280" s="661"/>
      <c r="H280" s="661"/>
      <c r="I280" s="662"/>
      <c r="J280" s="661"/>
      <c r="K280" s="661"/>
      <c r="L280" s="661"/>
      <c r="M280" s="661"/>
      <c r="N280" s="661"/>
      <c r="O280" s="661"/>
      <c r="P280" s="661"/>
      <c r="Q280" s="661"/>
      <c r="R280" s="661"/>
      <c r="S280" s="661"/>
      <c r="T280" s="661"/>
      <c r="U280" s="661"/>
      <c r="V280" s="661"/>
      <c r="W280" s="661"/>
      <c r="X280" s="661"/>
      <c r="Y280" s="661"/>
      <c r="Z280" s="661"/>
      <c r="AA280" s="661"/>
      <c r="AB280" s="661"/>
      <c r="AC280" s="661"/>
      <c r="AD280" s="661"/>
      <c r="AE280" s="661"/>
      <c r="AF280" s="661"/>
      <c r="AG280" s="661"/>
      <c r="AH280" s="661"/>
      <c r="AI280" s="661"/>
      <c r="AJ280" s="661"/>
      <c r="AK280" s="661"/>
      <c r="AL280" s="661"/>
      <c r="AM280" s="661"/>
      <c r="AN280" s="661"/>
      <c r="AO280" s="661"/>
      <c r="AP280" s="661"/>
      <c r="AQ280" s="661"/>
      <c r="AR280" s="661"/>
      <c r="AS280" s="661"/>
      <c r="AT280" s="661"/>
      <c r="AU280" s="661"/>
      <c r="AV280" s="661"/>
      <c r="AW280" s="661"/>
      <c r="AX280" s="661"/>
      <c r="AY280" s="661"/>
      <c r="AZ280" s="661"/>
      <c r="BA280" s="661"/>
      <c r="BB280" s="661"/>
      <c r="BC280" s="661"/>
      <c r="BD280" s="661"/>
      <c r="BE280" s="661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</row>
    <row r="281" spans="1:144" s="647" customFormat="1" ht="13" customHeight="1" outlineLevel="2" x14ac:dyDescent="0.25">
      <c r="A281" s="526"/>
      <c r="B281" s="526"/>
      <c r="C281" s="526"/>
      <c r="D281" s="526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</row>
    <row r="282" spans="1:144" s="647" customFormat="1" ht="13" customHeight="1" x14ac:dyDescent="0.25">
      <c r="A282" s="526"/>
      <c r="B282" s="526"/>
      <c r="C282" s="526"/>
      <c r="D282" s="526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</row>
    <row r="283" spans="1:144" x14ac:dyDescent="0.25">
      <c r="A283" s="15" t="s">
        <v>542</v>
      </c>
    </row>
    <row r="284" spans="1:144" outlineLevel="1" x14ac:dyDescent="0.25"/>
    <row r="285" spans="1:144" s="126" customFormat="1" outlineLevel="1" x14ac:dyDescent="0.25">
      <c r="A285" s="86"/>
      <c r="B285" s="86"/>
      <c r="C285" s="87"/>
      <c r="D285" s="88"/>
      <c r="E285" s="409" t="str">
        <f xml:space="preserve"> InpC!E$219</f>
        <v>Small negative value for IRR</v>
      </c>
      <c r="F285" s="409">
        <f xml:space="preserve"> InpC!F$219</f>
        <v>-1.0000000000000001E-9</v>
      </c>
      <c r="G285" s="409" t="str">
        <f xml:space="preserve"> InpC!G$219</f>
        <v>$ 000s</v>
      </c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69"/>
      <c r="AT285" s="69"/>
      <c r="AU285" s="69"/>
      <c r="AV285" s="69"/>
      <c r="AW285" s="69"/>
      <c r="AX285" s="69"/>
      <c r="AY285" s="69"/>
      <c r="AZ285" s="69"/>
      <c r="BA285" s="69"/>
      <c r="BB285" s="69"/>
      <c r="BC285" s="69"/>
      <c r="BD285" s="69"/>
      <c r="BE285" s="69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</row>
    <row r="286" spans="1:144" outlineLevel="1" x14ac:dyDescent="0.25">
      <c r="E286" s="192" t="str">
        <f xml:space="preserve"> ConTime!E$14</f>
        <v>First model column flag - m</v>
      </c>
      <c r="F286" s="192">
        <f xml:space="preserve"> ConTime!F$14</f>
        <v>0</v>
      </c>
      <c r="G286" s="192" t="str">
        <f xml:space="preserve"> ConTime!G$14</f>
        <v>flag</v>
      </c>
      <c r="H286" s="192">
        <f xml:space="preserve"> ConTime!H$14</f>
        <v>1</v>
      </c>
      <c r="I286" s="192">
        <f xml:space="preserve"> ConTime!I$14</f>
        <v>0</v>
      </c>
      <c r="J286" s="192">
        <f xml:space="preserve"> ConTime!J$14</f>
        <v>1</v>
      </c>
      <c r="K286" s="192">
        <f xml:space="preserve"> ConTime!K$14</f>
        <v>0</v>
      </c>
      <c r="L286" s="192">
        <f xml:space="preserve"> ConTime!L$14</f>
        <v>0</v>
      </c>
      <c r="M286" s="192">
        <f xml:space="preserve"> ConTime!M$14</f>
        <v>0</v>
      </c>
      <c r="N286" s="192">
        <f xml:space="preserve"> ConTime!N$14</f>
        <v>0</v>
      </c>
      <c r="O286" s="192">
        <f xml:space="preserve"> ConTime!O$14</f>
        <v>0</v>
      </c>
      <c r="P286" s="192">
        <f xml:space="preserve"> ConTime!P$14</f>
        <v>0</v>
      </c>
      <c r="Q286" s="192">
        <f xml:space="preserve"> ConTime!Q$14</f>
        <v>0</v>
      </c>
      <c r="R286" s="192">
        <f xml:space="preserve"> ConTime!R$14</f>
        <v>0</v>
      </c>
      <c r="S286" s="192">
        <f xml:space="preserve"> ConTime!S$14</f>
        <v>0</v>
      </c>
      <c r="T286" s="192">
        <f xml:space="preserve"> ConTime!T$14</f>
        <v>0</v>
      </c>
      <c r="U286" s="192">
        <f xml:space="preserve"> ConTime!U$14</f>
        <v>0</v>
      </c>
      <c r="V286" s="192">
        <f xml:space="preserve"> ConTime!V$14</f>
        <v>0</v>
      </c>
      <c r="W286" s="192">
        <f xml:space="preserve"> ConTime!W$14</f>
        <v>0</v>
      </c>
      <c r="X286" s="192">
        <f xml:space="preserve"> ConTime!X$14</f>
        <v>0</v>
      </c>
      <c r="Y286" s="192">
        <f xml:space="preserve"> ConTime!Y$14</f>
        <v>0</v>
      </c>
      <c r="Z286" s="192">
        <f xml:space="preserve"> ConTime!Z$14</f>
        <v>0</v>
      </c>
      <c r="AA286" s="192">
        <f xml:space="preserve"> ConTime!AA$14</f>
        <v>0</v>
      </c>
      <c r="AB286" s="192">
        <f xml:space="preserve"> ConTime!AB$14</f>
        <v>0</v>
      </c>
      <c r="AC286" s="192">
        <f xml:space="preserve"> ConTime!AC$14</f>
        <v>0</v>
      </c>
      <c r="AD286" s="192">
        <f xml:space="preserve"> ConTime!AD$14</f>
        <v>0</v>
      </c>
      <c r="AE286" s="192">
        <f xml:space="preserve"> ConTime!AE$14</f>
        <v>0</v>
      </c>
      <c r="AF286" s="192">
        <f xml:space="preserve"> ConTime!AF$14</f>
        <v>0</v>
      </c>
      <c r="AG286" s="192">
        <f xml:space="preserve"> ConTime!AG$14</f>
        <v>0</v>
      </c>
      <c r="AH286" s="192">
        <f xml:space="preserve"> ConTime!AH$14</f>
        <v>0</v>
      </c>
      <c r="AI286" s="192">
        <f xml:space="preserve"> ConTime!AI$14</f>
        <v>0</v>
      </c>
      <c r="AJ286" s="192">
        <f xml:space="preserve"> ConTime!AJ$14</f>
        <v>0</v>
      </c>
      <c r="AK286" s="192">
        <f xml:space="preserve"> ConTime!AK$14</f>
        <v>0</v>
      </c>
      <c r="AL286" s="192">
        <f xml:space="preserve"> ConTime!AL$14</f>
        <v>0</v>
      </c>
      <c r="AM286" s="192">
        <f xml:space="preserve"> ConTime!AM$14</f>
        <v>0</v>
      </c>
      <c r="AN286" s="192">
        <f xml:space="preserve"> ConTime!AN$14</f>
        <v>0</v>
      </c>
      <c r="AO286" s="192">
        <f xml:space="preserve"> ConTime!AO$14</f>
        <v>0</v>
      </c>
      <c r="AP286" s="192">
        <f xml:space="preserve"> ConTime!AP$14</f>
        <v>0</v>
      </c>
      <c r="AQ286" s="192">
        <f xml:space="preserve"> ConTime!AQ$14</f>
        <v>0</v>
      </c>
      <c r="AR286" s="192">
        <f xml:space="preserve"> ConTime!AR$14</f>
        <v>0</v>
      </c>
      <c r="AS286" s="192">
        <f xml:space="preserve"> ConTime!AS$14</f>
        <v>0</v>
      </c>
      <c r="AT286" s="192">
        <f xml:space="preserve"> ConTime!AT$14</f>
        <v>0</v>
      </c>
      <c r="AU286" s="192">
        <f xml:space="preserve"> ConTime!AU$14</f>
        <v>0</v>
      </c>
      <c r="AV286" s="192">
        <f xml:space="preserve"> ConTime!AV$14</f>
        <v>0</v>
      </c>
      <c r="AW286" s="192">
        <f xml:space="preserve"> ConTime!AW$14</f>
        <v>0</v>
      </c>
      <c r="AX286" s="192">
        <f xml:space="preserve"> ConTime!AX$14</f>
        <v>0</v>
      </c>
      <c r="AY286" s="192">
        <f xml:space="preserve"> ConTime!AY$14</f>
        <v>0</v>
      </c>
      <c r="AZ286" s="192">
        <f xml:space="preserve"> ConTime!AZ$14</f>
        <v>0</v>
      </c>
      <c r="BA286" s="192">
        <f xml:space="preserve"> ConTime!BA$14</f>
        <v>0</v>
      </c>
      <c r="BB286" s="192">
        <f xml:space="preserve"> ConTime!BB$14</f>
        <v>0</v>
      </c>
      <c r="BC286" s="192">
        <f xml:space="preserve"> ConTime!BC$14</f>
        <v>0</v>
      </c>
      <c r="BD286" s="192">
        <f xml:space="preserve"> ConTime!BD$14</f>
        <v>0</v>
      </c>
      <c r="BE286" s="192">
        <f xml:space="preserve"> ConTime!BE$14</f>
        <v>0</v>
      </c>
    </row>
    <row r="287" spans="1:144" outlineLevel="1" x14ac:dyDescent="0.25">
      <c r="E287" s="9" t="str">
        <f xml:space="preserve"> E$90</f>
        <v>Share capital drawdown - m</v>
      </c>
      <c r="F287" s="9">
        <f t="shared" ref="F287:BE287" si="255" xml:space="preserve"> F$90</f>
        <v>0</v>
      </c>
      <c r="G287" s="9" t="str">
        <f t="shared" si="255"/>
        <v>$ 000s</v>
      </c>
      <c r="H287" s="9">
        <f t="shared" si="255"/>
        <v>100</v>
      </c>
      <c r="I287" s="9">
        <f t="shared" si="255"/>
        <v>0</v>
      </c>
      <c r="J287" s="9">
        <f t="shared" si="255"/>
        <v>0</v>
      </c>
      <c r="K287" s="9">
        <f t="shared" si="255"/>
        <v>0</v>
      </c>
      <c r="L287" s="9">
        <f t="shared" si="255"/>
        <v>0</v>
      </c>
      <c r="M287" s="9">
        <f t="shared" si="255"/>
        <v>0</v>
      </c>
      <c r="N287" s="9">
        <f t="shared" si="255"/>
        <v>0</v>
      </c>
      <c r="O287" s="9">
        <f t="shared" si="255"/>
        <v>0</v>
      </c>
      <c r="P287" s="9">
        <f t="shared" si="255"/>
        <v>0</v>
      </c>
      <c r="Q287" s="9">
        <f t="shared" si="255"/>
        <v>0</v>
      </c>
      <c r="R287" s="9">
        <f t="shared" si="255"/>
        <v>0</v>
      </c>
      <c r="S287" s="9">
        <f t="shared" si="255"/>
        <v>0</v>
      </c>
      <c r="T287" s="9">
        <f t="shared" si="255"/>
        <v>0</v>
      </c>
      <c r="U287" s="9">
        <f t="shared" si="255"/>
        <v>0</v>
      </c>
      <c r="V287" s="9">
        <f t="shared" si="255"/>
        <v>0</v>
      </c>
      <c r="W287" s="9">
        <f t="shared" si="255"/>
        <v>0</v>
      </c>
      <c r="X287" s="9">
        <f t="shared" si="255"/>
        <v>0</v>
      </c>
      <c r="Y287" s="9">
        <f t="shared" si="255"/>
        <v>100</v>
      </c>
      <c r="Z287" s="9">
        <f t="shared" si="255"/>
        <v>0</v>
      </c>
      <c r="AA287" s="9">
        <f t="shared" si="255"/>
        <v>0</v>
      </c>
      <c r="AB287" s="9">
        <f t="shared" si="255"/>
        <v>0</v>
      </c>
      <c r="AC287" s="9">
        <f t="shared" si="255"/>
        <v>0</v>
      </c>
      <c r="AD287" s="9">
        <f t="shared" si="255"/>
        <v>0</v>
      </c>
      <c r="AE287" s="9">
        <f t="shared" si="255"/>
        <v>0</v>
      </c>
      <c r="AF287" s="9">
        <f t="shared" si="255"/>
        <v>0</v>
      </c>
      <c r="AG287" s="9">
        <f t="shared" si="255"/>
        <v>0</v>
      </c>
      <c r="AH287" s="9">
        <f t="shared" si="255"/>
        <v>0</v>
      </c>
      <c r="AI287" s="9">
        <f t="shared" si="255"/>
        <v>0</v>
      </c>
      <c r="AJ287" s="9">
        <f t="shared" si="255"/>
        <v>0</v>
      </c>
      <c r="AK287" s="9">
        <f t="shared" si="255"/>
        <v>0</v>
      </c>
      <c r="AL287" s="9">
        <f t="shared" si="255"/>
        <v>0</v>
      </c>
      <c r="AM287" s="9">
        <f t="shared" si="255"/>
        <v>0</v>
      </c>
      <c r="AN287" s="9">
        <f t="shared" si="255"/>
        <v>0</v>
      </c>
      <c r="AO287" s="9">
        <f t="shared" si="255"/>
        <v>0</v>
      </c>
      <c r="AP287" s="9">
        <f t="shared" si="255"/>
        <v>0</v>
      </c>
      <c r="AQ287" s="9">
        <f t="shared" si="255"/>
        <v>0</v>
      </c>
      <c r="AR287" s="9">
        <f t="shared" si="255"/>
        <v>0</v>
      </c>
      <c r="AS287" s="9">
        <f t="shared" si="255"/>
        <v>0</v>
      </c>
      <c r="AT287" s="9">
        <f t="shared" si="255"/>
        <v>0</v>
      </c>
      <c r="AU287" s="9">
        <f t="shared" si="255"/>
        <v>0</v>
      </c>
      <c r="AV287" s="9">
        <f t="shared" si="255"/>
        <v>0</v>
      </c>
      <c r="AW287" s="9">
        <f t="shared" si="255"/>
        <v>0</v>
      </c>
      <c r="AX287" s="9">
        <f t="shared" si="255"/>
        <v>0</v>
      </c>
      <c r="AY287" s="9">
        <f t="shared" si="255"/>
        <v>0</v>
      </c>
      <c r="AZ287" s="9">
        <f t="shared" si="255"/>
        <v>0</v>
      </c>
      <c r="BA287" s="9">
        <f t="shared" si="255"/>
        <v>0</v>
      </c>
      <c r="BB287" s="9">
        <f t="shared" si="255"/>
        <v>0</v>
      </c>
      <c r="BC287" s="9">
        <f t="shared" si="255"/>
        <v>0</v>
      </c>
      <c r="BD287" s="9">
        <f t="shared" si="255"/>
        <v>0</v>
      </c>
      <c r="BE287" s="9">
        <f t="shared" si="255"/>
        <v>0</v>
      </c>
    </row>
    <row r="288" spans="1:144" outlineLevel="1" x14ac:dyDescent="0.25">
      <c r="E288" s="9" t="str">
        <f xml:space="preserve"> E$123</f>
        <v>Shareholder drawdown - m</v>
      </c>
      <c r="F288" s="9">
        <f t="shared" ref="F288:BE288" si="256" xml:space="preserve"> F$123</f>
        <v>0</v>
      </c>
      <c r="G288" s="9" t="str">
        <f t="shared" si="256"/>
        <v>$ 000s</v>
      </c>
      <c r="H288" s="9">
        <f t="shared" si="256"/>
        <v>90965.413482615302</v>
      </c>
      <c r="I288" s="9">
        <f t="shared" si="256"/>
        <v>0</v>
      </c>
      <c r="J288" s="9">
        <f t="shared" si="256"/>
        <v>0</v>
      </c>
      <c r="K288" s="9">
        <f t="shared" si="256"/>
        <v>0</v>
      </c>
      <c r="L288" s="9">
        <f t="shared" si="256"/>
        <v>0</v>
      </c>
      <c r="M288" s="9">
        <f t="shared" si="256"/>
        <v>0</v>
      </c>
      <c r="N288" s="9">
        <f t="shared" si="256"/>
        <v>0</v>
      </c>
      <c r="O288" s="9">
        <f t="shared" si="256"/>
        <v>0</v>
      </c>
      <c r="P288" s="9">
        <f t="shared" si="256"/>
        <v>0</v>
      </c>
      <c r="Q288" s="9">
        <f t="shared" si="256"/>
        <v>0</v>
      </c>
      <c r="R288" s="9">
        <f t="shared" si="256"/>
        <v>0</v>
      </c>
      <c r="S288" s="9">
        <f t="shared" si="256"/>
        <v>0</v>
      </c>
      <c r="T288" s="9">
        <f t="shared" si="256"/>
        <v>0</v>
      </c>
      <c r="U288" s="9">
        <f t="shared" si="256"/>
        <v>0</v>
      </c>
      <c r="V288" s="9">
        <f t="shared" si="256"/>
        <v>0</v>
      </c>
      <c r="W288" s="9">
        <f t="shared" si="256"/>
        <v>0</v>
      </c>
      <c r="X288" s="9">
        <f t="shared" si="256"/>
        <v>0</v>
      </c>
      <c r="Y288" s="9">
        <f t="shared" si="256"/>
        <v>0</v>
      </c>
      <c r="Z288" s="9">
        <f t="shared" si="256"/>
        <v>0</v>
      </c>
      <c r="AA288" s="9">
        <f t="shared" si="256"/>
        <v>0</v>
      </c>
      <c r="AB288" s="9">
        <f t="shared" si="256"/>
        <v>0</v>
      </c>
      <c r="AC288" s="9">
        <f t="shared" si="256"/>
        <v>0</v>
      </c>
      <c r="AD288" s="9">
        <f t="shared" si="256"/>
        <v>0</v>
      </c>
      <c r="AE288" s="9">
        <f t="shared" si="256"/>
        <v>0</v>
      </c>
      <c r="AF288" s="9">
        <f t="shared" si="256"/>
        <v>0</v>
      </c>
      <c r="AG288" s="9">
        <f t="shared" si="256"/>
        <v>0</v>
      </c>
      <c r="AH288" s="9">
        <f t="shared" si="256"/>
        <v>0</v>
      </c>
      <c r="AI288" s="9">
        <f t="shared" si="256"/>
        <v>0</v>
      </c>
      <c r="AJ288" s="9">
        <f t="shared" si="256"/>
        <v>0</v>
      </c>
      <c r="AK288" s="9">
        <f t="shared" si="256"/>
        <v>0</v>
      </c>
      <c r="AL288" s="9">
        <f t="shared" si="256"/>
        <v>0</v>
      </c>
      <c r="AM288" s="9">
        <f t="shared" si="256"/>
        <v>0</v>
      </c>
      <c r="AN288" s="9">
        <f t="shared" si="256"/>
        <v>0</v>
      </c>
      <c r="AO288" s="9">
        <f t="shared" si="256"/>
        <v>0</v>
      </c>
      <c r="AP288" s="9">
        <f t="shared" si="256"/>
        <v>0</v>
      </c>
      <c r="AQ288" s="9">
        <f t="shared" si="256"/>
        <v>0</v>
      </c>
      <c r="AR288" s="9">
        <f t="shared" si="256"/>
        <v>0</v>
      </c>
      <c r="AS288" s="9">
        <f t="shared" si="256"/>
        <v>0</v>
      </c>
      <c r="AT288" s="9">
        <f t="shared" si="256"/>
        <v>0</v>
      </c>
      <c r="AU288" s="9">
        <f t="shared" si="256"/>
        <v>0</v>
      </c>
      <c r="AV288" s="9">
        <f t="shared" si="256"/>
        <v>0</v>
      </c>
      <c r="AW288" s="9">
        <f t="shared" si="256"/>
        <v>0</v>
      </c>
      <c r="AX288" s="9">
        <f t="shared" si="256"/>
        <v>0</v>
      </c>
      <c r="AY288" s="9">
        <f t="shared" si="256"/>
        <v>90965.413482615302</v>
      </c>
      <c r="AZ288" s="9">
        <f t="shared" si="256"/>
        <v>0</v>
      </c>
      <c r="BA288" s="9">
        <f t="shared" si="256"/>
        <v>0</v>
      </c>
      <c r="BB288" s="9">
        <f t="shared" si="256"/>
        <v>0</v>
      </c>
      <c r="BC288" s="9">
        <f t="shared" si="256"/>
        <v>0</v>
      </c>
      <c r="BD288" s="9">
        <f t="shared" si="256"/>
        <v>0</v>
      </c>
      <c r="BE288" s="9">
        <f t="shared" si="256"/>
        <v>0</v>
      </c>
    </row>
    <row r="289" spans="1:57" outlineLevel="1" x14ac:dyDescent="0.25">
      <c r="A289" s="86"/>
      <c r="B289" s="86"/>
      <c r="C289" s="87"/>
      <c r="D289" s="88"/>
      <c r="E289" s="69" t="str">
        <f xml:space="preserve"> ConCost!E$39</f>
        <v>Development fee</v>
      </c>
      <c r="F289" s="69">
        <f xml:space="preserve"> ConCost!F$39</f>
        <v>0</v>
      </c>
      <c r="G289" s="69" t="str">
        <f xml:space="preserve"> ConCost!G$39</f>
        <v>$ 000s</v>
      </c>
      <c r="H289" s="69">
        <f xml:space="preserve"> ConCost!H$39</f>
        <v>2000</v>
      </c>
      <c r="I289" s="69">
        <f xml:space="preserve"> ConCost!I$39</f>
        <v>0</v>
      </c>
      <c r="J289" s="69">
        <f xml:space="preserve"> ConCost!J$39</f>
        <v>0</v>
      </c>
      <c r="K289" s="69">
        <f xml:space="preserve"> ConCost!K$39</f>
        <v>0</v>
      </c>
      <c r="L289" s="69">
        <f xml:space="preserve"> ConCost!L$39</f>
        <v>0</v>
      </c>
      <c r="M289" s="69">
        <f xml:space="preserve"> ConCost!M$39</f>
        <v>0</v>
      </c>
      <c r="N289" s="69">
        <f xml:space="preserve"> ConCost!N$39</f>
        <v>0</v>
      </c>
      <c r="O289" s="69">
        <f xml:space="preserve"> ConCost!O$39</f>
        <v>0</v>
      </c>
      <c r="P289" s="69">
        <f xml:space="preserve"> ConCost!P$39</f>
        <v>0</v>
      </c>
      <c r="Q289" s="69">
        <f xml:space="preserve"> ConCost!Q$39</f>
        <v>0</v>
      </c>
      <c r="R289" s="69">
        <f xml:space="preserve"> ConCost!R$39</f>
        <v>0</v>
      </c>
      <c r="S289" s="69">
        <f xml:space="preserve"> ConCost!S$39</f>
        <v>0</v>
      </c>
      <c r="T289" s="69">
        <f xml:space="preserve"> ConCost!T$39</f>
        <v>0</v>
      </c>
      <c r="U289" s="69">
        <f xml:space="preserve"> ConCost!U$39</f>
        <v>0</v>
      </c>
      <c r="V289" s="69">
        <f xml:space="preserve"> ConCost!V$39</f>
        <v>0</v>
      </c>
      <c r="W289" s="69">
        <f xml:space="preserve"> ConCost!W$39</f>
        <v>0</v>
      </c>
      <c r="X289" s="69">
        <f xml:space="preserve"> ConCost!X$39</f>
        <v>0</v>
      </c>
      <c r="Y289" s="69">
        <f xml:space="preserve"> ConCost!Y$39</f>
        <v>2000</v>
      </c>
      <c r="Z289" s="69">
        <f xml:space="preserve"> ConCost!Z$39</f>
        <v>0</v>
      </c>
      <c r="AA289" s="69">
        <f xml:space="preserve"> ConCost!AA$39</f>
        <v>0</v>
      </c>
      <c r="AB289" s="69">
        <f xml:space="preserve"> ConCost!AB$39</f>
        <v>0</v>
      </c>
      <c r="AC289" s="69">
        <f xml:space="preserve"> ConCost!AC$39</f>
        <v>0</v>
      </c>
      <c r="AD289" s="69">
        <f xml:space="preserve"> ConCost!AD$39</f>
        <v>0</v>
      </c>
      <c r="AE289" s="69">
        <f xml:space="preserve"> ConCost!AE$39</f>
        <v>0</v>
      </c>
      <c r="AF289" s="69">
        <f xml:space="preserve"> ConCost!AF$39</f>
        <v>0</v>
      </c>
      <c r="AG289" s="69">
        <f xml:space="preserve"> ConCost!AG$39</f>
        <v>0</v>
      </c>
      <c r="AH289" s="69">
        <f xml:space="preserve"> ConCost!AH$39</f>
        <v>0</v>
      </c>
      <c r="AI289" s="69">
        <f xml:space="preserve"> ConCost!AI$39</f>
        <v>0</v>
      </c>
      <c r="AJ289" s="69">
        <f xml:space="preserve"> ConCost!AJ$39</f>
        <v>0</v>
      </c>
      <c r="AK289" s="69">
        <f xml:space="preserve"> ConCost!AK$39</f>
        <v>0</v>
      </c>
      <c r="AL289" s="69">
        <f xml:space="preserve"> ConCost!AL$39</f>
        <v>0</v>
      </c>
      <c r="AM289" s="69">
        <f xml:space="preserve"> ConCost!AM$39</f>
        <v>0</v>
      </c>
      <c r="AN289" s="69">
        <f xml:space="preserve"> ConCost!AN$39</f>
        <v>0</v>
      </c>
      <c r="AO289" s="69">
        <f xml:space="preserve"> ConCost!AO$39</f>
        <v>0</v>
      </c>
      <c r="AP289" s="69">
        <f xml:space="preserve"> ConCost!AP$39</f>
        <v>0</v>
      </c>
      <c r="AQ289" s="69">
        <f xml:space="preserve"> ConCost!AQ$39</f>
        <v>0</v>
      </c>
      <c r="AR289" s="69">
        <f xml:space="preserve"> ConCost!AR$39</f>
        <v>0</v>
      </c>
      <c r="AS289" s="69">
        <f xml:space="preserve"> ConCost!AS$39</f>
        <v>0</v>
      </c>
      <c r="AT289" s="69">
        <f xml:space="preserve"> ConCost!AT$39</f>
        <v>0</v>
      </c>
      <c r="AU289" s="69">
        <f xml:space="preserve"> ConCost!AU$39</f>
        <v>0</v>
      </c>
      <c r="AV289" s="69">
        <f xml:space="preserve"> ConCost!AV$39</f>
        <v>0</v>
      </c>
      <c r="AW289" s="69">
        <f xml:space="preserve"> ConCost!AW$39</f>
        <v>0</v>
      </c>
      <c r="AX289" s="69">
        <f xml:space="preserve"> ConCost!AX$39</f>
        <v>0</v>
      </c>
      <c r="AY289" s="69">
        <f xml:space="preserve"> ConCost!AY$39</f>
        <v>0</v>
      </c>
      <c r="AZ289" s="69">
        <f xml:space="preserve"> ConCost!AZ$39</f>
        <v>0</v>
      </c>
      <c r="BA289" s="69">
        <f xml:space="preserve"> ConCost!BA$39</f>
        <v>0</v>
      </c>
      <c r="BB289" s="69">
        <f xml:space="preserve"> ConCost!BB$39</f>
        <v>0</v>
      </c>
      <c r="BC289" s="69">
        <f xml:space="preserve"> ConCost!BC$39</f>
        <v>0</v>
      </c>
      <c r="BD289" s="69">
        <f xml:space="preserve"> ConCost!BD$39</f>
        <v>0</v>
      </c>
      <c r="BE289" s="69">
        <f xml:space="preserve"> ConCost!BE$39</f>
        <v>0</v>
      </c>
    </row>
    <row r="290" spans="1:57" outlineLevel="1" x14ac:dyDescent="0.25">
      <c r="A290" s="142"/>
      <c r="B290" s="142"/>
      <c r="C290" s="143"/>
      <c r="D290" s="144"/>
      <c r="E290" s="527" t="s">
        <v>424</v>
      </c>
      <c r="F290" s="527"/>
      <c r="G290" s="527" t="str">
        <f xml:space="preserve"> SMU</f>
        <v>$ 000s</v>
      </c>
      <c r="H290" s="527">
        <f xml:space="preserve"> SUM(J290:BE290)</f>
        <v>-89065.413482616306</v>
      </c>
      <c r="I290" s="528"/>
      <c r="J290" s="527">
        <f t="shared" ref="J290:BE290" si="257" xml:space="preserve"> J286 * $F285 - J287 + J289 - J288</f>
        <v>-1.0000000000000001E-9</v>
      </c>
      <c r="K290" s="527">
        <f t="shared" si="257"/>
        <v>0</v>
      </c>
      <c r="L290" s="527">
        <f t="shared" si="257"/>
        <v>0</v>
      </c>
      <c r="M290" s="527">
        <f t="shared" si="257"/>
        <v>0</v>
      </c>
      <c r="N290" s="527">
        <f t="shared" si="257"/>
        <v>0</v>
      </c>
      <c r="O290" s="527">
        <f t="shared" si="257"/>
        <v>0</v>
      </c>
      <c r="P290" s="527">
        <f t="shared" si="257"/>
        <v>0</v>
      </c>
      <c r="Q290" s="527">
        <f t="shared" si="257"/>
        <v>0</v>
      </c>
      <c r="R290" s="527">
        <f t="shared" si="257"/>
        <v>0</v>
      </c>
      <c r="S290" s="527">
        <f t="shared" si="257"/>
        <v>0</v>
      </c>
      <c r="T290" s="527">
        <f t="shared" si="257"/>
        <v>0</v>
      </c>
      <c r="U290" s="527">
        <f t="shared" si="257"/>
        <v>0</v>
      </c>
      <c r="V290" s="527">
        <f t="shared" si="257"/>
        <v>0</v>
      </c>
      <c r="W290" s="527">
        <f t="shared" si="257"/>
        <v>0</v>
      </c>
      <c r="X290" s="527">
        <f t="shared" si="257"/>
        <v>0</v>
      </c>
      <c r="Y290" s="527">
        <f t="shared" si="257"/>
        <v>1900</v>
      </c>
      <c r="Z290" s="527">
        <f t="shared" si="257"/>
        <v>0</v>
      </c>
      <c r="AA290" s="527">
        <f t="shared" si="257"/>
        <v>0</v>
      </c>
      <c r="AB290" s="527">
        <f t="shared" si="257"/>
        <v>0</v>
      </c>
      <c r="AC290" s="527">
        <f t="shared" si="257"/>
        <v>0</v>
      </c>
      <c r="AD290" s="527">
        <f t="shared" si="257"/>
        <v>0</v>
      </c>
      <c r="AE290" s="527">
        <f t="shared" si="257"/>
        <v>0</v>
      </c>
      <c r="AF290" s="527">
        <f t="shared" si="257"/>
        <v>0</v>
      </c>
      <c r="AG290" s="527">
        <f t="shared" si="257"/>
        <v>0</v>
      </c>
      <c r="AH290" s="527">
        <f t="shared" si="257"/>
        <v>0</v>
      </c>
      <c r="AI290" s="527">
        <f t="shared" si="257"/>
        <v>0</v>
      </c>
      <c r="AJ290" s="527">
        <f t="shared" si="257"/>
        <v>0</v>
      </c>
      <c r="AK290" s="527">
        <f t="shared" si="257"/>
        <v>0</v>
      </c>
      <c r="AL290" s="527">
        <f t="shared" si="257"/>
        <v>0</v>
      </c>
      <c r="AM290" s="527">
        <f t="shared" si="257"/>
        <v>0</v>
      </c>
      <c r="AN290" s="527">
        <f t="shared" si="257"/>
        <v>0</v>
      </c>
      <c r="AO290" s="527">
        <f t="shared" si="257"/>
        <v>0</v>
      </c>
      <c r="AP290" s="527">
        <f t="shared" si="257"/>
        <v>0</v>
      </c>
      <c r="AQ290" s="527">
        <f t="shared" si="257"/>
        <v>0</v>
      </c>
      <c r="AR290" s="527">
        <f t="shared" si="257"/>
        <v>0</v>
      </c>
      <c r="AS290" s="527">
        <f t="shared" si="257"/>
        <v>0</v>
      </c>
      <c r="AT290" s="527">
        <f t="shared" si="257"/>
        <v>0</v>
      </c>
      <c r="AU290" s="527">
        <f t="shared" si="257"/>
        <v>0</v>
      </c>
      <c r="AV290" s="527">
        <f t="shared" si="257"/>
        <v>0</v>
      </c>
      <c r="AW290" s="527">
        <f t="shared" si="257"/>
        <v>0</v>
      </c>
      <c r="AX290" s="527">
        <f t="shared" si="257"/>
        <v>0</v>
      </c>
      <c r="AY290" s="527">
        <f t="shared" si="257"/>
        <v>-90965.413482615302</v>
      </c>
      <c r="AZ290" s="527">
        <f t="shared" si="257"/>
        <v>0</v>
      </c>
      <c r="BA290" s="527">
        <f t="shared" si="257"/>
        <v>0</v>
      </c>
      <c r="BB290" s="527">
        <f t="shared" si="257"/>
        <v>0</v>
      </c>
      <c r="BC290" s="527">
        <f t="shared" si="257"/>
        <v>0</v>
      </c>
      <c r="BD290" s="527">
        <f t="shared" si="257"/>
        <v>0</v>
      </c>
      <c r="BE290" s="527">
        <f t="shared" si="257"/>
        <v>0</v>
      </c>
    </row>
    <row r="291" spans="1:57" outlineLevel="1" x14ac:dyDescent="0.25"/>
    <row r="292" spans="1:57" x14ac:dyDescent="0.25"/>
    <row r="293" spans="1:57" x14ac:dyDescent="0.25">
      <c r="A293" s="15" t="s">
        <v>382</v>
      </c>
    </row>
    <row r="294" spans="1:57" outlineLevel="1" x14ac:dyDescent="0.25"/>
    <row r="295" spans="1:57" outlineLevel="1" x14ac:dyDescent="0.25">
      <c r="E295" s="192" t="str">
        <f xml:space="preserve"> Solve!E$47</f>
        <v>Project costs / funding requirement - paste</v>
      </c>
      <c r="F295" s="192">
        <f xml:space="preserve"> Solve!F$47</f>
        <v>0</v>
      </c>
      <c r="G295" s="192" t="str">
        <f xml:space="preserve"> Solve!G$47</f>
        <v>$ 000s</v>
      </c>
      <c r="H295" s="192">
        <f xml:space="preserve"> Solve!H$47</f>
        <v>345873.23527701374</v>
      </c>
      <c r="I295" s="192">
        <f xml:space="preserve"> Solve!I$47</f>
        <v>0</v>
      </c>
      <c r="J295" s="192">
        <f xml:space="preserve"> Solve!J$47</f>
        <v>0</v>
      </c>
      <c r="K295" s="192">
        <f xml:space="preserve"> Solve!K$47</f>
        <v>0</v>
      </c>
      <c r="L295" s="192">
        <f xml:space="preserve"> Solve!L$47</f>
        <v>0</v>
      </c>
      <c r="M295" s="192">
        <f xml:space="preserve"> Solve!M$47</f>
        <v>0</v>
      </c>
      <c r="N295" s="192">
        <f xml:space="preserve"> Solve!N$47</f>
        <v>0</v>
      </c>
      <c r="O295" s="192">
        <f xml:space="preserve"> Solve!O$47</f>
        <v>0</v>
      </c>
      <c r="P295" s="192">
        <f xml:space="preserve"> Solve!P$47</f>
        <v>0</v>
      </c>
      <c r="Q295" s="192">
        <f xml:space="preserve"> Solve!Q$47</f>
        <v>0</v>
      </c>
      <c r="R295" s="192">
        <f xml:space="preserve"> Solve!R$47</f>
        <v>0</v>
      </c>
      <c r="S295" s="192">
        <f xml:space="preserve"> Solve!S$47</f>
        <v>0</v>
      </c>
      <c r="T295" s="192">
        <f xml:space="preserve"> Solve!T$47</f>
        <v>0</v>
      </c>
      <c r="U295" s="192">
        <f xml:space="preserve"> Solve!U$47</f>
        <v>0</v>
      </c>
      <c r="V295" s="192">
        <f xml:space="preserve"> Solve!V$47</f>
        <v>0</v>
      </c>
      <c r="W295" s="192">
        <f xml:space="preserve"> Solve!W$47</f>
        <v>0</v>
      </c>
      <c r="X295" s="192">
        <f xml:space="preserve"> Solve!X$47</f>
        <v>0</v>
      </c>
      <c r="Y295" s="192">
        <f xml:space="preserve"> Solve!Y$47</f>
        <v>11900</v>
      </c>
      <c r="Z295" s="192">
        <f xml:space="preserve"> Solve!Z$47</f>
        <v>12006.730769230497</v>
      </c>
      <c r="AA295" s="192">
        <f xml:space="preserve"> Solve!AA$47</f>
        <v>12006.730769230497</v>
      </c>
      <c r="AB295" s="192">
        <f xml:space="preserve"> Solve!AB$47</f>
        <v>12006.730769230497</v>
      </c>
      <c r="AC295" s="192">
        <f xml:space="preserve"> Solve!AC$47</f>
        <v>12006.730769230497</v>
      </c>
      <c r="AD295" s="192">
        <f xml:space="preserve"> Solve!AD$47</f>
        <v>12006.730795494545</v>
      </c>
      <c r="AE295" s="192">
        <f xml:space="preserve"> Solve!AE$47</f>
        <v>12006.730908248253</v>
      </c>
      <c r="AF295" s="192">
        <f xml:space="preserve"> Solve!AF$47</f>
        <v>12006.73107714686</v>
      </c>
      <c r="AG295" s="192">
        <f xml:space="preserve"> Solve!AG$47</f>
        <v>12044.192277330156</v>
      </c>
      <c r="AH295" s="192">
        <f xml:space="preserve"> Solve!AH$47</f>
        <v>12083.335900642705</v>
      </c>
      <c r="AI295" s="192">
        <f xml:space="preserve"> Solve!AI$47</f>
        <v>12109.236436443402</v>
      </c>
      <c r="AJ295" s="192">
        <f xml:space="preserve"> Solve!AJ$47</f>
        <v>12161.961758111254</v>
      </c>
      <c r="AK295" s="192">
        <f xml:space="preserve"> Solve!AK$47</f>
        <v>12193.997464802789</v>
      </c>
      <c r="AL295" s="192">
        <f xml:space="preserve"> Solve!AL$47</f>
        <v>12241.118623369628</v>
      </c>
      <c r="AM295" s="192">
        <f xml:space="preserve"> Solve!AM$47</f>
        <v>12270.357200719012</v>
      </c>
      <c r="AN295" s="192">
        <f xml:space="preserve"> Solve!AN$47</f>
        <v>12320.780918142977</v>
      </c>
      <c r="AO295" s="192">
        <f xml:space="preserve"> Solve!AO$47</f>
        <v>12360.823455507107</v>
      </c>
      <c r="AP295" s="192">
        <f xml:space="preserve"> Solve!AP$47</f>
        <v>12385.832078888641</v>
      </c>
      <c r="AQ295" s="192">
        <f xml:space="preserve"> Solve!AQ$47</f>
        <v>12441.250085241678</v>
      </c>
      <c r="AR295" s="192">
        <f xml:space="preserve"> Solve!AR$47</f>
        <v>12463.416710236208</v>
      </c>
      <c r="AS295" s="192">
        <f xml:space="preserve"> Solve!AS$47</f>
        <v>12522.190252210656</v>
      </c>
      <c r="AT295" s="192">
        <f xml:space="preserve"> Solve!AT$47</f>
        <v>12153.437186942416</v>
      </c>
      <c r="AU295" s="192">
        <f xml:space="preserve"> Solve!AU$47</f>
        <v>12173.532362020798</v>
      </c>
      <c r="AV295" s="192">
        <f xml:space="preserve"> Solve!AV$47</f>
        <v>12232.499837406012</v>
      </c>
      <c r="AW295" s="192">
        <f xml:space="preserve"> Solve!AW$47</f>
        <v>12259.502960074482</v>
      </c>
      <c r="AX295" s="192">
        <f xml:space="preserve"> Solve!AX$47</f>
        <v>12312.098846480896</v>
      </c>
      <c r="AY295" s="192">
        <f xml:space="preserve"> Solve!AY$47</f>
        <v>29196.555064631295</v>
      </c>
      <c r="AZ295" s="192">
        <f xml:space="preserve"> Solve!AZ$47</f>
        <v>0</v>
      </c>
      <c r="BA295" s="192">
        <f xml:space="preserve"> Solve!BA$47</f>
        <v>0</v>
      </c>
      <c r="BB295" s="192">
        <f xml:space="preserve"> Solve!BB$47</f>
        <v>0</v>
      </c>
      <c r="BC295" s="192">
        <f xml:space="preserve"> Solve!BC$47</f>
        <v>0</v>
      </c>
      <c r="BD295" s="192">
        <f xml:space="preserve"> Solve!BD$47</f>
        <v>0</v>
      </c>
      <c r="BE295" s="192">
        <f xml:space="preserve"> Solve!BE$47</f>
        <v>0</v>
      </c>
    </row>
    <row r="296" spans="1:57" outlineLevel="1" x14ac:dyDescent="0.25">
      <c r="E296" s="12" t="str">
        <f t="shared" ref="E296:BE296" si="258" xml:space="preserve"> E$90</f>
        <v>Share capital drawdown - m</v>
      </c>
      <c r="F296" s="12">
        <f t="shared" si="258"/>
        <v>0</v>
      </c>
      <c r="G296" s="12" t="str">
        <f t="shared" si="258"/>
        <v>$ 000s</v>
      </c>
      <c r="H296" s="12">
        <f t="shared" si="258"/>
        <v>100</v>
      </c>
      <c r="I296" s="12">
        <f t="shared" si="258"/>
        <v>0</v>
      </c>
      <c r="J296" s="12">
        <f t="shared" si="258"/>
        <v>0</v>
      </c>
      <c r="K296" s="12">
        <f t="shared" si="258"/>
        <v>0</v>
      </c>
      <c r="L296" s="12">
        <f t="shared" si="258"/>
        <v>0</v>
      </c>
      <c r="M296" s="12">
        <f t="shared" si="258"/>
        <v>0</v>
      </c>
      <c r="N296" s="12">
        <f t="shared" si="258"/>
        <v>0</v>
      </c>
      <c r="O296" s="12">
        <f t="shared" si="258"/>
        <v>0</v>
      </c>
      <c r="P296" s="12">
        <f t="shared" si="258"/>
        <v>0</v>
      </c>
      <c r="Q296" s="12">
        <f t="shared" si="258"/>
        <v>0</v>
      </c>
      <c r="R296" s="12">
        <f t="shared" si="258"/>
        <v>0</v>
      </c>
      <c r="S296" s="12">
        <f t="shared" si="258"/>
        <v>0</v>
      </c>
      <c r="T296" s="12">
        <f t="shared" si="258"/>
        <v>0</v>
      </c>
      <c r="U296" s="12">
        <f t="shared" si="258"/>
        <v>0</v>
      </c>
      <c r="V296" s="12">
        <f t="shared" si="258"/>
        <v>0</v>
      </c>
      <c r="W296" s="12">
        <f t="shared" si="258"/>
        <v>0</v>
      </c>
      <c r="X296" s="12">
        <f t="shared" si="258"/>
        <v>0</v>
      </c>
      <c r="Y296" s="12">
        <f t="shared" si="258"/>
        <v>100</v>
      </c>
      <c r="Z296" s="12">
        <f t="shared" si="258"/>
        <v>0</v>
      </c>
      <c r="AA296" s="12">
        <f t="shared" si="258"/>
        <v>0</v>
      </c>
      <c r="AB296" s="12">
        <f t="shared" si="258"/>
        <v>0</v>
      </c>
      <c r="AC296" s="12">
        <f t="shared" si="258"/>
        <v>0</v>
      </c>
      <c r="AD296" s="12">
        <f t="shared" si="258"/>
        <v>0</v>
      </c>
      <c r="AE296" s="12">
        <f t="shared" si="258"/>
        <v>0</v>
      </c>
      <c r="AF296" s="12">
        <f t="shared" si="258"/>
        <v>0</v>
      </c>
      <c r="AG296" s="12">
        <f t="shared" si="258"/>
        <v>0</v>
      </c>
      <c r="AH296" s="12">
        <f t="shared" si="258"/>
        <v>0</v>
      </c>
      <c r="AI296" s="12">
        <f t="shared" si="258"/>
        <v>0</v>
      </c>
      <c r="AJ296" s="12">
        <f t="shared" si="258"/>
        <v>0</v>
      </c>
      <c r="AK296" s="12">
        <f t="shared" si="258"/>
        <v>0</v>
      </c>
      <c r="AL296" s="12">
        <f t="shared" si="258"/>
        <v>0</v>
      </c>
      <c r="AM296" s="12">
        <f t="shared" si="258"/>
        <v>0</v>
      </c>
      <c r="AN296" s="12">
        <f t="shared" si="258"/>
        <v>0</v>
      </c>
      <c r="AO296" s="12">
        <f t="shared" si="258"/>
        <v>0</v>
      </c>
      <c r="AP296" s="12">
        <f t="shared" si="258"/>
        <v>0</v>
      </c>
      <c r="AQ296" s="12">
        <f t="shared" si="258"/>
        <v>0</v>
      </c>
      <c r="AR296" s="12">
        <f t="shared" si="258"/>
        <v>0</v>
      </c>
      <c r="AS296" s="12">
        <f t="shared" si="258"/>
        <v>0</v>
      </c>
      <c r="AT296" s="12">
        <f t="shared" si="258"/>
        <v>0</v>
      </c>
      <c r="AU296" s="12">
        <f t="shared" si="258"/>
        <v>0</v>
      </c>
      <c r="AV296" s="12">
        <f t="shared" si="258"/>
        <v>0</v>
      </c>
      <c r="AW296" s="12">
        <f t="shared" si="258"/>
        <v>0</v>
      </c>
      <c r="AX296" s="12">
        <f t="shared" si="258"/>
        <v>0</v>
      </c>
      <c r="AY296" s="12">
        <f t="shared" si="258"/>
        <v>0</v>
      </c>
      <c r="AZ296" s="12">
        <f t="shared" si="258"/>
        <v>0</v>
      </c>
      <c r="BA296" s="12">
        <f t="shared" si="258"/>
        <v>0</v>
      </c>
      <c r="BB296" s="12">
        <f t="shared" si="258"/>
        <v>0</v>
      </c>
      <c r="BC296" s="12">
        <f t="shared" si="258"/>
        <v>0</v>
      </c>
      <c r="BD296" s="12">
        <f t="shared" si="258"/>
        <v>0</v>
      </c>
      <c r="BE296" s="12">
        <f t="shared" si="258"/>
        <v>0</v>
      </c>
    </row>
    <row r="297" spans="1:57" outlineLevel="1" x14ac:dyDescent="0.25">
      <c r="E297" s="12" t="str">
        <f xml:space="preserve"> E$116</f>
        <v>Shareholder loan drawdown excluding EBL repayment - m</v>
      </c>
      <c r="F297" s="12">
        <f t="shared" ref="F297:BE297" si="259" xml:space="preserve"> F$116</f>
        <v>0</v>
      </c>
      <c r="G297" s="12" t="str">
        <f t="shared" si="259"/>
        <v>$ 000s</v>
      </c>
      <c r="H297" s="12">
        <f t="shared" si="259"/>
        <v>0</v>
      </c>
      <c r="I297" s="12">
        <f t="shared" si="259"/>
        <v>0</v>
      </c>
      <c r="J297" s="12">
        <f t="shared" si="259"/>
        <v>0</v>
      </c>
      <c r="K297" s="12">
        <f t="shared" si="259"/>
        <v>0</v>
      </c>
      <c r="L297" s="12">
        <f t="shared" si="259"/>
        <v>0</v>
      </c>
      <c r="M297" s="12">
        <f t="shared" si="259"/>
        <v>0</v>
      </c>
      <c r="N297" s="12">
        <f t="shared" si="259"/>
        <v>0</v>
      </c>
      <c r="O297" s="12">
        <f t="shared" si="259"/>
        <v>0</v>
      </c>
      <c r="P297" s="12">
        <f t="shared" si="259"/>
        <v>0</v>
      </c>
      <c r="Q297" s="12">
        <f t="shared" si="259"/>
        <v>0</v>
      </c>
      <c r="R297" s="12">
        <f t="shared" si="259"/>
        <v>0</v>
      </c>
      <c r="S297" s="12">
        <f t="shared" si="259"/>
        <v>0</v>
      </c>
      <c r="T297" s="12">
        <f t="shared" si="259"/>
        <v>0</v>
      </c>
      <c r="U297" s="12">
        <f t="shared" si="259"/>
        <v>0</v>
      </c>
      <c r="V297" s="12">
        <f t="shared" si="259"/>
        <v>0</v>
      </c>
      <c r="W297" s="12">
        <f t="shared" si="259"/>
        <v>0</v>
      </c>
      <c r="X297" s="12">
        <f t="shared" si="259"/>
        <v>0</v>
      </c>
      <c r="Y297" s="12">
        <f t="shared" si="259"/>
        <v>0</v>
      </c>
      <c r="Z297" s="12">
        <f t="shared" si="259"/>
        <v>0</v>
      </c>
      <c r="AA297" s="12">
        <f t="shared" si="259"/>
        <v>0</v>
      </c>
      <c r="AB297" s="12">
        <f t="shared" si="259"/>
        <v>0</v>
      </c>
      <c r="AC297" s="12">
        <f t="shared" si="259"/>
        <v>0</v>
      </c>
      <c r="AD297" s="12">
        <f t="shared" si="259"/>
        <v>0</v>
      </c>
      <c r="AE297" s="12">
        <f t="shared" si="259"/>
        <v>0</v>
      </c>
      <c r="AF297" s="12">
        <f t="shared" si="259"/>
        <v>0</v>
      </c>
      <c r="AG297" s="12">
        <f t="shared" si="259"/>
        <v>0</v>
      </c>
      <c r="AH297" s="12">
        <f t="shared" si="259"/>
        <v>0</v>
      </c>
      <c r="AI297" s="12">
        <f t="shared" si="259"/>
        <v>0</v>
      </c>
      <c r="AJ297" s="12">
        <f t="shared" si="259"/>
        <v>0</v>
      </c>
      <c r="AK297" s="12">
        <f t="shared" si="259"/>
        <v>0</v>
      </c>
      <c r="AL297" s="12">
        <f t="shared" si="259"/>
        <v>0</v>
      </c>
      <c r="AM297" s="12">
        <f t="shared" si="259"/>
        <v>0</v>
      </c>
      <c r="AN297" s="12">
        <f t="shared" si="259"/>
        <v>0</v>
      </c>
      <c r="AO297" s="12">
        <f t="shared" si="259"/>
        <v>0</v>
      </c>
      <c r="AP297" s="12">
        <f t="shared" si="259"/>
        <v>0</v>
      </c>
      <c r="AQ297" s="12">
        <f t="shared" si="259"/>
        <v>0</v>
      </c>
      <c r="AR297" s="12">
        <f t="shared" si="259"/>
        <v>0</v>
      </c>
      <c r="AS297" s="12">
        <f t="shared" si="259"/>
        <v>0</v>
      </c>
      <c r="AT297" s="12">
        <f t="shared" si="259"/>
        <v>0</v>
      </c>
      <c r="AU297" s="12">
        <f t="shared" si="259"/>
        <v>0</v>
      </c>
      <c r="AV297" s="12">
        <f t="shared" si="259"/>
        <v>0</v>
      </c>
      <c r="AW297" s="12">
        <f t="shared" si="259"/>
        <v>0</v>
      </c>
      <c r="AX297" s="12">
        <f t="shared" si="259"/>
        <v>0</v>
      </c>
      <c r="AY297" s="12">
        <f t="shared" si="259"/>
        <v>0</v>
      </c>
      <c r="AZ297" s="12">
        <f t="shared" si="259"/>
        <v>0</v>
      </c>
      <c r="BA297" s="12">
        <f t="shared" si="259"/>
        <v>0</v>
      </c>
      <c r="BB297" s="12">
        <f t="shared" si="259"/>
        <v>0</v>
      </c>
      <c r="BC297" s="12">
        <f t="shared" si="259"/>
        <v>0</v>
      </c>
      <c r="BD297" s="12">
        <f t="shared" si="259"/>
        <v>0</v>
      </c>
      <c r="BE297" s="12">
        <f t="shared" si="259"/>
        <v>0</v>
      </c>
    </row>
    <row r="298" spans="1:57" outlineLevel="1" x14ac:dyDescent="0.25">
      <c r="E298" s="12" t="str">
        <f xml:space="preserve"> E$153</f>
        <v>Equity bridge drawdown - m</v>
      </c>
      <c r="F298" s="12">
        <f t="shared" ref="F298:BE298" si="260" xml:space="preserve"> F$153</f>
        <v>0</v>
      </c>
      <c r="G298" s="12" t="str">
        <f t="shared" si="260"/>
        <v>$ 000s</v>
      </c>
      <c r="H298" s="12">
        <f t="shared" si="260"/>
        <v>84320.40118445392</v>
      </c>
      <c r="I298" s="12">
        <f t="shared" si="260"/>
        <v>0</v>
      </c>
      <c r="J298" s="12">
        <f t="shared" si="260"/>
        <v>0</v>
      </c>
      <c r="K298" s="12">
        <f xml:space="preserve"> K$153</f>
        <v>0</v>
      </c>
      <c r="L298" s="12">
        <f t="shared" si="260"/>
        <v>0</v>
      </c>
      <c r="M298" s="12">
        <f t="shared" si="260"/>
        <v>0</v>
      </c>
      <c r="N298" s="12">
        <f t="shared" si="260"/>
        <v>0</v>
      </c>
      <c r="O298" s="12">
        <f t="shared" si="260"/>
        <v>0</v>
      </c>
      <c r="P298" s="12">
        <f t="shared" si="260"/>
        <v>0</v>
      </c>
      <c r="Q298" s="12">
        <f t="shared" si="260"/>
        <v>0</v>
      </c>
      <c r="R298" s="12">
        <f t="shared" si="260"/>
        <v>0</v>
      </c>
      <c r="S298" s="12">
        <f t="shared" si="260"/>
        <v>0</v>
      </c>
      <c r="T298" s="12">
        <f t="shared" si="260"/>
        <v>0</v>
      </c>
      <c r="U298" s="12">
        <f t="shared" si="260"/>
        <v>0</v>
      </c>
      <c r="V298" s="12">
        <f t="shared" si="260"/>
        <v>0</v>
      </c>
      <c r="W298" s="12">
        <f t="shared" si="260"/>
        <v>0</v>
      </c>
      <c r="X298" s="12">
        <f t="shared" si="260"/>
        <v>0</v>
      </c>
      <c r="Y298" s="12">
        <f t="shared" si="260"/>
        <v>11800</v>
      </c>
      <c r="Z298" s="12">
        <f t="shared" si="260"/>
        <v>12006.730769230497</v>
      </c>
      <c r="AA298" s="12">
        <f t="shared" si="260"/>
        <v>12006.730769230497</v>
      </c>
      <c r="AB298" s="12">
        <f t="shared" si="260"/>
        <v>12006.730769230497</v>
      </c>
      <c r="AC298" s="12">
        <f t="shared" si="260"/>
        <v>12006.730769230497</v>
      </c>
      <c r="AD298" s="12">
        <f t="shared" si="260"/>
        <v>12006.730795494545</v>
      </c>
      <c r="AE298" s="12">
        <f t="shared" si="260"/>
        <v>12006.730908248253</v>
      </c>
      <c r="AF298" s="12">
        <f t="shared" si="260"/>
        <v>480.01640378913726</v>
      </c>
      <c r="AG298" s="12">
        <f t="shared" si="260"/>
        <v>0</v>
      </c>
      <c r="AH298" s="12">
        <f t="shared" si="260"/>
        <v>0</v>
      </c>
      <c r="AI298" s="12">
        <f t="shared" si="260"/>
        <v>0</v>
      </c>
      <c r="AJ298" s="12">
        <f t="shared" si="260"/>
        <v>0</v>
      </c>
      <c r="AK298" s="12">
        <f t="shared" si="260"/>
        <v>0</v>
      </c>
      <c r="AL298" s="12">
        <f t="shared" si="260"/>
        <v>0</v>
      </c>
      <c r="AM298" s="12">
        <f t="shared" si="260"/>
        <v>0</v>
      </c>
      <c r="AN298" s="12">
        <f t="shared" si="260"/>
        <v>0</v>
      </c>
      <c r="AO298" s="12">
        <f t="shared" si="260"/>
        <v>0</v>
      </c>
      <c r="AP298" s="12">
        <f t="shared" si="260"/>
        <v>0</v>
      </c>
      <c r="AQ298" s="12">
        <f t="shared" si="260"/>
        <v>0</v>
      </c>
      <c r="AR298" s="12">
        <f t="shared" si="260"/>
        <v>0</v>
      </c>
      <c r="AS298" s="12">
        <f t="shared" si="260"/>
        <v>0</v>
      </c>
      <c r="AT298" s="12">
        <f t="shared" si="260"/>
        <v>0</v>
      </c>
      <c r="AU298" s="12">
        <f t="shared" si="260"/>
        <v>0</v>
      </c>
      <c r="AV298" s="12">
        <f t="shared" si="260"/>
        <v>0</v>
      </c>
      <c r="AW298" s="12">
        <f t="shared" si="260"/>
        <v>0</v>
      </c>
      <c r="AX298" s="12">
        <f t="shared" si="260"/>
        <v>0</v>
      </c>
      <c r="AY298" s="12">
        <f t="shared" si="260"/>
        <v>0</v>
      </c>
      <c r="AZ298" s="12">
        <f t="shared" si="260"/>
        <v>0</v>
      </c>
      <c r="BA298" s="12">
        <f t="shared" si="260"/>
        <v>0</v>
      </c>
      <c r="BB298" s="12">
        <f t="shared" si="260"/>
        <v>0</v>
      </c>
      <c r="BC298" s="12">
        <f t="shared" si="260"/>
        <v>0</v>
      </c>
      <c r="BD298" s="12">
        <f t="shared" si="260"/>
        <v>0</v>
      </c>
      <c r="BE298" s="12">
        <f t="shared" si="260"/>
        <v>0</v>
      </c>
    </row>
    <row r="299" spans="1:57" outlineLevel="1" x14ac:dyDescent="0.25">
      <c r="A299" s="142"/>
      <c r="B299" s="142"/>
      <c r="C299" s="143"/>
      <c r="D299" s="144"/>
      <c r="E299" s="193" t="s">
        <v>383</v>
      </c>
      <c r="F299" s="193"/>
      <c r="G299" s="193" t="str">
        <f xml:space="preserve"> SMU</f>
        <v>$ 000s</v>
      </c>
      <c r="H299" s="193">
        <f xml:space="preserve"> SUM(J299:BE299)</f>
        <v>261452.83409255985</v>
      </c>
      <c r="I299" s="145"/>
      <c r="J299" s="193">
        <f xml:space="preserve"> MAX(0, J295 - J297 - J296 - J298)</f>
        <v>0</v>
      </c>
      <c r="K299" s="193">
        <f xml:space="preserve"> MAX(0, K295 - K297 - K296 - K298)</f>
        <v>0</v>
      </c>
      <c r="L299" s="193">
        <f t="shared" ref="L299:BE299" si="261" xml:space="preserve"> MAX(0, L295 - L297 - L296 - L298)</f>
        <v>0</v>
      </c>
      <c r="M299" s="193">
        <f t="shared" si="261"/>
        <v>0</v>
      </c>
      <c r="N299" s="193">
        <f t="shared" si="261"/>
        <v>0</v>
      </c>
      <c r="O299" s="193">
        <f t="shared" si="261"/>
        <v>0</v>
      </c>
      <c r="P299" s="193">
        <f t="shared" si="261"/>
        <v>0</v>
      </c>
      <c r="Q299" s="193">
        <f t="shared" si="261"/>
        <v>0</v>
      </c>
      <c r="R299" s="193">
        <f t="shared" si="261"/>
        <v>0</v>
      </c>
      <c r="S299" s="193">
        <f t="shared" si="261"/>
        <v>0</v>
      </c>
      <c r="T299" s="193">
        <f t="shared" si="261"/>
        <v>0</v>
      </c>
      <c r="U299" s="193">
        <f t="shared" si="261"/>
        <v>0</v>
      </c>
      <c r="V299" s="193">
        <f t="shared" si="261"/>
        <v>0</v>
      </c>
      <c r="W299" s="193">
        <f t="shared" si="261"/>
        <v>0</v>
      </c>
      <c r="X299" s="193">
        <f t="shared" si="261"/>
        <v>0</v>
      </c>
      <c r="Y299" s="193">
        <f t="shared" si="261"/>
        <v>0</v>
      </c>
      <c r="Z299" s="193">
        <f t="shared" si="261"/>
        <v>0</v>
      </c>
      <c r="AA299" s="193">
        <f t="shared" si="261"/>
        <v>0</v>
      </c>
      <c r="AB299" s="193">
        <f t="shared" si="261"/>
        <v>0</v>
      </c>
      <c r="AC299" s="193">
        <f t="shared" si="261"/>
        <v>0</v>
      </c>
      <c r="AD299" s="193">
        <f t="shared" si="261"/>
        <v>0</v>
      </c>
      <c r="AE299" s="193">
        <f t="shared" si="261"/>
        <v>0</v>
      </c>
      <c r="AF299" s="193">
        <f t="shared" si="261"/>
        <v>11526.714673357723</v>
      </c>
      <c r="AG299" s="193">
        <f t="shared" si="261"/>
        <v>12044.192277330156</v>
      </c>
      <c r="AH299" s="193">
        <f t="shared" si="261"/>
        <v>12083.335900642705</v>
      </c>
      <c r="AI299" s="193">
        <f t="shared" si="261"/>
        <v>12109.236436443402</v>
      </c>
      <c r="AJ299" s="193">
        <f t="shared" si="261"/>
        <v>12161.961758111254</v>
      </c>
      <c r="AK299" s="193">
        <f t="shared" si="261"/>
        <v>12193.997464802789</v>
      </c>
      <c r="AL299" s="193">
        <f t="shared" si="261"/>
        <v>12241.118623369628</v>
      </c>
      <c r="AM299" s="193">
        <f t="shared" si="261"/>
        <v>12270.357200719012</v>
      </c>
      <c r="AN299" s="193">
        <f t="shared" si="261"/>
        <v>12320.780918142977</v>
      </c>
      <c r="AO299" s="193">
        <f t="shared" si="261"/>
        <v>12360.823455507107</v>
      </c>
      <c r="AP299" s="193">
        <f t="shared" si="261"/>
        <v>12385.832078888641</v>
      </c>
      <c r="AQ299" s="193">
        <f t="shared" si="261"/>
        <v>12441.250085241678</v>
      </c>
      <c r="AR299" s="193">
        <f t="shared" si="261"/>
        <v>12463.416710236208</v>
      </c>
      <c r="AS299" s="193">
        <f t="shared" si="261"/>
        <v>12522.190252210656</v>
      </c>
      <c r="AT299" s="193">
        <f t="shared" si="261"/>
        <v>12153.437186942416</v>
      </c>
      <c r="AU299" s="193">
        <f t="shared" si="261"/>
        <v>12173.532362020798</v>
      </c>
      <c r="AV299" s="193">
        <f t="shared" si="261"/>
        <v>12232.499837406012</v>
      </c>
      <c r="AW299" s="193">
        <f t="shared" si="261"/>
        <v>12259.502960074482</v>
      </c>
      <c r="AX299" s="193">
        <f t="shared" si="261"/>
        <v>12312.098846480896</v>
      </c>
      <c r="AY299" s="193">
        <f t="shared" si="261"/>
        <v>29196.555064631295</v>
      </c>
      <c r="AZ299" s="193">
        <f t="shared" si="261"/>
        <v>0</v>
      </c>
      <c r="BA299" s="193">
        <f t="shared" si="261"/>
        <v>0</v>
      </c>
      <c r="BB299" s="193">
        <f t="shared" si="261"/>
        <v>0</v>
      </c>
      <c r="BC299" s="193">
        <f t="shared" si="261"/>
        <v>0</v>
      </c>
      <c r="BD299" s="193">
        <f t="shared" si="261"/>
        <v>0</v>
      </c>
      <c r="BE299" s="193">
        <f t="shared" si="261"/>
        <v>0</v>
      </c>
    </row>
    <row r="300" spans="1:57" outlineLevel="1" x14ac:dyDescent="0.25">
      <c r="A300" s="142"/>
      <c r="B300" s="142"/>
      <c r="C300" s="143"/>
      <c r="D300" s="144"/>
      <c r="E300" s="193" t="str">
        <f xml:space="preserve"> "Sum of " &amp; LOWER(E299)</f>
        <v>Sum of construction debt drawdown - m</v>
      </c>
      <c r="F300" s="193">
        <f xml:space="preserve"> SUM(J299:BE299)</f>
        <v>261452.83409255985</v>
      </c>
      <c r="G300" s="193" t="str">
        <f xml:space="preserve"> SMU</f>
        <v>$ 000s</v>
      </c>
      <c r="H300" s="572"/>
      <c r="I300" s="145"/>
      <c r="J300" s="193"/>
      <c r="K300" s="193"/>
      <c r="L300" s="193"/>
      <c r="M300" s="193"/>
      <c r="N300" s="193"/>
      <c r="O300" s="193"/>
      <c r="P300" s="193"/>
      <c r="Q300" s="193"/>
      <c r="R300" s="193"/>
      <c r="S300" s="193"/>
      <c r="T300" s="193"/>
      <c r="U300" s="193"/>
      <c r="V300" s="193"/>
      <c r="W300" s="193"/>
      <c r="X300" s="193"/>
      <c r="Y300" s="193"/>
      <c r="Z300" s="193"/>
      <c r="AA300" s="193"/>
      <c r="AB300" s="193"/>
      <c r="AC300" s="193"/>
      <c r="AD300" s="193"/>
      <c r="AE300" s="193"/>
      <c r="AF300" s="193"/>
      <c r="AG300" s="193"/>
      <c r="AH300" s="193"/>
      <c r="AI300" s="193"/>
      <c r="AJ300" s="193"/>
      <c r="AK300" s="193"/>
      <c r="AL300" s="193"/>
      <c r="AM300" s="193"/>
      <c r="AN300" s="193"/>
      <c r="AO300" s="193"/>
      <c r="AP300" s="193"/>
      <c r="AQ300" s="193"/>
      <c r="AR300" s="193"/>
      <c r="AS300" s="193"/>
      <c r="AT300" s="193"/>
      <c r="AU300" s="193"/>
      <c r="AV300" s="193"/>
      <c r="AW300" s="193"/>
      <c r="AX300" s="193"/>
      <c r="AY300" s="193"/>
      <c r="AZ300" s="193"/>
      <c r="BA300" s="193"/>
      <c r="BB300" s="193"/>
      <c r="BC300" s="193"/>
      <c r="BD300" s="193"/>
      <c r="BE300" s="193"/>
    </row>
    <row r="301" spans="1:57" outlineLevel="1" x14ac:dyDescent="0.25"/>
    <row r="302" spans="1:57" outlineLevel="1" x14ac:dyDescent="0.25">
      <c r="E302" s="226" t="s">
        <v>384</v>
      </c>
      <c r="F302" s="226"/>
      <c r="G302" s="226" t="str">
        <f xml:space="preserve"> SMU</f>
        <v>$ 000s</v>
      </c>
      <c r="H302" s="226"/>
      <c r="I302" s="227"/>
      <c r="J302" s="226">
        <f t="shared" ref="J302" si="262" xml:space="preserve"> I305</f>
        <v>0</v>
      </c>
      <c r="K302" s="226">
        <f t="shared" ref="K302" si="263" xml:space="preserve"> J305</f>
        <v>0</v>
      </c>
      <c r="L302" s="226">
        <f t="shared" ref="L302" si="264" xml:space="preserve"> K305</f>
        <v>0</v>
      </c>
      <c r="M302" s="226">
        <f t="shared" ref="M302" si="265" xml:space="preserve"> L305</f>
        <v>0</v>
      </c>
      <c r="N302" s="226">
        <f t="shared" ref="N302" si="266" xml:space="preserve"> M305</f>
        <v>0</v>
      </c>
      <c r="O302" s="226">
        <f t="shared" ref="O302:BE302" si="267" xml:space="preserve"> N305</f>
        <v>0</v>
      </c>
      <c r="P302" s="226">
        <f t="shared" si="267"/>
        <v>0</v>
      </c>
      <c r="Q302" s="226">
        <f t="shared" si="267"/>
        <v>0</v>
      </c>
      <c r="R302" s="226">
        <f t="shared" si="267"/>
        <v>0</v>
      </c>
      <c r="S302" s="226">
        <f t="shared" si="267"/>
        <v>0</v>
      </c>
      <c r="T302" s="226">
        <f t="shared" si="267"/>
        <v>0</v>
      </c>
      <c r="U302" s="226">
        <f t="shared" si="267"/>
        <v>0</v>
      </c>
      <c r="V302" s="226">
        <f t="shared" si="267"/>
        <v>0</v>
      </c>
      <c r="W302" s="226">
        <f t="shared" si="267"/>
        <v>0</v>
      </c>
      <c r="X302" s="226">
        <f t="shared" si="267"/>
        <v>0</v>
      </c>
      <c r="Y302" s="226">
        <f t="shared" si="267"/>
        <v>0</v>
      </c>
      <c r="Z302" s="226">
        <f t="shared" si="267"/>
        <v>0</v>
      </c>
      <c r="AA302" s="226">
        <f t="shared" si="267"/>
        <v>0</v>
      </c>
      <c r="AB302" s="226">
        <f t="shared" si="267"/>
        <v>0</v>
      </c>
      <c r="AC302" s="226">
        <f t="shared" si="267"/>
        <v>0</v>
      </c>
      <c r="AD302" s="226">
        <f t="shared" si="267"/>
        <v>0</v>
      </c>
      <c r="AE302" s="226">
        <f t="shared" si="267"/>
        <v>0</v>
      </c>
      <c r="AF302" s="226">
        <f t="shared" si="267"/>
        <v>0</v>
      </c>
      <c r="AG302" s="226">
        <f t="shared" si="267"/>
        <v>11526.714673357723</v>
      </c>
      <c r="AH302" s="226">
        <f t="shared" si="267"/>
        <v>23570.90695068788</v>
      </c>
      <c r="AI302" s="226">
        <f t="shared" si="267"/>
        <v>35654.242851330586</v>
      </c>
      <c r="AJ302" s="226">
        <f t="shared" si="267"/>
        <v>47763.479287773989</v>
      </c>
      <c r="AK302" s="226">
        <f t="shared" si="267"/>
        <v>59925.441045885244</v>
      </c>
      <c r="AL302" s="226">
        <f t="shared" si="267"/>
        <v>72119.438510688036</v>
      </c>
      <c r="AM302" s="226">
        <f t="shared" si="267"/>
        <v>84360.557134057657</v>
      </c>
      <c r="AN302" s="226">
        <f t="shared" si="267"/>
        <v>96630.914334776666</v>
      </c>
      <c r="AO302" s="226">
        <f t="shared" si="267"/>
        <v>108951.69525291964</v>
      </c>
      <c r="AP302" s="226">
        <f t="shared" si="267"/>
        <v>121312.51870842675</v>
      </c>
      <c r="AQ302" s="226">
        <f t="shared" si="267"/>
        <v>133698.3507873154</v>
      </c>
      <c r="AR302" s="226">
        <f t="shared" si="267"/>
        <v>146139.60087255709</v>
      </c>
      <c r="AS302" s="226">
        <f t="shared" si="267"/>
        <v>158603.01758279328</v>
      </c>
      <c r="AT302" s="226">
        <f t="shared" si="267"/>
        <v>171125.20783500394</v>
      </c>
      <c r="AU302" s="226">
        <f t="shared" si="267"/>
        <v>183278.64502194634</v>
      </c>
      <c r="AV302" s="226">
        <f t="shared" si="267"/>
        <v>195452.17738396715</v>
      </c>
      <c r="AW302" s="226">
        <f t="shared" si="267"/>
        <v>207684.67722137316</v>
      </c>
      <c r="AX302" s="226">
        <f t="shared" si="267"/>
        <v>219944.18018144765</v>
      </c>
      <c r="AY302" s="226">
        <f t="shared" si="267"/>
        <v>232256.27902792854</v>
      </c>
      <c r="AZ302" s="226">
        <f t="shared" si="267"/>
        <v>261452.83409255985</v>
      </c>
      <c r="BA302" s="226">
        <f t="shared" si="267"/>
        <v>261452.83409255985</v>
      </c>
      <c r="BB302" s="226">
        <f t="shared" si="267"/>
        <v>261452.83409255985</v>
      </c>
      <c r="BC302" s="226">
        <f t="shared" si="267"/>
        <v>261452.83409255985</v>
      </c>
      <c r="BD302" s="226">
        <f t="shared" si="267"/>
        <v>261452.83409255985</v>
      </c>
      <c r="BE302" s="226">
        <f t="shared" si="267"/>
        <v>261452.83409255985</v>
      </c>
    </row>
    <row r="303" spans="1:57" s="526" customFormat="1" outlineLevel="1" x14ac:dyDescent="0.25">
      <c r="A303" s="15"/>
      <c r="B303" s="15"/>
      <c r="C303" s="21"/>
      <c r="D303" s="48"/>
      <c r="E303" s="38" t="str">
        <f t="shared" ref="E303:AJ303" si="268" xml:space="preserve"> E$299</f>
        <v>Construction debt drawdown - m</v>
      </c>
      <c r="F303" s="38">
        <f t="shared" si="268"/>
        <v>0</v>
      </c>
      <c r="G303" s="38" t="str">
        <f t="shared" si="268"/>
        <v>$ 000s</v>
      </c>
      <c r="H303" s="38">
        <f t="shared" si="268"/>
        <v>261452.83409255985</v>
      </c>
      <c r="I303" s="38">
        <f t="shared" si="268"/>
        <v>0</v>
      </c>
      <c r="J303" s="38">
        <f t="shared" si="268"/>
        <v>0</v>
      </c>
      <c r="K303" s="38">
        <f xml:space="preserve"> K$299</f>
        <v>0</v>
      </c>
      <c r="L303" s="38">
        <f t="shared" si="268"/>
        <v>0</v>
      </c>
      <c r="M303" s="38">
        <f t="shared" si="268"/>
        <v>0</v>
      </c>
      <c r="N303" s="38">
        <f t="shared" si="268"/>
        <v>0</v>
      </c>
      <c r="O303" s="38">
        <f t="shared" si="268"/>
        <v>0</v>
      </c>
      <c r="P303" s="38">
        <f t="shared" si="268"/>
        <v>0</v>
      </c>
      <c r="Q303" s="38">
        <f t="shared" si="268"/>
        <v>0</v>
      </c>
      <c r="R303" s="38">
        <f t="shared" si="268"/>
        <v>0</v>
      </c>
      <c r="S303" s="38">
        <f t="shared" si="268"/>
        <v>0</v>
      </c>
      <c r="T303" s="38">
        <f t="shared" si="268"/>
        <v>0</v>
      </c>
      <c r="U303" s="38">
        <f t="shared" si="268"/>
        <v>0</v>
      </c>
      <c r="V303" s="38">
        <f t="shared" si="268"/>
        <v>0</v>
      </c>
      <c r="W303" s="38">
        <f t="shared" si="268"/>
        <v>0</v>
      </c>
      <c r="X303" s="38">
        <f t="shared" si="268"/>
        <v>0</v>
      </c>
      <c r="Y303" s="38">
        <f t="shared" si="268"/>
        <v>0</v>
      </c>
      <c r="Z303" s="38">
        <f t="shared" si="268"/>
        <v>0</v>
      </c>
      <c r="AA303" s="38">
        <f t="shared" si="268"/>
        <v>0</v>
      </c>
      <c r="AB303" s="38">
        <f t="shared" si="268"/>
        <v>0</v>
      </c>
      <c r="AC303" s="38">
        <f t="shared" si="268"/>
        <v>0</v>
      </c>
      <c r="AD303" s="38">
        <f t="shared" si="268"/>
        <v>0</v>
      </c>
      <c r="AE303" s="38">
        <f t="shared" si="268"/>
        <v>0</v>
      </c>
      <c r="AF303" s="38">
        <f t="shared" si="268"/>
        <v>11526.714673357723</v>
      </c>
      <c r="AG303" s="38">
        <f t="shared" si="268"/>
        <v>12044.192277330156</v>
      </c>
      <c r="AH303" s="38">
        <f t="shared" si="268"/>
        <v>12083.335900642705</v>
      </c>
      <c r="AI303" s="38">
        <f t="shared" si="268"/>
        <v>12109.236436443402</v>
      </c>
      <c r="AJ303" s="38">
        <f t="shared" si="268"/>
        <v>12161.961758111254</v>
      </c>
      <c r="AK303" s="38">
        <f t="shared" ref="AK303:BE303" si="269" xml:space="preserve"> AK$299</f>
        <v>12193.997464802789</v>
      </c>
      <c r="AL303" s="38">
        <f t="shared" si="269"/>
        <v>12241.118623369628</v>
      </c>
      <c r="AM303" s="38">
        <f t="shared" si="269"/>
        <v>12270.357200719012</v>
      </c>
      <c r="AN303" s="38">
        <f t="shared" si="269"/>
        <v>12320.780918142977</v>
      </c>
      <c r="AO303" s="38">
        <f t="shared" si="269"/>
        <v>12360.823455507107</v>
      </c>
      <c r="AP303" s="38">
        <f t="shared" si="269"/>
        <v>12385.832078888641</v>
      </c>
      <c r="AQ303" s="38">
        <f t="shared" si="269"/>
        <v>12441.250085241678</v>
      </c>
      <c r="AR303" s="38">
        <f t="shared" si="269"/>
        <v>12463.416710236208</v>
      </c>
      <c r="AS303" s="38">
        <f t="shared" si="269"/>
        <v>12522.190252210656</v>
      </c>
      <c r="AT303" s="38">
        <f t="shared" si="269"/>
        <v>12153.437186942416</v>
      </c>
      <c r="AU303" s="38">
        <f t="shared" si="269"/>
        <v>12173.532362020798</v>
      </c>
      <c r="AV303" s="38">
        <f t="shared" si="269"/>
        <v>12232.499837406012</v>
      </c>
      <c r="AW303" s="38">
        <f t="shared" si="269"/>
        <v>12259.502960074482</v>
      </c>
      <c r="AX303" s="38">
        <f t="shared" si="269"/>
        <v>12312.098846480896</v>
      </c>
      <c r="AY303" s="38">
        <f t="shared" si="269"/>
        <v>29196.555064631295</v>
      </c>
      <c r="AZ303" s="38">
        <f t="shared" si="269"/>
        <v>0</v>
      </c>
      <c r="BA303" s="38">
        <f t="shared" si="269"/>
        <v>0</v>
      </c>
      <c r="BB303" s="38">
        <f t="shared" si="269"/>
        <v>0</v>
      </c>
      <c r="BC303" s="38">
        <f t="shared" si="269"/>
        <v>0</v>
      </c>
      <c r="BD303" s="38">
        <f t="shared" si="269"/>
        <v>0</v>
      </c>
      <c r="BE303" s="38">
        <f t="shared" si="269"/>
        <v>0</v>
      </c>
    </row>
    <row r="304" spans="1:57" outlineLevel="1" x14ac:dyDescent="0.25">
      <c r="E304" s="222" t="s">
        <v>93</v>
      </c>
      <c r="F304" s="222"/>
      <c r="G304" s="222"/>
      <c r="H304" s="222"/>
      <c r="I304" s="222"/>
      <c r="J304" s="222"/>
      <c r="K304" s="222"/>
      <c r="L304" s="222"/>
      <c r="M304" s="222"/>
      <c r="N304" s="222"/>
      <c r="O304" s="222"/>
      <c r="P304" s="222"/>
      <c r="Q304" s="222"/>
      <c r="R304" s="222"/>
      <c r="S304" s="222"/>
      <c r="T304" s="222"/>
      <c r="U304" s="222"/>
      <c r="V304" s="222"/>
      <c r="W304" s="222"/>
      <c r="X304" s="222"/>
      <c r="Y304" s="222"/>
      <c r="Z304" s="222"/>
      <c r="AA304" s="222"/>
      <c r="AB304" s="222"/>
      <c r="AC304" s="222"/>
      <c r="AD304" s="222"/>
      <c r="AE304" s="222"/>
      <c r="AF304" s="222"/>
      <c r="AG304" s="222"/>
      <c r="AH304" s="222"/>
      <c r="AI304" s="222"/>
      <c r="AJ304" s="222"/>
      <c r="AK304" s="222"/>
      <c r="AL304" s="222"/>
      <c r="AM304" s="222"/>
      <c r="AN304" s="222"/>
      <c r="AO304" s="222"/>
      <c r="AP304" s="222"/>
      <c r="AQ304" s="222"/>
      <c r="AR304" s="222"/>
      <c r="AS304" s="222"/>
      <c r="AT304" s="222"/>
      <c r="AU304" s="222"/>
      <c r="AV304" s="222"/>
      <c r="AW304" s="222"/>
      <c r="AX304" s="222"/>
      <c r="AY304" s="222"/>
      <c r="AZ304" s="222"/>
      <c r="BA304" s="222"/>
      <c r="BB304" s="222"/>
      <c r="BC304" s="222"/>
      <c r="BD304" s="222"/>
      <c r="BE304" s="222"/>
    </row>
    <row r="305" spans="1:57" outlineLevel="1" x14ac:dyDescent="0.25">
      <c r="E305" s="231" t="s">
        <v>385</v>
      </c>
      <c r="F305" s="231"/>
      <c r="G305" s="231" t="str">
        <f xml:space="preserve"> SMU</f>
        <v>$ 000s</v>
      </c>
      <c r="H305" s="231"/>
      <c r="I305" s="232"/>
      <c r="J305" s="231">
        <f t="shared" ref="J305" si="270" xml:space="preserve"> J302 + J303 - J304</f>
        <v>0</v>
      </c>
      <c r="K305" s="231">
        <f xml:space="preserve"> K302 + K303 - K304</f>
        <v>0</v>
      </c>
      <c r="L305" s="231">
        <f t="shared" ref="L305" si="271" xml:space="preserve"> L302 + L303 - L304</f>
        <v>0</v>
      </c>
      <c r="M305" s="231">
        <f t="shared" ref="M305" si="272" xml:space="preserve"> M302 + M303 - M304</f>
        <v>0</v>
      </c>
      <c r="N305" s="231">
        <f t="shared" ref="N305" si="273" xml:space="preserve"> N302 + N303 - N304</f>
        <v>0</v>
      </c>
      <c r="O305" s="231">
        <f t="shared" ref="O305:BE305" si="274" xml:space="preserve"> O302 + O303 - O304</f>
        <v>0</v>
      </c>
      <c r="P305" s="231">
        <f t="shared" si="274"/>
        <v>0</v>
      </c>
      <c r="Q305" s="231">
        <f t="shared" si="274"/>
        <v>0</v>
      </c>
      <c r="R305" s="231">
        <f t="shared" si="274"/>
        <v>0</v>
      </c>
      <c r="S305" s="231">
        <f t="shared" si="274"/>
        <v>0</v>
      </c>
      <c r="T305" s="231">
        <f t="shared" si="274"/>
        <v>0</v>
      </c>
      <c r="U305" s="231">
        <f t="shared" si="274"/>
        <v>0</v>
      </c>
      <c r="V305" s="231">
        <f t="shared" si="274"/>
        <v>0</v>
      </c>
      <c r="W305" s="231">
        <f t="shared" si="274"/>
        <v>0</v>
      </c>
      <c r="X305" s="231">
        <f t="shared" si="274"/>
        <v>0</v>
      </c>
      <c r="Y305" s="231">
        <f t="shared" si="274"/>
        <v>0</v>
      </c>
      <c r="Z305" s="231">
        <f t="shared" si="274"/>
        <v>0</v>
      </c>
      <c r="AA305" s="231">
        <f t="shared" si="274"/>
        <v>0</v>
      </c>
      <c r="AB305" s="231">
        <f t="shared" si="274"/>
        <v>0</v>
      </c>
      <c r="AC305" s="231">
        <f t="shared" si="274"/>
        <v>0</v>
      </c>
      <c r="AD305" s="231">
        <f t="shared" si="274"/>
        <v>0</v>
      </c>
      <c r="AE305" s="231">
        <f t="shared" si="274"/>
        <v>0</v>
      </c>
      <c r="AF305" s="231">
        <f t="shared" si="274"/>
        <v>11526.714673357723</v>
      </c>
      <c r="AG305" s="231">
        <f t="shared" si="274"/>
        <v>23570.90695068788</v>
      </c>
      <c r="AH305" s="231">
        <f t="shared" si="274"/>
        <v>35654.242851330586</v>
      </c>
      <c r="AI305" s="231">
        <f t="shared" si="274"/>
        <v>47763.479287773989</v>
      </c>
      <c r="AJ305" s="231">
        <f t="shared" si="274"/>
        <v>59925.441045885244</v>
      </c>
      <c r="AK305" s="231">
        <f t="shared" si="274"/>
        <v>72119.438510688036</v>
      </c>
      <c r="AL305" s="231">
        <f t="shared" si="274"/>
        <v>84360.557134057657</v>
      </c>
      <c r="AM305" s="231">
        <f t="shared" si="274"/>
        <v>96630.914334776666</v>
      </c>
      <c r="AN305" s="231">
        <f t="shared" si="274"/>
        <v>108951.69525291964</v>
      </c>
      <c r="AO305" s="231">
        <f t="shared" si="274"/>
        <v>121312.51870842675</v>
      </c>
      <c r="AP305" s="231">
        <f t="shared" si="274"/>
        <v>133698.3507873154</v>
      </c>
      <c r="AQ305" s="231">
        <f t="shared" si="274"/>
        <v>146139.60087255709</v>
      </c>
      <c r="AR305" s="231">
        <f t="shared" si="274"/>
        <v>158603.01758279328</v>
      </c>
      <c r="AS305" s="231">
        <f t="shared" si="274"/>
        <v>171125.20783500394</v>
      </c>
      <c r="AT305" s="231">
        <f t="shared" si="274"/>
        <v>183278.64502194634</v>
      </c>
      <c r="AU305" s="231">
        <f t="shared" si="274"/>
        <v>195452.17738396715</v>
      </c>
      <c r="AV305" s="231">
        <f t="shared" si="274"/>
        <v>207684.67722137316</v>
      </c>
      <c r="AW305" s="231">
        <f t="shared" si="274"/>
        <v>219944.18018144765</v>
      </c>
      <c r="AX305" s="231">
        <f t="shared" si="274"/>
        <v>232256.27902792854</v>
      </c>
      <c r="AY305" s="231">
        <f t="shared" si="274"/>
        <v>261452.83409255985</v>
      </c>
      <c r="AZ305" s="231">
        <f t="shared" si="274"/>
        <v>261452.83409255985</v>
      </c>
      <c r="BA305" s="231">
        <f t="shared" si="274"/>
        <v>261452.83409255985</v>
      </c>
      <c r="BB305" s="231">
        <f t="shared" si="274"/>
        <v>261452.83409255985</v>
      </c>
      <c r="BC305" s="231">
        <f t="shared" si="274"/>
        <v>261452.83409255985</v>
      </c>
      <c r="BD305" s="231">
        <f t="shared" si="274"/>
        <v>261452.83409255985</v>
      </c>
      <c r="BE305" s="231">
        <f t="shared" si="274"/>
        <v>261452.83409255985</v>
      </c>
    </row>
    <row r="306" spans="1:57" outlineLevel="1" x14ac:dyDescent="0.25"/>
    <row r="307" spans="1:57" x14ac:dyDescent="0.25"/>
    <row r="308" spans="1:57" x14ac:dyDescent="0.25">
      <c r="A308" s="15" t="s">
        <v>386</v>
      </c>
    </row>
    <row r="309" spans="1:57" outlineLevel="1" x14ac:dyDescent="0.25"/>
    <row r="310" spans="1:57" outlineLevel="1" x14ac:dyDescent="0.25">
      <c r="B310" s="15" t="s">
        <v>387</v>
      </c>
    </row>
    <row r="311" spans="1:57" outlineLevel="2" x14ac:dyDescent="0.25">
      <c r="E311" s="146" t="str">
        <f xml:space="preserve"> InpC!E$93</f>
        <v>Construction debt - T1 upfront fee amount</v>
      </c>
      <c r="F311" s="327">
        <f xml:space="preserve"> InpC!F$93</f>
        <v>0.02</v>
      </c>
      <c r="G311" s="146" t="str">
        <f xml:space="preserve"> InpC!G$93</f>
        <v>%</v>
      </c>
      <c r="H311" s="38"/>
    </row>
    <row r="312" spans="1:57" outlineLevel="2" x14ac:dyDescent="0.25">
      <c r="E312" s="146" t="str">
        <f xml:space="preserve"> InpC!E$94</f>
        <v>Construction debt - T1 commitment amount</v>
      </c>
      <c r="F312" s="146">
        <f xml:space="preserve"> InpC!F$94</f>
        <v>180000</v>
      </c>
      <c r="G312" s="146" t="str">
        <f xml:space="preserve"> InpC!G$94</f>
        <v>$ 000s</v>
      </c>
      <c r="H312" s="38"/>
    </row>
    <row r="313" spans="1:57" outlineLevel="2" x14ac:dyDescent="0.25">
      <c r="E313" s="195" t="str">
        <f xml:space="preserve"> ConTime!E$64</f>
        <v>Financial close date flag - m</v>
      </c>
      <c r="F313" s="195">
        <f xml:space="preserve"> ConTime!F$64</f>
        <v>0</v>
      </c>
      <c r="G313" s="195" t="str">
        <f xml:space="preserve"> ConTime!G$64</f>
        <v>flag</v>
      </c>
      <c r="H313" s="195">
        <f xml:space="preserve"> ConTime!H$64</f>
        <v>1</v>
      </c>
      <c r="I313" s="195">
        <f xml:space="preserve"> ConTime!I$64</f>
        <v>0</v>
      </c>
      <c r="J313" s="195">
        <f xml:space="preserve"> ConTime!J$64</f>
        <v>0</v>
      </c>
      <c r="K313" s="195">
        <f xml:space="preserve"> ConTime!K$64</f>
        <v>0</v>
      </c>
      <c r="L313" s="195">
        <f xml:space="preserve"> ConTime!L$64</f>
        <v>0</v>
      </c>
      <c r="M313" s="195">
        <f xml:space="preserve"> ConTime!M$64</f>
        <v>0</v>
      </c>
      <c r="N313" s="195">
        <f xml:space="preserve"> ConTime!N$64</f>
        <v>0</v>
      </c>
      <c r="O313" s="195">
        <f xml:space="preserve"> ConTime!O$64</f>
        <v>0</v>
      </c>
      <c r="P313" s="195">
        <f xml:space="preserve"> ConTime!P$64</f>
        <v>0</v>
      </c>
      <c r="Q313" s="195">
        <f xml:space="preserve"> ConTime!Q$64</f>
        <v>0</v>
      </c>
      <c r="R313" s="195">
        <f xml:space="preserve"> ConTime!R$64</f>
        <v>0</v>
      </c>
      <c r="S313" s="195">
        <f xml:space="preserve"> ConTime!S$64</f>
        <v>0</v>
      </c>
      <c r="T313" s="195">
        <f xml:space="preserve"> ConTime!T$64</f>
        <v>0</v>
      </c>
      <c r="U313" s="195">
        <f xml:space="preserve"> ConTime!U$64</f>
        <v>0</v>
      </c>
      <c r="V313" s="195">
        <f xml:space="preserve"> ConTime!V$64</f>
        <v>0</v>
      </c>
      <c r="W313" s="195">
        <f xml:space="preserve"> ConTime!W$64</f>
        <v>0</v>
      </c>
      <c r="X313" s="195">
        <f xml:space="preserve"> ConTime!X$64</f>
        <v>0</v>
      </c>
      <c r="Y313" s="195">
        <f xml:space="preserve"> ConTime!Y$64</f>
        <v>1</v>
      </c>
      <c r="Z313" s="195">
        <f xml:space="preserve"> ConTime!Z$64</f>
        <v>0</v>
      </c>
      <c r="AA313" s="195">
        <f xml:space="preserve"> ConTime!AA$64</f>
        <v>0</v>
      </c>
      <c r="AB313" s="195">
        <f xml:space="preserve"> ConTime!AB$64</f>
        <v>0</v>
      </c>
      <c r="AC313" s="195">
        <f xml:space="preserve"> ConTime!AC$64</f>
        <v>0</v>
      </c>
      <c r="AD313" s="195">
        <f xml:space="preserve"> ConTime!AD$64</f>
        <v>0</v>
      </c>
      <c r="AE313" s="195">
        <f xml:space="preserve"> ConTime!AE$64</f>
        <v>0</v>
      </c>
      <c r="AF313" s="195">
        <f xml:space="preserve"> ConTime!AF$64</f>
        <v>0</v>
      </c>
      <c r="AG313" s="195">
        <f xml:space="preserve"> ConTime!AG$64</f>
        <v>0</v>
      </c>
      <c r="AH313" s="195">
        <f xml:space="preserve"> ConTime!AH$64</f>
        <v>0</v>
      </c>
      <c r="AI313" s="195">
        <f xml:space="preserve"> ConTime!AI$64</f>
        <v>0</v>
      </c>
      <c r="AJ313" s="195">
        <f xml:space="preserve"> ConTime!AJ$64</f>
        <v>0</v>
      </c>
      <c r="AK313" s="195">
        <f xml:space="preserve"> ConTime!AK$64</f>
        <v>0</v>
      </c>
      <c r="AL313" s="195">
        <f xml:space="preserve"> ConTime!AL$64</f>
        <v>0</v>
      </c>
      <c r="AM313" s="195">
        <f xml:space="preserve"> ConTime!AM$64</f>
        <v>0</v>
      </c>
      <c r="AN313" s="195">
        <f xml:space="preserve"> ConTime!AN$64</f>
        <v>0</v>
      </c>
      <c r="AO313" s="195">
        <f xml:space="preserve"> ConTime!AO$64</f>
        <v>0</v>
      </c>
      <c r="AP313" s="195">
        <f xml:space="preserve"> ConTime!AP$64</f>
        <v>0</v>
      </c>
      <c r="AQ313" s="195">
        <f xml:space="preserve"> ConTime!AQ$64</f>
        <v>0</v>
      </c>
      <c r="AR313" s="195">
        <f xml:space="preserve"> ConTime!AR$64</f>
        <v>0</v>
      </c>
      <c r="AS313" s="195">
        <f xml:space="preserve"> ConTime!AS$64</f>
        <v>0</v>
      </c>
      <c r="AT313" s="195">
        <f xml:space="preserve"> ConTime!AT$64</f>
        <v>0</v>
      </c>
      <c r="AU313" s="195">
        <f xml:space="preserve"> ConTime!AU$64</f>
        <v>0</v>
      </c>
      <c r="AV313" s="195">
        <f xml:space="preserve"> ConTime!AV$64</f>
        <v>0</v>
      </c>
      <c r="AW313" s="195">
        <f xml:space="preserve"> ConTime!AW$64</f>
        <v>0</v>
      </c>
      <c r="AX313" s="195">
        <f xml:space="preserve"> ConTime!AX$64</f>
        <v>0</v>
      </c>
      <c r="AY313" s="195">
        <f xml:space="preserve"> ConTime!AY$64</f>
        <v>0</v>
      </c>
      <c r="AZ313" s="195">
        <f xml:space="preserve"> ConTime!AZ$64</f>
        <v>0</v>
      </c>
      <c r="BA313" s="195">
        <f xml:space="preserve"> ConTime!BA$64</f>
        <v>0</v>
      </c>
      <c r="BB313" s="195">
        <f xml:space="preserve"> ConTime!BB$64</f>
        <v>0</v>
      </c>
      <c r="BC313" s="195">
        <f xml:space="preserve"> ConTime!BC$64</f>
        <v>0</v>
      </c>
      <c r="BD313" s="195">
        <f xml:space="preserve"> ConTime!BD$64</f>
        <v>0</v>
      </c>
      <c r="BE313" s="195">
        <f xml:space="preserve"> ConTime!BE$64</f>
        <v>0</v>
      </c>
    </row>
    <row r="314" spans="1:57" s="194" customFormat="1" outlineLevel="2" x14ac:dyDescent="0.25">
      <c r="A314" s="142"/>
      <c r="B314" s="142"/>
      <c r="C314" s="143"/>
      <c r="D314" s="144"/>
      <c r="E314" s="193" t="s">
        <v>534</v>
      </c>
      <c r="F314" s="193"/>
      <c r="G314" s="193" t="str">
        <f xml:space="preserve"> SMU</f>
        <v>$ 000s</v>
      </c>
      <c r="H314" s="193">
        <f xml:space="preserve"> SUM(J314:BE314)</f>
        <v>3600</v>
      </c>
      <c r="I314" s="145"/>
      <c r="J314" s="193">
        <f t="shared" ref="J314:BE314" si="275" xml:space="preserve"> $F311 * $F312 * J313</f>
        <v>0</v>
      </c>
      <c r="K314" s="193">
        <f t="shared" si="275"/>
        <v>0</v>
      </c>
      <c r="L314" s="193">
        <f t="shared" si="275"/>
        <v>0</v>
      </c>
      <c r="M314" s="193">
        <f t="shared" si="275"/>
        <v>0</v>
      </c>
      <c r="N314" s="193">
        <f t="shared" si="275"/>
        <v>0</v>
      </c>
      <c r="O314" s="193">
        <f t="shared" si="275"/>
        <v>0</v>
      </c>
      <c r="P314" s="193">
        <f t="shared" si="275"/>
        <v>0</v>
      </c>
      <c r="Q314" s="193">
        <f t="shared" si="275"/>
        <v>0</v>
      </c>
      <c r="R314" s="193">
        <f t="shared" si="275"/>
        <v>0</v>
      </c>
      <c r="S314" s="193">
        <f t="shared" si="275"/>
        <v>0</v>
      </c>
      <c r="T314" s="193">
        <f t="shared" si="275"/>
        <v>0</v>
      </c>
      <c r="U314" s="193">
        <f t="shared" si="275"/>
        <v>0</v>
      </c>
      <c r="V314" s="193">
        <f t="shared" si="275"/>
        <v>0</v>
      </c>
      <c r="W314" s="193">
        <f t="shared" si="275"/>
        <v>0</v>
      </c>
      <c r="X314" s="193">
        <f t="shared" si="275"/>
        <v>0</v>
      </c>
      <c r="Y314" s="193">
        <f t="shared" si="275"/>
        <v>3600</v>
      </c>
      <c r="Z314" s="193">
        <f t="shared" si="275"/>
        <v>0</v>
      </c>
      <c r="AA314" s="193">
        <f t="shared" si="275"/>
        <v>0</v>
      </c>
      <c r="AB314" s="193">
        <f t="shared" si="275"/>
        <v>0</v>
      </c>
      <c r="AC314" s="193">
        <f t="shared" si="275"/>
        <v>0</v>
      </c>
      <c r="AD314" s="193">
        <f t="shared" si="275"/>
        <v>0</v>
      </c>
      <c r="AE314" s="193">
        <f t="shared" si="275"/>
        <v>0</v>
      </c>
      <c r="AF314" s="193">
        <f t="shared" si="275"/>
        <v>0</v>
      </c>
      <c r="AG314" s="193">
        <f t="shared" si="275"/>
        <v>0</v>
      </c>
      <c r="AH314" s="193">
        <f t="shared" si="275"/>
        <v>0</v>
      </c>
      <c r="AI314" s="193">
        <f t="shared" si="275"/>
        <v>0</v>
      </c>
      <c r="AJ314" s="193">
        <f t="shared" si="275"/>
        <v>0</v>
      </c>
      <c r="AK314" s="193">
        <f t="shared" si="275"/>
        <v>0</v>
      </c>
      <c r="AL314" s="193">
        <f t="shared" si="275"/>
        <v>0</v>
      </c>
      <c r="AM314" s="193">
        <f t="shared" si="275"/>
        <v>0</v>
      </c>
      <c r="AN314" s="193">
        <f t="shared" si="275"/>
        <v>0</v>
      </c>
      <c r="AO314" s="193">
        <f t="shared" si="275"/>
        <v>0</v>
      </c>
      <c r="AP314" s="193">
        <f t="shared" si="275"/>
        <v>0</v>
      </c>
      <c r="AQ314" s="193">
        <f t="shared" si="275"/>
        <v>0</v>
      </c>
      <c r="AR314" s="193">
        <f t="shared" si="275"/>
        <v>0</v>
      </c>
      <c r="AS314" s="193">
        <f t="shared" si="275"/>
        <v>0</v>
      </c>
      <c r="AT314" s="193">
        <f t="shared" si="275"/>
        <v>0</v>
      </c>
      <c r="AU314" s="193">
        <f t="shared" si="275"/>
        <v>0</v>
      </c>
      <c r="AV314" s="193">
        <f t="shared" si="275"/>
        <v>0</v>
      </c>
      <c r="AW314" s="193">
        <f t="shared" si="275"/>
        <v>0</v>
      </c>
      <c r="AX314" s="193">
        <f t="shared" si="275"/>
        <v>0</v>
      </c>
      <c r="AY314" s="193">
        <f t="shared" si="275"/>
        <v>0</v>
      </c>
      <c r="AZ314" s="193">
        <f t="shared" si="275"/>
        <v>0</v>
      </c>
      <c r="BA314" s="193">
        <f t="shared" si="275"/>
        <v>0</v>
      </c>
      <c r="BB314" s="193">
        <f t="shared" si="275"/>
        <v>0</v>
      </c>
      <c r="BC314" s="193">
        <f t="shared" si="275"/>
        <v>0</v>
      </c>
      <c r="BD314" s="193">
        <f t="shared" si="275"/>
        <v>0</v>
      </c>
      <c r="BE314" s="193">
        <f t="shared" si="275"/>
        <v>0</v>
      </c>
    </row>
    <row r="315" spans="1:57" outlineLevel="1" x14ac:dyDescent="0.25"/>
    <row r="316" spans="1:57" outlineLevel="1" x14ac:dyDescent="0.25">
      <c r="B316" s="15" t="s">
        <v>388</v>
      </c>
    </row>
    <row r="317" spans="1:57" outlineLevel="2" x14ac:dyDescent="0.25">
      <c r="E317" s="146" t="str">
        <f xml:space="preserve"> InpC!E$94</f>
        <v>Construction debt - T1 commitment amount</v>
      </c>
      <c r="F317" s="146">
        <f xml:space="preserve"> InpC!F$94</f>
        <v>180000</v>
      </c>
      <c r="G317" s="146" t="str">
        <f xml:space="preserve"> InpC!G$94</f>
        <v>$ 000s</v>
      </c>
      <c r="H317" s="38"/>
    </row>
    <row r="318" spans="1:57" outlineLevel="2" x14ac:dyDescent="0.25">
      <c r="E318" s="12" t="str">
        <f t="shared" ref="E318:AJ318" si="276" xml:space="preserve"> E$302</f>
        <v>Construction debt balance BEG</v>
      </c>
      <c r="F318" s="12">
        <f t="shared" si="276"/>
        <v>0</v>
      </c>
      <c r="G318" s="12" t="str">
        <f t="shared" si="276"/>
        <v>$ 000s</v>
      </c>
      <c r="H318" s="12">
        <f t="shared" si="276"/>
        <v>0</v>
      </c>
      <c r="I318" s="12">
        <f t="shared" si="276"/>
        <v>0</v>
      </c>
      <c r="J318" s="12">
        <f t="shared" si="276"/>
        <v>0</v>
      </c>
      <c r="K318" s="12">
        <f xml:space="preserve"> K$302</f>
        <v>0</v>
      </c>
      <c r="L318" s="12">
        <f t="shared" si="276"/>
        <v>0</v>
      </c>
      <c r="M318" s="12">
        <f t="shared" si="276"/>
        <v>0</v>
      </c>
      <c r="N318" s="12">
        <f t="shared" si="276"/>
        <v>0</v>
      </c>
      <c r="O318" s="12">
        <f t="shared" si="276"/>
        <v>0</v>
      </c>
      <c r="P318" s="12">
        <f t="shared" si="276"/>
        <v>0</v>
      </c>
      <c r="Q318" s="12">
        <f t="shared" si="276"/>
        <v>0</v>
      </c>
      <c r="R318" s="12">
        <f t="shared" si="276"/>
        <v>0</v>
      </c>
      <c r="S318" s="12">
        <f t="shared" si="276"/>
        <v>0</v>
      </c>
      <c r="T318" s="12">
        <f t="shared" si="276"/>
        <v>0</v>
      </c>
      <c r="U318" s="12">
        <f t="shared" si="276"/>
        <v>0</v>
      </c>
      <c r="V318" s="12">
        <f t="shared" si="276"/>
        <v>0</v>
      </c>
      <c r="W318" s="12">
        <f t="shared" si="276"/>
        <v>0</v>
      </c>
      <c r="X318" s="12">
        <f t="shared" si="276"/>
        <v>0</v>
      </c>
      <c r="Y318" s="12">
        <f t="shared" si="276"/>
        <v>0</v>
      </c>
      <c r="Z318" s="12">
        <f t="shared" si="276"/>
        <v>0</v>
      </c>
      <c r="AA318" s="12">
        <f t="shared" si="276"/>
        <v>0</v>
      </c>
      <c r="AB318" s="12">
        <f t="shared" si="276"/>
        <v>0</v>
      </c>
      <c r="AC318" s="12">
        <f t="shared" si="276"/>
        <v>0</v>
      </c>
      <c r="AD318" s="12">
        <f t="shared" si="276"/>
        <v>0</v>
      </c>
      <c r="AE318" s="12">
        <f t="shared" si="276"/>
        <v>0</v>
      </c>
      <c r="AF318" s="12">
        <f t="shared" si="276"/>
        <v>0</v>
      </c>
      <c r="AG318" s="12">
        <f t="shared" si="276"/>
        <v>11526.714673357723</v>
      </c>
      <c r="AH318" s="12">
        <f t="shared" si="276"/>
        <v>23570.90695068788</v>
      </c>
      <c r="AI318" s="12">
        <f t="shared" si="276"/>
        <v>35654.242851330586</v>
      </c>
      <c r="AJ318" s="12">
        <f t="shared" si="276"/>
        <v>47763.479287773989</v>
      </c>
      <c r="AK318" s="12">
        <f t="shared" ref="AK318:BE318" si="277" xml:space="preserve"> AK$302</f>
        <v>59925.441045885244</v>
      </c>
      <c r="AL318" s="12">
        <f t="shared" si="277"/>
        <v>72119.438510688036</v>
      </c>
      <c r="AM318" s="12">
        <f t="shared" si="277"/>
        <v>84360.557134057657</v>
      </c>
      <c r="AN318" s="12">
        <f t="shared" si="277"/>
        <v>96630.914334776666</v>
      </c>
      <c r="AO318" s="12">
        <f t="shared" si="277"/>
        <v>108951.69525291964</v>
      </c>
      <c r="AP318" s="12">
        <f t="shared" si="277"/>
        <v>121312.51870842675</v>
      </c>
      <c r="AQ318" s="12">
        <f t="shared" si="277"/>
        <v>133698.3507873154</v>
      </c>
      <c r="AR318" s="12">
        <f t="shared" si="277"/>
        <v>146139.60087255709</v>
      </c>
      <c r="AS318" s="12">
        <f t="shared" si="277"/>
        <v>158603.01758279328</v>
      </c>
      <c r="AT318" s="12">
        <f t="shared" si="277"/>
        <v>171125.20783500394</v>
      </c>
      <c r="AU318" s="12">
        <f t="shared" si="277"/>
        <v>183278.64502194634</v>
      </c>
      <c r="AV318" s="12">
        <f t="shared" si="277"/>
        <v>195452.17738396715</v>
      </c>
      <c r="AW318" s="12">
        <f t="shared" si="277"/>
        <v>207684.67722137316</v>
      </c>
      <c r="AX318" s="12">
        <f t="shared" si="277"/>
        <v>219944.18018144765</v>
      </c>
      <c r="AY318" s="12">
        <f t="shared" si="277"/>
        <v>232256.27902792854</v>
      </c>
      <c r="AZ318" s="12">
        <f t="shared" si="277"/>
        <v>261452.83409255985</v>
      </c>
      <c r="BA318" s="12">
        <f t="shared" si="277"/>
        <v>261452.83409255985</v>
      </c>
      <c r="BB318" s="12">
        <f t="shared" si="277"/>
        <v>261452.83409255985</v>
      </c>
      <c r="BC318" s="12">
        <f t="shared" si="277"/>
        <v>261452.83409255985</v>
      </c>
      <c r="BD318" s="12">
        <f t="shared" si="277"/>
        <v>261452.83409255985</v>
      </c>
      <c r="BE318" s="12">
        <f t="shared" si="277"/>
        <v>261452.83409255985</v>
      </c>
    </row>
    <row r="319" spans="1:57" outlineLevel="2" x14ac:dyDescent="0.25">
      <c r="E319" s="192" t="str">
        <f xml:space="preserve"> ConTime!E$82</f>
        <v>Construction period flag</v>
      </c>
      <c r="F319" s="192">
        <f xml:space="preserve"> ConTime!F$82</f>
        <v>0</v>
      </c>
      <c r="G319" s="192" t="str">
        <f xml:space="preserve"> ConTime!G$82</f>
        <v>flag</v>
      </c>
      <c r="H319" s="192">
        <f xml:space="preserve"> ConTime!H$82</f>
        <v>26</v>
      </c>
      <c r="I319" s="192">
        <f xml:space="preserve"> ConTime!I$82</f>
        <v>0</v>
      </c>
      <c r="J319" s="192">
        <f xml:space="preserve"> ConTime!J$82</f>
        <v>0</v>
      </c>
      <c r="K319" s="192">
        <f xml:space="preserve"> ConTime!K$82</f>
        <v>0</v>
      </c>
      <c r="L319" s="192">
        <f xml:space="preserve"> ConTime!L$82</f>
        <v>0</v>
      </c>
      <c r="M319" s="192">
        <f xml:space="preserve"> ConTime!M$82</f>
        <v>0</v>
      </c>
      <c r="N319" s="192">
        <f xml:space="preserve"> ConTime!N$82</f>
        <v>0</v>
      </c>
      <c r="O319" s="192">
        <f xml:space="preserve"> ConTime!O$82</f>
        <v>0</v>
      </c>
      <c r="P319" s="192">
        <f xml:space="preserve"> ConTime!P$82</f>
        <v>0</v>
      </c>
      <c r="Q319" s="192">
        <f xml:space="preserve"> ConTime!Q$82</f>
        <v>0</v>
      </c>
      <c r="R319" s="192">
        <f xml:space="preserve"> ConTime!R$82</f>
        <v>0</v>
      </c>
      <c r="S319" s="192">
        <f xml:space="preserve"> ConTime!S$82</f>
        <v>0</v>
      </c>
      <c r="T319" s="192">
        <f xml:space="preserve"> ConTime!T$82</f>
        <v>0</v>
      </c>
      <c r="U319" s="192">
        <f xml:space="preserve"> ConTime!U$82</f>
        <v>0</v>
      </c>
      <c r="V319" s="192">
        <f xml:space="preserve"> ConTime!V$82</f>
        <v>0</v>
      </c>
      <c r="W319" s="192">
        <f xml:space="preserve"> ConTime!W$82</f>
        <v>0</v>
      </c>
      <c r="X319" s="192">
        <f xml:space="preserve"> ConTime!X$82</f>
        <v>0</v>
      </c>
      <c r="Y319" s="192">
        <f xml:space="preserve"> ConTime!Y$82</f>
        <v>0</v>
      </c>
      <c r="Z319" s="192">
        <f xml:space="preserve"> ConTime!Z$82</f>
        <v>1</v>
      </c>
      <c r="AA319" s="192">
        <f xml:space="preserve"> ConTime!AA$82</f>
        <v>1</v>
      </c>
      <c r="AB319" s="192">
        <f xml:space="preserve"> ConTime!AB$82</f>
        <v>1</v>
      </c>
      <c r="AC319" s="192">
        <f xml:space="preserve"> ConTime!AC$82</f>
        <v>1</v>
      </c>
      <c r="AD319" s="192">
        <f xml:space="preserve"> ConTime!AD$82</f>
        <v>1</v>
      </c>
      <c r="AE319" s="192">
        <f xml:space="preserve"> ConTime!AE$82</f>
        <v>1</v>
      </c>
      <c r="AF319" s="192">
        <f xml:space="preserve"> ConTime!AF$82</f>
        <v>1</v>
      </c>
      <c r="AG319" s="192">
        <f xml:space="preserve"> ConTime!AG$82</f>
        <v>1</v>
      </c>
      <c r="AH319" s="192">
        <f xml:space="preserve"> ConTime!AH$82</f>
        <v>1</v>
      </c>
      <c r="AI319" s="192">
        <f xml:space="preserve"> ConTime!AI$82</f>
        <v>1</v>
      </c>
      <c r="AJ319" s="192">
        <f xml:space="preserve"> ConTime!AJ$82</f>
        <v>1</v>
      </c>
      <c r="AK319" s="192">
        <f xml:space="preserve"> ConTime!AK$82</f>
        <v>1</v>
      </c>
      <c r="AL319" s="192">
        <f xml:space="preserve"> ConTime!AL$82</f>
        <v>1</v>
      </c>
      <c r="AM319" s="192">
        <f xml:space="preserve"> ConTime!AM$82</f>
        <v>1</v>
      </c>
      <c r="AN319" s="192">
        <f xml:space="preserve"> ConTime!AN$82</f>
        <v>1</v>
      </c>
      <c r="AO319" s="192">
        <f xml:space="preserve"> ConTime!AO$82</f>
        <v>1</v>
      </c>
      <c r="AP319" s="192">
        <f xml:space="preserve"> ConTime!AP$82</f>
        <v>1</v>
      </c>
      <c r="AQ319" s="192">
        <f xml:space="preserve"> ConTime!AQ$82</f>
        <v>1</v>
      </c>
      <c r="AR319" s="192">
        <f xml:space="preserve"> ConTime!AR$82</f>
        <v>1</v>
      </c>
      <c r="AS319" s="192">
        <f xml:space="preserve"> ConTime!AS$82</f>
        <v>1</v>
      </c>
      <c r="AT319" s="192">
        <f xml:space="preserve"> ConTime!AT$82</f>
        <v>1</v>
      </c>
      <c r="AU319" s="192">
        <f xml:space="preserve"> ConTime!AU$82</f>
        <v>1</v>
      </c>
      <c r="AV319" s="192">
        <f xml:space="preserve"> ConTime!AV$82</f>
        <v>1</v>
      </c>
      <c r="AW319" s="192">
        <f xml:space="preserve"> ConTime!AW$82</f>
        <v>1</v>
      </c>
      <c r="AX319" s="192">
        <f xml:space="preserve"> ConTime!AX$82</f>
        <v>1</v>
      </c>
      <c r="AY319" s="192">
        <f xml:space="preserve"> ConTime!AY$82</f>
        <v>1</v>
      </c>
      <c r="AZ319" s="192">
        <f xml:space="preserve"> ConTime!AZ$82</f>
        <v>0</v>
      </c>
      <c r="BA319" s="192">
        <f xml:space="preserve"> ConTime!BA$82</f>
        <v>0</v>
      </c>
      <c r="BB319" s="192">
        <f xml:space="preserve"> ConTime!BB$82</f>
        <v>0</v>
      </c>
      <c r="BC319" s="192">
        <f xml:space="preserve"> ConTime!BC$82</f>
        <v>0</v>
      </c>
      <c r="BD319" s="192">
        <f xml:space="preserve"> ConTime!BD$82</f>
        <v>0</v>
      </c>
      <c r="BE319" s="192">
        <f xml:space="preserve"> ConTime!BE$82</f>
        <v>0</v>
      </c>
    </row>
    <row r="320" spans="1:57" outlineLevel="2" x14ac:dyDescent="0.25">
      <c r="E320" s="12" t="s">
        <v>390</v>
      </c>
      <c r="G320" s="12" t="str">
        <f xml:space="preserve"> SMU</f>
        <v>$ 000s</v>
      </c>
      <c r="J320" s="12">
        <f t="shared" ref="J320:BE320" si="278" xml:space="preserve"> ($F317 - J318) * J319</f>
        <v>0</v>
      </c>
      <c r="K320" s="12">
        <f xml:space="preserve"> ($F317 - K318) * K319</f>
        <v>0</v>
      </c>
      <c r="L320" s="12">
        <f t="shared" si="278"/>
        <v>0</v>
      </c>
      <c r="M320" s="12">
        <f t="shared" si="278"/>
        <v>0</v>
      </c>
      <c r="N320" s="12">
        <f t="shared" si="278"/>
        <v>0</v>
      </c>
      <c r="O320" s="12">
        <f t="shared" si="278"/>
        <v>0</v>
      </c>
      <c r="P320" s="12">
        <f t="shared" si="278"/>
        <v>0</v>
      </c>
      <c r="Q320" s="12">
        <f t="shared" si="278"/>
        <v>0</v>
      </c>
      <c r="R320" s="12">
        <f t="shared" si="278"/>
        <v>0</v>
      </c>
      <c r="S320" s="12">
        <f t="shared" si="278"/>
        <v>0</v>
      </c>
      <c r="T320" s="12">
        <f t="shared" si="278"/>
        <v>0</v>
      </c>
      <c r="U320" s="12">
        <f t="shared" si="278"/>
        <v>0</v>
      </c>
      <c r="V320" s="12">
        <f t="shared" si="278"/>
        <v>0</v>
      </c>
      <c r="W320" s="12">
        <f t="shared" si="278"/>
        <v>0</v>
      </c>
      <c r="X320" s="12">
        <f t="shared" si="278"/>
        <v>0</v>
      </c>
      <c r="Y320" s="12">
        <f t="shared" si="278"/>
        <v>0</v>
      </c>
      <c r="Z320" s="12">
        <f t="shared" si="278"/>
        <v>180000</v>
      </c>
      <c r="AA320" s="12">
        <f t="shared" si="278"/>
        <v>180000</v>
      </c>
      <c r="AB320" s="12">
        <f t="shared" si="278"/>
        <v>180000</v>
      </c>
      <c r="AC320" s="12">
        <f t="shared" si="278"/>
        <v>180000</v>
      </c>
      <c r="AD320" s="12">
        <f t="shared" si="278"/>
        <v>180000</v>
      </c>
      <c r="AE320" s="12">
        <f t="shared" si="278"/>
        <v>180000</v>
      </c>
      <c r="AF320" s="12">
        <f t="shared" si="278"/>
        <v>180000</v>
      </c>
      <c r="AG320" s="12">
        <f t="shared" si="278"/>
        <v>168473.28532664228</v>
      </c>
      <c r="AH320" s="12">
        <f t="shared" si="278"/>
        <v>156429.09304931213</v>
      </c>
      <c r="AI320" s="12">
        <f t="shared" si="278"/>
        <v>144345.75714866942</v>
      </c>
      <c r="AJ320" s="12">
        <f t="shared" si="278"/>
        <v>132236.52071222602</v>
      </c>
      <c r="AK320" s="12">
        <f t="shared" si="278"/>
        <v>120074.55895411476</v>
      </c>
      <c r="AL320" s="12">
        <f t="shared" si="278"/>
        <v>107880.56148931196</v>
      </c>
      <c r="AM320" s="12">
        <f t="shared" si="278"/>
        <v>95639.442865942343</v>
      </c>
      <c r="AN320" s="12">
        <f t="shared" si="278"/>
        <v>83369.085665223334</v>
      </c>
      <c r="AO320" s="12">
        <f t="shared" si="278"/>
        <v>71048.304747080358</v>
      </c>
      <c r="AP320" s="12">
        <f t="shared" si="278"/>
        <v>58687.481291573247</v>
      </c>
      <c r="AQ320" s="12">
        <f t="shared" si="278"/>
        <v>46301.649212684599</v>
      </c>
      <c r="AR320" s="12">
        <f t="shared" si="278"/>
        <v>33860.399127442914</v>
      </c>
      <c r="AS320" s="12">
        <f t="shared" si="278"/>
        <v>21396.982417206716</v>
      </c>
      <c r="AT320" s="12">
        <f t="shared" si="278"/>
        <v>8874.7921649960626</v>
      </c>
      <c r="AU320" s="12">
        <f t="shared" si="278"/>
        <v>-3278.6450219463441</v>
      </c>
      <c r="AV320" s="12">
        <f t="shared" si="278"/>
        <v>-15452.177383967151</v>
      </c>
      <c r="AW320" s="12">
        <f t="shared" si="278"/>
        <v>-27684.67722137316</v>
      </c>
      <c r="AX320" s="12">
        <f t="shared" si="278"/>
        <v>-39944.180181447649</v>
      </c>
      <c r="AY320" s="12">
        <f t="shared" si="278"/>
        <v>-52256.27902792854</v>
      </c>
      <c r="AZ320" s="12">
        <f t="shared" si="278"/>
        <v>0</v>
      </c>
      <c r="BA320" s="12">
        <f t="shared" si="278"/>
        <v>0</v>
      </c>
      <c r="BB320" s="12">
        <f t="shared" si="278"/>
        <v>0</v>
      </c>
      <c r="BC320" s="12">
        <f t="shared" si="278"/>
        <v>0</v>
      </c>
      <c r="BD320" s="12">
        <f t="shared" si="278"/>
        <v>0</v>
      </c>
      <c r="BE320" s="12">
        <f t="shared" si="278"/>
        <v>0</v>
      </c>
    </row>
    <row r="321" spans="1:57" outlineLevel="2" x14ac:dyDescent="0.25"/>
    <row r="322" spans="1:57" outlineLevel="2" x14ac:dyDescent="0.25">
      <c r="E322" s="146" t="str">
        <f xml:space="preserve"> InpC!E$95</f>
        <v>Construction debt - T1 commitment fee %</v>
      </c>
      <c r="F322" s="327">
        <f xml:space="preserve"> InpC!F$95</f>
        <v>7.4999999999999997E-3</v>
      </c>
      <c r="G322" s="146" t="str">
        <f xml:space="preserve"> InpC!G$95</f>
        <v>% p.a.</v>
      </c>
      <c r="H322" s="38"/>
    </row>
    <row r="323" spans="1:57" outlineLevel="2" x14ac:dyDescent="0.25">
      <c r="E323" s="195" t="str">
        <f xml:space="preserve"> InpC!E$212</f>
        <v>Months in year</v>
      </c>
      <c r="F323" s="195">
        <f xml:space="preserve"> InpC!F$212</f>
        <v>12</v>
      </c>
      <c r="G323" s="195" t="str">
        <f xml:space="preserve"> InpC!G$212</f>
        <v>months</v>
      </c>
    </row>
    <row r="324" spans="1:57" outlineLevel="2" x14ac:dyDescent="0.25">
      <c r="E324" s="12" t="str">
        <f t="shared" ref="E324:AJ324" si="279" xml:space="preserve"> E$320</f>
        <v>Construction debt undrawn amount</v>
      </c>
      <c r="F324" s="12">
        <f t="shared" si="279"/>
        <v>0</v>
      </c>
      <c r="G324" s="12" t="str">
        <f t="shared" si="279"/>
        <v>$ 000s</v>
      </c>
      <c r="H324" s="12">
        <f t="shared" si="279"/>
        <v>0</v>
      </c>
      <c r="I324" s="12">
        <f t="shared" si="279"/>
        <v>0</v>
      </c>
      <c r="J324" s="12">
        <f t="shared" si="279"/>
        <v>0</v>
      </c>
      <c r="K324" s="12">
        <f xml:space="preserve"> K$320</f>
        <v>0</v>
      </c>
      <c r="L324" s="12">
        <f t="shared" si="279"/>
        <v>0</v>
      </c>
      <c r="M324" s="12">
        <f t="shared" si="279"/>
        <v>0</v>
      </c>
      <c r="N324" s="12">
        <f t="shared" si="279"/>
        <v>0</v>
      </c>
      <c r="O324" s="12">
        <f t="shared" si="279"/>
        <v>0</v>
      </c>
      <c r="P324" s="12">
        <f t="shared" si="279"/>
        <v>0</v>
      </c>
      <c r="Q324" s="12">
        <f t="shared" si="279"/>
        <v>0</v>
      </c>
      <c r="R324" s="12">
        <f t="shared" si="279"/>
        <v>0</v>
      </c>
      <c r="S324" s="12">
        <f t="shared" si="279"/>
        <v>0</v>
      </c>
      <c r="T324" s="12">
        <f t="shared" si="279"/>
        <v>0</v>
      </c>
      <c r="U324" s="12">
        <f t="shared" si="279"/>
        <v>0</v>
      </c>
      <c r="V324" s="12">
        <f t="shared" si="279"/>
        <v>0</v>
      </c>
      <c r="W324" s="12">
        <f t="shared" si="279"/>
        <v>0</v>
      </c>
      <c r="X324" s="12">
        <f t="shared" si="279"/>
        <v>0</v>
      </c>
      <c r="Y324" s="12">
        <f t="shared" si="279"/>
        <v>0</v>
      </c>
      <c r="Z324" s="12">
        <f t="shared" si="279"/>
        <v>180000</v>
      </c>
      <c r="AA324" s="12">
        <f t="shared" si="279"/>
        <v>180000</v>
      </c>
      <c r="AB324" s="12">
        <f t="shared" si="279"/>
        <v>180000</v>
      </c>
      <c r="AC324" s="12">
        <f t="shared" si="279"/>
        <v>180000</v>
      </c>
      <c r="AD324" s="12">
        <f t="shared" si="279"/>
        <v>180000</v>
      </c>
      <c r="AE324" s="12">
        <f t="shared" si="279"/>
        <v>180000</v>
      </c>
      <c r="AF324" s="12">
        <f t="shared" si="279"/>
        <v>180000</v>
      </c>
      <c r="AG324" s="12">
        <f t="shared" si="279"/>
        <v>168473.28532664228</v>
      </c>
      <c r="AH324" s="12">
        <f t="shared" si="279"/>
        <v>156429.09304931213</v>
      </c>
      <c r="AI324" s="12">
        <f t="shared" si="279"/>
        <v>144345.75714866942</v>
      </c>
      <c r="AJ324" s="12">
        <f t="shared" si="279"/>
        <v>132236.52071222602</v>
      </c>
      <c r="AK324" s="12">
        <f t="shared" ref="AK324:BE324" si="280" xml:space="preserve"> AK$320</f>
        <v>120074.55895411476</v>
      </c>
      <c r="AL324" s="12">
        <f t="shared" si="280"/>
        <v>107880.56148931196</v>
      </c>
      <c r="AM324" s="12">
        <f t="shared" si="280"/>
        <v>95639.442865942343</v>
      </c>
      <c r="AN324" s="12">
        <f t="shared" si="280"/>
        <v>83369.085665223334</v>
      </c>
      <c r="AO324" s="12">
        <f t="shared" si="280"/>
        <v>71048.304747080358</v>
      </c>
      <c r="AP324" s="12">
        <f t="shared" si="280"/>
        <v>58687.481291573247</v>
      </c>
      <c r="AQ324" s="12">
        <f t="shared" si="280"/>
        <v>46301.649212684599</v>
      </c>
      <c r="AR324" s="12">
        <f t="shared" si="280"/>
        <v>33860.399127442914</v>
      </c>
      <c r="AS324" s="12">
        <f t="shared" si="280"/>
        <v>21396.982417206716</v>
      </c>
      <c r="AT324" s="12">
        <f t="shared" si="280"/>
        <v>8874.7921649960626</v>
      </c>
      <c r="AU324" s="12">
        <f t="shared" si="280"/>
        <v>-3278.6450219463441</v>
      </c>
      <c r="AV324" s="12">
        <f t="shared" si="280"/>
        <v>-15452.177383967151</v>
      </c>
      <c r="AW324" s="12">
        <f t="shared" si="280"/>
        <v>-27684.67722137316</v>
      </c>
      <c r="AX324" s="12">
        <f t="shared" si="280"/>
        <v>-39944.180181447649</v>
      </c>
      <c r="AY324" s="12">
        <f t="shared" si="280"/>
        <v>-52256.27902792854</v>
      </c>
      <c r="AZ324" s="12">
        <f t="shared" si="280"/>
        <v>0</v>
      </c>
      <c r="BA324" s="12">
        <f t="shared" si="280"/>
        <v>0</v>
      </c>
      <c r="BB324" s="12">
        <f t="shared" si="280"/>
        <v>0</v>
      </c>
      <c r="BC324" s="12">
        <f t="shared" si="280"/>
        <v>0</v>
      </c>
      <c r="BD324" s="12">
        <f t="shared" si="280"/>
        <v>0</v>
      </c>
      <c r="BE324" s="12">
        <f t="shared" si="280"/>
        <v>0</v>
      </c>
    </row>
    <row r="325" spans="1:57" s="194" customFormat="1" outlineLevel="2" x14ac:dyDescent="0.25">
      <c r="A325" s="142"/>
      <c r="B325" s="142"/>
      <c r="C325" s="143"/>
      <c r="D325" s="144"/>
      <c r="E325" s="193" t="s">
        <v>391</v>
      </c>
      <c r="F325" s="193"/>
      <c r="G325" s="193" t="str">
        <f xml:space="preserve"> SMU</f>
        <v>$ 000s</v>
      </c>
      <c r="H325" s="193">
        <f xml:space="preserve"> SUM(J325:BE325)</f>
        <v>1481.2512220848523</v>
      </c>
      <c r="I325" s="145"/>
      <c r="J325" s="193">
        <f t="shared" ref="J325:BE325" si="281" xml:space="preserve"> $F322 / $F323 * J324</f>
        <v>0</v>
      </c>
      <c r="K325" s="193">
        <f xml:space="preserve"> $F322 / $F323 * K324</f>
        <v>0</v>
      </c>
      <c r="L325" s="193">
        <f t="shared" si="281"/>
        <v>0</v>
      </c>
      <c r="M325" s="193">
        <f t="shared" si="281"/>
        <v>0</v>
      </c>
      <c r="N325" s="193">
        <f t="shared" si="281"/>
        <v>0</v>
      </c>
      <c r="O325" s="193">
        <f t="shared" si="281"/>
        <v>0</v>
      </c>
      <c r="P325" s="193">
        <f t="shared" si="281"/>
        <v>0</v>
      </c>
      <c r="Q325" s="193">
        <f t="shared" si="281"/>
        <v>0</v>
      </c>
      <c r="R325" s="193">
        <f t="shared" si="281"/>
        <v>0</v>
      </c>
      <c r="S325" s="193">
        <f t="shared" si="281"/>
        <v>0</v>
      </c>
      <c r="T325" s="193">
        <f t="shared" si="281"/>
        <v>0</v>
      </c>
      <c r="U325" s="193">
        <f t="shared" si="281"/>
        <v>0</v>
      </c>
      <c r="V325" s="193">
        <f t="shared" si="281"/>
        <v>0</v>
      </c>
      <c r="W325" s="193">
        <f t="shared" si="281"/>
        <v>0</v>
      </c>
      <c r="X325" s="193">
        <f t="shared" si="281"/>
        <v>0</v>
      </c>
      <c r="Y325" s="193">
        <f t="shared" si="281"/>
        <v>0</v>
      </c>
      <c r="Z325" s="193">
        <f t="shared" si="281"/>
        <v>112.5</v>
      </c>
      <c r="AA325" s="193">
        <f t="shared" si="281"/>
        <v>112.5</v>
      </c>
      <c r="AB325" s="193">
        <f t="shared" si="281"/>
        <v>112.5</v>
      </c>
      <c r="AC325" s="193">
        <f t="shared" si="281"/>
        <v>112.5</v>
      </c>
      <c r="AD325" s="193">
        <f t="shared" si="281"/>
        <v>112.5</v>
      </c>
      <c r="AE325" s="193">
        <f t="shared" si="281"/>
        <v>112.5</v>
      </c>
      <c r="AF325" s="193">
        <f t="shared" si="281"/>
        <v>112.5</v>
      </c>
      <c r="AG325" s="193">
        <f t="shared" si="281"/>
        <v>105.29580332915143</v>
      </c>
      <c r="AH325" s="193">
        <f t="shared" si="281"/>
        <v>97.768183155820083</v>
      </c>
      <c r="AI325" s="193">
        <f t="shared" si="281"/>
        <v>90.216098217918386</v>
      </c>
      <c r="AJ325" s="193">
        <f t="shared" si="281"/>
        <v>82.647825445141265</v>
      </c>
      <c r="AK325" s="193">
        <f t="shared" si="281"/>
        <v>75.046599346321727</v>
      </c>
      <c r="AL325" s="193">
        <f t="shared" si="281"/>
        <v>67.425350930819974</v>
      </c>
      <c r="AM325" s="193">
        <f t="shared" si="281"/>
        <v>59.774651791213962</v>
      </c>
      <c r="AN325" s="193">
        <f t="shared" si="281"/>
        <v>52.105678540764586</v>
      </c>
      <c r="AO325" s="193">
        <f t="shared" si="281"/>
        <v>44.405190466925227</v>
      </c>
      <c r="AP325" s="193">
        <f t="shared" si="281"/>
        <v>36.679675807233281</v>
      </c>
      <c r="AQ325" s="193">
        <f t="shared" si="281"/>
        <v>28.938530757927875</v>
      </c>
      <c r="AR325" s="193">
        <f t="shared" si="281"/>
        <v>21.16274945465182</v>
      </c>
      <c r="AS325" s="193">
        <f t="shared" si="281"/>
        <v>13.373114010754199</v>
      </c>
      <c r="AT325" s="193">
        <f t="shared" si="281"/>
        <v>5.5467451031225394</v>
      </c>
      <c r="AU325" s="193">
        <f t="shared" si="281"/>
        <v>-2.049153138716465</v>
      </c>
      <c r="AV325" s="193">
        <f t="shared" si="281"/>
        <v>-9.6576108649794694</v>
      </c>
      <c r="AW325" s="193">
        <f t="shared" si="281"/>
        <v>-17.302923263358224</v>
      </c>
      <c r="AX325" s="193">
        <f t="shared" si="281"/>
        <v>-24.965112613404781</v>
      </c>
      <c r="AY325" s="193">
        <f t="shared" si="281"/>
        <v>-32.660174392455339</v>
      </c>
      <c r="AZ325" s="193">
        <f t="shared" si="281"/>
        <v>0</v>
      </c>
      <c r="BA325" s="193">
        <f t="shared" si="281"/>
        <v>0</v>
      </c>
      <c r="BB325" s="193">
        <f t="shared" si="281"/>
        <v>0</v>
      </c>
      <c r="BC325" s="193">
        <f t="shared" si="281"/>
        <v>0</v>
      </c>
      <c r="BD325" s="193">
        <f t="shared" si="281"/>
        <v>0</v>
      </c>
      <c r="BE325" s="193">
        <f t="shared" si="281"/>
        <v>0</v>
      </c>
    </row>
    <row r="326" spans="1:57" outlineLevel="1" x14ac:dyDescent="0.25"/>
    <row r="327" spans="1:57" outlineLevel="1" x14ac:dyDescent="0.25">
      <c r="B327" s="15" t="s">
        <v>392</v>
      </c>
    </row>
    <row r="328" spans="1:57" outlineLevel="2" x14ac:dyDescent="0.25">
      <c r="E328" s="146" t="str">
        <f xml:space="preserve"> InpC!E$96</f>
        <v>Construction debt - T1 swap rate</v>
      </c>
      <c r="F328" s="327">
        <f xml:space="preserve"> InpC!F$96</f>
        <v>0.02</v>
      </c>
      <c r="G328" s="146" t="str">
        <f xml:space="preserve"> InpC!G$96</f>
        <v>% p.a.</v>
      </c>
      <c r="H328" s="38"/>
    </row>
    <row r="329" spans="1:57" outlineLevel="2" x14ac:dyDescent="0.25">
      <c r="E329" s="146" t="str">
        <f xml:space="preserve"> InpC!E$97</f>
        <v>Construction debt - T1 margin</v>
      </c>
      <c r="F329" s="327">
        <f xml:space="preserve"> InpC!F$97</f>
        <v>2.5000000000000001E-2</v>
      </c>
      <c r="G329" s="146" t="str">
        <f xml:space="preserve"> InpC!G$97</f>
        <v>% p.a.</v>
      </c>
      <c r="H329" s="38"/>
    </row>
    <row r="330" spans="1:57" outlineLevel="2" x14ac:dyDescent="0.25">
      <c r="E330" s="12" t="s">
        <v>394</v>
      </c>
      <c r="F330" s="289">
        <f>SUM(F328:F329)</f>
        <v>4.4999999999999998E-2</v>
      </c>
      <c r="G330" s="12" t="s">
        <v>393</v>
      </c>
    </row>
    <row r="331" spans="1:57" outlineLevel="2" x14ac:dyDescent="0.25"/>
    <row r="332" spans="1:57" outlineLevel="2" x14ac:dyDescent="0.25">
      <c r="E332" s="192" t="str">
        <f xml:space="preserve"> InpC!E$115</f>
        <v>Senior debt - T1 day count convention</v>
      </c>
      <c r="F332" s="192">
        <f xml:space="preserve"> InpC!F$115</f>
        <v>360</v>
      </c>
      <c r="G332" s="192" t="str">
        <f xml:space="preserve"> InpC!G$115</f>
        <v>days</v>
      </c>
    </row>
    <row r="333" spans="1:57" outlineLevel="2" x14ac:dyDescent="0.25">
      <c r="E333" s="12" t="str">
        <f xml:space="preserve"> E$330</f>
        <v>All in construction debt interest rate</v>
      </c>
      <c r="F333" s="294">
        <f xml:space="preserve"> F$330</f>
        <v>4.4999999999999998E-2</v>
      </c>
      <c r="G333" s="12" t="str">
        <f xml:space="preserve"> G$330</f>
        <v>p.a.</v>
      </c>
    </row>
    <row r="334" spans="1:57" outlineLevel="2" x14ac:dyDescent="0.25">
      <c r="E334" s="192" t="str">
        <f xml:space="preserve"> ConTime!E$93</f>
        <v>Days in period - m</v>
      </c>
      <c r="F334" s="192">
        <f xml:space="preserve"> ConTime!F$93</f>
        <v>0</v>
      </c>
      <c r="G334" s="192" t="str">
        <f xml:space="preserve"> ConTime!G$93</f>
        <v>days</v>
      </c>
      <c r="H334" s="192">
        <f xml:space="preserve"> ConTime!H$93</f>
        <v>0</v>
      </c>
      <c r="I334" s="192">
        <f xml:space="preserve"> ConTime!I$93</f>
        <v>0</v>
      </c>
      <c r="J334" s="192">
        <f xml:space="preserve"> ConTime!J$93</f>
        <v>31</v>
      </c>
      <c r="K334" s="192">
        <f xml:space="preserve"> ConTime!K$93</f>
        <v>28</v>
      </c>
      <c r="L334" s="192">
        <f xml:space="preserve"> ConTime!L$93</f>
        <v>31</v>
      </c>
      <c r="M334" s="192">
        <f xml:space="preserve"> ConTime!M$93</f>
        <v>30</v>
      </c>
      <c r="N334" s="192">
        <f xml:space="preserve"> ConTime!N$93</f>
        <v>31</v>
      </c>
      <c r="O334" s="192">
        <f xml:space="preserve"> ConTime!O$93</f>
        <v>30</v>
      </c>
      <c r="P334" s="192">
        <f xml:space="preserve"> ConTime!P$93</f>
        <v>31</v>
      </c>
      <c r="Q334" s="192">
        <f xml:space="preserve"> ConTime!Q$93</f>
        <v>31</v>
      </c>
      <c r="R334" s="192">
        <f xml:space="preserve"> ConTime!R$93</f>
        <v>30</v>
      </c>
      <c r="S334" s="192">
        <f xml:space="preserve"> ConTime!S$93</f>
        <v>31</v>
      </c>
      <c r="T334" s="192">
        <f xml:space="preserve"> ConTime!T$93</f>
        <v>30</v>
      </c>
      <c r="U334" s="192">
        <f xml:space="preserve"> ConTime!U$93</f>
        <v>31</v>
      </c>
      <c r="V334" s="192">
        <f xml:space="preserve"> ConTime!V$93</f>
        <v>31</v>
      </c>
      <c r="W334" s="192">
        <f xml:space="preserve"> ConTime!W$93</f>
        <v>28</v>
      </c>
      <c r="X334" s="192">
        <f xml:space="preserve"> ConTime!X$93</f>
        <v>31</v>
      </c>
      <c r="Y334" s="192">
        <f xml:space="preserve"> ConTime!Y$93</f>
        <v>30</v>
      </c>
      <c r="Z334" s="192">
        <f xml:space="preserve"> ConTime!Z$93</f>
        <v>31</v>
      </c>
      <c r="AA334" s="192">
        <f xml:space="preserve"> ConTime!AA$93</f>
        <v>30</v>
      </c>
      <c r="AB334" s="192">
        <f xml:space="preserve"> ConTime!AB$93</f>
        <v>31</v>
      </c>
      <c r="AC334" s="192">
        <f xml:space="preserve"> ConTime!AC$93</f>
        <v>31</v>
      </c>
      <c r="AD334" s="192">
        <f xml:space="preserve"> ConTime!AD$93</f>
        <v>30</v>
      </c>
      <c r="AE334" s="192">
        <f xml:space="preserve"> ConTime!AE$93</f>
        <v>31</v>
      </c>
      <c r="AF334" s="192">
        <f xml:space="preserve"> ConTime!AF$93</f>
        <v>30</v>
      </c>
      <c r="AG334" s="192">
        <f xml:space="preserve"> ConTime!AG$93</f>
        <v>31</v>
      </c>
      <c r="AH334" s="192">
        <f xml:space="preserve"> ConTime!AH$93</f>
        <v>31</v>
      </c>
      <c r="AI334" s="192">
        <f xml:space="preserve"> ConTime!AI$93</f>
        <v>28</v>
      </c>
      <c r="AJ334" s="192">
        <f xml:space="preserve"> ConTime!AJ$93</f>
        <v>31</v>
      </c>
      <c r="AK334" s="192">
        <f xml:space="preserve"> ConTime!AK$93</f>
        <v>30</v>
      </c>
      <c r="AL334" s="192">
        <f xml:space="preserve"> ConTime!AL$93</f>
        <v>31</v>
      </c>
      <c r="AM334" s="192">
        <f xml:space="preserve"> ConTime!AM$93</f>
        <v>30</v>
      </c>
      <c r="AN334" s="192">
        <f xml:space="preserve"> ConTime!AN$93</f>
        <v>31</v>
      </c>
      <c r="AO334" s="192">
        <f xml:space="preserve"> ConTime!AO$93</f>
        <v>31</v>
      </c>
      <c r="AP334" s="192">
        <f xml:space="preserve"> ConTime!AP$93</f>
        <v>30</v>
      </c>
      <c r="AQ334" s="192">
        <f xml:space="preserve"> ConTime!AQ$93</f>
        <v>31</v>
      </c>
      <c r="AR334" s="192">
        <f xml:space="preserve"> ConTime!AR$93</f>
        <v>30</v>
      </c>
      <c r="AS334" s="192">
        <f xml:space="preserve"> ConTime!AS$93</f>
        <v>31</v>
      </c>
      <c r="AT334" s="192">
        <f xml:space="preserve"> ConTime!AT$93</f>
        <v>31</v>
      </c>
      <c r="AU334" s="192">
        <f xml:space="preserve"> ConTime!AU$93</f>
        <v>29</v>
      </c>
      <c r="AV334" s="192">
        <f xml:space="preserve"> ConTime!AV$93</f>
        <v>31</v>
      </c>
      <c r="AW334" s="192">
        <f xml:space="preserve"> ConTime!AW$93</f>
        <v>30</v>
      </c>
      <c r="AX334" s="192">
        <f xml:space="preserve"> ConTime!AX$93</f>
        <v>31</v>
      </c>
      <c r="AY334" s="192">
        <f xml:space="preserve"> ConTime!AY$93</f>
        <v>30</v>
      </c>
      <c r="AZ334" s="192">
        <f xml:space="preserve"> ConTime!AZ$93</f>
        <v>31</v>
      </c>
      <c r="BA334" s="192">
        <f xml:space="preserve"> ConTime!BA$93</f>
        <v>31</v>
      </c>
      <c r="BB334" s="192">
        <f xml:space="preserve"> ConTime!BB$93</f>
        <v>30</v>
      </c>
      <c r="BC334" s="192">
        <f xml:space="preserve"> ConTime!BC$93</f>
        <v>31</v>
      </c>
      <c r="BD334" s="192">
        <f xml:space="preserve"> ConTime!BD$93</f>
        <v>30</v>
      </c>
      <c r="BE334" s="192">
        <f xml:space="preserve"> ConTime!BE$93</f>
        <v>31</v>
      </c>
    </row>
    <row r="335" spans="1:57" outlineLevel="2" x14ac:dyDescent="0.25">
      <c r="E335" s="12" t="str">
        <f t="shared" ref="E335:AJ335" si="282" xml:space="preserve"> E$302</f>
        <v>Construction debt balance BEG</v>
      </c>
      <c r="F335" s="12">
        <f t="shared" si="282"/>
        <v>0</v>
      </c>
      <c r="G335" s="12" t="str">
        <f t="shared" si="282"/>
        <v>$ 000s</v>
      </c>
      <c r="H335" s="12">
        <f t="shared" si="282"/>
        <v>0</v>
      </c>
      <c r="I335" s="12">
        <f t="shared" si="282"/>
        <v>0</v>
      </c>
      <c r="J335" s="12">
        <f t="shared" si="282"/>
        <v>0</v>
      </c>
      <c r="K335" s="12">
        <f t="shared" si="282"/>
        <v>0</v>
      </c>
      <c r="L335" s="12">
        <f t="shared" si="282"/>
        <v>0</v>
      </c>
      <c r="M335" s="12">
        <f t="shared" si="282"/>
        <v>0</v>
      </c>
      <c r="N335" s="12">
        <f t="shared" si="282"/>
        <v>0</v>
      </c>
      <c r="O335" s="12">
        <f t="shared" si="282"/>
        <v>0</v>
      </c>
      <c r="P335" s="12">
        <f t="shared" si="282"/>
        <v>0</v>
      </c>
      <c r="Q335" s="12">
        <f t="shared" si="282"/>
        <v>0</v>
      </c>
      <c r="R335" s="12">
        <f t="shared" si="282"/>
        <v>0</v>
      </c>
      <c r="S335" s="12">
        <f t="shared" si="282"/>
        <v>0</v>
      </c>
      <c r="T335" s="12">
        <f t="shared" si="282"/>
        <v>0</v>
      </c>
      <c r="U335" s="12">
        <f t="shared" si="282"/>
        <v>0</v>
      </c>
      <c r="V335" s="12">
        <f t="shared" si="282"/>
        <v>0</v>
      </c>
      <c r="W335" s="12">
        <f t="shared" si="282"/>
        <v>0</v>
      </c>
      <c r="X335" s="12">
        <f t="shared" si="282"/>
        <v>0</v>
      </c>
      <c r="Y335" s="12">
        <f t="shared" si="282"/>
        <v>0</v>
      </c>
      <c r="Z335" s="12">
        <f t="shared" si="282"/>
        <v>0</v>
      </c>
      <c r="AA335" s="12">
        <f t="shared" si="282"/>
        <v>0</v>
      </c>
      <c r="AB335" s="12">
        <f t="shared" si="282"/>
        <v>0</v>
      </c>
      <c r="AC335" s="12">
        <f t="shared" si="282"/>
        <v>0</v>
      </c>
      <c r="AD335" s="12">
        <f t="shared" si="282"/>
        <v>0</v>
      </c>
      <c r="AE335" s="12">
        <f t="shared" si="282"/>
        <v>0</v>
      </c>
      <c r="AF335" s="12">
        <f t="shared" si="282"/>
        <v>0</v>
      </c>
      <c r="AG335" s="12">
        <f t="shared" si="282"/>
        <v>11526.714673357723</v>
      </c>
      <c r="AH335" s="12">
        <f t="shared" si="282"/>
        <v>23570.90695068788</v>
      </c>
      <c r="AI335" s="12">
        <f t="shared" si="282"/>
        <v>35654.242851330586</v>
      </c>
      <c r="AJ335" s="12">
        <f t="shared" si="282"/>
        <v>47763.479287773989</v>
      </c>
      <c r="AK335" s="12">
        <f t="shared" ref="AK335:BE335" si="283" xml:space="preserve"> AK$302</f>
        <v>59925.441045885244</v>
      </c>
      <c r="AL335" s="12">
        <f t="shared" si="283"/>
        <v>72119.438510688036</v>
      </c>
      <c r="AM335" s="12">
        <f t="shared" si="283"/>
        <v>84360.557134057657</v>
      </c>
      <c r="AN335" s="12">
        <f t="shared" si="283"/>
        <v>96630.914334776666</v>
      </c>
      <c r="AO335" s="12">
        <f t="shared" si="283"/>
        <v>108951.69525291964</v>
      </c>
      <c r="AP335" s="12">
        <f t="shared" si="283"/>
        <v>121312.51870842675</v>
      </c>
      <c r="AQ335" s="12">
        <f t="shared" si="283"/>
        <v>133698.3507873154</v>
      </c>
      <c r="AR335" s="12">
        <f t="shared" si="283"/>
        <v>146139.60087255709</v>
      </c>
      <c r="AS335" s="12">
        <f t="shared" si="283"/>
        <v>158603.01758279328</v>
      </c>
      <c r="AT335" s="12">
        <f t="shared" si="283"/>
        <v>171125.20783500394</v>
      </c>
      <c r="AU335" s="12">
        <f t="shared" si="283"/>
        <v>183278.64502194634</v>
      </c>
      <c r="AV335" s="12">
        <f t="shared" si="283"/>
        <v>195452.17738396715</v>
      </c>
      <c r="AW335" s="12">
        <f t="shared" si="283"/>
        <v>207684.67722137316</v>
      </c>
      <c r="AX335" s="12">
        <f t="shared" si="283"/>
        <v>219944.18018144765</v>
      </c>
      <c r="AY335" s="12">
        <f t="shared" si="283"/>
        <v>232256.27902792854</v>
      </c>
      <c r="AZ335" s="12">
        <f t="shared" si="283"/>
        <v>261452.83409255985</v>
      </c>
      <c r="BA335" s="12">
        <f t="shared" si="283"/>
        <v>261452.83409255985</v>
      </c>
      <c r="BB335" s="12">
        <f t="shared" si="283"/>
        <v>261452.83409255985</v>
      </c>
      <c r="BC335" s="12">
        <f t="shared" si="283"/>
        <v>261452.83409255985</v>
      </c>
      <c r="BD335" s="12">
        <f t="shared" si="283"/>
        <v>261452.83409255985</v>
      </c>
      <c r="BE335" s="12">
        <f t="shared" si="283"/>
        <v>261452.83409255985</v>
      </c>
    </row>
    <row r="336" spans="1:57" outlineLevel="2" x14ac:dyDescent="0.25">
      <c r="E336" s="192" t="str">
        <f xml:space="preserve"> ConTime!E$82</f>
        <v>Construction period flag</v>
      </c>
      <c r="F336" s="192">
        <f xml:space="preserve"> ConTime!F$82</f>
        <v>0</v>
      </c>
      <c r="G336" s="192" t="str">
        <f xml:space="preserve"> ConTime!G$82</f>
        <v>flag</v>
      </c>
      <c r="H336" s="192">
        <f xml:space="preserve"> ConTime!H$82</f>
        <v>26</v>
      </c>
      <c r="I336" s="192">
        <f xml:space="preserve"> ConTime!I$82</f>
        <v>0</v>
      </c>
      <c r="J336" s="192">
        <f xml:space="preserve"> ConTime!J$82</f>
        <v>0</v>
      </c>
      <c r="K336" s="192">
        <f xml:space="preserve"> ConTime!K$82</f>
        <v>0</v>
      </c>
      <c r="L336" s="192">
        <f xml:space="preserve"> ConTime!L$82</f>
        <v>0</v>
      </c>
      <c r="M336" s="192">
        <f xml:space="preserve"> ConTime!M$82</f>
        <v>0</v>
      </c>
      <c r="N336" s="192">
        <f xml:space="preserve"> ConTime!N$82</f>
        <v>0</v>
      </c>
      <c r="O336" s="192">
        <f xml:space="preserve"> ConTime!O$82</f>
        <v>0</v>
      </c>
      <c r="P336" s="192">
        <f xml:space="preserve"> ConTime!P$82</f>
        <v>0</v>
      </c>
      <c r="Q336" s="192">
        <f xml:space="preserve"> ConTime!Q$82</f>
        <v>0</v>
      </c>
      <c r="R336" s="192">
        <f xml:space="preserve"> ConTime!R$82</f>
        <v>0</v>
      </c>
      <c r="S336" s="192">
        <f xml:space="preserve"> ConTime!S$82</f>
        <v>0</v>
      </c>
      <c r="T336" s="192">
        <f xml:space="preserve"> ConTime!T$82</f>
        <v>0</v>
      </c>
      <c r="U336" s="192">
        <f xml:space="preserve"> ConTime!U$82</f>
        <v>0</v>
      </c>
      <c r="V336" s="192">
        <f xml:space="preserve"> ConTime!V$82</f>
        <v>0</v>
      </c>
      <c r="W336" s="192">
        <f xml:space="preserve"> ConTime!W$82</f>
        <v>0</v>
      </c>
      <c r="X336" s="192">
        <f xml:space="preserve"> ConTime!X$82</f>
        <v>0</v>
      </c>
      <c r="Y336" s="192">
        <f xml:space="preserve"> ConTime!Y$82</f>
        <v>0</v>
      </c>
      <c r="Z336" s="192">
        <f xml:space="preserve"> ConTime!Z$82</f>
        <v>1</v>
      </c>
      <c r="AA336" s="192">
        <f xml:space="preserve"> ConTime!AA$82</f>
        <v>1</v>
      </c>
      <c r="AB336" s="192">
        <f xml:space="preserve"> ConTime!AB$82</f>
        <v>1</v>
      </c>
      <c r="AC336" s="192">
        <f xml:space="preserve"> ConTime!AC$82</f>
        <v>1</v>
      </c>
      <c r="AD336" s="192">
        <f xml:space="preserve"> ConTime!AD$82</f>
        <v>1</v>
      </c>
      <c r="AE336" s="192">
        <f xml:space="preserve"> ConTime!AE$82</f>
        <v>1</v>
      </c>
      <c r="AF336" s="192">
        <f xml:space="preserve"> ConTime!AF$82</f>
        <v>1</v>
      </c>
      <c r="AG336" s="192">
        <f xml:space="preserve"> ConTime!AG$82</f>
        <v>1</v>
      </c>
      <c r="AH336" s="192">
        <f xml:space="preserve"> ConTime!AH$82</f>
        <v>1</v>
      </c>
      <c r="AI336" s="192">
        <f xml:space="preserve"> ConTime!AI$82</f>
        <v>1</v>
      </c>
      <c r="AJ336" s="192">
        <f xml:space="preserve"> ConTime!AJ$82</f>
        <v>1</v>
      </c>
      <c r="AK336" s="192">
        <f xml:space="preserve"> ConTime!AK$82</f>
        <v>1</v>
      </c>
      <c r="AL336" s="192">
        <f xml:space="preserve"> ConTime!AL$82</f>
        <v>1</v>
      </c>
      <c r="AM336" s="192">
        <f xml:space="preserve"> ConTime!AM$82</f>
        <v>1</v>
      </c>
      <c r="AN336" s="192">
        <f xml:space="preserve"> ConTime!AN$82</f>
        <v>1</v>
      </c>
      <c r="AO336" s="192">
        <f xml:space="preserve"> ConTime!AO$82</f>
        <v>1</v>
      </c>
      <c r="AP336" s="192">
        <f xml:space="preserve"> ConTime!AP$82</f>
        <v>1</v>
      </c>
      <c r="AQ336" s="192">
        <f xml:space="preserve"> ConTime!AQ$82</f>
        <v>1</v>
      </c>
      <c r="AR336" s="192">
        <f xml:space="preserve"> ConTime!AR$82</f>
        <v>1</v>
      </c>
      <c r="AS336" s="192">
        <f xml:space="preserve"> ConTime!AS$82</f>
        <v>1</v>
      </c>
      <c r="AT336" s="192">
        <f xml:space="preserve"> ConTime!AT$82</f>
        <v>1</v>
      </c>
      <c r="AU336" s="192">
        <f xml:space="preserve"> ConTime!AU$82</f>
        <v>1</v>
      </c>
      <c r="AV336" s="192">
        <f xml:space="preserve"> ConTime!AV$82</f>
        <v>1</v>
      </c>
      <c r="AW336" s="192">
        <f xml:space="preserve"> ConTime!AW$82</f>
        <v>1</v>
      </c>
      <c r="AX336" s="192">
        <f xml:space="preserve"> ConTime!AX$82</f>
        <v>1</v>
      </c>
      <c r="AY336" s="192">
        <f xml:space="preserve"> ConTime!AY$82</f>
        <v>1</v>
      </c>
      <c r="AZ336" s="192">
        <f xml:space="preserve"> ConTime!AZ$82</f>
        <v>0</v>
      </c>
      <c r="BA336" s="192">
        <f xml:space="preserve"> ConTime!BA$82</f>
        <v>0</v>
      </c>
      <c r="BB336" s="192">
        <f xml:space="preserve"> ConTime!BB$82</f>
        <v>0</v>
      </c>
      <c r="BC336" s="192">
        <f xml:space="preserve"> ConTime!BC$82</f>
        <v>0</v>
      </c>
      <c r="BD336" s="192">
        <f xml:space="preserve"> ConTime!BD$82</f>
        <v>0</v>
      </c>
      <c r="BE336" s="192">
        <f xml:space="preserve"> ConTime!BE$82</f>
        <v>0</v>
      </c>
    </row>
    <row r="337" spans="1:57" outlineLevel="2" x14ac:dyDescent="0.25">
      <c r="A337" s="142"/>
      <c r="B337" s="142"/>
      <c r="C337" s="143"/>
      <c r="D337" s="144"/>
      <c r="E337" s="193" t="s">
        <v>396</v>
      </c>
      <c r="F337" s="193"/>
      <c r="G337" s="193" t="str">
        <f xml:space="preserve"> SMU</f>
        <v>$ 000s</v>
      </c>
      <c r="H337" s="193">
        <f xml:space="preserve"> SUM(J337:BE337)</f>
        <v>8785.592536497903</v>
      </c>
      <c r="I337" s="145"/>
      <c r="J337" s="193">
        <f t="shared" ref="J337:BE337" si="284" xml:space="preserve"> $F333 / $F332 * J334 * J335 * J336</f>
        <v>0</v>
      </c>
      <c r="K337" s="193">
        <f t="shared" si="284"/>
        <v>0</v>
      </c>
      <c r="L337" s="193">
        <f t="shared" si="284"/>
        <v>0</v>
      </c>
      <c r="M337" s="193">
        <f t="shared" si="284"/>
        <v>0</v>
      </c>
      <c r="N337" s="193">
        <f t="shared" si="284"/>
        <v>0</v>
      </c>
      <c r="O337" s="193">
        <f t="shared" si="284"/>
        <v>0</v>
      </c>
      <c r="P337" s="193">
        <f t="shared" si="284"/>
        <v>0</v>
      </c>
      <c r="Q337" s="193">
        <f t="shared" si="284"/>
        <v>0</v>
      </c>
      <c r="R337" s="193">
        <f t="shared" si="284"/>
        <v>0</v>
      </c>
      <c r="S337" s="193">
        <f t="shared" si="284"/>
        <v>0</v>
      </c>
      <c r="T337" s="193">
        <f t="shared" si="284"/>
        <v>0</v>
      </c>
      <c r="U337" s="193">
        <f t="shared" si="284"/>
        <v>0</v>
      </c>
      <c r="V337" s="193">
        <f t="shared" si="284"/>
        <v>0</v>
      </c>
      <c r="W337" s="193">
        <f t="shared" si="284"/>
        <v>0</v>
      </c>
      <c r="X337" s="193">
        <f t="shared" si="284"/>
        <v>0</v>
      </c>
      <c r="Y337" s="193">
        <f t="shared" si="284"/>
        <v>0</v>
      </c>
      <c r="Z337" s="193">
        <f t="shared" si="284"/>
        <v>0</v>
      </c>
      <c r="AA337" s="193">
        <f t="shared" si="284"/>
        <v>0</v>
      </c>
      <c r="AB337" s="193">
        <f t="shared" si="284"/>
        <v>0</v>
      </c>
      <c r="AC337" s="193">
        <f t="shared" si="284"/>
        <v>0</v>
      </c>
      <c r="AD337" s="193">
        <f t="shared" si="284"/>
        <v>0</v>
      </c>
      <c r="AE337" s="193">
        <f t="shared" si="284"/>
        <v>0</v>
      </c>
      <c r="AF337" s="193">
        <f t="shared" si="284"/>
        <v>0</v>
      </c>
      <c r="AG337" s="193">
        <f t="shared" si="284"/>
        <v>44.666019359261178</v>
      </c>
      <c r="AH337" s="193">
        <f t="shared" si="284"/>
        <v>91.337264433915536</v>
      </c>
      <c r="AI337" s="193">
        <f t="shared" si="284"/>
        <v>124.78984997965705</v>
      </c>
      <c r="AJ337" s="193">
        <f t="shared" si="284"/>
        <v>185.0834822401242</v>
      </c>
      <c r="AK337" s="193">
        <f t="shared" si="284"/>
        <v>224.72040392206966</v>
      </c>
      <c r="AL337" s="193">
        <f t="shared" si="284"/>
        <v>279.46282422891613</v>
      </c>
      <c r="AM337" s="193">
        <f t="shared" si="284"/>
        <v>316.35208925271621</v>
      </c>
      <c r="AN337" s="193">
        <f t="shared" si="284"/>
        <v>374.44479304725957</v>
      </c>
      <c r="AO337" s="193">
        <f t="shared" si="284"/>
        <v>422.18781910506362</v>
      </c>
      <c r="AP337" s="193">
        <f t="shared" si="284"/>
        <v>454.92194515660032</v>
      </c>
      <c r="AQ337" s="193">
        <f t="shared" si="284"/>
        <v>518.08110930084717</v>
      </c>
      <c r="AR337" s="193">
        <f t="shared" si="284"/>
        <v>548.0235032720891</v>
      </c>
      <c r="AS337" s="193">
        <f t="shared" si="284"/>
        <v>614.58669313332393</v>
      </c>
      <c r="AT337" s="193">
        <f t="shared" si="284"/>
        <v>663.11018036064024</v>
      </c>
      <c r="AU337" s="193">
        <f t="shared" si="284"/>
        <v>664.38508820455559</v>
      </c>
      <c r="AV337" s="193">
        <f t="shared" si="284"/>
        <v>757.37718736287275</v>
      </c>
      <c r="AW337" s="193">
        <f t="shared" si="284"/>
        <v>778.81753958014929</v>
      </c>
      <c r="AX337" s="193">
        <f t="shared" si="284"/>
        <v>852.28369820310968</v>
      </c>
      <c r="AY337" s="193">
        <f t="shared" si="284"/>
        <v>870.96104635473205</v>
      </c>
      <c r="AZ337" s="193">
        <f t="shared" si="284"/>
        <v>0</v>
      </c>
      <c r="BA337" s="193">
        <f t="shared" si="284"/>
        <v>0</v>
      </c>
      <c r="BB337" s="193">
        <f t="shared" si="284"/>
        <v>0</v>
      </c>
      <c r="BC337" s="193">
        <f t="shared" si="284"/>
        <v>0</v>
      </c>
      <c r="BD337" s="193">
        <f t="shared" si="284"/>
        <v>0</v>
      </c>
      <c r="BE337" s="193">
        <f t="shared" si="284"/>
        <v>0</v>
      </c>
    </row>
    <row r="338" spans="1:57" x14ac:dyDescent="0.25"/>
    <row r="339" spans="1:57" x14ac:dyDescent="0.25">
      <c r="A339" s="15" t="s">
        <v>414</v>
      </c>
    </row>
    <row r="340" spans="1:57" outlineLevel="1" x14ac:dyDescent="0.25"/>
    <row r="341" spans="1:57" outlineLevel="1" x14ac:dyDescent="0.25">
      <c r="E341" s="12" t="str">
        <f t="shared" ref="E341:AJ341" si="285" xml:space="preserve"> E$314</f>
        <v xml:space="preserve">Construction debt upfront fee </v>
      </c>
      <c r="F341" s="12">
        <f t="shared" si="285"/>
        <v>0</v>
      </c>
      <c r="G341" s="12" t="str">
        <f t="shared" si="285"/>
        <v>$ 000s</v>
      </c>
      <c r="H341" s="12">
        <f t="shared" si="285"/>
        <v>3600</v>
      </c>
      <c r="I341" s="12">
        <f t="shared" si="285"/>
        <v>0</v>
      </c>
      <c r="J341" s="12">
        <f t="shared" si="285"/>
        <v>0</v>
      </c>
      <c r="K341" s="12">
        <f t="shared" si="285"/>
        <v>0</v>
      </c>
      <c r="L341" s="12">
        <f t="shared" si="285"/>
        <v>0</v>
      </c>
      <c r="M341" s="12">
        <f t="shared" si="285"/>
        <v>0</v>
      </c>
      <c r="N341" s="12">
        <f t="shared" si="285"/>
        <v>0</v>
      </c>
      <c r="O341" s="12">
        <f t="shared" si="285"/>
        <v>0</v>
      </c>
      <c r="P341" s="12">
        <f t="shared" si="285"/>
        <v>0</v>
      </c>
      <c r="Q341" s="12">
        <f t="shared" si="285"/>
        <v>0</v>
      </c>
      <c r="R341" s="12">
        <f t="shared" si="285"/>
        <v>0</v>
      </c>
      <c r="S341" s="12">
        <f t="shared" si="285"/>
        <v>0</v>
      </c>
      <c r="T341" s="12">
        <f t="shared" si="285"/>
        <v>0</v>
      </c>
      <c r="U341" s="12">
        <f t="shared" si="285"/>
        <v>0</v>
      </c>
      <c r="V341" s="12">
        <f t="shared" si="285"/>
        <v>0</v>
      </c>
      <c r="W341" s="12">
        <f t="shared" si="285"/>
        <v>0</v>
      </c>
      <c r="X341" s="12">
        <f t="shared" si="285"/>
        <v>0</v>
      </c>
      <c r="Y341" s="12">
        <f t="shared" si="285"/>
        <v>3600</v>
      </c>
      <c r="Z341" s="12">
        <f t="shared" si="285"/>
        <v>0</v>
      </c>
      <c r="AA341" s="12">
        <f t="shared" si="285"/>
        <v>0</v>
      </c>
      <c r="AB341" s="12">
        <f t="shared" si="285"/>
        <v>0</v>
      </c>
      <c r="AC341" s="12">
        <f t="shared" si="285"/>
        <v>0</v>
      </c>
      <c r="AD341" s="12">
        <f t="shared" si="285"/>
        <v>0</v>
      </c>
      <c r="AE341" s="12">
        <f t="shared" si="285"/>
        <v>0</v>
      </c>
      <c r="AF341" s="12">
        <f t="shared" si="285"/>
        <v>0</v>
      </c>
      <c r="AG341" s="12">
        <f t="shared" si="285"/>
        <v>0</v>
      </c>
      <c r="AH341" s="12">
        <f t="shared" si="285"/>
        <v>0</v>
      </c>
      <c r="AI341" s="12">
        <f t="shared" si="285"/>
        <v>0</v>
      </c>
      <c r="AJ341" s="12">
        <f t="shared" si="285"/>
        <v>0</v>
      </c>
      <c r="AK341" s="12">
        <f t="shared" ref="AK341:BE341" si="286" xml:space="preserve"> AK$314</f>
        <v>0</v>
      </c>
      <c r="AL341" s="12">
        <f t="shared" si="286"/>
        <v>0</v>
      </c>
      <c r="AM341" s="12">
        <f t="shared" si="286"/>
        <v>0</v>
      </c>
      <c r="AN341" s="12">
        <f t="shared" si="286"/>
        <v>0</v>
      </c>
      <c r="AO341" s="12">
        <f t="shared" si="286"/>
        <v>0</v>
      </c>
      <c r="AP341" s="12">
        <f t="shared" si="286"/>
        <v>0</v>
      </c>
      <c r="AQ341" s="12">
        <f t="shared" si="286"/>
        <v>0</v>
      </c>
      <c r="AR341" s="12">
        <f t="shared" si="286"/>
        <v>0</v>
      </c>
      <c r="AS341" s="12">
        <f t="shared" si="286"/>
        <v>0</v>
      </c>
      <c r="AT341" s="12">
        <f t="shared" si="286"/>
        <v>0</v>
      </c>
      <c r="AU341" s="12">
        <f t="shared" si="286"/>
        <v>0</v>
      </c>
      <c r="AV341" s="12">
        <f t="shared" si="286"/>
        <v>0</v>
      </c>
      <c r="AW341" s="12">
        <f t="shared" si="286"/>
        <v>0</v>
      </c>
      <c r="AX341" s="12">
        <f t="shared" si="286"/>
        <v>0</v>
      </c>
      <c r="AY341" s="12">
        <f t="shared" si="286"/>
        <v>0</v>
      </c>
      <c r="AZ341" s="12">
        <f t="shared" si="286"/>
        <v>0</v>
      </c>
      <c r="BA341" s="12">
        <f t="shared" si="286"/>
        <v>0</v>
      </c>
      <c r="BB341" s="12">
        <f t="shared" si="286"/>
        <v>0</v>
      </c>
      <c r="BC341" s="12">
        <f t="shared" si="286"/>
        <v>0</v>
      </c>
      <c r="BD341" s="12">
        <f t="shared" si="286"/>
        <v>0</v>
      </c>
      <c r="BE341" s="12">
        <f t="shared" si="286"/>
        <v>0</v>
      </c>
    </row>
    <row r="342" spans="1:57" outlineLevel="1" x14ac:dyDescent="0.25">
      <c r="E342" s="12" t="str">
        <f t="shared" ref="E342:AJ342" si="287" xml:space="preserve"> E$325</f>
        <v>Construction debt commitment fee</v>
      </c>
      <c r="F342" s="12">
        <f t="shared" si="287"/>
        <v>0</v>
      </c>
      <c r="G342" s="12" t="str">
        <f t="shared" si="287"/>
        <v>$ 000s</v>
      </c>
      <c r="H342" s="12">
        <f t="shared" si="287"/>
        <v>1481.2512220848523</v>
      </c>
      <c r="I342" s="12">
        <f t="shared" si="287"/>
        <v>0</v>
      </c>
      <c r="J342" s="12">
        <f t="shared" si="287"/>
        <v>0</v>
      </c>
      <c r="K342" s="12">
        <f t="shared" si="287"/>
        <v>0</v>
      </c>
      <c r="L342" s="12">
        <f t="shared" si="287"/>
        <v>0</v>
      </c>
      <c r="M342" s="12">
        <f t="shared" si="287"/>
        <v>0</v>
      </c>
      <c r="N342" s="12">
        <f t="shared" si="287"/>
        <v>0</v>
      </c>
      <c r="O342" s="12">
        <f t="shared" si="287"/>
        <v>0</v>
      </c>
      <c r="P342" s="12">
        <f t="shared" si="287"/>
        <v>0</v>
      </c>
      <c r="Q342" s="12">
        <f t="shared" si="287"/>
        <v>0</v>
      </c>
      <c r="R342" s="12">
        <f t="shared" si="287"/>
        <v>0</v>
      </c>
      <c r="S342" s="12">
        <f t="shared" si="287"/>
        <v>0</v>
      </c>
      <c r="T342" s="12">
        <f t="shared" si="287"/>
        <v>0</v>
      </c>
      <c r="U342" s="12">
        <f t="shared" si="287"/>
        <v>0</v>
      </c>
      <c r="V342" s="12">
        <f t="shared" si="287"/>
        <v>0</v>
      </c>
      <c r="W342" s="12">
        <f t="shared" si="287"/>
        <v>0</v>
      </c>
      <c r="X342" s="12">
        <f t="shared" si="287"/>
        <v>0</v>
      </c>
      <c r="Y342" s="12">
        <f t="shared" si="287"/>
        <v>0</v>
      </c>
      <c r="Z342" s="12">
        <f t="shared" si="287"/>
        <v>112.5</v>
      </c>
      <c r="AA342" s="12">
        <f t="shared" si="287"/>
        <v>112.5</v>
      </c>
      <c r="AB342" s="12">
        <f t="shared" si="287"/>
        <v>112.5</v>
      </c>
      <c r="AC342" s="12">
        <f t="shared" si="287"/>
        <v>112.5</v>
      </c>
      <c r="AD342" s="12">
        <f t="shared" si="287"/>
        <v>112.5</v>
      </c>
      <c r="AE342" s="12">
        <f t="shared" si="287"/>
        <v>112.5</v>
      </c>
      <c r="AF342" s="12">
        <f t="shared" si="287"/>
        <v>112.5</v>
      </c>
      <c r="AG342" s="12">
        <f t="shared" si="287"/>
        <v>105.29580332915143</v>
      </c>
      <c r="AH342" s="12">
        <f t="shared" si="287"/>
        <v>97.768183155820083</v>
      </c>
      <c r="AI342" s="12">
        <f t="shared" si="287"/>
        <v>90.216098217918386</v>
      </c>
      <c r="AJ342" s="12">
        <f t="shared" si="287"/>
        <v>82.647825445141265</v>
      </c>
      <c r="AK342" s="12">
        <f t="shared" ref="AK342:BE342" si="288" xml:space="preserve"> AK$325</f>
        <v>75.046599346321727</v>
      </c>
      <c r="AL342" s="12">
        <f t="shared" si="288"/>
        <v>67.425350930819974</v>
      </c>
      <c r="AM342" s="12">
        <f t="shared" si="288"/>
        <v>59.774651791213962</v>
      </c>
      <c r="AN342" s="12">
        <f t="shared" si="288"/>
        <v>52.105678540764586</v>
      </c>
      <c r="AO342" s="12">
        <f t="shared" si="288"/>
        <v>44.405190466925227</v>
      </c>
      <c r="AP342" s="12">
        <f t="shared" si="288"/>
        <v>36.679675807233281</v>
      </c>
      <c r="AQ342" s="12">
        <f t="shared" si="288"/>
        <v>28.938530757927875</v>
      </c>
      <c r="AR342" s="12">
        <f t="shared" si="288"/>
        <v>21.16274945465182</v>
      </c>
      <c r="AS342" s="12">
        <f t="shared" si="288"/>
        <v>13.373114010754199</v>
      </c>
      <c r="AT342" s="12">
        <f t="shared" si="288"/>
        <v>5.5467451031225394</v>
      </c>
      <c r="AU342" s="12">
        <f t="shared" si="288"/>
        <v>-2.049153138716465</v>
      </c>
      <c r="AV342" s="12">
        <f t="shared" si="288"/>
        <v>-9.6576108649794694</v>
      </c>
      <c r="AW342" s="12">
        <f t="shared" si="288"/>
        <v>-17.302923263358224</v>
      </c>
      <c r="AX342" s="12">
        <f t="shared" si="288"/>
        <v>-24.965112613404781</v>
      </c>
      <c r="AY342" s="12">
        <f t="shared" si="288"/>
        <v>-32.660174392455339</v>
      </c>
      <c r="AZ342" s="12">
        <f t="shared" si="288"/>
        <v>0</v>
      </c>
      <c r="BA342" s="12">
        <f t="shared" si="288"/>
        <v>0</v>
      </c>
      <c r="BB342" s="12">
        <f t="shared" si="288"/>
        <v>0</v>
      </c>
      <c r="BC342" s="12">
        <f t="shared" si="288"/>
        <v>0</v>
      </c>
      <c r="BD342" s="12">
        <f t="shared" si="288"/>
        <v>0</v>
      </c>
      <c r="BE342" s="12">
        <f t="shared" si="288"/>
        <v>0</v>
      </c>
    </row>
    <row r="343" spans="1:57" outlineLevel="1" x14ac:dyDescent="0.25">
      <c r="E343" s="12" t="str">
        <f t="shared" ref="E343:AJ343" si="289" xml:space="preserve"> E$337</f>
        <v>Construction debt interest</v>
      </c>
      <c r="F343" s="12">
        <f t="shared" si="289"/>
        <v>0</v>
      </c>
      <c r="G343" s="12" t="str">
        <f t="shared" si="289"/>
        <v>$ 000s</v>
      </c>
      <c r="H343" s="12">
        <f t="shared" si="289"/>
        <v>8785.592536497903</v>
      </c>
      <c r="I343" s="12">
        <f t="shared" si="289"/>
        <v>0</v>
      </c>
      <c r="J343" s="12">
        <f t="shared" si="289"/>
        <v>0</v>
      </c>
      <c r="K343" s="12">
        <f t="shared" si="289"/>
        <v>0</v>
      </c>
      <c r="L343" s="12">
        <f t="shared" si="289"/>
        <v>0</v>
      </c>
      <c r="M343" s="12">
        <f t="shared" si="289"/>
        <v>0</v>
      </c>
      <c r="N343" s="12">
        <f t="shared" si="289"/>
        <v>0</v>
      </c>
      <c r="O343" s="12">
        <f t="shared" si="289"/>
        <v>0</v>
      </c>
      <c r="P343" s="12">
        <f t="shared" si="289"/>
        <v>0</v>
      </c>
      <c r="Q343" s="12">
        <f t="shared" si="289"/>
        <v>0</v>
      </c>
      <c r="R343" s="12">
        <f t="shared" si="289"/>
        <v>0</v>
      </c>
      <c r="S343" s="12">
        <f t="shared" si="289"/>
        <v>0</v>
      </c>
      <c r="T343" s="12">
        <f t="shared" si="289"/>
        <v>0</v>
      </c>
      <c r="U343" s="12">
        <f t="shared" si="289"/>
        <v>0</v>
      </c>
      <c r="V343" s="12">
        <f t="shared" si="289"/>
        <v>0</v>
      </c>
      <c r="W343" s="12">
        <f t="shared" si="289"/>
        <v>0</v>
      </c>
      <c r="X343" s="12">
        <f t="shared" si="289"/>
        <v>0</v>
      </c>
      <c r="Y343" s="12">
        <f t="shared" si="289"/>
        <v>0</v>
      </c>
      <c r="Z343" s="12">
        <f t="shared" si="289"/>
        <v>0</v>
      </c>
      <c r="AA343" s="12">
        <f t="shared" si="289"/>
        <v>0</v>
      </c>
      <c r="AB343" s="12">
        <f t="shared" si="289"/>
        <v>0</v>
      </c>
      <c r="AC343" s="12">
        <f t="shared" si="289"/>
        <v>0</v>
      </c>
      <c r="AD343" s="12">
        <f t="shared" si="289"/>
        <v>0</v>
      </c>
      <c r="AE343" s="12">
        <f t="shared" si="289"/>
        <v>0</v>
      </c>
      <c r="AF343" s="12">
        <f t="shared" si="289"/>
        <v>0</v>
      </c>
      <c r="AG343" s="12">
        <f t="shared" si="289"/>
        <v>44.666019359261178</v>
      </c>
      <c r="AH343" s="12">
        <f t="shared" si="289"/>
        <v>91.337264433915536</v>
      </c>
      <c r="AI343" s="12">
        <f t="shared" si="289"/>
        <v>124.78984997965705</v>
      </c>
      <c r="AJ343" s="12">
        <f t="shared" si="289"/>
        <v>185.0834822401242</v>
      </c>
      <c r="AK343" s="12">
        <f t="shared" ref="AK343:BE343" si="290" xml:space="preserve"> AK$337</f>
        <v>224.72040392206966</v>
      </c>
      <c r="AL343" s="12">
        <f t="shared" si="290"/>
        <v>279.46282422891613</v>
      </c>
      <c r="AM343" s="12">
        <f t="shared" si="290"/>
        <v>316.35208925271621</v>
      </c>
      <c r="AN343" s="12">
        <f t="shared" si="290"/>
        <v>374.44479304725957</v>
      </c>
      <c r="AO343" s="12">
        <f t="shared" si="290"/>
        <v>422.18781910506362</v>
      </c>
      <c r="AP343" s="12">
        <f t="shared" si="290"/>
        <v>454.92194515660032</v>
      </c>
      <c r="AQ343" s="12">
        <f t="shared" si="290"/>
        <v>518.08110930084717</v>
      </c>
      <c r="AR343" s="12">
        <f t="shared" si="290"/>
        <v>548.0235032720891</v>
      </c>
      <c r="AS343" s="12">
        <f t="shared" si="290"/>
        <v>614.58669313332393</v>
      </c>
      <c r="AT343" s="12">
        <f t="shared" si="290"/>
        <v>663.11018036064024</v>
      </c>
      <c r="AU343" s="12">
        <f t="shared" si="290"/>
        <v>664.38508820455559</v>
      </c>
      <c r="AV343" s="12">
        <f t="shared" si="290"/>
        <v>757.37718736287275</v>
      </c>
      <c r="AW343" s="12">
        <f t="shared" si="290"/>
        <v>778.81753958014929</v>
      </c>
      <c r="AX343" s="12">
        <f t="shared" si="290"/>
        <v>852.28369820310968</v>
      </c>
      <c r="AY343" s="12">
        <f t="shared" si="290"/>
        <v>870.96104635473205</v>
      </c>
      <c r="AZ343" s="12">
        <f t="shared" si="290"/>
        <v>0</v>
      </c>
      <c r="BA343" s="12">
        <f t="shared" si="290"/>
        <v>0</v>
      </c>
      <c r="BB343" s="12">
        <f t="shared" si="290"/>
        <v>0</v>
      </c>
      <c r="BC343" s="12">
        <f t="shared" si="290"/>
        <v>0</v>
      </c>
      <c r="BD343" s="12">
        <f t="shared" si="290"/>
        <v>0</v>
      </c>
      <c r="BE343" s="12">
        <f t="shared" si="290"/>
        <v>0</v>
      </c>
    </row>
    <row r="344" spans="1:57" outlineLevel="1" x14ac:dyDescent="0.25">
      <c r="A344" s="142"/>
      <c r="B344" s="142"/>
      <c r="C344" s="143"/>
      <c r="D344" s="144"/>
      <c r="E344" s="527" t="s">
        <v>613</v>
      </c>
      <c r="F344" s="527"/>
      <c r="G344" s="527" t="str">
        <f xml:space="preserve"> SMU</f>
        <v>$ 000s</v>
      </c>
      <c r="H344" s="527">
        <f xml:space="preserve"> SUM(J344:XFD344)</f>
        <v>13866.843758582756</v>
      </c>
      <c r="I344" s="527"/>
      <c r="J344" s="527">
        <f t="shared" ref="J344:BE344" si="291">SUM(J341:J343)</f>
        <v>0</v>
      </c>
      <c r="K344" s="527">
        <f t="shared" si="291"/>
        <v>0</v>
      </c>
      <c r="L344" s="527">
        <f t="shared" si="291"/>
        <v>0</v>
      </c>
      <c r="M344" s="527">
        <f t="shared" si="291"/>
        <v>0</v>
      </c>
      <c r="N344" s="527">
        <f t="shared" si="291"/>
        <v>0</v>
      </c>
      <c r="O344" s="527">
        <f t="shared" si="291"/>
        <v>0</v>
      </c>
      <c r="P344" s="527">
        <f t="shared" si="291"/>
        <v>0</v>
      </c>
      <c r="Q344" s="527">
        <f t="shared" si="291"/>
        <v>0</v>
      </c>
      <c r="R344" s="527">
        <f t="shared" si="291"/>
        <v>0</v>
      </c>
      <c r="S344" s="527">
        <f t="shared" si="291"/>
        <v>0</v>
      </c>
      <c r="T344" s="527">
        <f t="shared" si="291"/>
        <v>0</v>
      </c>
      <c r="U344" s="527">
        <f t="shared" si="291"/>
        <v>0</v>
      </c>
      <c r="V344" s="527">
        <f t="shared" si="291"/>
        <v>0</v>
      </c>
      <c r="W344" s="527">
        <f t="shared" si="291"/>
        <v>0</v>
      </c>
      <c r="X344" s="527">
        <f t="shared" si="291"/>
        <v>0</v>
      </c>
      <c r="Y344" s="527">
        <f t="shared" si="291"/>
        <v>3600</v>
      </c>
      <c r="Z344" s="527">
        <f t="shared" si="291"/>
        <v>112.5</v>
      </c>
      <c r="AA344" s="527">
        <f t="shared" si="291"/>
        <v>112.5</v>
      </c>
      <c r="AB344" s="527">
        <f t="shared" si="291"/>
        <v>112.5</v>
      </c>
      <c r="AC344" s="527">
        <f t="shared" si="291"/>
        <v>112.5</v>
      </c>
      <c r="AD344" s="527">
        <f t="shared" si="291"/>
        <v>112.5</v>
      </c>
      <c r="AE344" s="527">
        <f t="shared" si="291"/>
        <v>112.5</v>
      </c>
      <c r="AF344" s="527">
        <f t="shared" si="291"/>
        <v>112.5</v>
      </c>
      <c r="AG344" s="527">
        <f t="shared" si="291"/>
        <v>149.96182268841261</v>
      </c>
      <c r="AH344" s="527">
        <f t="shared" si="291"/>
        <v>189.1054475897356</v>
      </c>
      <c r="AI344" s="527">
        <f t="shared" si="291"/>
        <v>215.00594819757544</v>
      </c>
      <c r="AJ344" s="527">
        <f t="shared" si="291"/>
        <v>267.73130768526545</v>
      </c>
      <c r="AK344" s="527">
        <f t="shared" si="291"/>
        <v>299.76700326839136</v>
      </c>
      <c r="AL344" s="527">
        <f t="shared" si="291"/>
        <v>346.88817515973608</v>
      </c>
      <c r="AM344" s="527">
        <f t="shared" si="291"/>
        <v>376.12674104393017</v>
      </c>
      <c r="AN344" s="527">
        <f t="shared" si="291"/>
        <v>426.55047158802415</v>
      </c>
      <c r="AO344" s="527">
        <f t="shared" si="291"/>
        <v>466.59300957198883</v>
      </c>
      <c r="AP344" s="527">
        <f t="shared" si="291"/>
        <v>491.60162096383362</v>
      </c>
      <c r="AQ344" s="527">
        <f t="shared" si="291"/>
        <v>547.01964005877505</v>
      </c>
      <c r="AR344" s="527">
        <f t="shared" si="291"/>
        <v>569.18625272674092</v>
      </c>
      <c r="AS344" s="527">
        <f t="shared" si="291"/>
        <v>627.95980714407813</v>
      </c>
      <c r="AT344" s="527">
        <f t="shared" si="291"/>
        <v>668.65692546376283</v>
      </c>
      <c r="AU344" s="527">
        <f t="shared" si="291"/>
        <v>662.33593506583907</v>
      </c>
      <c r="AV344" s="527">
        <f t="shared" si="291"/>
        <v>747.71957649789329</v>
      </c>
      <c r="AW344" s="527">
        <f t="shared" si="291"/>
        <v>761.51461631679103</v>
      </c>
      <c r="AX344" s="527">
        <f t="shared" si="291"/>
        <v>827.31858558970487</v>
      </c>
      <c r="AY344" s="527">
        <f t="shared" si="291"/>
        <v>838.30087196227669</v>
      </c>
      <c r="AZ344" s="527">
        <f t="shared" si="291"/>
        <v>0</v>
      </c>
      <c r="BA344" s="527">
        <f t="shared" si="291"/>
        <v>0</v>
      </c>
      <c r="BB344" s="527">
        <f t="shared" si="291"/>
        <v>0</v>
      </c>
      <c r="BC344" s="527">
        <f t="shared" si="291"/>
        <v>0</v>
      </c>
      <c r="BD344" s="527">
        <f t="shared" si="291"/>
        <v>0</v>
      </c>
      <c r="BE344" s="527">
        <f t="shared" si="291"/>
        <v>0</v>
      </c>
    </row>
    <row r="345" spans="1:57" outlineLevel="1" x14ac:dyDescent="0.25">
      <c r="I345" s="12"/>
    </row>
    <row r="346" spans="1:57" outlineLevel="1" x14ac:dyDescent="0.25">
      <c r="E346" s="12" t="str">
        <f t="shared" ref="E346:BE346" si="292" xml:space="preserve"> E$344</f>
        <v>Construction debt financing costs - m</v>
      </c>
      <c r="F346" s="12">
        <f t="shared" si="292"/>
        <v>0</v>
      </c>
      <c r="G346" s="12" t="str">
        <f t="shared" si="292"/>
        <v>$ 000s</v>
      </c>
      <c r="H346" s="12">
        <f t="shared" si="292"/>
        <v>13866.843758582756</v>
      </c>
      <c r="I346" s="12">
        <f t="shared" si="292"/>
        <v>0</v>
      </c>
      <c r="J346" s="12">
        <f t="shared" si="292"/>
        <v>0</v>
      </c>
      <c r="K346" s="12">
        <f t="shared" si="292"/>
        <v>0</v>
      </c>
      <c r="L346" s="12">
        <f t="shared" si="292"/>
        <v>0</v>
      </c>
      <c r="M346" s="12">
        <f t="shared" si="292"/>
        <v>0</v>
      </c>
      <c r="N346" s="12">
        <f t="shared" si="292"/>
        <v>0</v>
      </c>
      <c r="O346" s="12">
        <f t="shared" si="292"/>
        <v>0</v>
      </c>
      <c r="P346" s="12">
        <f t="shared" si="292"/>
        <v>0</v>
      </c>
      <c r="Q346" s="12">
        <f t="shared" si="292"/>
        <v>0</v>
      </c>
      <c r="R346" s="12">
        <f t="shared" si="292"/>
        <v>0</v>
      </c>
      <c r="S346" s="12">
        <f t="shared" si="292"/>
        <v>0</v>
      </c>
      <c r="T346" s="12">
        <f t="shared" si="292"/>
        <v>0</v>
      </c>
      <c r="U346" s="12">
        <f t="shared" si="292"/>
        <v>0</v>
      </c>
      <c r="V346" s="12">
        <f t="shared" si="292"/>
        <v>0</v>
      </c>
      <c r="W346" s="12">
        <f t="shared" si="292"/>
        <v>0</v>
      </c>
      <c r="X346" s="12">
        <f t="shared" si="292"/>
        <v>0</v>
      </c>
      <c r="Y346" s="12">
        <f t="shared" si="292"/>
        <v>3600</v>
      </c>
      <c r="Z346" s="12">
        <f t="shared" si="292"/>
        <v>112.5</v>
      </c>
      <c r="AA346" s="12">
        <f t="shared" si="292"/>
        <v>112.5</v>
      </c>
      <c r="AB346" s="12">
        <f t="shared" si="292"/>
        <v>112.5</v>
      </c>
      <c r="AC346" s="12">
        <f t="shared" si="292"/>
        <v>112.5</v>
      </c>
      <c r="AD346" s="12">
        <f t="shared" si="292"/>
        <v>112.5</v>
      </c>
      <c r="AE346" s="12">
        <f t="shared" si="292"/>
        <v>112.5</v>
      </c>
      <c r="AF346" s="12">
        <f t="shared" si="292"/>
        <v>112.5</v>
      </c>
      <c r="AG346" s="12">
        <f t="shared" si="292"/>
        <v>149.96182268841261</v>
      </c>
      <c r="AH346" s="12">
        <f t="shared" si="292"/>
        <v>189.1054475897356</v>
      </c>
      <c r="AI346" s="12">
        <f t="shared" si="292"/>
        <v>215.00594819757544</v>
      </c>
      <c r="AJ346" s="12">
        <f t="shared" si="292"/>
        <v>267.73130768526545</v>
      </c>
      <c r="AK346" s="12">
        <f t="shared" si="292"/>
        <v>299.76700326839136</v>
      </c>
      <c r="AL346" s="12">
        <f t="shared" si="292"/>
        <v>346.88817515973608</v>
      </c>
      <c r="AM346" s="12">
        <f t="shared" si="292"/>
        <v>376.12674104393017</v>
      </c>
      <c r="AN346" s="12">
        <f t="shared" si="292"/>
        <v>426.55047158802415</v>
      </c>
      <c r="AO346" s="12">
        <f t="shared" si="292"/>
        <v>466.59300957198883</v>
      </c>
      <c r="AP346" s="12">
        <f t="shared" si="292"/>
        <v>491.60162096383362</v>
      </c>
      <c r="AQ346" s="12">
        <f t="shared" si="292"/>
        <v>547.01964005877505</v>
      </c>
      <c r="AR346" s="12">
        <f t="shared" si="292"/>
        <v>569.18625272674092</v>
      </c>
      <c r="AS346" s="12">
        <f t="shared" si="292"/>
        <v>627.95980714407813</v>
      </c>
      <c r="AT346" s="12">
        <f t="shared" si="292"/>
        <v>668.65692546376283</v>
      </c>
      <c r="AU346" s="12">
        <f t="shared" si="292"/>
        <v>662.33593506583907</v>
      </c>
      <c r="AV346" s="12">
        <f t="shared" si="292"/>
        <v>747.71957649789329</v>
      </c>
      <c r="AW346" s="12">
        <f t="shared" si="292"/>
        <v>761.51461631679103</v>
      </c>
      <c r="AX346" s="12">
        <f t="shared" si="292"/>
        <v>827.31858558970487</v>
      </c>
      <c r="AY346" s="12">
        <f t="shared" si="292"/>
        <v>838.30087196227669</v>
      </c>
      <c r="AZ346" s="12">
        <f t="shared" si="292"/>
        <v>0</v>
      </c>
      <c r="BA346" s="12">
        <f t="shared" si="292"/>
        <v>0</v>
      </c>
      <c r="BB346" s="12">
        <f t="shared" si="292"/>
        <v>0</v>
      </c>
      <c r="BC346" s="12">
        <f t="shared" si="292"/>
        <v>0</v>
      </c>
      <c r="BD346" s="12">
        <f t="shared" si="292"/>
        <v>0</v>
      </c>
      <c r="BE346" s="12">
        <f t="shared" si="292"/>
        <v>0</v>
      </c>
    </row>
    <row r="347" spans="1:57" outlineLevel="1" x14ac:dyDescent="0.25">
      <c r="E347" s="409" t="str">
        <f xml:space="preserve"> ConFin!E$209</f>
        <v>Equity bridge upfront fee - paid</v>
      </c>
      <c r="F347" s="409">
        <f xml:space="preserve"> ConFin!F$209</f>
        <v>0</v>
      </c>
      <c r="G347" s="409" t="str">
        <f xml:space="preserve"> ConFin!G$209</f>
        <v>$ 000s</v>
      </c>
      <c r="H347" s="409">
        <f xml:space="preserve"> ConFin!H$209</f>
        <v>0</v>
      </c>
      <c r="I347" s="409">
        <f xml:space="preserve"> ConFin!I$209</f>
        <v>0</v>
      </c>
      <c r="J347" s="409">
        <f xml:space="preserve"> ConFin!J$209</f>
        <v>0</v>
      </c>
      <c r="K347" s="409">
        <f xml:space="preserve"> ConFin!K$209</f>
        <v>0</v>
      </c>
      <c r="L347" s="409">
        <f xml:space="preserve"> ConFin!L$209</f>
        <v>0</v>
      </c>
      <c r="M347" s="409">
        <f xml:space="preserve"> ConFin!M$209</f>
        <v>0</v>
      </c>
      <c r="N347" s="409">
        <f xml:space="preserve"> ConFin!N$209</f>
        <v>0</v>
      </c>
      <c r="O347" s="409">
        <f xml:space="preserve"> ConFin!O$209</f>
        <v>0</v>
      </c>
      <c r="P347" s="409">
        <f xml:space="preserve"> ConFin!P$209</f>
        <v>0</v>
      </c>
      <c r="Q347" s="409">
        <f xml:space="preserve"> ConFin!Q$209</f>
        <v>0</v>
      </c>
      <c r="R347" s="409">
        <f xml:space="preserve"> ConFin!R$209</f>
        <v>0</v>
      </c>
      <c r="S347" s="409">
        <f xml:space="preserve"> ConFin!S$209</f>
        <v>0</v>
      </c>
      <c r="T347" s="409">
        <f xml:space="preserve"> ConFin!T$209</f>
        <v>0</v>
      </c>
      <c r="U347" s="409">
        <f xml:space="preserve"> ConFin!U$209</f>
        <v>0</v>
      </c>
      <c r="V347" s="409">
        <f xml:space="preserve"> ConFin!V$209</f>
        <v>0</v>
      </c>
      <c r="W347" s="409">
        <f xml:space="preserve"> ConFin!W$209</f>
        <v>0</v>
      </c>
      <c r="X347" s="409">
        <f xml:space="preserve"> ConFin!X$209</f>
        <v>0</v>
      </c>
      <c r="Y347" s="409">
        <f xml:space="preserve"> ConFin!Y$209</f>
        <v>0</v>
      </c>
      <c r="Z347" s="409">
        <f xml:space="preserve"> ConFin!Z$209</f>
        <v>0</v>
      </c>
      <c r="AA347" s="409">
        <f xml:space="preserve"> ConFin!AA$209</f>
        <v>0</v>
      </c>
      <c r="AB347" s="409">
        <f xml:space="preserve"> ConFin!AB$209</f>
        <v>0</v>
      </c>
      <c r="AC347" s="409">
        <f xml:space="preserve"> ConFin!AC$209</f>
        <v>0</v>
      </c>
      <c r="AD347" s="409">
        <f xml:space="preserve"> ConFin!AD$209</f>
        <v>0</v>
      </c>
      <c r="AE347" s="409">
        <f xml:space="preserve"> ConFin!AE$209</f>
        <v>0</v>
      </c>
      <c r="AF347" s="409">
        <f xml:space="preserve"> ConFin!AF$209</f>
        <v>0</v>
      </c>
      <c r="AG347" s="409">
        <f xml:space="preserve"> ConFin!AG$209</f>
        <v>0</v>
      </c>
      <c r="AH347" s="409">
        <f xml:space="preserve"> ConFin!AH$209</f>
        <v>0</v>
      </c>
      <c r="AI347" s="409">
        <f xml:space="preserve"> ConFin!AI$209</f>
        <v>0</v>
      </c>
      <c r="AJ347" s="409">
        <f xml:space="preserve"> ConFin!AJ$209</f>
        <v>0</v>
      </c>
      <c r="AK347" s="409">
        <f xml:space="preserve"> ConFin!AK$209</f>
        <v>0</v>
      </c>
      <c r="AL347" s="409">
        <f xml:space="preserve"> ConFin!AL$209</f>
        <v>0</v>
      </c>
      <c r="AM347" s="409">
        <f xml:space="preserve"> ConFin!AM$209</f>
        <v>0</v>
      </c>
      <c r="AN347" s="409">
        <f xml:space="preserve"> ConFin!AN$209</f>
        <v>0</v>
      </c>
      <c r="AO347" s="409">
        <f xml:space="preserve"> ConFin!AO$209</f>
        <v>0</v>
      </c>
      <c r="AP347" s="409">
        <f xml:space="preserve"> ConFin!AP$209</f>
        <v>0</v>
      </c>
      <c r="AQ347" s="409">
        <f xml:space="preserve"> ConFin!AQ$209</f>
        <v>0</v>
      </c>
      <c r="AR347" s="409">
        <f xml:space="preserve"> ConFin!AR$209</f>
        <v>0</v>
      </c>
      <c r="AS347" s="409">
        <f xml:space="preserve"> ConFin!AS$209</f>
        <v>0</v>
      </c>
      <c r="AT347" s="409">
        <f xml:space="preserve"> ConFin!AT$209</f>
        <v>0</v>
      </c>
      <c r="AU347" s="409">
        <f xml:space="preserve"> ConFin!AU$209</f>
        <v>0</v>
      </c>
      <c r="AV347" s="409">
        <f xml:space="preserve"> ConFin!AV$209</f>
        <v>0</v>
      </c>
      <c r="AW347" s="409">
        <f xml:space="preserve"> ConFin!AW$209</f>
        <v>0</v>
      </c>
      <c r="AX347" s="409">
        <f xml:space="preserve"> ConFin!AX$209</f>
        <v>0</v>
      </c>
      <c r="AY347" s="409">
        <f xml:space="preserve"> ConFin!AY$209</f>
        <v>0</v>
      </c>
      <c r="AZ347" s="409">
        <f xml:space="preserve"> ConFin!AZ$209</f>
        <v>0</v>
      </c>
      <c r="BA347" s="409">
        <f xml:space="preserve"> ConFin!BA$209</f>
        <v>0</v>
      </c>
      <c r="BB347" s="409">
        <f xml:space="preserve"> ConFin!BB$209</f>
        <v>0</v>
      </c>
      <c r="BC347" s="409">
        <f xml:space="preserve"> ConFin!BC$209</f>
        <v>0</v>
      </c>
      <c r="BD347" s="409">
        <f xml:space="preserve"> ConFin!BD$209</f>
        <v>0</v>
      </c>
      <c r="BE347" s="409">
        <f xml:space="preserve"> ConFin!BE$209</f>
        <v>0</v>
      </c>
    </row>
    <row r="348" spans="1:57" outlineLevel="1" x14ac:dyDescent="0.25">
      <c r="E348" s="409" t="str">
        <f xml:space="preserve"> ConFin!E$232</f>
        <v>Equity bridge commitment fee - paid</v>
      </c>
      <c r="F348" s="409">
        <f xml:space="preserve"> ConFin!F$232</f>
        <v>0</v>
      </c>
      <c r="G348" s="409" t="str">
        <f xml:space="preserve"> ConFin!G$232</f>
        <v>$ 000s</v>
      </c>
      <c r="H348" s="409">
        <f xml:space="preserve"> ConFin!H$232</f>
        <v>0</v>
      </c>
      <c r="I348" s="409">
        <f xml:space="preserve"> ConFin!I$232</f>
        <v>0</v>
      </c>
      <c r="J348" s="409">
        <f xml:space="preserve"> ConFin!J$232</f>
        <v>0</v>
      </c>
      <c r="K348" s="409">
        <f xml:space="preserve"> ConFin!K$232</f>
        <v>0</v>
      </c>
      <c r="L348" s="409">
        <f xml:space="preserve"> ConFin!L$232</f>
        <v>0</v>
      </c>
      <c r="M348" s="409">
        <f xml:space="preserve"> ConFin!M$232</f>
        <v>0</v>
      </c>
      <c r="N348" s="409">
        <f xml:space="preserve"> ConFin!N$232</f>
        <v>0</v>
      </c>
      <c r="O348" s="409">
        <f xml:space="preserve"> ConFin!O$232</f>
        <v>0</v>
      </c>
      <c r="P348" s="409">
        <f xml:space="preserve"> ConFin!P$232</f>
        <v>0</v>
      </c>
      <c r="Q348" s="409">
        <f xml:space="preserve"> ConFin!Q$232</f>
        <v>0</v>
      </c>
      <c r="R348" s="409">
        <f xml:space="preserve"> ConFin!R$232</f>
        <v>0</v>
      </c>
      <c r="S348" s="409">
        <f xml:space="preserve"> ConFin!S$232</f>
        <v>0</v>
      </c>
      <c r="T348" s="409">
        <f xml:space="preserve"> ConFin!T$232</f>
        <v>0</v>
      </c>
      <c r="U348" s="409">
        <f xml:space="preserve"> ConFin!U$232</f>
        <v>0</v>
      </c>
      <c r="V348" s="409">
        <f xml:space="preserve"> ConFin!V$232</f>
        <v>0</v>
      </c>
      <c r="W348" s="409">
        <f xml:space="preserve"> ConFin!W$232</f>
        <v>0</v>
      </c>
      <c r="X348" s="409">
        <f xml:space="preserve"> ConFin!X$232</f>
        <v>0</v>
      </c>
      <c r="Y348" s="409">
        <f xml:space="preserve"> ConFin!Y$232</f>
        <v>0</v>
      </c>
      <c r="Z348" s="409">
        <f xml:space="preserve"> ConFin!Z$232</f>
        <v>0</v>
      </c>
      <c r="AA348" s="409">
        <f xml:space="preserve"> ConFin!AA$232</f>
        <v>0</v>
      </c>
      <c r="AB348" s="409">
        <f xml:space="preserve"> ConFin!AB$232</f>
        <v>0</v>
      </c>
      <c r="AC348" s="409">
        <f xml:space="preserve"> ConFin!AC$232</f>
        <v>0</v>
      </c>
      <c r="AD348" s="409">
        <f xml:space="preserve"> ConFin!AD$232</f>
        <v>0</v>
      </c>
      <c r="AE348" s="409">
        <f xml:space="preserve"> ConFin!AE$232</f>
        <v>0</v>
      </c>
      <c r="AF348" s="409">
        <f xml:space="preserve"> ConFin!AF$232</f>
        <v>0</v>
      </c>
      <c r="AG348" s="409">
        <f xml:space="preserve"> ConFin!AG$232</f>
        <v>0</v>
      </c>
      <c r="AH348" s="409">
        <f xml:space="preserve"> ConFin!AH$232</f>
        <v>0</v>
      </c>
      <c r="AI348" s="409">
        <f xml:space="preserve"> ConFin!AI$232</f>
        <v>0</v>
      </c>
      <c r="AJ348" s="409">
        <f xml:space="preserve"> ConFin!AJ$232</f>
        <v>0</v>
      </c>
      <c r="AK348" s="409">
        <f xml:space="preserve"> ConFin!AK$232</f>
        <v>0</v>
      </c>
      <c r="AL348" s="409">
        <f xml:space="preserve"> ConFin!AL$232</f>
        <v>0</v>
      </c>
      <c r="AM348" s="409">
        <f xml:space="preserve"> ConFin!AM$232</f>
        <v>0</v>
      </c>
      <c r="AN348" s="409">
        <f xml:space="preserve"> ConFin!AN$232</f>
        <v>0</v>
      </c>
      <c r="AO348" s="409">
        <f xml:space="preserve"> ConFin!AO$232</f>
        <v>0</v>
      </c>
      <c r="AP348" s="409">
        <f xml:space="preserve"> ConFin!AP$232</f>
        <v>0</v>
      </c>
      <c r="AQ348" s="409">
        <f xml:space="preserve"> ConFin!AQ$232</f>
        <v>0</v>
      </c>
      <c r="AR348" s="409">
        <f xml:space="preserve"> ConFin!AR$232</f>
        <v>0</v>
      </c>
      <c r="AS348" s="409">
        <f xml:space="preserve"> ConFin!AS$232</f>
        <v>0</v>
      </c>
      <c r="AT348" s="409">
        <f xml:space="preserve"> ConFin!AT$232</f>
        <v>0</v>
      </c>
      <c r="AU348" s="409">
        <f xml:space="preserve"> ConFin!AU$232</f>
        <v>0</v>
      </c>
      <c r="AV348" s="409">
        <f xml:space="preserve"> ConFin!AV$232</f>
        <v>0</v>
      </c>
      <c r="AW348" s="409">
        <f xml:space="preserve"> ConFin!AW$232</f>
        <v>0</v>
      </c>
      <c r="AX348" s="409">
        <f xml:space="preserve"> ConFin!AX$232</f>
        <v>0</v>
      </c>
      <c r="AY348" s="409">
        <f xml:space="preserve"> ConFin!AY$232</f>
        <v>0</v>
      </c>
      <c r="AZ348" s="409">
        <f xml:space="preserve"> ConFin!AZ$232</f>
        <v>0</v>
      </c>
      <c r="BA348" s="409">
        <f xml:space="preserve"> ConFin!BA$232</f>
        <v>0</v>
      </c>
      <c r="BB348" s="409">
        <f xml:space="preserve"> ConFin!BB$232</f>
        <v>0</v>
      </c>
      <c r="BC348" s="409">
        <f xml:space="preserve"> ConFin!BC$232</f>
        <v>0</v>
      </c>
      <c r="BD348" s="409">
        <f xml:space="preserve"> ConFin!BD$232</f>
        <v>0</v>
      </c>
      <c r="BE348" s="409">
        <f xml:space="preserve"> ConFin!BE$232</f>
        <v>0</v>
      </c>
    </row>
    <row r="349" spans="1:57" outlineLevel="1" x14ac:dyDescent="0.25">
      <c r="E349" s="409" t="str">
        <f xml:space="preserve"> ConFin!E$195</f>
        <v>Equity bridge interest - paid</v>
      </c>
      <c r="F349" s="409">
        <f xml:space="preserve"> ConFin!F$195</f>
        <v>0</v>
      </c>
      <c r="G349" s="409" t="str">
        <f xml:space="preserve"> ConFin!G$195</f>
        <v>$ 000s</v>
      </c>
      <c r="H349" s="409">
        <f xml:space="preserve"> ConFin!H$195</f>
        <v>0</v>
      </c>
      <c r="I349" s="409">
        <f xml:space="preserve"> ConFin!I$195</f>
        <v>0</v>
      </c>
      <c r="J349" s="409">
        <f xml:space="preserve"> ConFin!J$195</f>
        <v>0</v>
      </c>
      <c r="K349" s="409">
        <f xml:space="preserve"> ConFin!K$195</f>
        <v>0</v>
      </c>
      <c r="L349" s="409">
        <f xml:space="preserve"> ConFin!L$195</f>
        <v>0</v>
      </c>
      <c r="M349" s="409">
        <f xml:space="preserve"> ConFin!M$195</f>
        <v>0</v>
      </c>
      <c r="N349" s="409">
        <f xml:space="preserve"> ConFin!N$195</f>
        <v>0</v>
      </c>
      <c r="O349" s="409">
        <f xml:space="preserve"> ConFin!O$195</f>
        <v>0</v>
      </c>
      <c r="P349" s="409">
        <f xml:space="preserve"> ConFin!P$195</f>
        <v>0</v>
      </c>
      <c r="Q349" s="409">
        <f xml:space="preserve"> ConFin!Q$195</f>
        <v>0</v>
      </c>
      <c r="R349" s="409">
        <f xml:space="preserve"> ConFin!R$195</f>
        <v>0</v>
      </c>
      <c r="S349" s="409">
        <f xml:space="preserve"> ConFin!S$195</f>
        <v>0</v>
      </c>
      <c r="T349" s="409">
        <f xml:space="preserve"> ConFin!T$195</f>
        <v>0</v>
      </c>
      <c r="U349" s="409">
        <f xml:space="preserve"> ConFin!U$195</f>
        <v>0</v>
      </c>
      <c r="V349" s="409">
        <f xml:space="preserve"> ConFin!V$195</f>
        <v>0</v>
      </c>
      <c r="W349" s="409">
        <f xml:space="preserve"> ConFin!W$195</f>
        <v>0</v>
      </c>
      <c r="X349" s="409">
        <f xml:space="preserve"> ConFin!X$195</f>
        <v>0</v>
      </c>
      <c r="Y349" s="409">
        <f xml:space="preserve"> ConFin!Y$195</f>
        <v>0</v>
      </c>
      <c r="Z349" s="409">
        <f xml:space="preserve"> ConFin!Z$195</f>
        <v>0</v>
      </c>
      <c r="AA349" s="409">
        <f xml:space="preserve"> ConFin!AA$195</f>
        <v>0</v>
      </c>
      <c r="AB349" s="409">
        <f xml:space="preserve"> ConFin!AB$195</f>
        <v>0</v>
      </c>
      <c r="AC349" s="409">
        <f xml:space="preserve"> ConFin!AC$195</f>
        <v>0</v>
      </c>
      <c r="AD349" s="409">
        <f xml:space="preserve"> ConFin!AD$195</f>
        <v>0</v>
      </c>
      <c r="AE349" s="409">
        <f xml:space="preserve"> ConFin!AE$195</f>
        <v>0</v>
      </c>
      <c r="AF349" s="409">
        <f xml:space="preserve"> ConFin!AF$195</f>
        <v>0</v>
      </c>
      <c r="AG349" s="409">
        <f xml:space="preserve"> ConFin!AG$195</f>
        <v>0</v>
      </c>
      <c r="AH349" s="409">
        <f xml:space="preserve"> ConFin!AH$195</f>
        <v>0</v>
      </c>
      <c r="AI349" s="409">
        <f xml:space="preserve"> ConFin!AI$195</f>
        <v>0</v>
      </c>
      <c r="AJ349" s="409">
        <f xml:space="preserve"> ConFin!AJ$195</f>
        <v>0</v>
      </c>
      <c r="AK349" s="409">
        <f xml:space="preserve"> ConFin!AK$195</f>
        <v>0</v>
      </c>
      <c r="AL349" s="409">
        <f xml:space="preserve"> ConFin!AL$195</f>
        <v>0</v>
      </c>
      <c r="AM349" s="409">
        <f xml:space="preserve"> ConFin!AM$195</f>
        <v>0</v>
      </c>
      <c r="AN349" s="409">
        <f xml:space="preserve"> ConFin!AN$195</f>
        <v>0</v>
      </c>
      <c r="AO349" s="409">
        <f xml:space="preserve"> ConFin!AO$195</f>
        <v>0</v>
      </c>
      <c r="AP349" s="409">
        <f xml:space="preserve"> ConFin!AP$195</f>
        <v>0</v>
      </c>
      <c r="AQ349" s="409">
        <f xml:space="preserve"> ConFin!AQ$195</f>
        <v>0</v>
      </c>
      <c r="AR349" s="409">
        <f xml:space="preserve"> ConFin!AR$195</f>
        <v>0</v>
      </c>
      <c r="AS349" s="409">
        <f xml:space="preserve"> ConFin!AS$195</f>
        <v>0</v>
      </c>
      <c r="AT349" s="409">
        <f xml:space="preserve"> ConFin!AT$195</f>
        <v>0</v>
      </c>
      <c r="AU349" s="409">
        <f xml:space="preserve"> ConFin!AU$195</f>
        <v>0</v>
      </c>
      <c r="AV349" s="409">
        <f xml:space="preserve"> ConFin!AV$195</f>
        <v>0</v>
      </c>
      <c r="AW349" s="409">
        <f xml:space="preserve"> ConFin!AW$195</f>
        <v>0</v>
      </c>
      <c r="AX349" s="409">
        <f xml:space="preserve"> ConFin!AX$195</f>
        <v>0</v>
      </c>
      <c r="AY349" s="409">
        <f xml:space="preserve"> ConFin!AY$195</f>
        <v>0</v>
      </c>
      <c r="AZ349" s="409">
        <f xml:space="preserve"> ConFin!AZ$195</f>
        <v>0</v>
      </c>
      <c r="BA349" s="409">
        <f xml:space="preserve"> ConFin!BA$195</f>
        <v>0</v>
      </c>
      <c r="BB349" s="409">
        <f xml:space="preserve"> ConFin!BB$195</f>
        <v>0</v>
      </c>
      <c r="BC349" s="409">
        <f xml:space="preserve"> ConFin!BC$195</f>
        <v>0</v>
      </c>
      <c r="BD349" s="409">
        <f xml:space="preserve"> ConFin!BD$195</f>
        <v>0</v>
      </c>
      <c r="BE349" s="409">
        <f xml:space="preserve"> ConFin!BE$195</f>
        <v>0</v>
      </c>
    </row>
    <row r="350" spans="1:57" outlineLevel="1" x14ac:dyDescent="0.25">
      <c r="A350" s="142"/>
      <c r="B350" s="142"/>
      <c r="C350" s="143"/>
      <c r="D350" s="144"/>
      <c r="E350" s="527" t="s">
        <v>415</v>
      </c>
      <c r="F350" s="527"/>
      <c r="G350" s="527" t="str">
        <f xml:space="preserve"> SMU</f>
        <v>$ 000s</v>
      </c>
      <c r="H350" s="527">
        <f xml:space="preserve"> SUM(J350:BE350)</f>
        <v>13866.843758582756</v>
      </c>
      <c r="I350" s="528"/>
      <c r="J350" s="527">
        <f t="shared" ref="J350:BE350" si="293">SUM(J346:J349)</f>
        <v>0</v>
      </c>
      <c r="K350" s="527">
        <f t="shared" si="293"/>
        <v>0</v>
      </c>
      <c r="L350" s="527">
        <f t="shared" si="293"/>
        <v>0</v>
      </c>
      <c r="M350" s="527">
        <f t="shared" si="293"/>
        <v>0</v>
      </c>
      <c r="N350" s="527">
        <f t="shared" si="293"/>
        <v>0</v>
      </c>
      <c r="O350" s="527">
        <f t="shared" si="293"/>
        <v>0</v>
      </c>
      <c r="P350" s="527">
        <f t="shared" si="293"/>
        <v>0</v>
      </c>
      <c r="Q350" s="527">
        <f t="shared" si="293"/>
        <v>0</v>
      </c>
      <c r="R350" s="527">
        <f t="shared" si="293"/>
        <v>0</v>
      </c>
      <c r="S350" s="527">
        <f t="shared" si="293"/>
        <v>0</v>
      </c>
      <c r="T350" s="527">
        <f t="shared" si="293"/>
        <v>0</v>
      </c>
      <c r="U350" s="527">
        <f t="shared" si="293"/>
        <v>0</v>
      </c>
      <c r="V350" s="527">
        <f t="shared" si="293"/>
        <v>0</v>
      </c>
      <c r="W350" s="527">
        <f t="shared" si="293"/>
        <v>0</v>
      </c>
      <c r="X350" s="527">
        <f t="shared" si="293"/>
        <v>0</v>
      </c>
      <c r="Y350" s="527">
        <f t="shared" si="293"/>
        <v>3600</v>
      </c>
      <c r="Z350" s="527">
        <f t="shared" si="293"/>
        <v>112.5</v>
      </c>
      <c r="AA350" s="527">
        <f t="shared" si="293"/>
        <v>112.5</v>
      </c>
      <c r="AB350" s="527">
        <f t="shared" si="293"/>
        <v>112.5</v>
      </c>
      <c r="AC350" s="527">
        <f t="shared" si="293"/>
        <v>112.5</v>
      </c>
      <c r="AD350" s="527">
        <f t="shared" si="293"/>
        <v>112.5</v>
      </c>
      <c r="AE350" s="527">
        <f t="shared" si="293"/>
        <v>112.5</v>
      </c>
      <c r="AF350" s="527">
        <f t="shared" si="293"/>
        <v>112.5</v>
      </c>
      <c r="AG350" s="527">
        <f t="shared" si="293"/>
        <v>149.96182268841261</v>
      </c>
      <c r="AH350" s="527">
        <f t="shared" si="293"/>
        <v>189.1054475897356</v>
      </c>
      <c r="AI350" s="527">
        <f t="shared" si="293"/>
        <v>215.00594819757544</v>
      </c>
      <c r="AJ350" s="527">
        <f t="shared" si="293"/>
        <v>267.73130768526545</v>
      </c>
      <c r="AK350" s="527">
        <f t="shared" si="293"/>
        <v>299.76700326839136</v>
      </c>
      <c r="AL350" s="527">
        <f t="shared" si="293"/>
        <v>346.88817515973608</v>
      </c>
      <c r="AM350" s="527">
        <f t="shared" si="293"/>
        <v>376.12674104393017</v>
      </c>
      <c r="AN350" s="527">
        <f t="shared" si="293"/>
        <v>426.55047158802415</v>
      </c>
      <c r="AO350" s="527">
        <f t="shared" si="293"/>
        <v>466.59300957198883</v>
      </c>
      <c r="AP350" s="527">
        <f t="shared" si="293"/>
        <v>491.60162096383362</v>
      </c>
      <c r="AQ350" s="527">
        <f t="shared" si="293"/>
        <v>547.01964005877505</v>
      </c>
      <c r="AR350" s="527">
        <f t="shared" si="293"/>
        <v>569.18625272674092</v>
      </c>
      <c r="AS350" s="527">
        <f t="shared" si="293"/>
        <v>627.95980714407813</v>
      </c>
      <c r="AT350" s="527">
        <f t="shared" si="293"/>
        <v>668.65692546376283</v>
      </c>
      <c r="AU350" s="527">
        <f t="shared" si="293"/>
        <v>662.33593506583907</v>
      </c>
      <c r="AV350" s="527">
        <f t="shared" si="293"/>
        <v>747.71957649789329</v>
      </c>
      <c r="AW350" s="527">
        <f t="shared" si="293"/>
        <v>761.51461631679103</v>
      </c>
      <c r="AX350" s="527">
        <f t="shared" si="293"/>
        <v>827.31858558970487</v>
      </c>
      <c r="AY350" s="527">
        <f t="shared" si="293"/>
        <v>838.30087196227669</v>
      </c>
      <c r="AZ350" s="527">
        <f t="shared" si="293"/>
        <v>0</v>
      </c>
      <c r="BA350" s="527">
        <f t="shared" si="293"/>
        <v>0</v>
      </c>
      <c r="BB350" s="527">
        <f t="shared" si="293"/>
        <v>0</v>
      </c>
      <c r="BC350" s="527">
        <f t="shared" si="293"/>
        <v>0</v>
      </c>
      <c r="BD350" s="527">
        <f t="shared" si="293"/>
        <v>0</v>
      </c>
      <c r="BE350" s="527">
        <f t="shared" si="293"/>
        <v>0</v>
      </c>
    </row>
    <row r="351" spans="1:57" s="194" customFormat="1" outlineLevel="1" x14ac:dyDescent="0.25">
      <c r="A351" s="142"/>
      <c r="B351" s="142"/>
      <c r="C351" s="143"/>
      <c r="D351" s="144"/>
      <c r="E351" s="241" t="str">
        <f xml:space="preserve"> "Sum of " &amp; LOWER(E350)</f>
        <v>Sum of financing fees - m</v>
      </c>
      <c r="F351" s="241">
        <f xml:space="preserve"> SUM(J350:BE350)</f>
        <v>13866.843758582756</v>
      </c>
      <c r="G351" s="241" t="str">
        <f xml:space="preserve"> SMU</f>
        <v>$ 000s</v>
      </c>
      <c r="H351" s="594"/>
      <c r="I351" s="415"/>
      <c r="J351" s="594"/>
      <c r="K351" s="594"/>
      <c r="L351" s="594"/>
      <c r="M351" s="594"/>
      <c r="N351" s="594"/>
      <c r="O351" s="594"/>
      <c r="P351" s="594"/>
      <c r="Q351" s="594"/>
      <c r="R351" s="594"/>
      <c r="S351" s="594"/>
      <c r="T351" s="594"/>
      <c r="U351" s="594"/>
      <c r="V351" s="594"/>
      <c r="W351" s="594"/>
      <c r="X351" s="594"/>
      <c r="Y351" s="594"/>
      <c r="Z351" s="594"/>
      <c r="AA351" s="594"/>
      <c r="AB351" s="594"/>
      <c r="AC351" s="594"/>
      <c r="AD351" s="594"/>
      <c r="AE351" s="594"/>
      <c r="AF351" s="594"/>
      <c r="AG351" s="594"/>
      <c r="AH351" s="594"/>
      <c r="AI351" s="594"/>
      <c r="AJ351" s="594"/>
      <c r="AK351" s="594"/>
      <c r="AL351" s="594"/>
      <c r="AM351" s="594"/>
      <c r="AN351" s="594"/>
      <c r="AO351" s="594"/>
      <c r="AP351" s="594"/>
      <c r="AQ351" s="594"/>
      <c r="AR351" s="594"/>
      <c r="AS351" s="594"/>
      <c r="AT351" s="594"/>
      <c r="AU351" s="594"/>
      <c r="AV351" s="594"/>
      <c r="AW351" s="594"/>
      <c r="AX351" s="594"/>
      <c r="AY351" s="594"/>
      <c r="AZ351" s="594"/>
      <c r="BA351" s="594"/>
      <c r="BB351" s="594"/>
      <c r="BC351" s="594"/>
      <c r="BD351" s="594"/>
      <c r="BE351" s="594"/>
    </row>
    <row r="352" spans="1:57" s="194" customFormat="1" outlineLevel="1" x14ac:dyDescent="0.25">
      <c r="A352" s="142"/>
      <c r="B352" s="142"/>
      <c r="C352" s="143"/>
      <c r="D352" s="144"/>
      <c r="E352" s="241"/>
      <c r="F352" s="241"/>
      <c r="G352" s="241"/>
      <c r="H352" s="594"/>
      <c r="I352" s="415"/>
      <c r="J352" s="594"/>
      <c r="K352" s="594"/>
      <c r="L352" s="594"/>
      <c r="M352" s="594"/>
      <c r="N352" s="594"/>
      <c r="O352" s="594"/>
      <c r="P352" s="594"/>
      <c r="Q352" s="594"/>
      <c r="R352" s="594"/>
      <c r="S352" s="594"/>
      <c r="T352" s="594"/>
      <c r="U352" s="594"/>
      <c r="V352" s="594"/>
      <c r="W352" s="594"/>
      <c r="X352" s="594"/>
      <c r="Y352" s="594"/>
      <c r="Z352" s="594"/>
      <c r="AA352" s="594"/>
      <c r="AB352" s="594"/>
      <c r="AC352" s="594"/>
      <c r="AD352" s="594"/>
      <c r="AE352" s="594"/>
      <c r="AF352" s="594"/>
      <c r="AG352" s="594"/>
      <c r="AH352" s="594"/>
      <c r="AI352" s="594"/>
      <c r="AJ352" s="594"/>
      <c r="AK352" s="594"/>
      <c r="AL352" s="594"/>
      <c r="AM352" s="594"/>
      <c r="AN352" s="594"/>
      <c r="AO352" s="594"/>
      <c r="AP352" s="594"/>
      <c r="AQ352" s="594"/>
      <c r="AR352" s="594"/>
      <c r="AS352" s="594"/>
      <c r="AT352" s="594"/>
      <c r="AU352" s="594"/>
      <c r="AV352" s="594"/>
      <c r="AW352" s="594"/>
      <c r="AX352" s="594"/>
      <c r="AY352" s="594"/>
      <c r="AZ352" s="594"/>
      <c r="BA352" s="594"/>
      <c r="BB352" s="594"/>
      <c r="BC352" s="594"/>
      <c r="BD352" s="594"/>
      <c r="BE352" s="594"/>
    </row>
    <row r="353" spans="1:57" s="194" customFormat="1" outlineLevel="1" x14ac:dyDescent="0.25">
      <c r="A353" s="142"/>
      <c r="B353" s="142"/>
      <c r="C353" s="143"/>
      <c r="D353" s="144"/>
      <c r="E353" s="12" t="str">
        <f t="shared" ref="E353:G353" si="294" xml:space="preserve"> E$351</f>
        <v>Sum of financing fees - m</v>
      </c>
      <c r="F353" s="12">
        <f t="shared" si="294"/>
        <v>13866.843758582756</v>
      </c>
      <c r="G353" s="12" t="str">
        <f t="shared" si="294"/>
        <v>$ 000s</v>
      </c>
      <c r="H353" s="594"/>
      <c r="I353" s="415"/>
      <c r="J353" s="594"/>
      <c r="K353" s="594"/>
      <c r="L353" s="594"/>
      <c r="M353" s="594"/>
      <c r="N353" s="594"/>
      <c r="O353" s="594"/>
      <c r="P353" s="594"/>
      <c r="Q353" s="594"/>
      <c r="R353" s="594"/>
      <c r="S353" s="594"/>
      <c r="T353" s="594"/>
      <c r="U353" s="594"/>
      <c r="V353" s="594"/>
      <c r="W353" s="594"/>
      <c r="X353" s="594"/>
      <c r="Y353" s="594"/>
      <c r="Z353" s="594"/>
      <c r="AA353" s="594"/>
      <c r="AB353" s="594"/>
      <c r="AC353" s="594"/>
      <c r="AD353" s="594"/>
      <c r="AE353" s="594"/>
      <c r="AF353" s="594"/>
      <c r="AG353" s="594"/>
      <c r="AH353" s="594"/>
      <c r="AI353" s="594"/>
      <c r="AJ353" s="594"/>
      <c r="AK353" s="594"/>
      <c r="AL353" s="594"/>
      <c r="AM353" s="594"/>
      <c r="AN353" s="594"/>
      <c r="AO353" s="594"/>
      <c r="AP353" s="594"/>
      <c r="AQ353" s="594"/>
      <c r="AR353" s="594"/>
      <c r="AS353" s="594"/>
      <c r="AT353" s="594"/>
      <c r="AU353" s="594"/>
      <c r="AV353" s="594"/>
      <c r="AW353" s="594"/>
      <c r="AX353" s="594"/>
      <c r="AY353" s="594"/>
      <c r="AZ353" s="594"/>
      <c r="BA353" s="594"/>
      <c r="BB353" s="594"/>
      <c r="BC353" s="594"/>
      <c r="BD353" s="594"/>
      <c r="BE353" s="594"/>
    </row>
    <row r="354" spans="1:57" s="194" customFormat="1" outlineLevel="1" x14ac:dyDescent="0.25">
      <c r="A354" s="142"/>
      <c r="B354" s="142"/>
      <c r="C354" s="143"/>
      <c r="D354" s="144"/>
      <c r="E354" s="541" t="str">
        <f xml:space="preserve"> E$250</f>
        <v>Equity bridge interest and fees rolled up - total - calc</v>
      </c>
      <c r="F354" s="541">
        <f t="shared" ref="F354:G354" si="295" xml:space="preserve"> F$250</f>
        <v>6645.0122981613849</v>
      </c>
      <c r="G354" s="541" t="str">
        <f t="shared" si="295"/>
        <v>$ 000s</v>
      </c>
      <c r="H354" s="594"/>
      <c r="I354" s="415"/>
      <c r="J354" s="594"/>
      <c r="K354" s="594"/>
      <c r="L354" s="594"/>
      <c r="M354" s="594"/>
      <c r="N354" s="594"/>
      <c r="O354" s="594"/>
      <c r="P354" s="594"/>
      <c r="Q354" s="594"/>
      <c r="R354" s="594"/>
      <c r="S354" s="594"/>
      <c r="T354" s="594"/>
      <c r="U354" s="594"/>
      <c r="V354" s="594"/>
      <c r="W354" s="594"/>
      <c r="X354" s="594"/>
      <c r="Y354" s="594"/>
      <c r="Z354" s="594"/>
      <c r="AA354" s="594"/>
      <c r="AB354" s="594"/>
      <c r="AC354" s="594"/>
      <c r="AD354" s="594"/>
      <c r="AE354" s="594"/>
      <c r="AF354" s="594"/>
      <c r="AG354" s="594"/>
      <c r="AH354" s="594"/>
      <c r="AI354" s="594"/>
      <c r="AJ354" s="594"/>
      <c r="AK354" s="594"/>
      <c r="AL354" s="594"/>
      <c r="AM354" s="594"/>
      <c r="AN354" s="594"/>
      <c r="AO354" s="594"/>
      <c r="AP354" s="594"/>
      <c r="AQ354" s="594"/>
      <c r="AR354" s="594"/>
      <c r="AS354" s="594"/>
      <c r="AT354" s="594"/>
      <c r="AU354" s="594"/>
      <c r="AV354" s="594"/>
      <c r="AW354" s="594"/>
      <c r="AX354" s="594"/>
      <c r="AY354" s="594"/>
      <c r="AZ354" s="594"/>
      <c r="BA354" s="594"/>
      <c r="BB354" s="594"/>
      <c r="BC354" s="594"/>
      <c r="BD354" s="594"/>
      <c r="BE354" s="594"/>
    </row>
    <row r="355" spans="1:57" s="194" customFormat="1" outlineLevel="1" x14ac:dyDescent="0.25">
      <c r="A355" s="142"/>
      <c r="B355" s="142"/>
      <c r="C355" s="143"/>
      <c r="D355" s="144"/>
      <c r="E355" s="527" t="s">
        <v>614</v>
      </c>
      <c r="F355" s="527">
        <f>SUM(F353:F354)</f>
        <v>20511.856056744142</v>
      </c>
      <c r="G355" s="527" t="str">
        <f xml:space="preserve"> SMU</f>
        <v>$ 000s</v>
      </c>
      <c r="H355" s="572"/>
      <c r="I355" s="145"/>
      <c r="J355" s="193"/>
      <c r="K355" s="193"/>
      <c r="L355" s="193"/>
      <c r="M355" s="193"/>
      <c r="N355" s="193"/>
      <c r="O355" s="193"/>
      <c r="P355" s="193"/>
      <c r="Q355" s="193"/>
      <c r="R355" s="193"/>
      <c r="S355" s="193"/>
      <c r="T355" s="193"/>
      <c r="U355" s="193"/>
      <c r="V355" s="193"/>
      <c r="W355" s="193"/>
      <c r="X355" s="193"/>
      <c r="Y355" s="193"/>
      <c r="Z355" s="193"/>
      <c r="AA355" s="193"/>
      <c r="AB355" s="193"/>
      <c r="AC355" s="193"/>
      <c r="AD355" s="193"/>
      <c r="AE355" s="193"/>
      <c r="AF355" s="193"/>
      <c r="AG355" s="193"/>
      <c r="AH355" s="193"/>
      <c r="AI355" s="193"/>
      <c r="AJ355" s="193"/>
      <c r="AK355" s="193"/>
      <c r="AL355" s="193"/>
      <c r="AM355" s="193"/>
      <c r="AN355" s="193"/>
      <c r="AO355" s="193"/>
      <c r="AP355" s="193"/>
      <c r="AQ355" s="193"/>
      <c r="AR355" s="193"/>
      <c r="AS355" s="193"/>
      <c r="AT355" s="193"/>
      <c r="AU355" s="193"/>
      <c r="AV355" s="193"/>
      <c r="AW355" s="193"/>
      <c r="AX355" s="193"/>
      <c r="AY355" s="193"/>
      <c r="AZ355" s="193"/>
      <c r="BA355" s="193"/>
      <c r="BB355" s="193"/>
      <c r="BC355" s="193"/>
      <c r="BD355" s="193"/>
      <c r="BE355" s="193"/>
    </row>
    <row r="356" spans="1:57" outlineLevel="1" x14ac:dyDescent="0.25"/>
    <row r="357" spans="1:57" x14ac:dyDescent="0.25"/>
    <row r="358" spans="1:57" x14ac:dyDescent="0.25">
      <c r="A358" s="15" t="s">
        <v>412</v>
      </c>
    </row>
    <row r="359" spans="1:57" outlineLevel="1" x14ac:dyDescent="0.25"/>
    <row r="360" spans="1:57" outlineLevel="1" x14ac:dyDescent="0.25">
      <c r="E360" s="571" t="str">
        <f xml:space="preserve"> Time!E$10</f>
        <v>Model column counter</v>
      </c>
      <c r="F360" s="571">
        <f xml:space="preserve"> Time!F$10</f>
        <v>0</v>
      </c>
      <c r="G360" s="571" t="str">
        <f xml:space="preserve"> Time!G$10</f>
        <v>counter</v>
      </c>
      <c r="H360" s="571">
        <f xml:space="preserve"> Time!H$10</f>
        <v>0</v>
      </c>
      <c r="I360" s="571">
        <f xml:space="preserve"> Time!I$10</f>
        <v>0</v>
      </c>
      <c r="J360" s="571">
        <f xml:space="preserve"> Time!J$10</f>
        <v>1</v>
      </c>
      <c r="K360" s="571">
        <f xml:space="preserve"> Time!K$10</f>
        <v>2</v>
      </c>
      <c r="L360" s="571">
        <f xml:space="preserve"> Time!L$10</f>
        <v>3</v>
      </c>
      <c r="M360" s="571">
        <f xml:space="preserve"> Time!M$10</f>
        <v>4</v>
      </c>
      <c r="N360" s="571">
        <f xml:space="preserve"> Time!N$10</f>
        <v>5</v>
      </c>
      <c r="O360" s="571">
        <f xml:space="preserve"> Time!O$10</f>
        <v>6</v>
      </c>
      <c r="P360" s="571">
        <f xml:space="preserve"> Time!P$10</f>
        <v>7</v>
      </c>
      <c r="Q360" s="571">
        <f xml:space="preserve"> Time!Q$10</f>
        <v>8</v>
      </c>
      <c r="R360" s="571">
        <f xml:space="preserve"> Time!R$10</f>
        <v>9</v>
      </c>
      <c r="S360" s="571">
        <f xml:space="preserve"> Time!S$10</f>
        <v>10</v>
      </c>
      <c r="T360" s="571">
        <f xml:space="preserve"> Time!T$10</f>
        <v>11</v>
      </c>
      <c r="U360" s="571">
        <f xml:space="preserve"> Time!U$10</f>
        <v>12</v>
      </c>
      <c r="V360" s="571">
        <f xml:space="preserve"> Time!V$10</f>
        <v>13</v>
      </c>
      <c r="W360" s="571">
        <f xml:space="preserve"> Time!W$10</f>
        <v>14</v>
      </c>
      <c r="X360" s="571">
        <f xml:space="preserve"> Time!X$10</f>
        <v>15</v>
      </c>
      <c r="Y360" s="571">
        <f xml:space="preserve"> Time!Y$10</f>
        <v>16</v>
      </c>
      <c r="Z360" s="571">
        <f xml:space="preserve"> Time!Z$10</f>
        <v>17</v>
      </c>
      <c r="AA360" s="571">
        <f xml:space="preserve"> Time!AA$10</f>
        <v>18</v>
      </c>
      <c r="AB360" s="571">
        <f xml:space="preserve"> Time!AB$10</f>
        <v>19</v>
      </c>
      <c r="AC360" s="571">
        <f xml:space="preserve"> Time!AC$10</f>
        <v>20</v>
      </c>
      <c r="AD360" s="571">
        <f xml:space="preserve"> Time!AD$10</f>
        <v>21</v>
      </c>
      <c r="AE360" s="571">
        <f xml:space="preserve"> Time!AE$10</f>
        <v>22</v>
      </c>
      <c r="AF360" s="571">
        <f xml:space="preserve"> Time!AF$10</f>
        <v>23</v>
      </c>
      <c r="AG360" s="571">
        <f xml:space="preserve"> Time!AG$10</f>
        <v>24</v>
      </c>
      <c r="AH360" s="571">
        <f xml:space="preserve"> Time!AH$10</f>
        <v>25</v>
      </c>
      <c r="AI360" s="571">
        <f xml:space="preserve"> Time!AI$10</f>
        <v>26</v>
      </c>
      <c r="AJ360" s="571">
        <f xml:space="preserve"> Time!AJ$10</f>
        <v>27</v>
      </c>
      <c r="AK360" s="571">
        <f xml:space="preserve"> Time!AK$10</f>
        <v>28</v>
      </c>
      <c r="AL360" s="571">
        <f xml:space="preserve"> Time!AL$10</f>
        <v>29</v>
      </c>
      <c r="AM360" s="571">
        <f xml:space="preserve"> Time!AM$10</f>
        <v>30</v>
      </c>
      <c r="AN360" s="571">
        <f xml:space="preserve"> Time!AN$10</f>
        <v>31</v>
      </c>
      <c r="AO360" s="571">
        <f xml:space="preserve"> Time!AO$10</f>
        <v>32</v>
      </c>
      <c r="AP360" s="571">
        <f xml:space="preserve"> Time!AP$10</f>
        <v>33</v>
      </c>
      <c r="AQ360" s="571">
        <f xml:space="preserve"> Time!AQ$10</f>
        <v>34</v>
      </c>
      <c r="AR360" s="571">
        <f xml:space="preserve"> Time!AR$10</f>
        <v>35</v>
      </c>
      <c r="AS360" s="571">
        <f xml:space="preserve"> Time!AS$10</f>
        <v>36</v>
      </c>
      <c r="AT360" s="571">
        <f xml:space="preserve"> Time!AT$10</f>
        <v>37</v>
      </c>
      <c r="AU360" s="571">
        <f xml:space="preserve"> Time!AU$10</f>
        <v>38</v>
      </c>
      <c r="AV360" s="571">
        <f xml:space="preserve"> Time!AV$10</f>
        <v>39</v>
      </c>
      <c r="AW360" s="571">
        <f xml:space="preserve"> Time!AW$10</f>
        <v>40</v>
      </c>
      <c r="AX360" s="571">
        <f xml:space="preserve"> Time!AX$10</f>
        <v>41</v>
      </c>
      <c r="AY360" s="571">
        <f xml:space="preserve"> Time!AY$10</f>
        <v>42</v>
      </c>
      <c r="AZ360" s="571">
        <f xml:space="preserve"> Time!AZ$10</f>
        <v>43</v>
      </c>
      <c r="BA360" s="571">
        <f xml:space="preserve"> Time!BA$10</f>
        <v>44</v>
      </c>
      <c r="BB360" s="571">
        <f xml:space="preserve"> Time!BB$10</f>
        <v>45</v>
      </c>
      <c r="BC360" s="571">
        <f xml:space="preserve"> Time!BC$10</f>
        <v>46</v>
      </c>
      <c r="BD360" s="571">
        <f xml:space="preserve"> Time!BD$10</f>
        <v>47</v>
      </c>
      <c r="BE360" s="571">
        <f xml:space="preserve"> Time!BE$10</f>
        <v>48</v>
      </c>
    </row>
    <row r="361" spans="1:57" outlineLevel="1" x14ac:dyDescent="0.25">
      <c r="E361" s="192" t="str">
        <f xml:space="preserve"> ConTime!E$56</f>
        <v>Model ops period counter - m</v>
      </c>
      <c r="F361" s="192">
        <f xml:space="preserve"> ConTime!F$56</f>
        <v>0</v>
      </c>
      <c r="G361" s="192" t="str">
        <f xml:space="preserve"> ConTime!G$56</f>
        <v>counter</v>
      </c>
      <c r="H361" s="192">
        <f xml:space="preserve"> ConTime!H$56</f>
        <v>0</v>
      </c>
      <c r="I361" s="192">
        <f xml:space="preserve"> ConTime!I$56</f>
        <v>0</v>
      </c>
      <c r="J361" s="192">
        <f xml:space="preserve"> ConTime!J$56</f>
        <v>1</v>
      </c>
      <c r="K361" s="192">
        <f xml:space="preserve"> ConTime!K$56</f>
        <v>1</v>
      </c>
      <c r="L361" s="192">
        <f xml:space="preserve"> ConTime!L$56</f>
        <v>1</v>
      </c>
      <c r="M361" s="192">
        <f xml:space="preserve"> ConTime!M$56</f>
        <v>1</v>
      </c>
      <c r="N361" s="192">
        <f xml:space="preserve"> ConTime!N$56</f>
        <v>1</v>
      </c>
      <c r="O361" s="192">
        <f xml:space="preserve"> ConTime!O$56</f>
        <v>1</v>
      </c>
      <c r="P361" s="192">
        <f xml:space="preserve"> ConTime!P$56</f>
        <v>2</v>
      </c>
      <c r="Q361" s="192">
        <f xml:space="preserve"> ConTime!Q$56</f>
        <v>2</v>
      </c>
      <c r="R361" s="192">
        <f xml:space="preserve"> ConTime!R$56</f>
        <v>2</v>
      </c>
      <c r="S361" s="192">
        <f xml:space="preserve"> ConTime!S$56</f>
        <v>2</v>
      </c>
      <c r="T361" s="192">
        <f xml:space="preserve"> ConTime!T$56</f>
        <v>2</v>
      </c>
      <c r="U361" s="192">
        <f xml:space="preserve"> ConTime!U$56</f>
        <v>2</v>
      </c>
      <c r="V361" s="192">
        <f xml:space="preserve"> ConTime!V$56</f>
        <v>3</v>
      </c>
      <c r="W361" s="192">
        <f xml:space="preserve"> ConTime!W$56</f>
        <v>3</v>
      </c>
      <c r="X361" s="192">
        <f xml:space="preserve"> ConTime!X$56</f>
        <v>3</v>
      </c>
      <c r="Y361" s="192">
        <f xml:space="preserve"> ConTime!Y$56</f>
        <v>3</v>
      </c>
      <c r="Z361" s="192">
        <f xml:space="preserve"> ConTime!Z$56</f>
        <v>3</v>
      </c>
      <c r="AA361" s="192">
        <f xml:space="preserve"> ConTime!AA$56</f>
        <v>3</v>
      </c>
      <c r="AB361" s="192">
        <f xml:space="preserve"> ConTime!AB$56</f>
        <v>4</v>
      </c>
      <c r="AC361" s="192">
        <f xml:space="preserve"> ConTime!AC$56</f>
        <v>4</v>
      </c>
      <c r="AD361" s="192">
        <f xml:space="preserve"> ConTime!AD$56</f>
        <v>4</v>
      </c>
      <c r="AE361" s="192">
        <f xml:space="preserve"> ConTime!AE$56</f>
        <v>4</v>
      </c>
      <c r="AF361" s="192">
        <f xml:space="preserve"> ConTime!AF$56</f>
        <v>4</v>
      </c>
      <c r="AG361" s="192">
        <f xml:space="preserve"> ConTime!AG$56</f>
        <v>4</v>
      </c>
      <c r="AH361" s="192">
        <f xml:space="preserve"> ConTime!AH$56</f>
        <v>5</v>
      </c>
      <c r="AI361" s="192">
        <f xml:space="preserve"> ConTime!AI$56</f>
        <v>5</v>
      </c>
      <c r="AJ361" s="192">
        <f xml:space="preserve"> ConTime!AJ$56</f>
        <v>5</v>
      </c>
      <c r="AK361" s="192">
        <f xml:space="preserve"> ConTime!AK$56</f>
        <v>5</v>
      </c>
      <c r="AL361" s="192">
        <f xml:space="preserve"> ConTime!AL$56</f>
        <v>5</v>
      </c>
      <c r="AM361" s="192">
        <f xml:space="preserve"> ConTime!AM$56</f>
        <v>5</v>
      </c>
      <c r="AN361" s="192">
        <f xml:space="preserve"> ConTime!AN$56</f>
        <v>6</v>
      </c>
      <c r="AO361" s="192">
        <f xml:space="preserve"> ConTime!AO$56</f>
        <v>6</v>
      </c>
      <c r="AP361" s="192">
        <f xml:space="preserve"> ConTime!AP$56</f>
        <v>6</v>
      </c>
      <c r="AQ361" s="192">
        <f xml:space="preserve"> ConTime!AQ$56</f>
        <v>6</v>
      </c>
      <c r="AR361" s="192">
        <f xml:space="preserve"> ConTime!AR$56</f>
        <v>6</v>
      </c>
      <c r="AS361" s="192">
        <f xml:space="preserve"> ConTime!AS$56</f>
        <v>6</v>
      </c>
      <c r="AT361" s="192">
        <f xml:space="preserve"> ConTime!AT$56</f>
        <v>7</v>
      </c>
      <c r="AU361" s="192">
        <f xml:space="preserve"> ConTime!AU$56</f>
        <v>7</v>
      </c>
      <c r="AV361" s="192">
        <f xml:space="preserve"> ConTime!AV$56</f>
        <v>7</v>
      </c>
      <c r="AW361" s="192">
        <f xml:space="preserve"> ConTime!AW$56</f>
        <v>7</v>
      </c>
      <c r="AX361" s="192">
        <f xml:space="preserve"> ConTime!AX$56</f>
        <v>7</v>
      </c>
      <c r="AY361" s="192">
        <f xml:space="preserve"> ConTime!AY$56</f>
        <v>7</v>
      </c>
      <c r="AZ361" s="192">
        <f xml:space="preserve"> ConTime!AZ$56</f>
        <v>8</v>
      </c>
      <c r="BA361" s="192">
        <f xml:space="preserve"> ConTime!BA$56</f>
        <v>8</v>
      </c>
      <c r="BB361" s="192">
        <f xml:space="preserve"> ConTime!BB$56</f>
        <v>8</v>
      </c>
      <c r="BC361" s="192">
        <f xml:space="preserve"> ConTime!BC$56</f>
        <v>8</v>
      </c>
      <c r="BD361" s="192">
        <f xml:space="preserve"> ConTime!BD$56</f>
        <v>8</v>
      </c>
      <c r="BE361" s="192">
        <f xml:space="preserve"> ConTime!BE$56</f>
        <v>8</v>
      </c>
    </row>
    <row r="362" spans="1:57" outlineLevel="1" x14ac:dyDescent="0.25">
      <c r="E362" s="12" t="str">
        <f t="shared" ref="E362:AJ362" si="296" xml:space="preserve"> E$350</f>
        <v>Financing fees - m</v>
      </c>
      <c r="F362" s="12">
        <f t="shared" si="296"/>
        <v>0</v>
      </c>
      <c r="G362" s="12" t="str">
        <f t="shared" si="296"/>
        <v>$ 000s</v>
      </c>
      <c r="H362" s="12">
        <f t="shared" si="296"/>
        <v>13866.843758582756</v>
      </c>
      <c r="I362" s="12">
        <f t="shared" si="296"/>
        <v>0</v>
      </c>
      <c r="J362" s="12">
        <f t="shared" si="296"/>
        <v>0</v>
      </c>
      <c r="K362" s="12">
        <f t="shared" si="296"/>
        <v>0</v>
      </c>
      <c r="L362" s="12">
        <f t="shared" si="296"/>
        <v>0</v>
      </c>
      <c r="M362" s="12">
        <f t="shared" si="296"/>
        <v>0</v>
      </c>
      <c r="N362" s="12">
        <f t="shared" si="296"/>
        <v>0</v>
      </c>
      <c r="O362" s="12">
        <f t="shared" si="296"/>
        <v>0</v>
      </c>
      <c r="P362" s="12">
        <f t="shared" si="296"/>
        <v>0</v>
      </c>
      <c r="Q362" s="12">
        <f t="shared" si="296"/>
        <v>0</v>
      </c>
      <c r="R362" s="12">
        <f t="shared" si="296"/>
        <v>0</v>
      </c>
      <c r="S362" s="12">
        <f t="shared" si="296"/>
        <v>0</v>
      </c>
      <c r="T362" s="12">
        <f t="shared" si="296"/>
        <v>0</v>
      </c>
      <c r="U362" s="12">
        <f t="shared" si="296"/>
        <v>0</v>
      </c>
      <c r="V362" s="12">
        <f t="shared" si="296"/>
        <v>0</v>
      </c>
      <c r="W362" s="12">
        <f t="shared" si="296"/>
        <v>0</v>
      </c>
      <c r="X362" s="12">
        <f t="shared" si="296"/>
        <v>0</v>
      </c>
      <c r="Y362" s="12">
        <f t="shared" si="296"/>
        <v>3600</v>
      </c>
      <c r="Z362" s="12">
        <f t="shared" si="296"/>
        <v>112.5</v>
      </c>
      <c r="AA362" s="12">
        <f t="shared" si="296"/>
        <v>112.5</v>
      </c>
      <c r="AB362" s="12">
        <f t="shared" si="296"/>
        <v>112.5</v>
      </c>
      <c r="AC362" s="12">
        <f t="shared" si="296"/>
        <v>112.5</v>
      </c>
      <c r="AD362" s="12">
        <f t="shared" si="296"/>
        <v>112.5</v>
      </c>
      <c r="AE362" s="12">
        <f t="shared" si="296"/>
        <v>112.5</v>
      </c>
      <c r="AF362" s="12">
        <f t="shared" si="296"/>
        <v>112.5</v>
      </c>
      <c r="AG362" s="12">
        <f t="shared" si="296"/>
        <v>149.96182268841261</v>
      </c>
      <c r="AH362" s="12">
        <f t="shared" si="296"/>
        <v>189.1054475897356</v>
      </c>
      <c r="AI362" s="12">
        <f t="shared" si="296"/>
        <v>215.00594819757544</v>
      </c>
      <c r="AJ362" s="12">
        <f t="shared" si="296"/>
        <v>267.73130768526545</v>
      </c>
      <c r="AK362" s="12">
        <f t="shared" ref="AK362:BE362" si="297" xml:space="preserve"> AK$350</f>
        <v>299.76700326839136</v>
      </c>
      <c r="AL362" s="12">
        <f t="shared" si="297"/>
        <v>346.88817515973608</v>
      </c>
      <c r="AM362" s="12">
        <f t="shared" si="297"/>
        <v>376.12674104393017</v>
      </c>
      <c r="AN362" s="12">
        <f t="shared" si="297"/>
        <v>426.55047158802415</v>
      </c>
      <c r="AO362" s="12">
        <f t="shared" si="297"/>
        <v>466.59300957198883</v>
      </c>
      <c r="AP362" s="12">
        <f t="shared" si="297"/>
        <v>491.60162096383362</v>
      </c>
      <c r="AQ362" s="12">
        <f t="shared" si="297"/>
        <v>547.01964005877505</v>
      </c>
      <c r="AR362" s="12">
        <f t="shared" si="297"/>
        <v>569.18625272674092</v>
      </c>
      <c r="AS362" s="12">
        <f t="shared" si="297"/>
        <v>627.95980714407813</v>
      </c>
      <c r="AT362" s="12">
        <f t="shared" si="297"/>
        <v>668.65692546376283</v>
      </c>
      <c r="AU362" s="12">
        <f t="shared" si="297"/>
        <v>662.33593506583907</v>
      </c>
      <c r="AV362" s="12">
        <f t="shared" si="297"/>
        <v>747.71957649789329</v>
      </c>
      <c r="AW362" s="12">
        <f t="shared" si="297"/>
        <v>761.51461631679103</v>
      </c>
      <c r="AX362" s="12">
        <f t="shared" si="297"/>
        <v>827.31858558970487</v>
      </c>
      <c r="AY362" s="12">
        <f t="shared" si="297"/>
        <v>838.30087196227669</v>
      </c>
      <c r="AZ362" s="12">
        <f t="shared" si="297"/>
        <v>0</v>
      </c>
      <c r="BA362" s="12">
        <f t="shared" si="297"/>
        <v>0</v>
      </c>
      <c r="BB362" s="12">
        <f t="shared" si="297"/>
        <v>0</v>
      </c>
      <c r="BC362" s="12">
        <f t="shared" si="297"/>
        <v>0</v>
      </c>
      <c r="BD362" s="12">
        <f t="shared" si="297"/>
        <v>0</v>
      </c>
      <c r="BE362" s="12">
        <f t="shared" si="297"/>
        <v>0</v>
      </c>
    </row>
    <row r="363" spans="1:57" s="194" customFormat="1" outlineLevel="1" x14ac:dyDescent="0.25">
      <c r="A363" s="142"/>
      <c r="B363" s="142"/>
      <c r="C363" s="143"/>
      <c r="D363" s="144"/>
      <c r="E363" s="193" t="s">
        <v>416</v>
      </c>
      <c r="F363" s="193"/>
      <c r="G363" s="193" t="str">
        <f xml:space="preserve"> SMU</f>
        <v>$ 000s</v>
      </c>
      <c r="H363" s="193">
        <f xml:space="preserve"> SUM(J363:BE363)</f>
        <v>13866.843758582756</v>
      </c>
      <c r="I363" s="145"/>
      <c r="J363" s="193">
        <f t="shared" ref="J363:BE363" si="298" xml:space="preserve"> SUMIF($J361:$BE361, J360, $J362:$BE362)</f>
        <v>0</v>
      </c>
      <c r="K363" s="193">
        <f t="shared" si="298"/>
        <v>0</v>
      </c>
      <c r="L363" s="193">
        <f t="shared" si="298"/>
        <v>3825</v>
      </c>
      <c r="M363" s="193">
        <f t="shared" si="298"/>
        <v>712.46182268841267</v>
      </c>
      <c r="N363" s="193">
        <f t="shared" si="298"/>
        <v>1694.624622944634</v>
      </c>
      <c r="O363" s="193">
        <f t="shared" si="298"/>
        <v>3128.9108020534409</v>
      </c>
      <c r="P363" s="193">
        <f t="shared" si="298"/>
        <v>4505.8465108962682</v>
      </c>
      <c r="Q363" s="193">
        <f t="shared" si="298"/>
        <v>0</v>
      </c>
      <c r="R363" s="193">
        <f t="shared" si="298"/>
        <v>0</v>
      </c>
      <c r="S363" s="193">
        <f t="shared" si="298"/>
        <v>0</v>
      </c>
      <c r="T363" s="193">
        <f t="shared" si="298"/>
        <v>0</v>
      </c>
      <c r="U363" s="193">
        <f t="shared" si="298"/>
        <v>0</v>
      </c>
      <c r="V363" s="193">
        <f t="shared" si="298"/>
        <v>0</v>
      </c>
      <c r="W363" s="193">
        <f t="shared" si="298"/>
        <v>0</v>
      </c>
      <c r="X363" s="193">
        <f t="shared" si="298"/>
        <v>0</v>
      </c>
      <c r="Y363" s="193">
        <f t="shared" si="298"/>
        <v>0</v>
      </c>
      <c r="Z363" s="193">
        <f t="shared" si="298"/>
        <v>0</v>
      </c>
      <c r="AA363" s="193">
        <f t="shared" si="298"/>
        <v>0</v>
      </c>
      <c r="AB363" s="193">
        <f t="shared" si="298"/>
        <v>0</v>
      </c>
      <c r="AC363" s="193">
        <f t="shared" si="298"/>
        <v>0</v>
      </c>
      <c r="AD363" s="193">
        <f t="shared" si="298"/>
        <v>0</v>
      </c>
      <c r="AE363" s="193">
        <f t="shared" si="298"/>
        <v>0</v>
      </c>
      <c r="AF363" s="193">
        <f t="shared" si="298"/>
        <v>0</v>
      </c>
      <c r="AG363" s="193">
        <f t="shared" si="298"/>
        <v>0</v>
      </c>
      <c r="AH363" s="193">
        <f t="shared" si="298"/>
        <v>0</v>
      </c>
      <c r="AI363" s="193">
        <f t="shared" si="298"/>
        <v>0</v>
      </c>
      <c r="AJ363" s="193">
        <f t="shared" si="298"/>
        <v>0</v>
      </c>
      <c r="AK363" s="193">
        <f t="shared" si="298"/>
        <v>0</v>
      </c>
      <c r="AL363" s="193">
        <f t="shared" si="298"/>
        <v>0</v>
      </c>
      <c r="AM363" s="193">
        <f t="shared" si="298"/>
        <v>0</v>
      </c>
      <c r="AN363" s="193">
        <f t="shared" si="298"/>
        <v>0</v>
      </c>
      <c r="AO363" s="193">
        <f t="shared" si="298"/>
        <v>0</v>
      </c>
      <c r="AP363" s="193">
        <f t="shared" si="298"/>
        <v>0</v>
      </c>
      <c r="AQ363" s="193">
        <f t="shared" si="298"/>
        <v>0</v>
      </c>
      <c r="AR363" s="193">
        <f t="shared" si="298"/>
        <v>0</v>
      </c>
      <c r="AS363" s="193">
        <f t="shared" si="298"/>
        <v>0</v>
      </c>
      <c r="AT363" s="193">
        <f t="shared" si="298"/>
        <v>0</v>
      </c>
      <c r="AU363" s="193">
        <f t="shared" si="298"/>
        <v>0</v>
      </c>
      <c r="AV363" s="193">
        <f t="shared" si="298"/>
        <v>0</v>
      </c>
      <c r="AW363" s="193">
        <f t="shared" si="298"/>
        <v>0</v>
      </c>
      <c r="AX363" s="193">
        <f t="shared" si="298"/>
        <v>0</v>
      </c>
      <c r="AY363" s="193">
        <f t="shared" si="298"/>
        <v>0</v>
      </c>
      <c r="AZ363" s="193">
        <f t="shared" si="298"/>
        <v>0</v>
      </c>
      <c r="BA363" s="193">
        <f t="shared" si="298"/>
        <v>0</v>
      </c>
      <c r="BB363" s="193">
        <f t="shared" si="298"/>
        <v>0</v>
      </c>
      <c r="BC363" s="193">
        <f t="shared" si="298"/>
        <v>0</v>
      </c>
      <c r="BD363" s="193">
        <f t="shared" si="298"/>
        <v>0</v>
      </c>
      <c r="BE363" s="193">
        <f t="shared" si="298"/>
        <v>0</v>
      </c>
    </row>
    <row r="364" spans="1:57" s="194" customFormat="1" outlineLevel="1" x14ac:dyDescent="0.25">
      <c r="A364" s="142"/>
      <c r="B364" s="142"/>
      <c r="C364" s="143"/>
      <c r="D364" s="144"/>
      <c r="E364" s="193" t="str">
        <f xml:space="preserve"> LEFT(E363, LEN(E363) - 4)</f>
        <v>Financing fees</v>
      </c>
      <c r="F364" s="193"/>
      <c r="G364" s="193" t="str">
        <f xml:space="preserve"> SMU</f>
        <v>$ 000s</v>
      </c>
      <c r="H364" s="193">
        <f xml:space="preserve"> SUM(J364:BE364)</f>
        <v>-13866.843758582756</v>
      </c>
      <c r="I364" s="145"/>
      <c r="J364" s="193">
        <f t="shared" ref="J364:BE364" si="299" xml:space="preserve"> -1 * J363</f>
        <v>0</v>
      </c>
      <c r="K364" s="193">
        <f t="shared" si="299"/>
        <v>0</v>
      </c>
      <c r="L364" s="193">
        <f t="shared" si="299"/>
        <v>-3825</v>
      </c>
      <c r="M364" s="193">
        <f t="shared" si="299"/>
        <v>-712.46182268841267</v>
      </c>
      <c r="N364" s="193">
        <f t="shared" si="299"/>
        <v>-1694.624622944634</v>
      </c>
      <c r="O364" s="193">
        <f t="shared" si="299"/>
        <v>-3128.9108020534409</v>
      </c>
      <c r="P364" s="193">
        <f t="shared" si="299"/>
        <v>-4505.8465108962682</v>
      </c>
      <c r="Q364" s="193">
        <f t="shared" si="299"/>
        <v>0</v>
      </c>
      <c r="R364" s="193">
        <f t="shared" si="299"/>
        <v>0</v>
      </c>
      <c r="S364" s="193">
        <f t="shared" si="299"/>
        <v>0</v>
      </c>
      <c r="T364" s="193">
        <f t="shared" si="299"/>
        <v>0</v>
      </c>
      <c r="U364" s="193">
        <f t="shared" si="299"/>
        <v>0</v>
      </c>
      <c r="V364" s="193">
        <f t="shared" si="299"/>
        <v>0</v>
      </c>
      <c r="W364" s="193">
        <f t="shared" si="299"/>
        <v>0</v>
      </c>
      <c r="X364" s="193">
        <f t="shared" si="299"/>
        <v>0</v>
      </c>
      <c r="Y364" s="193">
        <f t="shared" si="299"/>
        <v>0</v>
      </c>
      <c r="Z364" s="193">
        <f t="shared" si="299"/>
        <v>0</v>
      </c>
      <c r="AA364" s="193">
        <f t="shared" si="299"/>
        <v>0</v>
      </c>
      <c r="AB364" s="193">
        <f t="shared" si="299"/>
        <v>0</v>
      </c>
      <c r="AC364" s="193">
        <f t="shared" si="299"/>
        <v>0</v>
      </c>
      <c r="AD364" s="193">
        <f t="shared" si="299"/>
        <v>0</v>
      </c>
      <c r="AE364" s="193">
        <f t="shared" si="299"/>
        <v>0</v>
      </c>
      <c r="AF364" s="193">
        <f t="shared" si="299"/>
        <v>0</v>
      </c>
      <c r="AG364" s="193">
        <f t="shared" si="299"/>
        <v>0</v>
      </c>
      <c r="AH364" s="193">
        <f t="shared" si="299"/>
        <v>0</v>
      </c>
      <c r="AI364" s="193">
        <f t="shared" si="299"/>
        <v>0</v>
      </c>
      <c r="AJ364" s="193">
        <f t="shared" si="299"/>
        <v>0</v>
      </c>
      <c r="AK364" s="193">
        <f t="shared" si="299"/>
        <v>0</v>
      </c>
      <c r="AL364" s="193">
        <f t="shared" si="299"/>
        <v>0</v>
      </c>
      <c r="AM364" s="193">
        <f t="shared" si="299"/>
        <v>0</v>
      </c>
      <c r="AN364" s="193">
        <f t="shared" si="299"/>
        <v>0</v>
      </c>
      <c r="AO364" s="193">
        <f t="shared" si="299"/>
        <v>0</v>
      </c>
      <c r="AP364" s="193">
        <f t="shared" si="299"/>
        <v>0</v>
      </c>
      <c r="AQ364" s="193">
        <f t="shared" si="299"/>
        <v>0</v>
      </c>
      <c r="AR364" s="193">
        <f t="shared" si="299"/>
        <v>0</v>
      </c>
      <c r="AS364" s="193">
        <f t="shared" si="299"/>
        <v>0</v>
      </c>
      <c r="AT364" s="193">
        <f t="shared" si="299"/>
        <v>0</v>
      </c>
      <c r="AU364" s="193">
        <f t="shared" si="299"/>
        <v>0</v>
      </c>
      <c r="AV364" s="193">
        <f t="shared" si="299"/>
        <v>0</v>
      </c>
      <c r="AW364" s="193">
        <f t="shared" si="299"/>
        <v>0</v>
      </c>
      <c r="AX364" s="193">
        <f t="shared" si="299"/>
        <v>0</v>
      </c>
      <c r="AY364" s="193">
        <f t="shared" si="299"/>
        <v>0</v>
      </c>
      <c r="AZ364" s="193">
        <f t="shared" si="299"/>
        <v>0</v>
      </c>
      <c r="BA364" s="193">
        <f t="shared" si="299"/>
        <v>0</v>
      </c>
      <c r="BB364" s="193">
        <f t="shared" si="299"/>
        <v>0</v>
      </c>
      <c r="BC364" s="193">
        <f t="shared" si="299"/>
        <v>0</v>
      </c>
      <c r="BD364" s="193">
        <f t="shared" si="299"/>
        <v>0</v>
      </c>
      <c r="BE364" s="193">
        <f t="shared" si="299"/>
        <v>0</v>
      </c>
    </row>
    <row r="365" spans="1:57" s="194" customFormat="1" outlineLevel="1" x14ac:dyDescent="0.25">
      <c r="A365" s="142"/>
      <c r="B365" s="142"/>
      <c r="C365" s="143"/>
      <c r="D365" s="144"/>
      <c r="E365" s="193"/>
      <c r="F365" s="193"/>
      <c r="G365" s="193"/>
      <c r="H365" s="193"/>
      <c r="I365" s="145"/>
      <c r="J365" s="193"/>
      <c r="K365" s="193"/>
      <c r="L365" s="193"/>
      <c r="M365" s="193"/>
      <c r="N365" s="193"/>
      <c r="O365" s="193"/>
      <c r="P365" s="193"/>
      <c r="Q365" s="193"/>
      <c r="R365" s="193"/>
      <c r="S365" s="193"/>
      <c r="T365" s="193"/>
      <c r="U365" s="193"/>
      <c r="V365" s="193"/>
      <c r="W365" s="193"/>
      <c r="X365" s="193"/>
      <c r="Y365" s="193"/>
      <c r="Z365" s="193"/>
      <c r="AA365" s="193"/>
      <c r="AB365" s="193"/>
      <c r="AC365" s="193"/>
      <c r="AD365" s="193"/>
      <c r="AE365" s="193"/>
      <c r="AF365" s="193"/>
      <c r="AG365" s="193"/>
      <c r="AH365" s="193"/>
      <c r="AI365" s="193"/>
      <c r="AJ365" s="193"/>
      <c r="AK365" s="193"/>
      <c r="AL365" s="193"/>
      <c r="AM365" s="193"/>
      <c r="AN365" s="193"/>
      <c r="AO365" s="193"/>
      <c r="AP365" s="193"/>
      <c r="AQ365" s="193"/>
      <c r="AR365" s="193"/>
      <c r="AS365" s="193"/>
      <c r="AT365" s="193"/>
      <c r="AU365" s="193"/>
      <c r="AV365" s="193"/>
      <c r="AW365" s="193"/>
      <c r="AX365" s="193"/>
      <c r="AY365" s="193"/>
      <c r="AZ365" s="193"/>
      <c r="BA365" s="193"/>
      <c r="BB365" s="193"/>
      <c r="BC365" s="193"/>
      <c r="BD365" s="193"/>
      <c r="BE365" s="193"/>
    </row>
    <row r="366" spans="1:57" outlineLevel="1" x14ac:dyDescent="0.25">
      <c r="E366" s="571" t="str">
        <f xml:space="preserve"> Time!E$10</f>
        <v>Model column counter</v>
      </c>
      <c r="F366" s="571">
        <f xml:space="preserve"> Time!F$10</f>
        <v>0</v>
      </c>
      <c r="G366" s="571" t="str">
        <f xml:space="preserve"> Time!G$10</f>
        <v>counter</v>
      </c>
      <c r="H366" s="571">
        <f xml:space="preserve"> Time!H$10</f>
        <v>0</v>
      </c>
      <c r="I366" s="571">
        <f xml:space="preserve"> Time!I$10</f>
        <v>0</v>
      </c>
      <c r="J366" s="571">
        <f xml:space="preserve"> Time!J$10</f>
        <v>1</v>
      </c>
      <c r="K366" s="571">
        <f xml:space="preserve"> Time!K$10</f>
        <v>2</v>
      </c>
      <c r="L366" s="571">
        <f xml:space="preserve"> Time!L$10</f>
        <v>3</v>
      </c>
      <c r="M366" s="571">
        <f xml:space="preserve"> Time!M$10</f>
        <v>4</v>
      </c>
      <c r="N366" s="571">
        <f xml:space="preserve"> Time!N$10</f>
        <v>5</v>
      </c>
      <c r="O366" s="571">
        <f xml:space="preserve"> Time!O$10</f>
        <v>6</v>
      </c>
      <c r="P366" s="571">
        <f xml:space="preserve"> Time!P$10</f>
        <v>7</v>
      </c>
      <c r="Q366" s="571">
        <f xml:space="preserve"> Time!Q$10</f>
        <v>8</v>
      </c>
      <c r="R366" s="571">
        <f xml:space="preserve"> Time!R$10</f>
        <v>9</v>
      </c>
      <c r="S366" s="571">
        <f xml:space="preserve"> Time!S$10</f>
        <v>10</v>
      </c>
      <c r="T366" s="571">
        <f xml:space="preserve"> Time!T$10</f>
        <v>11</v>
      </c>
      <c r="U366" s="571">
        <f xml:space="preserve"> Time!U$10</f>
        <v>12</v>
      </c>
      <c r="V366" s="571">
        <f xml:space="preserve"> Time!V$10</f>
        <v>13</v>
      </c>
      <c r="W366" s="571">
        <f xml:space="preserve"> Time!W$10</f>
        <v>14</v>
      </c>
      <c r="X366" s="571">
        <f xml:space="preserve"> Time!X$10</f>
        <v>15</v>
      </c>
      <c r="Y366" s="571">
        <f xml:space="preserve"> Time!Y$10</f>
        <v>16</v>
      </c>
      <c r="Z366" s="571">
        <f xml:space="preserve"> Time!Z$10</f>
        <v>17</v>
      </c>
      <c r="AA366" s="571">
        <f xml:space="preserve"> Time!AA$10</f>
        <v>18</v>
      </c>
      <c r="AB366" s="571">
        <f xml:space="preserve"> Time!AB$10</f>
        <v>19</v>
      </c>
      <c r="AC366" s="571">
        <f xml:space="preserve"> Time!AC$10</f>
        <v>20</v>
      </c>
      <c r="AD366" s="571">
        <f xml:space="preserve"> Time!AD$10</f>
        <v>21</v>
      </c>
      <c r="AE366" s="571">
        <f xml:space="preserve"> Time!AE$10</f>
        <v>22</v>
      </c>
      <c r="AF366" s="571">
        <f xml:space="preserve"> Time!AF$10</f>
        <v>23</v>
      </c>
      <c r="AG366" s="571">
        <f xml:space="preserve"> Time!AG$10</f>
        <v>24</v>
      </c>
      <c r="AH366" s="571">
        <f xml:space="preserve"> Time!AH$10</f>
        <v>25</v>
      </c>
      <c r="AI366" s="571">
        <f xml:space="preserve"> Time!AI$10</f>
        <v>26</v>
      </c>
      <c r="AJ366" s="571">
        <f xml:space="preserve"> Time!AJ$10</f>
        <v>27</v>
      </c>
      <c r="AK366" s="571">
        <f xml:space="preserve"> Time!AK$10</f>
        <v>28</v>
      </c>
      <c r="AL366" s="571">
        <f xml:space="preserve"> Time!AL$10</f>
        <v>29</v>
      </c>
      <c r="AM366" s="571">
        <f xml:space="preserve"> Time!AM$10</f>
        <v>30</v>
      </c>
      <c r="AN366" s="571">
        <f xml:space="preserve"> Time!AN$10</f>
        <v>31</v>
      </c>
      <c r="AO366" s="571">
        <f xml:space="preserve"> Time!AO$10</f>
        <v>32</v>
      </c>
      <c r="AP366" s="571">
        <f xml:space="preserve"> Time!AP$10</f>
        <v>33</v>
      </c>
      <c r="AQ366" s="571">
        <f xml:space="preserve"> Time!AQ$10</f>
        <v>34</v>
      </c>
      <c r="AR366" s="571">
        <f xml:space="preserve"> Time!AR$10</f>
        <v>35</v>
      </c>
      <c r="AS366" s="571">
        <f xml:space="preserve"> Time!AS$10</f>
        <v>36</v>
      </c>
      <c r="AT366" s="571">
        <f xml:space="preserve"> Time!AT$10</f>
        <v>37</v>
      </c>
      <c r="AU366" s="571">
        <f xml:space="preserve"> Time!AU$10</f>
        <v>38</v>
      </c>
      <c r="AV366" s="571">
        <f xml:space="preserve"> Time!AV$10</f>
        <v>39</v>
      </c>
      <c r="AW366" s="571">
        <f xml:space="preserve"> Time!AW$10</f>
        <v>40</v>
      </c>
      <c r="AX366" s="571">
        <f xml:space="preserve"> Time!AX$10</f>
        <v>41</v>
      </c>
      <c r="AY366" s="571">
        <f xml:space="preserve"> Time!AY$10</f>
        <v>42</v>
      </c>
      <c r="AZ366" s="571">
        <f xml:space="preserve"> Time!AZ$10</f>
        <v>43</v>
      </c>
      <c r="BA366" s="571">
        <f xml:space="preserve"> Time!BA$10</f>
        <v>44</v>
      </c>
      <c r="BB366" s="571">
        <f xml:space="preserve"> Time!BB$10</f>
        <v>45</v>
      </c>
      <c r="BC366" s="571">
        <f xml:space="preserve"> Time!BC$10</f>
        <v>46</v>
      </c>
      <c r="BD366" s="571">
        <f xml:space="preserve"> Time!BD$10</f>
        <v>47</v>
      </c>
      <c r="BE366" s="571">
        <f xml:space="preserve"> Time!BE$10</f>
        <v>48</v>
      </c>
    </row>
    <row r="367" spans="1:57" outlineLevel="1" x14ac:dyDescent="0.25">
      <c r="E367" s="192" t="str">
        <f xml:space="preserve"> ConTime!E$56</f>
        <v>Model ops period counter - m</v>
      </c>
      <c r="F367" s="192">
        <f xml:space="preserve"> ConTime!F$56</f>
        <v>0</v>
      </c>
      <c r="G367" s="192" t="str">
        <f xml:space="preserve"> ConTime!G$56</f>
        <v>counter</v>
      </c>
      <c r="H367" s="192">
        <f xml:space="preserve"> ConTime!H$56</f>
        <v>0</v>
      </c>
      <c r="I367" s="192">
        <f xml:space="preserve"> ConTime!I$56</f>
        <v>0</v>
      </c>
      <c r="J367" s="192">
        <f xml:space="preserve"> ConTime!J$56</f>
        <v>1</v>
      </c>
      <c r="K367" s="192">
        <f xml:space="preserve"> ConTime!K$56</f>
        <v>1</v>
      </c>
      <c r="L367" s="192">
        <f xml:space="preserve"> ConTime!L$56</f>
        <v>1</v>
      </c>
      <c r="M367" s="192">
        <f xml:space="preserve"> ConTime!M$56</f>
        <v>1</v>
      </c>
      <c r="N367" s="192">
        <f xml:space="preserve"> ConTime!N$56</f>
        <v>1</v>
      </c>
      <c r="O367" s="192">
        <f xml:space="preserve"> ConTime!O$56</f>
        <v>1</v>
      </c>
      <c r="P367" s="192">
        <f xml:space="preserve"> ConTime!P$56</f>
        <v>2</v>
      </c>
      <c r="Q367" s="192">
        <f xml:space="preserve"> ConTime!Q$56</f>
        <v>2</v>
      </c>
      <c r="R367" s="192">
        <f xml:space="preserve"> ConTime!R$56</f>
        <v>2</v>
      </c>
      <c r="S367" s="192">
        <f xml:space="preserve"> ConTime!S$56</f>
        <v>2</v>
      </c>
      <c r="T367" s="192">
        <f xml:space="preserve"> ConTime!T$56</f>
        <v>2</v>
      </c>
      <c r="U367" s="192">
        <f xml:space="preserve"> ConTime!U$56</f>
        <v>2</v>
      </c>
      <c r="V367" s="192">
        <f xml:space="preserve"> ConTime!V$56</f>
        <v>3</v>
      </c>
      <c r="W367" s="192">
        <f xml:space="preserve"> ConTime!W$56</f>
        <v>3</v>
      </c>
      <c r="X367" s="192">
        <f xml:space="preserve"> ConTime!X$56</f>
        <v>3</v>
      </c>
      <c r="Y367" s="192">
        <f xml:space="preserve"> ConTime!Y$56</f>
        <v>3</v>
      </c>
      <c r="Z367" s="192">
        <f xml:space="preserve"> ConTime!Z$56</f>
        <v>3</v>
      </c>
      <c r="AA367" s="192">
        <f xml:space="preserve"> ConTime!AA$56</f>
        <v>3</v>
      </c>
      <c r="AB367" s="192">
        <f xml:space="preserve"> ConTime!AB$56</f>
        <v>4</v>
      </c>
      <c r="AC367" s="192">
        <f xml:space="preserve"> ConTime!AC$56</f>
        <v>4</v>
      </c>
      <c r="AD367" s="192">
        <f xml:space="preserve"> ConTime!AD$56</f>
        <v>4</v>
      </c>
      <c r="AE367" s="192">
        <f xml:space="preserve"> ConTime!AE$56</f>
        <v>4</v>
      </c>
      <c r="AF367" s="192">
        <f xml:space="preserve"> ConTime!AF$56</f>
        <v>4</v>
      </c>
      <c r="AG367" s="192">
        <f xml:space="preserve"> ConTime!AG$56</f>
        <v>4</v>
      </c>
      <c r="AH367" s="192">
        <f xml:space="preserve"> ConTime!AH$56</f>
        <v>5</v>
      </c>
      <c r="AI367" s="192">
        <f xml:space="preserve"> ConTime!AI$56</f>
        <v>5</v>
      </c>
      <c r="AJ367" s="192">
        <f xml:space="preserve"> ConTime!AJ$56</f>
        <v>5</v>
      </c>
      <c r="AK367" s="192">
        <f xml:space="preserve"> ConTime!AK$56</f>
        <v>5</v>
      </c>
      <c r="AL367" s="192">
        <f xml:space="preserve"> ConTime!AL$56</f>
        <v>5</v>
      </c>
      <c r="AM367" s="192">
        <f xml:space="preserve"> ConTime!AM$56</f>
        <v>5</v>
      </c>
      <c r="AN367" s="192">
        <f xml:space="preserve"> ConTime!AN$56</f>
        <v>6</v>
      </c>
      <c r="AO367" s="192">
        <f xml:space="preserve"> ConTime!AO$56</f>
        <v>6</v>
      </c>
      <c r="AP367" s="192">
        <f xml:space="preserve"> ConTime!AP$56</f>
        <v>6</v>
      </c>
      <c r="AQ367" s="192">
        <f xml:space="preserve"> ConTime!AQ$56</f>
        <v>6</v>
      </c>
      <c r="AR367" s="192">
        <f xml:space="preserve"> ConTime!AR$56</f>
        <v>6</v>
      </c>
      <c r="AS367" s="192">
        <f xml:space="preserve"> ConTime!AS$56</f>
        <v>6</v>
      </c>
      <c r="AT367" s="192">
        <f xml:space="preserve"> ConTime!AT$56</f>
        <v>7</v>
      </c>
      <c r="AU367" s="192">
        <f xml:space="preserve"> ConTime!AU$56</f>
        <v>7</v>
      </c>
      <c r="AV367" s="192">
        <f xml:space="preserve"> ConTime!AV$56</f>
        <v>7</v>
      </c>
      <c r="AW367" s="192">
        <f xml:space="preserve"> ConTime!AW$56</f>
        <v>7</v>
      </c>
      <c r="AX367" s="192">
        <f xml:space="preserve"> ConTime!AX$56</f>
        <v>7</v>
      </c>
      <c r="AY367" s="192">
        <f xml:space="preserve"> ConTime!AY$56</f>
        <v>7</v>
      </c>
      <c r="AZ367" s="192">
        <f xml:space="preserve"> ConTime!AZ$56</f>
        <v>8</v>
      </c>
      <c r="BA367" s="192">
        <f xml:space="preserve"> ConTime!BA$56</f>
        <v>8</v>
      </c>
      <c r="BB367" s="192">
        <f xml:space="preserve"> ConTime!BB$56</f>
        <v>8</v>
      </c>
      <c r="BC367" s="192">
        <f xml:space="preserve"> ConTime!BC$56</f>
        <v>8</v>
      </c>
      <c r="BD367" s="192">
        <f xml:space="preserve"> ConTime!BD$56</f>
        <v>8</v>
      </c>
      <c r="BE367" s="192">
        <f xml:space="preserve"> ConTime!BE$56</f>
        <v>8</v>
      </c>
    </row>
    <row r="368" spans="1:57" outlineLevel="1" x14ac:dyDescent="0.25">
      <c r="E368" s="12" t="str">
        <f t="shared" ref="E368:BE368" si="300" xml:space="preserve"> E$90</f>
        <v>Share capital drawdown - m</v>
      </c>
      <c r="F368" s="12">
        <f t="shared" si="300"/>
        <v>0</v>
      </c>
      <c r="G368" s="12" t="str">
        <f t="shared" si="300"/>
        <v>$ 000s</v>
      </c>
      <c r="H368" s="12">
        <f t="shared" si="300"/>
        <v>100</v>
      </c>
      <c r="I368" s="12">
        <f t="shared" si="300"/>
        <v>0</v>
      </c>
      <c r="J368" s="12">
        <f t="shared" si="300"/>
        <v>0</v>
      </c>
      <c r="K368" s="12">
        <f t="shared" si="300"/>
        <v>0</v>
      </c>
      <c r="L368" s="12">
        <f t="shared" si="300"/>
        <v>0</v>
      </c>
      <c r="M368" s="12">
        <f t="shared" si="300"/>
        <v>0</v>
      </c>
      <c r="N368" s="12">
        <f t="shared" si="300"/>
        <v>0</v>
      </c>
      <c r="O368" s="12">
        <f t="shared" si="300"/>
        <v>0</v>
      </c>
      <c r="P368" s="12">
        <f t="shared" si="300"/>
        <v>0</v>
      </c>
      <c r="Q368" s="12">
        <f t="shared" si="300"/>
        <v>0</v>
      </c>
      <c r="R368" s="12">
        <f t="shared" si="300"/>
        <v>0</v>
      </c>
      <c r="S368" s="12">
        <f t="shared" si="300"/>
        <v>0</v>
      </c>
      <c r="T368" s="12">
        <f t="shared" si="300"/>
        <v>0</v>
      </c>
      <c r="U368" s="12">
        <f t="shared" si="300"/>
        <v>0</v>
      </c>
      <c r="V368" s="12">
        <f t="shared" si="300"/>
        <v>0</v>
      </c>
      <c r="W368" s="12">
        <f t="shared" si="300"/>
        <v>0</v>
      </c>
      <c r="X368" s="12">
        <f t="shared" si="300"/>
        <v>0</v>
      </c>
      <c r="Y368" s="12">
        <f t="shared" si="300"/>
        <v>100</v>
      </c>
      <c r="Z368" s="12">
        <f t="shared" si="300"/>
        <v>0</v>
      </c>
      <c r="AA368" s="12">
        <f t="shared" si="300"/>
        <v>0</v>
      </c>
      <c r="AB368" s="12">
        <f t="shared" si="300"/>
        <v>0</v>
      </c>
      <c r="AC368" s="12">
        <f t="shared" si="300"/>
        <v>0</v>
      </c>
      <c r="AD368" s="12">
        <f t="shared" si="300"/>
        <v>0</v>
      </c>
      <c r="AE368" s="12">
        <f t="shared" si="300"/>
        <v>0</v>
      </c>
      <c r="AF368" s="12">
        <f t="shared" si="300"/>
        <v>0</v>
      </c>
      <c r="AG368" s="12">
        <f t="shared" si="300"/>
        <v>0</v>
      </c>
      <c r="AH368" s="12">
        <f t="shared" si="300"/>
        <v>0</v>
      </c>
      <c r="AI368" s="12">
        <f t="shared" si="300"/>
        <v>0</v>
      </c>
      <c r="AJ368" s="12">
        <f t="shared" si="300"/>
        <v>0</v>
      </c>
      <c r="AK368" s="12">
        <f t="shared" si="300"/>
        <v>0</v>
      </c>
      <c r="AL368" s="12">
        <f t="shared" si="300"/>
        <v>0</v>
      </c>
      <c r="AM368" s="12">
        <f t="shared" si="300"/>
        <v>0</v>
      </c>
      <c r="AN368" s="12">
        <f t="shared" si="300"/>
        <v>0</v>
      </c>
      <c r="AO368" s="12">
        <f t="shared" si="300"/>
        <v>0</v>
      </c>
      <c r="AP368" s="12">
        <f t="shared" si="300"/>
        <v>0</v>
      </c>
      <c r="AQ368" s="12">
        <f t="shared" si="300"/>
        <v>0</v>
      </c>
      <c r="AR368" s="12">
        <f t="shared" si="300"/>
        <v>0</v>
      </c>
      <c r="AS368" s="12">
        <f t="shared" si="300"/>
        <v>0</v>
      </c>
      <c r="AT368" s="12">
        <f t="shared" si="300"/>
        <v>0</v>
      </c>
      <c r="AU368" s="12">
        <f t="shared" si="300"/>
        <v>0</v>
      </c>
      <c r="AV368" s="12">
        <f t="shared" si="300"/>
        <v>0</v>
      </c>
      <c r="AW368" s="12">
        <f t="shared" si="300"/>
        <v>0</v>
      </c>
      <c r="AX368" s="12">
        <f t="shared" si="300"/>
        <v>0</v>
      </c>
      <c r="AY368" s="12">
        <f t="shared" si="300"/>
        <v>0</v>
      </c>
      <c r="AZ368" s="12">
        <f t="shared" si="300"/>
        <v>0</v>
      </c>
      <c r="BA368" s="12">
        <f t="shared" si="300"/>
        <v>0</v>
      </c>
      <c r="BB368" s="12">
        <f t="shared" si="300"/>
        <v>0</v>
      </c>
      <c r="BC368" s="12">
        <f t="shared" si="300"/>
        <v>0</v>
      </c>
      <c r="BD368" s="12">
        <f t="shared" si="300"/>
        <v>0</v>
      </c>
      <c r="BE368" s="12">
        <f t="shared" si="300"/>
        <v>0</v>
      </c>
    </row>
    <row r="369" spans="1:57" outlineLevel="1" x14ac:dyDescent="0.25">
      <c r="A369" s="142"/>
      <c r="B369" s="142"/>
      <c r="C369" s="143"/>
      <c r="D369" s="144"/>
      <c r="E369" s="193" t="s">
        <v>160</v>
      </c>
      <c r="F369" s="193"/>
      <c r="G369" s="193" t="str">
        <f xml:space="preserve"> SMU</f>
        <v>$ 000s</v>
      </c>
      <c r="H369" s="193">
        <f xml:space="preserve"> SUM(J369:BE369)</f>
        <v>100</v>
      </c>
      <c r="I369" s="145"/>
      <c r="J369" s="193">
        <f t="shared" ref="J369" si="301" xml:space="preserve"> SUMIF($J367:$BE367, J366, $J368:$BE368)</f>
        <v>0</v>
      </c>
      <c r="K369" s="193">
        <f t="shared" ref="K369" si="302" xml:space="preserve"> SUMIF($J367:$BE367, K366, $J368:$BE368)</f>
        <v>0</v>
      </c>
      <c r="L369" s="193">
        <f t="shared" ref="L369" si="303" xml:space="preserve"> SUMIF($J367:$BE367, L366, $J368:$BE368)</f>
        <v>100</v>
      </c>
      <c r="M369" s="193">
        <f t="shared" ref="M369" si="304" xml:space="preserve"> SUMIF($J367:$BE367, M366, $J368:$BE368)</f>
        <v>0</v>
      </c>
      <c r="N369" s="193">
        <f t="shared" ref="N369" si="305" xml:space="preserve"> SUMIF($J367:$BE367, N366, $J368:$BE368)</f>
        <v>0</v>
      </c>
      <c r="O369" s="193">
        <f t="shared" ref="O369" si="306" xml:space="preserve"> SUMIF($J367:$BE367, O366, $J368:$BE368)</f>
        <v>0</v>
      </c>
      <c r="P369" s="193">
        <f t="shared" ref="P369" si="307" xml:space="preserve"> SUMIF($J367:$BE367, P366, $J368:$BE368)</f>
        <v>0</v>
      </c>
      <c r="Q369" s="193">
        <f t="shared" ref="Q369" si="308" xml:space="preserve"> SUMIF($J367:$BE367, Q366, $J368:$BE368)</f>
        <v>0</v>
      </c>
      <c r="R369" s="193">
        <f t="shared" ref="R369" si="309" xml:space="preserve"> SUMIF($J367:$BE367, R366, $J368:$BE368)</f>
        <v>0</v>
      </c>
      <c r="S369" s="193">
        <f t="shared" ref="S369" si="310" xml:space="preserve"> SUMIF($J367:$BE367, S366, $J368:$BE368)</f>
        <v>0</v>
      </c>
      <c r="T369" s="193">
        <f t="shared" ref="T369" si="311" xml:space="preserve"> SUMIF($J367:$BE367, T366, $J368:$BE368)</f>
        <v>0</v>
      </c>
      <c r="U369" s="193">
        <f t="shared" ref="U369" si="312" xml:space="preserve"> SUMIF($J367:$BE367, U366, $J368:$BE368)</f>
        <v>0</v>
      </c>
      <c r="V369" s="193">
        <f t="shared" ref="V369" si="313" xml:space="preserve"> SUMIF($J367:$BE367, V366, $J368:$BE368)</f>
        <v>0</v>
      </c>
      <c r="W369" s="193">
        <f t="shared" ref="W369" si="314" xml:space="preserve"> SUMIF($J367:$BE367, W366, $J368:$BE368)</f>
        <v>0</v>
      </c>
      <c r="X369" s="193">
        <f t="shared" ref="X369" si="315" xml:space="preserve"> SUMIF($J367:$BE367, X366, $J368:$BE368)</f>
        <v>0</v>
      </c>
      <c r="Y369" s="193">
        <f t="shared" ref="Y369" si="316" xml:space="preserve"> SUMIF($J367:$BE367, Y366, $J368:$BE368)</f>
        <v>0</v>
      </c>
      <c r="Z369" s="193">
        <f t="shared" ref="Z369" si="317" xml:space="preserve"> SUMIF($J367:$BE367, Z366, $J368:$BE368)</f>
        <v>0</v>
      </c>
      <c r="AA369" s="193">
        <f t="shared" ref="AA369" si="318" xml:space="preserve"> SUMIF($J367:$BE367, AA366, $J368:$BE368)</f>
        <v>0</v>
      </c>
      <c r="AB369" s="193">
        <f t="shared" ref="AB369" si="319" xml:space="preserve"> SUMIF($J367:$BE367, AB366, $J368:$BE368)</f>
        <v>0</v>
      </c>
      <c r="AC369" s="193">
        <f t="shared" ref="AC369" si="320" xml:space="preserve"> SUMIF($J367:$BE367, AC366, $J368:$BE368)</f>
        <v>0</v>
      </c>
      <c r="AD369" s="193">
        <f t="shared" ref="AD369" si="321" xml:space="preserve"> SUMIF($J367:$BE367, AD366, $J368:$BE368)</f>
        <v>0</v>
      </c>
      <c r="AE369" s="193">
        <f t="shared" ref="AE369" si="322" xml:space="preserve"> SUMIF($J367:$BE367, AE366, $J368:$BE368)</f>
        <v>0</v>
      </c>
      <c r="AF369" s="193">
        <f t="shared" ref="AF369" si="323" xml:space="preserve"> SUMIF($J367:$BE367, AF366, $J368:$BE368)</f>
        <v>0</v>
      </c>
      <c r="AG369" s="193">
        <f t="shared" ref="AG369" si="324" xml:space="preserve"> SUMIF($J367:$BE367, AG366, $J368:$BE368)</f>
        <v>0</v>
      </c>
      <c r="AH369" s="193">
        <f t="shared" ref="AH369" si="325" xml:space="preserve"> SUMIF($J367:$BE367, AH366, $J368:$BE368)</f>
        <v>0</v>
      </c>
      <c r="AI369" s="193">
        <f t="shared" ref="AI369" si="326" xml:space="preserve"> SUMIF($J367:$BE367, AI366, $J368:$BE368)</f>
        <v>0</v>
      </c>
      <c r="AJ369" s="193">
        <f t="shared" ref="AJ369" si="327" xml:space="preserve"> SUMIF($J367:$BE367, AJ366, $J368:$BE368)</f>
        <v>0</v>
      </c>
      <c r="AK369" s="193">
        <f t="shared" ref="AK369" si="328" xml:space="preserve"> SUMIF($J367:$BE367, AK366, $J368:$BE368)</f>
        <v>0</v>
      </c>
      <c r="AL369" s="193">
        <f t="shared" ref="AL369" si="329" xml:space="preserve"> SUMIF($J367:$BE367, AL366, $J368:$BE368)</f>
        <v>0</v>
      </c>
      <c r="AM369" s="193">
        <f t="shared" ref="AM369" si="330" xml:space="preserve"> SUMIF($J367:$BE367, AM366, $J368:$BE368)</f>
        <v>0</v>
      </c>
      <c r="AN369" s="193">
        <f t="shared" ref="AN369" si="331" xml:space="preserve"> SUMIF($J367:$BE367, AN366, $J368:$BE368)</f>
        <v>0</v>
      </c>
      <c r="AO369" s="193">
        <f t="shared" ref="AO369" si="332" xml:space="preserve"> SUMIF($J367:$BE367, AO366, $J368:$BE368)</f>
        <v>0</v>
      </c>
      <c r="AP369" s="193">
        <f t="shared" ref="AP369" si="333" xml:space="preserve"> SUMIF($J367:$BE367, AP366, $J368:$BE368)</f>
        <v>0</v>
      </c>
      <c r="AQ369" s="193">
        <f t="shared" ref="AQ369" si="334" xml:space="preserve"> SUMIF($J367:$BE367, AQ366, $J368:$BE368)</f>
        <v>0</v>
      </c>
      <c r="AR369" s="193">
        <f t="shared" ref="AR369" si="335" xml:space="preserve"> SUMIF($J367:$BE367, AR366, $J368:$BE368)</f>
        <v>0</v>
      </c>
      <c r="AS369" s="193">
        <f t="shared" ref="AS369" si="336" xml:space="preserve"> SUMIF($J367:$BE367, AS366, $J368:$BE368)</f>
        <v>0</v>
      </c>
      <c r="AT369" s="193">
        <f t="shared" ref="AT369" si="337" xml:space="preserve"> SUMIF($J367:$BE367, AT366, $J368:$BE368)</f>
        <v>0</v>
      </c>
      <c r="AU369" s="193">
        <f t="shared" ref="AU369" si="338" xml:space="preserve"> SUMIF($J367:$BE367, AU366, $J368:$BE368)</f>
        <v>0</v>
      </c>
      <c r="AV369" s="193">
        <f t="shared" ref="AV369" si="339" xml:space="preserve"> SUMIF($J367:$BE367, AV366, $J368:$BE368)</f>
        <v>0</v>
      </c>
      <c r="AW369" s="193">
        <f t="shared" ref="AW369" si="340" xml:space="preserve"> SUMIF($J367:$BE367, AW366, $J368:$BE368)</f>
        <v>0</v>
      </c>
      <c r="AX369" s="193">
        <f t="shared" ref="AX369" si="341" xml:space="preserve"> SUMIF($J367:$BE367, AX366, $J368:$BE368)</f>
        <v>0</v>
      </c>
      <c r="AY369" s="193">
        <f t="shared" ref="AY369" si="342" xml:space="preserve"> SUMIF($J367:$BE367, AY366, $J368:$BE368)</f>
        <v>0</v>
      </c>
      <c r="AZ369" s="193">
        <f t="shared" ref="AZ369" si="343" xml:space="preserve"> SUMIF($J367:$BE367, AZ366, $J368:$BE368)</f>
        <v>0</v>
      </c>
      <c r="BA369" s="193">
        <f t="shared" ref="BA369" si="344" xml:space="preserve"> SUMIF($J367:$BE367, BA366, $J368:$BE368)</f>
        <v>0</v>
      </c>
      <c r="BB369" s="193">
        <f t="shared" ref="BB369" si="345" xml:space="preserve"> SUMIF($J367:$BE367, BB366, $J368:$BE368)</f>
        <v>0</v>
      </c>
      <c r="BC369" s="193">
        <f t="shared" ref="BC369" si="346" xml:space="preserve"> SUMIF($J367:$BE367, BC366, $J368:$BE368)</f>
        <v>0</v>
      </c>
      <c r="BD369" s="193">
        <f t="shared" ref="BD369" si="347" xml:space="preserve"> SUMIF($J367:$BE367, BD366, $J368:$BE368)</f>
        <v>0</v>
      </c>
      <c r="BE369" s="193">
        <f t="shared" ref="BE369" si="348" xml:space="preserve"> SUMIF($J367:$BE367, BE366, $J368:$BE368)</f>
        <v>0</v>
      </c>
    </row>
    <row r="370" spans="1:57" outlineLevel="1" x14ac:dyDescent="0.25">
      <c r="A370" s="142"/>
      <c r="B370" s="142"/>
      <c r="C370" s="143"/>
      <c r="D370" s="144"/>
      <c r="E370" s="193"/>
      <c r="F370" s="193"/>
      <c r="G370" s="193"/>
      <c r="H370" s="193"/>
      <c r="I370" s="145"/>
      <c r="J370" s="193"/>
      <c r="K370" s="193"/>
      <c r="L370" s="193"/>
      <c r="M370" s="193"/>
      <c r="N370" s="193"/>
      <c r="O370" s="193"/>
      <c r="P370" s="193"/>
      <c r="Q370" s="193"/>
      <c r="R370" s="193"/>
      <c r="S370" s="193"/>
      <c r="T370" s="193"/>
      <c r="U370" s="193"/>
      <c r="V370" s="193"/>
      <c r="W370" s="193"/>
      <c r="X370" s="193"/>
      <c r="Y370" s="193"/>
      <c r="Z370" s="193"/>
      <c r="AA370" s="193"/>
      <c r="AB370" s="193"/>
      <c r="AC370" s="193"/>
      <c r="AD370" s="193"/>
      <c r="AE370" s="193"/>
      <c r="AF370" s="193"/>
      <c r="AG370" s="193"/>
      <c r="AH370" s="193"/>
      <c r="AI370" s="193"/>
      <c r="AJ370" s="193"/>
      <c r="AK370" s="193"/>
      <c r="AL370" s="193"/>
      <c r="AM370" s="193"/>
      <c r="AN370" s="193"/>
      <c r="AO370" s="193"/>
      <c r="AP370" s="193"/>
      <c r="AQ370" s="193"/>
      <c r="AR370" s="193"/>
      <c r="AS370" s="193"/>
      <c r="AT370" s="193"/>
      <c r="AU370" s="193"/>
      <c r="AV370" s="193"/>
      <c r="AW370" s="193"/>
      <c r="AX370" s="193"/>
      <c r="AY370" s="193"/>
      <c r="AZ370" s="193"/>
      <c r="BA370" s="193"/>
      <c r="BB370" s="193"/>
      <c r="BC370" s="193"/>
      <c r="BD370" s="193"/>
      <c r="BE370" s="193"/>
    </row>
    <row r="371" spans="1:57" outlineLevel="1" x14ac:dyDescent="0.25">
      <c r="E371" s="571" t="str">
        <f xml:space="preserve"> Time!E$10</f>
        <v>Model column counter</v>
      </c>
      <c r="F371" s="571">
        <f xml:space="preserve"> Time!F$10</f>
        <v>0</v>
      </c>
      <c r="G371" s="571" t="str">
        <f xml:space="preserve"> Time!G$10</f>
        <v>counter</v>
      </c>
      <c r="H371" s="571">
        <f xml:space="preserve"> Time!H$10</f>
        <v>0</v>
      </c>
      <c r="I371" s="571">
        <f xml:space="preserve"> Time!I$10</f>
        <v>0</v>
      </c>
      <c r="J371" s="571">
        <f xml:space="preserve"> Time!J$10</f>
        <v>1</v>
      </c>
      <c r="K371" s="571">
        <f xml:space="preserve"> Time!K$10</f>
        <v>2</v>
      </c>
      <c r="L371" s="571">
        <f xml:space="preserve"> Time!L$10</f>
        <v>3</v>
      </c>
      <c r="M371" s="571">
        <f xml:space="preserve"> Time!M$10</f>
        <v>4</v>
      </c>
      <c r="N371" s="571">
        <f xml:space="preserve"> Time!N$10</f>
        <v>5</v>
      </c>
      <c r="O371" s="571">
        <f xml:space="preserve"> Time!O$10</f>
        <v>6</v>
      </c>
      <c r="P371" s="571">
        <f xml:space="preserve"> Time!P$10</f>
        <v>7</v>
      </c>
      <c r="Q371" s="571">
        <f xml:space="preserve"> Time!Q$10</f>
        <v>8</v>
      </c>
      <c r="R371" s="571">
        <f xml:space="preserve"> Time!R$10</f>
        <v>9</v>
      </c>
      <c r="S371" s="571">
        <f xml:space="preserve"> Time!S$10</f>
        <v>10</v>
      </c>
      <c r="T371" s="571">
        <f xml:space="preserve"> Time!T$10</f>
        <v>11</v>
      </c>
      <c r="U371" s="571">
        <f xml:space="preserve"> Time!U$10</f>
        <v>12</v>
      </c>
      <c r="V371" s="571">
        <f xml:space="preserve"> Time!V$10</f>
        <v>13</v>
      </c>
      <c r="W371" s="571">
        <f xml:space="preserve"> Time!W$10</f>
        <v>14</v>
      </c>
      <c r="X371" s="571">
        <f xml:space="preserve"> Time!X$10</f>
        <v>15</v>
      </c>
      <c r="Y371" s="571">
        <f xml:space="preserve"> Time!Y$10</f>
        <v>16</v>
      </c>
      <c r="Z371" s="571">
        <f xml:space="preserve"> Time!Z$10</f>
        <v>17</v>
      </c>
      <c r="AA371" s="571">
        <f xml:space="preserve"> Time!AA$10</f>
        <v>18</v>
      </c>
      <c r="AB371" s="571">
        <f xml:space="preserve"> Time!AB$10</f>
        <v>19</v>
      </c>
      <c r="AC371" s="571">
        <f xml:space="preserve"> Time!AC$10</f>
        <v>20</v>
      </c>
      <c r="AD371" s="571">
        <f xml:space="preserve"> Time!AD$10</f>
        <v>21</v>
      </c>
      <c r="AE371" s="571">
        <f xml:space="preserve"> Time!AE$10</f>
        <v>22</v>
      </c>
      <c r="AF371" s="571">
        <f xml:space="preserve"> Time!AF$10</f>
        <v>23</v>
      </c>
      <c r="AG371" s="571">
        <f xml:space="preserve"> Time!AG$10</f>
        <v>24</v>
      </c>
      <c r="AH371" s="571">
        <f xml:space="preserve"> Time!AH$10</f>
        <v>25</v>
      </c>
      <c r="AI371" s="571">
        <f xml:space="preserve"> Time!AI$10</f>
        <v>26</v>
      </c>
      <c r="AJ371" s="571">
        <f xml:space="preserve"> Time!AJ$10</f>
        <v>27</v>
      </c>
      <c r="AK371" s="571">
        <f xml:space="preserve"> Time!AK$10</f>
        <v>28</v>
      </c>
      <c r="AL371" s="571">
        <f xml:space="preserve"> Time!AL$10</f>
        <v>29</v>
      </c>
      <c r="AM371" s="571">
        <f xml:space="preserve"> Time!AM$10</f>
        <v>30</v>
      </c>
      <c r="AN371" s="571">
        <f xml:space="preserve"> Time!AN$10</f>
        <v>31</v>
      </c>
      <c r="AO371" s="571">
        <f xml:space="preserve"> Time!AO$10</f>
        <v>32</v>
      </c>
      <c r="AP371" s="571">
        <f xml:space="preserve"> Time!AP$10</f>
        <v>33</v>
      </c>
      <c r="AQ371" s="571">
        <f xml:space="preserve"> Time!AQ$10</f>
        <v>34</v>
      </c>
      <c r="AR371" s="571">
        <f xml:space="preserve"> Time!AR$10</f>
        <v>35</v>
      </c>
      <c r="AS371" s="571">
        <f xml:space="preserve"> Time!AS$10</f>
        <v>36</v>
      </c>
      <c r="AT371" s="571">
        <f xml:space="preserve"> Time!AT$10</f>
        <v>37</v>
      </c>
      <c r="AU371" s="571">
        <f xml:space="preserve"> Time!AU$10</f>
        <v>38</v>
      </c>
      <c r="AV371" s="571">
        <f xml:space="preserve"> Time!AV$10</f>
        <v>39</v>
      </c>
      <c r="AW371" s="571">
        <f xml:space="preserve"> Time!AW$10</f>
        <v>40</v>
      </c>
      <c r="AX371" s="571">
        <f xml:space="preserve"> Time!AX$10</f>
        <v>41</v>
      </c>
      <c r="AY371" s="571">
        <f xml:space="preserve"> Time!AY$10</f>
        <v>42</v>
      </c>
      <c r="AZ371" s="571">
        <f xml:space="preserve"> Time!AZ$10</f>
        <v>43</v>
      </c>
      <c r="BA371" s="571">
        <f xml:space="preserve"> Time!BA$10</f>
        <v>44</v>
      </c>
      <c r="BB371" s="571">
        <f xml:space="preserve"> Time!BB$10</f>
        <v>45</v>
      </c>
      <c r="BC371" s="571">
        <f xml:space="preserve"> Time!BC$10</f>
        <v>46</v>
      </c>
      <c r="BD371" s="571">
        <f xml:space="preserve"> Time!BD$10</f>
        <v>47</v>
      </c>
      <c r="BE371" s="571">
        <f xml:space="preserve"> Time!BE$10</f>
        <v>48</v>
      </c>
    </row>
    <row r="372" spans="1:57" outlineLevel="1" x14ac:dyDescent="0.25">
      <c r="E372" s="192" t="str">
        <f xml:space="preserve"> ConTime!E$56</f>
        <v>Model ops period counter - m</v>
      </c>
      <c r="F372" s="192">
        <f xml:space="preserve"> ConTime!F$56</f>
        <v>0</v>
      </c>
      <c r="G372" s="192" t="str">
        <f xml:space="preserve"> ConTime!G$56</f>
        <v>counter</v>
      </c>
      <c r="H372" s="192">
        <f xml:space="preserve"> ConTime!H$56</f>
        <v>0</v>
      </c>
      <c r="I372" s="192">
        <f xml:space="preserve"> ConTime!I$56</f>
        <v>0</v>
      </c>
      <c r="J372" s="192">
        <f xml:space="preserve"> ConTime!J$56</f>
        <v>1</v>
      </c>
      <c r="K372" s="192">
        <f xml:space="preserve"> ConTime!K$56</f>
        <v>1</v>
      </c>
      <c r="L372" s="192">
        <f xml:space="preserve"> ConTime!L$56</f>
        <v>1</v>
      </c>
      <c r="M372" s="192">
        <f xml:space="preserve"> ConTime!M$56</f>
        <v>1</v>
      </c>
      <c r="N372" s="192">
        <f xml:space="preserve"> ConTime!N$56</f>
        <v>1</v>
      </c>
      <c r="O372" s="192">
        <f xml:space="preserve"> ConTime!O$56</f>
        <v>1</v>
      </c>
      <c r="P372" s="192">
        <f xml:space="preserve"> ConTime!P$56</f>
        <v>2</v>
      </c>
      <c r="Q372" s="192">
        <f xml:space="preserve"> ConTime!Q$56</f>
        <v>2</v>
      </c>
      <c r="R372" s="192">
        <f xml:space="preserve"> ConTime!R$56</f>
        <v>2</v>
      </c>
      <c r="S372" s="192">
        <f xml:space="preserve"> ConTime!S$56</f>
        <v>2</v>
      </c>
      <c r="T372" s="192">
        <f xml:space="preserve"> ConTime!T$56</f>
        <v>2</v>
      </c>
      <c r="U372" s="192">
        <f xml:space="preserve"> ConTime!U$56</f>
        <v>2</v>
      </c>
      <c r="V372" s="192">
        <f xml:space="preserve"> ConTime!V$56</f>
        <v>3</v>
      </c>
      <c r="W372" s="192">
        <f xml:space="preserve"> ConTime!W$56</f>
        <v>3</v>
      </c>
      <c r="X372" s="192">
        <f xml:space="preserve"> ConTime!X$56</f>
        <v>3</v>
      </c>
      <c r="Y372" s="192">
        <f xml:space="preserve"> ConTime!Y$56</f>
        <v>3</v>
      </c>
      <c r="Z372" s="192">
        <f xml:space="preserve"> ConTime!Z$56</f>
        <v>3</v>
      </c>
      <c r="AA372" s="192">
        <f xml:space="preserve"> ConTime!AA$56</f>
        <v>3</v>
      </c>
      <c r="AB372" s="192">
        <f xml:space="preserve"> ConTime!AB$56</f>
        <v>4</v>
      </c>
      <c r="AC372" s="192">
        <f xml:space="preserve"> ConTime!AC$56</f>
        <v>4</v>
      </c>
      <c r="AD372" s="192">
        <f xml:space="preserve"> ConTime!AD$56</f>
        <v>4</v>
      </c>
      <c r="AE372" s="192">
        <f xml:space="preserve"> ConTime!AE$56</f>
        <v>4</v>
      </c>
      <c r="AF372" s="192">
        <f xml:space="preserve"> ConTime!AF$56</f>
        <v>4</v>
      </c>
      <c r="AG372" s="192">
        <f xml:space="preserve"> ConTime!AG$56</f>
        <v>4</v>
      </c>
      <c r="AH372" s="192">
        <f xml:space="preserve"> ConTime!AH$56</f>
        <v>5</v>
      </c>
      <c r="AI372" s="192">
        <f xml:space="preserve"> ConTime!AI$56</f>
        <v>5</v>
      </c>
      <c r="AJ372" s="192">
        <f xml:space="preserve"> ConTime!AJ$56</f>
        <v>5</v>
      </c>
      <c r="AK372" s="192">
        <f xml:space="preserve"> ConTime!AK$56</f>
        <v>5</v>
      </c>
      <c r="AL372" s="192">
        <f xml:space="preserve"> ConTime!AL$56</f>
        <v>5</v>
      </c>
      <c r="AM372" s="192">
        <f xml:space="preserve"> ConTime!AM$56</f>
        <v>5</v>
      </c>
      <c r="AN372" s="192">
        <f xml:space="preserve"> ConTime!AN$56</f>
        <v>6</v>
      </c>
      <c r="AO372" s="192">
        <f xml:space="preserve"> ConTime!AO$56</f>
        <v>6</v>
      </c>
      <c r="AP372" s="192">
        <f xml:space="preserve"> ConTime!AP$56</f>
        <v>6</v>
      </c>
      <c r="AQ372" s="192">
        <f xml:space="preserve"> ConTime!AQ$56</f>
        <v>6</v>
      </c>
      <c r="AR372" s="192">
        <f xml:space="preserve"> ConTime!AR$56</f>
        <v>6</v>
      </c>
      <c r="AS372" s="192">
        <f xml:space="preserve"> ConTime!AS$56</f>
        <v>6</v>
      </c>
      <c r="AT372" s="192">
        <f xml:space="preserve"> ConTime!AT$56</f>
        <v>7</v>
      </c>
      <c r="AU372" s="192">
        <f xml:space="preserve"> ConTime!AU$56</f>
        <v>7</v>
      </c>
      <c r="AV372" s="192">
        <f xml:space="preserve"> ConTime!AV$56</f>
        <v>7</v>
      </c>
      <c r="AW372" s="192">
        <f xml:space="preserve"> ConTime!AW$56</f>
        <v>7</v>
      </c>
      <c r="AX372" s="192">
        <f xml:space="preserve"> ConTime!AX$56</f>
        <v>7</v>
      </c>
      <c r="AY372" s="192">
        <f xml:space="preserve"> ConTime!AY$56</f>
        <v>7</v>
      </c>
      <c r="AZ372" s="192">
        <f xml:space="preserve"> ConTime!AZ$56</f>
        <v>8</v>
      </c>
      <c r="BA372" s="192">
        <f xml:space="preserve"> ConTime!BA$56</f>
        <v>8</v>
      </c>
      <c r="BB372" s="192">
        <f xml:space="preserve"> ConTime!BB$56</f>
        <v>8</v>
      </c>
      <c r="BC372" s="192">
        <f xml:space="preserve"> ConTime!BC$56</f>
        <v>8</v>
      </c>
      <c r="BD372" s="192">
        <f xml:space="preserve"> ConTime!BD$56</f>
        <v>8</v>
      </c>
      <c r="BE372" s="192">
        <f xml:space="preserve"> ConTime!BE$56</f>
        <v>8</v>
      </c>
    </row>
    <row r="373" spans="1:57" outlineLevel="1" x14ac:dyDescent="0.25">
      <c r="E373" s="204" t="str">
        <f t="shared" ref="E373:BE373" si="349" xml:space="preserve"> E$249</f>
        <v>Equity bridge interest and fees rolled up - m</v>
      </c>
      <c r="F373" s="204">
        <f t="shared" si="349"/>
        <v>0</v>
      </c>
      <c r="G373" s="204" t="str">
        <f t="shared" si="349"/>
        <v>$ 000s</v>
      </c>
      <c r="H373" s="204">
        <f t="shared" si="349"/>
        <v>6645.0122981613849</v>
      </c>
      <c r="I373" s="204">
        <f t="shared" si="349"/>
        <v>0</v>
      </c>
      <c r="J373" s="204">
        <f t="shared" si="349"/>
        <v>0</v>
      </c>
      <c r="K373" s="204">
        <f t="shared" si="349"/>
        <v>0</v>
      </c>
      <c r="L373" s="204">
        <f t="shared" si="349"/>
        <v>0</v>
      </c>
      <c r="M373" s="204">
        <f t="shared" si="349"/>
        <v>0</v>
      </c>
      <c r="N373" s="204">
        <f t="shared" si="349"/>
        <v>0</v>
      </c>
      <c r="O373" s="204">
        <f t="shared" si="349"/>
        <v>0</v>
      </c>
      <c r="P373" s="204">
        <f t="shared" si="349"/>
        <v>0</v>
      </c>
      <c r="Q373" s="204">
        <f t="shared" si="349"/>
        <v>0</v>
      </c>
      <c r="R373" s="204">
        <f t="shared" si="349"/>
        <v>0</v>
      </c>
      <c r="S373" s="204">
        <f t="shared" si="349"/>
        <v>0</v>
      </c>
      <c r="T373" s="204">
        <f t="shared" si="349"/>
        <v>0</v>
      </c>
      <c r="U373" s="204">
        <f t="shared" si="349"/>
        <v>0</v>
      </c>
      <c r="V373" s="204">
        <f t="shared" si="349"/>
        <v>0</v>
      </c>
      <c r="W373" s="204">
        <f t="shared" si="349"/>
        <v>0</v>
      </c>
      <c r="X373" s="204">
        <f t="shared" si="349"/>
        <v>0</v>
      </c>
      <c r="Y373" s="204">
        <f t="shared" si="349"/>
        <v>1364.4786999000394</v>
      </c>
      <c r="Z373" s="204">
        <f t="shared" si="349"/>
        <v>64.15603422594819</v>
      </c>
      <c r="AA373" s="204">
        <f t="shared" si="349"/>
        <v>87.737119192133505</v>
      </c>
      <c r="AB373" s="204">
        <f t="shared" si="349"/>
        <v>117.21912557019932</v>
      </c>
      <c r="AC373" s="204">
        <f t="shared" si="349"/>
        <v>143.84129888086585</v>
      </c>
      <c r="AD373" s="204">
        <f t="shared" si="349"/>
        <v>165.02122262621972</v>
      </c>
      <c r="AE373" s="204">
        <f t="shared" si="349"/>
        <v>197.24906885355057</v>
      </c>
      <c r="AF373" s="204">
        <f t="shared" si="349"/>
        <v>216.81965311606768</v>
      </c>
      <c r="AG373" s="204">
        <f t="shared" si="349"/>
        <v>225.57711072822426</v>
      </c>
      <c r="AH373" s="204">
        <f t="shared" si="349"/>
        <v>226.07244046719831</v>
      </c>
      <c r="AI373" s="204">
        <f t="shared" si="349"/>
        <v>204.64283936439602</v>
      </c>
      <c r="AJ373" s="204">
        <f t="shared" si="349"/>
        <v>227.01821943582851</v>
      </c>
      <c r="AK373" s="204">
        <f t="shared" si="349"/>
        <v>220.17746478323198</v>
      </c>
      <c r="AL373" s="204">
        <f t="shared" si="349"/>
        <v>228.00018662575957</v>
      </c>
      <c r="AM373" s="204">
        <f t="shared" si="349"/>
        <v>221.12984229247613</v>
      </c>
      <c r="AN373" s="204">
        <f t="shared" si="349"/>
        <v>228.98640131425921</v>
      </c>
      <c r="AO373" s="204">
        <f t="shared" si="349"/>
        <v>229.4892172871451</v>
      </c>
      <c r="AP373" s="204">
        <f t="shared" si="349"/>
        <v>222.57400389687561</v>
      </c>
      <c r="AQ373" s="204">
        <f t="shared" si="349"/>
        <v>230.48187277699503</v>
      </c>
      <c r="AR373" s="204">
        <f t="shared" si="349"/>
        <v>223.5367476348076</v>
      </c>
      <c r="AS373" s="204">
        <f t="shared" si="349"/>
        <v>231.47882199764928</v>
      </c>
      <c r="AT373" s="204">
        <f t="shared" si="349"/>
        <v>231.98711091095242</v>
      </c>
      <c r="AU373" s="204">
        <f t="shared" si="349"/>
        <v>217.49674071993024</v>
      </c>
      <c r="AV373" s="204">
        <f t="shared" si="349"/>
        <v>232.97410253515858</v>
      </c>
      <c r="AW373" s="204">
        <f t="shared" si="349"/>
        <v>225.95387887287939</v>
      </c>
      <c r="AX373" s="204">
        <f t="shared" si="349"/>
        <v>233.98183189433374</v>
      </c>
      <c r="AY373" s="204">
        <f t="shared" si="349"/>
        <v>226.93124225825969</v>
      </c>
      <c r="AZ373" s="204">
        <f t="shared" si="349"/>
        <v>0</v>
      </c>
      <c r="BA373" s="204">
        <f t="shared" si="349"/>
        <v>0</v>
      </c>
      <c r="BB373" s="204">
        <f t="shared" si="349"/>
        <v>0</v>
      </c>
      <c r="BC373" s="204">
        <f t="shared" si="349"/>
        <v>0</v>
      </c>
      <c r="BD373" s="204">
        <f t="shared" si="349"/>
        <v>0</v>
      </c>
      <c r="BE373" s="204">
        <f t="shared" si="349"/>
        <v>0</v>
      </c>
    </row>
    <row r="374" spans="1:57" outlineLevel="1" x14ac:dyDescent="0.25">
      <c r="A374" s="142"/>
      <c r="B374" s="142"/>
      <c r="C374" s="143"/>
      <c r="D374" s="144"/>
      <c r="E374" s="193" t="s">
        <v>556</v>
      </c>
      <c r="F374" s="193"/>
      <c r="G374" s="193" t="str">
        <f xml:space="preserve"> SMU</f>
        <v>$ 000s</v>
      </c>
      <c r="H374" s="193">
        <f xml:space="preserve"> SUM(J374:BE374)</f>
        <v>6645.0122981613849</v>
      </c>
      <c r="I374" s="145"/>
      <c r="J374" s="193">
        <f t="shared" ref="J374:BE374" si="350" xml:space="preserve"> SUMIF($J372:$BE372, J371, $J373:$BE373)</f>
        <v>0</v>
      </c>
      <c r="K374" s="193">
        <f t="shared" si="350"/>
        <v>0</v>
      </c>
      <c r="L374" s="193">
        <f t="shared" si="350"/>
        <v>1516.3718533181211</v>
      </c>
      <c r="M374" s="193">
        <f t="shared" si="350"/>
        <v>1065.7274797751272</v>
      </c>
      <c r="N374" s="193">
        <f t="shared" si="350"/>
        <v>1327.0409929688906</v>
      </c>
      <c r="O374" s="193">
        <f t="shared" si="350"/>
        <v>1366.5470649077317</v>
      </c>
      <c r="P374" s="193">
        <f t="shared" si="350"/>
        <v>1369.3249071915141</v>
      </c>
      <c r="Q374" s="193">
        <f t="shared" si="350"/>
        <v>0</v>
      </c>
      <c r="R374" s="193">
        <f t="shared" si="350"/>
        <v>0</v>
      </c>
      <c r="S374" s="193">
        <f t="shared" si="350"/>
        <v>0</v>
      </c>
      <c r="T374" s="193">
        <f t="shared" si="350"/>
        <v>0</v>
      </c>
      <c r="U374" s="193">
        <f t="shared" si="350"/>
        <v>0</v>
      </c>
      <c r="V374" s="193">
        <f t="shared" si="350"/>
        <v>0</v>
      </c>
      <c r="W374" s="193">
        <f t="shared" si="350"/>
        <v>0</v>
      </c>
      <c r="X374" s="193">
        <f t="shared" si="350"/>
        <v>0</v>
      </c>
      <c r="Y374" s="193">
        <f t="shared" si="350"/>
        <v>0</v>
      </c>
      <c r="Z374" s="193">
        <f t="shared" si="350"/>
        <v>0</v>
      </c>
      <c r="AA374" s="193">
        <f t="shared" si="350"/>
        <v>0</v>
      </c>
      <c r="AB374" s="193">
        <f t="shared" si="350"/>
        <v>0</v>
      </c>
      <c r="AC374" s="193">
        <f t="shared" si="350"/>
        <v>0</v>
      </c>
      <c r="AD374" s="193">
        <f t="shared" si="350"/>
        <v>0</v>
      </c>
      <c r="AE374" s="193">
        <f t="shared" si="350"/>
        <v>0</v>
      </c>
      <c r="AF374" s="193">
        <f t="shared" si="350"/>
        <v>0</v>
      </c>
      <c r="AG374" s="193">
        <f t="shared" si="350"/>
        <v>0</v>
      </c>
      <c r="AH374" s="193">
        <f t="shared" si="350"/>
        <v>0</v>
      </c>
      <c r="AI374" s="193">
        <f t="shared" si="350"/>
        <v>0</v>
      </c>
      <c r="AJ374" s="193">
        <f t="shared" si="350"/>
        <v>0</v>
      </c>
      <c r="AK374" s="193">
        <f t="shared" si="350"/>
        <v>0</v>
      </c>
      <c r="AL374" s="193">
        <f t="shared" si="350"/>
        <v>0</v>
      </c>
      <c r="AM374" s="193">
        <f t="shared" si="350"/>
        <v>0</v>
      </c>
      <c r="AN374" s="193">
        <f t="shared" si="350"/>
        <v>0</v>
      </c>
      <c r="AO374" s="193">
        <f t="shared" si="350"/>
        <v>0</v>
      </c>
      <c r="AP374" s="193">
        <f t="shared" si="350"/>
        <v>0</v>
      </c>
      <c r="AQ374" s="193">
        <f t="shared" si="350"/>
        <v>0</v>
      </c>
      <c r="AR374" s="193">
        <f t="shared" si="350"/>
        <v>0</v>
      </c>
      <c r="AS374" s="193">
        <f t="shared" si="350"/>
        <v>0</v>
      </c>
      <c r="AT374" s="193">
        <f t="shared" si="350"/>
        <v>0</v>
      </c>
      <c r="AU374" s="193">
        <f t="shared" si="350"/>
        <v>0</v>
      </c>
      <c r="AV374" s="193">
        <f t="shared" si="350"/>
        <v>0</v>
      </c>
      <c r="AW374" s="193">
        <f t="shared" si="350"/>
        <v>0</v>
      </c>
      <c r="AX374" s="193">
        <f t="shared" si="350"/>
        <v>0</v>
      </c>
      <c r="AY374" s="193">
        <f t="shared" si="350"/>
        <v>0</v>
      </c>
      <c r="AZ374" s="193">
        <f t="shared" si="350"/>
        <v>0</v>
      </c>
      <c r="BA374" s="193">
        <f t="shared" si="350"/>
        <v>0</v>
      </c>
      <c r="BB374" s="193">
        <f t="shared" si="350"/>
        <v>0</v>
      </c>
      <c r="BC374" s="193">
        <f t="shared" si="350"/>
        <v>0</v>
      </c>
      <c r="BD374" s="193">
        <f t="shared" si="350"/>
        <v>0</v>
      </c>
      <c r="BE374" s="193">
        <f t="shared" si="350"/>
        <v>0</v>
      </c>
    </row>
    <row r="375" spans="1:57" outlineLevel="1" x14ac:dyDescent="0.25">
      <c r="A375" s="142"/>
      <c r="B375" s="142"/>
      <c r="C375" s="143"/>
      <c r="D375" s="144"/>
      <c r="E375" s="193"/>
      <c r="F375" s="193"/>
      <c r="G375" s="193"/>
      <c r="H375" s="193"/>
      <c r="I375" s="145"/>
      <c r="J375" s="193"/>
      <c r="K375" s="193"/>
      <c r="L375" s="193"/>
      <c r="M375" s="193"/>
      <c r="N375" s="193"/>
      <c r="O375" s="193"/>
      <c r="P375" s="193"/>
      <c r="Q375" s="193"/>
      <c r="R375" s="193"/>
      <c r="S375" s="193"/>
      <c r="T375" s="193"/>
      <c r="U375" s="193"/>
      <c r="V375" s="193"/>
      <c r="W375" s="193"/>
      <c r="X375" s="193"/>
      <c r="Y375" s="193"/>
      <c r="Z375" s="193"/>
      <c r="AA375" s="193"/>
      <c r="AB375" s="193"/>
      <c r="AC375" s="193"/>
      <c r="AD375" s="193"/>
      <c r="AE375" s="193"/>
      <c r="AF375" s="193"/>
      <c r="AG375" s="193"/>
      <c r="AH375" s="193"/>
      <c r="AI375" s="193"/>
      <c r="AJ375" s="193"/>
      <c r="AK375" s="193"/>
      <c r="AL375" s="193"/>
      <c r="AM375" s="193"/>
      <c r="AN375" s="193"/>
      <c r="AO375" s="193"/>
      <c r="AP375" s="193"/>
      <c r="AQ375" s="193"/>
      <c r="AR375" s="193"/>
      <c r="AS375" s="193"/>
      <c r="AT375" s="193"/>
      <c r="AU375" s="193"/>
      <c r="AV375" s="193"/>
      <c r="AW375" s="193"/>
      <c r="AX375" s="193"/>
      <c r="AY375" s="193"/>
      <c r="AZ375" s="193"/>
      <c r="BA375" s="193"/>
      <c r="BB375" s="193"/>
      <c r="BC375" s="193"/>
      <c r="BD375" s="193"/>
      <c r="BE375" s="193"/>
    </row>
    <row r="376" spans="1:57" outlineLevel="1" x14ac:dyDescent="0.25">
      <c r="E376" s="571" t="str">
        <f xml:space="preserve"> Time!E$10</f>
        <v>Model column counter</v>
      </c>
      <c r="F376" s="571">
        <f xml:space="preserve"> Time!F$10</f>
        <v>0</v>
      </c>
      <c r="G376" s="571" t="str">
        <f xml:space="preserve"> Time!G$10</f>
        <v>counter</v>
      </c>
      <c r="H376" s="571">
        <f xml:space="preserve"> Time!H$10</f>
        <v>0</v>
      </c>
      <c r="I376" s="571">
        <f xml:space="preserve"> Time!I$10</f>
        <v>0</v>
      </c>
      <c r="J376" s="571">
        <f xml:space="preserve"> Time!J$10</f>
        <v>1</v>
      </c>
      <c r="K376" s="571">
        <f xml:space="preserve"> Time!K$10</f>
        <v>2</v>
      </c>
      <c r="L376" s="571">
        <f xml:space="preserve"> Time!L$10</f>
        <v>3</v>
      </c>
      <c r="M376" s="571">
        <f xml:space="preserve"> Time!M$10</f>
        <v>4</v>
      </c>
      <c r="N376" s="571">
        <f xml:space="preserve"> Time!N$10</f>
        <v>5</v>
      </c>
      <c r="O376" s="571">
        <f xml:space="preserve"> Time!O$10</f>
        <v>6</v>
      </c>
      <c r="P376" s="571">
        <f xml:space="preserve"> Time!P$10</f>
        <v>7</v>
      </c>
      <c r="Q376" s="571">
        <f xml:space="preserve"> Time!Q$10</f>
        <v>8</v>
      </c>
      <c r="R376" s="571">
        <f xml:space="preserve"> Time!R$10</f>
        <v>9</v>
      </c>
      <c r="S376" s="571">
        <f xml:space="preserve"> Time!S$10</f>
        <v>10</v>
      </c>
      <c r="T376" s="571">
        <f xml:space="preserve"> Time!T$10</f>
        <v>11</v>
      </c>
      <c r="U376" s="571">
        <f xml:space="preserve"> Time!U$10</f>
        <v>12</v>
      </c>
      <c r="V376" s="571">
        <f xml:space="preserve"> Time!V$10</f>
        <v>13</v>
      </c>
      <c r="W376" s="571">
        <f xml:space="preserve"> Time!W$10</f>
        <v>14</v>
      </c>
      <c r="X376" s="571">
        <f xml:space="preserve"> Time!X$10</f>
        <v>15</v>
      </c>
      <c r="Y376" s="571">
        <f xml:space="preserve"> Time!Y$10</f>
        <v>16</v>
      </c>
      <c r="Z376" s="571">
        <f xml:space="preserve"> Time!Z$10</f>
        <v>17</v>
      </c>
      <c r="AA376" s="571">
        <f xml:space="preserve"> Time!AA$10</f>
        <v>18</v>
      </c>
      <c r="AB376" s="571">
        <f xml:space="preserve"> Time!AB$10</f>
        <v>19</v>
      </c>
      <c r="AC376" s="571">
        <f xml:space="preserve"> Time!AC$10</f>
        <v>20</v>
      </c>
      <c r="AD376" s="571">
        <f xml:space="preserve"> Time!AD$10</f>
        <v>21</v>
      </c>
      <c r="AE376" s="571">
        <f xml:space="preserve"> Time!AE$10</f>
        <v>22</v>
      </c>
      <c r="AF376" s="571">
        <f xml:space="preserve"> Time!AF$10</f>
        <v>23</v>
      </c>
      <c r="AG376" s="571">
        <f xml:space="preserve"> Time!AG$10</f>
        <v>24</v>
      </c>
      <c r="AH376" s="571">
        <f xml:space="preserve"> Time!AH$10</f>
        <v>25</v>
      </c>
      <c r="AI376" s="571">
        <f xml:space="preserve"> Time!AI$10</f>
        <v>26</v>
      </c>
      <c r="AJ376" s="571">
        <f xml:space="preserve"> Time!AJ$10</f>
        <v>27</v>
      </c>
      <c r="AK376" s="571">
        <f xml:space="preserve"> Time!AK$10</f>
        <v>28</v>
      </c>
      <c r="AL376" s="571">
        <f xml:space="preserve"> Time!AL$10</f>
        <v>29</v>
      </c>
      <c r="AM376" s="571">
        <f xml:space="preserve"> Time!AM$10</f>
        <v>30</v>
      </c>
      <c r="AN376" s="571">
        <f xml:space="preserve"> Time!AN$10</f>
        <v>31</v>
      </c>
      <c r="AO376" s="571">
        <f xml:space="preserve"> Time!AO$10</f>
        <v>32</v>
      </c>
      <c r="AP376" s="571">
        <f xml:space="preserve"> Time!AP$10</f>
        <v>33</v>
      </c>
      <c r="AQ376" s="571">
        <f xml:space="preserve"> Time!AQ$10</f>
        <v>34</v>
      </c>
      <c r="AR376" s="571">
        <f xml:space="preserve"> Time!AR$10</f>
        <v>35</v>
      </c>
      <c r="AS376" s="571">
        <f xml:space="preserve"> Time!AS$10</f>
        <v>36</v>
      </c>
      <c r="AT376" s="571">
        <f xml:space="preserve"> Time!AT$10</f>
        <v>37</v>
      </c>
      <c r="AU376" s="571">
        <f xml:space="preserve"> Time!AU$10</f>
        <v>38</v>
      </c>
      <c r="AV376" s="571">
        <f xml:space="preserve"> Time!AV$10</f>
        <v>39</v>
      </c>
      <c r="AW376" s="571">
        <f xml:space="preserve"> Time!AW$10</f>
        <v>40</v>
      </c>
      <c r="AX376" s="571">
        <f xml:space="preserve"> Time!AX$10</f>
        <v>41</v>
      </c>
      <c r="AY376" s="571">
        <f xml:space="preserve"> Time!AY$10</f>
        <v>42</v>
      </c>
      <c r="AZ376" s="571">
        <f xml:space="preserve"> Time!AZ$10</f>
        <v>43</v>
      </c>
      <c r="BA376" s="571">
        <f xml:space="preserve"> Time!BA$10</f>
        <v>44</v>
      </c>
      <c r="BB376" s="571">
        <f xml:space="preserve"> Time!BB$10</f>
        <v>45</v>
      </c>
      <c r="BC376" s="571">
        <f xml:space="preserve"> Time!BC$10</f>
        <v>46</v>
      </c>
      <c r="BD376" s="571">
        <f xml:space="preserve"> Time!BD$10</f>
        <v>47</v>
      </c>
      <c r="BE376" s="571">
        <f xml:space="preserve"> Time!BE$10</f>
        <v>48</v>
      </c>
    </row>
    <row r="377" spans="1:57" outlineLevel="1" x14ac:dyDescent="0.25">
      <c r="E377" s="192" t="str">
        <f xml:space="preserve"> ConTime!E$56</f>
        <v>Model ops period counter - m</v>
      </c>
      <c r="F377" s="192">
        <f xml:space="preserve"> ConTime!F$56</f>
        <v>0</v>
      </c>
      <c r="G377" s="192" t="str">
        <f xml:space="preserve"> ConTime!G$56</f>
        <v>counter</v>
      </c>
      <c r="H377" s="192">
        <f xml:space="preserve"> ConTime!H$56</f>
        <v>0</v>
      </c>
      <c r="I377" s="192">
        <f xml:space="preserve"> ConTime!I$56</f>
        <v>0</v>
      </c>
      <c r="J377" s="192">
        <f xml:space="preserve"> ConTime!J$56</f>
        <v>1</v>
      </c>
      <c r="K377" s="192">
        <f xml:space="preserve"> ConTime!K$56</f>
        <v>1</v>
      </c>
      <c r="L377" s="192">
        <f xml:space="preserve"> ConTime!L$56</f>
        <v>1</v>
      </c>
      <c r="M377" s="192">
        <f xml:space="preserve"> ConTime!M$56</f>
        <v>1</v>
      </c>
      <c r="N377" s="192">
        <f xml:space="preserve"> ConTime!N$56</f>
        <v>1</v>
      </c>
      <c r="O377" s="192">
        <f xml:space="preserve"> ConTime!O$56</f>
        <v>1</v>
      </c>
      <c r="P377" s="192">
        <f xml:space="preserve"> ConTime!P$56</f>
        <v>2</v>
      </c>
      <c r="Q377" s="192">
        <f xml:space="preserve"> ConTime!Q$56</f>
        <v>2</v>
      </c>
      <c r="R377" s="192">
        <f xml:space="preserve"> ConTime!R$56</f>
        <v>2</v>
      </c>
      <c r="S377" s="192">
        <f xml:space="preserve"> ConTime!S$56</f>
        <v>2</v>
      </c>
      <c r="T377" s="192">
        <f xml:space="preserve"> ConTime!T$56</f>
        <v>2</v>
      </c>
      <c r="U377" s="192">
        <f xml:space="preserve"> ConTime!U$56</f>
        <v>2</v>
      </c>
      <c r="V377" s="192">
        <f xml:space="preserve"> ConTime!V$56</f>
        <v>3</v>
      </c>
      <c r="W377" s="192">
        <f xml:space="preserve"> ConTime!W$56</f>
        <v>3</v>
      </c>
      <c r="X377" s="192">
        <f xml:space="preserve"> ConTime!X$56</f>
        <v>3</v>
      </c>
      <c r="Y377" s="192">
        <f xml:space="preserve"> ConTime!Y$56</f>
        <v>3</v>
      </c>
      <c r="Z377" s="192">
        <f xml:space="preserve"> ConTime!Z$56</f>
        <v>3</v>
      </c>
      <c r="AA377" s="192">
        <f xml:space="preserve"> ConTime!AA$56</f>
        <v>3</v>
      </c>
      <c r="AB377" s="192">
        <f xml:space="preserve"> ConTime!AB$56</f>
        <v>4</v>
      </c>
      <c r="AC377" s="192">
        <f xml:space="preserve"> ConTime!AC$56</f>
        <v>4</v>
      </c>
      <c r="AD377" s="192">
        <f xml:space="preserve"> ConTime!AD$56</f>
        <v>4</v>
      </c>
      <c r="AE377" s="192">
        <f xml:space="preserve"> ConTime!AE$56</f>
        <v>4</v>
      </c>
      <c r="AF377" s="192">
        <f xml:space="preserve"> ConTime!AF$56</f>
        <v>4</v>
      </c>
      <c r="AG377" s="192">
        <f xml:space="preserve"> ConTime!AG$56</f>
        <v>4</v>
      </c>
      <c r="AH377" s="192">
        <f xml:space="preserve"> ConTime!AH$56</f>
        <v>5</v>
      </c>
      <c r="AI377" s="192">
        <f xml:space="preserve"> ConTime!AI$56</f>
        <v>5</v>
      </c>
      <c r="AJ377" s="192">
        <f xml:space="preserve"> ConTime!AJ$56</f>
        <v>5</v>
      </c>
      <c r="AK377" s="192">
        <f xml:space="preserve"> ConTime!AK$56</f>
        <v>5</v>
      </c>
      <c r="AL377" s="192">
        <f xml:space="preserve"> ConTime!AL$56</f>
        <v>5</v>
      </c>
      <c r="AM377" s="192">
        <f xml:space="preserve"> ConTime!AM$56</f>
        <v>5</v>
      </c>
      <c r="AN377" s="192">
        <f xml:space="preserve"> ConTime!AN$56</f>
        <v>6</v>
      </c>
      <c r="AO377" s="192">
        <f xml:space="preserve"> ConTime!AO$56</f>
        <v>6</v>
      </c>
      <c r="AP377" s="192">
        <f xml:space="preserve"> ConTime!AP$56</f>
        <v>6</v>
      </c>
      <c r="AQ377" s="192">
        <f xml:space="preserve"> ConTime!AQ$56</f>
        <v>6</v>
      </c>
      <c r="AR377" s="192">
        <f xml:space="preserve"> ConTime!AR$56</f>
        <v>6</v>
      </c>
      <c r="AS377" s="192">
        <f xml:space="preserve"> ConTime!AS$56</f>
        <v>6</v>
      </c>
      <c r="AT377" s="192">
        <f xml:space="preserve"> ConTime!AT$56</f>
        <v>7</v>
      </c>
      <c r="AU377" s="192">
        <f xml:space="preserve"> ConTime!AU$56</f>
        <v>7</v>
      </c>
      <c r="AV377" s="192">
        <f xml:space="preserve"> ConTime!AV$56</f>
        <v>7</v>
      </c>
      <c r="AW377" s="192">
        <f xml:space="preserve"> ConTime!AW$56</f>
        <v>7</v>
      </c>
      <c r="AX377" s="192">
        <f xml:space="preserve"> ConTime!AX$56</f>
        <v>7</v>
      </c>
      <c r="AY377" s="192">
        <f xml:space="preserve"> ConTime!AY$56</f>
        <v>7</v>
      </c>
      <c r="AZ377" s="192">
        <f xml:space="preserve"> ConTime!AZ$56</f>
        <v>8</v>
      </c>
      <c r="BA377" s="192">
        <f xml:space="preserve"> ConTime!BA$56</f>
        <v>8</v>
      </c>
      <c r="BB377" s="192">
        <f xml:space="preserve"> ConTime!BB$56</f>
        <v>8</v>
      </c>
      <c r="BC377" s="192">
        <f xml:space="preserve"> ConTime!BC$56</f>
        <v>8</v>
      </c>
      <c r="BD377" s="192">
        <f xml:space="preserve"> ConTime!BD$56</f>
        <v>8</v>
      </c>
      <c r="BE377" s="192">
        <f xml:space="preserve"> ConTime!BE$56</f>
        <v>8</v>
      </c>
    </row>
    <row r="378" spans="1:57" outlineLevel="1" x14ac:dyDescent="0.25">
      <c r="E378" s="12" t="str">
        <f t="shared" ref="E378:BE378" si="351" xml:space="preserve"> E$123</f>
        <v>Shareholder drawdown - m</v>
      </c>
      <c r="F378" s="12">
        <f t="shared" si="351"/>
        <v>0</v>
      </c>
      <c r="G378" s="12" t="str">
        <f t="shared" si="351"/>
        <v>$ 000s</v>
      </c>
      <c r="H378" s="12">
        <f t="shared" si="351"/>
        <v>90965.413482615302</v>
      </c>
      <c r="I378" s="12">
        <f t="shared" si="351"/>
        <v>0</v>
      </c>
      <c r="J378" s="12">
        <f t="shared" si="351"/>
        <v>0</v>
      </c>
      <c r="K378" s="12">
        <f t="shared" si="351"/>
        <v>0</v>
      </c>
      <c r="L378" s="12">
        <f t="shared" si="351"/>
        <v>0</v>
      </c>
      <c r="M378" s="12">
        <f t="shared" si="351"/>
        <v>0</v>
      </c>
      <c r="N378" s="12">
        <f t="shared" si="351"/>
        <v>0</v>
      </c>
      <c r="O378" s="12">
        <f t="shared" si="351"/>
        <v>0</v>
      </c>
      <c r="P378" s="12">
        <f t="shared" si="351"/>
        <v>0</v>
      </c>
      <c r="Q378" s="12">
        <f t="shared" si="351"/>
        <v>0</v>
      </c>
      <c r="R378" s="12">
        <f t="shared" si="351"/>
        <v>0</v>
      </c>
      <c r="S378" s="12">
        <f t="shared" si="351"/>
        <v>0</v>
      </c>
      <c r="T378" s="12">
        <f t="shared" si="351"/>
        <v>0</v>
      </c>
      <c r="U378" s="12">
        <f t="shared" si="351"/>
        <v>0</v>
      </c>
      <c r="V378" s="12">
        <f t="shared" si="351"/>
        <v>0</v>
      </c>
      <c r="W378" s="12">
        <f t="shared" si="351"/>
        <v>0</v>
      </c>
      <c r="X378" s="12">
        <f t="shared" si="351"/>
        <v>0</v>
      </c>
      <c r="Y378" s="12">
        <f t="shared" si="351"/>
        <v>0</v>
      </c>
      <c r="Z378" s="12">
        <f t="shared" si="351"/>
        <v>0</v>
      </c>
      <c r="AA378" s="12">
        <f t="shared" si="351"/>
        <v>0</v>
      </c>
      <c r="AB378" s="12">
        <f t="shared" si="351"/>
        <v>0</v>
      </c>
      <c r="AC378" s="12">
        <f t="shared" si="351"/>
        <v>0</v>
      </c>
      <c r="AD378" s="12">
        <f t="shared" si="351"/>
        <v>0</v>
      </c>
      <c r="AE378" s="12">
        <f t="shared" si="351"/>
        <v>0</v>
      </c>
      <c r="AF378" s="12">
        <f t="shared" si="351"/>
        <v>0</v>
      </c>
      <c r="AG378" s="12">
        <f t="shared" si="351"/>
        <v>0</v>
      </c>
      <c r="AH378" s="12">
        <f t="shared" si="351"/>
        <v>0</v>
      </c>
      <c r="AI378" s="12">
        <f t="shared" si="351"/>
        <v>0</v>
      </c>
      <c r="AJ378" s="12">
        <f t="shared" si="351"/>
        <v>0</v>
      </c>
      <c r="AK378" s="12">
        <f t="shared" si="351"/>
        <v>0</v>
      </c>
      <c r="AL378" s="12">
        <f t="shared" si="351"/>
        <v>0</v>
      </c>
      <c r="AM378" s="12">
        <f t="shared" si="351"/>
        <v>0</v>
      </c>
      <c r="AN378" s="12">
        <f t="shared" si="351"/>
        <v>0</v>
      </c>
      <c r="AO378" s="12">
        <f t="shared" si="351"/>
        <v>0</v>
      </c>
      <c r="AP378" s="12">
        <f t="shared" si="351"/>
        <v>0</v>
      </c>
      <c r="AQ378" s="12">
        <f t="shared" si="351"/>
        <v>0</v>
      </c>
      <c r="AR378" s="12">
        <f t="shared" si="351"/>
        <v>0</v>
      </c>
      <c r="AS378" s="12">
        <f t="shared" si="351"/>
        <v>0</v>
      </c>
      <c r="AT378" s="12">
        <f t="shared" si="351"/>
        <v>0</v>
      </c>
      <c r="AU378" s="12">
        <f t="shared" si="351"/>
        <v>0</v>
      </c>
      <c r="AV378" s="12">
        <f t="shared" si="351"/>
        <v>0</v>
      </c>
      <c r="AW378" s="12">
        <f t="shared" si="351"/>
        <v>0</v>
      </c>
      <c r="AX378" s="12">
        <f t="shared" si="351"/>
        <v>0</v>
      </c>
      <c r="AY378" s="12">
        <f t="shared" si="351"/>
        <v>90965.413482615302</v>
      </c>
      <c r="AZ378" s="12">
        <f t="shared" si="351"/>
        <v>0</v>
      </c>
      <c r="BA378" s="12">
        <f t="shared" si="351"/>
        <v>0</v>
      </c>
      <c r="BB378" s="12">
        <f t="shared" si="351"/>
        <v>0</v>
      </c>
      <c r="BC378" s="12">
        <f t="shared" si="351"/>
        <v>0</v>
      </c>
      <c r="BD378" s="12">
        <f t="shared" si="351"/>
        <v>0</v>
      </c>
      <c r="BE378" s="12">
        <f t="shared" si="351"/>
        <v>0</v>
      </c>
    </row>
    <row r="379" spans="1:57" outlineLevel="1" x14ac:dyDescent="0.25">
      <c r="A379" s="142"/>
      <c r="B379" s="142"/>
      <c r="C379" s="143"/>
      <c r="D379" s="144"/>
      <c r="E379" s="193" t="s">
        <v>596</v>
      </c>
      <c r="F379" s="193"/>
      <c r="G379" s="193" t="str">
        <f xml:space="preserve"> SMU</f>
        <v>$ 000s</v>
      </c>
      <c r="H379" s="193">
        <f xml:space="preserve"> SUM(J379:BE379)</f>
        <v>90965.413482615302</v>
      </c>
      <c r="I379" s="145"/>
      <c r="J379" s="193">
        <f t="shared" ref="J379:BE379" si="352" xml:space="preserve"> SUMIF($J377:$BE377, J376, $J378:$BE378)</f>
        <v>0</v>
      </c>
      <c r="K379" s="193">
        <f t="shared" si="352"/>
        <v>0</v>
      </c>
      <c r="L379" s="193">
        <f t="shared" si="352"/>
        <v>0</v>
      </c>
      <c r="M379" s="193">
        <f t="shared" si="352"/>
        <v>0</v>
      </c>
      <c r="N379" s="193">
        <f t="shared" si="352"/>
        <v>0</v>
      </c>
      <c r="O379" s="193">
        <f t="shared" si="352"/>
        <v>0</v>
      </c>
      <c r="P379" s="193">
        <f t="shared" si="352"/>
        <v>90965.413482615302</v>
      </c>
      <c r="Q379" s="193">
        <f t="shared" si="352"/>
        <v>0</v>
      </c>
      <c r="R379" s="193">
        <f t="shared" si="352"/>
        <v>0</v>
      </c>
      <c r="S379" s="193">
        <f t="shared" si="352"/>
        <v>0</v>
      </c>
      <c r="T379" s="193">
        <f t="shared" si="352"/>
        <v>0</v>
      </c>
      <c r="U379" s="193">
        <f t="shared" si="352"/>
        <v>0</v>
      </c>
      <c r="V379" s="193">
        <f t="shared" si="352"/>
        <v>0</v>
      </c>
      <c r="W379" s="193">
        <f t="shared" si="352"/>
        <v>0</v>
      </c>
      <c r="X379" s="193">
        <f t="shared" si="352"/>
        <v>0</v>
      </c>
      <c r="Y379" s="193">
        <f t="shared" si="352"/>
        <v>0</v>
      </c>
      <c r="Z379" s="193">
        <f t="shared" si="352"/>
        <v>0</v>
      </c>
      <c r="AA379" s="193">
        <f t="shared" si="352"/>
        <v>0</v>
      </c>
      <c r="AB379" s="193">
        <f t="shared" si="352"/>
        <v>0</v>
      </c>
      <c r="AC379" s="193">
        <f t="shared" si="352"/>
        <v>0</v>
      </c>
      <c r="AD379" s="193">
        <f t="shared" si="352"/>
        <v>0</v>
      </c>
      <c r="AE379" s="193">
        <f t="shared" si="352"/>
        <v>0</v>
      </c>
      <c r="AF379" s="193">
        <f t="shared" si="352"/>
        <v>0</v>
      </c>
      <c r="AG379" s="193">
        <f t="shared" si="352"/>
        <v>0</v>
      </c>
      <c r="AH379" s="193">
        <f t="shared" si="352"/>
        <v>0</v>
      </c>
      <c r="AI379" s="193">
        <f t="shared" si="352"/>
        <v>0</v>
      </c>
      <c r="AJ379" s="193">
        <f t="shared" si="352"/>
        <v>0</v>
      </c>
      <c r="AK379" s="193">
        <f t="shared" si="352"/>
        <v>0</v>
      </c>
      <c r="AL379" s="193">
        <f t="shared" si="352"/>
        <v>0</v>
      </c>
      <c r="AM379" s="193">
        <f t="shared" si="352"/>
        <v>0</v>
      </c>
      <c r="AN379" s="193">
        <f t="shared" si="352"/>
        <v>0</v>
      </c>
      <c r="AO379" s="193">
        <f t="shared" si="352"/>
        <v>0</v>
      </c>
      <c r="AP379" s="193">
        <f t="shared" si="352"/>
        <v>0</v>
      </c>
      <c r="AQ379" s="193">
        <f t="shared" si="352"/>
        <v>0</v>
      </c>
      <c r="AR379" s="193">
        <f t="shared" si="352"/>
        <v>0</v>
      </c>
      <c r="AS379" s="193">
        <f t="shared" si="352"/>
        <v>0</v>
      </c>
      <c r="AT379" s="193">
        <f t="shared" si="352"/>
        <v>0</v>
      </c>
      <c r="AU379" s="193">
        <f t="shared" si="352"/>
        <v>0</v>
      </c>
      <c r="AV379" s="193">
        <f t="shared" si="352"/>
        <v>0</v>
      </c>
      <c r="AW379" s="193">
        <f t="shared" si="352"/>
        <v>0</v>
      </c>
      <c r="AX379" s="193">
        <f t="shared" si="352"/>
        <v>0</v>
      </c>
      <c r="AY379" s="193">
        <f t="shared" si="352"/>
        <v>0</v>
      </c>
      <c r="AZ379" s="193">
        <f t="shared" si="352"/>
        <v>0</v>
      </c>
      <c r="BA379" s="193">
        <f t="shared" si="352"/>
        <v>0</v>
      </c>
      <c r="BB379" s="193">
        <f t="shared" si="352"/>
        <v>0</v>
      </c>
      <c r="BC379" s="193">
        <f t="shared" si="352"/>
        <v>0</v>
      </c>
      <c r="BD379" s="193">
        <f t="shared" si="352"/>
        <v>0</v>
      </c>
      <c r="BE379" s="193">
        <f t="shared" si="352"/>
        <v>0</v>
      </c>
    </row>
    <row r="380" spans="1:57" outlineLevel="1" x14ac:dyDescent="0.25">
      <c r="A380" s="142"/>
      <c r="B380" s="142"/>
      <c r="C380" s="143"/>
      <c r="D380" s="144"/>
      <c r="E380" s="193"/>
      <c r="F380" s="193"/>
      <c r="G380" s="193"/>
      <c r="H380" s="193"/>
      <c r="I380" s="145"/>
      <c r="J380" s="193"/>
      <c r="K380" s="193"/>
      <c r="L380" s="193"/>
      <c r="M380" s="193"/>
      <c r="N380" s="193"/>
      <c r="O380" s="193"/>
      <c r="P380" s="193"/>
      <c r="Q380" s="193"/>
      <c r="R380" s="193"/>
      <c r="S380" s="193"/>
      <c r="T380" s="193"/>
      <c r="U380" s="193"/>
      <c r="V380" s="193"/>
      <c r="W380" s="193"/>
      <c r="X380" s="193"/>
      <c r="Y380" s="193"/>
      <c r="Z380" s="193"/>
      <c r="AA380" s="193"/>
      <c r="AB380" s="193"/>
      <c r="AC380" s="193"/>
      <c r="AD380" s="193"/>
      <c r="AE380" s="193"/>
      <c r="AF380" s="193"/>
      <c r="AG380" s="193"/>
      <c r="AH380" s="193"/>
      <c r="AI380" s="193"/>
      <c r="AJ380" s="193"/>
      <c r="AK380" s="193"/>
      <c r="AL380" s="193"/>
      <c r="AM380" s="193"/>
      <c r="AN380" s="193"/>
      <c r="AO380" s="193"/>
      <c r="AP380" s="193"/>
      <c r="AQ380" s="193"/>
      <c r="AR380" s="193"/>
      <c r="AS380" s="193"/>
      <c r="AT380" s="193"/>
      <c r="AU380" s="193"/>
      <c r="AV380" s="193"/>
      <c r="AW380" s="193"/>
      <c r="AX380" s="193"/>
      <c r="AY380" s="193"/>
      <c r="AZ380" s="193"/>
      <c r="BA380" s="193"/>
      <c r="BB380" s="193"/>
      <c r="BC380" s="193"/>
      <c r="BD380" s="193"/>
      <c r="BE380" s="193"/>
    </row>
    <row r="381" spans="1:57" outlineLevel="1" x14ac:dyDescent="0.25">
      <c r="E381" s="571" t="str">
        <f xml:space="preserve"> Time!E$10</f>
        <v>Model column counter</v>
      </c>
      <c r="F381" s="571">
        <f xml:space="preserve"> Time!F$10</f>
        <v>0</v>
      </c>
      <c r="G381" s="571" t="str">
        <f xml:space="preserve"> Time!G$10</f>
        <v>counter</v>
      </c>
      <c r="H381" s="571">
        <f xml:space="preserve"> Time!H$10</f>
        <v>0</v>
      </c>
      <c r="I381" s="571">
        <f xml:space="preserve"> Time!I$10</f>
        <v>0</v>
      </c>
      <c r="J381" s="571">
        <f xml:space="preserve"> Time!J$10</f>
        <v>1</v>
      </c>
      <c r="K381" s="571">
        <f xml:space="preserve"> Time!K$10</f>
        <v>2</v>
      </c>
      <c r="L381" s="571">
        <f xml:space="preserve"> Time!L$10</f>
        <v>3</v>
      </c>
      <c r="M381" s="571">
        <f xml:space="preserve"> Time!M$10</f>
        <v>4</v>
      </c>
      <c r="N381" s="571">
        <f xml:space="preserve"> Time!N$10</f>
        <v>5</v>
      </c>
      <c r="O381" s="571">
        <f xml:space="preserve"> Time!O$10</f>
        <v>6</v>
      </c>
      <c r="P381" s="571">
        <f xml:space="preserve"> Time!P$10</f>
        <v>7</v>
      </c>
      <c r="Q381" s="571">
        <f xml:space="preserve"> Time!Q$10</f>
        <v>8</v>
      </c>
      <c r="R381" s="571">
        <f xml:space="preserve"> Time!R$10</f>
        <v>9</v>
      </c>
      <c r="S381" s="571">
        <f xml:space="preserve"> Time!S$10</f>
        <v>10</v>
      </c>
      <c r="T381" s="571">
        <f xml:space="preserve"> Time!T$10</f>
        <v>11</v>
      </c>
      <c r="U381" s="571">
        <f xml:space="preserve"> Time!U$10</f>
        <v>12</v>
      </c>
      <c r="V381" s="571">
        <f xml:space="preserve"> Time!V$10</f>
        <v>13</v>
      </c>
      <c r="W381" s="571">
        <f xml:space="preserve"> Time!W$10</f>
        <v>14</v>
      </c>
      <c r="X381" s="571">
        <f xml:space="preserve"> Time!X$10</f>
        <v>15</v>
      </c>
      <c r="Y381" s="571">
        <f xml:space="preserve"> Time!Y$10</f>
        <v>16</v>
      </c>
      <c r="Z381" s="571">
        <f xml:space="preserve"> Time!Z$10</f>
        <v>17</v>
      </c>
      <c r="AA381" s="571">
        <f xml:space="preserve"> Time!AA$10</f>
        <v>18</v>
      </c>
      <c r="AB381" s="571">
        <f xml:space="preserve"> Time!AB$10</f>
        <v>19</v>
      </c>
      <c r="AC381" s="571">
        <f xml:space="preserve"> Time!AC$10</f>
        <v>20</v>
      </c>
      <c r="AD381" s="571">
        <f xml:space="preserve"> Time!AD$10</f>
        <v>21</v>
      </c>
      <c r="AE381" s="571">
        <f xml:space="preserve"> Time!AE$10</f>
        <v>22</v>
      </c>
      <c r="AF381" s="571">
        <f xml:space="preserve"> Time!AF$10</f>
        <v>23</v>
      </c>
      <c r="AG381" s="571">
        <f xml:space="preserve"> Time!AG$10</f>
        <v>24</v>
      </c>
      <c r="AH381" s="571">
        <f xml:space="preserve"> Time!AH$10</f>
        <v>25</v>
      </c>
      <c r="AI381" s="571">
        <f xml:space="preserve"> Time!AI$10</f>
        <v>26</v>
      </c>
      <c r="AJ381" s="571">
        <f xml:space="preserve"> Time!AJ$10</f>
        <v>27</v>
      </c>
      <c r="AK381" s="571">
        <f xml:space="preserve"> Time!AK$10</f>
        <v>28</v>
      </c>
      <c r="AL381" s="571">
        <f xml:space="preserve"> Time!AL$10</f>
        <v>29</v>
      </c>
      <c r="AM381" s="571">
        <f xml:space="preserve"> Time!AM$10</f>
        <v>30</v>
      </c>
      <c r="AN381" s="571">
        <f xml:space="preserve"> Time!AN$10</f>
        <v>31</v>
      </c>
      <c r="AO381" s="571">
        <f xml:space="preserve"> Time!AO$10</f>
        <v>32</v>
      </c>
      <c r="AP381" s="571">
        <f xml:space="preserve"> Time!AP$10</f>
        <v>33</v>
      </c>
      <c r="AQ381" s="571">
        <f xml:space="preserve"> Time!AQ$10</f>
        <v>34</v>
      </c>
      <c r="AR381" s="571">
        <f xml:space="preserve"> Time!AR$10</f>
        <v>35</v>
      </c>
      <c r="AS381" s="571">
        <f xml:space="preserve"> Time!AS$10</f>
        <v>36</v>
      </c>
      <c r="AT381" s="571">
        <f xml:space="preserve"> Time!AT$10</f>
        <v>37</v>
      </c>
      <c r="AU381" s="571">
        <f xml:space="preserve"> Time!AU$10</f>
        <v>38</v>
      </c>
      <c r="AV381" s="571">
        <f xml:space="preserve"> Time!AV$10</f>
        <v>39</v>
      </c>
      <c r="AW381" s="571">
        <f xml:space="preserve"> Time!AW$10</f>
        <v>40</v>
      </c>
      <c r="AX381" s="571">
        <f xml:space="preserve"> Time!AX$10</f>
        <v>41</v>
      </c>
      <c r="AY381" s="571">
        <f xml:space="preserve"> Time!AY$10</f>
        <v>42</v>
      </c>
      <c r="AZ381" s="571">
        <f xml:space="preserve"> Time!AZ$10</f>
        <v>43</v>
      </c>
      <c r="BA381" s="571">
        <f xml:space="preserve"> Time!BA$10</f>
        <v>44</v>
      </c>
      <c r="BB381" s="571">
        <f xml:space="preserve"> Time!BB$10</f>
        <v>45</v>
      </c>
      <c r="BC381" s="571">
        <f xml:space="preserve"> Time!BC$10</f>
        <v>46</v>
      </c>
      <c r="BD381" s="571">
        <f xml:space="preserve"> Time!BD$10</f>
        <v>47</v>
      </c>
      <c r="BE381" s="571">
        <f xml:space="preserve"> Time!BE$10</f>
        <v>48</v>
      </c>
    </row>
    <row r="382" spans="1:57" outlineLevel="1" x14ac:dyDescent="0.25">
      <c r="E382" s="192" t="str">
        <f xml:space="preserve"> ConTime!E$56</f>
        <v>Model ops period counter - m</v>
      </c>
      <c r="F382" s="192">
        <f xml:space="preserve"> ConTime!F$56</f>
        <v>0</v>
      </c>
      <c r="G382" s="192" t="str">
        <f xml:space="preserve"> ConTime!G$56</f>
        <v>counter</v>
      </c>
      <c r="H382" s="192">
        <f xml:space="preserve"> ConTime!H$56</f>
        <v>0</v>
      </c>
      <c r="I382" s="192">
        <f xml:space="preserve"> ConTime!I$56</f>
        <v>0</v>
      </c>
      <c r="J382" s="192">
        <f xml:space="preserve"> ConTime!J$56</f>
        <v>1</v>
      </c>
      <c r="K382" s="192">
        <f xml:space="preserve"> ConTime!K$56</f>
        <v>1</v>
      </c>
      <c r="L382" s="192">
        <f xml:space="preserve"> ConTime!L$56</f>
        <v>1</v>
      </c>
      <c r="M382" s="192">
        <f xml:space="preserve"> ConTime!M$56</f>
        <v>1</v>
      </c>
      <c r="N382" s="192">
        <f xml:space="preserve"> ConTime!N$56</f>
        <v>1</v>
      </c>
      <c r="O382" s="192">
        <f xml:space="preserve"> ConTime!O$56</f>
        <v>1</v>
      </c>
      <c r="P382" s="192">
        <f xml:space="preserve"> ConTime!P$56</f>
        <v>2</v>
      </c>
      <c r="Q382" s="192">
        <f xml:space="preserve"> ConTime!Q$56</f>
        <v>2</v>
      </c>
      <c r="R382" s="192">
        <f xml:space="preserve"> ConTime!R$56</f>
        <v>2</v>
      </c>
      <c r="S382" s="192">
        <f xml:space="preserve"> ConTime!S$56</f>
        <v>2</v>
      </c>
      <c r="T382" s="192">
        <f xml:space="preserve"> ConTime!T$56</f>
        <v>2</v>
      </c>
      <c r="U382" s="192">
        <f xml:space="preserve"> ConTime!U$56</f>
        <v>2</v>
      </c>
      <c r="V382" s="192">
        <f xml:space="preserve"> ConTime!V$56</f>
        <v>3</v>
      </c>
      <c r="W382" s="192">
        <f xml:space="preserve"> ConTime!W$56</f>
        <v>3</v>
      </c>
      <c r="X382" s="192">
        <f xml:space="preserve"> ConTime!X$56</f>
        <v>3</v>
      </c>
      <c r="Y382" s="192">
        <f xml:space="preserve"> ConTime!Y$56</f>
        <v>3</v>
      </c>
      <c r="Z382" s="192">
        <f xml:space="preserve"> ConTime!Z$56</f>
        <v>3</v>
      </c>
      <c r="AA382" s="192">
        <f xml:space="preserve"> ConTime!AA$56</f>
        <v>3</v>
      </c>
      <c r="AB382" s="192">
        <f xml:space="preserve"> ConTime!AB$56</f>
        <v>4</v>
      </c>
      <c r="AC382" s="192">
        <f xml:space="preserve"> ConTime!AC$56</f>
        <v>4</v>
      </c>
      <c r="AD382" s="192">
        <f xml:space="preserve"> ConTime!AD$56</f>
        <v>4</v>
      </c>
      <c r="AE382" s="192">
        <f xml:space="preserve"> ConTime!AE$56</f>
        <v>4</v>
      </c>
      <c r="AF382" s="192">
        <f xml:space="preserve"> ConTime!AF$56</f>
        <v>4</v>
      </c>
      <c r="AG382" s="192">
        <f xml:space="preserve"> ConTime!AG$56</f>
        <v>4</v>
      </c>
      <c r="AH382" s="192">
        <f xml:space="preserve"> ConTime!AH$56</f>
        <v>5</v>
      </c>
      <c r="AI382" s="192">
        <f xml:space="preserve"> ConTime!AI$56</f>
        <v>5</v>
      </c>
      <c r="AJ382" s="192">
        <f xml:space="preserve"> ConTime!AJ$56</f>
        <v>5</v>
      </c>
      <c r="AK382" s="192">
        <f xml:space="preserve"> ConTime!AK$56</f>
        <v>5</v>
      </c>
      <c r="AL382" s="192">
        <f xml:space="preserve"> ConTime!AL$56</f>
        <v>5</v>
      </c>
      <c r="AM382" s="192">
        <f xml:space="preserve"> ConTime!AM$56</f>
        <v>5</v>
      </c>
      <c r="AN382" s="192">
        <f xml:space="preserve"> ConTime!AN$56</f>
        <v>6</v>
      </c>
      <c r="AO382" s="192">
        <f xml:space="preserve"> ConTime!AO$56</f>
        <v>6</v>
      </c>
      <c r="AP382" s="192">
        <f xml:space="preserve"> ConTime!AP$56</f>
        <v>6</v>
      </c>
      <c r="AQ382" s="192">
        <f xml:space="preserve"> ConTime!AQ$56</f>
        <v>6</v>
      </c>
      <c r="AR382" s="192">
        <f xml:space="preserve"> ConTime!AR$56</f>
        <v>6</v>
      </c>
      <c r="AS382" s="192">
        <f xml:space="preserve"> ConTime!AS$56</f>
        <v>6</v>
      </c>
      <c r="AT382" s="192">
        <f xml:space="preserve"> ConTime!AT$56</f>
        <v>7</v>
      </c>
      <c r="AU382" s="192">
        <f xml:space="preserve"> ConTime!AU$56</f>
        <v>7</v>
      </c>
      <c r="AV382" s="192">
        <f xml:space="preserve"> ConTime!AV$56</f>
        <v>7</v>
      </c>
      <c r="AW382" s="192">
        <f xml:space="preserve"> ConTime!AW$56</f>
        <v>7</v>
      </c>
      <c r="AX382" s="192">
        <f xml:space="preserve"> ConTime!AX$56</f>
        <v>7</v>
      </c>
      <c r="AY382" s="192">
        <f xml:space="preserve"> ConTime!AY$56</f>
        <v>7</v>
      </c>
      <c r="AZ382" s="192">
        <f xml:space="preserve"> ConTime!AZ$56</f>
        <v>8</v>
      </c>
      <c r="BA382" s="192">
        <f xml:space="preserve"> ConTime!BA$56</f>
        <v>8</v>
      </c>
      <c r="BB382" s="192">
        <f xml:space="preserve"> ConTime!BB$56</f>
        <v>8</v>
      </c>
      <c r="BC382" s="192">
        <f xml:space="preserve"> ConTime!BC$56</f>
        <v>8</v>
      </c>
      <c r="BD382" s="192">
        <f xml:space="preserve"> ConTime!BD$56</f>
        <v>8</v>
      </c>
      <c r="BE382" s="192">
        <f xml:space="preserve"> ConTime!BE$56</f>
        <v>8</v>
      </c>
    </row>
    <row r="383" spans="1:57" outlineLevel="1" x14ac:dyDescent="0.25">
      <c r="E383" s="12" t="str">
        <f t="shared" ref="E383:BE383" si="353" xml:space="preserve"> E$299</f>
        <v>Construction debt drawdown - m</v>
      </c>
      <c r="F383" s="12">
        <f t="shared" si="353"/>
        <v>0</v>
      </c>
      <c r="G383" s="12" t="str">
        <f t="shared" si="353"/>
        <v>$ 000s</v>
      </c>
      <c r="H383" s="12">
        <f t="shared" si="353"/>
        <v>261452.83409255985</v>
      </c>
      <c r="I383" s="12">
        <f t="shared" si="353"/>
        <v>0</v>
      </c>
      <c r="J383" s="12">
        <f t="shared" si="353"/>
        <v>0</v>
      </c>
      <c r="K383" s="12">
        <f t="shared" si="353"/>
        <v>0</v>
      </c>
      <c r="L383" s="12">
        <f t="shared" si="353"/>
        <v>0</v>
      </c>
      <c r="M383" s="12">
        <f t="shared" si="353"/>
        <v>0</v>
      </c>
      <c r="N383" s="12">
        <f t="shared" si="353"/>
        <v>0</v>
      </c>
      <c r="O383" s="12">
        <f t="shared" si="353"/>
        <v>0</v>
      </c>
      <c r="P383" s="12">
        <f t="shared" si="353"/>
        <v>0</v>
      </c>
      <c r="Q383" s="12">
        <f t="shared" si="353"/>
        <v>0</v>
      </c>
      <c r="R383" s="12">
        <f t="shared" si="353"/>
        <v>0</v>
      </c>
      <c r="S383" s="12">
        <f t="shared" si="353"/>
        <v>0</v>
      </c>
      <c r="T383" s="12">
        <f t="shared" si="353"/>
        <v>0</v>
      </c>
      <c r="U383" s="12">
        <f t="shared" si="353"/>
        <v>0</v>
      </c>
      <c r="V383" s="12">
        <f t="shared" si="353"/>
        <v>0</v>
      </c>
      <c r="W383" s="12">
        <f t="shared" si="353"/>
        <v>0</v>
      </c>
      <c r="X383" s="12">
        <f t="shared" si="353"/>
        <v>0</v>
      </c>
      <c r="Y383" s="12">
        <f t="shared" si="353"/>
        <v>0</v>
      </c>
      <c r="Z383" s="12">
        <f t="shared" si="353"/>
        <v>0</v>
      </c>
      <c r="AA383" s="12">
        <f t="shared" si="353"/>
        <v>0</v>
      </c>
      <c r="AB383" s="12">
        <f t="shared" si="353"/>
        <v>0</v>
      </c>
      <c r="AC383" s="12">
        <f t="shared" si="353"/>
        <v>0</v>
      </c>
      <c r="AD383" s="12">
        <f t="shared" si="353"/>
        <v>0</v>
      </c>
      <c r="AE383" s="12">
        <f t="shared" si="353"/>
        <v>0</v>
      </c>
      <c r="AF383" s="12">
        <f t="shared" si="353"/>
        <v>11526.714673357723</v>
      </c>
      <c r="AG383" s="12">
        <f t="shared" si="353"/>
        <v>12044.192277330156</v>
      </c>
      <c r="AH383" s="12">
        <f t="shared" si="353"/>
        <v>12083.335900642705</v>
      </c>
      <c r="AI383" s="12">
        <f t="shared" si="353"/>
        <v>12109.236436443402</v>
      </c>
      <c r="AJ383" s="12">
        <f t="shared" si="353"/>
        <v>12161.961758111254</v>
      </c>
      <c r="AK383" s="12">
        <f t="shared" si="353"/>
        <v>12193.997464802789</v>
      </c>
      <c r="AL383" s="12">
        <f t="shared" si="353"/>
        <v>12241.118623369628</v>
      </c>
      <c r="AM383" s="12">
        <f t="shared" si="353"/>
        <v>12270.357200719012</v>
      </c>
      <c r="AN383" s="12">
        <f t="shared" si="353"/>
        <v>12320.780918142977</v>
      </c>
      <c r="AO383" s="12">
        <f t="shared" si="353"/>
        <v>12360.823455507107</v>
      </c>
      <c r="AP383" s="12">
        <f t="shared" si="353"/>
        <v>12385.832078888641</v>
      </c>
      <c r="AQ383" s="12">
        <f t="shared" si="353"/>
        <v>12441.250085241678</v>
      </c>
      <c r="AR383" s="12">
        <f t="shared" si="353"/>
        <v>12463.416710236208</v>
      </c>
      <c r="AS383" s="12">
        <f t="shared" si="353"/>
        <v>12522.190252210656</v>
      </c>
      <c r="AT383" s="12">
        <f t="shared" si="353"/>
        <v>12153.437186942416</v>
      </c>
      <c r="AU383" s="12">
        <f t="shared" si="353"/>
        <v>12173.532362020798</v>
      </c>
      <c r="AV383" s="12">
        <f t="shared" si="353"/>
        <v>12232.499837406012</v>
      </c>
      <c r="AW383" s="12">
        <f t="shared" si="353"/>
        <v>12259.502960074482</v>
      </c>
      <c r="AX383" s="12">
        <f t="shared" si="353"/>
        <v>12312.098846480896</v>
      </c>
      <c r="AY383" s="12">
        <f t="shared" si="353"/>
        <v>29196.555064631295</v>
      </c>
      <c r="AZ383" s="12">
        <f t="shared" si="353"/>
        <v>0</v>
      </c>
      <c r="BA383" s="12">
        <f t="shared" si="353"/>
        <v>0</v>
      </c>
      <c r="BB383" s="12">
        <f t="shared" si="353"/>
        <v>0</v>
      </c>
      <c r="BC383" s="12">
        <f t="shared" si="353"/>
        <v>0</v>
      </c>
      <c r="BD383" s="12">
        <f t="shared" si="353"/>
        <v>0</v>
      </c>
      <c r="BE383" s="12">
        <f t="shared" si="353"/>
        <v>0</v>
      </c>
    </row>
    <row r="384" spans="1:57" s="194" customFormat="1" outlineLevel="1" x14ac:dyDescent="0.25">
      <c r="A384" s="142"/>
      <c r="B384" s="142"/>
      <c r="C384" s="143"/>
      <c r="D384" s="144"/>
      <c r="E384" s="193" t="s">
        <v>407</v>
      </c>
      <c r="F384" s="193"/>
      <c r="G384" s="193" t="str">
        <f xml:space="preserve"> SMU</f>
        <v>$ 000s</v>
      </c>
      <c r="H384" s="193">
        <f xml:space="preserve"> SUM(J384:BE384)</f>
        <v>261452.83409255982</v>
      </c>
      <c r="I384" s="145"/>
      <c r="J384" s="193">
        <f t="shared" ref="J384:BE384" si="354" xml:space="preserve"> SUMIF($J382:$BE382, J381, $J383:$BE383)</f>
        <v>0</v>
      </c>
      <c r="K384" s="193">
        <f t="shared" si="354"/>
        <v>0</v>
      </c>
      <c r="L384" s="193">
        <f t="shared" si="354"/>
        <v>0</v>
      </c>
      <c r="M384" s="193">
        <f t="shared" si="354"/>
        <v>23570.90695068788</v>
      </c>
      <c r="N384" s="193">
        <f t="shared" si="354"/>
        <v>73060.007384088793</v>
      </c>
      <c r="O384" s="193">
        <f t="shared" si="354"/>
        <v>74494.293500227257</v>
      </c>
      <c r="P384" s="193">
        <f t="shared" si="354"/>
        <v>90327.626257555894</v>
      </c>
      <c r="Q384" s="193">
        <f t="shared" si="354"/>
        <v>0</v>
      </c>
      <c r="R384" s="193">
        <f t="shared" si="354"/>
        <v>0</v>
      </c>
      <c r="S384" s="193">
        <f t="shared" si="354"/>
        <v>0</v>
      </c>
      <c r="T384" s="193">
        <f t="shared" si="354"/>
        <v>0</v>
      </c>
      <c r="U384" s="193">
        <f t="shared" si="354"/>
        <v>0</v>
      </c>
      <c r="V384" s="193">
        <f t="shared" si="354"/>
        <v>0</v>
      </c>
      <c r="W384" s="193">
        <f t="shared" si="354"/>
        <v>0</v>
      </c>
      <c r="X384" s="193">
        <f t="shared" si="354"/>
        <v>0</v>
      </c>
      <c r="Y384" s="193">
        <f t="shared" si="354"/>
        <v>0</v>
      </c>
      <c r="Z384" s="193">
        <f t="shared" si="354"/>
        <v>0</v>
      </c>
      <c r="AA384" s="193">
        <f t="shared" si="354"/>
        <v>0</v>
      </c>
      <c r="AB384" s="193">
        <f t="shared" si="354"/>
        <v>0</v>
      </c>
      <c r="AC384" s="193">
        <f t="shared" si="354"/>
        <v>0</v>
      </c>
      <c r="AD384" s="193">
        <f t="shared" si="354"/>
        <v>0</v>
      </c>
      <c r="AE384" s="193">
        <f t="shared" si="354"/>
        <v>0</v>
      </c>
      <c r="AF384" s="193">
        <f t="shared" si="354"/>
        <v>0</v>
      </c>
      <c r="AG384" s="193">
        <f t="shared" si="354"/>
        <v>0</v>
      </c>
      <c r="AH384" s="193">
        <f t="shared" si="354"/>
        <v>0</v>
      </c>
      <c r="AI384" s="193">
        <f t="shared" si="354"/>
        <v>0</v>
      </c>
      <c r="AJ384" s="193">
        <f t="shared" si="354"/>
        <v>0</v>
      </c>
      <c r="AK384" s="193">
        <f t="shared" si="354"/>
        <v>0</v>
      </c>
      <c r="AL384" s="193">
        <f t="shared" si="354"/>
        <v>0</v>
      </c>
      <c r="AM384" s="193">
        <f t="shared" si="354"/>
        <v>0</v>
      </c>
      <c r="AN384" s="193">
        <f t="shared" si="354"/>
        <v>0</v>
      </c>
      <c r="AO384" s="193">
        <f t="shared" si="354"/>
        <v>0</v>
      </c>
      <c r="AP384" s="193">
        <f t="shared" si="354"/>
        <v>0</v>
      </c>
      <c r="AQ384" s="193">
        <f t="shared" si="354"/>
        <v>0</v>
      </c>
      <c r="AR384" s="193">
        <f t="shared" si="354"/>
        <v>0</v>
      </c>
      <c r="AS384" s="193">
        <f t="shared" si="354"/>
        <v>0</v>
      </c>
      <c r="AT384" s="193">
        <f t="shared" si="354"/>
        <v>0</v>
      </c>
      <c r="AU384" s="193">
        <f t="shared" si="354"/>
        <v>0</v>
      </c>
      <c r="AV384" s="193">
        <f t="shared" si="354"/>
        <v>0</v>
      </c>
      <c r="AW384" s="193">
        <f t="shared" si="354"/>
        <v>0</v>
      </c>
      <c r="AX384" s="193">
        <f t="shared" si="354"/>
        <v>0</v>
      </c>
      <c r="AY384" s="193">
        <f t="shared" si="354"/>
        <v>0</v>
      </c>
      <c r="AZ384" s="193">
        <f t="shared" si="354"/>
        <v>0</v>
      </c>
      <c r="BA384" s="193">
        <f t="shared" si="354"/>
        <v>0</v>
      </c>
      <c r="BB384" s="193">
        <f t="shared" si="354"/>
        <v>0</v>
      </c>
      <c r="BC384" s="193">
        <f t="shared" si="354"/>
        <v>0</v>
      </c>
      <c r="BD384" s="193">
        <f t="shared" si="354"/>
        <v>0</v>
      </c>
      <c r="BE384" s="193">
        <f t="shared" si="354"/>
        <v>0</v>
      </c>
    </row>
    <row r="385" spans="1:57" s="194" customFormat="1" outlineLevel="1" x14ac:dyDescent="0.25">
      <c r="A385" s="142"/>
      <c r="B385" s="142"/>
      <c r="C385" s="143"/>
      <c r="D385" s="144"/>
      <c r="E385" s="193"/>
      <c r="F385" s="193"/>
      <c r="G385" s="193"/>
      <c r="H385" s="193"/>
      <c r="I385" s="145"/>
      <c r="J385" s="193"/>
      <c r="K385" s="193"/>
      <c r="L385" s="193"/>
      <c r="M385" s="193"/>
      <c r="N385" s="193"/>
      <c r="O385" s="193"/>
      <c r="P385" s="193"/>
      <c r="Q385" s="193"/>
      <c r="R385" s="193"/>
      <c r="S385" s="193"/>
      <c r="T385" s="193"/>
      <c r="U385" s="193"/>
      <c r="V385" s="193"/>
      <c r="W385" s="193"/>
      <c r="X385" s="193"/>
      <c r="Y385" s="193"/>
      <c r="Z385" s="193"/>
      <c r="AA385" s="193"/>
      <c r="AB385" s="193"/>
      <c r="AC385" s="193"/>
      <c r="AD385" s="193"/>
      <c r="AE385" s="193"/>
      <c r="AF385" s="193"/>
      <c r="AG385" s="193"/>
      <c r="AH385" s="193"/>
      <c r="AI385" s="193"/>
      <c r="AJ385" s="193"/>
      <c r="AK385" s="193"/>
      <c r="AL385" s="193"/>
      <c r="AM385" s="193"/>
      <c r="AN385" s="193"/>
      <c r="AO385" s="193"/>
      <c r="AP385" s="193"/>
      <c r="AQ385" s="193"/>
      <c r="AR385" s="193"/>
      <c r="AS385" s="193"/>
      <c r="AT385" s="193"/>
      <c r="AU385" s="193"/>
      <c r="AV385" s="193"/>
      <c r="AW385" s="193"/>
      <c r="AX385" s="193"/>
      <c r="AY385" s="193"/>
      <c r="AZ385" s="193"/>
      <c r="BA385" s="193"/>
      <c r="BB385" s="193"/>
      <c r="BC385" s="193"/>
      <c r="BD385" s="193"/>
      <c r="BE385" s="193"/>
    </row>
    <row r="386" spans="1:57" outlineLevel="1" x14ac:dyDescent="0.25">
      <c r="E386" s="571" t="str">
        <f xml:space="preserve"> Time!E$10</f>
        <v>Model column counter</v>
      </c>
      <c r="F386" s="571">
        <f xml:space="preserve"> Time!F$10</f>
        <v>0</v>
      </c>
      <c r="G386" s="571" t="str">
        <f xml:space="preserve"> Time!G$10</f>
        <v>counter</v>
      </c>
      <c r="H386" s="571">
        <f xml:space="preserve"> Time!H$10</f>
        <v>0</v>
      </c>
      <c r="I386" s="571">
        <f xml:space="preserve"> Time!I$10</f>
        <v>0</v>
      </c>
      <c r="J386" s="571">
        <f xml:space="preserve"> Time!J$10</f>
        <v>1</v>
      </c>
      <c r="K386" s="571">
        <f xml:space="preserve"> Time!K$10</f>
        <v>2</v>
      </c>
      <c r="L386" s="571">
        <f xml:space="preserve"> Time!L$10</f>
        <v>3</v>
      </c>
      <c r="M386" s="571">
        <f xml:space="preserve"> Time!M$10</f>
        <v>4</v>
      </c>
      <c r="N386" s="571">
        <f xml:space="preserve"> Time!N$10</f>
        <v>5</v>
      </c>
      <c r="O386" s="571">
        <f xml:space="preserve"> Time!O$10</f>
        <v>6</v>
      </c>
      <c r="P386" s="571">
        <f xml:space="preserve"> Time!P$10</f>
        <v>7</v>
      </c>
      <c r="Q386" s="571">
        <f xml:space="preserve"> Time!Q$10</f>
        <v>8</v>
      </c>
      <c r="R386" s="571">
        <f xml:space="preserve"> Time!R$10</f>
        <v>9</v>
      </c>
      <c r="S386" s="571">
        <f xml:space="preserve"> Time!S$10</f>
        <v>10</v>
      </c>
      <c r="T386" s="571">
        <f xml:space="preserve"> Time!T$10</f>
        <v>11</v>
      </c>
      <c r="U386" s="571">
        <f xml:space="preserve"> Time!U$10</f>
        <v>12</v>
      </c>
      <c r="V386" s="571">
        <f xml:space="preserve"> Time!V$10</f>
        <v>13</v>
      </c>
      <c r="W386" s="571">
        <f xml:space="preserve"> Time!W$10</f>
        <v>14</v>
      </c>
      <c r="X386" s="571">
        <f xml:space="preserve"> Time!X$10</f>
        <v>15</v>
      </c>
      <c r="Y386" s="571">
        <f xml:space="preserve"> Time!Y$10</f>
        <v>16</v>
      </c>
      <c r="Z386" s="571">
        <f xml:space="preserve"> Time!Z$10</f>
        <v>17</v>
      </c>
      <c r="AA386" s="571">
        <f xml:space="preserve"> Time!AA$10</f>
        <v>18</v>
      </c>
      <c r="AB386" s="571">
        <f xml:space="preserve"> Time!AB$10</f>
        <v>19</v>
      </c>
      <c r="AC386" s="571">
        <f xml:space="preserve"> Time!AC$10</f>
        <v>20</v>
      </c>
      <c r="AD386" s="571">
        <f xml:space="preserve"> Time!AD$10</f>
        <v>21</v>
      </c>
      <c r="AE386" s="571">
        <f xml:space="preserve"> Time!AE$10</f>
        <v>22</v>
      </c>
      <c r="AF386" s="571">
        <f xml:space="preserve"> Time!AF$10</f>
        <v>23</v>
      </c>
      <c r="AG386" s="571">
        <f xml:space="preserve"> Time!AG$10</f>
        <v>24</v>
      </c>
      <c r="AH386" s="571">
        <f xml:space="preserve"> Time!AH$10</f>
        <v>25</v>
      </c>
      <c r="AI386" s="571">
        <f xml:space="preserve"> Time!AI$10</f>
        <v>26</v>
      </c>
      <c r="AJ386" s="571">
        <f xml:space="preserve"> Time!AJ$10</f>
        <v>27</v>
      </c>
      <c r="AK386" s="571">
        <f xml:space="preserve"> Time!AK$10</f>
        <v>28</v>
      </c>
      <c r="AL386" s="571">
        <f xml:space="preserve"> Time!AL$10</f>
        <v>29</v>
      </c>
      <c r="AM386" s="571">
        <f xml:space="preserve"> Time!AM$10</f>
        <v>30</v>
      </c>
      <c r="AN386" s="571">
        <f xml:space="preserve"> Time!AN$10</f>
        <v>31</v>
      </c>
      <c r="AO386" s="571">
        <f xml:space="preserve"> Time!AO$10</f>
        <v>32</v>
      </c>
      <c r="AP386" s="571">
        <f xml:space="preserve"> Time!AP$10</f>
        <v>33</v>
      </c>
      <c r="AQ386" s="571">
        <f xml:space="preserve"> Time!AQ$10</f>
        <v>34</v>
      </c>
      <c r="AR386" s="571">
        <f xml:space="preserve"> Time!AR$10</f>
        <v>35</v>
      </c>
      <c r="AS386" s="571">
        <f xml:space="preserve"> Time!AS$10</f>
        <v>36</v>
      </c>
      <c r="AT386" s="571">
        <f xml:space="preserve"> Time!AT$10</f>
        <v>37</v>
      </c>
      <c r="AU386" s="571">
        <f xml:space="preserve"> Time!AU$10</f>
        <v>38</v>
      </c>
      <c r="AV386" s="571">
        <f xml:space="preserve"> Time!AV$10</f>
        <v>39</v>
      </c>
      <c r="AW386" s="571">
        <f xml:space="preserve"> Time!AW$10</f>
        <v>40</v>
      </c>
      <c r="AX386" s="571">
        <f xml:space="preserve"> Time!AX$10</f>
        <v>41</v>
      </c>
      <c r="AY386" s="571">
        <f xml:space="preserve"> Time!AY$10</f>
        <v>42</v>
      </c>
      <c r="AZ386" s="571">
        <f xml:space="preserve"> Time!AZ$10</f>
        <v>43</v>
      </c>
      <c r="BA386" s="571">
        <f xml:space="preserve"> Time!BA$10</f>
        <v>44</v>
      </c>
      <c r="BB386" s="571">
        <f xml:space="preserve"> Time!BB$10</f>
        <v>45</v>
      </c>
      <c r="BC386" s="571">
        <f xml:space="preserve"> Time!BC$10</f>
        <v>46</v>
      </c>
      <c r="BD386" s="571">
        <f xml:space="preserve"> Time!BD$10</f>
        <v>47</v>
      </c>
      <c r="BE386" s="571">
        <f xml:space="preserve"> Time!BE$10</f>
        <v>48</v>
      </c>
    </row>
    <row r="387" spans="1:57" outlineLevel="1" x14ac:dyDescent="0.25">
      <c r="E387" s="192" t="str">
        <f xml:space="preserve"> ConTime!E$56</f>
        <v>Model ops period counter - m</v>
      </c>
      <c r="F387" s="192">
        <f xml:space="preserve"> ConTime!F$56</f>
        <v>0</v>
      </c>
      <c r="G387" s="192" t="str">
        <f xml:space="preserve"> ConTime!G$56</f>
        <v>counter</v>
      </c>
      <c r="H387" s="192">
        <f xml:space="preserve"> ConTime!H$56</f>
        <v>0</v>
      </c>
      <c r="I387" s="192">
        <f xml:space="preserve"> ConTime!I$56</f>
        <v>0</v>
      </c>
      <c r="J387" s="192">
        <f xml:space="preserve"> ConTime!J$56</f>
        <v>1</v>
      </c>
      <c r="K387" s="192">
        <f xml:space="preserve"> ConTime!K$56</f>
        <v>1</v>
      </c>
      <c r="L387" s="192">
        <f xml:space="preserve"> ConTime!L$56</f>
        <v>1</v>
      </c>
      <c r="M387" s="192">
        <f xml:space="preserve"> ConTime!M$56</f>
        <v>1</v>
      </c>
      <c r="N387" s="192">
        <f xml:space="preserve"> ConTime!N$56</f>
        <v>1</v>
      </c>
      <c r="O387" s="192">
        <f xml:space="preserve"> ConTime!O$56</f>
        <v>1</v>
      </c>
      <c r="P387" s="192">
        <f xml:space="preserve"> ConTime!P$56</f>
        <v>2</v>
      </c>
      <c r="Q387" s="192">
        <f xml:space="preserve"> ConTime!Q$56</f>
        <v>2</v>
      </c>
      <c r="R387" s="192">
        <f xml:space="preserve"> ConTime!R$56</f>
        <v>2</v>
      </c>
      <c r="S387" s="192">
        <f xml:space="preserve"> ConTime!S$56</f>
        <v>2</v>
      </c>
      <c r="T387" s="192">
        <f xml:space="preserve"> ConTime!T$56</f>
        <v>2</v>
      </c>
      <c r="U387" s="192">
        <f xml:space="preserve"> ConTime!U$56</f>
        <v>2</v>
      </c>
      <c r="V387" s="192">
        <f xml:space="preserve"> ConTime!V$56</f>
        <v>3</v>
      </c>
      <c r="W387" s="192">
        <f xml:space="preserve"> ConTime!W$56</f>
        <v>3</v>
      </c>
      <c r="X387" s="192">
        <f xml:space="preserve"> ConTime!X$56</f>
        <v>3</v>
      </c>
      <c r="Y387" s="192">
        <f xml:space="preserve"> ConTime!Y$56</f>
        <v>3</v>
      </c>
      <c r="Z387" s="192">
        <f xml:space="preserve"> ConTime!Z$56</f>
        <v>3</v>
      </c>
      <c r="AA387" s="192">
        <f xml:space="preserve"> ConTime!AA$56</f>
        <v>3</v>
      </c>
      <c r="AB387" s="192">
        <f xml:space="preserve"> ConTime!AB$56</f>
        <v>4</v>
      </c>
      <c r="AC387" s="192">
        <f xml:space="preserve"> ConTime!AC$56</f>
        <v>4</v>
      </c>
      <c r="AD387" s="192">
        <f xml:space="preserve"> ConTime!AD$56</f>
        <v>4</v>
      </c>
      <c r="AE387" s="192">
        <f xml:space="preserve"> ConTime!AE$56</f>
        <v>4</v>
      </c>
      <c r="AF387" s="192">
        <f xml:space="preserve"> ConTime!AF$56</f>
        <v>4</v>
      </c>
      <c r="AG387" s="192">
        <f xml:space="preserve"> ConTime!AG$56</f>
        <v>4</v>
      </c>
      <c r="AH387" s="192">
        <f xml:space="preserve"> ConTime!AH$56</f>
        <v>5</v>
      </c>
      <c r="AI387" s="192">
        <f xml:space="preserve"> ConTime!AI$56</f>
        <v>5</v>
      </c>
      <c r="AJ387" s="192">
        <f xml:space="preserve"> ConTime!AJ$56</f>
        <v>5</v>
      </c>
      <c r="AK387" s="192">
        <f xml:space="preserve"> ConTime!AK$56</f>
        <v>5</v>
      </c>
      <c r="AL387" s="192">
        <f xml:space="preserve"> ConTime!AL$56</f>
        <v>5</v>
      </c>
      <c r="AM387" s="192">
        <f xml:space="preserve"> ConTime!AM$56</f>
        <v>5</v>
      </c>
      <c r="AN387" s="192">
        <f xml:space="preserve"> ConTime!AN$56</f>
        <v>6</v>
      </c>
      <c r="AO387" s="192">
        <f xml:space="preserve"> ConTime!AO$56</f>
        <v>6</v>
      </c>
      <c r="AP387" s="192">
        <f xml:space="preserve"> ConTime!AP$56</f>
        <v>6</v>
      </c>
      <c r="AQ387" s="192">
        <f xml:space="preserve"> ConTime!AQ$56</f>
        <v>6</v>
      </c>
      <c r="AR387" s="192">
        <f xml:space="preserve"> ConTime!AR$56</f>
        <v>6</v>
      </c>
      <c r="AS387" s="192">
        <f xml:space="preserve"> ConTime!AS$56</f>
        <v>6</v>
      </c>
      <c r="AT387" s="192">
        <f xml:space="preserve"> ConTime!AT$56</f>
        <v>7</v>
      </c>
      <c r="AU387" s="192">
        <f xml:space="preserve"> ConTime!AU$56</f>
        <v>7</v>
      </c>
      <c r="AV387" s="192">
        <f xml:space="preserve"> ConTime!AV$56</f>
        <v>7</v>
      </c>
      <c r="AW387" s="192">
        <f xml:space="preserve"> ConTime!AW$56</f>
        <v>7</v>
      </c>
      <c r="AX387" s="192">
        <f xml:space="preserve"> ConTime!AX$56</f>
        <v>7</v>
      </c>
      <c r="AY387" s="192">
        <f xml:space="preserve"> ConTime!AY$56</f>
        <v>7</v>
      </c>
      <c r="AZ387" s="192">
        <f xml:space="preserve"> ConTime!AZ$56</f>
        <v>8</v>
      </c>
      <c r="BA387" s="192">
        <f xml:space="preserve"> ConTime!BA$56</f>
        <v>8</v>
      </c>
      <c r="BB387" s="192">
        <f xml:space="preserve"> ConTime!BB$56</f>
        <v>8</v>
      </c>
      <c r="BC387" s="192">
        <f xml:space="preserve"> ConTime!BC$56</f>
        <v>8</v>
      </c>
      <c r="BD387" s="192">
        <f xml:space="preserve"> ConTime!BD$56</f>
        <v>8</v>
      </c>
      <c r="BE387" s="192">
        <f xml:space="preserve"> ConTime!BE$56</f>
        <v>8</v>
      </c>
    </row>
    <row r="388" spans="1:57" outlineLevel="1" x14ac:dyDescent="0.25">
      <c r="E388" s="12" t="str">
        <f t="shared" ref="E388:AJ388" si="355" xml:space="preserve"> E$299</f>
        <v>Construction debt drawdown - m</v>
      </c>
      <c r="F388" s="12">
        <f t="shared" si="355"/>
        <v>0</v>
      </c>
      <c r="G388" s="12" t="str">
        <f t="shared" si="355"/>
        <v>$ 000s</v>
      </c>
      <c r="H388" s="12">
        <f t="shared" si="355"/>
        <v>261452.83409255985</v>
      </c>
      <c r="I388" s="12">
        <f t="shared" si="355"/>
        <v>0</v>
      </c>
      <c r="J388" s="12">
        <f t="shared" si="355"/>
        <v>0</v>
      </c>
      <c r="K388" s="12">
        <f t="shared" si="355"/>
        <v>0</v>
      </c>
      <c r="L388" s="12">
        <f t="shared" si="355"/>
        <v>0</v>
      </c>
      <c r="M388" s="12">
        <f t="shared" si="355"/>
        <v>0</v>
      </c>
      <c r="N388" s="12">
        <f t="shared" si="355"/>
        <v>0</v>
      </c>
      <c r="O388" s="12">
        <f t="shared" si="355"/>
        <v>0</v>
      </c>
      <c r="P388" s="12">
        <f t="shared" si="355"/>
        <v>0</v>
      </c>
      <c r="Q388" s="12">
        <f t="shared" si="355"/>
        <v>0</v>
      </c>
      <c r="R388" s="12">
        <f t="shared" si="355"/>
        <v>0</v>
      </c>
      <c r="S388" s="12">
        <f t="shared" si="355"/>
        <v>0</v>
      </c>
      <c r="T388" s="12">
        <f t="shared" si="355"/>
        <v>0</v>
      </c>
      <c r="U388" s="12">
        <f t="shared" si="355"/>
        <v>0</v>
      </c>
      <c r="V388" s="12">
        <f t="shared" si="355"/>
        <v>0</v>
      </c>
      <c r="W388" s="12">
        <f t="shared" si="355"/>
        <v>0</v>
      </c>
      <c r="X388" s="12">
        <f t="shared" si="355"/>
        <v>0</v>
      </c>
      <c r="Y388" s="12">
        <f t="shared" si="355"/>
        <v>0</v>
      </c>
      <c r="Z388" s="12">
        <f t="shared" si="355"/>
        <v>0</v>
      </c>
      <c r="AA388" s="12">
        <f t="shared" si="355"/>
        <v>0</v>
      </c>
      <c r="AB388" s="12">
        <f t="shared" si="355"/>
        <v>0</v>
      </c>
      <c r="AC388" s="12">
        <f t="shared" si="355"/>
        <v>0</v>
      </c>
      <c r="AD388" s="12">
        <f t="shared" si="355"/>
        <v>0</v>
      </c>
      <c r="AE388" s="12">
        <f t="shared" si="355"/>
        <v>0</v>
      </c>
      <c r="AF388" s="12">
        <f t="shared" si="355"/>
        <v>11526.714673357723</v>
      </c>
      <c r="AG388" s="12">
        <f t="shared" si="355"/>
        <v>12044.192277330156</v>
      </c>
      <c r="AH388" s="12">
        <f t="shared" si="355"/>
        <v>12083.335900642705</v>
      </c>
      <c r="AI388" s="12">
        <f t="shared" si="355"/>
        <v>12109.236436443402</v>
      </c>
      <c r="AJ388" s="12">
        <f t="shared" si="355"/>
        <v>12161.961758111254</v>
      </c>
      <c r="AK388" s="12">
        <f t="shared" ref="AK388:BE388" si="356" xml:space="preserve"> AK$299</f>
        <v>12193.997464802789</v>
      </c>
      <c r="AL388" s="12">
        <f t="shared" si="356"/>
        <v>12241.118623369628</v>
      </c>
      <c r="AM388" s="12">
        <f t="shared" si="356"/>
        <v>12270.357200719012</v>
      </c>
      <c r="AN388" s="12">
        <f t="shared" si="356"/>
        <v>12320.780918142977</v>
      </c>
      <c r="AO388" s="12">
        <f t="shared" si="356"/>
        <v>12360.823455507107</v>
      </c>
      <c r="AP388" s="12">
        <f t="shared" si="356"/>
        <v>12385.832078888641</v>
      </c>
      <c r="AQ388" s="12">
        <f t="shared" si="356"/>
        <v>12441.250085241678</v>
      </c>
      <c r="AR388" s="12">
        <f t="shared" si="356"/>
        <v>12463.416710236208</v>
      </c>
      <c r="AS388" s="12">
        <f t="shared" si="356"/>
        <v>12522.190252210656</v>
      </c>
      <c r="AT388" s="12">
        <f t="shared" si="356"/>
        <v>12153.437186942416</v>
      </c>
      <c r="AU388" s="12">
        <f t="shared" si="356"/>
        <v>12173.532362020798</v>
      </c>
      <c r="AV388" s="12">
        <f t="shared" si="356"/>
        <v>12232.499837406012</v>
      </c>
      <c r="AW388" s="12">
        <f t="shared" si="356"/>
        <v>12259.502960074482</v>
      </c>
      <c r="AX388" s="12">
        <f t="shared" si="356"/>
        <v>12312.098846480896</v>
      </c>
      <c r="AY388" s="12">
        <f t="shared" si="356"/>
        <v>29196.555064631295</v>
      </c>
      <c r="AZ388" s="12">
        <f t="shared" si="356"/>
        <v>0</v>
      </c>
      <c r="BA388" s="12">
        <f t="shared" si="356"/>
        <v>0</v>
      </c>
      <c r="BB388" s="12">
        <f t="shared" si="356"/>
        <v>0</v>
      </c>
      <c r="BC388" s="12">
        <f t="shared" si="356"/>
        <v>0</v>
      </c>
      <c r="BD388" s="12">
        <f t="shared" si="356"/>
        <v>0</v>
      </c>
      <c r="BE388" s="12">
        <f t="shared" si="356"/>
        <v>0</v>
      </c>
    </row>
    <row r="389" spans="1:57" s="194" customFormat="1" outlineLevel="1" x14ac:dyDescent="0.25">
      <c r="A389" s="142"/>
      <c r="B389" s="142"/>
      <c r="C389" s="143"/>
      <c r="D389" s="144"/>
      <c r="E389" s="193" t="s">
        <v>407</v>
      </c>
      <c r="F389" s="193"/>
      <c r="G389" s="193" t="str">
        <f xml:space="preserve"> SMU</f>
        <v>$ 000s</v>
      </c>
      <c r="H389" s="193">
        <f xml:space="preserve"> SUM(J389:BE389)</f>
        <v>261452.83409255982</v>
      </c>
      <c r="I389" s="145"/>
      <c r="J389" s="193">
        <f t="shared" ref="J389" si="357" xml:space="preserve"> SUMIF($J387:$BE387, J386, $J388:$BE388)</f>
        <v>0</v>
      </c>
      <c r="K389" s="193">
        <f t="shared" ref="K389" si="358" xml:space="preserve"> SUMIF($J387:$BE387, K386, $J388:$BE388)</f>
        <v>0</v>
      </c>
      <c r="L389" s="193">
        <f t="shared" ref="L389" si="359" xml:space="preserve"> SUMIF($J387:$BE387, L386, $J388:$BE388)</f>
        <v>0</v>
      </c>
      <c r="M389" s="193">
        <f t="shared" ref="M389" si="360" xml:space="preserve"> SUMIF($J387:$BE387, M386, $J388:$BE388)</f>
        <v>23570.90695068788</v>
      </c>
      <c r="N389" s="193">
        <f t="shared" ref="N389" si="361" xml:space="preserve"> SUMIF($J387:$BE387, N386, $J388:$BE388)</f>
        <v>73060.007384088793</v>
      </c>
      <c r="O389" s="193">
        <f t="shared" ref="O389" si="362" xml:space="preserve"> SUMIF($J387:$BE387, O386, $J388:$BE388)</f>
        <v>74494.293500227257</v>
      </c>
      <c r="P389" s="193">
        <f t="shared" ref="P389" si="363" xml:space="preserve"> SUMIF($J387:$BE387, P386, $J388:$BE388)</f>
        <v>90327.626257555894</v>
      </c>
      <c r="Q389" s="193">
        <f t="shared" ref="Q389" si="364" xml:space="preserve"> SUMIF($J387:$BE387, Q386, $J388:$BE388)</f>
        <v>0</v>
      </c>
      <c r="R389" s="193">
        <f t="shared" ref="R389" si="365" xml:space="preserve"> SUMIF($J387:$BE387, R386, $J388:$BE388)</f>
        <v>0</v>
      </c>
      <c r="S389" s="193">
        <f t="shared" ref="S389" si="366" xml:space="preserve"> SUMIF($J387:$BE387, S386, $J388:$BE388)</f>
        <v>0</v>
      </c>
      <c r="T389" s="193">
        <f t="shared" ref="T389" si="367" xml:space="preserve"> SUMIF($J387:$BE387, T386, $J388:$BE388)</f>
        <v>0</v>
      </c>
      <c r="U389" s="193">
        <f t="shared" ref="U389" si="368" xml:space="preserve"> SUMIF($J387:$BE387, U386, $J388:$BE388)</f>
        <v>0</v>
      </c>
      <c r="V389" s="193">
        <f t="shared" ref="V389" si="369" xml:space="preserve"> SUMIF($J387:$BE387, V386, $J388:$BE388)</f>
        <v>0</v>
      </c>
      <c r="W389" s="193">
        <f t="shared" ref="W389" si="370" xml:space="preserve"> SUMIF($J387:$BE387, W386, $J388:$BE388)</f>
        <v>0</v>
      </c>
      <c r="X389" s="193">
        <f t="shared" ref="X389" si="371" xml:space="preserve"> SUMIF($J387:$BE387, X386, $J388:$BE388)</f>
        <v>0</v>
      </c>
      <c r="Y389" s="193">
        <f t="shared" ref="Y389" si="372" xml:space="preserve"> SUMIF($J387:$BE387, Y386, $J388:$BE388)</f>
        <v>0</v>
      </c>
      <c r="Z389" s="193">
        <f t="shared" ref="Z389" si="373" xml:space="preserve"> SUMIF($J387:$BE387, Z386, $J388:$BE388)</f>
        <v>0</v>
      </c>
      <c r="AA389" s="193">
        <f t="shared" ref="AA389" si="374" xml:space="preserve"> SUMIF($J387:$BE387, AA386, $J388:$BE388)</f>
        <v>0</v>
      </c>
      <c r="AB389" s="193">
        <f t="shared" ref="AB389" si="375" xml:space="preserve"> SUMIF($J387:$BE387, AB386, $J388:$BE388)</f>
        <v>0</v>
      </c>
      <c r="AC389" s="193">
        <f t="shared" ref="AC389" si="376" xml:space="preserve"> SUMIF($J387:$BE387, AC386, $J388:$BE388)</f>
        <v>0</v>
      </c>
      <c r="AD389" s="193">
        <f t="shared" ref="AD389" si="377" xml:space="preserve"> SUMIF($J387:$BE387, AD386, $J388:$BE388)</f>
        <v>0</v>
      </c>
      <c r="AE389" s="193">
        <f t="shared" ref="AE389" si="378" xml:space="preserve"> SUMIF($J387:$BE387, AE386, $J388:$BE388)</f>
        <v>0</v>
      </c>
      <c r="AF389" s="193">
        <f t="shared" ref="AF389" si="379" xml:space="preserve"> SUMIF($J387:$BE387, AF386, $J388:$BE388)</f>
        <v>0</v>
      </c>
      <c r="AG389" s="193">
        <f t="shared" ref="AG389" si="380" xml:space="preserve"> SUMIF($J387:$BE387, AG386, $J388:$BE388)</f>
        <v>0</v>
      </c>
      <c r="AH389" s="193">
        <f t="shared" ref="AH389" si="381" xml:space="preserve"> SUMIF($J387:$BE387, AH386, $J388:$BE388)</f>
        <v>0</v>
      </c>
      <c r="AI389" s="193">
        <f t="shared" ref="AI389" si="382" xml:space="preserve"> SUMIF($J387:$BE387, AI386, $J388:$BE388)</f>
        <v>0</v>
      </c>
      <c r="AJ389" s="193">
        <f t="shared" ref="AJ389" si="383" xml:space="preserve"> SUMIF($J387:$BE387, AJ386, $J388:$BE388)</f>
        <v>0</v>
      </c>
      <c r="AK389" s="193">
        <f t="shared" ref="AK389" si="384" xml:space="preserve"> SUMIF($J387:$BE387, AK386, $J388:$BE388)</f>
        <v>0</v>
      </c>
      <c r="AL389" s="193">
        <f t="shared" ref="AL389" si="385" xml:space="preserve"> SUMIF($J387:$BE387, AL386, $J388:$BE388)</f>
        <v>0</v>
      </c>
      <c r="AM389" s="193">
        <f t="shared" ref="AM389" si="386" xml:space="preserve"> SUMIF($J387:$BE387, AM386, $J388:$BE388)</f>
        <v>0</v>
      </c>
      <c r="AN389" s="193">
        <f t="shared" ref="AN389" si="387" xml:space="preserve"> SUMIF($J387:$BE387, AN386, $J388:$BE388)</f>
        <v>0</v>
      </c>
      <c r="AO389" s="193">
        <f t="shared" ref="AO389" si="388" xml:space="preserve"> SUMIF($J387:$BE387, AO386, $J388:$BE388)</f>
        <v>0</v>
      </c>
      <c r="AP389" s="193">
        <f t="shared" ref="AP389" si="389" xml:space="preserve"> SUMIF($J387:$BE387, AP386, $J388:$BE388)</f>
        <v>0</v>
      </c>
      <c r="AQ389" s="193">
        <f t="shared" ref="AQ389" si="390" xml:space="preserve"> SUMIF($J387:$BE387, AQ386, $J388:$BE388)</f>
        <v>0</v>
      </c>
      <c r="AR389" s="193">
        <f t="shared" ref="AR389" si="391" xml:space="preserve"> SUMIF($J387:$BE387, AR386, $J388:$BE388)</f>
        <v>0</v>
      </c>
      <c r="AS389" s="193">
        <f t="shared" ref="AS389" si="392" xml:space="preserve"> SUMIF($J387:$BE387, AS386, $J388:$BE388)</f>
        <v>0</v>
      </c>
      <c r="AT389" s="193">
        <f t="shared" ref="AT389" si="393" xml:space="preserve"> SUMIF($J387:$BE387, AT386, $J388:$BE388)</f>
        <v>0</v>
      </c>
      <c r="AU389" s="193">
        <f t="shared" ref="AU389" si="394" xml:space="preserve"> SUMIF($J387:$BE387, AU386, $J388:$BE388)</f>
        <v>0</v>
      </c>
      <c r="AV389" s="193">
        <f t="shared" ref="AV389" si="395" xml:space="preserve"> SUMIF($J387:$BE387, AV386, $J388:$BE388)</f>
        <v>0</v>
      </c>
      <c r="AW389" s="193">
        <f t="shared" ref="AW389" si="396" xml:space="preserve"> SUMIF($J387:$BE387, AW386, $J388:$BE388)</f>
        <v>0</v>
      </c>
      <c r="AX389" s="193">
        <f t="shared" ref="AX389" si="397" xml:space="preserve"> SUMIF($J387:$BE387, AX386, $J388:$BE388)</f>
        <v>0</v>
      </c>
      <c r="AY389" s="193">
        <f t="shared" ref="AY389" si="398" xml:space="preserve"> SUMIF($J387:$BE387, AY386, $J388:$BE388)</f>
        <v>0</v>
      </c>
      <c r="AZ389" s="193">
        <f t="shared" ref="AZ389" si="399" xml:space="preserve"> SUMIF($J387:$BE387, AZ386, $J388:$BE388)</f>
        <v>0</v>
      </c>
      <c r="BA389" s="193">
        <f t="shared" ref="BA389" si="400" xml:space="preserve"> SUMIF($J387:$BE387, BA386, $J388:$BE388)</f>
        <v>0</v>
      </c>
      <c r="BB389" s="193">
        <f t="shared" ref="BB389" si="401" xml:space="preserve"> SUMIF($J387:$BE387, BB386, $J388:$BE388)</f>
        <v>0</v>
      </c>
      <c r="BC389" s="193">
        <f t="shared" ref="BC389" si="402" xml:space="preserve"> SUMIF($J387:$BE387, BC386, $J388:$BE388)</f>
        <v>0</v>
      </c>
      <c r="BD389" s="193">
        <f t="shared" ref="BD389" si="403" xml:space="preserve"> SUMIF($J387:$BE387, BD386, $J388:$BE388)</f>
        <v>0</v>
      </c>
      <c r="BE389" s="193">
        <f t="shared" ref="BE389" si="404" xml:space="preserve"> SUMIF($J387:$BE387, BE386, $J388:$BE388)</f>
        <v>0</v>
      </c>
    </row>
    <row r="390" spans="1:57" s="194" customFormat="1" outlineLevel="1" x14ac:dyDescent="0.25">
      <c r="A390" s="142"/>
      <c r="B390" s="142"/>
      <c r="C390" s="143"/>
      <c r="D390" s="144"/>
      <c r="E390" s="193"/>
      <c r="F390" s="193"/>
      <c r="G390" s="193"/>
      <c r="H390" s="193"/>
      <c r="I390" s="145"/>
      <c r="J390" s="193"/>
      <c r="K390" s="193"/>
      <c r="L390" s="193"/>
      <c r="M390" s="193"/>
      <c r="N390" s="193"/>
      <c r="O390" s="193"/>
      <c r="P390" s="193"/>
      <c r="Q390" s="193"/>
      <c r="R390" s="193"/>
      <c r="S390" s="193"/>
      <c r="T390" s="193"/>
      <c r="U390" s="193"/>
      <c r="V390" s="193"/>
      <c r="W390" s="193"/>
      <c r="X390" s="193"/>
      <c r="Y390" s="193"/>
      <c r="Z390" s="193"/>
      <c r="AA390" s="193"/>
      <c r="AB390" s="193"/>
      <c r="AC390" s="193"/>
      <c r="AD390" s="193"/>
      <c r="AE390" s="193"/>
      <c r="AF390" s="193"/>
      <c r="AG390" s="193"/>
      <c r="AH390" s="193"/>
      <c r="AI390" s="193"/>
      <c r="AJ390" s="193"/>
      <c r="AK390" s="193"/>
      <c r="AL390" s="193"/>
      <c r="AM390" s="193"/>
      <c r="AN390" s="193"/>
      <c r="AO390" s="193"/>
      <c r="AP390" s="193"/>
      <c r="AQ390" s="193"/>
      <c r="AR390" s="193"/>
      <c r="AS390" s="193"/>
      <c r="AT390" s="193"/>
      <c r="AU390" s="193"/>
      <c r="AV390" s="193"/>
      <c r="AW390" s="193"/>
      <c r="AX390" s="193"/>
      <c r="AY390" s="193"/>
      <c r="AZ390" s="193"/>
      <c r="BA390" s="193"/>
      <c r="BB390" s="193"/>
      <c r="BC390" s="193"/>
      <c r="BD390" s="193"/>
      <c r="BE390" s="193"/>
    </row>
    <row r="391" spans="1:57" s="194" customFormat="1" x14ac:dyDescent="0.25">
      <c r="A391" s="142"/>
      <c r="B391" s="142"/>
      <c r="C391" s="143"/>
      <c r="D391" s="144"/>
      <c r="E391" s="193"/>
      <c r="F391" s="193"/>
      <c r="G391" s="193"/>
      <c r="H391" s="193"/>
      <c r="I391" s="145"/>
      <c r="J391" s="193"/>
      <c r="K391" s="193"/>
      <c r="L391" s="193"/>
      <c r="M391" s="193"/>
      <c r="N391" s="193"/>
      <c r="O391" s="193"/>
      <c r="P391" s="193"/>
      <c r="Q391" s="193"/>
      <c r="R391" s="193"/>
      <c r="S391" s="193"/>
      <c r="T391" s="193"/>
      <c r="U391" s="193"/>
      <c r="V391" s="193"/>
      <c r="W391" s="193"/>
      <c r="X391" s="193"/>
      <c r="Y391" s="193"/>
      <c r="Z391" s="193"/>
      <c r="AA391" s="193"/>
      <c r="AB391" s="193"/>
      <c r="AC391" s="193"/>
      <c r="AD391" s="193"/>
      <c r="AE391" s="193"/>
      <c r="AF391" s="193"/>
      <c r="AG391" s="193"/>
      <c r="AH391" s="193"/>
      <c r="AI391" s="193"/>
      <c r="AJ391" s="193"/>
      <c r="AK391" s="193"/>
      <c r="AL391" s="193"/>
      <c r="AM391" s="193"/>
      <c r="AN391" s="193"/>
      <c r="AO391" s="193"/>
      <c r="AP391" s="193"/>
      <c r="AQ391" s="193"/>
      <c r="AR391" s="193"/>
      <c r="AS391" s="193"/>
      <c r="AT391" s="193"/>
      <c r="AU391" s="193"/>
      <c r="AV391" s="193"/>
      <c r="AW391" s="193"/>
      <c r="AX391" s="193"/>
      <c r="AY391" s="193"/>
      <c r="AZ391" s="193"/>
      <c r="BA391" s="193"/>
      <c r="BB391" s="193"/>
      <c r="BC391" s="193"/>
      <c r="BD391" s="193"/>
      <c r="BE391" s="193"/>
    </row>
    <row r="392" spans="1:57" x14ac:dyDescent="0.25">
      <c r="A392" s="15" t="s">
        <v>63</v>
      </c>
    </row>
    <row r="393" spans="1:57" x14ac:dyDescent="0.25"/>
    <row r="394" spans="1:57" x14ac:dyDescent="0.25"/>
    <row r="395" spans="1:57" x14ac:dyDescent="0.25"/>
    <row r="396" spans="1:57" x14ac:dyDescent="0.25"/>
    <row r="397" spans="1:57" x14ac:dyDescent="0.25"/>
    <row r="398" spans="1:57" x14ac:dyDescent="0.25"/>
    <row r="399" spans="1:57" x14ac:dyDescent="0.25"/>
    <row r="400" spans="1:57" x14ac:dyDescent="0.25"/>
    <row r="401" x14ac:dyDescent="0.25"/>
    <row r="402" x14ac:dyDescent="0.25"/>
    <row r="403" x14ac:dyDescent="0.25"/>
    <row r="404" x14ac:dyDescent="0.25"/>
  </sheetData>
  <conditionalFormatting sqref="J3:BE3">
    <cfRule type="cellIs" dxfId="248" priority="8" stopIfTrue="1" operator="equal">
      <formula>"Construction"</formula>
    </cfRule>
    <cfRule type="cellIs" dxfId="247" priority="9" stopIfTrue="1" operator="equal">
      <formula>"Operations"</formula>
    </cfRule>
  </conditionalFormatting>
  <conditionalFormatting sqref="J3:BE3">
    <cfRule type="cellIs" dxfId="246" priority="7" operator="equal">
      <formula>"Fin Close"</formula>
    </cfRule>
  </conditionalFormatting>
  <conditionalFormatting sqref="J3:BE3">
    <cfRule type="cellIs" dxfId="245" priority="5" operator="equal">
      <formula>"PPA ext."</formula>
    </cfRule>
    <cfRule type="cellIs" dxfId="244" priority="6" operator="equal">
      <formula>"Delay"</formula>
    </cfRule>
  </conditionalFormatting>
  <conditionalFormatting sqref="F2:F4">
    <cfRule type="cellIs" dxfId="243" priority="1" stopIfTrue="1" operator="notEqual">
      <formula>0</formula>
    </cfRule>
    <cfRule type="cellIs" dxfId="242" priority="2" stopIfTrue="1" operator="equal">
      <formula>""</formula>
    </cfRule>
  </conditionalFormatting>
  <conditionalFormatting sqref="F2:F4">
    <cfRule type="cellIs" dxfId="241" priority="3" stopIfTrue="1" operator="notEqual">
      <formula>0</formula>
    </cfRule>
    <cfRule type="cellIs" dxfId="240" priority="4" stopIfTrue="1" operator="equal">
      <formula>""</formula>
    </cfRule>
  </conditionalFormatting>
  <dataValidations count="1">
    <dataValidation allowBlank="1" showInputMessage="1" showErrorMessage="1" sqref="E311:H312 E317:H317 E322:H322 E328:H329 E84:H84 E103:H103 E136:H136 H13:H14 E13:F14 E10:H12 E17:H19" xr:uid="{AC3322FE-5296-4B76-B0BB-6BEA49830AA1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E980-354A-4526-B050-0B5632887D41}">
  <sheetPr codeName="Sheet24">
    <tabColor theme="4"/>
    <outlinePr summaryBelow="0" summaryRight="0"/>
  </sheetPr>
  <dimension ref="A1:KT44"/>
  <sheetViews>
    <sheetView defaultGridColor="0" colorId="8" zoomScale="47" zoomScaleNormal="100" workbookViewId="0">
      <pane xSplit="9" ySplit="5" topLeftCell="M6" activePane="bottomRight" state="frozen"/>
      <selection activeCell="F117" sqref="F117"/>
      <selection pane="topRight" activeCell="F117" sqref="F117"/>
      <selection pane="bottomLeft" activeCell="F117" sqref="F117"/>
      <selection pane="bottomRight" activeCell="H16" sqref="H16"/>
    </sheetView>
  </sheetViews>
  <sheetFormatPr defaultColWidth="0" defaultRowHeight="13" x14ac:dyDescent="0.25"/>
  <cols>
    <col min="1" max="2" width="1.453125" style="243" customWidth="1"/>
    <col min="3" max="3" width="1.453125" style="244" customWidth="1"/>
    <col min="4" max="4" width="1.453125" style="245" customWidth="1"/>
    <col min="5" max="5" width="40.54296875" style="241" customWidth="1"/>
    <col min="6" max="6" width="12.54296875" style="241" customWidth="1"/>
    <col min="7" max="8" width="11.54296875" style="241" customWidth="1"/>
    <col min="9" max="9" width="2.54296875" style="242" customWidth="1"/>
    <col min="10" max="57" width="11.54296875" style="241" customWidth="1"/>
    <col min="58" max="120" width="11.54296875" style="197" hidden="1" customWidth="1"/>
    <col min="121" max="16384" width="11.54296875" style="197" hidden="1"/>
  </cols>
  <sheetData>
    <row r="1" spans="1:306" s="288" customFormat="1" ht="25" x14ac:dyDescent="0.25">
      <c r="A1" s="298" t="str">
        <f ca="1" xml:space="preserve"> RIGHT(CELL("filename", A1), LEN(CELL("filename", A1)) - SEARCH("]", CELL("filename", A1))) &amp; " - " &amp; InpC!F3</f>
        <v>S&amp;U - Base case 1</v>
      </c>
      <c r="B1" s="243"/>
      <c r="C1" s="244"/>
      <c r="D1" s="245"/>
      <c r="E1" s="241"/>
      <c r="F1" s="241"/>
      <c r="G1" s="241"/>
      <c r="H1" s="241"/>
      <c r="I1" s="242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1"/>
      <c r="AV1" s="241"/>
      <c r="AW1" s="241"/>
      <c r="AX1" s="241"/>
      <c r="AY1" s="241"/>
      <c r="AZ1" s="241"/>
      <c r="BA1" s="241"/>
      <c r="BB1" s="241"/>
      <c r="BC1" s="241"/>
      <c r="BD1" s="241"/>
      <c r="BE1" s="241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  <c r="GK1" s="197"/>
      <c r="GL1" s="197"/>
      <c r="GM1" s="197"/>
      <c r="GN1" s="197"/>
      <c r="GO1" s="197"/>
      <c r="GP1" s="197"/>
      <c r="GQ1" s="197"/>
      <c r="GR1" s="197"/>
      <c r="GS1" s="197"/>
      <c r="GT1" s="197"/>
      <c r="GU1" s="197"/>
      <c r="GV1" s="197"/>
      <c r="GW1" s="197"/>
      <c r="GX1" s="197"/>
      <c r="GY1" s="197"/>
      <c r="GZ1" s="197"/>
      <c r="HA1" s="197"/>
      <c r="HB1" s="197"/>
      <c r="HC1" s="197"/>
      <c r="HD1" s="197"/>
      <c r="HE1" s="197"/>
      <c r="HF1" s="197"/>
      <c r="HG1" s="197"/>
      <c r="HH1" s="197"/>
      <c r="HI1" s="197"/>
      <c r="HJ1" s="197"/>
      <c r="HK1" s="197"/>
      <c r="HL1" s="197"/>
      <c r="HM1" s="197"/>
      <c r="HN1" s="197"/>
      <c r="HO1" s="197"/>
      <c r="HP1" s="197"/>
      <c r="HQ1" s="197"/>
      <c r="HR1" s="197"/>
      <c r="HS1" s="197"/>
      <c r="HT1" s="197"/>
      <c r="HU1" s="197"/>
      <c r="HV1" s="197"/>
      <c r="HW1" s="197"/>
      <c r="HX1" s="197"/>
      <c r="HY1" s="197"/>
      <c r="HZ1" s="197"/>
      <c r="IA1" s="197"/>
      <c r="IB1" s="197"/>
      <c r="IC1" s="197"/>
      <c r="ID1" s="197"/>
      <c r="IE1" s="197"/>
      <c r="IF1" s="197"/>
      <c r="IG1" s="197"/>
      <c r="IH1" s="197"/>
      <c r="II1" s="197"/>
      <c r="IJ1" s="197"/>
      <c r="IK1" s="197"/>
      <c r="IL1" s="197"/>
      <c r="IM1" s="197"/>
      <c r="IN1" s="197"/>
      <c r="IO1" s="197"/>
      <c r="IP1" s="197"/>
      <c r="IQ1" s="197"/>
      <c r="IR1" s="197"/>
      <c r="IS1" s="197"/>
      <c r="IT1" s="197"/>
      <c r="IU1" s="197"/>
      <c r="IV1" s="197"/>
      <c r="IW1" s="197"/>
      <c r="IX1" s="197"/>
      <c r="IY1" s="197"/>
      <c r="IZ1" s="197"/>
      <c r="JA1" s="197"/>
      <c r="JB1" s="197"/>
      <c r="JC1" s="197"/>
      <c r="JD1" s="197"/>
      <c r="JE1" s="197"/>
      <c r="JF1" s="197"/>
      <c r="JG1" s="197"/>
      <c r="JH1" s="197"/>
      <c r="JI1" s="197"/>
      <c r="JJ1" s="197"/>
      <c r="JK1" s="197"/>
      <c r="JL1" s="197"/>
      <c r="JM1" s="197"/>
      <c r="JN1" s="197"/>
      <c r="JO1" s="197"/>
      <c r="JP1" s="197"/>
      <c r="JQ1" s="197"/>
      <c r="JR1" s="197"/>
      <c r="JS1" s="197"/>
      <c r="JT1" s="197"/>
      <c r="JU1" s="197"/>
      <c r="JV1" s="197"/>
      <c r="JW1" s="197"/>
      <c r="JX1" s="197"/>
      <c r="JY1" s="197"/>
      <c r="JZ1" s="197"/>
      <c r="KA1" s="197"/>
      <c r="KB1" s="197"/>
      <c r="KC1" s="197"/>
      <c r="KD1" s="197"/>
      <c r="KE1" s="197"/>
      <c r="KF1" s="197"/>
      <c r="KG1" s="197"/>
      <c r="KH1" s="197"/>
      <c r="KI1" s="197"/>
      <c r="KJ1" s="197"/>
      <c r="KK1" s="197"/>
      <c r="KL1" s="197"/>
      <c r="KM1" s="197"/>
      <c r="KN1" s="197"/>
      <c r="KO1" s="197"/>
      <c r="KP1" s="197"/>
      <c r="KQ1" s="197"/>
      <c r="KR1" s="197"/>
      <c r="KS1" s="197"/>
      <c r="KT1" s="197"/>
    </row>
    <row r="2" spans="1:306" s="508" customFormat="1" x14ac:dyDescent="0.25">
      <c r="C2" s="300"/>
      <c r="D2" s="301"/>
      <c r="E2" s="200" t="str">
        <f xml:space="preserve"> ConTime!E$23</f>
        <v>Model period ending - m</v>
      </c>
      <c r="F2" s="509">
        <f xml:space="preserve"> Check!$F$9</f>
        <v>0</v>
      </c>
      <c r="G2" s="510" t="s">
        <v>23</v>
      </c>
      <c r="H2" s="200"/>
      <c r="I2" s="467"/>
      <c r="J2" s="201">
        <f xml:space="preserve"> ConTime!J$23</f>
        <v>44227</v>
      </c>
      <c r="K2" s="201">
        <f xml:space="preserve"> ConTime!K$23</f>
        <v>44255</v>
      </c>
      <c r="L2" s="201">
        <f xml:space="preserve"> ConTime!L$23</f>
        <v>44286</v>
      </c>
      <c r="M2" s="201">
        <f xml:space="preserve"> ConTime!M$23</f>
        <v>44316</v>
      </c>
      <c r="N2" s="201">
        <f xml:space="preserve"> ConTime!N$23</f>
        <v>44347</v>
      </c>
      <c r="O2" s="201">
        <f xml:space="preserve"> ConTime!O$23</f>
        <v>44377</v>
      </c>
      <c r="P2" s="201">
        <f xml:space="preserve"> ConTime!P$23</f>
        <v>44408</v>
      </c>
      <c r="Q2" s="201">
        <f xml:space="preserve"> ConTime!Q$23</f>
        <v>44439</v>
      </c>
      <c r="R2" s="201">
        <f xml:space="preserve"> ConTime!R$23</f>
        <v>44469</v>
      </c>
      <c r="S2" s="201">
        <f xml:space="preserve"> ConTime!S$23</f>
        <v>44500</v>
      </c>
      <c r="T2" s="201">
        <f xml:space="preserve"> ConTime!T$23</f>
        <v>44530</v>
      </c>
      <c r="U2" s="201">
        <f xml:space="preserve"> ConTime!U$23</f>
        <v>44561</v>
      </c>
      <c r="V2" s="201">
        <f xml:space="preserve"> ConTime!V$23</f>
        <v>44592</v>
      </c>
      <c r="W2" s="201">
        <f xml:space="preserve"> ConTime!W$23</f>
        <v>44620</v>
      </c>
      <c r="X2" s="201">
        <f xml:space="preserve"> ConTime!X$23</f>
        <v>44651</v>
      </c>
      <c r="Y2" s="201">
        <f xml:space="preserve"> ConTime!Y$23</f>
        <v>44681</v>
      </c>
      <c r="Z2" s="201">
        <f xml:space="preserve"> ConTime!Z$23</f>
        <v>44712</v>
      </c>
      <c r="AA2" s="201">
        <f xml:space="preserve"> ConTime!AA$23</f>
        <v>44742</v>
      </c>
      <c r="AB2" s="201">
        <f xml:space="preserve"> ConTime!AB$23</f>
        <v>44773</v>
      </c>
      <c r="AC2" s="201">
        <f xml:space="preserve"> ConTime!AC$23</f>
        <v>44804</v>
      </c>
      <c r="AD2" s="201">
        <f xml:space="preserve"> ConTime!AD$23</f>
        <v>44834</v>
      </c>
      <c r="AE2" s="201">
        <f xml:space="preserve"> ConTime!AE$23</f>
        <v>44865</v>
      </c>
      <c r="AF2" s="201">
        <f xml:space="preserve"> ConTime!AF$23</f>
        <v>44895</v>
      </c>
      <c r="AG2" s="201">
        <f xml:space="preserve"> ConTime!AG$23</f>
        <v>44926</v>
      </c>
      <c r="AH2" s="201">
        <f xml:space="preserve"> ConTime!AH$23</f>
        <v>44957</v>
      </c>
      <c r="AI2" s="201">
        <f xml:space="preserve"> ConTime!AI$23</f>
        <v>44985</v>
      </c>
      <c r="AJ2" s="201">
        <f xml:space="preserve"> ConTime!AJ$23</f>
        <v>45016</v>
      </c>
      <c r="AK2" s="201">
        <f xml:space="preserve"> ConTime!AK$23</f>
        <v>45046</v>
      </c>
      <c r="AL2" s="201">
        <f xml:space="preserve"> ConTime!AL$23</f>
        <v>45077</v>
      </c>
      <c r="AM2" s="201">
        <f xml:space="preserve"> ConTime!AM$23</f>
        <v>45107</v>
      </c>
      <c r="AN2" s="201">
        <f xml:space="preserve"> ConTime!AN$23</f>
        <v>45138</v>
      </c>
      <c r="AO2" s="201">
        <f xml:space="preserve"> ConTime!AO$23</f>
        <v>45169</v>
      </c>
      <c r="AP2" s="201">
        <f xml:space="preserve"> ConTime!AP$23</f>
        <v>45199</v>
      </c>
      <c r="AQ2" s="201">
        <f xml:space="preserve"> ConTime!AQ$23</f>
        <v>45230</v>
      </c>
      <c r="AR2" s="201">
        <f xml:space="preserve"> ConTime!AR$23</f>
        <v>45260</v>
      </c>
      <c r="AS2" s="201">
        <f xml:space="preserve"> ConTime!AS$23</f>
        <v>45291</v>
      </c>
      <c r="AT2" s="201">
        <f xml:space="preserve"> ConTime!AT$23</f>
        <v>45322</v>
      </c>
      <c r="AU2" s="201">
        <f xml:space="preserve"> ConTime!AU$23</f>
        <v>45351</v>
      </c>
      <c r="AV2" s="201">
        <f xml:space="preserve"> ConTime!AV$23</f>
        <v>45382</v>
      </c>
      <c r="AW2" s="201">
        <f xml:space="preserve"> ConTime!AW$23</f>
        <v>45412</v>
      </c>
      <c r="AX2" s="201">
        <f xml:space="preserve"> ConTime!AX$23</f>
        <v>45443</v>
      </c>
      <c r="AY2" s="201">
        <f xml:space="preserve"> ConTime!AY$23</f>
        <v>45473</v>
      </c>
      <c r="AZ2" s="201">
        <f xml:space="preserve"> ConTime!AZ$23</f>
        <v>45504</v>
      </c>
      <c r="BA2" s="201">
        <f xml:space="preserve"> ConTime!BA$23</f>
        <v>45535</v>
      </c>
      <c r="BB2" s="201">
        <f xml:space="preserve"> ConTime!BB$23</f>
        <v>45565</v>
      </c>
      <c r="BC2" s="201">
        <f xml:space="preserve"> ConTime!BC$23</f>
        <v>45596</v>
      </c>
      <c r="BD2" s="201">
        <f xml:space="preserve"> ConTime!BD$23</f>
        <v>45626</v>
      </c>
      <c r="BE2" s="201">
        <f xml:space="preserve"> ConTime!BE$23</f>
        <v>45657</v>
      </c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97"/>
      <c r="DO2" s="197"/>
      <c r="DP2" s="197"/>
      <c r="DQ2" s="197"/>
      <c r="DR2" s="197"/>
      <c r="DS2" s="197"/>
      <c r="DT2" s="197"/>
      <c r="DU2" s="197"/>
      <c r="DV2" s="197"/>
      <c r="DW2" s="197"/>
      <c r="DX2" s="197"/>
      <c r="DY2" s="197"/>
      <c r="DZ2" s="197"/>
      <c r="EA2" s="197"/>
      <c r="EB2" s="197"/>
      <c r="EC2" s="197"/>
      <c r="ED2" s="197"/>
      <c r="EE2" s="197"/>
      <c r="EF2" s="197"/>
      <c r="EG2" s="197"/>
      <c r="EH2" s="197"/>
      <c r="EI2" s="197"/>
      <c r="EJ2" s="197"/>
      <c r="EK2" s="197"/>
      <c r="EL2" s="197"/>
      <c r="EM2" s="197"/>
      <c r="EN2" s="197"/>
      <c r="EO2" s="197"/>
      <c r="EP2" s="197"/>
      <c r="EQ2" s="197"/>
      <c r="ER2" s="197"/>
      <c r="ES2" s="197"/>
      <c r="ET2" s="197"/>
      <c r="EU2" s="197"/>
      <c r="EV2" s="197"/>
      <c r="EW2" s="197"/>
      <c r="EX2" s="197"/>
      <c r="EY2" s="197"/>
      <c r="EZ2" s="197"/>
      <c r="FA2" s="197"/>
      <c r="FB2" s="197"/>
      <c r="FC2" s="197"/>
      <c r="FD2" s="197"/>
      <c r="FE2" s="197"/>
      <c r="FF2" s="197"/>
      <c r="FG2" s="197"/>
      <c r="FH2" s="197"/>
      <c r="FI2" s="197"/>
      <c r="FJ2" s="197"/>
      <c r="FK2" s="197"/>
      <c r="FL2" s="197"/>
      <c r="FM2" s="197"/>
      <c r="FN2" s="197"/>
      <c r="FO2" s="197"/>
      <c r="FP2" s="197"/>
      <c r="FQ2" s="197"/>
      <c r="FR2" s="197"/>
      <c r="FS2" s="197"/>
      <c r="FT2" s="197"/>
      <c r="FU2" s="197"/>
      <c r="FV2" s="197"/>
      <c r="FW2" s="197"/>
      <c r="FX2" s="197"/>
      <c r="FY2" s="197"/>
      <c r="FZ2" s="197"/>
      <c r="GA2" s="197"/>
      <c r="GB2" s="197"/>
      <c r="GC2" s="197"/>
      <c r="GD2" s="197"/>
      <c r="GE2" s="197"/>
      <c r="GF2" s="197"/>
      <c r="GG2" s="197"/>
      <c r="GH2" s="197"/>
      <c r="GI2" s="197"/>
      <c r="GJ2" s="197"/>
      <c r="GK2" s="197"/>
      <c r="GL2" s="197"/>
      <c r="GM2" s="197"/>
      <c r="GN2" s="197"/>
      <c r="GO2" s="197"/>
      <c r="GP2" s="197"/>
      <c r="GQ2" s="197"/>
      <c r="GR2" s="197"/>
      <c r="GS2" s="197"/>
      <c r="GT2" s="197"/>
      <c r="GU2" s="197"/>
      <c r="GV2" s="197"/>
      <c r="GW2" s="197"/>
      <c r="GX2" s="197"/>
      <c r="GY2" s="197"/>
      <c r="GZ2" s="197"/>
      <c r="HA2" s="197"/>
      <c r="HB2" s="197"/>
      <c r="HC2" s="197"/>
      <c r="HD2" s="197"/>
      <c r="HE2" s="197"/>
      <c r="HF2" s="197"/>
      <c r="HG2" s="197"/>
      <c r="HH2" s="197"/>
      <c r="HI2" s="197"/>
      <c r="HJ2" s="197"/>
      <c r="HK2" s="197"/>
      <c r="HL2" s="197"/>
      <c r="HM2" s="197"/>
      <c r="HN2" s="197"/>
      <c r="HO2" s="197"/>
      <c r="HP2" s="197"/>
      <c r="HQ2" s="197"/>
      <c r="HR2" s="197"/>
      <c r="HS2" s="197"/>
      <c r="HT2" s="197"/>
      <c r="HU2" s="197"/>
      <c r="HV2" s="197"/>
      <c r="HW2" s="197"/>
      <c r="HX2" s="197"/>
      <c r="HY2" s="197"/>
      <c r="HZ2" s="197"/>
      <c r="IA2" s="197"/>
      <c r="IB2" s="197"/>
      <c r="IC2" s="197"/>
      <c r="ID2" s="197"/>
      <c r="IE2" s="197"/>
      <c r="IF2" s="197"/>
      <c r="IG2" s="197"/>
      <c r="IH2" s="197"/>
      <c r="II2" s="197"/>
      <c r="IJ2" s="197"/>
      <c r="IK2" s="197"/>
      <c r="IL2" s="197"/>
      <c r="IM2" s="197"/>
      <c r="IN2" s="197"/>
      <c r="IO2" s="197"/>
      <c r="IP2" s="197"/>
      <c r="IQ2" s="197"/>
      <c r="IR2" s="197"/>
      <c r="IS2" s="197"/>
      <c r="IT2" s="197"/>
      <c r="IU2" s="197"/>
      <c r="IV2" s="197"/>
      <c r="IW2" s="197"/>
      <c r="IX2" s="197"/>
      <c r="IY2" s="197"/>
      <c r="IZ2" s="197"/>
      <c r="JA2" s="197"/>
      <c r="JB2" s="197"/>
      <c r="JC2" s="197"/>
      <c r="JD2" s="197"/>
      <c r="JE2" s="197"/>
      <c r="JF2" s="197"/>
      <c r="JG2" s="197"/>
      <c r="JH2" s="197"/>
      <c r="JI2" s="197"/>
      <c r="JJ2" s="197"/>
      <c r="JK2" s="197"/>
      <c r="JL2" s="197"/>
      <c r="JM2" s="197"/>
      <c r="JN2" s="197"/>
      <c r="JO2" s="197"/>
      <c r="JP2" s="197"/>
      <c r="JQ2" s="197"/>
      <c r="JR2" s="197"/>
      <c r="JS2" s="197"/>
      <c r="JT2" s="197"/>
      <c r="JU2" s="197"/>
      <c r="JV2" s="197"/>
      <c r="JW2" s="197"/>
      <c r="JX2" s="197"/>
      <c r="JY2" s="197"/>
      <c r="JZ2" s="197"/>
      <c r="KA2" s="197"/>
      <c r="KB2" s="197"/>
      <c r="KC2" s="197"/>
      <c r="KD2" s="197"/>
      <c r="KE2" s="197"/>
      <c r="KF2" s="197"/>
      <c r="KG2" s="197"/>
      <c r="KH2" s="197"/>
      <c r="KI2" s="197"/>
      <c r="KJ2" s="197"/>
      <c r="KK2" s="197"/>
      <c r="KL2" s="197"/>
      <c r="KM2" s="197"/>
      <c r="KN2" s="197"/>
      <c r="KO2" s="197"/>
      <c r="KP2" s="197"/>
      <c r="KQ2" s="197"/>
      <c r="KR2" s="197"/>
      <c r="KS2" s="197"/>
      <c r="KT2" s="197"/>
    </row>
    <row r="3" spans="1:306" s="288" customFormat="1" x14ac:dyDescent="0.25">
      <c r="A3" s="243"/>
      <c r="B3" s="243"/>
      <c r="C3" s="244"/>
      <c r="D3" s="245"/>
      <c r="E3" s="495" t="str">
        <f xml:space="preserve"> ConTime!E$50</f>
        <v>Timeline label - m</v>
      </c>
      <c r="F3" s="509">
        <f xml:space="preserve"> Output!J2</f>
        <v>50</v>
      </c>
      <c r="G3" s="518" t="s">
        <v>25</v>
      </c>
      <c r="H3" s="241"/>
      <c r="I3" s="242"/>
      <c r="J3" s="516" t="str">
        <f xml:space="preserve"> ConTime!J$50</f>
        <v>Pre-fcst</v>
      </c>
      <c r="K3" s="516" t="str">
        <f xml:space="preserve"> ConTime!K$50</f>
        <v>Pre-fcst</v>
      </c>
      <c r="L3" s="516" t="str">
        <f xml:space="preserve"> ConTime!L$50</f>
        <v>Pre-fcst</v>
      </c>
      <c r="M3" s="516" t="str">
        <f xml:space="preserve"> ConTime!M$50</f>
        <v>Pre-fcst</v>
      </c>
      <c r="N3" s="516" t="str">
        <f xml:space="preserve"> ConTime!N$50</f>
        <v>Pre-fcst</v>
      </c>
      <c r="O3" s="516" t="str">
        <f xml:space="preserve"> ConTime!O$50</f>
        <v>Pre-fcst</v>
      </c>
      <c r="P3" s="516" t="str">
        <f xml:space="preserve"> ConTime!P$50</f>
        <v>Pre-fcst</v>
      </c>
      <c r="Q3" s="516" t="str">
        <f xml:space="preserve"> ConTime!Q$50</f>
        <v>Pre-fcst</v>
      </c>
      <c r="R3" s="516" t="str">
        <f xml:space="preserve"> ConTime!R$50</f>
        <v>Pre-fcst</v>
      </c>
      <c r="S3" s="516" t="str">
        <f xml:space="preserve"> ConTime!S$50</f>
        <v>Pre-fcst</v>
      </c>
      <c r="T3" s="516" t="str">
        <f xml:space="preserve"> ConTime!T$50</f>
        <v>Pre-fcst</v>
      </c>
      <c r="U3" s="516" t="str">
        <f xml:space="preserve"> ConTime!U$50</f>
        <v>Pre-fcst</v>
      </c>
      <c r="V3" s="516" t="str">
        <f xml:space="preserve"> ConTime!V$50</f>
        <v>Pre-fcst</v>
      </c>
      <c r="W3" s="516" t="str">
        <f xml:space="preserve"> ConTime!W$50</f>
        <v>Pre-fcst</v>
      </c>
      <c r="X3" s="516" t="str">
        <f xml:space="preserve"> ConTime!X$50</f>
        <v>Pre-fcst</v>
      </c>
      <c r="Y3" s="516" t="str">
        <f xml:space="preserve"> ConTime!Y$50</f>
        <v>Fin Close</v>
      </c>
      <c r="Z3" s="516" t="str">
        <f xml:space="preserve"> ConTime!Z$50</f>
        <v>Construction</v>
      </c>
      <c r="AA3" s="516" t="str">
        <f xml:space="preserve"> ConTime!AA$50</f>
        <v>Construction</v>
      </c>
      <c r="AB3" s="516" t="str">
        <f xml:space="preserve"> ConTime!AB$50</f>
        <v>Construction</v>
      </c>
      <c r="AC3" s="516" t="str">
        <f xml:space="preserve"> ConTime!AC$50</f>
        <v>Construction</v>
      </c>
      <c r="AD3" s="516" t="str">
        <f xml:space="preserve"> ConTime!AD$50</f>
        <v>Construction</v>
      </c>
      <c r="AE3" s="516" t="str">
        <f xml:space="preserve"> ConTime!AE$50</f>
        <v>Construction</v>
      </c>
      <c r="AF3" s="516" t="str">
        <f xml:space="preserve"> ConTime!AF$50</f>
        <v>Construction</v>
      </c>
      <c r="AG3" s="516" t="str">
        <f xml:space="preserve"> ConTime!AG$50</f>
        <v>Construction</v>
      </c>
      <c r="AH3" s="516" t="str">
        <f xml:space="preserve"> ConTime!AH$50</f>
        <v>Construction</v>
      </c>
      <c r="AI3" s="516" t="str">
        <f xml:space="preserve"> ConTime!AI$50</f>
        <v>Construction</v>
      </c>
      <c r="AJ3" s="516" t="str">
        <f xml:space="preserve"> ConTime!AJ$50</f>
        <v>Construction</v>
      </c>
      <c r="AK3" s="516" t="str">
        <f xml:space="preserve"> ConTime!AK$50</f>
        <v>Construction</v>
      </c>
      <c r="AL3" s="516" t="str">
        <f xml:space="preserve"> ConTime!AL$50</f>
        <v>Construction</v>
      </c>
      <c r="AM3" s="516" t="str">
        <f xml:space="preserve"> ConTime!AM$50</f>
        <v>Construction</v>
      </c>
      <c r="AN3" s="516" t="str">
        <f xml:space="preserve"> ConTime!AN$50</f>
        <v>Construction</v>
      </c>
      <c r="AO3" s="516" t="str">
        <f xml:space="preserve"> ConTime!AO$50</f>
        <v>Construction</v>
      </c>
      <c r="AP3" s="516" t="str">
        <f xml:space="preserve"> ConTime!AP$50</f>
        <v>Construction</v>
      </c>
      <c r="AQ3" s="516" t="str">
        <f xml:space="preserve"> ConTime!AQ$50</f>
        <v>Construction</v>
      </c>
      <c r="AR3" s="516" t="str">
        <f xml:space="preserve"> ConTime!AR$50</f>
        <v>Construction</v>
      </c>
      <c r="AS3" s="516" t="str">
        <f xml:space="preserve"> ConTime!AS$50</f>
        <v>Construction</v>
      </c>
      <c r="AT3" s="516" t="str">
        <f xml:space="preserve"> ConTime!AT$50</f>
        <v>Construction</v>
      </c>
      <c r="AU3" s="516" t="str">
        <f xml:space="preserve"> ConTime!AU$50</f>
        <v>Construction</v>
      </c>
      <c r="AV3" s="516" t="str">
        <f xml:space="preserve"> ConTime!AV$50</f>
        <v>Construction</v>
      </c>
      <c r="AW3" s="516" t="str">
        <f xml:space="preserve"> ConTime!AW$50</f>
        <v>Construction</v>
      </c>
      <c r="AX3" s="516" t="str">
        <f xml:space="preserve"> ConTime!AX$50</f>
        <v>Construction</v>
      </c>
      <c r="AY3" s="516" t="str">
        <f xml:space="preserve"> ConTime!AY$50</f>
        <v>Construction</v>
      </c>
      <c r="AZ3" s="516" t="str">
        <f xml:space="preserve"> ConTime!AZ$50</f>
        <v>Operations</v>
      </c>
      <c r="BA3" s="516" t="str">
        <f xml:space="preserve"> ConTime!BA$50</f>
        <v>Operations</v>
      </c>
      <c r="BB3" s="516" t="str">
        <f xml:space="preserve"> ConTime!BB$50</f>
        <v>Operations</v>
      </c>
      <c r="BC3" s="516" t="str">
        <f xml:space="preserve"> ConTime!BC$50</f>
        <v>Operations</v>
      </c>
      <c r="BD3" s="516" t="str">
        <f xml:space="preserve"> ConTime!BD$50</f>
        <v>Operations</v>
      </c>
      <c r="BE3" s="516" t="str">
        <f xml:space="preserve"> ConTime!BE$50</f>
        <v>Operations</v>
      </c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197"/>
      <c r="CE3" s="197"/>
      <c r="CF3" s="197"/>
      <c r="CG3" s="197"/>
      <c r="CH3" s="197"/>
      <c r="CI3" s="197"/>
      <c r="CJ3" s="197"/>
      <c r="CK3" s="197"/>
      <c r="CL3" s="197"/>
      <c r="CM3" s="197"/>
      <c r="CN3" s="197"/>
      <c r="CO3" s="197"/>
      <c r="CP3" s="197"/>
      <c r="CQ3" s="197"/>
      <c r="CR3" s="197"/>
      <c r="CS3" s="197"/>
      <c r="CT3" s="197"/>
      <c r="CU3" s="197"/>
      <c r="CV3" s="197"/>
      <c r="CW3" s="197"/>
      <c r="CX3" s="197"/>
      <c r="CY3" s="197"/>
      <c r="CZ3" s="197"/>
      <c r="DA3" s="197"/>
      <c r="DB3" s="197"/>
      <c r="DC3" s="197"/>
      <c r="DD3" s="197"/>
      <c r="DE3" s="197"/>
      <c r="DF3" s="197"/>
      <c r="DG3" s="197"/>
      <c r="DH3" s="197"/>
      <c r="DI3" s="197"/>
      <c r="DJ3" s="197"/>
      <c r="DK3" s="197"/>
      <c r="DL3" s="197"/>
      <c r="DM3" s="197"/>
      <c r="DN3" s="197"/>
      <c r="DO3" s="197"/>
      <c r="DP3" s="197"/>
      <c r="DQ3" s="197"/>
      <c r="DR3" s="197"/>
      <c r="DS3" s="197"/>
      <c r="DT3" s="197"/>
      <c r="DU3" s="197"/>
      <c r="DV3" s="197"/>
      <c r="DW3" s="197"/>
      <c r="DX3" s="197"/>
      <c r="DY3" s="197"/>
      <c r="DZ3" s="197"/>
      <c r="EA3" s="197"/>
      <c r="EB3" s="197"/>
      <c r="EC3" s="197"/>
      <c r="ED3" s="197"/>
      <c r="EE3" s="197"/>
      <c r="EF3" s="197"/>
      <c r="EG3" s="197"/>
      <c r="EH3" s="197"/>
      <c r="EI3" s="197"/>
      <c r="EJ3" s="197"/>
      <c r="EK3" s="197"/>
      <c r="EL3" s="197"/>
      <c r="EM3" s="197"/>
      <c r="EN3" s="197"/>
      <c r="EO3" s="197"/>
      <c r="EP3" s="197"/>
      <c r="EQ3" s="197"/>
      <c r="ER3" s="197"/>
      <c r="ES3" s="197"/>
      <c r="ET3" s="197"/>
      <c r="EU3" s="197"/>
      <c r="EV3" s="197"/>
      <c r="EW3" s="197"/>
      <c r="EX3" s="197"/>
      <c r="EY3" s="197"/>
      <c r="EZ3" s="197"/>
      <c r="FA3" s="197"/>
      <c r="FB3" s="197"/>
      <c r="FC3" s="197"/>
      <c r="FD3" s="197"/>
      <c r="FE3" s="197"/>
      <c r="FF3" s="197"/>
      <c r="FG3" s="197"/>
      <c r="FH3" s="197"/>
      <c r="FI3" s="197"/>
      <c r="FJ3" s="197"/>
      <c r="FK3" s="197"/>
      <c r="FL3" s="197"/>
      <c r="FM3" s="197"/>
      <c r="FN3" s="197"/>
      <c r="FO3" s="197"/>
      <c r="FP3" s="197"/>
      <c r="FQ3" s="197"/>
      <c r="FR3" s="197"/>
      <c r="FS3" s="197"/>
      <c r="FT3" s="197"/>
      <c r="FU3" s="197"/>
      <c r="FV3" s="197"/>
      <c r="FW3" s="197"/>
      <c r="FX3" s="197"/>
      <c r="FY3" s="197"/>
      <c r="FZ3" s="197"/>
      <c r="GA3" s="197"/>
      <c r="GB3" s="197"/>
      <c r="GC3" s="197"/>
      <c r="GD3" s="197"/>
      <c r="GE3" s="197"/>
      <c r="GF3" s="197"/>
      <c r="GG3" s="197"/>
      <c r="GH3" s="197"/>
      <c r="GI3" s="197"/>
      <c r="GJ3" s="197"/>
      <c r="GK3" s="197"/>
      <c r="GL3" s="197"/>
      <c r="GM3" s="197"/>
      <c r="GN3" s="197"/>
      <c r="GO3" s="197"/>
      <c r="GP3" s="197"/>
      <c r="GQ3" s="197"/>
      <c r="GR3" s="197"/>
      <c r="GS3" s="197"/>
      <c r="GT3" s="197"/>
      <c r="GU3" s="197"/>
      <c r="GV3" s="197"/>
      <c r="GW3" s="197"/>
      <c r="GX3" s="197"/>
      <c r="GY3" s="197"/>
      <c r="GZ3" s="197"/>
      <c r="HA3" s="197"/>
      <c r="HB3" s="197"/>
      <c r="HC3" s="197"/>
      <c r="HD3" s="197"/>
      <c r="HE3" s="197"/>
      <c r="HF3" s="197"/>
      <c r="HG3" s="197"/>
      <c r="HH3" s="197"/>
      <c r="HI3" s="197"/>
      <c r="HJ3" s="197"/>
      <c r="HK3" s="197"/>
      <c r="HL3" s="197"/>
      <c r="HM3" s="197"/>
      <c r="HN3" s="197"/>
      <c r="HO3" s="197"/>
      <c r="HP3" s="197"/>
      <c r="HQ3" s="197"/>
      <c r="HR3" s="197"/>
      <c r="HS3" s="197"/>
      <c r="HT3" s="197"/>
      <c r="HU3" s="197"/>
      <c r="HV3" s="197"/>
      <c r="HW3" s="197"/>
      <c r="HX3" s="197"/>
      <c r="HY3" s="197"/>
      <c r="HZ3" s="197"/>
      <c r="IA3" s="197"/>
      <c r="IB3" s="197"/>
      <c r="IC3" s="197"/>
      <c r="ID3" s="197"/>
      <c r="IE3" s="197"/>
      <c r="IF3" s="197"/>
      <c r="IG3" s="197"/>
      <c r="IH3" s="197"/>
      <c r="II3" s="197"/>
      <c r="IJ3" s="197"/>
      <c r="IK3" s="197"/>
      <c r="IL3" s="197"/>
      <c r="IM3" s="197"/>
      <c r="IN3" s="197"/>
      <c r="IO3" s="197"/>
      <c r="IP3" s="197"/>
      <c r="IQ3" s="197"/>
      <c r="IR3" s="197"/>
      <c r="IS3" s="197"/>
      <c r="IT3" s="197"/>
      <c r="IU3" s="197"/>
      <c r="IV3" s="197"/>
      <c r="IW3" s="197"/>
      <c r="IX3" s="197"/>
      <c r="IY3" s="197"/>
      <c r="IZ3" s="197"/>
      <c r="JA3" s="197"/>
      <c r="JB3" s="197"/>
      <c r="JC3" s="197"/>
      <c r="JD3" s="197"/>
      <c r="JE3" s="197"/>
      <c r="JF3" s="197"/>
      <c r="JG3" s="197"/>
      <c r="JH3" s="197"/>
      <c r="JI3" s="197"/>
      <c r="JJ3" s="197"/>
      <c r="JK3" s="197"/>
      <c r="JL3" s="197"/>
      <c r="JM3" s="197"/>
      <c r="JN3" s="197"/>
      <c r="JO3" s="197"/>
      <c r="JP3" s="197"/>
      <c r="JQ3" s="197"/>
      <c r="JR3" s="197"/>
      <c r="JS3" s="197"/>
      <c r="JT3" s="197"/>
      <c r="JU3" s="197"/>
      <c r="JV3" s="197"/>
      <c r="JW3" s="197"/>
      <c r="JX3" s="197"/>
      <c r="JY3" s="197"/>
      <c r="JZ3" s="197"/>
      <c r="KA3" s="197"/>
      <c r="KB3" s="197"/>
      <c r="KC3" s="197"/>
      <c r="KD3" s="197"/>
      <c r="KE3" s="197"/>
      <c r="KF3" s="197"/>
      <c r="KG3" s="197"/>
      <c r="KH3" s="197"/>
      <c r="KI3" s="197"/>
      <c r="KJ3" s="197"/>
      <c r="KK3" s="197"/>
      <c r="KL3" s="197"/>
      <c r="KM3" s="197"/>
      <c r="KN3" s="197"/>
      <c r="KO3" s="197"/>
      <c r="KP3" s="197"/>
      <c r="KQ3" s="197"/>
      <c r="KR3" s="197"/>
      <c r="KS3" s="197"/>
      <c r="KT3" s="197"/>
    </row>
    <row r="4" spans="1:306" s="288" customFormat="1" x14ac:dyDescent="0.25">
      <c r="A4" s="243"/>
      <c r="B4" s="243"/>
      <c r="C4" s="244"/>
      <c r="D4" s="245"/>
      <c r="E4" s="519" t="str">
        <f xml:space="preserve"> Time!E$39</f>
        <v>Financial year</v>
      </c>
      <c r="F4" s="509">
        <f xml:space="preserve"> Check!$F$25</f>
        <v>0</v>
      </c>
      <c r="G4" s="518" t="s">
        <v>24</v>
      </c>
      <c r="H4" s="241"/>
      <c r="I4" s="242"/>
      <c r="J4" s="519">
        <f xml:space="preserve"> Time!J$39</f>
        <v>2021</v>
      </c>
      <c r="K4" s="519">
        <f xml:space="preserve"> Time!K$39</f>
        <v>2021</v>
      </c>
      <c r="L4" s="519">
        <f xml:space="preserve"> Time!L$39</f>
        <v>2022</v>
      </c>
      <c r="M4" s="519">
        <f xml:space="preserve"> Time!M$39</f>
        <v>2022</v>
      </c>
      <c r="N4" s="519">
        <f xml:space="preserve"> Time!N$39</f>
        <v>2023</v>
      </c>
      <c r="O4" s="519">
        <f xml:space="preserve"> Time!O$39</f>
        <v>2023</v>
      </c>
      <c r="P4" s="519">
        <f xml:space="preserve"> Time!P$39</f>
        <v>2024</v>
      </c>
      <c r="Q4" s="519">
        <f xml:space="preserve"> Time!Q$39</f>
        <v>2024</v>
      </c>
      <c r="R4" s="519">
        <f xml:space="preserve"> Time!R$39</f>
        <v>2025</v>
      </c>
      <c r="S4" s="519">
        <f xml:space="preserve"> Time!S$39</f>
        <v>2025</v>
      </c>
      <c r="T4" s="519">
        <f xml:space="preserve"> Time!T$39</f>
        <v>2026</v>
      </c>
      <c r="U4" s="519">
        <f xml:space="preserve"> Time!U$39</f>
        <v>2026</v>
      </c>
      <c r="V4" s="519">
        <f xml:space="preserve"> Time!V$39</f>
        <v>2027</v>
      </c>
      <c r="W4" s="519">
        <f xml:space="preserve"> Time!W$39</f>
        <v>2027</v>
      </c>
      <c r="X4" s="519">
        <f xml:space="preserve"> Time!X$39</f>
        <v>2028</v>
      </c>
      <c r="Y4" s="519">
        <f xml:space="preserve"> Time!Y$39</f>
        <v>2028</v>
      </c>
      <c r="Z4" s="519">
        <f xml:space="preserve"> Time!Z$39</f>
        <v>2029</v>
      </c>
      <c r="AA4" s="519">
        <f xml:space="preserve"> Time!AA$39</f>
        <v>2029</v>
      </c>
      <c r="AB4" s="519">
        <f xml:space="preserve"> Time!AB$39</f>
        <v>2030</v>
      </c>
      <c r="AC4" s="519">
        <f xml:space="preserve"> Time!AC$39</f>
        <v>2030</v>
      </c>
      <c r="AD4" s="519">
        <f xml:space="preserve"> Time!AD$39</f>
        <v>2031</v>
      </c>
      <c r="AE4" s="519">
        <f xml:space="preserve"> Time!AE$39</f>
        <v>2031</v>
      </c>
      <c r="AF4" s="519">
        <f xml:space="preserve"> Time!AF$39</f>
        <v>2032</v>
      </c>
      <c r="AG4" s="519">
        <f xml:space="preserve"> Time!AG$39</f>
        <v>2032</v>
      </c>
      <c r="AH4" s="519">
        <f xml:space="preserve"> Time!AH$39</f>
        <v>2033</v>
      </c>
      <c r="AI4" s="519">
        <f xml:space="preserve"> Time!AI$39</f>
        <v>2033</v>
      </c>
      <c r="AJ4" s="519">
        <f xml:space="preserve"> Time!AJ$39</f>
        <v>2034</v>
      </c>
      <c r="AK4" s="519">
        <f xml:space="preserve"> Time!AK$39</f>
        <v>2034</v>
      </c>
      <c r="AL4" s="519">
        <f xml:space="preserve"> Time!AL$39</f>
        <v>2035</v>
      </c>
      <c r="AM4" s="519">
        <f xml:space="preserve"> Time!AM$39</f>
        <v>2035</v>
      </c>
      <c r="AN4" s="519">
        <f xml:space="preserve"> Time!AN$39</f>
        <v>2036</v>
      </c>
      <c r="AO4" s="519">
        <f xml:space="preserve"> Time!AO$39</f>
        <v>2036</v>
      </c>
      <c r="AP4" s="519">
        <f xml:space="preserve"> Time!AP$39</f>
        <v>2037</v>
      </c>
      <c r="AQ4" s="519">
        <f xml:space="preserve"> Time!AQ$39</f>
        <v>2037</v>
      </c>
      <c r="AR4" s="519">
        <f xml:space="preserve"> Time!AR$39</f>
        <v>2038</v>
      </c>
      <c r="AS4" s="519">
        <f xml:space="preserve"> Time!AS$39</f>
        <v>2038</v>
      </c>
      <c r="AT4" s="519">
        <f xml:space="preserve"> Time!AT$39</f>
        <v>2039</v>
      </c>
      <c r="AU4" s="519">
        <f xml:space="preserve"> Time!AU$39</f>
        <v>2039</v>
      </c>
      <c r="AV4" s="519">
        <f xml:space="preserve"> Time!AV$39</f>
        <v>2040</v>
      </c>
      <c r="AW4" s="519">
        <f xml:space="preserve"> Time!AW$39</f>
        <v>2040</v>
      </c>
      <c r="AX4" s="519">
        <f xml:space="preserve"> Time!AX$39</f>
        <v>2041</v>
      </c>
      <c r="AY4" s="519">
        <f xml:space="preserve"> Time!AY$39</f>
        <v>2041</v>
      </c>
      <c r="AZ4" s="519">
        <f xml:space="preserve"> Time!AZ$39</f>
        <v>2042</v>
      </c>
      <c r="BA4" s="519">
        <f xml:space="preserve"> Time!BA$39</f>
        <v>2042</v>
      </c>
      <c r="BB4" s="519">
        <f xml:space="preserve"> Time!BB$39</f>
        <v>2043</v>
      </c>
      <c r="BC4" s="519">
        <f xml:space="preserve"> Time!BC$39</f>
        <v>2043</v>
      </c>
      <c r="BD4" s="519">
        <f xml:space="preserve"> Time!BD$39</f>
        <v>2044</v>
      </c>
      <c r="BE4" s="519">
        <f xml:space="preserve"> Time!BE$39</f>
        <v>2044</v>
      </c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  <c r="BX4" s="197"/>
      <c r="BY4" s="197"/>
      <c r="BZ4" s="197"/>
      <c r="CA4" s="197"/>
      <c r="CB4" s="197"/>
      <c r="CC4" s="197"/>
      <c r="CD4" s="197"/>
      <c r="CE4" s="197"/>
      <c r="CF4" s="197"/>
      <c r="CG4" s="197"/>
      <c r="CH4" s="197"/>
      <c r="CI4" s="197"/>
      <c r="CJ4" s="197"/>
      <c r="CK4" s="197"/>
      <c r="CL4" s="197"/>
      <c r="CM4" s="197"/>
      <c r="CN4" s="197"/>
      <c r="CO4" s="197"/>
      <c r="CP4" s="197"/>
      <c r="CQ4" s="197"/>
      <c r="CR4" s="197"/>
      <c r="CS4" s="197"/>
      <c r="CT4" s="197"/>
      <c r="CU4" s="197"/>
      <c r="CV4" s="197"/>
      <c r="CW4" s="197"/>
      <c r="CX4" s="197"/>
      <c r="CY4" s="197"/>
      <c r="CZ4" s="197"/>
      <c r="DA4" s="197"/>
      <c r="DB4" s="197"/>
      <c r="DC4" s="197"/>
      <c r="DD4" s="197"/>
      <c r="DE4" s="197"/>
      <c r="DF4" s="197"/>
      <c r="DG4" s="197"/>
      <c r="DH4" s="197"/>
      <c r="DI4" s="197"/>
      <c r="DJ4" s="197"/>
      <c r="DK4" s="197"/>
      <c r="DL4" s="197"/>
      <c r="DM4" s="197"/>
      <c r="DN4" s="197"/>
      <c r="DO4" s="197"/>
      <c r="DP4" s="197"/>
      <c r="DQ4" s="197"/>
      <c r="DR4" s="197"/>
      <c r="DS4" s="197"/>
      <c r="DT4" s="197"/>
      <c r="DU4" s="197"/>
      <c r="DV4" s="197"/>
      <c r="DW4" s="197"/>
      <c r="DX4" s="197"/>
      <c r="DY4" s="197"/>
      <c r="DZ4" s="197"/>
      <c r="EA4" s="197"/>
      <c r="EB4" s="197"/>
      <c r="EC4" s="197"/>
      <c r="ED4" s="197"/>
      <c r="EE4" s="197"/>
      <c r="EF4" s="197"/>
      <c r="EG4" s="197"/>
      <c r="EH4" s="197"/>
      <c r="EI4" s="197"/>
      <c r="EJ4" s="197"/>
      <c r="EK4" s="197"/>
      <c r="EL4" s="197"/>
      <c r="EM4" s="197"/>
      <c r="EN4" s="197"/>
      <c r="EO4" s="197"/>
      <c r="EP4" s="197"/>
      <c r="EQ4" s="197"/>
      <c r="ER4" s="197"/>
      <c r="ES4" s="197"/>
      <c r="ET4" s="197"/>
      <c r="EU4" s="197"/>
      <c r="EV4" s="197"/>
      <c r="EW4" s="197"/>
      <c r="EX4" s="197"/>
      <c r="EY4" s="197"/>
      <c r="EZ4" s="197"/>
      <c r="FA4" s="197"/>
      <c r="FB4" s="197"/>
      <c r="FC4" s="197"/>
      <c r="FD4" s="197"/>
      <c r="FE4" s="197"/>
      <c r="FF4" s="197"/>
      <c r="FG4" s="197"/>
      <c r="FH4" s="197"/>
      <c r="FI4" s="197"/>
      <c r="FJ4" s="197"/>
      <c r="FK4" s="197"/>
      <c r="FL4" s="197"/>
      <c r="FM4" s="197"/>
      <c r="FN4" s="197"/>
      <c r="FO4" s="197"/>
      <c r="FP4" s="197"/>
      <c r="FQ4" s="197"/>
      <c r="FR4" s="197"/>
      <c r="FS4" s="197"/>
      <c r="FT4" s="197"/>
      <c r="FU4" s="197"/>
      <c r="FV4" s="197"/>
      <c r="FW4" s="197"/>
      <c r="FX4" s="197"/>
      <c r="FY4" s="197"/>
      <c r="FZ4" s="197"/>
      <c r="GA4" s="197"/>
      <c r="GB4" s="197"/>
      <c r="GC4" s="197"/>
      <c r="GD4" s="197"/>
      <c r="GE4" s="197"/>
      <c r="GF4" s="197"/>
      <c r="GG4" s="197"/>
      <c r="GH4" s="197"/>
      <c r="GI4" s="197"/>
      <c r="GJ4" s="197"/>
      <c r="GK4" s="197"/>
      <c r="GL4" s="197"/>
      <c r="GM4" s="197"/>
      <c r="GN4" s="197"/>
      <c r="GO4" s="197"/>
      <c r="GP4" s="197"/>
      <c r="GQ4" s="197"/>
      <c r="GR4" s="197"/>
      <c r="GS4" s="197"/>
      <c r="GT4" s="197"/>
      <c r="GU4" s="197"/>
      <c r="GV4" s="197"/>
      <c r="GW4" s="197"/>
      <c r="GX4" s="197"/>
      <c r="GY4" s="197"/>
      <c r="GZ4" s="197"/>
      <c r="HA4" s="197"/>
      <c r="HB4" s="197"/>
      <c r="HC4" s="197"/>
      <c r="HD4" s="197"/>
      <c r="HE4" s="197"/>
      <c r="HF4" s="197"/>
      <c r="HG4" s="197"/>
      <c r="HH4" s="197"/>
      <c r="HI4" s="197"/>
      <c r="HJ4" s="197"/>
      <c r="HK4" s="197"/>
      <c r="HL4" s="197"/>
      <c r="HM4" s="197"/>
      <c r="HN4" s="197"/>
      <c r="HO4" s="197"/>
      <c r="HP4" s="197"/>
      <c r="HQ4" s="197"/>
      <c r="HR4" s="197"/>
      <c r="HS4" s="197"/>
      <c r="HT4" s="197"/>
      <c r="HU4" s="197"/>
      <c r="HV4" s="197"/>
      <c r="HW4" s="197"/>
      <c r="HX4" s="197"/>
      <c r="HY4" s="197"/>
      <c r="HZ4" s="197"/>
      <c r="IA4" s="197"/>
      <c r="IB4" s="197"/>
      <c r="IC4" s="197"/>
      <c r="ID4" s="197"/>
      <c r="IE4" s="197"/>
      <c r="IF4" s="197"/>
      <c r="IG4" s="197"/>
      <c r="IH4" s="197"/>
      <c r="II4" s="197"/>
      <c r="IJ4" s="197"/>
      <c r="IK4" s="197"/>
      <c r="IL4" s="197"/>
      <c r="IM4" s="197"/>
      <c r="IN4" s="197"/>
      <c r="IO4" s="197"/>
      <c r="IP4" s="197"/>
      <c r="IQ4" s="197"/>
      <c r="IR4" s="197"/>
      <c r="IS4" s="197"/>
      <c r="IT4" s="197"/>
      <c r="IU4" s="197"/>
      <c r="IV4" s="197"/>
      <c r="IW4" s="197"/>
      <c r="IX4" s="197"/>
      <c r="IY4" s="197"/>
      <c r="IZ4" s="197"/>
      <c r="JA4" s="197"/>
      <c r="JB4" s="197"/>
      <c r="JC4" s="197"/>
      <c r="JD4" s="197"/>
      <c r="JE4" s="197"/>
      <c r="JF4" s="197"/>
      <c r="JG4" s="197"/>
      <c r="JH4" s="197"/>
      <c r="JI4" s="197"/>
      <c r="JJ4" s="197"/>
      <c r="JK4" s="197"/>
      <c r="JL4" s="197"/>
      <c r="JM4" s="197"/>
      <c r="JN4" s="197"/>
      <c r="JO4" s="197"/>
      <c r="JP4" s="197"/>
      <c r="JQ4" s="197"/>
      <c r="JR4" s="197"/>
      <c r="JS4" s="197"/>
      <c r="JT4" s="197"/>
      <c r="JU4" s="197"/>
      <c r="JV4" s="197"/>
      <c r="JW4" s="197"/>
      <c r="JX4" s="197"/>
      <c r="JY4" s="197"/>
      <c r="JZ4" s="197"/>
      <c r="KA4" s="197"/>
      <c r="KB4" s="197"/>
      <c r="KC4" s="197"/>
      <c r="KD4" s="197"/>
      <c r="KE4" s="197"/>
      <c r="KF4" s="197"/>
      <c r="KG4" s="197"/>
      <c r="KH4" s="197"/>
      <c r="KI4" s="197"/>
      <c r="KJ4" s="197"/>
      <c r="KK4" s="197"/>
      <c r="KL4" s="197"/>
      <c r="KM4" s="197"/>
      <c r="KN4" s="197"/>
      <c r="KO4" s="197"/>
      <c r="KP4" s="197"/>
      <c r="KQ4" s="197"/>
      <c r="KR4" s="197"/>
      <c r="KS4" s="197"/>
      <c r="KT4" s="197"/>
    </row>
    <row r="5" spans="1:306" s="288" customFormat="1" x14ac:dyDescent="0.25">
      <c r="A5" s="243"/>
      <c r="B5" s="243"/>
      <c r="C5" s="244"/>
      <c r="D5" s="245"/>
      <c r="E5" s="241" t="str">
        <f xml:space="preserve"> Time!E$10</f>
        <v>Model column counter</v>
      </c>
      <c r="F5" s="520" t="s">
        <v>19</v>
      </c>
      <c r="G5" s="521" t="s">
        <v>17</v>
      </c>
      <c r="H5" s="520" t="s">
        <v>18</v>
      </c>
      <c r="I5" s="242"/>
      <c r="J5" s="241">
        <f xml:space="preserve"> Time!J$10</f>
        <v>1</v>
      </c>
      <c r="K5" s="241">
        <f xml:space="preserve"> Time!K$10</f>
        <v>2</v>
      </c>
      <c r="L5" s="241">
        <f xml:space="preserve"> Time!L$10</f>
        <v>3</v>
      </c>
      <c r="M5" s="241">
        <f xml:space="preserve"> Time!M$10</f>
        <v>4</v>
      </c>
      <c r="N5" s="241">
        <f xml:space="preserve"> Time!N$10</f>
        <v>5</v>
      </c>
      <c r="O5" s="241">
        <f xml:space="preserve"> Time!O$10</f>
        <v>6</v>
      </c>
      <c r="P5" s="241">
        <f xml:space="preserve"> Time!P$10</f>
        <v>7</v>
      </c>
      <c r="Q5" s="241">
        <f xml:space="preserve"> Time!Q$10</f>
        <v>8</v>
      </c>
      <c r="R5" s="241">
        <f xml:space="preserve"> Time!R$10</f>
        <v>9</v>
      </c>
      <c r="S5" s="241">
        <f xml:space="preserve"> Time!S$10</f>
        <v>10</v>
      </c>
      <c r="T5" s="241">
        <f xml:space="preserve"> Time!T$10</f>
        <v>11</v>
      </c>
      <c r="U5" s="241">
        <f xml:space="preserve"> Time!U$10</f>
        <v>12</v>
      </c>
      <c r="V5" s="241">
        <f xml:space="preserve"> Time!V$10</f>
        <v>13</v>
      </c>
      <c r="W5" s="241">
        <f xml:space="preserve"> Time!W$10</f>
        <v>14</v>
      </c>
      <c r="X5" s="241">
        <f xml:space="preserve"> Time!X$10</f>
        <v>15</v>
      </c>
      <c r="Y5" s="241">
        <f xml:space="preserve"> Time!Y$10</f>
        <v>16</v>
      </c>
      <c r="Z5" s="241">
        <f xml:space="preserve"> Time!Z$10</f>
        <v>17</v>
      </c>
      <c r="AA5" s="241">
        <f xml:space="preserve"> Time!AA$10</f>
        <v>18</v>
      </c>
      <c r="AB5" s="241">
        <f xml:space="preserve"> Time!AB$10</f>
        <v>19</v>
      </c>
      <c r="AC5" s="241">
        <f xml:space="preserve"> Time!AC$10</f>
        <v>20</v>
      </c>
      <c r="AD5" s="241">
        <f xml:space="preserve"> Time!AD$10</f>
        <v>21</v>
      </c>
      <c r="AE5" s="241">
        <f xml:space="preserve"> Time!AE$10</f>
        <v>22</v>
      </c>
      <c r="AF5" s="241">
        <f xml:space="preserve"> Time!AF$10</f>
        <v>23</v>
      </c>
      <c r="AG5" s="241">
        <f xml:space="preserve"> Time!AG$10</f>
        <v>24</v>
      </c>
      <c r="AH5" s="241">
        <f xml:space="preserve"> Time!AH$10</f>
        <v>25</v>
      </c>
      <c r="AI5" s="241">
        <f xml:space="preserve"> Time!AI$10</f>
        <v>26</v>
      </c>
      <c r="AJ5" s="241">
        <f xml:space="preserve"> Time!AJ$10</f>
        <v>27</v>
      </c>
      <c r="AK5" s="241">
        <f xml:space="preserve"> Time!AK$10</f>
        <v>28</v>
      </c>
      <c r="AL5" s="241">
        <f xml:space="preserve"> Time!AL$10</f>
        <v>29</v>
      </c>
      <c r="AM5" s="241">
        <f xml:space="preserve"> Time!AM$10</f>
        <v>30</v>
      </c>
      <c r="AN5" s="241">
        <f xml:space="preserve"> Time!AN$10</f>
        <v>31</v>
      </c>
      <c r="AO5" s="241">
        <f xml:space="preserve"> Time!AO$10</f>
        <v>32</v>
      </c>
      <c r="AP5" s="241">
        <f xml:space="preserve"> Time!AP$10</f>
        <v>33</v>
      </c>
      <c r="AQ5" s="241">
        <f xml:space="preserve"> Time!AQ$10</f>
        <v>34</v>
      </c>
      <c r="AR5" s="241">
        <f xml:space="preserve"> Time!AR$10</f>
        <v>35</v>
      </c>
      <c r="AS5" s="241">
        <f xml:space="preserve"> Time!AS$10</f>
        <v>36</v>
      </c>
      <c r="AT5" s="241">
        <f xml:space="preserve"> Time!AT$10</f>
        <v>37</v>
      </c>
      <c r="AU5" s="241">
        <f xml:space="preserve"> Time!AU$10</f>
        <v>38</v>
      </c>
      <c r="AV5" s="241">
        <f xml:space="preserve"> Time!AV$10</f>
        <v>39</v>
      </c>
      <c r="AW5" s="241">
        <f xml:space="preserve"> Time!AW$10</f>
        <v>40</v>
      </c>
      <c r="AX5" s="241">
        <f xml:space="preserve"> Time!AX$10</f>
        <v>41</v>
      </c>
      <c r="AY5" s="241">
        <f xml:space="preserve"> Time!AY$10</f>
        <v>42</v>
      </c>
      <c r="AZ5" s="241">
        <f xml:space="preserve"> Time!AZ$10</f>
        <v>43</v>
      </c>
      <c r="BA5" s="241">
        <f xml:space="preserve"> Time!BA$10</f>
        <v>44</v>
      </c>
      <c r="BB5" s="241">
        <f xml:space="preserve"> Time!BB$10</f>
        <v>45</v>
      </c>
      <c r="BC5" s="241">
        <f xml:space="preserve"> Time!BC$10</f>
        <v>46</v>
      </c>
      <c r="BD5" s="241">
        <f xml:space="preserve"> Time!BD$10</f>
        <v>47</v>
      </c>
      <c r="BE5" s="241">
        <f xml:space="preserve"> Time!BE$10</f>
        <v>48</v>
      </c>
      <c r="BF5" s="197"/>
      <c r="BG5" s="197"/>
      <c r="BH5" s="197"/>
      <c r="BI5" s="197"/>
      <c r="BJ5" s="197"/>
      <c r="BK5" s="197"/>
      <c r="BL5" s="197"/>
      <c r="BM5" s="197"/>
      <c r="BN5" s="197"/>
      <c r="BO5" s="197"/>
      <c r="BP5" s="197"/>
      <c r="BQ5" s="197"/>
      <c r="BR5" s="197"/>
      <c r="BS5" s="197"/>
      <c r="BT5" s="197"/>
      <c r="BU5" s="197"/>
      <c r="BV5" s="197"/>
      <c r="BW5" s="197"/>
      <c r="BX5" s="197"/>
      <c r="BY5" s="197"/>
      <c r="BZ5" s="197"/>
      <c r="CA5" s="197"/>
      <c r="CB5" s="197"/>
      <c r="CC5" s="197"/>
      <c r="CD5" s="197"/>
      <c r="CE5" s="197"/>
      <c r="CF5" s="197"/>
      <c r="CG5" s="197"/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197"/>
      <c r="DI5" s="197"/>
      <c r="DJ5" s="197"/>
      <c r="DK5" s="197"/>
      <c r="DL5" s="197"/>
      <c r="DM5" s="197"/>
      <c r="DN5" s="197"/>
      <c r="DO5" s="197"/>
      <c r="DP5" s="197"/>
      <c r="DQ5" s="197"/>
      <c r="DR5" s="197"/>
      <c r="DS5" s="197"/>
      <c r="DT5" s="197"/>
      <c r="DU5" s="197"/>
      <c r="DV5" s="197"/>
      <c r="DW5" s="197"/>
      <c r="DX5" s="197"/>
      <c r="DY5" s="197"/>
      <c r="DZ5" s="197"/>
      <c r="EA5" s="197"/>
      <c r="EB5" s="197"/>
      <c r="EC5" s="197"/>
      <c r="ED5" s="197"/>
      <c r="EE5" s="197"/>
      <c r="EF5" s="197"/>
      <c r="EG5" s="197"/>
      <c r="EH5" s="197"/>
      <c r="EI5" s="197"/>
      <c r="EJ5" s="197"/>
      <c r="EK5" s="197"/>
      <c r="EL5" s="197"/>
      <c r="EM5" s="197"/>
      <c r="EN5" s="197"/>
      <c r="EO5" s="197"/>
      <c r="EP5" s="197"/>
      <c r="EQ5" s="197"/>
      <c r="ER5" s="197"/>
      <c r="ES5" s="197"/>
      <c r="ET5" s="197"/>
      <c r="EU5" s="197"/>
      <c r="EV5" s="197"/>
      <c r="EW5" s="197"/>
      <c r="EX5" s="197"/>
      <c r="EY5" s="197"/>
      <c r="EZ5" s="197"/>
      <c r="FA5" s="197"/>
      <c r="FB5" s="197"/>
      <c r="FC5" s="197"/>
      <c r="FD5" s="197"/>
      <c r="FE5" s="197"/>
      <c r="FF5" s="197"/>
      <c r="FG5" s="197"/>
      <c r="FH5" s="197"/>
      <c r="FI5" s="197"/>
      <c r="FJ5" s="197"/>
      <c r="FK5" s="197"/>
      <c r="FL5" s="197"/>
      <c r="FM5" s="197"/>
      <c r="FN5" s="197"/>
      <c r="FO5" s="197"/>
      <c r="FP5" s="197"/>
      <c r="FQ5" s="197"/>
      <c r="FR5" s="197"/>
      <c r="FS5" s="197"/>
      <c r="FT5" s="197"/>
      <c r="FU5" s="197"/>
      <c r="FV5" s="197"/>
      <c r="FW5" s="197"/>
      <c r="FX5" s="197"/>
      <c r="FY5" s="197"/>
      <c r="FZ5" s="197"/>
      <c r="GA5" s="197"/>
      <c r="GB5" s="197"/>
      <c r="GC5" s="197"/>
      <c r="GD5" s="197"/>
      <c r="GE5" s="197"/>
      <c r="GF5" s="197"/>
      <c r="GG5" s="197"/>
      <c r="GH5" s="197"/>
      <c r="GI5" s="197"/>
      <c r="GJ5" s="197"/>
      <c r="GK5" s="197"/>
      <c r="GL5" s="197"/>
      <c r="GM5" s="197"/>
      <c r="GN5" s="197"/>
      <c r="GO5" s="197"/>
      <c r="GP5" s="197"/>
      <c r="GQ5" s="197"/>
      <c r="GR5" s="197"/>
      <c r="GS5" s="197"/>
      <c r="GT5" s="197"/>
      <c r="GU5" s="197"/>
      <c r="GV5" s="197"/>
      <c r="GW5" s="197"/>
      <c r="GX5" s="197"/>
      <c r="GY5" s="197"/>
      <c r="GZ5" s="197"/>
      <c r="HA5" s="197"/>
      <c r="HB5" s="197"/>
      <c r="HC5" s="197"/>
      <c r="HD5" s="197"/>
      <c r="HE5" s="197"/>
      <c r="HF5" s="197"/>
      <c r="HG5" s="197"/>
      <c r="HH5" s="197"/>
      <c r="HI5" s="197"/>
      <c r="HJ5" s="197"/>
      <c r="HK5" s="197"/>
      <c r="HL5" s="197"/>
      <c r="HM5" s="197"/>
      <c r="HN5" s="197"/>
      <c r="HO5" s="197"/>
      <c r="HP5" s="197"/>
      <c r="HQ5" s="197"/>
      <c r="HR5" s="197"/>
      <c r="HS5" s="197"/>
      <c r="HT5" s="197"/>
      <c r="HU5" s="197"/>
      <c r="HV5" s="197"/>
      <c r="HW5" s="197"/>
      <c r="HX5" s="197"/>
      <c r="HY5" s="197"/>
      <c r="HZ5" s="197"/>
      <c r="IA5" s="197"/>
      <c r="IB5" s="197"/>
      <c r="IC5" s="197"/>
      <c r="ID5" s="197"/>
      <c r="IE5" s="197"/>
      <c r="IF5" s="197"/>
      <c r="IG5" s="197"/>
      <c r="IH5" s="197"/>
      <c r="II5" s="197"/>
      <c r="IJ5" s="197"/>
      <c r="IK5" s="197"/>
      <c r="IL5" s="197"/>
      <c r="IM5" s="197"/>
      <c r="IN5" s="197"/>
      <c r="IO5" s="197"/>
      <c r="IP5" s="197"/>
      <c r="IQ5" s="197"/>
      <c r="IR5" s="197"/>
      <c r="IS5" s="197"/>
      <c r="IT5" s="197"/>
      <c r="IU5" s="197"/>
      <c r="IV5" s="197"/>
      <c r="IW5" s="197"/>
      <c r="IX5" s="197"/>
      <c r="IY5" s="197"/>
      <c r="IZ5" s="197"/>
      <c r="JA5" s="197"/>
      <c r="JB5" s="197"/>
      <c r="JC5" s="197"/>
      <c r="JD5" s="197"/>
      <c r="JE5" s="197"/>
      <c r="JF5" s="197"/>
      <c r="JG5" s="197"/>
      <c r="JH5" s="197"/>
      <c r="JI5" s="197"/>
      <c r="JJ5" s="197"/>
      <c r="JK5" s="197"/>
      <c r="JL5" s="197"/>
      <c r="JM5" s="197"/>
      <c r="JN5" s="197"/>
      <c r="JO5" s="197"/>
      <c r="JP5" s="197"/>
      <c r="JQ5" s="197"/>
      <c r="JR5" s="197"/>
      <c r="JS5" s="197"/>
      <c r="JT5" s="197"/>
      <c r="JU5" s="197"/>
      <c r="JV5" s="197"/>
      <c r="JW5" s="197"/>
      <c r="JX5" s="197"/>
      <c r="JY5" s="197"/>
      <c r="JZ5" s="197"/>
      <c r="KA5" s="197"/>
      <c r="KB5" s="197"/>
      <c r="KC5" s="197"/>
      <c r="KD5" s="197"/>
      <c r="KE5" s="197"/>
      <c r="KF5" s="197"/>
      <c r="KG5" s="197"/>
      <c r="KH5" s="197"/>
      <c r="KI5" s="197"/>
      <c r="KJ5" s="197"/>
      <c r="KK5" s="197"/>
      <c r="KL5" s="197"/>
      <c r="KM5" s="197"/>
      <c r="KN5" s="197"/>
      <c r="KO5" s="197"/>
      <c r="KP5" s="197"/>
      <c r="KQ5" s="197"/>
      <c r="KR5" s="197"/>
      <c r="KS5" s="197"/>
      <c r="KT5" s="197"/>
    </row>
    <row r="6" spans="1:306" s="288" customFormat="1" x14ac:dyDescent="0.25">
      <c r="A6" s="243"/>
      <c r="B6" s="243"/>
      <c r="C6" s="244"/>
      <c r="D6" s="245"/>
      <c r="E6" s="241"/>
      <c r="F6" s="241"/>
      <c r="G6" s="241"/>
      <c r="H6" s="241"/>
      <c r="I6" s="242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  <c r="GK6" s="197"/>
      <c r="GL6" s="197"/>
      <c r="GM6" s="197"/>
      <c r="GN6" s="197"/>
      <c r="GO6" s="197"/>
      <c r="GP6" s="197"/>
      <c r="GQ6" s="197"/>
      <c r="GR6" s="197"/>
      <c r="GS6" s="197"/>
      <c r="GT6" s="197"/>
      <c r="GU6" s="197"/>
      <c r="GV6" s="197"/>
      <c r="GW6" s="197"/>
      <c r="GX6" s="197"/>
      <c r="GY6" s="197"/>
      <c r="GZ6" s="197"/>
      <c r="HA6" s="197"/>
      <c r="HB6" s="197"/>
      <c r="HC6" s="197"/>
      <c r="HD6" s="197"/>
      <c r="HE6" s="197"/>
      <c r="HF6" s="197"/>
      <c r="HG6" s="197"/>
      <c r="HH6" s="197"/>
      <c r="HI6" s="197"/>
      <c r="HJ6" s="197"/>
      <c r="HK6" s="197"/>
      <c r="HL6" s="197"/>
      <c r="HM6" s="197"/>
      <c r="HN6" s="197"/>
      <c r="HO6" s="197"/>
      <c r="HP6" s="197"/>
      <c r="HQ6" s="197"/>
      <c r="HR6" s="197"/>
      <c r="HS6" s="197"/>
      <c r="HT6" s="197"/>
      <c r="HU6" s="197"/>
      <c r="HV6" s="197"/>
      <c r="HW6" s="197"/>
      <c r="HX6" s="197"/>
      <c r="HY6" s="197"/>
      <c r="HZ6" s="197"/>
      <c r="IA6" s="197"/>
      <c r="IB6" s="197"/>
      <c r="IC6" s="197"/>
      <c r="ID6" s="197"/>
      <c r="IE6" s="197"/>
      <c r="IF6" s="197"/>
      <c r="IG6" s="197"/>
      <c r="IH6" s="197"/>
      <c r="II6" s="197"/>
      <c r="IJ6" s="197"/>
      <c r="IK6" s="197"/>
      <c r="IL6" s="197"/>
      <c r="IM6" s="197"/>
      <c r="IN6" s="197"/>
      <c r="IO6" s="197"/>
      <c r="IP6" s="197"/>
      <c r="IQ6" s="197"/>
      <c r="IR6" s="197"/>
      <c r="IS6" s="197"/>
      <c r="IT6" s="197"/>
      <c r="IU6" s="197"/>
      <c r="IV6" s="197"/>
      <c r="IW6" s="197"/>
      <c r="IX6" s="197"/>
      <c r="IY6" s="197"/>
      <c r="IZ6" s="197"/>
      <c r="JA6" s="197"/>
      <c r="JB6" s="197"/>
      <c r="JC6" s="197"/>
      <c r="JD6" s="197"/>
      <c r="JE6" s="197"/>
      <c r="JF6" s="197"/>
      <c r="JG6" s="197"/>
      <c r="JH6" s="197"/>
      <c r="JI6" s="197"/>
      <c r="JJ6" s="197"/>
      <c r="JK6" s="197"/>
      <c r="JL6" s="197"/>
      <c r="JM6" s="197"/>
      <c r="JN6" s="197"/>
      <c r="JO6" s="197"/>
      <c r="JP6" s="197"/>
      <c r="JQ6" s="197"/>
      <c r="JR6" s="197"/>
      <c r="JS6" s="197"/>
      <c r="JT6" s="197"/>
      <c r="JU6" s="197"/>
      <c r="JV6" s="197"/>
      <c r="JW6" s="197"/>
      <c r="JX6" s="197"/>
      <c r="JY6" s="197"/>
      <c r="JZ6" s="197"/>
      <c r="KA6" s="197"/>
      <c r="KB6" s="197"/>
      <c r="KC6" s="197"/>
      <c r="KD6" s="197"/>
      <c r="KE6" s="197"/>
      <c r="KF6" s="197"/>
      <c r="KG6" s="197"/>
      <c r="KH6" s="197"/>
      <c r="KI6" s="197"/>
      <c r="KJ6" s="197"/>
      <c r="KK6" s="197"/>
      <c r="KL6" s="197"/>
      <c r="KM6" s="197"/>
      <c r="KN6" s="197"/>
      <c r="KO6" s="197"/>
      <c r="KP6" s="197"/>
      <c r="KQ6" s="197"/>
      <c r="KR6" s="197"/>
      <c r="KS6" s="197"/>
      <c r="KT6" s="197"/>
    </row>
    <row r="7" spans="1:306" x14ac:dyDescent="0.25">
      <c r="A7" s="243" t="s">
        <v>541</v>
      </c>
    </row>
    <row r="8" spans="1:306" s="288" customFormat="1" x14ac:dyDescent="0.25">
      <c r="A8" s="243"/>
      <c r="B8" s="245"/>
      <c r="C8" s="245"/>
      <c r="D8" s="245"/>
      <c r="E8" s="241"/>
      <c r="F8" s="241"/>
      <c r="G8" s="241"/>
      <c r="H8" s="241"/>
      <c r="I8" s="242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1"/>
      <c r="BE8" s="241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  <c r="GK8" s="197"/>
      <c r="GL8" s="197"/>
      <c r="GM8" s="197"/>
      <c r="GN8" s="197"/>
      <c r="GO8" s="197"/>
      <c r="GP8" s="197"/>
      <c r="GQ8" s="197"/>
      <c r="GR8" s="197"/>
      <c r="GS8" s="197"/>
      <c r="GT8" s="197"/>
      <c r="GU8" s="197"/>
      <c r="GV8" s="197"/>
      <c r="GW8" s="197"/>
      <c r="GX8" s="197"/>
      <c r="GY8" s="197"/>
      <c r="GZ8" s="197"/>
      <c r="HA8" s="197"/>
      <c r="HB8" s="197"/>
      <c r="HC8" s="197"/>
      <c r="HD8" s="197"/>
      <c r="HE8" s="197"/>
      <c r="HF8" s="197"/>
      <c r="HG8" s="197"/>
      <c r="HH8" s="197"/>
      <c r="HI8" s="197"/>
      <c r="HJ8" s="197"/>
      <c r="HK8" s="197"/>
      <c r="HL8" s="197"/>
      <c r="HM8" s="197"/>
      <c r="HN8" s="197"/>
      <c r="HO8" s="197"/>
      <c r="HP8" s="197"/>
      <c r="HQ8" s="197"/>
      <c r="HR8" s="197"/>
      <c r="HS8" s="197"/>
      <c r="HT8" s="197"/>
      <c r="HU8" s="197"/>
      <c r="HV8" s="197"/>
      <c r="HW8" s="197"/>
      <c r="HX8" s="197"/>
      <c r="HY8" s="197"/>
      <c r="HZ8" s="197"/>
      <c r="IA8" s="197"/>
      <c r="IB8" s="197"/>
      <c r="IC8" s="197"/>
      <c r="ID8" s="197"/>
      <c r="IE8" s="197"/>
      <c r="IF8" s="197"/>
      <c r="IG8" s="197"/>
      <c r="IH8" s="197"/>
      <c r="II8" s="197"/>
      <c r="IJ8" s="197"/>
      <c r="IK8" s="197"/>
      <c r="IL8" s="197"/>
      <c r="IM8" s="197"/>
      <c r="IN8" s="197"/>
      <c r="IO8" s="197"/>
      <c r="IP8" s="197"/>
      <c r="IQ8" s="197"/>
      <c r="IR8" s="197"/>
      <c r="IS8" s="197"/>
      <c r="IT8" s="197"/>
      <c r="IU8" s="197"/>
      <c r="IV8" s="197"/>
      <c r="IW8" s="197"/>
      <c r="IX8" s="197"/>
      <c r="IY8" s="197"/>
      <c r="IZ8" s="197"/>
      <c r="JA8" s="197"/>
      <c r="JB8" s="197"/>
      <c r="JC8" s="197"/>
      <c r="JD8" s="197"/>
      <c r="JE8" s="197"/>
      <c r="JF8" s="197"/>
      <c r="JG8" s="197"/>
      <c r="JH8" s="197"/>
      <c r="JI8" s="197"/>
      <c r="JJ8" s="197"/>
      <c r="JK8" s="197"/>
      <c r="JL8" s="197"/>
      <c r="JM8" s="197"/>
      <c r="JN8" s="197"/>
      <c r="JO8" s="197"/>
      <c r="JP8" s="197"/>
      <c r="JQ8" s="197"/>
      <c r="JR8" s="197"/>
      <c r="JS8" s="197"/>
      <c r="JT8" s="197"/>
      <c r="JU8" s="197"/>
      <c r="JV8" s="197"/>
      <c r="JW8" s="197"/>
      <c r="JX8" s="197"/>
      <c r="JY8" s="197"/>
      <c r="JZ8" s="197"/>
      <c r="KA8" s="197"/>
      <c r="KB8" s="197"/>
      <c r="KC8" s="197"/>
      <c r="KD8" s="197"/>
      <c r="KE8" s="197"/>
      <c r="KF8" s="197"/>
      <c r="KG8" s="197"/>
      <c r="KH8" s="197"/>
      <c r="KI8" s="197"/>
      <c r="KJ8" s="197"/>
      <c r="KK8" s="197"/>
      <c r="KL8" s="197"/>
      <c r="KM8" s="197"/>
      <c r="KN8" s="197"/>
      <c r="KO8" s="197"/>
      <c r="KP8" s="197"/>
      <c r="KQ8" s="197"/>
      <c r="KR8" s="197"/>
      <c r="KS8" s="197"/>
      <c r="KT8" s="197"/>
    </row>
    <row r="9" spans="1:306" s="198" customFormat="1" x14ac:dyDescent="0.25">
      <c r="A9" s="243"/>
      <c r="B9" s="245"/>
      <c r="C9" s="245"/>
      <c r="D9" s="245"/>
      <c r="E9" s="242" t="str">
        <f xml:space="preserve"> ConFin!E$90</f>
        <v>Share capital drawdown - m</v>
      </c>
      <c r="F9" s="242">
        <f xml:space="preserve"> ConFin!F$90</f>
        <v>0</v>
      </c>
      <c r="G9" s="242" t="str">
        <f xml:space="preserve"> ConFin!G$90</f>
        <v>$ 000s</v>
      </c>
      <c r="H9" s="242">
        <f xml:space="preserve"> ConFin!H$90</f>
        <v>100</v>
      </c>
      <c r="I9" s="242">
        <f xml:space="preserve"> ConFin!I$90</f>
        <v>0</v>
      </c>
      <c r="J9" s="242">
        <f xml:space="preserve"> ConFin!J$90</f>
        <v>0</v>
      </c>
      <c r="K9" s="242">
        <f xml:space="preserve"> ConFin!K$90</f>
        <v>0</v>
      </c>
      <c r="L9" s="242">
        <f xml:space="preserve"> ConFin!L$90</f>
        <v>0</v>
      </c>
      <c r="M9" s="242">
        <f xml:space="preserve"> ConFin!M$90</f>
        <v>0</v>
      </c>
      <c r="N9" s="242">
        <f xml:space="preserve"> ConFin!N$90</f>
        <v>0</v>
      </c>
      <c r="O9" s="242">
        <f xml:space="preserve"> ConFin!O$90</f>
        <v>0</v>
      </c>
      <c r="P9" s="242">
        <f xml:space="preserve"> ConFin!P$90</f>
        <v>0</v>
      </c>
      <c r="Q9" s="242">
        <f xml:space="preserve"> ConFin!Q$90</f>
        <v>0</v>
      </c>
      <c r="R9" s="242">
        <f xml:space="preserve"> ConFin!R$90</f>
        <v>0</v>
      </c>
      <c r="S9" s="242">
        <f xml:space="preserve"> ConFin!S$90</f>
        <v>0</v>
      </c>
      <c r="T9" s="242">
        <f xml:space="preserve"> ConFin!T$90</f>
        <v>0</v>
      </c>
      <c r="U9" s="242">
        <f xml:space="preserve"> ConFin!U$90</f>
        <v>0</v>
      </c>
      <c r="V9" s="242">
        <f xml:space="preserve"> ConFin!V$90</f>
        <v>0</v>
      </c>
      <c r="W9" s="242">
        <f xml:space="preserve"> ConFin!W$90</f>
        <v>0</v>
      </c>
      <c r="X9" s="242">
        <f xml:space="preserve"> ConFin!X$90</f>
        <v>0</v>
      </c>
      <c r="Y9" s="242">
        <f xml:space="preserve"> ConFin!Y$90</f>
        <v>100</v>
      </c>
      <c r="Z9" s="242">
        <f xml:space="preserve"> ConFin!Z$90</f>
        <v>0</v>
      </c>
      <c r="AA9" s="242">
        <f xml:space="preserve"> ConFin!AA$90</f>
        <v>0</v>
      </c>
      <c r="AB9" s="242">
        <f xml:space="preserve"> ConFin!AB$90</f>
        <v>0</v>
      </c>
      <c r="AC9" s="242">
        <f xml:space="preserve"> ConFin!AC$90</f>
        <v>0</v>
      </c>
      <c r="AD9" s="242">
        <f xml:space="preserve"> ConFin!AD$90</f>
        <v>0</v>
      </c>
      <c r="AE9" s="242">
        <f xml:space="preserve"> ConFin!AE$90</f>
        <v>0</v>
      </c>
      <c r="AF9" s="242">
        <f xml:space="preserve"> ConFin!AF$90</f>
        <v>0</v>
      </c>
      <c r="AG9" s="242">
        <f xml:space="preserve"> ConFin!AG$90</f>
        <v>0</v>
      </c>
      <c r="AH9" s="242">
        <f xml:space="preserve"> ConFin!AH$90</f>
        <v>0</v>
      </c>
      <c r="AI9" s="242">
        <f xml:space="preserve"> ConFin!AI$90</f>
        <v>0</v>
      </c>
      <c r="AJ9" s="242">
        <f xml:space="preserve"> ConFin!AJ$90</f>
        <v>0</v>
      </c>
      <c r="AK9" s="242">
        <f xml:space="preserve"> ConFin!AK$90</f>
        <v>0</v>
      </c>
      <c r="AL9" s="242">
        <f xml:space="preserve"> ConFin!AL$90</f>
        <v>0</v>
      </c>
      <c r="AM9" s="242">
        <f xml:space="preserve"> ConFin!AM$90</f>
        <v>0</v>
      </c>
      <c r="AN9" s="242">
        <f xml:space="preserve"> ConFin!AN$90</f>
        <v>0</v>
      </c>
      <c r="AO9" s="242">
        <f xml:space="preserve"> ConFin!AO$90</f>
        <v>0</v>
      </c>
      <c r="AP9" s="242">
        <f xml:space="preserve"> ConFin!AP$90</f>
        <v>0</v>
      </c>
      <c r="AQ9" s="242">
        <f xml:space="preserve"> ConFin!AQ$90</f>
        <v>0</v>
      </c>
      <c r="AR9" s="242">
        <f xml:space="preserve"> ConFin!AR$90</f>
        <v>0</v>
      </c>
      <c r="AS9" s="242">
        <f xml:space="preserve"> ConFin!AS$90</f>
        <v>0</v>
      </c>
      <c r="AT9" s="242">
        <f xml:space="preserve"> ConFin!AT$90</f>
        <v>0</v>
      </c>
      <c r="AU9" s="242">
        <f xml:space="preserve"> ConFin!AU$90</f>
        <v>0</v>
      </c>
      <c r="AV9" s="242">
        <f xml:space="preserve"> ConFin!AV$90</f>
        <v>0</v>
      </c>
      <c r="AW9" s="242">
        <f xml:space="preserve"> ConFin!AW$90</f>
        <v>0</v>
      </c>
      <c r="AX9" s="242">
        <f xml:space="preserve"> ConFin!AX$90</f>
        <v>0</v>
      </c>
      <c r="AY9" s="242">
        <f xml:space="preserve"> ConFin!AY$90</f>
        <v>0</v>
      </c>
      <c r="AZ9" s="242">
        <f xml:space="preserve"> ConFin!AZ$90</f>
        <v>0</v>
      </c>
      <c r="BA9" s="242">
        <f xml:space="preserve"> ConFin!BA$90</f>
        <v>0</v>
      </c>
      <c r="BB9" s="242">
        <f xml:space="preserve"> ConFin!BB$90</f>
        <v>0</v>
      </c>
      <c r="BC9" s="242">
        <f xml:space="preserve"> ConFin!BC$90</f>
        <v>0</v>
      </c>
      <c r="BD9" s="242">
        <f xml:space="preserve"> ConFin!BD$90</f>
        <v>0</v>
      </c>
      <c r="BE9" s="242">
        <f xml:space="preserve"> ConFin!BE$90</f>
        <v>0</v>
      </c>
    </row>
    <row r="10" spans="1:306" x14ac:dyDescent="0.25">
      <c r="E10" s="242" t="str">
        <f xml:space="preserve"> ConFin!E$123</f>
        <v>Shareholder drawdown - m</v>
      </c>
      <c r="F10" s="242">
        <f xml:space="preserve"> ConFin!F$123</f>
        <v>0</v>
      </c>
      <c r="G10" s="242" t="str">
        <f xml:space="preserve"> ConFin!G$123</f>
        <v>$ 000s</v>
      </c>
      <c r="H10" s="242">
        <f xml:space="preserve"> ConFin!H$123</f>
        <v>90965.413482615302</v>
      </c>
      <c r="I10" s="242">
        <f xml:space="preserve"> ConFin!I$123</f>
        <v>0</v>
      </c>
      <c r="J10" s="242">
        <f xml:space="preserve"> ConFin!J$123</f>
        <v>0</v>
      </c>
      <c r="K10" s="242">
        <f xml:space="preserve"> ConFin!K$123</f>
        <v>0</v>
      </c>
      <c r="L10" s="242">
        <f xml:space="preserve"> ConFin!L$123</f>
        <v>0</v>
      </c>
      <c r="M10" s="242">
        <f xml:space="preserve"> ConFin!M$123</f>
        <v>0</v>
      </c>
      <c r="N10" s="242">
        <f xml:space="preserve"> ConFin!N$123</f>
        <v>0</v>
      </c>
      <c r="O10" s="242">
        <f xml:space="preserve"> ConFin!O$123</f>
        <v>0</v>
      </c>
      <c r="P10" s="242">
        <f xml:space="preserve"> ConFin!P$123</f>
        <v>0</v>
      </c>
      <c r="Q10" s="242">
        <f xml:space="preserve"> ConFin!Q$123</f>
        <v>0</v>
      </c>
      <c r="R10" s="242">
        <f xml:space="preserve"> ConFin!R$123</f>
        <v>0</v>
      </c>
      <c r="S10" s="242">
        <f xml:space="preserve"> ConFin!S$123</f>
        <v>0</v>
      </c>
      <c r="T10" s="242">
        <f xml:space="preserve"> ConFin!T$123</f>
        <v>0</v>
      </c>
      <c r="U10" s="242">
        <f xml:space="preserve"> ConFin!U$123</f>
        <v>0</v>
      </c>
      <c r="V10" s="242">
        <f xml:space="preserve"> ConFin!V$123</f>
        <v>0</v>
      </c>
      <c r="W10" s="242">
        <f xml:space="preserve"> ConFin!W$123</f>
        <v>0</v>
      </c>
      <c r="X10" s="242">
        <f xml:space="preserve"> ConFin!X$123</f>
        <v>0</v>
      </c>
      <c r="Y10" s="242">
        <f xml:space="preserve"> ConFin!Y$123</f>
        <v>0</v>
      </c>
      <c r="Z10" s="242">
        <f xml:space="preserve"> ConFin!Z$123</f>
        <v>0</v>
      </c>
      <c r="AA10" s="242">
        <f xml:space="preserve"> ConFin!AA$123</f>
        <v>0</v>
      </c>
      <c r="AB10" s="242">
        <f xml:space="preserve"> ConFin!AB$123</f>
        <v>0</v>
      </c>
      <c r="AC10" s="242">
        <f xml:space="preserve"> ConFin!AC$123</f>
        <v>0</v>
      </c>
      <c r="AD10" s="242">
        <f xml:space="preserve"> ConFin!AD$123</f>
        <v>0</v>
      </c>
      <c r="AE10" s="242">
        <f xml:space="preserve"> ConFin!AE$123</f>
        <v>0</v>
      </c>
      <c r="AF10" s="242">
        <f xml:space="preserve"> ConFin!AF$123</f>
        <v>0</v>
      </c>
      <c r="AG10" s="242">
        <f xml:space="preserve"> ConFin!AG$123</f>
        <v>0</v>
      </c>
      <c r="AH10" s="242">
        <f xml:space="preserve"> ConFin!AH$123</f>
        <v>0</v>
      </c>
      <c r="AI10" s="242">
        <f xml:space="preserve"> ConFin!AI$123</f>
        <v>0</v>
      </c>
      <c r="AJ10" s="242">
        <f xml:space="preserve"> ConFin!AJ$123</f>
        <v>0</v>
      </c>
      <c r="AK10" s="242">
        <f xml:space="preserve"> ConFin!AK$123</f>
        <v>0</v>
      </c>
      <c r="AL10" s="242">
        <f xml:space="preserve"> ConFin!AL$123</f>
        <v>0</v>
      </c>
      <c r="AM10" s="242">
        <f xml:space="preserve"> ConFin!AM$123</f>
        <v>0</v>
      </c>
      <c r="AN10" s="242">
        <f xml:space="preserve"> ConFin!AN$123</f>
        <v>0</v>
      </c>
      <c r="AO10" s="242">
        <f xml:space="preserve"> ConFin!AO$123</f>
        <v>0</v>
      </c>
      <c r="AP10" s="242">
        <f xml:space="preserve"> ConFin!AP$123</f>
        <v>0</v>
      </c>
      <c r="AQ10" s="242">
        <f xml:space="preserve"> ConFin!AQ$123</f>
        <v>0</v>
      </c>
      <c r="AR10" s="242">
        <f xml:space="preserve"> ConFin!AR$123</f>
        <v>0</v>
      </c>
      <c r="AS10" s="242">
        <f xml:space="preserve"> ConFin!AS$123</f>
        <v>0</v>
      </c>
      <c r="AT10" s="242">
        <f xml:space="preserve"> ConFin!AT$123</f>
        <v>0</v>
      </c>
      <c r="AU10" s="242">
        <f xml:space="preserve"> ConFin!AU$123</f>
        <v>0</v>
      </c>
      <c r="AV10" s="242">
        <f xml:space="preserve"> ConFin!AV$123</f>
        <v>0</v>
      </c>
      <c r="AW10" s="242">
        <f xml:space="preserve"> ConFin!AW$123</f>
        <v>0</v>
      </c>
      <c r="AX10" s="242">
        <f xml:space="preserve"> ConFin!AX$123</f>
        <v>0</v>
      </c>
      <c r="AY10" s="242">
        <f xml:space="preserve"> ConFin!AY$123</f>
        <v>90965.413482615302</v>
      </c>
      <c r="AZ10" s="242">
        <f xml:space="preserve"> ConFin!AZ$123</f>
        <v>0</v>
      </c>
      <c r="BA10" s="242">
        <f xml:space="preserve"> ConFin!BA$123</f>
        <v>0</v>
      </c>
      <c r="BB10" s="242">
        <f xml:space="preserve"> ConFin!BB$123</f>
        <v>0</v>
      </c>
      <c r="BC10" s="242">
        <f xml:space="preserve"> ConFin!BC$123</f>
        <v>0</v>
      </c>
      <c r="BD10" s="242">
        <f xml:space="preserve"> ConFin!BD$123</f>
        <v>0</v>
      </c>
      <c r="BE10" s="242">
        <f xml:space="preserve"> ConFin!BE$123</f>
        <v>0</v>
      </c>
    </row>
    <row r="11" spans="1:306" s="198" customFormat="1" x14ac:dyDescent="0.25">
      <c r="A11" s="243"/>
      <c r="B11" s="243"/>
      <c r="C11" s="244"/>
      <c r="D11" s="245"/>
      <c r="E11" s="296" t="str">
        <f xml:space="preserve"> ConFin!E$153</f>
        <v>Equity bridge drawdown - m</v>
      </c>
      <c r="F11" s="296">
        <f xml:space="preserve"> ConFin!F$153</f>
        <v>0</v>
      </c>
      <c r="G11" s="296" t="str">
        <f xml:space="preserve"> ConFin!G$153</f>
        <v>$ 000s</v>
      </c>
      <c r="H11" s="296">
        <f xml:space="preserve"> ConFin!H$153</f>
        <v>84320.40118445392</v>
      </c>
      <c r="I11" s="296">
        <f xml:space="preserve"> ConFin!I$153</f>
        <v>0</v>
      </c>
      <c r="J11" s="296">
        <f xml:space="preserve"> ConFin!J$153</f>
        <v>0</v>
      </c>
      <c r="K11" s="296">
        <f xml:space="preserve"> ConFin!K$153</f>
        <v>0</v>
      </c>
      <c r="L11" s="296">
        <f xml:space="preserve"> ConFin!L$153</f>
        <v>0</v>
      </c>
      <c r="M11" s="296">
        <f xml:space="preserve"> ConFin!M$153</f>
        <v>0</v>
      </c>
      <c r="N11" s="296">
        <f xml:space="preserve"> ConFin!N$153</f>
        <v>0</v>
      </c>
      <c r="O11" s="296">
        <f xml:space="preserve"> ConFin!O$153</f>
        <v>0</v>
      </c>
      <c r="P11" s="296">
        <f xml:space="preserve"> ConFin!P$153</f>
        <v>0</v>
      </c>
      <c r="Q11" s="296">
        <f xml:space="preserve"> ConFin!Q$153</f>
        <v>0</v>
      </c>
      <c r="R11" s="296">
        <f xml:space="preserve"> ConFin!R$153</f>
        <v>0</v>
      </c>
      <c r="S11" s="296">
        <f xml:space="preserve"> ConFin!S$153</f>
        <v>0</v>
      </c>
      <c r="T11" s="296">
        <f xml:space="preserve"> ConFin!T$153</f>
        <v>0</v>
      </c>
      <c r="U11" s="296">
        <f xml:space="preserve"> ConFin!U$153</f>
        <v>0</v>
      </c>
      <c r="V11" s="296">
        <f xml:space="preserve"> ConFin!V$153</f>
        <v>0</v>
      </c>
      <c r="W11" s="296">
        <f xml:space="preserve"> ConFin!W$153</f>
        <v>0</v>
      </c>
      <c r="X11" s="296">
        <f xml:space="preserve"> ConFin!X$153</f>
        <v>0</v>
      </c>
      <c r="Y11" s="296">
        <f xml:space="preserve"> ConFin!Y$153</f>
        <v>11800</v>
      </c>
      <c r="Z11" s="296">
        <f xml:space="preserve"> ConFin!Z$153</f>
        <v>12006.730769230497</v>
      </c>
      <c r="AA11" s="296">
        <f xml:space="preserve"> ConFin!AA$153</f>
        <v>12006.730769230497</v>
      </c>
      <c r="AB11" s="296">
        <f xml:space="preserve"> ConFin!AB$153</f>
        <v>12006.730769230497</v>
      </c>
      <c r="AC11" s="296">
        <f xml:space="preserve"> ConFin!AC$153</f>
        <v>12006.730769230497</v>
      </c>
      <c r="AD11" s="296">
        <f xml:space="preserve"> ConFin!AD$153</f>
        <v>12006.730795494545</v>
      </c>
      <c r="AE11" s="296">
        <f xml:space="preserve"> ConFin!AE$153</f>
        <v>12006.730908248253</v>
      </c>
      <c r="AF11" s="296">
        <f xml:space="preserve"> ConFin!AF$153</f>
        <v>480.01640378913726</v>
      </c>
      <c r="AG11" s="296">
        <f xml:space="preserve"> ConFin!AG$153</f>
        <v>0</v>
      </c>
      <c r="AH11" s="296">
        <f xml:space="preserve"> ConFin!AH$153</f>
        <v>0</v>
      </c>
      <c r="AI11" s="296">
        <f xml:space="preserve"> ConFin!AI$153</f>
        <v>0</v>
      </c>
      <c r="AJ11" s="296">
        <f xml:space="preserve"> ConFin!AJ$153</f>
        <v>0</v>
      </c>
      <c r="AK11" s="296">
        <f xml:space="preserve"> ConFin!AK$153</f>
        <v>0</v>
      </c>
      <c r="AL11" s="296">
        <f xml:space="preserve"> ConFin!AL$153</f>
        <v>0</v>
      </c>
      <c r="AM11" s="296">
        <f xml:space="preserve"> ConFin!AM$153</f>
        <v>0</v>
      </c>
      <c r="AN11" s="296">
        <f xml:space="preserve"> ConFin!AN$153</f>
        <v>0</v>
      </c>
      <c r="AO11" s="296">
        <f xml:space="preserve"> ConFin!AO$153</f>
        <v>0</v>
      </c>
      <c r="AP11" s="296">
        <f xml:space="preserve"> ConFin!AP$153</f>
        <v>0</v>
      </c>
      <c r="AQ11" s="296">
        <f xml:space="preserve"> ConFin!AQ$153</f>
        <v>0</v>
      </c>
      <c r="AR11" s="296">
        <f xml:space="preserve"> ConFin!AR$153</f>
        <v>0</v>
      </c>
      <c r="AS11" s="296">
        <f xml:space="preserve"> ConFin!AS$153</f>
        <v>0</v>
      </c>
      <c r="AT11" s="296">
        <f xml:space="preserve"> ConFin!AT$153</f>
        <v>0</v>
      </c>
      <c r="AU11" s="296">
        <f xml:space="preserve"> ConFin!AU$153</f>
        <v>0</v>
      </c>
      <c r="AV11" s="296">
        <f xml:space="preserve"> ConFin!AV$153</f>
        <v>0</v>
      </c>
      <c r="AW11" s="296">
        <f xml:space="preserve"> ConFin!AW$153</f>
        <v>0</v>
      </c>
      <c r="AX11" s="296">
        <f xml:space="preserve"> ConFin!AX$153</f>
        <v>0</v>
      </c>
      <c r="AY11" s="296">
        <f xml:space="preserve"> ConFin!AY$153</f>
        <v>0</v>
      </c>
      <c r="AZ11" s="296">
        <f xml:space="preserve"> ConFin!AZ$153</f>
        <v>0</v>
      </c>
      <c r="BA11" s="296">
        <f xml:space="preserve"> ConFin!BA$153</f>
        <v>0</v>
      </c>
      <c r="BB11" s="296">
        <f xml:space="preserve"> ConFin!BB$153</f>
        <v>0</v>
      </c>
      <c r="BC11" s="296">
        <f xml:space="preserve"> ConFin!BC$153</f>
        <v>0</v>
      </c>
      <c r="BD11" s="296">
        <f xml:space="preserve"> ConFin!BD$153</f>
        <v>0</v>
      </c>
      <c r="BE11" s="296">
        <f xml:space="preserve"> ConFin!BE$153</f>
        <v>0</v>
      </c>
    </row>
    <row r="12" spans="1:306" x14ac:dyDescent="0.25">
      <c r="E12" s="242" t="str">
        <f xml:space="preserve"> ConFin!E$299</f>
        <v>Construction debt drawdown - m</v>
      </c>
      <c r="F12" s="242">
        <f xml:space="preserve"> ConFin!F$299</f>
        <v>0</v>
      </c>
      <c r="G12" s="242" t="str">
        <f xml:space="preserve"> ConFin!G$299</f>
        <v>$ 000s</v>
      </c>
      <c r="H12" s="242">
        <f xml:space="preserve"> ConFin!H$299</f>
        <v>261452.83409255985</v>
      </c>
      <c r="I12" s="242">
        <f xml:space="preserve"> ConFin!I$299</f>
        <v>0</v>
      </c>
      <c r="J12" s="242">
        <f xml:space="preserve"> ConFin!J$299</f>
        <v>0</v>
      </c>
      <c r="K12" s="242">
        <f xml:space="preserve"> ConFin!K$299</f>
        <v>0</v>
      </c>
      <c r="L12" s="242">
        <f xml:space="preserve"> ConFin!L$299</f>
        <v>0</v>
      </c>
      <c r="M12" s="242">
        <f xml:space="preserve"> ConFin!M$299</f>
        <v>0</v>
      </c>
      <c r="N12" s="242">
        <f xml:space="preserve"> ConFin!N$299</f>
        <v>0</v>
      </c>
      <c r="O12" s="242">
        <f xml:space="preserve"> ConFin!O$299</f>
        <v>0</v>
      </c>
      <c r="P12" s="242">
        <f xml:space="preserve"> ConFin!P$299</f>
        <v>0</v>
      </c>
      <c r="Q12" s="242">
        <f xml:space="preserve"> ConFin!Q$299</f>
        <v>0</v>
      </c>
      <c r="R12" s="242">
        <f xml:space="preserve"> ConFin!R$299</f>
        <v>0</v>
      </c>
      <c r="S12" s="242">
        <f xml:space="preserve"> ConFin!S$299</f>
        <v>0</v>
      </c>
      <c r="T12" s="242">
        <f xml:space="preserve"> ConFin!T$299</f>
        <v>0</v>
      </c>
      <c r="U12" s="242">
        <f xml:space="preserve"> ConFin!U$299</f>
        <v>0</v>
      </c>
      <c r="V12" s="242">
        <f xml:space="preserve"> ConFin!V$299</f>
        <v>0</v>
      </c>
      <c r="W12" s="242">
        <f xml:space="preserve"> ConFin!W$299</f>
        <v>0</v>
      </c>
      <c r="X12" s="242">
        <f xml:space="preserve"> ConFin!X$299</f>
        <v>0</v>
      </c>
      <c r="Y12" s="242">
        <f xml:space="preserve"> ConFin!Y$299</f>
        <v>0</v>
      </c>
      <c r="Z12" s="242">
        <f xml:space="preserve"> ConFin!Z$299</f>
        <v>0</v>
      </c>
      <c r="AA12" s="242">
        <f xml:space="preserve"> ConFin!AA$299</f>
        <v>0</v>
      </c>
      <c r="AB12" s="242">
        <f xml:space="preserve"> ConFin!AB$299</f>
        <v>0</v>
      </c>
      <c r="AC12" s="242">
        <f xml:space="preserve"> ConFin!AC$299</f>
        <v>0</v>
      </c>
      <c r="AD12" s="242">
        <f xml:space="preserve"> ConFin!AD$299</f>
        <v>0</v>
      </c>
      <c r="AE12" s="242">
        <f xml:space="preserve"> ConFin!AE$299</f>
        <v>0</v>
      </c>
      <c r="AF12" s="242">
        <f xml:space="preserve"> ConFin!AF$299</f>
        <v>11526.714673357723</v>
      </c>
      <c r="AG12" s="242">
        <f xml:space="preserve"> ConFin!AG$299</f>
        <v>12044.192277330156</v>
      </c>
      <c r="AH12" s="242">
        <f xml:space="preserve"> ConFin!AH$299</f>
        <v>12083.335900642705</v>
      </c>
      <c r="AI12" s="242">
        <f xml:space="preserve"> ConFin!AI$299</f>
        <v>12109.236436443402</v>
      </c>
      <c r="AJ12" s="242">
        <f xml:space="preserve"> ConFin!AJ$299</f>
        <v>12161.961758111254</v>
      </c>
      <c r="AK12" s="242">
        <f xml:space="preserve"> ConFin!AK$299</f>
        <v>12193.997464802789</v>
      </c>
      <c r="AL12" s="242">
        <f xml:space="preserve"> ConFin!AL$299</f>
        <v>12241.118623369628</v>
      </c>
      <c r="AM12" s="242">
        <f xml:space="preserve"> ConFin!AM$299</f>
        <v>12270.357200719012</v>
      </c>
      <c r="AN12" s="242">
        <f xml:space="preserve"> ConFin!AN$299</f>
        <v>12320.780918142977</v>
      </c>
      <c r="AO12" s="242">
        <f xml:space="preserve"> ConFin!AO$299</f>
        <v>12360.823455507107</v>
      </c>
      <c r="AP12" s="242">
        <f xml:space="preserve"> ConFin!AP$299</f>
        <v>12385.832078888641</v>
      </c>
      <c r="AQ12" s="242">
        <f xml:space="preserve"> ConFin!AQ$299</f>
        <v>12441.250085241678</v>
      </c>
      <c r="AR12" s="242">
        <f xml:space="preserve"> ConFin!AR$299</f>
        <v>12463.416710236208</v>
      </c>
      <c r="AS12" s="242">
        <f xml:space="preserve"> ConFin!AS$299</f>
        <v>12522.190252210656</v>
      </c>
      <c r="AT12" s="242">
        <f xml:space="preserve"> ConFin!AT$299</f>
        <v>12153.437186942416</v>
      </c>
      <c r="AU12" s="242">
        <f xml:space="preserve"> ConFin!AU$299</f>
        <v>12173.532362020798</v>
      </c>
      <c r="AV12" s="242">
        <f xml:space="preserve"> ConFin!AV$299</f>
        <v>12232.499837406012</v>
      </c>
      <c r="AW12" s="242">
        <f xml:space="preserve"> ConFin!AW$299</f>
        <v>12259.502960074482</v>
      </c>
      <c r="AX12" s="242">
        <f xml:space="preserve"> ConFin!AX$299</f>
        <v>12312.098846480896</v>
      </c>
      <c r="AY12" s="242">
        <f xml:space="preserve"> ConFin!AY$299</f>
        <v>29196.555064631295</v>
      </c>
      <c r="AZ12" s="242">
        <f xml:space="preserve"> ConFin!AZ$299</f>
        <v>0</v>
      </c>
      <c r="BA12" s="242">
        <f xml:space="preserve"> ConFin!BA$299</f>
        <v>0</v>
      </c>
      <c r="BB12" s="242">
        <f xml:space="preserve"> ConFin!BB$299</f>
        <v>0</v>
      </c>
      <c r="BC12" s="242">
        <f xml:space="preserve"> ConFin!BC$299</f>
        <v>0</v>
      </c>
      <c r="BD12" s="242">
        <f xml:space="preserve"> ConFin!BD$299</f>
        <v>0</v>
      </c>
      <c r="BE12" s="242">
        <f xml:space="preserve"> ConFin!BE$299</f>
        <v>0</v>
      </c>
    </row>
    <row r="13" spans="1:306" x14ac:dyDescent="0.25">
      <c r="D13" s="731"/>
      <c r="E13" s="242" t="str">
        <f xml:space="preserve"> ConFin!E$28</f>
        <v>Cash received from EGRs - m</v>
      </c>
      <c r="F13" s="242">
        <f xml:space="preserve"> ConFin!F$28</f>
        <v>0</v>
      </c>
      <c r="G13" s="242" t="str">
        <f xml:space="preserve"> ConFin!G$28</f>
        <v>$ 000s</v>
      </c>
      <c r="H13" s="242">
        <f xml:space="preserve"> ConFin!H$28</f>
        <v>2403.8688334462668</v>
      </c>
      <c r="I13" s="242">
        <f xml:space="preserve"> ConFin!I$28</f>
        <v>0</v>
      </c>
      <c r="J13" s="242">
        <f xml:space="preserve"> ConFin!J$28</f>
        <v>0</v>
      </c>
      <c r="K13" s="242">
        <f xml:space="preserve"> ConFin!K$28</f>
        <v>0</v>
      </c>
      <c r="L13" s="242">
        <f xml:space="preserve"> ConFin!L$28</f>
        <v>0</v>
      </c>
      <c r="M13" s="242">
        <f xml:space="preserve"> ConFin!M$28</f>
        <v>0</v>
      </c>
      <c r="N13" s="242">
        <f xml:space="preserve"> ConFin!N$28</f>
        <v>0</v>
      </c>
      <c r="O13" s="242">
        <f xml:space="preserve"> ConFin!O$28</f>
        <v>0</v>
      </c>
      <c r="P13" s="242">
        <f xml:space="preserve"> ConFin!P$28</f>
        <v>0</v>
      </c>
      <c r="Q13" s="242">
        <f xml:space="preserve"> ConFin!Q$28</f>
        <v>0</v>
      </c>
      <c r="R13" s="242">
        <f xml:space="preserve"> ConFin!R$28</f>
        <v>0</v>
      </c>
      <c r="S13" s="242">
        <f xml:space="preserve"> ConFin!S$28</f>
        <v>0</v>
      </c>
      <c r="T13" s="242">
        <f xml:space="preserve"> ConFin!T$28</f>
        <v>0</v>
      </c>
      <c r="U13" s="242">
        <f xml:space="preserve"> ConFin!U$28</f>
        <v>0</v>
      </c>
      <c r="V13" s="242">
        <f xml:space="preserve"> ConFin!V$28</f>
        <v>0</v>
      </c>
      <c r="W13" s="242">
        <f xml:space="preserve"> ConFin!W$28</f>
        <v>0</v>
      </c>
      <c r="X13" s="242">
        <f xml:space="preserve"> ConFin!X$28</f>
        <v>0</v>
      </c>
      <c r="Y13" s="242">
        <f xml:space="preserve"> ConFin!Y$28</f>
        <v>0</v>
      </c>
      <c r="Z13" s="242">
        <f xml:space="preserve"> ConFin!Z$28</f>
        <v>0</v>
      </c>
      <c r="AA13" s="242">
        <f xml:space="preserve"> ConFin!AA$28</f>
        <v>0</v>
      </c>
      <c r="AB13" s="242">
        <f xml:space="preserve"> ConFin!AB$28</f>
        <v>0</v>
      </c>
      <c r="AC13" s="242">
        <f xml:space="preserve"> ConFin!AC$28</f>
        <v>0</v>
      </c>
      <c r="AD13" s="242">
        <f xml:space="preserve"> ConFin!AD$28</f>
        <v>0</v>
      </c>
      <c r="AE13" s="242">
        <f xml:space="preserve"> ConFin!AE$28</f>
        <v>0</v>
      </c>
      <c r="AF13" s="242">
        <f xml:space="preserve"> ConFin!AF$28</f>
        <v>0</v>
      </c>
      <c r="AG13" s="242">
        <f xml:space="preserve"> ConFin!AG$28</f>
        <v>0</v>
      </c>
      <c r="AH13" s="242">
        <f xml:space="preserve"> ConFin!AH$28</f>
        <v>0</v>
      </c>
      <c r="AI13" s="242">
        <f xml:space="preserve"> ConFin!AI$28</f>
        <v>0</v>
      </c>
      <c r="AJ13" s="242">
        <f xml:space="preserve"> ConFin!AJ$28</f>
        <v>0</v>
      </c>
      <c r="AK13" s="242">
        <f xml:space="preserve"> ConFin!AK$28</f>
        <v>0</v>
      </c>
      <c r="AL13" s="242">
        <f xml:space="preserve"> ConFin!AL$28</f>
        <v>0</v>
      </c>
      <c r="AM13" s="242">
        <f xml:space="preserve"> ConFin!AM$28</f>
        <v>0</v>
      </c>
      <c r="AN13" s="242">
        <f xml:space="preserve"> ConFin!AN$28</f>
        <v>0</v>
      </c>
      <c r="AO13" s="242">
        <f xml:space="preserve"> ConFin!AO$28</f>
        <v>0</v>
      </c>
      <c r="AP13" s="242">
        <f xml:space="preserve"> ConFin!AP$28</f>
        <v>0</v>
      </c>
      <c r="AQ13" s="242">
        <f xml:space="preserve"> ConFin!AQ$28</f>
        <v>0</v>
      </c>
      <c r="AR13" s="242">
        <f xml:space="preserve"> ConFin!AR$28</f>
        <v>0</v>
      </c>
      <c r="AS13" s="242">
        <f xml:space="preserve"> ConFin!AS$28</f>
        <v>0</v>
      </c>
      <c r="AT13" s="242">
        <f xml:space="preserve"> ConFin!AT$28</f>
        <v>409.45018591667178</v>
      </c>
      <c r="AU13" s="242">
        <f xml:space="preserve"> ConFin!AU$28</f>
        <v>383.03404488978975</v>
      </c>
      <c r="AV13" s="242">
        <f xml:space="preserve"> ConFin!AV$28</f>
        <v>409.45018591667178</v>
      </c>
      <c r="AW13" s="242">
        <f xml:space="preserve"> ConFin!AW$28</f>
        <v>396.24211540323068</v>
      </c>
      <c r="AX13" s="242">
        <f xml:space="preserve"> ConFin!AX$28</f>
        <v>409.45018591667178</v>
      </c>
      <c r="AY13" s="242">
        <f xml:space="preserve"> ConFin!AY$28</f>
        <v>396.24211540323068</v>
      </c>
      <c r="AZ13" s="242">
        <f xml:space="preserve"> ConFin!AZ$28</f>
        <v>0</v>
      </c>
      <c r="BA13" s="242">
        <f xml:space="preserve"> ConFin!BA$28</f>
        <v>0</v>
      </c>
      <c r="BB13" s="242">
        <f xml:space="preserve"> ConFin!BB$28</f>
        <v>0</v>
      </c>
      <c r="BC13" s="242">
        <f xml:space="preserve"> ConFin!BC$28</f>
        <v>0</v>
      </c>
      <c r="BD13" s="242">
        <f xml:space="preserve"> ConFin!BD$28</f>
        <v>0</v>
      </c>
      <c r="BE13" s="242">
        <f xml:space="preserve"> ConFin!BE$28</f>
        <v>0</v>
      </c>
    </row>
    <row r="14" spans="1:306" x14ac:dyDescent="0.25">
      <c r="E14" s="215" t="s">
        <v>363</v>
      </c>
      <c r="F14" s="215"/>
      <c r="G14" s="215" t="str">
        <f xml:space="preserve"> SMU</f>
        <v>$ 000s</v>
      </c>
      <c r="H14" s="215">
        <f xml:space="preserve"> SUM(J14:BE14)</f>
        <v>439242.51759307529</v>
      </c>
      <c r="I14" s="239"/>
      <c r="J14" s="215">
        <f t="shared" ref="J14:BE14" si="0">SUM(J9:J13)</f>
        <v>0</v>
      </c>
      <c r="K14" s="215">
        <f t="shared" si="0"/>
        <v>0</v>
      </c>
      <c r="L14" s="215">
        <f t="shared" si="0"/>
        <v>0</v>
      </c>
      <c r="M14" s="215">
        <f t="shared" si="0"/>
        <v>0</v>
      </c>
      <c r="N14" s="215">
        <f t="shared" si="0"/>
        <v>0</v>
      </c>
      <c r="O14" s="215">
        <f t="shared" si="0"/>
        <v>0</v>
      </c>
      <c r="P14" s="215">
        <f t="shared" si="0"/>
        <v>0</v>
      </c>
      <c r="Q14" s="215">
        <f t="shared" si="0"/>
        <v>0</v>
      </c>
      <c r="R14" s="215">
        <f t="shared" si="0"/>
        <v>0</v>
      </c>
      <c r="S14" s="215">
        <f t="shared" si="0"/>
        <v>0</v>
      </c>
      <c r="T14" s="215">
        <f t="shared" si="0"/>
        <v>0</v>
      </c>
      <c r="U14" s="215">
        <f t="shared" si="0"/>
        <v>0</v>
      </c>
      <c r="V14" s="215">
        <f t="shared" si="0"/>
        <v>0</v>
      </c>
      <c r="W14" s="215">
        <f t="shared" si="0"/>
        <v>0</v>
      </c>
      <c r="X14" s="215">
        <f t="shared" si="0"/>
        <v>0</v>
      </c>
      <c r="Y14" s="215">
        <f t="shared" si="0"/>
        <v>11900</v>
      </c>
      <c r="Z14" s="215">
        <f t="shared" si="0"/>
        <v>12006.730769230497</v>
      </c>
      <c r="AA14" s="215">
        <f t="shared" si="0"/>
        <v>12006.730769230497</v>
      </c>
      <c r="AB14" s="215">
        <f t="shared" si="0"/>
        <v>12006.730769230497</v>
      </c>
      <c r="AC14" s="215">
        <f t="shared" si="0"/>
        <v>12006.730769230497</v>
      </c>
      <c r="AD14" s="215">
        <f t="shared" si="0"/>
        <v>12006.730795494545</v>
      </c>
      <c r="AE14" s="215">
        <f t="shared" si="0"/>
        <v>12006.730908248253</v>
      </c>
      <c r="AF14" s="215">
        <f t="shared" si="0"/>
        <v>12006.73107714686</v>
      </c>
      <c r="AG14" s="215">
        <f t="shared" si="0"/>
        <v>12044.192277330156</v>
      </c>
      <c r="AH14" s="215">
        <f t="shared" si="0"/>
        <v>12083.335900642705</v>
      </c>
      <c r="AI14" s="215">
        <f t="shared" si="0"/>
        <v>12109.236436443402</v>
      </c>
      <c r="AJ14" s="215">
        <f t="shared" si="0"/>
        <v>12161.961758111254</v>
      </c>
      <c r="AK14" s="215">
        <f t="shared" si="0"/>
        <v>12193.997464802789</v>
      </c>
      <c r="AL14" s="215">
        <f t="shared" si="0"/>
        <v>12241.118623369628</v>
      </c>
      <c r="AM14" s="215">
        <f t="shared" si="0"/>
        <v>12270.357200719012</v>
      </c>
      <c r="AN14" s="215">
        <f t="shared" si="0"/>
        <v>12320.780918142977</v>
      </c>
      <c r="AO14" s="215">
        <f t="shared" si="0"/>
        <v>12360.823455507107</v>
      </c>
      <c r="AP14" s="215">
        <f t="shared" si="0"/>
        <v>12385.832078888641</v>
      </c>
      <c r="AQ14" s="215">
        <f t="shared" si="0"/>
        <v>12441.250085241678</v>
      </c>
      <c r="AR14" s="215">
        <f t="shared" si="0"/>
        <v>12463.416710236208</v>
      </c>
      <c r="AS14" s="215">
        <f t="shared" si="0"/>
        <v>12522.190252210656</v>
      </c>
      <c r="AT14" s="215">
        <f t="shared" si="0"/>
        <v>12562.887372859088</v>
      </c>
      <c r="AU14" s="215">
        <f t="shared" si="0"/>
        <v>12556.566406910588</v>
      </c>
      <c r="AV14" s="215">
        <f t="shared" si="0"/>
        <v>12641.950023322685</v>
      </c>
      <c r="AW14" s="215">
        <f t="shared" si="0"/>
        <v>12655.745075477713</v>
      </c>
      <c r="AX14" s="215">
        <f t="shared" si="0"/>
        <v>12721.549032397568</v>
      </c>
      <c r="AY14" s="215">
        <f t="shared" si="0"/>
        <v>120558.21066264983</v>
      </c>
      <c r="AZ14" s="215">
        <f t="shared" si="0"/>
        <v>0</v>
      </c>
      <c r="BA14" s="215">
        <f t="shared" si="0"/>
        <v>0</v>
      </c>
      <c r="BB14" s="215">
        <f t="shared" si="0"/>
        <v>0</v>
      </c>
      <c r="BC14" s="215">
        <f t="shared" si="0"/>
        <v>0</v>
      </c>
      <c r="BD14" s="215">
        <f t="shared" si="0"/>
        <v>0</v>
      </c>
      <c r="BE14" s="215">
        <f t="shared" si="0"/>
        <v>0</v>
      </c>
    </row>
    <row r="16" spans="1:306" x14ac:dyDescent="0.25">
      <c r="A16" s="243" t="s">
        <v>362</v>
      </c>
    </row>
    <row r="17" spans="1:306" s="288" customFormat="1" x14ac:dyDescent="0.25">
      <c r="A17" s="243"/>
      <c r="B17" s="243"/>
      <c r="C17" s="244"/>
      <c r="D17" s="245"/>
      <c r="E17" s="241"/>
      <c r="F17" s="241"/>
      <c r="G17" s="241"/>
      <c r="H17" s="241"/>
      <c r="I17" s="242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1"/>
      <c r="BE17" s="241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  <c r="GK17" s="197"/>
      <c r="GL17" s="197"/>
      <c r="GM17" s="197"/>
      <c r="GN17" s="197"/>
      <c r="GO17" s="197"/>
      <c r="GP17" s="197"/>
      <c r="GQ17" s="197"/>
      <c r="GR17" s="197"/>
      <c r="GS17" s="197"/>
      <c r="GT17" s="197"/>
      <c r="GU17" s="197"/>
      <c r="GV17" s="197"/>
      <c r="GW17" s="197"/>
      <c r="GX17" s="197"/>
      <c r="GY17" s="197"/>
      <c r="GZ17" s="197"/>
      <c r="HA17" s="197"/>
      <c r="HB17" s="197"/>
      <c r="HC17" s="197"/>
      <c r="HD17" s="197"/>
      <c r="HE17" s="197"/>
      <c r="HF17" s="197"/>
      <c r="HG17" s="197"/>
      <c r="HH17" s="197"/>
      <c r="HI17" s="197"/>
      <c r="HJ17" s="197"/>
      <c r="HK17" s="197"/>
      <c r="HL17" s="197"/>
      <c r="HM17" s="197"/>
      <c r="HN17" s="197"/>
      <c r="HO17" s="197"/>
      <c r="HP17" s="197"/>
      <c r="HQ17" s="197"/>
      <c r="HR17" s="197"/>
      <c r="HS17" s="197"/>
      <c r="HT17" s="197"/>
      <c r="HU17" s="197"/>
      <c r="HV17" s="197"/>
      <c r="HW17" s="197"/>
      <c r="HX17" s="197"/>
      <c r="HY17" s="197"/>
      <c r="HZ17" s="197"/>
      <c r="IA17" s="197"/>
      <c r="IB17" s="197"/>
      <c r="IC17" s="197"/>
      <c r="ID17" s="197"/>
      <c r="IE17" s="197"/>
      <c r="IF17" s="197"/>
      <c r="IG17" s="197"/>
      <c r="IH17" s="197"/>
      <c r="II17" s="197"/>
      <c r="IJ17" s="197"/>
      <c r="IK17" s="197"/>
      <c r="IL17" s="197"/>
      <c r="IM17" s="197"/>
      <c r="IN17" s="197"/>
      <c r="IO17" s="197"/>
      <c r="IP17" s="197"/>
      <c r="IQ17" s="197"/>
      <c r="IR17" s="197"/>
      <c r="IS17" s="197"/>
      <c r="IT17" s="197"/>
      <c r="IU17" s="197"/>
      <c r="IV17" s="197"/>
      <c r="IW17" s="197"/>
      <c r="IX17" s="197"/>
      <c r="IY17" s="197"/>
      <c r="IZ17" s="197"/>
      <c r="JA17" s="197"/>
      <c r="JB17" s="197"/>
      <c r="JC17" s="197"/>
      <c r="JD17" s="197"/>
      <c r="JE17" s="197"/>
      <c r="JF17" s="197"/>
      <c r="JG17" s="197"/>
      <c r="JH17" s="197"/>
      <c r="JI17" s="197"/>
      <c r="JJ17" s="197"/>
      <c r="JK17" s="197"/>
      <c r="JL17" s="197"/>
      <c r="JM17" s="197"/>
      <c r="JN17" s="197"/>
      <c r="JO17" s="197"/>
      <c r="JP17" s="197"/>
      <c r="JQ17" s="197"/>
      <c r="JR17" s="197"/>
      <c r="JS17" s="197"/>
      <c r="JT17" s="197"/>
      <c r="JU17" s="197"/>
      <c r="JV17" s="197"/>
      <c r="JW17" s="197"/>
      <c r="JX17" s="197"/>
      <c r="JY17" s="197"/>
      <c r="JZ17" s="197"/>
      <c r="KA17" s="197"/>
      <c r="KB17" s="197"/>
      <c r="KC17" s="197"/>
      <c r="KD17" s="197"/>
      <c r="KE17" s="197"/>
      <c r="KF17" s="197"/>
      <c r="KG17" s="197"/>
      <c r="KH17" s="197"/>
      <c r="KI17" s="197"/>
      <c r="KJ17" s="197"/>
      <c r="KK17" s="197"/>
      <c r="KL17" s="197"/>
      <c r="KM17" s="197"/>
      <c r="KN17" s="197"/>
      <c r="KO17" s="197"/>
      <c r="KP17" s="197"/>
      <c r="KQ17" s="197"/>
      <c r="KR17" s="197"/>
      <c r="KS17" s="197"/>
      <c r="KT17" s="197"/>
    </row>
    <row r="18" spans="1:306" s="198" customFormat="1" x14ac:dyDescent="0.25">
      <c r="A18" s="243"/>
      <c r="B18" s="243"/>
      <c r="C18" s="244"/>
      <c r="D18" s="245"/>
      <c r="E18" s="242" t="str">
        <f xml:space="preserve"> ConCost!E$11</f>
        <v>EPC base cost</v>
      </c>
      <c r="F18" s="242">
        <f xml:space="preserve"> ConCost!F$11</f>
        <v>0</v>
      </c>
      <c r="G18" s="242" t="str">
        <f xml:space="preserve"> ConCost!G$11</f>
        <v>$ 000s</v>
      </c>
      <c r="H18" s="242">
        <f xml:space="preserve"> ConCost!H$11</f>
        <v>300000</v>
      </c>
      <c r="I18" s="242">
        <f xml:space="preserve"> ConCost!I$11</f>
        <v>0</v>
      </c>
      <c r="J18" s="242">
        <f xml:space="preserve"> ConCost!J$11</f>
        <v>0</v>
      </c>
      <c r="K18" s="242">
        <f xml:space="preserve"> ConCost!K$11</f>
        <v>0</v>
      </c>
      <c r="L18" s="242">
        <f xml:space="preserve"> ConCost!L$11</f>
        <v>0</v>
      </c>
      <c r="M18" s="242">
        <f xml:space="preserve"> ConCost!M$11</f>
        <v>0</v>
      </c>
      <c r="N18" s="242">
        <f xml:space="preserve"> ConCost!N$11</f>
        <v>0</v>
      </c>
      <c r="O18" s="242">
        <f xml:space="preserve"> ConCost!O$11</f>
        <v>0</v>
      </c>
      <c r="P18" s="242">
        <f xml:space="preserve"> ConCost!P$11</f>
        <v>0</v>
      </c>
      <c r="Q18" s="242">
        <f xml:space="preserve"> ConCost!Q$11</f>
        <v>0</v>
      </c>
      <c r="R18" s="242">
        <f xml:space="preserve"> ConCost!R$11</f>
        <v>0</v>
      </c>
      <c r="S18" s="242">
        <f xml:space="preserve"> ConCost!S$11</f>
        <v>0</v>
      </c>
      <c r="T18" s="242">
        <f xml:space="preserve"> ConCost!T$11</f>
        <v>0</v>
      </c>
      <c r="U18" s="242">
        <f xml:space="preserve"> ConCost!U$11</f>
        <v>0</v>
      </c>
      <c r="V18" s="242">
        <f xml:space="preserve"> ConCost!V$11</f>
        <v>0</v>
      </c>
      <c r="W18" s="242">
        <f xml:space="preserve"> ConCost!W$11</f>
        <v>0</v>
      </c>
      <c r="X18" s="242">
        <f xml:space="preserve"> ConCost!X$11</f>
        <v>0</v>
      </c>
      <c r="Y18" s="242">
        <f xml:space="preserve"> ConCost!Y$11</f>
        <v>0</v>
      </c>
      <c r="Z18" s="242">
        <f xml:space="preserve"> ConCost!Z$11</f>
        <v>11538.461538461539</v>
      </c>
      <c r="AA18" s="242">
        <f xml:space="preserve"> ConCost!AA$11</f>
        <v>11538.461538461539</v>
      </c>
      <c r="AB18" s="242">
        <f xml:space="preserve"> ConCost!AB$11</f>
        <v>11538.461538461539</v>
      </c>
      <c r="AC18" s="242">
        <f xml:space="preserve"> ConCost!AC$11</f>
        <v>11538.461538461539</v>
      </c>
      <c r="AD18" s="242">
        <f xml:space="preserve"> ConCost!AD$11</f>
        <v>11538.461538461539</v>
      </c>
      <c r="AE18" s="242">
        <f xml:space="preserve"> ConCost!AE$11</f>
        <v>11538.461538461539</v>
      </c>
      <c r="AF18" s="242">
        <f xml:space="preserve"> ConCost!AF$11</f>
        <v>11538.461538461539</v>
      </c>
      <c r="AG18" s="242">
        <f xml:space="preserve"> ConCost!AG$11</f>
        <v>11538.461538461539</v>
      </c>
      <c r="AH18" s="242">
        <f xml:space="preserve"> ConCost!AH$11</f>
        <v>11538.461538461539</v>
      </c>
      <c r="AI18" s="242">
        <f xml:space="preserve"> ConCost!AI$11</f>
        <v>11538.461538461539</v>
      </c>
      <c r="AJ18" s="242">
        <f xml:space="preserve"> ConCost!AJ$11</f>
        <v>11538.461538461539</v>
      </c>
      <c r="AK18" s="242">
        <f xml:space="preserve"> ConCost!AK$11</f>
        <v>11538.461538461539</v>
      </c>
      <c r="AL18" s="242">
        <f xml:space="preserve"> ConCost!AL$11</f>
        <v>11538.461538461539</v>
      </c>
      <c r="AM18" s="242">
        <f xml:space="preserve"> ConCost!AM$11</f>
        <v>11538.461538461539</v>
      </c>
      <c r="AN18" s="242">
        <f xml:space="preserve"> ConCost!AN$11</f>
        <v>11538.461538461539</v>
      </c>
      <c r="AO18" s="242">
        <f xml:space="preserve"> ConCost!AO$11</f>
        <v>11538.461538461539</v>
      </c>
      <c r="AP18" s="242">
        <f xml:space="preserve"> ConCost!AP$11</f>
        <v>11538.461538461539</v>
      </c>
      <c r="AQ18" s="242">
        <f xml:space="preserve"> ConCost!AQ$11</f>
        <v>11538.461538461539</v>
      </c>
      <c r="AR18" s="242">
        <f xml:space="preserve"> ConCost!AR$11</f>
        <v>11538.461538461539</v>
      </c>
      <c r="AS18" s="242">
        <f xml:space="preserve"> ConCost!AS$11</f>
        <v>11538.461538461539</v>
      </c>
      <c r="AT18" s="242">
        <f xml:space="preserve"> ConCost!AT$11</f>
        <v>11538.461538461539</v>
      </c>
      <c r="AU18" s="242">
        <f xml:space="preserve"> ConCost!AU$11</f>
        <v>11538.461538461539</v>
      </c>
      <c r="AV18" s="242">
        <f xml:space="preserve"> ConCost!AV$11</f>
        <v>11538.461538461539</v>
      </c>
      <c r="AW18" s="242">
        <f xml:space="preserve"> ConCost!AW$11</f>
        <v>11538.461538461539</v>
      </c>
      <c r="AX18" s="242">
        <f xml:space="preserve"> ConCost!AX$11</f>
        <v>11538.461538461539</v>
      </c>
      <c r="AY18" s="242">
        <f xml:space="preserve"> ConCost!AY$11</f>
        <v>11538.461538461539</v>
      </c>
      <c r="AZ18" s="242">
        <f xml:space="preserve"> ConCost!AZ$11</f>
        <v>0</v>
      </c>
      <c r="BA18" s="242">
        <f xml:space="preserve"> ConCost!BA$11</f>
        <v>0</v>
      </c>
      <c r="BB18" s="242">
        <f xml:space="preserve"> ConCost!BB$11</f>
        <v>0</v>
      </c>
      <c r="BC18" s="242">
        <f xml:space="preserve"> ConCost!BC$11</f>
        <v>0</v>
      </c>
      <c r="BD18" s="242">
        <f xml:space="preserve"> ConCost!BD$11</f>
        <v>0</v>
      </c>
      <c r="BE18" s="242">
        <f xml:space="preserve"> ConCost!BE$11</f>
        <v>0</v>
      </c>
    </row>
    <row r="19" spans="1:306" s="198" customFormat="1" x14ac:dyDescent="0.25">
      <c r="A19" s="243"/>
      <c r="B19" s="243"/>
      <c r="C19" s="244"/>
      <c r="D19" s="245"/>
      <c r="E19" s="242" t="str">
        <f xml:space="preserve"> ConCost!E$15</f>
        <v>EPC contingency</v>
      </c>
      <c r="F19" s="242">
        <f xml:space="preserve"> ConCost!F$15</f>
        <v>0</v>
      </c>
      <c r="G19" s="242" t="str">
        <f xml:space="preserve"> ConCost!G$15</f>
        <v>$ 000s</v>
      </c>
      <c r="H19" s="242">
        <f xml:space="preserve"> ConCost!H$15</f>
        <v>5999.9999999999991</v>
      </c>
      <c r="I19" s="242">
        <f xml:space="preserve"> ConCost!I$15</f>
        <v>0</v>
      </c>
      <c r="J19" s="242">
        <f xml:space="preserve"> ConCost!J$15</f>
        <v>0</v>
      </c>
      <c r="K19" s="242">
        <f xml:space="preserve"> ConCost!K$15</f>
        <v>0</v>
      </c>
      <c r="L19" s="242">
        <f xml:space="preserve"> ConCost!L$15</f>
        <v>0</v>
      </c>
      <c r="M19" s="242">
        <f xml:space="preserve"> ConCost!M$15</f>
        <v>0</v>
      </c>
      <c r="N19" s="242">
        <f xml:space="preserve"> ConCost!N$15</f>
        <v>0</v>
      </c>
      <c r="O19" s="242">
        <f xml:space="preserve"> ConCost!O$15</f>
        <v>0</v>
      </c>
      <c r="P19" s="242">
        <f xml:space="preserve"> ConCost!P$15</f>
        <v>0</v>
      </c>
      <c r="Q19" s="242">
        <f xml:space="preserve"> ConCost!Q$15</f>
        <v>0</v>
      </c>
      <c r="R19" s="242">
        <f xml:space="preserve"> ConCost!R$15</f>
        <v>0</v>
      </c>
      <c r="S19" s="242">
        <f xml:space="preserve"> ConCost!S$15</f>
        <v>0</v>
      </c>
      <c r="T19" s="242">
        <f xml:space="preserve"> ConCost!T$15</f>
        <v>0</v>
      </c>
      <c r="U19" s="242">
        <f xml:space="preserve"> ConCost!U$15</f>
        <v>0</v>
      </c>
      <c r="V19" s="242">
        <f xml:space="preserve"> ConCost!V$15</f>
        <v>0</v>
      </c>
      <c r="W19" s="242">
        <f xml:space="preserve"> ConCost!W$15</f>
        <v>0</v>
      </c>
      <c r="X19" s="242">
        <f xml:space="preserve"> ConCost!X$15</f>
        <v>0</v>
      </c>
      <c r="Y19" s="242">
        <f xml:space="preserve"> ConCost!Y$15</f>
        <v>0</v>
      </c>
      <c r="Z19" s="242">
        <f xml:space="preserve"> ConCost!Z$15</f>
        <v>230.76923076923077</v>
      </c>
      <c r="AA19" s="242">
        <f xml:space="preserve"> ConCost!AA$15</f>
        <v>230.76923076923077</v>
      </c>
      <c r="AB19" s="242">
        <f xml:space="preserve"> ConCost!AB$15</f>
        <v>230.76923076923077</v>
      </c>
      <c r="AC19" s="242">
        <f xml:space="preserve"> ConCost!AC$15</f>
        <v>230.76923076923077</v>
      </c>
      <c r="AD19" s="242">
        <f xml:space="preserve"> ConCost!AD$15</f>
        <v>230.76923076923077</v>
      </c>
      <c r="AE19" s="242">
        <f xml:space="preserve"> ConCost!AE$15</f>
        <v>230.76923076923077</v>
      </c>
      <c r="AF19" s="242">
        <f xml:space="preserve"> ConCost!AF$15</f>
        <v>230.76923076923077</v>
      </c>
      <c r="AG19" s="242">
        <f xml:space="preserve"> ConCost!AG$15</f>
        <v>230.76923076923077</v>
      </c>
      <c r="AH19" s="242">
        <f xml:space="preserve"> ConCost!AH$15</f>
        <v>230.76923076923077</v>
      </c>
      <c r="AI19" s="242">
        <f xml:space="preserve"> ConCost!AI$15</f>
        <v>230.76923076923077</v>
      </c>
      <c r="AJ19" s="242">
        <f xml:space="preserve"> ConCost!AJ$15</f>
        <v>230.76923076923077</v>
      </c>
      <c r="AK19" s="242">
        <f xml:space="preserve"> ConCost!AK$15</f>
        <v>230.76923076923077</v>
      </c>
      <c r="AL19" s="242">
        <f xml:space="preserve"> ConCost!AL$15</f>
        <v>230.76923076923077</v>
      </c>
      <c r="AM19" s="242">
        <f xml:space="preserve"> ConCost!AM$15</f>
        <v>230.76923076923077</v>
      </c>
      <c r="AN19" s="242">
        <f xml:space="preserve"> ConCost!AN$15</f>
        <v>230.76923076923077</v>
      </c>
      <c r="AO19" s="242">
        <f xml:space="preserve"> ConCost!AO$15</f>
        <v>230.76923076923077</v>
      </c>
      <c r="AP19" s="242">
        <f xml:space="preserve"> ConCost!AP$15</f>
        <v>230.76923076923077</v>
      </c>
      <c r="AQ19" s="242">
        <f xml:space="preserve"> ConCost!AQ$15</f>
        <v>230.76923076923077</v>
      </c>
      <c r="AR19" s="242">
        <f xml:space="preserve"> ConCost!AR$15</f>
        <v>230.76923076923077</v>
      </c>
      <c r="AS19" s="242">
        <f xml:space="preserve"> ConCost!AS$15</f>
        <v>230.76923076923077</v>
      </c>
      <c r="AT19" s="242">
        <f xml:space="preserve"> ConCost!AT$15</f>
        <v>230.76923076923077</v>
      </c>
      <c r="AU19" s="242">
        <f xml:space="preserve"> ConCost!AU$15</f>
        <v>230.76923076923077</v>
      </c>
      <c r="AV19" s="242">
        <f xml:space="preserve"> ConCost!AV$15</f>
        <v>230.76923076923077</v>
      </c>
      <c r="AW19" s="242">
        <f xml:space="preserve"> ConCost!AW$15</f>
        <v>230.76923076923077</v>
      </c>
      <c r="AX19" s="242">
        <f xml:space="preserve"> ConCost!AX$15</f>
        <v>230.76923076923077</v>
      </c>
      <c r="AY19" s="242">
        <f xml:space="preserve"> ConCost!AY$15</f>
        <v>230.76923076923077</v>
      </c>
      <c r="AZ19" s="242">
        <f xml:space="preserve"> ConCost!AZ$15</f>
        <v>0</v>
      </c>
      <c r="BA19" s="242">
        <f xml:space="preserve"> ConCost!BA$15</f>
        <v>0</v>
      </c>
      <c r="BB19" s="242">
        <f xml:space="preserve"> ConCost!BB$15</f>
        <v>0</v>
      </c>
      <c r="BC19" s="242">
        <f xml:space="preserve"> ConCost!BC$15</f>
        <v>0</v>
      </c>
      <c r="BD19" s="242">
        <f xml:space="preserve"> ConCost!BD$15</f>
        <v>0</v>
      </c>
      <c r="BE19" s="242">
        <f xml:space="preserve"> ConCost!BE$15</f>
        <v>0</v>
      </c>
    </row>
    <row r="20" spans="1:306" s="198" customFormat="1" x14ac:dyDescent="0.25">
      <c r="A20" s="243"/>
      <c r="B20" s="243"/>
      <c r="C20" s="244"/>
      <c r="D20" s="245"/>
      <c r="E20" s="242" t="str">
        <f xml:space="preserve"> ConCost!E$24</f>
        <v>ProjectCo costs during construction</v>
      </c>
      <c r="F20" s="242">
        <f xml:space="preserve"> ConCost!F$24</f>
        <v>0</v>
      </c>
      <c r="G20" s="242" t="str">
        <f xml:space="preserve"> ConCost!G$24</f>
        <v>$ 000s</v>
      </c>
      <c r="H20" s="242">
        <f xml:space="preserve"> ConCost!H$24</f>
        <v>3250</v>
      </c>
      <c r="I20" s="242">
        <f xml:space="preserve"> ConCost!I$24</f>
        <v>0</v>
      </c>
      <c r="J20" s="242">
        <f xml:space="preserve"> ConCost!J$24</f>
        <v>0</v>
      </c>
      <c r="K20" s="242">
        <f xml:space="preserve"> ConCost!K$24</f>
        <v>0</v>
      </c>
      <c r="L20" s="242">
        <f xml:space="preserve"> ConCost!L$24</f>
        <v>0</v>
      </c>
      <c r="M20" s="242">
        <f xml:space="preserve"> ConCost!M$24</f>
        <v>0</v>
      </c>
      <c r="N20" s="242">
        <f xml:space="preserve"> ConCost!N$24</f>
        <v>0</v>
      </c>
      <c r="O20" s="242">
        <f xml:space="preserve"> ConCost!O$24</f>
        <v>0</v>
      </c>
      <c r="P20" s="242">
        <f xml:space="preserve"> ConCost!P$24</f>
        <v>0</v>
      </c>
      <c r="Q20" s="242">
        <f xml:space="preserve"> ConCost!Q$24</f>
        <v>0</v>
      </c>
      <c r="R20" s="242">
        <f xml:space="preserve"> ConCost!R$24</f>
        <v>0</v>
      </c>
      <c r="S20" s="242">
        <f xml:space="preserve"> ConCost!S$24</f>
        <v>0</v>
      </c>
      <c r="T20" s="242">
        <f xml:space="preserve"> ConCost!T$24</f>
        <v>0</v>
      </c>
      <c r="U20" s="242">
        <f xml:space="preserve"> ConCost!U$24</f>
        <v>0</v>
      </c>
      <c r="V20" s="242">
        <f xml:space="preserve"> ConCost!V$24</f>
        <v>0</v>
      </c>
      <c r="W20" s="242">
        <f xml:space="preserve"> ConCost!W$24</f>
        <v>0</v>
      </c>
      <c r="X20" s="242">
        <f xml:space="preserve"> ConCost!X$24</f>
        <v>0</v>
      </c>
      <c r="Y20" s="242">
        <f xml:space="preserve"> ConCost!Y$24</f>
        <v>0</v>
      </c>
      <c r="Z20" s="242">
        <f xml:space="preserve"> ConCost!Z$24</f>
        <v>125</v>
      </c>
      <c r="AA20" s="242">
        <f xml:space="preserve"> ConCost!AA$24</f>
        <v>125</v>
      </c>
      <c r="AB20" s="242">
        <f xml:space="preserve"> ConCost!AB$24</f>
        <v>125</v>
      </c>
      <c r="AC20" s="242">
        <f xml:space="preserve"> ConCost!AC$24</f>
        <v>125</v>
      </c>
      <c r="AD20" s="242">
        <f xml:space="preserve"> ConCost!AD$24</f>
        <v>125</v>
      </c>
      <c r="AE20" s="242">
        <f xml:space="preserve"> ConCost!AE$24</f>
        <v>125</v>
      </c>
      <c r="AF20" s="242">
        <f xml:space="preserve"> ConCost!AF$24</f>
        <v>125</v>
      </c>
      <c r="AG20" s="242">
        <f xml:space="preserve"> ConCost!AG$24</f>
        <v>125</v>
      </c>
      <c r="AH20" s="242">
        <f xml:space="preserve"> ConCost!AH$24</f>
        <v>125</v>
      </c>
      <c r="AI20" s="242">
        <f xml:space="preserve"> ConCost!AI$24</f>
        <v>125</v>
      </c>
      <c r="AJ20" s="242">
        <f xml:space="preserve"> ConCost!AJ$24</f>
        <v>125</v>
      </c>
      <c r="AK20" s="242">
        <f xml:space="preserve"> ConCost!AK$24</f>
        <v>125</v>
      </c>
      <c r="AL20" s="242">
        <f xml:space="preserve"> ConCost!AL$24</f>
        <v>125</v>
      </c>
      <c r="AM20" s="242">
        <f xml:space="preserve"> ConCost!AM$24</f>
        <v>125</v>
      </c>
      <c r="AN20" s="242">
        <f xml:space="preserve"> ConCost!AN$24</f>
        <v>125</v>
      </c>
      <c r="AO20" s="242">
        <f xml:space="preserve"> ConCost!AO$24</f>
        <v>125</v>
      </c>
      <c r="AP20" s="242">
        <f xml:space="preserve"> ConCost!AP$24</f>
        <v>125</v>
      </c>
      <c r="AQ20" s="242">
        <f xml:space="preserve"> ConCost!AQ$24</f>
        <v>125</v>
      </c>
      <c r="AR20" s="242">
        <f xml:space="preserve"> ConCost!AR$24</f>
        <v>125</v>
      </c>
      <c r="AS20" s="242">
        <f xml:space="preserve"> ConCost!AS$24</f>
        <v>125</v>
      </c>
      <c r="AT20" s="242">
        <f xml:space="preserve"> ConCost!AT$24</f>
        <v>125</v>
      </c>
      <c r="AU20" s="242">
        <f xml:space="preserve"> ConCost!AU$24</f>
        <v>125</v>
      </c>
      <c r="AV20" s="242">
        <f xml:space="preserve"> ConCost!AV$24</f>
        <v>125</v>
      </c>
      <c r="AW20" s="242">
        <f xml:space="preserve"> ConCost!AW$24</f>
        <v>125</v>
      </c>
      <c r="AX20" s="242">
        <f xml:space="preserve"> ConCost!AX$24</f>
        <v>125</v>
      </c>
      <c r="AY20" s="242">
        <f xml:space="preserve"> ConCost!AY$24</f>
        <v>125</v>
      </c>
      <c r="AZ20" s="242">
        <f xml:space="preserve"> ConCost!AZ$24</f>
        <v>0</v>
      </c>
      <c r="BA20" s="242">
        <f xml:space="preserve"> ConCost!BA$24</f>
        <v>0</v>
      </c>
      <c r="BB20" s="242">
        <f xml:space="preserve"> ConCost!BB$24</f>
        <v>0</v>
      </c>
      <c r="BC20" s="242">
        <f xml:space="preserve"> ConCost!BC$24</f>
        <v>0</v>
      </c>
      <c r="BD20" s="242">
        <f xml:space="preserve"> ConCost!BD$24</f>
        <v>0</v>
      </c>
      <c r="BE20" s="242">
        <f xml:space="preserve"> ConCost!BE$24</f>
        <v>0</v>
      </c>
    </row>
    <row r="21" spans="1:306" s="198" customFormat="1" x14ac:dyDescent="0.25">
      <c r="A21" s="243"/>
      <c r="B21" s="243"/>
      <c r="C21" s="244"/>
      <c r="D21" s="245"/>
      <c r="E21" s="242" t="str">
        <f xml:space="preserve"> ConCost!E$29</f>
        <v>Construction insurance cost</v>
      </c>
      <c r="F21" s="242">
        <f xml:space="preserve"> ConCost!F$29</f>
        <v>0</v>
      </c>
      <c r="G21" s="242" t="str">
        <f xml:space="preserve"> ConCost!G$29</f>
        <v>$ 000s</v>
      </c>
      <c r="H21" s="242">
        <f xml:space="preserve"> ConCost!H$29</f>
        <v>1300</v>
      </c>
      <c r="I21" s="242">
        <f xml:space="preserve"> ConCost!I$29</f>
        <v>0</v>
      </c>
      <c r="J21" s="242">
        <f xml:space="preserve"> ConCost!J$29</f>
        <v>0</v>
      </c>
      <c r="K21" s="242">
        <f xml:space="preserve"> ConCost!K$29</f>
        <v>0</v>
      </c>
      <c r="L21" s="242">
        <f xml:space="preserve"> ConCost!L$29</f>
        <v>0</v>
      </c>
      <c r="M21" s="242">
        <f xml:space="preserve"> ConCost!M$29</f>
        <v>0</v>
      </c>
      <c r="N21" s="242">
        <f xml:space="preserve"> ConCost!N$29</f>
        <v>0</v>
      </c>
      <c r="O21" s="242">
        <f xml:space="preserve"> ConCost!O$29</f>
        <v>0</v>
      </c>
      <c r="P21" s="242">
        <f xml:space="preserve"> ConCost!P$29</f>
        <v>0</v>
      </c>
      <c r="Q21" s="242">
        <f xml:space="preserve"> ConCost!Q$29</f>
        <v>0</v>
      </c>
      <c r="R21" s="242">
        <f xml:space="preserve"> ConCost!R$29</f>
        <v>0</v>
      </c>
      <c r="S21" s="242">
        <f xml:space="preserve"> ConCost!S$29</f>
        <v>0</v>
      </c>
      <c r="T21" s="242">
        <f xml:space="preserve"> ConCost!T$29</f>
        <v>0</v>
      </c>
      <c r="U21" s="242">
        <f xml:space="preserve"> ConCost!U$29</f>
        <v>0</v>
      </c>
      <c r="V21" s="242">
        <f xml:space="preserve"> ConCost!V$29</f>
        <v>0</v>
      </c>
      <c r="W21" s="242">
        <f xml:space="preserve"> ConCost!W$29</f>
        <v>0</v>
      </c>
      <c r="X21" s="242">
        <f xml:space="preserve"> ConCost!X$29</f>
        <v>0</v>
      </c>
      <c r="Y21" s="242">
        <f xml:space="preserve"> ConCost!Y$29</f>
        <v>1300</v>
      </c>
      <c r="Z21" s="242">
        <f xml:space="preserve"> ConCost!Z$29</f>
        <v>0</v>
      </c>
      <c r="AA21" s="242">
        <f xml:space="preserve"> ConCost!AA$29</f>
        <v>0</v>
      </c>
      <c r="AB21" s="242">
        <f xml:space="preserve"> ConCost!AB$29</f>
        <v>0</v>
      </c>
      <c r="AC21" s="242">
        <f xml:space="preserve"> ConCost!AC$29</f>
        <v>0</v>
      </c>
      <c r="AD21" s="242">
        <f xml:space="preserve"> ConCost!AD$29</f>
        <v>0</v>
      </c>
      <c r="AE21" s="242">
        <f xml:space="preserve"> ConCost!AE$29</f>
        <v>0</v>
      </c>
      <c r="AF21" s="242">
        <f xml:space="preserve"> ConCost!AF$29</f>
        <v>0</v>
      </c>
      <c r="AG21" s="242">
        <f xml:space="preserve"> ConCost!AG$29</f>
        <v>0</v>
      </c>
      <c r="AH21" s="242">
        <f xml:space="preserve"> ConCost!AH$29</f>
        <v>0</v>
      </c>
      <c r="AI21" s="242">
        <f xml:space="preserve"> ConCost!AI$29</f>
        <v>0</v>
      </c>
      <c r="AJ21" s="242">
        <f xml:space="preserve"> ConCost!AJ$29</f>
        <v>0</v>
      </c>
      <c r="AK21" s="242">
        <f xml:space="preserve"> ConCost!AK$29</f>
        <v>0</v>
      </c>
      <c r="AL21" s="242">
        <f xml:space="preserve"> ConCost!AL$29</f>
        <v>0</v>
      </c>
      <c r="AM21" s="242">
        <f xml:space="preserve"> ConCost!AM$29</f>
        <v>0</v>
      </c>
      <c r="AN21" s="242">
        <f xml:space="preserve"> ConCost!AN$29</f>
        <v>0</v>
      </c>
      <c r="AO21" s="242">
        <f xml:space="preserve"> ConCost!AO$29</f>
        <v>0</v>
      </c>
      <c r="AP21" s="242">
        <f xml:space="preserve"> ConCost!AP$29</f>
        <v>0</v>
      </c>
      <c r="AQ21" s="242">
        <f xml:space="preserve"> ConCost!AQ$29</f>
        <v>0</v>
      </c>
      <c r="AR21" s="242">
        <f xml:space="preserve"> ConCost!AR$29</f>
        <v>0</v>
      </c>
      <c r="AS21" s="242">
        <f xml:space="preserve"> ConCost!AS$29</f>
        <v>0</v>
      </c>
      <c r="AT21" s="242">
        <f xml:space="preserve"> ConCost!AT$29</f>
        <v>0</v>
      </c>
      <c r="AU21" s="242">
        <f xml:space="preserve"> ConCost!AU$29</f>
        <v>0</v>
      </c>
      <c r="AV21" s="242">
        <f xml:space="preserve"> ConCost!AV$29</f>
        <v>0</v>
      </c>
      <c r="AW21" s="242">
        <f xml:space="preserve"> ConCost!AW$29</f>
        <v>0</v>
      </c>
      <c r="AX21" s="242">
        <f xml:space="preserve"> ConCost!AX$29</f>
        <v>0</v>
      </c>
      <c r="AY21" s="242">
        <f xml:space="preserve"> ConCost!AY$29</f>
        <v>0</v>
      </c>
      <c r="AZ21" s="242">
        <f xml:space="preserve"> ConCost!AZ$29</f>
        <v>0</v>
      </c>
      <c r="BA21" s="242">
        <f xml:space="preserve"> ConCost!BA$29</f>
        <v>0</v>
      </c>
      <c r="BB21" s="242">
        <f xml:space="preserve"> ConCost!BB$29</f>
        <v>0</v>
      </c>
      <c r="BC21" s="242">
        <f xml:space="preserve"> ConCost!BC$29</f>
        <v>0</v>
      </c>
      <c r="BD21" s="242">
        <f xml:space="preserve"> ConCost!BD$29</f>
        <v>0</v>
      </c>
      <c r="BE21" s="242">
        <f xml:space="preserve"> ConCost!BE$29</f>
        <v>0</v>
      </c>
    </row>
    <row r="22" spans="1:306" s="198" customFormat="1" x14ac:dyDescent="0.25">
      <c r="A22" s="243"/>
      <c r="B22" s="243"/>
      <c r="C22" s="244"/>
      <c r="D22" s="245"/>
      <c r="E22" s="242" t="str">
        <f xml:space="preserve"> ConCost!E$34</f>
        <v>Development costs</v>
      </c>
      <c r="F22" s="242">
        <f xml:space="preserve"> ConCost!F$34</f>
        <v>0</v>
      </c>
      <c r="G22" s="242" t="str">
        <f xml:space="preserve"> ConCost!G$34</f>
        <v>$ 000s</v>
      </c>
      <c r="H22" s="242">
        <f xml:space="preserve"> ConCost!H$34</f>
        <v>5000</v>
      </c>
      <c r="I22" s="242">
        <f xml:space="preserve"> ConCost!I$34</f>
        <v>0</v>
      </c>
      <c r="J22" s="242">
        <f xml:space="preserve"> ConCost!J$34</f>
        <v>0</v>
      </c>
      <c r="K22" s="242">
        <f xml:space="preserve"> ConCost!K$34</f>
        <v>0</v>
      </c>
      <c r="L22" s="242">
        <f xml:space="preserve"> ConCost!L$34</f>
        <v>0</v>
      </c>
      <c r="M22" s="242">
        <f xml:space="preserve"> ConCost!M$34</f>
        <v>0</v>
      </c>
      <c r="N22" s="242">
        <f xml:space="preserve"> ConCost!N$34</f>
        <v>0</v>
      </c>
      <c r="O22" s="242">
        <f xml:space="preserve"> ConCost!O$34</f>
        <v>0</v>
      </c>
      <c r="P22" s="242">
        <f xml:space="preserve"> ConCost!P$34</f>
        <v>0</v>
      </c>
      <c r="Q22" s="242">
        <f xml:space="preserve"> ConCost!Q$34</f>
        <v>0</v>
      </c>
      <c r="R22" s="242">
        <f xml:space="preserve"> ConCost!R$34</f>
        <v>0</v>
      </c>
      <c r="S22" s="242">
        <f xml:space="preserve"> ConCost!S$34</f>
        <v>0</v>
      </c>
      <c r="T22" s="242">
        <f xml:space="preserve"> ConCost!T$34</f>
        <v>0</v>
      </c>
      <c r="U22" s="242">
        <f xml:space="preserve"> ConCost!U$34</f>
        <v>0</v>
      </c>
      <c r="V22" s="242">
        <f xml:space="preserve"> ConCost!V$34</f>
        <v>0</v>
      </c>
      <c r="W22" s="242">
        <f xml:space="preserve"> ConCost!W$34</f>
        <v>0</v>
      </c>
      <c r="X22" s="242">
        <f xml:space="preserve"> ConCost!X$34</f>
        <v>0</v>
      </c>
      <c r="Y22" s="242">
        <f xml:space="preserve"> ConCost!Y$34</f>
        <v>5000</v>
      </c>
      <c r="Z22" s="242">
        <f xml:space="preserve"> ConCost!Z$34</f>
        <v>0</v>
      </c>
      <c r="AA22" s="242">
        <f xml:space="preserve"> ConCost!AA$34</f>
        <v>0</v>
      </c>
      <c r="AB22" s="242">
        <f xml:space="preserve"> ConCost!AB$34</f>
        <v>0</v>
      </c>
      <c r="AC22" s="242">
        <f xml:space="preserve"> ConCost!AC$34</f>
        <v>0</v>
      </c>
      <c r="AD22" s="242">
        <f xml:space="preserve"> ConCost!AD$34</f>
        <v>0</v>
      </c>
      <c r="AE22" s="242">
        <f xml:space="preserve"> ConCost!AE$34</f>
        <v>0</v>
      </c>
      <c r="AF22" s="242">
        <f xml:space="preserve"> ConCost!AF$34</f>
        <v>0</v>
      </c>
      <c r="AG22" s="242">
        <f xml:space="preserve"> ConCost!AG$34</f>
        <v>0</v>
      </c>
      <c r="AH22" s="242">
        <f xml:space="preserve"> ConCost!AH$34</f>
        <v>0</v>
      </c>
      <c r="AI22" s="242">
        <f xml:space="preserve"> ConCost!AI$34</f>
        <v>0</v>
      </c>
      <c r="AJ22" s="242">
        <f xml:space="preserve"> ConCost!AJ$34</f>
        <v>0</v>
      </c>
      <c r="AK22" s="242">
        <f xml:space="preserve"> ConCost!AK$34</f>
        <v>0</v>
      </c>
      <c r="AL22" s="242">
        <f xml:space="preserve"> ConCost!AL$34</f>
        <v>0</v>
      </c>
      <c r="AM22" s="242">
        <f xml:space="preserve"> ConCost!AM$34</f>
        <v>0</v>
      </c>
      <c r="AN22" s="242">
        <f xml:space="preserve"> ConCost!AN$34</f>
        <v>0</v>
      </c>
      <c r="AO22" s="242">
        <f xml:space="preserve"> ConCost!AO$34</f>
        <v>0</v>
      </c>
      <c r="AP22" s="242">
        <f xml:space="preserve"> ConCost!AP$34</f>
        <v>0</v>
      </c>
      <c r="AQ22" s="242">
        <f xml:space="preserve"> ConCost!AQ$34</f>
        <v>0</v>
      </c>
      <c r="AR22" s="242">
        <f xml:space="preserve"> ConCost!AR$34</f>
        <v>0</v>
      </c>
      <c r="AS22" s="242">
        <f xml:space="preserve"> ConCost!AS$34</f>
        <v>0</v>
      </c>
      <c r="AT22" s="242">
        <f xml:space="preserve"> ConCost!AT$34</f>
        <v>0</v>
      </c>
      <c r="AU22" s="242">
        <f xml:space="preserve"> ConCost!AU$34</f>
        <v>0</v>
      </c>
      <c r="AV22" s="242">
        <f xml:space="preserve"> ConCost!AV$34</f>
        <v>0</v>
      </c>
      <c r="AW22" s="242">
        <f xml:space="preserve"> ConCost!AW$34</f>
        <v>0</v>
      </c>
      <c r="AX22" s="242">
        <f xml:space="preserve"> ConCost!AX$34</f>
        <v>0</v>
      </c>
      <c r="AY22" s="242">
        <f xml:space="preserve"> ConCost!AY$34</f>
        <v>0</v>
      </c>
      <c r="AZ22" s="242">
        <f xml:space="preserve"> ConCost!AZ$34</f>
        <v>0</v>
      </c>
      <c r="BA22" s="242">
        <f xml:space="preserve"> ConCost!BA$34</f>
        <v>0</v>
      </c>
      <c r="BB22" s="242">
        <f xml:space="preserve"> ConCost!BB$34</f>
        <v>0</v>
      </c>
      <c r="BC22" s="242">
        <f xml:space="preserve"> ConCost!BC$34</f>
        <v>0</v>
      </c>
      <c r="BD22" s="242">
        <f xml:space="preserve"> ConCost!BD$34</f>
        <v>0</v>
      </c>
      <c r="BE22" s="242">
        <f xml:space="preserve"> ConCost!BE$34</f>
        <v>0</v>
      </c>
    </row>
    <row r="23" spans="1:306" s="198" customFormat="1" x14ac:dyDescent="0.25">
      <c r="A23" s="243"/>
      <c r="B23" s="243"/>
      <c r="C23" s="244"/>
      <c r="D23" s="245"/>
      <c r="E23" s="242" t="str">
        <f xml:space="preserve"> ConCost!E$39</f>
        <v>Development fee</v>
      </c>
      <c r="F23" s="242">
        <f xml:space="preserve"> ConCost!F$39</f>
        <v>0</v>
      </c>
      <c r="G23" s="242" t="str">
        <f xml:space="preserve"> ConCost!G$39</f>
        <v>$ 000s</v>
      </c>
      <c r="H23" s="242">
        <f xml:space="preserve"> ConCost!H$39</f>
        <v>2000</v>
      </c>
      <c r="I23" s="242">
        <f xml:space="preserve"> ConCost!I$39</f>
        <v>0</v>
      </c>
      <c r="J23" s="242">
        <f xml:space="preserve"> ConCost!J$39</f>
        <v>0</v>
      </c>
      <c r="K23" s="242">
        <f xml:space="preserve"> ConCost!K$39</f>
        <v>0</v>
      </c>
      <c r="L23" s="242">
        <f xml:space="preserve"> ConCost!L$39</f>
        <v>0</v>
      </c>
      <c r="M23" s="242">
        <f xml:space="preserve"> ConCost!M$39</f>
        <v>0</v>
      </c>
      <c r="N23" s="242">
        <f xml:space="preserve"> ConCost!N$39</f>
        <v>0</v>
      </c>
      <c r="O23" s="242">
        <f xml:space="preserve"> ConCost!O$39</f>
        <v>0</v>
      </c>
      <c r="P23" s="242">
        <f xml:space="preserve"> ConCost!P$39</f>
        <v>0</v>
      </c>
      <c r="Q23" s="242">
        <f xml:space="preserve"> ConCost!Q$39</f>
        <v>0</v>
      </c>
      <c r="R23" s="242">
        <f xml:space="preserve"> ConCost!R$39</f>
        <v>0</v>
      </c>
      <c r="S23" s="242">
        <f xml:space="preserve"> ConCost!S$39</f>
        <v>0</v>
      </c>
      <c r="T23" s="242">
        <f xml:space="preserve"> ConCost!T$39</f>
        <v>0</v>
      </c>
      <c r="U23" s="242">
        <f xml:space="preserve"> ConCost!U$39</f>
        <v>0</v>
      </c>
      <c r="V23" s="242">
        <f xml:space="preserve"> ConCost!V$39</f>
        <v>0</v>
      </c>
      <c r="W23" s="242">
        <f xml:space="preserve"> ConCost!W$39</f>
        <v>0</v>
      </c>
      <c r="X23" s="242">
        <f xml:space="preserve"> ConCost!X$39</f>
        <v>0</v>
      </c>
      <c r="Y23" s="242">
        <f xml:space="preserve"> ConCost!Y$39</f>
        <v>2000</v>
      </c>
      <c r="Z23" s="242">
        <f xml:space="preserve"> ConCost!Z$39</f>
        <v>0</v>
      </c>
      <c r="AA23" s="242">
        <f xml:space="preserve"> ConCost!AA$39</f>
        <v>0</v>
      </c>
      <c r="AB23" s="242">
        <f xml:space="preserve"> ConCost!AB$39</f>
        <v>0</v>
      </c>
      <c r="AC23" s="242">
        <f xml:space="preserve"> ConCost!AC$39</f>
        <v>0</v>
      </c>
      <c r="AD23" s="242">
        <f xml:space="preserve"> ConCost!AD$39</f>
        <v>0</v>
      </c>
      <c r="AE23" s="242">
        <f xml:space="preserve"> ConCost!AE$39</f>
        <v>0</v>
      </c>
      <c r="AF23" s="242">
        <f xml:space="preserve"> ConCost!AF$39</f>
        <v>0</v>
      </c>
      <c r="AG23" s="242">
        <f xml:space="preserve"> ConCost!AG$39</f>
        <v>0</v>
      </c>
      <c r="AH23" s="242">
        <f xml:space="preserve"> ConCost!AH$39</f>
        <v>0</v>
      </c>
      <c r="AI23" s="242">
        <f xml:space="preserve"> ConCost!AI$39</f>
        <v>0</v>
      </c>
      <c r="AJ23" s="242">
        <f xml:space="preserve"> ConCost!AJ$39</f>
        <v>0</v>
      </c>
      <c r="AK23" s="242">
        <f xml:space="preserve"> ConCost!AK$39</f>
        <v>0</v>
      </c>
      <c r="AL23" s="242">
        <f xml:space="preserve"> ConCost!AL$39</f>
        <v>0</v>
      </c>
      <c r="AM23" s="242">
        <f xml:space="preserve"> ConCost!AM$39</f>
        <v>0</v>
      </c>
      <c r="AN23" s="242">
        <f xml:space="preserve"> ConCost!AN$39</f>
        <v>0</v>
      </c>
      <c r="AO23" s="242">
        <f xml:space="preserve"> ConCost!AO$39</f>
        <v>0</v>
      </c>
      <c r="AP23" s="242">
        <f xml:space="preserve"> ConCost!AP$39</f>
        <v>0</v>
      </c>
      <c r="AQ23" s="242">
        <f xml:space="preserve"> ConCost!AQ$39</f>
        <v>0</v>
      </c>
      <c r="AR23" s="242">
        <f xml:space="preserve"> ConCost!AR$39</f>
        <v>0</v>
      </c>
      <c r="AS23" s="242">
        <f xml:space="preserve"> ConCost!AS$39</f>
        <v>0</v>
      </c>
      <c r="AT23" s="242">
        <f xml:space="preserve"> ConCost!AT$39</f>
        <v>0</v>
      </c>
      <c r="AU23" s="242">
        <f xml:space="preserve"> ConCost!AU$39</f>
        <v>0</v>
      </c>
      <c r="AV23" s="242">
        <f xml:space="preserve"> ConCost!AV$39</f>
        <v>0</v>
      </c>
      <c r="AW23" s="242">
        <f xml:space="preserve"> ConCost!AW$39</f>
        <v>0</v>
      </c>
      <c r="AX23" s="242">
        <f xml:space="preserve"> ConCost!AX$39</f>
        <v>0</v>
      </c>
      <c r="AY23" s="242">
        <f xml:space="preserve"> ConCost!AY$39</f>
        <v>0</v>
      </c>
      <c r="AZ23" s="242">
        <f xml:space="preserve"> ConCost!AZ$39</f>
        <v>0</v>
      </c>
      <c r="BA23" s="242">
        <f xml:space="preserve"> ConCost!BA$39</f>
        <v>0</v>
      </c>
      <c r="BB23" s="242">
        <f xml:space="preserve"> ConCost!BB$39</f>
        <v>0</v>
      </c>
      <c r="BC23" s="242">
        <f xml:space="preserve"> ConCost!BC$39</f>
        <v>0</v>
      </c>
      <c r="BD23" s="242">
        <f xml:space="preserve"> ConCost!BD$39</f>
        <v>0</v>
      </c>
      <c r="BE23" s="242">
        <f xml:space="preserve"> ConCost!BE$39</f>
        <v>0</v>
      </c>
    </row>
    <row r="24" spans="1:306" x14ac:dyDescent="0.25">
      <c r="E24" s="242" t="str">
        <f xml:space="preserve"> ConCost!E$44</f>
        <v>O&amp;M mobilisation</v>
      </c>
      <c r="F24" s="242">
        <f xml:space="preserve"> ConCost!F$44</f>
        <v>0</v>
      </c>
      <c r="G24" s="242" t="str">
        <f xml:space="preserve"> ConCost!G$44</f>
        <v>$ 000s</v>
      </c>
      <c r="H24" s="242">
        <f xml:space="preserve"> ConCost!H$44</f>
        <v>0</v>
      </c>
      <c r="I24" s="242">
        <f xml:space="preserve"> ConCost!I$44</f>
        <v>0</v>
      </c>
      <c r="J24" s="242">
        <f xml:space="preserve"> ConCost!J$44</f>
        <v>0</v>
      </c>
      <c r="K24" s="242">
        <f xml:space="preserve"> ConCost!K$44</f>
        <v>0</v>
      </c>
      <c r="L24" s="242">
        <f xml:space="preserve"> ConCost!L$44</f>
        <v>0</v>
      </c>
      <c r="M24" s="242">
        <f xml:space="preserve"> ConCost!M$44</f>
        <v>0</v>
      </c>
      <c r="N24" s="242">
        <f xml:space="preserve"> ConCost!N$44</f>
        <v>0</v>
      </c>
      <c r="O24" s="242">
        <f xml:space="preserve"> ConCost!O$44</f>
        <v>0</v>
      </c>
      <c r="P24" s="242">
        <f xml:space="preserve"> ConCost!P$44</f>
        <v>0</v>
      </c>
      <c r="Q24" s="242">
        <f xml:space="preserve"> ConCost!Q$44</f>
        <v>0</v>
      </c>
      <c r="R24" s="242">
        <f xml:space="preserve"> ConCost!R$44</f>
        <v>0</v>
      </c>
      <c r="S24" s="242">
        <f xml:space="preserve"> ConCost!S$44</f>
        <v>0</v>
      </c>
      <c r="T24" s="242">
        <f xml:space="preserve"> ConCost!T$44</f>
        <v>0</v>
      </c>
      <c r="U24" s="242">
        <f xml:space="preserve"> ConCost!U$44</f>
        <v>0</v>
      </c>
      <c r="V24" s="242">
        <f xml:space="preserve"> ConCost!V$44</f>
        <v>0</v>
      </c>
      <c r="W24" s="242">
        <f xml:space="preserve"> ConCost!W$44</f>
        <v>0</v>
      </c>
      <c r="X24" s="242">
        <f xml:space="preserve"> ConCost!X$44</f>
        <v>0</v>
      </c>
      <c r="Y24" s="242">
        <f xml:space="preserve"> ConCost!Y$44</f>
        <v>0</v>
      </c>
      <c r="Z24" s="242">
        <f xml:space="preserve"> ConCost!Z$44</f>
        <v>0</v>
      </c>
      <c r="AA24" s="242">
        <f xml:space="preserve"> ConCost!AA$44</f>
        <v>0</v>
      </c>
      <c r="AB24" s="242">
        <f xml:space="preserve"> ConCost!AB$44</f>
        <v>0</v>
      </c>
      <c r="AC24" s="242">
        <f xml:space="preserve"> ConCost!AC$44</f>
        <v>0</v>
      </c>
      <c r="AD24" s="242">
        <f xml:space="preserve"> ConCost!AD$44</f>
        <v>0</v>
      </c>
      <c r="AE24" s="242">
        <f xml:space="preserve"> ConCost!AE$44</f>
        <v>0</v>
      </c>
      <c r="AF24" s="242">
        <f xml:space="preserve"> ConCost!AF$44</f>
        <v>0</v>
      </c>
      <c r="AG24" s="242">
        <f xml:space="preserve"> ConCost!AG$44</f>
        <v>0</v>
      </c>
      <c r="AH24" s="242">
        <f xml:space="preserve"> ConCost!AH$44</f>
        <v>0</v>
      </c>
      <c r="AI24" s="242">
        <f xml:space="preserve"> ConCost!AI$44</f>
        <v>0</v>
      </c>
      <c r="AJ24" s="242">
        <f xml:space="preserve"> ConCost!AJ$44</f>
        <v>0</v>
      </c>
      <c r="AK24" s="242">
        <f xml:space="preserve"> ConCost!AK$44</f>
        <v>0</v>
      </c>
      <c r="AL24" s="242">
        <f xml:space="preserve"> ConCost!AL$44</f>
        <v>0</v>
      </c>
      <c r="AM24" s="242">
        <f xml:space="preserve"> ConCost!AM$44</f>
        <v>0</v>
      </c>
      <c r="AN24" s="242">
        <f xml:space="preserve"> ConCost!AN$44</f>
        <v>0</v>
      </c>
      <c r="AO24" s="242">
        <f xml:space="preserve"> ConCost!AO$44</f>
        <v>0</v>
      </c>
      <c r="AP24" s="242">
        <f xml:space="preserve"> ConCost!AP$44</f>
        <v>0</v>
      </c>
      <c r="AQ24" s="242">
        <f xml:space="preserve"> ConCost!AQ$44</f>
        <v>0</v>
      </c>
      <c r="AR24" s="242">
        <f xml:space="preserve"> ConCost!AR$44</f>
        <v>0</v>
      </c>
      <c r="AS24" s="242">
        <f xml:space="preserve"> ConCost!AS$44</f>
        <v>0</v>
      </c>
      <c r="AT24" s="242">
        <f xml:space="preserve"> ConCost!AT$44</f>
        <v>0</v>
      </c>
      <c r="AU24" s="242">
        <f xml:space="preserve"> ConCost!AU$44</f>
        <v>0</v>
      </c>
      <c r="AV24" s="242">
        <f xml:space="preserve"> ConCost!AV$44</f>
        <v>0</v>
      </c>
      <c r="AW24" s="242">
        <f xml:space="preserve"> ConCost!AW$44</f>
        <v>0</v>
      </c>
      <c r="AX24" s="242">
        <f xml:space="preserve"> ConCost!AX$44</f>
        <v>0</v>
      </c>
      <c r="AY24" s="242">
        <f xml:space="preserve"> ConCost!AY$44</f>
        <v>0</v>
      </c>
      <c r="AZ24" s="242">
        <f xml:space="preserve"> ConCost!AZ$44</f>
        <v>0</v>
      </c>
      <c r="BA24" s="242">
        <f xml:space="preserve"> ConCost!BA$44</f>
        <v>0</v>
      </c>
      <c r="BB24" s="242">
        <f xml:space="preserve"> ConCost!BB$44</f>
        <v>0</v>
      </c>
      <c r="BC24" s="242">
        <f xml:space="preserve"> ConCost!BC$44</f>
        <v>0</v>
      </c>
      <c r="BD24" s="242">
        <f xml:space="preserve"> ConCost!BD$44</f>
        <v>0</v>
      </c>
      <c r="BE24" s="242">
        <f xml:space="preserve"> ConCost!BE$44</f>
        <v>0</v>
      </c>
    </row>
    <row r="25" spans="1:306" s="198" customFormat="1" x14ac:dyDescent="0.25">
      <c r="A25" s="243"/>
      <c r="B25" s="243"/>
      <c r="C25" s="244"/>
      <c r="D25" s="245"/>
      <c r="E25" s="296" t="str">
        <f xml:space="preserve"> ConFin!E$209</f>
        <v>Equity bridge upfront fee - paid</v>
      </c>
      <c r="F25" s="296">
        <f xml:space="preserve"> ConFin!F$209</f>
        <v>0</v>
      </c>
      <c r="G25" s="296" t="str">
        <f xml:space="preserve"> ConFin!G$209</f>
        <v>$ 000s</v>
      </c>
      <c r="H25" s="296">
        <f xml:space="preserve"> ConFin!H$209</f>
        <v>0</v>
      </c>
      <c r="I25" s="296">
        <f xml:space="preserve"> ConFin!I$209</f>
        <v>0</v>
      </c>
      <c r="J25" s="296">
        <f xml:space="preserve"> ConFin!J$209</f>
        <v>0</v>
      </c>
      <c r="K25" s="296">
        <f xml:space="preserve"> ConFin!K$209</f>
        <v>0</v>
      </c>
      <c r="L25" s="296">
        <f xml:space="preserve"> ConFin!L$209</f>
        <v>0</v>
      </c>
      <c r="M25" s="296">
        <f xml:space="preserve"> ConFin!M$209</f>
        <v>0</v>
      </c>
      <c r="N25" s="296">
        <f xml:space="preserve"> ConFin!N$209</f>
        <v>0</v>
      </c>
      <c r="O25" s="296">
        <f xml:space="preserve"> ConFin!O$209</f>
        <v>0</v>
      </c>
      <c r="P25" s="296">
        <f xml:space="preserve"> ConFin!P$209</f>
        <v>0</v>
      </c>
      <c r="Q25" s="296">
        <f xml:space="preserve"> ConFin!Q$209</f>
        <v>0</v>
      </c>
      <c r="R25" s="296">
        <f xml:space="preserve"> ConFin!R$209</f>
        <v>0</v>
      </c>
      <c r="S25" s="296">
        <f xml:space="preserve"> ConFin!S$209</f>
        <v>0</v>
      </c>
      <c r="T25" s="296">
        <f xml:space="preserve"> ConFin!T$209</f>
        <v>0</v>
      </c>
      <c r="U25" s="296">
        <f xml:space="preserve"> ConFin!U$209</f>
        <v>0</v>
      </c>
      <c r="V25" s="296">
        <f xml:space="preserve"> ConFin!V$209</f>
        <v>0</v>
      </c>
      <c r="W25" s="296">
        <f xml:space="preserve"> ConFin!W$209</f>
        <v>0</v>
      </c>
      <c r="X25" s="296">
        <f xml:space="preserve"> ConFin!X$209</f>
        <v>0</v>
      </c>
      <c r="Y25" s="296">
        <f xml:space="preserve"> ConFin!Y$209</f>
        <v>0</v>
      </c>
      <c r="Z25" s="296">
        <f xml:space="preserve"> ConFin!Z$209</f>
        <v>0</v>
      </c>
      <c r="AA25" s="296">
        <f xml:space="preserve"> ConFin!AA$209</f>
        <v>0</v>
      </c>
      <c r="AB25" s="296">
        <f xml:space="preserve"> ConFin!AB$209</f>
        <v>0</v>
      </c>
      <c r="AC25" s="296">
        <f xml:space="preserve"> ConFin!AC$209</f>
        <v>0</v>
      </c>
      <c r="AD25" s="296">
        <f xml:space="preserve"> ConFin!AD$209</f>
        <v>0</v>
      </c>
      <c r="AE25" s="296">
        <f xml:space="preserve"> ConFin!AE$209</f>
        <v>0</v>
      </c>
      <c r="AF25" s="296">
        <f xml:space="preserve"> ConFin!AF$209</f>
        <v>0</v>
      </c>
      <c r="AG25" s="296">
        <f xml:space="preserve"> ConFin!AG$209</f>
        <v>0</v>
      </c>
      <c r="AH25" s="296">
        <f xml:space="preserve"> ConFin!AH$209</f>
        <v>0</v>
      </c>
      <c r="AI25" s="296">
        <f xml:space="preserve"> ConFin!AI$209</f>
        <v>0</v>
      </c>
      <c r="AJ25" s="296">
        <f xml:space="preserve"> ConFin!AJ$209</f>
        <v>0</v>
      </c>
      <c r="AK25" s="296">
        <f xml:space="preserve"> ConFin!AK$209</f>
        <v>0</v>
      </c>
      <c r="AL25" s="296">
        <f xml:space="preserve"> ConFin!AL$209</f>
        <v>0</v>
      </c>
      <c r="AM25" s="296">
        <f xml:space="preserve"> ConFin!AM$209</f>
        <v>0</v>
      </c>
      <c r="AN25" s="296">
        <f xml:space="preserve"> ConFin!AN$209</f>
        <v>0</v>
      </c>
      <c r="AO25" s="296">
        <f xml:space="preserve"> ConFin!AO$209</f>
        <v>0</v>
      </c>
      <c r="AP25" s="296">
        <f xml:space="preserve"> ConFin!AP$209</f>
        <v>0</v>
      </c>
      <c r="AQ25" s="296">
        <f xml:space="preserve"> ConFin!AQ$209</f>
        <v>0</v>
      </c>
      <c r="AR25" s="296">
        <f xml:space="preserve"> ConFin!AR$209</f>
        <v>0</v>
      </c>
      <c r="AS25" s="296">
        <f xml:space="preserve"> ConFin!AS$209</f>
        <v>0</v>
      </c>
      <c r="AT25" s="296">
        <f xml:space="preserve"> ConFin!AT$209</f>
        <v>0</v>
      </c>
      <c r="AU25" s="296">
        <f xml:space="preserve"> ConFin!AU$209</f>
        <v>0</v>
      </c>
      <c r="AV25" s="296">
        <f xml:space="preserve"> ConFin!AV$209</f>
        <v>0</v>
      </c>
      <c r="AW25" s="296">
        <f xml:space="preserve"> ConFin!AW$209</f>
        <v>0</v>
      </c>
      <c r="AX25" s="296">
        <f xml:space="preserve"> ConFin!AX$209</f>
        <v>0</v>
      </c>
      <c r="AY25" s="296">
        <f xml:space="preserve"> ConFin!AY$209</f>
        <v>0</v>
      </c>
      <c r="AZ25" s="296">
        <f xml:space="preserve"> ConFin!AZ$209</f>
        <v>0</v>
      </c>
      <c r="BA25" s="296">
        <f xml:space="preserve"> ConFin!BA$209</f>
        <v>0</v>
      </c>
      <c r="BB25" s="296">
        <f xml:space="preserve"> ConFin!BB$209</f>
        <v>0</v>
      </c>
      <c r="BC25" s="296">
        <f xml:space="preserve"> ConFin!BC$209</f>
        <v>0</v>
      </c>
      <c r="BD25" s="296">
        <f xml:space="preserve"> ConFin!BD$209</f>
        <v>0</v>
      </c>
      <c r="BE25" s="296">
        <f xml:space="preserve"> ConFin!BE$209</f>
        <v>0</v>
      </c>
    </row>
    <row r="26" spans="1:306" s="198" customFormat="1" x14ac:dyDescent="0.25">
      <c r="A26" s="243"/>
      <c r="B26" s="243"/>
      <c r="C26" s="244"/>
      <c r="D26" s="245"/>
      <c r="E26" s="296" t="str">
        <f xml:space="preserve"> ConFin!E$232</f>
        <v>Equity bridge commitment fee - paid</v>
      </c>
      <c r="F26" s="296">
        <f xml:space="preserve"> ConFin!F$232</f>
        <v>0</v>
      </c>
      <c r="G26" s="296" t="str">
        <f xml:space="preserve"> ConFin!G$232</f>
        <v>$ 000s</v>
      </c>
      <c r="H26" s="296">
        <f xml:space="preserve"> ConFin!H$232</f>
        <v>0</v>
      </c>
      <c r="I26" s="296">
        <f xml:space="preserve"> ConFin!I$232</f>
        <v>0</v>
      </c>
      <c r="J26" s="296">
        <f xml:space="preserve"> ConFin!J$232</f>
        <v>0</v>
      </c>
      <c r="K26" s="296">
        <f xml:space="preserve"> ConFin!K$232</f>
        <v>0</v>
      </c>
      <c r="L26" s="296">
        <f xml:space="preserve"> ConFin!L$232</f>
        <v>0</v>
      </c>
      <c r="M26" s="296">
        <f xml:space="preserve"> ConFin!M$232</f>
        <v>0</v>
      </c>
      <c r="N26" s="296">
        <f xml:space="preserve"> ConFin!N$232</f>
        <v>0</v>
      </c>
      <c r="O26" s="296">
        <f xml:space="preserve"> ConFin!O$232</f>
        <v>0</v>
      </c>
      <c r="P26" s="296">
        <f xml:space="preserve"> ConFin!P$232</f>
        <v>0</v>
      </c>
      <c r="Q26" s="296">
        <f xml:space="preserve"> ConFin!Q$232</f>
        <v>0</v>
      </c>
      <c r="R26" s="296">
        <f xml:space="preserve"> ConFin!R$232</f>
        <v>0</v>
      </c>
      <c r="S26" s="296">
        <f xml:space="preserve"> ConFin!S$232</f>
        <v>0</v>
      </c>
      <c r="T26" s="296">
        <f xml:space="preserve"> ConFin!T$232</f>
        <v>0</v>
      </c>
      <c r="U26" s="296">
        <f xml:space="preserve"> ConFin!U$232</f>
        <v>0</v>
      </c>
      <c r="V26" s="296">
        <f xml:space="preserve"> ConFin!V$232</f>
        <v>0</v>
      </c>
      <c r="W26" s="296">
        <f xml:space="preserve"> ConFin!W$232</f>
        <v>0</v>
      </c>
      <c r="X26" s="296">
        <f xml:space="preserve"> ConFin!X$232</f>
        <v>0</v>
      </c>
      <c r="Y26" s="296">
        <f xml:space="preserve"> ConFin!Y$232</f>
        <v>0</v>
      </c>
      <c r="Z26" s="296">
        <f xml:space="preserve"> ConFin!Z$232</f>
        <v>0</v>
      </c>
      <c r="AA26" s="296">
        <f xml:space="preserve"> ConFin!AA$232</f>
        <v>0</v>
      </c>
      <c r="AB26" s="296">
        <f xml:space="preserve"> ConFin!AB$232</f>
        <v>0</v>
      </c>
      <c r="AC26" s="296">
        <f xml:space="preserve"> ConFin!AC$232</f>
        <v>0</v>
      </c>
      <c r="AD26" s="296">
        <f xml:space="preserve"> ConFin!AD$232</f>
        <v>0</v>
      </c>
      <c r="AE26" s="296">
        <f xml:space="preserve"> ConFin!AE$232</f>
        <v>0</v>
      </c>
      <c r="AF26" s="296">
        <f xml:space="preserve"> ConFin!AF$232</f>
        <v>0</v>
      </c>
      <c r="AG26" s="296">
        <f xml:space="preserve"> ConFin!AG$232</f>
        <v>0</v>
      </c>
      <c r="AH26" s="296">
        <f xml:space="preserve"> ConFin!AH$232</f>
        <v>0</v>
      </c>
      <c r="AI26" s="296">
        <f xml:space="preserve"> ConFin!AI$232</f>
        <v>0</v>
      </c>
      <c r="AJ26" s="296">
        <f xml:space="preserve"> ConFin!AJ$232</f>
        <v>0</v>
      </c>
      <c r="AK26" s="296">
        <f xml:space="preserve"> ConFin!AK$232</f>
        <v>0</v>
      </c>
      <c r="AL26" s="296">
        <f xml:space="preserve"> ConFin!AL$232</f>
        <v>0</v>
      </c>
      <c r="AM26" s="296">
        <f xml:space="preserve"> ConFin!AM$232</f>
        <v>0</v>
      </c>
      <c r="AN26" s="296">
        <f xml:space="preserve"> ConFin!AN$232</f>
        <v>0</v>
      </c>
      <c r="AO26" s="296">
        <f xml:space="preserve"> ConFin!AO$232</f>
        <v>0</v>
      </c>
      <c r="AP26" s="296">
        <f xml:space="preserve"> ConFin!AP$232</f>
        <v>0</v>
      </c>
      <c r="AQ26" s="296">
        <f xml:space="preserve"> ConFin!AQ$232</f>
        <v>0</v>
      </c>
      <c r="AR26" s="296">
        <f xml:space="preserve"> ConFin!AR$232</f>
        <v>0</v>
      </c>
      <c r="AS26" s="296">
        <f xml:space="preserve"> ConFin!AS$232</f>
        <v>0</v>
      </c>
      <c r="AT26" s="296">
        <f xml:space="preserve"> ConFin!AT$232</f>
        <v>0</v>
      </c>
      <c r="AU26" s="296">
        <f xml:space="preserve"> ConFin!AU$232</f>
        <v>0</v>
      </c>
      <c r="AV26" s="296">
        <f xml:space="preserve"> ConFin!AV$232</f>
        <v>0</v>
      </c>
      <c r="AW26" s="296">
        <f xml:space="preserve"> ConFin!AW$232</f>
        <v>0</v>
      </c>
      <c r="AX26" s="296">
        <f xml:space="preserve"> ConFin!AX$232</f>
        <v>0</v>
      </c>
      <c r="AY26" s="296">
        <f xml:space="preserve"> ConFin!AY$232</f>
        <v>0</v>
      </c>
      <c r="AZ26" s="296">
        <f xml:space="preserve"> ConFin!AZ$232</f>
        <v>0</v>
      </c>
      <c r="BA26" s="296">
        <f xml:space="preserve"> ConFin!BA$232</f>
        <v>0</v>
      </c>
      <c r="BB26" s="296">
        <f xml:space="preserve"> ConFin!BB$232</f>
        <v>0</v>
      </c>
      <c r="BC26" s="296">
        <f xml:space="preserve"> ConFin!BC$232</f>
        <v>0</v>
      </c>
      <c r="BD26" s="296">
        <f xml:space="preserve"> ConFin!BD$232</f>
        <v>0</v>
      </c>
      <c r="BE26" s="296">
        <f xml:space="preserve"> ConFin!BE$232</f>
        <v>0</v>
      </c>
    </row>
    <row r="27" spans="1:306" s="198" customFormat="1" x14ac:dyDescent="0.25">
      <c r="A27" s="243"/>
      <c r="B27" s="243"/>
      <c r="C27" s="244"/>
      <c r="D27" s="245"/>
      <c r="E27" s="296" t="str">
        <f xml:space="preserve"> ConFin!E$195</f>
        <v>Equity bridge interest - paid</v>
      </c>
      <c r="F27" s="296">
        <f xml:space="preserve"> ConFin!F$195</f>
        <v>0</v>
      </c>
      <c r="G27" s="296" t="str">
        <f xml:space="preserve"> ConFin!G$195</f>
        <v>$ 000s</v>
      </c>
      <c r="H27" s="296">
        <f xml:space="preserve"> ConFin!H$195</f>
        <v>0</v>
      </c>
      <c r="I27" s="296">
        <f xml:space="preserve"> ConFin!I$195</f>
        <v>0</v>
      </c>
      <c r="J27" s="296">
        <f xml:space="preserve"> ConFin!J$195</f>
        <v>0</v>
      </c>
      <c r="K27" s="296">
        <f xml:space="preserve"> ConFin!K$195</f>
        <v>0</v>
      </c>
      <c r="L27" s="296">
        <f xml:space="preserve"> ConFin!L$195</f>
        <v>0</v>
      </c>
      <c r="M27" s="296">
        <f xml:space="preserve"> ConFin!M$195</f>
        <v>0</v>
      </c>
      <c r="N27" s="296">
        <f xml:space="preserve"> ConFin!N$195</f>
        <v>0</v>
      </c>
      <c r="O27" s="296">
        <f xml:space="preserve"> ConFin!O$195</f>
        <v>0</v>
      </c>
      <c r="P27" s="296">
        <f xml:space="preserve"> ConFin!P$195</f>
        <v>0</v>
      </c>
      <c r="Q27" s="296">
        <f xml:space="preserve"> ConFin!Q$195</f>
        <v>0</v>
      </c>
      <c r="R27" s="296">
        <f xml:space="preserve"> ConFin!R$195</f>
        <v>0</v>
      </c>
      <c r="S27" s="296">
        <f xml:space="preserve"> ConFin!S$195</f>
        <v>0</v>
      </c>
      <c r="T27" s="296">
        <f xml:space="preserve"> ConFin!T$195</f>
        <v>0</v>
      </c>
      <c r="U27" s="296">
        <f xml:space="preserve"> ConFin!U$195</f>
        <v>0</v>
      </c>
      <c r="V27" s="296">
        <f xml:space="preserve"> ConFin!V$195</f>
        <v>0</v>
      </c>
      <c r="W27" s="296">
        <f xml:space="preserve"> ConFin!W$195</f>
        <v>0</v>
      </c>
      <c r="X27" s="296">
        <f xml:space="preserve"> ConFin!X$195</f>
        <v>0</v>
      </c>
      <c r="Y27" s="296">
        <f xml:space="preserve"> ConFin!Y$195</f>
        <v>0</v>
      </c>
      <c r="Z27" s="296">
        <f xml:space="preserve"> ConFin!Z$195</f>
        <v>0</v>
      </c>
      <c r="AA27" s="296">
        <f xml:space="preserve"> ConFin!AA$195</f>
        <v>0</v>
      </c>
      <c r="AB27" s="296">
        <f xml:space="preserve"> ConFin!AB$195</f>
        <v>0</v>
      </c>
      <c r="AC27" s="296">
        <f xml:space="preserve"> ConFin!AC$195</f>
        <v>0</v>
      </c>
      <c r="AD27" s="296">
        <f xml:space="preserve"> ConFin!AD$195</f>
        <v>0</v>
      </c>
      <c r="AE27" s="296">
        <f xml:space="preserve"> ConFin!AE$195</f>
        <v>0</v>
      </c>
      <c r="AF27" s="296">
        <f xml:space="preserve"> ConFin!AF$195</f>
        <v>0</v>
      </c>
      <c r="AG27" s="296">
        <f xml:space="preserve"> ConFin!AG$195</f>
        <v>0</v>
      </c>
      <c r="AH27" s="296">
        <f xml:space="preserve"> ConFin!AH$195</f>
        <v>0</v>
      </c>
      <c r="AI27" s="296">
        <f xml:space="preserve"> ConFin!AI$195</f>
        <v>0</v>
      </c>
      <c r="AJ27" s="296">
        <f xml:space="preserve"> ConFin!AJ$195</f>
        <v>0</v>
      </c>
      <c r="AK27" s="296">
        <f xml:space="preserve"> ConFin!AK$195</f>
        <v>0</v>
      </c>
      <c r="AL27" s="296">
        <f xml:space="preserve"> ConFin!AL$195</f>
        <v>0</v>
      </c>
      <c r="AM27" s="296">
        <f xml:space="preserve"> ConFin!AM$195</f>
        <v>0</v>
      </c>
      <c r="AN27" s="296">
        <f xml:space="preserve"> ConFin!AN$195</f>
        <v>0</v>
      </c>
      <c r="AO27" s="296">
        <f xml:space="preserve"> ConFin!AO$195</f>
        <v>0</v>
      </c>
      <c r="AP27" s="296">
        <f xml:space="preserve"> ConFin!AP$195</f>
        <v>0</v>
      </c>
      <c r="AQ27" s="296">
        <f xml:space="preserve"> ConFin!AQ$195</f>
        <v>0</v>
      </c>
      <c r="AR27" s="296">
        <f xml:space="preserve"> ConFin!AR$195</f>
        <v>0</v>
      </c>
      <c r="AS27" s="296">
        <f xml:space="preserve"> ConFin!AS$195</f>
        <v>0</v>
      </c>
      <c r="AT27" s="296">
        <f xml:space="preserve"> ConFin!AT$195</f>
        <v>0</v>
      </c>
      <c r="AU27" s="296">
        <f xml:space="preserve"> ConFin!AU$195</f>
        <v>0</v>
      </c>
      <c r="AV27" s="296">
        <f xml:space="preserve"> ConFin!AV$195</f>
        <v>0</v>
      </c>
      <c r="AW27" s="296">
        <f xml:space="preserve"> ConFin!AW$195</f>
        <v>0</v>
      </c>
      <c r="AX27" s="296">
        <f xml:space="preserve"> ConFin!AX$195</f>
        <v>0</v>
      </c>
      <c r="AY27" s="296">
        <f xml:space="preserve"> ConFin!AY$195</f>
        <v>0</v>
      </c>
      <c r="AZ27" s="296">
        <f xml:space="preserve"> ConFin!AZ$195</f>
        <v>0</v>
      </c>
      <c r="BA27" s="296">
        <f xml:space="preserve"> ConFin!BA$195</f>
        <v>0</v>
      </c>
      <c r="BB27" s="296">
        <f xml:space="preserve"> ConFin!BB$195</f>
        <v>0</v>
      </c>
      <c r="BC27" s="296">
        <f xml:space="preserve"> ConFin!BC$195</f>
        <v>0</v>
      </c>
      <c r="BD27" s="296">
        <f xml:space="preserve"> ConFin!BD$195</f>
        <v>0</v>
      </c>
      <c r="BE27" s="296">
        <f xml:space="preserve"> ConFin!BE$195</f>
        <v>0</v>
      </c>
    </row>
    <row r="28" spans="1:306" s="198" customFormat="1" x14ac:dyDescent="0.25">
      <c r="A28" s="243"/>
      <c r="B28" s="243"/>
      <c r="C28" s="244"/>
      <c r="D28" s="245"/>
      <c r="E28" s="296" t="str">
        <f xml:space="preserve"> ConFin!E$258</f>
        <v>Repayment of equity bridge POS</v>
      </c>
      <c r="F28" s="296">
        <f xml:space="preserve"> ConFin!F$258</f>
        <v>0</v>
      </c>
      <c r="G28" s="296" t="str">
        <f xml:space="preserve"> ConFin!G$258</f>
        <v>$ 000s</v>
      </c>
      <c r="H28" s="296">
        <f xml:space="preserve"> ConFin!H$258</f>
        <v>90965.413482615302</v>
      </c>
      <c r="I28" s="296">
        <f xml:space="preserve"> ConFin!I$258</f>
        <v>0</v>
      </c>
      <c r="J28" s="296">
        <f xml:space="preserve"> ConFin!J$258</f>
        <v>0</v>
      </c>
      <c r="K28" s="296">
        <f xml:space="preserve"> ConFin!K$258</f>
        <v>0</v>
      </c>
      <c r="L28" s="296">
        <f xml:space="preserve"> ConFin!L$258</f>
        <v>0</v>
      </c>
      <c r="M28" s="296">
        <f xml:space="preserve"> ConFin!M$258</f>
        <v>0</v>
      </c>
      <c r="N28" s="296">
        <f xml:space="preserve"> ConFin!N$258</f>
        <v>0</v>
      </c>
      <c r="O28" s="296">
        <f xml:space="preserve"> ConFin!O$258</f>
        <v>0</v>
      </c>
      <c r="P28" s="296">
        <f xml:space="preserve"> ConFin!P$258</f>
        <v>0</v>
      </c>
      <c r="Q28" s="296">
        <f xml:space="preserve"> ConFin!Q$258</f>
        <v>0</v>
      </c>
      <c r="R28" s="296">
        <f xml:space="preserve"> ConFin!R$258</f>
        <v>0</v>
      </c>
      <c r="S28" s="296">
        <f xml:space="preserve"> ConFin!S$258</f>
        <v>0</v>
      </c>
      <c r="T28" s="296">
        <f xml:space="preserve"> ConFin!T$258</f>
        <v>0</v>
      </c>
      <c r="U28" s="296">
        <f xml:space="preserve"> ConFin!U$258</f>
        <v>0</v>
      </c>
      <c r="V28" s="296">
        <f xml:space="preserve"> ConFin!V$258</f>
        <v>0</v>
      </c>
      <c r="W28" s="296">
        <f xml:space="preserve"> ConFin!W$258</f>
        <v>0</v>
      </c>
      <c r="X28" s="296">
        <f xml:space="preserve"> ConFin!X$258</f>
        <v>0</v>
      </c>
      <c r="Y28" s="296">
        <f xml:space="preserve"> ConFin!Y$258</f>
        <v>0</v>
      </c>
      <c r="Z28" s="296">
        <f xml:space="preserve"> ConFin!Z$258</f>
        <v>0</v>
      </c>
      <c r="AA28" s="296">
        <f xml:space="preserve"> ConFin!AA$258</f>
        <v>0</v>
      </c>
      <c r="AB28" s="296">
        <f xml:space="preserve"> ConFin!AB$258</f>
        <v>0</v>
      </c>
      <c r="AC28" s="296">
        <f xml:space="preserve"> ConFin!AC$258</f>
        <v>0</v>
      </c>
      <c r="AD28" s="296">
        <f xml:space="preserve"> ConFin!AD$258</f>
        <v>0</v>
      </c>
      <c r="AE28" s="296">
        <f xml:space="preserve"> ConFin!AE$258</f>
        <v>0</v>
      </c>
      <c r="AF28" s="296">
        <f xml:space="preserve"> ConFin!AF$258</f>
        <v>0</v>
      </c>
      <c r="AG28" s="296">
        <f xml:space="preserve"> ConFin!AG$258</f>
        <v>0</v>
      </c>
      <c r="AH28" s="296">
        <f xml:space="preserve"> ConFin!AH$258</f>
        <v>0</v>
      </c>
      <c r="AI28" s="296">
        <f xml:space="preserve"> ConFin!AI$258</f>
        <v>0</v>
      </c>
      <c r="AJ28" s="296">
        <f xml:space="preserve"> ConFin!AJ$258</f>
        <v>0</v>
      </c>
      <c r="AK28" s="296">
        <f xml:space="preserve"> ConFin!AK$258</f>
        <v>0</v>
      </c>
      <c r="AL28" s="296">
        <f xml:space="preserve"> ConFin!AL$258</f>
        <v>0</v>
      </c>
      <c r="AM28" s="296">
        <f xml:space="preserve"> ConFin!AM$258</f>
        <v>0</v>
      </c>
      <c r="AN28" s="296">
        <f xml:space="preserve"> ConFin!AN$258</f>
        <v>0</v>
      </c>
      <c r="AO28" s="296">
        <f xml:space="preserve"> ConFin!AO$258</f>
        <v>0</v>
      </c>
      <c r="AP28" s="296">
        <f xml:space="preserve"> ConFin!AP$258</f>
        <v>0</v>
      </c>
      <c r="AQ28" s="296">
        <f xml:space="preserve"> ConFin!AQ$258</f>
        <v>0</v>
      </c>
      <c r="AR28" s="296">
        <f xml:space="preserve"> ConFin!AR$258</f>
        <v>0</v>
      </c>
      <c r="AS28" s="296">
        <f xml:space="preserve"> ConFin!AS$258</f>
        <v>0</v>
      </c>
      <c r="AT28" s="296">
        <f xml:space="preserve"> ConFin!AT$258</f>
        <v>0</v>
      </c>
      <c r="AU28" s="296">
        <f xml:space="preserve"> ConFin!AU$258</f>
        <v>0</v>
      </c>
      <c r="AV28" s="296">
        <f xml:space="preserve"> ConFin!AV$258</f>
        <v>0</v>
      </c>
      <c r="AW28" s="296">
        <f xml:space="preserve"> ConFin!AW$258</f>
        <v>0</v>
      </c>
      <c r="AX28" s="296">
        <f xml:space="preserve"> ConFin!AX$258</f>
        <v>0</v>
      </c>
      <c r="AY28" s="296">
        <f xml:space="preserve"> ConFin!AY$258</f>
        <v>90965.413482615302</v>
      </c>
      <c r="AZ28" s="296">
        <f xml:space="preserve"> ConFin!AZ$258</f>
        <v>0</v>
      </c>
      <c r="BA28" s="296">
        <f xml:space="preserve"> ConFin!BA$258</f>
        <v>0</v>
      </c>
      <c r="BB28" s="296">
        <f xml:space="preserve"> ConFin!BB$258</f>
        <v>0</v>
      </c>
      <c r="BC28" s="296">
        <f xml:space="preserve"> ConFin!BC$258</f>
        <v>0</v>
      </c>
      <c r="BD28" s="296">
        <f xml:space="preserve"> ConFin!BD$258</f>
        <v>0</v>
      </c>
      <c r="BE28" s="296">
        <f xml:space="preserve"> ConFin!BE$258</f>
        <v>0</v>
      </c>
    </row>
    <row r="29" spans="1:306" x14ac:dyDescent="0.25">
      <c r="E29" s="242" t="str">
        <f xml:space="preserve"> ConFin!E$314</f>
        <v xml:space="preserve">Construction debt upfront fee </v>
      </c>
      <c r="F29" s="242">
        <f xml:space="preserve"> ConFin!F$314</f>
        <v>0</v>
      </c>
      <c r="G29" s="242" t="str">
        <f xml:space="preserve"> ConFin!G$314</f>
        <v>$ 000s</v>
      </c>
      <c r="H29" s="242">
        <f xml:space="preserve"> ConFin!H$314</f>
        <v>3600</v>
      </c>
      <c r="I29" s="242">
        <f xml:space="preserve"> ConFin!I$314</f>
        <v>0</v>
      </c>
      <c r="J29" s="242">
        <f xml:space="preserve"> ConFin!J$314</f>
        <v>0</v>
      </c>
      <c r="K29" s="242">
        <f xml:space="preserve"> ConFin!K$314</f>
        <v>0</v>
      </c>
      <c r="L29" s="242">
        <f xml:space="preserve"> ConFin!L$314</f>
        <v>0</v>
      </c>
      <c r="M29" s="242">
        <f xml:space="preserve"> ConFin!M$314</f>
        <v>0</v>
      </c>
      <c r="N29" s="242">
        <f xml:space="preserve"> ConFin!N$314</f>
        <v>0</v>
      </c>
      <c r="O29" s="242">
        <f xml:space="preserve"> ConFin!O$314</f>
        <v>0</v>
      </c>
      <c r="P29" s="242">
        <f xml:space="preserve"> ConFin!P$314</f>
        <v>0</v>
      </c>
      <c r="Q29" s="242">
        <f xml:space="preserve"> ConFin!Q$314</f>
        <v>0</v>
      </c>
      <c r="R29" s="242">
        <f xml:space="preserve"> ConFin!R$314</f>
        <v>0</v>
      </c>
      <c r="S29" s="242">
        <f xml:space="preserve"> ConFin!S$314</f>
        <v>0</v>
      </c>
      <c r="T29" s="242">
        <f xml:space="preserve"> ConFin!T$314</f>
        <v>0</v>
      </c>
      <c r="U29" s="242">
        <f xml:space="preserve"> ConFin!U$314</f>
        <v>0</v>
      </c>
      <c r="V29" s="242">
        <f xml:space="preserve"> ConFin!V$314</f>
        <v>0</v>
      </c>
      <c r="W29" s="242">
        <f xml:space="preserve"> ConFin!W$314</f>
        <v>0</v>
      </c>
      <c r="X29" s="242">
        <f xml:space="preserve"> ConFin!X$314</f>
        <v>0</v>
      </c>
      <c r="Y29" s="242">
        <f xml:space="preserve"> ConFin!Y$314</f>
        <v>3600</v>
      </c>
      <c r="Z29" s="242">
        <f xml:space="preserve"> ConFin!Z$314</f>
        <v>0</v>
      </c>
      <c r="AA29" s="242">
        <f xml:space="preserve"> ConFin!AA$314</f>
        <v>0</v>
      </c>
      <c r="AB29" s="242">
        <f xml:space="preserve"> ConFin!AB$314</f>
        <v>0</v>
      </c>
      <c r="AC29" s="242">
        <f xml:space="preserve"> ConFin!AC$314</f>
        <v>0</v>
      </c>
      <c r="AD29" s="242">
        <f xml:space="preserve"> ConFin!AD$314</f>
        <v>0</v>
      </c>
      <c r="AE29" s="242">
        <f xml:space="preserve"> ConFin!AE$314</f>
        <v>0</v>
      </c>
      <c r="AF29" s="242">
        <f xml:space="preserve"> ConFin!AF$314</f>
        <v>0</v>
      </c>
      <c r="AG29" s="242">
        <f xml:space="preserve"> ConFin!AG$314</f>
        <v>0</v>
      </c>
      <c r="AH29" s="242">
        <f xml:space="preserve"> ConFin!AH$314</f>
        <v>0</v>
      </c>
      <c r="AI29" s="242">
        <f xml:space="preserve"> ConFin!AI$314</f>
        <v>0</v>
      </c>
      <c r="AJ29" s="242">
        <f xml:space="preserve"> ConFin!AJ$314</f>
        <v>0</v>
      </c>
      <c r="AK29" s="242">
        <f xml:space="preserve"> ConFin!AK$314</f>
        <v>0</v>
      </c>
      <c r="AL29" s="242">
        <f xml:space="preserve"> ConFin!AL$314</f>
        <v>0</v>
      </c>
      <c r="AM29" s="242">
        <f xml:space="preserve"> ConFin!AM$314</f>
        <v>0</v>
      </c>
      <c r="AN29" s="242">
        <f xml:space="preserve"> ConFin!AN$314</f>
        <v>0</v>
      </c>
      <c r="AO29" s="242">
        <f xml:space="preserve"> ConFin!AO$314</f>
        <v>0</v>
      </c>
      <c r="AP29" s="242">
        <f xml:space="preserve"> ConFin!AP$314</f>
        <v>0</v>
      </c>
      <c r="AQ29" s="242">
        <f xml:space="preserve"> ConFin!AQ$314</f>
        <v>0</v>
      </c>
      <c r="AR29" s="242">
        <f xml:space="preserve"> ConFin!AR$314</f>
        <v>0</v>
      </c>
      <c r="AS29" s="242">
        <f xml:space="preserve"> ConFin!AS$314</f>
        <v>0</v>
      </c>
      <c r="AT29" s="242">
        <f xml:space="preserve"> ConFin!AT$314</f>
        <v>0</v>
      </c>
      <c r="AU29" s="242">
        <f xml:space="preserve"> ConFin!AU$314</f>
        <v>0</v>
      </c>
      <c r="AV29" s="242">
        <f xml:space="preserve"> ConFin!AV$314</f>
        <v>0</v>
      </c>
      <c r="AW29" s="242">
        <f xml:space="preserve"> ConFin!AW$314</f>
        <v>0</v>
      </c>
      <c r="AX29" s="242">
        <f xml:space="preserve"> ConFin!AX$314</f>
        <v>0</v>
      </c>
      <c r="AY29" s="242">
        <f xml:space="preserve"> ConFin!AY$314</f>
        <v>0</v>
      </c>
      <c r="AZ29" s="242">
        <f xml:space="preserve"> ConFin!AZ$314</f>
        <v>0</v>
      </c>
      <c r="BA29" s="242">
        <f xml:space="preserve"> ConFin!BA$314</f>
        <v>0</v>
      </c>
      <c r="BB29" s="242">
        <f xml:space="preserve"> ConFin!BB$314</f>
        <v>0</v>
      </c>
      <c r="BC29" s="242">
        <f xml:space="preserve"> ConFin!BC$314</f>
        <v>0</v>
      </c>
      <c r="BD29" s="242">
        <f xml:space="preserve"> ConFin!BD$314</f>
        <v>0</v>
      </c>
      <c r="BE29" s="242">
        <f xml:space="preserve"> ConFin!BE$314</f>
        <v>0</v>
      </c>
    </row>
    <row r="30" spans="1:306" x14ac:dyDescent="0.25">
      <c r="E30" s="242" t="str">
        <f xml:space="preserve"> ConFin!E$325</f>
        <v>Construction debt commitment fee</v>
      </c>
      <c r="F30" s="242">
        <f xml:space="preserve"> ConFin!F$325</f>
        <v>0</v>
      </c>
      <c r="G30" s="242" t="str">
        <f xml:space="preserve"> ConFin!G$325</f>
        <v>$ 000s</v>
      </c>
      <c r="H30" s="242">
        <f xml:space="preserve"> ConFin!H$325</f>
        <v>1481.2512220848523</v>
      </c>
      <c r="I30" s="242">
        <f xml:space="preserve"> ConFin!I$325</f>
        <v>0</v>
      </c>
      <c r="J30" s="242">
        <f xml:space="preserve"> ConFin!J$325</f>
        <v>0</v>
      </c>
      <c r="K30" s="242">
        <f xml:space="preserve"> ConFin!K$325</f>
        <v>0</v>
      </c>
      <c r="L30" s="242">
        <f xml:space="preserve"> ConFin!L$325</f>
        <v>0</v>
      </c>
      <c r="M30" s="242">
        <f xml:space="preserve"> ConFin!M$325</f>
        <v>0</v>
      </c>
      <c r="N30" s="242">
        <f xml:space="preserve"> ConFin!N$325</f>
        <v>0</v>
      </c>
      <c r="O30" s="242">
        <f xml:space="preserve"> ConFin!O$325</f>
        <v>0</v>
      </c>
      <c r="P30" s="242">
        <f xml:space="preserve"> ConFin!P$325</f>
        <v>0</v>
      </c>
      <c r="Q30" s="242">
        <f xml:space="preserve"> ConFin!Q$325</f>
        <v>0</v>
      </c>
      <c r="R30" s="242">
        <f xml:space="preserve"> ConFin!R$325</f>
        <v>0</v>
      </c>
      <c r="S30" s="242">
        <f xml:space="preserve"> ConFin!S$325</f>
        <v>0</v>
      </c>
      <c r="T30" s="242">
        <f xml:space="preserve"> ConFin!T$325</f>
        <v>0</v>
      </c>
      <c r="U30" s="242">
        <f xml:space="preserve"> ConFin!U$325</f>
        <v>0</v>
      </c>
      <c r="V30" s="242">
        <f xml:space="preserve"> ConFin!V$325</f>
        <v>0</v>
      </c>
      <c r="W30" s="242">
        <f xml:space="preserve"> ConFin!W$325</f>
        <v>0</v>
      </c>
      <c r="X30" s="242">
        <f xml:space="preserve"> ConFin!X$325</f>
        <v>0</v>
      </c>
      <c r="Y30" s="242">
        <f xml:space="preserve"> ConFin!Y$325</f>
        <v>0</v>
      </c>
      <c r="Z30" s="242">
        <f xml:space="preserve"> ConFin!Z$325</f>
        <v>112.5</v>
      </c>
      <c r="AA30" s="242">
        <f xml:space="preserve"> ConFin!AA$325</f>
        <v>112.5</v>
      </c>
      <c r="AB30" s="242">
        <f xml:space="preserve"> ConFin!AB$325</f>
        <v>112.5</v>
      </c>
      <c r="AC30" s="242">
        <f xml:space="preserve"> ConFin!AC$325</f>
        <v>112.5</v>
      </c>
      <c r="AD30" s="242">
        <f xml:space="preserve"> ConFin!AD$325</f>
        <v>112.5</v>
      </c>
      <c r="AE30" s="242">
        <f xml:space="preserve"> ConFin!AE$325</f>
        <v>112.5</v>
      </c>
      <c r="AF30" s="242">
        <f xml:space="preserve"> ConFin!AF$325</f>
        <v>112.5</v>
      </c>
      <c r="AG30" s="242">
        <f xml:space="preserve"> ConFin!AG$325</f>
        <v>105.29580332915143</v>
      </c>
      <c r="AH30" s="242">
        <f xml:space="preserve"> ConFin!AH$325</f>
        <v>97.768183155820083</v>
      </c>
      <c r="AI30" s="242">
        <f xml:space="preserve"> ConFin!AI$325</f>
        <v>90.216098217918386</v>
      </c>
      <c r="AJ30" s="242">
        <f xml:space="preserve"> ConFin!AJ$325</f>
        <v>82.647825445141265</v>
      </c>
      <c r="AK30" s="242">
        <f xml:space="preserve"> ConFin!AK$325</f>
        <v>75.046599346321727</v>
      </c>
      <c r="AL30" s="242">
        <f xml:space="preserve"> ConFin!AL$325</f>
        <v>67.425350930819974</v>
      </c>
      <c r="AM30" s="242">
        <f xml:space="preserve"> ConFin!AM$325</f>
        <v>59.774651791213962</v>
      </c>
      <c r="AN30" s="242">
        <f xml:space="preserve"> ConFin!AN$325</f>
        <v>52.105678540764586</v>
      </c>
      <c r="AO30" s="242">
        <f xml:space="preserve"> ConFin!AO$325</f>
        <v>44.405190466925227</v>
      </c>
      <c r="AP30" s="242">
        <f xml:space="preserve"> ConFin!AP$325</f>
        <v>36.679675807233281</v>
      </c>
      <c r="AQ30" s="242">
        <f xml:space="preserve"> ConFin!AQ$325</f>
        <v>28.938530757927875</v>
      </c>
      <c r="AR30" s="242">
        <f xml:space="preserve"> ConFin!AR$325</f>
        <v>21.16274945465182</v>
      </c>
      <c r="AS30" s="242">
        <f xml:space="preserve"> ConFin!AS$325</f>
        <v>13.373114010754199</v>
      </c>
      <c r="AT30" s="242">
        <f xml:space="preserve"> ConFin!AT$325</f>
        <v>5.5467451031225394</v>
      </c>
      <c r="AU30" s="242">
        <f xml:space="preserve"> ConFin!AU$325</f>
        <v>-2.049153138716465</v>
      </c>
      <c r="AV30" s="242">
        <f xml:space="preserve"> ConFin!AV$325</f>
        <v>-9.6576108649794694</v>
      </c>
      <c r="AW30" s="242">
        <f xml:space="preserve"> ConFin!AW$325</f>
        <v>-17.302923263358224</v>
      </c>
      <c r="AX30" s="242">
        <f xml:space="preserve"> ConFin!AX$325</f>
        <v>-24.965112613404781</v>
      </c>
      <c r="AY30" s="242">
        <f xml:space="preserve"> ConFin!AY$325</f>
        <v>-32.660174392455339</v>
      </c>
      <c r="AZ30" s="242">
        <f xml:space="preserve"> ConFin!AZ$325</f>
        <v>0</v>
      </c>
      <c r="BA30" s="242">
        <f xml:space="preserve"> ConFin!BA$325</f>
        <v>0</v>
      </c>
      <c r="BB30" s="242">
        <f xml:space="preserve"> ConFin!BB$325</f>
        <v>0</v>
      </c>
      <c r="BC30" s="242">
        <f xml:space="preserve"> ConFin!BC$325</f>
        <v>0</v>
      </c>
      <c r="BD30" s="242">
        <f xml:space="preserve"> ConFin!BD$325</f>
        <v>0</v>
      </c>
      <c r="BE30" s="242">
        <f xml:space="preserve"> ConFin!BE$325</f>
        <v>0</v>
      </c>
    </row>
    <row r="31" spans="1:306" x14ac:dyDescent="0.25">
      <c r="E31" s="242" t="str">
        <f xml:space="preserve"> ConFin!E$337</f>
        <v>Construction debt interest</v>
      </c>
      <c r="F31" s="242">
        <f xml:space="preserve"> ConFin!F$337</f>
        <v>0</v>
      </c>
      <c r="G31" s="242" t="str">
        <f xml:space="preserve"> ConFin!G$337</f>
        <v>$ 000s</v>
      </c>
      <c r="H31" s="242">
        <f xml:space="preserve"> ConFin!H$337</f>
        <v>8785.592536497903</v>
      </c>
      <c r="I31" s="242">
        <f xml:space="preserve"> ConFin!I$337</f>
        <v>0</v>
      </c>
      <c r="J31" s="242">
        <f xml:space="preserve"> ConFin!J$337</f>
        <v>0</v>
      </c>
      <c r="K31" s="242">
        <f xml:space="preserve"> ConFin!K$337</f>
        <v>0</v>
      </c>
      <c r="L31" s="242">
        <f xml:space="preserve"> ConFin!L$337</f>
        <v>0</v>
      </c>
      <c r="M31" s="242">
        <f xml:space="preserve"> ConFin!M$337</f>
        <v>0</v>
      </c>
      <c r="N31" s="242">
        <f xml:space="preserve"> ConFin!N$337</f>
        <v>0</v>
      </c>
      <c r="O31" s="242">
        <f xml:space="preserve"> ConFin!O$337</f>
        <v>0</v>
      </c>
      <c r="P31" s="242">
        <f xml:space="preserve"> ConFin!P$337</f>
        <v>0</v>
      </c>
      <c r="Q31" s="242">
        <f xml:space="preserve"> ConFin!Q$337</f>
        <v>0</v>
      </c>
      <c r="R31" s="242">
        <f xml:space="preserve"> ConFin!R$337</f>
        <v>0</v>
      </c>
      <c r="S31" s="242">
        <f xml:space="preserve"> ConFin!S$337</f>
        <v>0</v>
      </c>
      <c r="T31" s="242">
        <f xml:space="preserve"> ConFin!T$337</f>
        <v>0</v>
      </c>
      <c r="U31" s="242">
        <f xml:space="preserve"> ConFin!U$337</f>
        <v>0</v>
      </c>
      <c r="V31" s="242">
        <f xml:space="preserve"> ConFin!V$337</f>
        <v>0</v>
      </c>
      <c r="W31" s="242">
        <f xml:space="preserve"> ConFin!W$337</f>
        <v>0</v>
      </c>
      <c r="X31" s="242">
        <f xml:space="preserve"> ConFin!X$337</f>
        <v>0</v>
      </c>
      <c r="Y31" s="242">
        <f xml:space="preserve"> ConFin!Y$337</f>
        <v>0</v>
      </c>
      <c r="Z31" s="242">
        <f xml:space="preserve"> ConFin!Z$337</f>
        <v>0</v>
      </c>
      <c r="AA31" s="242">
        <f xml:space="preserve"> ConFin!AA$337</f>
        <v>0</v>
      </c>
      <c r="AB31" s="242">
        <f xml:space="preserve"> ConFin!AB$337</f>
        <v>0</v>
      </c>
      <c r="AC31" s="242">
        <f xml:space="preserve"> ConFin!AC$337</f>
        <v>0</v>
      </c>
      <c r="AD31" s="242">
        <f xml:space="preserve"> ConFin!AD$337</f>
        <v>0</v>
      </c>
      <c r="AE31" s="242">
        <f xml:space="preserve"> ConFin!AE$337</f>
        <v>0</v>
      </c>
      <c r="AF31" s="242">
        <f xml:space="preserve"> ConFin!AF$337</f>
        <v>0</v>
      </c>
      <c r="AG31" s="242">
        <f xml:space="preserve"> ConFin!AG$337</f>
        <v>44.666019359261178</v>
      </c>
      <c r="AH31" s="242">
        <f xml:space="preserve"> ConFin!AH$337</f>
        <v>91.337264433915536</v>
      </c>
      <c r="AI31" s="242">
        <f xml:space="preserve"> ConFin!AI$337</f>
        <v>124.78984997965705</v>
      </c>
      <c r="AJ31" s="242">
        <f xml:space="preserve"> ConFin!AJ$337</f>
        <v>185.0834822401242</v>
      </c>
      <c r="AK31" s="242">
        <f xml:space="preserve"> ConFin!AK$337</f>
        <v>224.72040392206966</v>
      </c>
      <c r="AL31" s="242">
        <f xml:space="preserve"> ConFin!AL$337</f>
        <v>279.46282422891613</v>
      </c>
      <c r="AM31" s="242">
        <f xml:space="preserve"> ConFin!AM$337</f>
        <v>316.35208925271621</v>
      </c>
      <c r="AN31" s="242">
        <f xml:space="preserve"> ConFin!AN$337</f>
        <v>374.44479304725957</v>
      </c>
      <c r="AO31" s="242">
        <f xml:space="preserve"> ConFin!AO$337</f>
        <v>422.18781910506362</v>
      </c>
      <c r="AP31" s="242">
        <f xml:space="preserve"> ConFin!AP$337</f>
        <v>454.92194515660032</v>
      </c>
      <c r="AQ31" s="242">
        <f xml:space="preserve"> ConFin!AQ$337</f>
        <v>518.08110930084717</v>
      </c>
      <c r="AR31" s="242">
        <f xml:space="preserve"> ConFin!AR$337</f>
        <v>548.0235032720891</v>
      </c>
      <c r="AS31" s="242">
        <f xml:space="preserve"> ConFin!AS$337</f>
        <v>614.58669313332393</v>
      </c>
      <c r="AT31" s="242">
        <f xml:space="preserve"> ConFin!AT$337</f>
        <v>663.11018036064024</v>
      </c>
      <c r="AU31" s="242">
        <f xml:space="preserve"> ConFin!AU$337</f>
        <v>664.38508820455559</v>
      </c>
      <c r="AV31" s="242">
        <f xml:space="preserve"> ConFin!AV$337</f>
        <v>757.37718736287275</v>
      </c>
      <c r="AW31" s="242">
        <f xml:space="preserve"> ConFin!AW$337</f>
        <v>778.81753958014929</v>
      </c>
      <c r="AX31" s="242">
        <f xml:space="preserve"> ConFin!AX$337</f>
        <v>852.28369820310968</v>
      </c>
      <c r="AY31" s="242">
        <f xml:space="preserve"> ConFin!AY$337</f>
        <v>870.96104635473205</v>
      </c>
      <c r="AZ31" s="242">
        <f xml:space="preserve"> ConFin!AZ$337</f>
        <v>0</v>
      </c>
      <c r="BA31" s="242">
        <f xml:space="preserve"> ConFin!BA$337</f>
        <v>0</v>
      </c>
      <c r="BB31" s="242">
        <f xml:space="preserve"> ConFin!BB$337</f>
        <v>0</v>
      </c>
      <c r="BC31" s="242">
        <f xml:space="preserve"> ConFin!BC$337</f>
        <v>0</v>
      </c>
      <c r="BD31" s="242">
        <f xml:space="preserve"> ConFin!BD$337</f>
        <v>0</v>
      </c>
      <c r="BE31" s="242">
        <f xml:space="preserve"> ConFin!BE$337</f>
        <v>0</v>
      </c>
    </row>
    <row r="32" spans="1:306" x14ac:dyDescent="0.25">
      <c r="E32" s="242" t="str">
        <f xml:space="preserve"> ConCost!E$65</f>
        <v>Pre-funding of working capital - m</v>
      </c>
      <c r="F32" s="242">
        <f xml:space="preserve"> ConCost!F$65</f>
        <v>0</v>
      </c>
      <c r="G32" s="242" t="str">
        <f xml:space="preserve"> ConCost!G$65</f>
        <v>$ 000s</v>
      </c>
      <c r="H32" s="242">
        <f xml:space="preserve"> ConCost!H$65</f>
        <v>5093.9433690745245</v>
      </c>
      <c r="I32" s="242">
        <f xml:space="preserve"> ConCost!I$65</f>
        <v>0</v>
      </c>
      <c r="J32" s="242">
        <f xml:space="preserve"> ConCost!J$65</f>
        <v>0</v>
      </c>
      <c r="K32" s="242">
        <f xml:space="preserve"> ConCost!K$65</f>
        <v>0</v>
      </c>
      <c r="L32" s="242">
        <f xml:space="preserve"> ConCost!L$65</f>
        <v>0</v>
      </c>
      <c r="M32" s="242">
        <f xml:space="preserve"> ConCost!M$65</f>
        <v>0</v>
      </c>
      <c r="N32" s="242">
        <f xml:space="preserve"> ConCost!N$65</f>
        <v>0</v>
      </c>
      <c r="O32" s="242">
        <f xml:space="preserve"> ConCost!O$65</f>
        <v>0</v>
      </c>
      <c r="P32" s="242">
        <f xml:space="preserve"> ConCost!P$65</f>
        <v>0</v>
      </c>
      <c r="Q32" s="242">
        <f xml:space="preserve"> ConCost!Q$65</f>
        <v>0</v>
      </c>
      <c r="R32" s="242">
        <f xml:space="preserve"> ConCost!R$65</f>
        <v>0</v>
      </c>
      <c r="S32" s="242">
        <f xml:space="preserve"> ConCost!S$65</f>
        <v>0</v>
      </c>
      <c r="T32" s="242">
        <f xml:space="preserve"> ConCost!T$65</f>
        <v>0</v>
      </c>
      <c r="U32" s="242">
        <f xml:space="preserve"> ConCost!U$65</f>
        <v>0</v>
      </c>
      <c r="V32" s="242">
        <f xml:space="preserve"> ConCost!V$65</f>
        <v>0</v>
      </c>
      <c r="W32" s="242">
        <f xml:space="preserve"> ConCost!W$65</f>
        <v>0</v>
      </c>
      <c r="X32" s="242">
        <f xml:space="preserve"> ConCost!X$65</f>
        <v>0</v>
      </c>
      <c r="Y32" s="242">
        <f xml:space="preserve"> ConCost!Y$65</f>
        <v>0</v>
      </c>
      <c r="Z32" s="242">
        <f xml:space="preserve"> ConCost!Z$65</f>
        <v>0</v>
      </c>
      <c r="AA32" s="242">
        <f xml:space="preserve"> ConCost!AA$65</f>
        <v>0</v>
      </c>
      <c r="AB32" s="242">
        <f xml:space="preserve"> ConCost!AB$65</f>
        <v>0</v>
      </c>
      <c r="AC32" s="242">
        <f xml:space="preserve"> ConCost!AC$65</f>
        <v>0</v>
      </c>
      <c r="AD32" s="242">
        <f xml:space="preserve"> ConCost!AD$65</f>
        <v>0</v>
      </c>
      <c r="AE32" s="242">
        <f xml:space="preserve"> ConCost!AE$65</f>
        <v>0</v>
      </c>
      <c r="AF32" s="242">
        <f xml:space="preserve"> ConCost!AF$65</f>
        <v>0</v>
      </c>
      <c r="AG32" s="242">
        <f xml:space="preserve"> ConCost!AG$65</f>
        <v>0</v>
      </c>
      <c r="AH32" s="242">
        <f xml:space="preserve"> ConCost!AH$65</f>
        <v>0</v>
      </c>
      <c r="AI32" s="242">
        <f xml:space="preserve"> ConCost!AI$65</f>
        <v>0</v>
      </c>
      <c r="AJ32" s="242">
        <f xml:space="preserve"> ConCost!AJ$65</f>
        <v>0</v>
      </c>
      <c r="AK32" s="242">
        <f xml:space="preserve"> ConCost!AK$65</f>
        <v>0</v>
      </c>
      <c r="AL32" s="242">
        <f xml:space="preserve"> ConCost!AL$65</f>
        <v>0</v>
      </c>
      <c r="AM32" s="242">
        <f xml:space="preserve"> ConCost!AM$65</f>
        <v>0</v>
      </c>
      <c r="AN32" s="242">
        <f xml:space="preserve"> ConCost!AN$65</f>
        <v>0</v>
      </c>
      <c r="AO32" s="242">
        <f xml:space="preserve"> ConCost!AO$65</f>
        <v>0</v>
      </c>
      <c r="AP32" s="242">
        <f xml:space="preserve"> ConCost!AP$65</f>
        <v>0</v>
      </c>
      <c r="AQ32" s="242">
        <f xml:space="preserve"> ConCost!AQ$65</f>
        <v>0</v>
      </c>
      <c r="AR32" s="242">
        <f xml:space="preserve"> ConCost!AR$65</f>
        <v>0</v>
      </c>
      <c r="AS32" s="242">
        <f xml:space="preserve"> ConCost!AS$65</f>
        <v>0</v>
      </c>
      <c r="AT32" s="242">
        <f xml:space="preserve"> ConCost!AT$65</f>
        <v>0</v>
      </c>
      <c r="AU32" s="242">
        <f xml:space="preserve"> ConCost!AU$65</f>
        <v>0</v>
      </c>
      <c r="AV32" s="242">
        <f xml:space="preserve"> ConCost!AV$65</f>
        <v>0</v>
      </c>
      <c r="AW32" s="242">
        <f xml:space="preserve"> ConCost!AW$65</f>
        <v>0</v>
      </c>
      <c r="AX32" s="242">
        <f xml:space="preserve"> ConCost!AX$65</f>
        <v>0</v>
      </c>
      <c r="AY32" s="242">
        <f xml:space="preserve"> ConCost!AY$65</f>
        <v>5093.9433690745245</v>
      </c>
      <c r="AZ32" s="242">
        <f xml:space="preserve"> ConCost!AZ$65</f>
        <v>0</v>
      </c>
      <c r="BA32" s="242">
        <f xml:space="preserve"> ConCost!BA$65</f>
        <v>0</v>
      </c>
      <c r="BB32" s="242">
        <f xml:space="preserve"> ConCost!BB$65</f>
        <v>0</v>
      </c>
      <c r="BC32" s="242">
        <f xml:space="preserve"> ConCost!BC$65</f>
        <v>0</v>
      </c>
      <c r="BD32" s="242">
        <f xml:space="preserve"> ConCost!BD$65</f>
        <v>0</v>
      </c>
      <c r="BE32" s="242">
        <f xml:space="preserve"> ConCost!BE$65</f>
        <v>0</v>
      </c>
    </row>
    <row r="33" spans="1:57" x14ac:dyDescent="0.25">
      <c r="E33" s="242" t="str">
        <f xml:space="preserve"> ConCost!E$70</f>
        <v>Pre-funding of DSRA - m</v>
      </c>
      <c r="F33" s="242">
        <f xml:space="preserve"> ConCost!F$70</f>
        <v>0</v>
      </c>
      <c r="G33" s="242" t="str">
        <f xml:space="preserve"> ConCost!G$70</f>
        <v>$ 000s</v>
      </c>
      <c r="H33" s="242">
        <f xml:space="preserve"> ConCost!H$70</f>
        <v>11766.314320962698</v>
      </c>
      <c r="I33" s="242">
        <f xml:space="preserve"> ConCost!I$70</f>
        <v>0</v>
      </c>
      <c r="J33" s="242">
        <f xml:space="preserve"> ConCost!J$70</f>
        <v>0</v>
      </c>
      <c r="K33" s="242">
        <f xml:space="preserve"> ConCost!K$70</f>
        <v>0</v>
      </c>
      <c r="L33" s="242">
        <f xml:space="preserve"> ConCost!L$70</f>
        <v>0</v>
      </c>
      <c r="M33" s="242">
        <f xml:space="preserve"> ConCost!M$70</f>
        <v>0</v>
      </c>
      <c r="N33" s="242">
        <f xml:space="preserve"> ConCost!N$70</f>
        <v>0</v>
      </c>
      <c r="O33" s="242">
        <f xml:space="preserve"> ConCost!O$70</f>
        <v>0</v>
      </c>
      <c r="P33" s="242">
        <f xml:space="preserve"> ConCost!P$70</f>
        <v>0</v>
      </c>
      <c r="Q33" s="242">
        <f xml:space="preserve"> ConCost!Q$70</f>
        <v>0</v>
      </c>
      <c r="R33" s="242">
        <f xml:space="preserve"> ConCost!R$70</f>
        <v>0</v>
      </c>
      <c r="S33" s="242">
        <f xml:space="preserve"> ConCost!S$70</f>
        <v>0</v>
      </c>
      <c r="T33" s="242">
        <f xml:space="preserve"> ConCost!T$70</f>
        <v>0</v>
      </c>
      <c r="U33" s="242">
        <f xml:space="preserve"> ConCost!U$70</f>
        <v>0</v>
      </c>
      <c r="V33" s="242">
        <f xml:space="preserve"> ConCost!V$70</f>
        <v>0</v>
      </c>
      <c r="W33" s="242">
        <f xml:space="preserve"> ConCost!W$70</f>
        <v>0</v>
      </c>
      <c r="X33" s="242">
        <f xml:space="preserve"> ConCost!X$70</f>
        <v>0</v>
      </c>
      <c r="Y33" s="242">
        <f xml:space="preserve"> ConCost!Y$70</f>
        <v>0</v>
      </c>
      <c r="Z33" s="242">
        <f xml:space="preserve"> ConCost!Z$70</f>
        <v>0</v>
      </c>
      <c r="AA33" s="242">
        <f xml:space="preserve"> ConCost!AA$70</f>
        <v>0</v>
      </c>
      <c r="AB33" s="242">
        <f xml:space="preserve"> ConCost!AB$70</f>
        <v>0</v>
      </c>
      <c r="AC33" s="242">
        <f xml:space="preserve"> ConCost!AC$70</f>
        <v>0</v>
      </c>
      <c r="AD33" s="242">
        <f xml:space="preserve"> ConCost!AD$70</f>
        <v>0</v>
      </c>
      <c r="AE33" s="242">
        <f xml:space="preserve"> ConCost!AE$70</f>
        <v>0</v>
      </c>
      <c r="AF33" s="242">
        <f xml:space="preserve"> ConCost!AF$70</f>
        <v>0</v>
      </c>
      <c r="AG33" s="242">
        <f xml:space="preserve"> ConCost!AG$70</f>
        <v>0</v>
      </c>
      <c r="AH33" s="242">
        <f xml:space="preserve"> ConCost!AH$70</f>
        <v>0</v>
      </c>
      <c r="AI33" s="242">
        <f xml:space="preserve"> ConCost!AI$70</f>
        <v>0</v>
      </c>
      <c r="AJ33" s="242">
        <f xml:space="preserve"> ConCost!AJ$70</f>
        <v>0</v>
      </c>
      <c r="AK33" s="242">
        <f xml:space="preserve"> ConCost!AK$70</f>
        <v>0</v>
      </c>
      <c r="AL33" s="242">
        <f xml:space="preserve"> ConCost!AL$70</f>
        <v>0</v>
      </c>
      <c r="AM33" s="242">
        <f xml:space="preserve"> ConCost!AM$70</f>
        <v>0</v>
      </c>
      <c r="AN33" s="242">
        <f xml:space="preserve"> ConCost!AN$70</f>
        <v>0</v>
      </c>
      <c r="AO33" s="242">
        <f xml:space="preserve"> ConCost!AO$70</f>
        <v>0</v>
      </c>
      <c r="AP33" s="242">
        <f xml:space="preserve"> ConCost!AP$70</f>
        <v>0</v>
      </c>
      <c r="AQ33" s="242">
        <f xml:space="preserve"> ConCost!AQ$70</f>
        <v>0</v>
      </c>
      <c r="AR33" s="242">
        <f xml:space="preserve"> ConCost!AR$70</f>
        <v>0</v>
      </c>
      <c r="AS33" s="242">
        <f xml:space="preserve"> ConCost!AS$70</f>
        <v>0</v>
      </c>
      <c r="AT33" s="242">
        <f xml:space="preserve"> ConCost!AT$70</f>
        <v>0</v>
      </c>
      <c r="AU33" s="242">
        <f xml:space="preserve"> ConCost!AU$70</f>
        <v>0</v>
      </c>
      <c r="AV33" s="242">
        <f xml:space="preserve"> ConCost!AV$70</f>
        <v>0</v>
      </c>
      <c r="AW33" s="242">
        <f xml:space="preserve"> ConCost!AW$70</f>
        <v>0</v>
      </c>
      <c r="AX33" s="242">
        <f xml:space="preserve"> ConCost!AX$70</f>
        <v>0</v>
      </c>
      <c r="AY33" s="242">
        <f xml:space="preserve"> ConCost!AY$70</f>
        <v>11766.314320962698</v>
      </c>
      <c r="AZ33" s="242">
        <f xml:space="preserve"> ConCost!AZ$70</f>
        <v>0</v>
      </c>
      <c r="BA33" s="242">
        <f xml:space="preserve"> ConCost!BA$70</f>
        <v>0</v>
      </c>
      <c r="BB33" s="242">
        <f xml:space="preserve"> ConCost!BB$70</f>
        <v>0</v>
      </c>
      <c r="BC33" s="242">
        <f xml:space="preserve"> ConCost!BC$70</f>
        <v>0</v>
      </c>
      <c r="BD33" s="242">
        <f xml:space="preserve"> ConCost!BD$70</f>
        <v>0</v>
      </c>
      <c r="BE33" s="242">
        <f xml:space="preserve"> ConCost!BE$70</f>
        <v>0</v>
      </c>
    </row>
    <row r="34" spans="1:57" x14ac:dyDescent="0.25">
      <c r="E34" s="711" t="s">
        <v>389</v>
      </c>
      <c r="F34" s="711"/>
      <c r="G34" s="711"/>
      <c r="H34" s="711"/>
      <c r="I34" s="711"/>
      <c r="J34" s="711"/>
      <c r="K34" s="711"/>
      <c r="L34" s="711"/>
      <c r="M34" s="711"/>
      <c r="N34" s="711"/>
      <c r="O34" s="711"/>
      <c r="P34" s="711"/>
      <c r="Q34" s="711"/>
      <c r="R34" s="711"/>
      <c r="S34" s="711"/>
      <c r="T34" s="711"/>
      <c r="U34" s="711"/>
      <c r="V34" s="711"/>
      <c r="W34" s="711"/>
      <c r="X34" s="711"/>
      <c r="Y34" s="711"/>
      <c r="Z34" s="711"/>
      <c r="AA34" s="711"/>
      <c r="AB34" s="711"/>
      <c r="AC34" s="711"/>
      <c r="AD34" s="711"/>
      <c r="AE34" s="711"/>
      <c r="AF34" s="711"/>
      <c r="AG34" s="711"/>
      <c r="AH34" s="711"/>
      <c r="AI34" s="711"/>
      <c r="AJ34" s="711"/>
      <c r="AK34" s="711"/>
      <c r="AL34" s="711"/>
      <c r="AM34" s="711"/>
      <c r="AN34" s="711"/>
      <c r="AO34" s="711"/>
      <c r="AP34" s="711"/>
      <c r="AQ34" s="711"/>
      <c r="AR34" s="711"/>
      <c r="AS34" s="711"/>
      <c r="AT34" s="711"/>
      <c r="AU34" s="711"/>
      <c r="AV34" s="711"/>
      <c r="AW34" s="711"/>
      <c r="AX34" s="711"/>
      <c r="AY34" s="711"/>
      <c r="AZ34" s="711"/>
      <c r="BA34" s="711"/>
      <c r="BB34" s="711"/>
      <c r="BC34" s="711"/>
      <c r="BD34" s="711"/>
      <c r="BE34" s="711"/>
    </row>
    <row r="35" spans="1:57" x14ac:dyDescent="0.25">
      <c r="E35" s="215" t="s">
        <v>364</v>
      </c>
      <c r="F35" s="215"/>
      <c r="G35" s="215" t="str">
        <f xml:space="preserve"> SMU</f>
        <v>$ 000s</v>
      </c>
      <c r="H35" s="215">
        <f xml:space="preserve"> SUM(J35:BE35)</f>
        <v>439242.51493123535</v>
      </c>
      <c r="I35" s="239"/>
      <c r="J35" s="215">
        <f t="shared" ref="J35:BE35" si="1">SUM(J18:J34)</f>
        <v>0</v>
      </c>
      <c r="K35" s="215">
        <f t="shared" si="1"/>
        <v>0</v>
      </c>
      <c r="L35" s="215">
        <f t="shared" si="1"/>
        <v>0</v>
      </c>
      <c r="M35" s="215">
        <f t="shared" si="1"/>
        <v>0</v>
      </c>
      <c r="N35" s="215">
        <f t="shared" si="1"/>
        <v>0</v>
      </c>
      <c r="O35" s="215">
        <f t="shared" si="1"/>
        <v>0</v>
      </c>
      <c r="P35" s="215">
        <f t="shared" si="1"/>
        <v>0</v>
      </c>
      <c r="Q35" s="215">
        <f t="shared" si="1"/>
        <v>0</v>
      </c>
      <c r="R35" s="215">
        <f t="shared" si="1"/>
        <v>0</v>
      </c>
      <c r="S35" s="215">
        <f t="shared" si="1"/>
        <v>0</v>
      </c>
      <c r="T35" s="215">
        <f t="shared" si="1"/>
        <v>0</v>
      </c>
      <c r="U35" s="215">
        <f t="shared" si="1"/>
        <v>0</v>
      </c>
      <c r="V35" s="215">
        <f t="shared" si="1"/>
        <v>0</v>
      </c>
      <c r="W35" s="215">
        <f t="shared" si="1"/>
        <v>0</v>
      </c>
      <c r="X35" s="215">
        <f t="shared" si="1"/>
        <v>0</v>
      </c>
      <c r="Y35" s="215">
        <f t="shared" si="1"/>
        <v>11900</v>
      </c>
      <c r="Z35" s="215">
        <f t="shared" si="1"/>
        <v>12006.73076923077</v>
      </c>
      <c r="AA35" s="215">
        <f t="shared" si="1"/>
        <v>12006.73076923077</v>
      </c>
      <c r="AB35" s="215">
        <f t="shared" si="1"/>
        <v>12006.73076923077</v>
      </c>
      <c r="AC35" s="215">
        <f t="shared" si="1"/>
        <v>12006.73076923077</v>
      </c>
      <c r="AD35" s="215">
        <f t="shared" si="1"/>
        <v>12006.73076923077</v>
      </c>
      <c r="AE35" s="215">
        <f t="shared" si="1"/>
        <v>12006.73076923077</v>
      </c>
      <c r="AF35" s="215">
        <f t="shared" si="1"/>
        <v>12006.73076923077</v>
      </c>
      <c r="AG35" s="215">
        <f t="shared" si="1"/>
        <v>12044.192591919182</v>
      </c>
      <c r="AH35" s="215">
        <f t="shared" si="1"/>
        <v>12083.336216820506</v>
      </c>
      <c r="AI35" s="215">
        <f t="shared" si="1"/>
        <v>12109.236717428344</v>
      </c>
      <c r="AJ35" s="215">
        <f t="shared" si="1"/>
        <v>12161.962076916036</v>
      </c>
      <c r="AK35" s="215">
        <f t="shared" si="1"/>
        <v>12193.997772499162</v>
      </c>
      <c r="AL35" s="215">
        <f t="shared" si="1"/>
        <v>12241.118944390506</v>
      </c>
      <c r="AM35" s="215">
        <f t="shared" si="1"/>
        <v>12270.3575102747</v>
      </c>
      <c r="AN35" s="215">
        <f t="shared" si="1"/>
        <v>12320.781240818795</v>
      </c>
      <c r="AO35" s="215">
        <f t="shared" si="1"/>
        <v>12360.823778802758</v>
      </c>
      <c r="AP35" s="215">
        <f t="shared" si="1"/>
        <v>12385.832390194604</v>
      </c>
      <c r="AQ35" s="215">
        <f t="shared" si="1"/>
        <v>12441.250409289545</v>
      </c>
      <c r="AR35" s="215">
        <f t="shared" si="1"/>
        <v>12463.41702195751</v>
      </c>
      <c r="AS35" s="215">
        <f t="shared" si="1"/>
        <v>12522.190576374847</v>
      </c>
      <c r="AT35" s="215">
        <f t="shared" si="1"/>
        <v>12562.887694694531</v>
      </c>
      <c r="AU35" s="215">
        <f t="shared" si="1"/>
        <v>12556.566704296609</v>
      </c>
      <c r="AV35" s="215">
        <f t="shared" si="1"/>
        <v>12641.950345728663</v>
      </c>
      <c r="AW35" s="215">
        <f t="shared" si="1"/>
        <v>12655.745385547561</v>
      </c>
      <c r="AX35" s="215">
        <f t="shared" si="1"/>
        <v>12721.549354820474</v>
      </c>
      <c r="AY35" s="215">
        <f t="shared" si="1"/>
        <v>120558.20281384556</v>
      </c>
      <c r="AZ35" s="215">
        <f t="shared" si="1"/>
        <v>0</v>
      </c>
      <c r="BA35" s="215">
        <f t="shared" si="1"/>
        <v>0</v>
      </c>
      <c r="BB35" s="215">
        <f t="shared" si="1"/>
        <v>0</v>
      </c>
      <c r="BC35" s="215">
        <f t="shared" si="1"/>
        <v>0</v>
      </c>
      <c r="BD35" s="215">
        <f t="shared" si="1"/>
        <v>0</v>
      </c>
      <c r="BE35" s="215">
        <f t="shared" si="1"/>
        <v>0</v>
      </c>
    </row>
    <row r="37" spans="1:57" x14ac:dyDescent="0.25">
      <c r="E37" s="242" t="str">
        <f t="shared" ref="E37:AJ37" si="2" xml:space="preserve"> E$14</f>
        <v>Sources of cash</v>
      </c>
      <c r="F37" s="242">
        <f t="shared" si="2"/>
        <v>0</v>
      </c>
      <c r="G37" s="242" t="str">
        <f t="shared" si="2"/>
        <v>$ 000s</v>
      </c>
      <c r="H37" s="242">
        <f xml:space="preserve"> H$14</f>
        <v>439242.51759307529</v>
      </c>
      <c r="I37" s="242">
        <f t="shared" si="2"/>
        <v>0</v>
      </c>
      <c r="J37" s="242">
        <f t="shared" si="2"/>
        <v>0</v>
      </c>
      <c r="K37" s="242">
        <f t="shared" si="2"/>
        <v>0</v>
      </c>
      <c r="L37" s="242">
        <f t="shared" si="2"/>
        <v>0</v>
      </c>
      <c r="M37" s="242">
        <f t="shared" si="2"/>
        <v>0</v>
      </c>
      <c r="N37" s="242">
        <f t="shared" si="2"/>
        <v>0</v>
      </c>
      <c r="O37" s="242">
        <f t="shared" si="2"/>
        <v>0</v>
      </c>
      <c r="P37" s="242">
        <f t="shared" si="2"/>
        <v>0</v>
      </c>
      <c r="Q37" s="242">
        <f t="shared" si="2"/>
        <v>0</v>
      </c>
      <c r="R37" s="242">
        <f t="shared" si="2"/>
        <v>0</v>
      </c>
      <c r="S37" s="242">
        <f t="shared" si="2"/>
        <v>0</v>
      </c>
      <c r="T37" s="242">
        <f t="shared" si="2"/>
        <v>0</v>
      </c>
      <c r="U37" s="242">
        <f t="shared" si="2"/>
        <v>0</v>
      </c>
      <c r="V37" s="242">
        <f t="shared" si="2"/>
        <v>0</v>
      </c>
      <c r="W37" s="242">
        <f t="shared" si="2"/>
        <v>0</v>
      </c>
      <c r="X37" s="242">
        <f t="shared" si="2"/>
        <v>0</v>
      </c>
      <c r="Y37" s="242">
        <f t="shared" si="2"/>
        <v>11900</v>
      </c>
      <c r="Z37" s="242">
        <f t="shared" si="2"/>
        <v>12006.730769230497</v>
      </c>
      <c r="AA37" s="242">
        <f t="shared" si="2"/>
        <v>12006.730769230497</v>
      </c>
      <c r="AB37" s="242">
        <f t="shared" si="2"/>
        <v>12006.730769230497</v>
      </c>
      <c r="AC37" s="242">
        <f t="shared" si="2"/>
        <v>12006.730769230497</v>
      </c>
      <c r="AD37" s="242">
        <f t="shared" si="2"/>
        <v>12006.730795494545</v>
      </c>
      <c r="AE37" s="242">
        <f t="shared" si="2"/>
        <v>12006.730908248253</v>
      </c>
      <c r="AF37" s="242">
        <f t="shared" si="2"/>
        <v>12006.73107714686</v>
      </c>
      <c r="AG37" s="242">
        <f t="shared" si="2"/>
        <v>12044.192277330156</v>
      </c>
      <c r="AH37" s="242">
        <f t="shared" si="2"/>
        <v>12083.335900642705</v>
      </c>
      <c r="AI37" s="242">
        <f t="shared" si="2"/>
        <v>12109.236436443402</v>
      </c>
      <c r="AJ37" s="242">
        <f t="shared" si="2"/>
        <v>12161.961758111254</v>
      </c>
      <c r="AK37" s="242">
        <f t="shared" ref="AK37:BE37" si="3" xml:space="preserve"> AK$14</f>
        <v>12193.997464802789</v>
      </c>
      <c r="AL37" s="242">
        <f t="shared" si="3"/>
        <v>12241.118623369628</v>
      </c>
      <c r="AM37" s="242">
        <f t="shared" si="3"/>
        <v>12270.357200719012</v>
      </c>
      <c r="AN37" s="242">
        <f t="shared" si="3"/>
        <v>12320.780918142977</v>
      </c>
      <c r="AO37" s="242">
        <f t="shared" si="3"/>
        <v>12360.823455507107</v>
      </c>
      <c r="AP37" s="242">
        <f t="shared" si="3"/>
        <v>12385.832078888641</v>
      </c>
      <c r="AQ37" s="242">
        <f t="shared" si="3"/>
        <v>12441.250085241678</v>
      </c>
      <c r="AR37" s="242">
        <f t="shared" si="3"/>
        <v>12463.416710236208</v>
      </c>
      <c r="AS37" s="242">
        <f t="shared" si="3"/>
        <v>12522.190252210656</v>
      </c>
      <c r="AT37" s="242">
        <f t="shared" si="3"/>
        <v>12562.887372859088</v>
      </c>
      <c r="AU37" s="242">
        <f t="shared" si="3"/>
        <v>12556.566406910588</v>
      </c>
      <c r="AV37" s="242">
        <f t="shared" si="3"/>
        <v>12641.950023322685</v>
      </c>
      <c r="AW37" s="242">
        <f t="shared" si="3"/>
        <v>12655.745075477713</v>
      </c>
      <c r="AX37" s="242">
        <f t="shared" si="3"/>
        <v>12721.549032397568</v>
      </c>
      <c r="AY37" s="242">
        <f t="shared" si="3"/>
        <v>120558.21066264983</v>
      </c>
      <c r="AZ37" s="242">
        <f t="shared" si="3"/>
        <v>0</v>
      </c>
      <c r="BA37" s="242">
        <f t="shared" si="3"/>
        <v>0</v>
      </c>
      <c r="BB37" s="242">
        <f t="shared" si="3"/>
        <v>0</v>
      </c>
      <c r="BC37" s="242">
        <f t="shared" si="3"/>
        <v>0</v>
      </c>
      <c r="BD37" s="242">
        <f t="shared" si="3"/>
        <v>0</v>
      </c>
      <c r="BE37" s="242">
        <f t="shared" si="3"/>
        <v>0</v>
      </c>
    </row>
    <row r="38" spans="1:57" x14ac:dyDescent="0.25">
      <c r="E38" s="242" t="str">
        <f t="shared" ref="E38:AJ38" si="4" xml:space="preserve"> E$35</f>
        <v>Uses of cash</v>
      </c>
      <c r="F38" s="242">
        <f t="shared" si="4"/>
        <v>0</v>
      </c>
      <c r="G38" s="242" t="str">
        <f t="shared" si="4"/>
        <v>$ 000s</v>
      </c>
      <c r="H38" s="242">
        <f xml:space="preserve"> H$35</f>
        <v>439242.51493123535</v>
      </c>
      <c r="I38" s="242">
        <f t="shared" si="4"/>
        <v>0</v>
      </c>
      <c r="J38" s="242">
        <f t="shared" si="4"/>
        <v>0</v>
      </c>
      <c r="K38" s="242">
        <f t="shared" si="4"/>
        <v>0</v>
      </c>
      <c r="L38" s="242">
        <f t="shared" si="4"/>
        <v>0</v>
      </c>
      <c r="M38" s="242">
        <f t="shared" si="4"/>
        <v>0</v>
      </c>
      <c r="N38" s="242">
        <f t="shared" si="4"/>
        <v>0</v>
      </c>
      <c r="O38" s="242">
        <f t="shared" si="4"/>
        <v>0</v>
      </c>
      <c r="P38" s="242">
        <f t="shared" si="4"/>
        <v>0</v>
      </c>
      <c r="Q38" s="242">
        <f t="shared" si="4"/>
        <v>0</v>
      </c>
      <c r="R38" s="242">
        <f t="shared" si="4"/>
        <v>0</v>
      </c>
      <c r="S38" s="242">
        <f t="shared" si="4"/>
        <v>0</v>
      </c>
      <c r="T38" s="242">
        <f t="shared" si="4"/>
        <v>0</v>
      </c>
      <c r="U38" s="242">
        <f t="shared" si="4"/>
        <v>0</v>
      </c>
      <c r="V38" s="242">
        <f t="shared" si="4"/>
        <v>0</v>
      </c>
      <c r="W38" s="242">
        <f t="shared" si="4"/>
        <v>0</v>
      </c>
      <c r="X38" s="242">
        <f t="shared" si="4"/>
        <v>0</v>
      </c>
      <c r="Y38" s="242">
        <f t="shared" si="4"/>
        <v>11900</v>
      </c>
      <c r="Z38" s="242">
        <f t="shared" si="4"/>
        <v>12006.73076923077</v>
      </c>
      <c r="AA38" s="242">
        <f t="shared" si="4"/>
        <v>12006.73076923077</v>
      </c>
      <c r="AB38" s="242">
        <f t="shared" si="4"/>
        <v>12006.73076923077</v>
      </c>
      <c r="AC38" s="242">
        <f t="shared" si="4"/>
        <v>12006.73076923077</v>
      </c>
      <c r="AD38" s="242">
        <f t="shared" si="4"/>
        <v>12006.73076923077</v>
      </c>
      <c r="AE38" s="242">
        <f t="shared" si="4"/>
        <v>12006.73076923077</v>
      </c>
      <c r="AF38" s="242">
        <f t="shared" si="4"/>
        <v>12006.73076923077</v>
      </c>
      <c r="AG38" s="242">
        <f t="shared" si="4"/>
        <v>12044.192591919182</v>
      </c>
      <c r="AH38" s="242">
        <f t="shared" si="4"/>
        <v>12083.336216820506</v>
      </c>
      <c r="AI38" s="242">
        <f t="shared" si="4"/>
        <v>12109.236717428344</v>
      </c>
      <c r="AJ38" s="242">
        <f t="shared" si="4"/>
        <v>12161.962076916036</v>
      </c>
      <c r="AK38" s="242">
        <f t="shared" ref="AK38:BE38" si="5" xml:space="preserve"> AK$35</f>
        <v>12193.997772499162</v>
      </c>
      <c r="AL38" s="242">
        <f t="shared" si="5"/>
        <v>12241.118944390506</v>
      </c>
      <c r="AM38" s="242">
        <f t="shared" si="5"/>
        <v>12270.3575102747</v>
      </c>
      <c r="AN38" s="242">
        <f t="shared" si="5"/>
        <v>12320.781240818795</v>
      </c>
      <c r="AO38" s="242">
        <f t="shared" si="5"/>
        <v>12360.823778802758</v>
      </c>
      <c r="AP38" s="242">
        <f t="shared" si="5"/>
        <v>12385.832390194604</v>
      </c>
      <c r="AQ38" s="242">
        <f t="shared" si="5"/>
        <v>12441.250409289545</v>
      </c>
      <c r="AR38" s="242">
        <f t="shared" si="5"/>
        <v>12463.41702195751</v>
      </c>
      <c r="AS38" s="242">
        <f t="shared" si="5"/>
        <v>12522.190576374847</v>
      </c>
      <c r="AT38" s="242">
        <f t="shared" si="5"/>
        <v>12562.887694694531</v>
      </c>
      <c r="AU38" s="242">
        <f t="shared" si="5"/>
        <v>12556.566704296609</v>
      </c>
      <c r="AV38" s="242">
        <f t="shared" si="5"/>
        <v>12641.950345728663</v>
      </c>
      <c r="AW38" s="242">
        <f t="shared" si="5"/>
        <v>12655.745385547561</v>
      </c>
      <c r="AX38" s="242">
        <f t="shared" si="5"/>
        <v>12721.549354820474</v>
      </c>
      <c r="AY38" s="242">
        <f t="shared" si="5"/>
        <v>120558.20281384556</v>
      </c>
      <c r="AZ38" s="242">
        <f t="shared" si="5"/>
        <v>0</v>
      </c>
      <c r="BA38" s="242">
        <f t="shared" si="5"/>
        <v>0</v>
      </c>
      <c r="BB38" s="242">
        <f t="shared" si="5"/>
        <v>0</v>
      </c>
      <c r="BC38" s="242">
        <f t="shared" si="5"/>
        <v>0</v>
      </c>
      <c r="BD38" s="242">
        <f t="shared" si="5"/>
        <v>0</v>
      </c>
      <c r="BE38" s="242">
        <f t="shared" si="5"/>
        <v>0</v>
      </c>
    </row>
    <row r="39" spans="1:57" x14ac:dyDescent="0.25">
      <c r="E39" s="69" t="str">
        <f xml:space="preserve"> ConTime!E$82</f>
        <v>Construction period flag</v>
      </c>
      <c r="F39" s="69">
        <f xml:space="preserve"> ConTime!F$82</f>
        <v>0</v>
      </c>
      <c r="G39" s="69" t="str">
        <f xml:space="preserve"> ConTime!G$82</f>
        <v>flag</v>
      </c>
      <c r="H39" s="69">
        <f xml:space="preserve"> ConTime!H$82</f>
        <v>26</v>
      </c>
      <c r="I39" s="69">
        <f xml:space="preserve"> ConTime!I$82</f>
        <v>0</v>
      </c>
      <c r="J39" s="69">
        <f xml:space="preserve"> ConTime!J$82</f>
        <v>0</v>
      </c>
      <c r="K39" s="69">
        <f xml:space="preserve"> ConTime!K$82</f>
        <v>0</v>
      </c>
      <c r="L39" s="69">
        <f xml:space="preserve"> ConTime!L$82</f>
        <v>0</v>
      </c>
      <c r="M39" s="69">
        <f xml:space="preserve"> ConTime!M$82</f>
        <v>0</v>
      </c>
      <c r="N39" s="69">
        <f xml:space="preserve"> ConTime!N$82</f>
        <v>0</v>
      </c>
      <c r="O39" s="69">
        <f xml:space="preserve"> ConTime!O$82</f>
        <v>0</v>
      </c>
      <c r="P39" s="69">
        <f xml:space="preserve"> ConTime!P$82</f>
        <v>0</v>
      </c>
      <c r="Q39" s="69">
        <f xml:space="preserve"> ConTime!Q$82</f>
        <v>0</v>
      </c>
      <c r="R39" s="69">
        <f xml:space="preserve"> ConTime!R$82</f>
        <v>0</v>
      </c>
      <c r="S39" s="69">
        <f xml:space="preserve"> ConTime!S$82</f>
        <v>0</v>
      </c>
      <c r="T39" s="69">
        <f xml:space="preserve"> ConTime!T$82</f>
        <v>0</v>
      </c>
      <c r="U39" s="69">
        <f xml:space="preserve"> ConTime!U$82</f>
        <v>0</v>
      </c>
      <c r="V39" s="69">
        <f xml:space="preserve"> ConTime!V$82</f>
        <v>0</v>
      </c>
      <c r="W39" s="69">
        <f xml:space="preserve"> ConTime!W$82</f>
        <v>0</v>
      </c>
      <c r="X39" s="69">
        <f xml:space="preserve"> ConTime!X$82</f>
        <v>0</v>
      </c>
      <c r="Y39" s="69">
        <f xml:space="preserve"> ConTime!Y$82</f>
        <v>0</v>
      </c>
      <c r="Z39" s="69">
        <f xml:space="preserve"> ConTime!Z$82</f>
        <v>1</v>
      </c>
      <c r="AA39" s="69">
        <f xml:space="preserve"> ConTime!AA$82</f>
        <v>1</v>
      </c>
      <c r="AB39" s="69">
        <f xml:space="preserve"> ConTime!AB$82</f>
        <v>1</v>
      </c>
      <c r="AC39" s="69">
        <f xml:space="preserve"> ConTime!AC$82</f>
        <v>1</v>
      </c>
      <c r="AD39" s="69">
        <f xml:space="preserve"> ConTime!AD$82</f>
        <v>1</v>
      </c>
      <c r="AE39" s="69">
        <f xml:space="preserve"> ConTime!AE$82</f>
        <v>1</v>
      </c>
      <c r="AF39" s="69">
        <f xml:space="preserve"> ConTime!AF$82</f>
        <v>1</v>
      </c>
      <c r="AG39" s="69">
        <f xml:space="preserve"> ConTime!AG$82</f>
        <v>1</v>
      </c>
      <c r="AH39" s="69">
        <f xml:space="preserve"> ConTime!AH$82</f>
        <v>1</v>
      </c>
      <c r="AI39" s="69">
        <f xml:space="preserve"> ConTime!AI$82</f>
        <v>1</v>
      </c>
      <c r="AJ39" s="69">
        <f xml:space="preserve"> ConTime!AJ$82</f>
        <v>1</v>
      </c>
      <c r="AK39" s="69">
        <f xml:space="preserve"> ConTime!AK$82</f>
        <v>1</v>
      </c>
      <c r="AL39" s="69">
        <f xml:space="preserve"> ConTime!AL$82</f>
        <v>1</v>
      </c>
      <c r="AM39" s="69">
        <f xml:space="preserve"> ConTime!AM$82</f>
        <v>1</v>
      </c>
      <c r="AN39" s="69">
        <f xml:space="preserve"> ConTime!AN$82</f>
        <v>1</v>
      </c>
      <c r="AO39" s="69">
        <f xml:space="preserve"> ConTime!AO$82</f>
        <v>1</v>
      </c>
      <c r="AP39" s="69">
        <f xml:space="preserve"> ConTime!AP$82</f>
        <v>1</v>
      </c>
      <c r="AQ39" s="69">
        <f xml:space="preserve"> ConTime!AQ$82</f>
        <v>1</v>
      </c>
      <c r="AR39" s="69">
        <f xml:space="preserve"> ConTime!AR$82</f>
        <v>1</v>
      </c>
      <c r="AS39" s="69">
        <f xml:space="preserve"> ConTime!AS$82</f>
        <v>1</v>
      </c>
      <c r="AT39" s="69">
        <f xml:space="preserve"> ConTime!AT$82</f>
        <v>1</v>
      </c>
      <c r="AU39" s="69">
        <f xml:space="preserve"> ConTime!AU$82</f>
        <v>1</v>
      </c>
      <c r="AV39" s="69">
        <f xml:space="preserve"> ConTime!AV$82</f>
        <v>1</v>
      </c>
      <c r="AW39" s="69">
        <f xml:space="preserve"> ConTime!AW$82</f>
        <v>1</v>
      </c>
      <c r="AX39" s="69">
        <f xml:space="preserve"> ConTime!AX$82</f>
        <v>1</v>
      </c>
      <c r="AY39" s="69">
        <f xml:space="preserve"> ConTime!AY$82</f>
        <v>1</v>
      </c>
      <c r="AZ39" s="69">
        <f xml:space="preserve"> ConTime!AZ$82</f>
        <v>0</v>
      </c>
      <c r="BA39" s="69">
        <f xml:space="preserve"> ConTime!BA$82</f>
        <v>0</v>
      </c>
      <c r="BB39" s="69">
        <f xml:space="preserve"> ConTime!BB$82</f>
        <v>0</v>
      </c>
      <c r="BC39" s="69">
        <f xml:space="preserve"> ConTime!BC$82</f>
        <v>0</v>
      </c>
      <c r="BD39" s="69">
        <f xml:space="preserve"> ConTime!BD$82</f>
        <v>0</v>
      </c>
      <c r="BE39" s="69">
        <f xml:space="preserve"> ConTime!BE$82</f>
        <v>0</v>
      </c>
    </row>
    <row r="40" spans="1:57" x14ac:dyDescent="0.25">
      <c r="E40" s="198" t="s">
        <v>365</v>
      </c>
      <c r="F40" s="509">
        <f xml:space="preserve"> IF(SUM(J40:BE40) &lt;&gt; 0, 1, 0)</f>
        <v>0</v>
      </c>
      <c r="G40" s="198" t="s">
        <v>20</v>
      </c>
      <c r="H40" s="198"/>
      <c r="I40" s="198"/>
      <c r="J40" s="509">
        <f t="shared" ref="J40:BE40" si="6" xml:space="preserve"> IF(ABS(J37 - J38) * J39 &gt; CHK_TOL, 1, 0)</f>
        <v>0</v>
      </c>
      <c r="K40" s="509">
        <f t="shared" si="6"/>
        <v>0</v>
      </c>
      <c r="L40" s="509">
        <f t="shared" si="6"/>
        <v>0</v>
      </c>
      <c r="M40" s="509">
        <f t="shared" si="6"/>
        <v>0</v>
      </c>
      <c r="N40" s="509">
        <f t="shared" si="6"/>
        <v>0</v>
      </c>
      <c r="O40" s="509">
        <f t="shared" si="6"/>
        <v>0</v>
      </c>
      <c r="P40" s="509">
        <f t="shared" si="6"/>
        <v>0</v>
      </c>
      <c r="Q40" s="509">
        <f t="shared" si="6"/>
        <v>0</v>
      </c>
      <c r="R40" s="509">
        <f t="shared" si="6"/>
        <v>0</v>
      </c>
      <c r="S40" s="509">
        <f t="shared" si="6"/>
        <v>0</v>
      </c>
      <c r="T40" s="509">
        <f t="shared" si="6"/>
        <v>0</v>
      </c>
      <c r="U40" s="509">
        <f t="shared" si="6"/>
        <v>0</v>
      </c>
      <c r="V40" s="509">
        <f t="shared" si="6"/>
        <v>0</v>
      </c>
      <c r="W40" s="509">
        <f t="shared" si="6"/>
        <v>0</v>
      </c>
      <c r="X40" s="509">
        <f t="shared" si="6"/>
        <v>0</v>
      </c>
      <c r="Y40" s="509">
        <f t="shared" si="6"/>
        <v>0</v>
      </c>
      <c r="Z40" s="509">
        <f t="shared" si="6"/>
        <v>0</v>
      </c>
      <c r="AA40" s="509">
        <f t="shared" si="6"/>
        <v>0</v>
      </c>
      <c r="AB40" s="509">
        <f t="shared" si="6"/>
        <v>0</v>
      </c>
      <c r="AC40" s="509">
        <f t="shared" si="6"/>
        <v>0</v>
      </c>
      <c r="AD40" s="509">
        <f t="shared" si="6"/>
        <v>0</v>
      </c>
      <c r="AE40" s="509">
        <f t="shared" si="6"/>
        <v>0</v>
      </c>
      <c r="AF40" s="509">
        <f t="shared" si="6"/>
        <v>0</v>
      </c>
      <c r="AG40" s="509">
        <f t="shared" si="6"/>
        <v>0</v>
      </c>
      <c r="AH40" s="509">
        <f t="shared" si="6"/>
        <v>0</v>
      </c>
      <c r="AI40" s="509">
        <f t="shared" si="6"/>
        <v>0</v>
      </c>
      <c r="AJ40" s="509">
        <f t="shared" si="6"/>
        <v>0</v>
      </c>
      <c r="AK40" s="509">
        <f t="shared" si="6"/>
        <v>0</v>
      </c>
      <c r="AL40" s="509">
        <f t="shared" si="6"/>
        <v>0</v>
      </c>
      <c r="AM40" s="509">
        <f t="shared" si="6"/>
        <v>0</v>
      </c>
      <c r="AN40" s="509">
        <f t="shared" si="6"/>
        <v>0</v>
      </c>
      <c r="AO40" s="509">
        <f t="shared" si="6"/>
        <v>0</v>
      </c>
      <c r="AP40" s="509">
        <f t="shared" si="6"/>
        <v>0</v>
      </c>
      <c r="AQ40" s="509">
        <f t="shared" si="6"/>
        <v>0</v>
      </c>
      <c r="AR40" s="509">
        <f t="shared" si="6"/>
        <v>0</v>
      </c>
      <c r="AS40" s="509">
        <f t="shared" si="6"/>
        <v>0</v>
      </c>
      <c r="AT40" s="509">
        <f t="shared" si="6"/>
        <v>0</v>
      </c>
      <c r="AU40" s="509">
        <f t="shared" si="6"/>
        <v>0</v>
      </c>
      <c r="AV40" s="509">
        <f t="shared" si="6"/>
        <v>0</v>
      </c>
      <c r="AW40" s="509">
        <f t="shared" si="6"/>
        <v>0</v>
      </c>
      <c r="AX40" s="509">
        <f t="shared" si="6"/>
        <v>0</v>
      </c>
      <c r="AY40" s="509">
        <f t="shared" si="6"/>
        <v>0</v>
      </c>
      <c r="AZ40" s="509">
        <f t="shared" si="6"/>
        <v>0</v>
      </c>
      <c r="BA40" s="509">
        <f t="shared" si="6"/>
        <v>0</v>
      </c>
      <c r="BB40" s="509">
        <f t="shared" si="6"/>
        <v>0</v>
      </c>
      <c r="BC40" s="509">
        <f t="shared" si="6"/>
        <v>0</v>
      </c>
      <c r="BD40" s="509">
        <f t="shared" si="6"/>
        <v>0</v>
      </c>
      <c r="BE40" s="509">
        <f t="shared" si="6"/>
        <v>0</v>
      </c>
    </row>
    <row r="41" spans="1:57" x14ac:dyDescent="0.25">
      <c r="E41" s="198" t="s">
        <v>366</v>
      </c>
      <c r="F41" s="198"/>
      <c r="G41" s="198" t="str">
        <f xml:space="preserve"> SMU</f>
        <v>$ 000s</v>
      </c>
      <c r="H41" s="198">
        <f xml:space="preserve"> SUM(J41:BE41)</f>
        <v>2.6618400424922584E-3</v>
      </c>
      <c r="I41" s="198"/>
      <c r="J41" s="198">
        <f t="shared" ref="J41:BE41" si="7" xml:space="preserve"> (J37 - J38) * J39</f>
        <v>0</v>
      </c>
      <c r="K41" s="198">
        <f t="shared" si="7"/>
        <v>0</v>
      </c>
      <c r="L41" s="198">
        <f t="shared" si="7"/>
        <v>0</v>
      </c>
      <c r="M41" s="198">
        <f t="shared" si="7"/>
        <v>0</v>
      </c>
      <c r="N41" s="198">
        <f t="shared" si="7"/>
        <v>0</v>
      </c>
      <c r="O41" s="198">
        <f t="shared" si="7"/>
        <v>0</v>
      </c>
      <c r="P41" s="198">
        <f t="shared" si="7"/>
        <v>0</v>
      </c>
      <c r="Q41" s="198">
        <f t="shared" si="7"/>
        <v>0</v>
      </c>
      <c r="R41" s="198">
        <f t="shared" si="7"/>
        <v>0</v>
      </c>
      <c r="S41" s="198">
        <f t="shared" si="7"/>
        <v>0</v>
      </c>
      <c r="T41" s="198">
        <f t="shared" si="7"/>
        <v>0</v>
      </c>
      <c r="U41" s="198">
        <f t="shared" si="7"/>
        <v>0</v>
      </c>
      <c r="V41" s="198">
        <f t="shared" si="7"/>
        <v>0</v>
      </c>
      <c r="W41" s="198">
        <f t="shared" si="7"/>
        <v>0</v>
      </c>
      <c r="X41" s="198">
        <f t="shared" si="7"/>
        <v>0</v>
      </c>
      <c r="Y41" s="198">
        <f t="shared" si="7"/>
        <v>0</v>
      </c>
      <c r="Z41" s="198">
        <f t="shared" si="7"/>
        <v>-2.7284841053187847E-10</v>
      </c>
      <c r="AA41" s="198">
        <f t="shared" si="7"/>
        <v>-2.7284841053187847E-10</v>
      </c>
      <c r="AB41" s="198">
        <f t="shared" si="7"/>
        <v>-2.7284841053187847E-10</v>
      </c>
      <c r="AC41" s="198">
        <f t="shared" si="7"/>
        <v>-2.7284841053187847E-10</v>
      </c>
      <c r="AD41" s="198">
        <f t="shared" si="7"/>
        <v>2.6263774998369627E-5</v>
      </c>
      <c r="AE41" s="198">
        <f t="shared" si="7"/>
        <v>1.3901748388889246E-4</v>
      </c>
      <c r="AF41" s="198">
        <f t="shared" si="7"/>
        <v>3.0791609060543124E-4</v>
      </c>
      <c r="AG41" s="198">
        <f t="shared" si="7"/>
        <v>-3.1458902594749816E-4</v>
      </c>
      <c r="AH41" s="198">
        <f t="shared" si="7"/>
        <v>-3.1617780041415244E-4</v>
      </c>
      <c r="AI41" s="198">
        <f t="shared" si="7"/>
        <v>-2.8098494294681586E-4</v>
      </c>
      <c r="AJ41" s="198">
        <f t="shared" si="7"/>
        <v>-3.1880478127277456E-4</v>
      </c>
      <c r="AK41" s="198">
        <f t="shared" si="7"/>
        <v>-3.0769637305638753E-4</v>
      </c>
      <c r="AL41" s="198">
        <f t="shared" si="7"/>
        <v>-3.2102087789098732E-4</v>
      </c>
      <c r="AM41" s="198">
        <f t="shared" si="7"/>
        <v>-3.0955568763602059E-4</v>
      </c>
      <c r="AN41" s="198">
        <f t="shared" si="7"/>
        <v>-3.2267581809719559E-4</v>
      </c>
      <c r="AO41" s="198">
        <f t="shared" si="7"/>
        <v>-3.2329565146937966E-4</v>
      </c>
      <c r="AP41" s="198">
        <f t="shared" si="7"/>
        <v>-3.113059628958581E-4</v>
      </c>
      <c r="AQ41" s="198">
        <f t="shared" si="7"/>
        <v>-3.24047867252375E-4</v>
      </c>
      <c r="AR41" s="198">
        <f t="shared" si="7"/>
        <v>-3.1172130184131674E-4</v>
      </c>
      <c r="AS41" s="198">
        <f t="shared" si="7"/>
        <v>-3.2416419162473176E-4</v>
      </c>
      <c r="AT41" s="198">
        <f t="shared" si="7"/>
        <v>-3.21835443173768E-4</v>
      </c>
      <c r="AU41" s="198">
        <f t="shared" si="7"/>
        <v>-2.9738602097495459E-4</v>
      </c>
      <c r="AV41" s="198">
        <f t="shared" si="7"/>
        <v>-3.2240597829513717E-4</v>
      </c>
      <c r="AW41" s="198">
        <f t="shared" si="7"/>
        <v>-3.1006984863779508E-4</v>
      </c>
      <c r="AX41" s="198">
        <f t="shared" si="7"/>
        <v>-3.2242290581052657E-4</v>
      </c>
      <c r="AY41" s="198">
        <f t="shared" si="7"/>
        <v>7.8488042636308819E-3</v>
      </c>
      <c r="AZ41" s="198">
        <f t="shared" si="7"/>
        <v>0</v>
      </c>
      <c r="BA41" s="198">
        <f t="shared" si="7"/>
        <v>0</v>
      </c>
      <c r="BB41" s="198">
        <f t="shared" si="7"/>
        <v>0</v>
      </c>
      <c r="BC41" s="198">
        <f t="shared" si="7"/>
        <v>0</v>
      </c>
      <c r="BD41" s="198">
        <f t="shared" si="7"/>
        <v>0</v>
      </c>
      <c r="BE41" s="198">
        <f t="shared" si="7"/>
        <v>0</v>
      </c>
    </row>
    <row r="42" spans="1:57" x14ac:dyDescent="0.25">
      <c r="E42" s="242"/>
      <c r="F42" s="242"/>
      <c r="G42" s="242"/>
      <c r="H42" s="242"/>
      <c r="J42" s="242"/>
    </row>
    <row r="44" spans="1:57" x14ac:dyDescent="0.25">
      <c r="A44" s="243" t="s">
        <v>63</v>
      </c>
    </row>
  </sheetData>
  <conditionalFormatting sqref="J3:BE3">
    <cfRule type="cellIs" dxfId="239" priority="24" stopIfTrue="1" operator="equal">
      <formula>"Construction"</formula>
    </cfRule>
    <cfRule type="cellIs" dxfId="238" priority="25" stopIfTrue="1" operator="equal">
      <formula>"Operations"</formula>
    </cfRule>
  </conditionalFormatting>
  <conditionalFormatting sqref="J3:BE3">
    <cfRule type="cellIs" dxfId="237" priority="23" operator="equal">
      <formula>"Fin Close"</formula>
    </cfRule>
  </conditionalFormatting>
  <conditionalFormatting sqref="J3:BE3">
    <cfRule type="cellIs" dxfId="236" priority="21" operator="equal">
      <formula>"PPA ext."</formula>
    </cfRule>
    <cfRule type="cellIs" dxfId="235" priority="22" operator="equal">
      <formula>"Delay"</formula>
    </cfRule>
  </conditionalFormatting>
  <conditionalFormatting sqref="F2:F4">
    <cfRule type="cellIs" dxfId="234" priority="17" stopIfTrue="1" operator="notEqual">
      <formula>0</formula>
    </cfRule>
    <cfRule type="cellIs" dxfId="233" priority="18" stopIfTrue="1" operator="equal">
      <formula>""</formula>
    </cfRule>
  </conditionalFormatting>
  <conditionalFormatting sqref="F2:F4">
    <cfRule type="cellIs" dxfId="232" priority="19" stopIfTrue="1" operator="notEqual">
      <formula>0</formula>
    </cfRule>
    <cfRule type="cellIs" dxfId="231" priority="20" stopIfTrue="1" operator="equal">
      <formula>""</formula>
    </cfRule>
  </conditionalFormatting>
  <conditionalFormatting sqref="J40:BE40">
    <cfRule type="cellIs" dxfId="230" priority="1" stopIfTrue="1" operator="notEqual">
      <formula>0</formula>
    </cfRule>
    <cfRule type="cellIs" dxfId="229" priority="2" stopIfTrue="1" operator="equal">
      <formula>""</formula>
    </cfRule>
  </conditionalFormatting>
  <conditionalFormatting sqref="J40:BE40">
    <cfRule type="cellIs" dxfId="228" priority="3" stopIfTrue="1" operator="notEqual">
      <formula>0</formula>
    </cfRule>
    <cfRule type="cellIs" dxfId="227" priority="4" stopIfTrue="1" operator="equal">
      <formula>""</formula>
    </cfRule>
  </conditionalFormatting>
  <conditionalFormatting sqref="F40">
    <cfRule type="cellIs" dxfId="226" priority="5" stopIfTrue="1" operator="notEqual">
      <formula>0</formula>
    </cfRule>
    <cfRule type="cellIs" dxfId="225" priority="6" stopIfTrue="1" operator="equal">
      <formula>""</formula>
    </cfRule>
  </conditionalFormatting>
  <conditionalFormatting sqref="F40">
    <cfRule type="cellIs" dxfId="224" priority="7" stopIfTrue="1" operator="notEqual">
      <formula>0</formula>
    </cfRule>
    <cfRule type="cellIs" dxfId="223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GJ191"/>
  <sheetViews>
    <sheetView defaultGridColor="0" colorId="28" zoomScale="33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J4" sqref="J4"/>
    </sheetView>
  </sheetViews>
  <sheetFormatPr defaultColWidth="0" defaultRowHeight="13" outlineLevelRow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Time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3</v>
      </c>
      <c r="E7" s="7"/>
      <c r="F7" s="7"/>
      <c r="G7" s="8"/>
      <c r="H7" s="7"/>
      <c r="I7" s="4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192" outlineLevel="1" x14ac:dyDescent="0.25">
      <c r="E8" s="7"/>
      <c r="F8" s="7"/>
      <c r="G8" s="8"/>
      <c r="H8" s="7"/>
      <c r="I8" s="4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192" outlineLevel="1" x14ac:dyDescent="0.25">
      <c r="B9" s="15" t="s">
        <v>79</v>
      </c>
      <c r="E9" s="7"/>
      <c r="F9" s="7"/>
      <c r="G9" s="8"/>
      <c r="H9" s="7"/>
      <c r="I9" s="4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192" s="194" customFormat="1" outlineLevel="1" x14ac:dyDescent="0.25">
      <c r="A10" s="565"/>
      <c r="B10" s="566"/>
      <c r="C10" s="567"/>
      <c r="D10" s="568"/>
      <c r="E10" s="569" t="s">
        <v>0</v>
      </c>
      <c r="F10" s="569"/>
      <c r="G10" s="569" t="s">
        <v>14</v>
      </c>
      <c r="H10" s="569"/>
      <c r="I10" s="570"/>
      <c r="J10" s="569">
        <f t="shared" ref="J10:BU10" si="0" xml:space="preserve"> I10 + 1</f>
        <v>1</v>
      </c>
      <c r="K10" s="569">
        <f t="shared" si="0"/>
        <v>2</v>
      </c>
      <c r="L10" s="569">
        <f t="shared" si="0"/>
        <v>3</v>
      </c>
      <c r="M10" s="569">
        <f t="shared" si="0"/>
        <v>4</v>
      </c>
      <c r="N10" s="569">
        <f t="shared" si="0"/>
        <v>5</v>
      </c>
      <c r="O10" s="569">
        <f t="shared" si="0"/>
        <v>6</v>
      </c>
      <c r="P10" s="569">
        <f t="shared" si="0"/>
        <v>7</v>
      </c>
      <c r="Q10" s="569">
        <f t="shared" si="0"/>
        <v>8</v>
      </c>
      <c r="R10" s="569">
        <f t="shared" si="0"/>
        <v>9</v>
      </c>
      <c r="S10" s="569">
        <f t="shared" si="0"/>
        <v>10</v>
      </c>
      <c r="T10" s="569">
        <f t="shared" si="0"/>
        <v>11</v>
      </c>
      <c r="U10" s="569">
        <f t="shared" si="0"/>
        <v>12</v>
      </c>
      <c r="V10" s="569">
        <f t="shared" si="0"/>
        <v>13</v>
      </c>
      <c r="W10" s="569">
        <f t="shared" si="0"/>
        <v>14</v>
      </c>
      <c r="X10" s="569">
        <f t="shared" si="0"/>
        <v>15</v>
      </c>
      <c r="Y10" s="569">
        <f t="shared" si="0"/>
        <v>16</v>
      </c>
      <c r="Z10" s="569">
        <f t="shared" si="0"/>
        <v>17</v>
      </c>
      <c r="AA10" s="569">
        <f t="shared" si="0"/>
        <v>18</v>
      </c>
      <c r="AB10" s="569">
        <f t="shared" si="0"/>
        <v>19</v>
      </c>
      <c r="AC10" s="569">
        <f t="shared" si="0"/>
        <v>20</v>
      </c>
      <c r="AD10" s="569">
        <f t="shared" si="0"/>
        <v>21</v>
      </c>
      <c r="AE10" s="569">
        <f t="shared" si="0"/>
        <v>22</v>
      </c>
      <c r="AF10" s="569">
        <f t="shared" si="0"/>
        <v>23</v>
      </c>
      <c r="AG10" s="569">
        <f t="shared" si="0"/>
        <v>24</v>
      </c>
      <c r="AH10" s="569">
        <f t="shared" si="0"/>
        <v>25</v>
      </c>
      <c r="AI10" s="569">
        <f t="shared" si="0"/>
        <v>26</v>
      </c>
      <c r="AJ10" s="569">
        <f t="shared" si="0"/>
        <v>27</v>
      </c>
      <c r="AK10" s="569">
        <f t="shared" si="0"/>
        <v>28</v>
      </c>
      <c r="AL10" s="569">
        <f t="shared" si="0"/>
        <v>29</v>
      </c>
      <c r="AM10" s="569">
        <f t="shared" si="0"/>
        <v>30</v>
      </c>
      <c r="AN10" s="569">
        <f t="shared" si="0"/>
        <v>31</v>
      </c>
      <c r="AO10" s="569">
        <f t="shared" si="0"/>
        <v>32</v>
      </c>
      <c r="AP10" s="569">
        <f t="shared" si="0"/>
        <v>33</v>
      </c>
      <c r="AQ10" s="569">
        <f t="shared" si="0"/>
        <v>34</v>
      </c>
      <c r="AR10" s="569">
        <f t="shared" si="0"/>
        <v>35</v>
      </c>
      <c r="AS10" s="569">
        <f t="shared" si="0"/>
        <v>36</v>
      </c>
      <c r="AT10" s="569">
        <f t="shared" si="0"/>
        <v>37</v>
      </c>
      <c r="AU10" s="569">
        <f t="shared" si="0"/>
        <v>38</v>
      </c>
      <c r="AV10" s="569">
        <f t="shared" si="0"/>
        <v>39</v>
      </c>
      <c r="AW10" s="569">
        <f t="shared" si="0"/>
        <v>40</v>
      </c>
      <c r="AX10" s="569">
        <f t="shared" si="0"/>
        <v>41</v>
      </c>
      <c r="AY10" s="569">
        <f t="shared" si="0"/>
        <v>42</v>
      </c>
      <c r="AZ10" s="569">
        <f t="shared" si="0"/>
        <v>43</v>
      </c>
      <c r="BA10" s="569">
        <f t="shared" si="0"/>
        <v>44</v>
      </c>
      <c r="BB10" s="569">
        <f t="shared" si="0"/>
        <v>45</v>
      </c>
      <c r="BC10" s="569">
        <f t="shared" si="0"/>
        <v>46</v>
      </c>
      <c r="BD10" s="569">
        <f t="shared" si="0"/>
        <v>47</v>
      </c>
      <c r="BE10" s="569">
        <f t="shared" si="0"/>
        <v>48</v>
      </c>
      <c r="BF10" s="569">
        <f t="shared" si="0"/>
        <v>49</v>
      </c>
      <c r="BG10" s="569">
        <f t="shared" si="0"/>
        <v>50</v>
      </c>
      <c r="BH10" s="569">
        <f t="shared" si="0"/>
        <v>51</v>
      </c>
      <c r="BI10" s="569">
        <f t="shared" si="0"/>
        <v>52</v>
      </c>
      <c r="BJ10" s="569">
        <f t="shared" si="0"/>
        <v>53</v>
      </c>
      <c r="BK10" s="569">
        <f t="shared" si="0"/>
        <v>54</v>
      </c>
      <c r="BL10" s="569">
        <f t="shared" si="0"/>
        <v>55</v>
      </c>
      <c r="BM10" s="569">
        <f t="shared" si="0"/>
        <v>56</v>
      </c>
      <c r="BN10" s="569">
        <f t="shared" si="0"/>
        <v>57</v>
      </c>
      <c r="BO10" s="569">
        <f t="shared" si="0"/>
        <v>58</v>
      </c>
      <c r="BP10" s="569">
        <f t="shared" si="0"/>
        <v>59</v>
      </c>
      <c r="BQ10" s="569">
        <f t="shared" si="0"/>
        <v>60</v>
      </c>
      <c r="BR10" s="569">
        <f t="shared" si="0"/>
        <v>61</v>
      </c>
      <c r="BS10" s="569">
        <f t="shared" si="0"/>
        <v>62</v>
      </c>
      <c r="BT10" s="569">
        <f t="shared" si="0"/>
        <v>63</v>
      </c>
      <c r="BU10" s="569">
        <f t="shared" si="0"/>
        <v>64</v>
      </c>
      <c r="BV10" s="569">
        <f t="shared" ref="BV10:EG10" si="1" xml:space="preserve"> BU10 + 1</f>
        <v>65</v>
      </c>
      <c r="BW10" s="569">
        <f t="shared" si="1"/>
        <v>66</v>
      </c>
      <c r="BX10" s="569">
        <f t="shared" si="1"/>
        <v>67</v>
      </c>
      <c r="BY10" s="569">
        <f t="shared" si="1"/>
        <v>68</v>
      </c>
      <c r="BZ10" s="569">
        <f t="shared" si="1"/>
        <v>69</v>
      </c>
      <c r="CA10" s="569">
        <f t="shared" si="1"/>
        <v>70</v>
      </c>
      <c r="CB10" s="569">
        <f t="shared" si="1"/>
        <v>71</v>
      </c>
      <c r="CC10" s="569">
        <f t="shared" si="1"/>
        <v>72</v>
      </c>
      <c r="CD10" s="569">
        <f t="shared" si="1"/>
        <v>73</v>
      </c>
      <c r="CE10" s="569">
        <f t="shared" si="1"/>
        <v>74</v>
      </c>
      <c r="CF10" s="569">
        <f t="shared" si="1"/>
        <v>75</v>
      </c>
      <c r="CG10" s="569">
        <f t="shared" si="1"/>
        <v>76</v>
      </c>
      <c r="CH10" s="569">
        <f t="shared" si="1"/>
        <v>77</v>
      </c>
      <c r="CI10" s="569">
        <f t="shared" si="1"/>
        <v>78</v>
      </c>
      <c r="CJ10" s="569">
        <f t="shared" si="1"/>
        <v>79</v>
      </c>
      <c r="CK10" s="569">
        <f t="shared" si="1"/>
        <v>80</v>
      </c>
      <c r="CL10" s="569">
        <f t="shared" si="1"/>
        <v>81</v>
      </c>
      <c r="CM10" s="569">
        <f t="shared" si="1"/>
        <v>82</v>
      </c>
      <c r="CN10" s="569">
        <f t="shared" si="1"/>
        <v>83</v>
      </c>
      <c r="CO10" s="569">
        <f t="shared" si="1"/>
        <v>84</v>
      </c>
      <c r="CP10" s="569">
        <f t="shared" si="1"/>
        <v>85</v>
      </c>
      <c r="CQ10" s="569">
        <f t="shared" si="1"/>
        <v>86</v>
      </c>
      <c r="CR10" s="569">
        <f t="shared" si="1"/>
        <v>87</v>
      </c>
      <c r="CS10" s="569">
        <f t="shared" si="1"/>
        <v>88</v>
      </c>
      <c r="CT10" s="569">
        <f t="shared" si="1"/>
        <v>89</v>
      </c>
      <c r="CU10" s="569">
        <f t="shared" si="1"/>
        <v>90</v>
      </c>
      <c r="CV10" s="569">
        <f t="shared" si="1"/>
        <v>91</v>
      </c>
      <c r="CW10" s="569">
        <f t="shared" si="1"/>
        <v>92</v>
      </c>
      <c r="CX10" s="569">
        <f t="shared" si="1"/>
        <v>93</v>
      </c>
      <c r="CY10" s="569">
        <f t="shared" si="1"/>
        <v>94</v>
      </c>
      <c r="CZ10" s="569">
        <f t="shared" si="1"/>
        <v>95</v>
      </c>
      <c r="DA10" s="569">
        <f t="shared" si="1"/>
        <v>96</v>
      </c>
      <c r="DB10" s="569">
        <f t="shared" si="1"/>
        <v>97</v>
      </c>
      <c r="DC10" s="569">
        <f t="shared" si="1"/>
        <v>98</v>
      </c>
      <c r="DD10" s="569">
        <f t="shared" si="1"/>
        <v>99</v>
      </c>
      <c r="DE10" s="569">
        <f t="shared" si="1"/>
        <v>100</v>
      </c>
      <c r="DF10" s="569">
        <f t="shared" si="1"/>
        <v>101</v>
      </c>
      <c r="DG10" s="569">
        <f t="shared" si="1"/>
        <v>102</v>
      </c>
      <c r="DH10" s="569">
        <f t="shared" si="1"/>
        <v>103</v>
      </c>
      <c r="DI10" s="569">
        <f t="shared" si="1"/>
        <v>104</v>
      </c>
      <c r="DJ10" s="569">
        <f t="shared" si="1"/>
        <v>105</v>
      </c>
      <c r="DK10" s="569">
        <f t="shared" si="1"/>
        <v>106</v>
      </c>
      <c r="DL10" s="569">
        <f t="shared" si="1"/>
        <v>107</v>
      </c>
      <c r="DM10" s="569">
        <f t="shared" si="1"/>
        <v>108</v>
      </c>
      <c r="DN10" s="569">
        <f t="shared" si="1"/>
        <v>109</v>
      </c>
      <c r="DO10" s="569">
        <f t="shared" si="1"/>
        <v>110</v>
      </c>
      <c r="DP10" s="569">
        <f t="shared" si="1"/>
        <v>111</v>
      </c>
      <c r="DQ10" s="569">
        <f t="shared" si="1"/>
        <v>112</v>
      </c>
      <c r="DR10" s="569">
        <f t="shared" si="1"/>
        <v>113</v>
      </c>
      <c r="DS10" s="569">
        <f t="shared" si="1"/>
        <v>114</v>
      </c>
      <c r="DT10" s="569">
        <f t="shared" si="1"/>
        <v>115</v>
      </c>
      <c r="DU10" s="569">
        <f t="shared" si="1"/>
        <v>116</v>
      </c>
      <c r="DV10" s="569">
        <f t="shared" si="1"/>
        <v>117</v>
      </c>
      <c r="DW10" s="569">
        <f t="shared" si="1"/>
        <v>118</v>
      </c>
      <c r="DX10" s="569">
        <f t="shared" si="1"/>
        <v>119</v>
      </c>
      <c r="DY10" s="569">
        <f t="shared" si="1"/>
        <v>120</v>
      </c>
      <c r="DZ10" s="569">
        <f t="shared" si="1"/>
        <v>121</v>
      </c>
      <c r="EA10" s="569">
        <f t="shared" si="1"/>
        <v>122</v>
      </c>
      <c r="EB10" s="569">
        <f t="shared" si="1"/>
        <v>123</v>
      </c>
      <c r="EC10" s="569">
        <f t="shared" si="1"/>
        <v>124</v>
      </c>
      <c r="ED10" s="569">
        <f t="shared" si="1"/>
        <v>125</v>
      </c>
      <c r="EE10" s="569">
        <f t="shared" si="1"/>
        <v>126</v>
      </c>
      <c r="EF10" s="569">
        <f t="shared" si="1"/>
        <v>127</v>
      </c>
      <c r="EG10" s="569">
        <f t="shared" si="1"/>
        <v>128</v>
      </c>
      <c r="EH10" s="569">
        <f t="shared" ref="EH10:GG10" si="2" xml:space="preserve"> EG10 + 1</f>
        <v>129</v>
      </c>
      <c r="EI10" s="569">
        <f t="shared" si="2"/>
        <v>130</v>
      </c>
      <c r="EJ10" s="569">
        <f t="shared" si="2"/>
        <v>131</v>
      </c>
      <c r="EK10" s="569">
        <f t="shared" si="2"/>
        <v>132</v>
      </c>
      <c r="EL10" s="569">
        <f t="shared" si="2"/>
        <v>133</v>
      </c>
      <c r="EM10" s="569">
        <f t="shared" si="2"/>
        <v>134</v>
      </c>
      <c r="EN10" s="569">
        <f t="shared" si="2"/>
        <v>135</v>
      </c>
      <c r="EO10" s="569">
        <f t="shared" si="2"/>
        <v>136</v>
      </c>
      <c r="EP10" s="569">
        <f t="shared" si="2"/>
        <v>137</v>
      </c>
      <c r="EQ10" s="569">
        <f t="shared" si="2"/>
        <v>138</v>
      </c>
      <c r="ER10" s="569">
        <f t="shared" si="2"/>
        <v>139</v>
      </c>
      <c r="ES10" s="569">
        <f t="shared" si="2"/>
        <v>140</v>
      </c>
      <c r="ET10" s="569">
        <f t="shared" si="2"/>
        <v>141</v>
      </c>
      <c r="EU10" s="569">
        <f t="shared" si="2"/>
        <v>142</v>
      </c>
      <c r="EV10" s="569">
        <f t="shared" si="2"/>
        <v>143</v>
      </c>
      <c r="EW10" s="569">
        <f t="shared" si="2"/>
        <v>144</v>
      </c>
      <c r="EX10" s="569">
        <f t="shared" si="2"/>
        <v>145</v>
      </c>
      <c r="EY10" s="569">
        <f t="shared" si="2"/>
        <v>146</v>
      </c>
      <c r="EZ10" s="569">
        <f t="shared" si="2"/>
        <v>147</v>
      </c>
      <c r="FA10" s="569">
        <f t="shared" si="2"/>
        <v>148</v>
      </c>
      <c r="FB10" s="569">
        <f t="shared" si="2"/>
        <v>149</v>
      </c>
      <c r="FC10" s="569">
        <f t="shared" si="2"/>
        <v>150</v>
      </c>
      <c r="FD10" s="569">
        <f t="shared" si="2"/>
        <v>151</v>
      </c>
      <c r="FE10" s="569">
        <f t="shared" si="2"/>
        <v>152</v>
      </c>
      <c r="FF10" s="569">
        <f t="shared" si="2"/>
        <v>153</v>
      </c>
      <c r="FG10" s="569">
        <f t="shared" si="2"/>
        <v>154</v>
      </c>
      <c r="FH10" s="569">
        <f t="shared" si="2"/>
        <v>155</v>
      </c>
      <c r="FI10" s="569">
        <f t="shared" si="2"/>
        <v>156</v>
      </c>
      <c r="FJ10" s="569">
        <f t="shared" si="2"/>
        <v>157</v>
      </c>
      <c r="FK10" s="569">
        <f t="shared" si="2"/>
        <v>158</v>
      </c>
      <c r="FL10" s="569">
        <f t="shared" si="2"/>
        <v>159</v>
      </c>
      <c r="FM10" s="569">
        <f t="shared" si="2"/>
        <v>160</v>
      </c>
      <c r="FN10" s="569">
        <f t="shared" si="2"/>
        <v>161</v>
      </c>
      <c r="FO10" s="569">
        <f t="shared" si="2"/>
        <v>162</v>
      </c>
      <c r="FP10" s="569">
        <f t="shared" si="2"/>
        <v>163</v>
      </c>
      <c r="FQ10" s="569">
        <f t="shared" si="2"/>
        <v>164</v>
      </c>
      <c r="FR10" s="569">
        <f t="shared" si="2"/>
        <v>165</v>
      </c>
      <c r="FS10" s="569">
        <f t="shared" si="2"/>
        <v>166</v>
      </c>
      <c r="FT10" s="569">
        <f t="shared" si="2"/>
        <v>167</v>
      </c>
      <c r="FU10" s="569">
        <f t="shared" si="2"/>
        <v>168</v>
      </c>
      <c r="FV10" s="569">
        <f t="shared" si="2"/>
        <v>169</v>
      </c>
      <c r="FW10" s="569">
        <f t="shared" si="2"/>
        <v>170</v>
      </c>
      <c r="FX10" s="569">
        <f t="shared" si="2"/>
        <v>171</v>
      </c>
      <c r="FY10" s="569">
        <f t="shared" si="2"/>
        <v>172</v>
      </c>
      <c r="FZ10" s="569">
        <f t="shared" si="2"/>
        <v>173</v>
      </c>
      <c r="GA10" s="569">
        <f t="shared" si="2"/>
        <v>174</v>
      </c>
      <c r="GB10" s="569">
        <f t="shared" si="2"/>
        <v>175</v>
      </c>
      <c r="GC10" s="569">
        <f t="shared" si="2"/>
        <v>176</v>
      </c>
      <c r="GD10" s="569">
        <f t="shared" si="2"/>
        <v>177</v>
      </c>
      <c r="GE10" s="569">
        <f t="shared" si="2"/>
        <v>178</v>
      </c>
      <c r="GF10" s="569">
        <f t="shared" si="2"/>
        <v>179</v>
      </c>
      <c r="GG10" s="569">
        <f t="shared" si="2"/>
        <v>180</v>
      </c>
      <c r="GH10" s="569">
        <f t="shared" ref="GH10:GJ10" si="3" xml:space="preserve"> GG10 + 1</f>
        <v>181</v>
      </c>
      <c r="GI10" s="569">
        <f t="shared" si="3"/>
        <v>182</v>
      </c>
      <c r="GJ10" s="569">
        <f t="shared" si="3"/>
        <v>183</v>
      </c>
    </row>
    <row r="11" spans="1:192" outlineLevel="1" x14ac:dyDescent="0.25">
      <c r="A11" s="54"/>
      <c r="B11" s="55"/>
      <c r="C11" s="56"/>
      <c r="D11" s="57"/>
      <c r="E11" s="29" t="s">
        <v>22</v>
      </c>
      <c r="F11" s="28">
        <f xml:space="preserve"> MAX(J10:GJ10)</f>
        <v>183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</row>
    <row r="12" spans="1:192" outlineLevel="1" x14ac:dyDescent="0.25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</row>
    <row r="13" spans="1:192" outlineLevel="1" x14ac:dyDescent="0.25">
      <c r="A13" s="54"/>
      <c r="B13" s="55"/>
      <c r="C13" s="56"/>
      <c r="D13" s="57"/>
      <c r="E13" s="28" t="str">
        <f t="shared" ref="E13:BP13" si="4" xml:space="preserve"> E$10</f>
        <v>Model column counter</v>
      </c>
      <c r="F13" s="28">
        <f t="shared" si="4"/>
        <v>0</v>
      </c>
      <c r="G13" s="28" t="str">
        <f t="shared" si="4"/>
        <v>counter</v>
      </c>
      <c r="H13" s="28">
        <f t="shared" si="4"/>
        <v>0</v>
      </c>
      <c r="I13" s="28">
        <f t="shared" si="4"/>
        <v>0</v>
      </c>
      <c r="J13" s="28">
        <f t="shared" si="4"/>
        <v>1</v>
      </c>
      <c r="K13" s="28">
        <f t="shared" si="4"/>
        <v>2</v>
      </c>
      <c r="L13" s="28">
        <f t="shared" si="4"/>
        <v>3</v>
      </c>
      <c r="M13" s="28">
        <f t="shared" si="4"/>
        <v>4</v>
      </c>
      <c r="N13" s="28">
        <f t="shared" si="4"/>
        <v>5</v>
      </c>
      <c r="O13" s="28">
        <f t="shared" si="4"/>
        <v>6</v>
      </c>
      <c r="P13" s="28">
        <f t="shared" si="4"/>
        <v>7</v>
      </c>
      <c r="Q13" s="28">
        <f t="shared" si="4"/>
        <v>8</v>
      </c>
      <c r="R13" s="28">
        <f t="shared" si="4"/>
        <v>9</v>
      </c>
      <c r="S13" s="28">
        <f t="shared" si="4"/>
        <v>10</v>
      </c>
      <c r="T13" s="28">
        <f t="shared" si="4"/>
        <v>11</v>
      </c>
      <c r="U13" s="28">
        <f t="shared" si="4"/>
        <v>12</v>
      </c>
      <c r="V13" s="28">
        <f t="shared" si="4"/>
        <v>13</v>
      </c>
      <c r="W13" s="28">
        <f t="shared" si="4"/>
        <v>14</v>
      </c>
      <c r="X13" s="28">
        <f t="shared" si="4"/>
        <v>15</v>
      </c>
      <c r="Y13" s="28">
        <f t="shared" si="4"/>
        <v>16</v>
      </c>
      <c r="Z13" s="28">
        <f t="shared" si="4"/>
        <v>17</v>
      </c>
      <c r="AA13" s="28">
        <f t="shared" si="4"/>
        <v>18</v>
      </c>
      <c r="AB13" s="28">
        <f t="shared" si="4"/>
        <v>19</v>
      </c>
      <c r="AC13" s="28">
        <f t="shared" si="4"/>
        <v>20</v>
      </c>
      <c r="AD13" s="28">
        <f t="shared" si="4"/>
        <v>21</v>
      </c>
      <c r="AE13" s="28">
        <f t="shared" si="4"/>
        <v>22</v>
      </c>
      <c r="AF13" s="28">
        <f t="shared" si="4"/>
        <v>23</v>
      </c>
      <c r="AG13" s="28">
        <f t="shared" si="4"/>
        <v>24</v>
      </c>
      <c r="AH13" s="28">
        <f t="shared" si="4"/>
        <v>25</v>
      </c>
      <c r="AI13" s="28">
        <f t="shared" si="4"/>
        <v>26</v>
      </c>
      <c r="AJ13" s="28">
        <f t="shared" si="4"/>
        <v>27</v>
      </c>
      <c r="AK13" s="28">
        <f t="shared" si="4"/>
        <v>28</v>
      </c>
      <c r="AL13" s="28">
        <f t="shared" si="4"/>
        <v>29</v>
      </c>
      <c r="AM13" s="28">
        <f t="shared" si="4"/>
        <v>30</v>
      </c>
      <c r="AN13" s="28">
        <f t="shared" si="4"/>
        <v>31</v>
      </c>
      <c r="AO13" s="28">
        <f t="shared" si="4"/>
        <v>32</v>
      </c>
      <c r="AP13" s="28">
        <f t="shared" si="4"/>
        <v>33</v>
      </c>
      <c r="AQ13" s="28">
        <f t="shared" si="4"/>
        <v>34</v>
      </c>
      <c r="AR13" s="28">
        <f t="shared" si="4"/>
        <v>35</v>
      </c>
      <c r="AS13" s="28">
        <f t="shared" si="4"/>
        <v>36</v>
      </c>
      <c r="AT13" s="28">
        <f t="shared" si="4"/>
        <v>37</v>
      </c>
      <c r="AU13" s="28">
        <f t="shared" si="4"/>
        <v>38</v>
      </c>
      <c r="AV13" s="28">
        <f t="shared" si="4"/>
        <v>39</v>
      </c>
      <c r="AW13" s="28">
        <f t="shared" si="4"/>
        <v>40</v>
      </c>
      <c r="AX13" s="28">
        <f t="shared" si="4"/>
        <v>41</v>
      </c>
      <c r="AY13" s="28">
        <f t="shared" si="4"/>
        <v>42</v>
      </c>
      <c r="AZ13" s="28">
        <f t="shared" si="4"/>
        <v>43</v>
      </c>
      <c r="BA13" s="28">
        <f t="shared" si="4"/>
        <v>44</v>
      </c>
      <c r="BB13" s="28">
        <f t="shared" si="4"/>
        <v>45</v>
      </c>
      <c r="BC13" s="28">
        <f t="shared" si="4"/>
        <v>46</v>
      </c>
      <c r="BD13" s="28">
        <f t="shared" si="4"/>
        <v>47</v>
      </c>
      <c r="BE13" s="28">
        <f t="shared" si="4"/>
        <v>48</v>
      </c>
      <c r="BF13" s="28">
        <f t="shared" si="4"/>
        <v>49</v>
      </c>
      <c r="BG13" s="28">
        <f t="shared" si="4"/>
        <v>50</v>
      </c>
      <c r="BH13" s="28">
        <f t="shared" si="4"/>
        <v>51</v>
      </c>
      <c r="BI13" s="28">
        <f t="shared" si="4"/>
        <v>52</v>
      </c>
      <c r="BJ13" s="28">
        <f t="shared" si="4"/>
        <v>53</v>
      </c>
      <c r="BK13" s="28">
        <f t="shared" si="4"/>
        <v>54</v>
      </c>
      <c r="BL13" s="28">
        <f t="shared" si="4"/>
        <v>55</v>
      </c>
      <c r="BM13" s="28">
        <f t="shared" si="4"/>
        <v>56</v>
      </c>
      <c r="BN13" s="28">
        <f t="shared" si="4"/>
        <v>57</v>
      </c>
      <c r="BO13" s="28">
        <f t="shared" si="4"/>
        <v>58</v>
      </c>
      <c r="BP13" s="28">
        <f t="shared" si="4"/>
        <v>59</v>
      </c>
      <c r="BQ13" s="28">
        <f t="shared" ref="BQ13:EB13" si="5" xml:space="preserve"> BQ$10</f>
        <v>60</v>
      </c>
      <c r="BR13" s="28">
        <f t="shared" si="5"/>
        <v>61</v>
      </c>
      <c r="BS13" s="28">
        <f t="shared" si="5"/>
        <v>62</v>
      </c>
      <c r="BT13" s="28">
        <f t="shared" si="5"/>
        <v>63</v>
      </c>
      <c r="BU13" s="28">
        <f t="shared" si="5"/>
        <v>64</v>
      </c>
      <c r="BV13" s="28">
        <f t="shared" si="5"/>
        <v>65</v>
      </c>
      <c r="BW13" s="28">
        <f t="shared" si="5"/>
        <v>66</v>
      </c>
      <c r="BX13" s="28">
        <f t="shared" si="5"/>
        <v>67</v>
      </c>
      <c r="BY13" s="28">
        <f t="shared" si="5"/>
        <v>68</v>
      </c>
      <c r="BZ13" s="28">
        <f t="shared" si="5"/>
        <v>69</v>
      </c>
      <c r="CA13" s="28">
        <f t="shared" si="5"/>
        <v>70</v>
      </c>
      <c r="CB13" s="28">
        <f t="shared" si="5"/>
        <v>71</v>
      </c>
      <c r="CC13" s="28">
        <f t="shared" si="5"/>
        <v>72</v>
      </c>
      <c r="CD13" s="28">
        <f t="shared" si="5"/>
        <v>73</v>
      </c>
      <c r="CE13" s="28">
        <f t="shared" si="5"/>
        <v>74</v>
      </c>
      <c r="CF13" s="28">
        <f t="shared" si="5"/>
        <v>75</v>
      </c>
      <c r="CG13" s="28">
        <f t="shared" si="5"/>
        <v>76</v>
      </c>
      <c r="CH13" s="28">
        <f t="shared" si="5"/>
        <v>77</v>
      </c>
      <c r="CI13" s="28">
        <f t="shared" si="5"/>
        <v>78</v>
      </c>
      <c r="CJ13" s="28">
        <f t="shared" si="5"/>
        <v>79</v>
      </c>
      <c r="CK13" s="28">
        <f t="shared" si="5"/>
        <v>80</v>
      </c>
      <c r="CL13" s="28">
        <f t="shared" si="5"/>
        <v>81</v>
      </c>
      <c r="CM13" s="28">
        <f t="shared" si="5"/>
        <v>82</v>
      </c>
      <c r="CN13" s="28">
        <f t="shared" si="5"/>
        <v>83</v>
      </c>
      <c r="CO13" s="28">
        <f t="shared" si="5"/>
        <v>84</v>
      </c>
      <c r="CP13" s="28">
        <f t="shared" si="5"/>
        <v>85</v>
      </c>
      <c r="CQ13" s="28">
        <f t="shared" si="5"/>
        <v>86</v>
      </c>
      <c r="CR13" s="28">
        <f t="shared" si="5"/>
        <v>87</v>
      </c>
      <c r="CS13" s="28">
        <f t="shared" si="5"/>
        <v>88</v>
      </c>
      <c r="CT13" s="28">
        <f t="shared" si="5"/>
        <v>89</v>
      </c>
      <c r="CU13" s="28">
        <f t="shared" si="5"/>
        <v>90</v>
      </c>
      <c r="CV13" s="28">
        <f t="shared" si="5"/>
        <v>91</v>
      </c>
      <c r="CW13" s="28">
        <f t="shared" si="5"/>
        <v>92</v>
      </c>
      <c r="CX13" s="28">
        <f t="shared" si="5"/>
        <v>93</v>
      </c>
      <c r="CY13" s="28">
        <f t="shared" si="5"/>
        <v>94</v>
      </c>
      <c r="CZ13" s="28">
        <f t="shared" si="5"/>
        <v>95</v>
      </c>
      <c r="DA13" s="28">
        <f t="shared" si="5"/>
        <v>96</v>
      </c>
      <c r="DB13" s="28">
        <f t="shared" si="5"/>
        <v>97</v>
      </c>
      <c r="DC13" s="28">
        <f t="shared" si="5"/>
        <v>98</v>
      </c>
      <c r="DD13" s="28">
        <f t="shared" si="5"/>
        <v>99</v>
      </c>
      <c r="DE13" s="28">
        <f t="shared" si="5"/>
        <v>100</v>
      </c>
      <c r="DF13" s="28">
        <f t="shared" si="5"/>
        <v>101</v>
      </c>
      <c r="DG13" s="28">
        <f t="shared" si="5"/>
        <v>102</v>
      </c>
      <c r="DH13" s="28">
        <f t="shared" si="5"/>
        <v>103</v>
      </c>
      <c r="DI13" s="28">
        <f t="shared" si="5"/>
        <v>104</v>
      </c>
      <c r="DJ13" s="28">
        <f t="shared" si="5"/>
        <v>105</v>
      </c>
      <c r="DK13" s="28">
        <f t="shared" si="5"/>
        <v>106</v>
      </c>
      <c r="DL13" s="28">
        <f t="shared" si="5"/>
        <v>107</v>
      </c>
      <c r="DM13" s="28">
        <f t="shared" si="5"/>
        <v>108</v>
      </c>
      <c r="DN13" s="28">
        <f t="shared" si="5"/>
        <v>109</v>
      </c>
      <c r="DO13" s="28">
        <f t="shared" si="5"/>
        <v>110</v>
      </c>
      <c r="DP13" s="28">
        <f t="shared" si="5"/>
        <v>111</v>
      </c>
      <c r="DQ13" s="28">
        <f t="shared" si="5"/>
        <v>112</v>
      </c>
      <c r="DR13" s="28">
        <f t="shared" si="5"/>
        <v>113</v>
      </c>
      <c r="DS13" s="28">
        <f t="shared" si="5"/>
        <v>114</v>
      </c>
      <c r="DT13" s="28">
        <f t="shared" si="5"/>
        <v>115</v>
      </c>
      <c r="DU13" s="28">
        <f t="shared" si="5"/>
        <v>116</v>
      </c>
      <c r="DV13" s="28">
        <f t="shared" si="5"/>
        <v>117</v>
      </c>
      <c r="DW13" s="28">
        <f t="shared" si="5"/>
        <v>118</v>
      </c>
      <c r="DX13" s="28">
        <f t="shared" si="5"/>
        <v>119</v>
      </c>
      <c r="DY13" s="28">
        <f t="shared" si="5"/>
        <v>120</v>
      </c>
      <c r="DZ13" s="28">
        <f t="shared" si="5"/>
        <v>121</v>
      </c>
      <c r="EA13" s="28">
        <f t="shared" si="5"/>
        <v>122</v>
      </c>
      <c r="EB13" s="28">
        <f t="shared" si="5"/>
        <v>123</v>
      </c>
      <c r="EC13" s="28">
        <f t="shared" ref="EC13:GJ13" si="6" xml:space="preserve"> EC$10</f>
        <v>124</v>
      </c>
      <c r="ED13" s="28">
        <f t="shared" si="6"/>
        <v>125</v>
      </c>
      <c r="EE13" s="28">
        <f t="shared" si="6"/>
        <v>126</v>
      </c>
      <c r="EF13" s="28">
        <f t="shared" si="6"/>
        <v>127</v>
      </c>
      <c r="EG13" s="28">
        <f t="shared" si="6"/>
        <v>128</v>
      </c>
      <c r="EH13" s="28">
        <f t="shared" si="6"/>
        <v>129</v>
      </c>
      <c r="EI13" s="28">
        <f t="shared" si="6"/>
        <v>130</v>
      </c>
      <c r="EJ13" s="28">
        <f t="shared" si="6"/>
        <v>131</v>
      </c>
      <c r="EK13" s="28">
        <f t="shared" si="6"/>
        <v>132</v>
      </c>
      <c r="EL13" s="28">
        <f t="shared" si="6"/>
        <v>133</v>
      </c>
      <c r="EM13" s="28">
        <f t="shared" si="6"/>
        <v>134</v>
      </c>
      <c r="EN13" s="28">
        <f t="shared" si="6"/>
        <v>135</v>
      </c>
      <c r="EO13" s="28">
        <f t="shared" si="6"/>
        <v>136</v>
      </c>
      <c r="EP13" s="28">
        <f t="shared" si="6"/>
        <v>137</v>
      </c>
      <c r="EQ13" s="28">
        <f t="shared" si="6"/>
        <v>138</v>
      </c>
      <c r="ER13" s="28">
        <f t="shared" si="6"/>
        <v>139</v>
      </c>
      <c r="ES13" s="28">
        <f t="shared" si="6"/>
        <v>140</v>
      </c>
      <c r="ET13" s="28">
        <f t="shared" si="6"/>
        <v>141</v>
      </c>
      <c r="EU13" s="28">
        <f t="shared" si="6"/>
        <v>142</v>
      </c>
      <c r="EV13" s="28">
        <f t="shared" si="6"/>
        <v>143</v>
      </c>
      <c r="EW13" s="28">
        <f t="shared" si="6"/>
        <v>144</v>
      </c>
      <c r="EX13" s="28">
        <f t="shared" si="6"/>
        <v>145</v>
      </c>
      <c r="EY13" s="28">
        <f t="shared" si="6"/>
        <v>146</v>
      </c>
      <c r="EZ13" s="28">
        <f t="shared" si="6"/>
        <v>147</v>
      </c>
      <c r="FA13" s="28">
        <f t="shared" si="6"/>
        <v>148</v>
      </c>
      <c r="FB13" s="28">
        <f t="shared" si="6"/>
        <v>149</v>
      </c>
      <c r="FC13" s="28">
        <f t="shared" si="6"/>
        <v>150</v>
      </c>
      <c r="FD13" s="28">
        <f t="shared" si="6"/>
        <v>151</v>
      </c>
      <c r="FE13" s="28">
        <f t="shared" si="6"/>
        <v>152</v>
      </c>
      <c r="FF13" s="28">
        <f t="shared" si="6"/>
        <v>153</v>
      </c>
      <c r="FG13" s="28">
        <f t="shared" si="6"/>
        <v>154</v>
      </c>
      <c r="FH13" s="28">
        <f t="shared" si="6"/>
        <v>155</v>
      </c>
      <c r="FI13" s="28">
        <f t="shared" si="6"/>
        <v>156</v>
      </c>
      <c r="FJ13" s="28">
        <f t="shared" si="6"/>
        <v>157</v>
      </c>
      <c r="FK13" s="28">
        <f t="shared" si="6"/>
        <v>158</v>
      </c>
      <c r="FL13" s="28">
        <f t="shared" si="6"/>
        <v>159</v>
      </c>
      <c r="FM13" s="28">
        <f t="shared" si="6"/>
        <v>160</v>
      </c>
      <c r="FN13" s="28">
        <f t="shared" si="6"/>
        <v>161</v>
      </c>
      <c r="FO13" s="28">
        <f t="shared" si="6"/>
        <v>162</v>
      </c>
      <c r="FP13" s="28">
        <f t="shared" si="6"/>
        <v>163</v>
      </c>
      <c r="FQ13" s="28">
        <f t="shared" si="6"/>
        <v>164</v>
      </c>
      <c r="FR13" s="28">
        <f t="shared" si="6"/>
        <v>165</v>
      </c>
      <c r="FS13" s="28">
        <f t="shared" si="6"/>
        <v>166</v>
      </c>
      <c r="FT13" s="28">
        <f t="shared" si="6"/>
        <v>167</v>
      </c>
      <c r="FU13" s="28">
        <f t="shared" si="6"/>
        <v>168</v>
      </c>
      <c r="FV13" s="28">
        <f t="shared" si="6"/>
        <v>169</v>
      </c>
      <c r="FW13" s="28">
        <f t="shared" si="6"/>
        <v>170</v>
      </c>
      <c r="FX13" s="28">
        <f t="shared" si="6"/>
        <v>171</v>
      </c>
      <c r="FY13" s="28">
        <f t="shared" si="6"/>
        <v>172</v>
      </c>
      <c r="FZ13" s="28">
        <f t="shared" si="6"/>
        <v>173</v>
      </c>
      <c r="GA13" s="28">
        <f t="shared" si="6"/>
        <v>174</v>
      </c>
      <c r="GB13" s="28">
        <f t="shared" si="6"/>
        <v>175</v>
      </c>
      <c r="GC13" s="28">
        <f t="shared" si="6"/>
        <v>176</v>
      </c>
      <c r="GD13" s="28">
        <f t="shared" si="6"/>
        <v>177</v>
      </c>
      <c r="GE13" s="28">
        <f t="shared" si="6"/>
        <v>178</v>
      </c>
      <c r="GF13" s="28">
        <f t="shared" si="6"/>
        <v>179</v>
      </c>
      <c r="GG13" s="28">
        <f t="shared" si="6"/>
        <v>180</v>
      </c>
      <c r="GH13" s="28">
        <f t="shared" si="6"/>
        <v>181</v>
      </c>
      <c r="GI13" s="28">
        <f t="shared" si="6"/>
        <v>182</v>
      </c>
      <c r="GJ13" s="28">
        <f t="shared" si="6"/>
        <v>183</v>
      </c>
    </row>
    <row r="14" spans="1:192" s="194" customFormat="1" outlineLevel="1" x14ac:dyDescent="0.25">
      <c r="A14" s="142"/>
      <c r="B14" s="142"/>
      <c r="C14" s="143"/>
      <c r="D14" s="144"/>
      <c r="E14" s="193" t="s">
        <v>1</v>
      </c>
      <c r="F14" s="193"/>
      <c r="G14" s="193" t="s">
        <v>5</v>
      </c>
      <c r="H14" s="194">
        <f xml:space="preserve"> SUM(J14:GJ14)</f>
        <v>1</v>
      </c>
      <c r="I14" s="145"/>
      <c r="J14" s="193">
        <f t="shared" ref="J14:BU14" si="7" xml:space="preserve"> IF(J13 = 1, 1, 0)</f>
        <v>1</v>
      </c>
      <c r="K14" s="193">
        <f t="shared" si="7"/>
        <v>0</v>
      </c>
      <c r="L14" s="193">
        <f t="shared" si="7"/>
        <v>0</v>
      </c>
      <c r="M14" s="193">
        <f t="shared" si="7"/>
        <v>0</v>
      </c>
      <c r="N14" s="193">
        <f t="shared" si="7"/>
        <v>0</v>
      </c>
      <c r="O14" s="193">
        <f t="shared" si="7"/>
        <v>0</v>
      </c>
      <c r="P14" s="193">
        <f t="shared" si="7"/>
        <v>0</v>
      </c>
      <c r="Q14" s="193">
        <f t="shared" si="7"/>
        <v>0</v>
      </c>
      <c r="R14" s="193">
        <f t="shared" si="7"/>
        <v>0</v>
      </c>
      <c r="S14" s="193">
        <f t="shared" si="7"/>
        <v>0</v>
      </c>
      <c r="T14" s="193">
        <f t="shared" si="7"/>
        <v>0</v>
      </c>
      <c r="U14" s="193">
        <f t="shared" si="7"/>
        <v>0</v>
      </c>
      <c r="V14" s="193">
        <f t="shared" si="7"/>
        <v>0</v>
      </c>
      <c r="W14" s="193">
        <f t="shared" si="7"/>
        <v>0</v>
      </c>
      <c r="X14" s="193">
        <f t="shared" si="7"/>
        <v>0</v>
      </c>
      <c r="Y14" s="193">
        <f t="shared" si="7"/>
        <v>0</v>
      </c>
      <c r="Z14" s="193">
        <f t="shared" si="7"/>
        <v>0</v>
      </c>
      <c r="AA14" s="193">
        <f t="shared" si="7"/>
        <v>0</v>
      </c>
      <c r="AB14" s="193">
        <f t="shared" si="7"/>
        <v>0</v>
      </c>
      <c r="AC14" s="193">
        <f t="shared" si="7"/>
        <v>0</v>
      </c>
      <c r="AD14" s="193">
        <f t="shared" si="7"/>
        <v>0</v>
      </c>
      <c r="AE14" s="193">
        <f t="shared" si="7"/>
        <v>0</v>
      </c>
      <c r="AF14" s="193">
        <f t="shared" si="7"/>
        <v>0</v>
      </c>
      <c r="AG14" s="193">
        <f t="shared" si="7"/>
        <v>0</v>
      </c>
      <c r="AH14" s="193">
        <f t="shared" si="7"/>
        <v>0</v>
      </c>
      <c r="AI14" s="193">
        <f t="shared" si="7"/>
        <v>0</v>
      </c>
      <c r="AJ14" s="193">
        <f t="shared" si="7"/>
        <v>0</v>
      </c>
      <c r="AK14" s="193">
        <f t="shared" si="7"/>
        <v>0</v>
      </c>
      <c r="AL14" s="193">
        <f t="shared" si="7"/>
        <v>0</v>
      </c>
      <c r="AM14" s="193">
        <f t="shared" si="7"/>
        <v>0</v>
      </c>
      <c r="AN14" s="193">
        <f t="shared" si="7"/>
        <v>0</v>
      </c>
      <c r="AO14" s="193">
        <f t="shared" si="7"/>
        <v>0</v>
      </c>
      <c r="AP14" s="193">
        <f t="shared" si="7"/>
        <v>0</v>
      </c>
      <c r="AQ14" s="193">
        <f t="shared" si="7"/>
        <v>0</v>
      </c>
      <c r="AR14" s="193">
        <f t="shared" si="7"/>
        <v>0</v>
      </c>
      <c r="AS14" s="193">
        <f t="shared" si="7"/>
        <v>0</v>
      </c>
      <c r="AT14" s="193">
        <f t="shared" si="7"/>
        <v>0</v>
      </c>
      <c r="AU14" s="193">
        <f t="shared" si="7"/>
        <v>0</v>
      </c>
      <c r="AV14" s="193">
        <f t="shared" si="7"/>
        <v>0</v>
      </c>
      <c r="AW14" s="193">
        <f t="shared" si="7"/>
        <v>0</v>
      </c>
      <c r="AX14" s="193">
        <f t="shared" si="7"/>
        <v>0</v>
      </c>
      <c r="AY14" s="193">
        <f t="shared" si="7"/>
        <v>0</v>
      </c>
      <c r="AZ14" s="193">
        <f t="shared" si="7"/>
        <v>0</v>
      </c>
      <c r="BA14" s="193">
        <f t="shared" si="7"/>
        <v>0</v>
      </c>
      <c r="BB14" s="193">
        <f t="shared" si="7"/>
        <v>0</v>
      </c>
      <c r="BC14" s="193">
        <f t="shared" si="7"/>
        <v>0</v>
      </c>
      <c r="BD14" s="193">
        <f t="shared" si="7"/>
        <v>0</v>
      </c>
      <c r="BE14" s="193">
        <f t="shared" si="7"/>
        <v>0</v>
      </c>
      <c r="BF14" s="193">
        <f t="shared" si="7"/>
        <v>0</v>
      </c>
      <c r="BG14" s="193">
        <f t="shared" si="7"/>
        <v>0</v>
      </c>
      <c r="BH14" s="193">
        <f t="shared" si="7"/>
        <v>0</v>
      </c>
      <c r="BI14" s="193">
        <f t="shared" si="7"/>
        <v>0</v>
      </c>
      <c r="BJ14" s="193">
        <f t="shared" si="7"/>
        <v>0</v>
      </c>
      <c r="BK14" s="193">
        <f t="shared" si="7"/>
        <v>0</v>
      </c>
      <c r="BL14" s="193">
        <f t="shared" si="7"/>
        <v>0</v>
      </c>
      <c r="BM14" s="193">
        <f t="shared" si="7"/>
        <v>0</v>
      </c>
      <c r="BN14" s="193">
        <f t="shared" si="7"/>
        <v>0</v>
      </c>
      <c r="BO14" s="193">
        <f t="shared" si="7"/>
        <v>0</v>
      </c>
      <c r="BP14" s="193">
        <f t="shared" si="7"/>
        <v>0</v>
      </c>
      <c r="BQ14" s="193">
        <f t="shared" si="7"/>
        <v>0</v>
      </c>
      <c r="BR14" s="193">
        <f t="shared" si="7"/>
        <v>0</v>
      </c>
      <c r="BS14" s="193">
        <f t="shared" si="7"/>
        <v>0</v>
      </c>
      <c r="BT14" s="193">
        <f t="shared" si="7"/>
        <v>0</v>
      </c>
      <c r="BU14" s="193">
        <f t="shared" si="7"/>
        <v>0</v>
      </c>
      <c r="BV14" s="193">
        <f t="shared" ref="BV14:EG14" si="8" xml:space="preserve"> IF(BV13 = 1, 1, 0)</f>
        <v>0</v>
      </c>
      <c r="BW14" s="193">
        <f t="shared" si="8"/>
        <v>0</v>
      </c>
      <c r="BX14" s="193">
        <f t="shared" si="8"/>
        <v>0</v>
      </c>
      <c r="BY14" s="193">
        <f t="shared" si="8"/>
        <v>0</v>
      </c>
      <c r="BZ14" s="193">
        <f t="shared" si="8"/>
        <v>0</v>
      </c>
      <c r="CA14" s="193">
        <f t="shared" si="8"/>
        <v>0</v>
      </c>
      <c r="CB14" s="193">
        <f t="shared" si="8"/>
        <v>0</v>
      </c>
      <c r="CC14" s="193">
        <f t="shared" si="8"/>
        <v>0</v>
      </c>
      <c r="CD14" s="193">
        <f t="shared" si="8"/>
        <v>0</v>
      </c>
      <c r="CE14" s="193">
        <f t="shared" si="8"/>
        <v>0</v>
      </c>
      <c r="CF14" s="193">
        <f t="shared" si="8"/>
        <v>0</v>
      </c>
      <c r="CG14" s="193">
        <f t="shared" si="8"/>
        <v>0</v>
      </c>
      <c r="CH14" s="193">
        <f t="shared" si="8"/>
        <v>0</v>
      </c>
      <c r="CI14" s="193">
        <f t="shared" si="8"/>
        <v>0</v>
      </c>
      <c r="CJ14" s="193">
        <f t="shared" si="8"/>
        <v>0</v>
      </c>
      <c r="CK14" s="193">
        <f t="shared" si="8"/>
        <v>0</v>
      </c>
      <c r="CL14" s="193">
        <f t="shared" si="8"/>
        <v>0</v>
      </c>
      <c r="CM14" s="193">
        <f t="shared" si="8"/>
        <v>0</v>
      </c>
      <c r="CN14" s="193">
        <f t="shared" si="8"/>
        <v>0</v>
      </c>
      <c r="CO14" s="193">
        <f t="shared" si="8"/>
        <v>0</v>
      </c>
      <c r="CP14" s="193">
        <f t="shared" si="8"/>
        <v>0</v>
      </c>
      <c r="CQ14" s="193">
        <f t="shared" si="8"/>
        <v>0</v>
      </c>
      <c r="CR14" s="193">
        <f t="shared" si="8"/>
        <v>0</v>
      </c>
      <c r="CS14" s="193">
        <f t="shared" si="8"/>
        <v>0</v>
      </c>
      <c r="CT14" s="193">
        <f t="shared" si="8"/>
        <v>0</v>
      </c>
      <c r="CU14" s="193">
        <f t="shared" si="8"/>
        <v>0</v>
      </c>
      <c r="CV14" s="193">
        <f t="shared" si="8"/>
        <v>0</v>
      </c>
      <c r="CW14" s="193">
        <f t="shared" si="8"/>
        <v>0</v>
      </c>
      <c r="CX14" s="193">
        <f t="shared" si="8"/>
        <v>0</v>
      </c>
      <c r="CY14" s="193">
        <f t="shared" si="8"/>
        <v>0</v>
      </c>
      <c r="CZ14" s="193">
        <f t="shared" si="8"/>
        <v>0</v>
      </c>
      <c r="DA14" s="193">
        <f t="shared" si="8"/>
        <v>0</v>
      </c>
      <c r="DB14" s="193">
        <f t="shared" si="8"/>
        <v>0</v>
      </c>
      <c r="DC14" s="193">
        <f t="shared" si="8"/>
        <v>0</v>
      </c>
      <c r="DD14" s="193">
        <f t="shared" si="8"/>
        <v>0</v>
      </c>
      <c r="DE14" s="193">
        <f t="shared" si="8"/>
        <v>0</v>
      </c>
      <c r="DF14" s="193">
        <f t="shared" si="8"/>
        <v>0</v>
      </c>
      <c r="DG14" s="193">
        <f t="shared" si="8"/>
        <v>0</v>
      </c>
      <c r="DH14" s="193">
        <f t="shared" si="8"/>
        <v>0</v>
      </c>
      <c r="DI14" s="193">
        <f t="shared" si="8"/>
        <v>0</v>
      </c>
      <c r="DJ14" s="193">
        <f t="shared" si="8"/>
        <v>0</v>
      </c>
      <c r="DK14" s="193">
        <f t="shared" si="8"/>
        <v>0</v>
      </c>
      <c r="DL14" s="193">
        <f t="shared" si="8"/>
        <v>0</v>
      </c>
      <c r="DM14" s="193">
        <f t="shared" si="8"/>
        <v>0</v>
      </c>
      <c r="DN14" s="193">
        <f t="shared" si="8"/>
        <v>0</v>
      </c>
      <c r="DO14" s="193">
        <f t="shared" si="8"/>
        <v>0</v>
      </c>
      <c r="DP14" s="193">
        <f t="shared" si="8"/>
        <v>0</v>
      </c>
      <c r="DQ14" s="193">
        <f t="shared" si="8"/>
        <v>0</v>
      </c>
      <c r="DR14" s="193">
        <f t="shared" si="8"/>
        <v>0</v>
      </c>
      <c r="DS14" s="193">
        <f t="shared" si="8"/>
        <v>0</v>
      </c>
      <c r="DT14" s="193">
        <f t="shared" si="8"/>
        <v>0</v>
      </c>
      <c r="DU14" s="193">
        <f t="shared" si="8"/>
        <v>0</v>
      </c>
      <c r="DV14" s="193">
        <f t="shared" si="8"/>
        <v>0</v>
      </c>
      <c r="DW14" s="193">
        <f t="shared" si="8"/>
        <v>0</v>
      </c>
      <c r="DX14" s="193">
        <f t="shared" si="8"/>
        <v>0</v>
      </c>
      <c r="DY14" s="193">
        <f t="shared" si="8"/>
        <v>0</v>
      </c>
      <c r="DZ14" s="193">
        <f t="shared" si="8"/>
        <v>0</v>
      </c>
      <c r="EA14" s="193">
        <f t="shared" si="8"/>
        <v>0</v>
      </c>
      <c r="EB14" s="193">
        <f t="shared" si="8"/>
        <v>0</v>
      </c>
      <c r="EC14" s="193">
        <f t="shared" si="8"/>
        <v>0</v>
      </c>
      <c r="ED14" s="193">
        <f t="shared" si="8"/>
        <v>0</v>
      </c>
      <c r="EE14" s="193">
        <f t="shared" si="8"/>
        <v>0</v>
      </c>
      <c r="EF14" s="193">
        <f t="shared" si="8"/>
        <v>0</v>
      </c>
      <c r="EG14" s="193">
        <f t="shared" si="8"/>
        <v>0</v>
      </c>
      <c r="EH14" s="193">
        <f t="shared" ref="EH14:GG14" si="9" xml:space="preserve"> IF(EH13 = 1, 1, 0)</f>
        <v>0</v>
      </c>
      <c r="EI14" s="193">
        <f t="shared" si="9"/>
        <v>0</v>
      </c>
      <c r="EJ14" s="193">
        <f t="shared" si="9"/>
        <v>0</v>
      </c>
      <c r="EK14" s="193">
        <f t="shared" si="9"/>
        <v>0</v>
      </c>
      <c r="EL14" s="193">
        <f t="shared" si="9"/>
        <v>0</v>
      </c>
      <c r="EM14" s="193">
        <f t="shared" si="9"/>
        <v>0</v>
      </c>
      <c r="EN14" s="193">
        <f t="shared" si="9"/>
        <v>0</v>
      </c>
      <c r="EO14" s="193">
        <f t="shared" si="9"/>
        <v>0</v>
      </c>
      <c r="EP14" s="193">
        <f t="shared" si="9"/>
        <v>0</v>
      </c>
      <c r="EQ14" s="193">
        <f t="shared" si="9"/>
        <v>0</v>
      </c>
      <c r="ER14" s="193">
        <f t="shared" si="9"/>
        <v>0</v>
      </c>
      <c r="ES14" s="193">
        <f t="shared" si="9"/>
        <v>0</v>
      </c>
      <c r="ET14" s="193">
        <f t="shared" si="9"/>
        <v>0</v>
      </c>
      <c r="EU14" s="193">
        <f t="shared" si="9"/>
        <v>0</v>
      </c>
      <c r="EV14" s="193">
        <f t="shared" si="9"/>
        <v>0</v>
      </c>
      <c r="EW14" s="193">
        <f t="shared" si="9"/>
        <v>0</v>
      </c>
      <c r="EX14" s="193">
        <f t="shared" si="9"/>
        <v>0</v>
      </c>
      <c r="EY14" s="193">
        <f t="shared" si="9"/>
        <v>0</v>
      </c>
      <c r="EZ14" s="193">
        <f t="shared" si="9"/>
        <v>0</v>
      </c>
      <c r="FA14" s="193">
        <f t="shared" si="9"/>
        <v>0</v>
      </c>
      <c r="FB14" s="193">
        <f t="shared" si="9"/>
        <v>0</v>
      </c>
      <c r="FC14" s="193">
        <f t="shared" si="9"/>
        <v>0</v>
      </c>
      <c r="FD14" s="193">
        <f t="shared" si="9"/>
        <v>0</v>
      </c>
      <c r="FE14" s="193">
        <f t="shared" si="9"/>
        <v>0</v>
      </c>
      <c r="FF14" s="193">
        <f t="shared" si="9"/>
        <v>0</v>
      </c>
      <c r="FG14" s="193">
        <f t="shared" si="9"/>
        <v>0</v>
      </c>
      <c r="FH14" s="193">
        <f t="shared" si="9"/>
        <v>0</v>
      </c>
      <c r="FI14" s="193">
        <f t="shared" si="9"/>
        <v>0</v>
      </c>
      <c r="FJ14" s="193">
        <f t="shared" si="9"/>
        <v>0</v>
      </c>
      <c r="FK14" s="193">
        <f t="shared" si="9"/>
        <v>0</v>
      </c>
      <c r="FL14" s="193">
        <f t="shared" si="9"/>
        <v>0</v>
      </c>
      <c r="FM14" s="193">
        <f t="shared" si="9"/>
        <v>0</v>
      </c>
      <c r="FN14" s="193">
        <f t="shared" si="9"/>
        <v>0</v>
      </c>
      <c r="FO14" s="193">
        <f t="shared" si="9"/>
        <v>0</v>
      </c>
      <c r="FP14" s="193">
        <f t="shared" si="9"/>
        <v>0</v>
      </c>
      <c r="FQ14" s="193">
        <f t="shared" si="9"/>
        <v>0</v>
      </c>
      <c r="FR14" s="193">
        <f t="shared" si="9"/>
        <v>0</v>
      </c>
      <c r="FS14" s="193">
        <f t="shared" si="9"/>
        <v>0</v>
      </c>
      <c r="FT14" s="193">
        <f t="shared" si="9"/>
        <v>0</v>
      </c>
      <c r="FU14" s="193">
        <f t="shared" si="9"/>
        <v>0</v>
      </c>
      <c r="FV14" s="193">
        <f t="shared" si="9"/>
        <v>0</v>
      </c>
      <c r="FW14" s="193">
        <f t="shared" si="9"/>
        <v>0</v>
      </c>
      <c r="FX14" s="193">
        <f t="shared" si="9"/>
        <v>0</v>
      </c>
      <c r="FY14" s="193">
        <f t="shared" si="9"/>
        <v>0</v>
      </c>
      <c r="FZ14" s="193">
        <f t="shared" si="9"/>
        <v>0</v>
      </c>
      <c r="GA14" s="193">
        <f t="shared" si="9"/>
        <v>0</v>
      </c>
      <c r="GB14" s="193">
        <f t="shared" si="9"/>
        <v>0</v>
      </c>
      <c r="GC14" s="193">
        <f t="shared" si="9"/>
        <v>0</v>
      </c>
      <c r="GD14" s="193">
        <f t="shared" si="9"/>
        <v>0</v>
      </c>
      <c r="GE14" s="193">
        <f t="shared" si="9"/>
        <v>0</v>
      </c>
      <c r="GF14" s="193">
        <f t="shared" si="9"/>
        <v>0</v>
      </c>
      <c r="GG14" s="193">
        <f t="shared" si="9"/>
        <v>0</v>
      </c>
      <c r="GH14" s="193">
        <f t="shared" ref="GH14:GJ14" si="10" xml:space="preserve"> IF(GH13 = 1, 1, 0)</f>
        <v>0</v>
      </c>
      <c r="GI14" s="193">
        <f t="shared" si="10"/>
        <v>0</v>
      </c>
      <c r="GJ14" s="193">
        <f t="shared" si="10"/>
        <v>0</v>
      </c>
    </row>
    <row r="15" spans="1:192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</row>
    <row r="16" spans="1:192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</row>
    <row r="17" spans="1:192" outlineLevel="1" x14ac:dyDescent="0.25">
      <c r="A17" s="55"/>
      <c r="B17" s="55"/>
      <c r="C17" s="58"/>
      <c r="D17" s="59"/>
      <c r="E17" s="308" t="str">
        <f xml:space="preserve"> InpC!E$13</f>
        <v>First date of time rulers</v>
      </c>
      <c r="F17" s="308">
        <f xml:space="preserve"> InpC!F$13</f>
        <v>44197</v>
      </c>
      <c r="G17" s="308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45"/>
      <c r="DG17" s="45"/>
      <c r="DH17" s="45"/>
      <c r="DI17" s="45"/>
      <c r="DJ17" s="45"/>
      <c r="DK17" s="45"/>
      <c r="DL17" s="45"/>
      <c r="DM17" s="45"/>
      <c r="DN17" s="45"/>
      <c r="DO17" s="45"/>
      <c r="DP17" s="45"/>
      <c r="DQ17" s="45"/>
      <c r="DR17" s="45"/>
      <c r="DS17" s="45"/>
      <c r="DT17" s="45"/>
      <c r="DU17" s="45"/>
      <c r="DV17" s="45"/>
      <c r="DW17" s="45"/>
      <c r="DX17" s="45"/>
      <c r="DY17" s="45"/>
      <c r="DZ17" s="45"/>
      <c r="EA17" s="45"/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45"/>
      <c r="EO17" s="45"/>
      <c r="EP17" s="45"/>
      <c r="EQ17" s="45"/>
      <c r="ER17" s="45"/>
      <c r="ES17" s="45"/>
      <c r="ET17" s="45"/>
      <c r="EU17" s="45"/>
      <c r="EV17" s="45"/>
      <c r="EW17" s="45"/>
      <c r="EX17" s="45"/>
      <c r="EY17" s="45"/>
      <c r="EZ17" s="45"/>
      <c r="FA17" s="45"/>
      <c r="FB17" s="45"/>
      <c r="FC17" s="45"/>
      <c r="FD17" s="45"/>
      <c r="FE17" s="45"/>
      <c r="FF17" s="45"/>
      <c r="FG17" s="45"/>
      <c r="FH17" s="45"/>
      <c r="FI17" s="45"/>
      <c r="FJ17" s="45"/>
      <c r="FK17" s="45"/>
      <c r="FL17" s="45"/>
      <c r="FM17" s="45"/>
      <c r="FN17" s="45"/>
      <c r="FO17" s="45"/>
      <c r="FP17" s="45"/>
      <c r="FQ17" s="45"/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45"/>
      <c r="GE17" s="45"/>
      <c r="GF17" s="45"/>
      <c r="GG17" s="45"/>
      <c r="GH17" s="45"/>
      <c r="GI17" s="45"/>
      <c r="GJ17" s="45"/>
    </row>
    <row r="18" spans="1:192" outlineLevel="1" x14ac:dyDescent="0.25">
      <c r="E18" s="195" t="str">
        <f xml:space="preserve"> InpC!E$16</f>
        <v>Length of operating period</v>
      </c>
      <c r="F18" s="195">
        <f xml:space="preserve"> InpC!F$16</f>
        <v>6</v>
      </c>
      <c r="G18" s="195" t="str">
        <f xml:space="preserve"> InpC!G$16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</row>
    <row r="19" spans="1:192" outlineLevel="1" x14ac:dyDescent="0.25">
      <c r="B19" s="55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</row>
    <row r="20" spans="1:192" outlineLevel="1" x14ac:dyDescent="0.25">
      <c r="A20" s="50"/>
      <c r="B20" s="55"/>
      <c r="C20" s="51"/>
      <c r="D20" s="52"/>
      <c r="E20" s="27" t="s">
        <v>16</v>
      </c>
      <c r="F20" s="27"/>
      <c r="G20" s="27" t="s">
        <v>6</v>
      </c>
      <c r="H20" s="27"/>
      <c r="I20" s="136"/>
      <c r="J20" s="27">
        <f t="shared" ref="J20:BU20" si="14" xml:space="preserve"> IF(J19 = 1, $F17, DATE(YEAR(I20), MONTH(I20) + $F18, DAY(1)))</f>
        <v>44197</v>
      </c>
      <c r="K20" s="27">
        <f t="shared" si="14"/>
        <v>44378</v>
      </c>
      <c r="L20" s="27">
        <f t="shared" si="14"/>
        <v>44562</v>
      </c>
      <c r="M20" s="27">
        <f t="shared" si="14"/>
        <v>44743</v>
      </c>
      <c r="N20" s="27">
        <f t="shared" si="14"/>
        <v>44927</v>
      </c>
      <c r="O20" s="27">
        <f t="shared" si="14"/>
        <v>45108</v>
      </c>
      <c r="P20" s="27">
        <f t="shared" si="14"/>
        <v>45292</v>
      </c>
      <c r="Q20" s="27">
        <f t="shared" si="14"/>
        <v>45474</v>
      </c>
      <c r="R20" s="27">
        <f t="shared" si="14"/>
        <v>45658</v>
      </c>
      <c r="S20" s="27">
        <f t="shared" si="14"/>
        <v>45839</v>
      </c>
      <c r="T20" s="27">
        <f t="shared" si="14"/>
        <v>46023</v>
      </c>
      <c r="U20" s="27">
        <f t="shared" si="14"/>
        <v>46204</v>
      </c>
      <c r="V20" s="27">
        <f t="shared" si="14"/>
        <v>46388</v>
      </c>
      <c r="W20" s="27">
        <f t="shared" si="14"/>
        <v>46569</v>
      </c>
      <c r="X20" s="27">
        <f t="shared" si="14"/>
        <v>46753</v>
      </c>
      <c r="Y20" s="27">
        <f t="shared" si="14"/>
        <v>46935</v>
      </c>
      <c r="Z20" s="27">
        <f t="shared" si="14"/>
        <v>47119</v>
      </c>
      <c r="AA20" s="27">
        <f t="shared" si="14"/>
        <v>47300</v>
      </c>
      <c r="AB20" s="27">
        <f t="shared" si="14"/>
        <v>47484</v>
      </c>
      <c r="AC20" s="27">
        <f t="shared" si="14"/>
        <v>47665</v>
      </c>
      <c r="AD20" s="27">
        <f t="shared" si="14"/>
        <v>47849</v>
      </c>
      <c r="AE20" s="27">
        <f t="shared" si="14"/>
        <v>48030</v>
      </c>
      <c r="AF20" s="27">
        <f t="shared" si="14"/>
        <v>48214</v>
      </c>
      <c r="AG20" s="27">
        <f t="shared" si="14"/>
        <v>48396</v>
      </c>
      <c r="AH20" s="27">
        <f t="shared" si="14"/>
        <v>48580</v>
      </c>
      <c r="AI20" s="27">
        <f t="shared" si="14"/>
        <v>48761</v>
      </c>
      <c r="AJ20" s="27">
        <f t="shared" si="14"/>
        <v>48945</v>
      </c>
      <c r="AK20" s="27">
        <f t="shared" si="14"/>
        <v>49126</v>
      </c>
      <c r="AL20" s="27">
        <f t="shared" si="14"/>
        <v>49310</v>
      </c>
      <c r="AM20" s="27">
        <f t="shared" si="14"/>
        <v>49491</v>
      </c>
      <c r="AN20" s="27">
        <f t="shared" si="14"/>
        <v>49675</v>
      </c>
      <c r="AO20" s="27">
        <f t="shared" si="14"/>
        <v>49857</v>
      </c>
      <c r="AP20" s="27">
        <f t="shared" si="14"/>
        <v>50041</v>
      </c>
      <c r="AQ20" s="27">
        <f t="shared" si="14"/>
        <v>50222</v>
      </c>
      <c r="AR20" s="27">
        <f t="shared" si="14"/>
        <v>50406</v>
      </c>
      <c r="AS20" s="27">
        <f t="shared" si="14"/>
        <v>50587</v>
      </c>
      <c r="AT20" s="27">
        <f t="shared" si="14"/>
        <v>50771</v>
      </c>
      <c r="AU20" s="27">
        <f t="shared" si="14"/>
        <v>50952</v>
      </c>
      <c r="AV20" s="27">
        <f t="shared" si="14"/>
        <v>51136</v>
      </c>
      <c r="AW20" s="27">
        <f t="shared" si="14"/>
        <v>51318</v>
      </c>
      <c r="AX20" s="27">
        <f t="shared" si="14"/>
        <v>51502</v>
      </c>
      <c r="AY20" s="27">
        <f t="shared" si="14"/>
        <v>51683</v>
      </c>
      <c r="AZ20" s="27">
        <f t="shared" si="14"/>
        <v>51867</v>
      </c>
      <c r="BA20" s="27">
        <f t="shared" si="14"/>
        <v>52048</v>
      </c>
      <c r="BB20" s="27">
        <f t="shared" si="14"/>
        <v>52232</v>
      </c>
      <c r="BC20" s="27">
        <f t="shared" si="14"/>
        <v>52413</v>
      </c>
      <c r="BD20" s="27">
        <f t="shared" si="14"/>
        <v>52597</v>
      </c>
      <c r="BE20" s="27">
        <f t="shared" si="14"/>
        <v>52779</v>
      </c>
      <c r="BF20" s="27">
        <f t="shared" si="14"/>
        <v>52963</v>
      </c>
      <c r="BG20" s="27">
        <f t="shared" si="14"/>
        <v>53144</v>
      </c>
      <c r="BH20" s="27">
        <f t="shared" si="14"/>
        <v>53328</v>
      </c>
      <c r="BI20" s="27">
        <f t="shared" si="14"/>
        <v>53509</v>
      </c>
      <c r="BJ20" s="27">
        <f t="shared" si="14"/>
        <v>53693</v>
      </c>
      <c r="BK20" s="27">
        <f t="shared" si="14"/>
        <v>53874</v>
      </c>
      <c r="BL20" s="27">
        <f t="shared" si="14"/>
        <v>54058</v>
      </c>
      <c r="BM20" s="27">
        <f t="shared" si="14"/>
        <v>54240</v>
      </c>
      <c r="BN20" s="27">
        <f t="shared" si="14"/>
        <v>54424</v>
      </c>
      <c r="BO20" s="27">
        <f t="shared" si="14"/>
        <v>54605</v>
      </c>
      <c r="BP20" s="27">
        <f t="shared" si="14"/>
        <v>54789</v>
      </c>
      <c r="BQ20" s="27">
        <f t="shared" si="14"/>
        <v>54970</v>
      </c>
      <c r="BR20" s="27">
        <f t="shared" si="14"/>
        <v>55154</v>
      </c>
      <c r="BS20" s="27">
        <f t="shared" si="14"/>
        <v>55335</v>
      </c>
      <c r="BT20" s="27">
        <f t="shared" si="14"/>
        <v>55519</v>
      </c>
      <c r="BU20" s="27">
        <f t="shared" si="14"/>
        <v>55701</v>
      </c>
      <c r="BV20" s="27">
        <f t="shared" ref="BV20:EG20" si="15" xml:space="preserve"> IF(BV19 = 1, $F17, DATE(YEAR(BU20), MONTH(BU20) + $F18, DAY(1)))</f>
        <v>55885</v>
      </c>
      <c r="BW20" s="27">
        <f t="shared" si="15"/>
        <v>56066</v>
      </c>
      <c r="BX20" s="27">
        <f t="shared" si="15"/>
        <v>56250</v>
      </c>
      <c r="BY20" s="27">
        <f t="shared" si="15"/>
        <v>56431</v>
      </c>
      <c r="BZ20" s="27">
        <f t="shared" si="15"/>
        <v>56615</v>
      </c>
      <c r="CA20" s="27">
        <f t="shared" si="15"/>
        <v>56796</v>
      </c>
      <c r="CB20" s="27">
        <f t="shared" si="15"/>
        <v>56980</v>
      </c>
      <c r="CC20" s="27">
        <f t="shared" si="15"/>
        <v>57162</v>
      </c>
      <c r="CD20" s="27">
        <f t="shared" si="15"/>
        <v>57346</v>
      </c>
      <c r="CE20" s="27">
        <f t="shared" si="15"/>
        <v>57527</v>
      </c>
      <c r="CF20" s="27">
        <f t="shared" si="15"/>
        <v>57711</v>
      </c>
      <c r="CG20" s="27">
        <f t="shared" si="15"/>
        <v>57892</v>
      </c>
      <c r="CH20" s="27">
        <f t="shared" si="15"/>
        <v>58076</v>
      </c>
      <c r="CI20" s="27">
        <f t="shared" si="15"/>
        <v>58257</v>
      </c>
      <c r="CJ20" s="27">
        <f t="shared" si="15"/>
        <v>58441</v>
      </c>
      <c r="CK20" s="27">
        <f t="shared" si="15"/>
        <v>58623</v>
      </c>
      <c r="CL20" s="27">
        <f t="shared" si="15"/>
        <v>58807</v>
      </c>
      <c r="CM20" s="27">
        <f t="shared" si="15"/>
        <v>58988</v>
      </c>
      <c r="CN20" s="27">
        <f t="shared" si="15"/>
        <v>59172</v>
      </c>
      <c r="CO20" s="27">
        <f t="shared" si="15"/>
        <v>59353</v>
      </c>
      <c r="CP20" s="27">
        <f t="shared" si="15"/>
        <v>59537</v>
      </c>
      <c r="CQ20" s="27">
        <f t="shared" si="15"/>
        <v>59718</v>
      </c>
      <c r="CR20" s="27">
        <f t="shared" si="15"/>
        <v>59902</v>
      </c>
      <c r="CS20" s="27">
        <f t="shared" si="15"/>
        <v>60084</v>
      </c>
      <c r="CT20" s="27">
        <f t="shared" si="15"/>
        <v>60268</v>
      </c>
      <c r="CU20" s="27">
        <f t="shared" si="15"/>
        <v>60449</v>
      </c>
      <c r="CV20" s="27">
        <f t="shared" si="15"/>
        <v>60633</v>
      </c>
      <c r="CW20" s="27">
        <f t="shared" si="15"/>
        <v>60814</v>
      </c>
      <c r="CX20" s="27">
        <f t="shared" si="15"/>
        <v>60998</v>
      </c>
      <c r="CY20" s="27">
        <f t="shared" si="15"/>
        <v>61179</v>
      </c>
      <c r="CZ20" s="27">
        <f t="shared" si="15"/>
        <v>61363</v>
      </c>
      <c r="DA20" s="27">
        <f t="shared" si="15"/>
        <v>61545</v>
      </c>
      <c r="DB20" s="27">
        <f t="shared" si="15"/>
        <v>61729</v>
      </c>
      <c r="DC20" s="27">
        <f t="shared" si="15"/>
        <v>61910</v>
      </c>
      <c r="DD20" s="27">
        <f t="shared" si="15"/>
        <v>62094</v>
      </c>
      <c r="DE20" s="27">
        <f t="shared" si="15"/>
        <v>62275</v>
      </c>
      <c r="DF20" s="27">
        <f t="shared" si="15"/>
        <v>62459</v>
      </c>
      <c r="DG20" s="27">
        <f t="shared" si="15"/>
        <v>62640</v>
      </c>
      <c r="DH20" s="27">
        <f t="shared" si="15"/>
        <v>62824</v>
      </c>
      <c r="DI20" s="27">
        <f t="shared" si="15"/>
        <v>63006</v>
      </c>
      <c r="DJ20" s="27">
        <f t="shared" si="15"/>
        <v>63190</v>
      </c>
      <c r="DK20" s="27">
        <f t="shared" si="15"/>
        <v>63371</v>
      </c>
      <c r="DL20" s="27">
        <f t="shared" si="15"/>
        <v>63555</v>
      </c>
      <c r="DM20" s="27">
        <f t="shared" si="15"/>
        <v>63736</v>
      </c>
      <c r="DN20" s="27">
        <f t="shared" si="15"/>
        <v>63920</v>
      </c>
      <c r="DO20" s="27">
        <f t="shared" si="15"/>
        <v>64101</v>
      </c>
      <c r="DP20" s="27">
        <f t="shared" si="15"/>
        <v>64285</v>
      </c>
      <c r="DQ20" s="27">
        <f t="shared" si="15"/>
        <v>64467</v>
      </c>
      <c r="DR20" s="27">
        <f t="shared" si="15"/>
        <v>64651</v>
      </c>
      <c r="DS20" s="27">
        <f t="shared" si="15"/>
        <v>64832</v>
      </c>
      <c r="DT20" s="27">
        <f t="shared" si="15"/>
        <v>65016</v>
      </c>
      <c r="DU20" s="27">
        <f t="shared" si="15"/>
        <v>65197</v>
      </c>
      <c r="DV20" s="27">
        <f t="shared" si="15"/>
        <v>65381</v>
      </c>
      <c r="DW20" s="27">
        <f t="shared" si="15"/>
        <v>65562</v>
      </c>
      <c r="DX20" s="27">
        <f t="shared" si="15"/>
        <v>65746</v>
      </c>
      <c r="DY20" s="27">
        <f t="shared" si="15"/>
        <v>65928</v>
      </c>
      <c r="DZ20" s="27">
        <f t="shared" si="15"/>
        <v>66112</v>
      </c>
      <c r="EA20" s="27">
        <f t="shared" si="15"/>
        <v>66293</v>
      </c>
      <c r="EB20" s="27">
        <f t="shared" si="15"/>
        <v>66477</v>
      </c>
      <c r="EC20" s="27">
        <f t="shared" si="15"/>
        <v>66658</v>
      </c>
      <c r="ED20" s="27">
        <f t="shared" si="15"/>
        <v>66842</v>
      </c>
      <c r="EE20" s="27">
        <f t="shared" si="15"/>
        <v>67023</v>
      </c>
      <c r="EF20" s="27">
        <f t="shared" si="15"/>
        <v>67207</v>
      </c>
      <c r="EG20" s="27">
        <f t="shared" si="15"/>
        <v>67389</v>
      </c>
      <c r="EH20" s="27">
        <f t="shared" ref="EH20:GG20" si="16" xml:space="preserve"> IF(EH19 = 1, $F17, DATE(YEAR(EG20), MONTH(EG20) + $F18, DAY(1)))</f>
        <v>67573</v>
      </c>
      <c r="EI20" s="27">
        <f t="shared" si="16"/>
        <v>67754</v>
      </c>
      <c r="EJ20" s="27">
        <f t="shared" si="16"/>
        <v>67938</v>
      </c>
      <c r="EK20" s="27">
        <f t="shared" si="16"/>
        <v>68119</v>
      </c>
      <c r="EL20" s="27">
        <f t="shared" si="16"/>
        <v>68303</v>
      </c>
      <c r="EM20" s="27">
        <f t="shared" si="16"/>
        <v>68484</v>
      </c>
      <c r="EN20" s="27">
        <f t="shared" si="16"/>
        <v>68668</v>
      </c>
      <c r="EO20" s="27">
        <f t="shared" si="16"/>
        <v>68850</v>
      </c>
      <c r="EP20" s="27">
        <f t="shared" si="16"/>
        <v>69034</v>
      </c>
      <c r="EQ20" s="27">
        <f t="shared" si="16"/>
        <v>69215</v>
      </c>
      <c r="ER20" s="27">
        <f t="shared" si="16"/>
        <v>69399</v>
      </c>
      <c r="ES20" s="27">
        <f t="shared" si="16"/>
        <v>69580</v>
      </c>
      <c r="ET20" s="27">
        <f t="shared" si="16"/>
        <v>69764</v>
      </c>
      <c r="EU20" s="27">
        <f t="shared" si="16"/>
        <v>69945</v>
      </c>
      <c r="EV20" s="27">
        <f t="shared" si="16"/>
        <v>70129</v>
      </c>
      <c r="EW20" s="27">
        <f t="shared" si="16"/>
        <v>70311</v>
      </c>
      <c r="EX20" s="27">
        <f t="shared" si="16"/>
        <v>70495</v>
      </c>
      <c r="EY20" s="27">
        <f t="shared" si="16"/>
        <v>70676</v>
      </c>
      <c r="EZ20" s="27">
        <f t="shared" si="16"/>
        <v>70860</v>
      </c>
      <c r="FA20" s="27">
        <f t="shared" si="16"/>
        <v>71041</v>
      </c>
      <c r="FB20" s="27">
        <f t="shared" si="16"/>
        <v>71225</v>
      </c>
      <c r="FC20" s="27">
        <f t="shared" si="16"/>
        <v>71406</v>
      </c>
      <c r="FD20" s="27">
        <f t="shared" si="16"/>
        <v>71590</v>
      </c>
      <c r="FE20" s="27">
        <f t="shared" si="16"/>
        <v>71772</v>
      </c>
      <c r="FF20" s="27">
        <f t="shared" si="16"/>
        <v>71956</v>
      </c>
      <c r="FG20" s="27">
        <f t="shared" si="16"/>
        <v>72137</v>
      </c>
      <c r="FH20" s="27">
        <f t="shared" si="16"/>
        <v>72321</v>
      </c>
      <c r="FI20" s="27">
        <f t="shared" si="16"/>
        <v>72502</v>
      </c>
      <c r="FJ20" s="27">
        <f t="shared" si="16"/>
        <v>72686</v>
      </c>
      <c r="FK20" s="27">
        <f t="shared" si="16"/>
        <v>72867</v>
      </c>
      <c r="FL20" s="27">
        <f t="shared" si="16"/>
        <v>73051</v>
      </c>
      <c r="FM20" s="27">
        <f t="shared" si="16"/>
        <v>73232</v>
      </c>
      <c r="FN20" s="27">
        <f t="shared" si="16"/>
        <v>73416</v>
      </c>
      <c r="FO20" s="27">
        <f t="shared" si="16"/>
        <v>73597</v>
      </c>
      <c r="FP20" s="27">
        <f t="shared" si="16"/>
        <v>73781</v>
      </c>
      <c r="FQ20" s="27">
        <f t="shared" si="16"/>
        <v>73962</v>
      </c>
      <c r="FR20" s="27">
        <f t="shared" si="16"/>
        <v>74146</v>
      </c>
      <c r="FS20" s="27">
        <f t="shared" si="16"/>
        <v>74327</v>
      </c>
      <c r="FT20" s="27">
        <f t="shared" si="16"/>
        <v>74511</v>
      </c>
      <c r="FU20" s="27">
        <f t="shared" si="16"/>
        <v>74693</v>
      </c>
      <c r="FV20" s="27">
        <f t="shared" si="16"/>
        <v>74877</v>
      </c>
      <c r="FW20" s="27">
        <f t="shared" si="16"/>
        <v>75058</v>
      </c>
      <c r="FX20" s="27">
        <f t="shared" si="16"/>
        <v>75242</v>
      </c>
      <c r="FY20" s="27">
        <f t="shared" si="16"/>
        <v>75423</v>
      </c>
      <c r="FZ20" s="27">
        <f t="shared" si="16"/>
        <v>75607</v>
      </c>
      <c r="GA20" s="27">
        <f t="shared" si="16"/>
        <v>75788</v>
      </c>
      <c r="GB20" s="27">
        <f t="shared" si="16"/>
        <v>75972</v>
      </c>
      <c r="GC20" s="27">
        <f t="shared" si="16"/>
        <v>76154</v>
      </c>
      <c r="GD20" s="27">
        <f t="shared" si="16"/>
        <v>76338</v>
      </c>
      <c r="GE20" s="27">
        <f t="shared" si="16"/>
        <v>76519</v>
      </c>
      <c r="GF20" s="27">
        <f t="shared" si="16"/>
        <v>76703</v>
      </c>
      <c r="GG20" s="27">
        <f t="shared" si="16"/>
        <v>76884</v>
      </c>
      <c r="GH20" s="27">
        <f t="shared" ref="GH20:GJ20" si="17" xml:space="preserve"> IF(GH19 = 1, $F17, DATE(YEAR(GG20), MONTH(GG20) + $F18, DAY(1)))</f>
        <v>77068</v>
      </c>
      <c r="GI20" s="27">
        <f t="shared" si="17"/>
        <v>77249</v>
      </c>
      <c r="GJ20" s="27">
        <f t="shared" si="17"/>
        <v>77433</v>
      </c>
    </row>
    <row r="21" spans="1:192" outlineLevel="1" x14ac:dyDescent="0.25">
      <c r="B21" s="55"/>
    </row>
    <row r="22" spans="1:192" outlineLevel="1" x14ac:dyDescent="0.25">
      <c r="B22" s="55" t="s">
        <v>11</v>
      </c>
    </row>
    <row r="23" spans="1:192" outlineLevel="1" x14ac:dyDescent="0.25">
      <c r="E23" s="195" t="str">
        <f xml:space="preserve"> InpC!E$16</f>
        <v>Length of operating period</v>
      </c>
      <c r="F23" s="195">
        <f xml:space="preserve"> InpC!F$16</f>
        <v>6</v>
      </c>
      <c r="G23" s="195" t="str">
        <f xml:space="preserve"> InpC!G$16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</row>
    <row r="24" spans="1:192" outlineLevel="1" x14ac:dyDescent="0.25">
      <c r="A24" s="50"/>
      <c r="C24" s="51"/>
      <c r="D24" s="52"/>
      <c r="E24" s="27" t="str">
        <f t="shared" ref="E24:BP24" si="18" xml:space="preserve"> E$20</f>
        <v>Model period beginning</v>
      </c>
      <c r="F24" s="27">
        <f t="shared" si="18"/>
        <v>0</v>
      </c>
      <c r="G24" s="27" t="str">
        <f t="shared" si="18"/>
        <v>date</v>
      </c>
      <c r="H24" s="27">
        <f t="shared" si="18"/>
        <v>0</v>
      </c>
      <c r="I24" s="136">
        <f t="shared" si="18"/>
        <v>0</v>
      </c>
      <c r="J24" s="27">
        <f t="shared" si="18"/>
        <v>44197</v>
      </c>
      <c r="K24" s="27">
        <f t="shared" si="18"/>
        <v>44378</v>
      </c>
      <c r="L24" s="27">
        <f t="shared" si="18"/>
        <v>44562</v>
      </c>
      <c r="M24" s="27">
        <f t="shared" si="18"/>
        <v>44743</v>
      </c>
      <c r="N24" s="27">
        <f t="shared" si="18"/>
        <v>44927</v>
      </c>
      <c r="O24" s="27">
        <f t="shared" si="18"/>
        <v>45108</v>
      </c>
      <c r="P24" s="27">
        <f t="shared" si="18"/>
        <v>45292</v>
      </c>
      <c r="Q24" s="27">
        <f t="shared" si="18"/>
        <v>45474</v>
      </c>
      <c r="R24" s="27">
        <f t="shared" si="18"/>
        <v>45658</v>
      </c>
      <c r="S24" s="27">
        <f t="shared" si="18"/>
        <v>45839</v>
      </c>
      <c r="T24" s="27">
        <f t="shared" si="18"/>
        <v>46023</v>
      </c>
      <c r="U24" s="27">
        <f t="shared" si="18"/>
        <v>46204</v>
      </c>
      <c r="V24" s="27">
        <f t="shared" si="18"/>
        <v>46388</v>
      </c>
      <c r="W24" s="27">
        <f t="shared" si="18"/>
        <v>46569</v>
      </c>
      <c r="X24" s="27">
        <f t="shared" si="18"/>
        <v>46753</v>
      </c>
      <c r="Y24" s="27">
        <f t="shared" si="18"/>
        <v>46935</v>
      </c>
      <c r="Z24" s="27">
        <f t="shared" si="18"/>
        <v>47119</v>
      </c>
      <c r="AA24" s="27">
        <f t="shared" si="18"/>
        <v>47300</v>
      </c>
      <c r="AB24" s="27">
        <f t="shared" si="18"/>
        <v>47484</v>
      </c>
      <c r="AC24" s="27">
        <f t="shared" si="18"/>
        <v>47665</v>
      </c>
      <c r="AD24" s="27">
        <f t="shared" si="18"/>
        <v>47849</v>
      </c>
      <c r="AE24" s="27">
        <f t="shared" si="18"/>
        <v>48030</v>
      </c>
      <c r="AF24" s="27">
        <f t="shared" si="18"/>
        <v>48214</v>
      </c>
      <c r="AG24" s="27">
        <f t="shared" si="18"/>
        <v>48396</v>
      </c>
      <c r="AH24" s="27">
        <f t="shared" si="18"/>
        <v>48580</v>
      </c>
      <c r="AI24" s="27">
        <f t="shared" si="18"/>
        <v>48761</v>
      </c>
      <c r="AJ24" s="27">
        <f t="shared" si="18"/>
        <v>48945</v>
      </c>
      <c r="AK24" s="27">
        <f t="shared" si="18"/>
        <v>49126</v>
      </c>
      <c r="AL24" s="27">
        <f t="shared" si="18"/>
        <v>49310</v>
      </c>
      <c r="AM24" s="27">
        <f t="shared" si="18"/>
        <v>49491</v>
      </c>
      <c r="AN24" s="27">
        <f t="shared" si="18"/>
        <v>49675</v>
      </c>
      <c r="AO24" s="27">
        <f t="shared" si="18"/>
        <v>49857</v>
      </c>
      <c r="AP24" s="27">
        <f t="shared" si="18"/>
        <v>50041</v>
      </c>
      <c r="AQ24" s="27">
        <f t="shared" si="18"/>
        <v>50222</v>
      </c>
      <c r="AR24" s="27">
        <f t="shared" si="18"/>
        <v>50406</v>
      </c>
      <c r="AS24" s="27">
        <f t="shared" si="18"/>
        <v>50587</v>
      </c>
      <c r="AT24" s="27">
        <f t="shared" si="18"/>
        <v>50771</v>
      </c>
      <c r="AU24" s="27">
        <f t="shared" si="18"/>
        <v>50952</v>
      </c>
      <c r="AV24" s="27">
        <f t="shared" si="18"/>
        <v>51136</v>
      </c>
      <c r="AW24" s="27">
        <f t="shared" si="18"/>
        <v>51318</v>
      </c>
      <c r="AX24" s="27">
        <f t="shared" si="18"/>
        <v>51502</v>
      </c>
      <c r="AY24" s="27">
        <f t="shared" si="18"/>
        <v>51683</v>
      </c>
      <c r="AZ24" s="27">
        <f t="shared" si="18"/>
        <v>51867</v>
      </c>
      <c r="BA24" s="27">
        <f t="shared" si="18"/>
        <v>52048</v>
      </c>
      <c r="BB24" s="27">
        <f t="shared" si="18"/>
        <v>52232</v>
      </c>
      <c r="BC24" s="27">
        <f t="shared" si="18"/>
        <v>52413</v>
      </c>
      <c r="BD24" s="27">
        <f t="shared" si="18"/>
        <v>52597</v>
      </c>
      <c r="BE24" s="27">
        <f t="shared" si="18"/>
        <v>52779</v>
      </c>
      <c r="BF24" s="27">
        <f t="shared" si="18"/>
        <v>52963</v>
      </c>
      <c r="BG24" s="27">
        <f t="shared" si="18"/>
        <v>53144</v>
      </c>
      <c r="BH24" s="27">
        <f t="shared" si="18"/>
        <v>53328</v>
      </c>
      <c r="BI24" s="27">
        <f t="shared" si="18"/>
        <v>53509</v>
      </c>
      <c r="BJ24" s="27">
        <f t="shared" si="18"/>
        <v>53693</v>
      </c>
      <c r="BK24" s="27">
        <f t="shared" si="18"/>
        <v>53874</v>
      </c>
      <c r="BL24" s="27">
        <f t="shared" si="18"/>
        <v>54058</v>
      </c>
      <c r="BM24" s="27">
        <f t="shared" si="18"/>
        <v>54240</v>
      </c>
      <c r="BN24" s="27">
        <f t="shared" si="18"/>
        <v>54424</v>
      </c>
      <c r="BO24" s="27">
        <f t="shared" si="18"/>
        <v>54605</v>
      </c>
      <c r="BP24" s="27">
        <f t="shared" si="18"/>
        <v>54789</v>
      </c>
      <c r="BQ24" s="27">
        <f t="shared" ref="BQ24:EB24" si="19" xml:space="preserve"> BQ$20</f>
        <v>54970</v>
      </c>
      <c r="BR24" s="27">
        <f t="shared" si="19"/>
        <v>55154</v>
      </c>
      <c r="BS24" s="27">
        <f t="shared" si="19"/>
        <v>55335</v>
      </c>
      <c r="BT24" s="27">
        <f t="shared" si="19"/>
        <v>55519</v>
      </c>
      <c r="BU24" s="27">
        <f t="shared" si="19"/>
        <v>55701</v>
      </c>
      <c r="BV24" s="27">
        <f t="shared" si="19"/>
        <v>55885</v>
      </c>
      <c r="BW24" s="27">
        <f t="shared" si="19"/>
        <v>56066</v>
      </c>
      <c r="BX24" s="27">
        <f t="shared" si="19"/>
        <v>56250</v>
      </c>
      <c r="BY24" s="27">
        <f t="shared" si="19"/>
        <v>56431</v>
      </c>
      <c r="BZ24" s="27">
        <f t="shared" si="19"/>
        <v>56615</v>
      </c>
      <c r="CA24" s="27">
        <f t="shared" si="19"/>
        <v>56796</v>
      </c>
      <c r="CB24" s="27">
        <f t="shared" si="19"/>
        <v>56980</v>
      </c>
      <c r="CC24" s="27">
        <f t="shared" si="19"/>
        <v>57162</v>
      </c>
      <c r="CD24" s="27">
        <f t="shared" si="19"/>
        <v>57346</v>
      </c>
      <c r="CE24" s="27">
        <f t="shared" si="19"/>
        <v>57527</v>
      </c>
      <c r="CF24" s="27">
        <f t="shared" si="19"/>
        <v>57711</v>
      </c>
      <c r="CG24" s="27">
        <f t="shared" si="19"/>
        <v>57892</v>
      </c>
      <c r="CH24" s="27">
        <f t="shared" si="19"/>
        <v>58076</v>
      </c>
      <c r="CI24" s="27">
        <f t="shared" si="19"/>
        <v>58257</v>
      </c>
      <c r="CJ24" s="27">
        <f t="shared" si="19"/>
        <v>58441</v>
      </c>
      <c r="CK24" s="27">
        <f t="shared" si="19"/>
        <v>58623</v>
      </c>
      <c r="CL24" s="27">
        <f t="shared" si="19"/>
        <v>58807</v>
      </c>
      <c r="CM24" s="27">
        <f t="shared" si="19"/>
        <v>58988</v>
      </c>
      <c r="CN24" s="27">
        <f t="shared" si="19"/>
        <v>59172</v>
      </c>
      <c r="CO24" s="27">
        <f t="shared" si="19"/>
        <v>59353</v>
      </c>
      <c r="CP24" s="27">
        <f t="shared" si="19"/>
        <v>59537</v>
      </c>
      <c r="CQ24" s="27">
        <f t="shared" si="19"/>
        <v>59718</v>
      </c>
      <c r="CR24" s="27">
        <f t="shared" si="19"/>
        <v>59902</v>
      </c>
      <c r="CS24" s="27">
        <f t="shared" si="19"/>
        <v>60084</v>
      </c>
      <c r="CT24" s="27">
        <f t="shared" si="19"/>
        <v>60268</v>
      </c>
      <c r="CU24" s="27">
        <f t="shared" si="19"/>
        <v>60449</v>
      </c>
      <c r="CV24" s="27">
        <f t="shared" si="19"/>
        <v>60633</v>
      </c>
      <c r="CW24" s="27">
        <f t="shared" si="19"/>
        <v>60814</v>
      </c>
      <c r="CX24" s="27">
        <f t="shared" si="19"/>
        <v>60998</v>
      </c>
      <c r="CY24" s="27">
        <f t="shared" si="19"/>
        <v>61179</v>
      </c>
      <c r="CZ24" s="27">
        <f t="shared" si="19"/>
        <v>61363</v>
      </c>
      <c r="DA24" s="27">
        <f t="shared" si="19"/>
        <v>61545</v>
      </c>
      <c r="DB24" s="27">
        <f t="shared" si="19"/>
        <v>61729</v>
      </c>
      <c r="DC24" s="27">
        <f t="shared" si="19"/>
        <v>61910</v>
      </c>
      <c r="DD24" s="27">
        <f t="shared" si="19"/>
        <v>62094</v>
      </c>
      <c r="DE24" s="27">
        <f t="shared" si="19"/>
        <v>62275</v>
      </c>
      <c r="DF24" s="27">
        <f t="shared" si="19"/>
        <v>62459</v>
      </c>
      <c r="DG24" s="27">
        <f t="shared" si="19"/>
        <v>62640</v>
      </c>
      <c r="DH24" s="27">
        <f t="shared" si="19"/>
        <v>62824</v>
      </c>
      <c r="DI24" s="27">
        <f t="shared" si="19"/>
        <v>63006</v>
      </c>
      <c r="DJ24" s="27">
        <f t="shared" si="19"/>
        <v>63190</v>
      </c>
      <c r="DK24" s="27">
        <f t="shared" si="19"/>
        <v>63371</v>
      </c>
      <c r="DL24" s="27">
        <f t="shared" si="19"/>
        <v>63555</v>
      </c>
      <c r="DM24" s="27">
        <f t="shared" si="19"/>
        <v>63736</v>
      </c>
      <c r="DN24" s="27">
        <f t="shared" si="19"/>
        <v>63920</v>
      </c>
      <c r="DO24" s="27">
        <f t="shared" si="19"/>
        <v>64101</v>
      </c>
      <c r="DP24" s="27">
        <f t="shared" si="19"/>
        <v>64285</v>
      </c>
      <c r="DQ24" s="27">
        <f t="shared" si="19"/>
        <v>64467</v>
      </c>
      <c r="DR24" s="27">
        <f t="shared" si="19"/>
        <v>64651</v>
      </c>
      <c r="DS24" s="27">
        <f t="shared" si="19"/>
        <v>64832</v>
      </c>
      <c r="DT24" s="27">
        <f t="shared" si="19"/>
        <v>65016</v>
      </c>
      <c r="DU24" s="27">
        <f t="shared" si="19"/>
        <v>65197</v>
      </c>
      <c r="DV24" s="27">
        <f t="shared" si="19"/>
        <v>65381</v>
      </c>
      <c r="DW24" s="27">
        <f t="shared" si="19"/>
        <v>65562</v>
      </c>
      <c r="DX24" s="27">
        <f t="shared" si="19"/>
        <v>65746</v>
      </c>
      <c r="DY24" s="27">
        <f t="shared" si="19"/>
        <v>65928</v>
      </c>
      <c r="DZ24" s="27">
        <f t="shared" si="19"/>
        <v>66112</v>
      </c>
      <c r="EA24" s="27">
        <f t="shared" si="19"/>
        <v>66293</v>
      </c>
      <c r="EB24" s="27">
        <f t="shared" si="19"/>
        <v>66477</v>
      </c>
      <c r="EC24" s="27">
        <f t="shared" ref="EC24:FH24" si="20" xml:space="preserve"> EC$20</f>
        <v>66658</v>
      </c>
      <c r="ED24" s="27">
        <f t="shared" si="20"/>
        <v>66842</v>
      </c>
      <c r="EE24" s="27">
        <f t="shared" si="20"/>
        <v>67023</v>
      </c>
      <c r="EF24" s="27">
        <f t="shared" si="20"/>
        <v>67207</v>
      </c>
      <c r="EG24" s="27">
        <f t="shared" si="20"/>
        <v>67389</v>
      </c>
      <c r="EH24" s="27">
        <f t="shared" si="20"/>
        <v>67573</v>
      </c>
      <c r="EI24" s="27">
        <f t="shared" si="20"/>
        <v>67754</v>
      </c>
      <c r="EJ24" s="27">
        <f t="shared" si="20"/>
        <v>67938</v>
      </c>
      <c r="EK24" s="27">
        <f t="shared" si="20"/>
        <v>68119</v>
      </c>
      <c r="EL24" s="27">
        <f t="shared" si="20"/>
        <v>68303</v>
      </c>
      <c r="EM24" s="27">
        <f t="shared" si="20"/>
        <v>68484</v>
      </c>
      <c r="EN24" s="27">
        <f t="shared" si="20"/>
        <v>68668</v>
      </c>
      <c r="EO24" s="27">
        <f t="shared" si="20"/>
        <v>68850</v>
      </c>
      <c r="EP24" s="27">
        <f t="shared" si="20"/>
        <v>69034</v>
      </c>
      <c r="EQ24" s="27">
        <f t="shared" si="20"/>
        <v>69215</v>
      </c>
      <c r="ER24" s="27">
        <f t="shared" si="20"/>
        <v>69399</v>
      </c>
      <c r="ES24" s="27">
        <f t="shared" si="20"/>
        <v>69580</v>
      </c>
      <c r="ET24" s="27">
        <f t="shared" si="20"/>
        <v>69764</v>
      </c>
      <c r="EU24" s="27">
        <f t="shared" si="20"/>
        <v>69945</v>
      </c>
      <c r="EV24" s="27">
        <f t="shared" si="20"/>
        <v>70129</v>
      </c>
      <c r="EW24" s="27">
        <f t="shared" si="20"/>
        <v>70311</v>
      </c>
      <c r="EX24" s="27">
        <f t="shared" si="20"/>
        <v>70495</v>
      </c>
      <c r="EY24" s="27">
        <f t="shared" si="20"/>
        <v>70676</v>
      </c>
      <c r="EZ24" s="27">
        <f t="shared" si="20"/>
        <v>70860</v>
      </c>
      <c r="FA24" s="27">
        <f t="shared" si="20"/>
        <v>71041</v>
      </c>
      <c r="FB24" s="27">
        <f t="shared" si="20"/>
        <v>71225</v>
      </c>
      <c r="FC24" s="27">
        <f t="shared" si="20"/>
        <v>71406</v>
      </c>
      <c r="FD24" s="27">
        <f t="shared" si="20"/>
        <v>71590</v>
      </c>
      <c r="FE24" s="27">
        <f t="shared" si="20"/>
        <v>71772</v>
      </c>
      <c r="FF24" s="27">
        <f t="shared" si="20"/>
        <v>71956</v>
      </c>
      <c r="FG24" s="27">
        <f t="shared" si="20"/>
        <v>72137</v>
      </c>
      <c r="FH24" s="27">
        <f t="shared" si="20"/>
        <v>72321</v>
      </c>
      <c r="FI24" s="27">
        <f t="shared" ref="FI24:GJ24" si="21" xml:space="preserve"> FI$20</f>
        <v>72502</v>
      </c>
      <c r="FJ24" s="27">
        <f t="shared" si="21"/>
        <v>72686</v>
      </c>
      <c r="FK24" s="27">
        <f t="shared" si="21"/>
        <v>72867</v>
      </c>
      <c r="FL24" s="27">
        <f t="shared" si="21"/>
        <v>73051</v>
      </c>
      <c r="FM24" s="27">
        <f t="shared" si="21"/>
        <v>73232</v>
      </c>
      <c r="FN24" s="27">
        <f t="shared" si="21"/>
        <v>73416</v>
      </c>
      <c r="FO24" s="27">
        <f t="shared" si="21"/>
        <v>73597</v>
      </c>
      <c r="FP24" s="27">
        <f t="shared" si="21"/>
        <v>73781</v>
      </c>
      <c r="FQ24" s="27">
        <f t="shared" si="21"/>
        <v>73962</v>
      </c>
      <c r="FR24" s="27">
        <f t="shared" si="21"/>
        <v>74146</v>
      </c>
      <c r="FS24" s="27">
        <f t="shared" si="21"/>
        <v>74327</v>
      </c>
      <c r="FT24" s="27">
        <f t="shared" si="21"/>
        <v>74511</v>
      </c>
      <c r="FU24" s="27">
        <f t="shared" si="21"/>
        <v>74693</v>
      </c>
      <c r="FV24" s="27">
        <f t="shared" si="21"/>
        <v>74877</v>
      </c>
      <c r="FW24" s="27">
        <f t="shared" si="21"/>
        <v>75058</v>
      </c>
      <c r="FX24" s="27">
        <f t="shared" si="21"/>
        <v>75242</v>
      </c>
      <c r="FY24" s="27">
        <f t="shared" si="21"/>
        <v>75423</v>
      </c>
      <c r="FZ24" s="27">
        <f t="shared" si="21"/>
        <v>75607</v>
      </c>
      <c r="GA24" s="27">
        <f t="shared" si="21"/>
        <v>75788</v>
      </c>
      <c r="GB24" s="27">
        <f t="shared" si="21"/>
        <v>75972</v>
      </c>
      <c r="GC24" s="27">
        <f t="shared" si="21"/>
        <v>76154</v>
      </c>
      <c r="GD24" s="27">
        <f t="shared" si="21"/>
        <v>76338</v>
      </c>
      <c r="GE24" s="27">
        <f t="shared" si="21"/>
        <v>76519</v>
      </c>
      <c r="GF24" s="27">
        <f t="shared" si="21"/>
        <v>76703</v>
      </c>
      <c r="GG24" s="27">
        <f t="shared" si="21"/>
        <v>76884</v>
      </c>
      <c r="GH24" s="27">
        <f t="shared" si="21"/>
        <v>77068</v>
      </c>
      <c r="GI24" s="27">
        <f t="shared" si="21"/>
        <v>77249</v>
      </c>
      <c r="GJ24" s="27">
        <f t="shared" si="21"/>
        <v>77433</v>
      </c>
    </row>
    <row r="25" spans="1:192" s="194" customFormat="1" outlineLevel="1" x14ac:dyDescent="0.25">
      <c r="A25" s="129"/>
      <c r="B25" s="142"/>
      <c r="C25" s="130"/>
      <c r="D25" s="199"/>
      <c r="E25" s="140" t="s">
        <v>11</v>
      </c>
      <c r="F25" s="140"/>
      <c r="G25" s="140" t="s">
        <v>6</v>
      </c>
      <c r="H25" s="140"/>
      <c r="I25" s="140"/>
      <c r="J25" s="140">
        <f t="shared" ref="J25:BU25" si="22" xml:space="preserve"> DATE(YEAR(J24), MONTH(J24) + $F23, DAY(J24) -1)</f>
        <v>44377</v>
      </c>
      <c r="K25" s="140">
        <f t="shared" si="22"/>
        <v>44561</v>
      </c>
      <c r="L25" s="140">
        <f t="shared" si="22"/>
        <v>44742</v>
      </c>
      <c r="M25" s="140">
        <f t="shared" si="22"/>
        <v>44926</v>
      </c>
      <c r="N25" s="140">
        <f t="shared" si="22"/>
        <v>45107</v>
      </c>
      <c r="O25" s="140">
        <f t="shared" si="22"/>
        <v>45291</v>
      </c>
      <c r="P25" s="140">
        <f t="shared" si="22"/>
        <v>45473</v>
      </c>
      <c r="Q25" s="140">
        <f t="shared" si="22"/>
        <v>45657</v>
      </c>
      <c r="R25" s="140">
        <f t="shared" si="22"/>
        <v>45838</v>
      </c>
      <c r="S25" s="140">
        <f t="shared" si="22"/>
        <v>46022</v>
      </c>
      <c r="T25" s="140">
        <f t="shared" si="22"/>
        <v>46203</v>
      </c>
      <c r="U25" s="140">
        <f t="shared" si="22"/>
        <v>46387</v>
      </c>
      <c r="V25" s="140">
        <f t="shared" si="22"/>
        <v>46568</v>
      </c>
      <c r="W25" s="140">
        <f t="shared" si="22"/>
        <v>46752</v>
      </c>
      <c r="X25" s="140">
        <f t="shared" si="22"/>
        <v>46934</v>
      </c>
      <c r="Y25" s="140">
        <f t="shared" si="22"/>
        <v>47118</v>
      </c>
      <c r="Z25" s="140">
        <f t="shared" si="22"/>
        <v>47299</v>
      </c>
      <c r="AA25" s="140">
        <f t="shared" si="22"/>
        <v>47483</v>
      </c>
      <c r="AB25" s="140">
        <f t="shared" si="22"/>
        <v>47664</v>
      </c>
      <c r="AC25" s="140">
        <f t="shared" si="22"/>
        <v>47848</v>
      </c>
      <c r="AD25" s="140">
        <f t="shared" si="22"/>
        <v>48029</v>
      </c>
      <c r="AE25" s="140">
        <f t="shared" si="22"/>
        <v>48213</v>
      </c>
      <c r="AF25" s="140">
        <f t="shared" si="22"/>
        <v>48395</v>
      </c>
      <c r="AG25" s="140">
        <f t="shared" si="22"/>
        <v>48579</v>
      </c>
      <c r="AH25" s="140">
        <f t="shared" si="22"/>
        <v>48760</v>
      </c>
      <c r="AI25" s="140">
        <f t="shared" si="22"/>
        <v>48944</v>
      </c>
      <c r="AJ25" s="140">
        <f t="shared" si="22"/>
        <v>49125</v>
      </c>
      <c r="AK25" s="140">
        <f t="shared" si="22"/>
        <v>49309</v>
      </c>
      <c r="AL25" s="140">
        <f t="shared" si="22"/>
        <v>49490</v>
      </c>
      <c r="AM25" s="140">
        <f t="shared" si="22"/>
        <v>49674</v>
      </c>
      <c r="AN25" s="140">
        <f t="shared" si="22"/>
        <v>49856</v>
      </c>
      <c r="AO25" s="140">
        <f t="shared" si="22"/>
        <v>50040</v>
      </c>
      <c r="AP25" s="140">
        <f t="shared" si="22"/>
        <v>50221</v>
      </c>
      <c r="AQ25" s="140">
        <f t="shared" si="22"/>
        <v>50405</v>
      </c>
      <c r="AR25" s="140">
        <f t="shared" si="22"/>
        <v>50586</v>
      </c>
      <c r="AS25" s="140">
        <f t="shared" si="22"/>
        <v>50770</v>
      </c>
      <c r="AT25" s="140">
        <f t="shared" si="22"/>
        <v>50951</v>
      </c>
      <c r="AU25" s="140">
        <f t="shared" si="22"/>
        <v>51135</v>
      </c>
      <c r="AV25" s="140">
        <f t="shared" si="22"/>
        <v>51317</v>
      </c>
      <c r="AW25" s="140">
        <f t="shared" si="22"/>
        <v>51501</v>
      </c>
      <c r="AX25" s="140">
        <f t="shared" si="22"/>
        <v>51682</v>
      </c>
      <c r="AY25" s="140">
        <f t="shared" si="22"/>
        <v>51866</v>
      </c>
      <c r="AZ25" s="140">
        <f t="shared" si="22"/>
        <v>52047</v>
      </c>
      <c r="BA25" s="140">
        <f t="shared" si="22"/>
        <v>52231</v>
      </c>
      <c r="BB25" s="140">
        <f t="shared" si="22"/>
        <v>52412</v>
      </c>
      <c r="BC25" s="140">
        <f t="shared" si="22"/>
        <v>52596</v>
      </c>
      <c r="BD25" s="140">
        <f t="shared" si="22"/>
        <v>52778</v>
      </c>
      <c r="BE25" s="140">
        <f t="shared" si="22"/>
        <v>52962</v>
      </c>
      <c r="BF25" s="140">
        <f t="shared" si="22"/>
        <v>53143</v>
      </c>
      <c r="BG25" s="140">
        <f t="shared" si="22"/>
        <v>53327</v>
      </c>
      <c r="BH25" s="140">
        <f t="shared" si="22"/>
        <v>53508</v>
      </c>
      <c r="BI25" s="140">
        <f t="shared" si="22"/>
        <v>53692</v>
      </c>
      <c r="BJ25" s="140">
        <f t="shared" si="22"/>
        <v>53873</v>
      </c>
      <c r="BK25" s="140">
        <f t="shared" si="22"/>
        <v>54057</v>
      </c>
      <c r="BL25" s="140">
        <f t="shared" si="22"/>
        <v>54239</v>
      </c>
      <c r="BM25" s="140">
        <f t="shared" si="22"/>
        <v>54423</v>
      </c>
      <c r="BN25" s="140">
        <f t="shared" si="22"/>
        <v>54604</v>
      </c>
      <c r="BO25" s="140">
        <f t="shared" si="22"/>
        <v>54788</v>
      </c>
      <c r="BP25" s="140">
        <f t="shared" si="22"/>
        <v>54969</v>
      </c>
      <c r="BQ25" s="140">
        <f t="shared" si="22"/>
        <v>55153</v>
      </c>
      <c r="BR25" s="140">
        <f t="shared" si="22"/>
        <v>55334</v>
      </c>
      <c r="BS25" s="140">
        <f t="shared" si="22"/>
        <v>55518</v>
      </c>
      <c r="BT25" s="140">
        <f t="shared" si="22"/>
        <v>55700</v>
      </c>
      <c r="BU25" s="140">
        <f t="shared" si="22"/>
        <v>55884</v>
      </c>
      <c r="BV25" s="140">
        <f t="shared" ref="BV25:EG25" si="23" xml:space="preserve"> DATE(YEAR(BV24), MONTH(BV24) + $F23, DAY(BV24) -1)</f>
        <v>56065</v>
      </c>
      <c r="BW25" s="140">
        <f t="shared" si="23"/>
        <v>56249</v>
      </c>
      <c r="BX25" s="140">
        <f t="shared" si="23"/>
        <v>56430</v>
      </c>
      <c r="BY25" s="140">
        <f t="shared" si="23"/>
        <v>56614</v>
      </c>
      <c r="BZ25" s="140">
        <f t="shared" si="23"/>
        <v>56795</v>
      </c>
      <c r="CA25" s="140">
        <f t="shared" si="23"/>
        <v>56979</v>
      </c>
      <c r="CB25" s="140">
        <f t="shared" si="23"/>
        <v>57161</v>
      </c>
      <c r="CC25" s="140">
        <f t="shared" si="23"/>
        <v>57345</v>
      </c>
      <c r="CD25" s="140">
        <f t="shared" si="23"/>
        <v>57526</v>
      </c>
      <c r="CE25" s="140">
        <f t="shared" si="23"/>
        <v>57710</v>
      </c>
      <c r="CF25" s="140">
        <f t="shared" si="23"/>
        <v>57891</v>
      </c>
      <c r="CG25" s="140">
        <f t="shared" si="23"/>
        <v>58075</v>
      </c>
      <c r="CH25" s="140">
        <f t="shared" si="23"/>
        <v>58256</v>
      </c>
      <c r="CI25" s="140">
        <f t="shared" si="23"/>
        <v>58440</v>
      </c>
      <c r="CJ25" s="140">
        <f t="shared" si="23"/>
        <v>58622</v>
      </c>
      <c r="CK25" s="140">
        <f t="shared" si="23"/>
        <v>58806</v>
      </c>
      <c r="CL25" s="140">
        <f t="shared" si="23"/>
        <v>58987</v>
      </c>
      <c r="CM25" s="140">
        <f t="shared" si="23"/>
        <v>59171</v>
      </c>
      <c r="CN25" s="140">
        <f t="shared" si="23"/>
        <v>59352</v>
      </c>
      <c r="CO25" s="140">
        <f t="shared" si="23"/>
        <v>59536</v>
      </c>
      <c r="CP25" s="140">
        <f t="shared" si="23"/>
        <v>59717</v>
      </c>
      <c r="CQ25" s="140">
        <f t="shared" si="23"/>
        <v>59901</v>
      </c>
      <c r="CR25" s="140">
        <f t="shared" si="23"/>
        <v>60083</v>
      </c>
      <c r="CS25" s="140">
        <f t="shared" si="23"/>
        <v>60267</v>
      </c>
      <c r="CT25" s="140">
        <f t="shared" si="23"/>
        <v>60448</v>
      </c>
      <c r="CU25" s="140">
        <f t="shared" si="23"/>
        <v>60632</v>
      </c>
      <c r="CV25" s="140">
        <f t="shared" si="23"/>
        <v>60813</v>
      </c>
      <c r="CW25" s="140">
        <f t="shared" si="23"/>
        <v>60997</v>
      </c>
      <c r="CX25" s="140">
        <f t="shared" si="23"/>
        <v>61178</v>
      </c>
      <c r="CY25" s="140">
        <f t="shared" si="23"/>
        <v>61362</v>
      </c>
      <c r="CZ25" s="140">
        <f t="shared" si="23"/>
        <v>61544</v>
      </c>
      <c r="DA25" s="140">
        <f t="shared" si="23"/>
        <v>61728</v>
      </c>
      <c r="DB25" s="140">
        <f t="shared" si="23"/>
        <v>61909</v>
      </c>
      <c r="DC25" s="140">
        <f t="shared" si="23"/>
        <v>62093</v>
      </c>
      <c r="DD25" s="140">
        <f t="shared" si="23"/>
        <v>62274</v>
      </c>
      <c r="DE25" s="140">
        <f t="shared" si="23"/>
        <v>62458</v>
      </c>
      <c r="DF25" s="140">
        <f t="shared" si="23"/>
        <v>62639</v>
      </c>
      <c r="DG25" s="140">
        <f t="shared" si="23"/>
        <v>62823</v>
      </c>
      <c r="DH25" s="140">
        <f t="shared" si="23"/>
        <v>63005</v>
      </c>
      <c r="DI25" s="140">
        <f t="shared" si="23"/>
        <v>63189</v>
      </c>
      <c r="DJ25" s="140">
        <f t="shared" si="23"/>
        <v>63370</v>
      </c>
      <c r="DK25" s="140">
        <f t="shared" si="23"/>
        <v>63554</v>
      </c>
      <c r="DL25" s="140">
        <f t="shared" si="23"/>
        <v>63735</v>
      </c>
      <c r="DM25" s="140">
        <f t="shared" si="23"/>
        <v>63919</v>
      </c>
      <c r="DN25" s="140">
        <f t="shared" si="23"/>
        <v>64100</v>
      </c>
      <c r="DO25" s="140">
        <f t="shared" si="23"/>
        <v>64284</v>
      </c>
      <c r="DP25" s="140">
        <f t="shared" si="23"/>
        <v>64466</v>
      </c>
      <c r="DQ25" s="140">
        <f t="shared" si="23"/>
        <v>64650</v>
      </c>
      <c r="DR25" s="140">
        <f t="shared" si="23"/>
        <v>64831</v>
      </c>
      <c r="DS25" s="140">
        <f t="shared" si="23"/>
        <v>65015</v>
      </c>
      <c r="DT25" s="140">
        <f t="shared" si="23"/>
        <v>65196</v>
      </c>
      <c r="DU25" s="140">
        <f t="shared" si="23"/>
        <v>65380</v>
      </c>
      <c r="DV25" s="140">
        <f t="shared" si="23"/>
        <v>65561</v>
      </c>
      <c r="DW25" s="140">
        <f t="shared" si="23"/>
        <v>65745</v>
      </c>
      <c r="DX25" s="140">
        <f t="shared" si="23"/>
        <v>65927</v>
      </c>
      <c r="DY25" s="140">
        <f t="shared" si="23"/>
        <v>66111</v>
      </c>
      <c r="DZ25" s="140">
        <f t="shared" si="23"/>
        <v>66292</v>
      </c>
      <c r="EA25" s="140">
        <f t="shared" si="23"/>
        <v>66476</v>
      </c>
      <c r="EB25" s="140">
        <f t="shared" si="23"/>
        <v>66657</v>
      </c>
      <c r="EC25" s="140">
        <f t="shared" si="23"/>
        <v>66841</v>
      </c>
      <c r="ED25" s="140">
        <f t="shared" si="23"/>
        <v>67022</v>
      </c>
      <c r="EE25" s="140">
        <f t="shared" si="23"/>
        <v>67206</v>
      </c>
      <c r="EF25" s="140">
        <f t="shared" si="23"/>
        <v>67388</v>
      </c>
      <c r="EG25" s="140">
        <f t="shared" si="23"/>
        <v>67572</v>
      </c>
      <c r="EH25" s="140">
        <f t="shared" ref="EH25:GG25" si="24" xml:space="preserve"> DATE(YEAR(EH24), MONTH(EH24) + $F23, DAY(EH24) -1)</f>
        <v>67753</v>
      </c>
      <c r="EI25" s="140">
        <f t="shared" si="24"/>
        <v>67937</v>
      </c>
      <c r="EJ25" s="140">
        <f t="shared" si="24"/>
        <v>68118</v>
      </c>
      <c r="EK25" s="140">
        <f t="shared" si="24"/>
        <v>68302</v>
      </c>
      <c r="EL25" s="140">
        <f t="shared" si="24"/>
        <v>68483</v>
      </c>
      <c r="EM25" s="140">
        <f t="shared" si="24"/>
        <v>68667</v>
      </c>
      <c r="EN25" s="140">
        <f t="shared" si="24"/>
        <v>68849</v>
      </c>
      <c r="EO25" s="140">
        <f t="shared" si="24"/>
        <v>69033</v>
      </c>
      <c r="EP25" s="140">
        <f t="shared" si="24"/>
        <v>69214</v>
      </c>
      <c r="EQ25" s="140">
        <f t="shared" si="24"/>
        <v>69398</v>
      </c>
      <c r="ER25" s="140">
        <f t="shared" si="24"/>
        <v>69579</v>
      </c>
      <c r="ES25" s="140">
        <f t="shared" si="24"/>
        <v>69763</v>
      </c>
      <c r="ET25" s="140">
        <f t="shared" si="24"/>
        <v>69944</v>
      </c>
      <c r="EU25" s="140">
        <f t="shared" si="24"/>
        <v>70128</v>
      </c>
      <c r="EV25" s="140">
        <f t="shared" si="24"/>
        <v>70310</v>
      </c>
      <c r="EW25" s="140">
        <f t="shared" si="24"/>
        <v>70494</v>
      </c>
      <c r="EX25" s="140">
        <f t="shared" si="24"/>
        <v>70675</v>
      </c>
      <c r="EY25" s="140">
        <f t="shared" si="24"/>
        <v>70859</v>
      </c>
      <c r="EZ25" s="140">
        <f t="shared" si="24"/>
        <v>71040</v>
      </c>
      <c r="FA25" s="140">
        <f t="shared" si="24"/>
        <v>71224</v>
      </c>
      <c r="FB25" s="140">
        <f t="shared" si="24"/>
        <v>71405</v>
      </c>
      <c r="FC25" s="140">
        <f t="shared" si="24"/>
        <v>71589</v>
      </c>
      <c r="FD25" s="140">
        <f t="shared" si="24"/>
        <v>71771</v>
      </c>
      <c r="FE25" s="140">
        <f t="shared" si="24"/>
        <v>71955</v>
      </c>
      <c r="FF25" s="140">
        <f t="shared" si="24"/>
        <v>72136</v>
      </c>
      <c r="FG25" s="140">
        <f t="shared" si="24"/>
        <v>72320</v>
      </c>
      <c r="FH25" s="140">
        <f t="shared" si="24"/>
        <v>72501</v>
      </c>
      <c r="FI25" s="140">
        <f t="shared" si="24"/>
        <v>72685</v>
      </c>
      <c r="FJ25" s="140">
        <f t="shared" si="24"/>
        <v>72866</v>
      </c>
      <c r="FK25" s="140">
        <f t="shared" si="24"/>
        <v>73050</v>
      </c>
      <c r="FL25" s="140">
        <f t="shared" si="24"/>
        <v>73231</v>
      </c>
      <c r="FM25" s="140">
        <f t="shared" si="24"/>
        <v>73415</v>
      </c>
      <c r="FN25" s="140">
        <f t="shared" si="24"/>
        <v>73596</v>
      </c>
      <c r="FO25" s="140">
        <f t="shared" si="24"/>
        <v>73780</v>
      </c>
      <c r="FP25" s="140">
        <f t="shared" si="24"/>
        <v>73961</v>
      </c>
      <c r="FQ25" s="140">
        <f t="shared" si="24"/>
        <v>74145</v>
      </c>
      <c r="FR25" s="140">
        <f t="shared" si="24"/>
        <v>74326</v>
      </c>
      <c r="FS25" s="140">
        <f t="shared" si="24"/>
        <v>74510</v>
      </c>
      <c r="FT25" s="140">
        <f t="shared" si="24"/>
        <v>74692</v>
      </c>
      <c r="FU25" s="140">
        <f t="shared" si="24"/>
        <v>74876</v>
      </c>
      <c r="FV25" s="140">
        <f t="shared" si="24"/>
        <v>75057</v>
      </c>
      <c r="FW25" s="140">
        <f t="shared" si="24"/>
        <v>75241</v>
      </c>
      <c r="FX25" s="140">
        <f t="shared" si="24"/>
        <v>75422</v>
      </c>
      <c r="FY25" s="140">
        <f t="shared" si="24"/>
        <v>75606</v>
      </c>
      <c r="FZ25" s="140">
        <f t="shared" si="24"/>
        <v>75787</v>
      </c>
      <c r="GA25" s="140">
        <f t="shared" si="24"/>
        <v>75971</v>
      </c>
      <c r="GB25" s="140">
        <f t="shared" si="24"/>
        <v>76153</v>
      </c>
      <c r="GC25" s="140">
        <f t="shared" si="24"/>
        <v>76337</v>
      </c>
      <c r="GD25" s="140">
        <f t="shared" si="24"/>
        <v>76518</v>
      </c>
      <c r="GE25" s="140">
        <f t="shared" si="24"/>
        <v>76702</v>
      </c>
      <c r="GF25" s="140">
        <f t="shared" si="24"/>
        <v>76883</v>
      </c>
      <c r="GG25" s="140">
        <f t="shared" si="24"/>
        <v>77067</v>
      </c>
      <c r="GH25" s="140">
        <f t="shared" ref="GH25:GJ25" si="25" xml:space="preserve"> DATE(YEAR(GH24), MONTH(GH24) + $F23, DAY(GH24) -1)</f>
        <v>77248</v>
      </c>
      <c r="GI25" s="140">
        <f t="shared" si="25"/>
        <v>77432</v>
      </c>
      <c r="GJ25" s="140">
        <f t="shared" si="25"/>
        <v>77614</v>
      </c>
    </row>
    <row r="26" spans="1:192" outlineLevel="1" x14ac:dyDescent="0.25">
      <c r="A26" s="50"/>
      <c r="C26" s="51"/>
      <c r="D26" s="5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</row>
    <row r="27" spans="1:192" outlineLevel="1" x14ac:dyDescent="0.25">
      <c r="A27" s="50"/>
      <c r="B27" s="15" t="s">
        <v>94</v>
      </c>
      <c r="C27" s="51"/>
      <c r="D27" s="52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</row>
    <row r="28" spans="1:192" outlineLevel="1" x14ac:dyDescent="0.25">
      <c r="E28" s="409" t="str">
        <f xml:space="preserve"> InpC!E$15</f>
        <v>Financial year end month number</v>
      </c>
      <c r="F28" s="409">
        <f xml:space="preserve"> InpC!F$15</f>
        <v>12</v>
      </c>
      <c r="G28" s="409" t="str">
        <f xml:space="preserve"> InpC!G$15</f>
        <v>month #</v>
      </c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</row>
    <row r="29" spans="1:192" outlineLevel="1" x14ac:dyDescent="0.25">
      <c r="A29" s="50"/>
      <c r="C29" s="51"/>
      <c r="D29" s="52"/>
      <c r="E29" s="11" t="str">
        <f t="shared" ref="E29:BP29" si="26" xml:space="preserve"> E$25</f>
        <v>Model period ending</v>
      </c>
      <c r="F29" s="11">
        <f xml:space="preserve"> F$25</f>
        <v>0</v>
      </c>
      <c r="G29" s="11" t="str">
        <f t="shared" si="26"/>
        <v>date</v>
      </c>
      <c r="H29" s="11">
        <f t="shared" si="26"/>
        <v>0</v>
      </c>
      <c r="I29" s="137">
        <f t="shared" si="26"/>
        <v>0</v>
      </c>
      <c r="J29" s="11">
        <f t="shared" si="26"/>
        <v>44377</v>
      </c>
      <c r="K29" s="11">
        <f t="shared" si="26"/>
        <v>44561</v>
      </c>
      <c r="L29" s="11">
        <f t="shared" si="26"/>
        <v>44742</v>
      </c>
      <c r="M29" s="11">
        <f t="shared" si="26"/>
        <v>44926</v>
      </c>
      <c r="N29" s="11">
        <f t="shared" si="26"/>
        <v>45107</v>
      </c>
      <c r="O29" s="11">
        <f t="shared" si="26"/>
        <v>45291</v>
      </c>
      <c r="P29" s="11">
        <f t="shared" si="26"/>
        <v>45473</v>
      </c>
      <c r="Q29" s="11">
        <f t="shared" si="26"/>
        <v>45657</v>
      </c>
      <c r="R29" s="11">
        <f t="shared" si="26"/>
        <v>45838</v>
      </c>
      <c r="S29" s="11">
        <f t="shared" si="26"/>
        <v>46022</v>
      </c>
      <c r="T29" s="11">
        <f t="shared" si="26"/>
        <v>46203</v>
      </c>
      <c r="U29" s="11">
        <f t="shared" si="26"/>
        <v>46387</v>
      </c>
      <c r="V29" s="11">
        <f t="shared" si="26"/>
        <v>46568</v>
      </c>
      <c r="W29" s="11">
        <f t="shared" si="26"/>
        <v>46752</v>
      </c>
      <c r="X29" s="11">
        <f t="shared" si="26"/>
        <v>46934</v>
      </c>
      <c r="Y29" s="11">
        <f t="shared" si="26"/>
        <v>47118</v>
      </c>
      <c r="Z29" s="11">
        <f t="shared" si="26"/>
        <v>47299</v>
      </c>
      <c r="AA29" s="11">
        <f t="shared" si="26"/>
        <v>47483</v>
      </c>
      <c r="AB29" s="11">
        <f t="shared" si="26"/>
        <v>47664</v>
      </c>
      <c r="AC29" s="11">
        <f t="shared" si="26"/>
        <v>47848</v>
      </c>
      <c r="AD29" s="11">
        <f t="shared" si="26"/>
        <v>48029</v>
      </c>
      <c r="AE29" s="11">
        <f t="shared" si="26"/>
        <v>48213</v>
      </c>
      <c r="AF29" s="11">
        <f t="shared" si="26"/>
        <v>48395</v>
      </c>
      <c r="AG29" s="11">
        <f t="shared" si="26"/>
        <v>48579</v>
      </c>
      <c r="AH29" s="11">
        <f t="shared" si="26"/>
        <v>48760</v>
      </c>
      <c r="AI29" s="11">
        <f t="shared" si="26"/>
        <v>48944</v>
      </c>
      <c r="AJ29" s="11">
        <f t="shared" si="26"/>
        <v>49125</v>
      </c>
      <c r="AK29" s="11">
        <f t="shared" si="26"/>
        <v>49309</v>
      </c>
      <c r="AL29" s="11">
        <f t="shared" si="26"/>
        <v>49490</v>
      </c>
      <c r="AM29" s="11">
        <f t="shared" si="26"/>
        <v>49674</v>
      </c>
      <c r="AN29" s="11">
        <f t="shared" si="26"/>
        <v>49856</v>
      </c>
      <c r="AO29" s="11">
        <f t="shared" si="26"/>
        <v>50040</v>
      </c>
      <c r="AP29" s="11">
        <f t="shared" si="26"/>
        <v>50221</v>
      </c>
      <c r="AQ29" s="11">
        <f t="shared" si="26"/>
        <v>50405</v>
      </c>
      <c r="AR29" s="11">
        <f t="shared" si="26"/>
        <v>50586</v>
      </c>
      <c r="AS29" s="11">
        <f t="shared" si="26"/>
        <v>50770</v>
      </c>
      <c r="AT29" s="11">
        <f t="shared" si="26"/>
        <v>50951</v>
      </c>
      <c r="AU29" s="11">
        <f t="shared" si="26"/>
        <v>51135</v>
      </c>
      <c r="AV29" s="11">
        <f t="shared" si="26"/>
        <v>51317</v>
      </c>
      <c r="AW29" s="11">
        <f t="shared" si="26"/>
        <v>51501</v>
      </c>
      <c r="AX29" s="11">
        <f t="shared" si="26"/>
        <v>51682</v>
      </c>
      <c r="AY29" s="11">
        <f t="shared" si="26"/>
        <v>51866</v>
      </c>
      <c r="AZ29" s="11">
        <f t="shared" si="26"/>
        <v>52047</v>
      </c>
      <c r="BA29" s="11">
        <f t="shared" si="26"/>
        <v>52231</v>
      </c>
      <c r="BB29" s="11">
        <f t="shared" si="26"/>
        <v>52412</v>
      </c>
      <c r="BC29" s="11">
        <f t="shared" si="26"/>
        <v>52596</v>
      </c>
      <c r="BD29" s="11">
        <f t="shared" si="26"/>
        <v>52778</v>
      </c>
      <c r="BE29" s="11">
        <f t="shared" si="26"/>
        <v>52962</v>
      </c>
      <c r="BF29" s="11">
        <f t="shared" si="26"/>
        <v>53143</v>
      </c>
      <c r="BG29" s="11">
        <f t="shared" si="26"/>
        <v>53327</v>
      </c>
      <c r="BH29" s="11">
        <f t="shared" si="26"/>
        <v>53508</v>
      </c>
      <c r="BI29" s="11">
        <f t="shared" si="26"/>
        <v>53692</v>
      </c>
      <c r="BJ29" s="11">
        <f t="shared" si="26"/>
        <v>53873</v>
      </c>
      <c r="BK29" s="11">
        <f t="shared" si="26"/>
        <v>54057</v>
      </c>
      <c r="BL29" s="11">
        <f t="shared" si="26"/>
        <v>54239</v>
      </c>
      <c r="BM29" s="11">
        <f t="shared" si="26"/>
        <v>54423</v>
      </c>
      <c r="BN29" s="11">
        <f t="shared" si="26"/>
        <v>54604</v>
      </c>
      <c r="BO29" s="11">
        <f t="shared" si="26"/>
        <v>54788</v>
      </c>
      <c r="BP29" s="11">
        <f t="shared" si="26"/>
        <v>54969</v>
      </c>
      <c r="BQ29" s="11">
        <f t="shared" ref="BQ29:EB29" si="27" xml:space="preserve"> BQ$25</f>
        <v>55153</v>
      </c>
      <c r="BR29" s="11">
        <f t="shared" si="27"/>
        <v>55334</v>
      </c>
      <c r="BS29" s="11">
        <f t="shared" si="27"/>
        <v>55518</v>
      </c>
      <c r="BT29" s="11">
        <f t="shared" si="27"/>
        <v>55700</v>
      </c>
      <c r="BU29" s="11">
        <f t="shared" si="27"/>
        <v>55884</v>
      </c>
      <c r="BV29" s="11">
        <f t="shared" si="27"/>
        <v>56065</v>
      </c>
      <c r="BW29" s="11">
        <f t="shared" si="27"/>
        <v>56249</v>
      </c>
      <c r="BX29" s="11">
        <f t="shared" si="27"/>
        <v>56430</v>
      </c>
      <c r="BY29" s="11">
        <f t="shared" si="27"/>
        <v>56614</v>
      </c>
      <c r="BZ29" s="11">
        <f t="shared" si="27"/>
        <v>56795</v>
      </c>
      <c r="CA29" s="11">
        <f t="shared" si="27"/>
        <v>56979</v>
      </c>
      <c r="CB29" s="11">
        <f t="shared" si="27"/>
        <v>57161</v>
      </c>
      <c r="CC29" s="11">
        <f t="shared" si="27"/>
        <v>57345</v>
      </c>
      <c r="CD29" s="11">
        <f t="shared" si="27"/>
        <v>57526</v>
      </c>
      <c r="CE29" s="11">
        <f t="shared" si="27"/>
        <v>57710</v>
      </c>
      <c r="CF29" s="11">
        <f t="shared" si="27"/>
        <v>57891</v>
      </c>
      <c r="CG29" s="11">
        <f t="shared" si="27"/>
        <v>58075</v>
      </c>
      <c r="CH29" s="11">
        <f t="shared" si="27"/>
        <v>58256</v>
      </c>
      <c r="CI29" s="11">
        <f t="shared" si="27"/>
        <v>58440</v>
      </c>
      <c r="CJ29" s="11">
        <f t="shared" si="27"/>
        <v>58622</v>
      </c>
      <c r="CK29" s="11">
        <f t="shared" si="27"/>
        <v>58806</v>
      </c>
      <c r="CL29" s="11">
        <f t="shared" si="27"/>
        <v>58987</v>
      </c>
      <c r="CM29" s="11">
        <f t="shared" si="27"/>
        <v>59171</v>
      </c>
      <c r="CN29" s="11">
        <f t="shared" si="27"/>
        <v>59352</v>
      </c>
      <c r="CO29" s="11">
        <f t="shared" si="27"/>
        <v>59536</v>
      </c>
      <c r="CP29" s="11">
        <f t="shared" si="27"/>
        <v>59717</v>
      </c>
      <c r="CQ29" s="11">
        <f t="shared" si="27"/>
        <v>59901</v>
      </c>
      <c r="CR29" s="11">
        <f t="shared" si="27"/>
        <v>60083</v>
      </c>
      <c r="CS29" s="11">
        <f t="shared" si="27"/>
        <v>60267</v>
      </c>
      <c r="CT29" s="11">
        <f t="shared" si="27"/>
        <v>60448</v>
      </c>
      <c r="CU29" s="11">
        <f t="shared" si="27"/>
        <v>60632</v>
      </c>
      <c r="CV29" s="11">
        <f t="shared" si="27"/>
        <v>60813</v>
      </c>
      <c r="CW29" s="11">
        <f t="shared" si="27"/>
        <v>60997</v>
      </c>
      <c r="CX29" s="11">
        <f t="shared" si="27"/>
        <v>61178</v>
      </c>
      <c r="CY29" s="11">
        <f t="shared" si="27"/>
        <v>61362</v>
      </c>
      <c r="CZ29" s="11">
        <f t="shared" si="27"/>
        <v>61544</v>
      </c>
      <c r="DA29" s="11">
        <f t="shared" si="27"/>
        <v>61728</v>
      </c>
      <c r="DB29" s="11">
        <f t="shared" si="27"/>
        <v>61909</v>
      </c>
      <c r="DC29" s="11">
        <f t="shared" si="27"/>
        <v>62093</v>
      </c>
      <c r="DD29" s="11">
        <f t="shared" si="27"/>
        <v>62274</v>
      </c>
      <c r="DE29" s="11">
        <f t="shared" si="27"/>
        <v>62458</v>
      </c>
      <c r="DF29" s="11">
        <f t="shared" si="27"/>
        <v>62639</v>
      </c>
      <c r="DG29" s="11">
        <f t="shared" si="27"/>
        <v>62823</v>
      </c>
      <c r="DH29" s="11">
        <f t="shared" si="27"/>
        <v>63005</v>
      </c>
      <c r="DI29" s="11">
        <f t="shared" si="27"/>
        <v>63189</v>
      </c>
      <c r="DJ29" s="11">
        <f t="shared" si="27"/>
        <v>63370</v>
      </c>
      <c r="DK29" s="11">
        <f t="shared" si="27"/>
        <v>63554</v>
      </c>
      <c r="DL29" s="11">
        <f t="shared" si="27"/>
        <v>63735</v>
      </c>
      <c r="DM29" s="11">
        <f t="shared" si="27"/>
        <v>63919</v>
      </c>
      <c r="DN29" s="11">
        <f t="shared" si="27"/>
        <v>64100</v>
      </c>
      <c r="DO29" s="11">
        <f t="shared" si="27"/>
        <v>64284</v>
      </c>
      <c r="DP29" s="11">
        <f t="shared" si="27"/>
        <v>64466</v>
      </c>
      <c r="DQ29" s="11">
        <f t="shared" si="27"/>
        <v>64650</v>
      </c>
      <c r="DR29" s="11">
        <f t="shared" si="27"/>
        <v>64831</v>
      </c>
      <c r="DS29" s="11">
        <f t="shared" si="27"/>
        <v>65015</v>
      </c>
      <c r="DT29" s="11">
        <f t="shared" si="27"/>
        <v>65196</v>
      </c>
      <c r="DU29" s="11">
        <f t="shared" si="27"/>
        <v>65380</v>
      </c>
      <c r="DV29" s="11">
        <f t="shared" si="27"/>
        <v>65561</v>
      </c>
      <c r="DW29" s="11">
        <f t="shared" si="27"/>
        <v>65745</v>
      </c>
      <c r="DX29" s="11">
        <f t="shared" si="27"/>
        <v>65927</v>
      </c>
      <c r="DY29" s="11">
        <f t="shared" si="27"/>
        <v>66111</v>
      </c>
      <c r="DZ29" s="11">
        <f t="shared" si="27"/>
        <v>66292</v>
      </c>
      <c r="EA29" s="11">
        <f t="shared" si="27"/>
        <v>66476</v>
      </c>
      <c r="EB29" s="11">
        <f t="shared" si="27"/>
        <v>66657</v>
      </c>
      <c r="EC29" s="11">
        <f t="shared" ref="EC29:FH29" si="28" xml:space="preserve"> EC$25</f>
        <v>66841</v>
      </c>
      <c r="ED29" s="11">
        <f t="shared" si="28"/>
        <v>67022</v>
      </c>
      <c r="EE29" s="11">
        <f t="shared" si="28"/>
        <v>67206</v>
      </c>
      <c r="EF29" s="11">
        <f t="shared" si="28"/>
        <v>67388</v>
      </c>
      <c r="EG29" s="11">
        <f t="shared" si="28"/>
        <v>67572</v>
      </c>
      <c r="EH29" s="11">
        <f t="shared" si="28"/>
        <v>67753</v>
      </c>
      <c r="EI29" s="11">
        <f t="shared" si="28"/>
        <v>67937</v>
      </c>
      <c r="EJ29" s="11">
        <f t="shared" si="28"/>
        <v>68118</v>
      </c>
      <c r="EK29" s="11">
        <f t="shared" si="28"/>
        <v>68302</v>
      </c>
      <c r="EL29" s="11">
        <f t="shared" si="28"/>
        <v>68483</v>
      </c>
      <c r="EM29" s="11">
        <f t="shared" si="28"/>
        <v>68667</v>
      </c>
      <c r="EN29" s="11">
        <f t="shared" si="28"/>
        <v>68849</v>
      </c>
      <c r="EO29" s="11">
        <f t="shared" si="28"/>
        <v>69033</v>
      </c>
      <c r="EP29" s="11">
        <f t="shared" si="28"/>
        <v>69214</v>
      </c>
      <c r="EQ29" s="11">
        <f t="shared" si="28"/>
        <v>69398</v>
      </c>
      <c r="ER29" s="11">
        <f t="shared" si="28"/>
        <v>69579</v>
      </c>
      <c r="ES29" s="11">
        <f t="shared" si="28"/>
        <v>69763</v>
      </c>
      <c r="ET29" s="11">
        <f t="shared" si="28"/>
        <v>69944</v>
      </c>
      <c r="EU29" s="11">
        <f t="shared" si="28"/>
        <v>70128</v>
      </c>
      <c r="EV29" s="11">
        <f t="shared" si="28"/>
        <v>70310</v>
      </c>
      <c r="EW29" s="11">
        <f t="shared" si="28"/>
        <v>70494</v>
      </c>
      <c r="EX29" s="11">
        <f t="shared" si="28"/>
        <v>70675</v>
      </c>
      <c r="EY29" s="11">
        <f t="shared" si="28"/>
        <v>70859</v>
      </c>
      <c r="EZ29" s="11">
        <f t="shared" si="28"/>
        <v>71040</v>
      </c>
      <c r="FA29" s="11">
        <f t="shared" si="28"/>
        <v>71224</v>
      </c>
      <c r="FB29" s="11">
        <f t="shared" si="28"/>
        <v>71405</v>
      </c>
      <c r="FC29" s="11">
        <f t="shared" si="28"/>
        <v>71589</v>
      </c>
      <c r="FD29" s="11">
        <f t="shared" si="28"/>
        <v>71771</v>
      </c>
      <c r="FE29" s="11">
        <f t="shared" si="28"/>
        <v>71955</v>
      </c>
      <c r="FF29" s="11">
        <f t="shared" si="28"/>
        <v>72136</v>
      </c>
      <c r="FG29" s="11">
        <f t="shared" si="28"/>
        <v>72320</v>
      </c>
      <c r="FH29" s="11">
        <f t="shared" si="28"/>
        <v>72501</v>
      </c>
      <c r="FI29" s="11">
        <f t="shared" ref="FI29:GJ29" si="29" xml:space="preserve"> FI$25</f>
        <v>72685</v>
      </c>
      <c r="FJ29" s="11">
        <f t="shared" si="29"/>
        <v>72866</v>
      </c>
      <c r="FK29" s="11">
        <f t="shared" si="29"/>
        <v>73050</v>
      </c>
      <c r="FL29" s="11">
        <f t="shared" si="29"/>
        <v>73231</v>
      </c>
      <c r="FM29" s="11">
        <f t="shared" si="29"/>
        <v>73415</v>
      </c>
      <c r="FN29" s="11">
        <f t="shared" si="29"/>
        <v>73596</v>
      </c>
      <c r="FO29" s="11">
        <f t="shared" si="29"/>
        <v>73780</v>
      </c>
      <c r="FP29" s="11">
        <f t="shared" si="29"/>
        <v>73961</v>
      </c>
      <c r="FQ29" s="11">
        <f t="shared" si="29"/>
        <v>74145</v>
      </c>
      <c r="FR29" s="11">
        <f t="shared" si="29"/>
        <v>74326</v>
      </c>
      <c r="FS29" s="11">
        <f t="shared" si="29"/>
        <v>74510</v>
      </c>
      <c r="FT29" s="11">
        <f t="shared" si="29"/>
        <v>74692</v>
      </c>
      <c r="FU29" s="11">
        <f t="shared" si="29"/>
        <v>74876</v>
      </c>
      <c r="FV29" s="11">
        <f t="shared" si="29"/>
        <v>75057</v>
      </c>
      <c r="FW29" s="11">
        <f t="shared" si="29"/>
        <v>75241</v>
      </c>
      <c r="FX29" s="11">
        <f t="shared" si="29"/>
        <v>75422</v>
      </c>
      <c r="FY29" s="11">
        <f t="shared" si="29"/>
        <v>75606</v>
      </c>
      <c r="FZ29" s="11">
        <f t="shared" si="29"/>
        <v>75787</v>
      </c>
      <c r="GA29" s="11">
        <f t="shared" si="29"/>
        <v>75971</v>
      </c>
      <c r="GB29" s="11">
        <f t="shared" si="29"/>
        <v>76153</v>
      </c>
      <c r="GC29" s="11">
        <f t="shared" si="29"/>
        <v>76337</v>
      </c>
      <c r="GD29" s="11">
        <f t="shared" si="29"/>
        <v>76518</v>
      </c>
      <c r="GE29" s="11">
        <f t="shared" si="29"/>
        <v>76702</v>
      </c>
      <c r="GF29" s="11">
        <f t="shared" si="29"/>
        <v>76883</v>
      </c>
      <c r="GG29" s="11">
        <f t="shared" si="29"/>
        <v>77067</v>
      </c>
      <c r="GH29" s="11">
        <f t="shared" si="29"/>
        <v>77248</v>
      </c>
      <c r="GI29" s="11">
        <f t="shared" si="29"/>
        <v>77432</v>
      </c>
      <c r="GJ29" s="11">
        <f t="shared" si="29"/>
        <v>77614</v>
      </c>
    </row>
    <row r="30" spans="1:192" outlineLevel="1" x14ac:dyDescent="0.25">
      <c r="E30" s="9" t="s">
        <v>350</v>
      </c>
      <c r="F30" s="9"/>
      <c r="G30" s="9" t="s">
        <v>5</v>
      </c>
      <c r="H30" s="9">
        <f xml:space="preserve"> SUM(J30:GJ30)</f>
        <v>91</v>
      </c>
      <c r="J30" s="9">
        <f xml:space="preserve"> IF( MONTH(J29) = $F28, 1, 0)</f>
        <v>0</v>
      </c>
      <c r="K30" s="9">
        <f t="shared" ref="K30:AO30" si="30" xml:space="preserve"> IF( MONTH(K29) = $F28, 1, 0)</f>
        <v>1</v>
      </c>
      <c r="L30" s="9">
        <f t="shared" si="30"/>
        <v>0</v>
      </c>
      <c r="M30" s="9">
        <f t="shared" si="30"/>
        <v>1</v>
      </c>
      <c r="N30" s="9">
        <f t="shared" si="30"/>
        <v>0</v>
      </c>
      <c r="O30" s="9">
        <f t="shared" si="30"/>
        <v>1</v>
      </c>
      <c r="P30" s="9">
        <f t="shared" si="30"/>
        <v>0</v>
      </c>
      <c r="Q30" s="9">
        <f t="shared" si="30"/>
        <v>1</v>
      </c>
      <c r="R30" s="9">
        <f t="shared" si="30"/>
        <v>0</v>
      </c>
      <c r="S30" s="9">
        <f t="shared" si="30"/>
        <v>1</v>
      </c>
      <c r="T30" s="9">
        <f t="shared" si="30"/>
        <v>0</v>
      </c>
      <c r="U30" s="9">
        <f t="shared" si="30"/>
        <v>1</v>
      </c>
      <c r="V30" s="9">
        <f t="shared" si="30"/>
        <v>0</v>
      </c>
      <c r="W30" s="9">
        <f t="shared" si="30"/>
        <v>1</v>
      </c>
      <c r="X30" s="9">
        <f t="shared" si="30"/>
        <v>0</v>
      </c>
      <c r="Y30" s="9">
        <f t="shared" si="30"/>
        <v>1</v>
      </c>
      <c r="Z30" s="9">
        <f t="shared" si="30"/>
        <v>0</v>
      </c>
      <c r="AA30" s="9">
        <f t="shared" si="30"/>
        <v>1</v>
      </c>
      <c r="AB30" s="9">
        <f t="shared" si="30"/>
        <v>0</v>
      </c>
      <c r="AC30" s="9">
        <f t="shared" si="30"/>
        <v>1</v>
      </c>
      <c r="AD30" s="9">
        <f t="shared" si="30"/>
        <v>0</v>
      </c>
      <c r="AE30" s="9">
        <f t="shared" si="30"/>
        <v>1</v>
      </c>
      <c r="AF30" s="9">
        <f t="shared" si="30"/>
        <v>0</v>
      </c>
      <c r="AG30" s="9">
        <f t="shared" si="30"/>
        <v>1</v>
      </c>
      <c r="AH30" s="9">
        <f t="shared" si="30"/>
        <v>0</v>
      </c>
      <c r="AI30" s="9">
        <f t="shared" si="30"/>
        <v>1</v>
      </c>
      <c r="AJ30" s="9">
        <f t="shared" si="30"/>
        <v>0</v>
      </c>
      <c r="AK30" s="9">
        <f t="shared" si="30"/>
        <v>1</v>
      </c>
      <c r="AL30" s="9">
        <f t="shared" si="30"/>
        <v>0</v>
      </c>
      <c r="AM30" s="9">
        <f t="shared" si="30"/>
        <v>1</v>
      </c>
      <c r="AN30" s="9">
        <f t="shared" si="30"/>
        <v>0</v>
      </c>
      <c r="AO30" s="9">
        <f t="shared" si="30"/>
        <v>1</v>
      </c>
      <c r="AP30" s="9">
        <f t="shared" ref="AP30:BU30" si="31" xml:space="preserve"> IF( MONTH(AP29) = $F28, 1, 0)</f>
        <v>0</v>
      </c>
      <c r="AQ30" s="9">
        <f t="shared" si="31"/>
        <v>1</v>
      </c>
      <c r="AR30" s="9">
        <f t="shared" si="31"/>
        <v>0</v>
      </c>
      <c r="AS30" s="9">
        <f t="shared" si="31"/>
        <v>1</v>
      </c>
      <c r="AT30" s="9">
        <f t="shared" si="31"/>
        <v>0</v>
      </c>
      <c r="AU30" s="9">
        <f t="shared" si="31"/>
        <v>1</v>
      </c>
      <c r="AV30" s="9">
        <f t="shared" si="31"/>
        <v>0</v>
      </c>
      <c r="AW30" s="9">
        <f t="shared" si="31"/>
        <v>1</v>
      </c>
      <c r="AX30" s="9">
        <f t="shared" si="31"/>
        <v>0</v>
      </c>
      <c r="AY30" s="9">
        <f t="shared" si="31"/>
        <v>1</v>
      </c>
      <c r="AZ30" s="9">
        <f t="shared" si="31"/>
        <v>0</v>
      </c>
      <c r="BA30" s="9">
        <f t="shared" si="31"/>
        <v>1</v>
      </c>
      <c r="BB30" s="9">
        <f t="shared" si="31"/>
        <v>0</v>
      </c>
      <c r="BC30" s="9">
        <f t="shared" si="31"/>
        <v>1</v>
      </c>
      <c r="BD30" s="9">
        <f t="shared" si="31"/>
        <v>0</v>
      </c>
      <c r="BE30" s="9">
        <f t="shared" si="31"/>
        <v>1</v>
      </c>
      <c r="BF30" s="9">
        <f t="shared" si="31"/>
        <v>0</v>
      </c>
      <c r="BG30" s="9">
        <f t="shared" si="31"/>
        <v>1</v>
      </c>
      <c r="BH30" s="9">
        <f t="shared" si="31"/>
        <v>0</v>
      </c>
      <c r="BI30" s="9">
        <f t="shared" si="31"/>
        <v>1</v>
      </c>
      <c r="BJ30" s="9">
        <f t="shared" si="31"/>
        <v>0</v>
      </c>
      <c r="BK30" s="9">
        <f t="shared" si="31"/>
        <v>1</v>
      </c>
      <c r="BL30" s="9">
        <f t="shared" si="31"/>
        <v>0</v>
      </c>
      <c r="BM30" s="9">
        <f t="shared" si="31"/>
        <v>1</v>
      </c>
      <c r="BN30" s="9">
        <f t="shared" si="31"/>
        <v>0</v>
      </c>
      <c r="BO30" s="9">
        <f t="shared" si="31"/>
        <v>1</v>
      </c>
      <c r="BP30" s="9">
        <f t="shared" si="31"/>
        <v>0</v>
      </c>
      <c r="BQ30" s="9">
        <f t="shared" si="31"/>
        <v>1</v>
      </c>
      <c r="BR30" s="9">
        <f t="shared" si="31"/>
        <v>0</v>
      </c>
      <c r="BS30" s="9">
        <f t="shared" si="31"/>
        <v>1</v>
      </c>
      <c r="BT30" s="9">
        <f t="shared" si="31"/>
        <v>0</v>
      </c>
      <c r="BU30" s="9">
        <f t="shared" si="31"/>
        <v>1</v>
      </c>
      <c r="BV30" s="9">
        <f t="shared" ref="BV30:DA30" si="32" xml:space="preserve"> IF( MONTH(BV29) = $F28, 1, 0)</f>
        <v>0</v>
      </c>
      <c r="BW30" s="9">
        <f t="shared" si="32"/>
        <v>1</v>
      </c>
      <c r="BX30" s="9">
        <f t="shared" si="32"/>
        <v>0</v>
      </c>
      <c r="BY30" s="9">
        <f t="shared" si="32"/>
        <v>1</v>
      </c>
      <c r="BZ30" s="9">
        <f t="shared" si="32"/>
        <v>0</v>
      </c>
      <c r="CA30" s="9">
        <f t="shared" si="32"/>
        <v>1</v>
      </c>
      <c r="CB30" s="9">
        <f t="shared" si="32"/>
        <v>0</v>
      </c>
      <c r="CC30" s="9">
        <f t="shared" si="32"/>
        <v>1</v>
      </c>
      <c r="CD30" s="9">
        <f t="shared" si="32"/>
        <v>0</v>
      </c>
      <c r="CE30" s="9">
        <f t="shared" si="32"/>
        <v>1</v>
      </c>
      <c r="CF30" s="9">
        <f t="shared" si="32"/>
        <v>0</v>
      </c>
      <c r="CG30" s="9">
        <f t="shared" si="32"/>
        <v>1</v>
      </c>
      <c r="CH30" s="9">
        <f t="shared" si="32"/>
        <v>0</v>
      </c>
      <c r="CI30" s="9">
        <f t="shared" si="32"/>
        <v>1</v>
      </c>
      <c r="CJ30" s="9">
        <f t="shared" si="32"/>
        <v>0</v>
      </c>
      <c r="CK30" s="9">
        <f t="shared" si="32"/>
        <v>1</v>
      </c>
      <c r="CL30" s="9">
        <f t="shared" si="32"/>
        <v>0</v>
      </c>
      <c r="CM30" s="9">
        <f t="shared" si="32"/>
        <v>1</v>
      </c>
      <c r="CN30" s="9">
        <f t="shared" si="32"/>
        <v>0</v>
      </c>
      <c r="CO30" s="9">
        <f t="shared" si="32"/>
        <v>1</v>
      </c>
      <c r="CP30" s="9">
        <f t="shared" si="32"/>
        <v>0</v>
      </c>
      <c r="CQ30" s="9">
        <f t="shared" si="32"/>
        <v>1</v>
      </c>
      <c r="CR30" s="9">
        <f t="shared" si="32"/>
        <v>0</v>
      </c>
      <c r="CS30" s="9">
        <f t="shared" si="32"/>
        <v>1</v>
      </c>
      <c r="CT30" s="9">
        <f t="shared" si="32"/>
        <v>0</v>
      </c>
      <c r="CU30" s="9">
        <f t="shared" si="32"/>
        <v>1</v>
      </c>
      <c r="CV30" s="9">
        <f t="shared" si="32"/>
        <v>0</v>
      </c>
      <c r="CW30" s="9">
        <f t="shared" si="32"/>
        <v>1</v>
      </c>
      <c r="CX30" s="9">
        <f t="shared" si="32"/>
        <v>0</v>
      </c>
      <c r="CY30" s="9">
        <f t="shared" si="32"/>
        <v>1</v>
      </c>
      <c r="CZ30" s="9">
        <f t="shared" si="32"/>
        <v>0</v>
      </c>
      <c r="DA30" s="9">
        <f t="shared" si="32"/>
        <v>1</v>
      </c>
      <c r="DB30" s="9">
        <f t="shared" ref="DB30:EG30" si="33" xml:space="preserve"> IF( MONTH(DB29) = $F28, 1, 0)</f>
        <v>0</v>
      </c>
      <c r="DC30" s="9">
        <f t="shared" si="33"/>
        <v>1</v>
      </c>
      <c r="DD30" s="9">
        <f t="shared" si="33"/>
        <v>0</v>
      </c>
      <c r="DE30" s="9">
        <f t="shared" si="33"/>
        <v>1</v>
      </c>
      <c r="DF30" s="9">
        <f t="shared" si="33"/>
        <v>0</v>
      </c>
      <c r="DG30" s="9">
        <f t="shared" si="33"/>
        <v>1</v>
      </c>
      <c r="DH30" s="9">
        <f t="shared" si="33"/>
        <v>0</v>
      </c>
      <c r="DI30" s="9">
        <f t="shared" si="33"/>
        <v>1</v>
      </c>
      <c r="DJ30" s="9">
        <f t="shared" si="33"/>
        <v>0</v>
      </c>
      <c r="DK30" s="9">
        <f t="shared" si="33"/>
        <v>1</v>
      </c>
      <c r="DL30" s="9">
        <f t="shared" si="33"/>
        <v>0</v>
      </c>
      <c r="DM30" s="9">
        <f t="shared" si="33"/>
        <v>1</v>
      </c>
      <c r="DN30" s="9">
        <f t="shared" si="33"/>
        <v>0</v>
      </c>
      <c r="DO30" s="9">
        <f t="shared" si="33"/>
        <v>1</v>
      </c>
      <c r="DP30" s="9">
        <f t="shared" si="33"/>
        <v>0</v>
      </c>
      <c r="DQ30" s="9">
        <f t="shared" si="33"/>
        <v>1</v>
      </c>
      <c r="DR30" s="9">
        <f t="shared" si="33"/>
        <v>0</v>
      </c>
      <c r="DS30" s="9">
        <f t="shared" si="33"/>
        <v>1</v>
      </c>
      <c r="DT30" s="9">
        <f t="shared" si="33"/>
        <v>0</v>
      </c>
      <c r="DU30" s="9">
        <f t="shared" si="33"/>
        <v>1</v>
      </c>
      <c r="DV30" s="9">
        <f t="shared" si="33"/>
        <v>0</v>
      </c>
      <c r="DW30" s="9">
        <f t="shared" si="33"/>
        <v>1</v>
      </c>
      <c r="DX30" s="9">
        <f t="shared" si="33"/>
        <v>0</v>
      </c>
      <c r="DY30" s="9">
        <f t="shared" si="33"/>
        <v>1</v>
      </c>
      <c r="DZ30" s="9">
        <f t="shared" si="33"/>
        <v>0</v>
      </c>
      <c r="EA30" s="9">
        <f t="shared" si="33"/>
        <v>1</v>
      </c>
      <c r="EB30" s="9">
        <f t="shared" si="33"/>
        <v>0</v>
      </c>
      <c r="EC30" s="9">
        <f t="shared" si="33"/>
        <v>1</v>
      </c>
      <c r="ED30" s="9">
        <f t="shared" si="33"/>
        <v>0</v>
      </c>
      <c r="EE30" s="9">
        <f t="shared" si="33"/>
        <v>1</v>
      </c>
      <c r="EF30" s="9">
        <f t="shared" si="33"/>
        <v>0</v>
      </c>
      <c r="EG30" s="9">
        <f t="shared" si="33"/>
        <v>1</v>
      </c>
      <c r="EH30" s="9">
        <f t="shared" ref="EH30:FM30" si="34" xml:space="preserve"> IF( MONTH(EH29) = $F28, 1, 0)</f>
        <v>0</v>
      </c>
      <c r="EI30" s="9">
        <f t="shared" si="34"/>
        <v>1</v>
      </c>
      <c r="EJ30" s="9">
        <f t="shared" si="34"/>
        <v>0</v>
      </c>
      <c r="EK30" s="9">
        <f t="shared" si="34"/>
        <v>1</v>
      </c>
      <c r="EL30" s="9">
        <f t="shared" si="34"/>
        <v>0</v>
      </c>
      <c r="EM30" s="9">
        <f t="shared" si="34"/>
        <v>1</v>
      </c>
      <c r="EN30" s="9">
        <f t="shared" si="34"/>
        <v>0</v>
      </c>
      <c r="EO30" s="9">
        <f t="shared" si="34"/>
        <v>1</v>
      </c>
      <c r="EP30" s="9">
        <f t="shared" si="34"/>
        <v>0</v>
      </c>
      <c r="EQ30" s="9">
        <f t="shared" si="34"/>
        <v>1</v>
      </c>
      <c r="ER30" s="9">
        <f t="shared" si="34"/>
        <v>0</v>
      </c>
      <c r="ES30" s="9">
        <f t="shared" si="34"/>
        <v>1</v>
      </c>
      <c r="ET30" s="9">
        <f t="shared" si="34"/>
        <v>0</v>
      </c>
      <c r="EU30" s="9">
        <f t="shared" si="34"/>
        <v>1</v>
      </c>
      <c r="EV30" s="9">
        <f t="shared" si="34"/>
        <v>0</v>
      </c>
      <c r="EW30" s="9">
        <f t="shared" si="34"/>
        <v>1</v>
      </c>
      <c r="EX30" s="9">
        <f t="shared" si="34"/>
        <v>0</v>
      </c>
      <c r="EY30" s="9">
        <f t="shared" si="34"/>
        <v>1</v>
      </c>
      <c r="EZ30" s="9">
        <f t="shared" si="34"/>
        <v>0</v>
      </c>
      <c r="FA30" s="9">
        <f t="shared" si="34"/>
        <v>1</v>
      </c>
      <c r="FB30" s="9">
        <f t="shared" si="34"/>
        <v>0</v>
      </c>
      <c r="FC30" s="9">
        <f t="shared" si="34"/>
        <v>1</v>
      </c>
      <c r="FD30" s="9">
        <f t="shared" si="34"/>
        <v>0</v>
      </c>
      <c r="FE30" s="9">
        <f t="shared" si="34"/>
        <v>1</v>
      </c>
      <c r="FF30" s="9">
        <f t="shared" si="34"/>
        <v>0</v>
      </c>
      <c r="FG30" s="9">
        <f t="shared" si="34"/>
        <v>1</v>
      </c>
      <c r="FH30" s="9">
        <f t="shared" si="34"/>
        <v>0</v>
      </c>
      <c r="FI30" s="9">
        <f t="shared" si="34"/>
        <v>1</v>
      </c>
      <c r="FJ30" s="9">
        <f t="shared" si="34"/>
        <v>0</v>
      </c>
      <c r="FK30" s="9">
        <f t="shared" si="34"/>
        <v>1</v>
      </c>
      <c r="FL30" s="9">
        <f t="shared" si="34"/>
        <v>0</v>
      </c>
      <c r="FM30" s="9">
        <f t="shared" si="34"/>
        <v>1</v>
      </c>
      <c r="FN30" s="9">
        <f t="shared" ref="FN30:GG30" si="35" xml:space="preserve"> IF( MONTH(FN29) = $F28, 1, 0)</f>
        <v>0</v>
      </c>
      <c r="FO30" s="9">
        <f t="shared" si="35"/>
        <v>1</v>
      </c>
      <c r="FP30" s="9">
        <f t="shared" si="35"/>
        <v>0</v>
      </c>
      <c r="FQ30" s="9">
        <f t="shared" si="35"/>
        <v>1</v>
      </c>
      <c r="FR30" s="9">
        <f t="shared" si="35"/>
        <v>0</v>
      </c>
      <c r="FS30" s="9">
        <f t="shared" si="35"/>
        <v>1</v>
      </c>
      <c r="FT30" s="9">
        <f t="shared" si="35"/>
        <v>0</v>
      </c>
      <c r="FU30" s="9">
        <f t="shared" si="35"/>
        <v>1</v>
      </c>
      <c r="FV30" s="9">
        <f t="shared" si="35"/>
        <v>0</v>
      </c>
      <c r="FW30" s="9">
        <f t="shared" si="35"/>
        <v>1</v>
      </c>
      <c r="FX30" s="9">
        <f t="shared" si="35"/>
        <v>0</v>
      </c>
      <c r="FY30" s="9">
        <f t="shared" si="35"/>
        <v>1</v>
      </c>
      <c r="FZ30" s="9">
        <f t="shared" si="35"/>
        <v>0</v>
      </c>
      <c r="GA30" s="9">
        <f t="shared" si="35"/>
        <v>1</v>
      </c>
      <c r="GB30" s="9">
        <f t="shared" si="35"/>
        <v>0</v>
      </c>
      <c r="GC30" s="9">
        <f t="shared" si="35"/>
        <v>1</v>
      </c>
      <c r="GD30" s="9">
        <f t="shared" si="35"/>
        <v>0</v>
      </c>
      <c r="GE30" s="9">
        <f t="shared" si="35"/>
        <v>1</v>
      </c>
      <c r="GF30" s="9">
        <f t="shared" si="35"/>
        <v>0</v>
      </c>
      <c r="GG30" s="9">
        <f t="shared" si="35"/>
        <v>1</v>
      </c>
      <c r="GH30" s="9">
        <f t="shared" ref="GH30:GJ30" si="36" xml:space="preserve"> IF( MONTH(GH29) = $F28, 1, 0)</f>
        <v>0</v>
      </c>
      <c r="GI30" s="9">
        <f t="shared" si="36"/>
        <v>1</v>
      </c>
      <c r="GJ30" s="9">
        <f t="shared" si="36"/>
        <v>0</v>
      </c>
    </row>
    <row r="31" spans="1:192" outlineLevel="1" x14ac:dyDescent="0.25">
      <c r="E31" s="9"/>
      <c r="F31" s="9"/>
      <c r="G31" s="9"/>
      <c r="H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</row>
    <row r="32" spans="1:192" outlineLevel="1" x14ac:dyDescent="0.25">
      <c r="A32" s="55"/>
      <c r="B32" s="55"/>
      <c r="C32" s="58"/>
      <c r="D32" s="70"/>
      <c r="E32" s="210" t="str">
        <f xml:space="preserve"> InpC!E$14</f>
        <v>Financial year end date of first model period</v>
      </c>
      <c r="F32" s="210">
        <f xml:space="preserve"> InpC!F$14</f>
        <v>44561</v>
      </c>
      <c r="G32" s="210" t="str">
        <f xml:space="preserve"> InpC!G$14</f>
        <v>date</v>
      </c>
      <c r="H32" s="70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</row>
    <row r="33" spans="1:192" outlineLevel="1" x14ac:dyDescent="0.25">
      <c r="A33" s="55"/>
      <c r="B33" s="55"/>
      <c r="C33" s="58"/>
      <c r="D33" s="70"/>
      <c r="E33" s="645" t="str">
        <f xml:space="preserve"> InpC!E$212</f>
        <v>Months in year</v>
      </c>
      <c r="F33" s="645">
        <f xml:space="preserve"> InpC!F$212</f>
        <v>12</v>
      </c>
      <c r="G33" s="645" t="str">
        <f xml:space="preserve"> InpC!G$212</f>
        <v>months</v>
      </c>
      <c r="H33" s="70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</row>
    <row r="34" spans="1:192" outlineLevel="1" x14ac:dyDescent="0.25">
      <c r="B34" s="55"/>
      <c r="E34" s="2" t="str">
        <f t="shared" ref="E34:BP34" si="37" xml:space="preserve"> E$14</f>
        <v>First model column flag</v>
      </c>
      <c r="F34" s="2">
        <f t="shared" si="37"/>
        <v>0</v>
      </c>
      <c r="G34" s="2" t="str">
        <f t="shared" si="37"/>
        <v>flag</v>
      </c>
      <c r="H34" s="2">
        <f t="shared" si="37"/>
        <v>1</v>
      </c>
      <c r="I34" s="16">
        <f t="shared" si="37"/>
        <v>0</v>
      </c>
      <c r="J34" s="2">
        <f xml:space="preserve"> J$14</f>
        <v>1</v>
      </c>
      <c r="K34" s="2">
        <f t="shared" si="37"/>
        <v>0</v>
      </c>
      <c r="L34" s="2">
        <f t="shared" si="37"/>
        <v>0</v>
      </c>
      <c r="M34" s="2">
        <f t="shared" si="37"/>
        <v>0</v>
      </c>
      <c r="N34" s="2">
        <f t="shared" si="37"/>
        <v>0</v>
      </c>
      <c r="O34" s="2">
        <f t="shared" si="37"/>
        <v>0</v>
      </c>
      <c r="P34" s="2">
        <f t="shared" si="37"/>
        <v>0</v>
      </c>
      <c r="Q34" s="2">
        <f t="shared" si="37"/>
        <v>0</v>
      </c>
      <c r="R34" s="2">
        <f t="shared" si="37"/>
        <v>0</v>
      </c>
      <c r="S34" s="2">
        <f t="shared" si="37"/>
        <v>0</v>
      </c>
      <c r="T34" s="2">
        <f t="shared" si="37"/>
        <v>0</v>
      </c>
      <c r="U34" s="2">
        <f t="shared" si="37"/>
        <v>0</v>
      </c>
      <c r="V34" s="2">
        <f t="shared" si="37"/>
        <v>0</v>
      </c>
      <c r="W34" s="2">
        <f t="shared" si="37"/>
        <v>0</v>
      </c>
      <c r="X34" s="2">
        <f t="shared" si="37"/>
        <v>0</v>
      </c>
      <c r="Y34" s="2">
        <f t="shared" si="37"/>
        <v>0</v>
      </c>
      <c r="Z34" s="2">
        <f t="shared" si="37"/>
        <v>0</v>
      </c>
      <c r="AA34" s="2">
        <f t="shared" si="37"/>
        <v>0</v>
      </c>
      <c r="AB34" s="2">
        <f t="shared" si="37"/>
        <v>0</v>
      </c>
      <c r="AC34" s="2">
        <f t="shared" si="37"/>
        <v>0</v>
      </c>
      <c r="AD34" s="2">
        <f t="shared" si="37"/>
        <v>0</v>
      </c>
      <c r="AE34" s="2">
        <f t="shared" si="37"/>
        <v>0</v>
      </c>
      <c r="AF34" s="2">
        <f t="shared" si="37"/>
        <v>0</v>
      </c>
      <c r="AG34" s="2">
        <f t="shared" si="37"/>
        <v>0</v>
      </c>
      <c r="AH34" s="2">
        <f t="shared" si="37"/>
        <v>0</v>
      </c>
      <c r="AI34" s="2">
        <f t="shared" si="37"/>
        <v>0</v>
      </c>
      <c r="AJ34" s="2">
        <f t="shared" si="37"/>
        <v>0</v>
      </c>
      <c r="AK34" s="2">
        <f t="shared" si="37"/>
        <v>0</v>
      </c>
      <c r="AL34" s="2">
        <f t="shared" si="37"/>
        <v>0</v>
      </c>
      <c r="AM34" s="2">
        <f t="shared" si="37"/>
        <v>0</v>
      </c>
      <c r="AN34" s="2">
        <f t="shared" si="37"/>
        <v>0</v>
      </c>
      <c r="AO34" s="2">
        <f t="shared" si="37"/>
        <v>0</v>
      </c>
      <c r="AP34" s="2">
        <f t="shared" si="37"/>
        <v>0</v>
      </c>
      <c r="AQ34" s="2">
        <f t="shared" si="37"/>
        <v>0</v>
      </c>
      <c r="AR34" s="2">
        <f t="shared" si="37"/>
        <v>0</v>
      </c>
      <c r="AS34" s="2">
        <f t="shared" si="37"/>
        <v>0</v>
      </c>
      <c r="AT34" s="2">
        <f t="shared" si="37"/>
        <v>0</v>
      </c>
      <c r="AU34" s="2">
        <f t="shared" si="37"/>
        <v>0</v>
      </c>
      <c r="AV34" s="2">
        <f t="shared" si="37"/>
        <v>0</v>
      </c>
      <c r="AW34" s="2">
        <f t="shared" si="37"/>
        <v>0</v>
      </c>
      <c r="AX34" s="2">
        <f t="shared" si="37"/>
        <v>0</v>
      </c>
      <c r="AY34" s="2">
        <f t="shared" si="37"/>
        <v>0</v>
      </c>
      <c r="AZ34" s="2">
        <f t="shared" si="37"/>
        <v>0</v>
      </c>
      <c r="BA34" s="2">
        <f t="shared" si="37"/>
        <v>0</v>
      </c>
      <c r="BB34" s="2">
        <f t="shared" si="37"/>
        <v>0</v>
      </c>
      <c r="BC34" s="2">
        <f t="shared" si="37"/>
        <v>0</v>
      </c>
      <c r="BD34" s="2">
        <f t="shared" si="37"/>
        <v>0</v>
      </c>
      <c r="BE34" s="2">
        <f t="shared" si="37"/>
        <v>0</v>
      </c>
      <c r="BF34" s="2">
        <f t="shared" si="37"/>
        <v>0</v>
      </c>
      <c r="BG34" s="2">
        <f t="shared" si="37"/>
        <v>0</v>
      </c>
      <c r="BH34" s="2">
        <f t="shared" si="37"/>
        <v>0</v>
      </c>
      <c r="BI34" s="2">
        <f t="shared" si="37"/>
        <v>0</v>
      </c>
      <c r="BJ34" s="2">
        <f t="shared" si="37"/>
        <v>0</v>
      </c>
      <c r="BK34" s="2">
        <f t="shared" si="37"/>
        <v>0</v>
      </c>
      <c r="BL34" s="2">
        <f t="shared" si="37"/>
        <v>0</v>
      </c>
      <c r="BM34" s="2">
        <f t="shared" si="37"/>
        <v>0</v>
      </c>
      <c r="BN34" s="2">
        <f t="shared" si="37"/>
        <v>0</v>
      </c>
      <c r="BO34" s="2">
        <f t="shared" si="37"/>
        <v>0</v>
      </c>
      <c r="BP34" s="2">
        <f t="shared" si="37"/>
        <v>0</v>
      </c>
      <c r="BQ34" s="2">
        <f t="shared" ref="BQ34:EB34" si="38" xml:space="preserve"> BQ$14</f>
        <v>0</v>
      </c>
      <c r="BR34" s="2">
        <f t="shared" si="38"/>
        <v>0</v>
      </c>
      <c r="BS34" s="2">
        <f t="shared" si="38"/>
        <v>0</v>
      </c>
      <c r="BT34" s="2">
        <f t="shared" si="38"/>
        <v>0</v>
      </c>
      <c r="BU34" s="2">
        <f t="shared" si="38"/>
        <v>0</v>
      </c>
      <c r="BV34" s="2">
        <f t="shared" si="38"/>
        <v>0</v>
      </c>
      <c r="BW34" s="2">
        <f t="shared" si="38"/>
        <v>0</v>
      </c>
      <c r="BX34" s="2">
        <f t="shared" si="38"/>
        <v>0</v>
      </c>
      <c r="BY34" s="2">
        <f t="shared" si="38"/>
        <v>0</v>
      </c>
      <c r="BZ34" s="2">
        <f t="shared" si="38"/>
        <v>0</v>
      </c>
      <c r="CA34" s="2">
        <f t="shared" si="38"/>
        <v>0</v>
      </c>
      <c r="CB34" s="2">
        <f t="shared" si="38"/>
        <v>0</v>
      </c>
      <c r="CC34" s="2">
        <f t="shared" si="38"/>
        <v>0</v>
      </c>
      <c r="CD34" s="2">
        <f t="shared" si="38"/>
        <v>0</v>
      </c>
      <c r="CE34" s="2">
        <f t="shared" si="38"/>
        <v>0</v>
      </c>
      <c r="CF34" s="2">
        <f t="shared" si="38"/>
        <v>0</v>
      </c>
      <c r="CG34" s="2">
        <f t="shared" si="38"/>
        <v>0</v>
      </c>
      <c r="CH34" s="2">
        <f t="shared" si="38"/>
        <v>0</v>
      </c>
      <c r="CI34" s="2">
        <f t="shared" si="38"/>
        <v>0</v>
      </c>
      <c r="CJ34" s="2">
        <f t="shared" si="38"/>
        <v>0</v>
      </c>
      <c r="CK34" s="2">
        <f t="shared" si="38"/>
        <v>0</v>
      </c>
      <c r="CL34" s="2">
        <f t="shared" si="38"/>
        <v>0</v>
      </c>
      <c r="CM34" s="2">
        <f t="shared" si="38"/>
        <v>0</v>
      </c>
      <c r="CN34" s="2">
        <f t="shared" si="38"/>
        <v>0</v>
      </c>
      <c r="CO34" s="2">
        <f t="shared" si="38"/>
        <v>0</v>
      </c>
      <c r="CP34" s="2">
        <f t="shared" si="38"/>
        <v>0</v>
      </c>
      <c r="CQ34" s="2">
        <f t="shared" si="38"/>
        <v>0</v>
      </c>
      <c r="CR34" s="2">
        <f t="shared" si="38"/>
        <v>0</v>
      </c>
      <c r="CS34" s="2">
        <f t="shared" si="38"/>
        <v>0</v>
      </c>
      <c r="CT34" s="2">
        <f t="shared" si="38"/>
        <v>0</v>
      </c>
      <c r="CU34" s="2">
        <f t="shared" si="38"/>
        <v>0</v>
      </c>
      <c r="CV34" s="2">
        <f t="shared" si="38"/>
        <v>0</v>
      </c>
      <c r="CW34" s="2">
        <f t="shared" si="38"/>
        <v>0</v>
      </c>
      <c r="CX34" s="2">
        <f t="shared" si="38"/>
        <v>0</v>
      </c>
      <c r="CY34" s="2">
        <f t="shared" si="38"/>
        <v>0</v>
      </c>
      <c r="CZ34" s="2">
        <f t="shared" si="38"/>
        <v>0</v>
      </c>
      <c r="DA34" s="2">
        <f t="shared" si="38"/>
        <v>0</v>
      </c>
      <c r="DB34" s="2">
        <f t="shared" si="38"/>
        <v>0</v>
      </c>
      <c r="DC34" s="2">
        <f t="shared" si="38"/>
        <v>0</v>
      </c>
      <c r="DD34" s="2">
        <f t="shared" si="38"/>
        <v>0</v>
      </c>
      <c r="DE34" s="2">
        <f t="shared" si="38"/>
        <v>0</v>
      </c>
      <c r="DF34" s="2">
        <f t="shared" si="38"/>
        <v>0</v>
      </c>
      <c r="DG34" s="2">
        <f t="shared" si="38"/>
        <v>0</v>
      </c>
      <c r="DH34" s="2">
        <f t="shared" si="38"/>
        <v>0</v>
      </c>
      <c r="DI34" s="2">
        <f t="shared" si="38"/>
        <v>0</v>
      </c>
      <c r="DJ34" s="2">
        <f t="shared" si="38"/>
        <v>0</v>
      </c>
      <c r="DK34" s="2">
        <f t="shared" si="38"/>
        <v>0</v>
      </c>
      <c r="DL34" s="2">
        <f t="shared" si="38"/>
        <v>0</v>
      </c>
      <c r="DM34" s="2">
        <f t="shared" si="38"/>
        <v>0</v>
      </c>
      <c r="DN34" s="2">
        <f t="shared" si="38"/>
        <v>0</v>
      </c>
      <c r="DO34" s="2">
        <f t="shared" si="38"/>
        <v>0</v>
      </c>
      <c r="DP34" s="2">
        <f t="shared" si="38"/>
        <v>0</v>
      </c>
      <c r="DQ34" s="2">
        <f t="shared" si="38"/>
        <v>0</v>
      </c>
      <c r="DR34" s="2">
        <f t="shared" si="38"/>
        <v>0</v>
      </c>
      <c r="DS34" s="2">
        <f t="shared" si="38"/>
        <v>0</v>
      </c>
      <c r="DT34" s="2">
        <f t="shared" si="38"/>
        <v>0</v>
      </c>
      <c r="DU34" s="2">
        <f t="shared" si="38"/>
        <v>0</v>
      </c>
      <c r="DV34" s="2">
        <f t="shared" si="38"/>
        <v>0</v>
      </c>
      <c r="DW34" s="2">
        <f t="shared" si="38"/>
        <v>0</v>
      </c>
      <c r="DX34" s="2">
        <f t="shared" si="38"/>
        <v>0</v>
      </c>
      <c r="DY34" s="2">
        <f t="shared" si="38"/>
        <v>0</v>
      </c>
      <c r="DZ34" s="2">
        <f t="shared" si="38"/>
        <v>0</v>
      </c>
      <c r="EA34" s="2">
        <f t="shared" si="38"/>
        <v>0</v>
      </c>
      <c r="EB34" s="2">
        <f t="shared" si="38"/>
        <v>0</v>
      </c>
      <c r="EC34" s="2">
        <f t="shared" ref="EC34:GJ34" si="39" xml:space="preserve"> EC$14</f>
        <v>0</v>
      </c>
      <c r="ED34" s="2">
        <f t="shared" si="39"/>
        <v>0</v>
      </c>
      <c r="EE34" s="2">
        <f t="shared" si="39"/>
        <v>0</v>
      </c>
      <c r="EF34" s="2">
        <f t="shared" si="39"/>
        <v>0</v>
      </c>
      <c r="EG34" s="2">
        <f t="shared" si="39"/>
        <v>0</v>
      </c>
      <c r="EH34" s="2">
        <f t="shared" si="39"/>
        <v>0</v>
      </c>
      <c r="EI34" s="2">
        <f t="shared" si="39"/>
        <v>0</v>
      </c>
      <c r="EJ34" s="2">
        <f t="shared" si="39"/>
        <v>0</v>
      </c>
      <c r="EK34" s="2">
        <f t="shared" si="39"/>
        <v>0</v>
      </c>
      <c r="EL34" s="2">
        <f t="shared" si="39"/>
        <v>0</v>
      </c>
      <c r="EM34" s="2">
        <f t="shared" si="39"/>
        <v>0</v>
      </c>
      <c r="EN34" s="2">
        <f t="shared" si="39"/>
        <v>0</v>
      </c>
      <c r="EO34" s="2">
        <f t="shared" si="39"/>
        <v>0</v>
      </c>
      <c r="EP34" s="2">
        <f t="shared" si="39"/>
        <v>0</v>
      </c>
      <c r="EQ34" s="2">
        <f t="shared" si="39"/>
        <v>0</v>
      </c>
      <c r="ER34" s="2">
        <f t="shared" si="39"/>
        <v>0</v>
      </c>
      <c r="ES34" s="2">
        <f t="shared" si="39"/>
        <v>0</v>
      </c>
      <c r="ET34" s="2">
        <f t="shared" si="39"/>
        <v>0</v>
      </c>
      <c r="EU34" s="2">
        <f t="shared" si="39"/>
        <v>0</v>
      </c>
      <c r="EV34" s="2">
        <f t="shared" si="39"/>
        <v>0</v>
      </c>
      <c r="EW34" s="2">
        <f t="shared" si="39"/>
        <v>0</v>
      </c>
      <c r="EX34" s="2">
        <f t="shared" si="39"/>
        <v>0</v>
      </c>
      <c r="EY34" s="2">
        <f t="shared" si="39"/>
        <v>0</v>
      </c>
      <c r="EZ34" s="2">
        <f t="shared" si="39"/>
        <v>0</v>
      </c>
      <c r="FA34" s="2">
        <f t="shared" si="39"/>
        <v>0</v>
      </c>
      <c r="FB34" s="2">
        <f t="shared" si="39"/>
        <v>0</v>
      </c>
      <c r="FC34" s="2">
        <f t="shared" si="39"/>
        <v>0</v>
      </c>
      <c r="FD34" s="2">
        <f t="shared" si="39"/>
        <v>0</v>
      </c>
      <c r="FE34" s="2">
        <f t="shared" si="39"/>
        <v>0</v>
      </c>
      <c r="FF34" s="2">
        <f t="shared" si="39"/>
        <v>0</v>
      </c>
      <c r="FG34" s="2">
        <f t="shared" si="39"/>
        <v>0</v>
      </c>
      <c r="FH34" s="2">
        <f t="shared" si="39"/>
        <v>0</v>
      </c>
      <c r="FI34" s="2">
        <f t="shared" si="39"/>
        <v>0</v>
      </c>
      <c r="FJ34" s="2">
        <f t="shared" si="39"/>
        <v>0</v>
      </c>
      <c r="FK34" s="2">
        <f t="shared" si="39"/>
        <v>0</v>
      </c>
      <c r="FL34" s="2">
        <f t="shared" si="39"/>
        <v>0</v>
      </c>
      <c r="FM34" s="2">
        <f t="shared" si="39"/>
        <v>0</v>
      </c>
      <c r="FN34" s="2">
        <f t="shared" si="39"/>
        <v>0</v>
      </c>
      <c r="FO34" s="2">
        <f t="shared" si="39"/>
        <v>0</v>
      </c>
      <c r="FP34" s="2">
        <f t="shared" si="39"/>
        <v>0</v>
      </c>
      <c r="FQ34" s="2">
        <f t="shared" si="39"/>
        <v>0</v>
      </c>
      <c r="FR34" s="2">
        <f t="shared" si="39"/>
        <v>0</v>
      </c>
      <c r="FS34" s="2">
        <f t="shared" si="39"/>
        <v>0</v>
      </c>
      <c r="FT34" s="2">
        <f t="shared" si="39"/>
        <v>0</v>
      </c>
      <c r="FU34" s="2">
        <f t="shared" si="39"/>
        <v>0</v>
      </c>
      <c r="FV34" s="2">
        <f t="shared" si="39"/>
        <v>0</v>
      </c>
      <c r="FW34" s="2">
        <f t="shared" si="39"/>
        <v>0</v>
      </c>
      <c r="FX34" s="2">
        <f t="shared" si="39"/>
        <v>0</v>
      </c>
      <c r="FY34" s="2">
        <f t="shared" si="39"/>
        <v>0</v>
      </c>
      <c r="FZ34" s="2">
        <f t="shared" si="39"/>
        <v>0</v>
      </c>
      <c r="GA34" s="2">
        <f t="shared" si="39"/>
        <v>0</v>
      </c>
      <c r="GB34" s="2">
        <f t="shared" si="39"/>
        <v>0</v>
      </c>
      <c r="GC34" s="2">
        <f t="shared" si="39"/>
        <v>0</v>
      </c>
      <c r="GD34" s="2">
        <f t="shared" si="39"/>
        <v>0</v>
      </c>
      <c r="GE34" s="2">
        <f t="shared" si="39"/>
        <v>0</v>
      </c>
      <c r="GF34" s="2">
        <f t="shared" si="39"/>
        <v>0</v>
      </c>
      <c r="GG34" s="2">
        <f t="shared" si="39"/>
        <v>0</v>
      </c>
      <c r="GH34" s="2">
        <f t="shared" si="39"/>
        <v>0</v>
      </c>
      <c r="GI34" s="2">
        <f t="shared" si="39"/>
        <v>0</v>
      </c>
      <c r="GJ34" s="2">
        <f t="shared" si="39"/>
        <v>0</v>
      </c>
    </row>
    <row r="35" spans="1:192" outlineLevel="1" x14ac:dyDescent="0.25">
      <c r="B35" s="55"/>
      <c r="E35" s="204" t="str">
        <f t="shared" ref="E35:AJ35" si="40" xml:space="preserve"> E$30</f>
        <v>End of financial year flag</v>
      </c>
      <c r="F35" s="204">
        <f t="shared" si="40"/>
        <v>0</v>
      </c>
      <c r="G35" s="204" t="str">
        <f t="shared" si="40"/>
        <v>flag</v>
      </c>
      <c r="H35" s="204">
        <f t="shared" si="40"/>
        <v>91</v>
      </c>
      <c r="I35" s="204">
        <f t="shared" si="40"/>
        <v>0</v>
      </c>
      <c r="J35" s="204">
        <f t="shared" si="40"/>
        <v>0</v>
      </c>
      <c r="K35" s="204">
        <f t="shared" si="40"/>
        <v>1</v>
      </c>
      <c r="L35" s="204">
        <f t="shared" si="40"/>
        <v>0</v>
      </c>
      <c r="M35" s="204">
        <f t="shared" si="40"/>
        <v>1</v>
      </c>
      <c r="N35" s="204">
        <f t="shared" si="40"/>
        <v>0</v>
      </c>
      <c r="O35" s="204">
        <f t="shared" si="40"/>
        <v>1</v>
      </c>
      <c r="P35" s="204">
        <f t="shared" si="40"/>
        <v>0</v>
      </c>
      <c r="Q35" s="204">
        <f t="shared" si="40"/>
        <v>1</v>
      </c>
      <c r="R35" s="204">
        <f t="shared" si="40"/>
        <v>0</v>
      </c>
      <c r="S35" s="204">
        <f t="shared" si="40"/>
        <v>1</v>
      </c>
      <c r="T35" s="204">
        <f t="shared" si="40"/>
        <v>0</v>
      </c>
      <c r="U35" s="204">
        <f t="shared" si="40"/>
        <v>1</v>
      </c>
      <c r="V35" s="204">
        <f t="shared" si="40"/>
        <v>0</v>
      </c>
      <c r="W35" s="204">
        <f t="shared" si="40"/>
        <v>1</v>
      </c>
      <c r="X35" s="204">
        <f t="shared" si="40"/>
        <v>0</v>
      </c>
      <c r="Y35" s="204">
        <f t="shared" si="40"/>
        <v>1</v>
      </c>
      <c r="Z35" s="204">
        <f t="shared" si="40"/>
        <v>0</v>
      </c>
      <c r="AA35" s="204">
        <f t="shared" si="40"/>
        <v>1</v>
      </c>
      <c r="AB35" s="204">
        <f t="shared" si="40"/>
        <v>0</v>
      </c>
      <c r="AC35" s="204">
        <f t="shared" si="40"/>
        <v>1</v>
      </c>
      <c r="AD35" s="204">
        <f t="shared" si="40"/>
        <v>0</v>
      </c>
      <c r="AE35" s="204">
        <f t="shared" si="40"/>
        <v>1</v>
      </c>
      <c r="AF35" s="204">
        <f t="shared" si="40"/>
        <v>0</v>
      </c>
      <c r="AG35" s="204">
        <f t="shared" si="40"/>
        <v>1</v>
      </c>
      <c r="AH35" s="204">
        <f t="shared" si="40"/>
        <v>0</v>
      </c>
      <c r="AI35" s="204">
        <f t="shared" si="40"/>
        <v>1</v>
      </c>
      <c r="AJ35" s="204">
        <f t="shared" si="40"/>
        <v>0</v>
      </c>
      <c r="AK35" s="204">
        <f t="shared" ref="AK35:BP35" si="41" xml:space="preserve"> AK$30</f>
        <v>1</v>
      </c>
      <c r="AL35" s="204">
        <f t="shared" si="41"/>
        <v>0</v>
      </c>
      <c r="AM35" s="204">
        <f t="shared" si="41"/>
        <v>1</v>
      </c>
      <c r="AN35" s="204">
        <f t="shared" si="41"/>
        <v>0</v>
      </c>
      <c r="AO35" s="204">
        <f t="shared" si="41"/>
        <v>1</v>
      </c>
      <c r="AP35" s="204">
        <f t="shared" si="41"/>
        <v>0</v>
      </c>
      <c r="AQ35" s="204">
        <f t="shared" si="41"/>
        <v>1</v>
      </c>
      <c r="AR35" s="204">
        <f t="shared" si="41"/>
        <v>0</v>
      </c>
      <c r="AS35" s="204">
        <f t="shared" si="41"/>
        <v>1</v>
      </c>
      <c r="AT35" s="204">
        <f t="shared" si="41"/>
        <v>0</v>
      </c>
      <c r="AU35" s="204">
        <f t="shared" si="41"/>
        <v>1</v>
      </c>
      <c r="AV35" s="204">
        <f t="shared" si="41"/>
        <v>0</v>
      </c>
      <c r="AW35" s="204">
        <f t="shared" si="41"/>
        <v>1</v>
      </c>
      <c r="AX35" s="204">
        <f t="shared" si="41"/>
        <v>0</v>
      </c>
      <c r="AY35" s="204">
        <f t="shared" si="41"/>
        <v>1</v>
      </c>
      <c r="AZ35" s="204">
        <f t="shared" si="41"/>
        <v>0</v>
      </c>
      <c r="BA35" s="204">
        <f t="shared" si="41"/>
        <v>1</v>
      </c>
      <c r="BB35" s="204">
        <f t="shared" si="41"/>
        <v>0</v>
      </c>
      <c r="BC35" s="204">
        <f t="shared" si="41"/>
        <v>1</v>
      </c>
      <c r="BD35" s="204">
        <f t="shared" si="41"/>
        <v>0</v>
      </c>
      <c r="BE35" s="204">
        <f t="shared" si="41"/>
        <v>1</v>
      </c>
      <c r="BF35" s="204">
        <f t="shared" si="41"/>
        <v>0</v>
      </c>
      <c r="BG35" s="204">
        <f t="shared" si="41"/>
        <v>1</v>
      </c>
      <c r="BH35" s="204">
        <f t="shared" si="41"/>
        <v>0</v>
      </c>
      <c r="BI35" s="204">
        <f t="shared" si="41"/>
        <v>1</v>
      </c>
      <c r="BJ35" s="204">
        <f t="shared" si="41"/>
        <v>0</v>
      </c>
      <c r="BK35" s="204">
        <f t="shared" si="41"/>
        <v>1</v>
      </c>
      <c r="BL35" s="204">
        <f t="shared" si="41"/>
        <v>0</v>
      </c>
      <c r="BM35" s="204">
        <f t="shared" si="41"/>
        <v>1</v>
      </c>
      <c r="BN35" s="204">
        <f t="shared" si="41"/>
        <v>0</v>
      </c>
      <c r="BO35" s="204">
        <f t="shared" si="41"/>
        <v>1</v>
      </c>
      <c r="BP35" s="204">
        <f t="shared" si="41"/>
        <v>0</v>
      </c>
      <c r="BQ35" s="204">
        <f t="shared" ref="BQ35:CV35" si="42" xml:space="preserve"> BQ$30</f>
        <v>1</v>
      </c>
      <c r="BR35" s="204">
        <f t="shared" si="42"/>
        <v>0</v>
      </c>
      <c r="BS35" s="204">
        <f t="shared" si="42"/>
        <v>1</v>
      </c>
      <c r="BT35" s="204">
        <f t="shared" si="42"/>
        <v>0</v>
      </c>
      <c r="BU35" s="204">
        <f t="shared" si="42"/>
        <v>1</v>
      </c>
      <c r="BV35" s="204">
        <f t="shared" si="42"/>
        <v>0</v>
      </c>
      <c r="BW35" s="204">
        <f t="shared" si="42"/>
        <v>1</v>
      </c>
      <c r="BX35" s="204">
        <f t="shared" si="42"/>
        <v>0</v>
      </c>
      <c r="BY35" s="204">
        <f t="shared" si="42"/>
        <v>1</v>
      </c>
      <c r="BZ35" s="204">
        <f t="shared" si="42"/>
        <v>0</v>
      </c>
      <c r="CA35" s="204">
        <f t="shared" si="42"/>
        <v>1</v>
      </c>
      <c r="CB35" s="204">
        <f t="shared" si="42"/>
        <v>0</v>
      </c>
      <c r="CC35" s="204">
        <f t="shared" si="42"/>
        <v>1</v>
      </c>
      <c r="CD35" s="204">
        <f t="shared" si="42"/>
        <v>0</v>
      </c>
      <c r="CE35" s="204">
        <f t="shared" si="42"/>
        <v>1</v>
      </c>
      <c r="CF35" s="204">
        <f t="shared" si="42"/>
        <v>0</v>
      </c>
      <c r="CG35" s="204">
        <f t="shared" si="42"/>
        <v>1</v>
      </c>
      <c r="CH35" s="204">
        <f t="shared" si="42"/>
        <v>0</v>
      </c>
      <c r="CI35" s="204">
        <f t="shared" si="42"/>
        <v>1</v>
      </c>
      <c r="CJ35" s="204">
        <f t="shared" si="42"/>
        <v>0</v>
      </c>
      <c r="CK35" s="204">
        <f t="shared" si="42"/>
        <v>1</v>
      </c>
      <c r="CL35" s="204">
        <f t="shared" si="42"/>
        <v>0</v>
      </c>
      <c r="CM35" s="204">
        <f t="shared" si="42"/>
        <v>1</v>
      </c>
      <c r="CN35" s="204">
        <f t="shared" si="42"/>
        <v>0</v>
      </c>
      <c r="CO35" s="204">
        <f t="shared" si="42"/>
        <v>1</v>
      </c>
      <c r="CP35" s="204">
        <f t="shared" si="42"/>
        <v>0</v>
      </c>
      <c r="CQ35" s="204">
        <f t="shared" si="42"/>
        <v>1</v>
      </c>
      <c r="CR35" s="204">
        <f t="shared" si="42"/>
        <v>0</v>
      </c>
      <c r="CS35" s="204">
        <f t="shared" si="42"/>
        <v>1</v>
      </c>
      <c r="CT35" s="204">
        <f t="shared" si="42"/>
        <v>0</v>
      </c>
      <c r="CU35" s="204">
        <f t="shared" si="42"/>
        <v>1</v>
      </c>
      <c r="CV35" s="204">
        <f t="shared" si="42"/>
        <v>0</v>
      </c>
      <c r="CW35" s="204">
        <f t="shared" ref="CW35:EB35" si="43" xml:space="preserve"> CW$30</f>
        <v>1</v>
      </c>
      <c r="CX35" s="204">
        <f t="shared" si="43"/>
        <v>0</v>
      </c>
      <c r="CY35" s="204">
        <f t="shared" si="43"/>
        <v>1</v>
      </c>
      <c r="CZ35" s="204">
        <f t="shared" si="43"/>
        <v>0</v>
      </c>
      <c r="DA35" s="204">
        <f t="shared" si="43"/>
        <v>1</v>
      </c>
      <c r="DB35" s="204">
        <f t="shared" si="43"/>
        <v>0</v>
      </c>
      <c r="DC35" s="204">
        <f t="shared" si="43"/>
        <v>1</v>
      </c>
      <c r="DD35" s="204">
        <f t="shared" si="43"/>
        <v>0</v>
      </c>
      <c r="DE35" s="204">
        <f t="shared" si="43"/>
        <v>1</v>
      </c>
      <c r="DF35" s="204">
        <f t="shared" si="43"/>
        <v>0</v>
      </c>
      <c r="DG35" s="204">
        <f t="shared" si="43"/>
        <v>1</v>
      </c>
      <c r="DH35" s="204">
        <f t="shared" si="43"/>
        <v>0</v>
      </c>
      <c r="DI35" s="204">
        <f t="shared" si="43"/>
        <v>1</v>
      </c>
      <c r="DJ35" s="204">
        <f t="shared" si="43"/>
        <v>0</v>
      </c>
      <c r="DK35" s="204">
        <f t="shared" si="43"/>
        <v>1</v>
      </c>
      <c r="DL35" s="204">
        <f t="shared" si="43"/>
        <v>0</v>
      </c>
      <c r="DM35" s="204">
        <f t="shared" si="43"/>
        <v>1</v>
      </c>
      <c r="DN35" s="204">
        <f t="shared" si="43"/>
        <v>0</v>
      </c>
      <c r="DO35" s="204">
        <f t="shared" si="43"/>
        <v>1</v>
      </c>
      <c r="DP35" s="204">
        <f t="shared" si="43"/>
        <v>0</v>
      </c>
      <c r="DQ35" s="204">
        <f t="shared" si="43"/>
        <v>1</v>
      </c>
      <c r="DR35" s="204">
        <f t="shared" si="43"/>
        <v>0</v>
      </c>
      <c r="DS35" s="204">
        <f t="shared" si="43"/>
        <v>1</v>
      </c>
      <c r="DT35" s="204">
        <f t="shared" si="43"/>
        <v>0</v>
      </c>
      <c r="DU35" s="204">
        <f t="shared" si="43"/>
        <v>1</v>
      </c>
      <c r="DV35" s="204">
        <f t="shared" si="43"/>
        <v>0</v>
      </c>
      <c r="DW35" s="204">
        <f t="shared" si="43"/>
        <v>1</v>
      </c>
      <c r="DX35" s="204">
        <f t="shared" si="43"/>
        <v>0</v>
      </c>
      <c r="DY35" s="204">
        <f t="shared" si="43"/>
        <v>1</v>
      </c>
      <c r="DZ35" s="204">
        <f t="shared" si="43"/>
        <v>0</v>
      </c>
      <c r="EA35" s="204">
        <f t="shared" si="43"/>
        <v>1</v>
      </c>
      <c r="EB35" s="204">
        <f t="shared" si="43"/>
        <v>0</v>
      </c>
      <c r="EC35" s="204">
        <f t="shared" ref="EC35:FH35" si="44" xml:space="preserve"> EC$30</f>
        <v>1</v>
      </c>
      <c r="ED35" s="204">
        <f t="shared" si="44"/>
        <v>0</v>
      </c>
      <c r="EE35" s="204">
        <f t="shared" si="44"/>
        <v>1</v>
      </c>
      <c r="EF35" s="204">
        <f t="shared" si="44"/>
        <v>0</v>
      </c>
      <c r="EG35" s="204">
        <f t="shared" si="44"/>
        <v>1</v>
      </c>
      <c r="EH35" s="204">
        <f t="shared" si="44"/>
        <v>0</v>
      </c>
      <c r="EI35" s="204">
        <f t="shared" si="44"/>
        <v>1</v>
      </c>
      <c r="EJ35" s="204">
        <f t="shared" si="44"/>
        <v>0</v>
      </c>
      <c r="EK35" s="204">
        <f t="shared" si="44"/>
        <v>1</v>
      </c>
      <c r="EL35" s="204">
        <f t="shared" si="44"/>
        <v>0</v>
      </c>
      <c r="EM35" s="204">
        <f t="shared" si="44"/>
        <v>1</v>
      </c>
      <c r="EN35" s="204">
        <f t="shared" si="44"/>
        <v>0</v>
      </c>
      <c r="EO35" s="204">
        <f t="shared" si="44"/>
        <v>1</v>
      </c>
      <c r="EP35" s="204">
        <f t="shared" si="44"/>
        <v>0</v>
      </c>
      <c r="EQ35" s="204">
        <f t="shared" si="44"/>
        <v>1</v>
      </c>
      <c r="ER35" s="204">
        <f t="shared" si="44"/>
        <v>0</v>
      </c>
      <c r="ES35" s="204">
        <f t="shared" si="44"/>
        <v>1</v>
      </c>
      <c r="ET35" s="204">
        <f t="shared" si="44"/>
        <v>0</v>
      </c>
      <c r="EU35" s="204">
        <f t="shared" si="44"/>
        <v>1</v>
      </c>
      <c r="EV35" s="204">
        <f t="shared" si="44"/>
        <v>0</v>
      </c>
      <c r="EW35" s="204">
        <f t="shared" si="44"/>
        <v>1</v>
      </c>
      <c r="EX35" s="204">
        <f t="shared" si="44"/>
        <v>0</v>
      </c>
      <c r="EY35" s="204">
        <f t="shared" si="44"/>
        <v>1</v>
      </c>
      <c r="EZ35" s="204">
        <f t="shared" si="44"/>
        <v>0</v>
      </c>
      <c r="FA35" s="204">
        <f t="shared" si="44"/>
        <v>1</v>
      </c>
      <c r="FB35" s="204">
        <f t="shared" si="44"/>
        <v>0</v>
      </c>
      <c r="FC35" s="204">
        <f t="shared" si="44"/>
        <v>1</v>
      </c>
      <c r="FD35" s="204">
        <f t="shared" si="44"/>
        <v>0</v>
      </c>
      <c r="FE35" s="204">
        <f t="shared" si="44"/>
        <v>1</v>
      </c>
      <c r="FF35" s="204">
        <f t="shared" si="44"/>
        <v>0</v>
      </c>
      <c r="FG35" s="204">
        <f t="shared" si="44"/>
        <v>1</v>
      </c>
      <c r="FH35" s="204">
        <f t="shared" si="44"/>
        <v>0</v>
      </c>
      <c r="FI35" s="204">
        <f t="shared" ref="FI35:GJ35" si="45" xml:space="preserve"> FI$30</f>
        <v>1</v>
      </c>
      <c r="FJ35" s="204">
        <f t="shared" si="45"/>
        <v>0</v>
      </c>
      <c r="FK35" s="204">
        <f t="shared" si="45"/>
        <v>1</v>
      </c>
      <c r="FL35" s="204">
        <f t="shared" si="45"/>
        <v>0</v>
      </c>
      <c r="FM35" s="204">
        <f t="shared" si="45"/>
        <v>1</v>
      </c>
      <c r="FN35" s="204">
        <f t="shared" si="45"/>
        <v>0</v>
      </c>
      <c r="FO35" s="204">
        <f t="shared" si="45"/>
        <v>1</v>
      </c>
      <c r="FP35" s="204">
        <f t="shared" si="45"/>
        <v>0</v>
      </c>
      <c r="FQ35" s="204">
        <f t="shared" si="45"/>
        <v>1</v>
      </c>
      <c r="FR35" s="204">
        <f t="shared" si="45"/>
        <v>0</v>
      </c>
      <c r="FS35" s="204">
        <f t="shared" si="45"/>
        <v>1</v>
      </c>
      <c r="FT35" s="204">
        <f t="shared" si="45"/>
        <v>0</v>
      </c>
      <c r="FU35" s="204">
        <f t="shared" si="45"/>
        <v>1</v>
      </c>
      <c r="FV35" s="204">
        <f t="shared" si="45"/>
        <v>0</v>
      </c>
      <c r="FW35" s="204">
        <f t="shared" si="45"/>
        <v>1</v>
      </c>
      <c r="FX35" s="204">
        <f t="shared" si="45"/>
        <v>0</v>
      </c>
      <c r="FY35" s="204">
        <f t="shared" si="45"/>
        <v>1</v>
      </c>
      <c r="FZ35" s="204">
        <f t="shared" si="45"/>
        <v>0</v>
      </c>
      <c r="GA35" s="204">
        <f t="shared" si="45"/>
        <v>1</v>
      </c>
      <c r="GB35" s="204">
        <f t="shared" si="45"/>
        <v>0</v>
      </c>
      <c r="GC35" s="204">
        <f t="shared" si="45"/>
        <v>1</v>
      </c>
      <c r="GD35" s="204">
        <f t="shared" si="45"/>
        <v>0</v>
      </c>
      <c r="GE35" s="204">
        <f t="shared" si="45"/>
        <v>1</v>
      </c>
      <c r="GF35" s="204">
        <f t="shared" si="45"/>
        <v>0</v>
      </c>
      <c r="GG35" s="204">
        <f t="shared" si="45"/>
        <v>1</v>
      </c>
      <c r="GH35" s="204">
        <f t="shared" si="45"/>
        <v>0</v>
      </c>
      <c r="GI35" s="204">
        <f t="shared" si="45"/>
        <v>1</v>
      </c>
      <c r="GJ35" s="204">
        <f t="shared" si="45"/>
        <v>0</v>
      </c>
    </row>
    <row r="36" spans="1:192" s="11" customFormat="1" outlineLevel="1" x14ac:dyDescent="0.25">
      <c r="A36" s="50"/>
      <c r="B36" s="50"/>
      <c r="C36" s="51"/>
      <c r="D36" s="71"/>
      <c r="E36" s="138" t="s">
        <v>352</v>
      </c>
      <c r="F36" s="138"/>
      <c r="G36" s="138" t="s">
        <v>6</v>
      </c>
      <c r="H36" s="138"/>
      <c r="I36" s="138"/>
      <c r="J36" s="138">
        <f t="shared" ref="J36:AO36" si="46" xml:space="preserve"> IF( J34 = 1, $F32, IF( I35 = 1, EOMONTH(I36, $F33), I36))</f>
        <v>44561</v>
      </c>
      <c r="K36" s="138">
        <f t="shared" si="46"/>
        <v>44561</v>
      </c>
      <c r="L36" s="138">
        <f t="shared" si="46"/>
        <v>44926</v>
      </c>
      <c r="M36" s="138">
        <f t="shared" si="46"/>
        <v>44926</v>
      </c>
      <c r="N36" s="138">
        <f t="shared" si="46"/>
        <v>45291</v>
      </c>
      <c r="O36" s="138">
        <f t="shared" si="46"/>
        <v>45291</v>
      </c>
      <c r="P36" s="138">
        <f t="shared" si="46"/>
        <v>45657</v>
      </c>
      <c r="Q36" s="138">
        <f t="shared" si="46"/>
        <v>45657</v>
      </c>
      <c r="R36" s="138">
        <f t="shared" si="46"/>
        <v>46022</v>
      </c>
      <c r="S36" s="138">
        <f t="shared" si="46"/>
        <v>46022</v>
      </c>
      <c r="T36" s="138">
        <f t="shared" si="46"/>
        <v>46387</v>
      </c>
      <c r="U36" s="138">
        <f t="shared" si="46"/>
        <v>46387</v>
      </c>
      <c r="V36" s="138">
        <f t="shared" si="46"/>
        <v>46752</v>
      </c>
      <c r="W36" s="138">
        <f t="shared" si="46"/>
        <v>46752</v>
      </c>
      <c r="X36" s="138">
        <f t="shared" si="46"/>
        <v>47118</v>
      </c>
      <c r="Y36" s="138">
        <f t="shared" si="46"/>
        <v>47118</v>
      </c>
      <c r="Z36" s="138">
        <f t="shared" si="46"/>
        <v>47483</v>
      </c>
      <c r="AA36" s="138">
        <f t="shared" si="46"/>
        <v>47483</v>
      </c>
      <c r="AB36" s="138">
        <f t="shared" si="46"/>
        <v>47848</v>
      </c>
      <c r="AC36" s="138">
        <f t="shared" si="46"/>
        <v>47848</v>
      </c>
      <c r="AD36" s="138">
        <f t="shared" si="46"/>
        <v>48213</v>
      </c>
      <c r="AE36" s="138">
        <f t="shared" si="46"/>
        <v>48213</v>
      </c>
      <c r="AF36" s="138">
        <f t="shared" si="46"/>
        <v>48579</v>
      </c>
      <c r="AG36" s="138">
        <f t="shared" si="46"/>
        <v>48579</v>
      </c>
      <c r="AH36" s="138">
        <f t="shared" si="46"/>
        <v>48944</v>
      </c>
      <c r="AI36" s="138">
        <f t="shared" si="46"/>
        <v>48944</v>
      </c>
      <c r="AJ36" s="138">
        <f t="shared" si="46"/>
        <v>49309</v>
      </c>
      <c r="AK36" s="138">
        <f t="shared" si="46"/>
        <v>49309</v>
      </c>
      <c r="AL36" s="138">
        <f t="shared" si="46"/>
        <v>49674</v>
      </c>
      <c r="AM36" s="138">
        <f t="shared" si="46"/>
        <v>49674</v>
      </c>
      <c r="AN36" s="138">
        <f t="shared" si="46"/>
        <v>50040</v>
      </c>
      <c r="AO36" s="138">
        <f t="shared" si="46"/>
        <v>50040</v>
      </c>
      <c r="AP36" s="138">
        <f t="shared" ref="AP36:BU36" si="47" xml:space="preserve"> IF( AP34 = 1, $F32, IF( AO35 = 1, EOMONTH(AO36, $F33), AO36))</f>
        <v>50405</v>
      </c>
      <c r="AQ36" s="138">
        <f t="shared" si="47"/>
        <v>50405</v>
      </c>
      <c r="AR36" s="138">
        <f t="shared" si="47"/>
        <v>50770</v>
      </c>
      <c r="AS36" s="138">
        <f t="shared" si="47"/>
        <v>50770</v>
      </c>
      <c r="AT36" s="138">
        <f t="shared" si="47"/>
        <v>51135</v>
      </c>
      <c r="AU36" s="138">
        <f t="shared" si="47"/>
        <v>51135</v>
      </c>
      <c r="AV36" s="138">
        <f t="shared" si="47"/>
        <v>51501</v>
      </c>
      <c r="AW36" s="138">
        <f t="shared" si="47"/>
        <v>51501</v>
      </c>
      <c r="AX36" s="138">
        <f t="shared" si="47"/>
        <v>51866</v>
      </c>
      <c r="AY36" s="138">
        <f t="shared" si="47"/>
        <v>51866</v>
      </c>
      <c r="AZ36" s="138">
        <f t="shared" si="47"/>
        <v>52231</v>
      </c>
      <c r="BA36" s="138">
        <f t="shared" si="47"/>
        <v>52231</v>
      </c>
      <c r="BB36" s="138">
        <f t="shared" si="47"/>
        <v>52596</v>
      </c>
      <c r="BC36" s="138">
        <f t="shared" si="47"/>
        <v>52596</v>
      </c>
      <c r="BD36" s="138">
        <f t="shared" si="47"/>
        <v>52962</v>
      </c>
      <c r="BE36" s="138">
        <f t="shared" si="47"/>
        <v>52962</v>
      </c>
      <c r="BF36" s="138">
        <f t="shared" si="47"/>
        <v>53327</v>
      </c>
      <c r="BG36" s="138">
        <f t="shared" si="47"/>
        <v>53327</v>
      </c>
      <c r="BH36" s="138">
        <f t="shared" si="47"/>
        <v>53692</v>
      </c>
      <c r="BI36" s="138">
        <f t="shared" si="47"/>
        <v>53692</v>
      </c>
      <c r="BJ36" s="138">
        <f t="shared" si="47"/>
        <v>54057</v>
      </c>
      <c r="BK36" s="138">
        <f t="shared" si="47"/>
        <v>54057</v>
      </c>
      <c r="BL36" s="138">
        <f t="shared" si="47"/>
        <v>54423</v>
      </c>
      <c r="BM36" s="138">
        <f t="shared" si="47"/>
        <v>54423</v>
      </c>
      <c r="BN36" s="138">
        <f t="shared" si="47"/>
        <v>54788</v>
      </c>
      <c r="BO36" s="138">
        <f t="shared" si="47"/>
        <v>54788</v>
      </c>
      <c r="BP36" s="138">
        <f t="shared" si="47"/>
        <v>55153</v>
      </c>
      <c r="BQ36" s="138">
        <f t="shared" si="47"/>
        <v>55153</v>
      </c>
      <c r="BR36" s="138">
        <f t="shared" si="47"/>
        <v>55518</v>
      </c>
      <c r="BS36" s="138">
        <f t="shared" si="47"/>
        <v>55518</v>
      </c>
      <c r="BT36" s="138">
        <f t="shared" si="47"/>
        <v>55884</v>
      </c>
      <c r="BU36" s="138">
        <f t="shared" si="47"/>
        <v>55884</v>
      </c>
      <c r="BV36" s="138">
        <f t="shared" ref="BV36:DA36" si="48" xml:space="preserve"> IF( BV34 = 1, $F32, IF( BU35 = 1, EOMONTH(BU36, $F33), BU36))</f>
        <v>56249</v>
      </c>
      <c r="BW36" s="138">
        <f t="shared" si="48"/>
        <v>56249</v>
      </c>
      <c r="BX36" s="138">
        <f t="shared" si="48"/>
        <v>56614</v>
      </c>
      <c r="BY36" s="138">
        <f t="shared" si="48"/>
        <v>56614</v>
      </c>
      <c r="BZ36" s="138">
        <f t="shared" si="48"/>
        <v>56979</v>
      </c>
      <c r="CA36" s="138">
        <f t="shared" si="48"/>
        <v>56979</v>
      </c>
      <c r="CB36" s="138">
        <f t="shared" si="48"/>
        <v>57345</v>
      </c>
      <c r="CC36" s="138">
        <f t="shared" si="48"/>
        <v>57345</v>
      </c>
      <c r="CD36" s="138">
        <f t="shared" si="48"/>
        <v>57710</v>
      </c>
      <c r="CE36" s="138">
        <f t="shared" si="48"/>
        <v>57710</v>
      </c>
      <c r="CF36" s="138">
        <f t="shared" si="48"/>
        <v>58075</v>
      </c>
      <c r="CG36" s="138">
        <f t="shared" si="48"/>
        <v>58075</v>
      </c>
      <c r="CH36" s="138">
        <f t="shared" si="48"/>
        <v>58440</v>
      </c>
      <c r="CI36" s="138">
        <f t="shared" si="48"/>
        <v>58440</v>
      </c>
      <c r="CJ36" s="138">
        <f t="shared" si="48"/>
        <v>58806</v>
      </c>
      <c r="CK36" s="138">
        <f t="shared" si="48"/>
        <v>58806</v>
      </c>
      <c r="CL36" s="138">
        <f t="shared" si="48"/>
        <v>59171</v>
      </c>
      <c r="CM36" s="138">
        <f t="shared" si="48"/>
        <v>59171</v>
      </c>
      <c r="CN36" s="138">
        <f t="shared" si="48"/>
        <v>59536</v>
      </c>
      <c r="CO36" s="138">
        <f t="shared" si="48"/>
        <v>59536</v>
      </c>
      <c r="CP36" s="138">
        <f t="shared" si="48"/>
        <v>59901</v>
      </c>
      <c r="CQ36" s="138">
        <f t="shared" si="48"/>
        <v>59901</v>
      </c>
      <c r="CR36" s="138">
        <f t="shared" si="48"/>
        <v>60267</v>
      </c>
      <c r="CS36" s="138">
        <f t="shared" si="48"/>
        <v>60267</v>
      </c>
      <c r="CT36" s="138">
        <f t="shared" si="48"/>
        <v>60632</v>
      </c>
      <c r="CU36" s="138">
        <f t="shared" si="48"/>
        <v>60632</v>
      </c>
      <c r="CV36" s="138">
        <f t="shared" si="48"/>
        <v>60997</v>
      </c>
      <c r="CW36" s="138">
        <f t="shared" si="48"/>
        <v>60997</v>
      </c>
      <c r="CX36" s="138">
        <f t="shared" si="48"/>
        <v>61362</v>
      </c>
      <c r="CY36" s="138">
        <f t="shared" si="48"/>
        <v>61362</v>
      </c>
      <c r="CZ36" s="138">
        <f t="shared" si="48"/>
        <v>61728</v>
      </c>
      <c r="DA36" s="138">
        <f t="shared" si="48"/>
        <v>61728</v>
      </c>
      <c r="DB36" s="138">
        <f t="shared" ref="DB36:EG36" si="49" xml:space="preserve"> IF( DB34 = 1, $F32, IF( DA35 = 1, EOMONTH(DA36, $F33), DA36))</f>
        <v>62093</v>
      </c>
      <c r="DC36" s="138">
        <f t="shared" si="49"/>
        <v>62093</v>
      </c>
      <c r="DD36" s="138">
        <f t="shared" si="49"/>
        <v>62458</v>
      </c>
      <c r="DE36" s="138">
        <f t="shared" si="49"/>
        <v>62458</v>
      </c>
      <c r="DF36" s="138">
        <f t="shared" si="49"/>
        <v>62823</v>
      </c>
      <c r="DG36" s="138">
        <f t="shared" si="49"/>
        <v>62823</v>
      </c>
      <c r="DH36" s="138">
        <f t="shared" si="49"/>
        <v>63189</v>
      </c>
      <c r="DI36" s="138">
        <f t="shared" si="49"/>
        <v>63189</v>
      </c>
      <c r="DJ36" s="138">
        <f t="shared" si="49"/>
        <v>63554</v>
      </c>
      <c r="DK36" s="138">
        <f t="shared" si="49"/>
        <v>63554</v>
      </c>
      <c r="DL36" s="138">
        <f t="shared" si="49"/>
        <v>63919</v>
      </c>
      <c r="DM36" s="138">
        <f t="shared" si="49"/>
        <v>63919</v>
      </c>
      <c r="DN36" s="138">
        <f t="shared" si="49"/>
        <v>64284</v>
      </c>
      <c r="DO36" s="138">
        <f t="shared" si="49"/>
        <v>64284</v>
      </c>
      <c r="DP36" s="138">
        <f t="shared" si="49"/>
        <v>64650</v>
      </c>
      <c r="DQ36" s="138">
        <f t="shared" si="49"/>
        <v>64650</v>
      </c>
      <c r="DR36" s="138">
        <f t="shared" si="49"/>
        <v>65015</v>
      </c>
      <c r="DS36" s="138">
        <f t="shared" si="49"/>
        <v>65015</v>
      </c>
      <c r="DT36" s="138">
        <f t="shared" si="49"/>
        <v>65380</v>
      </c>
      <c r="DU36" s="138">
        <f t="shared" si="49"/>
        <v>65380</v>
      </c>
      <c r="DV36" s="138">
        <f t="shared" si="49"/>
        <v>65745</v>
      </c>
      <c r="DW36" s="138">
        <f t="shared" si="49"/>
        <v>65745</v>
      </c>
      <c r="DX36" s="138">
        <f t="shared" si="49"/>
        <v>66111</v>
      </c>
      <c r="DY36" s="138">
        <f t="shared" si="49"/>
        <v>66111</v>
      </c>
      <c r="DZ36" s="138">
        <f t="shared" si="49"/>
        <v>66476</v>
      </c>
      <c r="EA36" s="138">
        <f t="shared" si="49"/>
        <v>66476</v>
      </c>
      <c r="EB36" s="138">
        <f t="shared" si="49"/>
        <v>66841</v>
      </c>
      <c r="EC36" s="138">
        <f t="shared" si="49"/>
        <v>66841</v>
      </c>
      <c r="ED36" s="138">
        <f t="shared" si="49"/>
        <v>67206</v>
      </c>
      <c r="EE36" s="138">
        <f t="shared" si="49"/>
        <v>67206</v>
      </c>
      <c r="EF36" s="138">
        <f t="shared" si="49"/>
        <v>67572</v>
      </c>
      <c r="EG36" s="138">
        <f t="shared" si="49"/>
        <v>67572</v>
      </c>
      <c r="EH36" s="138">
        <f t="shared" ref="EH36:FM36" si="50" xml:space="preserve"> IF( EH34 = 1, $F32, IF( EG35 = 1, EOMONTH(EG36, $F33), EG36))</f>
        <v>67937</v>
      </c>
      <c r="EI36" s="138">
        <f t="shared" si="50"/>
        <v>67937</v>
      </c>
      <c r="EJ36" s="138">
        <f t="shared" si="50"/>
        <v>68302</v>
      </c>
      <c r="EK36" s="138">
        <f t="shared" si="50"/>
        <v>68302</v>
      </c>
      <c r="EL36" s="138">
        <f t="shared" si="50"/>
        <v>68667</v>
      </c>
      <c r="EM36" s="138">
        <f t="shared" si="50"/>
        <v>68667</v>
      </c>
      <c r="EN36" s="138">
        <f t="shared" si="50"/>
        <v>69033</v>
      </c>
      <c r="EO36" s="138">
        <f t="shared" si="50"/>
        <v>69033</v>
      </c>
      <c r="EP36" s="138">
        <f t="shared" si="50"/>
        <v>69398</v>
      </c>
      <c r="EQ36" s="138">
        <f t="shared" si="50"/>
        <v>69398</v>
      </c>
      <c r="ER36" s="138">
        <f t="shared" si="50"/>
        <v>69763</v>
      </c>
      <c r="ES36" s="138">
        <f t="shared" si="50"/>
        <v>69763</v>
      </c>
      <c r="ET36" s="138">
        <f t="shared" si="50"/>
        <v>70128</v>
      </c>
      <c r="EU36" s="138">
        <f t="shared" si="50"/>
        <v>70128</v>
      </c>
      <c r="EV36" s="138">
        <f t="shared" si="50"/>
        <v>70494</v>
      </c>
      <c r="EW36" s="138">
        <f t="shared" si="50"/>
        <v>70494</v>
      </c>
      <c r="EX36" s="138">
        <f t="shared" si="50"/>
        <v>70859</v>
      </c>
      <c r="EY36" s="138">
        <f t="shared" si="50"/>
        <v>70859</v>
      </c>
      <c r="EZ36" s="138">
        <f t="shared" si="50"/>
        <v>71224</v>
      </c>
      <c r="FA36" s="138">
        <f t="shared" si="50"/>
        <v>71224</v>
      </c>
      <c r="FB36" s="138">
        <f t="shared" si="50"/>
        <v>71589</v>
      </c>
      <c r="FC36" s="138">
        <f t="shared" si="50"/>
        <v>71589</v>
      </c>
      <c r="FD36" s="138">
        <f t="shared" si="50"/>
        <v>71955</v>
      </c>
      <c r="FE36" s="138">
        <f t="shared" si="50"/>
        <v>71955</v>
      </c>
      <c r="FF36" s="138">
        <f t="shared" si="50"/>
        <v>72320</v>
      </c>
      <c r="FG36" s="138">
        <f t="shared" si="50"/>
        <v>72320</v>
      </c>
      <c r="FH36" s="138">
        <f t="shared" si="50"/>
        <v>72685</v>
      </c>
      <c r="FI36" s="138">
        <f t="shared" si="50"/>
        <v>72685</v>
      </c>
      <c r="FJ36" s="138">
        <f t="shared" si="50"/>
        <v>73050</v>
      </c>
      <c r="FK36" s="138">
        <f t="shared" si="50"/>
        <v>73050</v>
      </c>
      <c r="FL36" s="138">
        <f t="shared" si="50"/>
        <v>73415</v>
      </c>
      <c r="FM36" s="138">
        <f t="shared" si="50"/>
        <v>73415</v>
      </c>
      <c r="FN36" s="138">
        <f t="shared" ref="FN36:GJ36" si="51" xml:space="preserve"> IF( FN34 = 1, $F32, IF( FM35 = 1, EOMONTH(FM36, $F33), FM36))</f>
        <v>73780</v>
      </c>
      <c r="FO36" s="138">
        <f t="shared" si="51"/>
        <v>73780</v>
      </c>
      <c r="FP36" s="138">
        <f t="shared" si="51"/>
        <v>74145</v>
      </c>
      <c r="FQ36" s="138">
        <f t="shared" si="51"/>
        <v>74145</v>
      </c>
      <c r="FR36" s="138">
        <f t="shared" si="51"/>
        <v>74510</v>
      </c>
      <c r="FS36" s="138">
        <f t="shared" si="51"/>
        <v>74510</v>
      </c>
      <c r="FT36" s="138">
        <f t="shared" si="51"/>
        <v>74876</v>
      </c>
      <c r="FU36" s="138">
        <f t="shared" si="51"/>
        <v>74876</v>
      </c>
      <c r="FV36" s="138">
        <f t="shared" si="51"/>
        <v>75241</v>
      </c>
      <c r="FW36" s="138">
        <f t="shared" si="51"/>
        <v>75241</v>
      </c>
      <c r="FX36" s="138">
        <f t="shared" si="51"/>
        <v>75606</v>
      </c>
      <c r="FY36" s="138">
        <f t="shared" si="51"/>
        <v>75606</v>
      </c>
      <c r="FZ36" s="138">
        <f t="shared" si="51"/>
        <v>75971</v>
      </c>
      <c r="GA36" s="138">
        <f t="shared" si="51"/>
        <v>75971</v>
      </c>
      <c r="GB36" s="138">
        <f t="shared" si="51"/>
        <v>76337</v>
      </c>
      <c r="GC36" s="138">
        <f t="shared" si="51"/>
        <v>76337</v>
      </c>
      <c r="GD36" s="138">
        <f t="shared" si="51"/>
        <v>76702</v>
      </c>
      <c r="GE36" s="138">
        <f t="shared" si="51"/>
        <v>76702</v>
      </c>
      <c r="GF36" s="138">
        <f t="shared" si="51"/>
        <v>77067</v>
      </c>
      <c r="GG36" s="138">
        <f t="shared" si="51"/>
        <v>77067</v>
      </c>
      <c r="GH36" s="138">
        <f t="shared" si="51"/>
        <v>77432</v>
      </c>
      <c r="GI36" s="138">
        <f t="shared" si="51"/>
        <v>77432</v>
      </c>
      <c r="GJ36" s="138">
        <f t="shared" si="51"/>
        <v>77798</v>
      </c>
    </row>
    <row r="37" spans="1:192" outlineLevel="1" x14ac:dyDescent="0.25">
      <c r="E37" s="9"/>
      <c r="F37" s="9"/>
      <c r="G37" s="9"/>
      <c r="H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</row>
    <row r="38" spans="1:192" outlineLevel="1" x14ac:dyDescent="0.25">
      <c r="E38" s="141" t="str">
        <f t="shared" ref="E38:AJ38" si="52" xml:space="preserve"> E$36</f>
        <v>Financial year end applicable to period</v>
      </c>
      <c r="F38" s="141">
        <f t="shared" si="52"/>
        <v>0</v>
      </c>
      <c r="G38" s="141" t="str">
        <f t="shared" si="52"/>
        <v>date</v>
      </c>
      <c r="H38" s="141">
        <f t="shared" si="52"/>
        <v>0</v>
      </c>
      <c r="I38" s="141">
        <f t="shared" si="52"/>
        <v>0</v>
      </c>
      <c r="J38" s="141">
        <f t="shared" si="52"/>
        <v>44561</v>
      </c>
      <c r="K38" s="141">
        <f t="shared" si="52"/>
        <v>44561</v>
      </c>
      <c r="L38" s="141">
        <f t="shared" si="52"/>
        <v>44926</v>
      </c>
      <c r="M38" s="141">
        <f t="shared" si="52"/>
        <v>44926</v>
      </c>
      <c r="N38" s="141">
        <f t="shared" si="52"/>
        <v>45291</v>
      </c>
      <c r="O38" s="141">
        <f t="shared" si="52"/>
        <v>45291</v>
      </c>
      <c r="P38" s="141">
        <f t="shared" si="52"/>
        <v>45657</v>
      </c>
      <c r="Q38" s="141">
        <f t="shared" si="52"/>
        <v>45657</v>
      </c>
      <c r="R38" s="141">
        <f t="shared" si="52"/>
        <v>46022</v>
      </c>
      <c r="S38" s="141">
        <f t="shared" si="52"/>
        <v>46022</v>
      </c>
      <c r="T38" s="141">
        <f t="shared" si="52"/>
        <v>46387</v>
      </c>
      <c r="U38" s="141">
        <f t="shared" si="52"/>
        <v>46387</v>
      </c>
      <c r="V38" s="141">
        <f t="shared" si="52"/>
        <v>46752</v>
      </c>
      <c r="W38" s="141">
        <f t="shared" si="52"/>
        <v>46752</v>
      </c>
      <c r="X38" s="141">
        <f t="shared" si="52"/>
        <v>47118</v>
      </c>
      <c r="Y38" s="141">
        <f t="shared" si="52"/>
        <v>47118</v>
      </c>
      <c r="Z38" s="141">
        <f t="shared" si="52"/>
        <v>47483</v>
      </c>
      <c r="AA38" s="141">
        <f t="shared" si="52"/>
        <v>47483</v>
      </c>
      <c r="AB38" s="141">
        <f t="shared" si="52"/>
        <v>47848</v>
      </c>
      <c r="AC38" s="141">
        <f t="shared" si="52"/>
        <v>47848</v>
      </c>
      <c r="AD38" s="141">
        <f t="shared" si="52"/>
        <v>48213</v>
      </c>
      <c r="AE38" s="141">
        <f t="shared" si="52"/>
        <v>48213</v>
      </c>
      <c r="AF38" s="141">
        <f t="shared" si="52"/>
        <v>48579</v>
      </c>
      <c r="AG38" s="141">
        <f t="shared" si="52"/>
        <v>48579</v>
      </c>
      <c r="AH38" s="141">
        <f t="shared" si="52"/>
        <v>48944</v>
      </c>
      <c r="AI38" s="141">
        <f t="shared" si="52"/>
        <v>48944</v>
      </c>
      <c r="AJ38" s="141">
        <f t="shared" si="52"/>
        <v>49309</v>
      </c>
      <c r="AK38" s="141">
        <f t="shared" ref="AK38:BP38" si="53" xml:space="preserve"> AK$36</f>
        <v>49309</v>
      </c>
      <c r="AL38" s="141">
        <f t="shared" si="53"/>
        <v>49674</v>
      </c>
      <c r="AM38" s="141">
        <f t="shared" si="53"/>
        <v>49674</v>
      </c>
      <c r="AN38" s="141">
        <f t="shared" si="53"/>
        <v>50040</v>
      </c>
      <c r="AO38" s="141">
        <f t="shared" si="53"/>
        <v>50040</v>
      </c>
      <c r="AP38" s="141">
        <f t="shared" si="53"/>
        <v>50405</v>
      </c>
      <c r="AQ38" s="141">
        <f t="shared" si="53"/>
        <v>50405</v>
      </c>
      <c r="AR38" s="141">
        <f t="shared" si="53"/>
        <v>50770</v>
      </c>
      <c r="AS38" s="141">
        <f t="shared" si="53"/>
        <v>50770</v>
      </c>
      <c r="AT38" s="141">
        <f t="shared" si="53"/>
        <v>51135</v>
      </c>
      <c r="AU38" s="141">
        <f t="shared" si="53"/>
        <v>51135</v>
      </c>
      <c r="AV38" s="141">
        <f t="shared" si="53"/>
        <v>51501</v>
      </c>
      <c r="AW38" s="141">
        <f t="shared" si="53"/>
        <v>51501</v>
      </c>
      <c r="AX38" s="141">
        <f t="shared" si="53"/>
        <v>51866</v>
      </c>
      <c r="AY38" s="141">
        <f t="shared" si="53"/>
        <v>51866</v>
      </c>
      <c r="AZ38" s="141">
        <f t="shared" si="53"/>
        <v>52231</v>
      </c>
      <c r="BA38" s="141">
        <f t="shared" si="53"/>
        <v>52231</v>
      </c>
      <c r="BB38" s="141">
        <f t="shared" si="53"/>
        <v>52596</v>
      </c>
      <c r="BC38" s="141">
        <f t="shared" si="53"/>
        <v>52596</v>
      </c>
      <c r="BD38" s="141">
        <f t="shared" si="53"/>
        <v>52962</v>
      </c>
      <c r="BE38" s="141">
        <f t="shared" si="53"/>
        <v>52962</v>
      </c>
      <c r="BF38" s="141">
        <f t="shared" si="53"/>
        <v>53327</v>
      </c>
      <c r="BG38" s="141">
        <f t="shared" si="53"/>
        <v>53327</v>
      </c>
      <c r="BH38" s="141">
        <f t="shared" si="53"/>
        <v>53692</v>
      </c>
      <c r="BI38" s="141">
        <f t="shared" si="53"/>
        <v>53692</v>
      </c>
      <c r="BJ38" s="141">
        <f t="shared" si="53"/>
        <v>54057</v>
      </c>
      <c r="BK38" s="141">
        <f t="shared" si="53"/>
        <v>54057</v>
      </c>
      <c r="BL38" s="141">
        <f t="shared" si="53"/>
        <v>54423</v>
      </c>
      <c r="BM38" s="141">
        <f t="shared" si="53"/>
        <v>54423</v>
      </c>
      <c r="BN38" s="141">
        <f t="shared" si="53"/>
        <v>54788</v>
      </c>
      <c r="BO38" s="141">
        <f t="shared" si="53"/>
        <v>54788</v>
      </c>
      <c r="BP38" s="141">
        <f t="shared" si="53"/>
        <v>55153</v>
      </c>
      <c r="BQ38" s="141">
        <f t="shared" ref="BQ38:CV38" si="54" xml:space="preserve"> BQ$36</f>
        <v>55153</v>
      </c>
      <c r="BR38" s="141">
        <f t="shared" si="54"/>
        <v>55518</v>
      </c>
      <c r="BS38" s="141">
        <f t="shared" si="54"/>
        <v>55518</v>
      </c>
      <c r="BT38" s="141">
        <f t="shared" si="54"/>
        <v>55884</v>
      </c>
      <c r="BU38" s="141">
        <f t="shared" si="54"/>
        <v>55884</v>
      </c>
      <c r="BV38" s="141">
        <f t="shared" si="54"/>
        <v>56249</v>
      </c>
      <c r="BW38" s="141">
        <f t="shared" si="54"/>
        <v>56249</v>
      </c>
      <c r="BX38" s="141">
        <f t="shared" si="54"/>
        <v>56614</v>
      </c>
      <c r="BY38" s="141">
        <f t="shared" si="54"/>
        <v>56614</v>
      </c>
      <c r="BZ38" s="141">
        <f t="shared" si="54"/>
        <v>56979</v>
      </c>
      <c r="CA38" s="141">
        <f t="shared" si="54"/>
        <v>56979</v>
      </c>
      <c r="CB38" s="141">
        <f t="shared" si="54"/>
        <v>57345</v>
      </c>
      <c r="CC38" s="141">
        <f t="shared" si="54"/>
        <v>57345</v>
      </c>
      <c r="CD38" s="141">
        <f t="shared" si="54"/>
        <v>57710</v>
      </c>
      <c r="CE38" s="141">
        <f t="shared" si="54"/>
        <v>57710</v>
      </c>
      <c r="CF38" s="141">
        <f t="shared" si="54"/>
        <v>58075</v>
      </c>
      <c r="CG38" s="141">
        <f t="shared" si="54"/>
        <v>58075</v>
      </c>
      <c r="CH38" s="141">
        <f t="shared" si="54"/>
        <v>58440</v>
      </c>
      <c r="CI38" s="141">
        <f t="shared" si="54"/>
        <v>58440</v>
      </c>
      <c r="CJ38" s="141">
        <f t="shared" si="54"/>
        <v>58806</v>
      </c>
      <c r="CK38" s="141">
        <f t="shared" si="54"/>
        <v>58806</v>
      </c>
      <c r="CL38" s="141">
        <f t="shared" si="54"/>
        <v>59171</v>
      </c>
      <c r="CM38" s="141">
        <f t="shared" si="54"/>
        <v>59171</v>
      </c>
      <c r="CN38" s="141">
        <f t="shared" si="54"/>
        <v>59536</v>
      </c>
      <c r="CO38" s="141">
        <f t="shared" si="54"/>
        <v>59536</v>
      </c>
      <c r="CP38" s="141">
        <f t="shared" si="54"/>
        <v>59901</v>
      </c>
      <c r="CQ38" s="141">
        <f t="shared" si="54"/>
        <v>59901</v>
      </c>
      <c r="CR38" s="141">
        <f t="shared" si="54"/>
        <v>60267</v>
      </c>
      <c r="CS38" s="141">
        <f t="shared" si="54"/>
        <v>60267</v>
      </c>
      <c r="CT38" s="141">
        <f t="shared" si="54"/>
        <v>60632</v>
      </c>
      <c r="CU38" s="141">
        <f t="shared" si="54"/>
        <v>60632</v>
      </c>
      <c r="CV38" s="141">
        <f t="shared" si="54"/>
        <v>60997</v>
      </c>
      <c r="CW38" s="141">
        <f t="shared" ref="CW38:EB38" si="55" xml:space="preserve"> CW$36</f>
        <v>60997</v>
      </c>
      <c r="CX38" s="141">
        <f t="shared" si="55"/>
        <v>61362</v>
      </c>
      <c r="CY38" s="141">
        <f t="shared" si="55"/>
        <v>61362</v>
      </c>
      <c r="CZ38" s="141">
        <f t="shared" si="55"/>
        <v>61728</v>
      </c>
      <c r="DA38" s="141">
        <f t="shared" si="55"/>
        <v>61728</v>
      </c>
      <c r="DB38" s="141">
        <f t="shared" si="55"/>
        <v>62093</v>
      </c>
      <c r="DC38" s="141">
        <f t="shared" si="55"/>
        <v>62093</v>
      </c>
      <c r="DD38" s="141">
        <f t="shared" si="55"/>
        <v>62458</v>
      </c>
      <c r="DE38" s="141">
        <f t="shared" si="55"/>
        <v>62458</v>
      </c>
      <c r="DF38" s="141">
        <f t="shared" si="55"/>
        <v>62823</v>
      </c>
      <c r="DG38" s="141">
        <f t="shared" si="55"/>
        <v>62823</v>
      </c>
      <c r="DH38" s="141">
        <f t="shared" si="55"/>
        <v>63189</v>
      </c>
      <c r="DI38" s="141">
        <f t="shared" si="55"/>
        <v>63189</v>
      </c>
      <c r="DJ38" s="141">
        <f t="shared" si="55"/>
        <v>63554</v>
      </c>
      <c r="DK38" s="141">
        <f t="shared" si="55"/>
        <v>63554</v>
      </c>
      <c r="DL38" s="141">
        <f t="shared" si="55"/>
        <v>63919</v>
      </c>
      <c r="DM38" s="141">
        <f t="shared" si="55"/>
        <v>63919</v>
      </c>
      <c r="DN38" s="141">
        <f t="shared" si="55"/>
        <v>64284</v>
      </c>
      <c r="DO38" s="141">
        <f t="shared" si="55"/>
        <v>64284</v>
      </c>
      <c r="DP38" s="141">
        <f t="shared" si="55"/>
        <v>64650</v>
      </c>
      <c r="DQ38" s="141">
        <f t="shared" si="55"/>
        <v>64650</v>
      </c>
      <c r="DR38" s="141">
        <f t="shared" si="55"/>
        <v>65015</v>
      </c>
      <c r="DS38" s="141">
        <f t="shared" si="55"/>
        <v>65015</v>
      </c>
      <c r="DT38" s="141">
        <f t="shared" si="55"/>
        <v>65380</v>
      </c>
      <c r="DU38" s="141">
        <f t="shared" si="55"/>
        <v>65380</v>
      </c>
      <c r="DV38" s="141">
        <f t="shared" si="55"/>
        <v>65745</v>
      </c>
      <c r="DW38" s="141">
        <f t="shared" si="55"/>
        <v>65745</v>
      </c>
      <c r="DX38" s="141">
        <f t="shared" si="55"/>
        <v>66111</v>
      </c>
      <c r="DY38" s="141">
        <f t="shared" si="55"/>
        <v>66111</v>
      </c>
      <c r="DZ38" s="141">
        <f t="shared" si="55"/>
        <v>66476</v>
      </c>
      <c r="EA38" s="141">
        <f t="shared" si="55"/>
        <v>66476</v>
      </c>
      <c r="EB38" s="141">
        <f t="shared" si="55"/>
        <v>66841</v>
      </c>
      <c r="EC38" s="141">
        <f t="shared" ref="EC38:FH38" si="56" xml:space="preserve"> EC$36</f>
        <v>66841</v>
      </c>
      <c r="ED38" s="141">
        <f t="shared" si="56"/>
        <v>67206</v>
      </c>
      <c r="EE38" s="141">
        <f t="shared" si="56"/>
        <v>67206</v>
      </c>
      <c r="EF38" s="141">
        <f t="shared" si="56"/>
        <v>67572</v>
      </c>
      <c r="EG38" s="141">
        <f t="shared" si="56"/>
        <v>67572</v>
      </c>
      <c r="EH38" s="141">
        <f t="shared" si="56"/>
        <v>67937</v>
      </c>
      <c r="EI38" s="141">
        <f t="shared" si="56"/>
        <v>67937</v>
      </c>
      <c r="EJ38" s="141">
        <f t="shared" si="56"/>
        <v>68302</v>
      </c>
      <c r="EK38" s="141">
        <f t="shared" si="56"/>
        <v>68302</v>
      </c>
      <c r="EL38" s="141">
        <f t="shared" si="56"/>
        <v>68667</v>
      </c>
      <c r="EM38" s="141">
        <f t="shared" si="56"/>
        <v>68667</v>
      </c>
      <c r="EN38" s="141">
        <f t="shared" si="56"/>
        <v>69033</v>
      </c>
      <c r="EO38" s="141">
        <f t="shared" si="56"/>
        <v>69033</v>
      </c>
      <c r="EP38" s="141">
        <f t="shared" si="56"/>
        <v>69398</v>
      </c>
      <c r="EQ38" s="141">
        <f t="shared" si="56"/>
        <v>69398</v>
      </c>
      <c r="ER38" s="141">
        <f t="shared" si="56"/>
        <v>69763</v>
      </c>
      <c r="ES38" s="141">
        <f t="shared" si="56"/>
        <v>69763</v>
      </c>
      <c r="ET38" s="141">
        <f t="shared" si="56"/>
        <v>70128</v>
      </c>
      <c r="EU38" s="141">
        <f t="shared" si="56"/>
        <v>70128</v>
      </c>
      <c r="EV38" s="141">
        <f t="shared" si="56"/>
        <v>70494</v>
      </c>
      <c r="EW38" s="141">
        <f t="shared" si="56"/>
        <v>70494</v>
      </c>
      <c r="EX38" s="141">
        <f t="shared" si="56"/>
        <v>70859</v>
      </c>
      <c r="EY38" s="141">
        <f t="shared" si="56"/>
        <v>70859</v>
      </c>
      <c r="EZ38" s="141">
        <f t="shared" si="56"/>
        <v>71224</v>
      </c>
      <c r="FA38" s="141">
        <f t="shared" si="56"/>
        <v>71224</v>
      </c>
      <c r="FB38" s="141">
        <f t="shared" si="56"/>
        <v>71589</v>
      </c>
      <c r="FC38" s="141">
        <f t="shared" si="56"/>
        <v>71589</v>
      </c>
      <c r="FD38" s="141">
        <f t="shared" si="56"/>
        <v>71955</v>
      </c>
      <c r="FE38" s="141">
        <f t="shared" si="56"/>
        <v>71955</v>
      </c>
      <c r="FF38" s="141">
        <f t="shared" si="56"/>
        <v>72320</v>
      </c>
      <c r="FG38" s="141">
        <f t="shared" si="56"/>
        <v>72320</v>
      </c>
      <c r="FH38" s="141">
        <f t="shared" si="56"/>
        <v>72685</v>
      </c>
      <c r="FI38" s="141">
        <f t="shared" ref="FI38:GJ38" si="57" xml:space="preserve"> FI$36</f>
        <v>72685</v>
      </c>
      <c r="FJ38" s="141">
        <f t="shared" si="57"/>
        <v>73050</v>
      </c>
      <c r="FK38" s="141">
        <f t="shared" si="57"/>
        <v>73050</v>
      </c>
      <c r="FL38" s="141">
        <f t="shared" si="57"/>
        <v>73415</v>
      </c>
      <c r="FM38" s="141">
        <f t="shared" si="57"/>
        <v>73415</v>
      </c>
      <c r="FN38" s="141">
        <f t="shared" si="57"/>
        <v>73780</v>
      </c>
      <c r="FO38" s="141">
        <f t="shared" si="57"/>
        <v>73780</v>
      </c>
      <c r="FP38" s="141">
        <f t="shared" si="57"/>
        <v>74145</v>
      </c>
      <c r="FQ38" s="141">
        <f t="shared" si="57"/>
        <v>74145</v>
      </c>
      <c r="FR38" s="141">
        <f t="shared" si="57"/>
        <v>74510</v>
      </c>
      <c r="FS38" s="141">
        <f t="shared" si="57"/>
        <v>74510</v>
      </c>
      <c r="FT38" s="141">
        <f t="shared" si="57"/>
        <v>74876</v>
      </c>
      <c r="FU38" s="141">
        <f t="shared" si="57"/>
        <v>74876</v>
      </c>
      <c r="FV38" s="141">
        <f t="shared" si="57"/>
        <v>75241</v>
      </c>
      <c r="FW38" s="141">
        <f t="shared" si="57"/>
        <v>75241</v>
      </c>
      <c r="FX38" s="141">
        <f t="shared" si="57"/>
        <v>75606</v>
      </c>
      <c r="FY38" s="141">
        <f t="shared" si="57"/>
        <v>75606</v>
      </c>
      <c r="FZ38" s="141">
        <f t="shared" si="57"/>
        <v>75971</v>
      </c>
      <c r="GA38" s="141">
        <f t="shared" si="57"/>
        <v>75971</v>
      </c>
      <c r="GB38" s="141">
        <f t="shared" si="57"/>
        <v>76337</v>
      </c>
      <c r="GC38" s="141">
        <f t="shared" si="57"/>
        <v>76337</v>
      </c>
      <c r="GD38" s="141">
        <f t="shared" si="57"/>
        <v>76702</v>
      </c>
      <c r="GE38" s="141">
        <f t="shared" si="57"/>
        <v>76702</v>
      </c>
      <c r="GF38" s="141">
        <f t="shared" si="57"/>
        <v>77067</v>
      </c>
      <c r="GG38" s="141">
        <f t="shared" si="57"/>
        <v>77067</v>
      </c>
      <c r="GH38" s="141">
        <f t="shared" si="57"/>
        <v>77432</v>
      </c>
      <c r="GI38" s="141">
        <f t="shared" si="57"/>
        <v>77432</v>
      </c>
      <c r="GJ38" s="141">
        <f t="shared" si="57"/>
        <v>77798</v>
      </c>
    </row>
    <row r="39" spans="1:192" outlineLevel="1" x14ac:dyDescent="0.25">
      <c r="A39" s="148"/>
      <c r="B39" s="148"/>
      <c r="C39" s="149"/>
      <c r="D39" s="150"/>
      <c r="E39" s="151" t="s">
        <v>353</v>
      </c>
      <c r="F39" s="151"/>
      <c r="G39" s="151" t="s">
        <v>15</v>
      </c>
      <c r="H39" s="151"/>
      <c r="I39" s="151"/>
      <c r="J39" s="151">
        <f xml:space="preserve"> YEAR(J38)</f>
        <v>2021</v>
      </c>
      <c r="K39" s="151">
        <f t="shared" ref="K39:BV39" si="58" xml:space="preserve"> YEAR(K38)</f>
        <v>2021</v>
      </c>
      <c r="L39" s="151">
        <f t="shared" si="58"/>
        <v>2022</v>
      </c>
      <c r="M39" s="151">
        <f t="shared" si="58"/>
        <v>2022</v>
      </c>
      <c r="N39" s="151">
        <f t="shared" si="58"/>
        <v>2023</v>
      </c>
      <c r="O39" s="151">
        <f t="shared" si="58"/>
        <v>2023</v>
      </c>
      <c r="P39" s="151">
        <f t="shared" si="58"/>
        <v>2024</v>
      </c>
      <c r="Q39" s="151">
        <f t="shared" si="58"/>
        <v>2024</v>
      </c>
      <c r="R39" s="151">
        <f t="shared" si="58"/>
        <v>2025</v>
      </c>
      <c r="S39" s="151">
        <f t="shared" si="58"/>
        <v>2025</v>
      </c>
      <c r="T39" s="151">
        <f t="shared" si="58"/>
        <v>2026</v>
      </c>
      <c r="U39" s="151">
        <f t="shared" si="58"/>
        <v>2026</v>
      </c>
      <c r="V39" s="151">
        <f t="shared" si="58"/>
        <v>2027</v>
      </c>
      <c r="W39" s="151">
        <f t="shared" si="58"/>
        <v>2027</v>
      </c>
      <c r="X39" s="151">
        <f t="shared" si="58"/>
        <v>2028</v>
      </c>
      <c r="Y39" s="151">
        <f t="shared" si="58"/>
        <v>2028</v>
      </c>
      <c r="Z39" s="151">
        <f t="shared" si="58"/>
        <v>2029</v>
      </c>
      <c r="AA39" s="151">
        <f t="shared" si="58"/>
        <v>2029</v>
      </c>
      <c r="AB39" s="151">
        <f t="shared" si="58"/>
        <v>2030</v>
      </c>
      <c r="AC39" s="151">
        <f t="shared" si="58"/>
        <v>2030</v>
      </c>
      <c r="AD39" s="151">
        <f t="shared" si="58"/>
        <v>2031</v>
      </c>
      <c r="AE39" s="151">
        <f t="shared" si="58"/>
        <v>2031</v>
      </c>
      <c r="AF39" s="151">
        <f t="shared" si="58"/>
        <v>2032</v>
      </c>
      <c r="AG39" s="151">
        <f t="shared" si="58"/>
        <v>2032</v>
      </c>
      <c r="AH39" s="151">
        <f t="shared" si="58"/>
        <v>2033</v>
      </c>
      <c r="AI39" s="151">
        <f t="shared" si="58"/>
        <v>2033</v>
      </c>
      <c r="AJ39" s="151">
        <f t="shared" si="58"/>
        <v>2034</v>
      </c>
      <c r="AK39" s="151">
        <f t="shared" si="58"/>
        <v>2034</v>
      </c>
      <c r="AL39" s="151">
        <f t="shared" si="58"/>
        <v>2035</v>
      </c>
      <c r="AM39" s="151">
        <f t="shared" si="58"/>
        <v>2035</v>
      </c>
      <c r="AN39" s="151">
        <f t="shared" si="58"/>
        <v>2036</v>
      </c>
      <c r="AO39" s="151">
        <f t="shared" si="58"/>
        <v>2036</v>
      </c>
      <c r="AP39" s="151">
        <f t="shared" si="58"/>
        <v>2037</v>
      </c>
      <c r="AQ39" s="151">
        <f t="shared" si="58"/>
        <v>2037</v>
      </c>
      <c r="AR39" s="151">
        <f t="shared" si="58"/>
        <v>2038</v>
      </c>
      <c r="AS39" s="151">
        <f t="shared" si="58"/>
        <v>2038</v>
      </c>
      <c r="AT39" s="151">
        <f t="shared" si="58"/>
        <v>2039</v>
      </c>
      <c r="AU39" s="151">
        <f t="shared" si="58"/>
        <v>2039</v>
      </c>
      <c r="AV39" s="151">
        <f t="shared" si="58"/>
        <v>2040</v>
      </c>
      <c r="AW39" s="151">
        <f t="shared" si="58"/>
        <v>2040</v>
      </c>
      <c r="AX39" s="151">
        <f t="shared" si="58"/>
        <v>2041</v>
      </c>
      <c r="AY39" s="151">
        <f t="shared" si="58"/>
        <v>2041</v>
      </c>
      <c r="AZ39" s="151">
        <f t="shared" si="58"/>
        <v>2042</v>
      </c>
      <c r="BA39" s="151">
        <f t="shared" si="58"/>
        <v>2042</v>
      </c>
      <c r="BB39" s="151">
        <f t="shared" si="58"/>
        <v>2043</v>
      </c>
      <c r="BC39" s="151">
        <f t="shared" si="58"/>
        <v>2043</v>
      </c>
      <c r="BD39" s="151">
        <f t="shared" si="58"/>
        <v>2044</v>
      </c>
      <c r="BE39" s="151">
        <f t="shared" si="58"/>
        <v>2044</v>
      </c>
      <c r="BF39" s="151">
        <f t="shared" si="58"/>
        <v>2045</v>
      </c>
      <c r="BG39" s="151">
        <f t="shared" si="58"/>
        <v>2045</v>
      </c>
      <c r="BH39" s="151">
        <f t="shared" si="58"/>
        <v>2046</v>
      </c>
      <c r="BI39" s="151">
        <f t="shared" si="58"/>
        <v>2046</v>
      </c>
      <c r="BJ39" s="151">
        <f t="shared" si="58"/>
        <v>2047</v>
      </c>
      <c r="BK39" s="151">
        <f t="shared" si="58"/>
        <v>2047</v>
      </c>
      <c r="BL39" s="151">
        <f t="shared" si="58"/>
        <v>2048</v>
      </c>
      <c r="BM39" s="151">
        <f t="shared" si="58"/>
        <v>2048</v>
      </c>
      <c r="BN39" s="151">
        <f t="shared" si="58"/>
        <v>2049</v>
      </c>
      <c r="BO39" s="151">
        <f t="shared" si="58"/>
        <v>2049</v>
      </c>
      <c r="BP39" s="151">
        <f t="shared" si="58"/>
        <v>2050</v>
      </c>
      <c r="BQ39" s="151">
        <f t="shared" si="58"/>
        <v>2050</v>
      </c>
      <c r="BR39" s="151">
        <f t="shared" si="58"/>
        <v>2051</v>
      </c>
      <c r="BS39" s="151">
        <f t="shared" si="58"/>
        <v>2051</v>
      </c>
      <c r="BT39" s="151">
        <f t="shared" si="58"/>
        <v>2052</v>
      </c>
      <c r="BU39" s="151">
        <f t="shared" si="58"/>
        <v>2052</v>
      </c>
      <c r="BV39" s="151">
        <f t="shared" si="58"/>
        <v>2053</v>
      </c>
      <c r="BW39" s="151">
        <f t="shared" ref="BW39:EH39" si="59" xml:space="preserve"> YEAR(BW38)</f>
        <v>2053</v>
      </c>
      <c r="BX39" s="151">
        <f t="shared" si="59"/>
        <v>2054</v>
      </c>
      <c r="BY39" s="151">
        <f t="shared" si="59"/>
        <v>2054</v>
      </c>
      <c r="BZ39" s="151">
        <f t="shared" si="59"/>
        <v>2055</v>
      </c>
      <c r="CA39" s="151">
        <f t="shared" si="59"/>
        <v>2055</v>
      </c>
      <c r="CB39" s="151">
        <f t="shared" si="59"/>
        <v>2056</v>
      </c>
      <c r="CC39" s="151">
        <f t="shared" si="59"/>
        <v>2056</v>
      </c>
      <c r="CD39" s="151">
        <f t="shared" si="59"/>
        <v>2057</v>
      </c>
      <c r="CE39" s="151">
        <f t="shared" si="59"/>
        <v>2057</v>
      </c>
      <c r="CF39" s="151">
        <f t="shared" si="59"/>
        <v>2058</v>
      </c>
      <c r="CG39" s="151">
        <f t="shared" si="59"/>
        <v>2058</v>
      </c>
      <c r="CH39" s="151">
        <f t="shared" si="59"/>
        <v>2059</v>
      </c>
      <c r="CI39" s="151">
        <f t="shared" si="59"/>
        <v>2059</v>
      </c>
      <c r="CJ39" s="151">
        <f t="shared" si="59"/>
        <v>2060</v>
      </c>
      <c r="CK39" s="151">
        <f t="shared" si="59"/>
        <v>2060</v>
      </c>
      <c r="CL39" s="151">
        <f t="shared" si="59"/>
        <v>2061</v>
      </c>
      <c r="CM39" s="151">
        <f t="shared" si="59"/>
        <v>2061</v>
      </c>
      <c r="CN39" s="151">
        <f t="shared" si="59"/>
        <v>2062</v>
      </c>
      <c r="CO39" s="151">
        <f t="shared" si="59"/>
        <v>2062</v>
      </c>
      <c r="CP39" s="151">
        <f t="shared" si="59"/>
        <v>2063</v>
      </c>
      <c r="CQ39" s="151">
        <f t="shared" si="59"/>
        <v>2063</v>
      </c>
      <c r="CR39" s="151">
        <f t="shared" si="59"/>
        <v>2064</v>
      </c>
      <c r="CS39" s="151">
        <f t="shared" si="59"/>
        <v>2064</v>
      </c>
      <c r="CT39" s="151">
        <f t="shared" si="59"/>
        <v>2065</v>
      </c>
      <c r="CU39" s="151">
        <f t="shared" si="59"/>
        <v>2065</v>
      </c>
      <c r="CV39" s="151">
        <f t="shared" si="59"/>
        <v>2066</v>
      </c>
      <c r="CW39" s="151">
        <f t="shared" si="59"/>
        <v>2066</v>
      </c>
      <c r="CX39" s="151">
        <f t="shared" si="59"/>
        <v>2067</v>
      </c>
      <c r="CY39" s="151">
        <f t="shared" si="59"/>
        <v>2067</v>
      </c>
      <c r="CZ39" s="151">
        <f t="shared" si="59"/>
        <v>2068</v>
      </c>
      <c r="DA39" s="151">
        <f t="shared" si="59"/>
        <v>2068</v>
      </c>
      <c r="DB39" s="151">
        <f t="shared" si="59"/>
        <v>2069</v>
      </c>
      <c r="DC39" s="151">
        <f t="shared" si="59"/>
        <v>2069</v>
      </c>
      <c r="DD39" s="151">
        <f t="shared" si="59"/>
        <v>2070</v>
      </c>
      <c r="DE39" s="151">
        <f t="shared" si="59"/>
        <v>2070</v>
      </c>
      <c r="DF39" s="151">
        <f t="shared" si="59"/>
        <v>2071</v>
      </c>
      <c r="DG39" s="151">
        <f t="shared" si="59"/>
        <v>2071</v>
      </c>
      <c r="DH39" s="151">
        <f t="shared" si="59"/>
        <v>2072</v>
      </c>
      <c r="DI39" s="151">
        <f t="shared" si="59"/>
        <v>2072</v>
      </c>
      <c r="DJ39" s="151">
        <f t="shared" si="59"/>
        <v>2073</v>
      </c>
      <c r="DK39" s="151">
        <f t="shared" si="59"/>
        <v>2073</v>
      </c>
      <c r="DL39" s="151">
        <f t="shared" si="59"/>
        <v>2074</v>
      </c>
      <c r="DM39" s="151">
        <f t="shared" si="59"/>
        <v>2074</v>
      </c>
      <c r="DN39" s="151">
        <f t="shared" si="59"/>
        <v>2075</v>
      </c>
      <c r="DO39" s="151">
        <f t="shared" si="59"/>
        <v>2075</v>
      </c>
      <c r="DP39" s="151">
        <f t="shared" si="59"/>
        <v>2076</v>
      </c>
      <c r="DQ39" s="151">
        <f t="shared" si="59"/>
        <v>2076</v>
      </c>
      <c r="DR39" s="151">
        <f t="shared" si="59"/>
        <v>2077</v>
      </c>
      <c r="DS39" s="151">
        <f t="shared" si="59"/>
        <v>2077</v>
      </c>
      <c r="DT39" s="151">
        <f t="shared" si="59"/>
        <v>2078</v>
      </c>
      <c r="DU39" s="151">
        <f t="shared" si="59"/>
        <v>2078</v>
      </c>
      <c r="DV39" s="151">
        <f t="shared" si="59"/>
        <v>2079</v>
      </c>
      <c r="DW39" s="151">
        <f t="shared" si="59"/>
        <v>2079</v>
      </c>
      <c r="DX39" s="151">
        <f t="shared" si="59"/>
        <v>2080</v>
      </c>
      <c r="DY39" s="151">
        <f t="shared" si="59"/>
        <v>2080</v>
      </c>
      <c r="DZ39" s="151">
        <f t="shared" si="59"/>
        <v>2081</v>
      </c>
      <c r="EA39" s="151">
        <f t="shared" si="59"/>
        <v>2081</v>
      </c>
      <c r="EB39" s="151">
        <f t="shared" si="59"/>
        <v>2082</v>
      </c>
      <c r="EC39" s="151">
        <f t="shared" si="59"/>
        <v>2082</v>
      </c>
      <c r="ED39" s="151">
        <f t="shared" si="59"/>
        <v>2083</v>
      </c>
      <c r="EE39" s="151">
        <f t="shared" si="59"/>
        <v>2083</v>
      </c>
      <c r="EF39" s="151">
        <f t="shared" si="59"/>
        <v>2084</v>
      </c>
      <c r="EG39" s="151">
        <f t="shared" si="59"/>
        <v>2084</v>
      </c>
      <c r="EH39" s="151">
        <f t="shared" si="59"/>
        <v>2085</v>
      </c>
      <c r="EI39" s="151">
        <f t="shared" ref="EI39:GG39" si="60" xml:space="preserve"> YEAR(EI38)</f>
        <v>2085</v>
      </c>
      <c r="EJ39" s="151">
        <f t="shared" si="60"/>
        <v>2086</v>
      </c>
      <c r="EK39" s="151">
        <f t="shared" si="60"/>
        <v>2086</v>
      </c>
      <c r="EL39" s="151">
        <f t="shared" si="60"/>
        <v>2087</v>
      </c>
      <c r="EM39" s="151">
        <f t="shared" si="60"/>
        <v>2087</v>
      </c>
      <c r="EN39" s="151">
        <f t="shared" si="60"/>
        <v>2088</v>
      </c>
      <c r="EO39" s="151">
        <f t="shared" si="60"/>
        <v>2088</v>
      </c>
      <c r="EP39" s="151">
        <f t="shared" si="60"/>
        <v>2089</v>
      </c>
      <c r="EQ39" s="151">
        <f t="shared" si="60"/>
        <v>2089</v>
      </c>
      <c r="ER39" s="151">
        <f t="shared" si="60"/>
        <v>2090</v>
      </c>
      <c r="ES39" s="151">
        <f t="shared" si="60"/>
        <v>2090</v>
      </c>
      <c r="ET39" s="151">
        <f t="shared" si="60"/>
        <v>2091</v>
      </c>
      <c r="EU39" s="151">
        <f t="shared" si="60"/>
        <v>2091</v>
      </c>
      <c r="EV39" s="151">
        <f t="shared" si="60"/>
        <v>2092</v>
      </c>
      <c r="EW39" s="151">
        <f t="shared" si="60"/>
        <v>2092</v>
      </c>
      <c r="EX39" s="151">
        <f t="shared" si="60"/>
        <v>2093</v>
      </c>
      <c r="EY39" s="151">
        <f t="shared" si="60"/>
        <v>2093</v>
      </c>
      <c r="EZ39" s="151">
        <f t="shared" si="60"/>
        <v>2094</v>
      </c>
      <c r="FA39" s="151">
        <f t="shared" si="60"/>
        <v>2094</v>
      </c>
      <c r="FB39" s="151">
        <f t="shared" si="60"/>
        <v>2095</v>
      </c>
      <c r="FC39" s="151">
        <f t="shared" si="60"/>
        <v>2095</v>
      </c>
      <c r="FD39" s="151">
        <f t="shared" si="60"/>
        <v>2096</v>
      </c>
      <c r="FE39" s="151">
        <f t="shared" si="60"/>
        <v>2096</v>
      </c>
      <c r="FF39" s="151">
        <f t="shared" si="60"/>
        <v>2097</v>
      </c>
      <c r="FG39" s="151">
        <f t="shared" si="60"/>
        <v>2097</v>
      </c>
      <c r="FH39" s="151">
        <f t="shared" si="60"/>
        <v>2098</v>
      </c>
      <c r="FI39" s="151">
        <f t="shared" si="60"/>
        <v>2098</v>
      </c>
      <c r="FJ39" s="151">
        <f t="shared" si="60"/>
        <v>2099</v>
      </c>
      <c r="FK39" s="151">
        <f t="shared" si="60"/>
        <v>2099</v>
      </c>
      <c r="FL39" s="151">
        <f t="shared" si="60"/>
        <v>2100</v>
      </c>
      <c r="FM39" s="151">
        <f t="shared" si="60"/>
        <v>2100</v>
      </c>
      <c r="FN39" s="151">
        <f t="shared" si="60"/>
        <v>2101</v>
      </c>
      <c r="FO39" s="151">
        <f t="shared" si="60"/>
        <v>2101</v>
      </c>
      <c r="FP39" s="151">
        <f t="shared" si="60"/>
        <v>2102</v>
      </c>
      <c r="FQ39" s="151">
        <f t="shared" si="60"/>
        <v>2102</v>
      </c>
      <c r="FR39" s="151">
        <f t="shared" si="60"/>
        <v>2103</v>
      </c>
      <c r="FS39" s="151">
        <f t="shared" si="60"/>
        <v>2103</v>
      </c>
      <c r="FT39" s="151">
        <f t="shared" si="60"/>
        <v>2104</v>
      </c>
      <c r="FU39" s="151">
        <f t="shared" si="60"/>
        <v>2104</v>
      </c>
      <c r="FV39" s="151">
        <f t="shared" si="60"/>
        <v>2105</v>
      </c>
      <c r="FW39" s="151">
        <f t="shared" si="60"/>
        <v>2105</v>
      </c>
      <c r="FX39" s="151">
        <f t="shared" si="60"/>
        <v>2106</v>
      </c>
      <c r="FY39" s="151">
        <f t="shared" si="60"/>
        <v>2106</v>
      </c>
      <c r="FZ39" s="151">
        <f t="shared" si="60"/>
        <v>2107</v>
      </c>
      <c r="GA39" s="151">
        <f t="shared" si="60"/>
        <v>2107</v>
      </c>
      <c r="GB39" s="151">
        <f t="shared" si="60"/>
        <v>2108</v>
      </c>
      <c r="GC39" s="151">
        <f t="shared" si="60"/>
        <v>2108</v>
      </c>
      <c r="GD39" s="151">
        <f t="shared" si="60"/>
        <v>2109</v>
      </c>
      <c r="GE39" s="151">
        <f t="shared" si="60"/>
        <v>2109</v>
      </c>
      <c r="GF39" s="151">
        <f t="shared" si="60"/>
        <v>2110</v>
      </c>
      <c r="GG39" s="151">
        <f t="shared" si="60"/>
        <v>2110</v>
      </c>
      <c r="GH39" s="151">
        <f t="shared" ref="GH39:GJ39" si="61" xml:space="preserve"> YEAR(GH38)</f>
        <v>2111</v>
      </c>
      <c r="GI39" s="151">
        <f t="shared" si="61"/>
        <v>2111</v>
      </c>
      <c r="GJ39" s="151">
        <f t="shared" si="61"/>
        <v>2112</v>
      </c>
    </row>
    <row r="40" spans="1:192" outlineLevel="1" x14ac:dyDescent="0.25"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</row>
    <row r="41" spans="1:192" outlineLevel="1" x14ac:dyDescent="0.25">
      <c r="B41" s="15" t="s">
        <v>135</v>
      </c>
    </row>
    <row r="42" spans="1:192" outlineLevel="1" x14ac:dyDescent="0.25">
      <c r="A42" s="55"/>
      <c r="B42" s="55"/>
      <c r="C42" s="58"/>
      <c r="D42" s="70"/>
      <c r="E42" s="210" t="str">
        <f xml:space="preserve"> InpC!E$14</f>
        <v>Financial year end date of first model period</v>
      </c>
      <c r="F42" s="210">
        <f xml:space="preserve"> InpC!F$14</f>
        <v>44561</v>
      </c>
      <c r="G42" s="210" t="str">
        <f xml:space="preserve"> InpC!G$14</f>
        <v>date</v>
      </c>
      <c r="H42" s="70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</row>
    <row r="43" spans="1:192" outlineLevel="1" x14ac:dyDescent="0.25">
      <c r="A43" s="50"/>
      <c r="B43" s="50"/>
      <c r="C43" s="51"/>
      <c r="D43" s="71"/>
      <c r="E43" s="128" t="str">
        <f xml:space="preserve"> InpC!E$212</f>
        <v>Months in year</v>
      </c>
      <c r="F43" s="128">
        <f xml:space="preserve"> InpC!F$212</f>
        <v>12</v>
      </c>
      <c r="G43" s="128" t="str">
        <f xml:space="preserve"> InpC!G$212</f>
        <v>months</v>
      </c>
      <c r="H43" s="128"/>
      <c r="I43" s="139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8"/>
      <c r="CC43" s="128"/>
      <c r="CD43" s="128"/>
      <c r="CE43" s="128"/>
      <c r="CF43" s="128"/>
      <c r="CG43" s="128"/>
      <c r="CH43" s="128"/>
      <c r="CI43" s="128"/>
      <c r="CJ43" s="128"/>
      <c r="CK43" s="128"/>
      <c r="CL43" s="128"/>
      <c r="CM43" s="128"/>
      <c r="CN43" s="128"/>
      <c r="CO43" s="128"/>
      <c r="CP43" s="128"/>
      <c r="CQ43" s="128"/>
      <c r="CR43" s="128"/>
      <c r="CS43" s="128"/>
      <c r="CT43" s="128"/>
      <c r="CU43" s="128"/>
      <c r="CV43" s="128"/>
      <c r="CW43" s="128"/>
      <c r="CX43" s="128"/>
      <c r="CY43" s="128"/>
      <c r="CZ43" s="128"/>
      <c r="DA43" s="128"/>
      <c r="DB43" s="128"/>
      <c r="DC43" s="128"/>
      <c r="DD43" s="128"/>
      <c r="DE43" s="128"/>
      <c r="DF43" s="128"/>
      <c r="DG43" s="128"/>
      <c r="DH43" s="128"/>
      <c r="DI43" s="128"/>
      <c r="DJ43" s="128"/>
      <c r="DK43" s="128"/>
      <c r="DL43" s="128"/>
      <c r="DM43" s="128"/>
      <c r="DN43" s="128"/>
      <c r="DO43" s="128"/>
      <c r="DP43" s="128"/>
      <c r="DQ43" s="128"/>
      <c r="DR43" s="128"/>
      <c r="DS43" s="128"/>
      <c r="DT43" s="128"/>
      <c r="DU43" s="128"/>
      <c r="DV43" s="128"/>
      <c r="DW43" s="128"/>
      <c r="DX43" s="128"/>
      <c r="DY43" s="128"/>
      <c r="DZ43" s="128"/>
      <c r="EA43" s="128"/>
      <c r="EB43" s="128"/>
      <c r="EC43" s="128"/>
      <c r="ED43" s="128"/>
      <c r="EE43" s="128"/>
      <c r="EF43" s="128"/>
      <c r="EG43" s="128"/>
      <c r="EH43" s="128"/>
      <c r="EI43" s="128"/>
      <c r="EJ43" s="128"/>
      <c r="EK43" s="128"/>
      <c r="EL43" s="128"/>
      <c r="EM43" s="128"/>
      <c r="EN43" s="128"/>
      <c r="EO43" s="128"/>
      <c r="EP43" s="128"/>
      <c r="EQ43" s="128"/>
      <c r="ER43" s="128"/>
      <c r="ES43" s="128"/>
      <c r="ET43" s="128"/>
      <c r="EU43" s="128"/>
      <c r="EV43" s="128"/>
      <c r="EW43" s="128"/>
      <c r="EX43" s="128"/>
      <c r="EY43" s="128"/>
      <c r="EZ43" s="128"/>
      <c r="FA43" s="128"/>
      <c r="FB43" s="128"/>
      <c r="FC43" s="128"/>
      <c r="FD43" s="128"/>
      <c r="FE43" s="128"/>
      <c r="FF43" s="128"/>
      <c r="FG43" s="128"/>
      <c r="FH43" s="128"/>
      <c r="FI43" s="128"/>
      <c r="FJ43" s="128"/>
      <c r="FK43" s="128"/>
      <c r="FL43" s="128"/>
      <c r="FM43" s="128"/>
      <c r="FN43" s="128"/>
      <c r="FO43" s="128"/>
      <c r="FP43" s="128"/>
      <c r="FQ43" s="128"/>
      <c r="FR43" s="128"/>
      <c r="FS43" s="128"/>
      <c r="FT43" s="128"/>
      <c r="FU43" s="128"/>
      <c r="FV43" s="128"/>
      <c r="FW43" s="128"/>
      <c r="FX43" s="128"/>
      <c r="FY43" s="128"/>
      <c r="FZ43" s="128"/>
      <c r="GA43" s="128"/>
      <c r="GB43" s="128"/>
      <c r="GC43" s="128"/>
      <c r="GD43" s="128"/>
      <c r="GE43" s="128"/>
      <c r="GF43" s="128"/>
      <c r="GG43" s="128"/>
      <c r="GH43" s="128"/>
      <c r="GI43" s="128"/>
      <c r="GJ43" s="128"/>
    </row>
    <row r="44" spans="1:192" outlineLevel="1" x14ac:dyDescent="0.25">
      <c r="B44" s="55"/>
      <c r="E44" s="2" t="str">
        <f t="shared" ref="E44:BB44" si="62" xml:space="preserve"> E$14</f>
        <v>First model column flag</v>
      </c>
      <c r="F44" s="2">
        <f t="shared" si="62"/>
        <v>0</v>
      </c>
      <c r="G44" s="2" t="str">
        <f t="shared" si="62"/>
        <v>flag</v>
      </c>
      <c r="H44" s="2">
        <f t="shared" si="62"/>
        <v>1</v>
      </c>
      <c r="I44" s="16">
        <f t="shared" si="62"/>
        <v>0</v>
      </c>
      <c r="J44" s="2">
        <f t="shared" si="62"/>
        <v>1</v>
      </c>
      <c r="K44" s="2">
        <f t="shared" si="62"/>
        <v>0</v>
      </c>
      <c r="L44" s="2">
        <f t="shared" si="62"/>
        <v>0</v>
      </c>
      <c r="M44" s="2">
        <f t="shared" si="62"/>
        <v>0</v>
      </c>
      <c r="N44" s="2">
        <f t="shared" si="62"/>
        <v>0</v>
      </c>
      <c r="O44" s="2">
        <f t="shared" si="62"/>
        <v>0</v>
      </c>
      <c r="P44" s="2">
        <f t="shared" si="62"/>
        <v>0</v>
      </c>
      <c r="Q44" s="2">
        <f t="shared" si="62"/>
        <v>0</v>
      </c>
      <c r="R44" s="2">
        <f t="shared" si="62"/>
        <v>0</v>
      </c>
      <c r="S44" s="2">
        <f t="shared" si="62"/>
        <v>0</v>
      </c>
      <c r="T44" s="2">
        <f t="shared" si="62"/>
        <v>0</v>
      </c>
      <c r="U44" s="2">
        <f t="shared" si="62"/>
        <v>0</v>
      </c>
      <c r="V44" s="2">
        <f t="shared" si="62"/>
        <v>0</v>
      </c>
      <c r="W44" s="2">
        <f t="shared" si="62"/>
        <v>0</v>
      </c>
      <c r="X44" s="2">
        <f t="shared" si="62"/>
        <v>0</v>
      </c>
      <c r="Y44" s="2">
        <f t="shared" si="62"/>
        <v>0</v>
      </c>
      <c r="Z44" s="2">
        <f t="shared" si="62"/>
        <v>0</v>
      </c>
      <c r="AA44" s="2">
        <f t="shared" si="62"/>
        <v>0</v>
      </c>
      <c r="AB44" s="2">
        <f t="shared" si="62"/>
        <v>0</v>
      </c>
      <c r="AC44" s="2">
        <f t="shared" si="62"/>
        <v>0</v>
      </c>
      <c r="AD44" s="2">
        <f t="shared" si="62"/>
        <v>0</v>
      </c>
      <c r="AE44" s="2">
        <f t="shared" si="62"/>
        <v>0</v>
      </c>
      <c r="AF44" s="2">
        <f t="shared" si="62"/>
        <v>0</v>
      </c>
      <c r="AG44" s="2">
        <f t="shared" si="62"/>
        <v>0</v>
      </c>
      <c r="AH44" s="2">
        <f t="shared" si="62"/>
        <v>0</v>
      </c>
      <c r="AI44" s="2">
        <f t="shared" si="62"/>
        <v>0</v>
      </c>
      <c r="AJ44" s="2">
        <f t="shared" si="62"/>
        <v>0</v>
      </c>
      <c r="AK44" s="2">
        <f t="shared" si="62"/>
        <v>0</v>
      </c>
      <c r="AL44" s="2">
        <f t="shared" si="62"/>
        <v>0</v>
      </c>
      <c r="AM44" s="2">
        <f t="shared" si="62"/>
        <v>0</v>
      </c>
      <c r="AN44" s="2">
        <f t="shared" si="62"/>
        <v>0</v>
      </c>
      <c r="AO44" s="2">
        <f t="shared" si="62"/>
        <v>0</v>
      </c>
      <c r="AP44" s="2">
        <f t="shared" si="62"/>
        <v>0</v>
      </c>
      <c r="AQ44" s="2">
        <f t="shared" si="62"/>
        <v>0</v>
      </c>
      <c r="AR44" s="2">
        <f t="shared" si="62"/>
        <v>0</v>
      </c>
      <c r="AS44" s="2">
        <f t="shared" si="62"/>
        <v>0</v>
      </c>
      <c r="AT44" s="2">
        <f t="shared" si="62"/>
        <v>0</v>
      </c>
      <c r="AU44" s="2">
        <f t="shared" si="62"/>
        <v>0</v>
      </c>
      <c r="AV44" s="2">
        <f t="shared" si="62"/>
        <v>0</v>
      </c>
      <c r="AW44" s="2">
        <f t="shared" si="62"/>
        <v>0</v>
      </c>
      <c r="AX44" s="2">
        <f t="shared" si="62"/>
        <v>0</v>
      </c>
      <c r="AY44" s="2">
        <f t="shared" si="62"/>
        <v>0</v>
      </c>
      <c r="AZ44" s="2">
        <f t="shared" si="62"/>
        <v>0</v>
      </c>
      <c r="BA44" s="2">
        <f t="shared" si="62"/>
        <v>0</v>
      </c>
      <c r="BB44" s="2">
        <f t="shared" si="62"/>
        <v>0</v>
      </c>
      <c r="BC44" s="155"/>
      <c r="BD44" s="155"/>
      <c r="BE44" s="155"/>
      <c r="BF44" s="155"/>
      <c r="BG44" s="155"/>
      <c r="BH44" s="155"/>
      <c r="BI44" s="155"/>
      <c r="BJ44" s="155"/>
      <c r="BK44" s="155"/>
      <c r="BL44" s="155"/>
      <c r="BM44" s="155"/>
      <c r="BN44" s="155"/>
      <c r="BO44" s="155"/>
      <c r="BP44" s="155"/>
      <c r="BQ44" s="155"/>
      <c r="BR44" s="155"/>
      <c r="BS44" s="155"/>
      <c r="BT44" s="155"/>
      <c r="BU44" s="155"/>
      <c r="BV44" s="155"/>
      <c r="BW44" s="155"/>
      <c r="BX44" s="155"/>
      <c r="BY44" s="155"/>
      <c r="BZ44" s="155"/>
      <c r="CA44" s="155"/>
      <c r="CB44" s="155"/>
      <c r="CC44" s="155"/>
      <c r="CD44" s="155"/>
      <c r="CE44" s="155"/>
      <c r="CF44" s="155"/>
      <c r="CG44" s="155"/>
      <c r="CH44" s="155"/>
      <c r="CI44" s="155"/>
      <c r="CJ44" s="155"/>
      <c r="CK44" s="155"/>
      <c r="CL44" s="155"/>
      <c r="CM44" s="155"/>
      <c r="CN44" s="155"/>
      <c r="CO44" s="155"/>
      <c r="CP44" s="155"/>
      <c r="CQ44" s="155"/>
      <c r="CR44" s="155"/>
      <c r="CS44" s="155"/>
      <c r="CT44" s="155"/>
      <c r="CU44" s="155"/>
      <c r="CV44" s="155"/>
      <c r="CW44" s="155"/>
      <c r="CX44" s="155"/>
      <c r="CY44" s="155"/>
      <c r="CZ44" s="155"/>
      <c r="DA44" s="155"/>
      <c r="DB44" s="155"/>
      <c r="DC44" s="155"/>
      <c r="DD44" s="155"/>
      <c r="DE44" s="155"/>
      <c r="DF44" s="155"/>
      <c r="DG44" s="155"/>
      <c r="DH44" s="155"/>
      <c r="DI44" s="155"/>
      <c r="DJ44" s="155"/>
      <c r="DK44" s="155"/>
      <c r="DL44" s="155"/>
      <c r="DM44" s="155"/>
      <c r="DN44" s="155"/>
      <c r="DO44" s="155"/>
      <c r="DP44" s="155"/>
      <c r="DQ44" s="155"/>
      <c r="DR44" s="155"/>
      <c r="DS44" s="155"/>
      <c r="DT44" s="155"/>
      <c r="DU44" s="155"/>
      <c r="DV44" s="155"/>
      <c r="DW44" s="155"/>
      <c r="DX44" s="155"/>
      <c r="DY44" s="155"/>
      <c r="DZ44" s="155"/>
      <c r="EA44" s="155"/>
      <c r="EB44" s="155"/>
      <c r="EC44" s="155"/>
      <c r="ED44" s="155"/>
      <c r="EE44" s="155"/>
      <c r="EF44" s="155"/>
      <c r="EG44" s="155"/>
      <c r="EH44" s="155"/>
      <c r="EI44" s="155"/>
      <c r="EJ44" s="155"/>
      <c r="EK44" s="155"/>
      <c r="EL44" s="155"/>
      <c r="EM44" s="155"/>
      <c r="EN44" s="155"/>
      <c r="EO44" s="155"/>
      <c r="EP44" s="155"/>
      <c r="EQ44" s="155"/>
      <c r="ER44" s="155"/>
      <c r="ES44" s="155"/>
      <c r="ET44" s="155"/>
      <c r="EU44" s="155"/>
      <c r="EV44" s="155"/>
      <c r="EW44" s="155"/>
      <c r="EX44" s="155"/>
      <c r="EY44" s="155"/>
      <c r="EZ44" s="155"/>
      <c r="FA44" s="155"/>
      <c r="FB44" s="155"/>
      <c r="FC44" s="155"/>
      <c r="FD44" s="155"/>
      <c r="FE44" s="155"/>
      <c r="FF44" s="155"/>
      <c r="FG44" s="155"/>
      <c r="FH44" s="155"/>
      <c r="FI44" s="155"/>
      <c r="FJ44" s="155"/>
      <c r="FK44" s="155"/>
      <c r="FL44" s="155"/>
      <c r="FM44" s="155"/>
      <c r="FN44" s="155"/>
      <c r="FO44" s="155"/>
      <c r="FP44" s="155"/>
      <c r="FQ44" s="155"/>
      <c r="FR44" s="155"/>
      <c r="FS44" s="155"/>
      <c r="FT44" s="155"/>
      <c r="FU44" s="155"/>
      <c r="FV44" s="155"/>
      <c r="FW44" s="155"/>
      <c r="FX44" s="155"/>
      <c r="FY44" s="155"/>
      <c r="FZ44" s="155"/>
      <c r="GA44" s="155"/>
      <c r="GB44" s="155"/>
      <c r="GC44" s="155"/>
      <c r="GD44" s="155"/>
      <c r="GE44" s="155"/>
      <c r="GF44" s="155"/>
      <c r="GG44" s="155"/>
      <c r="GH44" s="155"/>
      <c r="GI44" s="155"/>
      <c r="GJ44" s="155"/>
    </row>
    <row r="45" spans="1:192" outlineLevel="1" x14ac:dyDescent="0.25">
      <c r="A45" s="129"/>
      <c r="B45" s="129"/>
      <c r="C45" s="130"/>
      <c r="D45" s="131"/>
      <c r="E45" s="132" t="s">
        <v>77</v>
      </c>
      <c r="F45" s="132"/>
      <c r="G45" s="132" t="s">
        <v>6</v>
      </c>
      <c r="H45" s="132"/>
      <c r="I45" s="140"/>
      <c r="J45" s="132">
        <f xml:space="preserve"> IF(J44 = 1, $F42, EOMONTH(I45, $F43))</f>
        <v>44561</v>
      </c>
      <c r="K45" s="132">
        <f t="shared" ref="K45:AO45" si="63" xml:space="preserve"> IF(K44 = 1, $F42, EOMONTH(J45, $F43))</f>
        <v>44926</v>
      </c>
      <c r="L45" s="132">
        <f t="shared" si="63"/>
        <v>45291</v>
      </c>
      <c r="M45" s="132">
        <f t="shared" si="63"/>
        <v>45657</v>
      </c>
      <c r="N45" s="132">
        <f t="shared" si="63"/>
        <v>46022</v>
      </c>
      <c r="O45" s="132">
        <f t="shared" si="63"/>
        <v>46387</v>
      </c>
      <c r="P45" s="132">
        <f t="shared" si="63"/>
        <v>46752</v>
      </c>
      <c r="Q45" s="132">
        <f t="shared" si="63"/>
        <v>47118</v>
      </c>
      <c r="R45" s="132">
        <f t="shared" si="63"/>
        <v>47483</v>
      </c>
      <c r="S45" s="132">
        <f t="shared" si="63"/>
        <v>47848</v>
      </c>
      <c r="T45" s="132">
        <f t="shared" si="63"/>
        <v>48213</v>
      </c>
      <c r="U45" s="132">
        <f t="shared" si="63"/>
        <v>48579</v>
      </c>
      <c r="V45" s="132">
        <f t="shared" si="63"/>
        <v>48944</v>
      </c>
      <c r="W45" s="132">
        <f t="shared" si="63"/>
        <v>49309</v>
      </c>
      <c r="X45" s="132">
        <f t="shared" si="63"/>
        <v>49674</v>
      </c>
      <c r="Y45" s="132">
        <f t="shared" si="63"/>
        <v>50040</v>
      </c>
      <c r="Z45" s="132">
        <f t="shared" si="63"/>
        <v>50405</v>
      </c>
      <c r="AA45" s="132">
        <f t="shared" si="63"/>
        <v>50770</v>
      </c>
      <c r="AB45" s="132">
        <f t="shared" si="63"/>
        <v>51135</v>
      </c>
      <c r="AC45" s="132">
        <f t="shared" si="63"/>
        <v>51501</v>
      </c>
      <c r="AD45" s="132">
        <f t="shared" si="63"/>
        <v>51866</v>
      </c>
      <c r="AE45" s="132">
        <f t="shared" si="63"/>
        <v>52231</v>
      </c>
      <c r="AF45" s="132">
        <f t="shared" si="63"/>
        <v>52596</v>
      </c>
      <c r="AG45" s="132">
        <f t="shared" si="63"/>
        <v>52962</v>
      </c>
      <c r="AH45" s="132">
        <f t="shared" si="63"/>
        <v>53327</v>
      </c>
      <c r="AI45" s="132">
        <f t="shared" si="63"/>
        <v>53692</v>
      </c>
      <c r="AJ45" s="132">
        <f t="shared" si="63"/>
        <v>54057</v>
      </c>
      <c r="AK45" s="132">
        <f t="shared" si="63"/>
        <v>54423</v>
      </c>
      <c r="AL45" s="132">
        <f t="shared" si="63"/>
        <v>54788</v>
      </c>
      <c r="AM45" s="132">
        <f t="shared" si="63"/>
        <v>55153</v>
      </c>
      <c r="AN45" s="132">
        <f t="shared" si="63"/>
        <v>55518</v>
      </c>
      <c r="AO45" s="132">
        <f t="shared" si="63"/>
        <v>55884</v>
      </c>
      <c r="AP45" s="132">
        <f t="shared" ref="AP45:BB45" si="64" xml:space="preserve"> IF(AP44 = 1, $F42, EOMONTH(AO45, $F43))</f>
        <v>56249</v>
      </c>
      <c r="AQ45" s="132">
        <f t="shared" si="64"/>
        <v>56614</v>
      </c>
      <c r="AR45" s="132">
        <f t="shared" si="64"/>
        <v>56979</v>
      </c>
      <c r="AS45" s="132">
        <f t="shared" si="64"/>
        <v>57345</v>
      </c>
      <c r="AT45" s="132">
        <f t="shared" si="64"/>
        <v>57710</v>
      </c>
      <c r="AU45" s="132">
        <f t="shared" si="64"/>
        <v>58075</v>
      </c>
      <c r="AV45" s="132">
        <f t="shared" si="64"/>
        <v>58440</v>
      </c>
      <c r="AW45" s="132">
        <f t="shared" si="64"/>
        <v>58806</v>
      </c>
      <c r="AX45" s="132">
        <f t="shared" si="64"/>
        <v>59171</v>
      </c>
      <c r="AY45" s="132">
        <f t="shared" si="64"/>
        <v>59536</v>
      </c>
      <c r="AZ45" s="132">
        <f t="shared" si="64"/>
        <v>59901</v>
      </c>
      <c r="BA45" s="132">
        <f t="shared" si="64"/>
        <v>60267</v>
      </c>
      <c r="BB45" s="132">
        <f t="shared" si="64"/>
        <v>60632</v>
      </c>
      <c r="BC45" s="502"/>
      <c r="BD45" s="502"/>
      <c r="BE45" s="502"/>
      <c r="BF45" s="502"/>
      <c r="BG45" s="502"/>
      <c r="BH45" s="502"/>
      <c r="BI45" s="502"/>
      <c r="BJ45" s="502"/>
      <c r="BK45" s="502"/>
      <c r="BL45" s="502"/>
      <c r="BM45" s="502"/>
      <c r="BN45" s="502"/>
      <c r="BO45" s="502"/>
      <c r="BP45" s="502"/>
      <c r="BQ45" s="502"/>
      <c r="BR45" s="502"/>
      <c r="BS45" s="502"/>
      <c r="BT45" s="502"/>
      <c r="BU45" s="502"/>
      <c r="BV45" s="502"/>
      <c r="BW45" s="502"/>
      <c r="BX45" s="502"/>
      <c r="BY45" s="502"/>
      <c r="BZ45" s="502"/>
      <c r="CA45" s="502"/>
      <c r="CB45" s="502"/>
      <c r="CC45" s="502"/>
      <c r="CD45" s="502"/>
      <c r="CE45" s="502"/>
      <c r="CF45" s="502"/>
      <c r="CG45" s="502"/>
      <c r="CH45" s="502"/>
      <c r="CI45" s="502"/>
      <c r="CJ45" s="502"/>
      <c r="CK45" s="502"/>
      <c r="CL45" s="502"/>
      <c r="CM45" s="502"/>
      <c r="CN45" s="502"/>
      <c r="CO45" s="502"/>
      <c r="CP45" s="502"/>
      <c r="CQ45" s="502"/>
      <c r="CR45" s="502"/>
      <c r="CS45" s="502"/>
      <c r="CT45" s="502"/>
      <c r="CU45" s="502"/>
      <c r="CV45" s="502"/>
      <c r="CW45" s="502"/>
      <c r="CX45" s="502"/>
      <c r="CY45" s="502"/>
      <c r="CZ45" s="502"/>
      <c r="DA45" s="502"/>
      <c r="DB45" s="502"/>
      <c r="DC45" s="502"/>
      <c r="DD45" s="502"/>
      <c r="DE45" s="502"/>
      <c r="DF45" s="502"/>
      <c r="DG45" s="502"/>
      <c r="DH45" s="502"/>
      <c r="DI45" s="502"/>
      <c r="DJ45" s="502"/>
      <c r="DK45" s="502"/>
      <c r="DL45" s="502"/>
      <c r="DM45" s="502"/>
      <c r="DN45" s="502"/>
      <c r="DO45" s="502"/>
      <c r="DP45" s="502"/>
      <c r="DQ45" s="502"/>
      <c r="DR45" s="502"/>
      <c r="DS45" s="502"/>
      <c r="DT45" s="502"/>
      <c r="DU45" s="502"/>
      <c r="DV45" s="502"/>
      <c r="DW45" s="502"/>
      <c r="DX45" s="502"/>
      <c r="DY45" s="502"/>
      <c r="DZ45" s="502"/>
      <c r="EA45" s="502"/>
      <c r="EB45" s="502"/>
      <c r="EC45" s="502"/>
      <c r="ED45" s="502"/>
      <c r="EE45" s="502"/>
      <c r="EF45" s="502"/>
      <c r="EG45" s="502"/>
      <c r="EH45" s="502"/>
      <c r="EI45" s="502"/>
      <c r="EJ45" s="502"/>
      <c r="EK45" s="502"/>
      <c r="EL45" s="502"/>
      <c r="EM45" s="502"/>
      <c r="EN45" s="502"/>
      <c r="EO45" s="502"/>
      <c r="EP45" s="502"/>
      <c r="EQ45" s="502"/>
      <c r="ER45" s="502"/>
      <c r="ES45" s="502"/>
      <c r="ET45" s="502"/>
      <c r="EU45" s="502"/>
      <c r="EV45" s="502"/>
      <c r="EW45" s="502"/>
      <c r="EX45" s="502"/>
      <c r="EY45" s="502"/>
      <c r="EZ45" s="502"/>
      <c r="FA45" s="502"/>
      <c r="FB45" s="502"/>
      <c r="FC45" s="502"/>
      <c r="FD45" s="502"/>
      <c r="FE45" s="502"/>
      <c r="FF45" s="502"/>
      <c r="FG45" s="502"/>
      <c r="FH45" s="502"/>
      <c r="FI45" s="502"/>
      <c r="FJ45" s="502"/>
      <c r="FK45" s="502"/>
      <c r="FL45" s="502"/>
      <c r="FM45" s="502"/>
      <c r="FN45" s="502"/>
      <c r="FO45" s="502"/>
      <c r="FP45" s="502"/>
      <c r="FQ45" s="502"/>
      <c r="FR45" s="502"/>
      <c r="FS45" s="502"/>
      <c r="FT45" s="502"/>
      <c r="FU45" s="502"/>
      <c r="FV45" s="502"/>
      <c r="FW45" s="502"/>
      <c r="FX45" s="502"/>
      <c r="FY45" s="502"/>
      <c r="FZ45" s="502"/>
      <c r="GA45" s="502"/>
      <c r="GB45" s="502"/>
      <c r="GC45" s="502"/>
      <c r="GD45" s="502"/>
      <c r="GE45" s="502"/>
      <c r="GF45" s="502"/>
      <c r="GG45" s="502"/>
      <c r="GH45" s="502"/>
      <c r="GI45" s="502"/>
      <c r="GJ45" s="502"/>
    </row>
    <row r="46" spans="1:192" outlineLevel="1" x14ac:dyDescent="0.25">
      <c r="A46" s="142"/>
      <c r="B46" s="142"/>
      <c r="C46" s="143"/>
      <c r="D46" s="144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  <c r="AY46" s="145"/>
      <c r="AZ46" s="145"/>
      <c r="BA46" s="145"/>
      <c r="BB46" s="145"/>
      <c r="BC46" s="145"/>
      <c r="BD46" s="145"/>
      <c r="BE46" s="145"/>
      <c r="BF46" s="145"/>
      <c r="BG46" s="145"/>
      <c r="BH46" s="145"/>
      <c r="BI46" s="145"/>
      <c r="BJ46" s="145"/>
      <c r="BK46" s="145"/>
      <c r="BL46" s="145"/>
      <c r="BM46" s="145"/>
      <c r="BN46" s="145"/>
      <c r="BO46" s="145"/>
      <c r="BP46" s="145"/>
      <c r="BQ46" s="145"/>
      <c r="BR46" s="145"/>
      <c r="BS46" s="145"/>
      <c r="BT46" s="145"/>
      <c r="BU46" s="145"/>
      <c r="BV46" s="145"/>
      <c r="BW46" s="145"/>
      <c r="BX46" s="145"/>
      <c r="BY46" s="145"/>
      <c r="BZ46" s="145"/>
      <c r="CA46" s="145"/>
      <c r="CB46" s="145"/>
      <c r="CC46" s="145"/>
      <c r="CD46" s="145"/>
      <c r="CE46" s="145"/>
      <c r="CF46" s="145"/>
      <c r="CG46" s="145"/>
      <c r="CH46" s="145"/>
      <c r="CI46" s="145"/>
      <c r="CJ46" s="145"/>
      <c r="CK46" s="145"/>
      <c r="CL46" s="145"/>
      <c r="CM46" s="145"/>
      <c r="CN46" s="145"/>
      <c r="CO46" s="145"/>
      <c r="CP46" s="145"/>
      <c r="CQ46" s="145"/>
      <c r="CR46" s="145"/>
      <c r="CS46" s="145"/>
      <c r="CT46" s="145"/>
      <c r="CU46" s="145"/>
      <c r="CV46" s="145"/>
      <c r="CW46" s="145"/>
      <c r="CX46" s="145"/>
      <c r="CY46" s="145"/>
      <c r="CZ46" s="145"/>
      <c r="DA46" s="145"/>
      <c r="DB46" s="145"/>
      <c r="DC46" s="145"/>
      <c r="DD46" s="145"/>
      <c r="DE46" s="145"/>
      <c r="DF46" s="145"/>
      <c r="DG46" s="145"/>
      <c r="DH46" s="145"/>
      <c r="DI46" s="145"/>
      <c r="DJ46" s="145"/>
      <c r="DK46" s="145"/>
      <c r="DL46" s="145"/>
      <c r="DM46" s="145"/>
      <c r="DN46" s="145"/>
      <c r="DO46" s="145"/>
      <c r="DP46" s="145"/>
      <c r="DQ46" s="145"/>
      <c r="DR46" s="145"/>
      <c r="DS46" s="145"/>
      <c r="DT46" s="145"/>
      <c r="DU46" s="145"/>
      <c r="DV46" s="145"/>
      <c r="DW46" s="145"/>
      <c r="DX46" s="145"/>
      <c r="DY46" s="145"/>
      <c r="DZ46" s="145"/>
      <c r="EA46" s="145"/>
      <c r="EB46" s="145"/>
      <c r="EC46" s="145"/>
      <c r="ED46" s="145"/>
      <c r="EE46" s="145"/>
      <c r="EF46" s="145"/>
      <c r="EG46" s="145"/>
      <c r="EH46" s="145"/>
      <c r="EI46" s="145"/>
      <c r="EJ46" s="145"/>
      <c r="EK46" s="145"/>
      <c r="EL46" s="145"/>
      <c r="EM46" s="145"/>
      <c r="EN46" s="145"/>
      <c r="EO46" s="145"/>
      <c r="EP46" s="145"/>
      <c r="EQ46" s="145"/>
      <c r="ER46" s="145"/>
      <c r="ES46" s="145"/>
      <c r="ET46" s="145"/>
      <c r="EU46" s="145"/>
      <c r="EV46" s="145"/>
      <c r="EW46" s="145"/>
      <c r="EX46" s="145"/>
      <c r="EY46" s="145"/>
      <c r="EZ46" s="145"/>
      <c r="FA46" s="145"/>
      <c r="FB46" s="145"/>
      <c r="FC46" s="145"/>
      <c r="FD46" s="145"/>
      <c r="FE46" s="145"/>
      <c r="FF46" s="145"/>
      <c r="FG46" s="145"/>
      <c r="FH46" s="145"/>
      <c r="FI46" s="145"/>
      <c r="FJ46" s="145"/>
      <c r="FK46" s="145"/>
      <c r="FL46" s="145"/>
      <c r="FM46" s="145"/>
      <c r="FN46" s="145"/>
      <c r="FO46" s="145"/>
      <c r="FP46" s="145"/>
      <c r="FQ46" s="145"/>
      <c r="FR46" s="145"/>
      <c r="FS46" s="145"/>
      <c r="FT46" s="145"/>
      <c r="FU46" s="145"/>
      <c r="FV46" s="145"/>
      <c r="FW46" s="145"/>
      <c r="FX46" s="145"/>
      <c r="FY46" s="145"/>
      <c r="FZ46" s="145"/>
      <c r="GA46" s="145"/>
      <c r="GB46" s="145"/>
      <c r="GC46" s="145"/>
      <c r="GD46" s="145"/>
      <c r="GE46" s="145"/>
      <c r="GF46" s="145"/>
      <c r="GG46" s="145"/>
      <c r="GH46" s="145"/>
      <c r="GI46" s="145"/>
      <c r="GJ46" s="145"/>
    </row>
    <row r="47" spans="1:192" outlineLevel="1" x14ac:dyDescent="0.25">
      <c r="E47" s="152" t="str">
        <f t="shared" ref="E47:AJ47" si="65" xml:space="preserve"> E$66</f>
        <v>Timeline label</v>
      </c>
      <c r="F47" s="152">
        <f t="shared" si="65"/>
        <v>0</v>
      </c>
      <c r="G47" s="152" t="str">
        <f t="shared" si="65"/>
        <v>label</v>
      </c>
      <c r="H47" s="152">
        <f t="shared" si="65"/>
        <v>0</v>
      </c>
      <c r="I47" s="152">
        <f t="shared" si="65"/>
        <v>0</v>
      </c>
      <c r="J47" s="152" t="str">
        <f t="shared" si="65"/>
        <v>Pre-fcst</v>
      </c>
      <c r="K47" s="152" t="str">
        <f t="shared" si="65"/>
        <v>Pre-fcst</v>
      </c>
      <c r="L47" s="152" t="str">
        <f t="shared" si="65"/>
        <v>Fin Close</v>
      </c>
      <c r="M47" s="152" t="str">
        <f t="shared" si="65"/>
        <v>Construction</v>
      </c>
      <c r="N47" s="152" t="str">
        <f t="shared" si="65"/>
        <v>Construction</v>
      </c>
      <c r="O47" s="152" t="str">
        <f t="shared" si="65"/>
        <v>Construction</v>
      </c>
      <c r="P47" s="152" t="str">
        <f t="shared" si="65"/>
        <v>Construction</v>
      </c>
      <c r="Q47" s="152" t="str">
        <f t="shared" si="65"/>
        <v>Operations</v>
      </c>
      <c r="R47" s="152" t="str">
        <f t="shared" si="65"/>
        <v>Operations</v>
      </c>
      <c r="S47" s="152" t="str">
        <f t="shared" si="65"/>
        <v>Operations</v>
      </c>
      <c r="T47" s="152" t="str">
        <f t="shared" si="65"/>
        <v>Operations</v>
      </c>
      <c r="U47" s="152" t="str">
        <f t="shared" si="65"/>
        <v>Operations</v>
      </c>
      <c r="V47" s="152" t="str">
        <f t="shared" si="65"/>
        <v>Operations</v>
      </c>
      <c r="W47" s="152" t="str">
        <f t="shared" si="65"/>
        <v>Operations</v>
      </c>
      <c r="X47" s="152" t="str">
        <f t="shared" si="65"/>
        <v>Operations</v>
      </c>
      <c r="Y47" s="152" t="str">
        <f t="shared" si="65"/>
        <v>Operations</v>
      </c>
      <c r="Z47" s="152" t="str">
        <f t="shared" si="65"/>
        <v>Operations</v>
      </c>
      <c r="AA47" s="152" t="str">
        <f t="shared" si="65"/>
        <v>Operations</v>
      </c>
      <c r="AB47" s="152" t="str">
        <f t="shared" si="65"/>
        <v>Operations</v>
      </c>
      <c r="AC47" s="152" t="str">
        <f t="shared" si="65"/>
        <v>Operations</v>
      </c>
      <c r="AD47" s="152" t="str">
        <f t="shared" si="65"/>
        <v>Operations</v>
      </c>
      <c r="AE47" s="152" t="str">
        <f t="shared" si="65"/>
        <v>Operations</v>
      </c>
      <c r="AF47" s="152" t="str">
        <f t="shared" si="65"/>
        <v>Operations</v>
      </c>
      <c r="AG47" s="152" t="str">
        <f t="shared" si="65"/>
        <v>Operations</v>
      </c>
      <c r="AH47" s="152" t="str">
        <f t="shared" si="65"/>
        <v>Operations</v>
      </c>
      <c r="AI47" s="152" t="str">
        <f t="shared" si="65"/>
        <v>Operations</v>
      </c>
      <c r="AJ47" s="152" t="str">
        <f t="shared" si="65"/>
        <v>Operations</v>
      </c>
      <c r="AK47" s="152" t="str">
        <f t="shared" ref="AK47:BP47" si="66" xml:space="preserve"> AK$66</f>
        <v>Operations</v>
      </c>
      <c r="AL47" s="152" t="str">
        <f t="shared" si="66"/>
        <v>Operations</v>
      </c>
      <c r="AM47" s="152" t="str">
        <f t="shared" si="66"/>
        <v>Operations</v>
      </c>
      <c r="AN47" s="152" t="str">
        <f t="shared" si="66"/>
        <v>Operations</v>
      </c>
      <c r="AO47" s="152" t="str">
        <f t="shared" si="66"/>
        <v>Operations</v>
      </c>
      <c r="AP47" s="152" t="str">
        <f t="shared" si="66"/>
        <v>Operations</v>
      </c>
      <c r="AQ47" s="152" t="str">
        <f t="shared" si="66"/>
        <v>Operations</v>
      </c>
      <c r="AR47" s="152" t="str">
        <f t="shared" si="66"/>
        <v>Operations</v>
      </c>
      <c r="AS47" s="152" t="str">
        <f t="shared" si="66"/>
        <v>Operations</v>
      </c>
      <c r="AT47" s="152" t="str">
        <f t="shared" si="66"/>
        <v>Operations</v>
      </c>
      <c r="AU47" s="152" t="str">
        <f t="shared" si="66"/>
        <v>Operations</v>
      </c>
      <c r="AV47" s="152" t="str">
        <f t="shared" si="66"/>
        <v>Operations</v>
      </c>
      <c r="AW47" s="152" t="str">
        <f t="shared" si="66"/>
        <v>Operations</v>
      </c>
      <c r="AX47" s="152" t="str">
        <f t="shared" si="66"/>
        <v>Operations</v>
      </c>
      <c r="AY47" s="152" t="str">
        <f t="shared" si="66"/>
        <v>Operations</v>
      </c>
      <c r="AZ47" s="152" t="str">
        <f t="shared" si="66"/>
        <v>Operations</v>
      </c>
      <c r="BA47" s="152" t="str">
        <f t="shared" si="66"/>
        <v>Operations</v>
      </c>
      <c r="BB47" s="152" t="str">
        <f t="shared" si="66"/>
        <v>Operations</v>
      </c>
      <c r="BC47" s="152" t="str">
        <f t="shared" si="66"/>
        <v>Operations</v>
      </c>
      <c r="BD47" s="152" t="str">
        <f t="shared" si="66"/>
        <v>Operations</v>
      </c>
      <c r="BE47" s="152" t="str">
        <f t="shared" si="66"/>
        <v>Post ops</v>
      </c>
      <c r="BF47" s="152" t="str">
        <f t="shared" si="66"/>
        <v>Post ops</v>
      </c>
      <c r="BG47" s="152" t="str">
        <f t="shared" si="66"/>
        <v>Post ops</v>
      </c>
      <c r="BH47" s="152" t="str">
        <f t="shared" si="66"/>
        <v>Post ops</v>
      </c>
      <c r="BI47" s="152" t="str">
        <f t="shared" si="66"/>
        <v>Post ops</v>
      </c>
      <c r="BJ47" s="152" t="str">
        <f t="shared" si="66"/>
        <v>Post ops</v>
      </c>
      <c r="BK47" s="152" t="str">
        <f t="shared" si="66"/>
        <v>Post ops</v>
      </c>
      <c r="BL47" s="152" t="str">
        <f t="shared" si="66"/>
        <v>Post ops</v>
      </c>
      <c r="BM47" s="152" t="str">
        <f t="shared" si="66"/>
        <v>Post ops</v>
      </c>
      <c r="BN47" s="152" t="str">
        <f t="shared" si="66"/>
        <v>Post ops</v>
      </c>
      <c r="BO47" s="152" t="str">
        <f t="shared" si="66"/>
        <v>Post ops</v>
      </c>
      <c r="BP47" s="152" t="str">
        <f t="shared" si="66"/>
        <v>Post ops</v>
      </c>
      <c r="BQ47" s="152" t="str">
        <f t="shared" ref="BQ47:CV47" si="67" xml:space="preserve"> BQ$66</f>
        <v>Post ops</v>
      </c>
      <c r="BR47" s="152" t="str">
        <f t="shared" si="67"/>
        <v>Post ops</v>
      </c>
      <c r="BS47" s="152" t="str">
        <f t="shared" si="67"/>
        <v>Post ops</v>
      </c>
      <c r="BT47" s="152" t="str">
        <f t="shared" si="67"/>
        <v>Post ops</v>
      </c>
      <c r="BU47" s="152" t="str">
        <f t="shared" si="67"/>
        <v>Post ops</v>
      </c>
      <c r="BV47" s="152" t="str">
        <f t="shared" si="67"/>
        <v>Post ops</v>
      </c>
      <c r="BW47" s="152" t="str">
        <f t="shared" si="67"/>
        <v>Post ops</v>
      </c>
      <c r="BX47" s="152" t="str">
        <f t="shared" si="67"/>
        <v>Post ops</v>
      </c>
      <c r="BY47" s="152" t="str">
        <f t="shared" si="67"/>
        <v>Post ops</v>
      </c>
      <c r="BZ47" s="152" t="str">
        <f t="shared" si="67"/>
        <v>Post ops</v>
      </c>
      <c r="CA47" s="152" t="str">
        <f t="shared" si="67"/>
        <v>Post ops</v>
      </c>
      <c r="CB47" s="152" t="str">
        <f t="shared" si="67"/>
        <v>Post ops</v>
      </c>
      <c r="CC47" s="152" t="str">
        <f t="shared" si="67"/>
        <v>Post ops</v>
      </c>
      <c r="CD47" s="152" t="str">
        <f t="shared" si="67"/>
        <v>Post ops</v>
      </c>
      <c r="CE47" s="152" t="str">
        <f t="shared" si="67"/>
        <v>Post ops</v>
      </c>
      <c r="CF47" s="152" t="str">
        <f t="shared" si="67"/>
        <v>Post ops</v>
      </c>
      <c r="CG47" s="152" t="str">
        <f t="shared" si="67"/>
        <v>Post ops</v>
      </c>
      <c r="CH47" s="152" t="str">
        <f t="shared" si="67"/>
        <v>Post ops</v>
      </c>
      <c r="CI47" s="152" t="str">
        <f t="shared" si="67"/>
        <v>Post ops</v>
      </c>
      <c r="CJ47" s="152" t="str">
        <f t="shared" si="67"/>
        <v>Post ops</v>
      </c>
      <c r="CK47" s="152" t="str">
        <f t="shared" si="67"/>
        <v>Post ops</v>
      </c>
      <c r="CL47" s="152" t="str">
        <f t="shared" si="67"/>
        <v>Post ops</v>
      </c>
      <c r="CM47" s="152" t="str">
        <f t="shared" si="67"/>
        <v>Post ops</v>
      </c>
      <c r="CN47" s="152" t="str">
        <f t="shared" si="67"/>
        <v>Post ops</v>
      </c>
      <c r="CO47" s="152" t="str">
        <f t="shared" si="67"/>
        <v>Post ops</v>
      </c>
      <c r="CP47" s="152" t="str">
        <f t="shared" si="67"/>
        <v>Post ops</v>
      </c>
      <c r="CQ47" s="152" t="str">
        <f t="shared" si="67"/>
        <v>Post ops</v>
      </c>
      <c r="CR47" s="152" t="str">
        <f t="shared" si="67"/>
        <v>Post ops</v>
      </c>
      <c r="CS47" s="152" t="str">
        <f t="shared" si="67"/>
        <v>Post ops</v>
      </c>
      <c r="CT47" s="152" t="str">
        <f t="shared" si="67"/>
        <v>Post ops</v>
      </c>
      <c r="CU47" s="152" t="str">
        <f t="shared" si="67"/>
        <v>Post ops</v>
      </c>
      <c r="CV47" s="152" t="str">
        <f t="shared" si="67"/>
        <v>Post ops</v>
      </c>
      <c r="CW47" s="152" t="str">
        <f t="shared" ref="CW47:EB47" si="68" xml:space="preserve"> CW$66</f>
        <v>Post ops</v>
      </c>
      <c r="CX47" s="152" t="str">
        <f t="shared" si="68"/>
        <v>Post ops</v>
      </c>
      <c r="CY47" s="152" t="str">
        <f t="shared" si="68"/>
        <v>Post ops</v>
      </c>
      <c r="CZ47" s="152" t="str">
        <f t="shared" si="68"/>
        <v>Post ops</v>
      </c>
      <c r="DA47" s="152" t="str">
        <f t="shared" si="68"/>
        <v>Post ops</v>
      </c>
      <c r="DB47" s="152" t="str">
        <f t="shared" si="68"/>
        <v>Post ops</v>
      </c>
      <c r="DC47" s="152" t="str">
        <f t="shared" si="68"/>
        <v>Post ops</v>
      </c>
      <c r="DD47" s="152" t="str">
        <f t="shared" si="68"/>
        <v>Post ops</v>
      </c>
      <c r="DE47" s="152" t="str">
        <f t="shared" si="68"/>
        <v>Post ops</v>
      </c>
      <c r="DF47" s="152" t="str">
        <f t="shared" si="68"/>
        <v>Post ops</v>
      </c>
      <c r="DG47" s="152" t="str">
        <f t="shared" si="68"/>
        <v>Post ops</v>
      </c>
      <c r="DH47" s="152" t="str">
        <f t="shared" si="68"/>
        <v>Post ops</v>
      </c>
      <c r="DI47" s="152" t="str">
        <f t="shared" si="68"/>
        <v>Post ops</v>
      </c>
      <c r="DJ47" s="152" t="str">
        <f t="shared" si="68"/>
        <v>Post ops</v>
      </c>
      <c r="DK47" s="152" t="str">
        <f t="shared" si="68"/>
        <v>Post ops</v>
      </c>
      <c r="DL47" s="152" t="str">
        <f t="shared" si="68"/>
        <v>Post ops</v>
      </c>
      <c r="DM47" s="152" t="str">
        <f t="shared" si="68"/>
        <v>Post ops</v>
      </c>
      <c r="DN47" s="152" t="str">
        <f t="shared" si="68"/>
        <v>Post ops</v>
      </c>
      <c r="DO47" s="152" t="str">
        <f t="shared" si="68"/>
        <v>Post ops</v>
      </c>
      <c r="DP47" s="152" t="str">
        <f t="shared" si="68"/>
        <v>Post ops</v>
      </c>
      <c r="DQ47" s="152" t="str">
        <f t="shared" si="68"/>
        <v>Post ops</v>
      </c>
      <c r="DR47" s="152" t="str">
        <f t="shared" si="68"/>
        <v>Post ops</v>
      </c>
      <c r="DS47" s="152" t="str">
        <f t="shared" si="68"/>
        <v>Post ops</v>
      </c>
      <c r="DT47" s="152" t="str">
        <f t="shared" si="68"/>
        <v>Post ops</v>
      </c>
      <c r="DU47" s="152" t="str">
        <f t="shared" si="68"/>
        <v>Post ops</v>
      </c>
      <c r="DV47" s="152" t="str">
        <f t="shared" si="68"/>
        <v>Post ops</v>
      </c>
      <c r="DW47" s="152" t="str">
        <f t="shared" si="68"/>
        <v>Post ops</v>
      </c>
      <c r="DX47" s="152" t="str">
        <f t="shared" si="68"/>
        <v>Post ops</v>
      </c>
      <c r="DY47" s="152" t="str">
        <f t="shared" si="68"/>
        <v>Post ops</v>
      </c>
      <c r="DZ47" s="152" t="str">
        <f t="shared" si="68"/>
        <v>Post ops</v>
      </c>
      <c r="EA47" s="152" t="str">
        <f t="shared" si="68"/>
        <v>Post ops</v>
      </c>
      <c r="EB47" s="152" t="str">
        <f t="shared" si="68"/>
        <v>Post ops</v>
      </c>
      <c r="EC47" s="152" t="str">
        <f t="shared" ref="EC47:FH47" si="69" xml:space="preserve"> EC$66</f>
        <v>Post ops</v>
      </c>
      <c r="ED47" s="152" t="str">
        <f t="shared" si="69"/>
        <v>Post ops</v>
      </c>
      <c r="EE47" s="152" t="str">
        <f t="shared" si="69"/>
        <v>Post ops</v>
      </c>
      <c r="EF47" s="152" t="str">
        <f t="shared" si="69"/>
        <v>Post ops</v>
      </c>
      <c r="EG47" s="152" t="str">
        <f t="shared" si="69"/>
        <v>Post ops</v>
      </c>
      <c r="EH47" s="152" t="str">
        <f t="shared" si="69"/>
        <v>Post ops</v>
      </c>
      <c r="EI47" s="152" t="str">
        <f t="shared" si="69"/>
        <v>Post ops</v>
      </c>
      <c r="EJ47" s="152" t="str">
        <f t="shared" si="69"/>
        <v>Post ops</v>
      </c>
      <c r="EK47" s="152" t="str">
        <f t="shared" si="69"/>
        <v>Post ops</v>
      </c>
      <c r="EL47" s="152" t="str">
        <f t="shared" si="69"/>
        <v>Post ops</v>
      </c>
      <c r="EM47" s="152" t="str">
        <f t="shared" si="69"/>
        <v>Post ops</v>
      </c>
      <c r="EN47" s="152" t="str">
        <f t="shared" si="69"/>
        <v>Post ops</v>
      </c>
      <c r="EO47" s="152" t="str">
        <f t="shared" si="69"/>
        <v>Post ops</v>
      </c>
      <c r="EP47" s="152" t="str">
        <f t="shared" si="69"/>
        <v>Post ops</v>
      </c>
      <c r="EQ47" s="152" t="str">
        <f t="shared" si="69"/>
        <v>Post ops</v>
      </c>
      <c r="ER47" s="152" t="str">
        <f t="shared" si="69"/>
        <v>Post ops</v>
      </c>
      <c r="ES47" s="152" t="str">
        <f t="shared" si="69"/>
        <v>Post ops</v>
      </c>
      <c r="ET47" s="152" t="str">
        <f t="shared" si="69"/>
        <v>Post ops</v>
      </c>
      <c r="EU47" s="152" t="str">
        <f t="shared" si="69"/>
        <v>Post ops</v>
      </c>
      <c r="EV47" s="152" t="str">
        <f t="shared" si="69"/>
        <v>Post ops</v>
      </c>
      <c r="EW47" s="152" t="str">
        <f t="shared" si="69"/>
        <v>Post ops</v>
      </c>
      <c r="EX47" s="152" t="str">
        <f t="shared" si="69"/>
        <v>Post ops</v>
      </c>
      <c r="EY47" s="152" t="str">
        <f t="shared" si="69"/>
        <v>Post ops</v>
      </c>
      <c r="EZ47" s="152" t="str">
        <f t="shared" si="69"/>
        <v>Post ops</v>
      </c>
      <c r="FA47" s="152" t="str">
        <f t="shared" si="69"/>
        <v>Post ops</v>
      </c>
      <c r="FB47" s="152" t="str">
        <f t="shared" si="69"/>
        <v>Post ops</v>
      </c>
      <c r="FC47" s="152" t="str">
        <f t="shared" si="69"/>
        <v>Post ops</v>
      </c>
      <c r="FD47" s="152" t="str">
        <f t="shared" si="69"/>
        <v>Post ops</v>
      </c>
      <c r="FE47" s="152" t="str">
        <f t="shared" si="69"/>
        <v>Post ops</v>
      </c>
      <c r="FF47" s="152" t="str">
        <f t="shared" si="69"/>
        <v>Post ops</v>
      </c>
      <c r="FG47" s="152" t="str">
        <f t="shared" si="69"/>
        <v>Post ops</v>
      </c>
      <c r="FH47" s="152" t="str">
        <f t="shared" si="69"/>
        <v>Post ops</v>
      </c>
      <c r="FI47" s="152" t="str">
        <f t="shared" ref="FI47:GJ47" si="70" xml:space="preserve"> FI$66</f>
        <v>Post ops</v>
      </c>
      <c r="FJ47" s="152" t="str">
        <f t="shared" si="70"/>
        <v>Post ops</v>
      </c>
      <c r="FK47" s="152" t="str">
        <f t="shared" si="70"/>
        <v>Post ops</v>
      </c>
      <c r="FL47" s="152" t="str">
        <f t="shared" si="70"/>
        <v>Post ops</v>
      </c>
      <c r="FM47" s="152" t="str">
        <f t="shared" si="70"/>
        <v>Post ops</v>
      </c>
      <c r="FN47" s="152" t="str">
        <f t="shared" si="70"/>
        <v>Post ops</v>
      </c>
      <c r="FO47" s="152" t="str">
        <f t="shared" si="70"/>
        <v>Post ops</v>
      </c>
      <c r="FP47" s="152" t="str">
        <f t="shared" si="70"/>
        <v>Post ops</v>
      </c>
      <c r="FQ47" s="152" t="str">
        <f t="shared" si="70"/>
        <v>Post ops</v>
      </c>
      <c r="FR47" s="152" t="str">
        <f t="shared" si="70"/>
        <v>Post ops</v>
      </c>
      <c r="FS47" s="152" t="str">
        <f t="shared" si="70"/>
        <v>Post ops</v>
      </c>
      <c r="FT47" s="152" t="str">
        <f t="shared" si="70"/>
        <v>Post ops</v>
      </c>
      <c r="FU47" s="152" t="str">
        <f t="shared" si="70"/>
        <v>Post ops</v>
      </c>
      <c r="FV47" s="152" t="str">
        <f t="shared" si="70"/>
        <v>Post ops</v>
      </c>
      <c r="FW47" s="152" t="str">
        <f t="shared" si="70"/>
        <v>Post ops</v>
      </c>
      <c r="FX47" s="152" t="str">
        <f t="shared" si="70"/>
        <v>Post ops</v>
      </c>
      <c r="FY47" s="152" t="str">
        <f t="shared" si="70"/>
        <v>Post ops</v>
      </c>
      <c r="FZ47" s="152" t="str">
        <f t="shared" si="70"/>
        <v>Post ops</v>
      </c>
      <c r="GA47" s="152" t="str">
        <f t="shared" si="70"/>
        <v>Post ops</v>
      </c>
      <c r="GB47" s="152" t="str">
        <f t="shared" si="70"/>
        <v>Post ops</v>
      </c>
      <c r="GC47" s="152" t="str">
        <f t="shared" si="70"/>
        <v>Post ops</v>
      </c>
      <c r="GD47" s="152" t="str">
        <f t="shared" si="70"/>
        <v>Post ops</v>
      </c>
      <c r="GE47" s="152" t="str">
        <f t="shared" si="70"/>
        <v>Post ops</v>
      </c>
      <c r="GF47" s="152" t="str">
        <f t="shared" si="70"/>
        <v>Post ops</v>
      </c>
      <c r="GG47" s="152" t="str">
        <f t="shared" si="70"/>
        <v>Post ops</v>
      </c>
      <c r="GH47" s="152" t="str">
        <f t="shared" si="70"/>
        <v>Post ops</v>
      </c>
      <c r="GI47" s="152" t="str">
        <f t="shared" si="70"/>
        <v>Post ops</v>
      </c>
      <c r="GJ47" s="152" t="str">
        <f t="shared" si="70"/>
        <v>Post ops</v>
      </c>
    </row>
    <row r="48" spans="1:192" outlineLevel="1" x14ac:dyDescent="0.25">
      <c r="A48" s="50"/>
      <c r="B48" s="50"/>
      <c r="C48" s="51"/>
      <c r="D48" s="71"/>
      <c r="E48" s="71" t="str">
        <f t="shared" ref="E48:AJ48" si="71" xml:space="preserve"> E$45</f>
        <v>Model period ending - annual</v>
      </c>
      <c r="F48" s="71">
        <f t="shared" si="71"/>
        <v>0</v>
      </c>
      <c r="G48" s="71" t="str">
        <f t="shared" si="71"/>
        <v>date</v>
      </c>
      <c r="H48" s="71">
        <f t="shared" si="71"/>
        <v>0</v>
      </c>
      <c r="I48" s="71">
        <f t="shared" si="71"/>
        <v>0</v>
      </c>
      <c r="J48" s="71">
        <f t="shared" si="71"/>
        <v>44561</v>
      </c>
      <c r="K48" s="71">
        <f t="shared" si="71"/>
        <v>44926</v>
      </c>
      <c r="L48" s="71">
        <f t="shared" si="71"/>
        <v>45291</v>
      </c>
      <c r="M48" s="71">
        <f t="shared" si="71"/>
        <v>45657</v>
      </c>
      <c r="N48" s="71">
        <f t="shared" si="71"/>
        <v>46022</v>
      </c>
      <c r="O48" s="71">
        <f t="shared" si="71"/>
        <v>46387</v>
      </c>
      <c r="P48" s="71">
        <f t="shared" si="71"/>
        <v>46752</v>
      </c>
      <c r="Q48" s="71">
        <f t="shared" si="71"/>
        <v>47118</v>
      </c>
      <c r="R48" s="71">
        <f t="shared" si="71"/>
        <v>47483</v>
      </c>
      <c r="S48" s="71">
        <f t="shared" si="71"/>
        <v>47848</v>
      </c>
      <c r="T48" s="71">
        <f t="shared" si="71"/>
        <v>48213</v>
      </c>
      <c r="U48" s="71">
        <f t="shared" si="71"/>
        <v>48579</v>
      </c>
      <c r="V48" s="71">
        <f t="shared" si="71"/>
        <v>48944</v>
      </c>
      <c r="W48" s="71">
        <f t="shared" si="71"/>
        <v>49309</v>
      </c>
      <c r="X48" s="71">
        <f t="shared" si="71"/>
        <v>49674</v>
      </c>
      <c r="Y48" s="71">
        <f t="shared" si="71"/>
        <v>50040</v>
      </c>
      <c r="Z48" s="71">
        <f t="shared" si="71"/>
        <v>50405</v>
      </c>
      <c r="AA48" s="71">
        <f t="shared" si="71"/>
        <v>50770</v>
      </c>
      <c r="AB48" s="71">
        <f t="shared" si="71"/>
        <v>51135</v>
      </c>
      <c r="AC48" s="71">
        <f t="shared" si="71"/>
        <v>51501</v>
      </c>
      <c r="AD48" s="71">
        <f t="shared" si="71"/>
        <v>51866</v>
      </c>
      <c r="AE48" s="71">
        <f t="shared" si="71"/>
        <v>52231</v>
      </c>
      <c r="AF48" s="71">
        <f t="shared" si="71"/>
        <v>52596</v>
      </c>
      <c r="AG48" s="71">
        <f t="shared" si="71"/>
        <v>52962</v>
      </c>
      <c r="AH48" s="71">
        <f t="shared" si="71"/>
        <v>53327</v>
      </c>
      <c r="AI48" s="71">
        <f t="shared" si="71"/>
        <v>53692</v>
      </c>
      <c r="AJ48" s="71">
        <f t="shared" si="71"/>
        <v>54057</v>
      </c>
      <c r="AK48" s="71">
        <f t="shared" ref="AK48:BB48" si="72" xml:space="preserve"> AK$45</f>
        <v>54423</v>
      </c>
      <c r="AL48" s="71">
        <f t="shared" si="72"/>
        <v>54788</v>
      </c>
      <c r="AM48" s="71">
        <f t="shared" si="72"/>
        <v>55153</v>
      </c>
      <c r="AN48" s="71">
        <f t="shared" si="72"/>
        <v>55518</v>
      </c>
      <c r="AO48" s="71">
        <f t="shared" si="72"/>
        <v>55884</v>
      </c>
      <c r="AP48" s="71">
        <f t="shared" si="72"/>
        <v>56249</v>
      </c>
      <c r="AQ48" s="71">
        <f t="shared" si="72"/>
        <v>56614</v>
      </c>
      <c r="AR48" s="71">
        <f t="shared" si="72"/>
        <v>56979</v>
      </c>
      <c r="AS48" s="71">
        <f t="shared" si="72"/>
        <v>57345</v>
      </c>
      <c r="AT48" s="71">
        <f t="shared" si="72"/>
        <v>57710</v>
      </c>
      <c r="AU48" s="71">
        <f t="shared" si="72"/>
        <v>58075</v>
      </c>
      <c r="AV48" s="71">
        <f t="shared" si="72"/>
        <v>58440</v>
      </c>
      <c r="AW48" s="71">
        <f t="shared" si="72"/>
        <v>58806</v>
      </c>
      <c r="AX48" s="71">
        <f t="shared" si="72"/>
        <v>59171</v>
      </c>
      <c r="AY48" s="71">
        <f t="shared" si="72"/>
        <v>59536</v>
      </c>
      <c r="AZ48" s="71">
        <f t="shared" si="72"/>
        <v>59901</v>
      </c>
      <c r="BA48" s="71">
        <f t="shared" si="72"/>
        <v>60267</v>
      </c>
      <c r="BB48" s="71">
        <f t="shared" si="72"/>
        <v>60632</v>
      </c>
      <c r="BC48" s="501"/>
      <c r="BD48" s="501"/>
      <c r="BE48" s="501"/>
      <c r="BF48" s="501"/>
      <c r="BG48" s="501"/>
      <c r="BH48" s="501"/>
      <c r="BI48" s="501"/>
      <c r="BJ48" s="501"/>
      <c r="BK48" s="501"/>
      <c r="BL48" s="501"/>
      <c r="BM48" s="501"/>
      <c r="BN48" s="501"/>
      <c r="BO48" s="501"/>
      <c r="BP48" s="501"/>
      <c r="BQ48" s="501"/>
      <c r="BR48" s="501"/>
      <c r="BS48" s="501"/>
      <c r="BT48" s="501"/>
      <c r="BU48" s="501"/>
      <c r="BV48" s="501"/>
      <c r="BW48" s="501"/>
      <c r="BX48" s="501"/>
      <c r="BY48" s="501"/>
      <c r="BZ48" s="501"/>
      <c r="CA48" s="501"/>
      <c r="CB48" s="501"/>
      <c r="CC48" s="501"/>
      <c r="CD48" s="501"/>
      <c r="CE48" s="501"/>
      <c r="CF48" s="501"/>
      <c r="CG48" s="501"/>
      <c r="CH48" s="501"/>
      <c r="CI48" s="501"/>
      <c r="CJ48" s="501"/>
      <c r="CK48" s="501"/>
      <c r="CL48" s="501"/>
      <c r="CM48" s="501"/>
      <c r="CN48" s="501"/>
      <c r="CO48" s="501"/>
      <c r="CP48" s="501"/>
      <c r="CQ48" s="501"/>
      <c r="CR48" s="501"/>
      <c r="CS48" s="501"/>
      <c r="CT48" s="501"/>
      <c r="CU48" s="501"/>
      <c r="CV48" s="501"/>
      <c r="CW48" s="501"/>
      <c r="CX48" s="501"/>
      <c r="CY48" s="501"/>
      <c r="CZ48" s="501"/>
      <c r="DA48" s="501"/>
      <c r="DB48" s="501"/>
      <c r="DC48" s="501"/>
      <c r="DD48" s="501"/>
      <c r="DE48" s="501"/>
      <c r="DF48" s="501"/>
      <c r="DG48" s="501"/>
      <c r="DH48" s="501"/>
      <c r="DI48" s="501"/>
      <c r="DJ48" s="501"/>
      <c r="DK48" s="501"/>
      <c r="DL48" s="501"/>
      <c r="DM48" s="501"/>
      <c r="DN48" s="501"/>
      <c r="DO48" s="501"/>
      <c r="DP48" s="501"/>
      <c r="DQ48" s="501"/>
      <c r="DR48" s="501"/>
      <c r="DS48" s="501"/>
      <c r="DT48" s="501"/>
      <c r="DU48" s="501"/>
      <c r="DV48" s="501"/>
      <c r="DW48" s="501"/>
      <c r="DX48" s="501"/>
      <c r="DY48" s="501"/>
      <c r="DZ48" s="501"/>
      <c r="EA48" s="501"/>
      <c r="EB48" s="501"/>
      <c r="EC48" s="501"/>
      <c r="ED48" s="501"/>
      <c r="EE48" s="501"/>
      <c r="EF48" s="501"/>
      <c r="EG48" s="501"/>
      <c r="EH48" s="501"/>
      <c r="EI48" s="501"/>
      <c r="EJ48" s="501"/>
      <c r="EK48" s="501"/>
      <c r="EL48" s="501"/>
      <c r="EM48" s="501"/>
      <c r="EN48" s="501"/>
      <c r="EO48" s="501"/>
      <c r="EP48" s="501"/>
      <c r="EQ48" s="501"/>
      <c r="ER48" s="501"/>
      <c r="ES48" s="501"/>
      <c r="ET48" s="501"/>
      <c r="EU48" s="501"/>
      <c r="EV48" s="501"/>
      <c r="EW48" s="501"/>
      <c r="EX48" s="501"/>
      <c r="EY48" s="501"/>
      <c r="EZ48" s="71"/>
      <c r="FA48" s="71"/>
      <c r="FB48" s="71"/>
      <c r="FC48" s="71"/>
      <c r="FD48" s="71"/>
      <c r="FE48" s="71"/>
      <c r="FF48" s="71"/>
      <c r="FG48" s="71"/>
      <c r="FH48" s="71"/>
      <c r="FI48" s="71"/>
      <c r="FJ48" s="71"/>
      <c r="FK48" s="71"/>
      <c r="FL48" s="71"/>
      <c r="FM48" s="71"/>
      <c r="FN48" s="71"/>
      <c r="FO48" s="71"/>
      <c r="FP48" s="71"/>
      <c r="FQ48" s="71"/>
      <c r="FR48" s="71"/>
      <c r="FS48" s="71"/>
      <c r="FT48" s="71"/>
      <c r="FU48" s="71"/>
      <c r="FV48" s="71"/>
      <c r="FW48" s="71"/>
      <c r="FX48" s="71"/>
      <c r="FY48" s="71"/>
      <c r="FZ48" s="71"/>
      <c r="GA48" s="71"/>
      <c r="GB48" s="71"/>
      <c r="GC48" s="71"/>
      <c r="GD48" s="71"/>
      <c r="GE48" s="71"/>
      <c r="GF48" s="71"/>
      <c r="GG48" s="71"/>
      <c r="GH48" s="71"/>
      <c r="GI48" s="71"/>
      <c r="GJ48" s="71"/>
    </row>
    <row r="49" spans="1:192" outlineLevel="1" x14ac:dyDescent="0.25">
      <c r="E49" s="141" t="str">
        <f t="shared" ref="E49:AJ49" si="73" xml:space="preserve"> E$25</f>
        <v>Model period ending</v>
      </c>
      <c r="F49" s="141">
        <f t="shared" si="73"/>
        <v>0</v>
      </c>
      <c r="G49" s="141" t="str">
        <f t="shared" si="73"/>
        <v>date</v>
      </c>
      <c r="H49" s="141">
        <f t="shared" si="73"/>
        <v>0</v>
      </c>
      <c r="I49" s="141">
        <f t="shared" si="73"/>
        <v>0</v>
      </c>
      <c r="J49" s="141">
        <f t="shared" si="73"/>
        <v>44377</v>
      </c>
      <c r="K49" s="141">
        <f t="shared" si="73"/>
        <v>44561</v>
      </c>
      <c r="L49" s="141">
        <f t="shared" si="73"/>
        <v>44742</v>
      </c>
      <c r="M49" s="141">
        <f t="shared" si="73"/>
        <v>44926</v>
      </c>
      <c r="N49" s="141">
        <f t="shared" si="73"/>
        <v>45107</v>
      </c>
      <c r="O49" s="141">
        <f t="shared" si="73"/>
        <v>45291</v>
      </c>
      <c r="P49" s="141">
        <f t="shared" si="73"/>
        <v>45473</v>
      </c>
      <c r="Q49" s="141">
        <f t="shared" si="73"/>
        <v>45657</v>
      </c>
      <c r="R49" s="141">
        <f t="shared" si="73"/>
        <v>45838</v>
      </c>
      <c r="S49" s="141">
        <f t="shared" si="73"/>
        <v>46022</v>
      </c>
      <c r="T49" s="141">
        <f t="shared" si="73"/>
        <v>46203</v>
      </c>
      <c r="U49" s="141">
        <f t="shared" si="73"/>
        <v>46387</v>
      </c>
      <c r="V49" s="141">
        <f t="shared" si="73"/>
        <v>46568</v>
      </c>
      <c r="W49" s="141">
        <f t="shared" si="73"/>
        <v>46752</v>
      </c>
      <c r="X49" s="141">
        <f t="shared" si="73"/>
        <v>46934</v>
      </c>
      <c r="Y49" s="141">
        <f t="shared" si="73"/>
        <v>47118</v>
      </c>
      <c r="Z49" s="141">
        <f t="shared" si="73"/>
        <v>47299</v>
      </c>
      <c r="AA49" s="141">
        <f t="shared" si="73"/>
        <v>47483</v>
      </c>
      <c r="AB49" s="141">
        <f t="shared" si="73"/>
        <v>47664</v>
      </c>
      <c r="AC49" s="141">
        <f t="shared" si="73"/>
        <v>47848</v>
      </c>
      <c r="AD49" s="141">
        <f t="shared" si="73"/>
        <v>48029</v>
      </c>
      <c r="AE49" s="141">
        <f t="shared" si="73"/>
        <v>48213</v>
      </c>
      <c r="AF49" s="141">
        <f t="shared" si="73"/>
        <v>48395</v>
      </c>
      <c r="AG49" s="141">
        <f t="shared" si="73"/>
        <v>48579</v>
      </c>
      <c r="AH49" s="141">
        <f t="shared" si="73"/>
        <v>48760</v>
      </c>
      <c r="AI49" s="141">
        <f t="shared" si="73"/>
        <v>48944</v>
      </c>
      <c r="AJ49" s="141">
        <f t="shared" si="73"/>
        <v>49125</v>
      </c>
      <c r="AK49" s="141">
        <f t="shared" ref="AK49:BP49" si="74" xml:space="preserve"> AK$25</f>
        <v>49309</v>
      </c>
      <c r="AL49" s="141">
        <f t="shared" si="74"/>
        <v>49490</v>
      </c>
      <c r="AM49" s="141">
        <f t="shared" si="74"/>
        <v>49674</v>
      </c>
      <c r="AN49" s="141">
        <f t="shared" si="74"/>
        <v>49856</v>
      </c>
      <c r="AO49" s="141">
        <f t="shared" si="74"/>
        <v>50040</v>
      </c>
      <c r="AP49" s="141">
        <f t="shared" si="74"/>
        <v>50221</v>
      </c>
      <c r="AQ49" s="141">
        <f t="shared" si="74"/>
        <v>50405</v>
      </c>
      <c r="AR49" s="141">
        <f t="shared" si="74"/>
        <v>50586</v>
      </c>
      <c r="AS49" s="141">
        <f t="shared" si="74"/>
        <v>50770</v>
      </c>
      <c r="AT49" s="141">
        <f t="shared" si="74"/>
        <v>50951</v>
      </c>
      <c r="AU49" s="141">
        <f t="shared" si="74"/>
        <v>51135</v>
      </c>
      <c r="AV49" s="141">
        <f t="shared" si="74"/>
        <v>51317</v>
      </c>
      <c r="AW49" s="141">
        <f t="shared" si="74"/>
        <v>51501</v>
      </c>
      <c r="AX49" s="141">
        <f t="shared" si="74"/>
        <v>51682</v>
      </c>
      <c r="AY49" s="141">
        <f t="shared" si="74"/>
        <v>51866</v>
      </c>
      <c r="AZ49" s="141">
        <f t="shared" si="74"/>
        <v>52047</v>
      </c>
      <c r="BA49" s="141">
        <f t="shared" si="74"/>
        <v>52231</v>
      </c>
      <c r="BB49" s="141">
        <f t="shared" si="74"/>
        <v>52412</v>
      </c>
      <c r="BC49" s="141">
        <f t="shared" si="74"/>
        <v>52596</v>
      </c>
      <c r="BD49" s="141">
        <f t="shared" si="74"/>
        <v>52778</v>
      </c>
      <c r="BE49" s="141">
        <f t="shared" si="74"/>
        <v>52962</v>
      </c>
      <c r="BF49" s="141">
        <f t="shared" si="74"/>
        <v>53143</v>
      </c>
      <c r="BG49" s="141">
        <f t="shared" si="74"/>
        <v>53327</v>
      </c>
      <c r="BH49" s="141">
        <f t="shared" si="74"/>
        <v>53508</v>
      </c>
      <c r="BI49" s="141">
        <f t="shared" si="74"/>
        <v>53692</v>
      </c>
      <c r="BJ49" s="141">
        <f t="shared" si="74"/>
        <v>53873</v>
      </c>
      <c r="BK49" s="141">
        <f t="shared" si="74"/>
        <v>54057</v>
      </c>
      <c r="BL49" s="141">
        <f t="shared" si="74"/>
        <v>54239</v>
      </c>
      <c r="BM49" s="141">
        <f t="shared" si="74"/>
        <v>54423</v>
      </c>
      <c r="BN49" s="141">
        <f t="shared" si="74"/>
        <v>54604</v>
      </c>
      <c r="BO49" s="141">
        <f t="shared" si="74"/>
        <v>54788</v>
      </c>
      <c r="BP49" s="141">
        <f t="shared" si="74"/>
        <v>54969</v>
      </c>
      <c r="BQ49" s="141">
        <f t="shared" ref="BQ49:CV49" si="75" xml:space="preserve"> BQ$25</f>
        <v>55153</v>
      </c>
      <c r="BR49" s="141">
        <f t="shared" si="75"/>
        <v>55334</v>
      </c>
      <c r="BS49" s="141">
        <f t="shared" si="75"/>
        <v>55518</v>
      </c>
      <c r="BT49" s="141">
        <f t="shared" si="75"/>
        <v>55700</v>
      </c>
      <c r="BU49" s="141">
        <f t="shared" si="75"/>
        <v>55884</v>
      </c>
      <c r="BV49" s="141">
        <f t="shared" si="75"/>
        <v>56065</v>
      </c>
      <c r="BW49" s="141">
        <f t="shared" si="75"/>
        <v>56249</v>
      </c>
      <c r="BX49" s="141">
        <f t="shared" si="75"/>
        <v>56430</v>
      </c>
      <c r="BY49" s="141">
        <f t="shared" si="75"/>
        <v>56614</v>
      </c>
      <c r="BZ49" s="141">
        <f t="shared" si="75"/>
        <v>56795</v>
      </c>
      <c r="CA49" s="141">
        <f t="shared" si="75"/>
        <v>56979</v>
      </c>
      <c r="CB49" s="141">
        <f t="shared" si="75"/>
        <v>57161</v>
      </c>
      <c r="CC49" s="141">
        <f t="shared" si="75"/>
        <v>57345</v>
      </c>
      <c r="CD49" s="141">
        <f t="shared" si="75"/>
        <v>57526</v>
      </c>
      <c r="CE49" s="141">
        <f t="shared" si="75"/>
        <v>57710</v>
      </c>
      <c r="CF49" s="141">
        <f t="shared" si="75"/>
        <v>57891</v>
      </c>
      <c r="CG49" s="141">
        <f t="shared" si="75"/>
        <v>58075</v>
      </c>
      <c r="CH49" s="141">
        <f t="shared" si="75"/>
        <v>58256</v>
      </c>
      <c r="CI49" s="141">
        <f t="shared" si="75"/>
        <v>58440</v>
      </c>
      <c r="CJ49" s="141">
        <f t="shared" si="75"/>
        <v>58622</v>
      </c>
      <c r="CK49" s="141">
        <f t="shared" si="75"/>
        <v>58806</v>
      </c>
      <c r="CL49" s="141">
        <f t="shared" si="75"/>
        <v>58987</v>
      </c>
      <c r="CM49" s="141">
        <f t="shared" si="75"/>
        <v>59171</v>
      </c>
      <c r="CN49" s="141">
        <f t="shared" si="75"/>
        <v>59352</v>
      </c>
      <c r="CO49" s="141">
        <f t="shared" si="75"/>
        <v>59536</v>
      </c>
      <c r="CP49" s="141">
        <f t="shared" si="75"/>
        <v>59717</v>
      </c>
      <c r="CQ49" s="141">
        <f t="shared" si="75"/>
        <v>59901</v>
      </c>
      <c r="CR49" s="141">
        <f t="shared" si="75"/>
        <v>60083</v>
      </c>
      <c r="CS49" s="141">
        <f t="shared" si="75"/>
        <v>60267</v>
      </c>
      <c r="CT49" s="141">
        <f t="shared" si="75"/>
        <v>60448</v>
      </c>
      <c r="CU49" s="141">
        <f t="shared" si="75"/>
        <v>60632</v>
      </c>
      <c r="CV49" s="141">
        <f t="shared" si="75"/>
        <v>60813</v>
      </c>
      <c r="CW49" s="141">
        <f t="shared" ref="CW49:EB49" si="76" xml:space="preserve"> CW$25</f>
        <v>60997</v>
      </c>
      <c r="CX49" s="141">
        <f t="shared" si="76"/>
        <v>61178</v>
      </c>
      <c r="CY49" s="141">
        <f t="shared" si="76"/>
        <v>61362</v>
      </c>
      <c r="CZ49" s="141">
        <f t="shared" si="76"/>
        <v>61544</v>
      </c>
      <c r="DA49" s="141">
        <f t="shared" si="76"/>
        <v>61728</v>
      </c>
      <c r="DB49" s="141">
        <f t="shared" si="76"/>
        <v>61909</v>
      </c>
      <c r="DC49" s="141">
        <f t="shared" si="76"/>
        <v>62093</v>
      </c>
      <c r="DD49" s="141">
        <f t="shared" si="76"/>
        <v>62274</v>
      </c>
      <c r="DE49" s="141">
        <f t="shared" si="76"/>
        <v>62458</v>
      </c>
      <c r="DF49" s="141">
        <f t="shared" si="76"/>
        <v>62639</v>
      </c>
      <c r="DG49" s="141">
        <f t="shared" si="76"/>
        <v>62823</v>
      </c>
      <c r="DH49" s="141">
        <f t="shared" si="76"/>
        <v>63005</v>
      </c>
      <c r="DI49" s="141">
        <f t="shared" si="76"/>
        <v>63189</v>
      </c>
      <c r="DJ49" s="141">
        <f t="shared" si="76"/>
        <v>63370</v>
      </c>
      <c r="DK49" s="141">
        <f t="shared" si="76"/>
        <v>63554</v>
      </c>
      <c r="DL49" s="141">
        <f t="shared" si="76"/>
        <v>63735</v>
      </c>
      <c r="DM49" s="141">
        <f t="shared" si="76"/>
        <v>63919</v>
      </c>
      <c r="DN49" s="141">
        <f t="shared" si="76"/>
        <v>64100</v>
      </c>
      <c r="DO49" s="141">
        <f t="shared" si="76"/>
        <v>64284</v>
      </c>
      <c r="DP49" s="141">
        <f t="shared" si="76"/>
        <v>64466</v>
      </c>
      <c r="DQ49" s="141">
        <f t="shared" si="76"/>
        <v>64650</v>
      </c>
      <c r="DR49" s="141">
        <f t="shared" si="76"/>
        <v>64831</v>
      </c>
      <c r="DS49" s="141">
        <f t="shared" si="76"/>
        <v>65015</v>
      </c>
      <c r="DT49" s="141">
        <f t="shared" si="76"/>
        <v>65196</v>
      </c>
      <c r="DU49" s="141">
        <f t="shared" si="76"/>
        <v>65380</v>
      </c>
      <c r="DV49" s="141">
        <f t="shared" si="76"/>
        <v>65561</v>
      </c>
      <c r="DW49" s="141">
        <f t="shared" si="76"/>
        <v>65745</v>
      </c>
      <c r="DX49" s="141">
        <f t="shared" si="76"/>
        <v>65927</v>
      </c>
      <c r="DY49" s="141">
        <f t="shared" si="76"/>
        <v>66111</v>
      </c>
      <c r="DZ49" s="141">
        <f t="shared" si="76"/>
        <v>66292</v>
      </c>
      <c r="EA49" s="141">
        <f t="shared" si="76"/>
        <v>66476</v>
      </c>
      <c r="EB49" s="141">
        <f t="shared" si="76"/>
        <v>66657</v>
      </c>
      <c r="EC49" s="141">
        <f t="shared" ref="EC49:FH49" si="77" xml:space="preserve"> EC$25</f>
        <v>66841</v>
      </c>
      <c r="ED49" s="141">
        <f t="shared" si="77"/>
        <v>67022</v>
      </c>
      <c r="EE49" s="141">
        <f t="shared" si="77"/>
        <v>67206</v>
      </c>
      <c r="EF49" s="141">
        <f t="shared" si="77"/>
        <v>67388</v>
      </c>
      <c r="EG49" s="141">
        <f t="shared" si="77"/>
        <v>67572</v>
      </c>
      <c r="EH49" s="141">
        <f t="shared" si="77"/>
        <v>67753</v>
      </c>
      <c r="EI49" s="141">
        <f t="shared" si="77"/>
        <v>67937</v>
      </c>
      <c r="EJ49" s="141">
        <f t="shared" si="77"/>
        <v>68118</v>
      </c>
      <c r="EK49" s="141">
        <f t="shared" si="77"/>
        <v>68302</v>
      </c>
      <c r="EL49" s="141">
        <f t="shared" si="77"/>
        <v>68483</v>
      </c>
      <c r="EM49" s="141">
        <f t="shared" si="77"/>
        <v>68667</v>
      </c>
      <c r="EN49" s="141">
        <f t="shared" si="77"/>
        <v>68849</v>
      </c>
      <c r="EO49" s="141">
        <f t="shared" si="77"/>
        <v>69033</v>
      </c>
      <c r="EP49" s="141">
        <f t="shared" si="77"/>
        <v>69214</v>
      </c>
      <c r="EQ49" s="141">
        <f t="shared" si="77"/>
        <v>69398</v>
      </c>
      <c r="ER49" s="141">
        <f t="shared" si="77"/>
        <v>69579</v>
      </c>
      <c r="ES49" s="141">
        <f t="shared" si="77"/>
        <v>69763</v>
      </c>
      <c r="ET49" s="141">
        <f t="shared" si="77"/>
        <v>69944</v>
      </c>
      <c r="EU49" s="141">
        <f t="shared" si="77"/>
        <v>70128</v>
      </c>
      <c r="EV49" s="141">
        <f t="shared" si="77"/>
        <v>70310</v>
      </c>
      <c r="EW49" s="141">
        <f t="shared" si="77"/>
        <v>70494</v>
      </c>
      <c r="EX49" s="141">
        <f t="shared" si="77"/>
        <v>70675</v>
      </c>
      <c r="EY49" s="141">
        <f t="shared" si="77"/>
        <v>70859</v>
      </c>
      <c r="EZ49" s="141">
        <f t="shared" si="77"/>
        <v>71040</v>
      </c>
      <c r="FA49" s="141">
        <f t="shared" si="77"/>
        <v>71224</v>
      </c>
      <c r="FB49" s="141">
        <f t="shared" si="77"/>
        <v>71405</v>
      </c>
      <c r="FC49" s="141">
        <f t="shared" si="77"/>
        <v>71589</v>
      </c>
      <c r="FD49" s="141">
        <f t="shared" si="77"/>
        <v>71771</v>
      </c>
      <c r="FE49" s="141">
        <f t="shared" si="77"/>
        <v>71955</v>
      </c>
      <c r="FF49" s="141">
        <f t="shared" si="77"/>
        <v>72136</v>
      </c>
      <c r="FG49" s="141">
        <f t="shared" si="77"/>
        <v>72320</v>
      </c>
      <c r="FH49" s="141">
        <f t="shared" si="77"/>
        <v>72501</v>
      </c>
      <c r="FI49" s="141">
        <f t="shared" ref="FI49:GJ49" si="78" xml:space="preserve"> FI$25</f>
        <v>72685</v>
      </c>
      <c r="FJ49" s="141">
        <f t="shared" si="78"/>
        <v>72866</v>
      </c>
      <c r="FK49" s="141">
        <f t="shared" si="78"/>
        <v>73050</v>
      </c>
      <c r="FL49" s="141">
        <f t="shared" si="78"/>
        <v>73231</v>
      </c>
      <c r="FM49" s="141">
        <f t="shared" si="78"/>
        <v>73415</v>
      </c>
      <c r="FN49" s="141">
        <f t="shared" si="78"/>
        <v>73596</v>
      </c>
      <c r="FO49" s="141">
        <f t="shared" si="78"/>
        <v>73780</v>
      </c>
      <c r="FP49" s="141">
        <f t="shared" si="78"/>
        <v>73961</v>
      </c>
      <c r="FQ49" s="141">
        <f t="shared" si="78"/>
        <v>74145</v>
      </c>
      <c r="FR49" s="141">
        <f t="shared" si="78"/>
        <v>74326</v>
      </c>
      <c r="FS49" s="141">
        <f t="shared" si="78"/>
        <v>74510</v>
      </c>
      <c r="FT49" s="141">
        <f t="shared" si="78"/>
        <v>74692</v>
      </c>
      <c r="FU49" s="141">
        <f t="shared" si="78"/>
        <v>74876</v>
      </c>
      <c r="FV49" s="141">
        <f t="shared" si="78"/>
        <v>75057</v>
      </c>
      <c r="FW49" s="141">
        <f t="shared" si="78"/>
        <v>75241</v>
      </c>
      <c r="FX49" s="141">
        <f t="shared" si="78"/>
        <v>75422</v>
      </c>
      <c r="FY49" s="141">
        <f t="shared" si="78"/>
        <v>75606</v>
      </c>
      <c r="FZ49" s="141">
        <f t="shared" si="78"/>
        <v>75787</v>
      </c>
      <c r="GA49" s="141">
        <f t="shared" si="78"/>
        <v>75971</v>
      </c>
      <c r="GB49" s="141">
        <f t="shared" si="78"/>
        <v>76153</v>
      </c>
      <c r="GC49" s="141">
        <f t="shared" si="78"/>
        <v>76337</v>
      </c>
      <c r="GD49" s="141">
        <f t="shared" si="78"/>
        <v>76518</v>
      </c>
      <c r="GE49" s="141">
        <f t="shared" si="78"/>
        <v>76702</v>
      </c>
      <c r="GF49" s="141">
        <f t="shared" si="78"/>
        <v>76883</v>
      </c>
      <c r="GG49" s="141">
        <f t="shared" si="78"/>
        <v>77067</v>
      </c>
      <c r="GH49" s="141">
        <f t="shared" si="78"/>
        <v>77248</v>
      </c>
      <c r="GI49" s="141">
        <f t="shared" si="78"/>
        <v>77432</v>
      </c>
      <c r="GJ49" s="141">
        <f t="shared" si="78"/>
        <v>77614</v>
      </c>
    </row>
    <row r="50" spans="1:192" outlineLevel="1" x14ac:dyDescent="0.25">
      <c r="A50" s="142"/>
      <c r="B50" s="142"/>
      <c r="C50" s="143"/>
      <c r="D50" s="144"/>
      <c r="E50" s="145" t="s">
        <v>78</v>
      </c>
      <c r="F50" s="145"/>
      <c r="G50" s="145"/>
      <c r="H50" s="145"/>
      <c r="I50" s="145"/>
      <c r="J50" s="145" t="str">
        <f t="shared" ref="J50:AO50" si="79" xml:space="preserve"> INDEX($J$47:$GJ$47, MATCH(J48, $J49:$GJ49, 0))</f>
        <v>Pre-fcst</v>
      </c>
      <c r="K50" s="145" t="str">
        <f t="shared" si="79"/>
        <v>Construction</v>
      </c>
      <c r="L50" s="145" t="str">
        <f t="shared" si="79"/>
        <v>Construction</v>
      </c>
      <c r="M50" s="145" t="str">
        <f t="shared" si="79"/>
        <v>Operations</v>
      </c>
      <c r="N50" s="145" t="str">
        <f t="shared" si="79"/>
        <v>Operations</v>
      </c>
      <c r="O50" s="145" t="str">
        <f t="shared" si="79"/>
        <v>Operations</v>
      </c>
      <c r="P50" s="145" t="str">
        <f t="shared" si="79"/>
        <v>Operations</v>
      </c>
      <c r="Q50" s="145" t="str">
        <f t="shared" si="79"/>
        <v>Operations</v>
      </c>
      <c r="R50" s="145" t="str">
        <f t="shared" si="79"/>
        <v>Operations</v>
      </c>
      <c r="S50" s="145" t="str">
        <f t="shared" si="79"/>
        <v>Operations</v>
      </c>
      <c r="T50" s="145" t="str">
        <f t="shared" si="79"/>
        <v>Operations</v>
      </c>
      <c r="U50" s="145" t="str">
        <f t="shared" si="79"/>
        <v>Operations</v>
      </c>
      <c r="V50" s="145" t="str">
        <f t="shared" si="79"/>
        <v>Operations</v>
      </c>
      <c r="W50" s="145" t="str">
        <f t="shared" si="79"/>
        <v>Operations</v>
      </c>
      <c r="X50" s="145" t="str">
        <f t="shared" si="79"/>
        <v>Operations</v>
      </c>
      <c r="Y50" s="145" t="str">
        <f t="shared" si="79"/>
        <v>Operations</v>
      </c>
      <c r="Z50" s="145" t="str">
        <f t="shared" si="79"/>
        <v>Operations</v>
      </c>
      <c r="AA50" s="145" t="str">
        <f t="shared" si="79"/>
        <v>Operations</v>
      </c>
      <c r="AB50" s="145" t="str">
        <f t="shared" si="79"/>
        <v>Operations</v>
      </c>
      <c r="AC50" s="145" t="str">
        <f t="shared" si="79"/>
        <v>Operations</v>
      </c>
      <c r="AD50" s="145" t="str">
        <f t="shared" si="79"/>
        <v>Operations</v>
      </c>
      <c r="AE50" s="145" t="str">
        <f t="shared" si="79"/>
        <v>Operations</v>
      </c>
      <c r="AF50" s="145" t="str">
        <f t="shared" si="79"/>
        <v>Operations</v>
      </c>
      <c r="AG50" s="145" t="str">
        <f t="shared" si="79"/>
        <v>Post ops</v>
      </c>
      <c r="AH50" s="145" t="str">
        <f t="shared" si="79"/>
        <v>Post ops</v>
      </c>
      <c r="AI50" s="145" t="str">
        <f t="shared" si="79"/>
        <v>Post ops</v>
      </c>
      <c r="AJ50" s="145" t="str">
        <f t="shared" si="79"/>
        <v>Post ops</v>
      </c>
      <c r="AK50" s="145" t="str">
        <f t="shared" si="79"/>
        <v>Post ops</v>
      </c>
      <c r="AL50" s="145" t="str">
        <f t="shared" si="79"/>
        <v>Post ops</v>
      </c>
      <c r="AM50" s="145" t="str">
        <f t="shared" si="79"/>
        <v>Post ops</v>
      </c>
      <c r="AN50" s="145" t="str">
        <f t="shared" si="79"/>
        <v>Post ops</v>
      </c>
      <c r="AO50" s="145" t="str">
        <f t="shared" si="79"/>
        <v>Post ops</v>
      </c>
      <c r="AP50" s="145" t="str">
        <f t="shared" ref="AP50:BB50" si="80" xml:space="preserve"> INDEX($J$47:$GJ$47, MATCH(AP48, $J49:$GJ49, 0))</f>
        <v>Post ops</v>
      </c>
      <c r="AQ50" s="145" t="str">
        <f t="shared" si="80"/>
        <v>Post ops</v>
      </c>
      <c r="AR50" s="145" t="str">
        <f t="shared" si="80"/>
        <v>Post ops</v>
      </c>
      <c r="AS50" s="145" t="str">
        <f t="shared" si="80"/>
        <v>Post ops</v>
      </c>
      <c r="AT50" s="145" t="str">
        <f t="shared" si="80"/>
        <v>Post ops</v>
      </c>
      <c r="AU50" s="145" t="str">
        <f t="shared" si="80"/>
        <v>Post ops</v>
      </c>
      <c r="AV50" s="145" t="str">
        <f t="shared" si="80"/>
        <v>Post ops</v>
      </c>
      <c r="AW50" s="145" t="str">
        <f t="shared" si="80"/>
        <v>Post ops</v>
      </c>
      <c r="AX50" s="145" t="str">
        <f t="shared" si="80"/>
        <v>Post ops</v>
      </c>
      <c r="AY50" s="145" t="str">
        <f t="shared" si="80"/>
        <v>Post ops</v>
      </c>
      <c r="AZ50" s="145" t="str">
        <f t="shared" si="80"/>
        <v>Post ops</v>
      </c>
      <c r="BA50" s="145" t="str">
        <f t="shared" si="80"/>
        <v>Post ops</v>
      </c>
      <c r="BB50" s="145" t="str">
        <f t="shared" si="80"/>
        <v>Post ops</v>
      </c>
      <c r="BC50" s="238"/>
      <c r="BD50" s="238"/>
      <c r="BE50" s="238"/>
      <c r="BF50" s="238"/>
      <c r="BG50" s="238"/>
      <c r="BH50" s="238"/>
      <c r="BI50" s="238"/>
      <c r="BJ50" s="238"/>
      <c r="BK50" s="238"/>
      <c r="BL50" s="238"/>
      <c r="BM50" s="238"/>
      <c r="BN50" s="238"/>
      <c r="BO50" s="238"/>
      <c r="BP50" s="238"/>
      <c r="BQ50" s="238"/>
      <c r="BR50" s="238"/>
      <c r="BS50" s="238"/>
      <c r="BT50" s="238"/>
      <c r="BU50" s="238"/>
      <c r="BV50" s="238"/>
      <c r="BW50" s="238"/>
      <c r="BX50" s="238"/>
      <c r="BY50" s="238"/>
      <c r="BZ50" s="238"/>
      <c r="CA50" s="238"/>
      <c r="CB50" s="238"/>
      <c r="CC50" s="238"/>
      <c r="CD50" s="238"/>
      <c r="CE50" s="238"/>
      <c r="CF50" s="238"/>
      <c r="CG50" s="238"/>
      <c r="CH50" s="238"/>
      <c r="CI50" s="238"/>
      <c r="CJ50" s="238"/>
      <c r="CK50" s="238"/>
      <c r="CL50" s="238"/>
      <c r="CM50" s="238"/>
      <c r="CN50" s="238"/>
      <c r="CO50" s="238"/>
      <c r="CP50" s="238"/>
      <c r="CQ50" s="238"/>
      <c r="CR50" s="238"/>
      <c r="CS50" s="238"/>
      <c r="CT50" s="238"/>
      <c r="CU50" s="238"/>
      <c r="CV50" s="238"/>
      <c r="CW50" s="238"/>
      <c r="CX50" s="238"/>
      <c r="CY50" s="238"/>
      <c r="CZ50" s="238"/>
      <c r="DA50" s="238"/>
      <c r="DB50" s="238"/>
      <c r="DC50" s="238"/>
      <c r="DD50" s="238"/>
      <c r="DE50" s="238"/>
      <c r="DF50" s="238"/>
      <c r="DG50" s="238"/>
      <c r="DH50" s="238"/>
      <c r="DI50" s="238"/>
      <c r="DJ50" s="238"/>
      <c r="DK50" s="238"/>
      <c r="DL50" s="238"/>
      <c r="DM50" s="238"/>
      <c r="DN50" s="238"/>
      <c r="DO50" s="238"/>
      <c r="DP50" s="238"/>
      <c r="DQ50" s="238"/>
      <c r="DR50" s="238"/>
      <c r="DS50" s="238"/>
      <c r="DT50" s="238"/>
      <c r="DU50" s="238"/>
      <c r="DV50" s="238"/>
      <c r="DW50" s="238"/>
      <c r="DX50" s="238"/>
      <c r="DY50" s="238"/>
      <c r="DZ50" s="238"/>
      <c r="EA50" s="238"/>
      <c r="EB50" s="238"/>
      <c r="EC50" s="238"/>
      <c r="ED50" s="238"/>
      <c r="EE50" s="238"/>
      <c r="EF50" s="238"/>
      <c r="EG50" s="238"/>
      <c r="EH50" s="238"/>
      <c r="EI50" s="238"/>
      <c r="EJ50" s="238"/>
      <c r="EK50" s="238"/>
      <c r="EL50" s="238"/>
      <c r="EM50" s="238"/>
      <c r="EN50" s="238"/>
      <c r="EO50" s="238"/>
      <c r="EP50" s="238"/>
      <c r="EQ50" s="238"/>
      <c r="ER50" s="238"/>
      <c r="ES50" s="238"/>
      <c r="ET50" s="238"/>
      <c r="EU50" s="238"/>
      <c r="EV50" s="238"/>
      <c r="EW50" s="238"/>
      <c r="EX50" s="238"/>
      <c r="EY50" s="238"/>
      <c r="EZ50" s="238"/>
      <c r="FA50" s="238"/>
      <c r="FB50" s="238"/>
      <c r="FC50" s="238"/>
      <c r="FD50" s="238"/>
      <c r="FE50" s="238"/>
      <c r="FF50" s="238"/>
      <c r="FG50" s="238"/>
      <c r="FH50" s="238"/>
      <c r="FI50" s="238"/>
      <c r="FJ50" s="238"/>
      <c r="FK50" s="238"/>
      <c r="FL50" s="238"/>
      <c r="FM50" s="238"/>
      <c r="FN50" s="238"/>
      <c r="FO50" s="238"/>
      <c r="FP50" s="238"/>
      <c r="FQ50" s="238"/>
      <c r="FR50" s="238"/>
      <c r="FS50" s="238"/>
      <c r="FT50" s="238"/>
      <c r="FU50" s="238"/>
      <c r="FV50" s="238"/>
      <c r="FW50" s="238"/>
      <c r="FX50" s="238"/>
      <c r="FY50" s="238"/>
      <c r="FZ50" s="238"/>
      <c r="GA50" s="238"/>
      <c r="GB50" s="238"/>
      <c r="GC50" s="238"/>
      <c r="GD50" s="238"/>
      <c r="GE50" s="238"/>
      <c r="GF50" s="238"/>
      <c r="GG50" s="238"/>
      <c r="GH50" s="238"/>
      <c r="GI50" s="238"/>
      <c r="GJ50" s="238"/>
    </row>
    <row r="51" spans="1:192" outlineLevel="1" x14ac:dyDescent="0.25"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</row>
    <row r="52" spans="1:192" outlineLevel="1" x14ac:dyDescent="0.25">
      <c r="B52" s="15" t="s">
        <v>136</v>
      </c>
    </row>
    <row r="53" spans="1:192" outlineLevel="1" x14ac:dyDescent="0.25">
      <c r="A53" s="33"/>
      <c r="B53" s="33"/>
      <c r="C53" s="30"/>
      <c r="D53" s="61"/>
      <c r="E53" s="32" t="str">
        <f xml:space="preserve"> E$14</f>
        <v>First model column flag</v>
      </c>
      <c r="F53" s="32">
        <f t="shared" ref="F53:BQ53" si="81" xml:space="preserve"> F$14</f>
        <v>0</v>
      </c>
      <c r="G53" s="32" t="str">
        <f t="shared" si="81"/>
        <v>flag</v>
      </c>
      <c r="H53" s="32">
        <f t="shared" si="81"/>
        <v>1</v>
      </c>
      <c r="I53" s="31">
        <f t="shared" si="81"/>
        <v>0</v>
      </c>
      <c r="J53" s="32">
        <f t="shared" si="81"/>
        <v>1</v>
      </c>
      <c r="K53" s="32">
        <f t="shared" si="81"/>
        <v>0</v>
      </c>
      <c r="L53" s="32">
        <f t="shared" si="81"/>
        <v>0</v>
      </c>
      <c r="M53" s="32">
        <f t="shared" si="81"/>
        <v>0</v>
      </c>
      <c r="N53" s="32">
        <f t="shared" si="81"/>
        <v>0</v>
      </c>
      <c r="O53" s="32">
        <f t="shared" si="81"/>
        <v>0</v>
      </c>
      <c r="P53" s="32">
        <f t="shared" si="81"/>
        <v>0</v>
      </c>
      <c r="Q53" s="32">
        <f t="shared" si="81"/>
        <v>0</v>
      </c>
      <c r="R53" s="32">
        <f t="shared" si="81"/>
        <v>0</v>
      </c>
      <c r="S53" s="32">
        <f t="shared" si="81"/>
        <v>0</v>
      </c>
      <c r="T53" s="32">
        <f t="shared" si="81"/>
        <v>0</v>
      </c>
      <c r="U53" s="32">
        <f t="shared" si="81"/>
        <v>0</v>
      </c>
      <c r="V53" s="32">
        <f t="shared" si="81"/>
        <v>0</v>
      </c>
      <c r="W53" s="32">
        <f t="shared" si="81"/>
        <v>0</v>
      </c>
      <c r="X53" s="32">
        <f t="shared" si="81"/>
        <v>0</v>
      </c>
      <c r="Y53" s="32">
        <f t="shared" si="81"/>
        <v>0</v>
      </c>
      <c r="Z53" s="32">
        <f t="shared" si="81"/>
        <v>0</v>
      </c>
      <c r="AA53" s="32">
        <f t="shared" si="81"/>
        <v>0</v>
      </c>
      <c r="AB53" s="32">
        <f t="shared" si="81"/>
        <v>0</v>
      </c>
      <c r="AC53" s="32">
        <f t="shared" si="81"/>
        <v>0</v>
      </c>
      <c r="AD53" s="32">
        <f t="shared" si="81"/>
        <v>0</v>
      </c>
      <c r="AE53" s="32">
        <f t="shared" si="81"/>
        <v>0</v>
      </c>
      <c r="AF53" s="32">
        <f t="shared" si="81"/>
        <v>0</v>
      </c>
      <c r="AG53" s="32">
        <f t="shared" si="81"/>
        <v>0</v>
      </c>
      <c r="AH53" s="32">
        <f t="shared" si="81"/>
        <v>0</v>
      </c>
      <c r="AI53" s="32">
        <f t="shared" si="81"/>
        <v>0</v>
      </c>
      <c r="AJ53" s="32">
        <f t="shared" si="81"/>
        <v>0</v>
      </c>
      <c r="AK53" s="32">
        <f t="shared" si="81"/>
        <v>0</v>
      </c>
      <c r="AL53" s="32">
        <f t="shared" si="81"/>
        <v>0</v>
      </c>
      <c r="AM53" s="32">
        <f t="shared" si="81"/>
        <v>0</v>
      </c>
      <c r="AN53" s="32">
        <f t="shared" si="81"/>
        <v>0</v>
      </c>
      <c r="AO53" s="32">
        <f t="shared" si="81"/>
        <v>0</v>
      </c>
      <c r="AP53" s="32">
        <f t="shared" si="81"/>
        <v>0</v>
      </c>
      <c r="AQ53" s="32">
        <f t="shared" si="81"/>
        <v>0</v>
      </c>
      <c r="AR53" s="32">
        <f t="shared" si="81"/>
        <v>0</v>
      </c>
      <c r="AS53" s="32">
        <f t="shared" si="81"/>
        <v>0</v>
      </c>
      <c r="AT53" s="32">
        <f t="shared" si="81"/>
        <v>0</v>
      </c>
      <c r="AU53" s="32">
        <f t="shared" si="81"/>
        <v>0</v>
      </c>
      <c r="AV53" s="32">
        <f t="shared" si="81"/>
        <v>0</v>
      </c>
      <c r="AW53" s="32">
        <f t="shared" si="81"/>
        <v>0</v>
      </c>
      <c r="AX53" s="32">
        <f t="shared" si="81"/>
        <v>0</v>
      </c>
      <c r="AY53" s="32">
        <f t="shared" si="81"/>
        <v>0</v>
      </c>
      <c r="AZ53" s="32">
        <f t="shared" si="81"/>
        <v>0</v>
      </c>
      <c r="BA53" s="32">
        <f t="shared" si="81"/>
        <v>0</v>
      </c>
      <c r="BB53" s="32">
        <f t="shared" si="81"/>
        <v>0</v>
      </c>
      <c r="BC53" s="32">
        <f t="shared" si="81"/>
        <v>0</v>
      </c>
      <c r="BD53" s="32">
        <f t="shared" si="81"/>
        <v>0</v>
      </c>
      <c r="BE53" s="32">
        <f t="shared" si="81"/>
        <v>0</v>
      </c>
      <c r="BF53" s="32">
        <f t="shared" si="81"/>
        <v>0</v>
      </c>
      <c r="BG53" s="32">
        <f t="shared" si="81"/>
        <v>0</v>
      </c>
      <c r="BH53" s="32">
        <f t="shared" si="81"/>
        <v>0</v>
      </c>
      <c r="BI53" s="32">
        <f t="shared" si="81"/>
        <v>0</v>
      </c>
      <c r="BJ53" s="32">
        <f t="shared" si="81"/>
        <v>0</v>
      </c>
      <c r="BK53" s="32">
        <f t="shared" si="81"/>
        <v>0</v>
      </c>
      <c r="BL53" s="32">
        <f t="shared" si="81"/>
        <v>0</v>
      </c>
      <c r="BM53" s="32">
        <f t="shared" si="81"/>
        <v>0</v>
      </c>
      <c r="BN53" s="32">
        <f t="shared" si="81"/>
        <v>0</v>
      </c>
      <c r="BO53" s="32">
        <f t="shared" si="81"/>
        <v>0</v>
      </c>
      <c r="BP53" s="32">
        <f t="shared" si="81"/>
        <v>0</v>
      </c>
      <c r="BQ53" s="32">
        <f t="shared" si="81"/>
        <v>0</v>
      </c>
      <c r="BR53" s="32">
        <f t="shared" ref="BR53:EC53" si="82" xml:space="preserve"> BR$14</f>
        <v>0</v>
      </c>
      <c r="BS53" s="32">
        <f t="shared" si="82"/>
        <v>0</v>
      </c>
      <c r="BT53" s="32">
        <f t="shared" si="82"/>
        <v>0</v>
      </c>
      <c r="BU53" s="32">
        <f t="shared" si="82"/>
        <v>0</v>
      </c>
      <c r="BV53" s="32">
        <f t="shared" si="82"/>
        <v>0</v>
      </c>
      <c r="BW53" s="32">
        <f t="shared" si="82"/>
        <v>0</v>
      </c>
      <c r="BX53" s="32">
        <f t="shared" si="82"/>
        <v>0</v>
      </c>
      <c r="BY53" s="32">
        <f t="shared" si="82"/>
        <v>0</v>
      </c>
      <c r="BZ53" s="32">
        <f t="shared" si="82"/>
        <v>0</v>
      </c>
      <c r="CA53" s="32">
        <f t="shared" si="82"/>
        <v>0</v>
      </c>
      <c r="CB53" s="32">
        <f t="shared" si="82"/>
        <v>0</v>
      </c>
      <c r="CC53" s="32">
        <f t="shared" si="82"/>
        <v>0</v>
      </c>
      <c r="CD53" s="32">
        <f t="shared" si="82"/>
        <v>0</v>
      </c>
      <c r="CE53" s="32">
        <f t="shared" si="82"/>
        <v>0</v>
      </c>
      <c r="CF53" s="32">
        <f t="shared" si="82"/>
        <v>0</v>
      </c>
      <c r="CG53" s="32">
        <f t="shared" si="82"/>
        <v>0</v>
      </c>
      <c r="CH53" s="32">
        <f t="shared" si="82"/>
        <v>0</v>
      </c>
      <c r="CI53" s="32">
        <f t="shared" si="82"/>
        <v>0</v>
      </c>
      <c r="CJ53" s="32">
        <f t="shared" si="82"/>
        <v>0</v>
      </c>
      <c r="CK53" s="32">
        <f t="shared" si="82"/>
        <v>0</v>
      </c>
      <c r="CL53" s="32">
        <f t="shared" si="82"/>
        <v>0</v>
      </c>
      <c r="CM53" s="32">
        <f t="shared" si="82"/>
        <v>0</v>
      </c>
      <c r="CN53" s="32">
        <f t="shared" si="82"/>
        <v>0</v>
      </c>
      <c r="CO53" s="32">
        <f t="shared" si="82"/>
        <v>0</v>
      </c>
      <c r="CP53" s="32">
        <f t="shared" si="82"/>
        <v>0</v>
      </c>
      <c r="CQ53" s="32">
        <f t="shared" si="82"/>
        <v>0</v>
      </c>
      <c r="CR53" s="32">
        <f t="shared" si="82"/>
        <v>0</v>
      </c>
      <c r="CS53" s="32">
        <f t="shared" si="82"/>
        <v>0</v>
      </c>
      <c r="CT53" s="32">
        <f t="shared" si="82"/>
        <v>0</v>
      </c>
      <c r="CU53" s="32">
        <f t="shared" si="82"/>
        <v>0</v>
      </c>
      <c r="CV53" s="32">
        <f t="shared" si="82"/>
        <v>0</v>
      </c>
      <c r="CW53" s="32">
        <f t="shared" si="82"/>
        <v>0</v>
      </c>
      <c r="CX53" s="32">
        <f t="shared" si="82"/>
        <v>0</v>
      </c>
      <c r="CY53" s="32">
        <f t="shared" si="82"/>
        <v>0</v>
      </c>
      <c r="CZ53" s="32">
        <f t="shared" si="82"/>
        <v>0</v>
      </c>
      <c r="DA53" s="32">
        <f t="shared" si="82"/>
        <v>0</v>
      </c>
      <c r="DB53" s="32">
        <f t="shared" si="82"/>
        <v>0</v>
      </c>
      <c r="DC53" s="32">
        <f t="shared" si="82"/>
        <v>0</v>
      </c>
      <c r="DD53" s="32">
        <f t="shared" si="82"/>
        <v>0</v>
      </c>
      <c r="DE53" s="32">
        <f t="shared" si="82"/>
        <v>0</v>
      </c>
      <c r="DF53" s="32">
        <f t="shared" si="82"/>
        <v>0</v>
      </c>
      <c r="DG53" s="32">
        <f t="shared" si="82"/>
        <v>0</v>
      </c>
      <c r="DH53" s="32">
        <f t="shared" si="82"/>
        <v>0</v>
      </c>
      <c r="DI53" s="32">
        <f t="shared" si="82"/>
        <v>0</v>
      </c>
      <c r="DJ53" s="32">
        <f t="shared" si="82"/>
        <v>0</v>
      </c>
      <c r="DK53" s="32">
        <f t="shared" si="82"/>
        <v>0</v>
      </c>
      <c r="DL53" s="32">
        <f t="shared" si="82"/>
        <v>0</v>
      </c>
      <c r="DM53" s="32">
        <f t="shared" si="82"/>
        <v>0</v>
      </c>
      <c r="DN53" s="32">
        <f t="shared" si="82"/>
        <v>0</v>
      </c>
      <c r="DO53" s="32">
        <f t="shared" si="82"/>
        <v>0</v>
      </c>
      <c r="DP53" s="32">
        <f t="shared" si="82"/>
        <v>0</v>
      </c>
      <c r="DQ53" s="32">
        <f t="shared" si="82"/>
        <v>0</v>
      </c>
      <c r="DR53" s="32">
        <f t="shared" si="82"/>
        <v>0</v>
      </c>
      <c r="DS53" s="32">
        <f t="shared" si="82"/>
        <v>0</v>
      </c>
      <c r="DT53" s="32">
        <f t="shared" si="82"/>
        <v>0</v>
      </c>
      <c r="DU53" s="32">
        <f t="shared" si="82"/>
        <v>0</v>
      </c>
      <c r="DV53" s="32">
        <f t="shared" si="82"/>
        <v>0</v>
      </c>
      <c r="DW53" s="32">
        <f t="shared" si="82"/>
        <v>0</v>
      </c>
      <c r="DX53" s="32">
        <f t="shared" si="82"/>
        <v>0</v>
      </c>
      <c r="DY53" s="32">
        <f t="shared" si="82"/>
        <v>0</v>
      </c>
      <c r="DZ53" s="32">
        <f t="shared" si="82"/>
        <v>0</v>
      </c>
      <c r="EA53" s="32">
        <f t="shared" si="82"/>
        <v>0</v>
      </c>
      <c r="EB53" s="32">
        <f t="shared" si="82"/>
        <v>0</v>
      </c>
      <c r="EC53" s="32">
        <f t="shared" si="82"/>
        <v>0</v>
      </c>
      <c r="ED53" s="32">
        <f t="shared" ref="ED53:GJ53" si="83" xml:space="preserve"> ED$14</f>
        <v>0</v>
      </c>
      <c r="EE53" s="32">
        <f t="shared" si="83"/>
        <v>0</v>
      </c>
      <c r="EF53" s="32">
        <f t="shared" si="83"/>
        <v>0</v>
      </c>
      <c r="EG53" s="32">
        <f t="shared" si="83"/>
        <v>0</v>
      </c>
      <c r="EH53" s="32">
        <f t="shared" si="83"/>
        <v>0</v>
      </c>
      <c r="EI53" s="32">
        <f t="shared" si="83"/>
        <v>0</v>
      </c>
      <c r="EJ53" s="32">
        <f t="shared" si="83"/>
        <v>0</v>
      </c>
      <c r="EK53" s="32">
        <f t="shared" si="83"/>
        <v>0</v>
      </c>
      <c r="EL53" s="32">
        <f t="shared" si="83"/>
        <v>0</v>
      </c>
      <c r="EM53" s="32">
        <f t="shared" si="83"/>
        <v>0</v>
      </c>
      <c r="EN53" s="32">
        <f t="shared" si="83"/>
        <v>0</v>
      </c>
      <c r="EO53" s="32">
        <f t="shared" si="83"/>
        <v>0</v>
      </c>
      <c r="EP53" s="32">
        <f t="shared" si="83"/>
        <v>0</v>
      </c>
      <c r="EQ53" s="32">
        <f t="shared" si="83"/>
        <v>0</v>
      </c>
      <c r="ER53" s="32">
        <f t="shared" si="83"/>
        <v>0</v>
      </c>
      <c r="ES53" s="32">
        <f t="shared" si="83"/>
        <v>0</v>
      </c>
      <c r="ET53" s="32">
        <f t="shared" si="83"/>
        <v>0</v>
      </c>
      <c r="EU53" s="32">
        <f t="shared" si="83"/>
        <v>0</v>
      </c>
      <c r="EV53" s="32">
        <f t="shared" si="83"/>
        <v>0</v>
      </c>
      <c r="EW53" s="32">
        <f t="shared" si="83"/>
        <v>0</v>
      </c>
      <c r="EX53" s="32">
        <f t="shared" si="83"/>
        <v>0</v>
      </c>
      <c r="EY53" s="32">
        <f t="shared" si="83"/>
        <v>0</v>
      </c>
      <c r="EZ53" s="32">
        <f t="shared" si="83"/>
        <v>0</v>
      </c>
      <c r="FA53" s="32">
        <f t="shared" si="83"/>
        <v>0</v>
      </c>
      <c r="FB53" s="32">
        <f t="shared" si="83"/>
        <v>0</v>
      </c>
      <c r="FC53" s="32">
        <f t="shared" si="83"/>
        <v>0</v>
      </c>
      <c r="FD53" s="32">
        <f t="shared" si="83"/>
        <v>0</v>
      </c>
      <c r="FE53" s="32">
        <f t="shared" si="83"/>
        <v>0</v>
      </c>
      <c r="FF53" s="32">
        <f t="shared" si="83"/>
        <v>0</v>
      </c>
      <c r="FG53" s="32">
        <f t="shared" si="83"/>
        <v>0</v>
      </c>
      <c r="FH53" s="32">
        <f t="shared" si="83"/>
        <v>0</v>
      </c>
      <c r="FI53" s="32">
        <f t="shared" si="83"/>
        <v>0</v>
      </c>
      <c r="FJ53" s="32">
        <f t="shared" si="83"/>
        <v>0</v>
      </c>
      <c r="FK53" s="32">
        <f t="shared" si="83"/>
        <v>0</v>
      </c>
      <c r="FL53" s="32">
        <f t="shared" si="83"/>
        <v>0</v>
      </c>
      <c r="FM53" s="32">
        <f t="shared" si="83"/>
        <v>0</v>
      </c>
      <c r="FN53" s="32">
        <f t="shared" si="83"/>
        <v>0</v>
      </c>
      <c r="FO53" s="32">
        <f t="shared" si="83"/>
        <v>0</v>
      </c>
      <c r="FP53" s="32">
        <f t="shared" si="83"/>
        <v>0</v>
      </c>
      <c r="FQ53" s="32">
        <f t="shared" si="83"/>
        <v>0</v>
      </c>
      <c r="FR53" s="32">
        <f t="shared" si="83"/>
        <v>0</v>
      </c>
      <c r="FS53" s="32">
        <f t="shared" si="83"/>
        <v>0</v>
      </c>
      <c r="FT53" s="32">
        <f t="shared" si="83"/>
        <v>0</v>
      </c>
      <c r="FU53" s="32">
        <f t="shared" si="83"/>
        <v>0</v>
      </c>
      <c r="FV53" s="32">
        <f t="shared" si="83"/>
        <v>0</v>
      </c>
      <c r="FW53" s="32">
        <f t="shared" si="83"/>
        <v>0</v>
      </c>
      <c r="FX53" s="32">
        <f t="shared" si="83"/>
        <v>0</v>
      </c>
      <c r="FY53" s="32">
        <f t="shared" si="83"/>
        <v>0</v>
      </c>
      <c r="FZ53" s="32">
        <f t="shared" si="83"/>
        <v>0</v>
      </c>
      <c r="GA53" s="32">
        <f t="shared" si="83"/>
        <v>0</v>
      </c>
      <c r="GB53" s="32">
        <f t="shared" si="83"/>
        <v>0</v>
      </c>
      <c r="GC53" s="32">
        <f t="shared" si="83"/>
        <v>0</v>
      </c>
      <c r="GD53" s="32">
        <f t="shared" si="83"/>
        <v>0</v>
      </c>
      <c r="GE53" s="32">
        <f t="shared" si="83"/>
        <v>0</v>
      </c>
      <c r="GF53" s="32">
        <f t="shared" si="83"/>
        <v>0</v>
      </c>
      <c r="GG53" s="32">
        <f t="shared" si="83"/>
        <v>0</v>
      </c>
      <c r="GH53" s="32">
        <f t="shared" si="83"/>
        <v>0</v>
      </c>
      <c r="GI53" s="32">
        <f t="shared" si="83"/>
        <v>0</v>
      </c>
      <c r="GJ53" s="32">
        <f t="shared" si="83"/>
        <v>0</v>
      </c>
    </row>
    <row r="54" spans="1:192" outlineLevel="1" x14ac:dyDescent="0.25">
      <c r="A54" s="33"/>
      <c r="B54" s="33"/>
      <c r="C54" s="30"/>
      <c r="D54" s="61"/>
      <c r="E54" s="32" t="str">
        <f xml:space="preserve"> E$74</f>
        <v>Financial close date flag</v>
      </c>
      <c r="F54" s="32">
        <f t="shared" ref="F54:BQ54" si="84" xml:space="preserve"> F$74</f>
        <v>0</v>
      </c>
      <c r="G54" s="32" t="str">
        <f t="shared" si="84"/>
        <v>flag</v>
      </c>
      <c r="H54" s="32">
        <f t="shared" si="84"/>
        <v>1</v>
      </c>
      <c r="I54" s="31">
        <f t="shared" si="84"/>
        <v>0</v>
      </c>
      <c r="J54" s="32">
        <f t="shared" si="84"/>
        <v>0</v>
      </c>
      <c r="K54" s="32">
        <f t="shared" si="84"/>
        <v>0</v>
      </c>
      <c r="L54" s="32">
        <f t="shared" si="84"/>
        <v>1</v>
      </c>
      <c r="M54" s="32">
        <f t="shared" si="84"/>
        <v>0</v>
      </c>
      <c r="N54" s="32">
        <f t="shared" si="84"/>
        <v>0</v>
      </c>
      <c r="O54" s="32">
        <f t="shared" si="84"/>
        <v>0</v>
      </c>
      <c r="P54" s="32">
        <f t="shared" si="84"/>
        <v>0</v>
      </c>
      <c r="Q54" s="32">
        <f t="shared" si="84"/>
        <v>0</v>
      </c>
      <c r="R54" s="32">
        <f t="shared" si="84"/>
        <v>0</v>
      </c>
      <c r="S54" s="32">
        <f t="shared" si="84"/>
        <v>0</v>
      </c>
      <c r="T54" s="32">
        <f t="shared" si="84"/>
        <v>0</v>
      </c>
      <c r="U54" s="32">
        <f t="shared" si="84"/>
        <v>0</v>
      </c>
      <c r="V54" s="32">
        <f t="shared" si="84"/>
        <v>0</v>
      </c>
      <c r="W54" s="32">
        <f t="shared" si="84"/>
        <v>0</v>
      </c>
      <c r="X54" s="32">
        <f t="shared" si="84"/>
        <v>0</v>
      </c>
      <c r="Y54" s="32">
        <f t="shared" si="84"/>
        <v>0</v>
      </c>
      <c r="Z54" s="32">
        <f t="shared" si="84"/>
        <v>0</v>
      </c>
      <c r="AA54" s="32">
        <f t="shared" si="84"/>
        <v>0</v>
      </c>
      <c r="AB54" s="32">
        <f t="shared" si="84"/>
        <v>0</v>
      </c>
      <c r="AC54" s="32">
        <f t="shared" si="84"/>
        <v>0</v>
      </c>
      <c r="AD54" s="32">
        <f t="shared" si="84"/>
        <v>0</v>
      </c>
      <c r="AE54" s="32">
        <f t="shared" si="84"/>
        <v>0</v>
      </c>
      <c r="AF54" s="32">
        <f t="shared" si="84"/>
        <v>0</v>
      </c>
      <c r="AG54" s="32">
        <f t="shared" si="84"/>
        <v>0</v>
      </c>
      <c r="AH54" s="32">
        <f t="shared" si="84"/>
        <v>0</v>
      </c>
      <c r="AI54" s="32">
        <f t="shared" si="84"/>
        <v>0</v>
      </c>
      <c r="AJ54" s="32">
        <f t="shared" si="84"/>
        <v>0</v>
      </c>
      <c r="AK54" s="32">
        <f t="shared" si="84"/>
        <v>0</v>
      </c>
      <c r="AL54" s="32">
        <f t="shared" si="84"/>
        <v>0</v>
      </c>
      <c r="AM54" s="32">
        <f t="shared" si="84"/>
        <v>0</v>
      </c>
      <c r="AN54" s="32">
        <f t="shared" si="84"/>
        <v>0</v>
      </c>
      <c r="AO54" s="32">
        <f t="shared" si="84"/>
        <v>0</v>
      </c>
      <c r="AP54" s="32">
        <f t="shared" si="84"/>
        <v>0</v>
      </c>
      <c r="AQ54" s="32">
        <f t="shared" si="84"/>
        <v>0</v>
      </c>
      <c r="AR54" s="32">
        <f t="shared" si="84"/>
        <v>0</v>
      </c>
      <c r="AS54" s="32">
        <f t="shared" si="84"/>
        <v>0</v>
      </c>
      <c r="AT54" s="32">
        <f t="shared" si="84"/>
        <v>0</v>
      </c>
      <c r="AU54" s="32">
        <f t="shared" si="84"/>
        <v>0</v>
      </c>
      <c r="AV54" s="32">
        <f t="shared" si="84"/>
        <v>0</v>
      </c>
      <c r="AW54" s="32">
        <f t="shared" si="84"/>
        <v>0</v>
      </c>
      <c r="AX54" s="32">
        <f t="shared" si="84"/>
        <v>0</v>
      </c>
      <c r="AY54" s="32">
        <f t="shared" si="84"/>
        <v>0</v>
      </c>
      <c r="AZ54" s="32">
        <f t="shared" si="84"/>
        <v>0</v>
      </c>
      <c r="BA54" s="32">
        <f t="shared" si="84"/>
        <v>0</v>
      </c>
      <c r="BB54" s="32">
        <f t="shared" si="84"/>
        <v>0</v>
      </c>
      <c r="BC54" s="32">
        <f t="shared" si="84"/>
        <v>0</v>
      </c>
      <c r="BD54" s="32">
        <f t="shared" si="84"/>
        <v>0</v>
      </c>
      <c r="BE54" s="32">
        <f t="shared" si="84"/>
        <v>0</v>
      </c>
      <c r="BF54" s="32">
        <f t="shared" si="84"/>
        <v>0</v>
      </c>
      <c r="BG54" s="32">
        <f t="shared" si="84"/>
        <v>0</v>
      </c>
      <c r="BH54" s="32">
        <f t="shared" si="84"/>
        <v>0</v>
      </c>
      <c r="BI54" s="32">
        <f t="shared" si="84"/>
        <v>0</v>
      </c>
      <c r="BJ54" s="32">
        <f t="shared" si="84"/>
        <v>0</v>
      </c>
      <c r="BK54" s="32">
        <f t="shared" si="84"/>
        <v>0</v>
      </c>
      <c r="BL54" s="32">
        <f t="shared" si="84"/>
        <v>0</v>
      </c>
      <c r="BM54" s="32">
        <f t="shared" si="84"/>
        <v>0</v>
      </c>
      <c r="BN54" s="32">
        <f t="shared" si="84"/>
        <v>0</v>
      </c>
      <c r="BO54" s="32">
        <f t="shared" si="84"/>
        <v>0</v>
      </c>
      <c r="BP54" s="32">
        <f t="shared" si="84"/>
        <v>0</v>
      </c>
      <c r="BQ54" s="32">
        <f t="shared" si="84"/>
        <v>0</v>
      </c>
      <c r="BR54" s="32">
        <f t="shared" ref="BR54:EC54" si="85" xml:space="preserve"> BR$74</f>
        <v>0</v>
      </c>
      <c r="BS54" s="32">
        <f t="shared" si="85"/>
        <v>0</v>
      </c>
      <c r="BT54" s="32">
        <f t="shared" si="85"/>
        <v>0</v>
      </c>
      <c r="BU54" s="32">
        <f t="shared" si="85"/>
        <v>0</v>
      </c>
      <c r="BV54" s="32">
        <f t="shared" si="85"/>
        <v>0</v>
      </c>
      <c r="BW54" s="32">
        <f t="shared" si="85"/>
        <v>0</v>
      </c>
      <c r="BX54" s="32">
        <f t="shared" si="85"/>
        <v>0</v>
      </c>
      <c r="BY54" s="32">
        <f t="shared" si="85"/>
        <v>0</v>
      </c>
      <c r="BZ54" s="32">
        <f t="shared" si="85"/>
        <v>0</v>
      </c>
      <c r="CA54" s="32">
        <f t="shared" si="85"/>
        <v>0</v>
      </c>
      <c r="CB54" s="32">
        <f t="shared" si="85"/>
        <v>0</v>
      </c>
      <c r="CC54" s="32">
        <f t="shared" si="85"/>
        <v>0</v>
      </c>
      <c r="CD54" s="32">
        <f t="shared" si="85"/>
        <v>0</v>
      </c>
      <c r="CE54" s="32">
        <f t="shared" si="85"/>
        <v>0</v>
      </c>
      <c r="CF54" s="32">
        <f t="shared" si="85"/>
        <v>0</v>
      </c>
      <c r="CG54" s="32">
        <f t="shared" si="85"/>
        <v>0</v>
      </c>
      <c r="CH54" s="32">
        <f t="shared" si="85"/>
        <v>0</v>
      </c>
      <c r="CI54" s="32">
        <f t="shared" si="85"/>
        <v>0</v>
      </c>
      <c r="CJ54" s="32">
        <f t="shared" si="85"/>
        <v>0</v>
      </c>
      <c r="CK54" s="32">
        <f t="shared" si="85"/>
        <v>0</v>
      </c>
      <c r="CL54" s="32">
        <f t="shared" si="85"/>
        <v>0</v>
      </c>
      <c r="CM54" s="32">
        <f t="shared" si="85"/>
        <v>0</v>
      </c>
      <c r="CN54" s="32">
        <f t="shared" si="85"/>
        <v>0</v>
      </c>
      <c r="CO54" s="32">
        <f t="shared" si="85"/>
        <v>0</v>
      </c>
      <c r="CP54" s="32">
        <f t="shared" si="85"/>
        <v>0</v>
      </c>
      <c r="CQ54" s="32">
        <f t="shared" si="85"/>
        <v>0</v>
      </c>
      <c r="CR54" s="32">
        <f t="shared" si="85"/>
        <v>0</v>
      </c>
      <c r="CS54" s="32">
        <f t="shared" si="85"/>
        <v>0</v>
      </c>
      <c r="CT54" s="32">
        <f t="shared" si="85"/>
        <v>0</v>
      </c>
      <c r="CU54" s="32">
        <f t="shared" si="85"/>
        <v>0</v>
      </c>
      <c r="CV54" s="32">
        <f t="shared" si="85"/>
        <v>0</v>
      </c>
      <c r="CW54" s="32">
        <f t="shared" si="85"/>
        <v>0</v>
      </c>
      <c r="CX54" s="32">
        <f t="shared" si="85"/>
        <v>0</v>
      </c>
      <c r="CY54" s="32">
        <f t="shared" si="85"/>
        <v>0</v>
      </c>
      <c r="CZ54" s="32">
        <f t="shared" si="85"/>
        <v>0</v>
      </c>
      <c r="DA54" s="32">
        <f t="shared" si="85"/>
        <v>0</v>
      </c>
      <c r="DB54" s="32">
        <f t="shared" si="85"/>
        <v>0</v>
      </c>
      <c r="DC54" s="32">
        <f t="shared" si="85"/>
        <v>0</v>
      </c>
      <c r="DD54" s="32">
        <f t="shared" si="85"/>
        <v>0</v>
      </c>
      <c r="DE54" s="32">
        <f t="shared" si="85"/>
        <v>0</v>
      </c>
      <c r="DF54" s="32">
        <f t="shared" si="85"/>
        <v>0</v>
      </c>
      <c r="DG54" s="32">
        <f t="shared" si="85"/>
        <v>0</v>
      </c>
      <c r="DH54" s="32">
        <f t="shared" si="85"/>
        <v>0</v>
      </c>
      <c r="DI54" s="32">
        <f t="shared" si="85"/>
        <v>0</v>
      </c>
      <c r="DJ54" s="32">
        <f t="shared" si="85"/>
        <v>0</v>
      </c>
      <c r="DK54" s="32">
        <f t="shared" si="85"/>
        <v>0</v>
      </c>
      <c r="DL54" s="32">
        <f t="shared" si="85"/>
        <v>0</v>
      </c>
      <c r="DM54" s="32">
        <f t="shared" si="85"/>
        <v>0</v>
      </c>
      <c r="DN54" s="32">
        <f t="shared" si="85"/>
        <v>0</v>
      </c>
      <c r="DO54" s="32">
        <f t="shared" si="85"/>
        <v>0</v>
      </c>
      <c r="DP54" s="32">
        <f t="shared" si="85"/>
        <v>0</v>
      </c>
      <c r="DQ54" s="32">
        <f t="shared" si="85"/>
        <v>0</v>
      </c>
      <c r="DR54" s="32">
        <f t="shared" si="85"/>
        <v>0</v>
      </c>
      <c r="DS54" s="32">
        <f t="shared" si="85"/>
        <v>0</v>
      </c>
      <c r="DT54" s="32">
        <f t="shared" si="85"/>
        <v>0</v>
      </c>
      <c r="DU54" s="32">
        <f t="shared" si="85"/>
        <v>0</v>
      </c>
      <c r="DV54" s="32">
        <f t="shared" si="85"/>
        <v>0</v>
      </c>
      <c r="DW54" s="32">
        <f t="shared" si="85"/>
        <v>0</v>
      </c>
      <c r="DX54" s="32">
        <f t="shared" si="85"/>
        <v>0</v>
      </c>
      <c r="DY54" s="32">
        <f t="shared" si="85"/>
        <v>0</v>
      </c>
      <c r="DZ54" s="32">
        <f t="shared" si="85"/>
        <v>0</v>
      </c>
      <c r="EA54" s="32">
        <f t="shared" si="85"/>
        <v>0</v>
      </c>
      <c r="EB54" s="32">
        <f t="shared" si="85"/>
        <v>0</v>
      </c>
      <c r="EC54" s="32">
        <f t="shared" si="85"/>
        <v>0</v>
      </c>
      <c r="ED54" s="32">
        <f t="shared" ref="ED54:FI54" si="86" xml:space="preserve"> ED$74</f>
        <v>0</v>
      </c>
      <c r="EE54" s="32">
        <f t="shared" si="86"/>
        <v>0</v>
      </c>
      <c r="EF54" s="32">
        <f t="shared" si="86"/>
        <v>0</v>
      </c>
      <c r="EG54" s="32">
        <f t="shared" si="86"/>
        <v>0</v>
      </c>
      <c r="EH54" s="32">
        <f t="shared" si="86"/>
        <v>0</v>
      </c>
      <c r="EI54" s="32">
        <f t="shared" si="86"/>
        <v>0</v>
      </c>
      <c r="EJ54" s="32">
        <f t="shared" si="86"/>
        <v>0</v>
      </c>
      <c r="EK54" s="32">
        <f t="shared" si="86"/>
        <v>0</v>
      </c>
      <c r="EL54" s="32">
        <f t="shared" si="86"/>
        <v>0</v>
      </c>
      <c r="EM54" s="32">
        <f t="shared" si="86"/>
        <v>0</v>
      </c>
      <c r="EN54" s="32">
        <f t="shared" si="86"/>
        <v>0</v>
      </c>
      <c r="EO54" s="32">
        <f t="shared" si="86"/>
        <v>0</v>
      </c>
      <c r="EP54" s="32">
        <f t="shared" si="86"/>
        <v>0</v>
      </c>
      <c r="EQ54" s="32">
        <f t="shared" si="86"/>
        <v>0</v>
      </c>
      <c r="ER54" s="32">
        <f t="shared" si="86"/>
        <v>0</v>
      </c>
      <c r="ES54" s="32">
        <f t="shared" si="86"/>
        <v>0</v>
      </c>
      <c r="ET54" s="32">
        <f t="shared" si="86"/>
        <v>0</v>
      </c>
      <c r="EU54" s="32">
        <f t="shared" si="86"/>
        <v>0</v>
      </c>
      <c r="EV54" s="32">
        <f t="shared" si="86"/>
        <v>0</v>
      </c>
      <c r="EW54" s="32">
        <f t="shared" si="86"/>
        <v>0</v>
      </c>
      <c r="EX54" s="32">
        <f t="shared" si="86"/>
        <v>0</v>
      </c>
      <c r="EY54" s="32">
        <f t="shared" si="86"/>
        <v>0</v>
      </c>
      <c r="EZ54" s="32">
        <f t="shared" si="86"/>
        <v>0</v>
      </c>
      <c r="FA54" s="32">
        <f t="shared" si="86"/>
        <v>0</v>
      </c>
      <c r="FB54" s="32">
        <f t="shared" si="86"/>
        <v>0</v>
      </c>
      <c r="FC54" s="32">
        <f t="shared" si="86"/>
        <v>0</v>
      </c>
      <c r="FD54" s="32">
        <f t="shared" si="86"/>
        <v>0</v>
      </c>
      <c r="FE54" s="32">
        <f t="shared" si="86"/>
        <v>0</v>
      </c>
      <c r="FF54" s="32">
        <f t="shared" si="86"/>
        <v>0</v>
      </c>
      <c r="FG54" s="32">
        <f t="shared" si="86"/>
        <v>0</v>
      </c>
      <c r="FH54" s="32">
        <f t="shared" si="86"/>
        <v>0</v>
      </c>
      <c r="FI54" s="32">
        <f t="shared" si="86"/>
        <v>0</v>
      </c>
      <c r="FJ54" s="32">
        <f t="shared" ref="FJ54:GJ54" si="87" xml:space="preserve"> FJ$74</f>
        <v>0</v>
      </c>
      <c r="FK54" s="32">
        <f t="shared" si="87"/>
        <v>0</v>
      </c>
      <c r="FL54" s="32">
        <f t="shared" si="87"/>
        <v>0</v>
      </c>
      <c r="FM54" s="32">
        <f t="shared" si="87"/>
        <v>0</v>
      </c>
      <c r="FN54" s="32">
        <f t="shared" si="87"/>
        <v>0</v>
      </c>
      <c r="FO54" s="32">
        <f t="shared" si="87"/>
        <v>0</v>
      </c>
      <c r="FP54" s="32">
        <f t="shared" si="87"/>
        <v>0</v>
      </c>
      <c r="FQ54" s="32">
        <f t="shared" si="87"/>
        <v>0</v>
      </c>
      <c r="FR54" s="32">
        <f t="shared" si="87"/>
        <v>0</v>
      </c>
      <c r="FS54" s="32">
        <f t="shared" si="87"/>
        <v>0</v>
      </c>
      <c r="FT54" s="32">
        <f t="shared" si="87"/>
        <v>0</v>
      </c>
      <c r="FU54" s="32">
        <f t="shared" si="87"/>
        <v>0</v>
      </c>
      <c r="FV54" s="32">
        <f t="shared" si="87"/>
        <v>0</v>
      </c>
      <c r="FW54" s="32">
        <f t="shared" si="87"/>
        <v>0</v>
      </c>
      <c r="FX54" s="32">
        <f t="shared" si="87"/>
        <v>0</v>
      </c>
      <c r="FY54" s="32">
        <f t="shared" si="87"/>
        <v>0</v>
      </c>
      <c r="FZ54" s="32">
        <f t="shared" si="87"/>
        <v>0</v>
      </c>
      <c r="GA54" s="32">
        <f t="shared" si="87"/>
        <v>0</v>
      </c>
      <c r="GB54" s="32">
        <f t="shared" si="87"/>
        <v>0</v>
      </c>
      <c r="GC54" s="32">
        <f t="shared" si="87"/>
        <v>0</v>
      </c>
      <c r="GD54" s="32">
        <f t="shared" si="87"/>
        <v>0</v>
      </c>
      <c r="GE54" s="32">
        <f t="shared" si="87"/>
        <v>0</v>
      </c>
      <c r="GF54" s="32">
        <f t="shared" si="87"/>
        <v>0</v>
      </c>
      <c r="GG54" s="32">
        <f t="shared" si="87"/>
        <v>0</v>
      </c>
      <c r="GH54" s="32">
        <f t="shared" si="87"/>
        <v>0</v>
      </c>
      <c r="GI54" s="32">
        <f t="shared" si="87"/>
        <v>0</v>
      </c>
      <c r="GJ54" s="32">
        <f t="shared" si="87"/>
        <v>0</v>
      </c>
    </row>
    <row r="55" spans="1:192" outlineLevel="1" x14ac:dyDescent="0.25">
      <c r="A55" s="33"/>
      <c r="B55" s="33"/>
      <c r="C55" s="30"/>
      <c r="D55" s="61"/>
      <c r="E55" s="32" t="str">
        <f t="shared" ref="E55:AJ55" si="88" xml:space="preserve"> E$78</f>
        <v>First construction period flag</v>
      </c>
      <c r="F55" s="32">
        <f t="shared" si="88"/>
        <v>0</v>
      </c>
      <c r="G55" s="32" t="str">
        <f t="shared" si="88"/>
        <v>flag</v>
      </c>
      <c r="H55" s="32">
        <f t="shared" si="88"/>
        <v>1</v>
      </c>
      <c r="I55" s="32">
        <f t="shared" si="88"/>
        <v>0</v>
      </c>
      <c r="J55" s="32">
        <f t="shared" si="88"/>
        <v>0</v>
      </c>
      <c r="K55" s="32">
        <f t="shared" si="88"/>
        <v>0</v>
      </c>
      <c r="L55" s="32">
        <f t="shared" si="88"/>
        <v>0</v>
      </c>
      <c r="M55" s="32">
        <f t="shared" si="88"/>
        <v>1</v>
      </c>
      <c r="N55" s="32">
        <f t="shared" si="88"/>
        <v>0</v>
      </c>
      <c r="O55" s="32">
        <f t="shared" si="88"/>
        <v>0</v>
      </c>
      <c r="P55" s="32">
        <f t="shared" si="88"/>
        <v>0</v>
      </c>
      <c r="Q55" s="32">
        <f t="shared" si="88"/>
        <v>0</v>
      </c>
      <c r="R55" s="32">
        <f t="shared" si="88"/>
        <v>0</v>
      </c>
      <c r="S55" s="32">
        <f t="shared" si="88"/>
        <v>0</v>
      </c>
      <c r="T55" s="32">
        <f t="shared" si="88"/>
        <v>0</v>
      </c>
      <c r="U55" s="32">
        <f t="shared" si="88"/>
        <v>0</v>
      </c>
      <c r="V55" s="32">
        <f t="shared" si="88"/>
        <v>0</v>
      </c>
      <c r="W55" s="32">
        <f t="shared" si="88"/>
        <v>0</v>
      </c>
      <c r="X55" s="32">
        <f t="shared" si="88"/>
        <v>0</v>
      </c>
      <c r="Y55" s="32">
        <f t="shared" si="88"/>
        <v>0</v>
      </c>
      <c r="Z55" s="32">
        <f t="shared" si="88"/>
        <v>0</v>
      </c>
      <c r="AA55" s="32">
        <f t="shared" si="88"/>
        <v>0</v>
      </c>
      <c r="AB55" s="32">
        <f t="shared" si="88"/>
        <v>0</v>
      </c>
      <c r="AC55" s="32">
        <f t="shared" si="88"/>
        <v>0</v>
      </c>
      <c r="AD55" s="32">
        <f t="shared" si="88"/>
        <v>0</v>
      </c>
      <c r="AE55" s="32">
        <f t="shared" si="88"/>
        <v>0</v>
      </c>
      <c r="AF55" s="32">
        <f t="shared" si="88"/>
        <v>0</v>
      </c>
      <c r="AG55" s="32">
        <f t="shared" si="88"/>
        <v>0</v>
      </c>
      <c r="AH55" s="32">
        <f t="shared" si="88"/>
        <v>0</v>
      </c>
      <c r="AI55" s="32">
        <f t="shared" si="88"/>
        <v>0</v>
      </c>
      <c r="AJ55" s="32">
        <f t="shared" si="88"/>
        <v>0</v>
      </c>
      <c r="AK55" s="32">
        <f t="shared" ref="AK55:BP55" si="89" xml:space="preserve"> AK$78</f>
        <v>0</v>
      </c>
      <c r="AL55" s="32">
        <f t="shared" si="89"/>
        <v>0</v>
      </c>
      <c r="AM55" s="32">
        <f t="shared" si="89"/>
        <v>0</v>
      </c>
      <c r="AN55" s="32">
        <f t="shared" si="89"/>
        <v>0</v>
      </c>
      <c r="AO55" s="32">
        <f t="shared" si="89"/>
        <v>0</v>
      </c>
      <c r="AP55" s="32">
        <f t="shared" si="89"/>
        <v>0</v>
      </c>
      <c r="AQ55" s="32">
        <f t="shared" si="89"/>
        <v>0</v>
      </c>
      <c r="AR55" s="32">
        <f t="shared" si="89"/>
        <v>0</v>
      </c>
      <c r="AS55" s="32">
        <f t="shared" si="89"/>
        <v>0</v>
      </c>
      <c r="AT55" s="32">
        <f t="shared" si="89"/>
        <v>0</v>
      </c>
      <c r="AU55" s="32">
        <f t="shared" si="89"/>
        <v>0</v>
      </c>
      <c r="AV55" s="32">
        <f t="shared" si="89"/>
        <v>0</v>
      </c>
      <c r="AW55" s="32">
        <f t="shared" si="89"/>
        <v>0</v>
      </c>
      <c r="AX55" s="32">
        <f t="shared" si="89"/>
        <v>0</v>
      </c>
      <c r="AY55" s="32">
        <f t="shared" si="89"/>
        <v>0</v>
      </c>
      <c r="AZ55" s="32">
        <f t="shared" si="89"/>
        <v>0</v>
      </c>
      <c r="BA55" s="32">
        <f t="shared" si="89"/>
        <v>0</v>
      </c>
      <c r="BB55" s="32">
        <f t="shared" si="89"/>
        <v>0</v>
      </c>
      <c r="BC55" s="32">
        <f t="shared" si="89"/>
        <v>0</v>
      </c>
      <c r="BD55" s="32">
        <f t="shared" si="89"/>
        <v>0</v>
      </c>
      <c r="BE55" s="32">
        <f t="shared" si="89"/>
        <v>0</v>
      </c>
      <c r="BF55" s="32">
        <f t="shared" si="89"/>
        <v>0</v>
      </c>
      <c r="BG55" s="32">
        <f t="shared" si="89"/>
        <v>0</v>
      </c>
      <c r="BH55" s="32">
        <f t="shared" si="89"/>
        <v>0</v>
      </c>
      <c r="BI55" s="32">
        <f t="shared" si="89"/>
        <v>0</v>
      </c>
      <c r="BJ55" s="32">
        <f t="shared" si="89"/>
        <v>0</v>
      </c>
      <c r="BK55" s="32">
        <f t="shared" si="89"/>
        <v>0</v>
      </c>
      <c r="BL55" s="32">
        <f t="shared" si="89"/>
        <v>0</v>
      </c>
      <c r="BM55" s="32">
        <f t="shared" si="89"/>
        <v>0</v>
      </c>
      <c r="BN55" s="32">
        <f t="shared" si="89"/>
        <v>0</v>
      </c>
      <c r="BO55" s="32">
        <f t="shared" si="89"/>
        <v>0</v>
      </c>
      <c r="BP55" s="32">
        <f t="shared" si="89"/>
        <v>0</v>
      </c>
      <c r="BQ55" s="32">
        <f t="shared" ref="BQ55:CV55" si="90" xml:space="preserve"> BQ$78</f>
        <v>0</v>
      </c>
      <c r="BR55" s="32">
        <f t="shared" si="90"/>
        <v>0</v>
      </c>
      <c r="BS55" s="32">
        <f t="shared" si="90"/>
        <v>0</v>
      </c>
      <c r="BT55" s="32">
        <f t="shared" si="90"/>
        <v>0</v>
      </c>
      <c r="BU55" s="32">
        <f t="shared" si="90"/>
        <v>0</v>
      </c>
      <c r="BV55" s="32">
        <f t="shared" si="90"/>
        <v>0</v>
      </c>
      <c r="BW55" s="32">
        <f t="shared" si="90"/>
        <v>0</v>
      </c>
      <c r="BX55" s="32">
        <f t="shared" si="90"/>
        <v>0</v>
      </c>
      <c r="BY55" s="32">
        <f t="shared" si="90"/>
        <v>0</v>
      </c>
      <c r="BZ55" s="32">
        <f t="shared" si="90"/>
        <v>0</v>
      </c>
      <c r="CA55" s="32">
        <f t="shared" si="90"/>
        <v>0</v>
      </c>
      <c r="CB55" s="32">
        <f t="shared" si="90"/>
        <v>0</v>
      </c>
      <c r="CC55" s="32">
        <f t="shared" si="90"/>
        <v>0</v>
      </c>
      <c r="CD55" s="32">
        <f t="shared" si="90"/>
        <v>0</v>
      </c>
      <c r="CE55" s="32">
        <f t="shared" si="90"/>
        <v>0</v>
      </c>
      <c r="CF55" s="32">
        <f t="shared" si="90"/>
        <v>0</v>
      </c>
      <c r="CG55" s="32">
        <f t="shared" si="90"/>
        <v>0</v>
      </c>
      <c r="CH55" s="32">
        <f t="shared" si="90"/>
        <v>0</v>
      </c>
      <c r="CI55" s="32">
        <f t="shared" si="90"/>
        <v>0</v>
      </c>
      <c r="CJ55" s="32">
        <f t="shared" si="90"/>
        <v>0</v>
      </c>
      <c r="CK55" s="32">
        <f t="shared" si="90"/>
        <v>0</v>
      </c>
      <c r="CL55" s="32">
        <f t="shared" si="90"/>
        <v>0</v>
      </c>
      <c r="CM55" s="32">
        <f t="shared" si="90"/>
        <v>0</v>
      </c>
      <c r="CN55" s="32">
        <f t="shared" si="90"/>
        <v>0</v>
      </c>
      <c r="CO55" s="32">
        <f t="shared" si="90"/>
        <v>0</v>
      </c>
      <c r="CP55" s="32">
        <f t="shared" si="90"/>
        <v>0</v>
      </c>
      <c r="CQ55" s="32">
        <f t="shared" si="90"/>
        <v>0</v>
      </c>
      <c r="CR55" s="32">
        <f t="shared" si="90"/>
        <v>0</v>
      </c>
      <c r="CS55" s="32">
        <f t="shared" si="90"/>
        <v>0</v>
      </c>
      <c r="CT55" s="32">
        <f t="shared" si="90"/>
        <v>0</v>
      </c>
      <c r="CU55" s="32">
        <f t="shared" si="90"/>
        <v>0</v>
      </c>
      <c r="CV55" s="32">
        <f t="shared" si="90"/>
        <v>0</v>
      </c>
      <c r="CW55" s="32">
        <f t="shared" ref="CW55:EB55" si="91" xml:space="preserve"> CW$78</f>
        <v>0</v>
      </c>
      <c r="CX55" s="32">
        <f t="shared" si="91"/>
        <v>0</v>
      </c>
      <c r="CY55" s="32">
        <f t="shared" si="91"/>
        <v>0</v>
      </c>
      <c r="CZ55" s="32">
        <f t="shared" si="91"/>
        <v>0</v>
      </c>
      <c r="DA55" s="32">
        <f t="shared" si="91"/>
        <v>0</v>
      </c>
      <c r="DB55" s="32">
        <f t="shared" si="91"/>
        <v>0</v>
      </c>
      <c r="DC55" s="32">
        <f t="shared" si="91"/>
        <v>0</v>
      </c>
      <c r="DD55" s="32">
        <f t="shared" si="91"/>
        <v>0</v>
      </c>
      <c r="DE55" s="32">
        <f t="shared" si="91"/>
        <v>0</v>
      </c>
      <c r="DF55" s="32">
        <f t="shared" si="91"/>
        <v>0</v>
      </c>
      <c r="DG55" s="32">
        <f t="shared" si="91"/>
        <v>0</v>
      </c>
      <c r="DH55" s="32">
        <f t="shared" si="91"/>
        <v>0</v>
      </c>
      <c r="DI55" s="32">
        <f t="shared" si="91"/>
        <v>0</v>
      </c>
      <c r="DJ55" s="32">
        <f t="shared" si="91"/>
        <v>0</v>
      </c>
      <c r="DK55" s="32">
        <f t="shared" si="91"/>
        <v>0</v>
      </c>
      <c r="DL55" s="32">
        <f t="shared" si="91"/>
        <v>0</v>
      </c>
      <c r="DM55" s="32">
        <f t="shared" si="91"/>
        <v>0</v>
      </c>
      <c r="DN55" s="32">
        <f t="shared" si="91"/>
        <v>0</v>
      </c>
      <c r="DO55" s="32">
        <f t="shared" si="91"/>
        <v>0</v>
      </c>
      <c r="DP55" s="32">
        <f t="shared" si="91"/>
        <v>0</v>
      </c>
      <c r="DQ55" s="32">
        <f t="shared" si="91"/>
        <v>0</v>
      </c>
      <c r="DR55" s="32">
        <f t="shared" si="91"/>
        <v>0</v>
      </c>
      <c r="DS55" s="32">
        <f t="shared" si="91"/>
        <v>0</v>
      </c>
      <c r="DT55" s="32">
        <f t="shared" si="91"/>
        <v>0</v>
      </c>
      <c r="DU55" s="32">
        <f t="shared" si="91"/>
        <v>0</v>
      </c>
      <c r="DV55" s="32">
        <f t="shared" si="91"/>
        <v>0</v>
      </c>
      <c r="DW55" s="32">
        <f t="shared" si="91"/>
        <v>0</v>
      </c>
      <c r="DX55" s="32">
        <f t="shared" si="91"/>
        <v>0</v>
      </c>
      <c r="DY55" s="32">
        <f t="shared" si="91"/>
        <v>0</v>
      </c>
      <c r="DZ55" s="32">
        <f t="shared" si="91"/>
        <v>0</v>
      </c>
      <c r="EA55" s="32">
        <f t="shared" si="91"/>
        <v>0</v>
      </c>
      <c r="EB55" s="32">
        <f t="shared" si="91"/>
        <v>0</v>
      </c>
      <c r="EC55" s="32">
        <f t="shared" ref="EC55:FH55" si="92" xml:space="preserve"> EC$78</f>
        <v>0</v>
      </c>
      <c r="ED55" s="32">
        <f t="shared" si="92"/>
        <v>0</v>
      </c>
      <c r="EE55" s="32">
        <f t="shared" si="92"/>
        <v>0</v>
      </c>
      <c r="EF55" s="32">
        <f t="shared" si="92"/>
        <v>0</v>
      </c>
      <c r="EG55" s="32">
        <f t="shared" si="92"/>
        <v>0</v>
      </c>
      <c r="EH55" s="32">
        <f t="shared" si="92"/>
        <v>0</v>
      </c>
      <c r="EI55" s="32">
        <f t="shared" si="92"/>
        <v>0</v>
      </c>
      <c r="EJ55" s="32">
        <f t="shared" si="92"/>
        <v>0</v>
      </c>
      <c r="EK55" s="32">
        <f t="shared" si="92"/>
        <v>0</v>
      </c>
      <c r="EL55" s="32">
        <f t="shared" si="92"/>
        <v>0</v>
      </c>
      <c r="EM55" s="32">
        <f t="shared" si="92"/>
        <v>0</v>
      </c>
      <c r="EN55" s="32">
        <f t="shared" si="92"/>
        <v>0</v>
      </c>
      <c r="EO55" s="32">
        <f t="shared" si="92"/>
        <v>0</v>
      </c>
      <c r="EP55" s="32">
        <f t="shared" si="92"/>
        <v>0</v>
      </c>
      <c r="EQ55" s="32">
        <f t="shared" si="92"/>
        <v>0</v>
      </c>
      <c r="ER55" s="32">
        <f t="shared" si="92"/>
        <v>0</v>
      </c>
      <c r="ES55" s="32">
        <f t="shared" si="92"/>
        <v>0</v>
      </c>
      <c r="ET55" s="32">
        <f t="shared" si="92"/>
        <v>0</v>
      </c>
      <c r="EU55" s="32">
        <f t="shared" si="92"/>
        <v>0</v>
      </c>
      <c r="EV55" s="32">
        <f t="shared" si="92"/>
        <v>0</v>
      </c>
      <c r="EW55" s="32">
        <f t="shared" si="92"/>
        <v>0</v>
      </c>
      <c r="EX55" s="32">
        <f t="shared" si="92"/>
        <v>0</v>
      </c>
      <c r="EY55" s="32">
        <f t="shared" si="92"/>
        <v>0</v>
      </c>
      <c r="EZ55" s="32">
        <f t="shared" si="92"/>
        <v>0</v>
      </c>
      <c r="FA55" s="32">
        <f t="shared" si="92"/>
        <v>0</v>
      </c>
      <c r="FB55" s="32">
        <f t="shared" si="92"/>
        <v>0</v>
      </c>
      <c r="FC55" s="32">
        <f t="shared" si="92"/>
        <v>0</v>
      </c>
      <c r="FD55" s="32">
        <f t="shared" si="92"/>
        <v>0</v>
      </c>
      <c r="FE55" s="32">
        <f t="shared" si="92"/>
        <v>0</v>
      </c>
      <c r="FF55" s="32">
        <f t="shared" si="92"/>
        <v>0</v>
      </c>
      <c r="FG55" s="32">
        <f t="shared" si="92"/>
        <v>0</v>
      </c>
      <c r="FH55" s="32">
        <f t="shared" si="92"/>
        <v>0</v>
      </c>
      <c r="FI55" s="32">
        <f t="shared" ref="FI55:GJ55" si="93" xml:space="preserve"> FI$78</f>
        <v>0</v>
      </c>
      <c r="FJ55" s="32">
        <f t="shared" si="93"/>
        <v>0</v>
      </c>
      <c r="FK55" s="32">
        <f t="shared" si="93"/>
        <v>0</v>
      </c>
      <c r="FL55" s="32">
        <f t="shared" si="93"/>
        <v>0</v>
      </c>
      <c r="FM55" s="32">
        <f t="shared" si="93"/>
        <v>0</v>
      </c>
      <c r="FN55" s="32">
        <f t="shared" si="93"/>
        <v>0</v>
      </c>
      <c r="FO55" s="32">
        <f t="shared" si="93"/>
        <v>0</v>
      </c>
      <c r="FP55" s="32">
        <f t="shared" si="93"/>
        <v>0</v>
      </c>
      <c r="FQ55" s="32">
        <f t="shared" si="93"/>
        <v>0</v>
      </c>
      <c r="FR55" s="32">
        <f t="shared" si="93"/>
        <v>0</v>
      </c>
      <c r="FS55" s="32">
        <f t="shared" si="93"/>
        <v>0</v>
      </c>
      <c r="FT55" s="32">
        <f t="shared" si="93"/>
        <v>0</v>
      </c>
      <c r="FU55" s="32">
        <f t="shared" si="93"/>
        <v>0</v>
      </c>
      <c r="FV55" s="32">
        <f t="shared" si="93"/>
        <v>0</v>
      </c>
      <c r="FW55" s="32">
        <f t="shared" si="93"/>
        <v>0</v>
      </c>
      <c r="FX55" s="32">
        <f t="shared" si="93"/>
        <v>0</v>
      </c>
      <c r="FY55" s="32">
        <f t="shared" si="93"/>
        <v>0</v>
      </c>
      <c r="FZ55" s="32">
        <f t="shared" si="93"/>
        <v>0</v>
      </c>
      <c r="GA55" s="32">
        <f t="shared" si="93"/>
        <v>0</v>
      </c>
      <c r="GB55" s="32">
        <f t="shared" si="93"/>
        <v>0</v>
      </c>
      <c r="GC55" s="32">
        <f t="shared" si="93"/>
        <v>0</v>
      </c>
      <c r="GD55" s="32">
        <f t="shared" si="93"/>
        <v>0</v>
      </c>
      <c r="GE55" s="32">
        <f t="shared" si="93"/>
        <v>0</v>
      </c>
      <c r="GF55" s="32">
        <f t="shared" si="93"/>
        <v>0</v>
      </c>
      <c r="GG55" s="32">
        <f t="shared" si="93"/>
        <v>0</v>
      </c>
      <c r="GH55" s="32">
        <f t="shared" si="93"/>
        <v>0</v>
      </c>
      <c r="GI55" s="32">
        <f t="shared" si="93"/>
        <v>0</v>
      </c>
      <c r="GJ55" s="32">
        <f t="shared" si="93"/>
        <v>0</v>
      </c>
    </row>
    <row r="56" spans="1:192" outlineLevel="1" x14ac:dyDescent="0.25">
      <c r="A56" s="33"/>
      <c r="B56" s="33"/>
      <c r="C56" s="30"/>
      <c r="D56" s="61"/>
      <c r="E56" s="32" t="str">
        <f t="shared" ref="E56:AJ56" si="94" xml:space="preserve"> E$92</f>
        <v>First operating period flag</v>
      </c>
      <c r="F56" s="32">
        <f t="shared" si="94"/>
        <v>0</v>
      </c>
      <c r="G56" s="32" t="str">
        <f t="shared" si="94"/>
        <v>flag</v>
      </c>
      <c r="H56" s="32">
        <f t="shared" si="94"/>
        <v>1</v>
      </c>
      <c r="I56" s="32">
        <f t="shared" si="94"/>
        <v>0</v>
      </c>
      <c r="J56" s="32">
        <f t="shared" si="94"/>
        <v>0</v>
      </c>
      <c r="K56" s="32">
        <f t="shared" si="94"/>
        <v>0</v>
      </c>
      <c r="L56" s="32">
        <f t="shared" si="94"/>
        <v>0</v>
      </c>
      <c r="M56" s="32">
        <f t="shared" si="94"/>
        <v>0</v>
      </c>
      <c r="N56" s="32">
        <f t="shared" si="94"/>
        <v>0</v>
      </c>
      <c r="O56" s="32">
        <f t="shared" si="94"/>
        <v>0</v>
      </c>
      <c r="P56" s="32">
        <f t="shared" si="94"/>
        <v>0</v>
      </c>
      <c r="Q56" s="32">
        <f t="shared" si="94"/>
        <v>1</v>
      </c>
      <c r="R56" s="32">
        <f t="shared" si="94"/>
        <v>0</v>
      </c>
      <c r="S56" s="32">
        <f t="shared" si="94"/>
        <v>0</v>
      </c>
      <c r="T56" s="32">
        <f t="shared" si="94"/>
        <v>0</v>
      </c>
      <c r="U56" s="32">
        <f t="shared" si="94"/>
        <v>0</v>
      </c>
      <c r="V56" s="32">
        <f t="shared" si="94"/>
        <v>0</v>
      </c>
      <c r="W56" s="32">
        <f t="shared" si="94"/>
        <v>0</v>
      </c>
      <c r="X56" s="32">
        <f t="shared" si="94"/>
        <v>0</v>
      </c>
      <c r="Y56" s="32">
        <f t="shared" si="94"/>
        <v>0</v>
      </c>
      <c r="Z56" s="32">
        <f t="shared" si="94"/>
        <v>0</v>
      </c>
      <c r="AA56" s="32">
        <f t="shared" si="94"/>
        <v>0</v>
      </c>
      <c r="AB56" s="32">
        <f t="shared" si="94"/>
        <v>0</v>
      </c>
      <c r="AC56" s="32">
        <f t="shared" si="94"/>
        <v>0</v>
      </c>
      <c r="AD56" s="32">
        <f t="shared" si="94"/>
        <v>0</v>
      </c>
      <c r="AE56" s="32">
        <f t="shared" si="94"/>
        <v>0</v>
      </c>
      <c r="AF56" s="32">
        <f t="shared" si="94"/>
        <v>0</v>
      </c>
      <c r="AG56" s="32">
        <f t="shared" si="94"/>
        <v>0</v>
      </c>
      <c r="AH56" s="32">
        <f t="shared" si="94"/>
        <v>0</v>
      </c>
      <c r="AI56" s="32">
        <f t="shared" si="94"/>
        <v>0</v>
      </c>
      <c r="AJ56" s="32">
        <f t="shared" si="94"/>
        <v>0</v>
      </c>
      <c r="AK56" s="32">
        <f t="shared" ref="AK56:BP56" si="95" xml:space="preserve"> AK$92</f>
        <v>0</v>
      </c>
      <c r="AL56" s="32">
        <f t="shared" si="95"/>
        <v>0</v>
      </c>
      <c r="AM56" s="32">
        <f t="shared" si="95"/>
        <v>0</v>
      </c>
      <c r="AN56" s="32">
        <f t="shared" si="95"/>
        <v>0</v>
      </c>
      <c r="AO56" s="32">
        <f t="shared" si="95"/>
        <v>0</v>
      </c>
      <c r="AP56" s="32">
        <f t="shared" si="95"/>
        <v>0</v>
      </c>
      <c r="AQ56" s="32">
        <f t="shared" si="95"/>
        <v>0</v>
      </c>
      <c r="AR56" s="32">
        <f t="shared" si="95"/>
        <v>0</v>
      </c>
      <c r="AS56" s="32">
        <f t="shared" si="95"/>
        <v>0</v>
      </c>
      <c r="AT56" s="32">
        <f t="shared" si="95"/>
        <v>0</v>
      </c>
      <c r="AU56" s="32">
        <f t="shared" si="95"/>
        <v>0</v>
      </c>
      <c r="AV56" s="32">
        <f t="shared" si="95"/>
        <v>0</v>
      </c>
      <c r="AW56" s="32">
        <f t="shared" si="95"/>
        <v>0</v>
      </c>
      <c r="AX56" s="32">
        <f t="shared" si="95"/>
        <v>0</v>
      </c>
      <c r="AY56" s="32">
        <f t="shared" si="95"/>
        <v>0</v>
      </c>
      <c r="AZ56" s="32">
        <f t="shared" si="95"/>
        <v>0</v>
      </c>
      <c r="BA56" s="32">
        <f t="shared" si="95"/>
        <v>0</v>
      </c>
      <c r="BB56" s="32">
        <f t="shared" si="95"/>
        <v>0</v>
      </c>
      <c r="BC56" s="32">
        <f t="shared" si="95"/>
        <v>0</v>
      </c>
      <c r="BD56" s="32">
        <f t="shared" si="95"/>
        <v>0</v>
      </c>
      <c r="BE56" s="32">
        <f t="shared" si="95"/>
        <v>0</v>
      </c>
      <c r="BF56" s="32">
        <f t="shared" si="95"/>
        <v>0</v>
      </c>
      <c r="BG56" s="32">
        <f t="shared" si="95"/>
        <v>0</v>
      </c>
      <c r="BH56" s="32">
        <f t="shared" si="95"/>
        <v>0</v>
      </c>
      <c r="BI56" s="32">
        <f t="shared" si="95"/>
        <v>0</v>
      </c>
      <c r="BJ56" s="32">
        <f t="shared" si="95"/>
        <v>0</v>
      </c>
      <c r="BK56" s="32">
        <f t="shared" si="95"/>
        <v>0</v>
      </c>
      <c r="BL56" s="32">
        <f t="shared" si="95"/>
        <v>0</v>
      </c>
      <c r="BM56" s="32">
        <f t="shared" si="95"/>
        <v>0</v>
      </c>
      <c r="BN56" s="32">
        <f t="shared" si="95"/>
        <v>0</v>
      </c>
      <c r="BO56" s="32">
        <f t="shared" si="95"/>
        <v>0</v>
      </c>
      <c r="BP56" s="32">
        <f t="shared" si="95"/>
        <v>0</v>
      </c>
      <c r="BQ56" s="32">
        <f t="shared" ref="BQ56:CV56" si="96" xml:space="preserve"> BQ$92</f>
        <v>0</v>
      </c>
      <c r="BR56" s="32">
        <f t="shared" si="96"/>
        <v>0</v>
      </c>
      <c r="BS56" s="32">
        <f t="shared" si="96"/>
        <v>0</v>
      </c>
      <c r="BT56" s="32">
        <f t="shared" si="96"/>
        <v>0</v>
      </c>
      <c r="BU56" s="32">
        <f t="shared" si="96"/>
        <v>0</v>
      </c>
      <c r="BV56" s="32">
        <f t="shared" si="96"/>
        <v>0</v>
      </c>
      <c r="BW56" s="32">
        <f t="shared" si="96"/>
        <v>0</v>
      </c>
      <c r="BX56" s="32">
        <f t="shared" si="96"/>
        <v>0</v>
      </c>
      <c r="BY56" s="32">
        <f t="shared" si="96"/>
        <v>0</v>
      </c>
      <c r="BZ56" s="32">
        <f t="shared" si="96"/>
        <v>0</v>
      </c>
      <c r="CA56" s="32">
        <f t="shared" si="96"/>
        <v>0</v>
      </c>
      <c r="CB56" s="32">
        <f t="shared" si="96"/>
        <v>0</v>
      </c>
      <c r="CC56" s="32">
        <f t="shared" si="96"/>
        <v>0</v>
      </c>
      <c r="CD56" s="32">
        <f t="shared" si="96"/>
        <v>0</v>
      </c>
      <c r="CE56" s="32">
        <f t="shared" si="96"/>
        <v>0</v>
      </c>
      <c r="CF56" s="32">
        <f t="shared" si="96"/>
        <v>0</v>
      </c>
      <c r="CG56" s="32">
        <f t="shared" si="96"/>
        <v>0</v>
      </c>
      <c r="CH56" s="32">
        <f t="shared" si="96"/>
        <v>0</v>
      </c>
      <c r="CI56" s="32">
        <f t="shared" si="96"/>
        <v>0</v>
      </c>
      <c r="CJ56" s="32">
        <f t="shared" si="96"/>
        <v>0</v>
      </c>
      <c r="CK56" s="32">
        <f t="shared" si="96"/>
        <v>0</v>
      </c>
      <c r="CL56" s="32">
        <f t="shared" si="96"/>
        <v>0</v>
      </c>
      <c r="CM56" s="32">
        <f t="shared" si="96"/>
        <v>0</v>
      </c>
      <c r="CN56" s="32">
        <f t="shared" si="96"/>
        <v>0</v>
      </c>
      <c r="CO56" s="32">
        <f t="shared" si="96"/>
        <v>0</v>
      </c>
      <c r="CP56" s="32">
        <f t="shared" si="96"/>
        <v>0</v>
      </c>
      <c r="CQ56" s="32">
        <f t="shared" si="96"/>
        <v>0</v>
      </c>
      <c r="CR56" s="32">
        <f t="shared" si="96"/>
        <v>0</v>
      </c>
      <c r="CS56" s="32">
        <f t="shared" si="96"/>
        <v>0</v>
      </c>
      <c r="CT56" s="32">
        <f t="shared" si="96"/>
        <v>0</v>
      </c>
      <c r="CU56" s="32">
        <f t="shared" si="96"/>
        <v>0</v>
      </c>
      <c r="CV56" s="32">
        <f t="shared" si="96"/>
        <v>0</v>
      </c>
      <c r="CW56" s="32">
        <f t="shared" ref="CW56:EB56" si="97" xml:space="preserve"> CW$92</f>
        <v>0</v>
      </c>
      <c r="CX56" s="32">
        <f t="shared" si="97"/>
        <v>0</v>
      </c>
      <c r="CY56" s="32">
        <f t="shared" si="97"/>
        <v>0</v>
      </c>
      <c r="CZ56" s="32">
        <f t="shared" si="97"/>
        <v>0</v>
      </c>
      <c r="DA56" s="32">
        <f t="shared" si="97"/>
        <v>0</v>
      </c>
      <c r="DB56" s="32">
        <f t="shared" si="97"/>
        <v>0</v>
      </c>
      <c r="DC56" s="32">
        <f t="shared" si="97"/>
        <v>0</v>
      </c>
      <c r="DD56" s="32">
        <f t="shared" si="97"/>
        <v>0</v>
      </c>
      <c r="DE56" s="32">
        <f t="shared" si="97"/>
        <v>0</v>
      </c>
      <c r="DF56" s="32">
        <f t="shared" si="97"/>
        <v>0</v>
      </c>
      <c r="DG56" s="32">
        <f t="shared" si="97"/>
        <v>0</v>
      </c>
      <c r="DH56" s="32">
        <f t="shared" si="97"/>
        <v>0</v>
      </c>
      <c r="DI56" s="32">
        <f t="shared" si="97"/>
        <v>0</v>
      </c>
      <c r="DJ56" s="32">
        <f t="shared" si="97"/>
        <v>0</v>
      </c>
      <c r="DK56" s="32">
        <f t="shared" si="97"/>
        <v>0</v>
      </c>
      <c r="DL56" s="32">
        <f t="shared" si="97"/>
        <v>0</v>
      </c>
      <c r="DM56" s="32">
        <f t="shared" si="97"/>
        <v>0</v>
      </c>
      <c r="DN56" s="32">
        <f t="shared" si="97"/>
        <v>0</v>
      </c>
      <c r="DO56" s="32">
        <f t="shared" si="97"/>
        <v>0</v>
      </c>
      <c r="DP56" s="32">
        <f t="shared" si="97"/>
        <v>0</v>
      </c>
      <c r="DQ56" s="32">
        <f t="shared" si="97"/>
        <v>0</v>
      </c>
      <c r="DR56" s="32">
        <f t="shared" si="97"/>
        <v>0</v>
      </c>
      <c r="DS56" s="32">
        <f t="shared" si="97"/>
        <v>0</v>
      </c>
      <c r="DT56" s="32">
        <f t="shared" si="97"/>
        <v>0</v>
      </c>
      <c r="DU56" s="32">
        <f t="shared" si="97"/>
        <v>0</v>
      </c>
      <c r="DV56" s="32">
        <f t="shared" si="97"/>
        <v>0</v>
      </c>
      <c r="DW56" s="32">
        <f t="shared" si="97"/>
        <v>0</v>
      </c>
      <c r="DX56" s="32">
        <f t="shared" si="97"/>
        <v>0</v>
      </c>
      <c r="DY56" s="32">
        <f t="shared" si="97"/>
        <v>0</v>
      </c>
      <c r="DZ56" s="32">
        <f t="shared" si="97"/>
        <v>0</v>
      </c>
      <c r="EA56" s="32">
        <f t="shared" si="97"/>
        <v>0</v>
      </c>
      <c r="EB56" s="32">
        <f t="shared" si="97"/>
        <v>0</v>
      </c>
      <c r="EC56" s="32">
        <f t="shared" ref="EC56:FH56" si="98" xml:space="preserve"> EC$92</f>
        <v>0</v>
      </c>
      <c r="ED56" s="32">
        <f t="shared" si="98"/>
        <v>0</v>
      </c>
      <c r="EE56" s="32">
        <f t="shared" si="98"/>
        <v>0</v>
      </c>
      <c r="EF56" s="32">
        <f t="shared" si="98"/>
        <v>0</v>
      </c>
      <c r="EG56" s="32">
        <f t="shared" si="98"/>
        <v>0</v>
      </c>
      <c r="EH56" s="32">
        <f t="shared" si="98"/>
        <v>0</v>
      </c>
      <c r="EI56" s="32">
        <f t="shared" si="98"/>
        <v>0</v>
      </c>
      <c r="EJ56" s="32">
        <f t="shared" si="98"/>
        <v>0</v>
      </c>
      <c r="EK56" s="32">
        <f t="shared" si="98"/>
        <v>0</v>
      </c>
      <c r="EL56" s="32">
        <f t="shared" si="98"/>
        <v>0</v>
      </c>
      <c r="EM56" s="32">
        <f t="shared" si="98"/>
        <v>0</v>
      </c>
      <c r="EN56" s="32">
        <f t="shared" si="98"/>
        <v>0</v>
      </c>
      <c r="EO56" s="32">
        <f t="shared" si="98"/>
        <v>0</v>
      </c>
      <c r="EP56" s="32">
        <f t="shared" si="98"/>
        <v>0</v>
      </c>
      <c r="EQ56" s="32">
        <f t="shared" si="98"/>
        <v>0</v>
      </c>
      <c r="ER56" s="32">
        <f t="shared" si="98"/>
        <v>0</v>
      </c>
      <c r="ES56" s="32">
        <f t="shared" si="98"/>
        <v>0</v>
      </c>
      <c r="ET56" s="32">
        <f t="shared" si="98"/>
        <v>0</v>
      </c>
      <c r="EU56" s="32">
        <f t="shared" si="98"/>
        <v>0</v>
      </c>
      <c r="EV56" s="32">
        <f t="shared" si="98"/>
        <v>0</v>
      </c>
      <c r="EW56" s="32">
        <f t="shared" si="98"/>
        <v>0</v>
      </c>
      <c r="EX56" s="32">
        <f t="shared" si="98"/>
        <v>0</v>
      </c>
      <c r="EY56" s="32">
        <f t="shared" si="98"/>
        <v>0</v>
      </c>
      <c r="EZ56" s="32">
        <f t="shared" si="98"/>
        <v>0</v>
      </c>
      <c r="FA56" s="32">
        <f t="shared" si="98"/>
        <v>0</v>
      </c>
      <c r="FB56" s="32">
        <f t="shared" si="98"/>
        <v>0</v>
      </c>
      <c r="FC56" s="32">
        <f t="shared" si="98"/>
        <v>0</v>
      </c>
      <c r="FD56" s="32">
        <f t="shared" si="98"/>
        <v>0</v>
      </c>
      <c r="FE56" s="32">
        <f t="shared" si="98"/>
        <v>0</v>
      </c>
      <c r="FF56" s="32">
        <f t="shared" si="98"/>
        <v>0</v>
      </c>
      <c r="FG56" s="32">
        <f t="shared" si="98"/>
        <v>0</v>
      </c>
      <c r="FH56" s="32">
        <f t="shared" si="98"/>
        <v>0</v>
      </c>
      <c r="FI56" s="32">
        <f t="shared" ref="FI56:GJ56" si="99" xml:space="preserve"> FI$92</f>
        <v>0</v>
      </c>
      <c r="FJ56" s="32">
        <f t="shared" si="99"/>
        <v>0</v>
      </c>
      <c r="FK56" s="32">
        <f t="shared" si="99"/>
        <v>0</v>
      </c>
      <c r="FL56" s="32">
        <f t="shared" si="99"/>
        <v>0</v>
      </c>
      <c r="FM56" s="32">
        <f t="shared" si="99"/>
        <v>0</v>
      </c>
      <c r="FN56" s="32">
        <f t="shared" si="99"/>
        <v>0</v>
      </c>
      <c r="FO56" s="32">
        <f t="shared" si="99"/>
        <v>0</v>
      </c>
      <c r="FP56" s="32">
        <f t="shared" si="99"/>
        <v>0</v>
      </c>
      <c r="FQ56" s="32">
        <f t="shared" si="99"/>
        <v>0</v>
      </c>
      <c r="FR56" s="32">
        <f t="shared" si="99"/>
        <v>0</v>
      </c>
      <c r="FS56" s="32">
        <f t="shared" si="99"/>
        <v>0</v>
      </c>
      <c r="FT56" s="32">
        <f t="shared" si="99"/>
        <v>0</v>
      </c>
      <c r="FU56" s="32">
        <f t="shared" si="99"/>
        <v>0</v>
      </c>
      <c r="FV56" s="32">
        <f t="shared" si="99"/>
        <v>0</v>
      </c>
      <c r="FW56" s="32">
        <f t="shared" si="99"/>
        <v>0</v>
      </c>
      <c r="FX56" s="32">
        <f t="shared" si="99"/>
        <v>0</v>
      </c>
      <c r="FY56" s="32">
        <f t="shared" si="99"/>
        <v>0</v>
      </c>
      <c r="FZ56" s="32">
        <f t="shared" si="99"/>
        <v>0</v>
      </c>
      <c r="GA56" s="32">
        <f t="shared" si="99"/>
        <v>0</v>
      </c>
      <c r="GB56" s="32">
        <f t="shared" si="99"/>
        <v>0</v>
      </c>
      <c r="GC56" s="32">
        <f t="shared" si="99"/>
        <v>0</v>
      </c>
      <c r="GD56" s="32">
        <f t="shared" si="99"/>
        <v>0</v>
      </c>
      <c r="GE56" s="32">
        <f t="shared" si="99"/>
        <v>0</v>
      </c>
      <c r="GF56" s="32">
        <f t="shared" si="99"/>
        <v>0</v>
      </c>
      <c r="GG56" s="32">
        <f t="shared" si="99"/>
        <v>0</v>
      </c>
      <c r="GH56" s="32">
        <f t="shared" si="99"/>
        <v>0</v>
      </c>
      <c r="GI56" s="32">
        <f t="shared" si="99"/>
        <v>0</v>
      </c>
      <c r="GJ56" s="32">
        <f t="shared" si="99"/>
        <v>0</v>
      </c>
    </row>
    <row r="57" spans="1:192" outlineLevel="1" x14ac:dyDescent="0.25">
      <c r="A57" s="33"/>
      <c r="B57" s="33"/>
      <c r="C57" s="30"/>
      <c r="D57" s="61"/>
      <c r="E57" s="32" t="str">
        <f t="shared" ref="E57:AJ57" si="100" xml:space="preserve"> E$112</f>
        <v>First post operating period flag</v>
      </c>
      <c r="F57" s="32">
        <f t="shared" si="100"/>
        <v>0</v>
      </c>
      <c r="G57" s="32" t="str">
        <f t="shared" si="100"/>
        <v>flag</v>
      </c>
      <c r="H57" s="32">
        <f t="shared" si="100"/>
        <v>1</v>
      </c>
      <c r="I57" s="32">
        <f t="shared" si="100"/>
        <v>0</v>
      </c>
      <c r="J57" s="32">
        <f t="shared" si="100"/>
        <v>0</v>
      </c>
      <c r="K57" s="32">
        <f t="shared" si="100"/>
        <v>0</v>
      </c>
      <c r="L57" s="32">
        <f t="shared" si="100"/>
        <v>0</v>
      </c>
      <c r="M57" s="32">
        <f t="shared" si="100"/>
        <v>0</v>
      </c>
      <c r="N57" s="32">
        <f t="shared" si="100"/>
        <v>0</v>
      </c>
      <c r="O57" s="32">
        <f t="shared" si="100"/>
        <v>0</v>
      </c>
      <c r="P57" s="32">
        <f t="shared" si="100"/>
        <v>0</v>
      </c>
      <c r="Q57" s="32">
        <f t="shared" si="100"/>
        <v>0</v>
      </c>
      <c r="R57" s="32">
        <f t="shared" si="100"/>
        <v>0</v>
      </c>
      <c r="S57" s="32">
        <f t="shared" si="100"/>
        <v>0</v>
      </c>
      <c r="T57" s="32">
        <f t="shared" si="100"/>
        <v>0</v>
      </c>
      <c r="U57" s="32">
        <f t="shared" si="100"/>
        <v>0</v>
      </c>
      <c r="V57" s="32">
        <f t="shared" si="100"/>
        <v>0</v>
      </c>
      <c r="W57" s="32">
        <f t="shared" si="100"/>
        <v>0</v>
      </c>
      <c r="X57" s="32">
        <f t="shared" si="100"/>
        <v>0</v>
      </c>
      <c r="Y57" s="32">
        <f t="shared" si="100"/>
        <v>0</v>
      </c>
      <c r="Z57" s="32">
        <f t="shared" si="100"/>
        <v>0</v>
      </c>
      <c r="AA57" s="32">
        <f t="shared" si="100"/>
        <v>0</v>
      </c>
      <c r="AB57" s="32">
        <f t="shared" si="100"/>
        <v>0</v>
      </c>
      <c r="AC57" s="32">
        <f t="shared" si="100"/>
        <v>0</v>
      </c>
      <c r="AD57" s="32">
        <f t="shared" si="100"/>
        <v>0</v>
      </c>
      <c r="AE57" s="32">
        <f t="shared" si="100"/>
        <v>0</v>
      </c>
      <c r="AF57" s="32">
        <f t="shared" si="100"/>
        <v>0</v>
      </c>
      <c r="AG57" s="32">
        <f t="shared" si="100"/>
        <v>0</v>
      </c>
      <c r="AH57" s="32">
        <f t="shared" si="100"/>
        <v>0</v>
      </c>
      <c r="AI57" s="32">
        <f t="shared" si="100"/>
        <v>0</v>
      </c>
      <c r="AJ57" s="32">
        <f t="shared" si="100"/>
        <v>0</v>
      </c>
      <c r="AK57" s="32">
        <f t="shared" ref="AK57:BP57" si="101" xml:space="preserve"> AK$112</f>
        <v>0</v>
      </c>
      <c r="AL57" s="32">
        <f t="shared" si="101"/>
        <v>0</v>
      </c>
      <c r="AM57" s="32">
        <f t="shared" si="101"/>
        <v>0</v>
      </c>
      <c r="AN57" s="32">
        <f t="shared" si="101"/>
        <v>0</v>
      </c>
      <c r="AO57" s="32">
        <f t="shared" si="101"/>
        <v>0</v>
      </c>
      <c r="AP57" s="32">
        <f t="shared" si="101"/>
        <v>0</v>
      </c>
      <c r="AQ57" s="32">
        <f t="shared" si="101"/>
        <v>0</v>
      </c>
      <c r="AR57" s="32">
        <f t="shared" si="101"/>
        <v>0</v>
      </c>
      <c r="AS57" s="32">
        <f t="shared" si="101"/>
        <v>0</v>
      </c>
      <c r="AT57" s="32">
        <f t="shared" si="101"/>
        <v>0</v>
      </c>
      <c r="AU57" s="32">
        <f t="shared" si="101"/>
        <v>0</v>
      </c>
      <c r="AV57" s="32">
        <f t="shared" si="101"/>
        <v>0</v>
      </c>
      <c r="AW57" s="32">
        <f t="shared" si="101"/>
        <v>0</v>
      </c>
      <c r="AX57" s="32">
        <f t="shared" si="101"/>
        <v>0</v>
      </c>
      <c r="AY57" s="32">
        <f t="shared" si="101"/>
        <v>0</v>
      </c>
      <c r="AZ57" s="32">
        <f t="shared" si="101"/>
        <v>0</v>
      </c>
      <c r="BA57" s="32">
        <f t="shared" si="101"/>
        <v>0</v>
      </c>
      <c r="BB57" s="32">
        <f t="shared" si="101"/>
        <v>0</v>
      </c>
      <c r="BC57" s="32">
        <f t="shared" si="101"/>
        <v>0</v>
      </c>
      <c r="BD57" s="32">
        <f t="shared" si="101"/>
        <v>0</v>
      </c>
      <c r="BE57" s="32">
        <f t="shared" si="101"/>
        <v>1</v>
      </c>
      <c r="BF57" s="32">
        <f t="shared" si="101"/>
        <v>0</v>
      </c>
      <c r="BG57" s="32">
        <f t="shared" si="101"/>
        <v>0</v>
      </c>
      <c r="BH57" s="32">
        <f t="shared" si="101"/>
        <v>0</v>
      </c>
      <c r="BI57" s="32">
        <f t="shared" si="101"/>
        <v>0</v>
      </c>
      <c r="BJ57" s="32">
        <f t="shared" si="101"/>
        <v>0</v>
      </c>
      <c r="BK57" s="32">
        <f t="shared" si="101"/>
        <v>0</v>
      </c>
      <c r="BL57" s="32">
        <f t="shared" si="101"/>
        <v>0</v>
      </c>
      <c r="BM57" s="32">
        <f t="shared" si="101"/>
        <v>0</v>
      </c>
      <c r="BN57" s="32">
        <f t="shared" si="101"/>
        <v>0</v>
      </c>
      <c r="BO57" s="32">
        <f t="shared" si="101"/>
        <v>0</v>
      </c>
      <c r="BP57" s="32">
        <f t="shared" si="101"/>
        <v>0</v>
      </c>
      <c r="BQ57" s="32">
        <f t="shared" ref="BQ57:CV57" si="102" xml:space="preserve"> BQ$112</f>
        <v>0</v>
      </c>
      <c r="BR57" s="32">
        <f t="shared" si="102"/>
        <v>0</v>
      </c>
      <c r="BS57" s="32">
        <f t="shared" si="102"/>
        <v>0</v>
      </c>
      <c r="BT57" s="32">
        <f t="shared" si="102"/>
        <v>0</v>
      </c>
      <c r="BU57" s="32">
        <f t="shared" si="102"/>
        <v>0</v>
      </c>
      <c r="BV57" s="32">
        <f t="shared" si="102"/>
        <v>0</v>
      </c>
      <c r="BW57" s="32">
        <f t="shared" si="102"/>
        <v>0</v>
      </c>
      <c r="BX57" s="32">
        <f t="shared" si="102"/>
        <v>0</v>
      </c>
      <c r="BY57" s="32">
        <f t="shared" si="102"/>
        <v>0</v>
      </c>
      <c r="BZ57" s="32">
        <f t="shared" si="102"/>
        <v>0</v>
      </c>
      <c r="CA57" s="32">
        <f t="shared" si="102"/>
        <v>0</v>
      </c>
      <c r="CB57" s="32">
        <f t="shared" si="102"/>
        <v>0</v>
      </c>
      <c r="CC57" s="32">
        <f t="shared" si="102"/>
        <v>0</v>
      </c>
      <c r="CD57" s="32">
        <f t="shared" si="102"/>
        <v>0</v>
      </c>
      <c r="CE57" s="32">
        <f t="shared" si="102"/>
        <v>0</v>
      </c>
      <c r="CF57" s="32">
        <f t="shared" si="102"/>
        <v>0</v>
      </c>
      <c r="CG57" s="32">
        <f t="shared" si="102"/>
        <v>0</v>
      </c>
      <c r="CH57" s="32">
        <f t="shared" si="102"/>
        <v>0</v>
      </c>
      <c r="CI57" s="32">
        <f t="shared" si="102"/>
        <v>0</v>
      </c>
      <c r="CJ57" s="32">
        <f t="shared" si="102"/>
        <v>0</v>
      </c>
      <c r="CK57" s="32">
        <f t="shared" si="102"/>
        <v>0</v>
      </c>
      <c r="CL57" s="32">
        <f t="shared" si="102"/>
        <v>0</v>
      </c>
      <c r="CM57" s="32">
        <f t="shared" si="102"/>
        <v>0</v>
      </c>
      <c r="CN57" s="32">
        <f t="shared" si="102"/>
        <v>0</v>
      </c>
      <c r="CO57" s="32">
        <f t="shared" si="102"/>
        <v>0</v>
      </c>
      <c r="CP57" s="32">
        <f t="shared" si="102"/>
        <v>0</v>
      </c>
      <c r="CQ57" s="32">
        <f t="shared" si="102"/>
        <v>0</v>
      </c>
      <c r="CR57" s="32">
        <f t="shared" si="102"/>
        <v>0</v>
      </c>
      <c r="CS57" s="32">
        <f t="shared" si="102"/>
        <v>0</v>
      </c>
      <c r="CT57" s="32">
        <f t="shared" si="102"/>
        <v>0</v>
      </c>
      <c r="CU57" s="32">
        <f t="shared" si="102"/>
        <v>0</v>
      </c>
      <c r="CV57" s="32">
        <f t="shared" si="102"/>
        <v>0</v>
      </c>
      <c r="CW57" s="32">
        <f t="shared" ref="CW57:EB57" si="103" xml:space="preserve"> CW$112</f>
        <v>0</v>
      </c>
      <c r="CX57" s="32">
        <f t="shared" si="103"/>
        <v>0</v>
      </c>
      <c r="CY57" s="32">
        <f t="shared" si="103"/>
        <v>0</v>
      </c>
      <c r="CZ57" s="32">
        <f t="shared" si="103"/>
        <v>0</v>
      </c>
      <c r="DA57" s="32">
        <f t="shared" si="103"/>
        <v>0</v>
      </c>
      <c r="DB57" s="32">
        <f t="shared" si="103"/>
        <v>0</v>
      </c>
      <c r="DC57" s="32">
        <f t="shared" si="103"/>
        <v>0</v>
      </c>
      <c r="DD57" s="32">
        <f t="shared" si="103"/>
        <v>0</v>
      </c>
      <c r="DE57" s="32">
        <f t="shared" si="103"/>
        <v>0</v>
      </c>
      <c r="DF57" s="32">
        <f t="shared" si="103"/>
        <v>0</v>
      </c>
      <c r="DG57" s="32">
        <f t="shared" si="103"/>
        <v>0</v>
      </c>
      <c r="DH57" s="32">
        <f t="shared" si="103"/>
        <v>0</v>
      </c>
      <c r="DI57" s="32">
        <f t="shared" si="103"/>
        <v>0</v>
      </c>
      <c r="DJ57" s="32">
        <f t="shared" si="103"/>
        <v>0</v>
      </c>
      <c r="DK57" s="32">
        <f t="shared" si="103"/>
        <v>0</v>
      </c>
      <c r="DL57" s="32">
        <f t="shared" si="103"/>
        <v>0</v>
      </c>
      <c r="DM57" s="32">
        <f t="shared" si="103"/>
        <v>0</v>
      </c>
      <c r="DN57" s="32">
        <f t="shared" si="103"/>
        <v>0</v>
      </c>
      <c r="DO57" s="32">
        <f t="shared" si="103"/>
        <v>0</v>
      </c>
      <c r="DP57" s="32">
        <f t="shared" si="103"/>
        <v>0</v>
      </c>
      <c r="DQ57" s="32">
        <f t="shared" si="103"/>
        <v>0</v>
      </c>
      <c r="DR57" s="32">
        <f t="shared" si="103"/>
        <v>0</v>
      </c>
      <c r="DS57" s="32">
        <f t="shared" si="103"/>
        <v>0</v>
      </c>
      <c r="DT57" s="32">
        <f t="shared" si="103"/>
        <v>0</v>
      </c>
      <c r="DU57" s="32">
        <f t="shared" si="103"/>
        <v>0</v>
      </c>
      <c r="DV57" s="32">
        <f t="shared" si="103"/>
        <v>0</v>
      </c>
      <c r="DW57" s="32">
        <f t="shared" si="103"/>
        <v>0</v>
      </c>
      <c r="DX57" s="32">
        <f t="shared" si="103"/>
        <v>0</v>
      </c>
      <c r="DY57" s="32">
        <f t="shared" si="103"/>
        <v>0</v>
      </c>
      <c r="DZ57" s="32">
        <f t="shared" si="103"/>
        <v>0</v>
      </c>
      <c r="EA57" s="32">
        <f t="shared" si="103"/>
        <v>0</v>
      </c>
      <c r="EB57" s="32">
        <f t="shared" si="103"/>
        <v>0</v>
      </c>
      <c r="EC57" s="32">
        <f t="shared" ref="EC57:FH57" si="104" xml:space="preserve"> EC$112</f>
        <v>0</v>
      </c>
      <c r="ED57" s="32">
        <f t="shared" si="104"/>
        <v>0</v>
      </c>
      <c r="EE57" s="32">
        <f t="shared" si="104"/>
        <v>0</v>
      </c>
      <c r="EF57" s="32">
        <f t="shared" si="104"/>
        <v>0</v>
      </c>
      <c r="EG57" s="32">
        <f t="shared" si="104"/>
        <v>0</v>
      </c>
      <c r="EH57" s="32">
        <f t="shared" si="104"/>
        <v>0</v>
      </c>
      <c r="EI57" s="32">
        <f t="shared" si="104"/>
        <v>0</v>
      </c>
      <c r="EJ57" s="32">
        <f t="shared" si="104"/>
        <v>0</v>
      </c>
      <c r="EK57" s="32">
        <f t="shared" si="104"/>
        <v>0</v>
      </c>
      <c r="EL57" s="32">
        <f t="shared" si="104"/>
        <v>0</v>
      </c>
      <c r="EM57" s="32">
        <f t="shared" si="104"/>
        <v>0</v>
      </c>
      <c r="EN57" s="32">
        <f t="shared" si="104"/>
        <v>0</v>
      </c>
      <c r="EO57" s="32">
        <f t="shared" si="104"/>
        <v>0</v>
      </c>
      <c r="EP57" s="32">
        <f t="shared" si="104"/>
        <v>0</v>
      </c>
      <c r="EQ57" s="32">
        <f t="shared" si="104"/>
        <v>0</v>
      </c>
      <c r="ER57" s="32">
        <f t="shared" si="104"/>
        <v>0</v>
      </c>
      <c r="ES57" s="32">
        <f t="shared" si="104"/>
        <v>0</v>
      </c>
      <c r="ET57" s="32">
        <f t="shared" si="104"/>
        <v>0</v>
      </c>
      <c r="EU57" s="32">
        <f t="shared" si="104"/>
        <v>0</v>
      </c>
      <c r="EV57" s="32">
        <f t="shared" si="104"/>
        <v>0</v>
      </c>
      <c r="EW57" s="32">
        <f t="shared" si="104"/>
        <v>0</v>
      </c>
      <c r="EX57" s="32">
        <f t="shared" si="104"/>
        <v>0</v>
      </c>
      <c r="EY57" s="32">
        <f t="shared" si="104"/>
        <v>0</v>
      </c>
      <c r="EZ57" s="32">
        <f t="shared" si="104"/>
        <v>0</v>
      </c>
      <c r="FA57" s="32">
        <f t="shared" si="104"/>
        <v>0</v>
      </c>
      <c r="FB57" s="32">
        <f t="shared" si="104"/>
        <v>0</v>
      </c>
      <c r="FC57" s="32">
        <f t="shared" si="104"/>
        <v>0</v>
      </c>
      <c r="FD57" s="32">
        <f t="shared" si="104"/>
        <v>0</v>
      </c>
      <c r="FE57" s="32">
        <f t="shared" si="104"/>
        <v>0</v>
      </c>
      <c r="FF57" s="32">
        <f t="shared" si="104"/>
        <v>0</v>
      </c>
      <c r="FG57" s="32">
        <f t="shared" si="104"/>
        <v>0</v>
      </c>
      <c r="FH57" s="32">
        <f t="shared" si="104"/>
        <v>0</v>
      </c>
      <c r="FI57" s="32">
        <f t="shared" ref="FI57:GJ57" si="105" xml:space="preserve"> FI$112</f>
        <v>0</v>
      </c>
      <c r="FJ57" s="32">
        <f t="shared" si="105"/>
        <v>0</v>
      </c>
      <c r="FK57" s="32">
        <f t="shared" si="105"/>
        <v>0</v>
      </c>
      <c r="FL57" s="32">
        <f t="shared" si="105"/>
        <v>0</v>
      </c>
      <c r="FM57" s="32">
        <f t="shared" si="105"/>
        <v>0</v>
      </c>
      <c r="FN57" s="32">
        <f t="shared" si="105"/>
        <v>0</v>
      </c>
      <c r="FO57" s="32">
        <f t="shared" si="105"/>
        <v>0</v>
      </c>
      <c r="FP57" s="32">
        <f t="shared" si="105"/>
        <v>0</v>
      </c>
      <c r="FQ57" s="32">
        <f t="shared" si="105"/>
        <v>0</v>
      </c>
      <c r="FR57" s="32">
        <f t="shared" si="105"/>
        <v>0</v>
      </c>
      <c r="FS57" s="32">
        <f t="shared" si="105"/>
        <v>0</v>
      </c>
      <c r="FT57" s="32">
        <f t="shared" si="105"/>
        <v>0</v>
      </c>
      <c r="FU57" s="32">
        <f t="shared" si="105"/>
        <v>0</v>
      </c>
      <c r="FV57" s="32">
        <f t="shared" si="105"/>
        <v>0</v>
      </c>
      <c r="FW57" s="32">
        <f t="shared" si="105"/>
        <v>0</v>
      </c>
      <c r="FX57" s="32">
        <f t="shared" si="105"/>
        <v>0</v>
      </c>
      <c r="FY57" s="32">
        <f t="shared" si="105"/>
        <v>0</v>
      </c>
      <c r="FZ57" s="32">
        <f t="shared" si="105"/>
        <v>0</v>
      </c>
      <c r="GA57" s="32">
        <f t="shared" si="105"/>
        <v>0</v>
      </c>
      <c r="GB57" s="32">
        <f t="shared" si="105"/>
        <v>0</v>
      </c>
      <c r="GC57" s="32">
        <f t="shared" si="105"/>
        <v>0</v>
      </c>
      <c r="GD57" s="32">
        <f t="shared" si="105"/>
        <v>0</v>
      </c>
      <c r="GE57" s="32">
        <f t="shared" si="105"/>
        <v>0</v>
      </c>
      <c r="GF57" s="32">
        <f t="shared" si="105"/>
        <v>0</v>
      </c>
      <c r="GG57" s="32">
        <f t="shared" si="105"/>
        <v>0</v>
      </c>
      <c r="GH57" s="32">
        <f t="shared" si="105"/>
        <v>0</v>
      </c>
      <c r="GI57" s="32">
        <f t="shared" si="105"/>
        <v>0</v>
      </c>
      <c r="GJ57" s="32">
        <f t="shared" si="105"/>
        <v>0</v>
      </c>
    </row>
    <row r="58" spans="1:192" outlineLevel="1" x14ac:dyDescent="0.25">
      <c r="A58" s="33"/>
      <c r="B58" s="33"/>
      <c r="C58" s="30"/>
      <c r="D58" s="32"/>
      <c r="E58" s="32" t="s">
        <v>28</v>
      </c>
      <c r="F58" s="32"/>
      <c r="G58" s="32" t="s">
        <v>14</v>
      </c>
      <c r="H58" s="32"/>
      <c r="I58" s="31"/>
      <c r="J58" s="32">
        <f t="shared" ref="J58:AO58" si="106" xml:space="preserve"> I58 + MAX(J53:J57)</f>
        <v>1</v>
      </c>
      <c r="K58" s="32">
        <f t="shared" si="106"/>
        <v>1</v>
      </c>
      <c r="L58" s="32">
        <f t="shared" si="106"/>
        <v>2</v>
      </c>
      <c r="M58" s="32">
        <f t="shared" si="106"/>
        <v>3</v>
      </c>
      <c r="N58" s="32">
        <f t="shared" si="106"/>
        <v>3</v>
      </c>
      <c r="O58" s="32">
        <f t="shared" si="106"/>
        <v>3</v>
      </c>
      <c r="P58" s="32">
        <f t="shared" si="106"/>
        <v>3</v>
      </c>
      <c r="Q58" s="32">
        <f t="shared" si="106"/>
        <v>4</v>
      </c>
      <c r="R58" s="32">
        <f t="shared" si="106"/>
        <v>4</v>
      </c>
      <c r="S58" s="32">
        <f t="shared" si="106"/>
        <v>4</v>
      </c>
      <c r="T58" s="32">
        <f t="shared" si="106"/>
        <v>4</v>
      </c>
      <c r="U58" s="32">
        <f t="shared" si="106"/>
        <v>4</v>
      </c>
      <c r="V58" s="32">
        <f t="shared" si="106"/>
        <v>4</v>
      </c>
      <c r="W58" s="32">
        <f t="shared" si="106"/>
        <v>4</v>
      </c>
      <c r="X58" s="32">
        <f t="shared" si="106"/>
        <v>4</v>
      </c>
      <c r="Y58" s="32">
        <f t="shared" si="106"/>
        <v>4</v>
      </c>
      <c r="Z58" s="32">
        <f t="shared" si="106"/>
        <v>4</v>
      </c>
      <c r="AA58" s="32">
        <f t="shared" si="106"/>
        <v>4</v>
      </c>
      <c r="AB58" s="32">
        <f t="shared" si="106"/>
        <v>4</v>
      </c>
      <c r="AC58" s="32">
        <f t="shared" si="106"/>
        <v>4</v>
      </c>
      <c r="AD58" s="32">
        <f t="shared" si="106"/>
        <v>4</v>
      </c>
      <c r="AE58" s="32">
        <f t="shared" si="106"/>
        <v>4</v>
      </c>
      <c r="AF58" s="32">
        <f t="shared" si="106"/>
        <v>4</v>
      </c>
      <c r="AG58" s="32">
        <f t="shared" si="106"/>
        <v>4</v>
      </c>
      <c r="AH58" s="32">
        <f t="shared" si="106"/>
        <v>4</v>
      </c>
      <c r="AI58" s="32">
        <f t="shared" si="106"/>
        <v>4</v>
      </c>
      <c r="AJ58" s="32">
        <f t="shared" si="106"/>
        <v>4</v>
      </c>
      <c r="AK58" s="32">
        <f t="shared" si="106"/>
        <v>4</v>
      </c>
      <c r="AL58" s="32">
        <f t="shared" si="106"/>
        <v>4</v>
      </c>
      <c r="AM58" s="32">
        <f t="shared" si="106"/>
        <v>4</v>
      </c>
      <c r="AN58" s="32">
        <f t="shared" si="106"/>
        <v>4</v>
      </c>
      <c r="AO58" s="32">
        <f t="shared" si="106"/>
        <v>4</v>
      </c>
      <c r="AP58" s="32">
        <f t="shared" ref="AP58:BU58" si="107" xml:space="preserve"> AO58 + MAX(AP53:AP57)</f>
        <v>4</v>
      </c>
      <c r="AQ58" s="32">
        <f t="shared" si="107"/>
        <v>4</v>
      </c>
      <c r="AR58" s="32">
        <f t="shared" si="107"/>
        <v>4</v>
      </c>
      <c r="AS58" s="32">
        <f t="shared" si="107"/>
        <v>4</v>
      </c>
      <c r="AT58" s="32">
        <f t="shared" si="107"/>
        <v>4</v>
      </c>
      <c r="AU58" s="32">
        <f t="shared" si="107"/>
        <v>4</v>
      </c>
      <c r="AV58" s="32">
        <f t="shared" si="107"/>
        <v>4</v>
      </c>
      <c r="AW58" s="32">
        <f t="shared" si="107"/>
        <v>4</v>
      </c>
      <c r="AX58" s="32">
        <f t="shared" si="107"/>
        <v>4</v>
      </c>
      <c r="AY58" s="32">
        <f t="shared" si="107"/>
        <v>4</v>
      </c>
      <c r="AZ58" s="32">
        <f t="shared" si="107"/>
        <v>4</v>
      </c>
      <c r="BA58" s="32">
        <f t="shared" si="107"/>
        <v>4</v>
      </c>
      <c r="BB58" s="32">
        <f t="shared" si="107"/>
        <v>4</v>
      </c>
      <c r="BC58" s="32">
        <f t="shared" si="107"/>
        <v>4</v>
      </c>
      <c r="BD58" s="32">
        <f t="shared" si="107"/>
        <v>4</v>
      </c>
      <c r="BE58" s="32">
        <f t="shared" si="107"/>
        <v>5</v>
      </c>
      <c r="BF58" s="32">
        <f t="shared" si="107"/>
        <v>5</v>
      </c>
      <c r="BG58" s="32">
        <f t="shared" si="107"/>
        <v>5</v>
      </c>
      <c r="BH58" s="32">
        <f t="shared" si="107"/>
        <v>5</v>
      </c>
      <c r="BI58" s="32">
        <f t="shared" si="107"/>
        <v>5</v>
      </c>
      <c r="BJ58" s="32">
        <f t="shared" si="107"/>
        <v>5</v>
      </c>
      <c r="BK58" s="32">
        <f t="shared" si="107"/>
        <v>5</v>
      </c>
      <c r="BL58" s="32">
        <f t="shared" si="107"/>
        <v>5</v>
      </c>
      <c r="BM58" s="32">
        <f t="shared" si="107"/>
        <v>5</v>
      </c>
      <c r="BN58" s="32">
        <f t="shared" si="107"/>
        <v>5</v>
      </c>
      <c r="BO58" s="32">
        <f t="shared" si="107"/>
        <v>5</v>
      </c>
      <c r="BP58" s="32">
        <f t="shared" si="107"/>
        <v>5</v>
      </c>
      <c r="BQ58" s="32">
        <f t="shared" si="107"/>
        <v>5</v>
      </c>
      <c r="BR58" s="32">
        <f t="shared" si="107"/>
        <v>5</v>
      </c>
      <c r="BS58" s="32">
        <f t="shared" si="107"/>
        <v>5</v>
      </c>
      <c r="BT58" s="32">
        <f t="shared" si="107"/>
        <v>5</v>
      </c>
      <c r="BU58" s="32">
        <f t="shared" si="107"/>
        <v>5</v>
      </c>
      <c r="BV58" s="32">
        <f t="shared" ref="BV58:DA58" si="108" xml:space="preserve"> BU58 + MAX(BV53:BV57)</f>
        <v>5</v>
      </c>
      <c r="BW58" s="32">
        <f t="shared" si="108"/>
        <v>5</v>
      </c>
      <c r="BX58" s="32">
        <f t="shared" si="108"/>
        <v>5</v>
      </c>
      <c r="BY58" s="32">
        <f t="shared" si="108"/>
        <v>5</v>
      </c>
      <c r="BZ58" s="32">
        <f t="shared" si="108"/>
        <v>5</v>
      </c>
      <c r="CA58" s="32">
        <f t="shared" si="108"/>
        <v>5</v>
      </c>
      <c r="CB58" s="32">
        <f t="shared" si="108"/>
        <v>5</v>
      </c>
      <c r="CC58" s="32">
        <f t="shared" si="108"/>
        <v>5</v>
      </c>
      <c r="CD58" s="32">
        <f t="shared" si="108"/>
        <v>5</v>
      </c>
      <c r="CE58" s="32">
        <f t="shared" si="108"/>
        <v>5</v>
      </c>
      <c r="CF58" s="32">
        <f t="shared" si="108"/>
        <v>5</v>
      </c>
      <c r="CG58" s="32">
        <f t="shared" si="108"/>
        <v>5</v>
      </c>
      <c r="CH58" s="32">
        <f t="shared" si="108"/>
        <v>5</v>
      </c>
      <c r="CI58" s="32">
        <f t="shared" si="108"/>
        <v>5</v>
      </c>
      <c r="CJ58" s="32">
        <f t="shared" si="108"/>
        <v>5</v>
      </c>
      <c r="CK58" s="32">
        <f t="shared" si="108"/>
        <v>5</v>
      </c>
      <c r="CL58" s="32">
        <f t="shared" si="108"/>
        <v>5</v>
      </c>
      <c r="CM58" s="32">
        <f t="shared" si="108"/>
        <v>5</v>
      </c>
      <c r="CN58" s="32">
        <f t="shared" si="108"/>
        <v>5</v>
      </c>
      <c r="CO58" s="32">
        <f t="shared" si="108"/>
        <v>5</v>
      </c>
      <c r="CP58" s="32">
        <f t="shared" si="108"/>
        <v>5</v>
      </c>
      <c r="CQ58" s="32">
        <f t="shared" si="108"/>
        <v>5</v>
      </c>
      <c r="CR58" s="32">
        <f t="shared" si="108"/>
        <v>5</v>
      </c>
      <c r="CS58" s="32">
        <f t="shared" si="108"/>
        <v>5</v>
      </c>
      <c r="CT58" s="32">
        <f t="shared" si="108"/>
        <v>5</v>
      </c>
      <c r="CU58" s="32">
        <f t="shared" si="108"/>
        <v>5</v>
      </c>
      <c r="CV58" s="32">
        <f t="shared" si="108"/>
        <v>5</v>
      </c>
      <c r="CW58" s="32">
        <f t="shared" si="108"/>
        <v>5</v>
      </c>
      <c r="CX58" s="32">
        <f t="shared" si="108"/>
        <v>5</v>
      </c>
      <c r="CY58" s="32">
        <f t="shared" si="108"/>
        <v>5</v>
      </c>
      <c r="CZ58" s="32">
        <f t="shared" si="108"/>
        <v>5</v>
      </c>
      <c r="DA58" s="32">
        <f t="shared" si="108"/>
        <v>5</v>
      </c>
      <c r="DB58" s="32">
        <f t="shared" ref="DB58:EG58" si="109" xml:space="preserve"> DA58 + MAX(DB53:DB57)</f>
        <v>5</v>
      </c>
      <c r="DC58" s="32">
        <f t="shared" si="109"/>
        <v>5</v>
      </c>
      <c r="DD58" s="32">
        <f t="shared" si="109"/>
        <v>5</v>
      </c>
      <c r="DE58" s="32">
        <f t="shared" si="109"/>
        <v>5</v>
      </c>
      <c r="DF58" s="32">
        <f t="shared" si="109"/>
        <v>5</v>
      </c>
      <c r="DG58" s="32">
        <f t="shared" si="109"/>
        <v>5</v>
      </c>
      <c r="DH58" s="32">
        <f t="shared" si="109"/>
        <v>5</v>
      </c>
      <c r="DI58" s="32">
        <f t="shared" si="109"/>
        <v>5</v>
      </c>
      <c r="DJ58" s="32">
        <f t="shared" si="109"/>
        <v>5</v>
      </c>
      <c r="DK58" s="32">
        <f t="shared" si="109"/>
        <v>5</v>
      </c>
      <c r="DL58" s="32">
        <f t="shared" si="109"/>
        <v>5</v>
      </c>
      <c r="DM58" s="32">
        <f t="shared" si="109"/>
        <v>5</v>
      </c>
      <c r="DN58" s="32">
        <f t="shared" si="109"/>
        <v>5</v>
      </c>
      <c r="DO58" s="32">
        <f t="shared" si="109"/>
        <v>5</v>
      </c>
      <c r="DP58" s="32">
        <f t="shared" si="109"/>
        <v>5</v>
      </c>
      <c r="DQ58" s="32">
        <f t="shared" si="109"/>
        <v>5</v>
      </c>
      <c r="DR58" s="32">
        <f t="shared" si="109"/>
        <v>5</v>
      </c>
      <c r="DS58" s="32">
        <f t="shared" si="109"/>
        <v>5</v>
      </c>
      <c r="DT58" s="32">
        <f t="shared" si="109"/>
        <v>5</v>
      </c>
      <c r="DU58" s="32">
        <f t="shared" si="109"/>
        <v>5</v>
      </c>
      <c r="DV58" s="32">
        <f t="shared" si="109"/>
        <v>5</v>
      </c>
      <c r="DW58" s="32">
        <f t="shared" si="109"/>
        <v>5</v>
      </c>
      <c r="DX58" s="32">
        <f t="shared" si="109"/>
        <v>5</v>
      </c>
      <c r="DY58" s="32">
        <f t="shared" si="109"/>
        <v>5</v>
      </c>
      <c r="DZ58" s="32">
        <f t="shared" si="109"/>
        <v>5</v>
      </c>
      <c r="EA58" s="32">
        <f t="shared" si="109"/>
        <v>5</v>
      </c>
      <c r="EB58" s="32">
        <f t="shared" si="109"/>
        <v>5</v>
      </c>
      <c r="EC58" s="32">
        <f t="shared" si="109"/>
        <v>5</v>
      </c>
      <c r="ED58" s="32">
        <f t="shared" si="109"/>
        <v>5</v>
      </c>
      <c r="EE58" s="32">
        <f t="shared" si="109"/>
        <v>5</v>
      </c>
      <c r="EF58" s="32">
        <f t="shared" si="109"/>
        <v>5</v>
      </c>
      <c r="EG58" s="32">
        <f t="shared" si="109"/>
        <v>5</v>
      </c>
      <c r="EH58" s="32">
        <f t="shared" ref="EH58:FM58" si="110" xml:space="preserve"> EG58 + MAX(EH53:EH57)</f>
        <v>5</v>
      </c>
      <c r="EI58" s="32">
        <f t="shared" si="110"/>
        <v>5</v>
      </c>
      <c r="EJ58" s="32">
        <f t="shared" si="110"/>
        <v>5</v>
      </c>
      <c r="EK58" s="32">
        <f t="shared" si="110"/>
        <v>5</v>
      </c>
      <c r="EL58" s="32">
        <f t="shared" si="110"/>
        <v>5</v>
      </c>
      <c r="EM58" s="32">
        <f t="shared" si="110"/>
        <v>5</v>
      </c>
      <c r="EN58" s="32">
        <f t="shared" si="110"/>
        <v>5</v>
      </c>
      <c r="EO58" s="32">
        <f t="shared" si="110"/>
        <v>5</v>
      </c>
      <c r="EP58" s="32">
        <f t="shared" si="110"/>
        <v>5</v>
      </c>
      <c r="EQ58" s="32">
        <f t="shared" si="110"/>
        <v>5</v>
      </c>
      <c r="ER58" s="32">
        <f t="shared" si="110"/>
        <v>5</v>
      </c>
      <c r="ES58" s="32">
        <f t="shared" si="110"/>
        <v>5</v>
      </c>
      <c r="ET58" s="32">
        <f t="shared" si="110"/>
        <v>5</v>
      </c>
      <c r="EU58" s="32">
        <f t="shared" si="110"/>
        <v>5</v>
      </c>
      <c r="EV58" s="32">
        <f t="shared" si="110"/>
        <v>5</v>
      </c>
      <c r="EW58" s="32">
        <f t="shared" si="110"/>
        <v>5</v>
      </c>
      <c r="EX58" s="32">
        <f t="shared" si="110"/>
        <v>5</v>
      </c>
      <c r="EY58" s="32">
        <f t="shared" si="110"/>
        <v>5</v>
      </c>
      <c r="EZ58" s="32">
        <f t="shared" si="110"/>
        <v>5</v>
      </c>
      <c r="FA58" s="32">
        <f t="shared" si="110"/>
        <v>5</v>
      </c>
      <c r="FB58" s="32">
        <f t="shared" si="110"/>
        <v>5</v>
      </c>
      <c r="FC58" s="32">
        <f t="shared" si="110"/>
        <v>5</v>
      </c>
      <c r="FD58" s="32">
        <f t="shared" si="110"/>
        <v>5</v>
      </c>
      <c r="FE58" s="32">
        <f t="shared" si="110"/>
        <v>5</v>
      </c>
      <c r="FF58" s="32">
        <f t="shared" si="110"/>
        <v>5</v>
      </c>
      <c r="FG58" s="32">
        <f t="shared" si="110"/>
        <v>5</v>
      </c>
      <c r="FH58" s="32">
        <f t="shared" si="110"/>
        <v>5</v>
      </c>
      <c r="FI58" s="32">
        <f t="shared" si="110"/>
        <v>5</v>
      </c>
      <c r="FJ58" s="32">
        <f t="shared" si="110"/>
        <v>5</v>
      </c>
      <c r="FK58" s="32">
        <f t="shared" si="110"/>
        <v>5</v>
      </c>
      <c r="FL58" s="32">
        <f t="shared" si="110"/>
        <v>5</v>
      </c>
      <c r="FM58" s="32">
        <f t="shared" si="110"/>
        <v>5</v>
      </c>
      <c r="FN58" s="32">
        <f t="shared" ref="FN58:GJ58" si="111" xml:space="preserve"> FM58 + MAX(FN53:FN57)</f>
        <v>5</v>
      </c>
      <c r="FO58" s="32">
        <f t="shared" si="111"/>
        <v>5</v>
      </c>
      <c r="FP58" s="32">
        <f t="shared" si="111"/>
        <v>5</v>
      </c>
      <c r="FQ58" s="32">
        <f t="shared" si="111"/>
        <v>5</v>
      </c>
      <c r="FR58" s="32">
        <f t="shared" si="111"/>
        <v>5</v>
      </c>
      <c r="FS58" s="32">
        <f t="shared" si="111"/>
        <v>5</v>
      </c>
      <c r="FT58" s="32">
        <f t="shared" si="111"/>
        <v>5</v>
      </c>
      <c r="FU58" s="32">
        <f t="shared" si="111"/>
        <v>5</v>
      </c>
      <c r="FV58" s="32">
        <f t="shared" si="111"/>
        <v>5</v>
      </c>
      <c r="FW58" s="32">
        <f t="shared" si="111"/>
        <v>5</v>
      </c>
      <c r="FX58" s="32">
        <f t="shared" si="111"/>
        <v>5</v>
      </c>
      <c r="FY58" s="32">
        <f t="shared" si="111"/>
        <v>5</v>
      </c>
      <c r="FZ58" s="32">
        <f t="shared" si="111"/>
        <v>5</v>
      </c>
      <c r="GA58" s="32">
        <f t="shared" si="111"/>
        <v>5</v>
      </c>
      <c r="GB58" s="32">
        <f t="shared" si="111"/>
        <v>5</v>
      </c>
      <c r="GC58" s="32">
        <f t="shared" si="111"/>
        <v>5</v>
      </c>
      <c r="GD58" s="32">
        <f t="shared" si="111"/>
        <v>5</v>
      </c>
      <c r="GE58" s="32">
        <f t="shared" si="111"/>
        <v>5</v>
      </c>
      <c r="GF58" s="32">
        <f t="shared" si="111"/>
        <v>5</v>
      </c>
      <c r="GG58" s="32">
        <f t="shared" si="111"/>
        <v>5</v>
      </c>
      <c r="GH58" s="32">
        <f t="shared" si="111"/>
        <v>5</v>
      </c>
      <c r="GI58" s="32">
        <f t="shared" si="111"/>
        <v>5</v>
      </c>
      <c r="GJ58" s="32">
        <f t="shared" si="111"/>
        <v>5</v>
      </c>
    </row>
    <row r="59" spans="1:192" outlineLevel="1" x14ac:dyDescent="0.25">
      <c r="E59" s="9"/>
      <c r="F59" s="9"/>
      <c r="G59" s="9"/>
      <c r="H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</row>
    <row r="60" spans="1:192" outlineLevel="1" x14ac:dyDescent="0.25">
      <c r="E60" s="192" t="str">
        <f xml:space="preserve"> InpC!E$222</f>
        <v>Pre-forecast period</v>
      </c>
      <c r="F60" s="192" t="str">
        <f xml:space="preserve"> InpC!F$222</f>
        <v>Pre-fcst</v>
      </c>
      <c r="G60" s="192" t="str">
        <f xml:space="preserve"> InpC!G$222</f>
        <v>label</v>
      </c>
    </row>
    <row r="61" spans="1:192" outlineLevel="1" x14ac:dyDescent="0.25">
      <c r="E61" s="69" t="str">
        <f xml:space="preserve"> InpC!E$223</f>
        <v>Financial Close</v>
      </c>
      <c r="F61" s="69" t="str">
        <f xml:space="preserve"> InpC!F$223</f>
        <v>Fin Close</v>
      </c>
      <c r="G61" s="69" t="str">
        <f xml:space="preserve"> InpC!G$223</f>
        <v>label</v>
      </c>
      <c r="H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192" outlineLevel="1" x14ac:dyDescent="0.25">
      <c r="E62" s="69" t="str">
        <f xml:space="preserve"> InpC!E$224</f>
        <v>Construction</v>
      </c>
      <c r="F62" s="69" t="str">
        <f xml:space="preserve"> InpC!F$224</f>
        <v>Construction</v>
      </c>
      <c r="G62" s="69" t="str">
        <f xml:space="preserve"> InpC!G$224</f>
        <v>label</v>
      </c>
      <c r="H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</row>
    <row r="63" spans="1:192" outlineLevel="1" x14ac:dyDescent="0.25">
      <c r="E63" s="69" t="str">
        <f xml:space="preserve"> InpC!E$225</f>
        <v>Operations</v>
      </c>
      <c r="F63" s="69" t="str">
        <f xml:space="preserve"> InpC!F$225</f>
        <v>Operations</v>
      </c>
      <c r="G63" s="69" t="str">
        <f xml:space="preserve"> InpC!G$225</f>
        <v>label</v>
      </c>
      <c r="H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</row>
    <row r="64" spans="1:192" outlineLevel="1" x14ac:dyDescent="0.25">
      <c r="E64" s="69" t="str">
        <f xml:space="preserve"> InpC!E$226</f>
        <v>Post ops</v>
      </c>
      <c r="F64" s="69" t="str">
        <f xml:space="preserve"> InpC!F$226</f>
        <v>Post ops</v>
      </c>
      <c r="G64" s="69" t="str">
        <f xml:space="preserve"> InpC!G$226</f>
        <v>label</v>
      </c>
      <c r="H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</row>
    <row r="65" spans="1:192" outlineLevel="1" x14ac:dyDescent="0.25">
      <c r="A65" s="62"/>
      <c r="B65" s="62"/>
      <c r="C65" s="63"/>
      <c r="D65" s="65"/>
      <c r="E65" s="64" t="str">
        <f t="shared" ref="E65:AJ65" si="112" xml:space="preserve"> E$58</f>
        <v>Timeline label counter</v>
      </c>
      <c r="F65" s="64">
        <f t="shared" si="112"/>
        <v>0</v>
      </c>
      <c r="G65" s="64" t="str">
        <f t="shared" si="112"/>
        <v>counter</v>
      </c>
      <c r="H65" s="64">
        <f t="shared" si="112"/>
        <v>0</v>
      </c>
      <c r="I65" s="64">
        <f t="shared" si="112"/>
        <v>0</v>
      </c>
      <c r="J65" s="64">
        <f t="shared" si="112"/>
        <v>1</v>
      </c>
      <c r="K65" s="64">
        <f t="shared" si="112"/>
        <v>1</v>
      </c>
      <c r="L65" s="64">
        <f t="shared" si="112"/>
        <v>2</v>
      </c>
      <c r="M65" s="64">
        <f t="shared" si="112"/>
        <v>3</v>
      </c>
      <c r="N65" s="64">
        <f t="shared" si="112"/>
        <v>3</v>
      </c>
      <c r="O65" s="64">
        <f t="shared" si="112"/>
        <v>3</v>
      </c>
      <c r="P65" s="64">
        <f t="shared" si="112"/>
        <v>3</v>
      </c>
      <c r="Q65" s="64">
        <f t="shared" si="112"/>
        <v>4</v>
      </c>
      <c r="R65" s="64">
        <f t="shared" si="112"/>
        <v>4</v>
      </c>
      <c r="S65" s="64">
        <f t="shared" si="112"/>
        <v>4</v>
      </c>
      <c r="T65" s="64">
        <f t="shared" si="112"/>
        <v>4</v>
      </c>
      <c r="U65" s="64">
        <f t="shared" si="112"/>
        <v>4</v>
      </c>
      <c r="V65" s="64">
        <f t="shared" si="112"/>
        <v>4</v>
      </c>
      <c r="W65" s="64">
        <f t="shared" si="112"/>
        <v>4</v>
      </c>
      <c r="X65" s="64">
        <f t="shared" si="112"/>
        <v>4</v>
      </c>
      <c r="Y65" s="64">
        <f t="shared" si="112"/>
        <v>4</v>
      </c>
      <c r="Z65" s="64">
        <f t="shared" si="112"/>
        <v>4</v>
      </c>
      <c r="AA65" s="64">
        <f t="shared" si="112"/>
        <v>4</v>
      </c>
      <c r="AB65" s="64">
        <f t="shared" si="112"/>
        <v>4</v>
      </c>
      <c r="AC65" s="64">
        <f t="shared" si="112"/>
        <v>4</v>
      </c>
      <c r="AD65" s="64">
        <f t="shared" si="112"/>
        <v>4</v>
      </c>
      <c r="AE65" s="64">
        <f t="shared" si="112"/>
        <v>4</v>
      </c>
      <c r="AF65" s="64">
        <f t="shared" si="112"/>
        <v>4</v>
      </c>
      <c r="AG65" s="64">
        <f t="shared" si="112"/>
        <v>4</v>
      </c>
      <c r="AH65" s="64">
        <f t="shared" si="112"/>
        <v>4</v>
      </c>
      <c r="AI65" s="64">
        <f t="shared" si="112"/>
        <v>4</v>
      </c>
      <c r="AJ65" s="64">
        <f t="shared" si="112"/>
        <v>4</v>
      </c>
      <c r="AK65" s="64">
        <f t="shared" ref="AK65:BP65" si="113" xml:space="preserve"> AK$58</f>
        <v>4</v>
      </c>
      <c r="AL65" s="64">
        <f t="shared" si="113"/>
        <v>4</v>
      </c>
      <c r="AM65" s="64">
        <f t="shared" si="113"/>
        <v>4</v>
      </c>
      <c r="AN65" s="64">
        <f t="shared" si="113"/>
        <v>4</v>
      </c>
      <c r="AO65" s="64">
        <f t="shared" si="113"/>
        <v>4</v>
      </c>
      <c r="AP65" s="64">
        <f t="shared" si="113"/>
        <v>4</v>
      </c>
      <c r="AQ65" s="64">
        <f t="shared" si="113"/>
        <v>4</v>
      </c>
      <c r="AR65" s="64">
        <f t="shared" si="113"/>
        <v>4</v>
      </c>
      <c r="AS65" s="64">
        <f t="shared" si="113"/>
        <v>4</v>
      </c>
      <c r="AT65" s="64">
        <f t="shared" si="113"/>
        <v>4</v>
      </c>
      <c r="AU65" s="64">
        <f t="shared" si="113"/>
        <v>4</v>
      </c>
      <c r="AV65" s="64">
        <f t="shared" si="113"/>
        <v>4</v>
      </c>
      <c r="AW65" s="64">
        <f t="shared" si="113"/>
        <v>4</v>
      </c>
      <c r="AX65" s="64">
        <f t="shared" si="113"/>
        <v>4</v>
      </c>
      <c r="AY65" s="64">
        <f t="shared" si="113"/>
        <v>4</v>
      </c>
      <c r="AZ65" s="64">
        <f t="shared" si="113"/>
        <v>4</v>
      </c>
      <c r="BA65" s="64">
        <f t="shared" si="113"/>
        <v>4</v>
      </c>
      <c r="BB65" s="64">
        <f t="shared" si="113"/>
        <v>4</v>
      </c>
      <c r="BC65" s="64">
        <f t="shared" si="113"/>
        <v>4</v>
      </c>
      <c r="BD65" s="64">
        <f t="shared" si="113"/>
        <v>4</v>
      </c>
      <c r="BE65" s="64">
        <f t="shared" si="113"/>
        <v>5</v>
      </c>
      <c r="BF65" s="64">
        <f t="shared" si="113"/>
        <v>5</v>
      </c>
      <c r="BG65" s="64">
        <f t="shared" si="113"/>
        <v>5</v>
      </c>
      <c r="BH65" s="64">
        <f t="shared" si="113"/>
        <v>5</v>
      </c>
      <c r="BI65" s="64">
        <f t="shared" si="113"/>
        <v>5</v>
      </c>
      <c r="BJ65" s="64">
        <f t="shared" si="113"/>
        <v>5</v>
      </c>
      <c r="BK65" s="64">
        <f t="shared" si="113"/>
        <v>5</v>
      </c>
      <c r="BL65" s="64">
        <f t="shared" si="113"/>
        <v>5</v>
      </c>
      <c r="BM65" s="64">
        <f t="shared" si="113"/>
        <v>5</v>
      </c>
      <c r="BN65" s="64">
        <f t="shared" si="113"/>
        <v>5</v>
      </c>
      <c r="BO65" s="64">
        <f t="shared" si="113"/>
        <v>5</v>
      </c>
      <c r="BP65" s="64">
        <f t="shared" si="113"/>
        <v>5</v>
      </c>
      <c r="BQ65" s="64">
        <f t="shared" ref="BQ65:CV65" si="114" xml:space="preserve"> BQ$58</f>
        <v>5</v>
      </c>
      <c r="BR65" s="64">
        <f t="shared" si="114"/>
        <v>5</v>
      </c>
      <c r="BS65" s="64">
        <f t="shared" si="114"/>
        <v>5</v>
      </c>
      <c r="BT65" s="64">
        <f t="shared" si="114"/>
        <v>5</v>
      </c>
      <c r="BU65" s="64">
        <f t="shared" si="114"/>
        <v>5</v>
      </c>
      <c r="BV65" s="64">
        <f t="shared" si="114"/>
        <v>5</v>
      </c>
      <c r="BW65" s="64">
        <f t="shared" si="114"/>
        <v>5</v>
      </c>
      <c r="BX65" s="64">
        <f t="shared" si="114"/>
        <v>5</v>
      </c>
      <c r="BY65" s="64">
        <f t="shared" si="114"/>
        <v>5</v>
      </c>
      <c r="BZ65" s="64">
        <f t="shared" si="114"/>
        <v>5</v>
      </c>
      <c r="CA65" s="64">
        <f t="shared" si="114"/>
        <v>5</v>
      </c>
      <c r="CB65" s="64">
        <f t="shared" si="114"/>
        <v>5</v>
      </c>
      <c r="CC65" s="64">
        <f t="shared" si="114"/>
        <v>5</v>
      </c>
      <c r="CD65" s="64">
        <f t="shared" si="114"/>
        <v>5</v>
      </c>
      <c r="CE65" s="64">
        <f t="shared" si="114"/>
        <v>5</v>
      </c>
      <c r="CF65" s="64">
        <f t="shared" si="114"/>
        <v>5</v>
      </c>
      <c r="CG65" s="64">
        <f t="shared" si="114"/>
        <v>5</v>
      </c>
      <c r="CH65" s="64">
        <f t="shared" si="114"/>
        <v>5</v>
      </c>
      <c r="CI65" s="64">
        <f t="shared" si="114"/>
        <v>5</v>
      </c>
      <c r="CJ65" s="64">
        <f t="shared" si="114"/>
        <v>5</v>
      </c>
      <c r="CK65" s="64">
        <f t="shared" si="114"/>
        <v>5</v>
      </c>
      <c r="CL65" s="64">
        <f t="shared" si="114"/>
        <v>5</v>
      </c>
      <c r="CM65" s="64">
        <f t="shared" si="114"/>
        <v>5</v>
      </c>
      <c r="CN65" s="64">
        <f t="shared" si="114"/>
        <v>5</v>
      </c>
      <c r="CO65" s="64">
        <f t="shared" si="114"/>
        <v>5</v>
      </c>
      <c r="CP65" s="64">
        <f t="shared" si="114"/>
        <v>5</v>
      </c>
      <c r="CQ65" s="64">
        <f t="shared" si="114"/>
        <v>5</v>
      </c>
      <c r="CR65" s="64">
        <f t="shared" si="114"/>
        <v>5</v>
      </c>
      <c r="CS65" s="64">
        <f t="shared" si="114"/>
        <v>5</v>
      </c>
      <c r="CT65" s="64">
        <f t="shared" si="114"/>
        <v>5</v>
      </c>
      <c r="CU65" s="64">
        <f t="shared" si="114"/>
        <v>5</v>
      </c>
      <c r="CV65" s="64">
        <f t="shared" si="114"/>
        <v>5</v>
      </c>
      <c r="CW65" s="64">
        <f t="shared" ref="CW65:EB65" si="115" xml:space="preserve"> CW$58</f>
        <v>5</v>
      </c>
      <c r="CX65" s="64">
        <f t="shared" si="115"/>
        <v>5</v>
      </c>
      <c r="CY65" s="64">
        <f t="shared" si="115"/>
        <v>5</v>
      </c>
      <c r="CZ65" s="64">
        <f t="shared" si="115"/>
        <v>5</v>
      </c>
      <c r="DA65" s="64">
        <f t="shared" si="115"/>
        <v>5</v>
      </c>
      <c r="DB65" s="64">
        <f t="shared" si="115"/>
        <v>5</v>
      </c>
      <c r="DC65" s="64">
        <f t="shared" si="115"/>
        <v>5</v>
      </c>
      <c r="DD65" s="64">
        <f t="shared" si="115"/>
        <v>5</v>
      </c>
      <c r="DE65" s="64">
        <f t="shared" si="115"/>
        <v>5</v>
      </c>
      <c r="DF65" s="64">
        <f t="shared" si="115"/>
        <v>5</v>
      </c>
      <c r="DG65" s="64">
        <f t="shared" si="115"/>
        <v>5</v>
      </c>
      <c r="DH65" s="64">
        <f t="shared" si="115"/>
        <v>5</v>
      </c>
      <c r="DI65" s="64">
        <f t="shared" si="115"/>
        <v>5</v>
      </c>
      <c r="DJ65" s="64">
        <f t="shared" si="115"/>
        <v>5</v>
      </c>
      <c r="DK65" s="64">
        <f t="shared" si="115"/>
        <v>5</v>
      </c>
      <c r="DL65" s="64">
        <f t="shared" si="115"/>
        <v>5</v>
      </c>
      <c r="DM65" s="64">
        <f t="shared" si="115"/>
        <v>5</v>
      </c>
      <c r="DN65" s="64">
        <f t="shared" si="115"/>
        <v>5</v>
      </c>
      <c r="DO65" s="64">
        <f t="shared" si="115"/>
        <v>5</v>
      </c>
      <c r="DP65" s="64">
        <f t="shared" si="115"/>
        <v>5</v>
      </c>
      <c r="DQ65" s="64">
        <f t="shared" si="115"/>
        <v>5</v>
      </c>
      <c r="DR65" s="64">
        <f t="shared" si="115"/>
        <v>5</v>
      </c>
      <c r="DS65" s="64">
        <f t="shared" si="115"/>
        <v>5</v>
      </c>
      <c r="DT65" s="64">
        <f t="shared" si="115"/>
        <v>5</v>
      </c>
      <c r="DU65" s="64">
        <f t="shared" si="115"/>
        <v>5</v>
      </c>
      <c r="DV65" s="64">
        <f t="shared" si="115"/>
        <v>5</v>
      </c>
      <c r="DW65" s="64">
        <f t="shared" si="115"/>
        <v>5</v>
      </c>
      <c r="DX65" s="64">
        <f t="shared" si="115"/>
        <v>5</v>
      </c>
      <c r="DY65" s="64">
        <f t="shared" si="115"/>
        <v>5</v>
      </c>
      <c r="DZ65" s="64">
        <f t="shared" si="115"/>
        <v>5</v>
      </c>
      <c r="EA65" s="64">
        <f t="shared" si="115"/>
        <v>5</v>
      </c>
      <c r="EB65" s="64">
        <f t="shared" si="115"/>
        <v>5</v>
      </c>
      <c r="EC65" s="64">
        <f t="shared" ref="EC65:FH65" si="116" xml:space="preserve"> EC$58</f>
        <v>5</v>
      </c>
      <c r="ED65" s="64">
        <f t="shared" si="116"/>
        <v>5</v>
      </c>
      <c r="EE65" s="64">
        <f t="shared" si="116"/>
        <v>5</v>
      </c>
      <c r="EF65" s="64">
        <f t="shared" si="116"/>
        <v>5</v>
      </c>
      <c r="EG65" s="64">
        <f t="shared" si="116"/>
        <v>5</v>
      </c>
      <c r="EH65" s="64">
        <f t="shared" si="116"/>
        <v>5</v>
      </c>
      <c r="EI65" s="64">
        <f t="shared" si="116"/>
        <v>5</v>
      </c>
      <c r="EJ65" s="64">
        <f t="shared" si="116"/>
        <v>5</v>
      </c>
      <c r="EK65" s="64">
        <f t="shared" si="116"/>
        <v>5</v>
      </c>
      <c r="EL65" s="64">
        <f t="shared" si="116"/>
        <v>5</v>
      </c>
      <c r="EM65" s="64">
        <f t="shared" si="116"/>
        <v>5</v>
      </c>
      <c r="EN65" s="64">
        <f t="shared" si="116"/>
        <v>5</v>
      </c>
      <c r="EO65" s="64">
        <f t="shared" si="116"/>
        <v>5</v>
      </c>
      <c r="EP65" s="64">
        <f t="shared" si="116"/>
        <v>5</v>
      </c>
      <c r="EQ65" s="64">
        <f t="shared" si="116"/>
        <v>5</v>
      </c>
      <c r="ER65" s="64">
        <f t="shared" si="116"/>
        <v>5</v>
      </c>
      <c r="ES65" s="64">
        <f t="shared" si="116"/>
        <v>5</v>
      </c>
      <c r="ET65" s="64">
        <f t="shared" si="116"/>
        <v>5</v>
      </c>
      <c r="EU65" s="64">
        <f t="shared" si="116"/>
        <v>5</v>
      </c>
      <c r="EV65" s="64">
        <f t="shared" si="116"/>
        <v>5</v>
      </c>
      <c r="EW65" s="64">
        <f t="shared" si="116"/>
        <v>5</v>
      </c>
      <c r="EX65" s="64">
        <f t="shared" si="116"/>
        <v>5</v>
      </c>
      <c r="EY65" s="64">
        <f t="shared" si="116"/>
        <v>5</v>
      </c>
      <c r="EZ65" s="64">
        <f t="shared" si="116"/>
        <v>5</v>
      </c>
      <c r="FA65" s="64">
        <f t="shared" si="116"/>
        <v>5</v>
      </c>
      <c r="FB65" s="64">
        <f t="shared" si="116"/>
        <v>5</v>
      </c>
      <c r="FC65" s="64">
        <f t="shared" si="116"/>
        <v>5</v>
      </c>
      <c r="FD65" s="64">
        <f t="shared" si="116"/>
        <v>5</v>
      </c>
      <c r="FE65" s="64">
        <f t="shared" si="116"/>
        <v>5</v>
      </c>
      <c r="FF65" s="64">
        <f t="shared" si="116"/>
        <v>5</v>
      </c>
      <c r="FG65" s="64">
        <f t="shared" si="116"/>
        <v>5</v>
      </c>
      <c r="FH65" s="64">
        <f t="shared" si="116"/>
        <v>5</v>
      </c>
      <c r="FI65" s="64">
        <f t="shared" ref="FI65:GJ65" si="117" xml:space="preserve"> FI$58</f>
        <v>5</v>
      </c>
      <c r="FJ65" s="64">
        <f t="shared" si="117"/>
        <v>5</v>
      </c>
      <c r="FK65" s="64">
        <f t="shared" si="117"/>
        <v>5</v>
      </c>
      <c r="FL65" s="64">
        <f t="shared" si="117"/>
        <v>5</v>
      </c>
      <c r="FM65" s="64">
        <f t="shared" si="117"/>
        <v>5</v>
      </c>
      <c r="FN65" s="64">
        <f t="shared" si="117"/>
        <v>5</v>
      </c>
      <c r="FO65" s="64">
        <f t="shared" si="117"/>
        <v>5</v>
      </c>
      <c r="FP65" s="64">
        <f t="shared" si="117"/>
        <v>5</v>
      </c>
      <c r="FQ65" s="64">
        <f t="shared" si="117"/>
        <v>5</v>
      </c>
      <c r="FR65" s="64">
        <f t="shared" si="117"/>
        <v>5</v>
      </c>
      <c r="FS65" s="64">
        <f t="shared" si="117"/>
        <v>5</v>
      </c>
      <c r="FT65" s="64">
        <f t="shared" si="117"/>
        <v>5</v>
      </c>
      <c r="FU65" s="64">
        <f t="shared" si="117"/>
        <v>5</v>
      </c>
      <c r="FV65" s="64">
        <f t="shared" si="117"/>
        <v>5</v>
      </c>
      <c r="FW65" s="64">
        <f t="shared" si="117"/>
        <v>5</v>
      </c>
      <c r="FX65" s="64">
        <f t="shared" si="117"/>
        <v>5</v>
      </c>
      <c r="FY65" s="64">
        <f t="shared" si="117"/>
        <v>5</v>
      </c>
      <c r="FZ65" s="64">
        <f t="shared" si="117"/>
        <v>5</v>
      </c>
      <c r="GA65" s="64">
        <f t="shared" si="117"/>
        <v>5</v>
      </c>
      <c r="GB65" s="64">
        <f t="shared" si="117"/>
        <v>5</v>
      </c>
      <c r="GC65" s="64">
        <f t="shared" si="117"/>
        <v>5</v>
      </c>
      <c r="GD65" s="64">
        <f t="shared" si="117"/>
        <v>5</v>
      </c>
      <c r="GE65" s="64">
        <f t="shared" si="117"/>
        <v>5</v>
      </c>
      <c r="GF65" s="64">
        <f t="shared" si="117"/>
        <v>5</v>
      </c>
      <c r="GG65" s="64">
        <f t="shared" si="117"/>
        <v>5</v>
      </c>
      <c r="GH65" s="64">
        <f t="shared" si="117"/>
        <v>5</v>
      </c>
      <c r="GI65" s="64">
        <f t="shared" si="117"/>
        <v>5</v>
      </c>
      <c r="GJ65" s="64">
        <f t="shared" si="117"/>
        <v>5</v>
      </c>
    </row>
    <row r="66" spans="1:192" outlineLevel="1" x14ac:dyDescent="0.25">
      <c r="A66" s="66"/>
      <c r="B66" s="66"/>
      <c r="C66" s="67"/>
      <c r="D66" s="60"/>
      <c r="E66" s="68" t="s">
        <v>27</v>
      </c>
      <c r="F66" s="68"/>
      <c r="G66" s="68" t="s">
        <v>26</v>
      </c>
      <c r="H66" s="82"/>
      <c r="I66" s="82"/>
      <c r="J66" s="82" t="str">
        <f t="shared" ref="J66:AO66" si="118">INDEX($F60:$F64, J65)</f>
        <v>Pre-fcst</v>
      </c>
      <c r="K66" s="82" t="str">
        <f t="shared" si="118"/>
        <v>Pre-fcst</v>
      </c>
      <c r="L66" s="82" t="str">
        <f t="shared" si="118"/>
        <v>Fin Close</v>
      </c>
      <c r="M66" s="82" t="str">
        <f t="shared" si="118"/>
        <v>Construction</v>
      </c>
      <c r="N66" s="82" t="str">
        <f t="shared" si="118"/>
        <v>Construction</v>
      </c>
      <c r="O66" s="82" t="str">
        <f t="shared" si="118"/>
        <v>Construction</v>
      </c>
      <c r="P66" s="82" t="str">
        <f t="shared" si="118"/>
        <v>Construction</v>
      </c>
      <c r="Q66" s="82" t="str">
        <f t="shared" si="118"/>
        <v>Operations</v>
      </c>
      <c r="R66" s="82" t="str">
        <f t="shared" si="118"/>
        <v>Operations</v>
      </c>
      <c r="S66" s="82" t="str">
        <f t="shared" si="118"/>
        <v>Operations</v>
      </c>
      <c r="T66" s="82" t="str">
        <f t="shared" si="118"/>
        <v>Operations</v>
      </c>
      <c r="U66" s="82" t="str">
        <f t="shared" si="118"/>
        <v>Operations</v>
      </c>
      <c r="V66" s="82" t="str">
        <f t="shared" si="118"/>
        <v>Operations</v>
      </c>
      <c r="W66" s="82" t="str">
        <f t="shared" si="118"/>
        <v>Operations</v>
      </c>
      <c r="X66" s="82" t="str">
        <f t="shared" si="118"/>
        <v>Operations</v>
      </c>
      <c r="Y66" s="82" t="str">
        <f t="shared" si="118"/>
        <v>Operations</v>
      </c>
      <c r="Z66" s="82" t="str">
        <f t="shared" si="118"/>
        <v>Operations</v>
      </c>
      <c r="AA66" s="82" t="str">
        <f t="shared" si="118"/>
        <v>Operations</v>
      </c>
      <c r="AB66" s="82" t="str">
        <f t="shared" si="118"/>
        <v>Operations</v>
      </c>
      <c r="AC66" s="82" t="str">
        <f t="shared" si="118"/>
        <v>Operations</v>
      </c>
      <c r="AD66" s="82" t="str">
        <f t="shared" si="118"/>
        <v>Operations</v>
      </c>
      <c r="AE66" s="82" t="str">
        <f t="shared" si="118"/>
        <v>Operations</v>
      </c>
      <c r="AF66" s="82" t="str">
        <f t="shared" si="118"/>
        <v>Operations</v>
      </c>
      <c r="AG66" s="82" t="str">
        <f t="shared" si="118"/>
        <v>Operations</v>
      </c>
      <c r="AH66" s="82" t="str">
        <f t="shared" si="118"/>
        <v>Operations</v>
      </c>
      <c r="AI66" s="82" t="str">
        <f t="shared" si="118"/>
        <v>Operations</v>
      </c>
      <c r="AJ66" s="82" t="str">
        <f t="shared" si="118"/>
        <v>Operations</v>
      </c>
      <c r="AK66" s="82" t="str">
        <f t="shared" si="118"/>
        <v>Operations</v>
      </c>
      <c r="AL66" s="82" t="str">
        <f t="shared" si="118"/>
        <v>Operations</v>
      </c>
      <c r="AM66" s="82" t="str">
        <f t="shared" si="118"/>
        <v>Operations</v>
      </c>
      <c r="AN66" s="82" t="str">
        <f t="shared" si="118"/>
        <v>Operations</v>
      </c>
      <c r="AO66" s="82" t="str">
        <f t="shared" si="118"/>
        <v>Operations</v>
      </c>
      <c r="AP66" s="82" t="str">
        <f t="shared" ref="AP66:BU66" si="119">INDEX($F60:$F64, AP65)</f>
        <v>Operations</v>
      </c>
      <c r="AQ66" s="82" t="str">
        <f t="shared" si="119"/>
        <v>Operations</v>
      </c>
      <c r="AR66" s="82" t="str">
        <f t="shared" si="119"/>
        <v>Operations</v>
      </c>
      <c r="AS66" s="82" t="str">
        <f t="shared" si="119"/>
        <v>Operations</v>
      </c>
      <c r="AT66" s="82" t="str">
        <f t="shared" si="119"/>
        <v>Operations</v>
      </c>
      <c r="AU66" s="82" t="str">
        <f t="shared" si="119"/>
        <v>Operations</v>
      </c>
      <c r="AV66" s="82" t="str">
        <f t="shared" si="119"/>
        <v>Operations</v>
      </c>
      <c r="AW66" s="82" t="str">
        <f t="shared" si="119"/>
        <v>Operations</v>
      </c>
      <c r="AX66" s="82" t="str">
        <f t="shared" si="119"/>
        <v>Operations</v>
      </c>
      <c r="AY66" s="82" t="str">
        <f t="shared" si="119"/>
        <v>Operations</v>
      </c>
      <c r="AZ66" s="82" t="str">
        <f t="shared" si="119"/>
        <v>Operations</v>
      </c>
      <c r="BA66" s="82" t="str">
        <f t="shared" si="119"/>
        <v>Operations</v>
      </c>
      <c r="BB66" s="82" t="str">
        <f t="shared" si="119"/>
        <v>Operations</v>
      </c>
      <c r="BC66" s="82" t="str">
        <f t="shared" si="119"/>
        <v>Operations</v>
      </c>
      <c r="BD66" s="82" t="str">
        <f t="shared" si="119"/>
        <v>Operations</v>
      </c>
      <c r="BE66" s="82" t="str">
        <f t="shared" si="119"/>
        <v>Post ops</v>
      </c>
      <c r="BF66" s="82" t="str">
        <f t="shared" si="119"/>
        <v>Post ops</v>
      </c>
      <c r="BG66" s="82" t="str">
        <f t="shared" si="119"/>
        <v>Post ops</v>
      </c>
      <c r="BH66" s="82" t="str">
        <f t="shared" si="119"/>
        <v>Post ops</v>
      </c>
      <c r="BI66" s="82" t="str">
        <f t="shared" si="119"/>
        <v>Post ops</v>
      </c>
      <c r="BJ66" s="82" t="str">
        <f t="shared" si="119"/>
        <v>Post ops</v>
      </c>
      <c r="BK66" s="82" t="str">
        <f t="shared" si="119"/>
        <v>Post ops</v>
      </c>
      <c r="BL66" s="82" t="str">
        <f t="shared" si="119"/>
        <v>Post ops</v>
      </c>
      <c r="BM66" s="82" t="str">
        <f t="shared" si="119"/>
        <v>Post ops</v>
      </c>
      <c r="BN66" s="82" t="str">
        <f t="shared" si="119"/>
        <v>Post ops</v>
      </c>
      <c r="BO66" s="82" t="str">
        <f t="shared" si="119"/>
        <v>Post ops</v>
      </c>
      <c r="BP66" s="82" t="str">
        <f t="shared" si="119"/>
        <v>Post ops</v>
      </c>
      <c r="BQ66" s="82" t="str">
        <f t="shared" si="119"/>
        <v>Post ops</v>
      </c>
      <c r="BR66" s="82" t="str">
        <f t="shared" si="119"/>
        <v>Post ops</v>
      </c>
      <c r="BS66" s="82" t="str">
        <f t="shared" si="119"/>
        <v>Post ops</v>
      </c>
      <c r="BT66" s="82" t="str">
        <f t="shared" si="119"/>
        <v>Post ops</v>
      </c>
      <c r="BU66" s="82" t="str">
        <f t="shared" si="119"/>
        <v>Post ops</v>
      </c>
      <c r="BV66" s="82" t="str">
        <f t="shared" ref="BV66:DA66" si="120">INDEX($F60:$F64, BV65)</f>
        <v>Post ops</v>
      </c>
      <c r="BW66" s="82" t="str">
        <f t="shared" si="120"/>
        <v>Post ops</v>
      </c>
      <c r="BX66" s="82" t="str">
        <f t="shared" si="120"/>
        <v>Post ops</v>
      </c>
      <c r="BY66" s="82" t="str">
        <f t="shared" si="120"/>
        <v>Post ops</v>
      </c>
      <c r="BZ66" s="82" t="str">
        <f t="shared" si="120"/>
        <v>Post ops</v>
      </c>
      <c r="CA66" s="82" t="str">
        <f t="shared" si="120"/>
        <v>Post ops</v>
      </c>
      <c r="CB66" s="82" t="str">
        <f t="shared" si="120"/>
        <v>Post ops</v>
      </c>
      <c r="CC66" s="82" t="str">
        <f t="shared" si="120"/>
        <v>Post ops</v>
      </c>
      <c r="CD66" s="82" t="str">
        <f t="shared" si="120"/>
        <v>Post ops</v>
      </c>
      <c r="CE66" s="82" t="str">
        <f t="shared" si="120"/>
        <v>Post ops</v>
      </c>
      <c r="CF66" s="82" t="str">
        <f t="shared" si="120"/>
        <v>Post ops</v>
      </c>
      <c r="CG66" s="82" t="str">
        <f t="shared" si="120"/>
        <v>Post ops</v>
      </c>
      <c r="CH66" s="82" t="str">
        <f t="shared" si="120"/>
        <v>Post ops</v>
      </c>
      <c r="CI66" s="82" t="str">
        <f t="shared" si="120"/>
        <v>Post ops</v>
      </c>
      <c r="CJ66" s="82" t="str">
        <f t="shared" si="120"/>
        <v>Post ops</v>
      </c>
      <c r="CK66" s="82" t="str">
        <f t="shared" si="120"/>
        <v>Post ops</v>
      </c>
      <c r="CL66" s="82" t="str">
        <f t="shared" si="120"/>
        <v>Post ops</v>
      </c>
      <c r="CM66" s="82" t="str">
        <f t="shared" si="120"/>
        <v>Post ops</v>
      </c>
      <c r="CN66" s="82" t="str">
        <f t="shared" si="120"/>
        <v>Post ops</v>
      </c>
      <c r="CO66" s="82" t="str">
        <f t="shared" si="120"/>
        <v>Post ops</v>
      </c>
      <c r="CP66" s="82" t="str">
        <f t="shared" si="120"/>
        <v>Post ops</v>
      </c>
      <c r="CQ66" s="82" t="str">
        <f t="shared" si="120"/>
        <v>Post ops</v>
      </c>
      <c r="CR66" s="82" t="str">
        <f t="shared" si="120"/>
        <v>Post ops</v>
      </c>
      <c r="CS66" s="82" t="str">
        <f t="shared" si="120"/>
        <v>Post ops</v>
      </c>
      <c r="CT66" s="82" t="str">
        <f t="shared" si="120"/>
        <v>Post ops</v>
      </c>
      <c r="CU66" s="82" t="str">
        <f t="shared" si="120"/>
        <v>Post ops</v>
      </c>
      <c r="CV66" s="82" t="str">
        <f t="shared" si="120"/>
        <v>Post ops</v>
      </c>
      <c r="CW66" s="82" t="str">
        <f t="shared" si="120"/>
        <v>Post ops</v>
      </c>
      <c r="CX66" s="82" t="str">
        <f t="shared" si="120"/>
        <v>Post ops</v>
      </c>
      <c r="CY66" s="82" t="str">
        <f t="shared" si="120"/>
        <v>Post ops</v>
      </c>
      <c r="CZ66" s="82" t="str">
        <f t="shared" si="120"/>
        <v>Post ops</v>
      </c>
      <c r="DA66" s="82" t="str">
        <f t="shared" si="120"/>
        <v>Post ops</v>
      </c>
      <c r="DB66" s="82" t="str">
        <f t="shared" ref="DB66:EG66" si="121">INDEX($F60:$F64, DB65)</f>
        <v>Post ops</v>
      </c>
      <c r="DC66" s="82" t="str">
        <f t="shared" si="121"/>
        <v>Post ops</v>
      </c>
      <c r="DD66" s="82" t="str">
        <f t="shared" si="121"/>
        <v>Post ops</v>
      </c>
      <c r="DE66" s="82" t="str">
        <f t="shared" si="121"/>
        <v>Post ops</v>
      </c>
      <c r="DF66" s="82" t="str">
        <f t="shared" si="121"/>
        <v>Post ops</v>
      </c>
      <c r="DG66" s="82" t="str">
        <f t="shared" si="121"/>
        <v>Post ops</v>
      </c>
      <c r="DH66" s="82" t="str">
        <f t="shared" si="121"/>
        <v>Post ops</v>
      </c>
      <c r="DI66" s="82" t="str">
        <f t="shared" si="121"/>
        <v>Post ops</v>
      </c>
      <c r="DJ66" s="82" t="str">
        <f t="shared" si="121"/>
        <v>Post ops</v>
      </c>
      <c r="DK66" s="82" t="str">
        <f t="shared" si="121"/>
        <v>Post ops</v>
      </c>
      <c r="DL66" s="82" t="str">
        <f t="shared" si="121"/>
        <v>Post ops</v>
      </c>
      <c r="DM66" s="82" t="str">
        <f t="shared" si="121"/>
        <v>Post ops</v>
      </c>
      <c r="DN66" s="82" t="str">
        <f t="shared" si="121"/>
        <v>Post ops</v>
      </c>
      <c r="DO66" s="82" t="str">
        <f t="shared" si="121"/>
        <v>Post ops</v>
      </c>
      <c r="DP66" s="82" t="str">
        <f t="shared" si="121"/>
        <v>Post ops</v>
      </c>
      <c r="DQ66" s="82" t="str">
        <f t="shared" si="121"/>
        <v>Post ops</v>
      </c>
      <c r="DR66" s="82" t="str">
        <f t="shared" si="121"/>
        <v>Post ops</v>
      </c>
      <c r="DS66" s="82" t="str">
        <f t="shared" si="121"/>
        <v>Post ops</v>
      </c>
      <c r="DT66" s="82" t="str">
        <f t="shared" si="121"/>
        <v>Post ops</v>
      </c>
      <c r="DU66" s="82" t="str">
        <f t="shared" si="121"/>
        <v>Post ops</v>
      </c>
      <c r="DV66" s="82" t="str">
        <f t="shared" si="121"/>
        <v>Post ops</v>
      </c>
      <c r="DW66" s="82" t="str">
        <f t="shared" si="121"/>
        <v>Post ops</v>
      </c>
      <c r="DX66" s="82" t="str">
        <f t="shared" si="121"/>
        <v>Post ops</v>
      </c>
      <c r="DY66" s="82" t="str">
        <f t="shared" si="121"/>
        <v>Post ops</v>
      </c>
      <c r="DZ66" s="82" t="str">
        <f t="shared" si="121"/>
        <v>Post ops</v>
      </c>
      <c r="EA66" s="82" t="str">
        <f t="shared" si="121"/>
        <v>Post ops</v>
      </c>
      <c r="EB66" s="82" t="str">
        <f t="shared" si="121"/>
        <v>Post ops</v>
      </c>
      <c r="EC66" s="82" t="str">
        <f t="shared" si="121"/>
        <v>Post ops</v>
      </c>
      <c r="ED66" s="82" t="str">
        <f t="shared" si="121"/>
        <v>Post ops</v>
      </c>
      <c r="EE66" s="82" t="str">
        <f t="shared" si="121"/>
        <v>Post ops</v>
      </c>
      <c r="EF66" s="82" t="str">
        <f t="shared" si="121"/>
        <v>Post ops</v>
      </c>
      <c r="EG66" s="82" t="str">
        <f t="shared" si="121"/>
        <v>Post ops</v>
      </c>
      <c r="EH66" s="82" t="str">
        <f t="shared" ref="EH66:FM66" si="122">INDEX($F60:$F64, EH65)</f>
        <v>Post ops</v>
      </c>
      <c r="EI66" s="82" t="str">
        <f t="shared" si="122"/>
        <v>Post ops</v>
      </c>
      <c r="EJ66" s="82" t="str">
        <f t="shared" si="122"/>
        <v>Post ops</v>
      </c>
      <c r="EK66" s="82" t="str">
        <f t="shared" si="122"/>
        <v>Post ops</v>
      </c>
      <c r="EL66" s="82" t="str">
        <f t="shared" si="122"/>
        <v>Post ops</v>
      </c>
      <c r="EM66" s="82" t="str">
        <f t="shared" si="122"/>
        <v>Post ops</v>
      </c>
      <c r="EN66" s="82" t="str">
        <f t="shared" si="122"/>
        <v>Post ops</v>
      </c>
      <c r="EO66" s="82" t="str">
        <f t="shared" si="122"/>
        <v>Post ops</v>
      </c>
      <c r="EP66" s="82" t="str">
        <f t="shared" si="122"/>
        <v>Post ops</v>
      </c>
      <c r="EQ66" s="82" t="str">
        <f t="shared" si="122"/>
        <v>Post ops</v>
      </c>
      <c r="ER66" s="82" t="str">
        <f t="shared" si="122"/>
        <v>Post ops</v>
      </c>
      <c r="ES66" s="82" t="str">
        <f t="shared" si="122"/>
        <v>Post ops</v>
      </c>
      <c r="ET66" s="82" t="str">
        <f t="shared" si="122"/>
        <v>Post ops</v>
      </c>
      <c r="EU66" s="82" t="str">
        <f t="shared" si="122"/>
        <v>Post ops</v>
      </c>
      <c r="EV66" s="82" t="str">
        <f t="shared" si="122"/>
        <v>Post ops</v>
      </c>
      <c r="EW66" s="82" t="str">
        <f t="shared" si="122"/>
        <v>Post ops</v>
      </c>
      <c r="EX66" s="82" t="str">
        <f t="shared" si="122"/>
        <v>Post ops</v>
      </c>
      <c r="EY66" s="82" t="str">
        <f t="shared" si="122"/>
        <v>Post ops</v>
      </c>
      <c r="EZ66" s="82" t="str">
        <f t="shared" si="122"/>
        <v>Post ops</v>
      </c>
      <c r="FA66" s="82" t="str">
        <f t="shared" si="122"/>
        <v>Post ops</v>
      </c>
      <c r="FB66" s="82" t="str">
        <f t="shared" si="122"/>
        <v>Post ops</v>
      </c>
      <c r="FC66" s="82" t="str">
        <f t="shared" si="122"/>
        <v>Post ops</v>
      </c>
      <c r="FD66" s="82" t="str">
        <f t="shared" si="122"/>
        <v>Post ops</v>
      </c>
      <c r="FE66" s="82" t="str">
        <f t="shared" si="122"/>
        <v>Post ops</v>
      </c>
      <c r="FF66" s="82" t="str">
        <f t="shared" si="122"/>
        <v>Post ops</v>
      </c>
      <c r="FG66" s="82" t="str">
        <f t="shared" si="122"/>
        <v>Post ops</v>
      </c>
      <c r="FH66" s="82" t="str">
        <f t="shared" si="122"/>
        <v>Post ops</v>
      </c>
      <c r="FI66" s="82" t="str">
        <f t="shared" si="122"/>
        <v>Post ops</v>
      </c>
      <c r="FJ66" s="82" t="str">
        <f t="shared" si="122"/>
        <v>Post ops</v>
      </c>
      <c r="FK66" s="82" t="str">
        <f t="shared" si="122"/>
        <v>Post ops</v>
      </c>
      <c r="FL66" s="82" t="str">
        <f t="shared" si="122"/>
        <v>Post ops</v>
      </c>
      <c r="FM66" s="82" t="str">
        <f t="shared" si="122"/>
        <v>Post ops</v>
      </c>
      <c r="FN66" s="82" t="str">
        <f t="shared" ref="FN66:GJ66" si="123">INDEX($F60:$F64, FN65)</f>
        <v>Post ops</v>
      </c>
      <c r="FO66" s="82" t="str">
        <f t="shared" si="123"/>
        <v>Post ops</v>
      </c>
      <c r="FP66" s="82" t="str">
        <f t="shared" si="123"/>
        <v>Post ops</v>
      </c>
      <c r="FQ66" s="82" t="str">
        <f t="shared" si="123"/>
        <v>Post ops</v>
      </c>
      <c r="FR66" s="82" t="str">
        <f t="shared" si="123"/>
        <v>Post ops</v>
      </c>
      <c r="FS66" s="82" t="str">
        <f t="shared" si="123"/>
        <v>Post ops</v>
      </c>
      <c r="FT66" s="82" t="str">
        <f t="shared" si="123"/>
        <v>Post ops</v>
      </c>
      <c r="FU66" s="82" t="str">
        <f t="shared" si="123"/>
        <v>Post ops</v>
      </c>
      <c r="FV66" s="82" t="str">
        <f t="shared" si="123"/>
        <v>Post ops</v>
      </c>
      <c r="FW66" s="82" t="str">
        <f t="shared" si="123"/>
        <v>Post ops</v>
      </c>
      <c r="FX66" s="82" t="str">
        <f t="shared" si="123"/>
        <v>Post ops</v>
      </c>
      <c r="FY66" s="82" t="str">
        <f t="shared" si="123"/>
        <v>Post ops</v>
      </c>
      <c r="FZ66" s="82" t="str">
        <f t="shared" si="123"/>
        <v>Post ops</v>
      </c>
      <c r="GA66" s="82" t="str">
        <f t="shared" si="123"/>
        <v>Post ops</v>
      </c>
      <c r="GB66" s="82" t="str">
        <f t="shared" si="123"/>
        <v>Post ops</v>
      </c>
      <c r="GC66" s="82" t="str">
        <f t="shared" si="123"/>
        <v>Post ops</v>
      </c>
      <c r="GD66" s="82" t="str">
        <f t="shared" si="123"/>
        <v>Post ops</v>
      </c>
      <c r="GE66" s="82" t="str">
        <f t="shared" si="123"/>
        <v>Post ops</v>
      </c>
      <c r="GF66" s="82" t="str">
        <f t="shared" si="123"/>
        <v>Post ops</v>
      </c>
      <c r="GG66" s="82" t="str">
        <f t="shared" si="123"/>
        <v>Post ops</v>
      </c>
      <c r="GH66" s="82" t="str">
        <f t="shared" si="123"/>
        <v>Post ops</v>
      </c>
      <c r="GI66" s="82" t="str">
        <f t="shared" si="123"/>
        <v>Post ops</v>
      </c>
      <c r="GJ66" s="82" t="str">
        <f t="shared" si="123"/>
        <v>Post ops</v>
      </c>
    </row>
    <row r="67" spans="1:192" outlineLevel="1" x14ac:dyDescent="0.25">
      <c r="E67" s="9"/>
      <c r="F67" s="9"/>
      <c r="G67" s="9"/>
      <c r="H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</row>
    <row r="68" spans="1:192" x14ac:dyDescent="0.25">
      <c r="A68" s="50"/>
      <c r="C68" s="51"/>
      <c r="D68" s="52"/>
      <c r="E68" s="13"/>
      <c r="F68" s="13"/>
      <c r="G68" s="13"/>
      <c r="H68" s="13"/>
      <c r="I68" s="13"/>
      <c r="J68" s="16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</row>
    <row r="69" spans="1:192" x14ac:dyDescent="0.25">
      <c r="A69" s="50" t="s">
        <v>2</v>
      </c>
      <c r="C69" s="51"/>
      <c r="D69" s="52"/>
      <c r="E69" s="13"/>
      <c r="F69" s="13"/>
      <c r="G69" s="13"/>
      <c r="H69" s="13"/>
      <c r="I69" s="13"/>
      <c r="J69" s="1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</row>
    <row r="70" spans="1:192" outlineLevel="1" x14ac:dyDescent="0.25">
      <c r="A70" s="50"/>
      <c r="C70" s="51"/>
      <c r="D70" s="52"/>
      <c r="E70" s="13"/>
      <c r="F70" s="13"/>
      <c r="G70" s="13"/>
      <c r="H70" s="13"/>
      <c r="I70" s="13"/>
      <c r="J70" s="16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</row>
    <row r="71" spans="1:192" outlineLevel="1" x14ac:dyDescent="0.25">
      <c r="A71" s="50"/>
      <c r="B71" s="15" t="s">
        <v>42</v>
      </c>
      <c r="C71" s="51"/>
      <c r="D71" s="52"/>
      <c r="E71" s="13"/>
      <c r="F71" s="13"/>
      <c r="G71" s="13"/>
      <c r="H71" s="13"/>
      <c r="I71" s="13"/>
      <c r="J71" s="16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</row>
    <row r="72" spans="1:192" outlineLevel="1" x14ac:dyDescent="0.25">
      <c r="A72" s="55"/>
      <c r="C72" s="58"/>
      <c r="D72" s="59"/>
      <c r="E72" s="14" t="str">
        <f xml:space="preserve"> InpC!E$18</f>
        <v>Financial close date</v>
      </c>
      <c r="F72" s="14">
        <f xml:space="preserve"> InpC!F$18</f>
        <v>44681</v>
      </c>
      <c r="G72" s="14" t="str">
        <f xml:space="preserve"> InpC!G$18</f>
        <v>date</v>
      </c>
      <c r="H72" s="45"/>
      <c r="I72" s="26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45"/>
      <c r="BZ72" s="45"/>
      <c r="CA72" s="45"/>
      <c r="CB72" s="45"/>
      <c r="CC72" s="45"/>
      <c r="CD72" s="45"/>
      <c r="CE72" s="45"/>
      <c r="CF72" s="45"/>
      <c r="CG72" s="45"/>
      <c r="CH72" s="45"/>
      <c r="CI72" s="45"/>
      <c r="CJ72" s="45"/>
      <c r="CK72" s="45"/>
      <c r="CL72" s="45"/>
      <c r="CM72" s="45"/>
      <c r="CN72" s="45"/>
      <c r="CO72" s="45"/>
      <c r="CP72" s="45"/>
      <c r="CQ72" s="45"/>
      <c r="CR72" s="45"/>
      <c r="CS72" s="45"/>
      <c r="CT72" s="45"/>
      <c r="CU72" s="45"/>
      <c r="CV72" s="45"/>
      <c r="CW72" s="45"/>
      <c r="CX72" s="45"/>
      <c r="CY72" s="45"/>
      <c r="CZ72" s="45"/>
      <c r="DA72" s="45"/>
      <c r="DB72" s="45"/>
      <c r="DC72" s="45"/>
      <c r="DD72" s="45"/>
      <c r="DE72" s="45"/>
      <c r="DF72" s="45"/>
      <c r="DG72" s="45"/>
      <c r="DH72" s="45"/>
      <c r="DI72" s="45"/>
      <c r="DJ72" s="45"/>
      <c r="DK72" s="45"/>
      <c r="DL72" s="45"/>
      <c r="DM72" s="45"/>
      <c r="DN72" s="45"/>
      <c r="DO72" s="45"/>
      <c r="DP72" s="45"/>
      <c r="DQ72" s="45"/>
      <c r="DR72" s="45"/>
      <c r="DS72" s="45"/>
      <c r="DT72" s="45"/>
      <c r="DU72" s="45"/>
      <c r="DV72" s="45"/>
      <c r="DW72" s="45"/>
      <c r="DX72" s="45"/>
      <c r="DY72" s="45"/>
      <c r="DZ72" s="45"/>
      <c r="EA72" s="45"/>
      <c r="EB72" s="45"/>
      <c r="EC72" s="45"/>
      <c r="ED72" s="45"/>
      <c r="EE72" s="45"/>
      <c r="EF72" s="45"/>
      <c r="EG72" s="45"/>
      <c r="EH72" s="45"/>
      <c r="EI72" s="45"/>
      <c r="EJ72" s="45"/>
      <c r="EK72" s="45"/>
      <c r="EL72" s="45"/>
      <c r="EM72" s="45"/>
      <c r="EN72" s="45"/>
      <c r="EO72" s="45"/>
      <c r="EP72" s="45"/>
      <c r="EQ72" s="45"/>
      <c r="ER72" s="45"/>
      <c r="ES72" s="45"/>
      <c r="ET72" s="45"/>
      <c r="EU72" s="45"/>
      <c r="EV72" s="45"/>
      <c r="EW72" s="45"/>
      <c r="EX72" s="45"/>
      <c r="EY72" s="45"/>
      <c r="EZ72" s="45"/>
      <c r="FA72" s="45"/>
      <c r="FB72" s="45"/>
      <c r="FC72" s="45"/>
      <c r="FD72" s="45"/>
      <c r="FE72" s="45"/>
      <c r="FF72" s="45"/>
      <c r="FG72" s="45"/>
      <c r="FH72" s="45"/>
      <c r="FI72" s="45"/>
      <c r="FJ72" s="45"/>
      <c r="FK72" s="45"/>
      <c r="FL72" s="45"/>
      <c r="FM72" s="45"/>
      <c r="FN72" s="45"/>
      <c r="FO72" s="45"/>
      <c r="FP72" s="45"/>
      <c r="FQ72" s="45"/>
      <c r="FR72" s="45"/>
      <c r="FS72" s="45"/>
      <c r="FT72" s="45"/>
      <c r="FU72" s="45"/>
      <c r="FV72" s="45"/>
      <c r="FW72" s="45"/>
      <c r="FX72" s="45"/>
      <c r="FY72" s="45"/>
      <c r="FZ72" s="45"/>
      <c r="GA72" s="45"/>
      <c r="GB72" s="45"/>
      <c r="GC72" s="45"/>
      <c r="GD72" s="45"/>
      <c r="GE72" s="45"/>
      <c r="GF72" s="45"/>
      <c r="GG72" s="45"/>
      <c r="GH72" s="45"/>
      <c r="GI72" s="45"/>
      <c r="GJ72" s="45"/>
    </row>
    <row r="73" spans="1:192" outlineLevel="1" x14ac:dyDescent="0.25">
      <c r="A73" s="50"/>
      <c r="C73" s="51"/>
      <c r="D73" s="52"/>
      <c r="E73" s="11" t="str">
        <f t="shared" ref="E73:BP73" si="124" xml:space="preserve"> E$25</f>
        <v>Model period ending</v>
      </c>
      <c r="F73" s="11">
        <f t="shared" si="124"/>
        <v>0</v>
      </c>
      <c r="G73" s="11" t="str">
        <f t="shared" si="124"/>
        <v>date</v>
      </c>
      <c r="H73" s="11">
        <f t="shared" si="124"/>
        <v>0</v>
      </c>
      <c r="I73" s="137">
        <f t="shared" si="124"/>
        <v>0</v>
      </c>
      <c r="J73" s="11">
        <f t="shared" si="124"/>
        <v>44377</v>
      </c>
      <c r="K73" s="11">
        <f t="shared" si="124"/>
        <v>44561</v>
      </c>
      <c r="L73" s="11">
        <f t="shared" si="124"/>
        <v>44742</v>
      </c>
      <c r="M73" s="11">
        <f t="shared" si="124"/>
        <v>44926</v>
      </c>
      <c r="N73" s="11">
        <f t="shared" si="124"/>
        <v>45107</v>
      </c>
      <c r="O73" s="11">
        <f t="shared" si="124"/>
        <v>45291</v>
      </c>
      <c r="P73" s="11">
        <f t="shared" si="124"/>
        <v>45473</v>
      </c>
      <c r="Q73" s="11">
        <f t="shared" si="124"/>
        <v>45657</v>
      </c>
      <c r="R73" s="11">
        <f t="shared" si="124"/>
        <v>45838</v>
      </c>
      <c r="S73" s="11">
        <f t="shared" si="124"/>
        <v>46022</v>
      </c>
      <c r="T73" s="11">
        <f t="shared" si="124"/>
        <v>46203</v>
      </c>
      <c r="U73" s="11">
        <f t="shared" si="124"/>
        <v>46387</v>
      </c>
      <c r="V73" s="11">
        <f t="shared" si="124"/>
        <v>46568</v>
      </c>
      <c r="W73" s="11">
        <f t="shared" si="124"/>
        <v>46752</v>
      </c>
      <c r="X73" s="11">
        <f t="shared" si="124"/>
        <v>46934</v>
      </c>
      <c r="Y73" s="11">
        <f t="shared" si="124"/>
        <v>47118</v>
      </c>
      <c r="Z73" s="11">
        <f t="shared" si="124"/>
        <v>47299</v>
      </c>
      <c r="AA73" s="11">
        <f t="shared" si="124"/>
        <v>47483</v>
      </c>
      <c r="AB73" s="11">
        <f t="shared" si="124"/>
        <v>47664</v>
      </c>
      <c r="AC73" s="11">
        <f t="shared" si="124"/>
        <v>47848</v>
      </c>
      <c r="AD73" s="11">
        <f t="shared" si="124"/>
        <v>48029</v>
      </c>
      <c r="AE73" s="11">
        <f t="shared" si="124"/>
        <v>48213</v>
      </c>
      <c r="AF73" s="11">
        <f t="shared" si="124"/>
        <v>48395</v>
      </c>
      <c r="AG73" s="11">
        <f t="shared" si="124"/>
        <v>48579</v>
      </c>
      <c r="AH73" s="11">
        <f t="shared" si="124"/>
        <v>48760</v>
      </c>
      <c r="AI73" s="11">
        <f t="shared" si="124"/>
        <v>48944</v>
      </c>
      <c r="AJ73" s="11">
        <f t="shared" si="124"/>
        <v>49125</v>
      </c>
      <c r="AK73" s="11">
        <f t="shared" si="124"/>
        <v>49309</v>
      </c>
      <c r="AL73" s="11">
        <f t="shared" si="124"/>
        <v>49490</v>
      </c>
      <c r="AM73" s="11">
        <f t="shared" si="124"/>
        <v>49674</v>
      </c>
      <c r="AN73" s="11">
        <f t="shared" si="124"/>
        <v>49856</v>
      </c>
      <c r="AO73" s="11">
        <f t="shared" si="124"/>
        <v>50040</v>
      </c>
      <c r="AP73" s="11">
        <f t="shared" si="124"/>
        <v>50221</v>
      </c>
      <c r="AQ73" s="11">
        <f t="shared" si="124"/>
        <v>50405</v>
      </c>
      <c r="AR73" s="11">
        <f t="shared" si="124"/>
        <v>50586</v>
      </c>
      <c r="AS73" s="11">
        <f t="shared" si="124"/>
        <v>50770</v>
      </c>
      <c r="AT73" s="11">
        <f t="shared" si="124"/>
        <v>50951</v>
      </c>
      <c r="AU73" s="11">
        <f t="shared" si="124"/>
        <v>51135</v>
      </c>
      <c r="AV73" s="11">
        <f t="shared" si="124"/>
        <v>51317</v>
      </c>
      <c r="AW73" s="11">
        <f t="shared" si="124"/>
        <v>51501</v>
      </c>
      <c r="AX73" s="11">
        <f t="shared" si="124"/>
        <v>51682</v>
      </c>
      <c r="AY73" s="11">
        <f t="shared" si="124"/>
        <v>51866</v>
      </c>
      <c r="AZ73" s="11">
        <f t="shared" si="124"/>
        <v>52047</v>
      </c>
      <c r="BA73" s="11">
        <f t="shared" si="124"/>
        <v>52231</v>
      </c>
      <c r="BB73" s="11">
        <f t="shared" si="124"/>
        <v>52412</v>
      </c>
      <c r="BC73" s="11">
        <f t="shared" si="124"/>
        <v>52596</v>
      </c>
      <c r="BD73" s="11">
        <f t="shared" si="124"/>
        <v>52778</v>
      </c>
      <c r="BE73" s="11">
        <f t="shared" si="124"/>
        <v>52962</v>
      </c>
      <c r="BF73" s="11">
        <f t="shared" si="124"/>
        <v>53143</v>
      </c>
      <c r="BG73" s="11">
        <f t="shared" si="124"/>
        <v>53327</v>
      </c>
      <c r="BH73" s="11">
        <f t="shared" si="124"/>
        <v>53508</v>
      </c>
      <c r="BI73" s="11">
        <f t="shared" si="124"/>
        <v>53692</v>
      </c>
      <c r="BJ73" s="11">
        <f t="shared" si="124"/>
        <v>53873</v>
      </c>
      <c r="BK73" s="11">
        <f t="shared" si="124"/>
        <v>54057</v>
      </c>
      <c r="BL73" s="11">
        <f t="shared" si="124"/>
        <v>54239</v>
      </c>
      <c r="BM73" s="11">
        <f t="shared" si="124"/>
        <v>54423</v>
      </c>
      <c r="BN73" s="11">
        <f t="shared" si="124"/>
        <v>54604</v>
      </c>
      <c r="BO73" s="11">
        <f t="shared" si="124"/>
        <v>54788</v>
      </c>
      <c r="BP73" s="11">
        <f t="shared" si="124"/>
        <v>54969</v>
      </c>
      <c r="BQ73" s="11">
        <f t="shared" ref="BQ73:EB73" si="125" xml:space="preserve"> BQ$25</f>
        <v>55153</v>
      </c>
      <c r="BR73" s="11">
        <f t="shared" si="125"/>
        <v>55334</v>
      </c>
      <c r="BS73" s="11">
        <f t="shared" si="125"/>
        <v>55518</v>
      </c>
      <c r="BT73" s="11">
        <f t="shared" si="125"/>
        <v>55700</v>
      </c>
      <c r="BU73" s="11">
        <f t="shared" si="125"/>
        <v>55884</v>
      </c>
      <c r="BV73" s="11">
        <f t="shared" si="125"/>
        <v>56065</v>
      </c>
      <c r="BW73" s="11">
        <f t="shared" si="125"/>
        <v>56249</v>
      </c>
      <c r="BX73" s="11">
        <f t="shared" si="125"/>
        <v>56430</v>
      </c>
      <c r="BY73" s="11">
        <f t="shared" si="125"/>
        <v>56614</v>
      </c>
      <c r="BZ73" s="11">
        <f t="shared" si="125"/>
        <v>56795</v>
      </c>
      <c r="CA73" s="11">
        <f t="shared" si="125"/>
        <v>56979</v>
      </c>
      <c r="CB73" s="11">
        <f t="shared" si="125"/>
        <v>57161</v>
      </c>
      <c r="CC73" s="11">
        <f t="shared" si="125"/>
        <v>57345</v>
      </c>
      <c r="CD73" s="11">
        <f t="shared" si="125"/>
        <v>57526</v>
      </c>
      <c r="CE73" s="11">
        <f t="shared" si="125"/>
        <v>57710</v>
      </c>
      <c r="CF73" s="11">
        <f t="shared" si="125"/>
        <v>57891</v>
      </c>
      <c r="CG73" s="11">
        <f t="shared" si="125"/>
        <v>58075</v>
      </c>
      <c r="CH73" s="11">
        <f t="shared" si="125"/>
        <v>58256</v>
      </c>
      <c r="CI73" s="11">
        <f t="shared" si="125"/>
        <v>58440</v>
      </c>
      <c r="CJ73" s="11">
        <f t="shared" si="125"/>
        <v>58622</v>
      </c>
      <c r="CK73" s="11">
        <f t="shared" si="125"/>
        <v>58806</v>
      </c>
      <c r="CL73" s="11">
        <f t="shared" si="125"/>
        <v>58987</v>
      </c>
      <c r="CM73" s="11">
        <f t="shared" si="125"/>
        <v>59171</v>
      </c>
      <c r="CN73" s="11">
        <f t="shared" si="125"/>
        <v>59352</v>
      </c>
      <c r="CO73" s="11">
        <f t="shared" si="125"/>
        <v>59536</v>
      </c>
      <c r="CP73" s="11">
        <f t="shared" si="125"/>
        <v>59717</v>
      </c>
      <c r="CQ73" s="11">
        <f t="shared" si="125"/>
        <v>59901</v>
      </c>
      <c r="CR73" s="11">
        <f t="shared" si="125"/>
        <v>60083</v>
      </c>
      <c r="CS73" s="11">
        <f t="shared" si="125"/>
        <v>60267</v>
      </c>
      <c r="CT73" s="11">
        <f t="shared" si="125"/>
        <v>60448</v>
      </c>
      <c r="CU73" s="11">
        <f t="shared" si="125"/>
        <v>60632</v>
      </c>
      <c r="CV73" s="11">
        <f t="shared" si="125"/>
        <v>60813</v>
      </c>
      <c r="CW73" s="11">
        <f t="shared" si="125"/>
        <v>60997</v>
      </c>
      <c r="CX73" s="11">
        <f t="shared" si="125"/>
        <v>61178</v>
      </c>
      <c r="CY73" s="11">
        <f t="shared" si="125"/>
        <v>61362</v>
      </c>
      <c r="CZ73" s="11">
        <f t="shared" si="125"/>
        <v>61544</v>
      </c>
      <c r="DA73" s="11">
        <f t="shared" si="125"/>
        <v>61728</v>
      </c>
      <c r="DB73" s="11">
        <f t="shared" si="125"/>
        <v>61909</v>
      </c>
      <c r="DC73" s="11">
        <f t="shared" si="125"/>
        <v>62093</v>
      </c>
      <c r="DD73" s="11">
        <f t="shared" si="125"/>
        <v>62274</v>
      </c>
      <c r="DE73" s="11">
        <f t="shared" si="125"/>
        <v>62458</v>
      </c>
      <c r="DF73" s="11">
        <f t="shared" si="125"/>
        <v>62639</v>
      </c>
      <c r="DG73" s="11">
        <f t="shared" si="125"/>
        <v>62823</v>
      </c>
      <c r="DH73" s="11">
        <f t="shared" si="125"/>
        <v>63005</v>
      </c>
      <c r="DI73" s="11">
        <f t="shared" si="125"/>
        <v>63189</v>
      </c>
      <c r="DJ73" s="11">
        <f t="shared" si="125"/>
        <v>63370</v>
      </c>
      <c r="DK73" s="11">
        <f t="shared" si="125"/>
        <v>63554</v>
      </c>
      <c r="DL73" s="11">
        <f t="shared" si="125"/>
        <v>63735</v>
      </c>
      <c r="DM73" s="11">
        <f t="shared" si="125"/>
        <v>63919</v>
      </c>
      <c r="DN73" s="11">
        <f t="shared" si="125"/>
        <v>64100</v>
      </c>
      <c r="DO73" s="11">
        <f t="shared" si="125"/>
        <v>64284</v>
      </c>
      <c r="DP73" s="11">
        <f t="shared" si="125"/>
        <v>64466</v>
      </c>
      <c r="DQ73" s="11">
        <f t="shared" si="125"/>
        <v>64650</v>
      </c>
      <c r="DR73" s="11">
        <f t="shared" si="125"/>
        <v>64831</v>
      </c>
      <c r="DS73" s="11">
        <f t="shared" si="125"/>
        <v>65015</v>
      </c>
      <c r="DT73" s="11">
        <f t="shared" si="125"/>
        <v>65196</v>
      </c>
      <c r="DU73" s="11">
        <f t="shared" si="125"/>
        <v>65380</v>
      </c>
      <c r="DV73" s="11">
        <f t="shared" si="125"/>
        <v>65561</v>
      </c>
      <c r="DW73" s="11">
        <f t="shared" si="125"/>
        <v>65745</v>
      </c>
      <c r="DX73" s="11">
        <f t="shared" si="125"/>
        <v>65927</v>
      </c>
      <c r="DY73" s="11">
        <f t="shared" si="125"/>
        <v>66111</v>
      </c>
      <c r="DZ73" s="11">
        <f t="shared" si="125"/>
        <v>66292</v>
      </c>
      <c r="EA73" s="11">
        <f t="shared" si="125"/>
        <v>66476</v>
      </c>
      <c r="EB73" s="11">
        <f t="shared" si="125"/>
        <v>66657</v>
      </c>
      <c r="EC73" s="11">
        <f t="shared" ref="EC73:FH73" si="126" xml:space="preserve"> EC$25</f>
        <v>66841</v>
      </c>
      <c r="ED73" s="11">
        <f t="shared" si="126"/>
        <v>67022</v>
      </c>
      <c r="EE73" s="11">
        <f t="shared" si="126"/>
        <v>67206</v>
      </c>
      <c r="EF73" s="11">
        <f t="shared" si="126"/>
        <v>67388</v>
      </c>
      <c r="EG73" s="11">
        <f t="shared" si="126"/>
        <v>67572</v>
      </c>
      <c r="EH73" s="11">
        <f t="shared" si="126"/>
        <v>67753</v>
      </c>
      <c r="EI73" s="11">
        <f t="shared" si="126"/>
        <v>67937</v>
      </c>
      <c r="EJ73" s="11">
        <f t="shared" si="126"/>
        <v>68118</v>
      </c>
      <c r="EK73" s="11">
        <f t="shared" si="126"/>
        <v>68302</v>
      </c>
      <c r="EL73" s="11">
        <f t="shared" si="126"/>
        <v>68483</v>
      </c>
      <c r="EM73" s="11">
        <f t="shared" si="126"/>
        <v>68667</v>
      </c>
      <c r="EN73" s="11">
        <f t="shared" si="126"/>
        <v>68849</v>
      </c>
      <c r="EO73" s="11">
        <f t="shared" si="126"/>
        <v>69033</v>
      </c>
      <c r="EP73" s="11">
        <f t="shared" si="126"/>
        <v>69214</v>
      </c>
      <c r="EQ73" s="11">
        <f t="shared" si="126"/>
        <v>69398</v>
      </c>
      <c r="ER73" s="11">
        <f t="shared" si="126"/>
        <v>69579</v>
      </c>
      <c r="ES73" s="11">
        <f t="shared" si="126"/>
        <v>69763</v>
      </c>
      <c r="ET73" s="11">
        <f t="shared" si="126"/>
        <v>69944</v>
      </c>
      <c r="EU73" s="11">
        <f t="shared" si="126"/>
        <v>70128</v>
      </c>
      <c r="EV73" s="11">
        <f t="shared" si="126"/>
        <v>70310</v>
      </c>
      <c r="EW73" s="11">
        <f t="shared" si="126"/>
        <v>70494</v>
      </c>
      <c r="EX73" s="11">
        <f t="shared" si="126"/>
        <v>70675</v>
      </c>
      <c r="EY73" s="11">
        <f t="shared" si="126"/>
        <v>70859</v>
      </c>
      <c r="EZ73" s="11">
        <f t="shared" si="126"/>
        <v>71040</v>
      </c>
      <c r="FA73" s="11">
        <f t="shared" si="126"/>
        <v>71224</v>
      </c>
      <c r="FB73" s="11">
        <f t="shared" si="126"/>
        <v>71405</v>
      </c>
      <c r="FC73" s="11">
        <f t="shared" si="126"/>
        <v>71589</v>
      </c>
      <c r="FD73" s="11">
        <f t="shared" si="126"/>
        <v>71771</v>
      </c>
      <c r="FE73" s="11">
        <f t="shared" si="126"/>
        <v>71955</v>
      </c>
      <c r="FF73" s="11">
        <f t="shared" si="126"/>
        <v>72136</v>
      </c>
      <c r="FG73" s="11">
        <f t="shared" si="126"/>
        <v>72320</v>
      </c>
      <c r="FH73" s="11">
        <f t="shared" si="126"/>
        <v>72501</v>
      </c>
      <c r="FI73" s="11">
        <f t="shared" ref="FI73:GJ73" si="127" xml:space="preserve"> FI$25</f>
        <v>72685</v>
      </c>
      <c r="FJ73" s="11">
        <f t="shared" si="127"/>
        <v>72866</v>
      </c>
      <c r="FK73" s="11">
        <f t="shared" si="127"/>
        <v>73050</v>
      </c>
      <c r="FL73" s="11">
        <f t="shared" si="127"/>
        <v>73231</v>
      </c>
      <c r="FM73" s="11">
        <f t="shared" si="127"/>
        <v>73415</v>
      </c>
      <c r="FN73" s="11">
        <f t="shared" si="127"/>
        <v>73596</v>
      </c>
      <c r="FO73" s="11">
        <f t="shared" si="127"/>
        <v>73780</v>
      </c>
      <c r="FP73" s="11">
        <f t="shared" si="127"/>
        <v>73961</v>
      </c>
      <c r="FQ73" s="11">
        <f t="shared" si="127"/>
        <v>74145</v>
      </c>
      <c r="FR73" s="11">
        <f t="shared" si="127"/>
        <v>74326</v>
      </c>
      <c r="FS73" s="11">
        <f t="shared" si="127"/>
        <v>74510</v>
      </c>
      <c r="FT73" s="11">
        <f t="shared" si="127"/>
        <v>74692</v>
      </c>
      <c r="FU73" s="11">
        <f t="shared" si="127"/>
        <v>74876</v>
      </c>
      <c r="FV73" s="11">
        <f t="shared" si="127"/>
        <v>75057</v>
      </c>
      <c r="FW73" s="11">
        <f t="shared" si="127"/>
        <v>75241</v>
      </c>
      <c r="FX73" s="11">
        <f t="shared" si="127"/>
        <v>75422</v>
      </c>
      <c r="FY73" s="11">
        <f t="shared" si="127"/>
        <v>75606</v>
      </c>
      <c r="FZ73" s="11">
        <f t="shared" si="127"/>
        <v>75787</v>
      </c>
      <c r="GA73" s="11">
        <f t="shared" si="127"/>
        <v>75971</v>
      </c>
      <c r="GB73" s="11">
        <f t="shared" si="127"/>
        <v>76153</v>
      </c>
      <c r="GC73" s="11">
        <f t="shared" si="127"/>
        <v>76337</v>
      </c>
      <c r="GD73" s="11">
        <f t="shared" si="127"/>
        <v>76518</v>
      </c>
      <c r="GE73" s="11">
        <f t="shared" si="127"/>
        <v>76702</v>
      </c>
      <c r="GF73" s="11">
        <f t="shared" si="127"/>
        <v>76883</v>
      </c>
      <c r="GG73" s="11">
        <f t="shared" si="127"/>
        <v>77067</v>
      </c>
      <c r="GH73" s="11">
        <f t="shared" si="127"/>
        <v>77248</v>
      </c>
      <c r="GI73" s="11">
        <f t="shared" si="127"/>
        <v>77432</v>
      </c>
      <c r="GJ73" s="11">
        <f t="shared" si="127"/>
        <v>77614</v>
      </c>
    </row>
    <row r="74" spans="1:192" outlineLevel="1" x14ac:dyDescent="0.25">
      <c r="A74" s="234"/>
      <c r="B74" s="234"/>
      <c r="C74" s="235"/>
      <c r="D74" s="236"/>
      <c r="E74" s="194" t="s">
        <v>42</v>
      </c>
      <c r="F74" s="194"/>
      <c r="G74" s="194" t="s">
        <v>5</v>
      </c>
      <c r="H74" s="194">
        <f xml:space="preserve"> SUM(J74:GJ74)</f>
        <v>1</v>
      </c>
      <c r="I74" s="237"/>
      <c r="J74" s="194">
        <f xml:space="preserve"> IF(AND(I73 &lt; $F72, J73 &gt;= $F72), 1, 0)</f>
        <v>0</v>
      </c>
      <c r="K74" s="194">
        <f t="shared" ref="K74:BV74" si="128" xml:space="preserve"> IF(AND(J73 &lt; $F72, K73 &gt;= $F72), 1, 0)</f>
        <v>0</v>
      </c>
      <c r="L74" s="194">
        <f t="shared" si="128"/>
        <v>1</v>
      </c>
      <c r="M74" s="194">
        <f t="shared" si="128"/>
        <v>0</v>
      </c>
      <c r="N74" s="194">
        <f t="shared" si="128"/>
        <v>0</v>
      </c>
      <c r="O74" s="194">
        <f t="shared" si="128"/>
        <v>0</v>
      </c>
      <c r="P74" s="194">
        <f t="shared" si="128"/>
        <v>0</v>
      </c>
      <c r="Q74" s="194">
        <f t="shared" si="128"/>
        <v>0</v>
      </c>
      <c r="R74" s="194">
        <f t="shared" si="128"/>
        <v>0</v>
      </c>
      <c r="S74" s="194">
        <f t="shared" si="128"/>
        <v>0</v>
      </c>
      <c r="T74" s="194">
        <f t="shared" si="128"/>
        <v>0</v>
      </c>
      <c r="U74" s="194">
        <f t="shared" si="128"/>
        <v>0</v>
      </c>
      <c r="V74" s="194">
        <f t="shared" si="128"/>
        <v>0</v>
      </c>
      <c r="W74" s="194">
        <f t="shared" si="128"/>
        <v>0</v>
      </c>
      <c r="X74" s="194">
        <f t="shared" si="128"/>
        <v>0</v>
      </c>
      <c r="Y74" s="194">
        <f t="shared" si="128"/>
        <v>0</v>
      </c>
      <c r="Z74" s="194">
        <f t="shared" si="128"/>
        <v>0</v>
      </c>
      <c r="AA74" s="194">
        <f t="shared" si="128"/>
        <v>0</v>
      </c>
      <c r="AB74" s="194">
        <f t="shared" si="128"/>
        <v>0</v>
      </c>
      <c r="AC74" s="194">
        <f t="shared" si="128"/>
        <v>0</v>
      </c>
      <c r="AD74" s="194">
        <f t="shared" si="128"/>
        <v>0</v>
      </c>
      <c r="AE74" s="194">
        <f t="shared" si="128"/>
        <v>0</v>
      </c>
      <c r="AF74" s="194">
        <f t="shared" si="128"/>
        <v>0</v>
      </c>
      <c r="AG74" s="194">
        <f t="shared" si="128"/>
        <v>0</v>
      </c>
      <c r="AH74" s="194">
        <f t="shared" si="128"/>
        <v>0</v>
      </c>
      <c r="AI74" s="194">
        <f t="shared" si="128"/>
        <v>0</v>
      </c>
      <c r="AJ74" s="194">
        <f t="shared" si="128"/>
        <v>0</v>
      </c>
      <c r="AK74" s="194">
        <f t="shared" si="128"/>
        <v>0</v>
      </c>
      <c r="AL74" s="194">
        <f t="shared" si="128"/>
        <v>0</v>
      </c>
      <c r="AM74" s="194">
        <f t="shared" si="128"/>
        <v>0</v>
      </c>
      <c r="AN74" s="194">
        <f t="shared" si="128"/>
        <v>0</v>
      </c>
      <c r="AO74" s="194">
        <f t="shared" si="128"/>
        <v>0</v>
      </c>
      <c r="AP74" s="194">
        <f t="shared" si="128"/>
        <v>0</v>
      </c>
      <c r="AQ74" s="194">
        <f t="shared" si="128"/>
        <v>0</v>
      </c>
      <c r="AR74" s="194">
        <f t="shared" si="128"/>
        <v>0</v>
      </c>
      <c r="AS74" s="194">
        <f t="shared" si="128"/>
        <v>0</v>
      </c>
      <c r="AT74" s="194">
        <f t="shared" si="128"/>
        <v>0</v>
      </c>
      <c r="AU74" s="194">
        <f t="shared" si="128"/>
        <v>0</v>
      </c>
      <c r="AV74" s="194">
        <f t="shared" si="128"/>
        <v>0</v>
      </c>
      <c r="AW74" s="194">
        <f t="shared" si="128"/>
        <v>0</v>
      </c>
      <c r="AX74" s="194">
        <f t="shared" si="128"/>
        <v>0</v>
      </c>
      <c r="AY74" s="194">
        <f t="shared" si="128"/>
        <v>0</v>
      </c>
      <c r="AZ74" s="194">
        <f t="shared" si="128"/>
        <v>0</v>
      </c>
      <c r="BA74" s="194">
        <f t="shared" si="128"/>
        <v>0</v>
      </c>
      <c r="BB74" s="194">
        <f t="shared" si="128"/>
        <v>0</v>
      </c>
      <c r="BC74" s="194">
        <f t="shared" si="128"/>
        <v>0</v>
      </c>
      <c r="BD74" s="194">
        <f t="shared" si="128"/>
        <v>0</v>
      </c>
      <c r="BE74" s="194">
        <f t="shared" si="128"/>
        <v>0</v>
      </c>
      <c r="BF74" s="194">
        <f t="shared" si="128"/>
        <v>0</v>
      </c>
      <c r="BG74" s="194">
        <f t="shared" si="128"/>
        <v>0</v>
      </c>
      <c r="BH74" s="194">
        <f t="shared" si="128"/>
        <v>0</v>
      </c>
      <c r="BI74" s="194">
        <f t="shared" si="128"/>
        <v>0</v>
      </c>
      <c r="BJ74" s="194">
        <f t="shared" si="128"/>
        <v>0</v>
      </c>
      <c r="BK74" s="194">
        <f t="shared" si="128"/>
        <v>0</v>
      </c>
      <c r="BL74" s="194">
        <f t="shared" si="128"/>
        <v>0</v>
      </c>
      <c r="BM74" s="194">
        <f t="shared" si="128"/>
        <v>0</v>
      </c>
      <c r="BN74" s="194">
        <f t="shared" si="128"/>
        <v>0</v>
      </c>
      <c r="BO74" s="194">
        <f t="shared" si="128"/>
        <v>0</v>
      </c>
      <c r="BP74" s="194">
        <f t="shared" si="128"/>
        <v>0</v>
      </c>
      <c r="BQ74" s="194">
        <f t="shared" si="128"/>
        <v>0</v>
      </c>
      <c r="BR74" s="194">
        <f t="shared" si="128"/>
        <v>0</v>
      </c>
      <c r="BS74" s="194">
        <f t="shared" si="128"/>
        <v>0</v>
      </c>
      <c r="BT74" s="194">
        <f t="shared" si="128"/>
        <v>0</v>
      </c>
      <c r="BU74" s="194">
        <f t="shared" si="128"/>
        <v>0</v>
      </c>
      <c r="BV74" s="194">
        <f t="shared" si="128"/>
        <v>0</v>
      </c>
      <c r="BW74" s="194">
        <f t="shared" ref="BW74:EH74" si="129" xml:space="preserve"> IF(AND(BV73 &lt; $F72, BW73 &gt;= $F72), 1, 0)</f>
        <v>0</v>
      </c>
      <c r="BX74" s="194">
        <f t="shared" si="129"/>
        <v>0</v>
      </c>
      <c r="BY74" s="194">
        <f t="shared" si="129"/>
        <v>0</v>
      </c>
      <c r="BZ74" s="194">
        <f t="shared" si="129"/>
        <v>0</v>
      </c>
      <c r="CA74" s="194">
        <f t="shared" si="129"/>
        <v>0</v>
      </c>
      <c r="CB74" s="194">
        <f t="shared" si="129"/>
        <v>0</v>
      </c>
      <c r="CC74" s="194">
        <f t="shared" si="129"/>
        <v>0</v>
      </c>
      <c r="CD74" s="194">
        <f t="shared" si="129"/>
        <v>0</v>
      </c>
      <c r="CE74" s="194">
        <f t="shared" si="129"/>
        <v>0</v>
      </c>
      <c r="CF74" s="194">
        <f t="shared" si="129"/>
        <v>0</v>
      </c>
      <c r="CG74" s="194">
        <f t="shared" si="129"/>
        <v>0</v>
      </c>
      <c r="CH74" s="194">
        <f t="shared" si="129"/>
        <v>0</v>
      </c>
      <c r="CI74" s="194">
        <f t="shared" si="129"/>
        <v>0</v>
      </c>
      <c r="CJ74" s="194">
        <f t="shared" si="129"/>
        <v>0</v>
      </c>
      <c r="CK74" s="194">
        <f t="shared" si="129"/>
        <v>0</v>
      </c>
      <c r="CL74" s="194">
        <f t="shared" si="129"/>
        <v>0</v>
      </c>
      <c r="CM74" s="194">
        <f t="shared" si="129"/>
        <v>0</v>
      </c>
      <c r="CN74" s="194">
        <f t="shared" si="129"/>
        <v>0</v>
      </c>
      <c r="CO74" s="194">
        <f t="shared" si="129"/>
        <v>0</v>
      </c>
      <c r="CP74" s="194">
        <f t="shared" si="129"/>
        <v>0</v>
      </c>
      <c r="CQ74" s="194">
        <f t="shared" si="129"/>
        <v>0</v>
      </c>
      <c r="CR74" s="194">
        <f t="shared" si="129"/>
        <v>0</v>
      </c>
      <c r="CS74" s="194">
        <f t="shared" si="129"/>
        <v>0</v>
      </c>
      <c r="CT74" s="194">
        <f t="shared" si="129"/>
        <v>0</v>
      </c>
      <c r="CU74" s="194">
        <f t="shared" si="129"/>
        <v>0</v>
      </c>
      <c r="CV74" s="194">
        <f t="shared" si="129"/>
        <v>0</v>
      </c>
      <c r="CW74" s="194">
        <f t="shared" si="129"/>
        <v>0</v>
      </c>
      <c r="CX74" s="194">
        <f t="shared" si="129"/>
        <v>0</v>
      </c>
      <c r="CY74" s="194">
        <f t="shared" si="129"/>
        <v>0</v>
      </c>
      <c r="CZ74" s="194">
        <f t="shared" si="129"/>
        <v>0</v>
      </c>
      <c r="DA74" s="194">
        <f t="shared" si="129"/>
        <v>0</v>
      </c>
      <c r="DB74" s="194">
        <f t="shared" si="129"/>
        <v>0</v>
      </c>
      <c r="DC74" s="194">
        <f t="shared" si="129"/>
        <v>0</v>
      </c>
      <c r="DD74" s="194">
        <f t="shared" si="129"/>
        <v>0</v>
      </c>
      <c r="DE74" s="194">
        <f t="shared" si="129"/>
        <v>0</v>
      </c>
      <c r="DF74" s="194">
        <f t="shared" si="129"/>
        <v>0</v>
      </c>
      <c r="DG74" s="194">
        <f t="shared" si="129"/>
        <v>0</v>
      </c>
      <c r="DH74" s="194">
        <f t="shared" si="129"/>
        <v>0</v>
      </c>
      <c r="DI74" s="194">
        <f t="shared" si="129"/>
        <v>0</v>
      </c>
      <c r="DJ74" s="194">
        <f t="shared" si="129"/>
        <v>0</v>
      </c>
      <c r="DK74" s="194">
        <f t="shared" si="129"/>
        <v>0</v>
      </c>
      <c r="DL74" s="194">
        <f t="shared" si="129"/>
        <v>0</v>
      </c>
      <c r="DM74" s="194">
        <f t="shared" si="129"/>
        <v>0</v>
      </c>
      <c r="DN74" s="194">
        <f t="shared" si="129"/>
        <v>0</v>
      </c>
      <c r="DO74" s="194">
        <f t="shared" si="129"/>
        <v>0</v>
      </c>
      <c r="DP74" s="194">
        <f t="shared" si="129"/>
        <v>0</v>
      </c>
      <c r="DQ74" s="194">
        <f t="shared" si="129"/>
        <v>0</v>
      </c>
      <c r="DR74" s="194">
        <f t="shared" si="129"/>
        <v>0</v>
      </c>
      <c r="DS74" s="194">
        <f t="shared" si="129"/>
        <v>0</v>
      </c>
      <c r="DT74" s="194">
        <f t="shared" si="129"/>
        <v>0</v>
      </c>
      <c r="DU74" s="194">
        <f t="shared" si="129"/>
        <v>0</v>
      </c>
      <c r="DV74" s="194">
        <f t="shared" si="129"/>
        <v>0</v>
      </c>
      <c r="DW74" s="194">
        <f t="shared" si="129"/>
        <v>0</v>
      </c>
      <c r="DX74" s="194">
        <f t="shared" si="129"/>
        <v>0</v>
      </c>
      <c r="DY74" s="194">
        <f t="shared" si="129"/>
        <v>0</v>
      </c>
      <c r="DZ74" s="194">
        <f t="shared" si="129"/>
        <v>0</v>
      </c>
      <c r="EA74" s="194">
        <f t="shared" si="129"/>
        <v>0</v>
      </c>
      <c r="EB74" s="194">
        <f t="shared" si="129"/>
        <v>0</v>
      </c>
      <c r="EC74" s="194">
        <f t="shared" si="129"/>
        <v>0</v>
      </c>
      <c r="ED74" s="194">
        <f t="shared" si="129"/>
        <v>0</v>
      </c>
      <c r="EE74" s="194">
        <f t="shared" si="129"/>
        <v>0</v>
      </c>
      <c r="EF74" s="194">
        <f t="shared" si="129"/>
        <v>0</v>
      </c>
      <c r="EG74" s="194">
        <f t="shared" si="129"/>
        <v>0</v>
      </c>
      <c r="EH74" s="194">
        <f t="shared" si="129"/>
        <v>0</v>
      </c>
      <c r="EI74" s="194">
        <f t="shared" ref="EI74:GG74" si="130" xml:space="preserve"> IF(AND(EH73 &lt; $F72, EI73 &gt;= $F72), 1, 0)</f>
        <v>0</v>
      </c>
      <c r="EJ74" s="194">
        <f t="shared" si="130"/>
        <v>0</v>
      </c>
      <c r="EK74" s="194">
        <f t="shared" si="130"/>
        <v>0</v>
      </c>
      <c r="EL74" s="194">
        <f t="shared" si="130"/>
        <v>0</v>
      </c>
      <c r="EM74" s="194">
        <f t="shared" si="130"/>
        <v>0</v>
      </c>
      <c r="EN74" s="194">
        <f t="shared" si="130"/>
        <v>0</v>
      </c>
      <c r="EO74" s="194">
        <f t="shared" si="130"/>
        <v>0</v>
      </c>
      <c r="EP74" s="194">
        <f t="shared" si="130"/>
        <v>0</v>
      </c>
      <c r="EQ74" s="194">
        <f t="shared" si="130"/>
        <v>0</v>
      </c>
      <c r="ER74" s="194">
        <f t="shared" si="130"/>
        <v>0</v>
      </c>
      <c r="ES74" s="194">
        <f t="shared" si="130"/>
        <v>0</v>
      </c>
      <c r="ET74" s="194">
        <f t="shared" si="130"/>
        <v>0</v>
      </c>
      <c r="EU74" s="194">
        <f t="shared" si="130"/>
        <v>0</v>
      </c>
      <c r="EV74" s="194">
        <f t="shared" si="130"/>
        <v>0</v>
      </c>
      <c r="EW74" s="194">
        <f t="shared" si="130"/>
        <v>0</v>
      </c>
      <c r="EX74" s="194">
        <f t="shared" si="130"/>
        <v>0</v>
      </c>
      <c r="EY74" s="194">
        <f t="shared" si="130"/>
        <v>0</v>
      </c>
      <c r="EZ74" s="194">
        <f t="shared" si="130"/>
        <v>0</v>
      </c>
      <c r="FA74" s="194">
        <f t="shared" si="130"/>
        <v>0</v>
      </c>
      <c r="FB74" s="194">
        <f t="shared" si="130"/>
        <v>0</v>
      </c>
      <c r="FC74" s="194">
        <f t="shared" si="130"/>
        <v>0</v>
      </c>
      <c r="FD74" s="194">
        <f t="shared" si="130"/>
        <v>0</v>
      </c>
      <c r="FE74" s="194">
        <f t="shared" si="130"/>
        <v>0</v>
      </c>
      <c r="FF74" s="194">
        <f t="shared" si="130"/>
        <v>0</v>
      </c>
      <c r="FG74" s="194">
        <f t="shared" si="130"/>
        <v>0</v>
      </c>
      <c r="FH74" s="194">
        <f t="shared" si="130"/>
        <v>0</v>
      </c>
      <c r="FI74" s="194">
        <f t="shared" si="130"/>
        <v>0</v>
      </c>
      <c r="FJ74" s="194">
        <f t="shared" si="130"/>
        <v>0</v>
      </c>
      <c r="FK74" s="194">
        <f t="shared" si="130"/>
        <v>0</v>
      </c>
      <c r="FL74" s="194">
        <f t="shared" si="130"/>
        <v>0</v>
      </c>
      <c r="FM74" s="194">
        <f t="shared" si="130"/>
        <v>0</v>
      </c>
      <c r="FN74" s="194">
        <f t="shared" si="130"/>
        <v>0</v>
      </c>
      <c r="FO74" s="194">
        <f t="shared" si="130"/>
        <v>0</v>
      </c>
      <c r="FP74" s="194">
        <f t="shared" si="130"/>
        <v>0</v>
      </c>
      <c r="FQ74" s="194">
        <f t="shared" si="130"/>
        <v>0</v>
      </c>
      <c r="FR74" s="194">
        <f t="shared" si="130"/>
        <v>0</v>
      </c>
      <c r="FS74" s="194">
        <f t="shared" si="130"/>
        <v>0</v>
      </c>
      <c r="FT74" s="194">
        <f t="shared" si="130"/>
        <v>0</v>
      </c>
      <c r="FU74" s="194">
        <f t="shared" si="130"/>
        <v>0</v>
      </c>
      <c r="FV74" s="194">
        <f t="shared" si="130"/>
        <v>0</v>
      </c>
      <c r="FW74" s="194">
        <f t="shared" si="130"/>
        <v>0</v>
      </c>
      <c r="FX74" s="194">
        <f t="shared" si="130"/>
        <v>0</v>
      </c>
      <c r="FY74" s="194">
        <f t="shared" si="130"/>
        <v>0</v>
      </c>
      <c r="FZ74" s="194">
        <f t="shared" si="130"/>
        <v>0</v>
      </c>
      <c r="GA74" s="194">
        <f t="shared" si="130"/>
        <v>0</v>
      </c>
      <c r="GB74" s="194">
        <f t="shared" si="130"/>
        <v>0</v>
      </c>
      <c r="GC74" s="194">
        <f t="shared" si="130"/>
        <v>0</v>
      </c>
      <c r="GD74" s="194">
        <f t="shared" si="130"/>
        <v>0</v>
      </c>
      <c r="GE74" s="194">
        <f t="shared" si="130"/>
        <v>0</v>
      </c>
      <c r="GF74" s="194">
        <f t="shared" si="130"/>
        <v>0</v>
      </c>
      <c r="GG74" s="194">
        <f t="shared" si="130"/>
        <v>0</v>
      </c>
      <c r="GH74" s="194">
        <f t="shared" ref="GH74:GJ74" si="131" xml:space="preserve"> IF(AND(GG73 &lt; $F72, GH73 &gt;= $F72), 1, 0)</f>
        <v>0</v>
      </c>
      <c r="GI74" s="194">
        <f t="shared" si="131"/>
        <v>0</v>
      </c>
      <c r="GJ74" s="194">
        <f t="shared" si="131"/>
        <v>0</v>
      </c>
    </row>
    <row r="75" spans="1:192" outlineLevel="1" x14ac:dyDescent="0.25">
      <c r="E75" s="6"/>
      <c r="F75" s="6"/>
      <c r="G75" s="6"/>
      <c r="H75" s="6"/>
      <c r="I75" s="72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</row>
    <row r="76" spans="1:192" outlineLevel="1" x14ac:dyDescent="0.25">
      <c r="B76" s="15" t="s">
        <v>337</v>
      </c>
      <c r="E76" s="6"/>
      <c r="F76" s="6"/>
      <c r="G76" s="6"/>
      <c r="H76" s="6"/>
      <c r="I76" s="72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</row>
    <row r="77" spans="1:192" outlineLevel="1" x14ac:dyDescent="0.25">
      <c r="E77" s="204" t="str">
        <f t="shared" ref="E77:AJ77" si="132" xml:space="preserve"> E$74</f>
        <v>Financial close date flag</v>
      </c>
      <c r="F77" s="204">
        <f t="shared" si="132"/>
        <v>0</v>
      </c>
      <c r="G77" s="204" t="str">
        <f t="shared" si="132"/>
        <v>flag</v>
      </c>
      <c r="H77" s="204">
        <f t="shared" si="132"/>
        <v>1</v>
      </c>
      <c r="I77" s="204">
        <f t="shared" si="132"/>
        <v>0</v>
      </c>
      <c r="J77" s="204">
        <f t="shared" si="132"/>
        <v>0</v>
      </c>
      <c r="K77" s="204">
        <f t="shared" si="132"/>
        <v>0</v>
      </c>
      <c r="L77" s="204">
        <f t="shared" si="132"/>
        <v>1</v>
      </c>
      <c r="M77" s="204">
        <f t="shared" si="132"/>
        <v>0</v>
      </c>
      <c r="N77" s="204">
        <f t="shared" si="132"/>
        <v>0</v>
      </c>
      <c r="O77" s="204">
        <f t="shared" si="132"/>
        <v>0</v>
      </c>
      <c r="P77" s="204">
        <f t="shared" si="132"/>
        <v>0</v>
      </c>
      <c r="Q77" s="204">
        <f t="shared" si="132"/>
        <v>0</v>
      </c>
      <c r="R77" s="204">
        <f t="shared" si="132"/>
        <v>0</v>
      </c>
      <c r="S77" s="204">
        <f t="shared" si="132"/>
        <v>0</v>
      </c>
      <c r="T77" s="204">
        <f t="shared" si="132"/>
        <v>0</v>
      </c>
      <c r="U77" s="204">
        <f t="shared" si="132"/>
        <v>0</v>
      </c>
      <c r="V77" s="204">
        <f t="shared" si="132"/>
        <v>0</v>
      </c>
      <c r="W77" s="204">
        <f t="shared" si="132"/>
        <v>0</v>
      </c>
      <c r="X77" s="204">
        <f t="shared" si="132"/>
        <v>0</v>
      </c>
      <c r="Y77" s="204">
        <f t="shared" si="132"/>
        <v>0</v>
      </c>
      <c r="Z77" s="204">
        <f t="shared" si="132"/>
        <v>0</v>
      </c>
      <c r="AA77" s="204">
        <f t="shared" si="132"/>
        <v>0</v>
      </c>
      <c r="AB77" s="204">
        <f t="shared" si="132"/>
        <v>0</v>
      </c>
      <c r="AC77" s="204">
        <f t="shared" si="132"/>
        <v>0</v>
      </c>
      <c r="AD77" s="204">
        <f t="shared" si="132"/>
        <v>0</v>
      </c>
      <c r="AE77" s="204">
        <f t="shared" si="132"/>
        <v>0</v>
      </c>
      <c r="AF77" s="204">
        <f t="shared" si="132"/>
        <v>0</v>
      </c>
      <c r="AG77" s="204">
        <f t="shared" si="132"/>
        <v>0</v>
      </c>
      <c r="AH77" s="204">
        <f t="shared" si="132"/>
        <v>0</v>
      </c>
      <c r="AI77" s="204">
        <f t="shared" si="132"/>
        <v>0</v>
      </c>
      <c r="AJ77" s="204">
        <f t="shared" si="132"/>
        <v>0</v>
      </c>
      <c r="AK77" s="204">
        <f t="shared" ref="AK77:BP77" si="133" xml:space="preserve"> AK$74</f>
        <v>0</v>
      </c>
      <c r="AL77" s="204">
        <f t="shared" si="133"/>
        <v>0</v>
      </c>
      <c r="AM77" s="204">
        <f t="shared" si="133"/>
        <v>0</v>
      </c>
      <c r="AN77" s="204">
        <f t="shared" si="133"/>
        <v>0</v>
      </c>
      <c r="AO77" s="204">
        <f t="shared" si="133"/>
        <v>0</v>
      </c>
      <c r="AP77" s="204">
        <f t="shared" si="133"/>
        <v>0</v>
      </c>
      <c r="AQ77" s="204">
        <f t="shared" si="133"/>
        <v>0</v>
      </c>
      <c r="AR77" s="204">
        <f t="shared" si="133"/>
        <v>0</v>
      </c>
      <c r="AS77" s="204">
        <f t="shared" si="133"/>
        <v>0</v>
      </c>
      <c r="AT77" s="204">
        <f t="shared" si="133"/>
        <v>0</v>
      </c>
      <c r="AU77" s="204">
        <f t="shared" si="133"/>
        <v>0</v>
      </c>
      <c r="AV77" s="204">
        <f t="shared" si="133"/>
        <v>0</v>
      </c>
      <c r="AW77" s="204">
        <f t="shared" si="133"/>
        <v>0</v>
      </c>
      <c r="AX77" s="204">
        <f t="shared" si="133"/>
        <v>0</v>
      </c>
      <c r="AY77" s="204">
        <f t="shared" si="133"/>
        <v>0</v>
      </c>
      <c r="AZ77" s="204">
        <f t="shared" si="133"/>
        <v>0</v>
      </c>
      <c r="BA77" s="204">
        <f t="shared" si="133"/>
        <v>0</v>
      </c>
      <c r="BB77" s="204">
        <f t="shared" si="133"/>
        <v>0</v>
      </c>
      <c r="BC77" s="204">
        <f t="shared" si="133"/>
        <v>0</v>
      </c>
      <c r="BD77" s="204">
        <f t="shared" si="133"/>
        <v>0</v>
      </c>
      <c r="BE77" s="204">
        <f t="shared" si="133"/>
        <v>0</v>
      </c>
      <c r="BF77" s="204">
        <f t="shared" si="133"/>
        <v>0</v>
      </c>
      <c r="BG77" s="204">
        <f t="shared" si="133"/>
        <v>0</v>
      </c>
      <c r="BH77" s="204">
        <f t="shared" si="133"/>
        <v>0</v>
      </c>
      <c r="BI77" s="204">
        <f t="shared" si="133"/>
        <v>0</v>
      </c>
      <c r="BJ77" s="204">
        <f t="shared" si="133"/>
        <v>0</v>
      </c>
      <c r="BK77" s="204">
        <f t="shared" si="133"/>
        <v>0</v>
      </c>
      <c r="BL77" s="204">
        <f t="shared" si="133"/>
        <v>0</v>
      </c>
      <c r="BM77" s="204">
        <f t="shared" si="133"/>
        <v>0</v>
      </c>
      <c r="BN77" s="204">
        <f t="shared" si="133"/>
        <v>0</v>
      </c>
      <c r="BO77" s="204">
        <f t="shared" si="133"/>
        <v>0</v>
      </c>
      <c r="BP77" s="204">
        <f t="shared" si="133"/>
        <v>0</v>
      </c>
      <c r="BQ77" s="204">
        <f t="shared" ref="BQ77:CV77" si="134" xml:space="preserve"> BQ$74</f>
        <v>0</v>
      </c>
      <c r="BR77" s="204">
        <f t="shared" si="134"/>
        <v>0</v>
      </c>
      <c r="BS77" s="204">
        <f t="shared" si="134"/>
        <v>0</v>
      </c>
      <c r="BT77" s="204">
        <f t="shared" si="134"/>
        <v>0</v>
      </c>
      <c r="BU77" s="204">
        <f t="shared" si="134"/>
        <v>0</v>
      </c>
      <c r="BV77" s="204">
        <f t="shared" si="134"/>
        <v>0</v>
      </c>
      <c r="BW77" s="204">
        <f t="shared" si="134"/>
        <v>0</v>
      </c>
      <c r="BX77" s="204">
        <f t="shared" si="134"/>
        <v>0</v>
      </c>
      <c r="BY77" s="204">
        <f t="shared" si="134"/>
        <v>0</v>
      </c>
      <c r="BZ77" s="204">
        <f t="shared" si="134"/>
        <v>0</v>
      </c>
      <c r="CA77" s="204">
        <f t="shared" si="134"/>
        <v>0</v>
      </c>
      <c r="CB77" s="204">
        <f t="shared" si="134"/>
        <v>0</v>
      </c>
      <c r="CC77" s="204">
        <f t="shared" si="134"/>
        <v>0</v>
      </c>
      <c r="CD77" s="204">
        <f t="shared" si="134"/>
        <v>0</v>
      </c>
      <c r="CE77" s="204">
        <f t="shared" si="134"/>
        <v>0</v>
      </c>
      <c r="CF77" s="204">
        <f t="shared" si="134"/>
        <v>0</v>
      </c>
      <c r="CG77" s="204">
        <f t="shared" si="134"/>
        <v>0</v>
      </c>
      <c r="CH77" s="204">
        <f t="shared" si="134"/>
        <v>0</v>
      </c>
      <c r="CI77" s="204">
        <f t="shared" si="134"/>
        <v>0</v>
      </c>
      <c r="CJ77" s="204">
        <f t="shared" si="134"/>
        <v>0</v>
      </c>
      <c r="CK77" s="204">
        <f t="shared" si="134"/>
        <v>0</v>
      </c>
      <c r="CL77" s="204">
        <f t="shared" si="134"/>
        <v>0</v>
      </c>
      <c r="CM77" s="204">
        <f t="shared" si="134"/>
        <v>0</v>
      </c>
      <c r="CN77" s="204">
        <f t="shared" si="134"/>
        <v>0</v>
      </c>
      <c r="CO77" s="204">
        <f t="shared" si="134"/>
        <v>0</v>
      </c>
      <c r="CP77" s="204">
        <f t="shared" si="134"/>
        <v>0</v>
      </c>
      <c r="CQ77" s="204">
        <f t="shared" si="134"/>
        <v>0</v>
      </c>
      <c r="CR77" s="204">
        <f t="shared" si="134"/>
        <v>0</v>
      </c>
      <c r="CS77" s="204">
        <f t="shared" si="134"/>
        <v>0</v>
      </c>
      <c r="CT77" s="204">
        <f t="shared" si="134"/>
        <v>0</v>
      </c>
      <c r="CU77" s="204">
        <f t="shared" si="134"/>
        <v>0</v>
      </c>
      <c r="CV77" s="204">
        <f t="shared" si="134"/>
        <v>0</v>
      </c>
      <c r="CW77" s="204">
        <f t="shared" ref="CW77:EB77" si="135" xml:space="preserve"> CW$74</f>
        <v>0</v>
      </c>
      <c r="CX77" s="204">
        <f t="shared" si="135"/>
        <v>0</v>
      </c>
      <c r="CY77" s="204">
        <f t="shared" si="135"/>
        <v>0</v>
      </c>
      <c r="CZ77" s="204">
        <f t="shared" si="135"/>
        <v>0</v>
      </c>
      <c r="DA77" s="204">
        <f t="shared" si="135"/>
        <v>0</v>
      </c>
      <c r="DB77" s="204">
        <f t="shared" si="135"/>
        <v>0</v>
      </c>
      <c r="DC77" s="204">
        <f t="shared" si="135"/>
        <v>0</v>
      </c>
      <c r="DD77" s="204">
        <f t="shared" si="135"/>
        <v>0</v>
      </c>
      <c r="DE77" s="204">
        <f t="shared" si="135"/>
        <v>0</v>
      </c>
      <c r="DF77" s="204">
        <f t="shared" si="135"/>
        <v>0</v>
      </c>
      <c r="DG77" s="204">
        <f t="shared" si="135"/>
        <v>0</v>
      </c>
      <c r="DH77" s="204">
        <f t="shared" si="135"/>
        <v>0</v>
      </c>
      <c r="DI77" s="204">
        <f t="shared" si="135"/>
        <v>0</v>
      </c>
      <c r="DJ77" s="204">
        <f t="shared" si="135"/>
        <v>0</v>
      </c>
      <c r="DK77" s="204">
        <f t="shared" si="135"/>
        <v>0</v>
      </c>
      <c r="DL77" s="204">
        <f t="shared" si="135"/>
        <v>0</v>
      </c>
      <c r="DM77" s="204">
        <f t="shared" si="135"/>
        <v>0</v>
      </c>
      <c r="DN77" s="204">
        <f t="shared" si="135"/>
        <v>0</v>
      </c>
      <c r="DO77" s="204">
        <f t="shared" si="135"/>
        <v>0</v>
      </c>
      <c r="DP77" s="204">
        <f t="shared" si="135"/>
        <v>0</v>
      </c>
      <c r="DQ77" s="204">
        <f t="shared" si="135"/>
        <v>0</v>
      </c>
      <c r="DR77" s="204">
        <f t="shared" si="135"/>
        <v>0</v>
      </c>
      <c r="DS77" s="204">
        <f t="shared" si="135"/>
        <v>0</v>
      </c>
      <c r="DT77" s="204">
        <f t="shared" si="135"/>
        <v>0</v>
      </c>
      <c r="DU77" s="204">
        <f t="shared" si="135"/>
        <v>0</v>
      </c>
      <c r="DV77" s="204">
        <f t="shared" si="135"/>
        <v>0</v>
      </c>
      <c r="DW77" s="204">
        <f t="shared" si="135"/>
        <v>0</v>
      </c>
      <c r="DX77" s="204">
        <f t="shared" si="135"/>
        <v>0</v>
      </c>
      <c r="DY77" s="204">
        <f t="shared" si="135"/>
        <v>0</v>
      </c>
      <c r="DZ77" s="204">
        <f t="shared" si="135"/>
        <v>0</v>
      </c>
      <c r="EA77" s="204">
        <f t="shared" si="135"/>
        <v>0</v>
      </c>
      <c r="EB77" s="204">
        <f t="shared" si="135"/>
        <v>0</v>
      </c>
      <c r="EC77" s="204">
        <f t="shared" ref="EC77:FH77" si="136" xml:space="preserve"> EC$74</f>
        <v>0</v>
      </c>
      <c r="ED77" s="204">
        <f t="shared" si="136"/>
        <v>0</v>
      </c>
      <c r="EE77" s="204">
        <f t="shared" si="136"/>
        <v>0</v>
      </c>
      <c r="EF77" s="204">
        <f t="shared" si="136"/>
        <v>0</v>
      </c>
      <c r="EG77" s="204">
        <f t="shared" si="136"/>
        <v>0</v>
      </c>
      <c r="EH77" s="204">
        <f t="shared" si="136"/>
        <v>0</v>
      </c>
      <c r="EI77" s="204">
        <f t="shared" si="136"/>
        <v>0</v>
      </c>
      <c r="EJ77" s="204">
        <f t="shared" si="136"/>
        <v>0</v>
      </c>
      <c r="EK77" s="204">
        <f t="shared" si="136"/>
        <v>0</v>
      </c>
      <c r="EL77" s="204">
        <f t="shared" si="136"/>
        <v>0</v>
      </c>
      <c r="EM77" s="204">
        <f t="shared" si="136"/>
        <v>0</v>
      </c>
      <c r="EN77" s="204">
        <f t="shared" si="136"/>
        <v>0</v>
      </c>
      <c r="EO77" s="204">
        <f t="shared" si="136"/>
        <v>0</v>
      </c>
      <c r="EP77" s="204">
        <f t="shared" si="136"/>
        <v>0</v>
      </c>
      <c r="EQ77" s="204">
        <f t="shared" si="136"/>
        <v>0</v>
      </c>
      <c r="ER77" s="204">
        <f t="shared" si="136"/>
        <v>0</v>
      </c>
      <c r="ES77" s="204">
        <f t="shared" si="136"/>
        <v>0</v>
      </c>
      <c r="ET77" s="204">
        <f t="shared" si="136"/>
        <v>0</v>
      </c>
      <c r="EU77" s="204">
        <f t="shared" si="136"/>
        <v>0</v>
      </c>
      <c r="EV77" s="204">
        <f t="shared" si="136"/>
        <v>0</v>
      </c>
      <c r="EW77" s="204">
        <f t="shared" si="136"/>
        <v>0</v>
      </c>
      <c r="EX77" s="204">
        <f t="shared" si="136"/>
        <v>0</v>
      </c>
      <c r="EY77" s="204">
        <f t="shared" si="136"/>
        <v>0</v>
      </c>
      <c r="EZ77" s="204">
        <f t="shared" si="136"/>
        <v>0</v>
      </c>
      <c r="FA77" s="204">
        <f t="shared" si="136"/>
        <v>0</v>
      </c>
      <c r="FB77" s="204">
        <f t="shared" si="136"/>
        <v>0</v>
      </c>
      <c r="FC77" s="204">
        <f t="shared" si="136"/>
        <v>0</v>
      </c>
      <c r="FD77" s="204">
        <f t="shared" si="136"/>
        <v>0</v>
      </c>
      <c r="FE77" s="204">
        <f t="shared" si="136"/>
        <v>0</v>
      </c>
      <c r="FF77" s="204">
        <f t="shared" si="136"/>
        <v>0</v>
      </c>
      <c r="FG77" s="204">
        <f t="shared" si="136"/>
        <v>0</v>
      </c>
      <c r="FH77" s="204">
        <f t="shared" si="136"/>
        <v>0</v>
      </c>
      <c r="FI77" s="204">
        <f t="shared" ref="FI77:GJ77" si="137" xml:space="preserve"> FI$74</f>
        <v>0</v>
      </c>
      <c r="FJ77" s="204">
        <f t="shared" si="137"/>
        <v>0</v>
      </c>
      <c r="FK77" s="204">
        <f t="shared" si="137"/>
        <v>0</v>
      </c>
      <c r="FL77" s="204">
        <f t="shared" si="137"/>
        <v>0</v>
      </c>
      <c r="FM77" s="204">
        <f t="shared" si="137"/>
        <v>0</v>
      </c>
      <c r="FN77" s="204">
        <f t="shared" si="137"/>
        <v>0</v>
      </c>
      <c r="FO77" s="204">
        <f t="shared" si="137"/>
        <v>0</v>
      </c>
      <c r="FP77" s="204">
        <f t="shared" si="137"/>
        <v>0</v>
      </c>
      <c r="FQ77" s="204">
        <f t="shared" si="137"/>
        <v>0</v>
      </c>
      <c r="FR77" s="204">
        <f t="shared" si="137"/>
        <v>0</v>
      </c>
      <c r="FS77" s="204">
        <f t="shared" si="137"/>
        <v>0</v>
      </c>
      <c r="FT77" s="204">
        <f t="shared" si="137"/>
        <v>0</v>
      </c>
      <c r="FU77" s="204">
        <f t="shared" si="137"/>
        <v>0</v>
      </c>
      <c r="FV77" s="204">
        <f t="shared" si="137"/>
        <v>0</v>
      </c>
      <c r="FW77" s="204">
        <f t="shared" si="137"/>
        <v>0</v>
      </c>
      <c r="FX77" s="204">
        <f t="shared" si="137"/>
        <v>0</v>
      </c>
      <c r="FY77" s="204">
        <f t="shared" si="137"/>
        <v>0</v>
      </c>
      <c r="FZ77" s="204">
        <f t="shared" si="137"/>
        <v>0</v>
      </c>
      <c r="GA77" s="204">
        <f t="shared" si="137"/>
        <v>0</v>
      </c>
      <c r="GB77" s="204">
        <f t="shared" si="137"/>
        <v>0</v>
      </c>
      <c r="GC77" s="204">
        <f t="shared" si="137"/>
        <v>0</v>
      </c>
      <c r="GD77" s="204">
        <f t="shared" si="137"/>
        <v>0</v>
      </c>
      <c r="GE77" s="204">
        <f t="shared" si="137"/>
        <v>0</v>
      </c>
      <c r="GF77" s="204">
        <f t="shared" si="137"/>
        <v>0</v>
      </c>
      <c r="GG77" s="204">
        <f t="shared" si="137"/>
        <v>0</v>
      </c>
      <c r="GH77" s="204">
        <f t="shared" si="137"/>
        <v>0</v>
      </c>
      <c r="GI77" s="204">
        <f t="shared" si="137"/>
        <v>0</v>
      </c>
      <c r="GJ77" s="204">
        <f t="shared" si="137"/>
        <v>0</v>
      </c>
    </row>
    <row r="78" spans="1:192" outlineLevel="1" x14ac:dyDescent="0.25">
      <c r="E78" s="6" t="s">
        <v>337</v>
      </c>
      <c r="F78" s="6"/>
      <c r="G78" s="6" t="s">
        <v>5</v>
      </c>
      <c r="H78" s="6">
        <f xml:space="preserve"> SUM(J78:GJ78)</f>
        <v>1</v>
      </c>
      <c r="I78" s="72"/>
      <c r="J78" s="6">
        <f t="shared" ref="J78:AO78" si="138" xml:space="preserve"> I77</f>
        <v>0</v>
      </c>
      <c r="K78" s="6">
        <f t="shared" si="138"/>
        <v>0</v>
      </c>
      <c r="L78" s="6">
        <f t="shared" si="138"/>
        <v>0</v>
      </c>
      <c r="M78" s="6">
        <f t="shared" si="138"/>
        <v>1</v>
      </c>
      <c r="N78" s="6">
        <f t="shared" si="138"/>
        <v>0</v>
      </c>
      <c r="O78" s="6">
        <f t="shared" si="138"/>
        <v>0</v>
      </c>
      <c r="P78" s="6">
        <f t="shared" si="138"/>
        <v>0</v>
      </c>
      <c r="Q78" s="6">
        <f t="shared" si="138"/>
        <v>0</v>
      </c>
      <c r="R78" s="6">
        <f t="shared" si="138"/>
        <v>0</v>
      </c>
      <c r="S78" s="6">
        <f t="shared" si="138"/>
        <v>0</v>
      </c>
      <c r="T78" s="6">
        <f t="shared" si="138"/>
        <v>0</v>
      </c>
      <c r="U78" s="6">
        <f t="shared" si="138"/>
        <v>0</v>
      </c>
      <c r="V78" s="6">
        <f t="shared" si="138"/>
        <v>0</v>
      </c>
      <c r="W78" s="6">
        <f t="shared" si="138"/>
        <v>0</v>
      </c>
      <c r="X78" s="6">
        <f t="shared" si="138"/>
        <v>0</v>
      </c>
      <c r="Y78" s="6">
        <f t="shared" si="138"/>
        <v>0</v>
      </c>
      <c r="Z78" s="6">
        <f t="shared" si="138"/>
        <v>0</v>
      </c>
      <c r="AA78" s="6">
        <f t="shared" si="138"/>
        <v>0</v>
      </c>
      <c r="AB78" s="6">
        <f t="shared" si="138"/>
        <v>0</v>
      </c>
      <c r="AC78" s="6">
        <f t="shared" si="138"/>
        <v>0</v>
      </c>
      <c r="AD78" s="6">
        <f t="shared" si="138"/>
        <v>0</v>
      </c>
      <c r="AE78" s="6">
        <f t="shared" si="138"/>
        <v>0</v>
      </c>
      <c r="AF78" s="6">
        <f t="shared" si="138"/>
        <v>0</v>
      </c>
      <c r="AG78" s="6">
        <f t="shared" si="138"/>
        <v>0</v>
      </c>
      <c r="AH78" s="6">
        <f t="shared" si="138"/>
        <v>0</v>
      </c>
      <c r="AI78" s="6">
        <f t="shared" si="138"/>
        <v>0</v>
      </c>
      <c r="AJ78" s="6">
        <f t="shared" si="138"/>
        <v>0</v>
      </c>
      <c r="AK78" s="6">
        <f t="shared" si="138"/>
        <v>0</v>
      </c>
      <c r="AL78" s="6">
        <f t="shared" si="138"/>
        <v>0</v>
      </c>
      <c r="AM78" s="6">
        <f t="shared" si="138"/>
        <v>0</v>
      </c>
      <c r="AN78" s="6">
        <f t="shared" si="138"/>
        <v>0</v>
      </c>
      <c r="AO78" s="6">
        <f t="shared" si="138"/>
        <v>0</v>
      </c>
      <c r="AP78" s="6">
        <f t="shared" ref="AP78:BU78" si="139" xml:space="preserve"> AO77</f>
        <v>0</v>
      </c>
      <c r="AQ78" s="6">
        <f t="shared" si="139"/>
        <v>0</v>
      </c>
      <c r="AR78" s="6">
        <f t="shared" si="139"/>
        <v>0</v>
      </c>
      <c r="AS78" s="6">
        <f t="shared" si="139"/>
        <v>0</v>
      </c>
      <c r="AT78" s="6">
        <f t="shared" si="139"/>
        <v>0</v>
      </c>
      <c r="AU78" s="6">
        <f t="shared" si="139"/>
        <v>0</v>
      </c>
      <c r="AV78" s="6">
        <f t="shared" si="139"/>
        <v>0</v>
      </c>
      <c r="AW78" s="6">
        <f t="shared" si="139"/>
        <v>0</v>
      </c>
      <c r="AX78" s="6">
        <f t="shared" si="139"/>
        <v>0</v>
      </c>
      <c r="AY78" s="6">
        <f t="shared" si="139"/>
        <v>0</v>
      </c>
      <c r="AZ78" s="6">
        <f t="shared" si="139"/>
        <v>0</v>
      </c>
      <c r="BA78" s="6">
        <f t="shared" si="139"/>
        <v>0</v>
      </c>
      <c r="BB78" s="6">
        <f t="shared" si="139"/>
        <v>0</v>
      </c>
      <c r="BC78" s="6">
        <f t="shared" si="139"/>
        <v>0</v>
      </c>
      <c r="BD78" s="6">
        <f t="shared" si="139"/>
        <v>0</v>
      </c>
      <c r="BE78" s="6">
        <f t="shared" si="139"/>
        <v>0</v>
      </c>
      <c r="BF78" s="6">
        <f t="shared" si="139"/>
        <v>0</v>
      </c>
      <c r="BG78" s="6">
        <f t="shared" si="139"/>
        <v>0</v>
      </c>
      <c r="BH78" s="6">
        <f t="shared" si="139"/>
        <v>0</v>
      </c>
      <c r="BI78" s="6">
        <f t="shared" si="139"/>
        <v>0</v>
      </c>
      <c r="BJ78" s="6">
        <f t="shared" si="139"/>
        <v>0</v>
      </c>
      <c r="BK78" s="6">
        <f t="shared" si="139"/>
        <v>0</v>
      </c>
      <c r="BL78" s="6">
        <f t="shared" si="139"/>
        <v>0</v>
      </c>
      <c r="BM78" s="6">
        <f t="shared" si="139"/>
        <v>0</v>
      </c>
      <c r="BN78" s="6">
        <f t="shared" si="139"/>
        <v>0</v>
      </c>
      <c r="BO78" s="6">
        <f t="shared" si="139"/>
        <v>0</v>
      </c>
      <c r="BP78" s="6">
        <f t="shared" si="139"/>
        <v>0</v>
      </c>
      <c r="BQ78" s="6">
        <f t="shared" si="139"/>
        <v>0</v>
      </c>
      <c r="BR78" s="6">
        <f t="shared" si="139"/>
        <v>0</v>
      </c>
      <c r="BS78" s="6">
        <f t="shared" si="139"/>
        <v>0</v>
      </c>
      <c r="BT78" s="6">
        <f t="shared" si="139"/>
        <v>0</v>
      </c>
      <c r="BU78" s="6">
        <f t="shared" si="139"/>
        <v>0</v>
      </c>
      <c r="BV78" s="6">
        <f t="shared" ref="BV78:DA78" si="140" xml:space="preserve"> BU77</f>
        <v>0</v>
      </c>
      <c r="BW78" s="6">
        <f t="shared" si="140"/>
        <v>0</v>
      </c>
      <c r="BX78" s="6">
        <f t="shared" si="140"/>
        <v>0</v>
      </c>
      <c r="BY78" s="6">
        <f t="shared" si="140"/>
        <v>0</v>
      </c>
      <c r="BZ78" s="6">
        <f t="shared" si="140"/>
        <v>0</v>
      </c>
      <c r="CA78" s="6">
        <f t="shared" si="140"/>
        <v>0</v>
      </c>
      <c r="CB78" s="6">
        <f t="shared" si="140"/>
        <v>0</v>
      </c>
      <c r="CC78" s="6">
        <f t="shared" si="140"/>
        <v>0</v>
      </c>
      <c r="CD78" s="6">
        <f t="shared" si="140"/>
        <v>0</v>
      </c>
      <c r="CE78" s="6">
        <f t="shared" si="140"/>
        <v>0</v>
      </c>
      <c r="CF78" s="6">
        <f t="shared" si="140"/>
        <v>0</v>
      </c>
      <c r="CG78" s="6">
        <f t="shared" si="140"/>
        <v>0</v>
      </c>
      <c r="CH78" s="6">
        <f t="shared" si="140"/>
        <v>0</v>
      </c>
      <c r="CI78" s="6">
        <f t="shared" si="140"/>
        <v>0</v>
      </c>
      <c r="CJ78" s="6">
        <f t="shared" si="140"/>
        <v>0</v>
      </c>
      <c r="CK78" s="6">
        <f t="shared" si="140"/>
        <v>0</v>
      </c>
      <c r="CL78" s="6">
        <f t="shared" si="140"/>
        <v>0</v>
      </c>
      <c r="CM78" s="6">
        <f t="shared" si="140"/>
        <v>0</v>
      </c>
      <c r="CN78" s="6">
        <f t="shared" si="140"/>
        <v>0</v>
      </c>
      <c r="CO78" s="6">
        <f t="shared" si="140"/>
        <v>0</v>
      </c>
      <c r="CP78" s="6">
        <f t="shared" si="140"/>
        <v>0</v>
      </c>
      <c r="CQ78" s="6">
        <f t="shared" si="140"/>
        <v>0</v>
      </c>
      <c r="CR78" s="6">
        <f t="shared" si="140"/>
        <v>0</v>
      </c>
      <c r="CS78" s="6">
        <f t="shared" si="140"/>
        <v>0</v>
      </c>
      <c r="CT78" s="6">
        <f t="shared" si="140"/>
        <v>0</v>
      </c>
      <c r="CU78" s="6">
        <f t="shared" si="140"/>
        <v>0</v>
      </c>
      <c r="CV78" s="6">
        <f t="shared" si="140"/>
        <v>0</v>
      </c>
      <c r="CW78" s="6">
        <f t="shared" si="140"/>
        <v>0</v>
      </c>
      <c r="CX78" s="6">
        <f t="shared" si="140"/>
        <v>0</v>
      </c>
      <c r="CY78" s="6">
        <f t="shared" si="140"/>
        <v>0</v>
      </c>
      <c r="CZ78" s="6">
        <f t="shared" si="140"/>
        <v>0</v>
      </c>
      <c r="DA78" s="6">
        <f t="shared" si="140"/>
        <v>0</v>
      </c>
      <c r="DB78" s="6">
        <f t="shared" ref="DB78:EG78" si="141" xml:space="preserve"> DA77</f>
        <v>0</v>
      </c>
      <c r="DC78" s="6">
        <f t="shared" si="141"/>
        <v>0</v>
      </c>
      <c r="DD78" s="6">
        <f t="shared" si="141"/>
        <v>0</v>
      </c>
      <c r="DE78" s="6">
        <f t="shared" si="141"/>
        <v>0</v>
      </c>
      <c r="DF78" s="6">
        <f t="shared" si="141"/>
        <v>0</v>
      </c>
      <c r="DG78" s="6">
        <f t="shared" si="141"/>
        <v>0</v>
      </c>
      <c r="DH78" s="6">
        <f t="shared" si="141"/>
        <v>0</v>
      </c>
      <c r="DI78" s="6">
        <f t="shared" si="141"/>
        <v>0</v>
      </c>
      <c r="DJ78" s="6">
        <f t="shared" si="141"/>
        <v>0</v>
      </c>
      <c r="DK78" s="6">
        <f t="shared" si="141"/>
        <v>0</v>
      </c>
      <c r="DL78" s="6">
        <f t="shared" si="141"/>
        <v>0</v>
      </c>
      <c r="DM78" s="6">
        <f t="shared" si="141"/>
        <v>0</v>
      </c>
      <c r="DN78" s="6">
        <f t="shared" si="141"/>
        <v>0</v>
      </c>
      <c r="DO78" s="6">
        <f t="shared" si="141"/>
        <v>0</v>
      </c>
      <c r="DP78" s="6">
        <f t="shared" si="141"/>
        <v>0</v>
      </c>
      <c r="DQ78" s="6">
        <f t="shared" si="141"/>
        <v>0</v>
      </c>
      <c r="DR78" s="6">
        <f t="shared" si="141"/>
        <v>0</v>
      </c>
      <c r="DS78" s="6">
        <f t="shared" si="141"/>
        <v>0</v>
      </c>
      <c r="DT78" s="6">
        <f t="shared" si="141"/>
        <v>0</v>
      </c>
      <c r="DU78" s="6">
        <f t="shared" si="141"/>
        <v>0</v>
      </c>
      <c r="DV78" s="6">
        <f t="shared" si="141"/>
        <v>0</v>
      </c>
      <c r="DW78" s="6">
        <f t="shared" si="141"/>
        <v>0</v>
      </c>
      <c r="DX78" s="6">
        <f t="shared" si="141"/>
        <v>0</v>
      </c>
      <c r="DY78" s="6">
        <f t="shared" si="141"/>
        <v>0</v>
      </c>
      <c r="DZ78" s="6">
        <f t="shared" si="141"/>
        <v>0</v>
      </c>
      <c r="EA78" s="6">
        <f t="shared" si="141"/>
        <v>0</v>
      </c>
      <c r="EB78" s="6">
        <f t="shared" si="141"/>
        <v>0</v>
      </c>
      <c r="EC78" s="6">
        <f t="shared" si="141"/>
        <v>0</v>
      </c>
      <c r="ED78" s="6">
        <f t="shared" si="141"/>
        <v>0</v>
      </c>
      <c r="EE78" s="6">
        <f t="shared" si="141"/>
        <v>0</v>
      </c>
      <c r="EF78" s="6">
        <f t="shared" si="141"/>
        <v>0</v>
      </c>
      <c r="EG78" s="6">
        <f t="shared" si="141"/>
        <v>0</v>
      </c>
      <c r="EH78" s="6">
        <f t="shared" ref="EH78:FM78" si="142" xml:space="preserve"> EG77</f>
        <v>0</v>
      </c>
      <c r="EI78" s="6">
        <f t="shared" si="142"/>
        <v>0</v>
      </c>
      <c r="EJ78" s="6">
        <f t="shared" si="142"/>
        <v>0</v>
      </c>
      <c r="EK78" s="6">
        <f t="shared" si="142"/>
        <v>0</v>
      </c>
      <c r="EL78" s="6">
        <f t="shared" si="142"/>
        <v>0</v>
      </c>
      <c r="EM78" s="6">
        <f t="shared" si="142"/>
        <v>0</v>
      </c>
      <c r="EN78" s="6">
        <f t="shared" si="142"/>
        <v>0</v>
      </c>
      <c r="EO78" s="6">
        <f t="shared" si="142"/>
        <v>0</v>
      </c>
      <c r="EP78" s="6">
        <f t="shared" si="142"/>
        <v>0</v>
      </c>
      <c r="EQ78" s="6">
        <f t="shared" si="142"/>
        <v>0</v>
      </c>
      <c r="ER78" s="6">
        <f t="shared" si="142"/>
        <v>0</v>
      </c>
      <c r="ES78" s="6">
        <f t="shared" si="142"/>
        <v>0</v>
      </c>
      <c r="ET78" s="6">
        <f t="shared" si="142"/>
        <v>0</v>
      </c>
      <c r="EU78" s="6">
        <f t="shared" si="142"/>
        <v>0</v>
      </c>
      <c r="EV78" s="6">
        <f t="shared" si="142"/>
        <v>0</v>
      </c>
      <c r="EW78" s="6">
        <f t="shared" si="142"/>
        <v>0</v>
      </c>
      <c r="EX78" s="6">
        <f t="shared" si="142"/>
        <v>0</v>
      </c>
      <c r="EY78" s="6">
        <f t="shared" si="142"/>
        <v>0</v>
      </c>
      <c r="EZ78" s="6">
        <f t="shared" si="142"/>
        <v>0</v>
      </c>
      <c r="FA78" s="6">
        <f t="shared" si="142"/>
        <v>0</v>
      </c>
      <c r="FB78" s="6">
        <f t="shared" si="142"/>
        <v>0</v>
      </c>
      <c r="FC78" s="6">
        <f t="shared" si="142"/>
        <v>0</v>
      </c>
      <c r="FD78" s="6">
        <f t="shared" si="142"/>
        <v>0</v>
      </c>
      <c r="FE78" s="6">
        <f t="shared" si="142"/>
        <v>0</v>
      </c>
      <c r="FF78" s="6">
        <f t="shared" si="142"/>
        <v>0</v>
      </c>
      <c r="FG78" s="6">
        <f t="shared" si="142"/>
        <v>0</v>
      </c>
      <c r="FH78" s="6">
        <f t="shared" si="142"/>
        <v>0</v>
      </c>
      <c r="FI78" s="6">
        <f t="shared" si="142"/>
        <v>0</v>
      </c>
      <c r="FJ78" s="6">
        <f t="shared" si="142"/>
        <v>0</v>
      </c>
      <c r="FK78" s="6">
        <f t="shared" si="142"/>
        <v>0</v>
      </c>
      <c r="FL78" s="6">
        <f t="shared" si="142"/>
        <v>0</v>
      </c>
      <c r="FM78" s="6">
        <f t="shared" si="142"/>
        <v>0</v>
      </c>
      <c r="FN78" s="6">
        <f t="shared" ref="FN78:GJ78" si="143" xml:space="preserve"> FM77</f>
        <v>0</v>
      </c>
      <c r="FO78" s="6">
        <f t="shared" si="143"/>
        <v>0</v>
      </c>
      <c r="FP78" s="6">
        <f t="shared" si="143"/>
        <v>0</v>
      </c>
      <c r="FQ78" s="6">
        <f t="shared" si="143"/>
        <v>0</v>
      </c>
      <c r="FR78" s="6">
        <f t="shared" si="143"/>
        <v>0</v>
      </c>
      <c r="FS78" s="6">
        <f t="shared" si="143"/>
        <v>0</v>
      </c>
      <c r="FT78" s="6">
        <f t="shared" si="143"/>
        <v>0</v>
      </c>
      <c r="FU78" s="6">
        <f t="shared" si="143"/>
        <v>0</v>
      </c>
      <c r="FV78" s="6">
        <f t="shared" si="143"/>
        <v>0</v>
      </c>
      <c r="FW78" s="6">
        <f t="shared" si="143"/>
        <v>0</v>
      </c>
      <c r="FX78" s="6">
        <f t="shared" si="143"/>
        <v>0</v>
      </c>
      <c r="FY78" s="6">
        <f t="shared" si="143"/>
        <v>0</v>
      </c>
      <c r="FZ78" s="6">
        <f t="shared" si="143"/>
        <v>0</v>
      </c>
      <c r="GA78" s="6">
        <f t="shared" si="143"/>
        <v>0</v>
      </c>
      <c r="GB78" s="6">
        <f t="shared" si="143"/>
        <v>0</v>
      </c>
      <c r="GC78" s="6">
        <f t="shared" si="143"/>
        <v>0</v>
      </c>
      <c r="GD78" s="6">
        <f t="shared" si="143"/>
        <v>0</v>
      </c>
      <c r="GE78" s="6">
        <f t="shared" si="143"/>
        <v>0</v>
      </c>
      <c r="GF78" s="6">
        <f t="shared" si="143"/>
        <v>0</v>
      </c>
      <c r="GG78" s="6">
        <f t="shared" si="143"/>
        <v>0</v>
      </c>
      <c r="GH78" s="6">
        <f t="shared" si="143"/>
        <v>0</v>
      </c>
      <c r="GI78" s="6">
        <f t="shared" si="143"/>
        <v>0</v>
      </c>
      <c r="GJ78" s="6">
        <f t="shared" si="143"/>
        <v>0</v>
      </c>
    </row>
    <row r="79" spans="1:192" outlineLevel="1" x14ac:dyDescent="0.25">
      <c r="E79" s="6"/>
      <c r="F79" s="6"/>
      <c r="G79" s="6"/>
      <c r="H79" s="6"/>
      <c r="I79" s="72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</row>
    <row r="80" spans="1:192" outlineLevel="1" x14ac:dyDescent="0.25">
      <c r="B80" s="15" t="s">
        <v>336</v>
      </c>
      <c r="E80" s="6"/>
      <c r="F80" s="6"/>
      <c r="G80" s="6"/>
      <c r="H80" s="6"/>
      <c r="I80" s="72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</row>
    <row r="81" spans="1:192" outlineLevel="1" x14ac:dyDescent="0.25">
      <c r="A81" s="55"/>
      <c r="C81" s="58"/>
      <c r="D81" s="59"/>
      <c r="E81" s="308" t="str">
        <f xml:space="preserve"> ConTime!E$73</f>
        <v>End of construction period date</v>
      </c>
      <c r="F81" s="308">
        <f xml:space="preserve"> ConTime!F$73</f>
        <v>45473</v>
      </c>
      <c r="G81" s="308" t="str">
        <f xml:space="preserve"> ConTime!G$73</f>
        <v>date</v>
      </c>
      <c r="H81" s="308">
        <f xml:space="preserve"> ConTime!H$73</f>
        <v>0</v>
      </c>
      <c r="I81" s="308">
        <f xml:space="preserve"> ConTime!I$73</f>
        <v>0</v>
      </c>
      <c r="J81" s="308">
        <f xml:space="preserve"> ConTime!J$73</f>
        <v>0</v>
      </c>
      <c r="K81" s="308">
        <f xml:space="preserve"> ConTime!K$73</f>
        <v>0</v>
      </c>
      <c r="L81" s="308">
        <f xml:space="preserve"> ConTime!L$73</f>
        <v>0</v>
      </c>
      <c r="M81" s="308">
        <f xml:space="preserve"> ConTime!M$73</f>
        <v>0</v>
      </c>
      <c r="N81" s="308">
        <f xml:space="preserve"> ConTime!N$73</f>
        <v>0</v>
      </c>
      <c r="O81" s="308">
        <f xml:space="preserve"> ConTime!O$73</f>
        <v>0</v>
      </c>
      <c r="P81" s="308">
        <f xml:space="preserve"> ConTime!P$73</f>
        <v>0</v>
      </c>
      <c r="Q81" s="308">
        <f xml:space="preserve"> ConTime!Q$73</f>
        <v>0</v>
      </c>
      <c r="R81" s="308">
        <f xml:space="preserve"> ConTime!R$73</f>
        <v>0</v>
      </c>
      <c r="S81" s="308">
        <f xml:space="preserve"> ConTime!S$73</f>
        <v>0</v>
      </c>
      <c r="T81" s="308">
        <f xml:space="preserve"> ConTime!T$73</f>
        <v>0</v>
      </c>
      <c r="U81" s="308">
        <f xml:space="preserve"> ConTime!U$73</f>
        <v>0</v>
      </c>
      <c r="V81" s="308">
        <f xml:space="preserve"> ConTime!V$73</f>
        <v>0</v>
      </c>
      <c r="W81" s="308">
        <f xml:space="preserve"> ConTime!W$73</f>
        <v>0</v>
      </c>
      <c r="X81" s="308">
        <f xml:space="preserve"> ConTime!X$73</f>
        <v>0</v>
      </c>
      <c r="Y81" s="308">
        <f xml:space="preserve"> ConTime!Y$73</f>
        <v>0</v>
      </c>
      <c r="Z81" s="308">
        <f xml:space="preserve"> ConTime!Z$73</f>
        <v>0</v>
      </c>
      <c r="AA81" s="308">
        <f xml:space="preserve"> ConTime!AA$73</f>
        <v>0</v>
      </c>
      <c r="AB81" s="308">
        <f xml:space="preserve"> ConTime!AB$73</f>
        <v>0</v>
      </c>
      <c r="AC81" s="308">
        <f xml:space="preserve"> ConTime!AC$73</f>
        <v>0</v>
      </c>
      <c r="AD81" s="308">
        <f xml:space="preserve"> ConTime!AD$73</f>
        <v>0</v>
      </c>
      <c r="AE81" s="308">
        <f xml:space="preserve"> ConTime!AE$73</f>
        <v>0</v>
      </c>
      <c r="AF81" s="308">
        <f xml:space="preserve"> ConTime!AF$73</f>
        <v>0</v>
      </c>
      <c r="AG81" s="308">
        <f xml:space="preserve"> ConTime!AG$73</f>
        <v>0</v>
      </c>
      <c r="AH81" s="308">
        <f xml:space="preserve"> ConTime!AH$73</f>
        <v>0</v>
      </c>
      <c r="AI81" s="308">
        <f xml:space="preserve"> ConTime!AI$73</f>
        <v>0</v>
      </c>
      <c r="AJ81" s="308">
        <f xml:space="preserve"> ConTime!AJ$73</f>
        <v>0</v>
      </c>
      <c r="AK81" s="308">
        <f xml:space="preserve"> ConTime!AK$73</f>
        <v>0</v>
      </c>
      <c r="AL81" s="308">
        <f xml:space="preserve"> ConTime!AL$73</f>
        <v>0</v>
      </c>
      <c r="AM81" s="308">
        <f xml:space="preserve"> ConTime!AM$73</f>
        <v>0</v>
      </c>
      <c r="AN81" s="308">
        <f xml:space="preserve"> ConTime!AN$73</f>
        <v>0</v>
      </c>
      <c r="AO81" s="308">
        <f xml:space="preserve"> ConTime!AO$73</f>
        <v>0</v>
      </c>
      <c r="AP81" s="308">
        <f xml:space="preserve"> ConTime!AP$73</f>
        <v>0</v>
      </c>
      <c r="AQ81" s="308">
        <f xml:space="preserve"> ConTime!AQ$73</f>
        <v>0</v>
      </c>
      <c r="AR81" s="308">
        <f xml:space="preserve"> ConTime!AR$73</f>
        <v>0</v>
      </c>
      <c r="AS81" s="308">
        <f xml:space="preserve"> ConTime!AS$73</f>
        <v>0</v>
      </c>
      <c r="AT81" s="308">
        <f xml:space="preserve"> ConTime!AT$73</f>
        <v>0</v>
      </c>
      <c r="AU81" s="308">
        <f xml:space="preserve"> ConTime!AU$73</f>
        <v>0</v>
      </c>
      <c r="AV81" s="308">
        <f xml:space="preserve"> ConTime!AV$73</f>
        <v>0</v>
      </c>
      <c r="AW81" s="308">
        <f xml:space="preserve"> ConTime!AW$73</f>
        <v>0</v>
      </c>
      <c r="AX81" s="308">
        <f xml:space="preserve"> ConTime!AX$73</f>
        <v>0</v>
      </c>
      <c r="AY81" s="308">
        <f xml:space="preserve"> ConTime!AY$73</f>
        <v>0</v>
      </c>
      <c r="AZ81" s="308">
        <f xml:space="preserve"> ConTime!AZ$73</f>
        <v>0</v>
      </c>
      <c r="BA81" s="308">
        <f xml:space="preserve"> ConTime!BA$73</f>
        <v>0</v>
      </c>
      <c r="BB81" s="308">
        <f xml:space="preserve"> ConTime!BB$73</f>
        <v>0</v>
      </c>
      <c r="BC81" s="308">
        <f xml:space="preserve"> ConTime!BC$73</f>
        <v>0</v>
      </c>
      <c r="BD81" s="308">
        <f xml:space="preserve"> ConTime!BD$73</f>
        <v>0</v>
      </c>
      <c r="BE81" s="308">
        <f xml:space="preserve"> ConTime!BE$73</f>
        <v>0</v>
      </c>
      <c r="BF81" s="308">
        <f xml:space="preserve"> ConTime!BF$73</f>
        <v>0</v>
      </c>
      <c r="BG81" s="308">
        <f xml:space="preserve"> ConTime!BG$73</f>
        <v>0</v>
      </c>
      <c r="BH81" s="308">
        <f xml:space="preserve"> ConTime!BH$73</f>
        <v>0</v>
      </c>
      <c r="BI81" s="308">
        <f xml:space="preserve"> ConTime!BI$73</f>
        <v>0</v>
      </c>
      <c r="BJ81" s="308">
        <f xml:space="preserve"> ConTime!BJ$73</f>
        <v>0</v>
      </c>
      <c r="BK81" s="308">
        <f xml:space="preserve"> ConTime!BK$73</f>
        <v>0</v>
      </c>
      <c r="BL81" s="308">
        <f xml:space="preserve"> ConTime!BL$73</f>
        <v>0</v>
      </c>
      <c r="BM81" s="308">
        <f xml:space="preserve"> ConTime!BM$73</f>
        <v>0</v>
      </c>
      <c r="BN81" s="308">
        <f xml:space="preserve"> ConTime!BN$73</f>
        <v>0</v>
      </c>
      <c r="BO81" s="308">
        <f xml:space="preserve"> ConTime!BO$73</f>
        <v>0</v>
      </c>
      <c r="BP81" s="308">
        <f xml:space="preserve"> ConTime!BP$73</f>
        <v>0</v>
      </c>
      <c r="BQ81" s="308">
        <f xml:space="preserve"> ConTime!BQ$73</f>
        <v>0</v>
      </c>
      <c r="BR81" s="308">
        <f xml:space="preserve"> ConTime!BR$73</f>
        <v>0</v>
      </c>
      <c r="BS81" s="308">
        <f xml:space="preserve"> ConTime!BS$73</f>
        <v>0</v>
      </c>
      <c r="BT81" s="308">
        <f xml:space="preserve"> ConTime!BT$73</f>
        <v>0</v>
      </c>
      <c r="BU81" s="308">
        <f xml:space="preserve"> ConTime!BU$73</f>
        <v>0</v>
      </c>
      <c r="BV81" s="308">
        <f xml:space="preserve"> ConTime!BV$73</f>
        <v>0</v>
      </c>
      <c r="BW81" s="308">
        <f xml:space="preserve"> ConTime!BW$73</f>
        <v>0</v>
      </c>
      <c r="BX81" s="308">
        <f xml:space="preserve"> ConTime!BX$73</f>
        <v>0</v>
      </c>
      <c r="BY81" s="308">
        <f xml:space="preserve"> ConTime!BY$73</f>
        <v>0</v>
      </c>
      <c r="BZ81" s="308">
        <f xml:space="preserve"> ConTime!BZ$73</f>
        <v>0</v>
      </c>
      <c r="CA81" s="308">
        <f xml:space="preserve"> ConTime!CA$73</f>
        <v>0</v>
      </c>
      <c r="CB81" s="308">
        <f xml:space="preserve"> ConTime!CB$73</f>
        <v>0</v>
      </c>
      <c r="CC81" s="308">
        <f xml:space="preserve"> ConTime!CC$73</f>
        <v>0</v>
      </c>
      <c r="CD81" s="308">
        <f xml:space="preserve"> ConTime!CD$73</f>
        <v>0</v>
      </c>
      <c r="CE81" s="308">
        <f xml:space="preserve"> ConTime!CE$73</f>
        <v>0</v>
      </c>
      <c r="CF81" s="308">
        <f xml:space="preserve"> ConTime!CF$73</f>
        <v>0</v>
      </c>
      <c r="CG81" s="308">
        <f xml:space="preserve"> ConTime!CG$73</f>
        <v>0</v>
      </c>
      <c r="CH81" s="308">
        <f xml:space="preserve"> ConTime!CH$73</f>
        <v>0</v>
      </c>
      <c r="CI81" s="308">
        <f xml:space="preserve"> ConTime!CI$73</f>
        <v>0</v>
      </c>
      <c r="CJ81" s="308">
        <f xml:space="preserve"> ConTime!CJ$73</f>
        <v>0</v>
      </c>
      <c r="CK81" s="308">
        <f xml:space="preserve"> ConTime!CK$73</f>
        <v>0</v>
      </c>
      <c r="CL81" s="308">
        <f xml:space="preserve"> ConTime!CL$73</f>
        <v>0</v>
      </c>
      <c r="CM81" s="308">
        <f xml:space="preserve"> ConTime!CM$73</f>
        <v>0</v>
      </c>
      <c r="CN81" s="308">
        <f xml:space="preserve"> ConTime!CN$73</f>
        <v>0</v>
      </c>
      <c r="CO81" s="308">
        <f xml:space="preserve"> ConTime!CO$73</f>
        <v>0</v>
      </c>
      <c r="CP81" s="308">
        <f xml:space="preserve"> ConTime!CP$73</f>
        <v>0</v>
      </c>
      <c r="CQ81" s="308">
        <f xml:space="preserve"> ConTime!CQ$73</f>
        <v>0</v>
      </c>
      <c r="CR81" s="308">
        <f xml:space="preserve"> ConTime!CR$73</f>
        <v>0</v>
      </c>
      <c r="CS81" s="308">
        <f xml:space="preserve"> ConTime!CS$73</f>
        <v>0</v>
      </c>
      <c r="CT81" s="308">
        <f xml:space="preserve"> ConTime!CT$73</f>
        <v>0</v>
      </c>
      <c r="CU81" s="308">
        <f xml:space="preserve"> ConTime!CU$73</f>
        <v>0</v>
      </c>
      <c r="CV81" s="308">
        <f xml:space="preserve"> ConTime!CV$73</f>
        <v>0</v>
      </c>
      <c r="CW81" s="308">
        <f xml:space="preserve"> ConTime!CW$73</f>
        <v>0</v>
      </c>
      <c r="CX81" s="308">
        <f xml:space="preserve"> ConTime!CX$73</f>
        <v>0</v>
      </c>
      <c r="CY81" s="308">
        <f xml:space="preserve"> ConTime!CY$73</f>
        <v>0</v>
      </c>
      <c r="CZ81" s="308">
        <f xml:space="preserve"> ConTime!CZ$73</f>
        <v>0</v>
      </c>
      <c r="DA81" s="308">
        <f xml:space="preserve"> ConTime!DA$73</f>
        <v>0</v>
      </c>
      <c r="DB81" s="308">
        <f xml:space="preserve"> ConTime!DB$73</f>
        <v>0</v>
      </c>
      <c r="DC81" s="308">
        <f xml:space="preserve"> ConTime!DC$73</f>
        <v>0</v>
      </c>
      <c r="DD81" s="308">
        <f xml:space="preserve"> ConTime!DD$73</f>
        <v>0</v>
      </c>
      <c r="DE81" s="308">
        <f xml:space="preserve"> ConTime!DE$73</f>
        <v>0</v>
      </c>
      <c r="DF81" s="308">
        <f xml:space="preserve"> ConTime!DF$73</f>
        <v>0</v>
      </c>
      <c r="DG81" s="308">
        <f xml:space="preserve"> ConTime!DG$73</f>
        <v>0</v>
      </c>
      <c r="DH81" s="308">
        <f xml:space="preserve"> ConTime!DH$73</f>
        <v>0</v>
      </c>
      <c r="DI81" s="308">
        <f xml:space="preserve"> ConTime!DI$73</f>
        <v>0</v>
      </c>
      <c r="DJ81" s="308">
        <f xml:space="preserve"> ConTime!DJ$73</f>
        <v>0</v>
      </c>
      <c r="DK81" s="308">
        <f xml:space="preserve"> ConTime!DK$73</f>
        <v>0</v>
      </c>
      <c r="DL81" s="308">
        <f xml:space="preserve"> ConTime!DL$73</f>
        <v>0</v>
      </c>
      <c r="DM81" s="308">
        <f xml:space="preserve"> ConTime!DM$73</f>
        <v>0</v>
      </c>
      <c r="DN81" s="308">
        <f xml:space="preserve"> ConTime!DN$73</f>
        <v>0</v>
      </c>
      <c r="DO81" s="308">
        <f xml:space="preserve"> ConTime!DO$73</f>
        <v>0</v>
      </c>
      <c r="DP81" s="308">
        <f xml:space="preserve"> ConTime!DP$73</f>
        <v>0</v>
      </c>
      <c r="DQ81" s="308">
        <f xml:space="preserve"> ConTime!DQ$73</f>
        <v>0</v>
      </c>
      <c r="DR81" s="308">
        <f xml:space="preserve"> ConTime!DR$73</f>
        <v>0</v>
      </c>
      <c r="DS81" s="308">
        <f xml:space="preserve"> ConTime!DS$73</f>
        <v>0</v>
      </c>
      <c r="DT81" s="308">
        <f xml:space="preserve"> ConTime!DT$73</f>
        <v>0</v>
      </c>
      <c r="DU81" s="308">
        <f xml:space="preserve"> ConTime!DU$73</f>
        <v>0</v>
      </c>
      <c r="DV81" s="308">
        <f xml:space="preserve"> ConTime!DV$73</f>
        <v>0</v>
      </c>
      <c r="DW81" s="308">
        <f xml:space="preserve"> ConTime!DW$73</f>
        <v>0</v>
      </c>
      <c r="DX81" s="308">
        <f xml:space="preserve"> ConTime!DX$73</f>
        <v>0</v>
      </c>
      <c r="DY81" s="308">
        <f xml:space="preserve"> ConTime!DY$73</f>
        <v>0</v>
      </c>
      <c r="DZ81" s="308">
        <f xml:space="preserve"> ConTime!DZ$73</f>
        <v>0</v>
      </c>
      <c r="EA81" s="308">
        <f xml:space="preserve"> ConTime!EA$73</f>
        <v>0</v>
      </c>
      <c r="EB81" s="308">
        <f xml:space="preserve"> ConTime!EB$73</f>
        <v>0</v>
      </c>
      <c r="EC81" s="308">
        <f xml:space="preserve"> ConTime!EC$73</f>
        <v>0</v>
      </c>
      <c r="ED81" s="308">
        <f xml:space="preserve"> ConTime!ED$73</f>
        <v>0</v>
      </c>
      <c r="EE81" s="308">
        <f xml:space="preserve"> ConTime!EE$73</f>
        <v>0</v>
      </c>
      <c r="EF81" s="308">
        <f xml:space="preserve"> ConTime!EF$73</f>
        <v>0</v>
      </c>
      <c r="EG81" s="308">
        <f xml:space="preserve"> ConTime!EG$73</f>
        <v>0</v>
      </c>
      <c r="EH81" s="308">
        <f xml:space="preserve"> ConTime!EH$73</f>
        <v>0</v>
      </c>
      <c r="EI81" s="308">
        <f xml:space="preserve"> ConTime!EI$73</f>
        <v>0</v>
      </c>
      <c r="EJ81" s="308">
        <f xml:space="preserve"> ConTime!EJ$73</f>
        <v>0</v>
      </c>
      <c r="EK81" s="308">
        <f xml:space="preserve"> ConTime!EK$73</f>
        <v>0</v>
      </c>
      <c r="EL81" s="308">
        <f xml:space="preserve"> ConTime!EL$73</f>
        <v>0</v>
      </c>
      <c r="EM81" s="308">
        <f xml:space="preserve"> ConTime!EM$73</f>
        <v>0</v>
      </c>
      <c r="EN81" s="308">
        <f xml:space="preserve"> ConTime!EN$73</f>
        <v>0</v>
      </c>
      <c r="EO81" s="308">
        <f xml:space="preserve"> ConTime!EO$73</f>
        <v>0</v>
      </c>
      <c r="EP81" s="308">
        <f xml:space="preserve"> ConTime!EP$73</f>
        <v>0</v>
      </c>
      <c r="EQ81" s="308">
        <f xml:space="preserve"> ConTime!EQ$73</f>
        <v>0</v>
      </c>
      <c r="ER81" s="308">
        <f xml:space="preserve"> ConTime!ER$73</f>
        <v>0</v>
      </c>
      <c r="ES81" s="308">
        <f xml:space="preserve"> ConTime!ES$73</f>
        <v>0</v>
      </c>
      <c r="ET81" s="308">
        <f xml:space="preserve"> ConTime!ET$73</f>
        <v>0</v>
      </c>
      <c r="EU81" s="308">
        <f xml:space="preserve"> ConTime!EU$73</f>
        <v>0</v>
      </c>
      <c r="EV81" s="308">
        <f xml:space="preserve"> ConTime!EV$73</f>
        <v>0</v>
      </c>
      <c r="EW81" s="308">
        <f xml:space="preserve"> ConTime!EW$73</f>
        <v>0</v>
      </c>
      <c r="EX81" s="308">
        <f xml:space="preserve"> ConTime!EX$73</f>
        <v>0</v>
      </c>
      <c r="EY81" s="308">
        <f xml:space="preserve"> ConTime!EY$73</f>
        <v>0</v>
      </c>
      <c r="EZ81" s="308">
        <f xml:space="preserve"> ConTime!EZ$73</f>
        <v>0</v>
      </c>
      <c r="FA81" s="308">
        <f xml:space="preserve"> ConTime!FA$73</f>
        <v>0</v>
      </c>
      <c r="FB81" s="308">
        <f xml:space="preserve"> ConTime!FB$73</f>
        <v>0</v>
      </c>
      <c r="FC81" s="308">
        <f xml:space="preserve"> ConTime!FC$73</f>
        <v>0</v>
      </c>
      <c r="FD81" s="308">
        <f xml:space="preserve"> ConTime!FD$73</f>
        <v>0</v>
      </c>
      <c r="FE81" s="308">
        <f xml:space="preserve"> ConTime!FE$73</f>
        <v>0</v>
      </c>
      <c r="FF81" s="308">
        <f xml:space="preserve"> ConTime!FF$73</f>
        <v>0</v>
      </c>
      <c r="FG81" s="308">
        <f xml:space="preserve"> ConTime!FG$73</f>
        <v>0</v>
      </c>
      <c r="FH81" s="308">
        <f xml:space="preserve"> ConTime!FH$73</f>
        <v>0</v>
      </c>
      <c r="FI81" s="308">
        <f xml:space="preserve"> ConTime!FI$73</f>
        <v>0</v>
      </c>
      <c r="FJ81" s="308">
        <f xml:space="preserve"> ConTime!FJ$73</f>
        <v>0</v>
      </c>
      <c r="FK81" s="308">
        <f xml:space="preserve"> ConTime!FK$73</f>
        <v>0</v>
      </c>
      <c r="FL81" s="308">
        <f xml:space="preserve"> ConTime!FL$73</f>
        <v>0</v>
      </c>
      <c r="FM81" s="308">
        <f xml:space="preserve"> ConTime!FM$73</f>
        <v>0</v>
      </c>
      <c r="FN81" s="308">
        <f xml:space="preserve"> ConTime!FN$73</f>
        <v>0</v>
      </c>
      <c r="FO81" s="308">
        <f xml:space="preserve"> ConTime!FO$73</f>
        <v>0</v>
      </c>
      <c r="FP81" s="308">
        <f xml:space="preserve"> ConTime!FP$73</f>
        <v>0</v>
      </c>
      <c r="FQ81" s="308">
        <f xml:space="preserve"> ConTime!FQ$73</f>
        <v>0</v>
      </c>
      <c r="FR81" s="308">
        <f xml:space="preserve"> ConTime!FR$73</f>
        <v>0</v>
      </c>
      <c r="FS81" s="308">
        <f xml:space="preserve"> ConTime!FS$73</f>
        <v>0</v>
      </c>
      <c r="FT81" s="308">
        <f xml:space="preserve"> ConTime!FT$73</f>
        <v>0</v>
      </c>
      <c r="FU81" s="308">
        <f xml:space="preserve"> ConTime!FU$73</f>
        <v>0</v>
      </c>
      <c r="FV81" s="308">
        <f xml:space="preserve"> ConTime!FV$73</f>
        <v>0</v>
      </c>
      <c r="FW81" s="308">
        <f xml:space="preserve"> ConTime!FW$73</f>
        <v>0</v>
      </c>
      <c r="FX81" s="308">
        <f xml:space="preserve"> ConTime!FX$73</f>
        <v>0</v>
      </c>
      <c r="FY81" s="308">
        <f xml:space="preserve"> ConTime!FY$73</f>
        <v>0</v>
      </c>
      <c r="FZ81" s="308">
        <f xml:space="preserve"> ConTime!FZ$73</f>
        <v>0</v>
      </c>
      <c r="GA81" s="308">
        <f xml:space="preserve"> ConTime!GA$73</f>
        <v>0</v>
      </c>
      <c r="GB81" s="308">
        <f xml:space="preserve"> ConTime!GB$73</f>
        <v>0</v>
      </c>
      <c r="GC81" s="308">
        <f xml:space="preserve"> ConTime!GC$73</f>
        <v>0</v>
      </c>
      <c r="GD81" s="308">
        <f xml:space="preserve"> ConTime!GD$73</f>
        <v>0</v>
      </c>
      <c r="GE81" s="308">
        <f xml:space="preserve"> ConTime!GE$73</f>
        <v>0</v>
      </c>
      <c r="GF81" s="308">
        <f xml:space="preserve"> ConTime!GF$73</f>
        <v>0</v>
      </c>
      <c r="GG81" s="308">
        <f xml:space="preserve"> ConTime!GG$73</f>
        <v>0</v>
      </c>
      <c r="GH81" s="308">
        <f xml:space="preserve"> ConTime!GH$73</f>
        <v>0</v>
      </c>
      <c r="GI81" s="308">
        <f xml:space="preserve"> ConTime!GI$73</f>
        <v>0</v>
      </c>
      <c r="GJ81" s="308">
        <f xml:space="preserve"> ConTime!GJ$73</f>
        <v>0</v>
      </c>
    </row>
    <row r="82" spans="1:192" outlineLevel="1" x14ac:dyDescent="0.25">
      <c r="A82" s="50"/>
      <c r="C82" s="51"/>
      <c r="D82" s="52"/>
      <c r="E82" s="11" t="str">
        <f t="shared" ref="E82:BP82" si="144" xml:space="preserve"> E$25</f>
        <v>Model period ending</v>
      </c>
      <c r="F82" s="11">
        <f t="shared" si="144"/>
        <v>0</v>
      </c>
      <c r="G82" s="11" t="str">
        <f t="shared" si="144"/>
        <v>date</v>
      </c>
      <c r="H82" s="11">
        <f t="shared" si="144"/>
        <v>0</v>
      </c>
      <c r="I82" s="137">
        <f t="shared" si="144"/>
        <v>0</v>
      </c>
      <c r="J82" s="11">
        <f t="shared" si="144"/>
        <v>44377</v>
      </c>
      <c r="K82" s="11">
        <f t="shared" si="144"/>
        <v>44561</v>
      </c>
      <c r="L82" s="11">
        <f t="shared" si="144"/>
        <v>44742</v>
      </c>
      <c r="M82" s="11">
        <f t="shared" si="144"/>
        <v>44926</v>
      </c>
      <c r="N82" s="11">
        <f t="shared" si="144"/>
        <v>45107</v>
      </c>
      <c r="O82" s="11">
        <f t="shared" si="144"/>
        <v>45291</v>
      </c>
      <c r="P82" s="11">
        <f t="shared" si="144"/>
        <v>45473</v>
      </c>
      <c r="Q82" s="11">
        <f t="shared" si="144"/>
        <v>45657</v>
      </c>
      <c r="R82" s="11">
        <f t="shared" si="144"/>
        <v>45838</v>
      </c>
      <c r="S82" s="11">
        <f t="shared" si="144"/>
        <v>46022</v>
      </c>
      <c r="T82" s="11">
        <f t="shared" si="144"/>
        <v>46203</v>
      </c>
      <c r="U82" s="11">
        <f t="shared" si="144"/>
        <v>46387</v>
      </c>
      <c r="V82" s="11">
        <f t="shared" si="144"/>
        <v>46568</v>
      </c>
      <c r="W82" s="11">
        <f t="shared" si="144"/>
        <v>46752</v>
      </c>
      <c r="X82" s="11">
        <f t="shared" si="144"/>
        <v>46934</v>
      </c>
      <c r="Y82" s="11">
        <f t="shared" si="144"/>
        <v>47118</v>
      </c>
      <c r="Z82" s="11">
        <f t="shared" si="144"/>
        <v>47299</v>
      </c>
      <c r="AA82" s="11">
        <f t="shared" si="144"/>
        <v>47483</v>
      </c>
      <c r="AB82" s="11">
        <f t="shared" si="144"/>
        <v>47664</v>
      </c>
      <c r="AC82" s="11">
        <f t="shared" si="144"/>
        <v>47848</v>
      </c>
      <c r="AD82" s="11">
        <f t="shared" si="144"/>
        <v>48029</v>
      </c>
      <c r="AE82" s="11">
        <f t="shared" si="144"/>
        <v>48213</v>
      </c>
      <c r="AF82" s="11">
        <f t="shared" si="144"/>
        <v>48395</v>
      </c>
      <c r="AG82" s="11">
        <f t="shared" si="144"/>
        <v>48579</v>
      </c>
      <c r="AH82" s="11">
        <f t="shared" si="144"/>
        <v>48760</v>
      </c>
      <c r="AI82" s="11">
        <f t="shared" si="144"/>
        <v>48944</v>
      </c>
      <c r="AJ82" s="11">
        <f t="shared" si="144"/>
        <v>49125</v>
      </c>
      <c r="AK82" s="11">
        <f t="shared" si="144"/>
        <v>49309</v>
      </c>
      <c r="AL82" s="11">
        <f t="shared" si="144"/>
        <v>49490</v>
      </c>
      <c r="AM82" s="11">
        <f t="shared" si="144"/>
        <v>49674</v>
      </c>
      <c r="AN82" s="11">
        <f t="shared" si="144"/>
        <v>49856</v>
      </c>
      <c r="AO82" s="11">
        <f t="shared" si="144"/>
        <v>50040</v>
      </c>
      <c r="AP82" s="11">
        <f t="shared" si="144"/>
        <v>50221</v>
      </c>
      <c r="AQ82" s="11">
        <f t="shared" si="144"/>
        <v>50405</v>
      </c>
      <c r="AR82" s="11">
        <f t="shared" si="144"/>
        <v>50586</v>
      </c>
      <c r="AS82" s="11">
        <f t="shared" si="144"/>
        <v>50770</v>
      </c>
      <c r="AT82" s="11">
        <f t="shared" si="144"/>
        <v>50951</v>
      </c>
      <c r="AU82" s="11">
        <f t="shared" si="144"/>
        <v>51135</v>
      </c>
      <c r="AV82" s="11">
        <f t="shared" si="144"/>
        <v>51317</v>
      </c>
      <c r="AW82" s="11">
        <f t="shared" si="144"/>
        <v>51501</v>
      </c>
      <c r="AX82" s="11">
        <f t="shared" si="144"/>
        <v>51682</v>
      </c>
      <c r="AY82" s="11">
        <f t="shared" si="144"/>
        <v>51866</v>
      </c>
      <c r="AZ82" s="11">
        <f t="shared" si="144"/>
        <v>52047</v>
      </c>
      <c r="BA82" s="11">
        <f t="shared" si="144"/>
        <v>52231</v>
      </c>
      <c r="BB82" s="11">
        <f t="shared" si="144"/>
        <v>52412</v>
      </c>
      <c r="BC82" s="11">
        <f t="shared" si="144"/>
        <v>52596</v>
      </c>
      <c r="BD82" s="11">
        <f t="shared" si="144"/>
        <v>52778</v>
      </c>
      <c r="BE82" s="11">
        <f t="shared" si="144"/>
        <v>52962</v>
      </c>
      <c r="BF82" s="11">
        <f t="shared" si="144"/>
        <v>53143</v>
      </c>
      <c r="BG82" s="11">
        <f t="shared" si="144"/>
        <v>53327</v>
      </c>
      <c r="BH82" s="11">
        <f t="shared" si="144"/>
        <v>53508</v>
      </c>
      <c r="BI82" s="11">
        <f t="shared" si="144"/>
        <v>53692</v>
      </c>
      <c r="BJ82" s="11">
        <f t="shared" si="144"/>
        <v>53873</v>
      </c>
      <c r="BK82" s="11">
        <f t="shared" si="144"/>
        <v>54057</v>
      </c>
      <c r="BL82" s="11">
        <f t="shared" si="144"/>
        <v>54239</v>
      </c>
      <c r="BM82" s="11">
        <f t="shared" si="144"/>
        <v>54423</v>
      </c>
      <c r="BN82" s="11">
        <f t="shared" si="144"/>
        <v>54604</v>
      </c>
      <c r="BO82" s="11">
        <f t="shared" si="144"/>
        <v>54788</v>
      </c>
      <c r="BP82" s="11">
        <f t="shared" si="144"/>
        <v>54969</v>
      </c>
      <c r="BQ82" s="11">
        <f t="shared" ref="BQ82:EB82" si="145" xml:space="preserve"> BQ$25</f>
        <v>55153</v>
      </c>
      <c r="BR82" s="11">
        <f t="shared" si="145"/>
        <v>55334</v>
      </c>
      <c r="BS82" s="11">
        <f t="shared" si="145"/>
        <v>55518</v>
      </c>
      <c r="BT82" s="11">
        <f t="shared" si="145"/>
        <v>55700</v>
      </c>
      <c r="BU82" s="11">
        <f t="shared" si="145"/>
        <v>55884</v>
      </c>
      <c r="BV82" s="11">
        <f t="shared" si="145"/>
        <v>56065</v>
      </c>
      <c r="BW82" s="11">
        <f t="shared" si="145"/>
        <v>56249</v>
      </c>
      <c r="BX82" s="11">
        <f t="shared" si="145"/>
        <v>56430</v>
      </c>
      <c r="BY82" s="11">
        <f t="shared" si="145"/>
        <v>56614</v>
      </c>
      <c r="BZ82" s="11">
        <f t="shared" si="145"/>
        <v>56795</v>
      </c>
      <c r="CA82" s="11">
        <f t="shared" si="145"/>
        <v>56979</v>
      </c>
      <c r="CB82" s="11">
        <f t="shared" si="145"/>
        <v>57161</v>
      </c>
      <c r="CC82" s="11">
        <f t="shared" si="145"/>
        <v>57345</v>
      </c>
      <c r="CD82" s="11">
        <f t="shared" si="145"/>
        <v>57526</v>
      </c>
      <c r="CE82" s="11">
        <f t="shared" si="145"/>
        <v>57710</v>
      </c>
      <c r="CF82" s="11">
        <f t="shared" si="145"/>
        <v>57891</v>
      </c>
      <c r="CG82" s="11">
        <f t="shared" si="145"/>
        <v>58075</v>
      </c>
      <c r="CH82" s="11">
        <f t="shared" si="145"/>
        <v>58256</v>
      </c>
      <c r="CI82" s="11">
        <f t="shared" si="145"/>
        <v>58440</v>
      </c>
      <c r="CJ82" s="11">
        <f t="shared" si="145"/>
        <v>58622</v>
      </c>
      <c r="CK82" s="11">
        <f t="shared" si="145"/>
        <v>58806</v>
      </c>
      <c r="CL82" s="11">
        <f t="shared" si="145"/>
        <v>58987</v>
      </c>
      <c r="CM82" s="11">
        <f t="shared" si="145"/>
        <v>59171</v>
      </c>
      <c r="CN82" s="11">
        <f t="shared" si="145"/>
        <v>59352</v>
      </c>
      <c r="CO82" s="11">
        <f t="shared" si="145"/>
        <v>59536</v>
      </c>
      <c r="CP82" s="11">
        <f t="shared" si="145"/>
        <v>59717</v>
      </c>
      <c r="CQ82" s="11">
        <f t="shared" si="145"/>
        <v>59901</v>
      </c>
      <c r="CR82" s="11">
        <f t="shared" si="145"/>
        <v>60083</v>
      </c>
      <c r="CS82" s="11">
        <f t="shared" si="145"/>
        <v>60267</v>
      </c>
      <c r="CT82" s="11">
        <f t="shared" si="145"/>
        <v>60448</v>
      </c>
      <c r="CU82" s="11">
        <f t="shared" si="145"/>
        <v>60632</v>
      </c>
      <c r="CV82" s="11">
        <f t="shared" si="145"/>
        <v>60813</v>
      </c>
      <c r="CW82" s="11">
        <f t="shared" si="145"/>
        <v>60997</v>
      </c>
      <c r="CX82" s="11">
        <f t="shared" si="145"/>
        <v>61178</v>
      </c>
      <c r="CY82" s="11">
        <f t="shared" si="145"/>
        <v>61362</v>
      </c>
      <c r="CZ82" s="11">
        <f t="shared" si="145"/>
        <v>61544</v>
      </c>
      <c r="DA82" s="11">
        <f t="shared" si="145"/>
        <v>61728</v>
      </c>
      <c r="DB82" s="11">
        <f t="shared" si="145"/>
        <v>61909</v>
      </c>
      <c r="DC82" s="11">
        <f t="shared" si="145"/>
        <v>62093</v>
      </c>
      <c r="DD82" s="11">
        <f t="shared" si="145"/>
        <v>62274</v>
      </c>
      <c r="DE82" s="11">
        <f t="shared" si="145"/>
        <v>62458</v>
      </c>
      <c r="DF82" s="11">
        <f t="shared" si="145"/>
        <v>62639</v>
      </c>
      <c r="DG82" s="11">
        <f t="shared" si="145"/>
        <v>62823</v>
      </c>
      <c r="DH82" s="11">
        <f t="shared" si="145"/>
        <v>63005</v>
      </c>
      <c r="DI82" s="11">
        <f t="shared" si="145"/>
        <v>63189</v>
      </c>
      <c r="DJ82" s="11">
        <f t="shared" si="145"/>
        <v>63370</v>
      </c>
      <c r="DK82" s="11">
        <f t="shared" si="145"/>
        <v>63554</v>
      </c>
      <c r="DL82" s="11">
        <f t="shared" si="145"/>
        <v>63735</v>
      </c>
      <c r="DM82" s="11">
        <f t="shared" si="145"/>
        <v>63919</v>
      </c>
      <c r="DN82" s="11">
        <f t="shared" si="145"/>
        <v>64100</v>
      </c>
      <c r="DO82" s="11">
        <f t="shared" si="145"/>
        <v>64284</v>
      </c>
      <c r="DP82" s="11">
        <f t="shared" si="145"/>
        <v>64466</v>
      </c>
      <c r="DQ82" s="11">
        <f t="shared" si="145"/>
        <v>64650</v>
      </c>
      <c r="DR82" s="11">
        <f t="shared" si="145"/>
        <v>64831</v>
      </c>
      <c r="DS82" s="11">
        <f t="shared" si="145"/>
        <v>65015</v>
      </c>
      <c r="DT82" s="11">
        <f t="shared" si="145"/>
        <v>65196</v>
      </c>
      <c r="DU82" s="11">
        <f t="shared" si="145"/>
        <v>65380</v>
      </c>
      <c r="DV82" s="11">
        <f t="shared" si="145"/>
        <v>65561</v>
      </c>
      <c r="DW82" s="11">
        <f t="shared" si="145"/>
        <v>65745</v>
      </c>
      <c r="DX82" s="11">
        <f t="shared" si="145"/>
        <v>65927</v>
      </c>
      <c r="DY82" s="11">
        <f t="shared" si="145"/>
        <v>66111</v>
      </c>
      <c r="DZ82" s="11">
        <f t="shared" si="145"/>
        <v>66292</v>
      </c>
      <c r="EA82" s="11">
        <f t="shared" si="145"/>
        <v>66476</v>
      </c>
      <c r="EB82" s="11">
        <f t="shared" si="145"/>
        <v>66657</v>
      </c>
      <c r="EC82" s="11">
        <f t="shared" ref="EC82:GJ82" si="146" xml:space="preserve"> EC$25</f>
        <v>66841</v>
      </c>
      <c r="ED82" s="11">
        <f t="shared" si="146"/>
        <v>67022</v>
      </c>
      <c r="EE82" s="11">
        <f t="shared" si="146"/>
        <v>67206</v>
      </c>
      <c r="EF82" s="11">
        <f t="shared" si="146"/>
        <v>67388</v>
      </c>
      <c r="EG82" s="11">
        <f t="shared" si="146"/>
        <v>67572</v>
      </c>
      <c r="EH82" s="11">
        <f t="shared" si="146"/>
        <v>67753</v>
      </c>
      <c r="EI82" s="11">
        <f t="shared" si="146"/>
        <v>67937</v>
      </c>
      <c r="EJ82" s="11">
        <f t="shared" si="146"/>
        <v>68118</v>
      </c>
      <c r="EK82" s="11">
        <f t="shared" si="146"/>
        <v>68302</v>
      </c>
      <c r="EL82" s="11">
        <f t="shared" si="146"/>
        <v>68483</v>
      </c>
      <c r="EM82" s="11">
        <f t="shared" si="146"/>
        <v>68667</v>
      </c>
      <c r="EN82" s="11">
        <f t="shared" si="146"/>
        <v>68849</v>
      </c>
      <c r="EO82" s="11">
        <f t="shared" si="146"/>
        <v>69033</v>
      </c>
      <c r="EP82" s="11">
        <f t="shared" si="146"/>
        <v>69214</v>
      </c>
      <c r="EQ82" s="11">
        <f t="shared" si="146"/>
        <v>69398</v>
      </c>
      <c r="ER82" s="11">
        <f t="shared" si="146"/>
        <v>69579</v>
      </c>
      <c r="ES82" s="11">
        <f t="shared" si="146"/>
        <v>69763</v>
      </c>
      <c r="ET82" s="11">
        <f t="shared" si="146"/>
        <v>69944</v>
      </c>
      <c r="EU82" s="11">
        <f t="shared" si="146"/>
        <v>70128</v>
      </c>
      <c r="EV82" s="11">
        <f t="shared" si="146"/>
        <v>70310</v>
      </c>
      <c r="EW82" s="11">
        <f t="shared" si="146"/>
        <v>70494</v>
      </c>
      <c r="EX82" s="11">
        <f t="shared" si="146"/>
        <v>70675</v>
      </c>
      <c r="EY82" s="11">
        <f t="shared" si="146"/>
        <v>70859</v>
      </c>
      <c r="EZ82" s="11">
        <f t="shared" si="146"/>
        <v>71040</v>
      </c>
      <c r="FA82" s="11">
        <f t="shared" si="146"/>
        <v>71224</v>
      </c>
      <c r="FB82" s="11">
        <f t="shared" si="146"/>
        <v>71405</v>
      </c>
      <c r="FC82" s="11">
        <f t="shared" si="146"/>
        <v>71589</v>
      </c>
      <c r="FD82" s="11">
        <f t="shared" si="146"/>
        <v>71771</v>
      </c>
      <c r="FE82" s="11">
        <f t="shared" si="146"/>
        <v>71955</v>
      </c>
      <c r="FF82" s="11">
        <f t="shared" si="146"/>
        <v>72136</v>
      </c>
      <c r="FG82" s="11">
        <f t="shared" si="146"/>
        <v>72320</v>
      </c>
      <c r="FH82" s="11">
        <f t="shared" si="146"/>
        <v>72501</v>
      </c>
      <c r="FI82" s="11">
        <f t="shared" si="146"/>
        <v>72685</v>
      </c>
      <c r="FJ82" s="11">
        <f t="shared" si="146"/>
        <v>72866</v>
      </c>
      <c r="FK82" s="11">
        <f t="shared" si="146"/>
        <v>73050</v>
      </c>
      <c r="FL82" s="11">
        <f t="shared" si="146"/>
        <v>73231</v>
      </c>
      <c r="FM82" s="11">
        <f t="shared" si="146"/>
        <v>73415</v>
      </c>
      <c r="FN82" s="11">
        <f t="shared" si="146"/>
        <v>73596</v>
      </c>
      <c r="FO82" s="11">
        <f t="shared" si="146"/>
        <v>73780</v>
      </c>
      <c r="FP82" s="11">
        <f t="shared" si="146"/>
        <v>73961</v>
      </c>
      <c r="FQ82" s="11">
        <f t="shared" si="146"/>
        <v>74145</v>
      </c>
      <c r="FR82" s="11">
        <f t="shared" si="146"/>
        <v>74326</v>
      </c>
      <c r="FS82" s="11">
        <f t="shared" si="146"/>
        <v>74510</v>
      </c>
      <c r="FT82" s="11">
        <f t="shared" si="146"/>
        <v>74692</v>
      </c>
      <c r="FU82" s="11">
        <f t="shared" si="146"/>
        <v>74876</v>
      </c>
      <c r="FV82" s="11">
        <f t="shared" si="146"/>
        <v>75057</v>
      </c>
      <c r="FW82" s="11">
        <f t="shared" si="146"/>
        <v>75241</v>
      </c>
      <c r="FX82" s="11">
        <f t="shared" si="146"/>
        <v>75422</v>
      </c>
      <c r="FY82" s="11">
        <f t="shared" si="146"/>
        <v>75606</v>
      </c>
      <c r="FZ82" s="11">
        <f t="shared" si="146"/>
        <v>75787</v>
      </c>
      <c r="GA82" s="11">
        <f t="shared" si="146"/>
        <v>75971</v>
      </c>
      <c r="GB82" s="11">
        <f t="shared" si="146"/>
        <v>76153</v>
      </c>
      <c r="GC82" s="11">
        <f t="shared" si="146"/>
        <v>76337</v>
      </c>
      <c r="GD82" s="11">
        <f t="shared" si="146"/>
        <v>76518</v>
      </c>
      <c r="GE82" s="11">
        <f t="shared" si="146"/>
        <v>76702</v>
      </c>
      <c r="GF82" s="11">
        <f t="shared" si="146"/>
        <v>76883</v>
      </c>
      <c r="GG82" s="11">
        <f t="shared" si="146"/>
        <v>77067</v>
      </c>
      <c r="GH82" s="11">
        <f t="shared" si="146"/>
        <v>77248</v>
      </c>
      <c r="GI82" s="11">
        <f t="shared" si="146"/>
        <v>77432</v>
      </c>
      <c r="GJ82" s="11">
        <f t="shared" si="146"/>
        <v>77614</v>
      </c>
    </row>
    <row r="83" spans="1:192" s="194" customFormat="1" outlineLevel="1" x14ac:dyDescent="0.25">
      <c r="A83" s="234"/>
      <c r="B83" s="234"/>
      <c r="C83" s="235"/>
      <c r="D83" s="236"/>
      <c r="E83" s="194" t="s">
        <v>336</v>
      </c>
      <c r="G83" s="194" t="s">
        <v>5</v>
      </c>
      <c r="H83" s="194">
        <f xml:space="preserve"> SUM(J83:GJ83)</f>
        <v>1</v>
      </c>
      <c r="I83" s="237"/>
      <c r="J83" s="194">
        <f xml:space="preserve"> IF(AND(I82 &lt; $F81, J82 &gt;= $F81), 1, 0)</f>
        <v>0</v>
      </c>
      <c r="K83" s="194">
        <f t="shared" ref="K83" si="147" xml:space="preserve"> IF(AND(J82 &lt; $F81, K82 &gt;= $F81), 1, 0)</f>
        <v>0</v>
      </c>
      <c r="L83" s="194">
        <f t="shared" ref="L83" si="148" xml:space="preserve"> IF(AND(K82 &lt; $F81, L82 &gt;= $F81), 1, 0)</f>
        <v>0</v>
      </c>
      <c r="M83" s="194">
        <f t="shared" ref="M83" si="149" xml:space="preserve"> IF(AND(L82 &lt; $F81, M82 &gt;= $F81), 1, 0)</f>
        <v>0</v>
      </c>
      <c r="N83" s="194">
        <f t="shared" ref="N83" si="150" xml:space="preserve"> IF(AND(M82 &lt; $F81, N82 &gt;= $F81), 1, 0)</f>
        <v>0</v>
      </c>
      <c r="O83" s="194">
        <f t="shared" ref="O83" si="151" xml:space="preserve"> IF(AND(N82 &lt; $F81, O82 &gt;= $F81), 1, 0)</f>
        <v>0</v>
      </c>
      <c r="P83" s="194">
        <f t="shared" ref="P83" si="152" xml:space="preserve"> IF(AND(O82 &lt; $F81, P82 &gt;= $F81), 1, 0)</f>
        <v>1</v>
      </c>
      <c r="Q83" s="194">
        <f t="shared" ref="Q83" si="153" xml:space="preserve"> IF(AND(P82 &lt; $F81, Q82 &gt;= $F81), 1, 0)</f>
        <v>0</v>
      </c>
      <c r="R83" s="194">
        <f t="shared" ref="R83" si="154" xml:space="preserve"> IF(AND(Q82 &lt; $F81, R82 &gt;= $F81), 1, 0)</f>
        <v>0</v>
      </c>
      <c r="S83" s="194">
        <f t="shared" ref="S83" si="155" xml:space="preserve"> IF(AND(R82 &lt; $F81, S82 &gt;= $F81), 1, 0)</f>
        <v>0</v>
      </c>
      <c r="T83" s="194">
        <f t="shared" ref="T83" si="156" xml:space="preserve"> IF(AND(S82 &lt; $F81, T82 &gt;= $F81), 1, 0)</f>
        <v>0</v>
      </c>
      <c r="U83" s="194">
        <f t="shared" ref="U83" si="157" xml:space="preserve"> IF(AND(T82 &lt; $F81, U82 &gt;= $F81), 1, 0)</f>
        <v>0</v>
      </c>
      <c r="V83" s="194">
        <f t="shared" ref="V83" si="158" xml:space="preserve"> IF(AND(U82 &lt; $F81, V82 &gt;= $F81), 1, 0)</f>
        <v>0</v>
      </c>
      <c r="W83" s="194">
        <f t="shared" ref="W83" si="159" xml:space="preserve"> IF(AND(V82 &lt; $F81, W82 &gt;= $F81), 1, 0)</f>
        <v>0</v>
      </c>
      <c r="X83" s="194">
        <f t="shared" ref="X83" si="160" xml:space="preserve"> IF(AND(W82 &lt; $F81, X82 &gt;= $F81), 1, 0)</f>
        <v>0</v>
      </c>
      <c r="Y83" s="194">
        <f t="shared" ref="Y83" si="161" xml:space="preserve"> IF(AND(X82 &lt; $F81, Y82 &gt;= $F81), 1, 0)</f>
        <v>0</v>
      </c>
      <c r="Z83" s="194">
        <f t="shared" ref="Z83" si="162" xml:space="preserve"> IF(AND(Y82 &lt; $F81, Z82 &gt;= $F81), 1, 0)</f>
        <v>0</v>
      </c>
      <c r="AA83" s="194">
        <f t="shared" ref="AA83" si="163" xml:space="preserve"> IF(AND(Z82 &lt; $F81, AA82 &gt;= $F81), 1, 0)</f>
        <v>0</v>
      </c>
      <c r="AB83" s="194">
        <f t="shared" ref="AB83" si="164" xml:space="preserve"> IF(AND(AA82 &lt; $F81, AB82 &gt;= $F81), 1, 0)</f>
        <v>0</v>
      </c>
      <c r="AC83" s="194">
        <f t="shared" ref="AC83" si="165" xml:space="preserve"> IF(AND(AB82 &lt; $F81, AC82 &gt;= $F81), 1, 0)</f>
        <v>0</v>
      </c>
      <c r="AD83" s="194">
        <f t="shared" ref="AD83" si="166" xml:space="preserve"> IF(AND(AC82 &lt; $F81, AD82 &gt;= $F81), 1, 0)</f>
        <v>0</v>
      </c>
      <c r="AE83" s="194">
        <f t="shared" ref="AE83" si="167" xml:space="preserve"> IF(AND(AD82 &lt; $F81, AE82 &gt;= $F81), 1, 0)</f>
        <v>0</v>
      </c>
      <c r="AF83" s="194">
        <f t="shared" ref="AF83" si="168" xml:space="preserve"> IF(AND(AE82 &lt; $F81, AF82 &gt;= $F81), 1, 0)</f>
        <v>0</v>
      </c>
      <c r="AG83" s="194">
        <f t="shared" ref="AG83" si="169" xml:space="preserve"> IF(AND(AF82 &lt; $F81, AG82 &gt;= $F81), 1, 0)</f>
        <v>0</v>
      </c>
      <c r="AH83" s="194">
        <f t="shared" ref="AH83" si="170" xml:space="preserve"> IF(AND(AG82 &lt; $F81, AH82 &gt;= $F81), 1, 0)</f>
        <v>0</v>
      </c>
      <c r="AI83" s="194">
        <f t="shared" ref="AI83" si="171" xml:space="preserve"> IF(AND(AH82 &lt; $F81, AI82 &gt;= $F81), 1, 0)</f>
        <v>0</v>
      </c>
      <c r="AJ83" s="194">
        <f t="shared" ref="AJ83" si="172" xml:space="preserve"> IF(AND(AI82 &lt; $F81, AJ82 &gt;= $F81), 1, 0)</f>
        <v>0</v>
      </c>
      <c r="AK83" s="194">
        <f t="shared" ref="AK83" si="173" xml:space="preserve"> IF(AND(AJ82 &lt; $F81, AK82 &gt;= $F81), 1, 0)</f>
        <v>0</v>
      </c>
      <c r="AL83" s="194">
        <f t="shared" ref="AL83" si="174" xml:space="preserve"> IF(AND(AK82 &lt; $F81, AL82 &gt;= $F81), 1, 0)</f>
        <v>0</v>
      </c>
      <c r="AM83" s="194">
        <f t="shared" ref="AM83" si="175" xml:space="preserve"> IF(AND(AL82 &lt; $F81, AM82 &gt;= $F81), 1, 0)</f>
        <v>0</v>
      </c>
      <c r="AN83" s="194">
        <f t="shared" ref="AN83" si="176" xml:space="preserve"> IF(AND(AM82 &lt; $F81, AN82 &gt;= $F81), 1, 0)</f>
        <v>0</v>
      </c>
      <c r="AO83" s="194">
        <f t="shared" ref="AO83" si="177" xml:space="preserve"> IF(AND(AN82 &lt; $F81, AO82 &gt;= $F81), 1, 0)</f>
        <v>0</v>
      </c>
      <c r="AP83" s="194">
        <f t="shared" ref="AP83" si="178" xml:space="preserve"> IF(AND(AO82 &lt; $F81, AP82 &gt;= $F81), 1, 0)</f>
        <v>0</v>
      </c>
      <c r="AQ83" s="194">
        <f t="shared" ref="AQ83" si="179" xml:space="preserve"> IF(AND(AP82 &lt; $F81, AQ82 &gt;= $F81), 1, 0)</f>
        <v>0</v>
      </c>
      <c r="AR83" s="194">
        <f t="shared" ref="AR83" si="180" xml:space="preserve"> IF(AND(AQ82 &lt; $F81, AR82 &gt;= $F81), 1, 0)</f>
        <v>0</v>
      </c>
      <c r="AS83" s="194">
        <f t="shared" ref="AS83" si="181" xml:space="preserve"> IF(AND(AR82 &lt; $F81, AS82 &gt;= $F81), 1, 0)</f>
        <v>0</v>
      </c>
      <c r="AT83" s="194">
        <f t="shared" ref="AT83" si="182" xml:space="preserve"> IF(AND(AS82 &lt; $F81, AT82 &gt;= $F81), 1, 0)</f>
        <v>0</v>
      </c>
      <c r="AU83" s="194">
        <f t="shared" ref="AU83" si="183" xml:space="preserve"> IF(AND(AT82 &lt; $F81, AU82 &gt;= $F81), 1, 0)</f>
        <v>0</v>
      </c>
      <c r="AV83" s="194">
        <f t="shared" ref="AV83" si="184" xml:space="preserve"> IF(AND(AU82 &lt; $F81, AV82 &gt;= $F81), 1, 0)</f>
        <v>0</v>
      </c>
      <c r="AW83" s="194">
        <f t="shared" ref="AW83" si="185" xml:space="preserve"> IF(AND(AV82 &lt; $F81, AW82 &gt;= $F81), 1, 0)</f>
        <v>0</v>
      </c>
      <c r="AX83" s="194">
        <f t="shared" ref="AX83" si="186" xml:space="preserve"> IF(AND(AW82 &lt; $F81, AX82 &gt;= $F81), 1, 0)</f>
        <v>0</v>
      </c>
      <c r="AY83" s="194">
        <f t="shared" ref="AY83" si="187" xml:space="preserve"> IF(AND(AX82 &lt; $F81, AY82 &gt;= $F81), 1, 0)</f>
        <v>0</v>
      </c>
      <c r="AZ83" s="194">
        <f t="shared" ref="AZ83" si="188" xml:space="preserve"> IF(AND(AY82 &lt; $F81, AZ82 &gt;= $F81), 1, 0)</f>
        <v>0</v>
      </c>
      <c r="BA83" s="194">
        <f t="shared" ref="BA83" si="189" xml:space="preserve"> IF(AND(AZ82 &lt; $F81, BA82 &gt;= $F81), 1, 0)</f>
        <v>0</v>
      </c>
      <c r="BB83" s="194">
        <f t="shared" ref="BB83" si="190" xml:space="preserve"> IF(AND(BA82 &lt; $F81, BB82 &gt;= $F81), 1, 0)</f>
        <v>0</v>
      </c>
      <c r="BC83" s="194">
        <f t="shared" ref="BC83" si="191" xml:space="preserve"> IF(AND(BB82 &lt; $F81, BC82 &gt;= $F81), 1, 0)</f>
        <v>0</v>
      </c>
      <c r="BD83" s="194">
        <f t="shared" ref="BD83" si="192" xml:space="preserve"> IF(AND(BC82 &lt; $F81, BD82 &gt;= $F81), 1, 0)</f>
        <v>0</v>
      </c>
      <c r="BE83" s="194">
        <f t="shared" ref="BE83" si="193" xml:space="preserve"> IF(AND(BD82 &lt; $F81, BE82 &gt;= $F81), 1, 0)</f>
        <v>0</v>
      </c>
      <c r="BF83" s="194">
        <f t="shared" ref="BF83" si="194" xml:space="preserve"> IF(AND(BE82 &lt; $F81, BF82 &gt;= $F81), 1, 0)</f>
        <v>0</v>
      </c>
      <c r="BG83" s="194">
        <f t="shared" ref="BG83" si="195" xml:space="preserve"> IF(AND(BF82 &lt; $F81, BG82 &gt;= $F81), 1, 0)</f>
        <v>0</v>
      </c>
      <c r="BH83" s="194">
        <f t="shared" ref="BH83" si="196" xml:space="preserve"> IF(AND(BG82 &lt; $F81, BH82 &gt;= $F81), 1, 0)</f>
        <v>0</v>
      </c>
      <c r="BI83" s="194">
        <f t="shared" ref="BI83" si="197" xml:space="preserve"> IF(AND(BH82 &lt; $F81, BI82 &gt;= $F81), 1, 0)</f>
        <v>0</v>
      </c>
      <c r="BJ83" s="194">
        <f t="shared" ref="BJ83" si="198" xml:space="preserve"> IF(AND(BI82 &lt; $F81, BJ82 &gt;= $F81), 1, 0)</f>
        <v>0</v>
      </c>
      <c r="BK83" s="194">
        <f t="shared" ref="BK83" si="199" xml:space="preserve"> IF(AND(BJ82 &lt; $F81, BK82 &gt;= $F81), 1, 0)</f>
        <v>0</v>
      </c>
      <c r="BL83" s="194">
        <f t="shared" ref="BL83" si="200" xml:space="preserve"> IF(AND(BK82 &lt; $F81, BL82 &gt;= $F81), 1, 0)</f>
        <v>0</v>
      </c>
      <c r="BM83" s="194">
        <f t="shared" ref="BM83" si="201" xml:space="preserve"> IF(AND(BL82 &lt; $F81, BM82 &gt;= $F81), 1, 0)</f>
        <v>0</v>
      </c>
      <c r="BN83" s="194">
        <f t="shared" ref="BN83" si="202" xml:space="preserve"> IF(AND(BM82 &lt; $F81, BN82 &gt;= $F81), 1, 0)</f>
        <v>0</v>
      </c>
      <c r="BO83" s="194">
        <f t="shared" ref="BO83" si="203" xml:space="preserve"> IF(AND(BN82 &lt; $F81, BO82 &gt;= $F81), 1, 0)</f>
        <v>0</v>
      </c>
      <c r="BP83" s="194">
        <f t="shared" ref="BP83" si="204" xml:space="preserve"> IF(AND(BO82 &lt; $F81, BP82 &gt;= $F81), 1, 0)</f>
        <v>0</v>
      </c>
      <c r="BQ83" s="194">
        <f t="shared" ref="BQ83" si="205" xml:space="preserve"> IF(AND(BP82 &lt; $F81, BQ82 &gt;= $F81), 1, 0)</f>
        <v>0</v>
      </c>
      <c r="BR83" s="194">
        <f t="shared" ref="BR83" si="206" xml:space="preserve"> IF(AND(BQ82 &lt; $F81, BR82 &gt;= $F81), 1, 0)</f>
        <v>0</v>
      </c>
      <c r="BS83" s="194">
        <f t="shared" ref="BS83" si="207" xml:space="preserve"> IF(AND(BR82 &lt; $F81, BS82 &gt;= $F81), 1, 0)</f>
        <v>0</v>
      </c>
      <c r="BT83" s="194">
        <f t="shared" ref="BT83" si="208" xml:space="preserve"> IF(AND(BS82 &lt; $F81, BT82 &gt;= $F81), 1, 0)</f>
        <v>0</v>
      </c>
      <c r="BU83" s="194">
        <f t="shared" ref="BU83" si="209" xml:space="preserve"> IF(AND(BT82 &lt; $F81, BU82 &gt;= $F81), 1, 0)</f>
        <v>0</v>
      </c>
      <c r="BV83" s="194">
        <f t="shared" ref="BV83" si="210" xml:space="preserve"> IF(AND(BU82 &lt; $F81, BV82 &gt;= $F81), 1, 0)</f>
        <v>0</v>
      </c>
      <c r="BW83" s="194">
        <f t="shared" ref="BW83" si="211" xml:space="preserve"> IF(AND(BV82 &lt; $F81, BW82 &gt;= $F81), 1, 0)</f>
        <v>0</v>
      </c>
      <c r="BX83" s="194">
        <f t="shared" ref="BX83" si="212" xml:space="preserve"> IF(AND(BW82 &lt; $F81, BX82 &gt;= $F81), 1, 0)</f>
        <v>0</v>
      </c>
      <c r="BY83" s="194">
        <f t="shared" ref="BY83" si="213" xml:space="preserve"> IF(AND(BX82 &lt; $F81, BY82 &gt;= $F81), 1, 0)</f>
        <v>0</v>
      </c>
      <c r="BZ83" s="194">
        <f t="shared" ref="BZ83" si="214" xml:space="preserve"> IF(AND(BY82 &lt; $F81, BZ82 &gt;= $F81), 1, 0)</f>
        <v>0</v>
      </c>
      <c r="CA83" s="194">
        <f t="shared" ref="CA83" si="215" xml:space="preserve"> IF(AND(BZ82 &lt; $F81, CA82 &gt;= $F81), 1, 0)</f>
        <v>0</v>
      </c>
      <c r="CB83" s="194">
        <f t="shared" ref="CB83" si="216" xml:space="preserve"> IF(AND(CA82 &lt; $F81, CB82 &gt;= $F81), 1, 0)</f>
        <v>0</v>
      </c>
      <c r="CC83" s="194">
        <f t="shared" ref="CC83" si="217" xml:space="preserve"> IF(AND(CB82 &lt; $F81, CC82 &gt;= $F81), 1, 0)</f>
        <v>0</v>
      </c>
      <c r="CD83" s="194">
        <f t="shared" ref="CD83" si="218" xml:space="preserve"> IF(AND(CC82 &lt; $F81, CD82 &gt;= $F81), 1, 0)</f>
        <v>0</v>
      </c>
      <c r="CE83" s="194">
        <f t="shared" ref="CE83" si="219" xml:space="preserve"> IF(AND(CD82 &lt; $F81, CE82 &gt;= $F81), 1, 0)</f>
        <v>0</v>
      </c>
      <c r="CF83" s="194">
        <f t="shared" ref="CF83" si="220" xml:space="preserve"> IF(AND(CE82 &lt; $F81, CF82 &gt;= $F81), 1, 0)</f>
        <v>0</v>
      </c>
      <c r="CG83" s="194">
        <f t="shared" ref="CG83" si="221" xml:space="preserve"> IF(AND(CF82 &lt; $F81, CG82 &gt;= $F81), 1, 0)</f>
        <v>0</v>
      </c>
      <c r="CH83" s="194">
        <f t="shared" ref="CH83" si="222" xml:space="preserve"> IF(AND(CG82 &lt; $F81, CH82 &gt;= $F81), 1, 0)</f>
        <v>0</v>
      </c>
      <c r="CI83" s="194">
        <f t="shared" ref="CI83" si="223" xml:space="preserve"> IF(AND(CH82 &lt; $F81, CI82 &gt;= $F81), 1, 0)</f>
        <v>0</v>
      </c>
      <c r="CJ83" s="194">
        <f t="shared" ref="CJ83" si="224" xml:space="preserve"> IF(AND(CI82 &lt; $F81, CJ82 &gt;= $F81), 1, 0)</f>
        <v>0</v>
      </c>
      <c r="CK83" s="194">
        <f t="shared" ref="CK83" si="225" xml:space="preserve"> IF(AND(CJ82 &lt; $F81, CK82 &gt;= $F81), 1, 0)</f>
        <v>0</v>
      </c>
      <c r="CL83" s="194">
        <f t="shared" ref="CL83" si="226" xml:space="preserve"> IF(AND(CK82 &lt; $F81, CL82 &gt;= $F81), 1, 0)</f>
        <v>0</v>
      </c>
      <c r="CM83" s="194">
        <f t="shared" ref="CM83" si="227" xml:space="preserve"> IF(AND(CL82 &lt; $F81, CM82 &gt;= $F81), 1, 0)</f>
        <v>0</v>
      </c>
      <c r="CN83" s="194">
        <f t="shared" ref="CN83" si="228" xml:space="preserve"> IF(AND(CM82 &lt; $F81, CN82 &gt;= $F81), 1, 0)</f>
        <v>0</v>
      </c>
      <c r="CO83" s="194">
        <f t="shared" ref="CO83" si="229" xml:space="preserve"> IF(AND(CN82 &lt; $F81, CO82 &gt;= $F81), 1, 0)</f>
        <v>0</v>
      </c>
      <c r="CP83" s="194">
        <f t="shared" ref="CP83" si="230" xml:space="preserve"> IF(AND(CO82 &lt; $F81, CP82 &gt;= $F81), 1, 0)</f>
        <v>0</v>
      </c>
      <c r="CQ83" s="194">
        <f t="shared" ref="CQ83" si="231" xml:space="preserve"> IF(AND(CP82 &lt; $F81, CQ82 &gt;= $F81), 1, 0)</f>
        <v>0</v>
      </c>
      <c r="CR83" s="194">
        <f t="shared" ref="CR83" si="232" xml:space="preserve"> IF(AND(CQ82 &lt; $F81, CR82 &gt;= $F81), 1, 0)</f>
        <v>0</v>
      </c>
      <c r="CS83" s="194">
        <f t="shared" ref="CS83" si="233" xml:space="preserve"> IF(AND(CR82 &lt; $F81, CS82 &gt;= $F81), 1, 0)</f>
        <v>0</v>
      </c>
      <c r="CT83" s="194">
        <f t="shared" ref="CT83" si="234" xml:space="preserve"> IF(AND(CS82 &lt; $F81, CT82 &gt;= $F81), 1, 0)</f>
        <v>0</v>
      </c>
      <c r="CU83" s="194">
        <f t="shared" ref="CU83" si="235" xml:space="preserve"> IF(AND(CT82 &lt; $F81, CU82 &gt;= $F81), 1, 0)</f>
        <v>0</v>
      </c>
      <c r="CV83" s="194">
        <f t="shared" ref="CV83" si="236" xml:space="preserve"> IF(AND(CU82 &lt; $F81, CV82 &gt;= $F81), 1, 0)</f>
        <v>0</v>
      </c>
      <c r="CW83" s="194">
        <f t="shared" ref="CW83" si="237" xml:space="preserve"> IF(AND(CV82 &lt; $F81, CW82 &gt;= $F81), 1, 0)</f>
        <v>0</v>
      </c>
      <c r="CX83" s="194">
        <f t="shared" ref="CX83" si="238" xml:space="preserve"> IF(AND(CW82 &lt; $F81, CX82 &gt;= $F81), 1, 0)</f>
        <v>0</v>
      </c>
      <c r="CY83" s="194">
        <f t="shared" ref="CY83" si="239" xml:space="preserve"> IF(AND(CX82 &lt; $F81, CY82 &gt;= $F81), 1, 0)</f>
        <v>0</v>
      </c>
      <c r="CZ83" s="194">
        <f t="shared" ref="CZ83" si="240" xml:space="preserve"> IF(AND(CY82 &lt; $F81, CZ82 &gt;= $F81), 1, 0)</f>
        <v>0</v>
      </c>
      <c r="DA83" s="194">
        <f t="shared" ref="DA83" si="241" xml:space="preserve"> IF(AND(CZ82 &lt; $F81, DA82 &gt;= $F81), 1, 0)</f>
        <v>0</v>
      </c>
      <c r="DB83" s="194">
        <f t="shared" ref="DB83" si="242" xml:space="preserve"> IF(AND(DA82 &lt; $F81, DB82 &gt;= $F81), 1, 0)</f>
        <v>0</v>
      </c>
      <c r="DC83" s="194">
        <f t="shared" ref="DC83" si="243" xml:space="preserve"> IF(AND(DB82 &lt; $F81, DC82 &gt;= $F81), 1, 0)</f>
        <v>0</v>
      </c>
      <c r="DD83" s="194">
        <f t="shared" ref="DD83" si="244" xml:space="preserve"> IF(AND(DC82 &lt; $F81, DD82 &gt;= $F81), 1, 0)</f>
        <v>0</v>
      </c>
      <c r="DE83" s="194">
        <f t="shared" ref="DE83" si="245" xml:space="preserve"> IF(AND(DD82 &lt; $F81, DE82 &gt;= $F81), 1, 0)</f>
        <v>0</v>
      </c>
      <c r="DF83" s="194">
        <f t="shared" ref="DF83" si="246" xml:space="preserve"> IF(AND(DE82 &lt; $F81, DF82 &gt;= $F81), 1, 0)</f>
        <v>0</v>
      </c>
      <c r="DG83" s="194">
        <f t="shared" ref="DG83" si="247" xml:space="preserve"> IF(AND(DF82 &lt; $F81, DG82 &gt;= $F81), 1, 0)</f>
        <v>0</v>
      </c>
      <c r="DH83" s="194">
        <f t="shared" ref="DH83" si="248" xml:space="preserve"> IF(AND(DG82 &lt; $F81, DH82 &gt;= $F81), 1, 0)</f>
        <v>0</v>
      </c>
      <c r="DI83" s="194">
        <f t="shared" ref="DI83" si="249" xml:space="preserve"> IF(AND(DH82 &lt; $F81, DI82 &gt;= $F81), 1, 0)</f>
        <v>0</v>
      </c>
      <c r="DJ83" s="194">
        <f t="shared" ref="DJ83" si="250" xml:space="preserve"> IF(AND(DI82 &lt; $F81, DJ82 &gt;= $F81), 1, 0)</f>
        <v>0</v>
      </c>
      <c r="DK83" s="194">
        <f t="shared" ref="DK83" si="251" xml:space="preserve"> IF(AND(DJ82 &lt; $F81, DK82 &gt;= $F81), 1, 0)</f>
        <v>0</v>
      </c>
      <c r="DL83" s="194">
        <f t="shared" ref="DL83" si="252" xml:space="preserve"> IF(AND(DK82 &lt; $F81, DL82 &gt;= $F81), 1, 0)</f>
        <v>0</v>
      </c>
      <c r="DM83" s="194">
        <f t="shared" ref="DM83" si="253" xml:space="preserve"> IF(AND(DL82 &lt; $F81, DM82 &gt;= $F81), 1, 0)</f>
        <v>0</v>
      </c>
      <c r="DN83" s="194">
        <f t="shared" ref="DN83" si="254" xml:space="preserve"> IF(AND(DM82 &lt; $F81, DN82 &gt;= $F81), 1, 0)</f>
        <v>0</v>
      </c>
      <c r="DO83" s="194">
        <f t="shared" ref="DO83" si="255" xml:space="preserve"> IF(AND(DN82 &lt; $F81, DO82 &gt;= $F81), 1, 0)</f>
        <v>0</v>
      </c>
      <c r="DP83" s="194">
        <f t="shared" ref="DP83" si="256" xml:space="preserve"> IF(AND(DO82 &lt; $F81, DP82 &gt;= $F81), 1, 0)</f>
        <v>0</v>
      </c>
      <c r="DQ83" s="194">
        <f t="shared" ref="DQ83" si="257" xml:space="preserve"> IF(AND(DP82 &lt; $F81, DQ82 &gt;= $F81), 1, 0)</f>
        <v>0</v>
      </c>
      <c r="DR83" s="194">
        <f t="shared" ref="DR83" si="258" xml:space="preserve"> IF(AND(DQ82 &lt; $F81, DR82 &gt;= $F81), 1, 0)</f>
        <v>0</v>
      </c>
      <c r="DS83" s="194">
        <f t="shared" ref="DS83" si="259" xml:space="preserve"> IF(AND(DR82 &lt; $F81, DS82 &gt;= $F81), 1, 0)</f>
        <v>0</v>
      </c>
      <c r="DT83" s="194">
        <f t="shared" ref="DT83" si="260" xml:space="preserve"> IF(AND(DS82 &lt; $F81, DT82 &gt;= $F81), 1, 0)</f>
        <v>0</v>
      </c>
      <c r="DU83" s="194">
        <f t="shared" ref="DU83" si="261" xml:space="preserve"> IF(AND(DT82 &lt; $F81, DU82 &gt;= $F81), 1, 0)</f>
        <v>0</v>
      </c>
      <c r="DV83" s="194">
        <f t="shared" ref="DV83" si="262" xml:space="preserve"> IF(AND(DU82 &lt; $F81, DV82 &gt;= $F81), 1, 0)</f>
        <v>0</v>
      </c>
      <c r="DW83" s="194">
        <f t="shared" ref="DW83" si="263" xml:space="preserve"> IF(AND(DV82 &lt; $F81, DW82 &gt;= $F81), 1, 0)</f>
        <v>0</v>
      </c>
      <c r="DX83" s="194">
        <f t="shared" ref="DX83" si="264" xml:space="preserve"> IF(AND(DW82 &lt; $F81, DX82 &gt;= $F81), 1, 0)</f>
        <v>0</v>
      </c>
      <c r="DY83" s="194">
        <f t="shared" ref="DY83" si="265" xml:space="preserve"> IF(AND(DX82 &lt; $F81, DY82 &gt;= $F81), 1, 0)</f>
        <v>0</v>
      </c>
      <c r="DZ83" s="194">
        <f t="shared" ref="DZ83" si="266" xml:space="preserve"> IF(AND(DY82 &lt; $F81, DZ82 &gt;= $F81), 1, 0)</f>
        <v>0</v>
      </c>
      <c r="EA83" s="194">
        <f t="shared" ref="EA83" si="267" xml:space="preserve"> IF(AND(DZ82 &lt; $F81, EA82 &gt;= $F81), 1, 0)</f>
        <v>0</v>
      </c>
      <c r="EB83" s="194">
        <f t="shared" ref="EB83" si="268" xml:space="preserve"> IF(AND(EA82 &lt; $F81, EB82 &gt;= $F81), 1, 0)</f>
        <v>0</v>
      </c>
      <c r="EC83" s="194">
        <f t="shared" ref="EC83" si="269" xml:space="preserve"> IF(AND(EB82 &lt; $F81, EC82 &gt;= $F81), 1, 0)</f>
        <v>0</v>
      </c>
      <c r="ED83" s="194">
        <f t="shared" ref="ED83" si="270" xml:space="preserve"> IF(AND(EC82 &lt; $F81, ED82 &gt;= $F81), 1, 0)</f>
        <v>0</v>
      </c>
      <c r="EE83" s="194">
        <f t="shared" ref="EE83" si="271" xml:space="preserve"> IF(AND(ED82 &lt; $F81, EE82 &gt;= $F81), 1, 0)</f>
        <v>0</v>
      </c>
      <c r="EF83" s="194">
        <f t="shared" ref="EF83" si="272" xml:space="preserve"> IF(AND(EE82 &lt; $F81, EF82 &gt;= $F81), 1, 0)</f>
        <v>0</v>
      </c>
      <c r="EG83" s="194">
        <f t="shared" ref="EG83" si="273" xml:space="preserve"> IF(AND(EF82 &lt; $F81, EG82 &gt;= $F81), 1, 0)</f>
        <v>0</v>
      </c>
      <c r="EH83" s="194">
        <f t="shared" ref="EH83" si="274" xml:space="preserve"> IF(AND(EG82 &lt; $F81, EH82 &gt;= $F81), 1, 0)</f>
        <v>0</v>
      </c>
      <c r="EI83" s="194">
        <f t="shared" ref="EI83" si="275" xml:space="preserve"> IF(AND(EH82 &lt; $F81, EI82 &gt;= $F81), 1, 0)</f>
        <v>0</v>
      </c>
      <c r="EJ83" s="194">
        <f t="shared" ref="EJ83" si="276" xml:space="preserve"> IF(AND(EI82 &lt; $F81, EJ82 &gt;= $F81), 1, 0)</f>
        <v>0</v>
      </c>
      <c r="EK83" s="194">
        <f t="shared" ref="EK83" si="277" xml:space="preserve"> IF(AND(EJ82 &lt; $F81, EK82 &gt;= $F81), 1, 0)</f>
        <v>0</v>
      </c>
      <c r="EL83" s="194">
        <f t="shared" ref="EL83" si="278" xml:space="preserve"> IF(AND(EK82 &lt; $F81, EL82 &gt;= $F81), 1, 0)</f>
        <v>0</v>
      </c>
      <c r="EM83" s="194">
        <f t="shared" ref="EM83" si="279" xml:space="preserve"> IF(AND(EL82 &lt; $F81, EM82 &gt;= $F81), 1, 0)</f>
        <v>0</v>
      </c>
      <c r="EN83" s="194">
        <f t="shared" ref="EN83" si="280" xml:space="preserve"> IF(AND(EM82 &lt; $F81, EN82 &gt;= $F81), 1, 0)</f>
        <v>0</v>
      </c>
      <c r="EO83" s="194">
        <f t="shared" ref="EO83" si="281" xml:space="preserve"> IF(AND(EN82 &lt; $F81, EO82 &gt;= $F81), 1, 0)</f>
        <v>0</v>
      </c>
      <c r="EP83" s="194">
        <f t="shared" ref="EP83" si="282" xml:space="preserve"> IF(AND(EO82 &lt; $F81, EP82 &gt;= $F81), 1, 0)</f>
        <v>0</v>
      </c>
      <c r="EQ83" s="194">
        <f t="shared" ref="EQ83" si="283" xml:space="preserve"> IF(AND(EP82 &lt; $F81, EQ82 &gt;= $F81), 1, 0)</f>
        <v>0</v>
      </c>
      <c r="ER83" s="194">
        <f t="shared" ref="ER83" si="284" xml:space="preserve"> IF(AND(EQ82 &lt; $F81, ER82 &gt;= $F81), 1, 0)</f>
        <v>0</v>
      </c>
      <c r="ES83" s="194">
        <f t="shared" ref="ES83" si="285" xml:space="preserve"> IF(AND(ER82 &lt; $F81, ES82 &gt;= $F81), 1, 0)</f>
        <v>0</v>
      </c>
      <c r="ET83" s="194">
        <f t="shared" ref="ET83" si="286" xml:space="preserve"> IF(AND(ES82 &lt; $F81, ET82 &gt;= $F81), 1, 0)</f>
        <v>0</v>
      </c>
      <c r="EU83" s="194">
        <f t="shared" ref="EU83" si="287" xml:space="preserve"> IF(AND(ET82 &lt; $F81, EU82 &gt;= $F81), 1, 0)</f>
        <v>0</v>
      </c>
      <c r="EV83" s="194">
        <f t="shared" ref="EV83" si="288" xml:space="preserve"> IF(AND(EU82 &lt; $F81, EV82 &gt;= $F81), 1, 0)</f>
        <v>0</v>
      </c>
      <c r="EW83" s="194">
        <f t="shared" ref="EW83" si="289" xml:space="preserve"> IF(AND(EV82 &lt; $F81, EW82 &gt;= $F81), 1, 0)</f>
        <v>0</v>
      </c>
      <c r="EX83" s="194">
        <f t="shared" ref="EX83" si="290" xml:space="preserve"> IF(AND(EW82 &lt; $F81, EX82 &gt;= $F81), 1, 0)</f>
        <v>0</v>
      </c>
      <c r="EY83" s="194">
        <f t="shared" ref="EY83" si="291" xml:space="preserve"> IF(AND(EX82 &lt; $F81, EY82 &gt;= $F81), 1, 0)</f>
        <v>0</v>
      </c>
      <c r="EZ83" s="194">
        <f t="shared" ref="EZ83" si="292" xml:space="preserve"> IF(AND(EY82 &lt; $F81, EZ82 &gt;= $F81), 1, 0)</f>
        <v>0</v>
      </c>
      <c r="FA83" s="194">
        <f t="shared" ref="FA83" si="293" xml:space="preserve"> IF(AND(EZ82 &lt; $F81, FA82 &gt;= $F81), 1, 0)</f>
        <v>0</v>
      </c>
      <c r="FB83" s="194">
        <f t="shared" ref="FB83" si="294" xml:space="preserve"> IF(AND(FA82 &lt; $F81, FB82 &gt;= $F81), 1, 0)</f>
        <v>0</v>
      </c>
      <c r="FC83" s="194">
        <f t="shared" ref="FC83" si="295" xml:space="preserve"> IF(AND(FB82 &lt; $F81, FC82 &gt;= $F81), 1, 0)</f>
        <v>0</v>
      </c>
      <c r="FD83" s="194">
        <f t="shared" ref="FD83" si="296" xml:space="preserve"> IF(AND(FC82 &lt; $F81, FD82 &gt;= $F81), 1, 0)</f>
        <v>0</v>
      </c>
      <c r="FE83" s="194">
        <f t="shared" ref="FE83" si="297" xml:space="preserve"> IF(AND(FD82 &lt; $F81, FE82 &gt;= $F81), 1, 0)</f>
        <v>0</v>
      </c>
      <c r="FF83" s="194">
        <f t="shared" ref="FF83" si="298" xml:space="preserve"> IF(AND(FE82 &lt; $F81, FF82 &gt;= $F81), 1, 0)</f>
        <v>0</v>
      </c>
      <c r="FG83" s="194">
        <f t="shared" ref="FG83" si="299" xml:space="preserve"> IF(AND(FF82 &lt; $F81, FG82 &gt;= $F81), 1, 0)</f>
        <v>0</v>
      </c>
      <c r="FH83" s="194">
        <f t="shared" ref="FH83" si="300" xml:space="preserve"> IF(AND(FG82 &lt; $F81, FH82 &gt;= $F81), 1, 0)</f>
        <v>0</v>
      </c>
      <c r="FI83" s="194">
        <f t="shared" ref="FI83" si="301" xml:space="preserve"> IF(AND(FH82 &lt; $F81, FI82 &gt;= $F81), 1, 0)</f>
        <v>0</v>
      </c>
      <c r="FJ83" s="194">
        <f t="shared" ref="FJ83" si="302" xml:space="preserve"> IF(AND(FI82 &lt; $F81, FJ82 &gt;= $F81), 1, 0)</f>
        <v>0</v>
      </c>
      <c r="FK83" s="194">
        <f t="shared" ref="FK83" si="303" xml:space="preserve"> IF(AND(FJ82 &lt; $F81, FK82 &gt;= $F81), 1, 0)</f>
        <v>0</v>
      </c>
      <c r="FL83" s="194">
        <f t="shared" ref="FL83" si="304" xml:space="preserve"> IF(AND(FK82 &lt; $F81, FL82 &gt;= $F81), 1, 0)</f>
        <v>0</v>
      </c>
      <c r="FM83" s="194">
        <f t="shared" ref="FM83" si="305" xml:space="preserve"> IF(AND(FL82 &lt; $F81, FM82 &gt;= $F81), 1, 0)</f>
        <v>0</v>
      </c>
      <c r="FN83" s="194">
        <f t="shared" ref="FN83" si="306" xml:space="preserve"> IF(AND(FM82 &lt; $F81, FN82 &gt;= $F81), 1, 0)</f>
        <v>0</v>
      </c>
      <c r="FO83" s="194">
        <f t="shared" ref="FO83" si="307" xml:space="preserve"> IF(AND(FN82 &lt; $F81, FO82 &gt;= $F81), 1, 0)</f>
        <v>0</v>
      </c>
      <c r="FP83" s="194">
        <f t="shared" ref="FP83" si="308" xml:space="preserve"> IF(AND(FO82 &lt; $F81, FP82 &gt;= $F81), 1, 0)</f>
        <v>0</v>
      </c>
      <c r="FQ83" s="194">
        <f t="shared" ref="FQ83" si="309" xml:space="preserve"> IF(AND(FP82 &lt; $F81, FQ82 &gt;= $F81), 1, 0)</f>
        <v>0</v>
      </c>
      <c r="FR83" s="194">
        <f t="shared" ref="FR83" si="310" xml:space="preserve"> IF(AND(FQ82 &lt; $F81, FR82 &gt;= $F81), 1, 0)</f>
        <v>0</v>
      </c>
      <c r="FS83" s="194">
        <f t="shared" ref="FS83" si="311" xml:space="preserve"> IF(AND(FR82 &lt; $F81, FS82 &gt;= $F81), 1, 0)</f>
        <v>0</v>
      </c>
      <c r="FT83" s="194">
        <f t="shared" ref="FT83" si="312" xml:space="preserve"> IF(AND(FS82 &lt; $F81, FT82 &gt;= $F81), 1, 0)</f>
        <v>0</v>
      </c>
      <c r="FU83" s="194">
        <f t="shared" ref="FU83" si="313" xml:space="preserve"> IF(AND(FT82 &lt; $F81, FU82 &gt;= $F81), 1, 0)</f>
        <v>0</v>
      </c>
      <c r="FV83" s="194">
        <f t="shared" ref="FV83" si="314" xml:space="preserve"> IF(AND(FU82 &lt; $F81, FV82 &gt;= $F81), 1, 0)</f>
        <v>0</v>
      </c>
      <c r="FW83" s="194">
        <f t="shared" ref="FW83" si="315" xml:space="preserve"> IF(AND(FV82 &lt; $F81, FW82 &gt;= $F81), 1, 0)</f>
        <v>0</v>
      </c>
      <c r="FX83" s="194">
        <f t="shared" ref="FX83" si="316" xml:space="preserve"> IF(AND(FW82 &lt; $F81, FX82 &gt;= $F81), 1, 0)</f>
        <v>0</v>
      </c>
      <c r="FY83" s="194">
        <f t="shared" ref="FY83" si="317" xml:space="preserve"> IF(AND(FX82 &lt; $F81, FY82 &gt;= $F81), 1, 0)</f>
        <v>0</v>
      </c>
      <c r="FZ83" s="194">
        <f t="shared" ref="FZ83" si="318" xml:space="preserve"> IF(AND(FY82 &lt; $F81, FZ82 &gt;= $F81), 1, 0)</f>
        <v>0</v>
      </c>
      <c r="GA83" s="194">
        <f t="shared" ref="GA83" si="319" xml:space="preserve"> IF(AND(FZ82 &lt; $F81, GA82 &gt;= $F81), 1, 0)</f>
        <v>0</v>
      </c>
      <c r="GB83" s="194">
        <f t="shared" ref="GB83" si="320" xml:space="preserve"> IF(AND(GA82 &lt; $F81, GB82 &gt;= $F81), 1, 0)</f>
        <v>0</v>
      </c>
      <c r="GC83" s="194">
        <f t="shared" ref="GC83" si="321" xml:space="preserve"> IF(AND(GB82 &lt; $F81, GC82 &gt;= $F81), 1, 0)</f>
        <v>0</v>
      </c>
      <c r="GD83" s="194">
        <f t="shared" ref="GD83" si="322" xml:space="preserve"> IF(AND(GC82 &lt; $F81, GD82 &gt;= $F81), 1, 0)</f>
        <v>0</v>
      </c>
      <c r="GE83" s="194">
        <f t="shared" ref="GE83" si="323" xml:space="preserve"> IF(AND(GD82 &lt; $F81, GE82 &gt;= $F81), 1, 0)</f>
        <v>0</v>
      </c>
      <c r="GF83" s="194">
        <f t="shared" ref="GF83" si="324" xml:space="preserve"> IF(AND(GE82 &lt; $F81, GF82 &gt;= $F81), 1, 0)</f>
        <v>0</v>
      </c>
      <c r="GG83" s="194">
        <f t="shared" ref="GG83" si="325" xml:space="preserve"> IF(AND(GF82 &lt; $F81, GG82 &gt;= $F81), 1, 0)</f>
        <v>0</v>
      </c>
      <c r="GH83" s="194">
        <f t="shared" ref="GH83" si="326" xml:space="preserve"> IF(AND(GG82 &lt; $F81, GH82 &gt;= $F81), 1, 0)</f>
        <v>0</v>
      </c>
      <c r="GI83" s="194">
        <f t="shared" ref="GI83" si="327" xml:space="preserve"> IF(AND(GH82 &lt; $F81, GI82 &gt;= $F81), 1, 0)</f>
        <v>0</v>
      </c>
      <c r="GJ83" s="194">
        <f t="shared" ref="GJ83" si="328" xml:space="preserve"> IF(AND(GI82 &lt; $F81, GJ82 &gt;= $F81), 1, 0)</f>
        <v>0</v>
      </c>
    </row>
    <row r="84" spans="1:192" outlineLevel="1" x14ac:dyDescent="0.25">
      <c r="E84" s="6"/>
      <c r="F84" s="6"/>
      <c r="G84" s="6"/>
      <c r="H84" s="6"/>
      <c r="I84" s="72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</row>
    <row r="85" spans="1:192" outlineLevel="1" x14ac:dyDescent="0.25">
      <c r="B85" s="15" t="s">
        <v>335</v>
      </c>
      <c r="E85" s="6"/>
      <c r="F85" s="6"/>
      <c r="G85" s="6"/>
      <c r="H85" s="6"/>
      <c r="I85" s="72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</row>
    <row r="86" spans="1:192" outlineLevel="1" x14ac:dyDescent="0.25">
      <c r="E86" s="12" t="str">
        <f t="shared" ref="E86:AJ86" si="329" xml:space="preserve"> E$78</f>
        <v>First construction period flag</v>
      </c>
      <c r="F86" s="12">
        <f t="shared" si="329"/>
        <v>0</v>
      </c>
      <c r="G86" s="12" t="str">
        <f t="shared" si="329"/>
        <v>flag</v>
      </c>
      <c r="H86" s="12">
        <f t="shared" si="329"/>
        <v>1</v>
      </c>
      <c r="I86" s="12">
        <f t="shared" si="329"/>
        <v>0</v>
      </c>
      <c r="J86" s="12">
        <f t="shared" si="329"/>
        <v>0</v>
      </c>
      <c r="K86" s="12">
        <f t="shared" si="329"/>
        <v>0</v>
      </c>
      <c r="L86" s="12">
        <f t="shared" si="329"/>
        <v>0</v>
      </c>
      <c r="M86" s="12">
        <f t="shared" si="329"/>
        <v>1</v>
      </c>
      <c r="N86" s="12">
        <f t="shared" si="329"/>
        <v>0</v>
      </c>
      <c r="O86" s="12">
        <f t="shared" si="329"/>
        <v>0</v>
      </c>
      <c r="P86" s="12">
        <f t="shared" si="329"/>
        <v>0</v>
      </c>
      <c r="Q86" s="12">
        <f t="shared" si="329"/>
        <v>0</v>
      </c>
      <c r="R86" s="12">
        <f t="shared" si="329"/>
        <v>0</v>
      </c>
      <c r="S86" s="12">
        <f t="shared" si="329"/>
        <v>0</v>
      </c>
      <c r="T86" s="12">
        <f t="shared" si="329"/>
        <v>0</v>
      </c>
      <c r="U86" s="12">
        <f t="shared" si="329"/>
        <v>0</v>
      </c>
      <c r="V86" s="12">
        <f t="shared" si="329"/>
        <v>0</v>
      </c>
      <c r="W86" s="12">
        <f t="shared" si="329"/>
        <v>0</v>
      </c>
      <c r="X86" s="12">
        <f t="shared" si="329"/>
        <v>0</v>
      </c>
      <c r="Y86" s="12">
        <f t="shared" si="329"/>
        <v>0</v>
      </c>
      <c r="Z86" s="12">
        <f t="shared" si="329"/>
        <v>0</v>
      </c>
      <c r="AA86" s="12">
        <f t="shared" si="329"/>
        <v>0</v>
      </c>
      <c r="AB86" s="12">
        <f t="shared" si="329"/>
        <v>0</v>
      </c>
      <c r="AC86" s="12">
        <f t="shared" si="329"/>
        <v>0</v>
      </c>
      <c r="AD86" s="12">
        <f t="shared" si="329"/>
        <v>0</v>
      </c>
      <c r="AE86" s="12">
        <f t="shared" si="329"/>
        <v>0</v>
      </c>
      <c r="AF86" s="12">
        <f t="shared" si="329"/>
        <v>0</v>
      </c>
      <c r="AG86" s="12">
        <f t="shared" si="329"/>
        <v>0</v>
      </c>
      <c r="AH86" s="12">
        <f t="shared" si="329"/>
        <v>0</v>
      </c>
      <c r="AI86" s="12">
        <f t="shared" si="329"/>
        <v>0</v>
      </c>
      <c r="AJ86" s="12">
        <f t="shared" si="329"/>
        <v>0</v>
      </c>
      <c r="AK86" s="12">
        <f t="shared" ref="AK86:BP86" si="330" xml:space="preserve"> AK$78</f>
        <v>0</v>
      </c>
      <c r="AL86" s="12">
        <f t="shared" si="330"/>
        <v>0</v>
      </c>
      <c r="AM86" s="12">
        <f t="shared" si="330"/>
        <v>0</v>
      </c>
      <c r="AN86" s="12">
        <f t="shared" si="330"/>
        <v>0</v>
      </c>
      <c r="AO86" s="12">
        <f t="shared" si="330"/>
        <v>0</v>
      </c>
      <c r="AP86" s="12">
        <f t="shared" si="330"/>
        <v>0</v>
      </c>
      <c r="AQ86" s="12">
        <f t="shared" si="330"/>
        <v>0</v>
      </c>
      <c r="AR86" s="12">
        <f t="shared" si="330"/>
        <v>0</v>
      </c>
      <c r="AS86" s="12">
        <f t="shared" si="330"/>
        <v>0</v>
      </c>
      <c r="AT86" s="12">
        <f t="shared" si="330"/>
        <v>0</v>
      </c>
      <c r="AU86" s="12">
        <f t="shared" si="330"/>
        <v>0</v>
      </c>
      <c r="AV86" s="12">
        <f t="shared" si="330"/>
        <v>0</v>
      </c>
      <c r="AW86" s="12">
        <f t="shared" si="330"/>
        <v>0</v>
      </c>
      <c r="AX86" s="12">
        <f t="shared" si="330"/>
        <v>0</v>
      </c>
      <c r="AY86" s="12">
        <f t="shared" si="330"/>
        <v>0</v>
      </c>
      <c r="AZ86" s="12">
        <f t="shared" si="330"/>
        <v>0</v>
      </c>
      <c r="BA86" s="12">
        <f t="shared" si="330"/>
        <v>0</v>
      </c>
      <c r="BB86" s="12">
        <f t="shared" si="330"/>
        <v>0</v>
      </c>
      <c r="BC86" s="12">
        <f t="shared" si="330"/>
        <v>0</v>
      </c>
      <c r="BD86" s="12">
        <f t="shared" si="330"/>
        <v>0</v>
      </c>
      <c r="BE86" s="12">
        <f t="shared" si="330"/>
        <v>0</v>
      </c>
      <c r="BF86" s="12">
        <f t="shared" si="330"/>
        <v>0</v>
      </c>
      <c r="BG86" s="12">
        <f t="shared" si="330"/>
        <v>0</v>
      </c>
      <c r="BH86" s="12">
        <f t="shared" si="330"/>
        <v>0</v>
      </c>
      <c r="BI86" s="12">
        <f t="shared" si="330"/>
        <v>0</v>
      </c>
      <c r="BJ86" s="12">
        <f t="shared" si="330"/>
        <v>0</v>
      </c>
      <c r="BK86" s="12">
        <f t="shared" si="330"/>
        <v>0</v>
      </c>
      <c r="BL86" s="12">
        <f t="shared" si="330"/>
        <v>0</v>
      </c>
      <c r="BM86" s="12">
        <f t="shared" si="330"/>
        <v>0</v>
      </c>
      <c r="BN86" s="12">
        <f t="shared" si="330"/>
        <v>0</v>
      </c>
      <c r="BO86" s="12">
        <f t="shared" si="330"/>
        <v>0</v>
      </c>
      <c r="BP86" s="12">
        <f t="shared" si="330"/>
        <v>0</v>
      </c>
      <c r="BQ86" s="12">
        <f t="shared" ref="BQ86:CV86" si="331" xml:space="preserve"> BQ$78</f>
        <v>0</v>
      </c>
      <c r="BR86" s="12">
        <f t="shared" si="331"/>
        <v>0</v>
      </c>
      <c r="BS86" s="12">
        <f t="shared" si="331"/>
        <v>0</v>
      </c>
      <c r="BT86" s="12">
        <f t="shared" si="331"/>
        <v>0</v>
      </c>
      <c r="BU86" s="12">
        <f t="shared" si="331"/>
        <v>0</v>
      </c>
      <c r="BV86" s="12">
        <f t="shared" si="331"/>
        <v>0</v>
      </c>
      <c r="BW86" s="12">
        <f t="shared" si="331"/>
        <v>0</v>
      </c>
      <c r="BX86" s="12">
        <f t="shared" si="331"/>
        <v>0</v>
      </c>
      <c r="BY86" s="12">
        <f t="shared" si="331"/>
        <v>0</v>
      </c>
      <c r="BZ86" s="12">
        <f t="shared" si="331"/>
        <v>0</v>
      </c>
      <c r="CA86" s="12">
        <f t="shared" si="331"/>
        <v>0</v>
      </c>
      <c r="CB86" s="12">
        <f t="shared" si="331"/>
        <v>0</v>
      </c>
      <c r="CC86" s="12">
        <f t="shared" si="331"/>
        <v>0</v>
      </c>
      <c r="CD86" s="12">
        <f t="shared" si="331"/>
        <v>0</v>
      </c>
      <c r="CE86" s="12">
        <f t="shared" si="331"/>
        <v>0</v>
      </c>
      <c r="CF86" s="12">
        <f t="shared" si="331"/>
        <v>0</v>
      </c>
      <c r="CG86" s="12">
        <f t="shared" si="331"/>
        <v>0</v>
      </c>
      <c r="CH86" s="12">
        <f t="shared" si="331"/>
        <v>0</v>
      </c>
      <c r="CI86" s="12">
        <f t="shared" si="331"/>
        <v>0</v>
      </c>
      <c r="CJ86" s="12">
        <f t="shared" si="331"/>
        <v>0</v>
      </c>
      <c r="CK86" s="12">
        <f t="shared" si="331"/>
        <v>0</v>
      </c>
      <c r="CL86" s="12">
        <f t="shared" si="331"/>
        <v>0</v>
      </c>
      <c r="CM86" s="12">
        <f t="shared" si="331"/>
        <v>0</v>
      </c>
      <c r="CN86" s="12">
        <f t="shared" si="331"/>
        <v>0</v>
      </c>
      <c r="CO86" s="12">
        <f t="shared" si="331"/>
        <v>0</v>
      </c>
      <c r="CP86" s="12">
        <f t="shared" si="331"/>
        <v>0</v>
      </c>
      <c r="CQ86" s="12">
        <f t="shared" si="331"/>
        <v>0</v>
      </c>
      <c r="CR86" s="12">
        <f t="shared" si="331"/>
        <v>0</v>
      </c>
      <c r="CS86" s="12">
        <f t="shared" si="331"/>
        <v>0</v>
      </c>
      <c r="CT86" s="12">
        <f t="shared" si="331"/>
        <v>0</v>
      </c>
      <c r="CU86" s="12">
        <f t="shared" si="331"/>
        <v>0</v>
      </c>
      <c r="CV86" s="12">
        <f t="shared" si="331"/>
        <v>0</v>
      </c>
      <c r="CW86" s="12">
        <f t="shared" ref="CW86:EB86" si="332" xml:space="preserve"> CW$78</f>
        <v>0</v>
      </c>
      <c r="CX86" s="12">
        <f t="shared" si="332"/>
        <v>0</v>
      </c>
      <c r="CY86" s="12">
        <f t="shared" si="332"/>
        <v>0</v>
      </c>
      <c r="CZ86" s="12">
        <f t="shared" si="332"/>
        <v>0</v>
      </c>
      <c r="DA86" s="12">
        <f t="shared" si="332"/>
        <v>0</v>
      </c>
      <c r="DB86" s="12">
        <f t="shared" si="332"/>
        <v>0</v>
      </c>
      <c r="DC86" s="12">
        <f t="shared" si="332"/>
        <v>0</v>
      </c>
      <c r="DD86" s="12">
        <f t="shared" si="332"/>
        <v>0</v>
      </c>
      <c r="DE86" s="12">
        <f t="shared" si="332"/>
        <v>0</v>
      </c>
      <c r="DF86" s="12">
        <f t="shared" si="332"/>
        <v>0</v>
      </c>
      <c r="DG86" s="12">
        <f t="shared" si="332"/>
        <v>0</v>
      </c>
      <c r="DH86" s="12">
        <f t="shared" si="332"/>
        <v>0</v>
      </c>
      <c r="DI86" s="12">
        <f t="shared" si="332"/>
        <v>0</v>
      </c>
      <c r="DJ86" s="12">
        <f t="shared" si="332"/>
        <v>0</v>
      </c>
      <c r="DK86" s="12">
        <f t="shared" si="332"/>
        <v>0</v>
      </c>
      <c r="DL86" s="12">
        <f t="shared" si="332"/>
        <v>0</v>
      </c>
      <c r="DM86" s="12">
        <f t="shared" si="332"/>
        <v>0</v>
      </c>
      <c r="DN86" s="12">
        <f t="shared" si="332"/>
        <v>0</v>
      </c>
      <c r="DO86" s="12">
        <f t="shared" si="332"/>
        <v>0</v>
      </c>
      <c r="DP86" s="12">
        <f t="shared" si="332"/>
        <v>0</v>
      </c>
      <c r="DQ86" s="12">
        <f t="shared" si="332"/>
        <v>0</v>
      </c>
      <c r="DR86" s="12">
        <f t="shared" si="332"/>
        <v>0</v>
      </c>
      <c r="DS86" s="12">
        <f t="shared" si="332"/>
        <v>0</v>
      </c>
      <c r="DT86" s="12">
        <f t="shared" si="332"/>
        <v>0</v>
      </c>
      <c r="DU86" s="12">
        <f t="shared" si="332"/>
        <v>0</v>
      </c>
      <c r="DV86" s="12">
        <f t="shared" si="332"/>
        <v>0</v>
      </c>
      <c r="DW86" s="12">
        <f t="shared" si="332"/>
        <v>0</v>
      </c>
      <c r="DX86" s="12">
        <f t="shared" si="332"/>
        <v>0</v>
      </c>
      <c r="DY86" s="12">
        <f t="shared" si="332"/>
        <v>0</v>
      </c>
      <c r="DZ86" s="12">
        <f t="shared" si="332"/>
        <v>0</v>
      </c>
      <c r="EA86" s="12">
        <f t="shared" si="332"/>
        <v>0</v>
      </c>
      <c r="EB86" s="12">
        <f t="shared" si="332"/>
        <v>0</v>
      </c>
      <c r="EC86" s="12">
        <f t="shared" ref="EC86:FH86" si="333" xml:space="preserve"> EC$78</f>
        <v>0</v>
      </c>
      <c r="ED86" s="12">
        <f t="shared" si="333"/>
        <v>0</v>
      </c>
      <c r="EE86" s="12">
        <f t="shared" si="333"/>
        <v>0</v>
      </c>
      <c r="EF86" s="12">
        <f t="shared" si="333"/>
        <v>0</v>
      </c>
      <c r="EG86" s="12">
        <f t="shared" si="333"/>
        <v>0</v>
      </c>
      <c r="EH86" s="12">
        <f t="shared" si="333"/>
        <v>0</v>
      </c>
      <c r="EI86" s="12">
        <f t="shared" si="333"/>
        <v>0</v>
      </c>
      <c r="EJ86" s="12">
        <f t="shared" si="333"/>
        <v>0</v>
      </c>
      <c r="EK86" s="12">
        <f t="shared" si="333"/>
        <v>0</v>
      </c>
      <c r="EL86" s="12">
        <f t="shared" si="333"/>
        <v>0</v>
      </c>
      <c r="EM86" s="12">
        <f t="shared" si="333"/>
        <v>0</v>
      </c>
      <c r="EN86" s="12">
        <f t="shared" si="333"/>
        <v>0</v>
      </c>
      <c r="EO86" s="12">
        <f t="shared" si="333"/>
        <v>0</v>
      </c>
      <c r="EP86" s="12">
        <f t="shared" si="333"/>
        <v>0</v>
      </c>
      <c r="EQ86" s="12">
        <f t="shared" si="333"/>
        <v>0</v>
      </c>
      <c r="ER86" s="12">
        <f t="shared" si="333"/>
        <v>0</v>
      </c>
      <c r="ES86" s="12">
        <f t="shared" si="333"/>
        <v>0</v>
      </c>
      <c r="ET86" s="12">
        <f t="shared" si="333"/>
        <v>0</v>
      </c>
      <c r="EU86" s="12">
        <f t="shared" si="333"/>
        <v>0</v>
      </c>
      <c r="EV86" s="12">
        <f t="shared" si="333"/>
        <v>0</v>
      </c>
      <c r="EW86" s="12">
        <f t="shared" si="333"/>
        <v>0</v>
      </c>
      <c r="EX86" s="12">
        <f t="shared" si="333"/>
        <v>0</v>
      </c>
      <c r="EY86" s="12">
        <f t="shared" si="333"/>
        <v>0</v>
      </c>
      <c r="EZ86" s="12">
        <f t="shared" si="333"/>
        <v>0</v>
      </c>
      <c r="FA86" s="12">
        <f t="shared" si="333"/>
        <v>0</v>
      </c>
      <c r="FB86" s="12">
        <f t="shared" si="333"/>
        <v>0</v>
      </c>
      <c r="FC86" s="12">
        <f t="shared" si="333"/>
        <v>0</v>
      </c>
      <c r="FD86" s="12">
        <f t="shared" si="333"/>
        <v>0</v>
      </c>
      <c r="FE86" s="12">
        <f t="shared" si="333"/>
        <v>0</v>
      </c>
      <c r="FF86" s="12">
        <f t="shared" si="333"/>
        <v>0</v>
      </c>
      <c r="FG86" s="12">
        <f t="shared" si="333"/>
        <v>0</v>
      </c>
      <c r="FH86" s="12">
        <f t="shared" si="333"/>
        <v>0</v>
      </c>
      <c r="FI86" s="12">
        <f t="shared" ref="FI86:GJ86" si="334" xml:space="preserve"> FI$78</f>
        <v>0</v>
      </c>
      <c r="FJ86" s="12">
        <f t="shared" si="334"/>
        <v>0</v>
      </c>
      <c r="FK86" s="12">
        <f t="shared" si="334"/>
        <v>0</v>
      </c>
      <c r="FL86" s="12">
        <f t="shared" si="334"/>
        <v>0</v>
      </c>
      <c r="FM86" s="12">
        <f t="shared" si="334"/>
        <v>0</v>
      </c>
      <c r="FN86" s="12">
        <f t="shared" si="334"/>
        <v>0</v>
      </c>
      <c r="FO86" s="12">
        <f t="shared" si="334"/>
        <v>0</v>
      </c>
      <c r="FP86" s="12">
        <f t="shared" si="334"/>
        <v>0</v>
      </c>
      <c r="FQ86" s="12">
        <f t="shared" si="334"/>
        <v>0</v>
      </c>
      <c r="FR86" s="12">
        <f t="shared" si="334"/>
        <v>0</v>
      </c>
      <c r="FS86" s="12">
        <f t="shared" si="334"/>
        <v>0</v>
      </c>
      <c r="FT86" s="12">
        <f t="shared" si="334"/>
        <v>0</v>
      </c>
      <c r="FU86" s="12">
        <f t="shared" si="334"/>
        <v>0</v>
      </c>
      <c r="FV86" s="12">
        <f t="shared" si="334"/>
        <v>0</v>
      </c>
      <c r="FW86" s="12">
        <f t="shared" si="334"/>
        <v>0</v>
      </c>
      <c r="FX86" s="12">
        <f t="shared" si="334"/>
        <v>0</v>
      </c>
      <c r="FY86" s="12">
        <f t="shared" si="334"/>
        <v>0</v>
      </c>
      <c r="FZ86" s="12">
        <f t="shared" si="334"/>
        <v>0</v>
      </c>
      <c r="GA86" s="12">
        <f t="shared" si="334"/>
        <v>0</v>
      </c>
      <c r="GB86" s="12">
        <f t="shared" si="334"/>
        <v>0</v>
      </c>
      <c r="GC86" s="12">
        <f t="shared" si="334"/>
        <v>0</v>
      </c>
      <c r="GD86" s="12">
        <f t="shared" si="334"/>
        <v>0</v>
      </c>
      <c r="GE86" s="12">
        <f t="shared" si="334"/>
        <v>0</v>
      </c>
      <c r="GF86" s="12">
        <f t="shared" si="334"/>
        <v>0</v>
      </c>
      <c r="GG86" s="12">
        <f t="shared" si="334"/>
        <v>0</v>
      </c>
      <c r="GH86" s="12">
        <f t="shared" si="334"/>
        <v>0</v>
      </c>
      <c r="GI86" s="12">
        <f t="shared" si="334"/>
        <v>0</v>
      </c>
      <c r="GJ86" s="12">
        <f t="shared" si="334"/>
        <v>0</v>
      </c>
    </row>
    <row r="87" spans="1:192" outlineLevel="1" x14ac:dyDescent="0.25">
      <c r="E87" s="204" t="str">
        <f t="shared" ref="E87:AJ87" si="335" xml:space="preserve"> E$83</f>
        <v>End of construction period flag</v>
      </c>
      <c r="F87" s="204">
        <f t="shared" si="335"/>
        <v>0</v>
      </c>
      <c r="G87" s="204" t="str">
        <f t="shared" si="335"/>
        <v>flag</v>
      </c>
      <c r="H87" s="204">
        <f t="shared" si="335"/>
        <v>1</v>
      </c>
      <c r="I87" s="204">
        <f t="shared" si="335"/>
        <v>0</v>
      </c>
      <c r="J87" s="204">
        <f t="shared" si="335"/>
        <v>0</v>
      </c>
      <c r="K87" s="204">
        <f t="shared" si="335"/>
        <v>0</v>
      </c>
      <c r="L87" s="204">
        <f t="shared" si="335"/>
        <v>0</v>
      </c>
      <c r="M87" s="204">
        <f t="shared" si="335"/>
        <v>0</v>
      </c>
      <c r="N87" s="204">
        <f t="shared" si="335"/>
        <v>0</v>
      </c>
      <c r="O87" s="204">
        <f t="shared" si="335"/>
        <v>0</v>
      </c>
      <c r="P87" s="204">
        <f t="shared" si="335"/>
        <v>1</v>
      </c>
      <c r="Q87" s="204">
        <f t="shared" si="335"/>
        <v>0</v>
      </c>
      <c r="R87" s="204">
        <f t="shared" si="335"/>
        <v>0</v>
      </c>
      <c r="S87" s="204">
        <f t="shared" si="335"/>
        <v>0</v>
      </c>
      <c r="T87" s="204">
        <f t="shared" si="335"/>
        <v>0</v>
      </c>
      <c r="U87" s="204">
        <f t="shared" si="335"/>
        <v>0</v>
      </c>
      <c r="V87" s="204">
        <f t="shared" si="335"/>
        <v>0</v>
      </c>
      <c r="W87" s="204">
        <f t="shared" si="335"/>
        <v>0</v>
      </c>
      <c r="X87" s="204">
        <f t="shared" si="335"/>
        <v>0</v>
      </c>
      <c r="Y87" s="204">
        <f t="shared" si="335"/>
        <v>0</v>
      </c>
      <c r="Z87" s="204">
        <f t="shared" si="335"/>
        <v>0</v>
      </c>
      <c r="AA87" s="204">
        <f t="shared" si="335"/>
        <v>0</v>
      </c>
      <c r="AB87" s="204">
        <f t="shared" si="335"/>
        <v>0</v>
      </c>
      <c r="AC87" s="204">
        <f t="shared" si="335"/>
        <v>0</v>
      </c>
      <c r="AD87" s="204">
        <f t="shared" si="335"/>
        <v>0</v>
      </c>
      <c r="AE87" s="204">
        <f t="shared" si="335"/>
        <v>0</v>
      </c>
      <c r="AF87" s="204">
        <f t="shared" si="335"/>
        <v>0</v>
      </c>
      <c r="AG87" s="204">
        <f t="shared" si="335"/>
        <v>0</v>
      </c>
      <c r="AH87" s="204">
        <f t="shared" si="335"/>
        <v>0</v>
      </c>
      <c r="AI87" s="204">
        <f t="shared" si="335"/>
        <v>0</v>
      </c>
      <c r="AJ87" s="204">
        <f t="shared" si="335"/>
        <v>0</v>
      </c>
      <c r="AK87" s="204">
        <f t="shared" ref="AK87:BP87" si="336" xml:space="preserve"> AK$83</f>
        <v>0</v>
      </c>
      <c r="AL87" s="204">
        <f t="shared" si="336"/>
        <v>0</v>
      </c>
      <c r="AM87" s="204">
        <f t="shared" si="336"/>
        <v>0</v>
      </c>
      <c r="AN87" s="204">
        <f t="shared" si="336"/>
        <v>0</v>
      </c>
      <c r="AO87" s="204">
        <f t="shared" si="336"/>
        <v>0</v>
      </c>
      <c r="AP87" s="204">
        <f t="shared" si="336"/>
        <v>0</v>
      </c>
      <c r="AQ87" s="204">
        <f t="shared" si="336"/>
        <v>0</v>
      </c>
      <c r="AR87" s="204">
        <f t="shared" si="336"/>
        <v>0</v>
      </c>
      <c r="AS87" s="204">
        <f t="shared" si="336"/>
        <v>0</v>
      </c>
      <c r="AT87" s="204">
        <f t="shared" si="336"/>
        <v>0</v>
      </c>
      <c r="AU87" s="204">
        <f t="shared" si="336"/>
        <v>0</v>
      </c>
      <c r="AV87" s="204">
        <f t="shared" si="336"/>
        <v>0</v>
      </c>
      <c r="AW87" s="204">
        <f t="shared" si="336"/>
        <v>0</v>
      </c>
      <c r="AX87" s="204">
        <f t="shared" si="336"/>
        <v>0</v>
      </c>
      <c r="AY87" s="204">
        <f t="shared" si="336"/>
        <v>0</v>
      </c>
      <c r="AZ87" s="204">
        <f t="shared" si="336"/>
        <v>0</v>
      </c>
      <c r="BA87" s="204">
        <f t="shared" si="336"/>
        <v>0</v>
      </c>
      <c r="BB87" s="204">
        <f t="shared" si="336"/>
        <v>0</v>
      </c>
      <c r="BC87" s="204">
        <f t="shared" si="336"/>
        <v>0</v>
      </c>
      <c r="BD87" s="204">
        <f t="shared" si="336"/>
        <v>0</v>
      </c>
      <c r="BE87" s="204">
        <f t="shared" si="336"/>
        <v>0</v>
      </c>
      <c r="BF87" s="204">
        <f t="shared" si="336"/>
        <v>0</v>
      </c>
      <c r="BG87" s="204">
        <f t="shared" si="336"/>
        <v>0</v>
      </c>
      <c r="BH87" s="204">
        <f t="shared" si="336"/>
        <v>0</v>
      </c>
      <c r="BI87" s="204">
        <f t="shared" si="336"/>
        <v>0</v>
      </c>
      <c r="BJ87" s="204">
        <f t="shared" si="336"/>
        <v>0</v>
      </c>
      <c r="BK87" s="204">
        <f t="shared" si="336"/>
        <v>0</v>
      </c>
      <c r="BL87" s="204">
        <f t="shared" si="336"/>
        <v>0</v>
      </c>
      <c r="BM87" s="204">
        <f t="shared" si="336"/>
        <v>0</v>
      </c>
      <c r="BN87" s="204">
        <f t="shared" si="336"/>
        <v>0</v>
      </c>
      <c r="BO87" s="204">
        <f t="shared" si="336"/>
        <v>0</v>
      </c>
      <c r="BP87" s="204">
        <f t="shared" si="336"/>
        <v>0</v>
      </c>
      <c r="BQ87" s="204">
        <f t="shared" ref="BQ87:CV87" si="337" xml:space="preserve"> BQ$83</f>
        <v>0</v>
      </c>
      <c r="BR87" s="204">
        <f t="shared" si="337"/>
        <v>0</v>
      </c>
      <c r="BS87" s="204">
        <f t="shared" si="337"/>
        <v>0</v>
      </c>
      <c r="BT87" s="204">
        <f t="shared" si="337"/>
        <v>0</v>
      </c>
      <c r="BU87" s="204">
        <f t="shared" si="337"/>
        <v>0</v>
      </c>
      <c r="BV87" s="204">
        <f t="shared" si="337"/>
        <v>0</v>
      </c>
      <c r="BW87" s="204">
        <f t="shared" si="337"/>
        <v>0</v>
      </c>
      <c r="BX87" s="204">
        <f t="shared" si="337"/>
        <v>0</v>
      </c>
      <c r="BY87" s="204">
        <f t="shared" si="337"/>
        <v>0</v>
      </c>
      <c r="BZ87" s="204">
        <f t="shared" si="337"/>
        <v>0</v>
      </c>
      <c r="CA87" s="204">
        <f t="shared" si="337"/>
        <v>0</v>
      </c>
      <c r="CB87" s="204">
        <f t="shared" si="337"/>
        <v>0</v>
      </c>
      <c r="CC87" s="204">
        <f t="shared" si="337"/>
        <v>0</v>
      </c>
      <c r="CD87" s="204">
        <f t="shared" si="337"/>
        <v>0</v>
      </c>
      <c r="CE87" s="204">
        <f t="shared" si="337"/>
        <v>0</v>
      </c>
      <c r="CF87" s="204">
        <f t="shared" si="337"/>
        <v>0</v>
      </c>
      <c r="CG87" s="204">
        <f t="shared" si="337"/>
        <v>0</v>
      </c>
      <c r="CH87" s="204">
        <f t="shared" si="337"/>
        <v>0</v>
      </c>
      <c r="CI87" s="204">
        <f t="shared" si="337"/>
        <v>0</v>
      </c>
      <c r="CJ87" s="204">
        <f t="shared" si="337"/>
        <v>0</v>
      </c>
      <c r="CK87" s="204">
        <f t="shared" si="337"/>
        <v>0</v>
      </c>
      <c r="CL87" s="204">
        <f t="shared" si="337"/>
        <v>0</v>
      </c>
      <c r="CM87" s="204">
        <f t="shared" si="337"/>
        <v>0</v>
      </c>
      <c r="CN87" s="204">
        <f t="shared" si="337"/>
        <v>0</v>
      </c>
      <c r="CO87" s="204">
        <f t="shared" si="337"/>
        <v>0</v>
      </c>
      <c r="CP87" s="204">
        <f t="shared" si="337"/>
        <v>0</v>
      </c>
      <c r="CQ87" s="204">
        <f t="shared" si="337"/>
        <v>0</v>
      </c>
      <c r="CR87" s="204">
        <f t="shared" si="337"/>
        <v>0</v>
      </c>
      <c r="CS87" s="204">
        <f t="shared" si="337"/>
        <v>0</v>
      </c>
      <c r="CT87" s="204">
        <f t="shared" si="337"/>
        <v>0</v>
      </c>
      <c r="CU87" s="204">
        <f t="shared" si="337"/>
        <v>0</v>
      </c>
      <c r="CV87" s="204">
        <f t="shared" si="337"/>
        <v>0</v>
      </c>
      <c r="CW87" s="204">
        <f t="shared" ref="CW87:EB87" si="338" xml:space="preserve"> CW$83</f>
        <v>0</v>
      </c>
      <c r="CX87" s="204">
        <f t="shared" si="338"/>
        <v>0</v>
      </c>
      <c r="CY87" s="204">
        <f t="shared" si="338"/>
        <v>0</v>
      </c>
      <c r="CZ87" s="204">
        <f t="shared" si="338"/>
        <v>0</v>
      </c>
      <c r="DA87" s="204">
        <f t="shared" si="338"/>
        <v>0</v>
      </c>
      <c r="DB87" s="204">
        <f t="shared" si="338"/>
        <v>0</v>
      </c>
      <c r="DC87" s="204">
        <f t="shared" si="338"/>
        <v>0</v>
      </c>
      <c r="DD87" s="204">
        <f t="shared" si="338"/>
        <v>0</v>
      </c>
      <c r="DE87" s="204">
        <f t="shared" si="338"/>
        <v>0</v>
      </c>
      <c r="DF87" s="204">
        <f t="shared" si="338"/>
        <v>0</v>
      </c>
      <c r="DG87" s="204">
        <f t="shared" si="338"/>
        <v>0</v>
      </c>
      <c r="DH87" s="204">
        <f t="shared" si="338"/>
        <v>0</v>
      </c>
      <c r="DI87" s="204">
        <f t="shared" si="338"/>
        <v>0</v>
      </c>
      <c r="DJ87" s="204">
        <f t="shared" si="338"/>
        <v>0</v>
      </c>
      <c r="DK87" s="204">
        <f t="shared" si="338"/>
        <v>0</v>
      </c>
      <c r="DL87" s="204">
        <f t="shared" si="338"/>
        <v>0</v>
      </c>
      <c r="DM87" s="204">
        <f t="shared" si="338"/>
        <v>0</v>
      </c>
      <c r="DN87" s="204">
        <f t="shared" si="338"/>
        <v>0</v>
      </c>
      <c r="DO87" s="204">
        <f t="shared" si="338"/>
        <v>0</v>
      </c>
      <c r="DP87" s="204">
        <f t="shared" si="338"/>
        <v>0</v>
      </c>
      <c r="DQ87" s="204">
        <f t="shared" si="338"/>
        <v>0</v>
      </c>
      <c r="DR87" s="204">
        <f t="shared" si="338"/>
        <v>0</v>
      </c>
      <c r="DS87" s="204">
        <f t="shared" si="338"/>
        <v>0</v>
      </c>
      <c r="DT87" s="204">
        <f t="shared" si="338"/>
        <v>0</v>
      </c>
      <c r="DU87" s="204">
        <f t="shared" si="338"/>
        <v>0</v>
      </c>
      <c r="DV87" s="204">
        <f t="shared" si="338"/>
        <v>0</v>
      </c>
      <c r="DW87" s="204">
        <f t="shared" si="338"/>
        <v>0</v>
      </c>
      <c r="DX87" s="204">
        <f t="shared" si="338"/>
        <v>0</v>
      </c>
      <c r="DY87" s="204">
        <f t="shared" si="338"/>
        <v>0</v>
      </c>
      <c r="DZ87" s="204">
        <f t="shared" si="338"/>
        <v>0</v>
      </c>
      <c r="EA87" s="204">
        <f t="shared" si="338"/>
        <v>0</v>
      </c>
      <c r="EB87" s="204">
        <f t="shared" si="338"/>
        <v>0</v>
      </c>
      <c r="EC87" s="204">
        <f t="shared" ref="EC87:FH87" si="339" xml:space="preserve"> EC$83</f>
        <v>0</v>
      </c>
      <c r="ED87" s="204">
        <f t="shared" si="339"/>
        <v>0</v>
      </c>
      <c r="EE87" s="204">
        <f t="shared" si="339"/>
        <v>0</v>
      </c>
      <c r="EF87" s="204">
        <f t="shared" si="339"/>
        <v>0</v>
      </c>
      <c r="EG87" s="204">
        <f t="shared" si="339"/>
        <v>0</v>
      </c>
      <c r="EH87" s="204">
        <f t="shared" si="339"/>
        <v>0</v>
      </c>
      <c r="EI87" s="204">
        <f t="shared" si="339"/>
        <v>0</v>
      </c>
      <c r="EJ87" s="204">
        <f t="shared" si="339"/>
        <v>0</v>
      </c>
      <c r="EK87" s="204">
        <f t="shared" si="339"/>
        <v>0</v>
      </c>
      <c r="EL87" s="204">
        <f t="shared" si="339"/>
        <v>0</v>
      </c>
      <c r="EM87" s="204">
        <f t="shared" si="339"/>
        <v>0</v>
      </c>
      <c r="EN87" s="204">
        <f t="shared" si="339"/>
        <v>0</v>
      </c>
      <c r="EO87" s="204">
        <f t="shared" si="339"/>
        <v>0</v>
      </c>
      <c r="EP87" s="204">
        <f t="shared" si="339"/>
        <v>0</v>
      </c>
      <c r="EQ87" s="204">
        <f t="shared" si="339"/>
        <v>0</v>
      </c>
      <c r="ER87" s="204">
        <f t="shared" si="339"/>
        <v>0</v>
      </c>
      <c r="ES87" s="204">
        <f t="shared" si="339"/>
        <v>0</v>
      </c>
      <c r="ET87" s="204">
        <f t="shared" si="339"/>
        <v>0</v>
      </c>
      <c r="EU87" s="204">
        <f t="shared" si="339"/>
        <v>0</v>
      </c>
      <c r="EV87" s="204">
        <f t="shared" si="339"/>
        <v>0</v>
      </c>
      <c r="EW87" s="204">
        <f t="shared" si="339"/>
        <v>0</v>
      </c>
      <c r="EX87" s="204">
        <f t="shared" si="339"/>
        <v>0</v>
      </c>
      <c r="EY87" s="204">
        <f t="shared" si="339"/>
        <v>0</v>
      </c>
      <c r="EZ87" s="204">
        <f t="shared" si="339"/>
        <v>0</v>
      </c>
      <c r="FA87" s="204">
        <f t="shared" si="339"/>
        <v>0</v>
      </c>
      <c r="FB87" s="204">
        <f t="shared" si="339"/>
        <v>0</v>
      </c>
      <c r="FC87" s="204">
        <f t="shared" si="339"/>
        <v>0</v>
      </c>
      <c r="FD87" s="204">
        <f t="shared" si="339"/>
        <v>0</v>
      </c>
      <c r="FE87" s="204">
        <f t="shared" si="339"/>
        <v>0</v>
      </c>
      <c r="FF87" s="204">
        <f t="shared" si="339"/>
        <v>0</v>
      </c>
      <c r="FG87" s="204">
        <f t="shared" si="339"/>
        <v>0</v>
      </c>
      <c r="FH87" s="204">
        <f t="shared" si="339"/>
        <v>0</v>
      </c>
      <c r="FI87" s="204">
        <f t="shared" ref="FI87:GJ87" si="340" xml:space="preserve"> FI$83</f>
        <v>0</v>
      </c>
      <c r="FJ87" s="204">
        <f t="shared" si="340"/>
        <v>0</v>
      </c>
      <c r="FK87" s="204">
        <f t="shared" si="340"/>
        <v>0</v>
      </c>
      <c r="FL87" s="204">
        <f t="shared" si="340"/>
        <v>0</v>
      </c>
      <c r="FM87" s="204">
        <f t="shared" si="340"/>
        <v>0</v>
      </c>
      <c r="FN87" s="204">
        <f t="shared" si="340"/>
        <v>0</v>
      </c>
      <c r="FO87" s="204">
        <f t="shared" si="340"/>
        <v>0</v>
      </c>
      <c r="FP87" s="204">
        <f t="shared" si="340"/>
        <v>0</v>
      </c>
      <c r="FQ87" s="204">
        <f t="shared" si="340"/>
        <v>0</v>
      </c>
      <c r="FR87" s="204">
        <f t="shared" si="340"/>
        <v>0</v>
      </c>
      <c r="FS87" s="204">
        <f t="shared" si="340"/>
        <v>0</v>
      </c>
      <c r="FT87" s="204">
        <f t="shared" si="340"/>
        <v>0</v>
      </c>
      <c r="FU87" s="204">
        <f t="shared" si="340"/>
        <v>0</v>
      </c>
      <c r="FV87" s="204">
        <f t="shared" si="340"/>
        <v>0</v>
      </c>
      <c r="FW87" s="204">
        <f t="shared" si="340"/>
        <v>0</v>
      </c>
      <c r="FX87" s="204">
        <f t="shared" si="340"/>
        <v>0</v>
      </c>
      <c r="FY87" s="204">
        <f t="shared" si="340"/>
        <v>0</v>
      </c>
      <c r="FZ87" s="204">
        <f t="shared" si="340"/>
        <v>0</v>
      </c>
      <c r="GA87" s="204">
        <f t="shared" si="340"/>
        <v>0</v>
      </c>
      <c r="GB87" s="204">
        <f t="shared" si="340"/>
        <v>0</v>
      </c>
      <c r="GC87" s="204">
        <f t="shared" si="340"/>
        <v>0</v>
      </c>
      <c r="GD87" s="204">
        <f t="shared" si="340"/>
        <v>0</v>
      </c>
      <c r="GE87" s="204">
        <f t="shared" si="340"/>
        <v>0</v>
      </c>
      <c r="GF87" s="204">
        <f t="shared" si="340"/>
        <v>0</v>
      </c>
      <c r="GG87" s="204">
        <f t="shared" si="340"/>
        <v>0</v>
      </c>
      <c r="GH87" s="204">
        <f t="shared" si="340"/>
        <v>0</v>
      </c>
      <c r="GI87" s="204">
        <f t="shared" si="340"/>
        <v>0</v>
      </c>
      <c r="GJ87" s="204">
        <f t="shared" si="340"/>
        <v>0</v>
      </c>
    </row>
    <row r="88" spans="1:192" s="194" customFormat="1" outlineLevel="1" x14ac:dyDescent="0.25">
      <c r="A88" s="142"/>
      <c r="B88" s="142"/>
      <c r="C88" s="143"/>
      <c r="D88" s="144"/>
      <c r="E88" s="193" t="s">
        <v>335</v>
      </c>
      <c r="F88" s="193"/>
      <c r="G88" s="193" t="s">
        <v>5</v>
      </c>
      <c r="H88" s="193">
        <f xml:space="preserve"> SUM(J88:GJ88)</f>
        <v>4</v>
      </c>
      <c r="I88" s="145"/>
      <c r="J88" s="193">
        <f t="shared" ref="J88:AO88" si="341" xml:space="preserve"> I88 + J86 - I87</f>
        <v>0</v>
      </c>
      <c r="K88" s="193">
        <f t="shared" si="341"/>
        <v>0</v>
      </c>
      <c r="L88" s="193">
        <f t="shared" si="341"/>
        <v>0</v>
      </c>
      <c r="M88" s="193">
        <f t="shared" si="341"/>
        <v>1</v>
      </c>
      <c r="N88" s="193">
        <f t="shared" si="341"/>
        <v>1</v>
      </c>
      <c r="O88" s="193">
        <f t="shared" si="341"/>
        <v>1</v>
      </c>
      <c r="P88" s="193">
        <f t="shared" si="341"/>
        <v>1</v>
      </c>
      <c r="Q88" s="193">
        <f t="shared" si="341"/>
        <v>0</v>
      </c>
      <c r="R88" s="193">
        <f t="shared" si="341"/>
        <v>0</v>
      </c>
      <c r="S88" s="193">
        <f t="shared" si="341"/>
        <v>0</v>
      </c>
      <c r="T88" s="193">
        <f t="shared" si="341"/>
        <v>0</v>
      </c>
      <c r="U88" s="193">
        <f t="shared" si="341"/>
        <v>0</v>
      </c>
      <c r="V88" s="193">
        <f t="shared" si="341"/>
        <v>0</v>
      </c>
      <c r="W88" s="193">
        <f t="shared" si="341"/>
        <v>0</v>
      </c>
      <c r="X88" s="193">
        <f t="shared" si="341"/>
        <v>0</v>
      </c>
      <c r="Y88" s="193">
        <f t="shared" si="341"/>
        <v>0</v>
      </c>
      <c r="Z88" s="193">
        <f t="shared" si="341"/>
        <v>0</v>
      </c>
      <c r="AA88" s="193">
        <f t="shared" si="341"/>
        <v>0</v>
      </c>
      <c r="AB88" s="193">
        <f t="shared" si="341"/>
        <v>0</v>
      </c>
      <c r="AC88" s="193">
        <f t="shared" si="341"/>
        <v>0</v>
      </c>
      <c r="AD88" s="193">
        <f t="shared" si="341"/>
        <v>0</v>
      </c>
      <c r="AE88" s="193">
        <f t="shared" si="341"/>
        <v>0</v>
      </c>
      <c r="AF88" s="193">
        <f t="shared" si="341"/>
        <v>0</v>
      </c>
      <c r="AG88" s="193">
        <f t="shared" si="341"/>
        <v>0</v>
      </c>
      <c r="AH88" s="193">
        <f t="shared" si="341"/>
        <v>0</v>
      </c>
      <c r="AI88" s="193">
        <f t="shared" si="341"/>
        <v>0</v>
      </c>
      <c r="AJ88" s="193">
        <f t="shared" si="341"/>
        <v>0</v>
      </c>
      <c r="AK88" s="193">
        <f t="shared" si="341"/>
        <v>0</v>
      </c>
      <c r="AL88" s="193">
        <f t="shared" si="341"/>
        <v>0</v>
      </c>
      <c r="AM88" s="193">
        <f t="shared" si="341"/>
        <v>0</v>
      </c>
      <c r="AN88" s="193">
        <f t="shared" si="341"/>
        <v>0</v>
      </c>
      <c r="AO88" s="193">
        <f t="shared" si="341"/>
        <v>0</v>
      </c>
      <c r="AP88" s="193">
        <f t="shared" ref="AP88:BU88" si="342" xml:space="preserve"> AO88 + AP86 - AO87</f>
        <v>0</v>
      </c>
      <c r="AQ88" s="193">
        <f t="shared" si="342"/>
        <v>0</v>
      </c>
      <c r="AR88" s="193">
        <f t="shared" si="342"/>
        <v>0</v>
      </c>
      <c r="AS88" s="193">
        <f t="shared" si="342"/>
        <v>0</v>
      </c>
      <c r="AT88" s="193">
        <f t="shared" si="342"/>
        <v>0</v>
      </c>
      <c r="AU88" s="193">
        <f t="shared" si="342"/>
        <v>0</v>
      </c>
      <c r="AV88" s="193">
        <f t="shared" si="342"/>
        <v>0</v>
      </c>
      <c r="AW88" s="193">
        <f t="shared" si="342"/>
        <v>0</v>
      </c>
      <c r="AX88" s="193">
        <f t="shared" si="342"/>
        <v>0</v>
      </c>
      <c r="AY88" s="193">
        <f t="shared" si="342"/>
        <v>0</v>
      </c>
      <c r="AZ88" s="193">
        <f t="shared" si="342"/>
        <v>0</v>
      </c>
      <c r="BA88" s="193">
        <f t="shared" si="342"/>
        <v>0</v>
      </c>
      <c r="BB88" s="193">
        <f t="shared" si="342"/>
        <v>0</v>
      </c>
      <c r="BC88" s="193">
        <f t="shared" si="342"/>
        <v>0</v>
      </c>
      <c r="BD88" s="193">
        <f t="shared" si="342"/>
        <v>0</v>
      </c>
      <c r="BE88" s="193">
        <f t="shared" si="342"/>
        <v>0</v>
      </c>
      <c r="BF88" s="193">
        <f t="shared" si="342"/>
        <v>0</v>
      </c>
      <c r="BG88" s="193">
        <f t="shared" si="342"/>
        <v>0</v>
      </c>
      <c r="BH88" s="193">
        <f t="shared" si="342"/>
        <v>0</v>
      </c>
      <c r="BI88" s="193">
        <f t="shared" si="342"/>
        <v>0</v>
      </c>
      <c r="BJ88" s="193">
        <f t="shared" si="342"/>
        <v>0</v>
      </c>
      <c r="BK88" s="193">
        <f t="shared" si="342"/>
        <v>0</v>
      </c>
      <c r="BL88" s="193">
        <f t="shared" si="342"/>
        <v>0</v>
      </c>
      <c r="BM88" s="193">
        <f t="shared" si="342"/>
        <v>0</v>
      </c>
      <c r="BN88" s="193">
        <f t="shared" si="342"/>
        <v>0</v>
      </c>
      <c r="BO88" s="193">
        <f t="shared" si="342"/>
        <v>0</v>
      </c>
      <c r="BP88" s="193">
        <f t="shared" si="342"/>
        <v>0</v>
      </c>
      <c r="BQ88" s="193">
        <f t="shared" si="342"/>
        <v>0</v>
      </c>
      <c r="BR88" s="193">
        <f t="shared" si="342"/>
        <v>0</v>
      </c>
      <c r="BS88" s="193">
        <f t="shared" si="342"/>
        <v>0</v>
      </c>
      <c r="BT88" s="193">
        <f t="shared" si="342"/>
        <v>0</v>
      </c>
      <c r="BU88" s="193">
        <f t="shared" si="342"/>
        <v>0</v>
      </c>
      <c r="BV88" s="193">
        <f t="shared" ref="BV88:DA88" si="343" xml:space="preserve"> BU88 + BV86 - BU87</f>
        <v>0</v>
      </c>
      <c r="BW88" s="193">
        <f t="shared" si="343"/>
        <v>0</v>
      </c>
      <c r="BX88" s="193">
        <f t="shared" si="343"/>
        <v>0</v>
      </c>
      <c r="BY88" s="193">
        <f t="shared" si="343"/>
        <v>0</v>
      </c>
      <c r="BZ88" s="193">
        <f t="shared" si="343"/>
        <v>0</v>
      </c>
      <c r="CA88" s="193">
        <f t="shared" si="343"/>
        <v>0</v>
      </c>
      <c r="CB88" s="193">
        <f t="shared" si="343"/>
        <v>0</v>
      </c>
      <c r="CC88" s="193">
        <f t="shared" si="343"/>
        <v>0</v>
      </c>
      <c r="CD88" s="193">
        <f t="shared" si="343"/>
        <v>0</v>
      </c>
      <c r="CE88" s="193">
        <f t="shared" si="343"/>
        <v>0</v>
      </c>
      <c r="CF88" s="193">
        <f t="shared" si="343"/>
        <v>0</v>
      </c>
      <c r="CG88" s="193">
        <f t="shared" si="343"/>
        <v>0</v>
      </c>
      <c r="CH88" s="193">
        <f t="shared" si="343"/>
        <v>0</v>
      </c>
      <c r="CI88" s="193">
        <f t="shared" si="343"/>
        <v>0</v>
      </c>
      <c r="CJ88" s="193">
        <f t="shared" si="343"/>
        <v>0</v>
      </c>
      <c r="CK88" s="193">
        <f t="shared" si="343"/>
        <v>0</v>
      </c>
      <c r="CL88" s="193">
        <f t="shared" si="343"/>
        <v>0</v>
      </c>
      <c r="CM88" s="193">
        <f t="shared" si="343"/>
        <v>0</v>
      </c>
      <c r="CN88" s="193">
        <f t="shared" si="343"/>
        <v>0</v>
      </c>
      <c r="CO88" s="193">
        <f t="shared" si="343"/>
        <v>0</v>
      </c>
      <c r="CP88" s="193">
        <f t="shared" si="343"/>
        <v>0</v>
      </c>
      <c r="CQ88" s="193">
        <f t="shared" si="343"/>
        <v>0</v>
      </c>
      <c r="CR88" s="193">
        <f t="shared" si="343"/>
        <v>0</v>
      </c>
      <c r="CS88" s="193">
        <f t="shared" si="343"/>
        <v>0</v>
      </c>
      <c r="CT88" s="193">
        <f t="shared" si="343"/>
        <v>0</v>
      </c>
      <c r="CU88" s="193">
        <f t="shared" si="343"/>
        <v>0</v>
      </c>
      <c r="CV88" s="193">
        <f t="shared" si="343"/>
        <v>0</v>
      </c>
      <c r="CW88" s="193">
        <f t="shared" si="343"/>
        <v>0</v>
      </c>
      <c r="CX88" s="193">
        <f t="shared" si="343"/>
        <v>0</v>
      </c>
      <c r="CY88" s="193">
        <f t="shared" si="343"/>
        <v>0</v>
      </c>
      <c r="CZ88" s="193">
        <f t="shared" si="343"/>
        <v>0</v>
      </c>
      <c r="DA88" s="193">
        <f t="shared" si="343"/>
        <v>0</v>
      </c>
      <c r="DB88" s="193">
        <f t="shared" ref="DB88:EG88" si="344" xml:space="preserve"> DA88 + DB86 - DA87</f>
        <v>0</v>
      </c>
      <c r="DC88" s="193">
        <f t="shared" si="344"/>
        <v>0</v>
      </c>
      <c r="DD88" s="193">
        <f t="shared" si="344"/>
        <v>0</v>
      </c>
      <c r="DE88" s="193">
        <f t="shared" si="344"/>
        <v>0</v>
      </c>
      <c r="DF88" s="193">
        <f t="shared" si="344"/>
        <v>0</v>
      </c>
      <c r="DG88" s="193">
        <f t="shared" si="344"/>
        <v>0</v>
      </c>
      <c r="DH88" s="193">
        <f t="shared" si="344"/>
        <v>0</v>
      </c>
      <c r="DI88" s="193">
        <f t="shared" si="344"/>
        <v>0</v>
      </c>
      <c r="DJ88" s="193">
        <f t="shared" si="344"/>
        <v>0</v>
      </c>
      <c r="DK88" s="193">
        <f t="shared" si="344"/>
        <v>0</v>
      </c>
      <c r="DL88" s="193">
        <f t="shared" si="344"/>
        <v>0</v>
      </c>
      <c r="DM88" s="193">
        <f t="shared" si="344"/>
        <v>0</v>
      </c>
      <c r="DN88" s="193">
        <f t="shared" si="344"/>
        <v>0</v>
      </c>
      <c r="DO88" s="193">
        <f t="shared" si="344"/>
        <v>0</v>
      </c>
      <c r="DP88" s="193">
        <f t="shared" si="344"/>
        <v>0</v>
      </c>
      <c r="DQ88" s="193">
        <f t="shared" si="344"/>
        <v>0</v>
      </c>
      <c r="DR88" s="193">
        <f t="shared" si="344"/>
        <v>0</v>
      </c>
      <c r="DS88" s="193">
        <f t="shared" si="344"/>
        <v>0</v>
      </c>
      <c r="DT88" s="193">
        <f t="shared" si="344"/>
        <v>0</v>
      </c>
      <c r="DU88" s="193">
        <f t="shared" si="344"/>
        <v>0</v>
      </c>
      <c r="DV88" s="193">
        <f t="shared" si="344"/>
        <v>0</v>
      </c>
      <c r="DW88" s="193">
        <f t="shared" si="344"/>
        <v>0</v>
      </c>
      <c r="DX88" s="193">
        <f t="shared" si="344"/>
        <v>0</v>
      </c>
      <c r="DY88" s="193">
        <f t="shared" si="344"/>
        <v>0</v>
      </c>
      <c r="DZ88" s="193">
        <f t="shared" si="344"/>
        <v>0</v>
      </c>
      <c r="EA88" s="193">
        <f t="shared" si="344"/>
        <v>0</v>
      </c>
      <c r="EB88" s="193">
        <f t="shared" si="344"/>
        <v>0</v>
      </c>
      <c r="EC88" s="193">
        <f t="shared" si="344"/>
        <v>0</v>
      </c>
      <c r="ED88" s="193">
        <f t="shared" si="344"/>
        <v>0</v>
      </c>
      <c r="EE88" s="193">
        <f t="shared" si="344"/>
        <v>0</v>
      </c>
      <c r="EF88" s="193">
        <f t="shared" si="344"/>
        <v>0</v>
      </c>
      <c r="EG88" s="193">
        <f t="shared" si="344"/>
        <v>0</v>
      </c>
      <c r="EH88" s="193">
        <f t="shared" ref="EH88:FM88" si="345" xml:space="preserve"> EG88 + EH86 - EG87</f>
        <v>0</v>
      </c>
      <c r="EI88" s="193">
        <f t="shared" si="345"/>
        <v>0</v>
      </c>
      <c r="EJ88" s="193">
        <f t="shared" si="345"/>
        <v>0</v>
      </c>
      <c r="EK88" s="193">
        <f t="shared" si="345"/>
        <v>0</v>
      </c>
      <c r="EL88" s="193">
        <f t="shared" si="345"/>
        <v>0</v>
      </c>
      <c r="EM88" s="193">
        <f t="shared" si="345"/>
        <v>0</v>
      </c>
      <c r="EN88" s="193">
        <f t="shared" si="345"/>
        <v>0</v>
      </c>
      <c r="EO88" s="193">
        <f t="shared" si="345"/>
        <v>0</v>
      </c>
      <c r="EP88" s="193">
        <f t="shared" si="345"/>
        <v>0</v>
      </c>
      <c r="EQ88" s="193">
        <f t="shared" si="345"/>
        <v>0</v>
      </c>
      <c r="ER88" s="193">
        <f t="shared" si="345"/>
        <v>0</v>
      </c>
      <c r="ES88" s="193">
        <f t="shared" si="345"/>
        <v>0</v>
      </c>
      <c r="ET88" s="193">
        <f t="shared" si="345"/>
        <v>0</v>
      </c>
      <c r="EU88" s="193">
        <f t="shared" si="345"/>
        <v>0</v>
      </c>
      <c r="EV88" s="193">
        <f t="shared" si="345"/>
        <v>0</v>
      </c>
      <c r="EW88" s="193">
        <f t="shared" si="345"/>
        <v>0</v>
      </c>
      <c r="EX88" s="193">
        <f t="shared" si="345"/>
        <v>0</v>
      </c>
      <c r="EY88" s="193">
        <f t="shared" si="345"/>
        <v>0</v>
      </c>
      <c r="EZ88" s="193">
        <f t="shared" si="345"/>
        <v>0</v>
      </c>
      <c r="FA88" s="193">
        <f t="shared" si="345"/>
        <v>0</v>
      </c>
      <c r="FB88" s="193">
        <f t="shared" si="345"/>
        <v>0</v>
      </c>
      <c r="FC88" s="193">
        <f t="shared" si="345"/>
        <v>0</v>
      </c>
      <c r="FD88" s="193">
        <f t="shared" si="345"/>
        <v>0</v>
      </c>
      <c r="FE88" s="193">
        <f t="shared" si="345"/>
        <v>0</v>
      </c>
      <c r="FF88" s="193">
        <f t="shared" si="345"/>
        <v>0</v>
      </c>
      <c r="FG88" s="193">
        <f t="shared" si="345"/>
        <v>0</v>
      </c>
      <c r="FH88" s="193">
        <f t="shared" si="345"/>
        <v>0</v>
      </c>
      <c r="FI88" s="193">
        <f t="shared" si="345"/>
        <v>0</v>
      </c>
      <c r="FJ88" s="193">
        <f t="shared" si="345"/>
        <v>0</v>
      </c>
      <c r="FK88" s="193">
        <f t="shared" si="345"/>
        <v>0</v>
      </c>
      <c r="FL88" s="193">
        <f t="shared" si="345"/>
        <v>0</v>
      </c>
      <c r="FM88" s="193">
        <f t="shared" si="345"/>
        <v>0</v>
      </c>
      <c r="FN88" s="193">
        <f t="shared" ref="FN88:GJ88" si="346" xml:space="preserve"> FM88 + FN86 - FM87</f>
        <v>0</v>
      </c>
      <c r="FO88" s="193">
        <f t="shared" si="346"/>
        <v>0</v>
      </c>
      <c r="FP88" s="193">
        <f t="shared" si="346"/>
        <v>0</v>
      </c>
      <c r="FQ88" s="193">
        <f t="shared" si="346"/>
        <v>0</v>
      </c>
      <c r="FR88" s="193">
        <f t="shared" si="346"/>
        <v>0</v>
      </c>
      <c r="FS88" s="193">
        <f t="shared" si="346"/>
        <v>0</v>
      </c>
      <c r="FT88" s="193">
        <f t="shared" si="346"/>
        <v>0</v>
      </c>
      <c r="FU88" s="193">
        <f t="shared" si="346"/>
        <v>0</v>
      </c>
      <c r="FV88" s="193">
        <f t="shared" si="346"/>
        <v>0</v>
      </c>
      <c r="FW88" s="193">
        <f t="shared" si="346"/>
        <v>0</v>
      </c>
      <c r="FX88" s="193">
        <f t="shared" si="346"/>
        <v>0</v>
      </c>
      <c r="FY88" s="193">
        <f t="shared" si="346"/>
        <v>0</v>
      </c>
      <c r="FZ88" s="193">
        <f t="shared" si="346"/>
        <v>0</v>
      </c>
      <c r="GA88" s="193">
        <f t="shared" si="346"/>
        <v>0</v>
      </c>
      <c r="GB88" s="193">
        <f t="shared" si="346"/>
        <v>0</v>
      </c>
      <c r="GC88" s="193">
        <f t="shared" si="346"/>
        <v>0</v>
      </c>
      <c r="GD88" s="193">
        <f t="shared" si="346"/>
        <v>0</v>
      </c>
      <c r="GE88" s="193">
        <f t="shared" si="346"/>
        <v>0</v>
      </c>
      <c r="GF88" s="193">
        <f t="shared" si="346"/>
        <v>0</v>
      </c>
      <c r="GG88" s="193">
        <f t="shared" si="346"/>
        <v>0</v>
      </c>
      <c r="GH88" s="193">
        <f t="shared" si="346"/>
        <v>0</v>
      </c>
      <c r="GI88" s="193">
        <f t="shared" si="346"/>
        <v>0</v>
      </c>
      <c r="GJ88" s="193">
        <f t="shared" si="346"/>
        <v>0</v>
      </c>
    </row>
    <row r="89" spans="1:192" outlineLevel="1" x14ac:dyDescent="0.25">
      <c r="E89" s="6"/>
      <c r="F89" s="6"/>
      <c r="G89" s="6"/>
      <c r="H89" s="6"/>
      <c r="I89" s="72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</row>
    <row r="90" spans="1:192" outlineLevel="1" x14ac:dyDescent="0.25">
      <c r="A90" s="21"/>
      <c r="B90" s="15" t="s">
        <v>44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</row>
    <row r="91" spans="1:192" outlineLevel="1" x14ac:dyDescent="0.25">
      <c r="E91" s="152" t="str">
        <f t="shared" ref="E91:AJ91" si="347" xml:space="preserve"> E$83</f>
        <v>End of construction period flag</v>
      </c>
      <c r="F91" s="152">
        <f t="shared" si="347"/>
        <v>0</v>
      </c>
      <c r="G91" s="152" t="str">
        <f t="shared" si="347"/>
        <v>flag</v>
      </c>
      <c r="H91" s="152">
        <f t="shared" si="347"/>
        <v>1</v>
      </c>
      <c r="I91" s="152">
        <f t="shared" si="347"/>
        <v>0</v>
      </c>
      <c r="J91" s="152">
        <f t="shared" si="347"/>
        <v>0</v>
      </c>
      <c r="K91" s="152">
        <f t="shared" si="347"/>
        <v>0</v>
      </c>
      <c r="L91" s="152">
        <f t="shared" si="347"/>
        <v>0</v>
      </c>
      <c r="M91" s="152">
        <f t="shared" si="347"/>
        <v>0</v>
      </c>
      <c r="N91" s="152">
        <f t="shared" si="347"/>
        <v>0</v>
      </c>
      <c r="O91" s="152">
        <f t="shared" si="347"/>
        <v>0</v>
      </c>
      <c r="P91" s="152">
        <f t="shared" si="347"/>
        <v>1</v>
      </c>
      <c r="Q91" s="152">
        <f t="shared" si="347"/>
        <v>0</v>
      </c>
      <c r="R91" s="152">
        <f t="shared" si="347"/>
        <v>0</v>
      </c>
      <c r="S91" s="152">
        <f t="shared" si="347"/>
        <v>0</v>
      </c>
      <c r="T91" s="152">
        <f t="shared" si="347"/>
        <v>0</v>
      </c>
      <c r="U91" s="152">
        <f t="shared" si="347"/>
        <v>0</v>
      </c>
      <c r="V91" s="152">
        <f t="shared" si="347"/>
        <v>0</v>
      </c>
      <c r="W91" s="152">
        <f t="shared" si="347"/>
        <v>0</v>
      </c>
      <c r="X91" s="152">
        <f t="shared" si="347"/>
        <v>0</v>
      </c>
      <c r="Y91" s="152">
        <f t="shared" si="347"/>
        <v>0</v>
      </c>
      <c r="Z91" s="152">
        <f t="shared" si="347"/>
        <v>0</v>
      </c>
      <c r="AA91" s="152">
        <f t="shared" si="347"/>
        <v>0</v>
      </c>
      <c r="AB91" s="152">
        <f t="shared" si="347"/>
        <v>0</v>
      </c>
      <c r="AC91" s="152">
        <f t="shared" si="347"/>
        <v>0</v>
      </c>
      <c r="AD91" s="152">
        <f t="shared" si="347"/>
        <v>0</v>
      </c>
      <c r="AE91" s="152">
        <f t="shared" si="347"/>
        <v>0</v>
      </c>
      <c r="AF91" s="152">
        <f t="shared" si="347"/>
        <v>0</v>
      </c>
      <c r="AG91" s="152">
        <f t="shared" si="347"/>
        <v>0</v>
      </c>
      <c r="AH91" s="152">
        <f t="shared" si="347"/>
        <v>0</v>
      </c>
      <c r="AI91" s="152">
        <f t="shared" si="347"/>
        <v>0</v>
      </c>
      <c r="AJ91" s="152">
        <f t="shared" si="347"/>
        <v>0</v>
      </c>
      <c r="AK91" s="152">
        <f t="shared" ref="AK91:BP91" si="348" xml:space="preserve"> AK$83</f>
        <v>0</v>
      </c>
      <c r="AL91" s="152">
        <f t="shared" si="348"/>
        <v>0</v>
      </c>
      <c r="AM91" s="152">
        <f t="shared" si="348"/>
        <v>0</v>
      </c>
      <c r="AN91" s="152">
        <f t="shared" si="348"/>
        <v>0</v>
      </c>
      <c r="AO91" s="152">
        <f t="shared" si="348"/>
        <v>0</v>
      </c>
      <c r="AP91" s="152">
        <f t="shared" si="348"/>
        <v>0</v>
      </c>
      <c r="AQ91" s="152">
        <f t="shared" si="348"/>
        <v>0</v>
      </c>
      <c r="AR91" s="152">
        <f t="shared" si="348"/>
        <v>0</v>
      </c>
      <c r="AS91" s="152">
        <f t="shared" si="348"/>
        <v>0</v>
      </c>
      <c r="AT91" s="152">
        <f t="shared" si="348"/>
        <v>0</v>
      </c>
      <c r="AU91" s="152">
        <f t="shared" si="348"/>
        <v>0</v>
      </c>
      <c r="AV91" s="152">
        <f t="shared" si="348"/>
        <v>0</v>
      </c>
      <c r="AW91" s="152">
        <f t="shared" si="348"/>
        <v>0</v>
      </c>
      <c r="AX91" s="152">
        <f t="shared" si="348"/>
        <v>0</v>
      </c>
      <c r="AY91" s="152">
        <f t="shared" si="348"/>
        <v>0</v>
      </c>
      <c r="AZ91" s="152">
        <f t="shared" si="348"/>
        <v>0</v>
      </c>
      <c r="BA91" s="152">
        <f t="shared" si="348"/>
        <v>0</v>
      </c>
      <c r="BB91" s="152">
        <f t="shared" si="348"/>
        <v>0</v>
      </c>
      <c r="BC91" s="152">
        <f t="shared" si="348"/>
        <v>0</v>
      </c>
      <c r="BD91" s="152">
        <f t="shared" si="348"/>
        <v>0</v>
      </c>
      <c r="BE91" s="152">
        <f t="shared" si="348"/>
        <v>0</v>
      </c>
      <c r="BF91" s="152">
        <f t="shared" si="348"/>
        <v>0</v>
      </c>
      <c r="BG91" s="152">
        <f t="shared" si="348"/>
        <v>0</v>
      </c>
      <c r="BH91" s="152">
        <f t="shared" si="348"/>
        <v>0</v>
      </c>
      <c r="BI91" s="152">
        <f t="shared" si="348"/>
        <v>0</v>
      </c>
      <c r="BJ91" s="152">
        <f t="shared" si="348"/>
        <v>0</v>
      </c>
      <c r="BK91" s="152">
        <f t="shared" si="348"/>
        <v>0</v>
      </c>
      <c r="BL91" s="152">
        <f t="shared" si="348"/>
        <v>0</v>
      </c>
      <c r="BM91" s="152">
        <f t="shared" si="348"/>
        <v>0</v>
      </c>
      <c r="BN91" s="152">
        <f t="shared" si="348"/>
        <v>0</v>
      </c>
      <c r="BO91" s="152">
        <f t="shared" si="348"/>
        <v>0</v>
      </c>
      <c r="BP91" s="152">
        <f t="shared" si="348"/>
        <v>0</v>
      </c>
      <c r="BQ91" s="152">
        <f t="shared" ref="BQ91:CV91" si="349" xml:space="preserve"> BQ$83</f>
        <v>0</v>
      </c>
      <c r="BR91" s="152">
        <f t="shared" si="349"/>
        <v>0</v>
      </c>
      <c r="BS91" s="152">
        <f t="shared" si="349"/>
        <v>0</v>
      </c>
      <c r="BT91" s="152">
        <f t="shared" si="349"/>
        <v>0</v>
      </c>
      <c r="BU91" s="152">
        <f t="shared" si="349"/>
        <v>0</v>
      </c>
      <c r="BV91" s="152">
        <f t="shared" si="349"/>
        <v>0</v>
      </c>
      <c r="BW91" s="152">
        <f t="shared" si="349"/>
        <v>0</v>
      </c>
      <c r="BX91" s="152">
        <f t="shared" si="349"/>
        <v>0</v>
      </c>
      <c r="BY91" s="152">
        <f t="shared" si="349"/>
        <v>0</v>
      </c>
      <c r="BZ91" s="152">
        <f t="shared" si="349"/>
        <v>0</v>
      </c>
      <c r="CA91" s="152">
        <f t="shared" si="349"/>
        <v>0</v>
      </c>
      <c r="CB91" s="152">
        <f t="shared" si="349"/>
        <v>0</v>
      </c>
      <c r="CC91" s="152">
        <f t="shared" si="349"/>
        <v>0</v>
      </c>
      <c r="CD91" s="152">
        <f t="shared" si="349"/>
        <v>0</v>
      </c>
      <c r="CE91" s="152">
        <f t="shared" si="349"/>
        <v>0</v>
      </c>
      <c r="CF91" s="152">
        <f t="shared" si="349"/>
        <v>0</v>
      </c>
      <c r="CG91" s="152">
        <f t="shared" si="349"/>
        <v>0</v>
      </c>
      <c r="CH91" s="152">
        <f t="shared" si="349"/>
        <v>0</v>
      </c>
      <c r="CI91" s="152">
        <f t="shared" si="349"/>
        <v>0</v>
      </c>
      <c r="CJ91" s="152">
        <f t="shared" si="349"/>
        <v>0</v>
      </c>
      <c r="CK91" s="152">
        <f t="shared" si="349"/>
        <v>0</v>
      </c>
      <c r="CL91" s="152">
        <f t="shared" si="349"/>
        <v>0</v>
      </c>
      <c r="CM91" s="152">
        <f t="shared" si="349"/>
        <v>0</v>
      </c>
      <c r="CN91" s="152">
        <f t="shared" si="349"/>
        <v>0</v>
      </c>
      <c r="CO91" s="152">
        <f t="shared" si="349"/>
        <v>0</v>
      </c>
      <c r="CP91" s="152">
        <f t="shared" si="349"/>
        <v>0</v>
      </c>
      <c r="CQ91" s="152">
        <f t="shared" si="349"/>
        <v>0</v>
      </c>
      <c r="CR91" s="152">
        <f t="shared" si="349"/>
        <v>0</v>
      </c>
      <c r="CS91" s="152">
        <f t="shared" si="349"/>
        <v>0</v>
      </c>
      <c r="CT91" s="152">
        <f t="shared" si="349"/>
        <v>0</v>
      </c>
      <c r="CU91" s="152">
        <f t="shared" si="349"/>
        <v>0</v>
      </c>
      <c r="CV91" s="152">
        <f t="shared" si="349"/>
        <v>0</v>
      </c>
      <c r="CW91" s="152">
        <f t="shared" ref="CW91:EB91" si="350" xml:space="preserve"> CW$83</f>
        <v>0</v>
      </c>
      <c r="CX91" s="152">
        <f t="shared" si="350"/>
        <v>0</v>
      </c>
      <c r="CY91" s="152">
        <f t="shared" si="350"/>
        <v>0</v>
      </c>
      <c r="CZ91" s="152">
        <f t="shared" si="350"/>
        <v>0</v>
      </c>
      <c r="DA91" s="152">
        <f t="shared" si="350"/>
        <v>0</v>
      </c>
      <c r="DB91" s="152">
        <f t="shared" si="350"/>
        <v>0</v>
      </c>
      <c r="DC91" s="152">
        <f t="shared" si="350"/>
        <v>0</v>
      </c>
      <c r="DD91" s="152">
        <f t="shared" si="350"/>
        <v>0</v>
      </c>
      <c r="DE91" s="152">
        <f t="shared" si="350"/>
        <v>0</v>
      </c>
      <c r="DF91" s="152">
        <f t="shared" si="350"/>
        <v>0</v>
      </c>
      <c r="DG91" s="152">
        <f t="shared" si="350"/>
        <v>0</v>
      </c>
      <c r="DH91" s="152">
        <f t="shared" si="350"/>
        <v>0</v>
      </c>
      <c r="DI91" s="152">
        <f t="shared" si="350"/>
        <v>0</v>
      </c>
      <c r="DJ91" s="152">
        <f t="shared" si="350"/>
        <v>0</v>
      </c>
      <c r="DK91" s="152">
        <f t="shared" si="350"/>
        <v>0</v>
      </c>
      <c r="DL91" s="152">
        <f t="shared" si="350"/>
        <v>0</v>
      </c>
      <c r="DM91" s="152">
        <f t="shared" si="350"/>
        <v>0</v>
      </c>
      <c r="DN91" s="152">
        <f t="shared" si="350"/>
        <v>0</v>
      </c>
      <c r="DO91" s="152">
        <f t="shared" si="350"/>
        <v>0</v>
      </c>
      <c r="DP91" s="152">
        <f t="shared" si="350"/>
        <v>0</v>
      </c>
      <c r="DQ91" s="152">
        <f t="shared" si="350"/>
        <v>0</v>
      </c>
      <c r="DR91" s="152">
        <f t="shared" si="350"/>
        <v>0</v>
      </c>
      <c r="DS91" s="152">
        <f t="shared" si="350"/>
        <v>0</v>
      </c>
      <c r="DT91" s="152">
        <f t="shared" si="350"/>
        <v>0</v>
      </c>
      <c r="DU91" s="152">
        <f t="shared" si="350"/>
        <v>0</v>
      </c>
      <c r="DV91" s="152">
        <f t="shared" si="350"/>
        <v>0</v>
      </c>
      <c r="DW91" s="152">
        <f t="shared" si="350"/>
        <v>0</v>
      </c>
      <c r="DX91" s="152">
        <f t="shared" si="350"/>
        <v>0</v>
      </c>
      <c r="DY91" s="152">
        <f t="shared" si="350"/>
        <v>0</v>
      </c>
      <c r="DZ91" s="152">
        <f t="shared" si="350"/>
        <v>0</v>
      </c>
      <c r="EA91" s="152">
        <f t="shared" si="350"/>
        <v>0</v>
      </c>
      <c r="EB91" s="152">
        <f t="shared" si="350"/>
        <v>0</v>
      </c>
      <c r="EC91" s="152">
        <f t="shared" ref="EC91:FH91" si="351" xml:space="preserve"> EC$83</f>
        <v>0</v>
      </c>
      <c r="ED91" s="152">
        <f t="shared" si="351"/>
        <v>0</v>
      </c>
      <c r="EE91" s="152">
        <f t="shared" si="351"/>
        <v>0</v>
      </c>
      <c r="EF91" s="152">
        <f t="shared" si="351"/>
        <v>0</v>
      </c>
      <c r="EG91" s="152">
        <f t="shared" si="351"/>
        <v>0</v>
      </c>
      <c r="EH91" s="152">
        <f t="shared" si="351"/>
        <v>0</v>
      </c>
      <c r="EI91" s="152">
        <f t="shared" si="351"/>
        <v>0</v>
      </c>
      <c r="EJ91" s="152">
        <f t="shared" si="351"/>
        <v>0</v>
      </c>
      <c r="EK91" s="152">
        <f t="shared" si="351"/>
        <v>0</v>
      </c>
      <c r="EL91" s="152">
        <f t="shared" si="351"/>
        <v>0</v>
      </c>
      <c r="EM91" s="152">
        <f t="shared" si="351"/>
        <v>0</v>
      </c>
      <c r="EN91" s="152">
        <f t="shared" si="351"/>
        <v>0</v>
      </c>
      <c r="EO91" s="152">
        <f t="shared" si="351"/>
        <v>0</v>
      </c>
      <c r="EP91" s="152">
        <f t="shared" si="351"/>
        <v>0</v>
      </c>
      <c r="EQ91" s="152">
        <f t="shared" si="351"/>
        <v>0</v>
      </c>
      <c r="ER91" s="152">
        <f t="shared" si="351"/>
        <v>0</v>
      </c>
      <c r="ES91" s="152">
        <f t="shared" si="351"/>
        <v>0</v>
      </c>
      <c r="ET91" s="152">
        <f t="shared" si="351"/>
        <v>0</v>
      </c>
      <c r="EU91" s="152">
        <f t="shared" si="351"/>
        <v>0</v>
      </c>
      <c r="EV91" s="152">
        <f t="shared" si="351"/>
        <v>0</v>
      </c>
      <c r="EW91" s="152">
        <f t="shared" si="351"/>
        <v>0</v>
      </c>
      <c r="EX91" s="152">
        <f t="shared" si="351"/>
        <v>0</v>
      </c>
      <c r="EY91" s="152">
        <f t="shared" si="351"/>
        <v>0</v>
      </c>
      <c r="EZ91" s="152">
        <f t="shared" si="351"/>
        <v>0</v>
      </c>
      <c r="FA91" s="152">
        <f t="shared" si="351"/>
        <v>0</v>
      </c>
      <c r="FB91" s="152">
        <f t="shared" si="351"/>
        <v>0</v>
      </c>
      <c r="FC91" s="152">
        <f t="shared" si="351"/>
        <v>0</v>
      </c>
      <c r="FD91" s="152">
        <f t="shared" si="351"/>
        <v>0</v>
      </c>
      <c r="FE91" s="152">
        <f t="shared" si="351"/>
        <v>0</v>
      </c>
      <c r="FF91" s="152">
        <f t="shared" si="351"/>
        <v>0</v>
      </c>
      <c r="FG91" s="152">
        <f t="shared" si="351"/>
        <v>0</v>
      </c>
      <c r="FH91" s="152">
        <f t="shared" si="351"/>
        <v>0</v>
      </c>
      <c r="FI91" s="152">
        <f t="shared" ref="FI91:GJ91" si="352" xml:space="preserve"> FI$83</f>
        <v>0</v>
      </c>
      <c r="FJ91" s="152">
        <f t="shared" si="352"/>
        <v>0</v>
      </c>
      <c r="FK91" s="152">
        <f t="shared" si="352"/>
        <v>0</v>
      </c>
      <c r="FL91" s="152">
        <f t="shared" si="352"/>
        <v>0</v>
      </c>
      <c r="FM91" s="152">
        <f t="shared" si="352"/>
        <v>0</v>
      </c>
      <c r="FN91" s="152">
        <f t="shared" si="352"/>
        <v>0</v>
      </c>
      <c r="FO91" s="152">
        <f t="shared" si="352"/>
        <v>0</v>
      </c>
      <c r="FP91" s="152">
        <f t="shared" si="352"/>
        <v>0</v>
      </c>
      <c r="FQ91" s="152">
        <f t="shared" si="352"/>
        <v>0</v>
      </c>
      <c r="FR91" s="152">
        <f t="shared" si="352"/>
        <v>0</v>
      </c>
      <c r="FS91" s="152">
        <f t="shared" si="352"/>
        <v>0</v>
      </c>
      <c r="FT91" s="152">
        <f t="shared" si="352"/>
        <v>0</v>
      </c>
      <c r="FU91" s="152">
        <f t="shared" si="352"/>
        <v>0</v>
      </c>
      <c r="FV91" s="152">
        <f t="shared" si="352"/>
        <v>0</v>
      </c>
      <c r="FW91" s="152">
        <f t="shared" si="352"/>
        <v>0</v>
      </c>
      <c r="FX91" s="152">
        <f t="shared" si="352"/>
        <v>0</v>
      </c>
      <c r="FY91" s="152">
        <f t="shared" si="352"/>
        <v>0</v>
      </c>
      <c r="FZ91" s="152">
        <f t="shared" si="352"/>
        <v>0</v>
      </c>
      <c r="GA91" s="152">
        <f t="shared" si="352"/>
        <v>0</v>
      </c>
      <c r="GB91" s="152">
        <f t="shared" si="352"/>
        <v>0</v>
      </c>
      <c r="GC91" s="152">
        <f t="shared" si="352"/>
        <v>0</v>
      </c>
      <c r="GD91" s="152">
        <f t="shared" si="352"/>
        <v>0</v>
      </c>
      <c r="GE91" s="152">
        <f t="shared" si="352"/>
        <v>0</v>
      </c>
      <c r="GF91" s="152">
        <f t="shared" si="352"/>
        <v>0</v>
      </c>
      <c r="GG91" s="152">
        <f t="shared" si="352"/>
        <v>0</v>
      </c>
      <c r="GH91" s="152">
        <f t="shared" si="352"/>
        <v>0</v>
      </c>
      <c r="GI91" s="152">
        <f t="shared" si="352"/>
        <v>0</v>
      </c>
      <c r="GJ91" s="152">
        <f t="shared" si="352"/>
        <v>0</v>
      </c>
    </row>
    <row r="92" spans="1:192" s="194" customFormat="1" outlineLevel="1" x14ac:dyDescent="0.25">
      <c r="A92" s="234"/>
      <c r="B92" s="234"/>
      <c r="C92" s="235"/>
      <c r="D92" s="236"/>
      <c r="E92" s="194" t="s">
        <v>44</v>
      </c>
      <c r="G92" s="194" t="s">
        <v>5</v>
      </c>
      <c r="H92" s="194">
        <f xml:space="preserve"> SUM(J92:GJ92)</f>
        <v>1</v>
      </c>
      <c r="I92" s="237"/>
      <c r="J92" s="193">
        <f t="shared" ref="J92:AO92" si="353" xml:space="preserve"> I91</f>
        <v>0</v>
      </c>
      <c r="K92" s="193">
        <f t="shared" si="353"/>
        <v>0</v>
      </c>
      <c r="L92" s="193">
        <f t="shared" si="353"/>
        <v>0</v>
      </c>
      <c r="M92" s="193">
        <f t="shared" si="353"/>
        <v>0</v>
      </c>
      <c r="N92" s="193">
        <f t="shared" si="353"/>
        <v>0</v>
      </c>
      <c r="O92" s="193">
        <f t="shared" si="353"/>
        <v>0</v>
      </c>
      <c r="P92" s="193">
        <f t="shared" si="353"/>
        <v>0</v>
      </c>
      <c r="Q92" s="193">
        <f t="shared" si="353"/>
        <v>1</v>
      </c>
      <c r="R92" s="193">
        <f t="shared" si="353"/>
        <v>0</v>
      </c>
      <c r="S92" s="193">
        <f t="shared" si="353"/>
        <v>0</v>
      </c>
      <c r="T92" s="193">
        <f t="shared" si="353"/>
        <v>0</v>
      </c>
      <c r="U92" s="193">
        <f t="shared" si="353"/>
        <v>0</v>
      </c>
      <c r="V92" s="193">
        <f t="shared" si="353"/>
        <v>0</v>
      </c>
      <c r="W92" s="193">
        <f t="shared" si="353"/>
        <v>0</v>
      </c>
      <c r="X92" s="193">
        <f t="shared" si="353"/>
        <v>0</v>
      </c>
      <c r="Y92" s="193">
        <f t="shared" si="353"/>
        <v>0</v>
      </c>
      <c r="Z92" s="193">
        <f t="shared" si="353"/>
        <v>0</v>
      </c>
      <c r="AA92" s="193">
        <f t="shared" si="353"/>
        <v>0</v>
      </c>
      <c r="AB92" s="193">
        <f t="shared" si="353"/>
        <v>0</v>
      </c>
      <c r="AC92" s="193">
        <f t="shared" si="353"/>
        <v>0</v>
      </c>
      <c r="AD92" s="193">
        <f t="shared" si="353"/>
        <v>0</v>
      </c>
      <c r="AE92" s="193">
        <f t="shared" si="353"/>
        <v>0</v>
      </c>
      <c r="AF92" s="193">
        <f t="shared" si="353"/>
        <v>0</v>
      </c>
      <c r="AG92" s="193">
        <f t="shared" si="353"/>
        <v>0</v>
      </c>
      <c r="AH92" s="193">
        <f t="shared" si="353"/>
        <v>0</v>
      </c>
      <c r="AI92" s="193">
        <f t="shared" si="353"/>
        <v>0</v>
      </c>
      <c r="AJ92" s="193">
        <f t="shared" si="353"/>
        <v>0</v>
      </c>
      <c r="AK92" s="193">
        <f t="shared" si="353"/>
        <v>0</v>
      </c>
      <c r="AL92" s="193">
        <f t="shared" si="353"/>
        <v>0</v>
      </c>
      <c r="AM92" s="193">
        <f t="shared" si="353"/>
        <v>0</v>
      </c>
      <c r="AN92" s="193">
        <f t="shared" si="353"/>
        <v>0</v>
      </c>
      <c r="AO92" s="193">
        <f t="shared" si="353"/>
        <v>0</v>
      </c>
      <c r="AP92" s="193">
        <f t="shared" ref="AP92:BU92" si="354" xml:space="preserve"> AO91</f>
        <v>0</v>
      </c>
      <c r="AQ92" s="193">
        <f t="shared" si="354"/>
        <v>0</v>
      </c>
      <c r="AR92" s="193">
        <f t="shared" si="354"/>
        <v>0</v>
      </c>
      <c r="AS92" s="193">
        <f t="shared" si="354"/>
        <v>0</v>
      </c>
      <c r="AT92" s="193">
        <f t="shared" si="354"/>
        <v>0</v>
      </c>
      <c r="AU92" s="193">
        <f t="shared" si="354"/>
        <v>0</v>
      </c>
      <c r="AV92" s="193">
        <f t="shared" si="354"/>
        <v>0</v>
      </c>
      <c r="AW92" s="193">
        <f t="shared" si="354"/>
        <v>0</v>
      </c>
      <c r="AX92" s="193">
        <f t="shared" si="354"/>
        <v>0</v>
      </c>
      <c r="AY92" s="193">
        <f t="shared" si="354"/>
        <v>0</v>
      </c>
      <c r="AZ92" s="193">
        <f t="shared" si="354"/>
        <v>0</v>
      </c>
      <c r="BA92" s="193">
        <f t="shared" si="354"/>
        <v>0</v>
      </c>
      <c r="BB92" s="193">
        <f t="shared" si="354"/>
        <v>0</v>
      </c>
      <c r="BC92" s="193">
        <f t="shared" si="354"/>
        <v>0</v>
      </c>
      <c r="BD92" s="193">
        <f t="shared" si="354"/>
        <v>0</v>
      </c>
      <c r="BE92" s="193">
        <f t="shared" si="354"/>
        <v>0</v>
      </c>
      <c r="BF92" s="193">
        <f t="shared" si="354"/>
        <v>0</v>
      </c>
      <c r="BG92" s="193">
        <f t="shared" si="354"/>
        <v>0</v>
      </c>
      <c r="BH92" s="193">
        <f t="shared" si="354"/>
        <v>0</v>
      </c>
      <c r="BI92" s="193">
        <f t="shared" si="354"/>
        <v>0</v>
      </c>
      <c r="BJ92" s="193">
        <f t="shared" si="354"/>
        <v>0</v>
      </c>
      <c r="BK92" s="193">
        <f t="shared" si="354"/>
        <v>0</v>
      </c>
      <c r="BL92" s="193">
        <f t="shared" si="354"/>
        <v>0</v>
      </c>
      <c r="BM92" s="193">
        <f t="shared" si="354"/>
        <v>0</v>
      </c>
      <c r="BN92" s="193">
        <f t="shared" si="354"/>
        <v>0</v>
      </c>
      <c r="BO92" s="193">
        <f t="shared" si="354"/>
        <v>0</v>
      </c>
      <c r="BP92" s="193">
        <f t="shared" si="354"/>
        <v>0</v>
      </c>
      <c r="BQ92" s="193">
        <f t="shared" si="354"/>
        <v>0</v>
      </c>
      <c r="BR92" s="193">
        <f t="shared" si="354"/>
        <v>0</v>
      </c>
      <c r="BS92" s="193">
        <f t="shared" si="354"/>
        <v>0</v>
      </c>
      <c r="BT92" s="193">
        <f t="shared" si="354"/>
        <v>0</v>
      </c>
      <c r="BU92" s="193">
        <f t="shared" si="354"/>
        <v>0</v>
      </c>
      <c r="BV92" s="193">
        <f t="shared" ref="BV92:DA92" si="355" xml:space="preserve"> BU91</f>
        <v>0</v>
      </c>
      <c r="BW92" s="193">
        <f t="shared" si="355"/>
        <v>0</v>
      </c>
      <c r="BX92" s="193">
        <f t="shared" si="355"/>
        <v>0</v>
      </c>
      <c r="BY92" s="193">
        <f t="shared" si="355"/>
        <v>0</v>
      </c>
      <c r="BZ92" s="193">
        <f t="shared" si="355"/>
        <v>0</v>
      </c>
      <c r="CA92" s="193">
        <f t="shared" si="355"/>
        <v>0</v>
      </c>
      <c r="CB92" s="193">
        <f t="shared" si="355"/>
        <v>0</v>
      </c>
      <c r="CC92" s="193">
        <f t="shared" si="355"/>
        <v>0</v>
      </c>
      <c r="CD92" s="193">
        <f t="shared" si="355"/>
        <v>0</v>
      </c>
      <c r="CE92" s="193">
        <f t="shared" si="355"/>
        <v>0</v>
      </c>
      <c r="CF92" s="193">
        <f t="shared" si="355"/>
        <v>0</v>
      </c>
      <c r="CG92" s="193">
        <f t="shared" si="355"/>
        <v>0</v>
      </c>
      <c r="CH92" s="193">
        <f t="shared" si="355"/>
        <v>0</v>
      </c>
      <c r="CI92" s="193">
        <f t="shared" si="355"/>
        <v>0</v>
      </c>
      <c r="CJ92" s="193">
        <f t="shared" si="355"/>
        <v>0</v>
      </c>
      <c r="CK92" s="193">
        <f t="shared" si="355"/>
        <v>0</v>
      </c>
      <c r="CL92" s="193">
        <f t="shared" si="355"/>
        <v>0</v>
      </c>
      <c r="CM92" s="193">
        <f t="shared" si="355"/>
        <v>0</v>
      </c>
      <c r="CN92" s="193">
        <f t="shared" si="355"/>
        <v>0</v>
      </c>
      <c r="CO92" s="193">
        <f t="shared" si="355"/>
        <v>0</v>
      </c>
      <c r="CP92" s="193">
        <f t="shared" si="355"/>
        <v>0</v>
      </c>
      <c r="CQ92" s="193">
        <f t="shared" si="355"/>
        <v>0</v>
      </c>
      <c r="CR92" s="193">
        <f t="shared" si="355"/>
        <v>0</v>
      </c>
      <c r="CS92" s="193">
        <f t="shared" si="355"/>
        <v>0</v>
      </c>
      <c r="CT92" s="193">
        <f t="shared" si="355"/>
        <v>0</v>
      </c>
      <c r="CU92" s="193">
        <f t="shared" si="355"/>
        <v>0</v>
      </c>
      <c r="CV92" s="193">
        <f t="shared" si="355"/>
        <v>0</v>
      </c>
      <c r="CW92" s="193">
        <f t="shared" si="355"/>
        <v>0</v>
      </c>
      <c r="CX92" s="193">
        <f t="shared" si="355"/>
        <v>0</v>
      </c>
      <c r="CY92" s="193">
        <f t="shared" si="355"/>
        <v>0</v>
      </c>
      <c r="CZ92" s="193">
        <f t="shared" si="355"/>
        <v>0</v>
      </c>
      <c r="DA92" s="193">
        <f t="shared" si="355"/>
        <v>0</v>
      </c>
      <c r="DB92" s="193">
        <f t="shared" ref="DB92:EG92" si="356" xml:space="preserve"> DA91</f>
        <v>0</v>
      </c>
      <c r="DC92" s="193">
        <f t="shared" si="356"/>
        <v>0</v>
      </c>
      <c r="DD92" s="193">
        <f t="shared" si="356"/>
        <v>0</v>
      </c>
      <c r="DE92" s="193">
        <f t="shared" si="356"/>
        <v>0</v>
      </c>
      <c r="DF92" s="193">
        <f t="shared" si="356"/>
        <v>0</v>
      </c>
      <c r="DG92" s="193">
        <f t="shared" si="356"/>
        <v>0</v>
      </c>
      <c r="DH92" s="193">
        <f t="shared" si="356"/>
        <v>0</v>
      </c>
      <c r="DI92" s="193">
        <f t="shared" si="356"/>
        <v>0</v>
      </c>
      <c r="DJ92" s="193">
        <f t="shared" si="356"/>
        <v>0</v>
      </c>
      <c r="DK92" s="193">
        <f t="shared" si="356"/>
        <v>0</v>
      </c>
      <c r="DL92" s="193">
        <f t="shared" si="356"/>
        <v>0</v>
      </c>
      <c r="DM92" s="193">
        <f t="shared" si="356"/>
        <v>0</v>
      </c>
      <c r="DN92" s="193">
        <f t="shared" si="356"/>
        <v>0</v>
      </c>
      <c r="DO92" s="193">
        <f t="shared" si="356"/>
        <v>0</v>
      </c>
      <c r="DP92" s="193">
        <f t="shared" si="356"/>
        <v>0</v>
      </c>
      <c r="DQ92" s="193">
        <f t="shared" si="356"/>
        <v>0</v>
      </c>
      <c r="DR92" s="193">
        <f t="shared" si="356"/>
        <v>0</v>
      </c>
      <c r="DS92" s="193">
        <f t="shared" si="356"/>
        <v>0</v>
      </c>
      <c r="DT92" s="193">
        <f t="shared" si="356"/>
        <v>0</v>
      </c>
      <c r="DU92" s="193">
        <f t="shared" si="356"/>
        <v>0</v>
      </c>
      <c r="DV92" s="193">
        <f t="shared" si="356"/>
        <v>0</v>
      </c>
      <c r="DW92" s="193">
        <f t="shared" si="356"/>
        <v>0</v>
      </c>
      <c r="DX92" s="193">
        <f t="shared" si="356"/>
        <v>0</v>
      </c>
      <c r="DY92" s="193">
        <f t="shared" si="356"/>
        <v>0</v>
      </c>
      <c r="DZ92" s="193">
        <f t="shared" si="356"/>
        <v>0</v>
      </c>
      <c r="EA92" s="193">
        <f t="shared" si="356"/>
        <v>0</v>
      </c>
      <c r="EB92" s="193">
        <f t="shared" si="356"/>
        <v>0</v>
      </c>
      <c r="EC92" s="193">
        <f t="shared" si="356"/>
        <v>0</v>
      </c>
      <c r="ED92" s="193">
        <f t="shared" si="356"/>
        <v>0</v>
      </c>
      <c r="EE92" s="193">
        <f t="shared" si="356"/>
        <v>0</v>
      </c>
      <c r="EF92" s="193">
        <f t="shared" si="356"/>
        <v>0</v>
      </c>
      <c r="EG92" s="193">
        <f t="shared" si="356"/>
        <v>0</v>
      </c>
      <c r="EH92" s="193">
        <f t="shared" ref="EH92:FM92" si="357" xml:space="preserve"> EG91</f>
        <v>0</v>
      </c>
      <c r="EI92" s="193">
        <f t="shared" si="357"/>
        <v>0</v>
      </c>
      <c r="EJ92" s="193">
        <f t="shared" si="357"/>
        <v>0</v>
      </c>
      <c r="EK92" s="193">
        <f t="shared" si="357"/>
        <v>0</v>
      </c>
      <c r="EL92" s="193">
        <f t="shared" si="357"/>
        <v>0</v>
      </c>
      <c r="EM92" s="193">
        <f t="shared" si="357"/>
        <v>0</v>
      </c>
      <c r="EN92" s="193">
        <f t="shared" si="357"/>
        <v>0</v>
      </c>
      <c r="EO92" s="193">
        <f t="shared" si="357"/>
        <v>0</v>
      </c>
      <c r="EP92" s="193">
        <f t="shared" si="357"/>
        <v>0</v>
      </c>
      <c r="EQ92" s="193">
        <f t="shared" si="357"/>
        <v>0</v>
      </c>
      <c r="ER92" s="193">
        <f t="shared" si="357"/>
        <v>0</v>
      </c>
      <c r="ES92" s="193">
        <f t="shared" si="357"/>
        <v>0</v>
      </c>
      <c r="ET92" s="193">
        <f t="shared" si="357"/>
        <v>0</v>
      </c>
      <c r="EU92" s="193">
        <f t="shared" si="357"/>
        <v>0</v>
      </c>
      <c r="EV92" s="193">
        <f t="shared" si="357"/>
        <v>0</v>
      </c>
      <c r="EW92" s="193">
        <f t="shared" si="357"/>
        <v>0</v>
      </c>
      <c r="EX92" s="193">
        <f t="shared" si="357"/>
        <v>0</v>
      </c>
      <c r="EY92" s="193">
        <f t="shared" si="357"/>
        <v>0</v>
      </c>
      <c r="EZ92" s="193">
        <f t="shared" si="357"/>
        <v>0</v>
      </c>
      <c r="FA92" s="193">
        <f t="shared" si="357"/>
        <v>0</v>
      </c>
      <c r="FB92" s="193">
        <f t="shared" si="357"/>
        <v>0</v>
      </c>
      <c r="FC92" s="193">
        <f t="shared" si="357"/>
        <v>0</v>
      </c>
      <c r="FD92" s="193">
        <f t="shared" si="357"/>
        <v>0</v>
      </c>
      <c r="FE92" s="193">
        <f t="shared" si="357"/>
        <v>0</v>
      </c>
      <c r="FF92" s="193">
        <f t="shared" si="357"/>
        <v>0</v>
      </c>
      <c r="FG92" s="193">
        <f t="shared" si="357"/>
        <v>0</v>
      </c>
      <c r="FH92" s="193">
        <f t="shared" si="357"/>
        <v>0</v>
      </c>
      <c r="FI92" s="193">
        <f t="shared" si="357"/>
        <v>0</v>
      </c>
      <c r="FJ92" s="193">
        <f t="shared" si="357"/>
        <v>0</v>
      </c>
      <c r="FK92" s="193">
        <f t="shared" si="357"/>
        <v>0</v>
      </c>
      <c r="FL92" s="193">
        <f t="shared" si="357"/>
        <v>0</v>
      </c>
      <c r="FM92" s="193">
        <f t="shared" si="357"/>
        <v>0</v>
      </c>
      <c r="FN92" s="193">
        <f t="shared" ref="FN92:GJ92" si="358" xml:space="preserve"> FM91</f>
        <v>0</v>
      </c>
      <c r="FO92" s="193">
        <f t="shared" si="358"/>
        <v>0</v>
      </c>
      <c r="FP92" s="193">
        <f t="shared" si="358"/>
        <v>0</v>
      </c>
      <c r="FQ92" s="193">
        <f t="shared" si="358"/>
        <v>0</v>
      </c>
      <c r="FR92" s="193">
        <f t="shared" si="358"/>
        <v>0</v>
      </c>
      <c r="FS92" s="193">
        <f t="shared" si="358"/>
        <v>0</v>
      </c>
      <c r="FT92" s="193">
        <f t="shared" si="358"/>
        <v>0</v>
      </c>
      <c r="FU92" s="193">
        <f t="shared" si="358"/>
        <v>0</v>
      </c>
      <c r="FV92" s="193">
        <f t="shared" si="358"/>
        <v>0</v>
      </c>
      <c r="FW92" s="193">
        <f t="shared" si="358"/>
        <v>0</v>
      </c>
      <c r="FX92" s="193">
        <f t="shared" si="358"/>
        <v>0</v>
      </c>
      <c r="FY92" s="193">
        <f t="shared" si="358"/>
        <v>0</v>
      </c>
      <c r="FZ92" s="193">
        <f t="shared" si="358"/>
        <v>0</v>
      </c>
      <c r="GA92" s="193">
        <f t="shared" si="358"/>
        <v>0</v>
      </c>
      <c r="GB92" s="193">
        <f t="shared" si="358"/>
        <v>0</v>
      </c>
      <c r="GC92" s="193">
        <f t="shared" si="358"/>
        <v>0</v>
      </c>
      <c r="GD92" s="193">
        <f t="shared" si="358"/>
        <v>0</v>
      </c>
      <c r="GE92" s="193">
        <f t="shared" si="358"/>
        <v>0</v>
      </c>
      <c r="GF92" s="193">
        <f t="shared" si="358"/>
        <v>0</v>
      </c>
      <c r="GG92" s="193">
        <f t="shared" si="358"/>
        <v>0</v>
      </c>
      <c r="GH92" s="193">
        <f t="shared" si="358"/>
        <v>0</v>
      </c>
      <c r="GI92" s="193">
        <f t="shared" si="358"/>
        <v>0</v>
      </c>
      <c r="GJ92" s="193">
        <f t="shared" si="358"/>
        <v>0</v>
      </c>
    </row>
    <row r="93" spans="1:192" outlineLevel="1" x14ac:dyDescent="0.25">
      <c r="E93" s="6"/>
      <c r="F93" s="6"/>
      <c r="G93" s="6"/>
      <c r="H93" s="6"/>
      <c r="I93" s="72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</row>
    <row r="94" spans="1:192" outlineLevel="1" x14ac:dyDescent="0.25">
      <c r="B94" s="15" t="s">
        <v>45</v>
      </c>
      <c r="E94" s="6"/>
      <c r="F94" s="6"/>
      <c r="G94" s="6"/>
      <c r="H94" s="6"/>
      <c r="I94" s="72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</row>
    <row r="95" spans="1:192" outlineLevel="1" x14ac:dyDescent="0.25">
      <c r="A95" s="55"/>
      <c r="C95" s="58"/>
      <c r="D95" s="59"/>
      <c r="E95" s="308" t="str">
        <f xml:space="preserve"> ConTime!E$73</f>
        <v>End of construction period date</v>
      </c>
      <c r="F95" s="308">
        <f xml:space="preserve"> ConTime!F$73</f>
        <v>45473</v>
      </c>
      <c r="G95" s="308" t="str">
        <f xml:space="preserve"> ConTime!G$73</f>
        <v>date</v>
      </c>
      <c r="H95" s="45"/>
      <c r="I95" s="26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  <c r="CW95" s="45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5"/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  <c r="FQ95" s="45"/>
      <c r="FR95" s="45"/>
      <c r="FS95" s="45"/>
      <c r="FT95" s="45"/>
      <c r="FU95" s="45"/>
      <c r="FV95" s="45"/>
      <c r="FW95" s="45"/>
      <c r="FX95" s="45"/>
      <c r="FY95" s="45"/>
      <c r="FZ95" s="45"/>
      <c r="GA95" s="45"/>
      <c r="GB95" s="45"/>
      <c r="GC95" s="45"/>
      <c r="GD95" s="45"/>
      <c r="GE95" s="45"/>
      <c r="GF95" s="45"/>
      <c r="GG95" s="45"/>
      <c r="GH95" s="45"/>
      <c r="GI95" s="45"/>
      <c r="GJ95" s="45"/>
    </row>
    <row r="96" spans="1:192" outlineLevel="1" x14ac:dyDescent="0.25">
      <c r="A96" s="76"/>
      <c r="B96" s="76"/>
      <c r="C96" s="77"/>
      <c r="D96" s="78"/>
      <c r="E96" s="78" t="str">
        <f xml:space="preserve"> InpC!E$21</f>
        <v>Length of PPA</v>
      </c>
      <c r="F96" s="78">
        <f xml:space="preserve"> InpC!F$21</f>
        <v>20</v>
      </c>
      <c r="G96" s="78" t="str">
        <f xml:space="preserve"> InpC!G$21</f>
        <v>years</v>
      </c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78"/>
      <c r="GJ96" s="78"/>
    </row>
    <row r="97" spans="1:192" outlineLevel="1" x14ac:dyDescent="0.25">
      <c r="A97" s="86"/>
      <c r="B97" s="86"/>
      <c r="C97" s="87"/>
      <c r="D97" s="88"/>
      <c r="E97" s="396" t="str">
        <f xml:space="preserve"> InpC!E$23</f>
        <v>Contract extension</v>
      </c>
      <c r="F97" s="396">
        <f xml:space="preserve"> InpC!F$23</f>
        <v>0</v>
      </c>
      <c r="G97" s="396" t="str">
        <f xml:space="preserve"> InpC!G$23</f>
        <v>years</v>
      </c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69"/>
      <c r="CP97" s="69"/>
      <c r="CQ97" s="69"/>
      <c r="CR97" s="69"/>
      <c r="CS97" s="69"/>
      <c r="CT97" s="69"/>
      <c r="CU97" s="69"/>
      <c r="CV97" s="69"/>
      <c r="CW97" s="69"/>
      <c r="CX97" s="69"/>
      <c r="CY97" s="69"/>
      <c r="CZ97" s="69"/>
      <c r="DA97" s="69"/>
      <c r="DB97" s="69"/>
      <c r="DC97" s="69"/>
      <c r="DD97" s="69"/>
      <c r="DE97" s="69"/>
      <c r="DF97" s="69"/>
      <c r="DG97" s="69"/>
      <c r="DH97" s="69"/>
      <c r="DI97" s="69"/>
      <c r="DJ97" s="69"/>
      <c r="DK97" s="69"/>
      <c r="DL97" s="69"/>
      <c r="DM97" s="69"/>
      <c r="DN97" s="69"/>
      <c r="DO97" s="69"/>
      <c r="DP97" s="69"/>
      <c r="DQ97" s="69"/>
      <c r="DR97" s="69"/>
      <c r="DS97" s="69"/>
      <c r="DT97" s="69"/>
      <c r="DU97" s="69"/>
      <c r="DV97" s="69"/>
      <c r="DW97" s="69"/>
      <c r="DX97" s="69"/>
      <c r="DY97" s="69"/>
      <c r="DZ97" s="69"/>
      <c r="EA97" s="69"/>
      <c r="EB97" s="69"/>
      <c r="EC97" s="69"/>
      <c r="ED97" s="69"/>
      <c r="EE97" s="69"/>
      <c r="EF97" s="69"/>
      <c r="EG97" s="69"/>
      <c r="EH97" s="69"/>
      <c r="EI97" s="69"/>
      <c r="EJ97" s="69"/>
      <c r="EK97" s="69"/>
      <c r="EL97" s="69"/>
      <c r="EM97" s="69"/>
      <c r="EN97" s="69"/>
      <c r="EO97" s="69"/>
      <c r="EP97" s="69"/>
      <c r="EQ97" s="69"/>
      <c r="ER97" s="69"/>
      <c r="ES97" s="69"/>
      <c r="ET97" s="69"/>
      <c r="EU97" s="69"/>
      <c r="EV97" s="69"/>
      <c r="EW97" s="69"/>
      <c r="EX97" s="69"/>
      <c r="EY97" s="69"/>
      <c r="EZ97" s="69"/>
      <c r="FA97" s="69"/>
      <c r="FB97" s="69"/>
      <c r="FC97" s="69"/>
      <c r="FD97" s="69"/>
      <c r="FE97" s="69"/>
      <c r="FF97" s="69"/>
      <c r="FG97" s="69"/>
      <c r="FH97" s="69"/>
      <c r="FI97" s="69"/>
      <c r="FJ97" s="69"/>
      <c r="FK97" s="69"/>
      <c r="FL97" s="69"/>
      <c r="FM97" s="69"/>
      <c r="FN97" s="69"/>
      <c r="FO97" s="69"/>
      <c r="FP97" s="69"/>
      <c r="FQ97" s="69"/>
      <c r="FR97" s="69"/>
      <c r="FS97" s="69"/>
      <c r="FT97" s="69"/>
      <c r="FU97" s="69"/>
      <c r="FV97" s="69"/>
      <c r="FW97" s="69"/>
      <c r="FX97" s="69"/>
      <c r="FY97" s="69"/>
      <c r="FZ97" s="69"/>
      <c r="GA97" s="69"/>
      <c r="GB97" s="69"/>
      <c r="GC97" s="69"/>
      <c r="GD97" s="69"/>
      <c r="GE97" s="69"/>
      <c r="GF97" s="69"/>
      <c r="GG97" s="69"/>
      <c r="GH97" s="69"/>
      <c r="GI97" s="69"/>
      <c r="GJ97" s="69"/>
    </row>
    <row r="98" spans="1:192" outlineLevel="1" x14ac:dyDescent="0.25">
      <c r="A98" s="76"/>
      <c r="B98" s="76"/>
      <c r="C98" s="77"/>
      <c r="D98" s="78"/>
      <c r="E98" s="78" t="str">
        <f xml:space="preserve"> InpC!E$212</f>
        <v>Months in year</v>
      </c>
      <c r="F98" s="78">
        <f xml:space="preserve"> InpC!F$212</f>
        <v>12</v>
      </c>
      <c r="G98" s="78" t="str">
        <f xml:space="preserve"> InpC!G$212</f>
        <v>months</v>
      </c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  <c r="CY98" s="78"/>
      <c r="CZ98" s="78"/>
      <c r="DA98" s="78"/>
      <c r="DB98" s="78"/>
      <c r="DC98" s="78"/>
      <c r="DD98" s="78"/>
      <c r="DE98" s="78"/>
      <c r="DF98" s="78"/>
      <c r="DG98" s="78"/>
      <c r="DH98" s="78"/>
      <c r="DI98" s="78"/>
      <c r="DJ98" s="78"/>
      <c r="DK98" s="78"/>
      <c r="DL98" s="78"/>
      <c r="DM98" s="78"/>
      <c r="DN98" s="78"/>
      <c r="DO98" s="78"/>
      <c r="DP98" s="78"/>
      <c r="DQ98" s="78"/>
      <c r="DR98" s="78"/>
      <c r="DS98" s="78"/>
      <c r="DT98" s="78"/>
      <c r="DU98" s="78"/>
      <c r="DV98" s="78"/>
      <c r="DW98" s="78"/>
      <c r="DX98" s="78"/>
      <c r="DY98" s="78"/>
      <c r="DZ98" s="78"/>
      <c r="EA98" s="78"/>
      <c r="EB98" s="78"/>
      <c r="EC98" s="78"/>
      <c r="ED98" s="78"/>
      <c r="EE98" s="78"/>
      <c r="EF98" s="78"/>
      <c r="EG98" s="78"/>
      <c r="EH98" s="78"/>
      <c r="EI98" s="78"/>
      <c r="EJ98" s="78"/>
      <c r="EK98" s="78"/>
      <c r="EL98" s="78"/>
      <c r="EM98" s="78"/>
      <c r="EN98" s="78"/>
      <c r="EO98" s="78"/>
      <c r="EP98" s="78"/>
      <c r="EQ98" s="78"/>
      <c r="ER98" s="78"/>
      <c r="ES98" s="78"/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78"/>
      <c r="FG98" s="78"/>
      <c r="FH98" s="78"/>
      <c r="FI98" s="78"/>
      <c r="FJ98" s="78"/>
      <c r="FK98" s="78"/>
      <c r="FL98" s="78"/>
      <c r="FM98" s="78"/>
      <c r="FN98" s="78"/>
      <c r="FO98" s="78"/>
      <c r="FP98" s="78"/>
      <c r="FQ98" s="78"/>
      <c r="FR98" s="78"/>
      <c r="FS98" s="78"/>
      <c r="FT98" s="78"/>
      <c r="FU98" s="78"/>
      <c r="FV98" s="78"/>
      <c r="FW98" s="78"/>
      <c r="FX98" s="78"/>
      <c r="FY98" s="78"/>
      <c r="FZ98" s="78"/>
      <c r="GA98" s="78"/>
      <c r="GB98" s="78"/>
      <c r="GC98" s="78"/>
      <c r="GD98" s="78"/>
      <c r="GE98" s="78"/>
      <c r="GF98" s="78"/>
      <c r="GG98" s="78"/>
      <c r="GH98" s="78"/>
      <c r="GI98" s="78"/>
      <c r="GJ98" s="78"/>
    </row>
    <row r="99" spans="1:192" outlineLevel="1" x14ac:dyDescent="0.25">
      <c r="A99" s="73"/>
      <c r="B99" s="73"/>
      <c r="C99" s="74"/>
      <c r="D99" s="75"/>
      <c r="E99" s="26" t="s">
        <v>128</v>
      </c>
      <c r="F99" s="26">
        <f xml:space="preserve"> EOMONTH(F95, ((F96 + F97) * F98))</f>
        <v>52778</v>
      </c>
      <c r="G99" s="26" t="s">
        <v>6</v>
      </c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</row>
    <row r="100" spans="1:192" outlineLevel="1" x14ac:dyDescent="0.25">
      <c r="E100" s="6"/>
      <c r="F100" s="6"/>
      <c r="G100" s="6"/>
      <c r="H100" s="6"/>
      <c r="I100" s="72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</row>
    <row r="101" spans="1:192" outlineLevel="1" x14ac:dyDescent="0.25">
      <c r="A101" s="55"/>
      <c r="B101" s="55"/>
      <c r="C101" s="58"/>
      <c r="D101" s="70"/>
      <c r="E101" s="26" t="str">
        <f xml:space="preserve"> E$99</f>
        <v>End of operating period</v>
      </c>
      <c r="F101" s="26">
        <f xml:space="preserve"> F$99</f>
        <v>52778</v>
      </c>
      <c r="G101" s="26" t="str">
        <f xml:space="preserve"> G$99</f>
        <v>date</v>
      </c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</row>
    <row r="102" spans="1:192" outlineLevel="1" x14ac:dyDescent="0.25">
      <c r="A102" s="50"/>
      <c r="C102" s="51"/>
      <c r="D102" s="52"/>
      <c r="E102" s="11" t="str">
        <f t="shared" ref="E102:BP102" si="359" xml:space="preserve"> E$25</f>
        <v>Model period ending</v>
      </c>
      <c r="F102" s="11">
        <f t="shared" si="359"/>
        <v>0</v>
      </c>
      <c r="G102" s="11" t="str">
        <f t="shared" si="359"/>
        <v>date</v>
      </c>
      <c r="H102" s="11">
        <f t="shared" si="359"/>
        <v>0</v>
      </c>
      <c r="I102" s="137">
        <f t="shared" si="359"/>
        <v>0</v>
      </c>
      <c r="J102" s="11">
        <f t="shared" si="359"/>
        <v>44377</v>
      </c>
      <c r="K102" s="11">
        <f t="shared" si="359"/>
        <v>44561</v>
      </c>
      <c r="L102" s="11">
        <f t="shared" si="359"/>
        <v>44742</v>
      </c>
      <c r="M102" s="11">
        <f t="shared" si="359"/>
        <v>44926</v>
      </c>
      <c r="N102" s="11">
        <f t="shared" si="359"/>
        <v>45107</v>
      </c>
      <c r="O102" s="11">
        <f t="shared" si="359"/>
        <v>45291</v>
      </c>
      <c r="P102" s="11">
        <f t="shared" si="359"/>
        <v>45473</v>
      </c>
      <c r="Q102" s="11">
        <f t="shared" si="359"/>
        <v>45657</v>
      </c>
      <c r="R102" s="11">
        <f t="shared" si="359"/>
        <v>45838</v>
      </c>
      <c r="S102" s="11">
        <f t="shared" si="359"/>
        <v>46022</v>
      </c>
      <c r="T102" s="11">
        <f t="shared" si="359"/>
        <v>46203</v>
      </c>
      <c r="U102" s="11">
        <f t="shared" si="359"/>
        <v>46387</v>
      </c>
      <c r="V102" s="11">
        <f t="shared" si="359"/>
        <v>46568</v>
      </c>
      <c r="W102" s="11">
        <f t="shared" si="359"/>
        <v>46752</v>
      </c>
      <c r="X102" s="11">
        <f t="shared" si="359"/>
        <v>46934</v>
      </c>
      <c r="Y102" s="11">
        <f t="shared" si="359"/>
        <v>47118</v>
      </c>
      <c r="Z102" s="11">
        <f t="shared" si="359"/>
        <v>47299</v>
      </c>
      <c r="AA102" s="11">
        <f t="shared" si="359"/>
        <v>47483</v>
      </c>
      <c r="AB102" s="11">
        <f t="shared" si="359"/>
        <v>47664</v>
      </c>
      <c r="AC102" s="11">
        <f t="shared" si="359"/>
        <v>47848</v>
      </c>
      <c r="AD102" s="11">
        <f t="shared" si="359"/>
        <v>48029</v>
      </c>
      <c r="AE102" s="11">
        <f t="shared" si="359"/>
        <v>48213</v>
      </c>
      <c r="AF102" s="11">
        <f t="shared" si="359"/>
        <v>48395</v>
      </c>
      <c r="AG102" s="11">
        <f t="shared" si="359"/>
        <v>48579</v>
      </c>
      <c r="AH102" s="11">
        <f t="shared" si="359"/>
        <v>48760</v>
      </c>
      <c r="AI102" s="11">
        <f t="shared" si="359"/>
        <v>48944</v>
      </c>
      <c r="AJ102" s="11">
        <f t="shared" si="359"/>
        <v>49125</v>
      </c>
      <c r="AK102" s="11">
        <f t="shared" si="359"/>
        <v>49309</v>
      </c>
      <c r="AL102" s="11">
        <f t="shared" si="359"/>
        <v>49490</v>
      </c>
      <c r="AM102" s="11">
        <f t="shared" si="359"/>
        <v>49674</v>
      </c>
      <c r="AN102" s="11">
        <f t="shared" si="359"/>
        <v>49856</v>
      </c>
      <c r="AO102" s="11">
        <f t="shared" si="359"/>
        <v>50040</v>
      </c>
      <c r="AP102" s="11">
        <f t="shared" si="359"/>
        <v>50221</v>
      </c>
      <c r="AQ102" s="11">
        <f t="shared" si="359"/>
        <v>50405</v>
      </c>
      <c r="AR102" s="11">
        <f t="shared" si="359"/>
        <v>50586</v>
      </c>
      <c r="AS102" s="11">
        <f t="shared" si="359"/>
        <v>50770</v>
      </c>
      <c r="AT102" s="11">
        <f t="shared" si="359"/>
        <v>50951</v>
      </c>
      <c r="AU102" s="11">
        <f t="shared" si="359"/>
        <v>51135</v>
      </c>
      <c r="AV102" s="11">
        <f t="shared" si="359"/>
        <v>51317</v>
      </c>
      <c r="AW102" s="11">
        <f t="shared" si="359"/>
        <v>51501</v>
      </c>
      <c r="AX102" s="11">
        <f t="shared" si="359"/>
        <v>51682</v>
      </c>
      <c r="AY102" s="11">
        <f t="shared" si="359"/>
        <v>51866</v>
      </c>
      <c r="AZ102" s="11">
        <f t="shared" si="359"/>
        <v>52047</v>
      </c>
      <c r="BA102" s="11">
        <f t="shared" si="359"/>
        <v>52231</v>
      </c>
      <c r="BB102" s="11">
        <f t="shared" si="359"/>
        <v>52412</v>
      </c>
      <c r="BC102" s="11">
        <f t="shared" si="359"/>
        <v>52596</v>
      </c>
      <c r="BD102" s="11">
        <f t="shared" si="359"/>
        <v>52778</v>
      </c>
      <c r="BE102" s="11">
        <f t="shared" si="359"/>
        <v>52962</v>
      </c>
      <c r="BF102" s="11">
        <f t="shared" si="359"/>
        <v>53143</v>
      </c>
      <c r="BG102" s="11">
        <f t="shared" si="359"/>
        <v>53327</v>
      </c>
      <c r="BH102" s="11">
        <f t="shared" si="359"/>
        <v>53508</v>
      </c>
      <c r="BI102" s="11">
        <f t="shared" si="359"/>
        <v>53692</v>
      </c>
      <c r="BJ102" s="11">
        <f t="shared" si="359"/>
        <v>53873</v>
      </c>
      <c r="BK102" s="11">
        <f t="shared" si="359"/>
        <v>54057</v>
      </c>
      <c r="BL102" s="11">
        <f t="shared" si="359"/>
        <v>54239</v>
      </c>
      <c r="BM102" s="11">
        <f t="shared" si="359"/>
        <v>54423</v>
      </c>
      <c r="BN102" s="11">
        <f t="shared" si="359"/>
        <v>54604</v>
      </c>
      <c r="BO102" s="11">
        <f t="shared" si="359"/>
        <v>54788</v>
      </c>
      <c r="BP102" s="11">
        <f t="shared" si="359"/>
        <v>54969</v>
      </c>
      <c r="BQ102" s="11">
        <f t="shared" ref="BQ102:EB102" si="360" xml:space="preserve"> BQ$25</f>
        <v>55153</v>
      </c>
      <c r="BR102" s="11">
        <f t="shared" si="360"/>
        <v>55334</v>
      </c>
      <c r="BS102" s="11">
        <f t="shared" si="360"/>
        <v>55518</v>
      </c>
      <c r="BT102" s="11">
        <f t="shared" si="360"/>
        <v>55700</v>
      </c>
      <c r="BU102" s="11">
        <f t="shared" si="360"/>
        <v>55884</v>
      </c>
      <c r="BV102" s="11">
        <f t="shared" si="360"/>
        <v>56065</v>
      </c>
      <c r="BW102" s="11">
        <f t="shared" si="360"/>
        <v>56249</v>
      </c>
      <c r="BX102" s="11">
        <f t="shared" si="360"/>
        <v>56430</v>
      </c>
      <c r="BY102" s="11">
        <f t="shared" si="360"/>
        <v>56614</v>
      </c>
      <c r="BZ102" s="11">
        <f t="shared" si="360"/>
        <v>56795</v>
      </c>
      <c r="CA102" s="11">
        <f t="shared" si="360"/>
        <v>56979</v>
      </c>
      <c r="CB102" s="11">
        <f t="shared" si="360"/>
        <v>57161</v>
      </c>
      <c r="CC102" s="11">
        <f t="shared" si="360"/>
        <v>57345</v>
      </c>
      <c r="CD102" s="11">
        <f t="shared" si="360"/>
        <v>57526</v>
      </c>
      <c r="CE102" s="11">
        <f t="shared" si="360"/>
        <v>57710</v>
      </c>
      <c r="CF102" s="11">
        <f t="shared" si="360"/>
        <v>57891</v>
      </c>
      <c r="CG102" s="11">
        <f t="shared" si="360"/>
        <v>58075</v>
      </c>
      <c r="CH102" s="11">
        <f t="shared" si="360"/>
        <v>58256</v>
      </c>
      <c r="CI102" s="11">
        <f t="shared" si="360"/>
        <v>58440</v>
      </c>
      <c r="CJ102" s="11">
        <f t="shared" si="360"/>
        <v>58622</v>
      </c>
      <c r="CK102" s="11">
        <f t="shared" si="360"/>
        <v>58806</v>
      </c>
      <c r="CL102" s="11">
        <f t="shared" si="360"/>
        <v>58987</v>
      </c>
      <c r="CM102" s="11">
        <f t="shared" si="360"/>
        <v>59171</v>
      </c>
      <c r="CN102" s="11">
        <f t="shared" si="360"/>
        <v>59352</v>
      </c>
      <c r="CO102" s="11">
        <f t="shared" si="360"/>
        <v>59536</v>
      </c>
      <c r="CP102" s="11">
        <f t="shared" si="360"/>
        <v>59717</v>
      </c>
      <c r="CQ102" s="11">
        <f t="shared" si="360"/>
        <v>59901</v>
      </c>
      <c r="CR102" s="11">
        <f t="shared" si="360"/>
        <v>60083</v>
      </c>
      <c r="CS102" s="11">
        <f t="shared" si="360"/>
        <v>60267</v>
      </c>
      <c r="CT102" s="11">
        <f t="shared" si="360"/>
        <v>60448</v>
      </c>
      <c r="CU102" s="11">
        <f t="shared" si="360"/>
        <v>60632</v>
      </c>
      <c r="CV102" s="11">
        <f t="shared" si="360"/>
        <v>60813</v>
      </c>
      <c r="CW102" s="11">
        <f t="shared" si="360"/>
        <v>60997</v>
      </c>
      <c r="CX102" s="11">
        <f t="shared" si="360"/>
        <v>61178</v>
      </c>
      <c r="CY102" s="11">
        <f t="shared" si="360"/>
        <v>61362</v>
      </c>
      <c r="CZ102" s="11">
        <f t="shared" si="360"/>
        <v>61544</v>
      </c>
      <c r="DA102" s="11">
        <f t="shared" si="360"/>
        <v>61728</v>
      </c>
      <c r="DB102" s="11">
        <f t="shared" si="360"/>
        <v>61909</v>
      </c>
      <c r="DC102" s="11">
        <f t="shared" si="360"/>
        <v>62093</v>
      </c>
      <c r="DD102" s="11">
        <f t="shared" si="360"/>
        <v>62274</v>
      </c>
      <c r="DE102" s="11">
        <f t="shared" si="360"/>
        <v>62458</v>
      </c>
      <c r="DF102" s="11">
        <f t="shared" si="360"/>
        <v>62639</v>
      </c>
      <c r="DG102" s="11">
        <f t="shared" si="360"/>
        <v>62823</v>
      </c>
      <c r="DH102" s="11">
        <f t="shared" si="360"/>
        <v>63005</v>
      </c>
      <c r="DI102" s="11">
        <f t="shared" si="360"/>
        <v>63189</v>
      </c>
      <c r="DJ102" s="11">
        <f t="shared" si="360"/>
        <v>63370</v>
      </c>
      <c r="DK102" s="11">
        <f t="shared" si="360"/>
        <v>63554</v>
      </c>
      <c r="DL102" s="11">
        <f t="shared" si="360"/>
        <v>63735</v>
      </c>
      <c r="DM102" s="11">
        <f t="shared" si="360"/>
        <v>63919</v>
      </c>
      <c r="DN102" s="11">
        <f t="shared" si="360"/>
        <v>64100</v>
      </c>
      <c r="DO102" s="11">
        <f t="shared" si="360"/>
        <v>64284</v>
      </c>
      <c r="DP102" s="11">
        <f t="shared" si="360"/>
        <v>64466</v>
      </c>
      <c r="DQ102" s="11">
        <f t="shared" si="360"/>
        <v>64650</v>
      </c>
      <c r="DR102" s="11">
        <f t="shared" si="360"/>
        <v>64831</v>
      </c>
      <c r="DS102" s="11">
        <f t="shared" si="360"/>
        <v>65015</v>
      </c>
      <c r="DT102" s="11">
        <f t="shared" si="360"/>
        <v>65196</v>
      </c>
      <c r="DU102" s="11">
        <f t="shared" si="360"/>
        <v>65380</v>
      </c>
      <c r="DV102" s="11">
        <f t="shared" si="360"/>
        <v>65561</v>
      </c>
      <c r="DW102" s="11">
        <f t="shared" si="360"/>
        <v>65745</v>
      </c>
      <c r="DX102" s="11">
        <f t="shared" si="360"/>
        <v>65927</v>
      </c>
      <c r="DY102" s="11">
        <f t="shared" si="360"/>
        <v>66111</v>
      </c>
      <c r="DZ102" s="11">
        <f t="shared" si="360"/>
        <v>66292</v>
      </c>
      <c r="EA102" s="11">
        <f t="shared" si="360"/>
        <v>66476</v>
      </c>
      <c r="EB102" s="11">
        <f t="shared" si="360"/>
        <v>66657</v>
      </c>
      <c r="EC102" s="11">
        <f t="shared" ref="EC102:FH102" si="361" xml:space="preserve"> EC$25</f>
        <v>66841</v>
      </c>
      <c r="ED102" s="11">
        <f t="shared" si="361"/>
        <v>67022</v>
      </c>
      <c r="EE102" s="11">
        <f t="shared" si="361"/>
        <v>67206</v>
      </c>
      <c r="EF102" s="11">
        <f t="shared" si="361"/>
        <v>67388</v>
      </c>
      <c r="EG102" s="11">
        <f t="shared" si="361"/>
        <v>67572</v>
      </c>
      <c r="EH102" s="11">
        <f t="shared" si="361"/>
        <v>67753</v>
      </c>
      <c r="EI102" s="11">
        <f t="shared" si="361"/>
        <v>67937</v>
      </c>
      <c r="EJ102" s="11">
        <f t="shared" si="361"/>
        <v>68118</v>
      </c>
      <c r="EK102" s="11">
        <f t="shared" si="361"/>
        <v>68302</v>
      </c>
      <c r="EL102" s="11">
        <f t="shared" si="361"/>
        <v>68483</v>
      </c>
      <c r="EM102" s="11">
        <f t="shared" si="361"/>
        <v>68667</v>
      </c>
      <c r="EN102" s="11">
        <f t="shared" si="361"/>
        <v>68849</v>
      </c>
      <c r="EO102" s="11">
        <f t="shared" si="361"/>
        <v>69033</v>
      </c>
      <c r="EP102" s="11">
        <f t="shared" si="361"/>
        <v>69214</v>
      </c>
      <c r="EQ102" s="11">
        <f t="shared" si="361"/>
        <v>69398</v>
      </c>
      <c r="ER102" s="11">
        <f t="shared" si="361"/>
        <v>69579</v>
      </c>
      <c r="ES102" s="11">
        <f t="shared" si="361"/>
        <v>69763</v>
      </c>
      <c r="ET102" s="11">
        <f t="shared" si="361"/>
        <v>69944</v>
      </c>
      <c r="EU102" s="11">
        <f t="shared" si="361"/>
        <v>70128</v>
      </c>
      <c r="EV102" s="11">
        <f t="shared" si="361"/>
        <v>70310</v>
      </c>
      <c r="EW102" s="11">
        <f t="shared" si="361"/>
        <v>70494</v>
      </c>
      <c r="EX102" s="11">
        <f t="shared" si="361"/>
        <v>70675</v>
      </c>
      <c r="EY102" s="11">
        <f t="shared" si="361"/>
        <v>70859</v>
      </c>
      <c r="EZ102" s="11">
        <f t="shared" si="361"/>
        <v>71040</v>
      </c>
      <c r="FA102" s="11">
        <f t="shared" si="361"/>
        <v>71224</v>
      </c>
      <c r="FB102" s="11">
        <f t="shared" si="361"/>
        <v>71405</v>
      </c>
      <c r="FC102" s="11">
        <f t="shared" si="361"/>
        <v>71589</v>
      </c>
      <c r="FD102" s="11">
        <f t="shared" si="361"/>
        <v>71771</v>
      </c>
      <c r="FE102" s="11">
        <f t="shared" si="361"/>
        <v>71955</v>
      </c>
      <c r="FF102" s="11">
        <f t="shared" si="361"/>
        <v>72136</v>
      </c>
      <c r="FG102" s="11">
        <f t="shared" si="361"/>
        <v>72320</v>
      </c>
      <c r="FH102" s="11">
        <f t="shared" si="361"/>
        <v>72501</v>
      </c>
      <c r="FI102" s="11">
        <f t="shared" ref="FI102:GJ102" si="362" xml:space="preserve"> FI$25</f>
        <v>72685</v>
      </c>
      <c r="FJ102" s="11">
        <f t="shared" si="362"/>
        <v>72866</v>
      </c>
      <c r="FK102" s="11">
        <f t="shared" si="362"/>
        <v>73050</v>
      </c>
      <c r="FL102" s="11">
        <f t="shared" si="362"/>
        <v>73231</v>
      </c>
      <c r="FM102" s="11">
        <f t="shared" si="362"/>
        <v>73415</v>
      </c>
      <c r="FN102" s="11">
        <f t="shared" si="362"/>
        <v>73596</v>
      </c>
      <c r="FO102" s="11">
        <f t="shared" si="362"/>
        <v>73780</v>
      </c>
      <c r="FP102" s="11">
        <f t="shared" si="362"/>
        <v>73961</v>
      </c>
      <c r="FQ102" s="11">
        <f t="shared" si="362"/>
        <v>74145</v>
      </c>
      <c r="FR102" s="11">
        <f t="shared" si="362"/>
        <v>74326</v>
      </c>
      <c r="FS102" s="11">
        <f t="shared" si="362"/>
        <v>74510</v>
      </c>
      <c r="FT102" s="11">
        <f t="shared" si="362"/>
        <v>74692</v>
      </c>
      <c r="FU102" s="11">
        <f t="shared" si="362"/>
        <v>74876</v>
      </c>
      <c r="FV102" s="11">
        <f t="shared" si="362"/>
        <v>75057</v>
      </c>
      <c r="FW102" s="11">
        <f t="shared" si="362"/>
        <v>75241</v>
      </c>
      <c r="FX102" s="11">
        <f t="shared" si="362"/>
        <v>75422</v>
      </c>
      <c r="FY102" s="11">
        <f t="shared" si="362"/>
        <v>75606</v>
      </c>
      <c r="FZ102" s="11">
        <f t="shared" si="362"/>
        <v>75787</v>
      </c>
      <c r="GA102" s="11">
        <f t="shared" si="362"/>
        <v>75971</v>
      </c>
      <c r="GB102" s="11">
        <f t="shared" si="362"/>
        <v>76153</v>
      </c>
      <c r="GC102" s="11">
        <f t="shared" si="362"/>
        <v>76337</v>
      </c>
      <c r="GD102" s="11">
        <f t="shared" si="362"/>
        <v>76518</v>
      </c>
      <c r="GE102" s="11">
        <f t="shared" si="362"/>
        <v>76702</v>
      </c>
      <c r="GF102" s="11">
        <f t="shared" si="362"/>
        <v>76883</v>
      </c>
      <c r="GG102" s="11">
        <f t="shared" si="362"/>
        <v>77067</v>
      </c>
      <c r="GH102" s="11">
        <f t="shared" si="362"/>
        <v>77248</v>
      </c>
      <c r="GI102" s="11">
        <f t="shared" si="362"/>
        <v>77432</v>
      </c>
      <c r="GJ102" s="11">
        <f t="shared" si="362"/>
        <v>77614</v>
      </c>
    </row>
    <row r="103" spans="1:192" outlineLevel="1" x14ac:dyDescent="0.25">
      <c r="A103" s="234"/>
      <c r="B103" s="234"/>
      <c r="C103" s="235"/>
      <c r="D103" s="236"/>
      <c r="E103" s="194" t="s">
        <v>129</v>
      </c>
      <c r="F103" s="194"/>
      <c r="G103" s="194" t="s">
        <v>5</v>
      </c>
      <c r="H103" s="194">
        <f xml:space="preserve"> SUM(J103:GJ103)</f>
        <v>1</v>
      </c>
      <c r="I103" s="237"/>
      <c r="J103" s="193">
        <f t="shared" ref="J103:AO103" si="363" xml:space="preserve"> IF(J102 = $F101, 1, 0)</f>
        <v>0</v>
      </c>
      <c r="K103" s="193">
        <f t="shared" si="363"/>
        <v>0</v>
      </c>
      <c r="L103" s="193">
        <f t="shared" si="363"/>
        <v>0</v>
      </c>
      <c r="M103" s="193">
        <f t="shared" si="363"/>
        <v>0</v>
      </c>
      <c r="N103" s="193">
        <f t="shared" si="363"/>
        <v>0</v>
      </c>
      <c r="O103" s="193">
        <f t="shared" si="363"/>
        <v>0</v>
      </c>
      <c r="P103" s="193">
        <f t="shared" si="363"/>
        <v>0</v>
      </c>
      <c r="Q103" s="193">
        <f t="shared" si="363"/>
        <v>0</v>
      </c>
      <c r="R103" s="193">
        <f t="shared" si="363"/>
        <v>0</v>
      </c>
      <c r="S103" s="193">
        <f t="shared" si="363"/>
        <v>0</v>
      </c>
      <c r="T103" s="193">
        <f t="shared" si="363"/>
        <v>0</v>
      </c>
      <c r="U103" s="193">
        <f t="shared" si="363"/>
        <v>0</v>
      </c>
      <c r="V103" s="193">
        <f t="shared" si="363"/>
        <v>0</v>
      </c>
      <c r="W103" s="193">
        <f t="shared" si="363"/>
        <v>0</v>
      </c>
      <c r="X103" s="193">
        <f t="shared" si="363"/>
        <v>0</v>
      </c>
      <c r="Y103" s="193">
        <f t="shared" si="363"/>
        <v>0</v>
      </c>
      <c r="Z103" s="193">
        <f t="shared" si="363"/>
        <v>0</v>
      </c>
      <c r="AA103" s="193">
        <f t="shared" si="363"/>
        <v>0</v>
      </c>
      <c r="AB103" s="193">
        <f t="shared" si="363"/>
        <v>0</v>
      </c>
      <c r="AC103" s="193">
        <f t="shared" si="363"/>
        <v>0</v>
      </c>
      <c r="AD103" s="193">
        <f t="shared" si="363"/>
        <v>0</v>
      </c>
      <c r="AE103" s="193">
        <f t="shared" si="363"/>
        <v>0</v>
      </c>
      <c r="AF103" s="193">
        <f t="shared" si="363"/>
        <v>0</v>
      </c>
      <c r="AG103" s="193">
        <f t="shared" si="363"/>
        <v>0</v>
      </c>
      <c r="AH103" s="193">
        <f t="shared" si="363"/>
        <v>0</v>
      </c>
      <c r="AI103" s="193">
        <f t="shared" si="363"/>
        <v>0</v>
      </c>
      <c r="AJ103" s="193">
        <f t="shared" si="363"/>
        <v>0</v>
      </c>
      <c r="AK103" s="193">
        <f t="shared" si="363"/>
        <v>0</v>
      </c>
      <c r="AL103" s="193">
        <f t="shared" si="363"/>
        <v>0</v>
      </c>
      <c r="AM103" s="193">
        <f t="shared" si="363"/>
        <v>0</v>
      </c>
      <c r="AN103" s="193">
        <f t="shared" si="363"/>
        <v>0</v>
      </c>
      <c r="AO103" s="193">
        <f t="shared" si="363"/>
        <v>0</v>
      </c>
      <c r="AP103" s="193">
        <f t="shared" ref="AP103:BU103" si="364" xml:space="preserve"> IF(AP102 = $F101, 1, 0)</f>
        <v>0</v>
      </c>
      <c r="AQ103" s="193">
        <f t="shared" si="364"/>
        <v>0</v>
      </c>
      <c r="AR103" s="193">
        <f t="shared" si="364"/>
        <v>0</v>
      </c>
      <c r="AS103" s="193">
        <f t="shared" si="364"/>
        <v>0</v>
      </c>
      <c r="AT103" s="193">
        <f t="shared" si="364"/>
        <v>0</v>
      </c>
      <c r="AU103" s="193">
        <f t="shared" si="364"/>
        <v>0</v>
      </c>
      <c r="AV103" s="193">
        <f t="shared" si="364"/>
        <v>0</v>
      </c>
      <c r="AW103" s="193">
        <f t="shared" si="364"/>
        <v>0</v>
      </c>
      <c r="AX103" s="193">
        <f t="shared" si="364"/>
        <v>0</v>
      </c>
      <c r="AY103" s="193">
        <f t="shared" si="364"/>
        <v>0</v>
      </c>
      <c r="AZ103" s="193">
        <f t="shared" si="364"/>
        <v>0</v>
      </c>
      <c r="BA103" s="193">
        <f t="shared" si="364"/>
        <v>0</v>
      </c>
      <c r="BB103" s="193">
        <f t="shared" si="364"/>
        <v>0</v>
      </c>
      <c r="BC103" s="193">
        <f t="shared" si="364"/>
        <v>0</v>
      </c>
      <c r="BD103" s="193">
        <f t="shared" si="364"/>
        <v>1</v>
      </c>
      <c r="BE103" s="193">
        <f t="shared" si="364"/>
        <v>0</v>
      </c>
      <c r="BF103" s="193">
        <f t="shared" si="364"/>
        <v>0</v>
      </c>
      <c r="BG103" s="193">
        <f t="shared" si="364"/>
        <v>0</v>
      </c>
      <c r="BH103" s="193">
        <f t="shared" si="364"/>
        <v>0</v>
      </c>
      <c r="BI103" s="193">
        <f t="shared" si="364"/>
        <v>0</v>
      </c>
      <c r="BJ103" s="193">
        <f t="shared" si="364"/>
        <v>0</v>
      </c>
      <c r="BK103" s="193">
        <f t="shared" si="364"/>
        <v>0</v>
      </c>
      <c r="BL103" s="193">
        <f t="shared" si="364"/>
        <v>0</v>
      </c>
      <c r="BM103" s="193">
        <f t="shared" si="364"/>
        <v>0</v>
      </c>
      <c r="BN103" s="193">
        <f t="shared" si="364"/>
        <v>0</v>
      </c>
      <c r="BO103" s="193">
        <f t="shared" si="364"/>
        <v>0</v>
      </c>
      <c r="BP103" s="193">
        <f t="shared" si="364"/>
        <v>0</v>
      </c>
      <c r="BQ103" s="193">
        <f t="shared" si="364"/>
        <v>0</v>
      </c>
      <c r="BR103" s="193">
        <f t="shared" si="364"/>
        <v>0</v>
      </c>
      <c r="BS103" s="193">
        <f t="shared" si="364"/>
        <v>0</v>
      </c>
      <c r="BT103" s="193">
        <f t="shared" si="364"/>
        <v>0</v>
      </c>
      <c r="BU103" s="193">
        <f t="shared" si="364"/>
        <v>0</v>
      </c>
      <c r="BV103" s="193">
        <f t="shared" ref="BV103:DA103" si="365" xml:space="preserve"> IF(BV102 = $F101, 1, 0)</f>
        <v>0</v>
      </c>
      <c r="BW103" s="193">
        <f t="shared" si="365"/>
        <v>0</v>
      </c>
      <c r="BX103" s="193">
        <f t="shared" si="365"/>
        <v>0</v>
      </c>
      <c r="BY103" s="193">
        <f t="shared" si="365"/>
        <v>0</v>
      </c>
      <c r="BZ103" s="193">
        <f t="shared" si="365"/>
        <v>0</v>
      </c>
      <c r="CA103" s="193">
        <f t="shared" si="365"/>
        <v>0</v>
      </c>
      <c r="CB103" s="193">
        <f t="shared" si="365"/>
        <v>0</v>
      </c>
      <c r="CC103" s="193">
        <f t="shared" si="365"/>
        <v>0</v>
      </c>
      <c r="CD103" s="193">
        <f t="shared" si="365"/>
        <v>0</v>
      </c>
      <c r="CE103" s="193">
        <f t="shared" si="365"/>
        <v>0</v>
      </c>
      <c r="CF103" s="193">
        <f t="shared" si="365"/>
        <v>0</v>
      </c>
      <c r="CG103" s="193">
        <f t="shared" si="365"/>
        <v>0</v>
      </c>
      <c r="CH103" s="193">
        <f t="shared" si="365"/>
        <v>0</v>
      </c>
      <c r="CI103" s="193">
        <f t="shared" si="365"/>
        <v>0</v>
      </c>
      <c r="CJ103" s="193">
        <f t="shared" si="365"/>
        <v>0</v>
      </c>
      <c r="CK103" s="193">
        <f t="shared" si="365"/>
        <v>0</v>
      </c>
      <c r="CL103" s="193">
        <f t="shared" si="365"/>
        <v>0</v>
      </c>
      <c r="CM103" s="193">
        <f t="shared" si="365"/>
        <v>0</v>
      </c>
      <c r="CN103" s="193">
        <f t="shared" si="365"/>
        <v>0</v>
      </c>
      <c r="CO103" s="193">
        <f t="shared" si="365"/>
        <v>0</v>
      </c>
      <c r="CP103" s="193">
        <f t="shared" si="365"/>
        <v>0</v>
      </c>
      <c r="CQ103" s="193">
        <f t="shared" si="365"/>
        <v>0</v>
      </c>
      <c r="CR103" s="193">
        <f t="shared" si="365"/>
        <v>0</v>
      </c>
      <c r="CS103" s="193">
        <f t="shared" si="365"/>
        <v>0</v>
      </c>
      <c r="CT103" s="193">
        <f t="shared" si="365"/>
        <v>0</v>
      </c>
      <c r="CU103" s="193">
        <f t="shared" si="365"/>
        <v>0</v>
      </c>
      <c r="CV103" s="193">
        <f t="shared" si="365"/>
        <v>0</v>
      </c>
      <c r="CW103" s="193">
        <f t="shared" si="365"/>
        <v>0</v>
      </c>
      <c r="CX103" s="193">
        <f t="shared" si="365"/>
        <v>0</v>
      </c>
      <c r="CY103" s="193">
        <f t="shared" si="365"/>
        <v>0</v>
      </c>
      <c r="CZ103" s="193">
        <f t="shared" si="365"/>
        <v>0</v>
      </c>
      <c r="DA103" s="193">
        <f t="shared" si="365"/>
        <v>0</v>
      </c>
      <c r="DB103" s="193">
        <f t="shared" ref="DB103:EG103" si="366" xml:space="preserve"> IF(DB102 = $F101, 1, 0)</f>
        <v>0</v>
      </c>
      <c r="DC103" s="193">
        <f t="shared" si="366"/>
        <v>0</v>
      </c>
      <c r="DD103" s="193">
        <f t="shared" si="366"/>
        <v>0</v>
      </c>
      <c r="DE103" s="193">
        <f t="shared" si="366"/>
        <v>0</v>
      </c>
      <c r="DF103" s="193">
        <f t="shared" si="366"/>
        <v>0</v>
      </c>
      <c r="DG103" s="193">
        <f t="shared" si="366"/>
        <v>0</v>
      </c>
      <c r="DH103" s="193">
        <f t="shared" si="366"/>
        <v>0</v>
      </c>
      <c r="DI103" s="193">
        <f t="shared" si="366"/>
        <v>0</v>
      </c>
      <c r="DJ103" s="193">
        <f t="shared" si="366"/>
        <v>0</v>
      </c>
      <c r="DK103" s="193">
        <f t="shared" si="366"/>
        <v>0</v>
      </c>
      <c r="DL103" s="193">
        <f t="shared" si="366"/>
        <v>0</v>
      </c>
      <c r="DM103" s="193">
        <f t="shared" si="366"/>
        <v>0</v>
      </c>
      <c r="DN103" s="193">
        <f t="shared" si="366"/>
        <v>0</v>
      </c>
      <c r="DO103" s="193">
        <f t="shared" si="366"/>
        <v>0</v>
      </c>
      <c r="DP103" s="193">
        <f t="shared" si="366"/>
        <v>0</v>
      </c>
      <c r="DQ103" s="193">
        <f t="shared" si="366"/>
        <v>0</v>
      </c>
      <c r="DR103" s="193">
        <f t="shared" si="366"/>
        <v>0</v>
      </c>
      <c r="DS103" s="193">
        <f t="shared" si="366"/>
        <v>0</v>
      </c>
      <c r="DT103" s="193">
        <f t="shared" si="366"/>
        <v>0</v>
      </c>
      <c r="DU103" s="193">
        <f t="shared" si="366"/>
        <v>0</v>
      </c>
      <c r="DV103" s="193">
        <f t="shared" si="366"/>
        <v>0</v>
      </c>
      <c r="DW103" s="193">
        <f t="shared" si="366"/>
        <v>0</v>
      </c>
      <c r="DX103" s="193">
        <f t="shared" si="366"/>
        <v>0</v>
      </c>
      <c r="DY103" s="193">
        <f t="shared" si="366"/>
        <v>0</v>
      </c>
      <c r="DZ103" s="193">
        <f t="shared" si="366"/>
        <v>0</v>
      </c>
      <c r="EA103" s="193">
        <f t="shared" si="366"/>
        <v>0</v>
      </c>
      <c r="EB103" s="193">
        <f t="shared" si="366"/>
        <v>0</v>
      </c>
      <c r="EC103" s="193">
        <f t="shared" si="366"/>
        <v>0</v>
      </c>
      <c r="ED103" s="193">
        <f t="shared" si="366"/>
        <v>0</v>
      </c>
      <c r="EE103" s="193">
        <f t="shared" si="366"/>
        <v>0</v>
      </c>
      <c r="EF103" s="193">
        <f t="shared" si="366"/>
        <v>0</v>
      </c>
      <c r="EG103" s="193">
        <f t="shared" si="366"/>
        <v>0</v>
      </c>
      <c r="EH103" s="193">
        <f t="shared" ref="EH103:FM103" si="367" xml:space="preserve"> IF(EH102 = $F101, 1, 0)</f>
        <v>0</v>
      </c>
      <c r="EI103" s="193">
        <f t="shared" si="367"/>
        <v>0</v>
      </c>
      <c r="EJ103" s="193">
        <f t="shared" si="367"/>
        <v>0</v>
      </c>
      <c r="EK103" s="193">
        <f t="shared" si="367"/>
        <v>0</v>
      </c>
      <c r="EL103" s="193">
        <f t="shared" si="367"/>
        <v>0</v>
      </c>
      <c r="EM103" s="193">
        <f t="shared" si="367"/>
        <v>0</v>
      </c>
      <c r="EN103" s="193">
        <f t="shared" si="367"/>
        <v>0</v>
      </c>
      <c r="EO103" s="193">
        <f t="shared" si="367"/>
        <v>0</v>
      </c>
      <c r="EP103" s="193">
        <f t="shared" si="367"/>
        <v>0</v>
      </c>
      <c r="EQ103" s="193">
        <f t="shared" si="367"/>
        <v>0</v>
      </c>
      <c r="ER103" s="193">
        <f t="shared" si="367"/>
        <v>0</v>
      </c>
      <c r="ES103" s="193">
        <f t="shared" si="367"/>
        <v>0</v>
      </c>
      <c r="ET103" s="193">
        <f t="shared" si="367"/>
        <v>0</v>
      </c>
      <c r="EU103" s="193">
        <f t="shared" si="367"/>
        <v>0</v>
      </c>
      <c r="EV103" s="193">
        <f t="shared" si="367"/>
        <v>0</v>
      </c>
      <c r="EW103" s="193">
        <f t="shared" si="367"/>
        <v>0</v>
      </c>
      <c r="EX103" s="193">
        <f t="shared" si="367"/>
        <v>0</v>
      </c>
      <c r="EY103" s="193">
        <f t="shared" si="367"/>
        <v>0</v>
      </c>
      <c r="EZ103" s="193">
        <f t="shared" si="367"/>
        <v>0</v>
      </c>
      <c r="FA103" s="193">
        <f t="shared" si="367"/>
        <v>0</v>
      </c>
      <c r="FB103" s="193">
        <f t="shared" si="367"/>
        <v>0</v>
      </c>
      <c r="FC103" s="193">
        <f t="shared" si="367"/>
        <v>0</v>
      </c>
      <c r="FD103" s="193">
        <f t="shared" si="367"/>
        <v>0</v>
      </c>
      <c r="FE103" s="193">
        <f t="shared" si="367"/>
        <v>0</v>
      </c>
      <c r="FF103" s="193">
        <f t="shared" si="367"/>
        <v>0</v>
      </c>
      <c r="FG103" s="193">
        <f t="shared" si="367"/>
        <v>0</v>
      </c>
      <c r="FH103" s="193">
        <f t="shared" si="367"/>
        <v>0</v>
      </c>
      <c r="FI103" s="193">
        <f t="shared" si="367"/>
        <v>0</v>
      </c>
      <c r="FJ103" s="193">
        <f t="shared" si="367"/>
        <v>0</v>
      </c>
      <c r="FK103" s="193">
        <f t="shared" si="367"/>
        <v>0</v>
      </c>
      <c r="FL103" s="193">
        <f t="shared" si="367"/>
        <v>0</v>
      </c>
      <c r="FM103" s="193">
        <f t="shared" si="367"/>
        <v>0</v>
      </c>
      <c r="FN103" s="193">
        <f t="shared" ref="FN103:GJ103" si="368" xml:space="preserve"> IF(FN102 = $F101, 1, 0)</f>
        <v>0</v>
      </c>
      <c r="FO103" s="193">
        <f t="shared" si="368"/>
        <v>0</v>
      </c>
      <c r="FP103" s="193">
        <f t="shared" si="368"/>
        <v>0</v>
      </c>
      <c r="FQ103" s="193">
        <f t="shared" si="368"/>
        <v>0</v>
      </c>
      <c r="FR103" s="193">
        <f t="shared" si="368"/>
        <v>0</v>
      </c>
      <c r="FS103" s="193">
        <f t="shared" si="368"/>
        <v>0</v>
      </c>
      <c r="FT103" s="193">
        <f t="shared" si="368"/>
        <v>0</v>
      </c>
      <c r="FU103" s="193">
        <f t="shared" si="368"/>
        <v>0</v>
      </c>
      <c r="FV103" s="193">
        <f t="shared" si="368"/>
        <v>0</v>
      </c>
      <c r="FW103" s="193">
        <f t="shared" si="368"/>
        <v>0</v>
      </c>
      <c r="FX103" s="193">
        <f t="shared" si="368"/>
        <v>0</v>
      </c>
      <c r="FY103" s="193">
        <f t="shared" si="368"/>
        <v>0</v>
      </c>
      <c r="FZ103" s="193">
        <f t="shared" si="368"/>
        <v>0</v>
      </c>
      <c r="GA103" s="193">
        <f t="shared" si="368"/>
        <v>0</v>
      </c>
      <c r="GB103" s="193">
        <f t="shared" si="368"/>
        <v>0</v>
      </c>
      <c r="GC103" s="193">
        <f t="shared" si="368"/>
        <v>0</v>
      </c>
      <c r="GD103" s="193">
        <f t="shared" si="368"/>
        <v>0</v>
      </c>
      <c r="GE103" s="193">
        <f t="shared" si="368"/>
        <v>0</v>
      </c>
      <c r="GF103" s="193">
        <f t="shared" si="368"/>
        <v>0</v>
      </c>
      <c r="GG103" s="193">
        <f t="shared" si="368"/>
        <v>0</v>
      </c>
      <c r="GH103" s="193">
        <f t="shared" si="368"/>
        <v>0</v>
      </c>
      <c r="GI103" s="193">
        <f t="shared" si="368"/>
        <v>0</v>
      </c>
      <c r="GJ103" s="193">
        <f t="shared" si="368"/>
        <v>0</v>
      </c>
    </row>
    <row r="104" spans="1:192" outlineLevel="1" x14ac:dyDescent="0.25">
      <c r="E104" s="6"/>
      <c r="F104" s="6"/>
      <c r="G104" s="6"/>
      <c r="H104" s="6"/>
      <c r="I104" s="72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</row>
    <row r="105" spans="1:192" outlineLevel="1" x14ac:dyDescent="0.25">
      <c r="B105" s="15" t="s">
        <v>117</v>
      </c>
      <c r="E105" s="6"/>
      <c r="F105" s="6"/>
      <c r="G105" s="6"/>
      <c r="H105" s="6"/>
      <c r="I105" s="72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</row>
    <row r="106" spans="1:192" outlineLevel="1" x14ac:dyDescent="0.25">
      <c r="E106" s="204" t="str">
        <f t="shared" ref="E106:AJ106" si="369" xml:space="preserve"> E$92</f>
        <v>First operating period flag</v>
      </c>
      <c r="F106" s="204">
        <f t="shared" si="369"/>
        <v>0</v>
      </c>
      <c r="G106" s="204" t="str">
        <f t="shared" si="369"/>
        <v>flag</v>
      </c>
      <c r="H106" s="204">
        <f t="shared" si="369"/>
        <v>1</v>
      </c>
      <c r="I106" s="204">
        <f t="shared" si="369"/>
        <v>0</v>
      </c>
      <c r="J106" s="204">
        <f t="shared" si="369"/>
        <v>0</v>
      </c>
      <c r="K106" s="204">
        <f t="shared" si="369"/>
        <v>0</v>
      </c>
      <c r="L106" s="204">
        <f t="shared" si="369"/>
        <v>0</v>
      </c>
      <c r="M106" s="204">
        <f t="shared" si="369"/>
        <v>0</v>
      </c>
      <c r="N106" s="204">
        <f t="shared" si="369"/>
        <v>0</v>
      </c>
      <c r="O106" s="204">
        <f t="shared" si="369"/>
        <v>0</v>
      </c>
      <c r="P106" s="204">
        <f t="shared" si="369"/>
        <v>0</v>
      </c>
      <c r="Q106" s="204">
        <f t="shared" si="369"/>
        <v>1</v>
      </c>
      <c r="R106" s="204">
        <f t="shared" si="369"/>
        <v>0</v>
      </c>
      <c r="S106" s="204">
        <f t="shared" si="369"/>
        <v>0</v>
      </c>
      <c r="T106" s="204">
        <f t="shared" si="369"/>
        <v>0</v>
      </c>
      <c r="U106" s="204">
        <f t="shared" si="369"/>
        <v>0</v>
      </c>
      <c r="V106" s="204">
        <f t="shared" si="369"/>
        <v>0</v>
      </c>
      <c r="W106" s="204">
        <f t="shared" si="369"/>
        <v>0</v>
      </c>
      <c r="X106" s="204">
        <f t="shared" si="369"/>
        <v>0</v>
      </c>
      <c r="Y106" s="204">
        <f t="shared" si="369"/>
        <v>0</v>
      </c>
      <c r="Z106" s="204">
        <f t="shared" si="369"/>
        <v>0</v>
      </c>
      <c r="AA106" s="204">
        <f t="shared" si="369"/>
        <v>0</v>
      </c>
      <c r="AB106" s="204">
        <f t="shared" si="369"/>
        <v>0</v>
      </c>
      <c r="AC106" s="204">
        <f t="shared" si="369"/>
        <v>0</v>
      </c>
      <c r="AD106" s="204">
        <f t="shared" si="369"/>
        <v>0</v>
      </c>
      <c r="AE106" s="204">
        <f t="shared" si="369"/>
        <v>0</v>
      </c>
      <c r="AF106" s="204">
        <f t="shared" si="369"/>
        <v>0</v>
      </c>
      <c r="AG106" s="204">
        <f t="shared" si="369"/>
        <v>0</v>
      </c>
      <c r="AH106" s="204">
        <f t="shared" si="369"/>
        <v>0</v>
      </c>
      <c r="AI106" s="204">
        <f t="shared" si="369"/>
        <v>0</v>
      </c>
      <c r="AJ106" s="204">
        <f t="shared" si="369"/>
        <v>0</v>
      </c>
      <c r="AK106" s="204">
        <f t="shared" ref="AK106:BP106" si="370" xml:space="preserve"> AK$92</f>
        <v>0</v>
      </c>
      <c r="AL106" s="204">
        <f t="shared" si="370"/>
        <v>0</v>
      </c>
      <c r="AM106" s="204">
        <f t="shared" si="370"/>
        <v>0</v>
      </c>
      <c r="AN106" s="204">
        <f t="shared" si="370"/>
        <v>0</v>
      </c>
      <c r="AO106" s="204">
        <f t="shared" si="370"/>
        <v>0</v>
      </c>
      <c r="AP106" s="204">
        <f t="shared" si="370"/>
        <v>0</v>
      </c>
      <c r="AQ106" s="204">
        <f t="shared" si="370"/>
        <v>0</v>
      </c>
      <c r="AR106" s="204">
        <f t="shared" si="370"/>
        <v>0</v>
      </c>
      <c r="AS106" s="204">
        <f t="shared" si="370"/>
        <v>0</v>
      </c>
      <c r="AT106" s="204">
        <f t="shared" si="370"/>
        <v>0</v>
      </c>
      <c r="AU106" s="204">
        <f t="shared" si="370"/>
        <v>0</v>
      </c>
      <c r="AV106" s="204">
        <f t="shared" si="370"/>
        <v>0</v>
      </c>
      <c r="AW106" s="204">
        <f t="shared" si="370"/>
        <v>0</v>
      </c>
      <c r="AX106" s="204">
        <f t="shared" si="370"/>
        <v>0</v>
      </c>
      <c r="AY106" s="204">
        <f t="shared" si="370"/>
        <v>0</v>
      </c>
      <c r="AZ106" s="204">
        <f t="shared" si="370"/>
        <v>0</v>
      </c>
      <c r="BA106" s="204">
        <f t="shared" si="370"/>
        <v>0</v>
      </c>
      <c r="BB106" s="204">
        <f t="shared" si="370"/>
        <v>0</v>
      </c>
      <c r="BC106" s="204">
        <f t="shared" si="370"/>
        <v>0</v>
      </c>
      <c r="BD106" s="204">
        <f t="shared" si="370"/>
        <v>0</v>
      </c>
      <c r="BE106" s="204">
        <f t="shared" si="370"/>
        <v>0</v>
      </c>
      <c r="BF106" s="204">
        <f t="shared" si="370"/>
        <v>0</v>
      </c>
      <c r="BG106" s="204">
        <f t="shared" si="370"/>
        <v>0</v>
      </c>
      <c r="BH106" s="204">
        <f t="shared" si="370"/>
        <v>0</v>
      </c>
      <c r="BI106" s="204">
        <f t="shared" si="370"/>
        <v>0</v>
      </c>
      <c r="BJ106" s="204">
        <f t="shared" si="370"/>
        <v>0</v>
      </c>
      <c r="BK106" s="204">
        <f t="shared" si="370"/>
        <v>0</v>
      </c>
      <c r="BL106" s="204">
        <f t="shared" si="370"/>
        <v>0</v>
      </c>
      <c r="BM106" s="204">
        <f t="shared" si="370"/>
        <v>0</v>
      </c>
      <c r="BN106" s="204">
        <f t="shared" si="370"/>
        <v>0</v>
      </c>
      <c r="BO106" s="204">
        <f t="shared" si="370"/>
        <v>0</v>
      </c>
      <c r="BP106" s="204">
        <f t="shared" si="370"/>
        <v>0</v>
      </c>
      <c r="BQ106" s="204">
        <f t="shared" ref="BQ106:CV106" si="371" xml:space="preserve"> BQ$92</f>
        <v>0</v>
      </c>
      <c r="BR106" s="204">
        <f t="shared" si="371"/>
        <v>0</v>
      </c>
      <c r="BS106" s="204">
        <f t="shared" si="371"/>
        <v>0</v>
      </c>
      <c r="BT106" s="204">
        <f t="shared" si="371"/>
        <v>0</v>
      </c>
      <c r="BU106" s="204">
        <f t="shared" si="371"/>
        <v>0</v>
      </c>
      <c r="BV106" s="204">
        <f t="shared" si="371"/>
        <v>0</v>
      </c>
      <c r="BW106" s="204">
        <f t="shared" si="371"/>
        <v>0</v>
      </c>
      <c r="BX106" s="204">
        <f t="shared" si="371"/>
        <v>0</v>
      </c>
      <c r="BY106" s="204">
        <f t="shared" si="371"/>
        <v>0</v>
      </c>
      <c r="BZ106" s="204">
        <f t="shared" si="371"/>
        <v>0</v>
      </c>
      <c r="CA106" s="204">
        <f t="shared" si="371"/>
        <v>0</v>
      </c>
      <c r="CB106" s="204">
        <f t="shared" si="371"/>
        <v>0</v>
      </c>
      <c r="CC106" s="204">
        <f t="shared" si="371"/>
        <v>0</v>
      </c>
      <c r="CD106" s="204">
        <f t="shared" si="371"/>
        <v>0</v>
      </c>
      <c r="CE106" s="204">
        <f t="shared" si="371"/>
        <v>0</v>
      </c>
      <c r="CF106" s="204">
        <f t="shared" si="371"/>
        <v>0</v>
      </c>
      <c r="CG106" s="204">
        <f t="shared" si="371"/>
        <v>0</v>
      </c>
      <c r="CH106" s="204">
        <f t="shared" si="371"/>
        <v>0</v>
      </c>
      <c r="CI106" s="204">
        <f t="shared" si="371"/>
        <v>0</v>
      </c>
      <c r="CJ106" s="204">
        <f t="shared" si="371"/>
        <v>0</v>
      </c>
      <c r="CK106" s="204">
        <f t="shared" si="371"/>
        <v>0</v>
      </c>
      <c r="CL106" s="204">
        <f t="shared" si="371"/>
        <v>0</v>
      </c>
      <c r="CM106" s="204">
        <f t="shared" si="371"/>
        <v>0</v>
      </c>
      <c r="CN106" s="204">
        <f t="shared" si="371"/>
        <v>0</v>
      </c>
      <c r="CO106" s="204">
        <f t="shared" si="371"/>
        <v>0</v>
      </c>
      <c r="CP106" s="204">
        <f t="shared" si="371"/>
        <v>0</v>
      </c>
      <c r="CQ106" s="204">
        <f t="shared" si="371"/>
        <v>0</v>
      </c>
      <c r="CR106" s="204">
        <f t="shared" si="371"/>
        <v>0</v>
      </c>
      <c r="CS106" s="204">
        <f t="shared" si="371"/>
        <v>0</v>
      </c>
      <c r="CT106" s="204">
        <f t="shared" si="371"/>
        <v>0</v>
      </c>
      <c r="CU106" s="204">
        <f t="shared" si="371"/>
        <v>0</v>
      </c>
      <c r="CV106" s="204">
        <f t="shared" si="371"/>
        <v>0</v>
      </c>
      <c r="CW106" s="204">
        <f t="shared" ref="CW106:EB106" si="372" xml:space="preserve"> CW$92</f>
        <v>0</v>
      </c>
      <c r="CX106" s="204">
        <f t="shared" si="372"/>
        <v>0</v>
      </c>
      <c r="CY106" s="204">
        <f t="shared" si="372"/>
        <v>0</v>
      </c>
      <c r="CZ106" s="204">
        <f t="shared" si="372"/>
        <v>0</v>
      </c>
      <c r="DA106" s="204">
        <f t="shared" si="372"/>
        <v>0</v>
      </c>
      <c r="DB106" s="204">
        <f t="shared" si="372"/>
        <v>0</v>
      </c>
      <c r="DC106" s="204">
        <f t="shared" si="372"/>
        <v>0</v>
      </c>
      <c r="DD106" s="204">
        <f t="shared" si="372"/>
        <v>0</v>
      </c>
      <c r="DE106" s="204">
        <f t="shared" si="372"/>
        <v>0</v>
      </c>
      <c r="DF106" s="204">
        <f t="shared" si="372"/>
        <v>0</v>
      </c>
      <c r="DG106" s="204">
        <f t="shared" si="372"/>
        <v>0</v>
      </c>
      <c r="DH106" s="204">
        <f t="shared" si="372"/>
        <v>0</v>
      </c>
      <c r="DI106" s="204">
        <f t="shared" si="372"/>
        <v>0</v>
      </c>
      <c r="DJ106" s="204">
        <f t="shared" si="372"/>
        <v>0</v>
      </c>
      <c r="DK106" s="204">
        <f t="shared" si="372"/>
        <v>0</v>
      </c>
      <c r="DL106" s="204">
        <f t="shared" si="372"/>
        <v>0</v>
      </c>
      <c r="DM106" s="204">
        <f t="shared" si="372"/>
        <v>0</v>
      </c>
      <c r="DN106" s="204">
        <f t="shared" si="372"/>
        <v>0</v>
      </c>
      <c r="DO106" s="204">
        <f t="shared" si="372"/>
        <v>0</v>
      </c>
      <c r="DP106" s="204">
        <f t="shared" si="372"/>
        <v>0</v>
      </c>
      <c r="DQ106" s="204">
        <f t="shared" si="372"/>
        <v>0</v>
      </c>
      <c r="DR106" s="204">
        <f t="shared" si="372"/>
        <v>0</v>
      </c>
      <c r="DS106" s="204">
        <f t="shared" si="372"/>
        <v>0</v>
      </c>
      <c r="DT106" s="204">
        <f t="shared" si="372"/>
        <v>0</v>
      </c>
      <c r="DU106" s="204">
        <f t="shared" si="372"/>
        <v>0</v>
      </c>
      <c r="DV106" s="204">
        <f t="shared" si="372"/>
        <v>0</v>
      </c>
      <c r="DW106" s="204">
        <f t="shared" si="372"/>
        <v>0</v>
      </c>
      <c r="DX106" s="204">
        <f t="shared" si="372"/>
        <v>0</v>
      </c>
      <c r="DY106" s="204">
        <f t="shared" si="372"/>
        <v>0</v>
      </c>
      <c r="DZ106" s="204">
        <f t="shared" si="372"/>
        <v>0</v>
      </c>
      <c r="EA106" s="204">
        <f t="shared" si="372"/>
        <v>0</v>
      </c>
      <c r="EB106" s="204">
        <f t="shared" si="372"/>
        <v>0</v>
      </c>
      <c r="EC106" s="204">
        <f t="shared" ref="EC106:FH106" si="373" xml:space="preserve"> EC$92</f>
        <v>0</v>
      </c>
      <c r="ED106" s="204">
        <f t="shared" si="373"/>
        <v>0</v>
      </c>
      <c r="EE106" s="204">
        <f t="shared" si="373"/>
        <v>0</v>
      </c>
      <c r="EF106" s="204">
        <f t="shared" si="373"/>
        <v>0</v>
      </c>
      <c r="EG106" s="204">
        <f t="shared" si="373"/>
        <v>0</v>
      </c>
      <c r="EH106" s="204">
        <f t="shared" si="373"/>
        <v>0</v>
      </c>
      <c r="EI106" s="204">
        <f t="shared" si="373"/>
        <v>0</v>
      </c>
      <c r="EJ106" s="204">
        <f t="shared" si="373"/>
        <v>0</v>
      </c>
      <c r="EK106" s="204">
        <f t="shared" si="373"/>
        <v>0</v>
      </c>
      <c r="EL106" s="204">
        <f t="shared" si="373"/>
        <v>0</v>
      </c>
      <c r="EM106" s="204">
        <f t="shared" si="373"/>
        <v>0</v>
      </c>
      <c r="EN106" s="204">
        <f t="shared" si="373"/>
        <v>0</v>
      </c>
      <c r="EO106" s="204">
        <f t="shared" si="373"/>
        <v>0</v>
      </c>
      <c r="EP106" s="204">
        <f t="shared" si="373"/>
        <v>0</v>
      </c>
      <c r="EQ106" s="204">
        <f t="shared" si="373"/>
        <v>0</v>
      </c>
      <c r="ER106" s="204">
        <f t="shared" si="373"/>
        <v>0</v>
      </c>
      <c r="ES106" s="204">
        <f t="shared" si="373"/>
        <v>0</v>
      </c>
      <c r="ET106" s="204">
        <f t="shared" si="373"/>
        <v>0</v>
      </c>
      <c r="EU106" s="204">
        <f t="shared" si="373"/>
        <v>0</v>
      </c>
      <c r="EV106" s="204">
        <f t="shared" si="373"/>
        <v>0</v>
      </c>
      <c r="EW106" s="204">
        <f t="shared" si="373"/>
        <v>0</v>
      </c>
      <c r="EX106" s="204">
        <f t="shared" si="373"/>
        <v>0</v>
      </c>
      <c r="EY106" s="204">
        <f t="shared" si="373"/>
        <v>0</v>
      </c>
      <c r="EZ106" s="204">
        <f t="shared" si="373"/>
        <v>0</v>
      </c>
      <c r="FA106" s="204">
        <f t="shared" si="373"/>
        <v>0</v>
      </c>
      <c r="FB106" s="204">
        <f t="shared" si="373"/>
        <v>0</v>
      </c>
      <c r="FC106" s="204">
        <f t="shared" si="373"/>
        <v>0</v>
      </c>
      <c r="FD106" s="204">
        <f t="shared" si="373"/>
        <v>0</v>
      </c>
      <c r="FE106" s="204">
        <f t="shared" si="373"/>
        <v>0</v>
      </c>
      <c r="FF106" s="204">
        <f t="shared" si="373"/>
        <v>0</v>
      </c>
      <c r="FG106" s="204">
        <f t="shared" si="373"/>
        <v>0</v>
      </c>
      <c r="FH106" s="204">
        <f t="shared" si="373"/>
        <v>0</v>
      </c>
      <c r="FI106" s="204">
        <f t="shared" ref="FI106:GJ106" si="374" xml:space="preserve"> FI$92</f>
        <v>0</v>
      </c>
      <c r="FJ106" s="204">
        <f t="shared" si="374"/>
        <v>0</v>
      </c>
      <c r="FK106" s="204">
        <f t="shared" si="374"/>
        <v>0</v>
      </c>
      <c r="FL106" s="204">
        <f t="shared" si="374"/>
        <v>0</v>
      </c>
      <c r="FM106" s="204">
        <f t="shared" si="374"/>
        <v>0</v>
      </c>
      <c r="FN106" s="204">
        <f t="shared" si="374"/>
        <v>0</v>
      </c>
      <c r="FO106" s="204">
        <f t="shared" si="374"/>
        <v>0</v>
      </c>
      <c r="FP106" s="204">
        <f t="shared" si="374"/>
        <v>0</v>
      </c>
      <c r="FQ106" s="204">
        <f t="shared" si="374"/>
        <v>0</v>
      </c>
      <c r="FR106" s="204">
        <f t="shared" si="374"/>
        <v>0</v>
      </c>
      <c r="FS106" s="204">
        <f t="shared" si="374"/>
        <v>0</v>
      </c>
      <c r="FT106" s="204">
        <f t="shared" si="374"/>
        <v>0</v>
      </c>
      <c r="FU106" s="204">
        <f t="shared" si="374"/>
        <v>0</v>
      </c>
      <c r="FV106" s="204">
        <f t="shared" si="374"/>
        <v>0</v>
      </c>
      <c r="FW106" s="204">
        <f t="shared" si="374"/>
        <v>0</v>
      </c>
      <c r="FX106" s="204">
        <f t="shared" si="374"/>
        <v>0</v>
      </c>
      <c r="FY106" s="204">
        <f t="shared" si="374"/>
        <v>0</v>
      </c>
      <c r="FZ106" s="204">
        <f t="shared" si="374"/>
        <v>0</v>
      </c>
      <c r="GA106" s="204">
        <f t="shared" si="374"/>
        <v>0</v>
      </c>
      <c r="GB106" s="204">
        <f t="shared" si="374"/>
        <v>0</v>
      </c>
      <c r="GC106" s="204">
        <f t="shared" si="374"/>
        <v>0</v>
      </c>
      <c r="GD106" s="204">
        <f t="shared" si="374"/>
        <v>0</v>
      </c>
      <c r="GE106" s="204">
        <f t="shared" si="374"/>
        <v>0</v>
      </c>
      <c r="GF106" s="204">
        <f t="shared" si="374"/>
        <v>0</v>
      </c>
      <c r="GG106" s="204">
        <f t="shared" si="374"/>
        <v>0</v>
      </c>
      <c r="GH106" s="204">
        <f t="shared" si="374"/>
        <v>0</v>
      </c>
      <c r="GI106" s="204">
        <f t="shared" si="374"/>
        <v>0</v>
      </c>
      <c r="GJ106" s="204">
        <f t="shared" si="374"/>
        <v>0</v>
      </c>
    </row>
    <row r="107" spans="1:192" outlineLevel="1" x14ac:dyDescent="0.25">
      <c r="E107" s="204" t="str">
        <f t="shared" ref="E107:AJ107" si="375" xml:space="preserve"> E$103</f>
        <v xml:space="preserve">Last operating period flag </v>
      </c>
      <c r="F107" s="204">
        <f t="shared" si="375"/>
        <v>0</v>
      </c>
      <c r="G107" s="204" t="str">
        <f t="shared" si="375"/>
        <v>flag</v>
      </c>
      <c r="H107" s="204">
        <f t="shared" si="375"/>
        <v>1</v>
      </c>
      <c r="I107" s="204">
        <f t="shared" si="375"/>
        <v>0</v>
      </c>
      <c r="J107" s="204">
        <f t="shared" si="375"/>
        <v>0</v>
      </c>
      <c r="K107" s="204">
        <f t="shared" si="375"/>
        <v>0</v>
      </c>
      <c r="L107" s="204">
        <f t="shared" si="375"/>
        <v>0</v>
      </c>
      <c r="M107" s="204">
        <f t="shared" si="375"/>
        <v>0</v>
      </c>
      <c r="N107" s="204">
        <f t="shared" si="375"/>
        <v>0</v>
      </c>
      <c r="O107" s="204">
        <f t="shared" si="375"/>
        <v>0</v>
      </c>
      <c r="P107" s="204">
        <f t="shared" si="375"/>
        <v>0</v>
      </c>
      <c r="Q107" s="204">
        <f t="shared" si="375"/>
        <v>0</v>
      </c>
      <c r="R107" s="204">
        <f t="shared" si="375"/>
        <v>0</v>
      </c>
      <c r="S107" s="204">
        <f t="shared" si="375"/>
        <v>0</v>
      </c>
      <c r="T107" s="204">
        <f t="shared" si="375"/>
        <v>0</v>
      </c>
      <c r="U107" s="204">
        <f t="shared" si="375"/>
        <v>0</v>
      </c>
      <c r="V107" s="204">
        <f t="shared" si="375"/>
        <v>0</v>
      </c>
      <c r="W107" s="204">
        <f t="shared" si="375"/>
        <v>0</v>
      </c>
      <c r="X107" s="204">
        <f t="shared" si="375"/>
        <v>0</v>
      </c>
      <c r="Y107" s="204">
        <f t="shared" si="375"/>
        <v>0</v>
      </c>
      <c r="Z107" s="204">
        <f t="shared" si="375"/>
        <v>0</v>
      </c>
      <c r="AA107" s="204">
        <f t="shared" si="375"/>
        <v>0</v>
      </c>
      <c r="AB107" s="204">
        <f t="shared" si="375"/>
        <v>0</v>
      </c>
      <c r="AC107" s="204">
        <f t="shared" si="375"/>
        <v>0</v>
      </c>
      <c r="AD107" s="204">
        <f t="shared" si="375"/>
        <v>0</v>
      </c>
      <c r="AE107" s="204">
        <f t="shared" si="375"/>
        <v>0</v>
      </c>
      <c r="AF107" s="204">
        <f t="shared" si="375"/>
        <v>0</v>
      </c>
      <c r="AG107" s="204">
        <f t="shared" si="375"/>
        <v>0</v>
      </c>
      <c r="AH107" s="204">
        <f t="shared" si="375"/>
        <v>0</v>
      </c>
      <c r="AI107" s="204">
        <f t="shared" si="375"/>
        <v>0</v>
      </c>
      <c r="AJ107" s="204">
        <f t="shared" si="375"/>
        <v>0</v>
      </c>
      <c r="AK107" s="204">
        <f t="shared" ref="AK107:BP107" si="376" xml:space="preserve"> AK$103</f>
        <v>0</v>
      </c>
      <c r="AL107" s="204">
        <f t="shared" si="376"/>
        <v>0</v>
      </c>
      <c r="AM107" s="204">
        <f t="shared" si="376"/>
        <v>0</v>
      </c>
      <c r="AN107" s="204">
        <f t="shared" si="376"/>
        <v>0</v>
      </c>
      <c r="AO107" s="204">
        <f t="shared" si="376"/>
        <v>0</v>
      </c>
      <c r="AP107" s="204">
        <f t="shared" si="376"/>
        <v>0</v>
      </c>
      <c r="AQ107" s="204">
        <f t="shared" si="376"/>
        <v>0</v>
      </c>
      <c r="AR107" s="204">
        <f t="shared" si="376"/>
        <v>0</v>
      </c>
      <c r="AS107" s="204">
        <f t="shared" si="376"/>
        <v>0</v>
      </c>
      <c r="AT107" s="204">
        <f t="shared" si="376"/>
        <v>0</v>
      </c>
      <c r="AU107" s="204">
        <f t="shared" si="376"/>
        <v>0</v>
      </c>
      <c r="AV107" s="204">
        <f t="shared" si="376"/>
        <v>0</v>
      </c>
      <c r="AW107" s="204">
        <f t="shared" si="376"/>
        <v>0</v>
      </c>
      <c r="AX107" s="204">
        <f t="shared" si="376"/>
        <v>0</v>
      </c>
      <c r="AY107" s="204">
        <f t="shared" si="376"/>
        <v>0</v>
      </c>
      <c r="AZ107" s="204">
        <f t="shared" si="376"/>
        <v>0</v>
      </c>
      <c r="BA107" s="204">
        <f t="shared" si="376"/>
        <v>0</v>
      </c>
      <c r="BB107" s="204">
        <f t="shared" si="376"/>
        <v>0</v>
      </c>
      <c r="BC107" s="204">
        <f t="shared" si="376"/>
        <v>0</v>
      </c>
      <c r="BD107" s="204">
        <f t="shared" si="376"/>
        <v>1</v>
      </c>
      <c r="BE107" s="204">
        <f t="shared" si="376"/>
        <v>0</v>
      </c>
      <c r="BF107" s="204">
        <f t="shared" si="376"/>
        <v>0</v>
      </c>
      <c r="BG107" s="204">
        <f t="shared" si="376"/>
        <v>0</v>
      </c>
      <c r="BH107" s="204">
        <f t="shared" si="376"/>
        <v>0</v>
      </c>
      <c r="BI107" s="204">
        <f t="shared" si="376"/>
        <v>0</v>
      </c>
      <c r="BJ107" s="204">
        <f t="shared" si="376"/>
        <v>0</v>
      </c>
      <c r="BK107" s="204">
        <f t="shared" si="376"/>
        <v>0</v>
      </c>
      <c r="BL107" s="204">
        <f t="shared" si="376"/>
        <v>0</v>
      </c>
      <c r="BM107" s="204">
        <f t="shared" si="376"/>
        <v>0</v>
      </c>
      <c r="BN107" s="204">
        <f t="shared" si="376"/>
        <v>0</v>
      </c>
      <c r="BO107" s="204">
        <f t="shared" si="376"/>
        <v>0</v>
      </c>
      <c r="BP107" s="204">
        <f t="shared" si="376"/>
        <v>0</v>
      </c>
      <c r="BQ107" s="204">
        <f t="shared" ref="BQ107:CV107" si="377" xml:space="preserve"> BQ$103</f>
        <v>0</v>
      </c>
      <c r="BR107" s="204">
        <f t="shared" si="377"/>
        <v>0</v>
      </c>
      <c r="BS107" s="204">
        <f t="shared" si="377"/>
        <v>0</v>
      </c>
      <c r="BT107" s="204">
        <f t="shared" si="377"/>
        <v>0</v>
      </c>
      <c r="BU107" s="204">
        <f t="shared" si="377"/>
        <v>0</v>
      </c>
      <c r="BV107" s="204">
        <f t="shared" si="377"/>
        <v>0</v>
      </c>
      <c r="BW107" s="204">
        <f t="shared" si="377"/>
        <v>0</v>
      </c>
      <c r="BX107" s="204">
        <f t="shared" si="377"/>
        <v>0</v>
      </c>
      <c r="BY107" s="204">
        <f t="shared" si="377"/>
        <v>0</v>
      </c>
      <c r="BZ107" s="204">
        <f t="shared" si="377"/>
        <v>0</v>
      </c>
      <c r="CA107" s="204">
        <f t="shared" si="377"/>
        <v>0</v>
      </c>
      <c r="CB107" s="204">
        <f t="shared" si="377"/>
        <v>0</v>
      </c>
      <c r="CC107" s="204">
        <f t="shared" si="377"/>
        <v>0</v>
      </c>
      <c r="CD107" s="204">
        <f t="shared" si="377"/>
        <v>0</v>
      </c>
      <c r="CE107" s="204">
        <f t="shared" si="377"/>
        <v>0</v>
      </c>
      <c r="CF107" s="204">
        <f t="shared" si="377"/>
        <v>0</v>
      </c>
      <c r="CG107" s="204">
        <f t="shared" si="377"/>
        <v>0</v>
      </c>
      <c r="CH107" s="204">
        <f t="shared" si="377"/>
        <v>0</v>
      </c>
      <c r="CI107" s="204">
        <f t="shared" si="377"/>
        <v>0</v>
      </c>
      <c r="CJ107" s="204">
        <f t="shared" si="377"/>
        <v>0</v>
      </c>
      <c r="CK107" s="204">
        <f t="shared" si="377"/>
        <v>0</v>
      </c>
      <c r="CL107" s="204">
        <f t="shared" si="377"/>
        <v>0</v>
      </c>
      <c r="CM107" s="204">
        <f t="shared" si="377"/>
        <v>0</v>
      </c>
      <c r="CN107" s="204">
        <f t="shared" si="377"/>
        <v>0</v>
      </c>
      <c r="CO107" s="204">
        <f t="shared" si="377"/>
        <v>0</v>
      </c>
      <c r="CP107" s="204">
        <f t="shared" si="377"/>
        <v>0</v>
      </c>
      <c r="CQ107" s="204">
        <f t="shared" si="377"/>
        <v>0</v>
      </c>
      <c r="CR107" s="204">
        <f t="shared" si="377"/>
        <v>0</v>
      </c>
      <c r="CS107" s="204">
        <f t="shared" si="377"/>
        <v>0</v>
      </c>
      <c r="CT107" s="204">
        <f t="shared" si="377"/>
        <v>0</v>
      </c>
      <c r="CU107" s="204">
        <f t="shared" si="377"/>
        <v>0</v>
      </c>
      <c r="CV107" s="204">
        <f t="shared" si="377"/>
        <v>0</v>
      </c>
      <c r="CW107" s="204">
        <f t="shared" ref="CW107:EB107" si="378" xml:space="preserve"> CW$103</f>
        <v>0</v>
      </c>
      <c r="CX107" s="204">
        <f t="shared" si="378"/>
        <v>0</v>
      </c>
      <c r="CY107" s="204">
        <f t="shared" si="378"/>
        <v>0</v>
      </c>
      <c r="CZ107" s="204">
        <f t="shared" si="378"/>
        <v>0</v>
      </c>
      <c r="DA107" s="204">
        <f t="shared" si="378"/>
        <v>0</v>
      </c>
      <c r="DB107" s="204">
        <f t="shared" si="378"/>
        <v>0</v>
      </c>
      <c r="DC107" s="204">
        <f t="shared" si="378"/>
        <v>0</v>
      </c>
      <c r="DD107" s="204">
        <f t="shared" si="378"/>
        <v>0</v>
      </c>
      <c r="DE107" s="204">
        <f t="shared" si="378"/>
        <v>0</v>
      </c>
      <c r="DF107" s="204">
        <f t="shared" si="378"/>
        <v>0</v>
      </c>
      <c r="DG107" s="204">
        <f t="shared" si="378"/>
        <v>0</v>
      </c>
      <c r="DH107" s="204">
        <f t="shared" si="378"/>
        <v>0</v>
      </c>
      <c r="DI107" s="204">
        <f t="shared" si="378"/>
        <v>0</v>
      </c>
      <c r="DJ107" s="204">
        <f t="shared" si="378"/>
        <v>0</v>
      </c>
      <c r="DK107" s="204">
        <f t="shared" si="378"/>
        <v>0</v>
      </c>
      <c r="DL107" s="204">
        <f t="shared" si="378"/>
        <v>0</v>
      </c>
      <c r="DM107" s="204">
        <f t="shared" si="378"/>
        <v>0</v>
      </c>
      <c r="DN107" s="204">
        <f t="shared" si="378"/>
        <v>0</v>
      </c>
      <c r="DO107" s="204">
        <f t="shared" si="378"/>
        <v>0</v>
      </c>
      <c r="DP107" s="204">
        <f t="shared" si="378"/>
        <v>0</v>
      </c>
      <c r="DQ107" s="204">
        <f t="shared" si="378"/>
        <v>0</v>
      </c>
      <c r="DR107" s="204">
        <f t="shared" si="378"/>
        <v>0</v>
      </c>
      <c r="DS107" s="204">
        <f t="shared" si="378"/>
        <v>0</v>
      </c>
      <c r="DT107" s="204">
        <f t="shared" si="378"/>
        <v>0</v>
      </c>
      <c r="DU107" s="204">
        <f t="shared" si="378"/>
        <v>0</v>
      </c>
      <c r="DV107" s="204">
        <f t="shared" si="378"/>
        <v>0</v>
      </c>
      <c r="DW107" s="204">
        <f t="shared" si="378"/>
        <v>0</v>
      </c>
      <c r="DX107" s="204">
        <f t="shared" si="378"/>
        <v>0</v>
      </c>
      <c r="DY107" s="204">
        <f t="shared" si="378"/>
        <v>0</v>
      </c>
      <c r="DZ107" s="204">
        <f t="shared" si="378"/>
        <v>0</v>
      </c>
      <c r="EA107" s="204">
        <f t="shared" si="378"/>
        <v>0</v>
      </c>
      <c r="EB107" s="204">
        <f t="shared" si="378"/>
        <v>0</v>
      </c>
      <c r="EC107" s="204">
        <f t="shared" ref="EC107:FH107" si="379" xml:space="preserve"> EC$103</f>
        <v>0</v>
      </c>
      <c r="ED107" s="204">
        <f t="shared" si="379"/>
        <v>0</v>
      </c>
      <c r="EE107" s="204">
        <f t="shared" si="379"/>
        <v>0</v>
      </c>
      <c r="EF107" s="204">
        <f t="shared" si="379"/>
        <v>0</v>
      </c>
      <c r="EG107" s="204">
        <f t="shared" si="379"/>
        <v>0</v>
      </c>
      <c r="EH107" s="204">
        <f t="shared" si="379"/>
        <v>0</v>
      </c>
      <c r="EI107" s="204">
        <f t="shared" si="379"/>
        <v>0</v>
      </c>
      <c r="EJ107" s="204">
        <f t="shared" si="379"/>
        <v>0</v>
      </c>
      <c r="EK107" s="204">
        <f t="shared" si="379"/>
        <v>0</v>
      </c>
      <c r="EL107" s="204">
        <f t="shared" si="379"/>
        <v>0</v>
      </c>
      <c r="EM107" s="204">
        <f t="shared" si="379"/>
        <v>0</v>
      </c>
      <c r="EN107" s="204">
        <f t="shared" si="379"/>
        <v>0</v>
      </c>
      <c r="EO107" s="204">
        <f t="shared" si="379"/>
        <v>0</v>
      </c>
      <c r="EP107" s="204">
        <f t="shared" si="379"/>
        <v>0</v>
      </c>
      <c r="EQ107" s="204">
        <f t="shared" si="379"/>
        <v>0</v>
      </c>
      <c r="ER107" s="204">
        <f t="shared" si="379"/>
        <v>0</v>
      </c>
      <c r="ES107" s="204">
        <f t="shared" si="379"/>
        <v>0</v>
      </c>
      <c r="ET107" s="204">
        <f t="shared" si="379"/>
        <v>0</v>
      </c>
      <c r="EU107" s="204">
        <f t="shared" si="379"/>
        <v>0</v>
      </c>
      <c r="EV107" s="204">
        <f t="shared" si="379"/>
        <v>0</v>
      </c>
      <c r="EW107" s="204">
        <f t="shared" si="379"/>
        <v>0</v>
      </c>
      <c r="EX107" s="204">
        <f t="shared" si="379"/>
        <v>0</v>
      </c>
      <c r="EY107" s="204">
        <f t="shared" si="379"/>
        <v>0</v>
      </c>
      <c r="EZ107" s="204">
        <f t="shared" si="379"/>
        <v>0</v>
      </c>
      <c r="FA107" s="204">
        <f t="shared" si="379"/>
        <v>0</v>
      </c>
      <c r="FB107" s="204">
        <f t="shared" si="379"/>
        <v>0</v>
      </c>
      <c r="FC107" s="204">
        <f t="shared" si="379"/>
        <v>0</v>
      </c>
      <c r="FD107" s="204">
        <f t="shared" si="379"/>
        <v>0</v>
      </c>
      <c r="FE107" s="204">
        <f t="shared" si="379"/>
        <v>0</v>
      </c>
      <c r="FF107" s="204">
        <f t="shared" si="379"/>
        <v>0</v>
      </c>
      <c r="FG107" s="204">
        <f t="shared" si="379"/>
        <v>0</v>
      </c>
      <c r="FH107" s="204">
        <f t="shared" si="379"/>
        <v>0</v>
      </c>
      <c r="FI107" s="204">
        <f t="shared" ref="FI107:GJ107" si="380" xml:space="preserve"> FI$103</f>
        <v>0</v>
      </c>
      <c r="FJ107" s="204">
        <f t="shared" si="380"/>
        <v>0</v>
      </c>
      <c r="FK107" s="204">
        <f t="shared" si="380"/>
        <v>0</v>
      </c>
      <c r="FL107" s="204">
        <f t="shared" si="380"/>
        <v>0</v>
      </c>
      <c r="FM107" s="204">
        <f t="shared" si="380"/>
        <v>0</v>
      </c>
      <c r="FN107" s="204">
        <f t="shared" si="380"/>
        <v>0</v>
      </c>
      <c r="FO107" s="204">
        <f t="shared" si="380"/>
        <v>0</v>
      </c>
      <c r="FP107" s="204">
        <f t="shared" si="380"/>
        <v>0</v>
      </c>
      <c r="FQ107" s="204">
        <f t="shared" si="380"/>
        <v>0</v>
      </c>
      <c r="FR107" s="204">
        <f t="shared" si="380"/>
        <v>0</v>
      </c>
      <c r="FS107" s="204">
        <f t="shared" si="380"/>
        <v>0</v>
      </c>
      <c r="FT107" s="204">
        <f t="shared" si="380"/>
        <v>0</v>
      </c>
      <c r="FU107" s="204">
        <f t="shared" si="380"/>
        <v>0</v>
      </c>
      <c r="FV107" s="204">
        <f t="shared" si="380"/>
        <v>0</v>
      </c>
      <c r="FW107" s="204">
        <f t="shared" si="380"/>
        <v>0</v>
      </c>
      <c r="FX107" s="204">
        <f t="shared" si="380"/>
        <v>0</v>
      </c>
      <c r="FY107" s="204">
        <f t="shared" si="380"/>
        <v>0</v>
      </c>
      <c r="FZ107" s="204">
        <f t="shared" si="380"/>
        <v>0</v>
      </c>
      <c r="GA107" s="204">
        <f t="shared" si="380"/>
        <v>0</v>
      </c>
      <c r="GB107" s="204">
        <f t="shared" si="380"/>
        <v>0</v>
      </c>
      <c r="GC107" s="204">
        <f t="shared" si="380"/>
        <v>0</v>
      </c>
      <c r="GD107" s="204">
        <f t="shared" si="380"/>
        <v>0</v>
      </c>
      <c r="GE107" s="204">
        <f t="shared" si="380"/>
        <v>0</v>
      </c>
      <c r="GF107" s="204">
        <f t="shared" si="380"/>
        <v>0</v>
      </c>
      <c r="GG107" s="204">
        <f t="shared" si="380"/>
        <v>0</v>
      </c>
      <c r="GH107" s="204">
        <f t="shared" si="380"/>
        <v>0</v>
      </c>
      <c r="GI107" s="204">
        <f t="shared" si="380"/>
        <v>0</v>
      </c>
      <c r="GJ107" s="204">
        <f t="shared" si="380"/>
        <v>0</v>
      </c>
    </row>
    <row r="108" spans="1:192" s="194" customFormat="1" outlineLevel="1" x14ac:dyDescent="0.25">
      <c r="A108" s="234"/>
      <c r="B108" s="234"/>
      <c r="C108" s="235"/>
      <c r="D108" s="236"/>
      <c r="E108" s="237" t="s">
        <v>117</v>
      </c>
      <c r="F108" s="410"/>
      <c r="G108" s="194" t="s">
        <v>5</v>
      </c>
      <c r="H108" s="194">
        <f xml:space="preserve"> SUM(J108:GJ108)</f>
        <v>40</v>
      </c>
      <c r="I108" s="237"/>
      <c r="J108" s="237">
        <f t="shared" ref="J108:AO108" si="381" xml:space="preserve"> I108 + J106 - I107</f>
        <v>0</v>
      </c>
      <c r="K108" s="237">
        <f t="shared" si="381"/>
        <v>0</v>
      </c>
      <c r="L108" s="237">
        <f t="shared" si="381"/>
        <v>0</v>
      </c>
      <c r="M108" s="237">
        <f t="shared" si="381"/>
        <v>0</v>
      </c>
      <c r="N108" s="237">
        <f t="shared" si="381"/>
        <v>0</v>
      </c>
      <c r="O108" s="237">
        <f t="shared" si="381"/>
        <v>0</v>
      </c>
      <c r="P108" s="237">
        <f t="shared" si="381"/>
        <v>0</v>
      </c>
      <c r="Q108" s="237">
        <f t="shared" si="381"/>
        <v>1</v>
      </c>
      <c r="R108" s="237">
        <f t="shared" si="381"/>
        <v>1</v>
      </c>
      <c r="S108" s="237">
        <f t="shared" si="381"/>
        <v>1</v>
      </c>
      <c r="T108" s="237">
        <f t="shared" si="381"/>
        <v>1</v>
      </c>
      <c r="U108" s="237">
        <f t="shared" si="381"/>
        <v>1</v>
      </c>
      <c r="V108" s="237">
        <f t="shared" si="381"/>
        <v>1</v>
      </c>
      <c r="W108" s="237">
        <f t="shared" si="381"/>
        <v>1</v>
      </c>
      <c r="X108" s="237">
        <f t="shared" si="381"/>
        <v>1</v>
      </c>
      <c r="Y108" s="237">
        <f t="shared" si="381"/>
        <v>1</v>
      </c>
      <c r="Z108" s="237">
        <f t="shared" si="381"/>
        <v>1</v>
      </c>
      <c r="AA108" s="237">
        <f t="shared" si="381"/>
        <v>1</v>
      </c>
      <c r="AB108" s="237">
        <f t="shared" si="381"/>
        <v>1</v>
      </c>
      <c r="AC108" s="237">
        <f t="shared" si="381"/>
        <v>1</v>
      </c>
      <c r="AD108" s="237">
        <f t="shared" si="381"/>
        <v>1</v>
      </c>
      <c r="AE108" s="237">
        <f t="shared" si="381"/>
        <v>1</v>
      </c>
      <c r="AF108" s="237">
        <f t="shared" si="381"/>
        <v>1</v>
      </c>
      <c r="AG108" s="237">
        <f t="shared" si="381"/>
        <v>1</v>
      </c>
      <c r="AH108" s="237">
        <f t="shared" si="381"/>
        <v>1</v>
      </c>
      <c r="AI108" s="237">
        <f t="shared" si="381"/>
        <v>1</v>
      </c>
      <c r="AJ108" s="237">
        <f t="shared" si="381"/>
        <v>1</v>
      </c>
      <c r="AK108" s="237">
        <f t="shared" si="381"/>
        <v>1</v>
      </c>
      <c r="AL108" s="237">
        <f t="shared" si="381"/>
        <v>1</v>
      </c>
      <c r="AM108" s="237">
        <f t="shared" si="381"/>
        <v>1</v>
      </c>
      <c r="AN108" s="237">
        <f t="shared" si="381"/>
        <v>1</v>
      </c>
      <c r="AO108" s="237">
        <f t="shared" si="381"/>
        <v>1</v>
      </c>
      <c r="AP108" s="237">
        <f t="shared" ref="AP108:BU108" si="382" xml:space="preserve"> AO108 + AP106 - AO107</f>
        <v>1</v>
      </c>
      <c r="AQ108" s="237">
        <f t="shared" si="382"/>
        <v>1</v>
      </c>
      <c r="AR108" s="237">
        <f t="shared" si="382"/>
        <v>1</v>
      </c>
      <c r="AS108" s="237">
        <f t="shared" si="382"/>
        <v>1</v>
      </c>
      <c r="AT108" s="237">
        <f t="shared" si="382"/>
        <v>1</v>
      </c>
      <c r="AU108" s="237">
        <f t="shared" si="382"/>
        <v>1</v>
      </c>
      <c r="AV108" s="237">
        <f t="shared" si="382"/>
        <v>1</v>
      </c>
      <c r="AW108" s="237">
        <f t="shared" si="382"/>
        <v>1</v>
      </c>
      <c r="AX108" s="237">
        <f t="shared" si="382"/>
        <v>1</v>
      </c>
      <c r="AY108" s="237">
        <f t="shared" si="382"/>
        <v>1</v>
      </c>
      <c r="AZ108" s="237">
        <f t="shared" si="382"/>
        <v>1</v>
      </c>
      <c r="BA108" s="237">
        <f t="shared" si="382"/>
        <v>1</v>
      </c>
      <c r="BB108" s="237">
        <f t="shared" si="382"/>
        <v>1</v>
      </c>
      <c r="BC108" s="237">
        <f t="shared" si="382"/>
        <v>1</v>
      </c>
      <c r="BD108" s="237">
        <f t="shared" si="382"/>
        <v>1</v>
      </c>
      <c r="BE108" s="237">
        <f t="shared" si="382"/>
        <v>0</v>
      </c>
      <c r="BF108" s="237">
        <f t="shared" si="382"/>
        <v>0</v>
      </c>
      <c r="BG108" s="237">
        <f t="shared" si="382"/>
        <v>0</v>
      </c>
      <c r="BH108" s="237">
        <f t="shared" si="382"/>
        <v>0</v>
      </c>
      <c r="BI108" s="237">
        <f t="shared" si="382"/>
        <v>0</v>
      </c>
      <c r="BJ108" s="237">
        <f t="shared" si="382"/>
        <v>0</v>
      </c>
      <c r="BK108" s="237">
        <f t="shared" si="382"/>
        <v>0</v>
      </c>
      <c r="BL108" s="237">
        <f t="shared" si="382"/>
        <v>0</v>
      </c>
      <c r="BM108" s="237">
        <f t="shared" si="382"/>
        <v>0</v>
      </c>
      <c r="BN108" s="237">
        <f t="shared" si="382"/>
        <v>0</v>
      </c>
      <c r="BO108" s="237">
        <f t="shared" si="382"/>
        <v>0</v>
      </c>
      <c r="BP108" s="237">
        <f t="shared" si="382"/>
        <v>0</v>
      </c>
      <c r="BQ108" s="237">
        <f t="shared" si="382"/>
        <v>0</v>
      </c>
      <c r="BR108" s="237">
        <f t="shared" si="382"/>
        <v>0</v>
      </c>
      <c r="BS108" s="237">
        <f t="shared" si="382"/>
        <v>0</v>
      </c>
      <c r="BT108" s="237">
        <f t="shared" si="382"/>
        <v>0</v>
      </c>
      <c r="BU108" s="237">
        <f t="shared" si="382"/>
        <v>0</v>
      </c>
      <c r="BV108" s="237">
        <f t="shared" ref="BV108:DA108" si="383" xml:space="preserve"> BU108 + BV106 - BU107</f>
        <v>0</v>
      </c>
      <c r="BW108" s="237">
        <f t="shared" si="383"/>
        <v>0</v>
      </c>
      <c r="BX108" s="237">
        <f t="shared" si="383"/>
        <v>0</v>
      </c>
      <c r="BY108" s="237">
        <f t="shared" si="383"/>
        <v>0</v>
      </c>
      <c r="BZ108" s="237">
        <f t="shared" si="383"/>
        <v>0</v>
      </c>
      <c r="CA108" s="237">
        <f t="shared" si="383"/>
        <v>0</v>
      </c>
      <c r="CB108" s="237">
        <f t="shared" si="383"/>
        <v>0</v>
      </c>
      <c r="CC108" s="237">
        <f t="shared" si="383"/>
        <v>0</v>
      </c>
      <c r="CD108" s="237">
        <f t="shared" si="383"/>
        <v>0</v>
      </c>
      <c r="CE108" s="237">
        <f t="shared" si="383"/>
        <v>0</v>
      </c>
      <c r="CF108" s="237">
        <f t="shared" si="383"/>
        <v>0</v>
      </c>
      <c r="CG108" s="237">
        <f t="shared" si="383"/>
        <v>0</v>
      </c>
      <c r="CH108" s="237">
        <f t="shared" si="383"/>
        <v>0</v>
      </c>
      <c r="CI108" s="237">
        <f t="shared" si="383"/>
        <v>0</v>
      </c>
      <c r="CJ108" s="237">
        <f t="shared" si="383"/>
        <v>0</v>
      </c>
      <c r="CK108" s="237">
        <f t="shared" si="383"/>
        <v>0</v>
      </c>
      <c r="CL108" s="237">
        <f t="shared" si="383"/>
        <v>0</v>
      </c>
      <c r="CM108" s="237">
        <f t="shared" si="383"/>
        <v>0</v>
      </c>
      <c r="CN108" s="237">
        <f t="shared" si="383"/>
        <v>0</v>
      </c>
      <c r="CO108" s="237">
        <f t="shared" si="383"/>
        <v>0</v>
      </c>
      <c r="CP108" s="237">
        <f t="shared" si="383"/>
        <v>0</v>
      </c>
      <c r="CQ108" s="237">
        <f t="shared" si="383"/>
        <v>0</v>
      </c>
      <c r="CR108" s="237">
        <f t="shared" si="383"/>
        <v>0</v>
      </c>
      <c r="CS108" s="237">
        <f t="shared" si="383"/>
        <v>0</v>
      </c>
      <c r="CT108" s="237">
        <f t="shared" si="383"/>
        <v>0</v>
      </c>
      <c r="CU108" s="237">
        <f t="shared" si="383"/>
        <v>0</v>
      </c>
      <c r="CV108" s="237">
        <f t="shared" si="383"/>
        <v>0</v>
      </c>
      <c r="CW108" s="237">
        <f t="shared" si="383"/>
        <v>0</v>
      </c>
      <c r="CX108" s="237">
        <f t="shared" si="383"/>
        <v>0</v>
      </c>
      <c r="CY108" s="237">
        <f t="shared" si="383"/>
        <v>0</v>
      </c>
      <c r="CZ108" s="237">
        <f t="shared" si="383"/>
        <v>0</v>
      </c>
      <c r="DA108" s="237">
        <f t="shared" si="383"/>
        <v>0</v>
      </c>
      <c r="DB108" s="237">
        <f t="shared" ref="DB108:EG108" si="384" xml:space="preserve"> DA108 + DB106 - DA107</f>
        <v>0</v>
      </c>
      <c r="DC108" s="237">
        <f t="shared" si="384"/>
        <v>0</v>
      </c>
      <c r="DD108" s="237">
        <f t="shared" si="384"/>
        <v>0</v>
      </c>
      <c r="DE108" s="237">
        <f t="shared" si="384"/>
        <v>0</v>
      </c>
      <c r="DF108" s="237">
        <f t="shared" si="384"/>
        <v>0</v>
      </c>
      <c r="DG108" s="237">
        <f t="shared" si="384"/>
        <v>0</v>
      </c>
      <c r="DH108" s="237">
        <f t="shared" si="384"/>
        <v>0</v>
      </c>
      <c r="DI108" s="237">
        <f t="shared" si="384"/>
        <v>0</v>
      </c>
      <c r="DJ108" s="237">
        <f t="shared" si="384"/>
        <v>0</v>
      </c>
      <c r="DK108" s="237">
        <f t="shared" si="384"/>
        <v>0</v>
      </c>
      <c r="DL108" s="237">
        <f t="shared" si="384"/>
        <v>0</v>
      </c>
      <c r="DM108" s="237">
        <f t="shared" si="384"/>
        <v>0</v>
      </c>
      <c r="DN108" s="237">
        <f t="shared" si="384"/>
        <v>0</v>
      </c>
      <c r="DO108" s="237">
        <f t="shared" si="384"/>
        <v>0</v>
      </c>
      <c r="DP108" s="237">
        <f t="shared" si="384"/>
        <v>0</v>
      </c>
      <c r="DQ108" s="237">
        <f t="shared" si="384"/>
        <v>0</v>
      </c>
      <c r="DR108" s="237">
        <f t="shared" si="384"/>
        <v>0</v>
      </c>
      <c r="DS108" s="237">
        <f t="shared" si="384"/>
        <v>0</v>
      </c>
      <c r="DT108" s="237">
        <f t="shared" si="384"/>
        <v>0</v>
      </c>
      <c r="DU108" s="237">
        <f t="shared" si="384"/>
        <v>0</v>
      </c>
      <c r="DV108" s="237">
        <f t="shared" si="384"/>
        <v>0</v>
      </c>
      <c r="DW108" s="237">
        <f t="shared" si="384"/>
        <v>0</v>
      </c>
      <c r="DX108" s="237">
        <f t="shared" si="384"/>
        <v>0</v>
      </c>
      <c r="DY108" s="237">
        <f t="shared" si="384"/>
        <v>0</v>
      </c>
      <c r="DZ108" s="237">
        <f t="shared" si="384"/>
        <v>0</v>
      </c>
      <c r="EA108" s="237">
        <f t="shared" si="384"/>
        <v>0</v>
      </c>
      <c r="EB108" s="237">
        <f t="shared" si="384"/>
        <v>0</v>
      </c>
      <c r="EC108" s="237">
        <f t="shared" si="384"/>
        <v>0</v>
      </c>
      <c r="ED108" s="237">
        <f t="shared" si="384"/>
        <v>0</v>
      </c>
      <c r="EE108" s="237">
        <f t="shared" si="384"/>
        <v>0</v>
      </c>
      <c r="EF108" s="237">
        <f t="shared" si="384"/>
        <v>0</v>
      </c>
      <c r="EG108" s="237">
        <f t="shared" si="384"/>
        <v>0</v>
      </c>
      <c r="EH108" s="237">
        <f t="shared" ref="EH108:FM108" si="385" xml:space="preserve"> EG108 + EH106 - EG107</f>
        <v>0</v>
      </c>
      <c r="EI108" s="237">
        <f t="shared" si="385"/>
        <v>0</v>
      </c>
      <c r="EJ108" s="237">
        <f t="shared" si="385"/>
        <v>0</v>
      </c>
      <c r="EK108" s="237">
        <f t="shared" si="385"/>
        <v>0</v>
      </c>
      <c r="EL108" s="237">
        <f t="shared" si="385"/>
        <v>0</v>
      </c>
      <c r="EM108" s="237">
        <f t="shared" si="385"/>
        <v>0</v>
      </c>
      <c r="EN108" s="237">
        <f t="shared" si="385"/>
        <v>0</v>
      </c>
      <c r="EO108" s="237">
        <f t="shared" si="385"/>
        <v>0</v>
      </c>
      <c r="EP108" s="237">
        <f t="shared" si="385"/>
        <v>0</v>
      </c>
      <c r="EQ108" s="237">
        <f t="shared" si="385"/>
        <v>0</v>
      </c>
      <c r="ER108" s="237">
        <f t="shared" si="385"/>
        <v>0</v>
      </c>
      <c r="ES108" s="237">
        <f t="shared" si="385"/>
        <v>0</v>
      </c>
      <c r="ET108" s="237">
        <f t="shared" si="385"/>
        <v>0</v>
      </c>
      <c r="EU108" s="237">
        <f t="shared" si="385"/>
        <v>0</v>
      </c>
      <c r="EV108" s="237">
        <f t="shared" si="385"/>
        <v>0</v>
      </c>
      <c r="EW108" s="237">
        <f t="shared" si="385"/>
        <v>0</v>
      </c>
      <c r="EX108" s="237">
        <f t="shared" si="385"/>
        <v>0</v>
      </c>
      <c r="EY108" s="237">
        <f t="shared" si="385"/>
        <v>0</v>
      </c>
      <c r="EZ108" s="237">
        <f t="shared" si="385"/>
        <v>0</v>
      </c>
      <c r="FA108" s="237">
        <f t="shared" si="385"/>
        <v>0</v>
      </c>
      <c r="FB108" s="237">
        <f t="shared" si="385"/>
        <v>0</v>
      </c>
      <c r="FC108" s="237">
        <f t="shared" si="385"/>
        <v>0</v>
      </c>
      <c r="FD108" s="237">
        <f t="shared" si="385"/>
        <v>0</v>
      </c>
      <c r="FE108" s="237">
        <f t="shared" si="385"/>
        <v>0</v>
      </c>
      <c r="FF108" s="237">
        <f t="shared" si="385"/>
        <v>0</v>
      </c>
      <c r="FG108" s="237">
        <f t="shared" si="385"/>
        <v>0</v>
      </c>
      <c r="FH108" s="237">
        <f t="shared" si="385"/>
        <v>0</v>
      </c>
      <c r="FI108" s="237">
        <f t="shared" si="385"/>
        <v>0</v>
      </c>
      <c r="FJ108" s="237">
        <f t="shared" si="385"/>
        <v>0</v>
      </c>
      <c r="FK108" s="237">
        <f t="shared" si="385"/>
        <v>0</v>
      </c>
      <c r="FL108" s="237">
        <f t="shared" si="385"/>
        <v>0</v>
      </c>
      <c r="FM108" s="237">
        <f t="shared" si="385"/>
        <v>0</v>
      </c>
      <c r="FN108" s="237">
        <f t="shared" ref="FN108:GJ108" si="386" xml:space="preserve"> FM108 + FN106 - FM107</f>
        <v>0</v>
      </c>
      <c r="FO108" s="237">
        <f t="shared" si="386"/>
        <v>0</v>
      </c>
      <c r="FP108" s="237">
        <f t="shared" si="386"/>
        <v>0</v>
      </c>
      <c r="FQ108" s="237">
        <f t="shared" si="386"/>
        <v>0</v>
      </c>
      <c r="FR108" s="237">
        <f t="shared" si="386"/>
        <v>0</v>
      </c>
      <c r="FS108" s="237">
        <f t="shared" si="386"/>
        <v>0</v>
      </c>
      <c r="FT108" s="237">
        <f t="shared" si="386"/>
        <v>0</v>
      </c>
      <c r="FU108" s="237">
        <f t="shared" si="386"/>
        <v>0</v>
      </c>
      <c r="FV108" s="237">
        <f t="shared" si="386"/>
        <v>0</v>
      </c>
      <c r="FW108" s="237">
        <f t="shared" si="386"/>
        <v>0</v>
      </c>
      <c r="FX108" s="237">
        <f t="shared" si="386"/>
        <v>0</v>
      </c>
      <c r="FY108" s="237">
        <f t="shared" si="386"/>
        <v>0</v>
      </c>
      <c r="FZ108" s="237">
        <f t="shared" si="386"/>
        <v>0</v>
      </c>
      <c r="GA108" s="237">
        <f t="shared" si="386"/>
        <v>0</v>
      </c>
      <c r="GB108" s="237">
        <f t="shared" si="386"/>
        <v>0</v>
      </c>
      <c r="GC108" s="237">
        <f t="shared" si="386"/>
        <v>0</v>
      </c>
      <c r="GD108" s="237">
        <f t="shared" si="386"/>
        <v>0</v>
      </c>
      <c r="GE108" s="237">
        <f t="shared" si="386"/>
        <v>0</v>
      </c>
      <c r="GF108" s="237">
        <f t="shared" si="386"/>
        <v>0</v>
      </c>
      <c r="GG108" s="237">
        <f t="shared" si="386"/>
        <v>0</v>
      </c>
      <c r="GH108" s="237">
        <f t="shared" si="386"/>
        <v>0</v>
      </c>
      <c r="GI108" s="237">
        <f t="shared" si="386"/>
        <v>0</v>
      </c>
      <c r="GJ108" s="237">
        <f t="shared" si="386"/>
        <v>0</v>
      </c>
    </row>
    <row r="109" spans="1:192" outlineLevel="1" x14ac:dyDescent="0.25">
      <c r="E109" s="6"/>
      <c r="F109" s="6"/>
      <c r="G109" s="6"/>
      <c r="H109" s="6"/>
      <c r="I109" s="72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</row>
    <row r="110" spans="1:192" outlineLevel="1" x14ac:dyDescent="0.25">
      <c r="B110" s="15" t="s">
        <v>126</v>
      </c>
      <c r="E110" s="6"/>
      <c r="F110" s="6"/>
      <c r="G110" s="6"/>
      <c r="H110" s="6"/>
      <c r="I110" s="72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</row>
    <row r="111" spans="1:192" outlineLevel="1" x14ac:dyDescent="0.25">
      <c r="E111" s="127" t="str">
        <f t="shared" ref="E111:AJ111" si="387" xml:space="preserve"> E$103</f>
        <v xml:space="preserve">Last operating period flag </v>
      </c>
      <c r="F111" s="127">
        <f t="shared" si="387"/>
        <v>0</v>
      </c>
      <c r="G111" s="127" t="str">
        <f t="shared" si="387"/>
        <v>flag</v>
      </c>
      <c r="H111" s="127">
        <f t="shared" si="387"/>
        <v>1</v>
      </c>
      <c r="I111" s="127">
        <f t="shared" si="387"/>
        <v>0</v>
      </c>
      <c r="J111" s="127">
        <f t="shared" si="387"/>
        <v>0</v>
      </c>
      <c r="K111" s="127">
        <f t="shared" si="387"/>
        <v>0</v>
      </c>
      <c r="L111" s="127">
        <f t="shared" si="387"/>
        <v>0</v>
      </c>
      <c r="M111" s="127">
        <f t="shared" si="387"/>
        <v>0</v>
      </c>
      <c r="N111" s="127">
        <f t="shared" si="387"/>
        <v>0</v>
      </c>
      <c r="O111" s="127">
        <f t="shared" si="387"/>
        <v>0</v>
      </c>
      <c r="P111" s="127">
        <f t="shared" si="387"/>
        <v>0</v>
      </c>
      <c r="Q111" s="127">
        <f t="shared" si="387"/>
        <v>0</v>
      </c>
      <c r="R111" s="127">
        <f t="shared" si="387"/>
        <v>0</v>
      </c>
      <c r="S111" s="127">
        <f t="shared" si="387"/>
        <v>0</v>
      </c>
      <c r="T111" s="127">
        <f t="shared" si="387"/>
        <v>0</v>
      </c>
      <c r="U111" s="127">
        <f t="shared" si="387"/>
        <v>0</v>
      </c>
      <c r="V111" s="127">
        <f t="shared" si="387"/>
        <v>0</v>
      </c>
      <c r="W111" s="127">
        <f t="shared" si="387"/>
        <v>0</v>
      </c>
      <c r="X111" s="127">
        <f t="shared" si="387"/>
        <v>0</v>
      </c>
      <c r="Y111" s="127">
        <f t="shared" si="387"/>
        <v>0</v>
      </c>
      <c r="Z111" s="127">
        <f t="shared" si="387"/>
        <v>0</v>
      </c>
      <c r="AA111" s="127">
        <f t="shared" si="387"/>
        <v>0</v>
      </c>
      <c r="AB111" s="127">
        <f t="shared" si="387"/>
        <v>0</v>
      </c>
      <c r="AC111" s="127">
        <f t="shared" si="387"/>
        <v>0</v>
      </c>
      <c r="AD111" s="127">
        <f t="shared" si="387"/>
        <v>0</v>
      </c>
      <c r="AE111" s="127">
        <f t="shared" si="387"/>
        <v>0</v>
      </c>
      <c r="AF111" s="127">
        <f t="shared" si="387"/>
        <v>0</v>
      </c>
      <c r="AG111" s="127">
        <f t="shared" si="387"/>
        <v>0</v>
      </c>
      <c r="AH111" s="127">
        <f t="shared" si="387"/>
        <v>0</v>
      </c>
      <c r="AI111" s="127">
        <f t="shared" si="387"/>
        <v>0</v>
      </c>
      <c r="AJ111" s="127">
        <f t="shared" si="387"/>
        <v>0</v>
      </c>
      <c r="AK111" s="127">
        <f t="shared" ref="AK111:BP111" si="388" xml:space="preserve"> AK$103</f>
        <v>0</v>
      </c>
      <c r="AL111" s="127">
        <f t="shared" si="388"/>
        <v>0</v>
      </c>
      <c r="AM111" s="127">
        <f t="shared" si="388"/>
        <v>0</v>
      </c>
      <c r="AN111" s="127">
        <f t="shared" si="388"/>
        <v>0</v>
      </c>
      <c r="AO111" s="127">
        <f t="shared" si="388"/>
        <v>0</v>
      </c>
      <c r="AP111" s="127">
        <f t="shared" si="388"/>
        <v>0</v>
      </c>
      <c r="AQ111" s="127">
        <f t="shared" si="388"/>
        <v>0</v>
      </c>
      <c r="AR111" s="127">
        <f t="shared" si="388"/>
        <v>0</v>
      </c>
      <c r="AS111" s="127">
        <f t="shared" si="388"/>
        <v>0</v>
      </c>
      <c r="AT111" s="127">
        <f t="shared" si="388"/>
        <v>0</v>
      </c>
      <c r="AU111" s="127">
        <f t="shared" si="388"/>
        <v>0</v>
      </c>
      <c r="AV111" s="127">
        <f t="shared" si="388"/>
        <v>0</v>
      </c>
      <c r="AW111" s="127">
        <f t="shared" si="388"/>
        <v>0</v>
      </c>
      <c r="AX111" s="127">
        <f t="shared" si="388"/>
        <v>0</v>
      </c>
      <c r="AY111" s="127">
        <f t="shared" si="388"/>
        <v>0</v>
      </c>
      <c r="AZ111" s="127">
        <f t="shared" si="388"/>
        <v>0</v>
      </c>
      <c r="BA111" s="127">
        <f t="shared" si="388"/>
        <v>0</v>
      </c>
      <c r="BB111" s="127">
        <f t="shared" si="388"/>
        <v>0</v>
      </c>
      <c r="BC111" s="127">
        <f t="shared" si="388"/>
        <v>0</v>
      </c>
      <c r="BD111" s="127">
        <f t="shared" si="388"/>
        <v>1</v>
      </c>
      <c r="BE111" s="127">
        <f t="shared" si="388"/>
        <v>0</v>
      </c>
      <c r="BF111" s="127">
        <f t="shared" si="388"/>
        <v>0</v>
      </c>
      <c r="BG111" s="127">
        <f t="shared" si="388"/>
        <v>0</v>
      </c>
      <c r="BH111" s="127">
        <f t="shared" si="388"/>
        <v>0</v>
      </c>
      <c r="BI111" s="127">
        <f t="shared" si="388"/>
        <v>0</v>
      </c>
      <c r="BJ111" s="127">
        <f t="shared" si="388"/>
        <v>0</v>
      </c>
      <c r="BK111" s="127">
        <f t="shared" si="388"/>
        <v>0</v>
      </c>
      <c r="BL111" s="127">
        <f t="shared" si="388"/>
        <v>0</v>
      </c>
      <c r="BM111" s="127">
        <f t="shared" si="388"/>
        <v>0</v>
      </c>
      <c r="BN111" s="127">
        <f t="shared" si="388"/>
        <v>0</v>
      </c>
      <c r="BO111" s="127">
        <f t="shared" si="388"/>
        <v>0</v>
      </c>
      <c r="BP111" s="127">
        <f t="shared" si="388"/>
        <v>0</v>
      </c>
      <c r="BQ111" s="127">
        <f t="shared" ref="BQ111:CV111" si="389" xml:space="preserve"> BQ$103</f>
        <v>0</v>
      </c>
      <c r="BR111" s="127">
        <f t="shared" si="389"/>
        <v>0</v>
      </c>
      <c r="BS111" s="127">
        <f t="shared" si="389"/>
        <v>0</v>
      </c>
      <c r="BT111" s="127">
        <f t="shared" si="389"/>
        <v>0</v>
      </c>
      <c r="BU111" s="127">
        <f t="shared" si="389"/>
        <v>0</v>
      </c>
      <c r="BV111" s="127">
        <f t="shared" si="389"/>
        <v>0</v>
      </c>
      <c r="BW111" s="127">
        <f t="shared" si="389"/>
        <v>0</v>
      </c>
      <c r="BX111" s="127">
        <f t="shared" si="389"/>
        <v>0</v>
      </c>
      <c r="BY111" s="127">
        <f t="shared" si="389"/>
        <v>0</v>
      </c>
      <c r="BZ111" s="127">
        <f t="shared" si="389"/>
        <v>0</v>
      </c>
      <c r="CA111" s="127">
        <f t="shared" si="389"/>
        <v>0</v>
      </c>
      <c r="CB111" s="127">
        <f t="shared" si="389"/>
        <v>0</v>
      </c>
      <c r="CC111" s="127">
        <f t="shared" si="389"/>
        <v>0</v>
      </c>
      <c r="CD111" s="127">
        <f t="shared" si="389"/>
        <v>0</v>
      </c>
      <c r="CE111" s="127">
        <f t="shared" si="389"/>
        <v>0</v>
      </c>
      <c r="CF111" s="127">
        <f t="shared" si="389"/>
        <v>0</v>
      </c>
      <c r="CG111" s="127">
        <f t="shared" si="389"/>
        <v>0</v>
      </c>
      <c r="CH111" s="127">
        <f t="shared" si="389"/>
        <v>0</v>
      </c>
      <c r="CI111" s="127">
        <f t="shared" si="389"/>
        <v>0</v>
      </c>
      <c r="CJ111" s="127">
        <f t="shared" si="389"/>
        <v>0</v>
      </c>
      <c r="CK111" s="127">
        <f t="shared" si="389"/>
        <v>0</v>
      </c>
      <c r="CL111" s="127">
        <f t="shared" si="389"/>
        <v>0</v>
      </c>
      <c r="CM111" s="127">
        <f t="shared" si="389"/>
        <v>0</v>
      </c>
      <c r="CN111" s="127">
        <f t="shared" si="389"/>
        <v>0</v>
      </c>
      <c r="CO111" s="127">
        <f t="shared" si="389"/>
        <v>0</v>
      </c>
      <c r="CP111" s="127">
        <f t="shared" si="389"/>
        <v>0</v>
      </c>
      <c r="CQ111" s="127">
        <f t="shared" si="389"/>
        <v>0</v>
      </c>
      <c r="CR111" s="127">
        <f t="shared" si="389"/>
        <v>0</v>
      </c>
      <c r="CS111" s="127">
        <f t="shared" si="389"/>
        <v>0</v>
      </c>
      <c r="CT111" s="127">
        <f t="shared" si="389"/>
        <v>0</v>
      </c>
      <c r="CU111" s="127">
        <f t="shared" si="389"/>
        <v>0</v>
      </c>
      <c r="CV111" s="127">
        <f t="shared" si="389"/>
        <v>0</v>
      </c>
      <c r="CW111" s="127">
        <f t="shared" ref="CW111:EB111" si="390" xml:space="preserve"> CW$103</f>
        <v>0</v>
      </c>
      <c r="CX111" s="127">
        <f t="shared" si="390"/>
        <v>0</v>
      </c>
      <c r="CY111" s="127">
        <f t="shared" si="390"/>
        <v>0</v>
      </c>
      <c r="CZ111" s="127">
        <f t="shared" si="390"/>
        <v>0</v>
      </c>
      <c r="DA111" s="127">
        <f t="shared" si="390"/>
        <v>0</v>
      </c>
      <c r="DB111" s="127">
        <f t="shared" si="390"/>
        <v>0</v>
      </c>
      <c r="DC111" s="127">
        <f t="shared" si="390"/>
        <v>0</v>
      </c>
      <c r="DD111" s="127">
        <f t="shared" si="390"/>
        <v>0</v>
      </c>
      <c r="DE111" s="127">
        <f t="shared" si="390"/>
        <v>0</v>
      </c>
      <c r="DF111" s="127">
        <f t="shared" si="390"/>
        <v>0</v>
      </c>
      <c r="DG111" s="127">
        <f t="shared" si="390"/>
        <v>0</v>
      </c>
      <c r="DH111" s="127">
        <f t="shared" si="390"/>
        <v>0</v>
      </c>
      <c r="DI111" s="127">
        <f t="shared" si="390"/>
        <v>0</v>
      </c>
      <c r="DJ111" s="127">
        <f t="shared" si="390"/>
        <v>0</v>
      </c>
      <c r="DK111" s="127">
        <f t="shared" si="390"/>
        <v>0</v>
      </c>
      <c r="DL111" s="127">
        <f t="shared" si="390"/>
        <v>0</v>
      </c>
      <c r="DM111" s="127">
        <f t="shared" si="390"/>
        <v>0</v>
      </c>
      <c r="DN111" s="127">
        <f t="shared" si="390"/>
        <v>0</v>
      </c>
      <c r="DO111" s="127">
        <f t="shared" si="390"/>
        <v>0</v>
      </c>
      <c r="DP111" s="127">
        <f t="shared" si="390"/>
        <v>0</v>
      </c>
      <c r="DQ111" s="127">
        <f t="shared" si="390"/>
        <v>0</v>
      </c>
      <c r="DR111" s="127">
        <f t="shared" si="390"/>
        <v>0</v>
      </c>
      <c r="DS111" s="127">
        <f t="shared" si="390"/>
        <v>0</v>
      </c>
      <c r="DT111" s="127">
        <f t="shared" si="390"/>
        <v>0</v>
      </c>
      <c r="DU111" s="127">
        <f t="shared" si="390"/>
        <v>0</v>
      </c>
      <c r="DV111" s="127">
        <f t="shared" si="390"/>
        <v>0</v>
      </c>
      <c r="DW111" s="127">
        <f t="shared" si="390"/>
        <v>0</v>
      </c>
      <c r="DX111" s="127">
        <f t="shared" si="390"/>
        <v>0</v>
      </c>
      <c r="DY111" s="127">
        <f t="shared" si="390"/>
        <v>0</v>
      </c>
      <c r="DZ111" s="127">
        <f t="shared" si="390"/>
        <v>0</v>
      </c>
      <c r="EA111" s="127">
        <f t="shared" si="390"/>
        <v>0</v>
      </c>
      <c r="EB111" s="127">
        <f t="shared" si="390"/>
        <v>0</v>
      </c>
      <c r="EC111" s="127">
        <f t="shared" ref="EC111:FH111" si="391" xml:space="preserve"> EC$103</f>
        <v>0</v>
      </c>
      <c r="ED111" s="127">
        <f t="shared" si="391"/>
        <v>0</v>
      </c>
      <c r="EE111" s="127">
        <f t="shared" si="391"/>
        <v>0</v>
      </c>
      <c r="EF111" s="127">
        <f t="shared" si="391"/>
        <v>0</v>
      </c>
      <c r="EG111" s="127">
        <f t="shared" si="391"/>
        <v>0</v>
      </c>
      <c r="EH111" s="127">
        <f t="shared" si="391"/>
        <v>0</v>
      </c>
      <c r="EI111" s="127">
        <f t="shared" si="391"/>
        <v>0</v>
      </c>
      <c r="EJ111" s="127">
        <f t="shared" si="391"/>
        <v>0</v>
      </c>
      <c r="EK111" s="127">
        <f t="shared" si="391"/>
        <v>0</v>
      </c>
      <c r="EL111" s="127">
        <f t="shared" si="391"/>
        <v>0</v>
      </c>
      <c r="EM111" s="127">
        <f t="shared" si="391"/>
        <v>0</v>
      </c>
      <c r="EN111" s="127">
        <f t="shared" si="391"/>
        <v>0</v>
      </c>
      <c r="EO111" s="127">
        <f t="shared" si="391"/>
        <v>0</v>
      </c>
      <c r="EP111" s="127">
        <f t="shared" si="391"/>
        <v>0</v>
      </c>
      <c r="EQ111" s="127">
        <f t="shared" si="391"/>
        <v>0</v>
      </c>
      <c r="ER111" s="127">
        <f t="shared" si="391"/>
        <v>0</v>
      </c>
      <c r="ES111" s="127">
        <f t="shared" si="391"/>
        <v>0</v>
      </c>
      <c r="ET111" s="127">
        <f t="shared" si="391"/>
        <v>0</v>
      </c>
      <c r="EU111" s="127">
        <f t="shared" si="391"/>
        <v>0</v>
      </c>
      <c r="EV111" s="127">
        <f t="shared" si="391"/>
        <v>0</v>
      </c>
      <c r="EW111" s="127">
        <f t="shared" si="391"/>
        <v>0</v>
      </c>
      <c r="EX111" s="127">
        <f t="shared" si="391"/>
        <v>0</v>
      </c>
      <c r="EY111" s="127">
        <f t="shared" si="391"/>
        <v>0</v>
      </c>
      <c r="EZ111" s="127">
        <f t="shared" si="391"/>
        <v>0</v>
      </c>
      <c r="FA111" s="127">
        <f t="shared" si="391"/>
        <v>0</v>
      </c>
      <c r="FB111" s="127">
        <f t="shared" si="391"/>
        <v>0</v>
      </c>
      <c r="FC111" s="127">
        <f t="shared" si="391"/>
        <v>0</v>
      </c>
      <c r="FD111" s="127">
        <f t="shared" si="391"/>
        <v>0</v>
      </c>
      <c r="FE111" s="127">
        <f t="shared" si="391"/>
        <v>0</v>
      </c>
      <c r="FF111" s="127">
        <f t="shared" si="391"/>
        <v>0</v>
      </c>
      <c r="FG111" s="127">
        <f t="shared" si="391"/>
        <v>0</v>
      </c>
      <c r="FH111" s="127">
        <f t="shared" si="391"/>
        <v>0</v>
      </c>
      <c r="FI111" s="127">
        <f t="shared" ref="FI111:GJ111" si="392" xml:space="preserve"> FI$103</f>
        <v>0</v>
      </c>
      <c r="FJ111" s="127">
        <f t="shared" si="392"/>
        <v>0</v>
      </c>
      <c r="FK111" s="127">
        <f t="shared" si="392"/>
        <v>0</v>
      </c>
      <c r="FL111" s="127">
        <f t="shared" si="392"/>
        <v>0</v>
      </c>
      <c r="FM111" s="127">
        <f t="shared" si="392"/>
        <v>0</v>
      </c>
      <c r="FN111" s="127">
        <f t="shared" si="392"/>
        <v>0</v>
      </c>
      <c r="FO111" s="127">
        <f t="shared" si="392"/>
        <v>0</v>
      </c>
      <c r="FP111" s="127">
        <f t="shared" si="392"/>
        <v>0</v>
      </c>
      <c r="FQ111" s="127">
        <f t="shared" si="392"/>
        <v>0</v>
      </c>
      <c r="FR111" s="127">
        <f t="shared" si="392"/>
        <v>0</v>
      </c>
      <c r="FS111" s="127">
        <f t="shared" si="392"/>
        <v>0</v>
      </c>
      <c r="FT111" s="127">
        <f t="shared" si="392"/>
        <v>0</v>
      </c>
      <c r="FU111" s="127">
        <f t="shared" si="392"/>
        <v>0</v>
      </c>
      <c r="FV111" s="127">
        <f t="shared" si="392"/>
        <v>0</v>
      </c>
      <c r="FW111" s="127">
        <f t="shared" si="392"/>
        <v>0</v>
      </c>
      <c r="FX111" s="127">
        <f t="shared" si="392"/>
        <v>0</v>
      </c>
      <c r="FY111" s="127">
        <f t="shared" si="392"/>
        <v>0</v>
      </c>
      <c r="FZ111" s="127">
        <f t="shared" si="392"/>
        <v>0</v>
      </c>
      <c r="GA111" s="127">
        <f t="shared" si="392"/>
        <v>0</v>
      </c>
      <c r="GB111" s="127">
        <f t="shared" si="392"/>
        <v>0</v>
      </c>
      <c r="GC111" s="127">
        <f t="shared" si="392"/>
        <v>0</v>
      </c>
      <c r="GD111" s="127">
        <f t="shared" si="392"/>
        <v>0</v>
      </c>
      <c r="GE111" s="127">
        <f t="shared" si="392"/>
        <v>0</v>
      </c>
      <c r="GF111" s="127">
        <f t="shared" si="392"/>
        <v>0</v>
      </c>
      <c r="GG111" s="127">
        <f t="shared" si="392"/>
        <v>0</v>
      </c>
      <c r="GH111" s="127">
        <f t="shared" si="392"/>
        <v>0</v>
      </c>
      <c r="GI111" s="127">
        <f t="shared" si="392"/>
        <v>0</v>
      </c>
      <c r="GJ111" s="127">
        <f t="shared" si="392"/>
        <v>0</v>
      </c>
    </row>
    <row r="112" spans="1:192" outlineLevel="1" x14ac:dyDescent="0.25">
      <c r="E112" s="38" t="s">
        <v>126</v>
      </c>
      <c r="F112" s="38"/>
      <c r="G112" s="38" t="s">
        <v>5</v>
      </c>
      <c r="H112" s="38">
        <f xml:space="preserve"> SUM(J112:GJ112)</f>
        <v>1</v>
      </c>
      <c r="I112" s="38"/>
      <c r="J112" s="38">
        <f t="shared" ref="J112:AO112" si="393" xml:space="preserve"> I111</f>
        <v>0</v>
      </c>
      <c r="K112" s="38">
        <f t="shared" si="393"/>
        <v>0</v>
      </c>
      <c r="L112" s="38">
        <f t="shared" si="393"/>
        <v>0</v>
      </c>
      <c r="M112" s="38">
        <f t="shared" si="393"/>
        <v>0</v>
      </c>
      <c r="N112" s="38">
        <f t="shared" si="393"/>
        <v>0</v>
      </c>
      <c r="O112" s="38">
        <f t="shared" si="393"/>
        <v>0</v>
      </c>
      <c r="P112" s="38">
        <f t="shared" si="393"/>
        <v>0</v>
      </c>
      <c r="Q112" s="38">
        <f t="shared" si="393"/>
        <v>0</v>
      </c>
      <c r="R112" s="38">
        <f t="shared" si="393"/>
        <v>0</v>
      </c>
      <c r="S112" s="38">
        <f t="shared" si="393"/>
        <v>0</v>
      </c>
      <c r="T112" s="38">
        <f t="shared" si="393"/>
        <v>0</v>
      </c>
      <c r="U112" s="38">
        <f t="shared" si="393"/>
        <v>0</v>
      </c>
      <c r="V112" s="38">
        <f t="shared" si="393"/>
        <v>0</v>
      </c>
      <c r="W112" s="38">
        <f t="shared" si="393"/>
        <v>0</v>
      </c>
      <c r="X112" s="38">
        <f t="shared" si="393"/>
        <v>0</v>
      </c>
      <c r="Y112" s="38">
        <f t="shared" si="393"/>
        <v>0</v>
      </c>
      <c r="Z112" s="38">
        <f t="shared" si="393"/>
        <v>0</v>
      </c>
      <c r="AA112" s="38">
        <f t="shared" si="393"/>
        <v>0</v>
      </c>
      <c r="AB112" s="38">
        <f t="shared" si="393"/>
        <v>0</v>
      </c>
      <c r="AC112" s="38">
        <f t="shared" si="393"/>
        <v>0</v>
      </c>
      <c r="AD112" s="38">
        <f t="shared" si="393"/>
        <v>0</v>
      </c>
      <c r="AE112" s="38">
        <f t="shared" si="393"/>
        <v>0</v>
      </c>
      <c r="AF112" s="38">
        <f t="shared" si="393"/>
        <v>0</v>
      </c>
      <c r="AG112" s="38">
        <f t="shared" si="393"/>
        <v>0</v>
      </c>
      <c r="AH112" s="38">
        <f t="shared" si="393"/>
        <v>0</v>
      </c>
      <c r="AI112" s="38">
        <f t="shared" si="393"/>
        <v>0</v>
      </c>
      <c r="AJ112" s="38">
        <f t="shared" si="393"/>
        <v>0</v>
      </c>
      <c r="AK112" s="38">
        <f t="shared" si="393"/>
        <v>0</v>
      </c>
      <c r="AL112" s="38">
        <f t="shared" si="393"/>
        <v>0</v>
      </c>
      <c r="AM112" s="38">
        <f t="shared" si="393"/>
        <v>0</v>
      </c>
      <c r="AN112" s="38">
        <f t="shared" si="393"/>
        <v>0</v>
      </c>
      <c r="AO112" s="38">
        <f t="shared" si="393"/>
        <v>0</v>
      </c>
      <c r="AP112" s="38">
        <f t="shared" ref="AP112:BU112" si="394" xml:space="preserve"> AO111</f>
        <v>0</v>
      </c>
      <c r="AQ112" s="38">
        <f t="shared" si="394"/>
        <v>0</v>
      </c>
      <c r="AR112" s="38">
        <f t="shared" si="394"/>
        <v>0</v>
      </c>
      <c r="AS112" s="38">
        <f t="shared" si="394"/>
        <v>0</v>
      </c>
      <c r="AT112" s="38">
        <f t="shared" si="394"/>
        <v>0</v>
      </c>
      <c r="AU112" s="38">
        <f t="shared" si="394"/>
        <v>0</v>
      </c>
      <c r="AV112" s="38">
        <f t="shared" si="394"/>
        <v>0</v>
      </c>
      <c r="AW112" s="38">
        <f t="shared" si="394"/>
        <v>0</v>
      </c>
      <c r="AX112" s="38">
        <f t="shared" si="394"/>
        <v>0</v>
      </c>
      <c r="AY112" s="38">
        <f t="shared" si="394"/>
        <v>0</v>
      </c>
      <c r="AZ112" s="38">
        <f t="shared" si="394"/>
        <v>0</v>
      </c>
      <c r="BA112" s="38">
        <f t="shared" si="394"/>
        <v>0</v>
      </c>
      <c r="BB112" s="38">
        <f t="shared" si="394"/>
        <v>0</v>
      </c>
      <c r="BC112" s="38">
        <f t="shared" si="394"/>
        <v>0</v>
      </c>
      <c r="BD112" s="38">
        <f t="shared" si="394"/>
        <v>0</v>
      </c>
      <c r="BE112" s="38">
        <f t="shared" si="394"/>
        <v>1</v>
      </c>
      <c r="BF112" s="38">
        <f t="shared" si="394"/>
        <v>0</v>
      </c>
      <c r="BG112" s="38">
        <f t="shared" si="394"/>
        <v>0</v>
      </c>
      <c r="BH112" s="38">
        <f t="shared" si="394"/>
        <v>0</v>
      </c>
      <c r="BI112" s="38">
        <f t="shared" si="394"/>
        <v>0</v>
      </c>
      <c r="BJ112" s="38">
        <f t="shared" si="394"/>
        <v>0</v>
      </c>
      <c r="BK112" s="38">
        <f t="shared" si="394"/>
        <v>0</v>
      </c>
      <c r="BL112" s="38">
        <f t="shared" si="394"/>
        <v>0</v>
      </c>
      <c r="BM112" s="38">
        <f t="shared" si="394"/>
        <v>0</v>
      </c>
      <c r="BN112" s="38">
        <f t="shared" si="394"/>
        <v>0</v>
      </c>
      <c r="BO112" s="38">
        <f t="shared" si="394"/>
        <v>0</v>
      </c>
      <c r="BP112" s="38">
        <f t="shared" si="394"/>
        <v>0</v>
      </c>
      <c r="BQ112" s="38">
        <f t="shared" si="394"/>
        <v>0</v>
      </c>
      <c r="BR112" s="38">
        <f t="shared" si="394"/>
        <v>0</v>
      </c>
      <c r="BS112" s="38">
        <f t="shared" si="394"/>
        <v>0</v>
      </c>
      <c r="BT112" s="38">
        <f t="shared" si="394"/>
        <v>0</v>
      </c>
      <c r="BU112" s="38">
        <f t="shared" si="394"/>
        <v>0</v>
      </c>
      <c r="BV112" s="38">
        <f t="shared" ref="BV112:DA112" si="395" xml:space="preserve"> BU111</f>
        <v>0</v>
      </c>
      <c r="BW112" s="38">
        <f t="shared" si="395"/>
        <v>0</v>
      </c>
      <c r="BX112" s="38">
        <f t="shared" si="395"/>
        <v>0</v>
      </c>
      <c r="BY112" s="38">
        <f t="shared" si="395"/>
        <v>0</v>
      </c>
      <c r="BZ112" s="38">
        <f t="shared" si="395"/>
        <v>0</v>
      </c>
      <c r="CA112" s="38">
        <f t="shared" si="395"/>
        <v>0</v>
      </c>
      <c r="CB112" s="38">
        <f t="shared" si="395"/>
        <v>0</v>
      </c>
      <c r="CC112" s="38">
        <f t="shared" si="395"/>
        <v>0</v>
      </c>
      <c r="CD112" s="38">
        <f t="shared" si="395"/>
        <v>0</v>
      </c>
      <c r="CE112" s="38">
        <f t="shared" si="395"/>
        <v>0</v>
      </c>
      <c r="CF112" s="38">
        <f t="shared" si="395"/>
        <v>0</v>
      </c>
      <c r="CG112" s="38">
        <f t="shared" si="395"/>
        <v>0</v>
      </c>
      <c r="CH112" s="38">
        <f t="shared" si="395"/>
        <v>0</v>
      </c>
      <c r="CI112" s="38">
        <f t="shared" si="395"/>
        <v>0</v>
      </c>
      <c r="CJ112" s="38">
        <f t="shared" si="395"/>
        <v>0</v>
      </c>
      <c r="CK112" s="38">
        <f t="shared" si="395"/>
        <v>0</v>
      </c>
      <c r="CL112" s="38">
        <f t="shared" si="395"/>
        <v>0</v>
      </c>
      <c r="CM112" s="38">
        <f t="shared" si="395"/>
        <v>0</v>
      </c>
      <c r="CN112" s="38">
        <f t="shared" si="395"/>
        <v>0</v>
      </c>
      <c r="CO112" s="38">
        <f t="shared" si="395"/>
        <v>0</v>
      </c>
      <c r="CP112" s="38">
        <f t="shared" si="395"/>
        <v>0</v>
      </c>
      <c r="CQ112" s="38">
        <f t="shared" si="395"/>
        <v>0</v>
      </c>
      <c r="CR112" s="38">
        <f t="shared" si="395"/>
        <v>0</v>
      </c>
      <c r="CS112" s="38">
        <f t="shared" si="395"/>
        <v>0</v>
      </c>
      <c r="CT112" s="38">
        <f t="shared" si="395"/>
        <v>0</v>
      </c>
      <c r="CU112" s="38">
        <f t="shared" si="395"/>
        <v>0</v>
      </c>
      <c r="CV112" s="38">
        <f t="shared" si="395"/>
        <v>0</v>
      </c>
      <c r="CW112" s="38">
        <f t="shared" si="395"/>
        <v>0</v>
      </c>
      <c r="CX112" s="38">
        <f t="shared" si="395"/>
        <v>0</v>
      </c>
      <c r="CY112" s="38">
        <f t="shared" si="395"/>
        <v>0</v>
      </c>
      <c r="CZ112" s="38">
        <f t="shared" si="395"/>
        <v>0</v>
      </c>
      <c r="DA112" s="38">
        <f t="shared" si="395"/>
        <v>0</v>
      </c>
      <c r="DB112" s="38">
        <f t="shared" ref="DB112:EG112" si="396" xml:space="preserve"> DA111</f>
        <v>0</v>
      </c>
      <c r="DC112" s="38">
        <f t="shared" si="396"/>
        <v>0</v>
      </c>
      <c r="DD112" s="38">
        <f t="shared" si="396"/>
        <v>0</v>
      </c>
      <c r="DE112" s="38">
        <f t="shared" si="396"/>
        <v>0</v>
      </c>
      <c r="DF112" s="38">
        <f t="shared" si="396"/>
        <v>0</v>
      </c>
      <c r="DG112" s="38">
        <f t="shared" si="396"/>
        <v>0</v>
      </c>
      <c r="DH112" s="38">
        <f t="shared" si="396"/>
        <v>0</v>
      </c>
      <c r="DI112" s="38">
        <f t="shared" si="396"/>
        <v>0</v>
      </c>
      <c r="DJ112" s="38">
        <f t="shared" si="396"/>
        <v>0</v>
      </c>
      <c r="DK112" s="38">
        <f t="shared" si="396"/>
        <v>0</v>
      </c>
      <c r="DL112" s="38">
        <f t="shared" si="396"/>
        <v>0</v>
      </c>
      <c r="DM112" s="38">
        <f t="shared" si="396"/>
        <v>0</v>
      </c>
      <c r="DN112" s="38">
        <f t="shared" si="396"/>
        <v>0</v>
      </c>
      <c r="DO112" s="38">
        <f t="shared" si="396"/>
        <v>0</v>
      </c>
      <c r="DP112" s="38">
        <f t="shared" si="396"/>
        <v>0</v>
      </c>
      <c r="DQ112" s="38">
        <f t="shared" si="396"/>
        <v>0</v>
      </c>
      <c r="DR112" s="38">
        <f t="shared" si="396"/>
        <v>0</v>
      </c>
      <c r="DS112" s="38">
        <f t="shared" si="396"/>
        <v>0</v>
      </c>
      <c r="DT112" s="38">
        <f t="shared" si="396"/>
        <v>0</v>
      </c>
      <c r="DU112" s="38">
        <f t="shared" si="396"/>
        <v>0</v>
      </c>
      <c r="DV112" s="38">
        <f t="shared" si="396"/>
        <v>0</v>
      </c>
      <c r="DW112" s="38">
        <f t="shared" si="396"/>
        <v>0</v>
      </c>
      <c r="DX112" s="38">
        <f t="shared" si="396"/>
        <v>0</v>
      </c>
      <c r="DY112" s="38">
        <f t="shared" si="396"/>
        <v>0</v>
      </c>
      <c r="DZ112" s="38">
        <f t="shared" si="396"/>
        <v>0</v>
      </c>
      <c r="EA112" s="38">
        <f t="shared" si="396"/>
        <v>0</v>
      </c>
      <c r="EB112" s="38">
        <f t="shared" si="396"/>
        <v>0</v>
      </c>
      <c r="EC112" s="38">
        <f t="shared" si="396"/>
        <v>0</v>
      </c>
      <c r="ED112" s="38">
        <f t="shared" si="396"/>
        <v>0</v>
      </c>
      <c r="EE112" s="38">
        <f t="shared" si="396"/>
        <v>0</v>
      </c>
      <c r="EF112" s="38">
        <f t="shared" si="396"/>
        <v>0</v>
      </c>
      <c r="EG112" s="38">
        <f t="shared" si="396"/>
        <v>0</v>
      </c>
      <c r="EH112" s="38">
        <f t="shared" ref="EH112:FM112" si="397" xml:space="preserve"> EG111</f>
        <v>0</v>
      </c>
      <c r="EI112" s="38">
        <f t="shared" si="397"/>
        <v>0</v>
      </c>
      <c r="EJ112" s="38">
        <f t="shared" si="397"/>
        <v>0</v>
      </c>
      <c r="EK112" s="38">
        <f t="shared" si="397"/>
        <v>0</v>
      </c>
      <c r="EL112" s="38">
        <f t="shared" si="397"/>
        <v>0</v>
      </c>
      <c r="EM112" s="38">
        <f t="shared" si="397"/>
        <v>0</v>
      </c>
      <c r="EN112" s="38">
        <f t="shared" si="397"/>
        <v>0</v>
      </c>
      <c r="EO112" s="38">
        <f t="shared" si="397"/>
        <v>0</v>
      </c>
      <c r="EP112" s="38">
        <f t="shared" si="397"/>
        <v>0</v>
      </c>
      <c r="EQ112" s="38">
        <f t="shared" si="397"/>
        <v>0</v>
      </c>
      <c r="ER112" s="38">
        <f t="shared" si="397"/>
        <v>0</v>
      </c>
      <c r="ES112" s="38">
        <f t="shared" si="397"/>
        <v>0</v>
      </c>
      <c r="ET112" s="38">
        <f t="shared" si="397"/>
        <v>0</v>
      </c>
      <c r="EU112" s="38">
        <f t="shared" si="397"/>
        <v>0</v>
      </c>
      <c r="EV112" s="38">
        <f t="shared" si="397"/>
        <v>0</v>
      </c>
      <c r="EW112" s="38">
        <f t="shared" si="397"/>
        <v>0</v>
      </c>
      <c r="EX112" s="38">
        <f t="shared" si="397"/>
        <v>0</v>
      </c>
      <c r="EY112" s="38">
        <f t="shared" si="397"/>
        <v>0</v>
      </c>
      <c r="EZ112" s="38">
        <f t="shared" si="397"/>
        <v>0</v>
      </c>
      <c r="FA112" s="38">
        <f t="shared" si="397"/>
        <v>0</v>
      </c>
      <c r="FB112" s="38">
        <f t="shared" si="397"/>
        <v>0</v>
      </c>
      <c r="FC112" s="38">
        <f t="shared" si="397"/>
        <v>0</v>
      </c>
      <c r="FD112" s="38">
        <f t="shared" si="397"/>
        <v>0</v>
      </c>
      <c r="FE112" s="38">
        <f t="shared" si="397"/>
        <v>0</v>
      </c>
      <c r="FF112" s="38">
        <f t="shared" si="397"/>
        <v>0</v>
      </c>
      <c r="FG112" s="38">
        <f t="shared" si="397"/>
        <v>0</v>
      </c>
      <c r="FH112" s="38">
        <f t="shared" si="397"/>
        <v>0</v>
      </c>
      <c r="FI112" s="38">
        <f t="shared" si="397"/>
        <v>0</v>
      </c>
      <c r="FJ112" s="38">
        <f t="shared" si="397"/>
        <v>0</v>
      </c>
      <c r="FK112" s="38">
        <f t="shared" si="397"/>
        <v>0</v>
      </c>
      <c r="FL112" s="38">
        <f t="shared" si="397"/>
        <v>0</v>
      </c>
      <c r="FM112" s="38">
        <f t="shared" si="397"/>
        <v>0</v>
      </c>
      <c r="FN112" s="38">
        <f t="shared" ref="FN112:GJ112" si="398" xml:space="preserve"> FM111</f>
        <v>0</v>
      </c>
      <c r="FO112" s="38">
        <f t="shared" si="398"/>
        <v>0</v>
      </c>
      <c r="FP112" s="38">
        <f t="shared" si="398"/>
        <v>0</v>
      </c>
      <c r="FQ112" s="38">
        <f t="shared" si="398"/>
        <v>0</v>
      </c>
      <c r="FR112" s="38">
        <f t="shared" si="398"/>
        <v>0</v>
      </c>
      <c r="FS112" s="38">
        <f t="shared" si="398"/>
        <v>0</v>
      </c>
      <c r="FT112" s="38">
        <f t="shared" si="398"/>
        <v>0</v>
      </c>
      <c r="FU112" s="38">
        <f t="shared" si="398"/>
        <v>0</v>
      </c>
      <c r="FV112" s="38">
        <f t="shared" si="398"/>
        <v>0</v>
      </c>
      <c r="FW112" s="38">
        <f t="shared" si="398"/>
        <v>0</v>
      </c>
      <c r="FX112" s="38">
        <f t="shared" si="398"/>
        <v>0</v>
      </c>
      <c r="FY112" s="38">
        <f t="shared" si="398"/>
        <v>0</v>
      </c>
      <c r="FZ112" s="38">
        <f t="shared" si="398"/>
        <v>0</v>
      </c>
      <c r="GA112" s="38">
        <f t="shared" si="398"/>
        <v>0</v>
      </c>
      <c r="GB112" s="38">
        <f t="shared" si="398"/>
        <v>0</v>
      </c>
      <c r="GC112" s="38">
        <f t="shared" si="398"/>
        <v>0</v>
      </c>
      <c r="GD112" s="38">
        <f t="shared" si="398"/>
        <v>0</v>
      </c>
      <c r="GE112" s="38">
        <f t="shared" si="398"/>
        <v>0</v>
      </c>
      <c r="GF112" s="38">
        <f t="shared" si="398"/>
        <v>0</v>
      </c>
      <c r="GG112" s="38">
        <f t="shared" si="398"/>
        <v>0</v>
      </c>
      <c r="GH112" s="38">
        <f t="shared" si="398"/>
        <v>0</v>
      </c>
      <c r="GI112" s="38">
        <f t="shared" si="398"/>
        <v>0</v>
      </c>
      <c r="GJ112" s="38">
        <f t="shared" si="398"/>
        <v>0</v>
      </c>
    </row>
    <row r="113" spans="1:192" outlineLevel="1" x14ac:dyDescent="0.25"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  <c r="DQ113" s="38"/>
      <c r="DR113" s="38"/>
      <c r="DS113" s="38"/>
      <c r="DT113" s="38"/>
      <c r="DU113" s="38"/>
      <c r="DV113" s="38"/>
      <c r="DW113" s="38"/>
      <c r="DX113" s="38"/>
      <c r="DY113" s="38"/>
      <c r="DZ113" s="38"/>
      <c r="EA113" s="38"/>
      <c r="EB113" s="38"/>
      <c r="EC113" s="38"/>
      <c r="ED113" s="38"/>
      <c r="EE113" s="38"/>
      <c r="EF113" s="38"/>
      <c r="EG113" s="38"/>
      <c r="EH113" s="38"/>
      <c r="EI113" s="38"/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38"/>
      <c r="EW113" s="38"/>
      <c r="EX113" s="38"/>
      <c r="EY113" s="38"/>
      <c r="EZ113" s="38"/>
      <c r="FA113" s="38"/>
      <c r="FB113" s="38"/>
      <c r="FC113" s="38"/>
      <c r="FD113" s="38"/>
      <c r="FE113" s="38"/>
      <c r="FF113" s="38"/>
      <c r="FG113" s="38"/>
      <c r="FH113" s="38"/>
      <c r="FI113" s="38"/>
      <c r="FJ113" s="38"/>
      <c r="FK113" s="38"/>
      <c r="FL113" s="38"/>
      <c r="FM113" s="38"/>
      <c r="FN113" s="38"/>
      <c r="FO113" s="38"/>
      <c r="FP113" s="38"/>
      <c r="FQ113" s="38"/>
      <c r="FR113" s="38"/>
      <c r="FS113" s="38"/>
      <c r="FT113" s="38"/>
      <c r="FU113" s="38"/>
      <c r="FV113" s="38"/>
      <c r="FW113" s="38"/>
      <c r="FX113" s="38"/>
      <c r="FY113" s="38"/>
      <c r="FZ113" s="38"/>
      <c r="GA113" s="38"/>
      <c r="GB113" s="38"/>
      <c r="GC113" s="38"/>
      <c r="GD113" s="38"/>
      <c r="GE113" s="38"/>
      <c r="GF113" s="38"/>
      <c r="GG113" s="38"/>
      <c r="GH113" s="38"/>
      <c r="GI113" s="38"/>
      <c r="GJ113" s="38"/>
    </row>
    <row r="114" spans="1:192" outlineLevel="1" x14ac:dyDescent="0.25">
      <c r="B114" s="15" t="s">
        <v>155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  <c r="DQ114" s="38"/>
      <c r="DR114" s="38"/>
      <c r="DS114" s="38"/>
      <c r="DT114" s="38"/>
      <c r="DU114" s="38"/>
      <c r="DV114" s="38"/>
      <c r="DW114" s="38"/>
      <c r="DX114" s="38"/>
      <c r="DY114" s="38"/>
      <c r="DZ114" s="38"/>
      <c r="EA114" s="38"/>
      <c r="EB114" s="38"/>
      <c r="EC114" s="38"/>
      <c r="ED114" s="38"/>
      <c r="EE114" s="38"/>
      <c r="EF114" s="38"/>
      <c r="EG114" s="38"/>
      <c r="EH114" s="38"/>
      <c r="EI114" s="38"/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38"/>
      <c r="EW114" s="38"/>
      <c r="EX114" s="38"/>
      <c r="EY114" s="38"/>
      <c r="EZ114" s="38"/>
      <c r="FA114" s="38"/>
      <c r="FB114" s="38"/>
      <c r="FC114" s="38"/>
      <c r="FD114" s="38"/>
      <c r="FE114" s="38"/>
      <c r="FF114" s="38"/>
      <c r="FG114" s="38"/>
      <c r="FH114" s="38"/>
      <c r="FI114" s="38"/>
      <c r="FJ114" s="38"/>
      <c r="FK114" s="38"/>
      <c r="FL114" s="38"/>
      <c r="FM114" s="38"/>
      <c r="FN114" s="38"/>
      <c r="FO114" s="38"/>
      <c r="FP114" s="38"/>
      <c r="FQ114" s="38"/>
      <c r="FR114" s="38"/>
      <c r="FS114" s="38"/>
      <c r="FT114" s="38"/>
      <c r="FU114" s="38"/>
      <c r="FV114" s="38"/>
      <c r="FW114" s="38"/>
      <c r="FX114" s="38"/>
      <c r="FY114" s="38"/>
      <c r="FZ114" s="38"/>
      <c r="GA114" s="38"/>
      <c r="GB114" s="38"/>
      <c r="GC114" s="38"/>
      <c r="GD114" s="38"/>
      <c r="GE114" s="38"/>
      <c r="GF114" s="38"/>
      <c r="GG114" s="38"/>
      <c r="GH114" s="38"/>
      <c r="GI114" s="38"/>
      <c r="GJ114" s="38"/>
    </row>
    <row r="115" spans="1:192" outlineLevel="1" x14ac:dyDescent="0.25">
      <c r="A115" s="55"/>
      <c r="C115" s="58"/>
      <c r="D115" s="59"/>
      <c r="E115" s="308" t="str">
        <f xml:space="preserve"> ConTime!E$73</f>
        <v>End of construction period date</v>
      </c>
      <c r="F115" s="308">
        <f xml:space="preserve"> ConTime!F$73</f>
        <v>45473</v>
      </c>
      <c r="G115" s="308" t="str">
        <f xml:space="preserve"> ConTime!G$73</f>
        <v>date</v>
      </c>
      <c r="H115" s="308">
        <f xml:space="preserve"> ConTime!H$73</f>
        <v>0</v>
      </c>
      <c r="I115" s="308">
        <f xml:space="preserve"> ConTime!I$73</f>
        <v>0</v>
      </c>
      <c r="J115" s="308">
        <f xml:space="preserve"> ConTime!J$73</f>
        <v>0</v>
      </c>
      <c r="K115" s="308">
        <f xml:space="preserve"> ConTime!K$73</f>
        <v>0</v>
      </c>
      <c r="L115" s="308">
        <f xml:space="preserve"> ConTime!L$73</f>
        <v>0</v>
      </c>
      <c r="M115" s="308">
        <f xml:space="preserve"> ConTime!M$73</f>
        <v>0</v>
      </c>
      <c r="N115" s="308">
        <f xml:space="preserve"> ConTime!N$73</f>
        <v>0</v>
      </c>
      <c r="O115" s="308">
        <f xml:space="preserve"> ConTime!O$73</f>
        <v>0</v>
      </c>
      <c r="P115" s="308">
        <f xml:space="preserve"> ConTime!P$73</f>
        <v>0</v>
      </c>
      <c r="Q115" s="308">
        <f xml:space="preserve"> ConTime!Q$73</f>
        <v>0</v>
      </c>
      <c r="R115" s="308">
        <f xml:space="preserve"> ConTime!R$73</f>
        <v>0</v>
      </c>
      <c r="S115" s="308">
        <f xml:space="preserve"> ConTime!S$73</f>
        <v>0</v>
      </c>
      <c r="T115" s="308">
        <f xml:space="preserve"> ConTime!T$73</f>
        <v>0</v>
      </c>
      <c r="U115" s="308">
        <f xml:space="preserve"> ConTime!U$73</f>
        <v>0</v>
      </c>
      <c r="V115" s="308">
        <f xml:space="preserve"> ConTime!V$73</f>
        <v>0</v>
      </c>
      <c r="W115" s="308">
        <f xml:space="preserve"> ConTime!W$73</f>
        <v>0</v>
      </c>
      <c r="X115" s="308">
        <f xml:space="preserve"> ConTime!X$73</f>
        <v>0</v>
      </c>
      <c r="Y115" s="308">
        <f xml:space="preserve"> ConTime!Y$73</f>
        <v>0</v>
      </c>
      <c r="Z115" s="308">
        <f xml:space="preserve"> ConTime!Z$73</f>
        <v>0</v>
      </c>
      <c r="AA115" s="308">
        <f xml:space="preserve"> ConTime!AA$73</f>
        <v>0</v>
      </c>
      <c r="AB115" s="308">
        <f xml:space="preserve"> ConTime!AB$73</f>
        <v>0</v>
      </c>
      <c r="AC115" s="308">
        <f xml:space="preserve"> ConTime!AC$73</f>
        <v>0</v>
      </c>
      <c r="AD115" s="308">
        <f xml:space="preserve"> ConTime!AD$73</f>
        <v>0</v>
      </c>
      <c r="AE115" s="308">
        <f xml:space="preserve"> ConTime!AE$73</f>
        <v>0</v>
      </c>
      <c r="AF115" s="308">
        <f xml:space="preserve"> ConTime!AF$73</f>
        <v>0</v>
      </c>
      <c r="AG115" s="308">
        <f xml:space="preserve"> ConTime!AG$73</f>
        <v>0</v>
      </c>
      <c r="AH115" s="308">
        <f xml:space="preserve"> ConTime!AH$73</f>
        <v>0</v>
      </c>
      <c r="AI115" s="308">
        <f xml:space="preserve"> ConTime!AI$73</f>
        <v>0</v>
      </c>
      <c r="AJ115" s="308">
        <f xml:space="preserve"> ConTime!AJ$73</f>
        <v>0</v>
      </c>
      <c r="AK115" s="308">
        <f xml:space="preserve"> ConTime!AK$73</f>
        <v>0</v>
      </c>
      <c r="AL115" s="308">
        <f xml:space="preserve"> ConTime!AL$73</f>
        <v>0</v>
      </c>
      <c r="AM115" s="308">
        <f xml:space="preserve"> ConTime!AM$73</f>
        <v>0</v>
      </c>
      <c r="AN115" s="308">
        <f xml:space="preserve"> ConTime!AN$73</f>
        <v>0</v>
      </c>
      <c r="AO115" s="308">
        <f xml:space="preserve"> ConTime!AO$73</f>
        <v>0</v>
      </c>
      <c r="AP115" s="308">
        <f xml:space="preserve"> ConTime!AP$73</f>
        <v>0</v>
      </c>
      <c r="AQ115" s="308">
        <f xml:space="preserve"> ConTime!AQ$73</f>
        <v>0</v>
      </c>
      <c r="AR115" s="308">
        <f xml:space="preserve"> ConTime!AR$73</f>
        <v>0</v>
      </c>
      <c r="AS115" s="308">
        <f xml:space="preserve"> ConTime!AS$73</f>
        <v>0</v>
      </c>
      <c r="AT115" s="308">
        <f xml:space="preserve"> ConTime!AT$73</f>
        <v>0</v>
      </c>
      <c r="AU115" s="308">
        <f xml:space="preserve"> ConTime!AU$73</f>
        <v>0</v>
      </c>
      <c r="AV115" s="308">
        <f xml:space="preserve"> ConTime!AV$73</f>
        <v>0</v>
      </c>
      <c r="AW115" s="308">
        <f xml:space="preserve"> ConTime!AW$73</f>
        <v>0</v>
      </c>
      <c r="AX115" s="308">
        <f xml:space="preserve"> ConTime!AX$73</f>
        <v>0</v>
      </c>
      <c r="AY115" s="308">
        <f xml:space="preserve"> ConTime!AY$73</f>
        <v>0</v>
      </c>
      <c r="AZ115" s="308">
        <f xml:space="preserve"> ConTime!AZ$73</f>
        <v>0</v>
      </c>
      <c r="BA115" s="308">
        <f xml:space="preserve"> ConTime!BA$73</f>
        <v>0</v>
      </c>
      <c r="BB115" s="308">
        <f xml:space="preserve"> ConTime!BB$73</f>
        <v>0</v>
      </c>
      <c r="BC115" s="308">
        <f xml:space="preserve"> ConTime!BC$73</f>
        <v>0</v>
      </c>
      <c r="BD115" s="308">
        <f xml:space="preserve"> ConTime!BD$73</f>
        <v>0</v>
      </c>
      <c r="BE115" s="308">
        <f xml:space="preserve"> ConTime!BE$73</f>
        <v>0</v>
      </c>
      <c r="BF115" s="308">
        <f xml:space="preserve"> ConTime!BF$73</f>
        <v>0</v>
      </c>
      <c r="BG115" s="308">
        <f xml:space="preserve"> ConTime!BG$73</f>
        <v>0</v>
      </c>
      <c r="BH115" s="308">
        <f xml:space="preserve"> ConTime!BH$73</f>
        <v>0</v>
      </c>
      <c r="BI115" s="308">
        <f xml:space="preserve"> ConTime!BI$73</f>
        <v>0</v>
      </c>
      <c r="BJ115" s="308">
        <f xml:space="preserve"> ConTime!BJ$73</f>
        <v>0</v>
      </c>
      <c r="BK115" s="308">
        <f xml:space="preserve"> ConTime!BK$73</f>
        <v>0</v>
      </c>
      <c r="BL115" s="308">
        <f xml:space="preserve"> ConTime!BL$73</f>
        <v>0</v>
      </c>
      <c r="BM115" s="308">
        <f xml:space="preserve"> ConTime!BM$73</f>
        <v>0</v>
      </c>
      <c r="BN115" s="308">
        <f xml:space="preserve"> ConTime!BN$73</f>
        <v>0</v>
      </c>
      <c r="BO115" s="308">
        <f xml:space="preserve"> ConTime!BO$73</f>
        <v>0</v>
      </c>
      <c r="BP115" s="308">
        <f xml:space="preserve"> ConTime!BP$73</f>
        <v>0</v>
      </c>
      <c r="BQ115" s="308">
        <f xml:space="preserve"> ConTime!BQ$73</f>
        <v>0</v>
      </c>
      <c r="BR115" s="308">
        <f xml:space="preserve"> ConTime!BR$73</f>
        <v>0</v>
      </c>
      <c r="BS115" s="308">
        <f xml:space="preserve"> ConTime!BS$73</f>
        <v>0</v>
      </c>
      <c r="BT115" s="308">
        <f xml:space="preserve"> ConTime!BT$73</f>
        <v>0</v>
      </c>
      <c r="BU115" s="308">
        <f xml:space="preserve"> ConTime!BU$73</f>
        <v>0</v>
      </c>
      <c r="BV115" s="308">
        <f xml:space="preserve"> ConTime!BV$73</f>
        <v>0</v>
      </c>
      <c r="BW115" s="308">
        <f xml:space="preserve"> ConTime!BW$73</f>
        <v>0</v>
      </c>
      <c r="BX115" s="308">
        <f xml:space="preserve"> ConTime!BX$73</f>
        <v>0</v>
      </c>
      <c r="BY115" s="308">
        <f xml:space="preserve"> ConTime!BY$73</f>
        <v>0</v>
      </c>
      <c r="BZ115" s="308">
        <f xml:space="preserve"> ConTime!BZ$73</f>
        <v>0</v>
      </c>
      <c r="CA115" s="308">
        <f xml:space="preserve"> ConTime!CA$73</f>
        <v>0</v>
      </c>
      <c r="CB115" s="308">
        <f xml:space="preserve"> ConTime!CB$73</f>
        <v>0</v>
      </c>
      <c r="CC115" s="308">
        <f xml:space="preserve"> ConTime!CC$73</f>
        <v>0</v>
      </c>
      <c r="CD115" s="308">
        <f xml:space="preserve"> ConTime!CD$73</f>
        <v>0</v>
      </c>
      <c r="CE115" s="308">
        <f xml:space="preserve"> ConTime!CE$73</f>
        <v>0</v>
      </c>
      <c r="CF115" s="308">
        <f xml:space="preserve"> ConTime!CF$73</f>
        <v>0</v>
      </c>
      <c r="CG115" s="308">
        <f xml:space="preserve"> ConTime!CG$73</f>
        <v>0</v>
      </c>
      <c r="CH115" s="308">
        <f xml:space="preserve"> ConTime!CH$73</f>
        <v>0</v>
      </c>
      <c r="CI115" s="308">
        <f xml:space="preserve"> ConTime!CI$73</f>
        <v>0</v>
      </c>
      <c r="CJ115" s="308">
        <f xml:space="preserve"> ConTime!CJ$73</f>
        <v>0</v>
      </c>
      <c r="CK115" s="308">
        <f xml:space="preserve"> ConTime!CK$73</f>
        <v>0</v>
      </c>
      <c r="CL115" s="308">
        <f xml:space="preserve"> ConTime!CL$73</f>
        <v>0</v>
      </c>
      <c r="CM115" s="308">
        <f xml:space="preserve"> ConTime!CM$73</f>
        <v>0</v>
      </c>
      <c r="CN115" s="308">
        <f xml:space="preserve"> ConTime!CN$73</f>
        <v>0</v>
      </c>
      <c r="CO115" s="308">
        <f xml:space="preserve"> ConTime!CO$73</f>
        <v>0</v>
      </c>
      <c r="CP115" s="308">
        <f xml:space="preserve"> ConTime!CP$73</f>
        <v>0</v>
      </c>
      <c r="CQ115" s="308">
        <f xml:space="preserve"> ConTime!CQ$73</f>
        <v>0</v>
      </c>
      <c r="CR115" s="308">
        <f xml:space="preserve"> ConTime!CR$73</f>
        <v>0</v>
      </c>
      <c r="CS115" s="308">
        <f xml:space="preserve"> ConTime!CS$73</f>
        <v>0</v>
      </c>
      <c r="CT115" s="308">
        <f xml:space="preserve"> ConTime!CT$73</f>
        <v>0</v>
      </c>
      <c r="CU115" s="308">
        <f xml:space="preserve"> ConTime!CU$73</f>
        <v>0</v>
      </c>
      <c r="CV115" s="308">
        <f xml:space="preserve"> ConTime!CV$73</f>
        <v>0</v>
      </c>
      <c r="CW115" s="308">
        <f xml:space="preserve"> ConTime!CW$73</f>
        <v>0</v>
      </c>
      <c r="CX115" s="308">
        <f xml:space="preserve"> ConTime!CX$73</f>
        <v>0</v>
      </c>
      <c r="CY115" s="308">
        <f xml:space="preserve"> ConTime!CY$73</f>
        <v>0</v>
      </c>
      <c r="CZ115" s="308">
        <f xml:space="preserve"> ConTime!CZ$73</f>
        <v>0</v>
      </c>
      <c r="DA115" s="308">
        <f xml:space="preserve"> ConTime!DA$73</f>
        <v>0</v>
      </c>
      <c r="DB115" s="308">
        <f xml:space="preserve"> ConTime!DB$73</f>
        <v>0</v>
      </c>
      <c r="DC115" s="308">
        <f xml:space="preserve"> ConTime!DC$73</f>
        <v>0</v>
      </c>
      <c r="DD115" s="308">
        <f xml:space="preserve"> ConTime!DD$73</f>
        <v>0</v>
      </c>
      <c r="DE115" s="308">
        <f xml:space="preserve"> ConTime!DE$73</f>
        <v>0</v>
      </c>
      <c r="DF115" s="308">
        <f xml:space="preserve"> ConTime!DF$73</f>
        <v>0</v>
      </c>
      <c r="DG115" s="308">
        <f xml:space="preserve"> ConTime!DG$73</f>
        <v>0</v>
      </c>
      <c r="DH115" s="308">
        <f xml:space="preserve"> ConTime!DH$73</f>
        <v>0</v>
      </c>
      <c r="DI115" s="308">
        <f xml:space="preserve"> ConTime!DI$73</f>
        <v>0</v>
      </c>
      <c r="DJ115" s="308">
        <f xml:space="preserve"> ConTime!DJ$73</f>
        <v>0</v>
      </c>
      <c r="DK115" s="308">
        <f xml:space="preserve"> ConTime!DK$73</f>
        <v>0</v>
      </c>
      <c r="DL115" s="308">
        <f xml:space="preserve"> ConTime!DL$73</f>
        <v>0</v>
      </c>
      <c r="DM115" s="308">
        <f xml:space="preserve"> ConTime!DM$73</f>
        <v>0</v>
      </c>
      <c r="DN115" s="308">
        <f xml:space="preserve"> ConTime!DN$73</f>
        <v>0</v>
      </c>
      <c r="DO115" s="308">
        <f xml:space="preserve"> ConTime!DO$73</f>
        <v>0</v>
      </c>
      <c r="DP115" s="308">
        <f xml:space="preserve"> ConTime!DP$73</f>
        <v>0</v>
      </c>
      <c r="DQ115" s="308">
        <f xml:space="preserve"> ConTime!DQ$73</f>
        <v>0</v>
      </c>
      <c r="DR115" s="308">
        <f xml:space="preserve"> ConTime!DR$73</f>
        <v>0</v>
      </c>
      <c r="DS115" s="308">
        <f xml:space="preserve"> ConTime!DS$73</f>
        <v>0</v>
      </c>
      <c r="DT115" s="308">
        <f xml:space="preserve"> ConTime!DT$73</f>
        <v>0</v>
      </c>
      <c r="DU115" s="308">
        <f xml:space="preserve"> ConTime!DU$73</f>
        <v>0</v>
      </c>
      <c r="DV115" s="308">
        <f xml:space="preserve"> ConTime!DV$73</f>
        <v>0</v>
      </c>
      <c r="DW115" s="308">
        <f xml:space="preserve"> ConTime!DW$73</f>
        <v>0</v>
      </c>
      <c r="DX115" s="308">
        <f xml:space="preserve"> ConTime!DX$73</f>
        <v>0</v>
      </c>
      <c r="DY115" s="308">
        <f xml:space="preserve"> ConTime!DY$73</f>
        <v>0</v>
      </c>
      <c r="DZ115" s="308">
        <f xml:space="preserve"> ConTime!DZ$73</f>
        <v>0</v>
      </c>
      <c r="EA115" s="308">
        <f xml:space="preserve"> ConTime!EA$73</f>
        <v>0</v>
      </c>
      <c r="EB115" s="308">
        <f xml:space="preserve"> ConTime!EB$73</f>
        <v>0</v>
      </c>
      <c r="EC115" s="308">
        <f xml:space="preserve"> ConTime!EC$73</f>
        <v>0</v>
      </c>
      <c r="ED115" s="308">
        <f xml:space="preserve"> ConTime!ED$73</f>
        <v>0</v>
      </c>
      <c r="EE115" s="308">
        <f xml:space="preserve"> ConTime!EE$73</f>
        <v>0</v>
      </c>
      <c r="EF115" s="308">
        <f xml:space="preserve"> ConTime!EF$73</f>
        <v>0</v>
      </c>
      <c r="EG115" s="308">
        <f xml:space="preserve"> ConTime!EG$73</f>
        <v>0</v>
      </c>
      <c r="EH115" s="308">
        <f xml:space="preserve"> ConTime!EH$73</f>
        <v>0</v>
      </c>
      <c r="EI115" s="308">
        <f xml:space="preserve"> ConTime!EI$73</f>
        <v>0</v>
      </c>
      <c r="EJ115" s="308">
        <f xml:space="preserve"> ConTime!EJ$73</f>
        <v>0</v>
      </c>
      <c r="EK115" s="308">
        <f xml:space="preserve"> ConTime!EK$73</f>
        <v>0</v>
      </c>
      <c r="EL115" s="308">
        <f xml:space="preserve"> ConTime!EL$73</f>
        <v>0</v>
      </c>
      <c r="EM115" s="308">
        <f xml:space="preserve"> ConTime!EM$73</f>
        <v>0</v>
      </c>
      <c r="EN115" s="308">
        <f xml:space="preserve"> ConTime!EN$73</f>
        <v>0</v>
      </c>
      <c r="EO115" s="308">
        <f xml:space="preserve"> ConTime!EO$73</f>
        <v>0</v>
      </c>
      <c r="EP115" s="308">
        <f xml:space="preserve"> ConTime!EP$73</f>
        <v>0</v>
      </c>
      <c r="EQ115" s="308">
        <f xml:space="preserve"> ConTime!EQ$73</f>
        <v>0</v>
      </c>
      <c r="ER115" s="308">
        <f xml:space="preserve"> ConTime!ER$73</f>
        <v>0</v>
      </c>
      <c r="ES115" s="308">
        <f xml:space="preserve"> ConTime!ES$73</f>
        <v>0</v>
      </c>
      <c r="ET115" s="308">
        <f xml:space="preserve"> ConTime!ET$73</f>
        <v>0</v>
      </c>
      <c r="EU115" s="308">
        <f xml:space="preserve"> ConTime!EU$73</f>
        <v>0</v>
      </c>
      <c r="EV115" s="308">
        <f xml:space="preserve"> ConTime!EV$73</f>
        <v>0</v>
      </c>
      <c r="EW115" s="308">
        <f xml:space="preserve"> ConTime!EW$73</f>
        <v>0</v>
      </c>
      <c r="EX115" s="308">
        <f xml:space="preserve"> ConTime!EX$73</f>
        <v>0</v>
      </c>
      <c r="EY115" s="308">
        <f xml:space="preserve"> ConTime!EY$73</f>
        <v>0</v>
      </c>
      <c r="EZ115" s="308">
        <f xml:space="preserve"> ConTime!EZ$73</f>
        <v>0</v>
      </c>
      <c r="FA115" s="308">
        <f xml:space="preserve"> ConTime!FA$73</f>
        <v>0</v>
      </c>
      <c r="FB115" s="308">
        <f xml:space="preserve"> ConTime!FB$73</f>
        <v>0</v>
      </c>
      <c r="FC115" s="308">
        <f xml:space="preserve"> ConTime!FC$73</f>
        <v>0</v>
      </c>
      <c r="FD115" s="308">
        <f xml:space="preserve"> ConTime!FD$73</f>
        <v>0</v>
      </c>
      <c r="FE115" s="308">
        <f xml:space="preserve"> ConTime!FE$73</f>
        <v>0</v>
      </c>
      <c r="FF115" s="308">
        <f xml:space="preserve"> ConTime!FF$73</f>
        <v>0</v>
      </c>
      <c r="FG115" s="308">
        <f xml:space="preserve"> ConTime!FG$73</f>
        <v>0</v>
      </c>
      <c r="FH115" s="308">
        <f xml:space="preserve"> ConTime!FH$73</f>
        <v>0</v>
      </c>
      <c r="FI115" s="308">
        <f xml:space="preserve"> ConTime!FI$73</f>
        <v>0</v>
      </c>
      <c r="FJ115" s="308">
        <f xml:space="preserve"> ConTime!FJ$73</f>
        <v>0</v>
      </c>
      <c r="FK115" s="308">
        <f xml:space="preserve"> ConTime!FK$73</f>
        <v>0</v>
      </c>
      <c r="FL115" s="308">
        <f xml:space="preserve"> ConTime!FL$73</f>
        <v>0</v>
      </c>
      <c r="FM115" s="308">
        <f xml:space="preserve"> ConTime!FM$73</f>
        <v>0</v>
      </c>
      <c r="FN115" s="308">
        <f xml:space="preserve"> ConTime!FN$73</f>
        <v>0</v>
      </c>
      <c r="FO115" s="308">
        <f xml:space="preserve"> ConTime!FO$73</f>
        <v>0</v>
      </c>
      <c r="FP115" s="308">
        <f xml:space="preserve"> ConTime!FP$73</f>
        <v>0</v>
      </c>
      <c r="FQ115" s="308">
        <f xml:space="preserve"> ConTime!FQ$73</f>
        <v>0</v>
      </c>
      <c r="FR115" s="308">
        <f xml:space="preserve"> ConTime!FR$73</f>
        <v>0</v>
      </c>
      <c r="FS115" s="308">
        <f xml:space="preserve"> ConTime!FS$73</f>
        <v>0</v>
      </c>
      <c r="FT115" s="308">
        <f xml:space="preserve"> ConTime!FT$73</f>
        <v>0</v>
      </c>
      <c r="FU115" s="308">
        <f xml:space="preserve"> ConTime!FU$73</f>
        <v>0</v>
      </c>
      <c r="FV115" s="308">
        <f xml:space="preserve"> ConTime!FV$73</f>
        <v>0</v>
      </c>
      <c r="FW115" s="308">
        <f xml:space="preserve"> ConTime!FW$73</f>
        <v>0</v>
      </c>
      <c r="FX115" s="308">
        <f xml:space="preserve"> ConTime!FX$73</f>
        <v>0</v>
      </c>
      <c r="FY115" s="308">
        <f xml:space="preserve"> ConTime!FY$73</f>
        <v>0</v>
      </c>
      <c r="FZ115" s="308">
        <f xml:space="preserve"> ConTime!FZ$73</f>
        <v>0</v>
      </c>
      <c r="GA115" s="308">
        <f xml:space="preserve"> ConTime!GA$73</f>
        <v>0</v>
      </c>
      <c r="GB115" s="308">
        <f xml:space="preserve"> ConTime!GB$73</f>
        <v>0</v>
      </c>
      <c r="GC115" s="308">
        <f xml:space="preserve"> ConTime!GC$73</f>
        <v>0</v>
      </c>
      <c r="GD115" s="308">
        <f xml:space="preserve"> ConTime!GD$73</f>
        <v>0</v>
      </c>
      <c r="GE115" s="308">
        <f xml:space="preserve"> ConTime!GE$73</f>
        <v>0</v>
      </c>
      <c r="GF115" s="308">
        <f xml:space="preserve"> ConTime!GF$73</f>
        <v>0</v>
      </c>
      <c r="GG115" s="308">
        <f xml:space="preserve"> ConTime!GG$73</f>
        <v>0</v>
      </c>
      <c r="GH115" s="308">
        <f xml:space="preserve"> ConTime!GH$73</f>
        <v>0</v>
      </c>
      <c r="GI115" s="308">
        <f xml:space="preserve"> ConTime!GI$73</f>
        <v>0</v>
      </c>
      <c r="GJ115" s="308">
        <f xml:space="preserve"> ConTime!GJ$73</f>
        <v>0</v>
      </c>
    </row>
    <row r="116" spans="1:192" outlineLevel="1" x14ac:dyDescent="0.25">
      <c r="E116" s="403" t="str">
        <f xml:space="preserve"> InpC!E$186</f>
        <v>Useful life of wind asset</v>
      </c>
      <c r="F116" s="403">
        <f xml:space="preserve"> InpC!F$186</f>
        <v>17</v>
      </c>
      <c r="G116" s="403" t="str">
        <f xml:space="preserve"> InpC!G$186</f>
        <v>years</v>
      </c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  <c r="DQ116" s="38"/>
      <c r="DR116" s="38"/>
      <c r="DS116" s="38"/>
      <c r="DT116" s="38"/>
      <c r="DU116" s="38"/>
      <c r="DV116" s="38"/>
      <c r="DW116" s="38"/>
      <c r="DX116" s="38"/>
      <c r="DY116" s="38"/>
      <c r="DZ116" s="38"/>
      <c r="EA116" s="38"/>
      <c r="EB116" s="38"/>
      <c r="EC116" s="38"/>
      <c r="ED116" s="38"/>
      <c r="EE116" s="38"/>
      <c r="EF116" s="38"/>
      <c r="EG116" s="38"/>
      <c r="EH116" s="38"/>
      <c r="EI116" s="38"/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38"/>
      <c r="EW116" s="38"/>
      <c r="EX116" s="38"/>
      <c r="EY116" s="38"/>
      <c r="EZ116" s="38"/>
      <c r="FA116" s="38"/>
      <c r="FB116" s="38"/>
      <c r="FC116" s="38"/>
      <c r="FD116" s="38"/>
      <c r="FE116" s="38"/>
      <c r="FF116" s="38"/>
      <c r="FG116" s="38"/>
      <c r="FH116" s="38"/>
      <c r="FI116" s="38"/>
      <c r="FJ116" s="38"/>
      <c r="FK116" s="38"/>
      <c r="FL116" s="38"/>
      <c r="FM116" s="38"/>
      <c r="FN116" s="38"/>
      <c r="FO116" s="38"/>
      <c r="FP116" s="38"/>
      <c r="FQ116" s="38"/>
      <c r="FR116" s="38"/>
      <c r="FS116" s="38"/>
      <c r="FT116" s="38"/>
      <c r="FU116" s="38"/>
      <c r="FV116" s="38"/>
      <c r="FW116" s="38"/>
      <c r="FX116" s="38"/>
      <c r="FY116" s="38"/>
      <c r="FZ116" s="38"/>
      <c r="GA116" s="38"/>
      <c r="GB116" s="38"/>
      <c r="GC116" s="38"/>
      <c r="GD116" s="38"/>
      <c r="GE116" s="38"/>
      <c r="GF116" s="38"/>
      <c r="GG116" s="38"/>
      <c r="GH116" s="38"/>
      <c r="GI116" s="38"/>
      <c r="GJ116" s="38"/>
    </row>
    <row r="117" spans="1:192" outlineLevel="1" x14ac:dyDescent="0.25">
      <c r="A117" s="76"/>
      <c r="B117" s="76"/>
      <c r="C117" s="77"/>
      <c r="D117" s="78"/>
      <c r="E117" s="78" t="str">
        <f xml:space="preserve"> InpC!E$212</f>
        <v>Months in year</v>
      </c>
      <c r="F117" s="78">
        <f xml:space="preserve"> InpC!F$212</f>
        <v>12</v>
      </c>
      <c r="G117" s="78" t="str">
        <f xml:space="preserve"> InpC!G$212</f>
        <v>months</v>
      </c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/>
      <c r="BY117" s="78"/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/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8"/>
      <c r="CV117" s="78"/>
      <c r="CW117" s="78"/>
      <c r="CX117" s="78"/>
      <c r="CY117" s="78"/>
      <c r="CZ117" s="78"/>
      <c r="DA117" s="78"/>
      <c r="DB117" s="78"/>
      <c r="DC117" s="78"/>
      <c r="DD117" s="78"/>
      <c r="DE117" s="78"/>
      <c r="DF117" s="78"/>
      <c r="DG117" s="78"/>
      <c r="DH117" s="78"/>
      <c r="DI117" s="78"/>
      <c r="DJ117" s="78"/>
      <c r="DK117" s="78"/>
      <c r="DL117" s="78"/>
      <c r="DM117" s="78"/>
      <c r="DN117" s="78"/>
      <c r="DO117" s="78"/>
      <c r="DP117" s="78"/>
      <c r="DQ117" s="78"/>
      <c r="DR117" s="78"/>
      <c r="DS117" s="78"/>
      <c r="DT117" s="78"/>
      <c r="DU117" s="78"/>
      <c r="DV117" s="78"/>
      <c r="DW117" s="78"/>
      <c r="DX117" s="78"/>
      <c r="DY117" s="78"/>
      <c r="DZ117" s="78"/>
      <c r="EA117" s="78"/>
      <c r="EB117" s="78"/>
      <c r="EC117" s="78"/>
      <c r="ED117" s="78"/>
      <c r="EE117" s="78"/>
      <c r="EF117" s="78"/>
      <c r="EG117" s="78"/>
      <c r="EH117" s="78"/>
      <c r="EI117" s="78"/>
      <c r="EJ117" s="78"/>
      <c r="EK117" s="78"/>
      <c r="EL117" s="78"/>
      <c r="EM117" s="78"/>
      <c r="EN117" s="78"/>
      <c r="EO117" s="78"/>
      <c r="EP117" s="78"/>
      <c r="EQ117" s="78"/>
      <c r="ER117" s="78"/>
      <c r="ES117" s="78"/>
      <c r="ET117" s="78"/>
      <c r="EU117" s="78"/>
      <c r="EV117" s="78"/>
      <c r="EW117" s="78"/>
      <c r="EX117" s="78"/>
      <c r="EY117" s="78"/>
      <c r="EZ117" s="78"/>
      <c r="FA117" s="78"/>
      <c r="FB117" s="78"/>
      <c r="FC117" s="78"/>
      <c r="FD117" s="78"/>
      <c r="FE117" s="78"/>
      <c r="FF117" s="78"/>
      <c r="FG117" s="78"/>
      <c r="FH117" s="78"/>
      <c r="FI117" s="78"/>
      <c r="FJ117" s="78"/>
      <c r="FK117" s="78"/>
      <c r="FL117" s="78"/>
      <c r="FM117" s="78"/>
      <c r="FN117" s="78"/>
      <c r="FO117" s="78"/>
      <c r="FP117" s="78"/>
      <c r="FQ117" s="78"/>
      <c r="FR117" s="78"/>
      <c r="FS117" s="78"/>
      <c r="FT117" s="78"/>
      <c r="FU117" s="78"/>
      <c r="FV117" s="78"/>
      <c r="FW117" s="78"/>
      <c r="FX117" s="78"/>
      <c r="FY117" s="78"/>
      <c r="FZ117" s="78"/>
      <c r="GA117" s="78"/>
      <c r="GB117" s="78"/>
      <c r="GC117" s="78"/>
      <c r="GD117" s="78"/>
      <c r="GE117" s="78"/>
      <c r="GF117" s="78"/>
      <c r="GG117" s="78"/>
      <c r="GH117" s="78"/>
      <c r="GI117" s="78"/>
      <c r="GJ117" s="78"/>
    </row>
    <row r="118" spans="1:192" outlineLevel="1" x14ac:dyDescent="0.25">
      <c r="A118" s="73"/>
      <c r="B118" s="73"/>
      <c r="C118" s="74"/>
      <c r="D118" s="75"/>
      <c r="E118" s="26" t="s">
        <v>156</v>
      </c>
      <c r="F118" s="26">
        <f xml:space="preserve"> EOMONTH(F115, (F116 * F117))</f>
        <v>51682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</row>
    <row r="119" spans="1:192" outlineLevel="1" x14ac:dyDescent="0.25">
      <c r="E119" s="6"/>
      <c r="F119" s="6"/>
      <c r="G119" s="6"/>
      <c r="H119" s="6"/>
      <c r="I119" s="72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</row>
    <row r="120" spans="1:192" outlineLevel="1" x14ac:dyDescent="0.25">
      <c r="A120" s="55"/>
      <c r="B120" s="55"/>
      <c r="C120" s="58"/>
      <c r="D120" s="70"/>
      <c r="E120" s="26" t="str">
        <f xml:space="preserve"> E$118</f>
        <v>End of useful life of solar asset</v>
      </c>
      <c r="F120" s="26">
        <f xml:space="preserve"> F$118</f>
        <v>51682</v>
      </c>
      <c r="G120" s="26" t="str">
        <f xml:space="preserve"> G$118</f>
        <v>date</v>
      </c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</row>
    <row r="121" spans="1:192" outlineLevel="1" x14ac:dyDescent="0.25">
      <c r="A121" s="50"/>
      <c r="C121" s="51"/>
      <c r="D121" s="52"/>
      <c r="E121" s="11" t="str">
        <f t="shared" ref="E121:BP121" si="399" xml:space="preserve"> E$25</f>
        <v>Model period ending</v>
      </c>
      <c r="F121" s="11">
        <f t="shared" si="399"/>
        <v>0</v>
      </c>
      <c r="G121" s="11" t="str">
        <f t="shared" si="399"/>
        <v>date</v>
      </c>
      <c r="H121" s="11">
        <f t="shared" si="399"/>
        <v>0</v>
      </c>
      <c r="I121" s="137">
        <f t="shared" si="399"/>
        <v>0</v>
      </c>
      <c r="J121" s="11">
        <f t="shared" si="399"/>
        <v>44377</v>
      </c>
      <c r="K121" s="11">
        <f t="shared" si="399"/>
        <v>44561</v>
      </c>
      <c r="L121" s="11">
        <f t="shared" si="399"/>
        <v>44742</v>
      </c>
      <c r="M121" s="11">
        <f t="shared" si="399"/>
        <v>44926</v>
      </c>
      <c r="N121" s="11">
        <f t="shared" si="399"/>
        <v>45107</v>
      </c>
      <c r="O121" s="11">
        <f t="shared" si="399"/>
        <v>45291</v>
      </c>
      <c r="P121" s="11">
        <f t="shared" si="399"/>
        <v>45473</v>
      </c>
      <c r="Q121" s="11">
        <f t="shared" si="399"/>
        <v>45657</v>
      </c>
      <c r="R121" s="11">
        <f t="shared" si="399"/>
        <v>45838</v>
      </c>
      <c r="S121" s="11">
        <f t="shared" si="399"/>
        <v>46022</v>
      </c>
      <c r="T121" s="11">
        <f t="shared" si="399"/>
        <v>46203</v>
      </c>
      <c r="U121" s="11">
        <f t="shared" si="399"/>
        <v>46387</v>
      </c>
      <c r="V121" s="11">
        <f t="shared" si="399"/>
        <v>46568</v>
      </c>
      <c r="W121" s="11">
        <f t="shared" si="399"/>
        <v>46752</v>
      </c>
      <c r="X121" s="11">
        <f t="shared" si="399"/>
        <v>46934</v>
      </c>
      <c r="Y121" s="11">
        <f t="shared" si="399"/>
        <v>47118</v>
      </c>
      <c r="Z121" s="11">
        <f t="shared" si="399"/>
        <v>47299</v>
      </c>
      <c r="AA121" s="11">
        <f t="shared" si="399"/>
        <v>47483</v>
      </c>
      <c r="AB121" s="11">
        <f t="shared" si="399"/>
        <v>47664</v>
      </c>
      <c r="AC121" s="11">
        <f t="shared" si="399"/>
        <v>47848</v>
      </c>
      <c r="AD121" s="11">
        <f t="shared" si="399"/>
        <v>48029</v>
      </c>
      <c r="AE121" s="11">
        <f t="shared" si="399"/>
        <v>48213</v>
      </c>
      <c r="AF121" s="11">
        <f t="shared" si="399"/>
        <v>48395</v>
      </c>
      <c r="AG121" s="11">
        <f t="shared" si="399"/>
        <v>48579</v>
      </c>
      <c r="AH121" s="11">
        <f t="shared" si="399"/>
        <v>48760</v>
      </c>
      <c r="AI121" s="11">
        <f t="shared" si="399"/>
        <v>48944</v>
      </c>
      <c r="AJ121" s="11">
        <f t="shared" si="399"/>
        <v>49125</v>
      </c>
      <c r="AK121" s="11">
        <f t="shared" si="399"/>
        <v>49309</v>
      </c>
      <c r="AL121" s="11">
        <f t="shared" si="399"/>
        <v>49490</v>
      </c>
      <c r="AM121" s="11">
        <f t="shared" si="399"/>
        <v>49674</v>
      </c>
      <c r="AN121" s="11">
        <f t="shared" si="399"/>
        <v>49856</v>
      </c>
      <c r="AO121" s="11">
        <f t="shared" si="399"/>
        <v>50040</v>
      </c>
      <c r="AP121" s="11">
        <f t="shared" si="399"/>
        <v>50221</v>
      </c>
      <c r="AQ121" s="11">
        <f t="shared" si="399"/>
        <v>50405</v>
      </c>
      <c r="AR121" s="11">
        <f t="shared" si="399"/>
        <v>50586</v>
      </c>
      <c r="AS121" s="11">
        <f t="shared" si="399"/>
        <v>50770</v>
      </c>
      <c r="AT121" s="11">
        <f t="shared" si="399"/>
        <v>50951</v>
      </c>
      <c r="AU121" s="11">
        <f t="shared" si="399"/>
        <v>51135</v>
      </c>
      <c r="AV121" s="11">
        <f t="shared" si="399"/>
        <v>51317</v>
      </c>
      <c r="AW121" s="11">
        <f t="shared" si="399"/>
        <v>51501</v>
      </c>
      <c r="AX121" s="11">
        <f t="shared" si="399"/>
        <v>51682</v>
      </c>
      <c r="AY121" s="11">
        <f t="shared" si="399"/>
        <v>51866</v>
      </c>
      <c r="AZ121" s="11">
        <f t="shared" si="399"/>
        <v>52047</v>
      </c>
      <c r="BA121" s="11">
        <f t="shared" si="399"/>
        <v>52231</v>
      </c>
      <c r="BB121" s="11">
        <f t="shared" si="399"/>
        <v>52412</v>
      </c>
      <c r="BC121" s="11">
        <f t="shared" si="399"/>
        <v>52596</v>
      </c>
      <c r="BD121" s="11">
        <f t="shared" si="399"/>
        <v>52778</v>
      </c>
      <c r="BE121" s="11">
        <f t="shared" si="399"/>
        <v>52962</v>
      </c>
      <c r="BF121" s="11">
        <f t="shared" si="399"/>
        <v>53143</v>
      </c>
      <c r="BG121" s="11">
        <f t="shared" si="399"/>
        <v>53327</v>
      </c>
      <c r="BH121" s="11">
        <f t="shared" si="399"/>
        <v>53508</v>
      </c>
      <c r="BI121" s="11">
        <f t="shared" si="399"/>
        <v>53692</v>
      </c>
      <c r="BJ121" s="11">
        <f t="shared" si="399"/>
        <v>53873</v>
      </c>
      <c r="BK121" s="11">
        <f t="shared" si="399"/>
        <v>54057</v>
      </c>
      <c r="BL121" s="11">
        <f t="shared" si="399"/>
        <v>54239</v>
      </c>
      <c r="BM121" s="11">
        <f t="shared" si="399"/>
        <v>54423</v>
      </c>
      <c r="BN121" s="11">
        <f t="shared" si="399"/>
        <v>54604</v>
      </c>
      <c r="BO121" s="11">
        <f t="shared" si="399"/>
        <v>54788</v>
      </c>
      <c r="BP121" s="11">
        <f t="shared" si="399"/>
        <v>54969</v>
      </c>
      <c r="BQ121" s="11">
        <f t="shared" ref="BQ121:EB121" si="400" xml:space="preserve"> BQ$25</f>
        <v>55153</v>
      </c>
      <c r="BR121" s="11">
        <f t="shared" si="400"/>
        <v>55334</v>
      </c>
      <c r="BS121" s="11">
        <f t="shared" si="400"/>
        <v>55518</v>
      </c>
      <c r="BT121" s="11">
        <f t="shared" si="400"/>
        <v>55700</v>
      </c>
      <c r="BU121" s="11">
        <f t="shared" si="400"/>
        <v>55884</v>
      </c>
      <c r="BV121" s="11">
        <f t="shared" si="400"/>
        <v>56065</v>
      </c>
      <c r="BW121" s="11">
        <f t="shared" si="400"/>
        <v>56249</v>
      </c>
      <c r="BX121" s="11">
        <f t="shared" si="400"/>
        <v>56430</v>
      </c>
      <c r="BY121" s="11">
        <f t="shared" si="400"/>
        <v>56614</v>
      </c>
      <c r="BZ121" s="11">
        <f t="shared" si="400"/>
        <v>56795</v>
      </c>
      <c r="CA121" s="11">
        <f t="shared" si="400"/>
        <v>56979</v>
      </c>
      <c r="CB121" s="11">
        <f t="shared" si="400"/>
        <v>57161</v>
      </c>
      <c r="CC121" s="11">
        <f t="shared" si="400"/>
        <v>57345</v>
      </c>
      <c r="CD121" s="11">
        <f t="shared" si="400"/>
        <v>57526</v>
      </c>
      <c r="CE121" s="11">
        <f t="shared" si="400"/>
        <v>57710</v>
      </c>
      <c r="CF121" s="11">
        <f t="shared" si="400"/>
        <v>57891</v>
      </c>
      <c r="CG121" s="11">
        <f t="shared" si="400"/>
        <v>58075</v>
      </c>
      <c r="CH121" s="11">
        <f t="shared" si="400"/>
        <v>58256</v>
      </c>
      <c r="CI121" s="11">
        <f t="shared" si="400"/>
        <v>58440</v>
      </c>
      <c r="CJ121" s="11">
        <f t="shared" si="400"/>
        <v>58622</v>
      </c>
      <c r="CK121" s="11">
        <f t="shared" si="400"/>
        <v>58806</v>
      </c>
      <c r="CL121" s="11">
        <f t="shared" si="400"/>
        <v>58987</v>
      </c>
      <c r="CM121" s="11">
        <f t="shared" si="400"/>
        <v>59171</v>
      </c>
      <c r="CN121" s="11">
        <f t="shared" si="400"/>
        <v>59352</v>
      </c>
      <c r="CO121" s="11">
        <f t="shared" si="400"/>
        <v>59536</v>
      </c>
      <c r="CP121" s="11">
        <f t="shared" si="400"/>
        <v>59717</v>
      </c>
      <c r="CQ121" s="11">
        <f t="shared" si="400"/>
        <v>59901</v>
      </c>
      <c r="CR121" s="11">
        <f t="shared" si="400"/>
        <v>60083</v>
      </c>
      <c r="CS121" s="11">
        <f t="shared" si="400"/>
        <v>60267</v>
      </c>
      <c r="CT121" s="11">
        <f t="shared" si="400"/>
        <v>60448</v>
      </c>
      <c r="CU121" s="11">
        <f t="shared" si="400"/>
        <v>60632</v>
      </c>
      <c r="CV121" s="11">
        <f t="shared" si="400"/>
        <v>60813</v>
      </c>
      <c r="CW121" s="11">
        <f t="shared" si="400"/>
        <v>60997</v>
      </c>
      <c r="CX121" s="11">
        <f t="shared" si="400"/>
        <v>61178</v>
      </c>
      <c r="CY121" s="11">
        <f t="shared" si="400"/>
        <v>61362</v>
      </c>
      <c r="CZ121" s="11">
        <f t="shared" si="400"/>
        <v>61544</v>
      </c>
      <c r="DA121" s="11">
        <f t="shared" si="400"/>
        <v>61728</v>
      </c>
      <c r="DB121" s="11">
        <f t="shared" si="400"/>
        <v>61909</v>
      </c>
      <c r="DC121" s="11">
        <f t="shared" si="400"/>
        <v>62093</v>
      </c>
      <c r="DD121" s="11">
        <f t="shared" si="400"/>
        <v>62274</v>
      </c>
      <c r="DE121" s="11">
        <f t="shared" si="400"/>
        <v>62458</v>
      </c>
      <c r="DF121" s="11">
        <f t="shared" si="400"/>
        <v>62639</v>
      </c>
      <c r="DG121" s="11">
        <f t="shared" si="400"/>
        <v>62823</v>
      </c>
      <c r="DH121" s="11">
        <f t="shared" si="400"/>
        <v>63005</v>
      </c>
      <c r="DI121" s="11">
        <f t="shared" si="400"/>
        <v>63189</v>
      </c>
      <c r="DJ121" s="11">
        <f t="shared" si="400"/>
        <v>63370</v>
      </c>
      <c r="DK121" s="11">
        <f t="shared" si="400"/>
        <v>63554</v>
      </c>
      <c r="DL121" s="11">
        <f t="shared" si="400"/>
        <v>63735</v>
      </c>
      <c r="DM121" s="11">
        <f t="shared" si="400"/>
        <v>63919</v>
      </c>
      <c r="DN121" s="11">
        <f t="shared" si="400"/>
        <v>64100</v>
      </c>
      <c r="DO121" s="11">
        <f t="shared" si="400"/>
        <v>64284</v>
      </c>
      <c r="DP121" s="11">
        <f t="shared" si="400"/>
        <v>64466</v>
      </c>
      <c r="DQ121" s="11">
        <f t="shared" si="400"/>
        <v>64650</v>
      </c>
      <c r="DR121" s="11">
        <f t="shared" si="400"/>
        <v>64831</v>
      </c>
      <c r="DS121" s="11">
        <f t="shared" si="400"/>
        <v>65015</v>
      </c>
      <c r="DT121" s="11">
        <f t="shared" si="400"/>
        <v>65196</v>
      </c>
      <c r="DU121" s="11">
        <f t="shared" si="400"/>
        <v>65380</v>
      </c>
      <c r="DV121" s="11">
        <f t="shared" si="400"/>
        <v>65561</v>
      </c>
      <c r="DW121" s="11">
        <f t="shared" si="400"/>
        <v>65745</v>
      </c>
      <c r="DX121" s="11">
        <f t="shared" si="400"/>
        <v>65927</v>
      </c>
      <c r="DY121" s="11">
        <f t="shared" si="400"/>
        <v>66111</v>
      </c>
      <c r="DZ121" s="11">
        <f t="shared" si="400"/>
        <v>66292</v>
      </c>
      <c r="EA121" s="11">
        <f t="shared" si="400"/>
        <v>66476</v>
      </c>
      <c r="EB121" s="11">
        <f t="shared" si="400"/>
        <v>66657</v>
      </c>
      <c r="EC121" s="11">
        <f t="shared" ref="EC121:GJ121" si="401" xml:space="preserve"> EC$25</f>
        <v>66841</v>
      </c>
      <c r="ED121" s="11">
        <f t="shared" si="401"/>
        <v>67022</v>
      </c>
      <c r="EE121" s="11">
        <f t="shared" si="401"/>
        <v>67206</v>
      </c>
      <c r="EF121" s="11">
        <f t="shared" si="401"/>
        <v>67388</v>
      </c>
      <c r="EG121" s="11">
        <f t="shared" si="401"/>
        <v>67572</v>
      </c>
      <c r="EH121" s="11">
        <f t="shared" si="401"/>
        <v>67753</v>
      </c>
      <c r="EI121" s="11">
        <f t="shared" si="401"/>
        <v>67937</v>
      </c>
      <c r="EJ121" s="11">
        <f t="shared" si="401"/>
        <v>68118</v>
      </c>
      <c r="EK121" s="11">
        <f t="shared" si="401"/>
        <v>68302</v>
      </c>
      <c r="EL121" s="11">
        <f t="shared" si="401"/>
        <v>68483</v>
      </c>
      <c r="EM121" s="11">
        <f t="shared" si="401"/>
        <v>68667</v>
      </c>
      <c r="EN121" s="11">
        <f t="shared" si="401"/>
        <v>68849</v>
      </c>
      <c r="EO121" s="11">
        <f t="shared" si="401"/>
        <v>69033</v>
      </c>
      <c r="EP121" s="11">
        <f t="shared" si="401"/>
        <v>69214</v>
      </c>
      <c r="EQ121" s="11">
        <f t="shared" si="401"/>
        <v>69398</v>
      </c>
      <c r="ER121" s="11">
        <f t="shared" si="401"/>
        <v>69579</v>
      </c>
      <c r="ES121" s="11">
        <f t="shared" si="401"/>
        <v>69763</v>
      </c>
      <c r="ET121" s="11">
        <f t="shared" si="401"/>
        <v>69944</v>
      </c>
      <c r="EU121" s="11">
        <f t="shared" si="401"/>
        <v>70128</v>
      </c>
      <c r="EV121" s="11">
        <f t="shared" si="401"/>
        <v>70310</v>
      </c>
      <c r="EW121" s="11">
        <f t="shared" si="401"/>
        <v>70494</v>
      </c>
      <c r="EX121" s="11">
        <f t="shared" si="401"/>
        <v>70675</v>
      </c>
      <c r="EY121" s="11">
        <f t="shared" si="401"/>
        <v>70859</v>
      </c>
      <c r="EZ121" s="11">
        <f t="shared" si="401"/>
        <v>71040</v>
      </c>
      <c r="FA121" s="11">
        <f t="shared" si="401"/>
        <v>71224</v>
      </c>
      <c r="FB121" s="11">
        <f t="shared" si="401"/>
        <v>71405</v>
      </c>
      <c r="FC121" s="11">
        <f t="shared" si="401"/>
        <v>71589</v>
      </c>
      <c r="FD121" s="11">
        <f t="shared" si="401"/>
        <v>71771</v>
      </c>
      <c r="FE121" s="11">
        <f t="shared" si="401"/>
        <v>71955</v>
      </c>
      <c r="FF121" s="11">
        <f t="shared" si="401"/>
        <v>72136</v>
      </c>
      <c r="FG121" s="11">
        <f t="shared" si="401"/>
        <v>72320</v>
      </c>
      <c r="FH121" s="11">
        <f t="shared" si="401"/>
        <v>72501</v>
      </c>
      <c r="FI121" s="11">
        <f t="shared" si="401"/>
        <v>72685</v>
      </c>
      <c r="FJ121" s="11">
        <f t="shared" si="401"/>
        <v>72866</v>
      </c>
      <c r="FK121" s="11">
        <f t="shared" si="401"/>
        <v>73050</v>
      </c>
      <c r="FL121" s="11">
        <f t="shared" si="401"/>
        <v>73231</v>
      </c>
      <c r="FM121" s="11">
        <f t="shared" si="401"/>
        <v>73415</v>
      </c>
      <c r="FN121" s="11">
        <f t="shared" si="401"/>
        <v>73596</v>
      </c>
      <c r="FO121" s="11">
        <f t="shared" si="401"/>
        <v>73780</v>
      </c>
      <c r="FP121" s="11">
        <f t="shared" si="401"/>
        <v>73961</v>
      </c>
      <c r="FQ121" s="11">
        <f t="shared" si="401"/>
        <v>74145</v>
      </c>
      <c r="FR121" s="11">
        <f t="shared" si="401"/>
        <v>74326</v>
      </c>
      <c r="FS121" s="11">
        <f t="shared" si="401"/>
        <v>74510</v>
      </c>
      <c r="FT121" s="11">
        <f t="shared" si="401"/>
        <v>74692</v>
      </c>
      <c r="FU121" s="11">
        <f t="shared" si="401"/>
        <v>74876</v>
      </c>
      <c r="FV121" s="11">
        <f t="shared" si="401"/>
        <v>75057</v>
      </c>
      <c r="FW121" s="11">
        <f t="shared" si="401"/>
        <v>75241</v>
      </c>
      <c r="FX121" s="11">
        <f t="shared" si="401"/>
        <v>75422</v>
      </c>
      <c r="FY121" s="11">
        <f t="shared" si="401"/>
        <v>75606</v>
      </c>
      <c r="FZ121" s="11">
        <f t="shared" si="401"/>
        <v>75787</v>
      </c>
      <c r="GA121" s="11">
        <f t="shared" si="401"/>
        <v>75971</v>
      </c>
      <c r="GB121" s="11">
        <f t="shared" si="401"/>
        <v>76153</v>
      </c>
      <c r="GC121" s="11">
        <f t="shared" si="401"/>
        <v>76337</v>
      </c>
      <c r="GD121" s="11">
        <f t="shared" si="401"/>
        <v>76518</v>
      </c>
      <c r="GE121" s="11">
        <f t="shared" si="401"/>
        <v>76702</v>
      </c>
      <c r="GF121" s="11">
        <f t="shared" si="401"/>
        <v>76883</v>
      </c>
      <c r="GG121" s="11">
        <f t="shared" si="401"/>
        <v>77067</v>
      </c>
      <c r="GH121" s="11">
        <f t="shared" si="401"/>
        <v>77248</v>
      </c>
      <c r="GI121" s="11">
        <f t="shared" si="401"/>
        <v>77432</v>
      </c>
      <c r="GJ121" s="11">
        <f t="shared" si="401"/>
        <v>77614</v>
      </c>
    </row>
    <row r="122" spans="1:192" outlineLevel="1" x14ac:dyDescent="0.25">
      <c r="A122" s="444"/>
      <c r="B122" s="444"/>
      <c r="C122" s="445"/>
      <c r="D122" s="196"/>
      <c r="E122" s="197" t="s">
        <v>338</v>
      </c>
      <c r="F122" s="197"/>
      <c r="G122" s="197" t="s">
        <v>5</v>
      </c>
      <c r="H122" s="197">
        <f xml:space="preserve"> SUM(J122:GJ122)</f>
        <v>1</v>
      </c>
      <c r="I122" s="198"/>
      <c r="J122" s="241">
        <f t="shared" ref="J122:BU122" si="402" xml:space="preserve"> IF(J121 = $F120, 1, 0)</f>
        <v>0</v>
      </c>
      <c r="K122" s="241">
        <f t="shared" si="402"/>
        <v>0</v>
      </c>
      <c r="L122" s="241">
        <f t="shared" si="402"/>
        <v>0</v>
      </c>
      <c r="M122" s="241">
        <f t="shared" si="402"/>
        <v>0</v>
      </c>
      <c r="N122" s="241">
        <f t="shared" si="402"/>
        <v>0</v>
      </c>
      <c r="O122" s="241">
        <f t="shared" si="402"/>
        <v>0</v>
      </c>
      <c r="P122" s="241">
        <f t="shared" si="402"/>
        <v>0</v>
      </c>
      <c r="Q122" s="241">
        <f t="shared" si="402"/>
        <v>0</v>
      </c>
      <c r="R122" s="241">
        <f t="shared" si="402"/>
        <v>0</v>
      </c>
      <c r="S122" s="241">
        <f t="shared" si="402"/>
        <v>0</v>
      </c>
      <c r="T122" s="241">
        <f t="shared" si="402"/>
        <v>0</v>
      </c>
      <c r="U122" s="241">
        <f t="shared" si="402"/>
        <v>0</v>
      </c>
      <c r="V122" s="241">
        <f t="shared" si="402"/>
        <v>0</v>
      </c>
      <c r="W122" s="241">
        <f t="shared" si="402"/>
        <v>0</v>
      </c>
      <c r="X122" s="241">
        <f t="shared" si="402"/>
        <v>0</v>
      </c>
      <c r="Y122" s="241">
        <f t="shared" si="402"/>
        <v>0</v>
      </c>
      <c r="Z122" s="241">
        <f t="shared" si="402"/>
        <v>0</v>
      </c>
      <c r="AA122" s="241">
        <f t="shared" si="402"/>
        <v>0</v>
      </c>
      <c r="AB122" s="241">
        <f t="shared" si="402"/>
        <v>0</v>
      </c>
      <c r="AC122" s="241">
        <f t="shared" si="402"/>
        <v>0</v>
      </c>
      <c r="AD122" s="241">
        <f t="shared" si="402"/>
        <v>0</v>
      </c>
      <c r="AE122" s="241">
        <f t="shared" si="402"/>
        <v>0</v>
      </c>
      <c r="AF122" s="241">
        <f t="shared" si="402"/>
        <v>0</v>
      </c>
      <c r="AG122" s="241">
        <f t="shared" si="402"/>
        <v>0</v>
      </c>
      <c r="AH122" s="241">
        <f t="shared" si="402"/>
        <v>0</v>
      </c>
      <c r="AI122" s="241">
        <f t="shared" si="402"/>
        <v>0</v>
      </c>
      <c r="AJ122" s="241">
        <f t="shared" si="402"/>
        <v>0</v>
      </c>
      <c r="AK122" s="241">
        <f t="shared" si="402"/>
        <v>0</v>
      </c>
      <c r="AL122" s="241">
        <f t="shared" si="402"/>
        <v>0</v>
      </c>
      <c r="AM122" s="241">
        <f t="shared" si="402"/>
        <v>0</v>
      </c>
      <c r="AN122" s="241">
        <f t="shared" si="402"/>
        <v>0</v>
      </c>
      <c r="AO122" s="241">
        <f t="shared" si="402"/>
        <v>0</v>
      </c>
      <c r="AP122" s="241">
        <f t="shared" si="402"/>
        <v>0</v>
      </c>
      <c r="AQ122" s="241">
        <f t="shared" si="402"/>
        <v>0</v>
      </c>
      <c r="AR122" s="241">
        <f t="shared" si="402"/>
        <v>0</v>
      </c>
      <c r="AS122" s="241">
        <f t="shared" si="402"/>
        <v>0</v>
      </c>
      <c r="AT122" s="241">
        <f t="shared" si="402"/>
        <v>0</v>
      </c>
      <c r="AU122" s="241">
        <f t="shared" si="402"/>
        <v>0</v>
      </c>
      <c r="AV122" s="241">
        <f t="shared" si="402"/>
        <v>0</v>
      </c>
      <c r="AW122" s="241">
        <f t="shared" si="402"/>
        <v>0</v>
      </c>
      <c r="AX122" s="241">
        <f t="shared" si="402"/>
        <v>1</v>
      </c>
      <c r="AY122" s="241">
        <f t="shared" si="402"/>
        <v>0</v>
      </c>
      <c r="AZ122" s="241">
        <f t="shared" si="402"/>
        <v>0</v>
      </c>
      <c r="BA122" s="241">
        <f t="shared" si="402"/>
        <v>0</v>
      </c>
      <c r="BB122" s="241">
        <f t="shared" si="402"/>
        <v>0</v>
      </c>
      <c r="BC122" s="241">
        <f t="shared" si="402"/>
        <v>0</v>
      </c>
      <c r="BD122" s="241">
        <f t="shared" si="402"/>
        <v>0</v>
      </c>
      <c r="BE122" s="241">
        <f t="shared" si="402"/>
        <v>0</v>
      </c>
      <c r="BF122" s="241">
        <f t="shared" si="402"/>
        <v>0</v>
      </c>
      <c r="BG122" s="241">
        <f t="shared" si="402"/>
        <v>0</v>
      </c>
      <c r="BH122" s="241">
        <f t="shared" si="402"/>
        <v>0</v>
      </c>
      <c r="BI122" s="241">
        <f t="shared" si="402"/>
        <v>0</v>
      </c>
      <c r="BJ122" s="241">
        <f t="shared" si="402"/>
        <v>0</v>
      </c>
      <c r="BK122" s="241">
        <f t="shared" si="402"/>
        <v>0</v>
      </c>
      <c r="BL122" s="241">
        <f t="shared" si="402"/>
        <v>0</v>
      </c>
      <c r="BM122" s="241">
        <f t="shared" si="402"/>
        <v>0</v>
      </c>
      <c r="BN122" s="241">
        <f t="shared" si="402"/>
        <v>0</v>
      </c>
      <c r="BO122" s="241">
        <f t="shared" si="402"/>
        <v>0</v>
      </c>
      <c r="BP122" s="241">
        <f t="shared" si="402"/>
        <v>0</v>
      </c>
      <c r="BQ122" s="241">
        <f t="shared" si="402"/>
        <v>0</v>
      </c>
      <c r="BR122" s="241">
        <f t="shared" si="402"/>
        <v>0</v>
      </c>
      <c r="BS122" s="241">
        <f t="shared" si="402"/>
        <v>0</v>
      </c>
      <c r="BT122" s="241">
        <f t="shared" si="402"/>
        <v>0</v>
      </c>
      <c r="BU122" s="241">
        <f t="shared" si="402"/>
        <v>0</v>
      </c>
      <c r="BV122" s="241">
        <f t="shared" ref="BV122:EG122" si="403" xml:space="preserve"> IF(BV121 = $F120, 1, 0)</f>
        <v>0</v>
      </c>
      <c r="BW122" s="241">
        <f t="shared" si="403"/>
        <v>0</v>
      </c>
      <c r="BX122" s="241">
        <f t="shared" si="403"/>
        <v>0</v>
      </c>
      <c r="BY122" s="241">
        <f t="shared" si="403"/>
        <v>0</v>
      </c>
      <c r="BZ122" s="241">
        <f t="shared" si="403"/>
        <v>0</v>
      </c>
      <c r="CA122" s="241">
        <f t="shared" si="403"/>
        <v>0</v>
      </c>
      <c r="CB122" s="241">
        <f t="shared" si="403"/>
        <v>0</v>
      </c>
      <c r="CC122" s="241">
        <f t="shared" si="403"/>
        <v>0</v>
      </c>
      <c r="CD122" s="241">
        <f t="shared" si="403"/>
        <v>0</v>
      </c>
      <c r="CE122" s="241">
        <f t="shared" si="403"/>
        <v>0</v>
      </c>
      <c r="CF122" s="241">
        <f t="shared" si="403"/>
        <v>0</v>
      </c>
      <c r="CG122" s="241">
        <f t="shared" si="403"/>
        <v>0</v>
      </c>
      <c r="CH122" s="241">
        <f t="shared" si="403"/>
        <v>0</v>
      </c>
      <c r="CI122" s="241">
        <f t="shared" si="403"/>
        <v>0</v>
      </c>
      <c r="CJ122" s="241">
        <f t="shared" si="403"/>
        <v>0</v>
      </c>
      <c r="CK122" s="241">
        <f t="shared" si="403"/>
        <v>0</v>
      </c>
      <c r="CL122" s="241">
        <f t="shared" si="403"/>
        <v>0</v>
      </c>
      <c r="CM122" s="241">
        <f t="shared" si="403"/>
        <v>0</v>
      </c>
      <c r="CN122" s="241">
        <f t="shared" si="403"/>
        <v>0</v>
      </c>
      <c r="CO122" s="241">
        <f t="shared" si="403"/>
        <v>0</v>
      </c>
      <c r="CP122" s="241">
        <f t="shared" si="403"/>
        <v>0</v>
      </c>
      <c r="CQ122" s="241">
        <f t="shared" si="403"/>
        <v>0</v>
      </c>
      <c r="CR122" s="241">
        <f t="shared" si="403"/>
        <v>0</v>
      </c>
      <c r="CS122" s="241">
        <f t="shared" si="403"/>
        <v>0</v>
      </c>
      <c r="CT122" s="241">
        <f t="shared" si="403"/>
        <v>0</v>
      </c>
      <c r="CU122" s="241">
        <f t="shared" si="403"/>
        <v>0</v>
      </c>
      <c r="CV122" s="241">
        <f t="shared" si="403"/>
        <v>0</v>
      </c>
      <c r="CW122" s="241">
        <f t="shared" si="403"/>
        <v>0</v>
      </c>
      <c r="CX122" s="241">
        <f t="shared" si="403"/>
        <v>0</v>
      </c>
      <c r="CY122" s="241">
        <f t="shared" si="403"/>
        <v>0</v>
      </c>
      <c r="CZ122" s="241">
        <f t="shared" si="403"/>
        <v>0</v>
      </c>
      <c r="DA122" s="241">
        <f t="shared" si="403"/>
        <v>0</v>
      </c>
      <c r="DB122" s="241">
        <f t="shared" si="403"/>
        <v>0</v>
      </c>
      <c r="DC122" s="241">
        <f t="shared" si="403"/>
        <v>0</v>
      </c>
      <c r="DD122" s="241">
        <f t="shared" si="403"/>
        <v>0</v>
      </c>
      <c r="DE122" s="241">
        <f t="shared" si="403"/>
        <v>0</v>
      </c>
      <c r="DF122" s="241">
        <f t="shared" si="403"/>
        <v>0</v>
      </c>
      <c r="DG122" s="241">
        <f t="shared" si="403"/>
        <v>0</v>
      </c>
      <c r="DH122" s="241">
        <f t="shared" si="403"/>
        <v>0</v>
      </c>
      <c r="DI122" s="241">
        <f t="shared" si="403"/>
        <v>0</v>
      </c>
      <c r="DJ122" s="241">
        <f t="shared" si="403"/>
        <v>0</v>
      </c>
      <c r="DK122" s="241">
        <f t="shared" si="403"/>
        <v>0</v>
      </c>
      <c r="DL122" s="241">
        <f t="shared" si="403"/>
        <v>0</v>
      </c>
      <c r="DM122" s="241">
        <f t="shared" si="403"/>
        <v>0</v>
      </c>
      <c r="DN122" s="241">
        <f t="shared" si="403"/>
        <v>0</v>
      </c>
      <c r="DO122" s="241">
        <f t="shared" si="403"/>
        <v>0</v>
      </c>
      <c r="DP122" s="241">
        <f t="shared" si="403"/>
        <v>0</v>
      </c>
      <c r="DQ122" s="241">
        <f t="shared" si="403"/>
        <v>0</v>
      </c>
      <c r="DR122" s="241">
        <f t="shared" si="403"/>
        <v>0</v>
      </c>
      <c r="DS122" s="241">
        <f t="shared" si="403"/>
        <v>0</v>
      </c>
      <c r="DT122" s="241">
        <f t="shared" si="403"/>
        <v>0</v>
      </c>
      <c r="DU122" s="241">
        <f t="shared" si="403"/>
        <v>0</v>
      </c>
      <c r="DV122" s="241">
        <f t="shared" si="403"/>
        <v>0</v>
      </c>
      <c r="DW122" s="241">
        <f t="shared" si="403"/>
        <v>0</v>
      </c>
      <c r="DX122" s="241">
        <f t="shared" si="403"/>
        <v>0</v>
      </c>
      <c r="DY122" s="241">
        <f t="shared" si="403"/>
        <v>0</v>
      </c>
      <c r="DZ122" s="241">
        <f t="shared" si="403"/>
        <v>0</v>
      </c>
      <c r="EA122" s="241">
        <f t="shared" si="403"/>
        <v>0</v>
      </c>
      <c r="EB122" s="241">
        <f t="shared" si="403"/>
        <v>0</v>
      </c>
      <c r="EC122" s="241">
        <f t="shared" si="403"/>
        <v>0</v>
      </c>
      <c r="ED122" s="241">
        <f t="shared" si="403"/>
        <v>0</v>
      </c>
      <c r="EE122" s="241">
        <f t="shared" si="403"/>
        <v>0</v>
      </c>
      <c r="EF122" s="241">
        <f t="shared" si="403"/>
        <v>0</v>
      </c>
      <c r="EG122" s="241">
        <f t="shared" si="403"/>
        <v>0</v>
      </c>
      <c r="EH122" s="241">
        <f t="shared" ref="EH122:GJ122" si="404" xml:space="preserve"> IF(EH121 = $F120, 1, 0)</f>
        <v>0</v>
      </c>
      <c r="EI122" s="241">
        <f t="shared" si="404"/>
        <v>0</v>
      </c>
      <c r="EJ122" s="241">
        <f t="shared" si="404"/>
        <v>0</v>
      </c>
      <c r="EK122" s="241">
        <f t="shared" si="404"/>
        <v>0</v>
      </c>
      <c r="EL122" s="241">
        <f t="shared" si="404"/>
        <v>0</v>
      </c>
      <c r="EM122" s="241">
        <f t="shared" si="404"/>
        <v>0</v>
      </c>
      <c r="EN122" s="241">
        <f t="shared" si="404"/>
        <v>0</v>
      </c>
      <c r="EO122" s="241">
        <f t="shared" si="404"/>
        <v>0</v>
      </c>
      <c r="EP122" s="241">
        <f t="shared" si="404"/>
        <v>0</v>
      </c>
      <c r="EQ122" s="241">
        <f t="shared" si="404"/>
        <v>0</v>
      </c>
      <c r="ER122" s="241">
        <f t="shared" si="404"/>
        <v>0</v>
      </c>
      <c r="ES122" s="241">
        <f t="shared" si="404"/>
        <v>0</v>
      </c>
      <c r="ET122" s="241">
        <f t="shared" si="404"/>
        <v>0</v>
      </c>
      <c r="EU122" s="241">
        <f t="shared" si="404"/>
        <v>0</v>
      </c>
      <c r="EV122" s="241">
        <f t="shared" si="404"/>
        <v>0</v>
      </c>
      <c r="EW122" s="241">
        <f t="shared" si="404"/>
        <v>0</v>
      </c>
      <c r="EX122" s="241">
        <f t="shared" si="404"/>
        <v>0</v>
      </c>
      <c r="EY122" s="241">
        <f t="shared" si="404"/>
        <v>0</v>
      </c>
      <c r="EZ122" s="241">
        <f t="shared" si="404"/>
        <v>0</v>
      </c>
      <c r="FA122" s="241">
        <f t="shared" si="404"/>
        <v>0</v>
      </c>
      <c r="FB122" s="241">
        <f t="shared" si="404"/>
        <v>0</v>
      </c>
      <c r="FC122" s="241">
        <f t="shared" si="404"/>
        <v>0</v>
      </c>
      <c r="FD122" s="241">
        <f t="shared" si="404"/>
        <v>0</v>
      </c>
      <c r="FE122" s="241">
        <f t="shared" si="404"/>
        <v>0</v>
      </c>
      <c r="FF122" s="241">
        <f t="shared" si="404"/>
        <v>0</v>
      </c>
      <c r="FG122" s="241">
        <f t="shared" si="404"/>
        <v>0</v>
      </c>
      <c r="FH122" s="241">
        <f t="shared" si="404"/>
        <v>0</v>
      </c>
      <c r="FI122" s="241">
        <f t="shared" si="404"/>
        <v>0</v>
      </c>
      <c r="FJ122" s="241">
        <f t="shared" si="404"/>
        <v>0</v>
      </c>
      <c r="FK122" s="241">
        <f t="shared" si="404"/>
        <v>0</v>
      </c>
      <c r="FL122" s="241">
        <f t="shared" si="404"/>
        <v>0</v>
      </c>
      <c r="FM122" s="241">
        <f t="shared" si="404"/>
        <v>0</v>
      </c>
      <c r="FN122" s="241">
        <f t="shared" si="404"/>
        <v>0</v>
      </c>
      <c r="FO122" s="241">
        <f t="shared" si="404"/>
        <v>0</v>
      </c>
      <c r="FP122" s="241">
        <f t="shared" si="404"/>
        <v>0</v>
      </c>
      <c r="FQ122" s="241">
        <f t="shared" si="404"/>
        <v>0</v>
      </c>
      <c r="FR122" s="241">
        <f t="shared" si="404"/>
        <v>0</v>
      </c>
      <c r="FS122" s="241">
        <f t="shared" si="404"/>
        <v>0</v>
      </c>
      <c r="FT122" s="241">
        <f t="shared" si="404"/>
        <v>0</v>
      </c>
      <c r="FU122" s="241">
        <f t="shared" si="404"/>
        <v>0</v>
      </c>
      <c r="FV122" s="241">
        <f t="shared" si="404"/>
        <v>0</v>
      </c>
      <c r="FW122" s="241">
        <f t="shared" si="404"/>
        <v>0</v>
      </c>
      <c r="FX122" s="241">
        <f t="shared" si="404"/>
        <v>0</v>
      </c>
      <c r="FY122" s="241">
        <f t="shared" si="404"/>
        <v>0</v>
      </c>
      <c r="FZ122" s="241">
        <f t="shared" si="404"/>
        <v>0</v>
      </c>
      <c r="GA122" s="241">
        <f t="shared" si="404"/>
        <v>0</v>
      </c>
      <c r="GB122" s="241">
        <f t="shared" si="404"/>
        <v>0</v>
      </c>
      <c r="GC122" s="241">
        <f t="shared" si="404"/>
        <v>0</v>
      </c>
      <c r="GD122" s="241">
        <f t="shared" si="404"/>
        <v>0</v>
      </c>
      <c r="GE122" s="241">
        <f t="shared" si="404"/>
        <v>0</v>
      </c>
      <c r="GF122" s="241">
        <f t="shared" si="404"/>
        <v>0</v>
      </c>
      <c r="GG122" s="241">
        <f t="shared" si="404"/>
        <v>0</v>
      </c>
      <c r="GH122" s="241">
        <f t="shared" si="404"/>
        <v>0</v>
      </c>
      <c r="GI122" s="241">
        <f t="shared" si="404"/>
        <v>0</v>
      </c>
      <c r="GJ122" s="241">
        <f t="shared" si="404"/>
        <v>0</v>
      </c>
    </row>
    <row r="123" spans="1:192" outlineLevel="1" x14ac:dyDescent="0.25">
      <c r="E123" s="6"/>
      <c r="F123" s="6"/>
      <c r="G123" s="6"/>
      <c r="H123" s="6"/>
      <c r="I123" s="72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</row>
    <row r="124" spans="1:192" outlineLevel="1" x14ac:dyDescent="0.25">
      <c r="E124" s="204" t="str">
        <f t="shared" ref="E124:AJ124" si="405" xml:space="preserve"> E$92</f>
        <v>First operating period flag</v>
      </c>
      <c r="F124" s="204">
        <f t="shared" si="405"/>
        <v>0</v>
      </c>
      <c r="G124" s="204" t="str">
        <f t="shared" si="405"/>
        <v>flag</v>
      </c>
      <c r="H124" s="204">
        <f t="shared" si="405"/>
        <v>1</v>
      </c>
      <c r="I124" s="204">
        <f t="shared" si="405"/>
        <v>0</v>
      </c>
      <c r="J124" s="204">
        <f t="shared" si="405"/>
        <v>0</v>
      </c>
      <c r="K124" s="204">
        <f t="shared" si="405"/>
        <v>0</v>
      </c>
      <c r="L124" s="204">
        <f t="shared" si="405"/>
        <v>0</v>
      </c>
      <c r="M124" s="204">
        <f t="shared" si="405"/>
        <v>0</v>
      </c>
      <c r="N124" s="204">
        <f t="shared" si="405"/>
        <v>0</v>
      </c>
      <c r="O124" s="204">
        <f t="shared" si="405"/>
        <v>0</v>
      </c>
      <c r="P124" s="204">
        <f t="shared" si="405"/>
        <v>0</v>
      </c>
      <c r="Q124" s="204">
        <f t="shared" si="405"/>
        <v>1</v>
      </c>
      <c r="R124" s="204">
        <f t="shared" si="405"/>
        <v>0</v>
      </c>
      <c r="S124" s="204">
        <f t="shared" si="405"/>
        <v>0</v>
      </c>
      <c r="T124" s="204">
        <f t="shared" si="405"/>
        <v>0</v>
      </c>
      <c r="U124" s="204">
        <f t="shared" si="405"/>
        <v>0</v>
      </c>
      <c r="V124" s="204">
        <f t="shared" si="405"/>
        <v>0</v>
      </c>
      <c r="W124" s="204">
        <f t="shared" si="405"/>
        <v>0</v>
      </c>
      <c r="X124" s="204">
        <f t="shared" si="405"/>
        <v>0</v>
      </c>
      <c r="Y124" s="204">
        <f t="shared" si="405"/>
        <v>0</v>
      </c>
      <c r="Z124" s="204">
        <f t="shared" si="405"/>
        <v>0</v>
      </c>
      <c r="AA124" s="204">
        <f t="shared" si="405"/>
        <v>0</v>
      </c>
      <c r="AB124" s="204">
        <f t="shared" si="405"/>
        <v>0</v>
      </c>
      <c r="AC124" s="204">
        <f t="shared" si="405"/>
        <v>0</v>
      </c>
      <c r="AD124" s="204">
        <f t="shared" si="405"/>
        <v>0</v>
      </c>
      <c r="AE124" s="204">
        <f t="shared" si="405"/>
        <v>0</v>
      </c>
      <c r="AF124" s="204">
        <f t="shared" si="405"/>
        <v>0</v>
      </c>
      <c r="AG124" s="204">
        <f t="shared" si="405"/>
        <v>0</v>
      </c>
      <c r="AH124" s="204">
        <f t="shared" si="405"/>
        <v>0</v>
      </c>
      <c r="AI124" s="204">
        <f t="shared" si="405"/>
        <v>0</v>
      </c>
      <c r="AJ124" s="204">
        <f t="shared" si="405"/>
        <v>0</v>
      </c>
      <c r="AK124" s="204">
        <f t="shared" ref="AK124:BP124" si="406" xml:space="preserve"> AK$92</f>
        <v>0</v>
      </c>
      <c r="AL124" s="204">
        <f t="shared" si="406"/>
        <v>0</v>
      </c>
      <c r="AM124" s="204">
        <f t="shared" si="406"/>
        <v>0</v>
      </c>
      <c r="AN124" s="204">
        <f t="shared" si="406"/>
        <v>0</v>
      </c>
      <c r="AO124" s="204">
        <f t="shared" si="406"/>
        <v>0</v>
      </c>
      <c r="AP124" s="204">
        <f t="shared" si="406"/>
        <v>0</v>
      </c>
      <c r="AQ124" s="204">
        <f t="shared" si="406"/>
        <v>0</v>
      </c>
      <c r="AR124" s="204">
        <f t="shared" si="406"/>
        <v>0</v>
      </c>
      <c r="AS124" s="204">
        <f t="shared" si="406"/>
        <v>0</v>
      </c>
      <c r="AT124" s="204">
        <f t="shared" si="406"/>
        <v>0</v>
      </c>
      <c r="AU124" s="204">
        <f t="shared" si="406"/>
        <v>0</v>
      </c>
      <c r="AV124" s="204">
        <f t="shared" si="406"/>
        <v>0</v>
      </c>
      <c r="AW124" s="204">
        <f t="shared" si="406"/>
        <v>0</v>
      </c>
      <c r="AX124" s="204">
        <f t="shared" si="406"/>
        <v>0</v>
      </c>
      <c r="AY124" s="204">
        <f t="shared" si="406"/>
        <v>0</v>
      </c>
      <c r="AZ124" s="204">
        <f t="shared" si="406"/>
        <v>0</v>
      </c>
      <c r="BA124" s="204">
        <f t="shared" si="406"/>
        <v>0</v>
      </c>
      <c r="BB124" s="204">
        <f t="shared" si="406"/>
        <v>0</v>
      </c>
      <c r="BC124" s="204">
        <f t="shared" si="406"/>
        <v>0</v>
      </c>
      <c r="BD124" s="204">
        <f t="shared" si="406"/>
        <v>0</v>
      </c>
      <c r="BE124" s="204">
        <f t="shared" si="406"/>
        <v>0</v>
      </c>
      <c r="BF124" s="204">
        <f t="shared" si="406"/>
        <v>0</v>
      </c>
      <c r="BG124" s="204">
        <f t="shared" si="406"/>
        <v>0</v>
      </c>
      <c r="BH124" s="204">
        <f t="shared" si="406"/>
        <v>0</v>
      </c>
      <c r="BI124" s="204">
        <f t="shared" si="406"/>
        <v>0</v>
      </c>
      <c r="BJ124" s="204">
        <f t="shared" si="406"/>
        <v>0</v>
      </c>
      <c r="BK124" s="204">
        <f t="shared" si="406"/>
        <v>0</v>
      </c>
      <c r="BL124" s="204">
        <f t="shared" si="406"/>
        <v>0</v>
      </c>
      <c r="BM124" s="204">
        <f t="shared" si="406"/>
        <v>0</v>
      </c>
      <c r="BN124" s="204">
        <f t="shared" si="406"/>
        <v>0</v>
      </c>
      <c r="BO124" s="204">
        <f t="shared" si="406"/>
        <v>0</v>
      </c>
      <c r="BP124" s="204">
        <f t="shared" si="406"/>
        <v>0</v>
      </c>
      <c r="BQ124" s="204">
        <f t="shared" ref="BQ124:CV124" si="407" xml:space="preserve"> BQ$92</f>
        <v>0</v>
      </c>
      <c r="BR124" s="204">
        <f t="shared" si="407"/>
        <v>0</v>
      </c>
      <c r="BS124" s="204">
        <f t="shared" si="407"/>
        <v>0</v>
      </c>
      <c r="BT124" s="204">
        <f t="shared" si="407"/>
        <v>0</v>
      </c>
      <c r="BU124" s="204">
        <f t="shared" si="407"/>
        <v>0</v>
      </c>
      <c r="BV124" s="204">
        <f t="shared" si="407"/>
        <v>0</v>
      </c>
      <c r="BW124" s="204">
        <f t="shared" si="407"/>
        <v>0</v>
      </c>
      <c r="BX124" s="204">
        <f t="shared" si="407"/>
        <v>0</v>
      </c>
      <c r="BY124" s="204">
        <f t="shared" si="407"/>
        <v>0</v>
      </c>
      <c r="BZ124" s="204">
        <f t="shared" si="407"/>
        <v>0</v>
      </c>
      <c r="CA124" s="204">
        <f t="shared" si="407"/>
        <v>0</v>
      </c>
      <c r="CB124" s="204">
        <f t="shared" si="407"/>
        <v>0</v>
      </c>
      <c r="CC124" s="204">
        <f t="shared" si="407"/>
        <v>0</v>
      </c>
      <c r="CD124" s="204">
        <f t="shared" si="407"/>
        <v>0</v>
      </c>
      <c r="CE124" s="204">
        <f t="shared" si="407"/>
        <v>0</v>
      </c>
      <c r="CF124" s="204">
        <f t="shared" si="407"/>
        <v>0</v>
      </c>
      <c r="CG124" s="204">
        <f t="shared" si="407"/>
        <v>0</v>
      </c>
      <c r="CH124" s="204">
        <f t="shared" si="407"/>
        <v>0</v>
      </c>
      <c r="CI124" s="204">
        <f t="shared" si="407"/>
        <v>0</v>
      </c>
      <c r="CJ124" s="204">
        <f t="shared" si="407"/>
        <v>0</v>
      </c>
      <c r="CK124" s="204">
        <f t="shared" si="407"/>
        <v>0</v>
      </c>
      <c r="CL124" s="204">
        <f t="shared" si="407"/>
        <v>0</v>
      </c>
      <c r="CM124" s="204">
        <f t="shared" si="407"/>
        <v>0</v>
      </c>
      <c r="CN124" s="204">
        <f t="shared" si="407"/>
        <v>0</v>
      </c>
      <c r="CO124" s="204">
        <f t="shared" si="407"/>
        <v>0</v>
      </c>
      <c r="CP124" s="204">
        <f t="shared" si="407"/>
        <v>0</v>
      </c>
      <c r="CQ124" s="204">
        <f t="shared" si="407"/>
        <v>0</v>
      </c>
      <c r="CR124" s="204">
        <f t="shared" si="407"/>
        <v>0</v>
      </c>
      <c r="CS124" s="204">
        <f t="shared" si="407"/>
        <v>0</v>
      </c>
      <c r="CT124" s="204">
        <f t="shared" si="407"/>
        <v>0</v>
      </c>
      <c r="CU124" s="204">
        <f t="shared" si="407"/>
        <v>0</v>
      </c>
      <c r="CV124" s="204">
        <f t="shared" si="407"/>
        <v>0</v>
      </c>
      <c r="CW124" s="204">
        <f t="shared" ref="CW124:EB124" si="408" xml:space="preserve"> CW$92</f>
        <v>0</v>
      </c>
      <c r="CX124" s="204">
        <f t="shared" si="408"/>
        <v>0</v>
      </c>
      <c r="CY124" s="204">
        <f t="shared" si="408"/>
        <v>0</v>
      </c>
      <c r="CZ124" s="204">
        <f t="shared" si="408"/>
        <v>0</v>
      </c>
      <c r="DA124" s="204">
        <f t="shared" si="408"/>
        <v>0</v>
      </c>
      <c r="DB124" s="204">
        <f t="shared" si="408"/>
        <v>0</v>
      </c>
      <c r="DC124" s="204">
        <f t="shared" si="408"/>
        <v>0</v>
      </c>
      <c r="DD124" s="204">
        <f t="shared" si="408"/>
        <v>0</v>
      </c>
      <c r="DE124" s="204">
        <f t="shared" si="408"/>
        <v>0</v>
      </c>
      <c r="DF124" s="204">
        <f t="shared" si="408"/>
        <v>0</v>
      </c>
      <c r="DG124" s="204">
        <f t="shared" si="408"/>
        <v>0</v>
      </c>
      <c r="DH124" s="204">
        <f t="shared" si="408"/>
        <v>0</v>
      </c>
      <c r="DI124" s="204">
        <f t="shared" si="408"/>
        <v>0</v>
      </c>
      <c r="DJ124" s="204">
        <f t="shared" si="408"/>
        <v>0</v>
      </c>
      <c r="DK124" s="204">
        <f t="shared" si="408"/>
        <v>0</v>
      </c>
      <c r="DL124" s="204">
        <f t="shared" si="408"/>
        <v>0</v>
      </c>
      <c r="DM124" s="204">
        <f t="shared" si="408"/>
        <v>0</v>
      </c>
      <c r="DN124" s="204">
        <f t="shared" si="408"/>
        <v>0</v>
      </c>
      <c r="DO124" s="204">
        <f t="shared" si="408"/>
        <v>0</v>
      </c>
      <c r="DP124" s="204">
        <f t="shared" si="408"/>
        <v>0</v>
      </c>
      <c r="DQ124" s="204">
        <f t="shared" si="408"/>
        <v>0</v>
      </c>
      <c r="DR124" s="204">
        <f t="shared" si="408"/>
        <v>0</v>
      </c>
      <c r="DS124" s="204">
        <f t="shared" si="408"/>
        <v>0</v>
      </c>
      <c r="DT124" s="204">
        <f t="shared" si="408"/>
        <v>0</v>
      </c>
      <c r="DU124" s="204">
        <f t="shared" si="408"/>
        <v>0</v>
      </c>
      <c r="DV124" s="204">
        <f t="shared" si="408"/>
        <v>0</v>
      </c>
      <c r="DW124" s="204">
        <f t="shared" si="408"/>
        <v>0</v>
      </c>
      <c r="DX124" s="204">
        <f t="shared" si="408"/>
        <v>0</v>
      </c>
      <c r="DY124" s="204">
        <f t="shared" si="408"/>
        <v>0</v>
      </c>
      <c r="DZ124" s="204">
        <f t="shared" si="408"/>
        <v>0</v>
      </c>
      <c r="EA124" s="204">
        <f t="shared" si="408"/>
        <v>0</v>
      </c>
      <c r="EB124" s="204">
        <f t="shared" si="408"/>
        <v>0</v>
      </c>
      <c r="EC124" s="204">
        <f t="shared" ref="EC124:FH124" si="409" xml:space="preserve"> EC$92</f>
        <v>0</v>
      </c>
      <c r="ED124" s="204">
        <f t="shared" si="409"/>
        <v>0</v>
      </c>
      <c r="EE124" s="204">
        <f t="shared" si="409"/>
        <v>0</v>
      </c>
      <c r="EF124" s="204">
        <f t="shared" si="409"/>
        <v>0</v>
      </c>
      <c r="EG124" s="204">
        <f t="shared" si="409"/>
        <v>0</v>
      </c>
      <c r="EH124" s="204">
        <f t="shared" si="409"/>
        <v>0</v>
      </c>
      <c r="EI124" s="204">
        <f t="shared" si="409"/>
        <v>0</v>
      </c>
      <c r="EJ124" s="204">
        <f t="shared" si="409"/>
        <v>0</v>
      </c>
      <c r="EK124" s="204">
        <f t="shared" si="409"/>
        <v>0</v>
      </c>
      <c r="EL124" s="204">
        <f t="shared" si="409"/>
        <v>0</v>
      </c>
      <c r="EM124" s="204">
        <f t="shared" si="409"/>
        <v>0</v>
      </c>
      <c r="EN124" s="204">
        <f t="shared" si="409"/>
        <v>0</v>
      </c>
      <c r="EO124" s="204">
        <f t="shared" si="409"/>
        <v>0</v>
      </c>
      <c r="EP124" s="204">
        <f t="shared" si="409"/>
        <v>0</v>
      </c>
      <c r="EQ124" s="204">
        <f t="shared" si="409"/>
        <v>0</v>
      </c>
      <c r="ER124" s="204">
        <f t="shared" si="409"/>
        <v>0</v>
      </c>
      <c r="ES124" s="204">
        <f t="shared" si="409"/>
        <v>0</v>
      </c>
      <c r="ET124" s="204">
        <f t="shared" si="409"/>
        <v>0</v>
      </c>
      <c r="EU124" s="204">
        <f t="shared" si="409"/>
        <v>0</v>
      </c>
      <c r="EV124" s="204">
        <f t="shared" si="409"/>
        <v>0</v>
      </c>
      <c r="EW124" s="204">
        <f t="shared" si="409"/>
        <v>0</v>
      </c>
      <c r="EX124" s="204">
        <f t="shared" si="409"/>
        <v>0</v>
      </c>
      <c r="EY124" s="204">
        <f t="shared" si="409"/>
        <v>0</v>
      </c>
      <c r="EZ124" s="204">
        <f t="shared" si="409"/>
        <v>0</v>
      </c>
      <c r="FA124" s="204">
        <f t="shared" si="409"/>
        <v>0</v>
      </c>
      <c r="FB124" s="204">
        <f t="shared" si="409"/>
        <v>0</v>
      </c>
      <c r="FC124" s="204">
        <f t="shared" si="409"/>
        <v>0</v>
      </c>
      <c r="FD124" s="204">
        <f t="shared" si="409"/>
        <v>0</v>
      </c>
      <c r="FE124" s="204">
        <f t="shared" si="409"/>
        <v>0</v>
      </c>
      <c r="FF124" s="204">
        <f t="shared" si="409"/>
        <v>0</v>
      </c>
      <c r="FG124" s="204">
        <f t="shared" si="409"/>
        <v>0</v>
      </c>
      <c r="FH124" s="204">
        <f t="shared" si="409"/>
        <v>0</v>
      </c>
      <c r="FI124" s="204">
        <f t="shared" ref="FI124:GJ124" si="410" xml:space="preserve"> FI$92</f>
        <v>0</v>
      </c>
      <c r="FJ124" s="204">
        <f t="shared" si="410"/>
        <v>0</v>
      </c>
      <c r="FK124" s="204">
        <f t="shared" si="410"/>
        <v>0</v>
      </c>
      <c r="FL124" s="204">
        <f t="shared" si="410"/>
        <v>0</v>
      </c>
      <c r="FM124" s="204">
        <f t="shared" si="410"/>
        <v>0</v>
      </c>
      <c r="FN124" s="204">
        <f t="shared" si="410"/>
        <v>0</v>
      </c>
      <c r="FO124" s="204">
        <f t="shared" si="410"/>
        <v>0</v>
      </c>
      <c r="FP124" s="204">
        <f t="shared" si="410"/>
        <v>0</v>
      </c>
      <c r="FQ124" s="204">
        <f t="shared" si="410"/>
        <v>0</v>
      </c>
      <c r="FR124" s="204">
        <f t="shared" si="410"/>
        <v>0</v>
      </c>
      <c r="FS124" s="204">
        <f t="shared" si="410"/>
        <v>0</v>
      </c>
      <c r="FT124" s="204">
        <f t="shared" si="410"/>
        <v>0</v>
      </c>
      <c r="FU124" s="204">
        <f t="shared" si="410"/>
        <v>0</v>
      </c>
      <c r="FV124" s="204">
        <f t="shared" si="410"/>
        <v>0</v>
      </c>
      <c r="FW124" s="204">
        <f t="shared" si="410"/>
        <v>0</v>
      </c>
      <c r="FX124" s="204">
        <f t="shared" si="410"/>
        <v>0</v>
      </c>
      <c r="FY124" s="204">
        <f t="shared" si="410"/>
        <v>0</v>
      </c>
      <c r="FZ124" s="204">
        <f t="shared" si="410"/>
        <v>0</v>
      </c>
      <c r="GA124" s="204">
        <f t="shared" si="410"/>
        <v>0</v>
      </c>
      <c r="GB124" s="204">
        <f t="shared" si="410"/>
        <v>0</v>
      </c>
      <c r="GC124" s="204">
        <f t="shared" si="410"/>
        <v>0</v>
      </c>
      <c r="GD124" s="204">
        <f t="shared" si="410"/>
        <v>0</v>
      </c>
      <c r="GE124" s="204">
        <f t="shared" si="410"/>
        <v>0</v>
      </c>
      <c r="GF124" s="204">
        <f t="shared" si="410"/>
        <v>0</v>
      </c>
      <c r="GG124" s="204">
        <f t="shared" si="410"/>
        <v>0</v>
      </c>
      <c r="GH124" s="204">
        <f t="shared" si="410"/>
        <v>0</v>
      </c>
      <c r="GI124" s="204">
        <f t="shared" si="410"/>
        <v>0</v>
      </c>
      <c r="GJ124" s="204">
        <f t="shared" si="410"/>
        <v>0</v>
      </c>
    </row>
    <row r="125" spans="1:192" outlineLevel="1" x14ac:dyDescent="0.25">
      <c r="A125" s="50"/>
      <c r="C125" s="51"/>
      <c r="D125" s="52"/>
      <c r="E125" s="499" t="str">
        <f t="shared" ref="E125:AJ125" si="411" xml:space="preserve"> E$122</f>
        <v>End of useful life of solar asset flag</v>
      </c>
      <c r="F125" s="499">
        <f t="shared" si="411"/>
        <v>0</v>
      </c>
      <c r="G125" s="499" t="str">
        <f t="shared" si="411"/>
        <v>flag</v>
      </c>
      <c r="H125" s="499">
        <f t="shared" si="411"/>
        <v>1</v>
      </c>
      <c r="I125" s="499">
        <f t="shared" si="411"/>
        <v>0</v>
      </c>
      <c r="J125" s="499">
        <f t="shared" si="411"/>
        <v>0</v>
      </c>
      <c r="K125" s="499">
        <f t="shared" si="411"/>
        <v>0</v>
      </c>
      <c r="L125" s="499">
        <f t="shared" si="411"/>
        <v>0</v>
      </c>
      <c r="M125" s="499">
        <f t="shared" si="411"/>
        <v>0</v>
      </c>
      <c r="N125" s="499">
        <f t="shared" si="411"/>
        <v>0</v>
      </c>
      <c r="O125" s="499">
        <f t="shared" si="411"/>
        <v>0</v>
      </c>
      <c r="P125" s="499">
        <f t="shared" si="411"/>
        <v>0</v>
      </c>
      <c r="Q125" s="499">
        <f t="shared" si="411"/>
        <v>0</v>
      </c>
      <c r="R125" s="499">
        <f t="shared" si="411"/>
        <v>0</v>
      </c>
      <c r="S125" s="499">
        <f t="shared" si="411"/>
        <v>0</v>
      </c>
      <c r="T125" s="499">
        <f t="shared" si="411"/>
        <v>0</v>
      </c>
      <c r="U125" s="499">
        <f t="shared" si="411"/>
        <v>0</v>
      </c>
      <c r="V125" s="499">
        <f t="shared" si="411"/>
        <v>0</v>
      </c>
      <c r="W125" s="499">
        <f t="shared" si="411"/>
        <v>0</v>
      </c>
      <c r="X125" s="499">
        <f t="shared" si="411"/>
        <v>0</v>
      </c>
      <c r="Y125" s="499">
        <f t="shared" si="411"/>
        <v>0</v>
      </c>
      <c r="Z125" s="499">
        <f t="shared" si="411"/>
        <v>0</v>
      </c>
      <c r="AA125" s="499">
        <f t="shared" si="411"/>
        <v>0</v>
      </c>
      <c r="AB125" s="499">
        <f t="shared" si="411"/>
        <v>0</v>
      </c>
      <c r="AC125" s="499">
        <f t="shared" si="411"/>
        <v>0</v>
      </c>
      <c r="AD125" s="499">
        <f t="shared" si="411"/>
        <v>0</v>
      </c>
      <c r="AE125" s="499">
        <f t="shared" si="411"/>
        <v>0</v>
      </c>
      <c r="AF125" s="499">
        <f t="shared" si="411"/>
        <v>0</v>
      </c>
      <c r="AG125" s="499">
        <f t="shared" si="411"/>
        <v>0</v>
      </c>
      <c r="AH125" s="499">
        <f t="shared" si="411"/>
        <v>0</v>
      </c>
      <c r="AI125" s="499">
        <f t="shared" si="411"/>
        <v>0</v>
      </c>
      <c r="AJ125" s="499">
        <f t="shared" si="411"/>
        <v>0</v>
      </c>
      <c r="AK125" s="499">
        <f t="shared" ref="AK125:BP125" si="412" xml:space="preserve"> AK$122</f>
        <v>0</v>
      </c>
      <c r="AL125" s="499">
        <f t="shared" si="412"/>
        <v>0</v>
      </c>
      <c r="AM125" s="499">
        <f t="shared" si="412"/>
        <v>0</v>
      </c>
      <c r="AN125" s="499">
        <f t="shared" si="412"/>
        <v>0</v>
      </c>
      <c r="AO125" s="499">
        <f t="shared" si="412"/>
        <v>0</v>
      </c>
      <c r="AP125" s="499">
        <f t="shared" si="412"/>
        <v>0</v>
      </c>
      <c r="AQ125" s="499">
        <f t="shared" si="412"/>
        <v>0</v>
      </c>
      <c r="AR125" s="499">
        <f t="shared" si="412"/>
        <v>0</v>
      </c>
      <c r="AS125" s="499">
        <f t="shared" si="412"/>
        <v>0</v>
      </c>
      <c r="AT125" s="499">
        <f t="shared" si="412"/>
        <v>0</v>
      </c>
      <c r="AU125" s="499">
        <f t="shared" si="412"/>
        <v>0</v>
      </c>
      <c r="AV125" s="499">
        <f t="shared" si="412"/>
        <v>0</v>
      </c>
      <c r="AW125" s="499">
        <f t="shared" si="412"/>
        <v>0</v>
      </c>
      <c r="AX125" s="499">
        <f t="shared" si="412"/>
        <v>1</v>
      </c>
      <c r="AY125" s="499">
        <f t="shared" si="412"/>
        <v>0</v>
      </c>
      <c r="AZ125" s="499">
        <f t="shared" si="412"/>
        <v>0</v>
      </c>
      <c r="BA125" s="499">
        <f t="shared" si="412"/>
        <v>0</v>
      </c>
      <c r="BB125" s="499">
        <f t="shared" si="412"/>
        <v>0</v>
      </c>
      <c r="BC125" s="499">
        <f t="shared" si="412"/>
        <v>0</v>
      </c>
      <c r="BD125" s="499">
        <f t="shared" si="412"/>
        <v>0</v>
      </c>
      <c r="BE125" s="499">
        <f t="shared" si="412"/>
        <v>0</v>
      </c>
      <c r="BF125" s="499">
        <f t="shared" si="412"/>
        <v>0</v>
      </c>
      <c r="BG125" s="499">
        <f t="shared" si="412"/>
        <v>0</v>
      </c>
      <c r="BH125" s="499">
        <f t="shared" si="412"/>
        <v>0</v>
      </c>
      <c r="BI125" s="499">
        <f t="shared" si="412"/>
        <v>0</v>
      </c>
      <c r="BJ125" s="499">
        <f t="shared" si="412"/>
        <v>0</v>
      </c>
      <c r="BK125" s="499">
        <f t="shared" si="412"/>
        <v>0</v>
      </c>
      <c r="BL125" s="499">
        <f t="shared" si="412"/>
        <v>0</v>
      </c>
      <c r="BM125" s="499">
        <f t="shared" si="412"/>
        <v>0</v>
      </c>
      <c r="BN125" s="499">
        <f t="shared" si="412"/>
        <v>0</v>
      </c>
      <c r="BO125" s="499">
        <f t="shared" si="412"/>
        <v>0</v>
      </c>
      <c r="BP125" s="499">
        <f t="shared" si="412"/>
        <v>0</v>
      </c>
      <c r="BQ125" s="499">
        <f t="shared" ref="BQ125:CV125" si="413" xml:space="preserve"> BQ$122</f>
        <v>0</v>
      </c>
      <c r="BR125" s="499">
        <f t="shared" si="413"/>
        <v>0</v>
      </c>
      <c r="BS125" s="499">
        <f t="shared" si="413"/>
        <v>0</v>
      </c>
      <c r="BT125" s="499">
        <f t="shared" si="413"/>
        <v>0</v>
      </c>
      <c r="BU125" s="499">
        <f t="shared" si="413"/>
        <v>0</v>
      </c>
      <c r="BV125" s="499">
        <f t="shared" si="413"/>
        <v>0</v>
      </c>
      <c r="BW125" s="499">
        <f t="shared" si="413"/>
        <v>0</v>
      </c>
      <c r="BX125" s="499">
        <f t="shared" si="413"/>
        <v>0</v>
      </c>
      <c r="BY125" s="499">
        <f t="shared" si="413"/>
        <v>0</v>
      </c>
      <c r="BZ125" s="499">
        <f t="shared" si="413"/>
        <v>0</v>
      </c>
      <c r="CA125" s="499">
        <f t="shared" si="413"/>
        <v>0</v>
      </c>
      <c r="CB125" s="499">
        <f t="shared" si="413"/>
        <v>0</v>
      </c>
      <c r="CC125" s="499">
        <f t="shared" si="413"/>
        <v>0</v>
      </c>
      <c r="CD125" s="499">
        <f t="shared" si="413"/>
        <v>0</v>
      </c>
      <c r="CE125" s="499">
        <f t="shared" si="413"/>
        <v>0</v>
      </c>
      <c r="CF125" s="499">
        <f t="shared" si="413"/>
        <v>0</v>
      </c>
      <c r="CG125" s="499">
        <f t="shared" si="413"/>
        <v>0</v>
      </c>
      <c r="CH125" s="499">
        <f t="shared" si="413"/>
        <v>0</v>
      </c>
      <c r="CI125" s="499">
        <f t="shared" si="413"/>
        <v>0</v>
      </c>
      <c r="CJ125" s="499">
        <f t="shared" si="413"/>
        <v>0</v>
      </c>
      <c r="CK125" s="499">
        <f t="shared" si="413"/>
        <v>0</v>
      </c>
      <c r="CL125" s="499">
        <f t="shared" si="413"/>
        <v>0</v>
      </c>
      <c r="CM125" s="499">
        <f t="shared" si="413"/>
        <v>0</v>
      </c>
      <c r="CN125" s="499">
        <f t="shared" si="413"/>
        <v>0</v>
      </c>
      <c r="CO125" s="499">
        <f t="shared" si="413"/>
        <v>0</v>
      </c>
      <c r="CP125" s="499">
        <f t="shared" si="413"/>
        <v>0</v>
      </c>
      <c r="CQ125" s="499">
        <f t="shared" si="413"/>
        <v>0</v>
      </c>
      <c r="CR125" s="499">
        <f t="shared" si="413"/>
        <v>0</v>
      </c>
      <c r="CS125" s="499">
        <f t="shared" si="413"/>
        <v>0</v>
      </c>
      <c r="CT125" s="499">
        <f t="shared" si="413"/>
        <v>0</v>
      </c>
      <c r="CU125" s="499">
        <f t="shared" si="413"/>
        <v>0</v>
      </c>
      <c r="CV125" s="499">
        <f t="shared" si="413"/>
        <v>0</v>
      </c>
      <c r="CW125" s="499">
        <f t="shared" ref="CW125:EB125" si="414" xml:space="preserve"> CW$122</f>
        <v>0</v>
      </c>
      <c r="CX125" s="499">
        <f t="shared" si="414"/>
        <v>0</v>
      </c>
      <c r="CY125" s="499">
        <f t="shared" si="414"/>
        <v>0</v>
      </c>
      <c r="CZ125" s="499">
        <f t="shared" si="414"/>
        <v>0</v>
      </c>
      <c r="DA125" s="499">
        <f t="shared" si="414"/>
        <v>0</v>
      </c>
      <c r="DB125" s="499">
        <f t="shared" si="414"/>
        <v>0</v>
      </c>
      <c r="DC125" s="499">
        <f t="shared" si="414"/>
        <v>0</v>
      </c>
      <c r="DD125" s="499">
        <f t="shared" si="414"/>
        <v>0</v>
      </c>
      <c r="DE125" s="499">
        <f t="shared" si="414"/>
        <v>0</v>
      </c>
      <c r="DF125" s="499">
        <f t="shared" si="414"/>
        <v>0</v>
      </c>
      <c r="DG125" s="499">
        <f t="shared" si="414"/>
        <v>0</v>
      </c>
      <c r="DH125" s="499">
        <f t="shared" si="414"/>
        <v>0</v>
      </c>
      <c r="DI125" s="499">
        <f t="shared" si="414"/>
        <v>0</v>
      </c>
      <c r="DJ125" s="499">
        <f t="shared" si="414"/>
        <v>0</v>
      </c>
      <c r="DK125" s="499">
        <f t="shared" si="414"/>
        <v>0</v>
      </c>
      <c r="DL125" s="499">
        <f t="shared" si="414"/>
        <v>0</v>
      </c>
      <c r="DM125" s="499">
        <f t="shared" si="414"/>
        <v>0</v>
      </c>
      <c r="DN125" s="499">
        <f t="shared" si="414"/>
        <v>0</v>
      </c>
      <c r="DO125" s="499">
        <f t="shared" si="414"/>
        <v>0</v>
      </c>
      <c r="DP125" s="499">
        <f t="shared" si="414"/>
        <v>0</v>
      </c>
      <c r="DQ125" s="499">
        <f t="shared" si="414"/>
        <v>0</v>
      </c>
      <c r="DR125" s="499">
        <f t="shared" si="414"/>
        <v>0</v>
      </c>
      <c r="DS125" s="499">
        <f t="shared" si="414"/>
        <v>0</v>
      </c>
      <c r="DT125" s="499">
        <f t="shared" si="414"/>
        <v>0</v>
      </c>
      <c r="DU125" s="499">
        <f t="shared" si="414"/>
        <v>0</v>
      </c>
      <c r="DV125" s="499">
        <f t="shared" si="414"/>
        <v>0</v>
      </c>
      <c r="DW125" s="499">
        <f t="shared" si="414"/>
        <v>0</v>
      </c>
      <c r="DX125" s="499">
        <f t="shared" si="414"/>
        <v>0</v>
      </c>
      <c r="DY125" s="499">
        <f t="shared" si="414"/>
        <v>0</v>
      </c>
      <c r="DZ125" s="499">
        <f t="shared" si="414"/>
        <v>0</v>
      </c>
      <c r="EA125" s="499">
        <f t="shared" si="414"/>
        <v>0</v>
      </c>
      <c r="EB125" s="499">
        <f t="shared" si="414"/>
        <v>0</v>
      </c>
      <c r="EC125" s="499">
        <f t="shared" ref="EC125:FH125" si="415" xml:space="preserve"> EC$122</f>
        <v>0</v>
      </c>
      <c r="ED125" s="499">
        <f t="shared" si="415"/>
        <v>0</v>
      </c>
      <c r="EE125" s="499">
        <f t="shared" si="415"/>
        <v>0</v>
      </c>
      <c r="EF125" s="499">
        <f t="shared" si="415"/>
        <v>0</v>
      </c>
      <c r="EG125" s="499">
        <f t="shared" si="415"/>
        <v>0</v>
      </c>
      <c r="EH125" s="499">
        <f t="shared" si="415"/>
        <v>0</v>
      </c>
      <c r="EI125" s="499">
        <f t="shared" si="415"/>
        <v>0</v>
      </c>
      <c r="EJ125" s="499">
        <f t="shared" si="415"/>
        <v>0</v>
      </c>
      <c r="EK125" s="499">
        <f t="shared" si="415"/>
        <v>0</v>
      </c>
      <c r="EL125" s="499">
        <f t="shared" si="415"/>
        <v>0</v>
      </c>
      <c r="EM125" s="499">
        <f t="shared" si="415"/>
        <v>0</v>
      </c>
      <c r="EN125" s="499">
        <f t="shared" si="415"/>
        <v>0</v>
      </c>
      <c r="EO125" s="499">
        <f t="shared" si="415"/>
        <v>0</v>
      </c>
      <c r="EP125" s="499">
        <f t="shared" si="415"/>
        <v>0</v>
      </c>
      <c r="EQ125" s="499">
        <f t="shared" si="415"/>
        <v>0</v>
      </c>
      <c r="ER125" s="499">
        <f t="shared" si="415"/>
        <v>0</v>
      </c>
      <c r="ES125" s="499">
        <f t="shared" si="415"/>
        <v>0</v>
      </c>
      <c r="ET125" s="499">
        <f t="shared" si="415"/>
        <v>0</v>
      </c>
      <c r="EU125" s="499">
        <f t="shared" si="415"/>
        <v>0</v>
      </c>
      <c r="EV125" s="499">
        <f t="shared" si="415"/>
        <v>0</v>
      </c>
      <c r="EW125" s="499">
        <f t="shared" si="415"/>
        <v>0</v>
      </c>
      <c r="EX125" s="499">
        <f t="shared" si="415"/>
        <v>0</v>
      </c>
      <c r="EY125" s="499">
        <f t="shared" si="415"/>
        <v>0</v>
      </c>
      <c r="EZ125" s="499">
        <f t="shared" si="415"/>
        <v>0</v>
      </c>
      <c r="FA125" s="499">
        <f t="shared" si="415"/>
        <v>0</v>
      </c>
      <c r="FB125" s="499">
        <f t="shared" si="415"/>
        <v>0</v>
      </c>
      <c r="FC125" s="499">
        <f t="shared" si="415"/>
        <v>0</v>
      </c>
      <c r="FD125" s="499">
        <f t="shared" si="415"/>
        <v>0</v>
      </c>
      <c r="FE125" s="499">
        <f t="shared" si="415"/>
        <v>0</v>
      </c>
      <c r="FF125" s="499">
        <f t="shared" si="415"/>
        <v>0</v>
      </c>
      <c r="FG125" s="499">
        <f t="shared" si="415"/>
        <v>0</v>
      </c>
      <c r="FH125" s="499">
        <f t="shared" si="415"/>
        <v>0</v>
      </c>
      <c r="FI125" s="499">
        <f t="shared" ref="FI125:GJ125" si="416" xml:space="preserve"> FI$122</f>
        <v>0</v>
      </c>
      <c r="FJ125" s="499">
        <f t="shared" si="416"/>
        <v>0</v>
      </c>
      <c r="FK125" s="499">
        <f t="shared" si="416"/>
        <v>0</v>
      </c>
      <c r="FL125" s="499">
        <f t="shared" si="416"/>
        <v>0</v>
      </c>
      <c r="FM125" s="499">
        <f t="shared" si="416"/>
        <v>0</v>
      </c>
      <c r="FN125" s="499">
        <f t="shared" si="416"/>
        <v>0</v>
      </c>
      <c r="FO125" s="499">
        <f t="shared" si="416"/>
        <v>0</v>
      </c>
      <c r="FP125" s="499">
        <f t="shared" si="416"/>
        <v>0</v>
      </c>
      <c r="FQ125" s="499">
        <f t="shared" si="416"/>
        <v>0</v>
      </c>
      <c r="FR125" s="499">
        <f t="shared" si="416"/>
        <v>0</v>
      </c>
      <c r="FS125" s="499">
        <f t="shared" si="416"/>
        <v>0</v>
      </c>
      <c r="FT125" s="499">
        <f t="shared" si="416"/>
        <v>0</v>
      </c>
      <c r="FU125" s="499">
        <f t="shared" si="416"/>
        <v>0</v>
      </c>
      <c r="FV125" s="499">
        <f t="shared" si="416"/>
        <v>0</v>
      </c>
      <c r="FW125" s="499">
        <f t="shared" si="416"/>
        <v>0</v>
      </c>
      <c r="FX125" s="499">
        <f t="shared" si="416"/>
        <v>0</v>
      </c>
      <c r="FY125" s="499">
        <f t="shared" si="416"/>
        <v>0</v>
      </c>
      <c r="FZ125" s="499">
        <f t="shared" si="416"/>
        <v>0</v>
      </c>
      <c r="GA125" s="499">
        <f t="shared" si="416"/>
        <v>0</v>
      </c>
      <c r="GB125" s="499">
        <f t="shared" si="416"/>
        <v>0</v>
      </c>
      <c r="GC125" s="499">
        <f t="shared" si="416"/>
        <v>0</v>
      </c>
      <c r="GD125" s="499">
        <f t="shared" si="416"/>
        <v>0</v>
      </c>
      <c r="GE125" s="499">
        <f t="shared" si="416"/>
        <v>0</v>
      </c>
      <c r="GF125" s="499">
        <f t="shared" si="416"/>
        <v>0</v>
      </c>
      <c r="GG125" s="499">
        <f t="shared" si="416"/>
        <v>0</v>
      </c>
      <c r="GH125" s="499">
        <f t="shared" si="416"/>
        <v>0</v>
      </c>
      <c r="GI125" s="499">
        <f t="shared" si="416"/>
        <v>0</v>
      </c>
      <c r="GJ125" s="499">
        <f t="shared" si="416"/>
        <v>0</v>
      </c>
    </row>
    <row r="126" spans="1:192" outlineLevel="1" x14ac:dyDescent="0.25">
      <c r="A126" s="234"/>
      <c r="B126" s="234"/>
      <c r="C126" s="235"/>
      <c r="D126" s="236"/>
      <c r="E126" s="237" t="s">
        <v>155</v>
      </c>
      <c r="F126" s="410"/>
      <c r="G126" s="194" t="s">
        <v>5</v>
      </c>
      <c r="H126" s="194">
        <f xml:space="preserve"> SUM(J126:GJ126)</f>
        <v>34</v>
      </c>
      <c r="I126" s="237"/>
      <c r="J126" s="237">
        <f t="shared" ref="J126:AO126" si="417" xml:space="preserve"> I126 + J124 - I125</f>
        <v>0</v>
      </c>
      <c r="K126" s="237">
        <f t="shared" si="417"/>
        <v>0</v>
      </c>
      <c r="L126" s="237">
        <f t="shared" si="417"/>
        <v>0</v>
      </c>
      <c r="M126" s="237">
        <f t="shared" si="417"/>
        <v>0</v>
      </c>
      <c r="N126" s="237">
        <f t="shared" si="417"/>
        <v>0</v>
      </c>
      <c r="O126" s="237">
        <f t="shared" si="417"/>
        <v>0</v>
      </c>
      <c r="P126" s="237">
        <f t="shared" si="417"/>
        <v>0</v>
      </c>
      <c r="Q126" s="237">
        <f t="shared" si="417"/>
        <v>1</v>
      </c>
      <c r="R126" s="237">
        <f t="shared" si="417"/>
        <v>1</v>
      </c>
      <c r="S126" s="237">
        <f t="shared" si="417"/>
        <v>1</v>
      </c>
      <c r="T126" s="237">
        <f t="shared" si="417"/>
        <v>1</v>
      </c>
      <c r="U126" s="237">
        <f t="shared" si="417"/>
        <v>1</v>
      </c>
      <c r="V126" s="237">
        <f t="shared" si="417"/>
        <v>1</v>
      </c>
      <c r="W126" s="237">
        <f t="shared" si="417"/>
        <v>1</v>
      </c>
      <c r="X126" s="237">
        <f t="shared" si="417"/>
        <v>1</v>
      </c>
      <c r="Y126" s="237">
        <f t="shared" si="417"/>
        <v>1</v>
      </c>
      <c r="Z126" s="237">
        <f t="shared" si="417"/>
        <v>1</v>
      </c>
      <c r="AA126" s="237">
        <f t="shared" si="417"/>
        <v>1</v>
      </c>
      <c r="AB126" s="237">
        <f t="shared" si="417"/>
        <v>1</v>
      </c>
      <c r="AC126" s="237">
        <f t="shared" si="417"/>
        <v>1</v>
      </c>
      <c r="AD126" s="237">
        <f t="shared" si="417"/>
        <v>1</v>
      </c>
      <c r="AE126" s="237">
        <f t="shared" si="417"/>
        <v>1</v>
      </c>
      <c r="AF126" s="237">
        <f t="shared" si="417"/>
        <v>1</v>
      </c>
      <c r="AG126" s="237">
        <f t="shared" si="417"/>
        <v>1</v>
      </c>
      <c r="AH126" s="237">
        <f t="shared" si="417"/>
        <v>1</v>
      </c>
      <c r="AI126" s="237">
        <f t="shared" si="417"/>
        <v>1</v>
      </c>
      <c r="AJ126" s="237">
        <f t="shared" si="417"/>
        <v>1</v>
      </c>
      <c r="AK126" s="237">
        <f t="shared" si="417"/>
        <v>1</v>
      </c>
      <c r="AL126" s="237">
        <f t="shared" si="417"/>
        <v>1</v>
      </c>
      <c r="AM126" s="237">
        <f t="shared" si="417"/>
        <v>1</v>
      </c>
      <c r="AN126" s="237">
        <f t="shared" si="417"/>
        <v>1</v>
      </c>
      <c r="AO126" s="237">
        <f t="shared" si="417"/>
        <v>1</v>
      </c>
      <c r="AP126" s="237">
        <f t="shared" ref="AP126:BU126" si="418" xml:space="preserve"> AO126 + AP124 - AO125</f>
        <v>1</v>
      </c>
      <c r="AQ126" s="237">
        <f t="shared" si="418"/>
        <v>1</v>
      </c>
      <c r="AR126" s="237">
        <f t="shared" si="418"/>
        <v>1</v>
      </c>
      <c r="AS126" s="237">
        <f t="shared" si="418"/>
        <v>1</v>
      </c>
      <c r="AT126" s="237">
        <f t="shared" si="418"/>
        <v>1</v>
      </c>
      <c r="AU126" s="237">
        <f t="shared" si="418"/>
        <v>1</v>
      </c>
      <c r="AV126" s="237">
        <f t="shared" si="418"/>
        <v>1</v>
      </c>
      <c r="AW126" s="237">
        <f t="shared" si="418"/>
        <v>1</v>
      </c>
      <c r="AX126" s="237">
        <f t="shared" si="418"/>
        <v>1</v>
      </c>
      <c r="AY126" s="237">
        <f t="shared" si="418"/>
        <v>0</v>
      </c>
      <c r="AZ126" s="237">
        <f t="shared" si="418"/>
        <v>0</v>
      </c>
      <c r="BA126" s="237">
        <f t="shared" si="418"/>
        <v>0</v>
      </c>
      <c r="BB126" s="237">
        <f t="shared" si="418"/>
        <v>0</v>
      </c>
      <c r="BC126" s="237">
        <f t="shared" si="418"/>
        <v>0</v>
      </c>
      <c r="BD126" s="237">
        <f t="shared" si="418"/>
        <v>0</v>
      </c>
      <c r="BE126" s="237">
        <f t="shared" si="418"/>
        <v>0</v>
      </c>
      <c r="BF126" s="237">
        <f t="shared" si="418"/>
        <v>0</v>
      </c>
      <c r="BG126" s="237">
        <f t="shared" si="418"/>
        <v>0</v>
      </c>
      <c r="BH126" s="237">
        <f t="shared" si="418"/>
        <v>0</v>
      </c>
      <c r="BI126" s="237">
        <f t="shared" si="418"/>
        <v>0</v>
      </c>
      <c r="BJ126" s="237">
        <f t="shared" si="418"/>
        <v>0</v>
      </c>
      <c r="BK126" s="237">
        <f t="shared" si="418"/>
        <v>0</v>
      </c>
      <c r="BL126" s="237">
        <f t="shared" si="418"/>
        <v>0</v>
      </c>
      <c r="BM126" s="237">
        <f t="shared" si="418"/>
        <v>0</v>
      </c>
      <c r="BN126" s="237">
        <f t="shared" si="418"/>
        <v>0</v>
      </c>
      <c r="BO126" s="237">
        <f t="shared" si="418"/>
        <v>0</v>
      </c>
      <c r="BP126" s="237">
        <f t="shared" si="418"/>
        <v>0</v>
      </c>
      <c r="BQ126" s="237">
        <f t="shared" si="418"/>
        <v>0</v>
      </c>
      <c r="BR126" s="237">
        <f t="shared" si="418"/>
        <v>0</v>
      </c>
      <c r="BS126" s="237">
        <f t="shared" si="418"/>
        <v>0</v>
      </c>
      <c r="BT126" s="237">
        <f t="shared" si="418"/>
        <v>0</v>
      </c>
      <c r="BU126" s="237">
        <f t="shared" si="418"/>
        <v>0</v>
      </c>
      <c r="BV126" s="237">
        <f t="shared" ref="BV126:DA126" si="419" xml:space="preserve"> BU126 + BV124 - BU125</f>
        <v>0</v>
      </c>
      <c r="BW126" s="237">
        <f t="shared" si="419"/>
        <v>0</v>
      </c>
      <c r="BX126" s="237">
        <f t="shared" si="419"/>
        <v>0</v>
      </c>
      <c r="BY126" s="237">
        <f t="shared" si="419"/>
        <v>0</v>
      </c>
      <c r="BZ126" s="237">
        <f t="shared" si="419"/>
        <v>0</v>
      </c>
      <c r="CA126" s="237">
        <f t="shared" si="419"/>
        <v>0</v>
      </c>
      <c r="CB126" s="237">
        <f t="shared" si="419"/>
        <v>0</v>
      </c>
      <c r="CC126" s="237">
        <f t="shared" si="419"/>
        <v>0</v>
      </c>
      <c r="CD126" s="237">
        <f t="shared" si="419"/>
        <v>0</v>
      </c>
      <c r="CE126" s="237">
        <f t="shared" si="419"/>
        <v>0</v>
      </c>
      <c r="CF126" s="237">
        <f t="shared" si="419"/>
        <v>0</v>
      </c>
      <c r="CG126" s="237">
        <f t="shared" si="419"/>
        <v>0</v>
      </c>
      <c r="CH126" s="237">
        <f t="shared" si="419"/>
        <v>0</v>
      </c>
      <c r="CI126" s="237">
        <f t="shared" si="419"/>
        <v>0</v>
      </c>
      <c r="CJ126" s="237">
        <f t="shared" si="419"/>
        <v>0</v>
      </c>
      <c r="CK126" s="237">
        <f t="shared" si="419"/>
        <v>0</v>
      </c>
      <c r="CL126" s="237">
        <f t="shared" si="419"/>
        <v>0</v>
      </c>
      <c r="CM126" s="237">
        <f t="shared" si="419"/>
        <v>0</v>
      </c>
      <c r="CN126" s="237">
        <f t="shared" si="419"/>
        <v>0</v>
      </c>
      <c r="CO126" s="237">
        <f t="shared" si="419"/>
        <v>0</v>
      </c>
      <c r="CP126" s="237">
        <f t="shared" si="419"/>
        <v>0</v>
      </c>
      <c r="CQ126" s="237">
        <f t="shared" si="419"/>
        <v>0</v>
      </c>
      <c r="CR126" s="237">
        <f t="shared" si="419"/>
        <v>0</v>
      </c>
      <c r="CS126" s="237">
        <f t="shared" si="419"/>
        <v>0</v>
      </c>
      <c r="CT126" s="237">
        <f t="shared" si="419"/>
        <v>0</v>
      </c>
      <c r="CU126" s="237">
        <f t="shared" si="419"/>
        <v>0</v>
      </c>
      <c r="CV126" s="237">
        <f t="shared" si="419"/>
        <v>0</v>
      </c>
      <c r="CW126" s="237">
        <f t="shared" si="419"/>
        <v>0</v>
      </c>
      <c r="CX126" s="237">
        <f t="shared" si="419"/>
        <v>0</v>
      </c>
      <c r="CY126" s="237">
        <f t="shared" si="419"/>
        <v>0</v>
      </c>
      <c r="CZ126" s="237">
        <f t="shared" si="419"/>
        <v>0</v>
      </c>
      <c r="DA126" s="237">
        <f t="shared" si="419"/>
        <v>0</v>
      </c>
      <c r="DB126" s="237">
        <f t="shared" ref="DB126:EG126" si="420" xml:space="preserve"> DA126 + DB124 - DA125</f>
        <v>0</v>
      </c>
      <c r="DC126" s="237">
        <f t="shared" si="420"/>
        <v>0</v>
      </c>
      <c r="DD126" s="237">
        <f t="shared" si="420"/>
        <v>0</v>
      </c>
      <c r="DE126" s="237">
        <f t="shared" si="420"/>
        <v>0</v>
      </c>
      <c r="DF126" s="237">
        <f t="shared" si="420"/>
        <v>0</v>
      </c>
      <c r="DG126" s="237">
        <f t="shared" si="420"/>
        <v>0</v>
      </c>
      <c r="DH126" s="237">
        <f t="shared" si="420"/>
        <v>0</v>
      </c>
      <c r="DI126" s="237">
        <f t="shared" si="420"/>
        <v>0</v>
      </c>
      <c r="DJ126" s="237">
        <f t="shared" si="420"/>
        <v>0</v>
      </c>
      <c r="DK126" s="237">
        <f t="shared" si="420"/>
        <v>0</v>
      </c>
      <c r="DL126" s="237">
        <f t="shared" si="420"/>
        <v>0</v>
      </c>
      <c r="DM126" s="237">
        <f t="shared" si="420"/>
        <v>0</v>
      </c>
      <c r="DN126" s="237">
        <f t="shared" si="420"/>
        <v>0</v>
      </c>
      <c r="DO126" s="237">
        <f t="shared" si="420"/>
        <v>0</v>
      </c>
      <c r="DP126" s="237">
        <f t="shared" si="420"/>
        <v>0</v>
      </c>
      <c r="DQ126" s="237">
        <f t="shared" si="420"/>
        <v>0</v>
      </c>
      <c r="DR126" s="237">
        <f t="shared" si="420"/>
        <v>0</v>
      </c>
      <c r="DS126" s="237">
        <f t="shared" si="420"/>
        <v>0</v>
      </c>
      <c r="DT126" s="237">
        <f t="shared" si="420"/>
        <v>0</v>
      </c>
      <c r="DU126" s="237">
        <f t="shared" si="420"/>
        <v>0</v>
      </c>
      <c r="DV126" s="237">
        <f t="shared" si="420"/>
        <v>0</v>
      </c>
      <c r="DW126" s="237">
        <f t="shared" si="420"/>
        <v>0</v>
      </c>
      <c r="DX126" s="237">
        <f t="shared" si="420"/>
        <v>0</v>
      </c>
      <c r="DY126" s="237">
        <f t="shared" si="420"/>
        <v>0</v>
      </c>
      <c r="DZ126" s="237">
        <f t="shared" si="420"/>
        <v>0</v>
      </c>
      <c r="EA126" s="237">
        <f t="shared" si="420"/>
        <v>0</v>
      </c>
      <c r="EB126" s="237">
        <f t="shared" si="420"/>
        <v>0</v>
      </c>
      <c r="EC126" s="237">
        <f t="shared" si="420"/>
        <v>0</v>
      </c>
      <c r="ED126" s="237">
        <f t="shared" si="420"/>
        <v>0</v>
      </c>
      <c r="EE126" s="237">
        <f t="shared" si="420"/>
        <v>0</v>
      </c>
      <c r="EF126" s="237">
        <f t="shared" si="420"/>
        <v>0</v>
      </c>
      <c r="EG126" s="237">
        <f t="shared" si="420"/>
        <v>0</v>
      </c>
      <c r="EH126" s="237">
        <f t="shared" ref="EH126:FM126" si="421" xml:space="preserve"> EG126 + EH124 - EG125</f>
        <v>0</v>
      </c>
      <c r="EI126" s="237">
        <f t="shared" si="421"/>
        <v>0</v>
      </c>
      <c r="EJ126" s="237">
        <f t="shared" si="421"/>
        <v>0</v>
      </c>
      <c r="EK126" s="237">
        <f t="shared" si="421"/>
        <v>0</v>
      </c>
      <c r="EL126" s="237">
        <f t="shared" si="421"/>
        <v>0</v>
      </c>
      <c r="EM126" s="237">
        <f t="shared" si="421"/>
        <v>0</v>
      </c>
      <c r="EN126" s="237">
        <f t="shared" si="421"/>
        <v>0</v>
      </c>
      <c r="EO126" s="237">
        <f t="shared" si="421"/>
        <v>0</v>
      </c>
      <c r="EP126" s="237">
        <f t="shared" si="421"/>
        <v>0</v>
      </c>
      <c r="EQ126" s="237">
        <f t="shared" si="421"/>
        <v>0</v>
      </c>
      <c r="ER126" s="237">
        <f t="shared" si="421"/>
        <v>0</v>
      </c>
      <c r="ES126" s="237">
        <f t="shared" si="421"/>
        <v>0</v>
      </c>
      <c r="ET126" s="237">
        <f t="shared" si="421"/>
        <v>0</v>
      </c>
      <c r="EU126" s="237">
        <f t="shared" si="421"/>
        <v>0</v>
      </c>
      <c r="EV126" s="237">
        <f t="shared" si="421"/>
        <v>0</v>
      </c>
      <c r="EW126" s="237">
        <f t="shared" si="421"/>
        <v>0</v>
      </c>
      <c r="EX126" s="237">
        <f t="shared" si="421"/>
        <v>0</v>
      </c>
      <c r="EY126" s="237">
        <f t="shared" si="421"/>
        <v>0</v>
      </c>
      <c r="EZ126" s="237">
        <f t="shared" si="421"/>
        <v>0</v>
      </c>
      <c r="FA126" s="237">
        <f t="shared" si="421"/>
        <v>0</v>
      </c>
      <c r="FB126" s="237">
        <f t="shared" si="421"/>
        <v>0</v>
      </c>
      <c r="FC126" s="237">
        <f t="shared" si="421"/>
        <v>0</v>
      </c>
      <c r="FD126" s="237">
        <f t="shared" si="421"/>
        <v>0</v>
      </c>
      <c r="FE126" s="237">
        <f t="shared" si="421"/>
        <v>0</v>
      </c>
      <c r="FF126" s="237">
        <f t="shared" si="421"/>
        <v>0</v>
      </c>
      <c r="FG126" s="237">
        <f t="shared" si="421"/>
        <v>0</v>
      </c>
      <c r="FH126" s="237">
        <f t="shared" si="421"/>
        <v>0</v>
      </c>
      <c r="FI126" s="237">
        <f t="shared" si="421"/>
        <v>0</v>
      </c>
      <c r="FJ126" s="237">
        <f t="shared" si="421"/>
        <v>0</v>
      </c>
      <c r="FK126" s="237">
        <f t="shared" si="421"/>
        <v>0</v>
      </c>
      <c r="FL126" s="237">
        <f t="shared" si="421"/>
        <v>0</v>
      </c>
      <c r="FM126" s="237">
        <f t="shared" si="421"/>
        <v>0</v>
      </c>
      <c r="FN126" s="237">
        <f t="shared" ref="FN126:GJ126" si="422" xml:space="preserve"> FM126 + FN124 - FM125</f>
        <v>0</v>
      </c>
      <c r="FO126" s="237">
        <f t="shared" si="422"/>
        <v>0</v>
      </c>
      <c r="FP126" s="237">
        <f t="shared" si="422"/>
        <v>0</v>
      </c>
      <c r="FQ126" s="237">
        <f t="shared" si="422"/>
        <v>0</v>
      </c>
      <c r="FR126" s="237">
        <f t="shared" si="422"/>
        <v>0</v>
      </c>
      <c r="FS126" s="237">
        <f t="shared" si="422"/>
        <v>0</v>
      </c>
      <c r="FT126" s="237">
        <f t="shared" si="422"/>
        <v>0</v>
      </c>
      <c r="FU126" s="237">
        <f t="shared" si="422"/>
        <v>0</v>
      </c>
      <c r="FV126" s="237">
        <f t="shared" si="422"/>
        <v>0</v>
      </c>
      <c r="FW126" s="237">
        <f t="shared" si="422"/>
        <v>0</v>
      </c>
      <c r="FX126" s="237">
        <f t="shared" si="422"/>
        <v>0</v>
      </c>
      <c r="FY126" s="237">
        <f t="shared" si="422"/>
        <v>0</v>
      </c>
      <c r="FZ126" s="237">
        <f t="shared" si="422"/>
        <v>0</v>
      </c>
      <c r="GA126" s="237">
        <f t="shared" si="422"/>
        <v>0</v>
      </c>
      <c r="GB126" s="237">
        <f t="shared" si="422"/>
        <v>0</v>
      </c>
      <c r="GC126" s="237">
        <f t="shared" si="422"/>
        <v>0</v>
      </c>
      <c r="GD126" s="237">
        <f t="shared" si="422"/>
        <v>0</v>
      </c>
      <c r="GE126" s="237">
        <f t="shared" si="422"/>
        <v>0</v>
      </c>
      <c r="GF126" s="237">
        <f t="shared" si="422"/>
        <v>0</v>
      </c>
      <c r="GG126" s="237">
        <f t="shared" si="422"/>
        <v>0</v>
      </c>
      <c r="GH126" s="237">
        <f t="shared" si="422"/>
        <v>0</v>
      </c>
      <c r="GI126" s="237">
        <f t="shared" si="422"/>
        <v>0</v>
      </c>
      <c r="GJ126" s="237">
        <f t="shared" si="422"/>
        <v>0</v>
      </c>
    </row>
    <row r="127" spans="1:192" outlineLevel="1" x14ac:dyDescent="0.25">
      <c r="E127" s="6"/>
      <c r="F127" s="6"/>
      <c r="G127" s="6"/>
      <c r="H127" s="6"/>
      <c r="I127" s="72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</row>
    <row r="128" spans="1:192" outlineLevel="1" x14ac:dyDescent="0.25">
      <c r="B128" s="15" t="s">
        <v>183</v>
      </c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  <c r="CV128" s="38"/>
      <c r="CW128" s="38"/>
      <c r="CX128" s="38"/>
      <c r="CY128" s="38"/>
      <c r="CZ128" s="38"/>
      <c r="DA128" s="38"/>
      <c r="DB128" s="38"/>
      <c r="DC128" s="38"/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38"/>
      <c r="DQ128" s="38"/>
      <c r="DR128" s="38"/>
      <c r="DS128" s="38"/>
      <c r="DT128" s="38"/>
      <c r="DU128" s="38"/>
      <c r="DV128" s="38"/>
      <c r="DW128" s="38"/>
      <c r="DX128" s="38"/>
      <c r="DY128" s="38"/>
      <c r="DZ128" s="38"/>
      <c r="EA128" s="38"/>
      <c r="EB128" s="38"/>
      <c r="EC128" s="38"/>
      <c r="ED128" s="38"/>
      <c r="EE128" s="38"/>
      <c r="EF128" s="38"/>
      <c r="EG128" s="38"/>
      <c r="EH128" s="38"/>
      <c r="EI128" s="38"/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38"/>
      <c r="EW128" s="38"/>
      <c r="EX128" s="38"/>
      <c r="EY128" s="38"/>
      <c r="EZ128" s="38"/>
      <c r="FA128" s="38"/>
      <c r="FB128" s="38"/>
      <c r="FC128" s="38"/>
      <c r="FD128" s="38"/>
      <c r="FE128" s="38"/>
      <c r="FF128" s="38"/>
      <c r="FG128" s="38"/>
      <c r="FH128" s="38"/>
      <c r="FI128" s="38"/>
      <c r="FJ128" s="38"/>
      <c r="FK128" s="38"/>
      <c r="FL128" s="38"/>
      <c r="FM128" s="38"/>
      <c r="FN128" s="38"/>
      <c r="FO128" s="38"/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  <c r="FZ128" s="38"/>
      <c r="GA128" s="38"/>
      <c r="GB128" s="38"/>
      <c r="GC128" s="38"/>
      <c r="GD128" s="38"/>
      <c r="GE128" s="38"/>
      <c r="GF128" s="38"/>
      <c r="GG128" s="38"/>
      <c r="GH128" s="38"/>
      <c r="GI128" s="38"/>
      <c r="GJ128" s="38"/>
    </row>
    <row r="129" spans="1:192" outlineLevel="1" x14ac:dyDescent="0.25">
      <c r="A129" s="55"/>
      <c r="C129" s="58"/>
      <c r="D129" s="59"/>
      <c r="E129" s="308" t="str">
        <f xml:space="preserve"> ConTime!E$73</f>
        <v>End of construction period date</v>
      </c>
      <c r="F129" s="308">
        <f xml:space="preserve"> ConTime!F$73</f>
        <v>45473</v>
      </c>
      <c r="G129" s="308" t="str">
        <f xml:space="preserve"> ConTime!G$73</f>
        <v>date</v>
      </c>
      <c r="H129" s="308">
        <f xml:space="preserve"> ConTime!H$73</f>
        <v>0</v>
      </c>
      <c r="I129" s="308">
        <f xml:space="preserve"> ConTime!I$73</f>
        <v>0</v>
      </c>
      <c r="J129" s="308">
        <f xml:space="preserve"> ConTime!J$73</f>
        <v>0</v>
      </c>
      <c r="K129" s="308">
        <f xml:space="preserve"> ConTime!K$73</f>
        <v>0</v>
      </c>
      <c r="L129" s="308">
        <f xml:space="preserve"> ConTime!L$73</f>
        <v>0</v>
      </c>
      <c r="M129" s="308">
        <f xml:space="preserve"> ConTime!M$73</f>
        <v>0</v>
      </c>
      <c r="N129" s="308">
        <f xml:space="preserve"> ConTime!N$73</f>
        <v>0</v>
      </c>
      <c r="O129" s="308">
        <f xml:space="preserve"> ConTime!O$73</f>
        <v>0</v>
      </c>
      <c r="P129" s="308">
        <f xml:space="preserve"> ConTime!P$73</f>
        <v>0</v>
      </c>
      <c r="Q129" s="308">
        <f xml:space="preserve"> ConTime!Q$73</f>
        <v>0</v>
      </c>
      <c r="R129" s="308">
        <f xml:space="preserve"> ConTime!R$73</f>
        <v>0</v>
      </c>
      <c r="S129" s="308">
        <f xml:space="preserve"> ConTime!S$73</f>
        <v>0</v>
      </c>
      <c r="T129" s="308">
        <f xml:space="preserve"> ConTime!T$73</f>
        <v>0</v>
      </c>
      <c r="U129" s="308">
        <f xml:space="preserve"> ConTime!U$73</f>
        <v>0</v>
      </c>
      <c r="V129" s="308">
        <f xml:space="preserve"> ConTime!V$73</f>
        <v>0</v>
      </c>
      <c r="W129" s="308">
        <f xml:space="preserve"> ConTime!W$73</f>
        <v>0</v>
      </c>
      <c r="X129" s="308">
        <f xml:space="preserve"> ConTime!X$73</f>
        <v>0</v>
      </c>
      <c r="Y129" s="308">
        <f xml:space="preserve"> ConTime!Y$73</f>
        <v>0</v>
      </c>
      <c r="Z129" s="308">
        <f xml:space="preserve"> ConTime!Z$73</f>
        <v>0</v>
      </c>
      <c r="AA129" s="308">
        <f xml:space="preserve"> ConTime!AA$73</f>
        <v>0</v>
      </c>
      <c r="AB129" s="308">
        <f xml:space="preserve"> ConTime!AB$73</f>
        <v>0</v>
      </c>
      <c r="AC129" s="308">
        <f xml:space="preserve"> ConTime!AC$73</f>
        <v>0</v>
      </c>
      <c r="AD129" s="308">
        <f xml:space="preserve"> ConTime!AD$73</f>
        <v>0</v>
      </c>
      <c r="AE129" s="308">
        <f xml:space="preserve"> ConTime!AE$73</f>
        <v>0</v>
      </c>
      <c r="AF129" s="308">
        <f xml:space="preserve"> ConTime!AF$73</f>
        <v>0</v>
      </c>
      <c r="AG129" s="308">
        <f xml:space="preserve"> ConTime!AG$73</f>
        <v>0</v>
      </c>
      <c r="AH129" s="308">
        <f xml:space="preserve"> ConTime!AH$73</f>
        <v>0</v>
      </c>
      <c r="AI129" s="308">
        <f xml:space="preserve"> ConTime!AI$73</f>
        <v>0</v>
      </c>
      <c r="AJ129" s="308">
        <f xml:space="preserve"> ConTime!AJ$73</f>
        <v>0</v>
      </c>
      <c r="AK129" s="308">
        <f xml:space="preserve"> ConTime!AK$73</f>
        <v>0</v>
      </c>
      <c r="AL129" s="308">
        <f xml:space="preserve"> ConTime!AL$73</f>
        <v>0</v>
      </c>
      <c r="AM129" s="308">
        <f xml:space="preserve"> ConTime!AM$73</f>
        <v>0</v>
      </c>
      <c r="AN129" s="308">
        <f xml:space="preserve"> ConTime!AN$73</f>
        <v>0</v>
      </c>
      <c r="AO129" s="308">
        <f xml:space="preserve"> ConTime!AO$73</f>
        <v>0</v>
      </c>
      <c r="AP129" s="308">
        <f xml:space="preserve"> ConTime!AP$73</f>
        <v>0</v>
      </c>
      <c r="AQ129" s="308">
        <f xml:space="preserve"> ConTime!AQ$73</f>
        <v>0</v>
      </c>
      <c r="AR129" s="308">
        <f xml:space="preserve"> ConTime!AR$73</f>
        <v>0</v>
      </c>
      <c r="AS129" s="308">
        <f xml:space="preserve"> ConTime!AS$73</f>
        <v>0</v>
      </c>
      <c r="AT129" s="308">
        <f xml:space="preserve"> ConTime!AT$73</f>
        <v>0</v>
      </c>
      <c r="AU129" s="308">
        <f xml:space="preserve"> ConTime!AU$73</f>
        <v>0</v>
      </c>
      <c r="AV129" s="308">
        <f xml:space="preserve"> ConTime!AV$73</f>
        <v>0</v>
      </c>
      <c r="AW129" s="308">
        <f xml:space="preserve"> ConTime!AW$73</f>
        <v>0</v>
      </c>
      <c r="AX129" s="308">
        <f xml:space="preserve"> ConTime!AX$73</f>
        <v>0</v>
      </c>
      <c r="AY129" s="308">
        <f xml:space="preserve"> ConTime!AY$73</f>
        <v>0</v>
      </c>
      <c r="AZ129" s="308">
        <f xml:space="preserve"> ConTime!AZ$73</f>
        <v>0</v>
      </c>
      <c r="BA129" s="308">
        <f xml:space="preserve"> ConTime!BA$73</f>
        <v>0</v>
      </c>
      <c r="BB129" s="308">
        <f xml:space="preserve"> ConTime!BB$73</f>
        <v>0</v>
      </c>
      <c r="BC129" s="308">
        <f xml:space="preserve"> ConTime!BC$73</f>
        <v>0</v>
      </c>
      <c r="BD129" s="308">
        <f xml:space="preserve"> ConTime!BD$73</f>
        <v>0</v>
      </c>
      <c r="BE129" s="308">
        <f xml:space="preserve"> ConTime!BE$73</f>
        <v>0</v>
      </c>
      <c r="BF129" s="308">
        <f xml:space="preserve"> ConTime!BF$73</f>
        <v>0</v>
      </c>
      <c r="BG129" s="308">
        <f xml:space="preserve"> ConTime!BG$73</f>
        <v>0</v>
      </c>
      <c r="BH129" s="308">
        <f xml:space="preserve"> ConTime!BH$73</f>
        <v>0</v>
      </c>
      <c r="BI129" s="308">
        <f xml:space="preserve"> ConTime!BI$73</f>
        <v>0</v>
      </c>
      <c r="BJ129" s="308">
        <f xml:space="preserve"> ConTime!BJ$73</f>
        <v>0</v>
      </c>
      <c r="BK129" s="308">
        <f xml:space="preserve"> ConTime!BK$73</f>
        <v>0</v>
      </c>
      <c r="BL129" s="308">
        <f xml:space="preserve"> ConTime!BL$73</f>
        <v>0</v>
      </c>
      <c r="BM129" s="308">
        <f xml:space="preserve"> ConTime!BM$73</f>
        <v>0</v>
      </c>
      <c r="BN129" s="308">
        <f xml:space="preserve"> ConTime!BN$73</f>
        <v>0</v>
      </c>
      <c r="BO129" s="308">
        <f xml:space="preserve"> ConTime!BO$73</f>
        <v>0</v>
      </c>
      <c r="BP129" s="308">
        <f xml:space="preserve"> ConTime!BP$73</f>
        <v>0</v>
      </c>
      <c r="BQ129" s="308">
        <f xml:space="preserve"> ConTime!BQ$73</f>
        <v>0</v>
      </c>
      <c r="BR129" s="308">
        <f xml:space="preserve"> ConTime!BR$73</f>
        <v>0</v>
      </c>
      <c r="BS129" s="308">
        <f xml:space="preserve"> ConTime!BS$73</f>
        <v>0</v>
      </c>
      <c r="BT129" s="308">
        <f xml:space="preserve"> ConTime!BT$73</f>
        <v>0</v>
      </c>
      <c r="BU129" s="308">
        <f xml:space="preserve"> ConTime!BU$73</f>
        <v>0</v>
      </c>
      <c r="BV129" s="308">
        <f xml:space="preserve"> ConTime!BV$73</f>
        <v>0</v>
      </c>
      <c r="BW129" s="308">
        <f xml:space="preserve"> ConTime!BW$73</f>
        <v>0</v>
      </c>
      <c r="BX129" s="308">
        <f xml:space="preserve"> ConTime!BX$73</f>
        <v>0</v>
      </c>
      <c r="BY129" s="308">
        <f xml:space="preserve"> ConTime!BY$73</f>
        <v>0</v>
      </c>
      <c r="BZ129" s="308">
        <f xml:space="preserve"> ConTime!BZ$73</f>
        <v>0</v>
      </c>
      <c r="CA129" s="308">
        <f xml:space="preserve"> ConTime!CA$73</f>
        <v>0</v>
      </c>
      <c r="CB129" s="308">
        <f xml:space="preserve"> ConTime!CB$73</f>
        <v>0</v>
      </c>
      <c r="CC129" s="308">
        <f xml:space="preserve"> ConTime!CC$73</f>
        <v>0</v>
      </c>
      <c r="CD129" s="308">
        <f xml:space="preserve"> ConTime!CD$73</f>
        <v>0</v>
      </c>
      <c r="CE129" s="308">
        <f xml:space="preserve"> ConTime!CE$73</f>
        <v>0</v>
      </c>
      <c r="CF129" s="308">
        <f xml:space="preserve"> ConTime!CF$73</f>
        <v>0</v>
      </c>
      <c r="CG129" s="308">
        <f xml:space="preserve"> ConTime!CG$73</f>
        <v>0</v>
      </c>
      <c r="CH129" s="308">
        <f xml:space="preserve"> ConTime!CH$73</f>
        <v>0</v>
      </c>
      <c r="CI129" s="308">
        <f xml:space="preserve"> ConTime!CI$73</f>
        <v>0</v>
      </c>
      <c r="CJ129" s="308">
        <f xml:space="preserve"> ConTime!CJ$73</f>
        <v>0</v>
      </c>
      <c r="CK129" s="308">
        <f xml:space="preserve"> ConTime!CK$73</f>
        <v>0</v>
      </c>
      <c r="CL129" s="308">
        <f xml:space="preserve"> ConTime!CL$73</f>
        <v>0</v>
      </c>
      <c r="CM129" s="308">
        <f xml:space="preserve"> ConTime!CM$73</f>
        <v>0</v>
      </c>
      <c r="CN129" s="308">
        <f xml:space="preserve"> ConTime!CN$73</f>
        <v>0</v>
      </c>
      <c r="CO129" s="308">
        <f xml:space="preserve"> ConTime!CO$73</f>
        <v>0</v>
      </c>
      <c r="CP129" s="308">
        <f xml:space="preserve"> ConTime!CP$73</f>
        <v>0</v>
      </c>
      <c r="CQ129" s="308">
        <f xml:space="preserve"> ConTime!CQ$73</f>
        <v>0</v>
      </c>
      <c r="CR129" s="308">
        <f xml:space="preserve"> ConTime!CR$73</f>
        <v>0</v>
      </c>
      <c r="CS129" s="308">
        <f xml:space="preserve"> ConTime!CS$73</f>
        <v>0</v>
      </c>
      <c r="CT129" s="308">
        <f xml:space="preserve"> ConTime!CT$73</f>
        <v>0</v>
      </c>
      <c r="CU129" s="308">
        <f xml:space="preserve"> ConTime!CU$73</f>
        <v>0</v>
      </c>
      <c r="CV129" s="308">
        <f xml:space="preserve"> ConTime!CV$73</f>
        <v>0</v>
      </c>
      <c r="CW129" s="308">
        <f xml:space="preserve"> ConTime!CW$73</f>
        <v>0</v>
      </c>
      <c r="CX129" s="308">
        <f xml:space="preserve"> ConTime!CX$73</f>
        <v>0</v>
      </c>
      <c r="CY129" s="308">
        <f xml:space="preserve"> ConTime!CY$73</f>
        <v>0</v>
      </c>
      <c r="CZ129" s="308">
        <f xml:space="preserve"> ConTime!CZ$73</f>
        <v>0</v>
      </c>
      <c r="DA129" s="308">
        <f xml:space="preserve"> ConTime!DA$73</f>
        <v>0</v>
      </c>
      <c r="DB129" s="308">
        <f xml:space="preserve"> ConTime!DB$73</f>
        <v>0</v>
      </c>
      <c r="DC129" s="308">
        <f xml:space="preserve"> ConTime!DC$73</f>
        <v>0</v>
      </c>
      <c r="DD129" s="308">
        <f xml:space="preserve"> ConTime!DD$73</f>
        <v>0</v>
      </c>
      <c r="DE129" s="308">
        <f xml:space="preserve"> ConTime!DE$73</f>
        <v>0</v>
      </c>
      <c r="DF129" s="308">
        <f xml:space="preserve"> ConTime!DF$73</f>
        <v>0</v>
      </c>
      <c r="DG129" s="308">
        <f xml:space="preserve"> ConTime!DG$73</f>
        <v>0</v>
      </c>
      <c r="DH129" s="308">
        <f xml:space="preserve"> ConTime!DH$73</f>
        <v>0</v>
      </c>
      <c r="DI129" s="308">
        <f xml:space="preserve"> ConTime!DI$73</f>
        <v>0</v>
      </c>
      <c r="DJ129" s="308">
        <f xml:space="preserve"> ConTime!DJ$73</f>
        <v>0</v>
      </c>
      <c r="DK129" s="308">
        <f xml:space="preserve"> ConTime!DK$73</f>
        <v>0</v>
      </c>
      <c r="DL129" s="308">
        <f xml:space="preserve"> ConTime!DL$73</f>
        <v>0</v>
      </c>
      <c r="DM129" s="308">
        <f xml:space="preserve"> ConTime!DM$73</f>
        <v>0</v>
      </c>
      <c r="DN129" s="308">
        <f xml:space="preserve"> ConTime!DN$73</f>
        <v>0</v>
      </c>
      <c r="DO129" s="308">
        <f xml:space="preserve"> ConTime!DO$73</f>
        <v>0</v>
      </c>
      <c r="DP129" s="308">
        <f xml:space="preserve"> ConTime!DP$73</f>
        <v>0</v>
      </c>
      <c r="DQ129" s="308">
        <f xml:space="preserve"> ConTime!DQ$73</f>
        <v>0</v>
      </c>
      <c r="DR129" s="308">
        <f xml:space="preserve"> ConTime!DR$73</f>
        <v>0</v>
      </c>
      <c r="DS129" s="308">
        <f xml:space="preserve"> ConTime!DS$73</f>
        <v>0</v>
      </c>
      <c r="DT129" s="308">
        <f xml:space="preserve"> ConTime!DT$73</f>
        <v>0</v>
      </c>
      <c r="DU129" s="308">
        <f xml:space="preserve"> ConTime!DU$73</f>
        <v>0</v>
      </c>
      <c r="DV129" s="308">
        <f xml:space="preserve"> ConTime!DV$73</f>
        <v>0</v>
      </c>
      <c r="DW129" s="308">
        <f xml:space="preserve"> ConTime!DW$73</f>
        <v>0</v>
      </c>
      <c r="DX129" s="308">
        <f xml:space="preserve"> ConTime!DX$73</f>
        <v>0</v>
      </c>
      <c r="DY129" s="308">
        <f xml:space="preserve"> ConTime!DY$73</f>
        <v>0</v>
      </c>
      <c r="DZ129" s="308">
        <f xml:space="preserve"> ConTime!DZ$73</f>
        <v>0</v>
      </c>
      <c r="EA129" s="308">
        <f xml:space="preserve"> ConTime!EA$73</f>
        <v>0</v>
      </c>
      <c r="EB129" s="308">
        <f xml:space="preserve"> ConTime!EB$73</f>
        <v>0</v>
      </c>
      <c r="EC129" s="308">
        <f xml:space="preserve"> ConTime!EC$73</f>
        <v>0</v>
      </c>
      <c r="ED129" s="308">
        <f xml:space="preserve"> ConTime!ED$73</f>
        <v>0</v>
      </c>
      <c r="EE129" s="308">
        <f xml:space="preserve"> ConTime!EE$73</f>
        <v>0</v>
      </c>
      <c r="EF129" s="308">
        <f xml:space="preserve"> ConTime!EF$73</f>
        <v>0</v>
      </c>
      <c r="EG129" s="308">
        <f xml:space="preserve"> ConTime!EG$73</f>
        <v>0</v>
      </c>
      <c r="EH129" s="308">
        <f xml:space="preserve"> ConTime!EH$73</f>
        <v>0</v>
      </c>
      <c r="EI129" s="308">
        <f xml:space="preserve"> ConTime!EI$73</f>
        <v>0</v>
      </c>
      <c r="EJ129" s="308">
        <f xml:space="preserve"> ConTime!EJ$73</f>
        <v>0</v>
      </c>
      <c r="EK129" s="308">
        <f xml:space="preserve"> ConTime!EK$73</f>
        <v>0</v>
      </c>
      <c r="EL129" s="308">
        <f xml:space="preserve"> ConTime!EL$73</f>
        <v>0</v>
      </c>
      <c r="EM129" s="308">
        <f xml:space="preserve"> ConTime!EM$73</f>
        <v>0</v>
      </c>
      <c r="EN129" s="308">
        <f xml:space="preserve"> ConTime!EN$73</f>
        <v>0</v>
      </c>
      <c r="EO129" s="308">
        <f xml:space="preserve"> ConTime!EO$73</f>
        <v>0</v>
      </c>
      <c r="EP129" s="308">
        <f xml:space="preserve"> ConTime!EP$73</f>
        <v>0</v>
      </c>
      <c r="EQ129" s="308">
        <f xml:space="preserve"> ConTime!EQ$73</f>
        <v>0</v>
      </c>
      <c r="ER129" s="308">
        <f xml:space="preserve"> ConTime!ER$73</f>
        <v>0</v>
      </c>
      <c r="ES129" s="308">
        <f xml:space="preserve"> ConTime!ES$73</f>
        <v>0</v>
      </c>
      <c r="ET129" s="308">
        <f xml:space="preserve"> ConTime!ET$73</f>
        <v>0</v>
      </c>
      <c r="EU129" s="308">
        <f xml:space="preserve"> ConTime!EU$73</f>
        <v>0</v>
      </c>
      <c r="EV129" s="308">
        <f xml:space="preserve"> ConTime!EV$73</f>
        <v>0</v>
      </c>
      <c r="EW129" s="308">
        <f xml:space="preserve"> ConTime!EW$73</f>
        <v>0</v>
      </c>
      <c r="EX129" s="308">
        <f xml:space="preserve"> ConTime!EX$73</f>
        <v>0</v>
      </c>
      <c r="EY129" s="308">
        <f xml:space="preserve"> ConTime!EY$73</f>
        <v>0</v>
      </c>
      <c r="EZ129" s="308">
        <f xml:space="preserve"> ConTime!EZ$73</f>
        <v>0</v>
      </c>
      <c r="FA129" s="308">
        <f xml:space="preserve"> ConTime!FA$73</f>
        <v>0</v>
      </c>
      <c r="FB129" s="308">
        <f xml:space="preserve"> ConTime!FB$73</f>
        <v>0</v>
      </c>
      <c r="FC129" s="308">
        <f xml:space="preserve"> ConTime!FC$73</f>
        <v>0</v>
      </c>
      <c r="FD129" s="308">
        <f xml:space="preserve"> ConTime!FD$73</f>
        <v>0</v>
      </c>
      <c r="FE129" s="308">
        <f xml:space="preserve"> ConTime!FE$73</f>
        <v>0</v>
      </c>
      <c r="FF129" s="308">
        <f xml:space="preserve"> ConTime!FF$73</f>
        <v>0</v>
      </c>
      <c r="FG129" s="308">
        <f xml:space="preserve"> ConTime!FG$73</f>
        <v>0</v>
      </c>
      <c r="FH129" s="308">
        <f xml:space="preserve"> ConTime!FH$73</f>
        <v>0</v>
      </c>
      <c r="FI129" s="308">
        <f xml:space="preserve"> ConTime!FI$73</f>
        <v>0</v>
      </c>
      <c r="FJ129" s="308">
        <f xml:space="preserve"> ConTime!FJ$73</f>
        <v>0</v>
      </c>
      <c r="FK129" s="308">
        <f xml:space="preserve"> ConTime!FK$73</f>
        <v>0</v>
      </c>
      <c r="FL129" s="308">
        <f xml:space="preserve"> ConTime!FL$73</f>
        <v>0</v>
      </c>
      <c r="FM129" s="308">
        <f xml:space="preserve"> ConTime!FM$73</f>
        <v>0</v>
      </c>
      <c r="FN129" s="308">
        <f xml:space="preserve"> ConTime!FN$73</f>
        <v>0</v>
      </c>
      <c r="FO129" s="308">
        <f xml:space="preserve"> ConTime!FO$73</f>
        <v>0</v>
      </c>
      <c r="FP129" s="308">
        <f xml:space="preserve"> ConTime!FP$73</f>
        <v>0</v>
      </c>
      <c r="FQ129" s="308">
        <f xml:space="preserve"> ConTime!FQ$73</f>
        <v>0</v>
      </c>
      <c r="FR129" s="308">
        <f xml:space="preserve"> ConTime!FR$73</f>
        <v>0</v>
      </c>
      <c r="FS129" s="308">
        <f xml:space="preserve"> ConTime!FS$73</f>
        <v>0</v>
      </c>
      <c r="FT129" s="308">
        <f xml:space="preserve"> ConTime!FT$73</f>
        <v>0</v>
      </c>
      <c r="FU129" s="308">
        <f xml:space="preserve"> ConTime!FU$73</f>
        <v>0</v>
      </c>
      <c r="FV129" s="308">
        <f xml:space="preserve"> ConTime!FV$73</f>
        <v>0</v>
      </c>
      <c r="FW129" s="308">
        <f xml:space="preserve"> ConTime!FW$73</f>
        <v>0</v>
      </c>
      <c r="FX129" s="308">
        <f xml:space="preserve"> ConTime!FX$73</f>
        <v>0</v>
      </c>
      <c r="FY129" s="308">
        <f xml:space="preserve"> ConTime!FY$73</f>
        <v>0</v>
      </c>
      <c r="FZ129" s="308">
        <f xml:space="preserve"> ConTime!FZ$73</f>
        <v>0</v>
      </c>
      <c r="GA129" s="308">
        <f xml:space="preserve"> ConTime!GA$73</f>
        <v>0</v>
      </c>
      <c r="GB129" s="308">
        <f xml:space="preserve"> ConTime!GB$73</f>
        <v>0</v>
      </c>
      <c r="GC129" s="308">
        <f xml:space="preserve"> ConTime!GC$73</f>
        <v>0</v>
      </c>
      <c r="GD129" s="308">
        <f xml:space="preserve"> ConTime!GD$73</f>
        <v>0</v>
      </c>
      <c r="GE129" s="308">
        <f xml:space="preserve"> ConTime!GE$73</f>
        <v>0</v>
      </c>
      <c r="GF129" s="308">
        <f xml:space="preserve"> ConTime!GF$73</f>
        <v>0</v>
      </c>
      <c r="GG129" s="308">
        <f xml:space="preserve"> ConTime!GG$73</f>
        <v>0</v>
      </c>
      <c r="GH129" s="308">
        <f xml:space="preserve"> ConTime!GH$73</f>
        <v>0</v>
      </c>
      <c r="GI129" s="308">
        <f xml:space="preserve"> ConTime!GI$73</f>
        <v>0</v>
      </c>
      <c r="GJ129" s="308">
        <f xml:space="preserve"> ConTime!GJ$73</f>
        <v>0</v>
      </c>
    </row>
    <row r="130" spans="1:192" outlineLevel="1" x14ac:dyDescent="0.25">
      <c r="E130" s="403" t="str">
        <f xml:space="preserve"> InpC!E$118</f>
        <v>Senior debt - T1 repayment term</v>
      </c>
      <c r="F130" s="403">
        <f xml:space="preserve"> InpC!F$118</f>
        <v>17</v>
      </c>
      <c r="G130" s="403" t="str">
        <f xml:space="preserve"> InpC!G$118</f>
        <v>years</v>
      </c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  <c r="CV130" s="38"/>
      <c r="CW130" s="38"/>
      <c r="CX130" s="38"/>
      <c r="CY130" s="38"/>
      <c r="CZ130" s="38"/>
      <c r="DA130" s="38"/>
      <c r="DB130" s="38"/>
      <c r="DC130" s="38"/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B130" s="38"/>
      <c r="EC130" s="38"/>
      <c r="ED130" s="38"/>
      <c r="EE130" s="38"/>
      <c r="EF130" s="38"/>
      <c r="EG130" s="38"/>
      <c r="EH130" s="38"/>
      <c r="EI130" s="38"/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38"/>
      <c r="EW130" s="38"/>
      <c r="EX130" s="38"/>
      <c r="EY130" s="38"/>
      <c r="EZ130" s="38"/>
      <c r="FA130" s="38"/>
      <c r="FB130" s="38"/>
      <c r="FC130" s="38"/>
      <c r="FD130" s="38"/>
      <c r="FE130" s="38"/>
      <c r="FF130" s="38"/>
      <c r="FG130" s="38"/>
      <c r="FH130" s="38"/>
      <c r="FI130" s="38"/>
      <c r="FJ130" s="38"/>
      <c r="FK130" s="38"/>
      <c r="FL130" s="38"/>
      <c r="FM130" s="38"/>
      <c r="FN130" s="38"/>
      <c r="FO130" s="38"/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  <c r="FZ130" s="38"/>
      <c r="GA130" s="38"/>
      <c r="GB130" s="38"/>
      <c r="GC130" s="38"/>
      <c r="GD130" s="38"/>
      <c r="GE130" s="38"/>
      <c r="GF130" s="38"/>
      <c r="GG130" s="38"/>
      <c r="GH130" s="38"/>
      <c r="GI130" s="38"/>
      <c r="GJ130" s="38"/>
    </row>
    <row r="131" spans="1:192" outlineLevel="1" x14ac:dyDescent="0.25">
      <c r="A131" s="76"/>
      <c r="B131" s="76"/>
      <c r="C131" s="77"/>
      <c r="D131" s="78"/>
      <c r="E131" s="78" t="str">
        <f xml:space="preserve"> InpC!E$212</f>
        <v>Months in year</v>
      </c>
      <c r="F131" s="78">
        <f xml:space="preserve"> InpC!F$212</f>
        <v>12</v>
      </c>
      <c r="G131" s="78" t="str">
        <f xml:space="preserve"> InpC!G$212</f>
        <v>months</v>
      </c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/>
      <c r="BU131" s="78"/>
      <c r="BV131" s="78"/>
      <c r="BW131" s="78"/>
      <c r="BX131" s="78"/>
      <c r="BY131" s="78"/>
      <c r="BZ131" s="78"/>
      <c r="CA131" s="78"/>
      <c r="CB131" s="78"/>
      <c r="CC131" s="78"/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/>
      <c r="CO131" s="78"/>
      <c r="CP131" s="78"/>
      <c r="CQ131" s="78"/>
      <c r="CR131" s="78"/>
      <c r="CS131" s="78"/>
      <c r="CT131" s="78"/>
      <c r="CU131" s="78"/>
      <c r="CV131" s="78"/>
      <c r="CW131" s="78"/>
      <c r="CX131" s="78"/>
      <c r="CY131" s="78"/>
      <c r="CZ131" s="78"/>
      <c r="DA131" s="78"/>
      <c r="DB131" s="78"/>
      <c r="DC131" s="78"/>
      <c r="DD131" s="78"/>
      <c r="DE131" s="78"/>
      <c r="DF131" s="78"/>
      <c r="DG131" s="78"/>
      <c r="DH131" s="78"/>
      <c r="DI131" s="78"/>
      <c r="DJ131" s="78"/>
      <c r="DK131" s="78"/>
      <c r="DL131" s="78"/>
      <c r="DM131" s="78"/>
      <c r="DN131" s="78"/>
      <c r="DO131" s="78"/>
      <c r="DP131" s="78"/>
      <c r="DQ131" s="78"/>
      <c r="DR131" s="78"/>
      <c r="DS131" s="78"/>
      <c r="DT131" s="78"/>
      <c r="DU131" s="78"/>
      <c r="DV131" s="78"/>
      <c r="DW131" s="78"/>
      <c r="DX131" s="78"/>
      <c r="DY131" s="78"/>
      <c r="DZ131" s="78"/>
      <c r="EA131" s="78"/>
      <c r="EB131" s="78"/>
      <c r="EC131" s="78"/>
      <c r="ED131" s="78"/>
      <c r="EE131" s="78"/>
      <c r="EF131" s="78"/>
      <c r="EG131" s="78"/>
      <c r="EH131" s="78"/>
      <c r="EI131" s="78"/>
      <c r="EJ131" s="78"/>
      <c r="EK131" s="78"/>
      <c r="EL131" s="78"/>
      <c r="EM131" s="78"/>
      <c r="EN131" s="78"/>
      <c r="EO131" s="78"/>
      <c r="EP131" s="78"/>
      <c r="EQ131" s="78"/>
      <c r="ER131" s="78"/>
      <c r="ES131" s="78"/>
      <c r="ET131" s="78"/>
      <c r="EU131" s="78"/>
      <c r="EV131" s="78"/>
      <c r="EW131" s="78"/>
      <c r="EX131" s="78"/>
      <c r="EY131" s="78"/>
      <c r="EZ131" s="78"/>
      <c r="FA131" s="78"/>
      <c r="FB131" s="78"/>
      <c r="FC131" s="78"/>
      <c r="FD131" s="78"/>
      <c r="FE131" s="78"/>
      <c r="FF131" s="78"/>
      <c r="FG131" s="78"/>
      <c r="FH131" s="78"/>
      <c r="FI131" s="78"/>
      <c r="FJ131" s="78"/>
      <c r="FK131" s="78"/>
      <c r="FL131" s="78"/>
      <c r="FM131" s="78"/>
      <c r="FN131" s="78"/>
      <c r="FO131" s="78"/>
      <c r="FP131" s="78"/>
      <c r="FQ131" s="78"/>
      <c r="FR131" s="78"/>
      <c r="FS131" s="78"/>
      <c r="FT131" s="78"/>
      <c r="FU131" s="78"/>
      <c r="FV131" s="78"/>
      <c r="FW131" s="78"/>
      <c r="FX131" s="78"/>
      <c r="FY131" s="78"/>
      <c r="FZ131" s="78"/>
      <c r="GA131" s="78"/>
      <c r="GB131" s="78"/>
      <c r="GC131" s="78"/>
      <c r="GD131" s="78"/>
      <c r="GE131" s="78"/>
      <c r="GF131" s="78"/>
      <c r="GG131" s="78"/>
      <c r="GH131" s="78"/>
      <c r="GI131" s="78"/>
      <c r="GJ131" s="78"/>
    </row>
    <row r="132" spans="1:192" outlineLevel="1" x14ac:dyDescent="0.25">
      <c r="A132" s="73"/>
      <c r="B132" s="73"/>
      <c r="C132" s="74"/>
      <c r="D132" s="75"/>
      <c r="E132" s="26" t="s">
        <v>192</v>
      </c>
      <c r="F132" s="26">
        <f xml:space="preserve"> EOMONTH(F129, (F130 * F131))</f>
        <v>51682</v>
      </c>
      <c r="G132" s="26" t="s">
        <v>6</v>
      </c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</row>
    <row r="133" spans="1:192" outlineLevel="1" x14ac:dyDescent="0.25">
      <c r="E133" s="6"/>
      <c r="F133" s="6"/>
      <c r="G133" s="6"/>
      <c r="H133" s="6"/>
      <c r="I133" s="72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</row>
    <row r="134" spans="1:192" outlineLevel="1" x14ac:dyDescent="0.25">
      <c r="A134" s="55"/>
      <c r="B134" s="55"/>
      <c r="C134" s="58"/>
      <c r="D134" s="70"/>
      <c r="E134" s="26" t="str">
        <f xml:space="preserve"> E$132</f>
        <v>End of senior debt repayment period date</v>
      </c>
      <c r="F134" s="26">
        <f xml:space="preserve"> F$132</f>
        <v>51682</v>
      </c>
      <c r="G134" s="26" t="str">
        <f xml:space="preserve"> G$132</f>
        <v>date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</row>
    <row r="135" spans="1:192" outlineLevel="1" x14ac:dyDescent="0.25">
      <c r="A135" s="50"/>
      <c r="C135" s="51"/>
      <c r="D135" s="52"/>
      <c r="E135" s="11" t="str">
        <f t="shared" ref="E135:BP135" si="423" xml:space="preserve"> E$25</f>
        <v>Model period ending</v>
      </c>
      <c r="F135" s="11">
        <f t="shared" si="423"/>
        <v>0</v>
      </c>
      <c r="G135" s="11" t="str">
        <f t="shared" si="423"/>
        <v>date</v>
      </c>
      <c r="H135" s="11">
        <f t="shared" si="423"/>
        <v>0</v>
      </c>
      <c r="I135" s="137">
        <f t="shared" si="423"/>
        <v>0</v>
      </c>
      <c r="J135" s="11">
        <f t="shared" si="423"/>
        <v>44377</v>
      </c>
      <c r="K135" s="11">
        <f t="shared" si="423"/>
        <v>44561</v>
      </c>
      <c r="L135" s="11">
        <f t="shared" si="423"/>
        <v>44742</v>
      </c>
      <c r="M135" s="11">
        <f t="shared" si="423"/>
        <v>44926</v>
      </c>
      <c r="N135" s="11">
        <f t="shared" si="423"/>
        <v>45107</v>
      </c>
      <c r="O135" s="11">
        <f t="shared" si="423"/>
        <v>45291</v>
      </c>
      <c r="P135" s="11">
        <f t="shared" si="423"/>
        <v>45473</v>
      </c>
      <c r="Q135" s="11">
        <f t="shared" si="423"/>
        <v>45657</v>
      </c>
      <c r="R135" s="11">
        <f t="shared" si="423"/>
        <v>45838</v>
      </c>
      <c r="S135" s="11">
        <f t="shared" si="423"/>
        <v>46022</v>
      </c>
      <c r="T135" s="11">
        <f t="shared" si="423"/>
        <v>46203</v>
      </c>
      <c r="U135" s="11">
        <f t="shared" si="423"/>
        <v>46387</v>
      </c>
      <c r="V135" s="11">
        <f t="shared" si="423"/>
        <v>46568</v>
      </c>
      <c r="W135" s="11">
        <f t="shared" si="423"/>
        <v>46752</v>
      </c>
      <c r="X135" s="11">
        <f t="shared" si="423"/>
        <v>46934</v>
      </c>
      <c r="Y135" s="11">
        <f t="shared" si="423"/>
        <v>47118</v>
      </c>
      <c r="Z135" s="11">
        <f t="shared" si="423"/>
        <v>47299</v>
      </c>
      <c r="AA135" s="11">
        <f t="shared" si="423"/>
        <v>47483</v>
      </c>
      <c r="AB135" s="11">
        <f t="shared" si="423"/>
        <v>47664</v>
      </c>
      <c r="AC135" s="11">
        <f t="shared" si="423"/>
        <v>47848</v>
      </c>
      <c r="AD135" s="11">
        <f t="shared" si="423"/>
        <v>48029</v>
      </c>
      <c r="AE135" s="11">
        <f t="shared" si="423"/>
        <v>48213</v>
      </c>
      <c r="AF135" s="11">
        <f t="shared" si="423"/>
        <v>48395</v>
      </c>
      <c r="AG135" s="11">
        <f t="shared" si="423"/>
        <v>48579</v>
      </c>
      <c r="AH135" s="11">
        <f t="shared" si="423"/>
        <v>48760</v>
      </c>
      <c r="AI135" s="11">
        <f t="shared" si="423"/>
        <v>48944</v>
      </c>
      <c r="AJ135" s="11">
        <f t="shared" si="423"/>
        <v>49125</v>
      </c>
      <c r="AK135" s="11">
        <f t="shared" si="423"/>
        <v>49309</v>
      </c>
      <c r="AL135" s="11">
        <f t="shared" si="423"/>
        <v>49490</v>
      </c>
      <c r="AM135" s="11">
        <f t="shared" si="423"/>
        <v>49674</v>
      </c>
      <c r="AN135" s="11">
        <f t="shared" si="423"/>
        <v>49856</v>
      </c>
      <c r="AO135" s="11">
        <f t="shared" si="423"/>
        <v>50040</v>
      </c>
      <c r="AP135" s="11">
        <f t="shared" si="423"/>
        <v>50221</v>
      </c>
      <c r="AQ135" s="11">
        <f t="shared" si="423"/>
        <v>50405</v>
      </c>
      <c r="AR135" s="11">
        <f t="shared" si="423"/>
        <v>50586</v>
      </c>
      <c r="AS135" s="11">
        <f t="shared" si="423"/>
        <v>50770</v>
      </c>
      <c r="AT135" s="11">
        <f t="shared" si="423"/>
        <v>50951</v>
      </c>
      <c r="AU135" s="11">
        <f t="shared" si="423"/>
        <v>51135</v>
      </c>
      <c r="AV135" s="11">
        <f t="shared" si="423"/>
        <v>51317</v>
      </c>
      <c r="AW135" s="11">
        <f t="shared" si="423"/>
        <v>51501</v>
      </c>
      <c r="AX135" s="11">
        <f t="shared" si="423"/>
        <v>51682</v>
      </c>
      <c r="AY135" s="11">
        <f t="shared" si="423"/>
        <v>51866</v>
      </c>
      <c r="AZ135" s="11">
        <f t="shared" si="423"/>
        <v>52047</v>
      </c>
      <c r="BA135" s="11">
        <f t="shared" si="423"/>
        <v>52231</v>
      </c>
      <c r="BB135" s="11">
        <f t="shared" si="423"/>
        <v>52412</v>
      </c>
      <c r="BC135" s="11">
        <f t="shared" si="423"/>
        <v>52596</v>
      </c>
      <c r="BD135" s="11">
        <f t="shared" si="423"/>
        <v>52778</v>
      </c>
      <c r="BE135" s="11">
        <f t="shared" si="423"/>
        <v>52962</v>
      </c>
      <c r="BF135" s="11">
        <f t="shared" si="423"/>
        <v>53143</v>
      </c>
      <c r="BG135" s="11">
        <f t="shared" si="423"/>
        <v>53327</v>
      </c>
      <c r="BH135" s="11">
        <f t="shared" si="423"/>
        <v>53508</v>
      </c>
      <c r="BI135" s="11">
        <f t="shared" si="423"/>
        <v>53692</v>
      </c>
      <c r="BJ135" s="11">
        <f t="shared" si="423"/>
        <v>53873</v>
      </c>
      <c r="BK135" s="11">
        <f t="shared" si="423"/>
        <v>54057</v>
      </c>
      <c r="BL135" s="11">
        <f t="shared" si="423"/>
        <v>54239</v>
      </c>
      <c r="BM135" s="11">
        <f t="shared" si="423"/>
        <v>54423</v>
      </c>
      <c r="BN135" s="11">
        <f t="shared" si="423"/>
        <v>54604</v>
      </c>
      <c r="BO135" s="11">
        <f t="shared" si="423"/>
        <v>54788</v>
      </c>
      <c r="BP135" s="11">
        <f t="shared" si="423"/>
        <v>54969</v>
      </c>
      <c r="BQ135" s="11">
        <f t="shared" ref="BQ135:EB135" si="424" xml:space="preserve"> BQ$25</f>
        <v>55153</v>
      </c>
      <c r="BR135" s="11">
        <f t="shared" si="424"/>
        <v>55334</v>
      </c>
      <c r="BS135" s="11">
        <f t="shared" si="424"/>
        <v>55518</v>
      </c>
      <c r="BT135" s="11">
        <f t="shared" si="424"/>
        <v>55700</v>
      </c>
      <c r="BU135" s="11">
        <f t="shared" si="424"/>
        <v>55884</v>
      </c>
      <c r="BV135" s="11">
        <f t="shared" si="424"/>
        <v>56065</v>
      </c>
      <c r="BW135" s="11">
        <f t="shared" si="424"/>
        <v>56249</v>
      </c>
      <c r="BX135" s="11">
        <f t="shared" si="424"/>
        <v>56430</v>
      </c>
      <c r="BY135" s="11">
        <f t="shared" si="424"/>
        <v>56614</v>
      </c>
      <c r="BZ135" s="11">
        <f t="shared" si="424"/>
        <v>56795</v>
      </c>
      <c r="CA135" s="11">
        <f t="shared" si="424"/>
        <v>56979</v>
      </c>
      <c r="CB135" s="11">
        <f t="shared" si="424"/>
        <v>57161</v>
      </c>
      <c r="CC135" s="11">
        <f t="shared" si="424"/>
        <v>57345</v>
      </c>
      <c r="CD135" s="11">
        <f t="shared" si="424"/>
        <v>57526</v>
      </c>
      <c r="CE135" s="11">
        <f t="shared" si="424"/>
        <v>57710</v>
      </c>
      <c r="CF135" s="11">
        <f t="shared" si="424"/>
        <v>57891</v>
      </c>
      <c r="CG135" s="11">
        <f t="shared" si="424"/>
        <v>58075</v>
      </c>
      <c r="CH135" s="11">
        <f t="shared" si="424"/>
        <v>58256</v>
      </c>
      <c r="CI135" s="11">
        <f t="shared" si="424"/>
        <v>58440</v>
      </c>
      <c r="CJ135" s="11">
        <f t="shared" si="424"/>
        <v>58622</v>
      </c>
      <c r="CK135" s="11">
        <f t="shared" si="424"/>
        <v>58806</v>
      </c>
      <c r="CL135" s="11">
        <f t="shared" si="424"/>
        <v>58987</v>
      </c>
      <c r="CM135" s="11">
        <f t="shared" si="424"/>
        <v>59171</v>
      </c>
      <c r="CN135" s="11">
        <f t="shared" si="424"/>
        <v>59352</v>
      </c>
      <c r="CO135" s="11">
        <f t="shared" si="424"/>
        <v>59536</v>
      </c>
      <c r="CP135" s="11">
        <f t="shared" si="424"/>
        <v>59717</v>
      </c>
      <c r="CQ135" s="11">
        <f t="shared" si="424"/>
        <v>59901</v>
      </c>
      <c r="CR135" s="11">
        <f t="shared" si="424"/>
        <v>60083</v>
      </c>
      <c r="CS135" s="11">
        <f t="shared" si="424"/>
        <v>60267</v>
      </c>
      <c r="CT135" s="11">
        <f t="shared" si="424"/>
        <v>60448</v>
      </c>
      <c r="CU135" s="11">
        <f t="shared" si="424"/>
        <v>60632</v>
      </c>
      <c r="CV135" s="11">
        <f t="shared" si="424"/>
        <v>60813</v>
      </c>
      <c r="CW135" s="11">
        <f t="shared" si="424"/>
        <v>60997</v>
      </c>
      <c r="CX135" s="11">
        <f t="shared" si="424"/>
        <v>61178</v>
      </c>
      <c r="CY135" s="11">
        <f t="shared" si="424"/>
        <v>61362</v>
      </c>
      <c r="CZ135" s="11">
        <f t="shared" si="424"/>
        <v>61544</v>
      </c>
      <c r="DA135" s="11">
        <f t="shared" si="424"/>
        <v>61728</v>
      </c>
      <c r="DB135" s="11">
        <f t="shared" si="424"/>
        <v>61909</v>
      </c>
      <c r="DC135" s="11">
        <f t="shared" si="424"/>
        <v>62093</v>
      </c>
      <c r="DD135" s="11">
        <f t="shared" si="424"/>
        <v>62274</v>
      </c>
      <c r="DE135" s="11">
        <f t="shared" si="424"/>
        <v>62458</v>
      </c>
      <c r="DF135" s="11">
        <f t="shared" si="424"/>
        <v>62639</v>
      </c>
      <c r="DG135" s="11">
        <f t="shared" si="424"/>
        <v>62823</v>
      </c>
      <c r="DH135" s="11">
        <f t="shared" si="424"/>
        <v>63005</v>
      </c>
      <c r="DI135" s="11">
        <f t="shared" si="424"/>
        <v>63189</v>
      </c>
      <c r="DJ135" s="11">
        <f t="shared" si="424"/>
        <v>63370</v>
      </c>
      <c r="DK135" s="11">
        <f t="shared" si="424"/>
        <v>63554</v>
      </c>
      <c r="DL135" s="11">
        <f t="shared" si="424"/>
        <v>63735</v>
      </c>
      <c r="DM135" s="11">
        <f t="shared" si="424"/>
        <v>63919</v>
      </c>
      <c r="DN135" s="11">
        <f t="shared" si="424"/>
        <v>64100</v>
      </c>
      <c r="DO135" s="11">
        <f t="shared" si="424"/>
        <v>64284</v>
      </c>
      <c r="DP135" s="11">
        <f t="shared" si="424"/>
        <v>64466</v>
      </c>
      <c r="DQ135" s="11">
        <f t="shared" si="424"/>
        <v>64650</v>
      </c>
      <c r="DR135" s="11">
        <f t="shared" si="424"/>
        <v>64831</v>
      </c>
      <c r="DS135" s="11">
        <f t="shared" si="424"/>
        <v>65015</v>
      </c>
      <c r="DT135" s="11">
        <f t="shared" si="424"/>
        <v>65196</v>
      </c>
      <c r="DU135" s="11">
        <f t="shared" si="424"/>
        <v>65380</v>
      </c>
      <c r="DV135" s="11">
        <f t="shared" si="424"/>
        <v>65561</v>
      </c>
      <c r="DW135" s="11">
        <f t="shared" si="424"/>
        <v>65745</v>
      </c>
      <c r="DX135" s="11">
        <f t="shared" si="424"/>
        <v>65927</v>
      </c>
      <c r="DY135" s="11">
        <f t="shared" si="424"/>
        <v>66111</v>
      </c>
      <c r="DZ135" s="11">
        <f t="shared" si="424"/>
        <v>66292</v>
      </c>
      <c r="EA135" s="11">
        <f t="shared" si="424"/>
        <v>66476</v>
      </c>
      <c r="EB135" s="11">
        <f t="shared" si="424"/>
        <v>66657</v>
      </c>
      <c r="EC135" s="11">
        <f t="shared" ref="EC135:GJ135" si="425" xml:space="preserve"> EC$25</f>
        <v>66841</v>
      </c>
      <c r="ED135" s="11">
        <f t="shared" si="425"/>
        <v>67022</v>
      </c>
      <c r="EE135" s="11">
        <f t="shared" si="425"/>
        <v>67206</v>
      </c>
      <c r="EF135" s="11">
        <f t="shared" si="425"/>
        <v>67388</v>
      </c>
      <c r="EG135" s="11">
        <f t="shared" si="425"/>
        <v>67572</v>
      </c>
      <c r="EH135" s="11">
        <f t="shared" si="425"/>
        <v>67753</v>
      </c>
      <c r="EI135" s="11">
        <f t="shared" si="425"/>
        <v>67937</v>
      </c>
      <c r="EJ135" s="11">
        <f t="shared" si="425"/>
        <v>68118</v>
      </c>
      <c r="EK135" s="11">
        <f t="shared" si="425"/>
        <v>68302</v>
      </c>
      <c r="EL135" s="11">
        <f t="shared" si="425"/>
        <v>68483</v>
      </c>
      <c r="EM135" s="11">
        <f t="shared" si="425"/>
        <v>68667</v>
      </c>
      <c r="EN135" s="11">
        <f t="shared" si="425"/>
        <v>68849</v>
      </c>
      <c r="EO135" s="11">
        <f t="shared" si="425"/>
        <v>69033</v>
      </c>
      <c r="EP135" s="11">
        <f t="shared" si="425"/>
        <v>69214</v>
      </c>
      <c r="EQ135" s="11">
        <f t="shared" si="425"/>
        <v>69398</v>
      </c>
      <c r="ER135" s="11">
        <f t="shared" si="425"/>
        <v>69579</v>
      </c>
      <c r="ES135" s="11">
        <f t="shared" si="425"/>
        <v>69763</v>
      </c>
      <c r="ET135" s="11">
        <f t="shared" si="425"/>
        <v>69944</v>
      </c>
      <c r="EU135" s="11">
        <f t="shared" si="425"/>
        <v>70128</v>
      </c>
      <c r="EV135" s="11">
        <f t="shared" si="425"/>
        <v>70310</v>
      </c>
      <c r="EW135" s="11">
        <f t="shared" si="425"/>
        <v>70494</v>
      </c>
      <c r="EX135" s="11">
        <f t="shared" si="425"/>
        <v>70675</v>
      </c>
      <c r="EY135" s="11">
        <f t="shared" si="425"/>
        <v>70859</v>
      </c>
      <c r="EZ135" s="11">
        <f t="shared" si="425"/>
        <v>71040</v>
      </c>
      <c r="FA135" s="11">
        <f t="shared" si="425"/>
        <v>71224</v>
      </c>
      <c r="FB135" s="11">
        <f t="shared" si="425"/>
        <v>71405</v>
      </c>
      <c r="FC135" s="11">
        <f t="shared" si="425"/>
        <v>71589</v>
      </c>
      <c r="FD135" s="11">
        <f t="shared" si="425"/>
        <v>71771</v>
      </c>
      <c r="FE135" s="11">
        <f t="shared" si="425"/>
        <v>71955</v>
      </c>
      <c r="FF135" s="11">
        <f t="shared" si="425"/>
        <v>72136</v>
      </c>
      <c r="FG135" s="11">
        <f t="shared" si="425"/>
        <v>72320</v>
      </c>
      <c r="FH135" s="11">
        <f t="shared" si="425"/>
        <v>72501</v>
      </c>
      <c r="FI135" s="11">
        <f t="shared" si="425"/>
        <v>72685</v>
      </c>
      <c r="FJ135" s="11">
        <f t="shared" si="425"/>
        <v>72866</v>
      </c>
      <c r="FK135" s="11">
        <f t="shared" si="425"/>
        <v>73050</v>
      </c>
      <c r="FL135" s="11">
        <f t="shared" si="425"/>
        <v>73231</v>
      </c>
      <c r="FM135" s="11">
        <f t="shared" si="425"/>
        <v>73415</v>
      </c>
      <c r="FN135" s="11">
        <f t="shared" si="425"/>
        <v>73596</v>
      </c>
      <c r="FO135" s="11">
        <f t="shared" si="425"/>
        <v>73780</v>
      </c>
      <c r="FP135" s="11">
        <f t="shared" si="425"/>
        <v>73961</v>
      </c>
      <c r="FQ135" s="11">
        <f t="shared" si="425"/>
        <v>74145</v>
      </c>
      <c r="FR135" s="11">
        <f t="shared" si="425"/>
        <v>74326</v>
      </c>
      <c r="FS135" s="11">
        <f t="shared" si="425"/>
        <v>74510</v>
      </c>
      <c r="FT135" s="11">
        <f t="shared" si="425"/>
        <v>74692</v>
      </c>
      <c r="FU135" s="11">
        <f t="shared" si="425"/>
        <v>74876</v>
      </c>
      <c r="FV135" s="11">
        <f t="shared" si="425"/>
        <v>75057</v>
      </c>
      <c r="FW135" s="11">
        <f t="shared" si="425"/>
        <v>75241</v>
      </c>
      <c r="FX135" s="11">
        <f t="shared" si="425"/>
        <v>75422</v>
      </c>
      <c r="FY135" s="11">
        <f t="shared" si="425"/>
        <v>75606</v>
      </c>
      <c r="FZ135" s="11">
        <f t="shared" si="425"/>
        <v>75787</v>
      </c>
      <c r="GA135" s="11">
        <f t="shared" si="425"/>
        <v>75971</v>
      </c>
      <c r="GB135" s="11">
        <f t="shared" si="425"/>
        <v>76153</v>
      </c>
      <c r="GC135" s="11">
        <f t="shared" si="425"/>
        <v>76337</v>
      </c>
      <c r="GD135" s="11">
        <f t="shared" si="425"/>
        <v>76518</v>
      </c>
      <c r="GE135" s="11">
        <f t="shared" si="425"/>
        <v>76702</v>
      </c>
      <c r="GF135" s="11">
        <f t="shared" si="425"/>
        <v>76883</v>
      </c>
      <c r="GG135" s="11">
        <f t="shared" si="425"/>
        <v>77067</v>
      </c>
      <c r="GH135" s="11">
        <f t="shared" si="425"/>
        <v>77248</v>
      </c>
      <c r="GI135" s="11">
        <f t="shared" si="425"/>
        <v>77432</v>
      </c>
      <c r="GJ135" s="11">
        <f t="shared" si="425"/>
        <v>77614</v>
      </c>
    </row>
    <row r="136" spans="1:192" s="194" customFormat="1" outlineLevel="1" x14ac:dyDescent="0.25">
      <c r="A136" s="234"/>
      <c r="B136" s="234"/>
      <c r="C136" s="235"/>
      <c r="D136" s="236"/>
      <c r="E136" s="194" t="s">
        <v>339</v>
      </c>
      <c r="G136" s="194" t="s">
        <v>5</v>
      </c>
      <c r="H136" s="194">
        <f xml:space="preserve"> SUM(J136:GJ136)</f>
        <v>1</v>
      </c>
      <c r="I136" s="237"/>
      <c r="J136" s="193">
        <f t="shared" ref="J136:BU136" si="426" xml:space="preserve"> IF(J135 = $F134, 1, 0)</f>
        <v>0</v>
      </c>
      <c r="K136" s="193">
        <f t="shared" si="426"/>
        <v>0</v>
      </c>
      <c r="L136" s="193">
        <f t="shared" si="426"/>
        <v>0</v>
      </c>
      <c r="M136" s="193">
        <f t="shared" si="426"/>
        <v>0</v>
      </c>
      <c r="N136" s="193">
        <f t="shared" si="426"/>
        <v>0</v>
      </c>
      <c r="O136" s="193">
        <f t="shared" si="426"/>
        <v>0</v>
      </c>
      <c r="P136" s="193">
        <f t="shared" si="426"/>
        <v>0</v>
      </c>
      <c r="Q136" s="193">
        <f t="shared" si="426"/>
        <v>0</v>
      </c>
      <c r="R136" s="193">
        <f t="shared" si="426"/>
        <v>0</v>
      </c>
      <c r="S136" s="193">
        <f t="shared" si="426"/>
        <v>0</v>
      </c>
      <c r="T136" s="193">
        <f t="shared" si="426"/>
        <v>0</v>
      </c>
      <c r="U136" s="193">
        <f t="shared" si="426"/>
        <v>0</v>
      </c>
      <c r="V136" s="193">
        <f t="shared" si="426"/>
        <v>0</v>
      </c>
      <c r="W136" s="193">
        <f t="shared" si="426"/>
        <v>0</v>
      </c>
      <c r="X136" s="193">
        <f t="shared" si="426"/>
        <v>0</v>
      </c>
      <c r="Y136" s="193">
        <f t="shared" si="426"/>
        <v>0</v>
      </c>
      <c r="Z136" s="193">
        <f t="shared" si="426"/>
        <v>0</v>
      </c>
      <c r="AA136" s="193">
        <f t="shared" si="426"/>
        <v>0</v>
      </c>
      <c r="AB136" s="193">
        <f t="shared" si="426"/>
        <v>0</v>
      </c>
      <c r="AC136" s="193">
        <f t="shared" si="426"/>
        <v>0</v>
      </c>
      <c r="AD136" s="193">
        <f t="shared" si="426"/>
        <v>0</v>
      </c>
      <c r="AE136" s="193">
        <f t="shared" si="426"/>
        <v>0</v>
      </c>
      <c r="AF136" s="193">
        <f t="shared" si="426"/>
        <v>0</v>
      </c>
      <c r="AG136" s="193">
        <f t="shared" si="426"/>
        <v>0</v>
      </c>
      <c r="AH136" s="193">
        <f t="shared" si="426"/>
        <v>0</v>
      </c>
      <c r="AI136" s="193">
        <f t="shared" si="426"/>
        <v>0</v>
      </c>
      <c r="AJ136" s="193">
        <f t="shared" si="426"/>
        <v>0</v>
      </c>
      <c r="AK136" s="193">
        <f t="shared" si="426"/>
        <v>0</v>
      </c>
      <c r="AL136" s="193">
        <f t="shared" si="426"/>
        <v>0</v>
      </c>
      <c r="AM136" s="193">
        <f t="shared" si="426"/>
        <v>0</v>
      </c>
      <c r="AN136" s="193">
        <f t="shared" si="426"/>
        <v>0</v>
      </c>
      <c r="AO136" s="193">
        <f t="shared" si="426"/>
        <v>0</v>
      </c>
      <c r="AP136" s="193">
        <f t="shared" si="426"/>
        <v>0</v>
      </c>
      <c r="AQ136" s="193">
        <f t="shared" si="426"/>
        <v>0</v>
      </c>
      <c r="AR136" s="193">
        <f t="shared" si="426"/>
        <v>0</v>
      </c>
      <c r="AS136" s="193">
        <f t="shared" si="426"/>
        <v>0</v>
      </c>
      <c r="AT136" s="193">
        <f t="shared" si="426"/>
        <v>0</v>
      </c>
      <c r="AU136" s="193">
        <f t="shared" si="426"/>
        <v>0</v>
      </c>
      <c r="AV136" s="193">
        <f t="shared" si="426"/>
        <v>0</v>
      </c>
      <c r="AW136" s="193">
        <f t="shared" si="426"/>
        <v>0</v>
      </c>
      <c r="AX136" s="193">
        <f t="shared" si="426"/>
        <v>1</v>
      </c>
      <c r="AY136" s="193">
        <f t="shared" si="426"/>
        <v>0</v>
      </c>
      <c r="AZ136" s="193">
        <f t="shared" si="426"/>
        <v>0</v>
      </c>
      <c r="BA136" s="193">
        <f t="shared" si="426"/>
        <v>0</v>
      </c>
      <c r="BB136" s="193">
        <f t="shared" si="426"/>
        <v>0</v>
      </c>
      <c r="BC136" s="193">
        <f t="shared" si="426"/>
        <v>0</v>
      </c>
      <c r="BD136" s="193">
        <f t="shared" si="426"/>
        <v>0</v>
      </c>
      <c r="BE136" s="193">
        <f t="shared" si="426"/>
        <v>0</v>
      </c>
      <c r="BF136" s="193">
        <f t="shared" si="426"/>
        <v>0</v>
      </c>
      <c r="BG136" s="193">
        <f t="shared" si="426"/>
        <v>0</v>
      </c>
      <c r="BH136" s="193">
        <f t="shared" si="426"/>
        <v>0</v>
      </c>
      <c r="BI136" s="193">
        <f t="shared" si="426"/>
        <v>0</v>
      </c>
      <c r="BJ136" s="193">
        <f t="shared" si="426"/>
        <v>0</v>
      </c>
      <c r="BK136" s="193">
        <f t="shared" si="426"/>
        <v>0</v>
      </c>
      <c r="BL136" s="193">
        <f t="shared" si="426"/>
        <v>0</v>
      </c>
      <c r="BM136" s="193">
        <f t="shared" si="426"/>
        <v>0</v>
      </c>
      <c r="BN136" s="193">
        <f t="shared" si="426"/>
        <v>0</v>
      </c>
      <c r="BO136" s="193">
        <f t="shared" si="426"/>
        <v>0</v>
      </c>
      <c r="BP136" s="193">
        <f t="shared" si="426"/>
        <v>0</v>
      </c>
      <c r="BQ136" s="193">
        <f t="shared" si="426"/>
        <v>0</v>
      </c>
      <c r="BR136" s="193">
        <f t="shared" si="426"/>
        <v>0</v>
      </c>
      <c r="BS136" s="193">
        <f t="shared" si="426"/>
        <v>0</v>
      </c>
      <c r="BT136" s="193">
        <f t="shared" si="426"/>
        <v>0</v>
      </c>
      <c r="BU136" s="193">
        <f t="shared" si="426"/>
        <v>0</v>
      </c>
      <c r="BV136" s="193">
        <f t="shared" ref="BV136:EG136" si="427" xml:space="preserve"> IF(BV135 = $F134, 1, 0)</f>
        <v>0</v>
      </c>
      <c r="BW136" s="193">
        <f t="shared" si="427"/>
        <v>0</v>
      </c>
      <c r="BX136" s="193">
        <f t="shared" si="427"/>
        <v>0</v>
      </c>
      <c r="BY136" s="193">
        <f t="shared" si="427"/>
        <v>0</v>
      </c>
      <c r="BZ136" s="193">
        <f t="shared" si="427"/>
        <v>0</v>
      </c>
      <c r="CA136" s="193">
        <f t="shared" si="427"/>
        <v>0</v>
      </c>
      <c r="CB136" s="193">
        <f t="shared" si="427"/>
        <v>0</v>
      </c>
      <c r="CC136" s="193">
        <f t="shared" si="427"/>
        <v>0</v>
      </c>
      <c r="CD136" s="193">
        <f t="shared" si="427"/>
        <v>0</v>
      </c>
      <c r="CE136" s="193">
        <f t="shared" si="427"/>
        <v>0</v>
      </c>
      <c r="CF136" s="193">
        <f t="shared" si="427"/>
        <v>0</v>
      </c>
      <c r="CG136" s="193">
        <f t="shared" si="427"/>
        <v>0</v>
      </c>
      <c r="CH136" s="193">
        <f t="shared" si="427"/>
        <v>0</v>
      </c>
      <c r="CI136" s="193">
        <f t="shared" si="427"/>
        <v>0</v>
      </c>
      <c r="CJ136" s="193">
        <f t="shared" si="427"/>
        <v>0</v>
      </c>
      <c r="CK136" s="193">
        <f t="shared" si="427"/>
        <v>0</v>
      </c>
      <c r="CL136" s="193">
        <f t="shared" si="427"/>
        <v>0</v>
      </c>
      <c r="CM136" s="193">
        <f t="shared" si="427"/>
        <v>0</v>
      </c>
      <c r="CN136" s="193">
        <f t="shared" si="427"/>
        <v>0</v>
      </c>
      <c r="CO136" s="193">
        <f t="shared" si="427"/>
        <v>0</v>
      </c>
      <c r="CP136" s="193">
        <f t="shared" si="427"/>
        <v>0</v>
      </c>
      <c r="CQ136" s="193">
        <f t="shared" si="427"/>
        <v>0</v>
      </c>
      <c r="CR136" s="193">
        <f t="shared" si="427"/>
        <v>0</v>
      </c>
      <c r="CS136" s="193">
        <f t="shared" si="427"/>
        <v>0</v>
      </c>
      <c r="CT136" s="193">
        <f t="shared" si="427"/>
        <v>0</v>
      </c>
      <c r="CU136" s="193">
        <f t="shared" si="427"/>
        <v>0</v>
      </c>
      <c r="CV136" s="193">
        <f t="shared" si="427"/>
        <v>0</v>
      </c>
      <c r="CW136" s="193">
        <f t="shared" si="427"/>
        <v>0</v>
      </c>
      <c r="CX136" s="193">
        <f t="shared" si="427"/>
        <v>0</v>
      </c>
      <c r="CY136" s="193">
        <f t="shared" si="427"/>
        <v>0</v>
      </c>
      <c r="CZ136" s="193">
        <f t="shared" si="427"/>
        <v>0</v>
      </c>
      <c r="DA136" s="193">
        <f t="shared" si="427"/>
        <v>0</v>
      </c>
      <c r="DB136" s="193">
        <f t="shared" si="427"/>
        <v>0</v>
      </c>
      <c r="DC136" s="193">
        <f t="shared" si="427"/>
        <v>0</v>
      </c>
      <c r="DD136" s="193">
        <f t="shared" si="427"/>
        <v>0</v>
      </c>
      <c r="DE136" s="193">
        <f t="shared" si="427"/>
        <v>0</v>
      </c>
      <c r="DF136" s="193">
        <f t="shared" si="427"/>
        <v>0</v>
      </c>
      <c r="DG136" s="193">
        <f t="shared" si="427"/>
        <v>0</v>
      </c>
      <c r="DH136" s="193">
        <f t="shared" si="427"/>
        <v>0</v>
      </c>
      <c r="DI136" s="193">
        <f t="shared" si="427"/>
        <v>0</v>
      </c>
      <c r="DJ136" s="193">
        <f t="shared" si="427"/>
        <v>0</v>
      </c>
      <c r="DK136" s="193">
        <f t="shared" si="427"/>
        <v>0</v>
      </c>
      <c r="DL136" s="193">
        <f t="shared" si="427"/>
        <v>0</v>
      </c>
      <c r="DM136" s="193">
        <f t="shared" si="427"/>
        <v>0</v>
      </c>
      <c r="DN136" s="193">
        <f t="shared" si="427"/>
        <v>0</v>
      </c>
      <c r="DO136" s="193">
        <f t="shared" si="427"/>
        <v>0</v>
      </c>
      <c r="DP136" s="193">
        <f t="shared" si="427"/>
        <v>0</v>
      </c>
      <c r="DQ136" s="193">
        <f t="shared" si="427"/>
        <v>0</v>
      </c>
      <c r="DR136" s="193">
        <f t="shared" si="427"/>
        <v>0</v>
      </c>
      <c r="DS136" s="193">
        <f t="shared" si="427"/>
        <v>0</v>
      </c>
      <c r="DT136" s="193">
        <f t="shared" si="427"/>
        <v>0</v>
      </c>
      <c r="DU136" s="193">
        <f t="shared" si="427"/>
        <v>0</v>
      </c>
      <c r="DV136" s="193">
        <f t="shared" si="427"/>
        <v>0</v>
      </c>
      <c r="DW136" s="193">
        <f t="shared" si="427"/>
        <v>0</v>
      </c>
      <c r="DX136" s="193">
        <f t="shared" si="427"/>
        <v>0</v>
      </c>
      <c r="DY136" s="193">
        <f t="shared" si="427"/>
        <v>0</v>
      </c>
      <c r="DZ136" s="193">
        <f t="shared" si="427"/>
        <v>0</v>
      </c>
      <c r="EA136" s="193">
        <f t="shared" si="427"/>
        <v>0</v>
      </c>
      <c r="EB136" s="193">
        <f t="shared" si="427"/>
        <v>0</v>
      </c>
      <c r="EC136" s="193">
        <f t="shared" si="427"/>
        <v>0</v>
      </c>
      <c r="ED136" s="193">
        <f t="shared" si="427"/>
        <v>0</v>
      </c>
      <c r="EE136" s="193">
        <f t="shared" si="427"/>
        <v>0</v>
      </c>
      <c r="EF136" s="193">
        <f t="shared" si="427"/>
        <v>0</v>
      </c>
      <c r="EG136" s="193">
        <f t="shared" si="427"/>
        <v>0</v>
      </c>
      <c r="EH136" s="193">
        <f t="shared" ref="EH136:GJ136" si="428" xml:space="preserve"> IF(EH135 = $F134, 1, 0)</f>
        <v>0</v>
      </c>
      <c r="EI136" s="193">
        <f t="shared" si="428"/>
        <v>0</v>
      </c>
      <c r="EJ136" s="193">
        <f t="shared" si="428"/>
        <v>0</v>
      </c>
      <c r="EK136" s="193">
        <f t="shared" si="428"/>
        <v>0</v>
      </c>
      <c r="EL136" s="193">
        <f t="shared" si="428"/>
        <v>0</v>
      </c>
      <c r="EM136" s="193">
        <f t="shared" si="428"/>
        <v>0</v>
      </c>
      <c r="EN136" s="193">
        <f t="shared" si="428"/>
        <v>0</v>
      </c>
      <c r="EO136" s="193">
        <f t="shared" si="428"/>
        <v>0</v>
      </c>
      <c r="EP136" s="193">
        <f t="shared" si="428"/>
        <v>0</v>
      </c>
      <c r="EQ136" s="193">
        <f t="shared" si="428"/>
        <v>0</v>
      </c>
      <c r="ER136" s="193">
        <f t="shared" si="428"/>
        <v>0</v>
      </c>
      <c r="ES136" s="193">
        <f t="shared" si="428"/>
        <v>0</v>
      </c>
      <c r="ET136" s="193">
        <f t="shared" si="428"/>
        <v>0</v>
      </c>
      <c r="EU136" s="193">
        <f t="shared" si="428"/>
        <v>0</v>
      </c>
      <c r="EV136" s="193">
        <f t="shared" si="428"/>
        <v>0</v>
      </c>
      <c r="EW136" s="193">
        <f t="shared" si="428"/>
        <v>0</v>
      </c>
      <c r="EX136" s="193">
        <f t="shared" si="428"/>
        <v>0</v>
      </c>
      <c r="EY136" s="193">
        <f t="shared" si="428"/>
        <v>0</v>
      </c>
      <c r="EZ136" s="193">
        <f t="shared" si="428"/>
        <v>0</v>
      </c>
      <c r="FA136" s="193">
        <f t="shared" si="428"/>
        <v>0</v>
      </c>
      <c r="FB136" s="193">
        <f t="shared" si="428"/>
        <v>0</v>
      </c>
      <c r="FC136" s="193">
        <f t="shared" si="428"/>
        <v>0</v>
      </c>
      <c r="FD136" s="193">
        <f t="shared" si="428"/>
        <v>0</v>
      </c>
      <c r="FE136" s="193">
        <f t="shared" si="428"/>
        <v>0</v>
      </c>
      <c r="FF136" s="193">
        <f t="shared" si="428"/>
        <v>0</v>
      </c>
      <c r="FG136" s="193">
        <f t="shared" si="428"/>
        <v>0</v>
      </c>
      <c r="FH136" s="193">
        <f t="shared" si="428"/>
        <v>0</v>
      </c>
      <c r="FI136" s="193">
        <f t="shared" si="428"/>
        <v>0</v>
      </c>
      <c r="FJ136" s="193">
        <f t="shared" si="428"/>
        <v>0</v>
      </c>
      <c r="FK136" s="193">
        <f t="shared" si="428"/>
        <v>0</v>
      </c>
      <c r="FL136" s="193">
        <f t="shared" si="428"/>
        <v>0</v>
      </c>
      <c r="FM136" s="193">
        <f t="shared" si="428"/>
        <v>0</v>
      </c>
      <c r="FN136" s="193">
        <f t="shared" si="428"/>
        <v>0</v>
      </c>
      <c r="FO136" s="193">
        <f t="shared" si="428"/>
        <v>0</v>
      </c>
      <c r="FP136" s="193">
        <f t="shared" si="428"/>
        <v>0</v>
      </c>
      <c r="FQ136" s="193">
        <f t="shared" si="428"/>
        <v>0</v>
      </c>
      <c r="FR136" s="193">
        <f t="shared" si="428"/>
        <v>0</v>
      </c>
      <c r="FS136" s="193">
        <f t="shared" si="428"/>
        <v>0</v>
      </c>
      <c r="FT136" s="193">
        <f t="shared" si="428"/>
        <v>0</v>
      </c>
      <c r="FU136" s="193">
        <f t="shared" si="428"/>
        <v>0</v>
      </c>
      <c r="FV136" s="193">
        <f t="shared" si="428"/>
        <v>0</v>
      </c>
      <c r="FW136" s="193">
        <f t="shared" si="428"/>
        <v>0</v>
      </c>
      <c r="FX136" s="193">
        <f t="shared" si="428"/>
        <v>0</v>
      </c>
      <c r="FY136" s="193">
        <f t="shared" si="428"/>
        <v>0</v>
      </c>
      <c r="FZ136" s="193">
        <f t="shared" si="428"/>
        <v>0</v>
      </c>
      <c r="GA136" s="193">
        <f t="shared" si="428"/>
        <v>0</v>
      </c>
      <c r="GB136" s="193">
        <f t="shared" si="428"/>
        <v>0</v>
      </c>
      <c r="GC136" s="193">
        <f t="shared" si="428"/>
        <v>0</v>
      </c>
      <c r="GD136" s="193">
        <f t="shared" si="428"/>
        <v>0</v>
      </c>
      <c r="GE136" s="193">
        <f t="shared" si="428"/>
        <v>0</v>
      </c>
      <c r="GF136" s="193">
        <f t="shared" si="428"/>
        <v>0</v>
      </c>
      <c r="GG136" s="193">
        <f t="shared" si="428"/>
        <v>0</v>
      </c>
      <c r="GH136" s="193">
        <f t="shared" si="428"/>
        <v>0</v>
      </c>
      <c r="GI136" s="193">
        <f t="shared" si="428"/>
        <v>0</v>
      </c>
      <c r="GJ136" s="193">
        <f t="shared" si="428"/>
        <v>0</v>
      </c>
    </row>
    <row r="137" spans="1:192" outlineLevel="1" x14ac:dyDescent="0.25">
      <c r="E137" s="6"/>
      <c r="F137" s="6"/>
      <c r="G137" s="6"/>
      <c r="H137" s="6"/>
      <c r="I137" s="72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</row>
    <row r="138" spans="1:192" outlineLevel="1" x14ac:dyDescent="0.25">
      <c r="E138" s="204" t="str">
        <f t="shared" ref="E138:BP138" si="429" xml:space="preserve"> E$92</f>
        <v>First operating period flag</v>
      </c>
      <c r="F138" s="204">
        <f t="shared" si="429"/>
        <v>0</v>
      </c>
      <c r="G138" s="204" t="str">
        <f t="shared" si="429"/>
        <v>flag</v>
      </c>
      <c r="H138" s="204">
        <f t="shared" si="429"/>
        <v>1</v>
      </c>
      <c r="I138" s="204">
        <f t="shared" si="429"/>
        <v>0</v>
      </c>
      <c r="J138" s="204">
        <f t="shared" si="429"/>
        <v>0</v>
      </c>
      <c r="K138" s="204">
        <f t="shared" si="429"/>
        <v>0</v>
      </c>
      <c r="L138" s="204">
        <f t="shared" si="429"/>
        <v>0</v>
      </c>
      <c r="M138" s="204">
        <f t="shared" si="429"/>
        <v>0</v>
      </c>
      <c r="N138" s="204">
        <f t="shared" si="429"/>
        <v>0</v>
      </c>
      <c r="O138" s="204">
        <f t="shared" si="429"/>
        <v>0</v>
      </c>
      <c r="P138" s="204">
        <f t="shared" si="429"/>
        <v>0</v>
      </c>
      <c r="Q138" s="204">
        <f t="shared" si="429"/>
        <v>1</v>
      </c>
      <c r="R138" s="204">
        <f t="shared" si="429"/>
        <v>0</v>
      </c>
      <c r="S138" s="204">
        <f t="shared" si="429"/>
        <v>0</v>
      </c>
      <c r="T138" s="204">
        <f t="shared" si="429"/>
        <v>0</v>
      </c>
      <c r="U138" s="204">
        <f t="shared" si="429"/>
        <v>0</v>
      </c>
      <c r="V138" s="204">
        <f t="shared" si="429"/>
        <v>0</v>
      </c>
      <c r="W138" s="204">
        <f t="shared" si="429"/>
        <v>0</v>
      </c>
      <c r="X138" s="204">
        <f t="shared" si="429"/>
        <v>0</v>
      </c>
      <c r="Y138" s="204">
        <f t="shared" si="429"/>
        <v>0</v>
      </c>
      <c r="Z138" s="204">
        <f t="shared" si="429"/>
        <v>0</v>
      </c>
      <c r="AA138" s="204">
        <f t="shared" si="429"/>
        <v>0</v>
      </c>
      <c r="AB138" s="204">
        <f t="shared" si="429"/>
        <v>0</v>
      </c>
      <c r="AC138" s="204">
        <f t="shared" si="429"/>
        <v>0</v>
      </c>
      <c r="AD138" s="204">
        <f t="shared" si="429"/>
        <v>0</v>
      </c>
      <c r="AE138" s="204">
        <f t="shared" si="429"/>
        <v>0</v>
      </c>
      <c r="AF138" s="204">
        <f t="shared" si="429"/>
        <v>0</v>
      </c>
      <c r="AG138" s="204">
        <f t="shared" si="429"/>
        <v>0</v>
      </c>
      <c r="AH138" s="204">
        <f t="shared" si="429"/>
        <v>0</v>
      </c>
      <c r="AI138" s="204">
        <f t="shared" si="429"/>
        <v>0</v>
      </c>
      <c r="AJ138" s="204">
        <f t="shared" si="429"/>
        <v>0</v>
      </c>
      <c r="AK138" s="204">
        <f t="shared" si="429"/>
        <v>0</v>
      </c>
      <c r="AL138" s="204">
        <f t="shared" si="429"/>
        <v>0</v>
      </c>
      <c r="AM138" s="204">
        <f t="shared" si="429"/>
        <v>0</v>
      </c>
      <c r="AN138" s="204">
        <f t="shared" si="429"/>
        <v>0</v>
      </c>
      <c r="AO138" s="204">
        <f t="shared" si="429"/>
        <v>0</v>
      </c>
      <c r="AP138" s="204">
        <f t="shared" si="429"/>
        <v>0</v>
      </c>
      <c r="AQ138" s="204">
        <f t="shared" si="429"/>
        <v>0</v>
      </c>
      <c r="AR138" s="204">
        <f t="shared" si="429"/>
        <v>0</v>
      </c>
      <c r="AS138" s="204">
        <f t="shared" si="429"/>
        <v>0</v>
      </c>
      <c r="AT138" s="204">
        <f t="shared" si="429"/>
        <v>0</v>
      </c>
      <c r="AU138" s="204">
        <f t="shared" si="429"/>
        <v>0</v>
      </c>
      <c r="AV138" s="204">
        <f t="shared" si="429"/>
        <v>0</v>
      </c>
      <c r="AW138" s="204">
        <f t="shared" si="429"/>
        <v>0</v>
      </c>
      <c r="AX138" s="204">
        <f t="shared" si="429"/>
        <v>0</v>
      </c>
      <c r="AY138" s="204">
        <f t="shared" si="429"/>
        <v>0</v>
      </c>
      <c r="AZ138" s="204">
        <f t="shared" si="429"/>
        <v>0</v>
      </c>
      <c r="BA138" s="204">
        <f t="shared" si="429"/>
        <v>0</v>
      </c>
      <c r="BB138" s="204">
        <f t="shared" si="429"/>
        <v>0</v>
      </c>
      <c r="BC138" s="204">
        <f t="shared" si="429"/>
        <v>0</v>
      </c>
      <c r="BD138" s="204">
        <f t="shared" si="429"/>
        <v>0</v>
      </c>
      <c r="BE138" s="204">
        <f t="shared" si="429"/>
        <v>0</v>
      </c>
      <c r="BF138" s="204">
        <f t="shared" si="429"/>
        <v>0</v>
      </c>
      <c r="BG138" s="204">
        <f t="shared" si="429"/>
        <v>0</v>
      </c>
      <c r="BH138" s="204">
        <f t="shared" si="429"/>
        <v>0</v>
      </c>
      <c r="BI138" s="204">
        <f t="shared" si="429"/>
        <v>0</v>
      </c>
      <c r="BJ138" s="204">
        <f t="shared" si="429"/>
        <v>0</v>
      </c>
      <c r="BK138" s="204">
        <f t="shared" si="429"/>
        <v>0</v>
      </c>
      <c r="BL138" s="204">
        <f t="shared" si="429"/>
        <v>0</v>
      </c>
      <c r="BM138" s="204">
        <f t="shared" si="429"/>
        <v>0</v>
      </c>
      <c r="BN138" s="204">
        <f t="shared" si="429"/>
        <v>0</v>
      </c>
      <c r="BO138" s="204">
        <f t="shared" si="429"/>
        <v>0</v>
      </c>
      <c r="BP138" s="204">
        <f t="shared" si="429"/>
        <v>0</v>
      </c>
      <c r="BQ138" s="204">
        <f t="shared" ref="BQ138:EB138" si="430" xml:space="preserve"> BQ$92</f>
        <v>0</v>
      </c>
      <c r="BR138" s="204">
        <f t="shared" si="430"/>
        <v>0</v>
      </c>
      <c r="BS138" s="204">
        <f t="shared" si="430"/>
        <v>0</v>
      </c>
      <c r="BT138" s="204">
        <f t="shared" si="430"/>
        <v>0</v>
      </c>
      <c r="BU138" s="204">
        <f t="shared" si="430"/>
        <v>0</v>
      </c>
      <c r="BV138" s="204">
        <f t="shared" si="430"/>
        <v>0</v>
      </c>
      <c r="BW138" s="204">
        <f t="shared" si="430"/>
        <v>0</v>
      </c>
      <c r="BX138" s="204">
        <f t="shared" si="430"/>
        <v>0</v>
      </c>
      <c r="BY138" s="204">
        <f t="shared" si="430"/>
        <v>0</v>
      </c>
      <c r="BZ138" s="204">
        <f t="shared" si="430"/>
        <v>0</v>
      </c>
      <c r="CA138" s="204">
        <f t="shared" si="430"/>
        <v>0</v>
      </c>
      <c r="CB138" s="204">
        <f t="shared" si="430"/>
        <v>0</v>
      </c>
      <c r="CC138" s="204">
        <f t="shared" si="430"/>
        <v>0</v>
      </c>
      <c r="CD138" s="204">
        <f t="shared" si="430"/>
        <v>0</v>
      </c>
      <c r="CE138" s="204">
        <f t="shared" si="430"/>
        <v>0</v>
      </c>
      <c r="CF138" s="204">
        <f t="shared" si="430"/>
        <v>0</v>
      </c>
      <c r="CG138" s="204">
        <f t="shared" si="430"/>
        <v>0</v>
      </c>
      <c r="CH138" s="204">
        <f t="shared" si="430"/>
        <v>0</v>
      </c>
      <c r="CI138" s="204">
        <f t="shared" si="430"/>
        <v>0</v>
      </c>
      <c r="CJ138" s="204">
        <f t="shared" si="430"/>
        <v>0</v>
      </c>
      <c r="CK138" s="204">
        <f t="shared" si="430"/>
        <v>0</v>
      </c>
      <c r="CL138" s="204">
        <f t="shared" si="430"/>
        <v>0</v>
      </c>
      <c r="CM138" s="204">
        <f t="shared" si="430"/>
        <v>0</v>
      </c>
      <c r="CN138" s="204">
        <f t="shared" si="430"/>
        <v>0</v>
      </c>
      <c r="CO138" s="204">
        <f t="shared" si="430"/>
        <v>0</v>
      </c>
      <c r="CP138" s="204">
        <f t="shared" si="430"/>
        <v>0</v>
      </c>
      <c r="CQ138" s="204">
        <f t="shared" si="430"/>
        <v>0</v>
      </c>
      <c r="CR138" s="204">
        <f t="shared" si="430"/>
        <v>0</v>
      </c>
      <c r="CS138" s="204">
        <f t="shared" si="430"/>
        <v>0</v>
      </c>
      <c r="CT138" s="204">
        <f t="shared" si="430"/>
        <v>0</v>
      </c>
      <c r="CU138" s="204">
        <f t="shared" si="430"/>
        <v>0</v>
      </c>
      <c r="CV138" s="204">
        <f t="shared" si="430"/>
        <v>0</v>
      </c>
      <c r="CW138" s="204">
        <f t="shared" si="430"/>
        <v>0</v>
      </c>
      <c r="CX138" s="204">
        <f t="shared" si="430"/>
        <v>0</v>
      </c>
      <c r="CY138" s="204">
        <f t="shared" si="430"/>
        <v>0</v>
      </c>
      <c r="CZ138" s="204">
        <f t="shared" si="430"/>
        <v>0</v>
      </c>
      <c r="DA138" s="204">
        <f t="shared" si="430"/>
        <v>0</v>
      </c>
      <c r="DB138" s="204">
        <f t="shared" si="430"/>
        <v>0</v>
      </c>
      <c r="DC138" s="204">
        <f t="shared" si="430"/>
        <v>0</v>
      </c>
      <c r="DD138" s="204">
        <f t="shared" si="430"/>
        <v>0</v>
      </c>
      <c r="DE138" s="204">
        <f t="shared" si="430"/>
        <v>0</v>
      </c>
      <c r="DF138" s="204">
        <f t="shared" si="430"/>
        <v>0</v>
      </c>
      <c r="DG138" s="204">
        <f t="shared" si="430"/>
        <v>0</v>
      </c>
      <c r="DH138" s="204">
        <f t="shared" si="430"/>
        <v>0</v>
      </c>
      <c r="DI138" s="204">
        <f t="shared" si="430"/>
        <v>0</v>
      </c>
      <c r="DJ138" s="204">
        <f t="shared" si="430"/>
        <v>0</v>
      </c>
      <c r="DK138" s="204">
        <f t="shared" si="430"/>
        <v>0</v>
      </c>
      <c r="DL138" s="204">
        <f t="shared" si="430"/>
        <v>0</v>
      </c>
      <c r="DM138" s="204">
        <f t="shared" si="430"/>
        <v>0</v>
      </c>
      <c r="DN138" s="204">
        <f t="shared" si="430"/>
        <v>0</v>
      </c>
      <c r="DO138" s="204">
        <f t="shared" si="430"/>
        <v>0</v>
      </c>
      <c r="DP138" s="204">
        <f t="shared" si="430"/>
        <v>0</v>
      </c>
      <c r="DQ138" s="204">
        <f t="shared" si="430"/>
        <v>0</v>
      </c>
      <c r="DR138" s="204">
        <f t="shared" si="430"/>
        <v>0</v>
      </c>
      <c r="DS138" s="204">
        <f t="shared" si="430"/>
        <v>0</v>
      </c>
      <c r="DT138" s="204">
        <f t="shared" si="430"/>
        <v>0</v>
      </c>
      <c r="DU138" s="204">
        <f t="shared" si="430"/>
        <v>0</v>
      </c>
      <c r="DV138" s="204">
        <f t="shared" si="430"/>
        <v>0</v>
      </c>
      <c r="DW138" s="204">
        <f t="shared" si="430"/>
        <v>0</v>
      </c>
      <c r="DX138" s="204">
        <f t="shared" si="430"/>
        <v>0</v>
      </c>
      <c r="DY138" s="204">
        <f t="shared" si="430"/>
        <v>0</v>
      </c>
      <c r="DZ138" s="204">
        <f t="shared" si="430"/>
        <v>0</v>
      </c>
      <c r="EA138" s="204">
        <f t="shared" si="430"/>
        <v>0</v>
      </c>
      <c r="EB138" s="204">
        <f t="shared" si="430"/>
        <v>0</v>
      </c>
      <c r="EC138" s="204">
        <f t="shared" ref="EC138:GJ138" si="431" xml:space="preserve"> EC$92</f>
        <v>0</v>
      </c>
      <c r="ED138" s="204">
        <f t="shared" si="431"/>
        <v>0</v>
      </c>
      <c r="EE138" s="204">
        <f t="shared" si="431"/>
        <v>0</v>
      </c>
      <c r="EF138" s="204">
        <f t="shared" si="431"/>
        <v>0</v>
      </c>
      <c r="EG138" s="204">
        <f t="shared" si="431"/>
        <v>0</v>
      </c>
      <c r="EH138" s="204">
        <f t="shared" si="431"/>
        <v>0</v>
      </c>
      <c r="EI138" s="204">
        <f t="shared" si="431"/>
        <v>0</v>
      </c>
      <c r="EJ138" s="204">
        <f t="shared" si="431"/>
        <v>0</v>
      </c>
      <c r="EK138" s="204">
        <f t="shared" si="431"/>
        <v>0</v>
      </c>
      <c r="EL138" s="204">
        <f t="shared" si="431"/>
        <v>0</v>
      </c>
      <c r="EM138" s="204">
        <f t="shared" si="431"/>
        <v>0</v>
      </c>
      <c r="EN138" s="204">
        <f t="shared" si="431"/>
        <v>0</v>
      </c>
      <c r="EO138" s="204">
        <f t="shared" si="431"/>
        <v>0</v>
      </c>
      <c r="EP138" s="204">
        <f t="shared" si="431"/>
        <v>0</v>
      </c>
      <c r="EQ138" s="204">
        <f t="shared" si="431"/>
        <v>0</v>
      </c>
      <c r="ER138" s="204">
        <f t="shared" si="431"/>
        <v>0</v>
      </c>
      <c r="ES138" s="204">
        <f t="shared" si="431"/>
        <v>0</v>
      </c>
      <c r="ET138" s="204">
        <f t="shared" si="431"/>
        <v>0</v>
      </c>
      <c r="EU138" s="204">
        <f t="shared" si="431"/>
        <v>0</v>
      </c>
      <c r="EV138" s="204">
        <f t="shared" si="431"/>
        <v>0</v>
      </c>
      <c r="EW138" s="204">
        <f t="shared" si="431"/>
        <v>0</v>
      </c>
      <c r="EX138" s="204">
        <f t="shared" si="431"/>
        <v>0</v>
      </c>
      <c r="EY138" s="204">
        <f t="shared" si="431"/>
        <v>0</v>
      </c>
      <c r="EZ138" s="204">
        <f t="shared" si="431"/>
        <v>0</v>
      </c>
      <c r="FA138" s="204">
        <f t="shared" si="431"/>
        <v>0</v>
      </c>
      <c r="FB138" s="204">
        <f t="shared" si="431"/>
        <v>0</v>
      </c>
      <c r="FC138" s="204">
        <f t="shared" si="431"/>
        <v>0</v>
      </c>
      <c r="FD138" s="204">
        <f t="shared" si="431"/>
        <v>0</v>
      </c>
      <c r="FE138" s="204">
        <f t="shared" si="431"/>
        <v>0</v>
      </c>
      <c r="FF138" s="204">
        <f t="shared" si="431"/>
        <v>0</v>
      </c>
      <c r="FG138" s="204">
        <f t="shared" si="431"/>
        <v>0</v>
      </c>
      <c r="FH138" s="204">
        <f t="shared" si="431"/>
        <v>0</v>
      </c>
      <c r="FI138" s="204">
        <f t="shared" si="431"/>
        <v>0</v>
      </c>
      <c r="FJ138" s="204">
        <f t="shared" si="431"/>
        <v>0</v>
      </c>
      <c r="FK138" s="204">
        <f t="shared" si="431"/>
        <v>0</v>
      </c>
      <c r="FL138" s="204">
        <f t="shared" si="431"/>
        <v>0</v>
      </c>
      <c r="FM138" s="204">
        <f t="shared" si="431"/>
        <v>0</v>
      </c>
      <c r="FN138" s="204">
        <f t="shared" si="431"/>
        <v>0</v>
      </c>
      <c r="FO138" s="204">
        <f t="shared" si="431"/>
        <v>0</v>
      </c>
      <c r="FP138" s="204">
        <f t="shared" si="431"/>
        <v>0</v>
      </c>
      <c r="FQ138" s="204">
        <f t="shared" si="431"/>
        <v>0</v>
      </c>
      <c r="FR138" s="204">
        <f t="shared" si="431"/>
        <v>0</v>
      </c>
      <c r="FS138" s="204">
        <f t="shared" si="431"/>
        <v>0</v>
      </c>
      <c r="FT138" s="204">
        <f t="shared" si="431"/>
        <v>0</v>
      </c>
      <c r="FU138" s="204">
        <f t="shared" si="431"/>
        <v>0</v>
      </c>
      <c r="FV138" s="204">
        <f t="shared" si="431"/>
        <v>0</v>
      </c>
      <c r="FW138" s="204">
        <f t="shared" si="431"/>
        <v>0</v>
      </c>
      <c r="FX138" s="204">
        <f t="shared" si="431"/>
        <v>0</v>
      </c>
      <c r="FY138" s="204">
        <f t="shared" si="431"/>
        <v>0</v>
      </c>
      <c r="FZ138" s="204">
        <f t="shared" si="431"/>
        <v>0</v>
      </c>
      <c r="GA138" s="204">
        <f t="shared" si="431"/>
        <v>0</v>
      </c>
      <c r="GB138" s="204">
        <f t="shared" si="431"/>
        <v>0</v>
      </c>
      <c r="GC138" s="204">
        <f t="shared" si="431"/>
        <v>0</v>
      </c>
      <c r="GD138" s="204">
        <f t="shared" si="431"/>
        <v>0</v>
      </c>
      <c r="GE138" s="204">
        <f t="shared" si="431"/>
        <v>0</v>
      </c>
      <c r="GF138" s="204">
        <f t="shared" si="431"/>
        <v>0</v>
      </c>
      <c r="GG138" s="204">
        <f t="shared" si="431"/>
        <v>0</v>
      </c>
      <c r="GH138" s="204">
        <f t="shared" si="431"/>
        <v>0</v>
      </c>
      <c r="GI138" s="204">
        <f t="shared" si="431"/>
        <v>0</v>
      </c>
      <c r="GJ138" s="204">
        <f t="shared" si="431"/>
        <v>0</v>
      </c>
    </row>
    <row r="139" spans="1:192" outlineLevel="1" x14ac:dyDescent="0.25">
      <c r="A139" s="50"/>
      <c r="C139" s="51"/>
      <c r="D139" s="52"/>
      <c r="E139" s="499" t="str">
        <f t="shared" ref="E139:AJ139" si="432" xml:space="preserve"> E$136</f>
        <v>End of senior debt repayment period flag</v>
      </c>
      <c r="F139" s="499">
        <f t="shared" si="432"/>
        <v>0</v>
      </c>
      <c r="G139" s="499" t="str">
        <f t="shared" si="432"/>
        <v>flag</v>
      </c>
      <c r="H139" s="499">
        <f t="shared" si="432"/>
        <v>1</v>
      </c>
      <c r="I139" s="499">
        <f t="shared" si="432"/>
        <v>0</v>
      </c>
      <c r="J139" s="499">
        <f t="shared" si="432"/>
        <v>0</v>
      </c>
      <c r="K139" s="499">
        <f t="shared" si="432"/>
        <v>0</v>
      </c>
      <c r="L139" s="499">
        <f t="shared" si="432"/>
        <v>0</v>
      </c>
      <c r="M139" s="499">
        <f t="shared" si="432"/>
        <v>0</v>
      </c>
      <c r="N139" s="499">
        <f t="shared" si="432"/>
        <v>0</v>
      </c>
      <c r="O139" s="499">
        <f t="shared" si="432"/>
        <v>0</v>
      </c>
      <c r="P139" s="499">
        <f t="shared" si="432"/>
        <v>0</v>
      </c>
      <c r="Q139" s="499">
        <f t="shared" si="432"/>
        <v>0</v>
      </c>
      <c r="R139" s="499">
        <f t="shared" si="432"/>
        <v>0</v>
      </c>
      <c r="S139" s="499">
        <f t="shared" si="432"/>
        <v>0</v>
      </c>
      <c r="T139" s="499">
        <f t="shared" si="432"/>
        <v>0</v>
      </c>
      <c r="U139" s="499">
        <f t="shared" si="432"/>
        <v>0</v>
      </c>
      <c r="V139" s="499">
        <f t="shared" si="432"/>
        <v>0</v>
      </c>
      <c r="W139" s="499">
        <f t="shared" si="432"/>
        <v>0</v>
      </c>
      <c r="X139" s="499">
        <f t="shared" si="432"/>
        <v>0</v>
      </c>
      <c r="Y139" s="499">
        <f t="shared" si="432"/>
        <v>0</v>
      </c>
      <c r="Z139" s="499">
        <f t="shared" si="432"/>
        <v>0</v>
      </c>
      <c r="AA139" s="499">
        <f t="shared" si="432"/>
        <v>0</v>
      </c>
      <c r="AB139" s="499">
        <f t="shared" si="432"/>
        <v>0</v>
      </c>
      <c r="AC139" s="499">
        <f t="shared" si="432"/>
        <v>0</v>
      </c>
      <c r="AD139" s="499">
        <f t="shared" si="432"/>
        <v>0</v>
      </c>
      <c r="AE139" s="499">
        <f t="shared" si="432"/>
        <v>0</v>
      </c>
      <c r="AF139" s="499">
        <f t="shared" si="432"/>
        <v>0</v>
      </c>
      <c r="AG139" s="499">
        <f t="shared" si="432"/>
        <v>0</v>
      </c>
      <c r="AH139" s="499">
        <f t="shared" si="432"/>
        <v>0</v>
      </c>
      <c r="AI139" s="499">
        <f t="shared" si="432"/>
        <v>0</v>
      </c>
      <c r="AJ139" s="499">
        <f t="shared" si="432"/>
        <v>0</v>
      </c>
      <c r="AK139" s="499">
        <f t="shared" ref="AK139:BP139" si="433" xml:space="preserve"> AK$136</f>
        <v>0</v>
      </c>
      <c r="AL139" s="499">
        <f t="shared" si="433"/>
        <v>0</v>
      </c>
      <c r="AM139" s="499">
        <f t="shared" si="433"/>
        <v>0</v>
      </c>
      <c r="AN139" s="499">
        <f t="shared" si="433"/>
        <v>0</v>
      </c>
      <c r="AO139" s="499">
        <f t="shared" si="433"/>
        <v>0</v>
      </c>
      <c r="AP139" s="499">
        <f t="shared" si="433"/>
        <v>0</v>
      </c>
      <c r="AQ139" s="499">
        <f t="shared" si="433"/>
        <v>0</v>
      </c>
      <c r="AR139" s="499">
        <f t="shared" si="433"/>
        <v>0</v>
      </c>
      <c r="AS139" s="499">
        <f t="shared" si="433"/>
        <v>0</v>
      </c>
      <c r="AT139" s="499">
        <f t="shared" si="433"/>
        <v>0</v>
      </c>
      <c r="AU139" s="499">
        <f t="shared" si="433"/>
        <v>0</v>
      </c>
      <c r="AV139" s="499">
        <f t="shared" si="433"/>
        <v>0</v>
      </c>
      <c r="AW139" s="499">
        <f t="shared" si="433"/>
        <v>0</v>
      </c>
      <c r="AX139" s="499">
        <f t="shared" si="433"/>
        <v>1</v>
      </c>
      <c r="AY139" s="499">
        <f t="shared" si="433"/>
        <v>0</v>
      </c>
      <c r="AZ139" s="499">
        <f t="shared" si="433"/>
        <v>0</v>
      </c>
      <c r="BA139" s="499">
        <f t="shared" si="433"/>
        <v>0</v>
      </c>
      <c r="BB139" s="499">
        <f t="shared" si="433"/>
        <v>0</v>
      </c>
      <c r="BC139" s="499">
        <f t="shared" si="433"/>
        <v>0</v>
      </c>
      <c r="BD139" s="499">
        <f t="shared" si="433"/>
        <v>0</v>
      </c>
      <c r="BE139" s="499">
        <f t="shared" si="433"/>
        <v>0</v>
      </c>
      <c r="BF139" s="499">
        <f t="shared" si="433"/>
        <v>0</v>
      </c>
      <c r="BG139" s="499">
        <f t="shared" si="433"/>
        <v>0</v>
      </c>
      <c r="BH139" s="499">
        <f t="shared" si="433"/>
        <v>0</v>
      </c>
      <c r="BI139" s="499">
        <f t="shared" si="433"/>
        <v>0</v>
      </c>
      <c r="BJ139" s="499">
        <f t="shared" si="433"/>
        <v>0</v>
      </c>
      <c r="BK139" s="499">
        <f t="shared" si="433"/>
        <v>0</v>
      </c>
      <c r="BL139" s="499">
        <f t="shared" si="433"/>
        <v>0</v>
      </c>
      <c r="BM139" s="499">
        <f t="shared" si="433"/>
        <v>0</v>
      </c>
      <c r="BN139" s="499">
        <f t="shared" si="433"/>
        <v>0</v>
      </c>
      <c r="BO139" s="499">
        <f t="shared" si="433"/>
        <v>0</v>
      </c>
      <c r="BP139" s="499">
        <f t="shared" si="433"/>
        <v>0</v>
      </c>
      <c r="BQ139" s="499">
        <f t="shared" ref="BQ139:CV139" si="434" xml:space="preserve"> BQ$136</f>
        <v>0</v>
      </c>
      <c r="BR139" s="499">
        <f t="shared" si="434"/>
        <v>0</v>
      </c>
      <c r="BS139" s="499">
        <f t="shared" si="434"/>
        <v>0</v>
      </c>
      <c r="BT139" s="499">
        <f t="shared" si="434"/>
        <v>0</v>
      </c>
      <c r="BU139" s="499">
        <f t="shared" si="434"/>
        <v>0</v>
      </c>
      <c r="BV139" s="499">
        <f t="shared" si="434"/>
        <v>0</v>
      </c>
      <c r="BW139" s="499">
        <f t="shared" si="434"/>
        <v>0</v>
      </c>
      <c r="BX139" s="499">
        <f t="shared" si="434"/>
        <v>0</v>
      </c>
      <c r="BY139" s="499">
        <f t="shared" si="434"/>
        <v>0</v>
      </c>
      <c r="BZ139" s="499">
        <f t="shared" si="434"/>
        <v>0</v>
      </c>
      <c r="CA139" s="499">
        <f t="shared" si="434"/>
        <v>0</v>
      </c>
      <c r="CB139" s="499">
        <f t="shared" si="434"/>
        <v>0</v>
      </c>
      <c r="CC139" s="499">
        <f t="shared" si="434"/>
        <v>0</v>
      </c>
      <c r="CD139" s="499">
        <f t="shared" si="434"/>
        <v>0</v>
      </c>
      <c r="CE139" s="499">
        <f t="shared" si="434"/>
        <v>0</v>
      </c>
      <c r="CF139" s="499">
        <f t="shared" si="434"/>
        <v>0</v>
      </c>
      <c r="CG139" s="499">
        <f t="shared" si="434"/>
        <v>0</v>
      </c>
      <c r="CH139" s="499">
        <f t="shared" si="434"/>
        <v>0</v>
      </c>
      <c r="CI139" s="499">
        <f t="shared" si="434"/>
        <v>0</v>
      </c>
      <c r="CJ139" s="499">
        <f t="shared" si="434"/>
        <v>0</v>
      </c>
      <c r="CK139" s="499">
        <f t="shared" si="434"/>
        <v>0</v>
      </c>
      <c r="CL139" s="499">
        <f t="shared" si="434"/>
        <v>0</v>
      </c>
      <c r="CM139" s="499">
        <f t="shared" si="434"/>
        <v>0</v>
      </c>
      <c r="CN139" s="499">
        <f t="shared" si="434"/>
        <v>0</v>
      </c>
      <c r="CO139" s="499">
        <f t="shared" si="434"/>
        <v>0</v>
      </c>
      <c r="CP139" s="499">
        <f t="shared" si="434"/>
        <v>0</v>
      </c>
      <c r="CQ139" s="499">
        <f t="shared" si="434"/>
        <v>0</v>
      </c>
      <c r="CR139" s="499">
        <f t="shared" si="434"/>
        <v>0</v>
      </c>
      <c r="CS139" s="499">
        <f t="shared" si="434"/>
        <v>0</v>
      </c>
      <c r="CT139" s="499">
        <f t="shared" si="434"/>
        <v>0</v>
      </c>
      <c r="CU139" s="499">
        <f t="shared" si="434"/>
        <v>0</v>
      </c>
      <c r="CV139" s="499">
        <f t="shared" si="434"/>
        <v>0</v>
      </c>
      <c r="CW139" s="499">
        <f t="shared" ref="CW139:EB139" si="435" xml:space="preserve"> CW$136</f>
        <v>0</v>
      </c>
      <c r="CX139" s="499">
        <f t="shared" si="435"/>
        <v>0</v>
      </c>
      <c r="CY139" s="499">
        <f t="shared" si="435"/>
        <v>0</v>
      </c>
      <c r="CZ139" s="499">
        <f t="shared" si="435"/>
        <v>0</v>
      </c>
      <c r="DA139" s="499">
        <f t="shared" si="435"/>
        <v>0</v>
      </c>
      <c r="DB139" s="499">
        <f t="shared" si="435"/>
        <v>0</v>
      </c>
      <c r="DC139" s="499">
        <f t="shared" si="435"/>
        <v>0</v>
      </c>
      <c r="DD139" s="499">
        <f t="shared" si="435"/>
        <v>0</v>
      </c>
      <c r="DE139" s="499">
        <f t="shared" si="435"/>
        <v>0</v>
      </c>
      <c r="DF139" s="499">
        <f t="shared" si="435"/>
        <v>0</v>
      </c>
      <c r="DG139" s="499">
        <f t="shared" si="435"/>
        <v>0</v>
      </c>
      <c r="DH139" s="499">
        <f t="shared" si="435"/>
        <v>0</v>
      </c>
      <c r="DI139" s="499">
        <f t="shared" si="435"/>
        <v>0</v>
      </c>
      <c r="DJ139" s="499">
        <f t="shared" si="435"/>
        <v>0</v>
      </c>
      <c r="DK139" s="499">
        <f t="shared" si="435"/>
        <v>0</v>
      </c>
      <c r="DL139" s="499">
        <f t="shared" si="435"/>
        <v>0</v>
      </c>
      <c r="DM139" s="499">
        <f t="shared" si="435"/>
        <v>0</v>
      </c>
      <c r="DN139" s="499">
        <f t="shared" si="435"/>
        <v>0</v>
      </c>
      <c r="DO139" s="499">
        <f t="shared" si="435"/>
        <v>0</v>
      </c>
      <c r="DP139" s="499">
        <f t="shared" si="435"/>
        <v>0</v>
      </c>
      <c r="DQ139" s="499">
        <f t="shared" si="435"/>
        <v>0</v>
      </c>
      <c r="DR139" s="499">
        <f t="shared" si="435"/>
        <v>0</v>
      </c>
      <c r="DS139" s="499">
        <f t="shared" si="435"/>
        <v>0</v>
      </c>
      <c r="DT139" s="499">
        <f t="shared" si="435"/>
        <v>0</v>
      </c>
      <c r="DU139" s="499">
        <f t="shared" si="435"/>
        <v>0</v>
      </c>
      <c r="DV139" s="499">
        <f t="shared" si="435"/>
        <v>0</v>
      </c>
      <c r="DW139" s="499">
        <f t="shared" si="435"/>
        <v>0</v>
      </c>
      <c r="DX139" s="499">
        <f t="shared" si="435"/>
        <v>0</v>
      </c>
      <c r="DY139" s="499">
        <f t="shared" si="435"/>
        <v>0</v>
      </c>
      <c r="DZ139" s="499">
        <f t="shared" si="435"/>
        <v>0</v>
      </c>
      <c r="EA139" s="499">
        <f t="shared" si="435"/>
        <v>0</v>
      </c>
      <c r="EB139" s="499">
        <f t="shared" si="435"/>
        <v>0</v>
      </c>
      <c r="EC139" s="499">
        <f t="shared" ref="EC139:FH139" si="436" xml:space="preserve"> EC$136</f>
        <v>0</v>
      </c>
      <c r="ED139" s="499">
        <f t="shared" si="436"/>
        <v>0</v>
      </c>
      <c r="EE139" s="499">
        <f t="shared" si="436"/>
        <v>0</v>
      </c>
      <c r="EF139" s="499">
        <f t="shared" si="436"/>
        <v>0</v>
      </c>
      <c r="EG139" s="499">
        <f t="shared" si="436"/>
        <v>0</v>
      </c>
      <c r="EH139" s="499">
        <f t="shared" si="436"/>
        <v>0</v>
      </c>
      <c r="EI139" s="499">
        <f t="shared" si="436"/>
        <v>0</v>
      </c>
      <c r="EJ139" s="499">
        <f t="shared" si="436"/>
        <v>0</v>
      </c>
      <c r="EK139" s="499">
        <f t="shared" si="436"/>
        <v>0</v>
      </c>
      <c r="EL139" s="499">
        <f t="shared" si="436"/>
        <v>0</v>
      </c>
      <c r="EM139" s="499">
        <f t="shared" si="436"/>
        <v>0</v>
      </c>
      <c r="EN139" s="499">
        <f t="shared" si="436"/>
        <v>0</v>
      </c>
      <c r="EO139" s="499">
        <f t="shared" si="436"/>
        <v>0</v>
      </c>
      <c r="EP139" s="499">
        <f t="shared" si="436"/>
        <v>0</v>
      </c>
      <c r="EQ139" s="499">
        <f t="shared" si="436"/>
        <v>0</v>
      </c>
      <c r="ER139" s="499">
        <f t="shared" si="436"/>
        <v>0</v>
      </c>
      <c r="ES139" s="499">
        <f t="shared" si="436"/>
        <v>0</v>
      </c>
      <c r="ET139" s="499">
        <f t="shared" si="436"/>
        <v>0</v>
      </c>
      <c r="EU139" s="499">
        <f t="shared" si="436"/>
        <v>0</v>
      </c>
      <c r="EV139" s="499">
        <f t="shared" si="436"/>
        <v>0</v>
      </c>
      <c r="EW139" s="499">
        <f t="shared" si="436"/>
        <v>0</v>
      </c>
      <c r="EX139" s="499">
        <f t="shared" si="436"/>
        <v>0</v>
      </c>
      <c r="EY139" s="499">
        <f t="shared" si="436"/>
        <v>0</v>
      </c>
      <c r="EZ139" s="499">
        <f t="shared" si="436"/>
        <v>0</v>
      </c>
      <c r="FA139" s="499">
        <f t="shared" si="436"/>
        <v>0</v>
      </c>
      <c r="FB139" s="499">
        <f t="shared" si="436"/>
        <v>0</v>
      </c>
      <c r="FC139" s="499">
        <f t="shared" si="436"/>
        <v>0</v>
      </c>
      <c r="FD139" s="499">
        <f t="shared" si="436"/>
        <v>0</v>
      </c>
      <c r="FE139" s="499">
        <f t="shared" si="436"/>
        <v>0</v>
      </c>
      <c r="FF139" s="499">
        <f t="shared" si="436"/>
        <v>0</v>
      </c>
      <c r="FG139" s="499">
        <f t="shared" si="436"/>
        <v>0</v>
      </c>
      <c r="FH139" s="499">
        <f t="shared" si="436"/>
        <v>0</v>
      </c>
      <c r="FI139" s="499">
        <f t="shared" ref="FI139:GJ139" si="437" xml:space="preserve"> FI$136</f>
        <v>0</v>
      </c>
      <c r="FJ139" s="499">
        <f t="shared" si="437"/>
        <v>0</v>
      </c>
      <c r="FK139" s="499">
        <f t="shared" si="437"/>
        <v>0</v>
      </c>
      <c r="FL139" s="499">
        <f t="shared" si="437"/>
        <v>0</v>
      </c>
      <c r="FM139" s="499">
        <f t="shared" si="437"/>
        <v>0</v>
      </c>
      <c r="FN139" s="499">
        <f t="shared" si="437"/>
        <v>0</v>
      </c>
      <c r="FO139" s="499">
        <f t="shared" si="437"/>
        <v>0</v>
      </c>
      <c r="FP139" s="499">
        <f t="shared" si="437"/>
        <v>0</v>
      </c>
      <c r="FQ139" s="499">
        <f t="shared" si="437"/>
        <v>0</v>
      </c>
      <c r="FR139" s="499">
        <f t="shared" si="437"/>
        <v>0</v>
      </c>
      <c r="FS139" s="499">
        <f t="shared" si="437"/>
        <v>0</v>
      </c>
      <c r="FT139" s="499">
        <f t="shared" si="437"/>
        <v>0</v>
      </c>
      <c r="FU139" s="499">
        <f t="shared" si="437"/>
        <v>0</v>
      </c>
      <c r="FV139" s="499">
        <f t="shared" si="437"/>
        <v>0</v>
      </c>
      <c r="FW139" s="499">
        <f t="shared" si="437"/>
        <v>0</v>
      </c>
      <c r="FX139" s="499">
        <f t="shared" si="437"/>
        <v>0</v>
      </c>
      <c r="FY139" s="499">
        <f t="shared" si="437"/>
        <v>0</v>
      </c>
      <c r="FZ139" s="499">
        <f t="shared" si="437"/>
        <v>0</v>
      </c>
      <c r="GA139" s="499">
        <f t="shared" si="437"/>
        <v>0</v>
      </c>
      <c r="GB139" s="499">
        <f t="shared" si="437"/>
        <v>0</v>
      </c>
      <c r="GC139" s="499">
        <f t="shared" si="437"/>
        <v>0</v>
      </c>
      <c r="GD139" s="499">
        <f t="shared" si="437"/>
        <v>0</v>
      </c>
      <c r="GE139" s="499">
        <f t="shared" si="437"/>
        <v>0</v>
      </c>
      <c r="GF139" s="499">
        <f t="shared" si="437"/>
        <v>0</v>
      </c>
      <c r="GG139" s="499">
        <f t="shared" si="437"/>
        <v>0</v>
      </c>
      <c r="GH139" s="499">
        <f t="shared" si="437"/>
        <v>0</v>
      </c>
      <c r="GI139" s="499">
        <f t="shared" si="437"/>
        <v>0</v>
      </c>
      <c r="GJ139" s="499">
        <f t="shared" si="437"/>
        <v>0</v>
      </c>
    </row>
    <row r="140" spans="1:192" s="194" customFormat="1" outlineLevel="1" x14ac:dyDescent="0.25">
      <c r="A140" s="234"/>
      <c r="B140" s="234"/>
      <c r="C140" s="235"/>
      <c r="D140" s="236"/>
      <c r="E140" s="237" t="s">
        <v>183</v>
      </c>
      <c r="F140" s="410"/>
      <c r="G140" s="194" t="s">
        <v>5</v>
      </c>
      <c r="H140" s="194">
        <f xml:space="preserve"> SUM(J140:GJ140)</f>
        <v>34</v>
      </c>
      <c r="I140" s="237"/>
      <c r="J140" s="237">
        <f t="shared" ref="J140:AO140" si="438" xml:space="preserve"> I140 + J138 - I139</f>
        <v>0</v>
      </c>
      <c r="K140" s="237">
        <f t="shared" si="438"/>
        <v>0</v>
      </c>
      <c r="L140" s="237">
        <f t="shared" si="438"/>
        <v>0</v>
      </c>
      <c r="M140" s="237">
        <f t="shared" si="438"/>
        <v>0</v>
      </c>
      <c r="N140" s="237">
        <f t="shared" si="438"/>
        <v>0</v>
      </c>
      <c r="O140" s="237">
        <f t="shared" si="438"/>
        <v>0</v>
      </c>
      <c r="P140" s="237">
        <f t="shared" si="438"/>
        <v>0</v>
      </c>
      <c r="Q140" s="237">
        <f t="shared" si="438"/>
        <v>1</v>
      </c>
      <c r="R140" s="237">
        <f t="shared" si="438"/>
        <v>1</v>
      </c>
      <c r="S140" s="237">
        <f t="shared" si="438"/>
        <v>1</v>
      </c>
      <c r="T140" s="237">
        <f t="shared" si="438"/>
        <v>1</v>
      </c>
      <c r="U140" s="237">
        <f t="shared" si="438"/>
        <v>1</v>
      </c>
      <c r="V140" s="237">
        <f t="shared" si="438"/>
        <v>1</v>
      </c>
      <c r="W140" s="237">
        <f t="shared" si="438"/>
        <v>1</v>
      </c>
      <c r="X140" s="237">
        <f t="shared" si="438"/>
        <v>1</v>
      </c>
      <c r="Y140" s="237">
        <f t="shared" si="438"/>
        <v>1</v>
      </c>
      <c r="Z140" s="237">
        <f t="shared" si="438"/>
        <v>1</v>
      </c>
      <c r="AA140" s="237">
        <f t="shared" si="438"/>
        <v>1</v>
      </c>
      <c r="AB140" s="237">
        <f t="shared" si="438"/>
        <v>1</v>
      </c>
      <c r="AC140" s="237">
        <f t="shared" si="438"/>
        <v>1</v>
      </c>
      <c r="AD140" s="237">
        <f t="shared" si="438"/>
        <v>1</v>
      </c>
      <c r="AE140" s="237">
        <f t="shared" si="438"/>
        <v>1</v>
      </c>
      <c r="AF140" s="237">
        <f t="shared" si="438"/>
        <v>1</v>
      </c>
      <c r="AG140" s="237">
        <f t="shared" si="438"/>
        <v>1</v>
      </c>
      <c r="AH140" s="237">
        <f t="shared" si="438"/>
        <v>1</v>
      </c>
      <c r="AI140" s="237">
        <f t="shared" si="438"/>
        <v>1</v>
      </c>
      <c r="AJ140" s="237">
        <f t="shared" si="438"/>
        <v>1</v>
      </c>
      <c r="AK140" s="237">
        <f t="shared" si="438"/>
        <v>1</v>
      </c>
      <c r="AL140" s="237">
        <f t="shared" si="438"/>
        <v>1</v>
      </c>
      <c r="AM140" s="237">
        <f t="shared" si="438"/>
        <v>1</v>
      </c>
      <c r="AN140" s="237">
        <f t="shared" si="438"/>
        <v>1</v>
      </c>
      <c r="AO140" s="237">
        <f t="shared" si="438"/>
        <v>1</v>
      </c>
      <c r="AP140" s="237">
        <f t="shared" ref="AP140:BU140" si="439" xml:space="preserve"> AO140 + AP138 - AO139</f>
        <v>1</v>
      </c>
      <c r="AQ140" s="237">
        <f t="shared" si="439"/>
        <v>1</v>
      </c>
      <c r="AR140" s="237">
        <f t="shared" si="439"/>
        <v>1</v>
      </c>
      <c r="AS140" s="237">
        <f t="shared" si="439"/>
        <v>1</v>
      </c>
      <c r="AT140" s="237">
        <f t="shared" si="439"/>
        <v>1</v>
      </c>
      <c r="AU140" s="237">
        <f t="shared" si="439"/>
        <v>1</v>
      </c>
      <c r="AV140" s="237">
        <f t="shared" si="439"/>
        <v>1</v>
      </c>
      <c r="AW140" s="237">
        <f t="shared" si="439"/>
        <v>1</v>
      </c>
      <c r="AX140" s="237">
        <f t="shared" si="439"/>
        <v>1</v>
      </c>
      <c r="AY140" s="237">
        <f t="shared" si="439"/>
        <v>0</v>
      </c>
      <c r="AZ140" s="237">
        <f t="shared" si="439"/>
        <v>0</v>
      </c>
      <c r="BA140" s="237">
        <f t="shared" si="439"/>
        <v>0</v>
      </c>
      <c r="BB140" s="237">
        <f t="shared" si="439"/>
        <v>0</v>
      </c>
      <c r="BC140" s="237">
        <f t="shared" si="439"/>
        <v>0</v>
      </c>
      <c r="BD140" s="237">
        <f t="shared" si="439"/>
        <v>0</v>
      </c>
      <c r="BE140" s="237">
        <f t="shared" si="439"/>
        <v>0</v>
      </c>
      <c r="BF140" s="237">
        <f t="shared" si="439"/>
        <v>0</v>
      </c>
      <c r="BG140" s="237">
        <f t="shared" si="439"/>
        <v>0</v>
      </c>
      <c r="BH140" s="237">
        <f t="shared" si="439"/>
        <v>0</v>
      </c>
      <c r="BI140" s="237">
        <f t="shared" si="439"/>
        <v>0</v>
      </c>
      <c r="BJ140" s="237">
        <f t="shared" si="439"/>
        <v>0</v>
      </c>
      <c r="BK140" s="237">
        <f t="shared" si="439"/>
        <v>0</v>
      </c>
      <c r="BL140" s="237">
        <f t="shared" si="439"/>
        <v>0</v>
      </c>
      <c r="BM140" s="237">
        <f t="shared" si="439"/>
        <v>0</v>
      </c>
      <c r="BN140" s="237">
        <f t="shared" si="439"/>
        <v>0</v>
      </c>
      <c r="BO140" s="237">
        <f t="shared" si="439"/>
        <v>0</v>
      </c>
      <c r="BP140" s="237">
        <f t="shared" si="439"/>
        <v>0</v>
      </c>
      <c r="BQ140" s="237">
        <f t="shared" si="439"/>
        <v>0</v>
      </c>
      <c r="BR140" s="237">
        <f t="shared" si="439"/>
        <v>0</v>
      </c>
      <c r="BS140" s="237">
        <f t="shared" si="439"/>
        <v>0</v>
      </c>
      <c r="BT140" s="237">
        <f t="shared" si="439"/>
        <v>0</v>
      </c>
      <c r="BU140" s="237">
        <f t="shared" si="439"/>
        <v>0</v>
      </c>
      <c r="BV140" s="237">
        <f t="shared" ref="BV140:DA140" si="440" xml:space="preserve"> BU140 + BV138 - BU139</f>
        <v>0</v>
      </c>
      <c r="BW140" s="237">
        <f t="shared" si="440"/>
        <v>0</v>
      </c>
      <c r="BX140" s="237">
        <f t="shared" si="440"/>
        <v>0</v>
      </c>
      <c r="BY140" s="237">
        <f t="shared" si="440"/>
        <v>0</v>
      </c>
      <c r="BZ140" s="237">
        <f t="shared" si="440"/>
        <v>0</v>
      </c>
      <c r="CA140" s="237">
        <f t="shared" si="440"/>
        <v>0</v>
      </c>
      <c r="CB140" s="237">
        <f t="shared" si="440"/>
        <v>0</v>
      </c>
      <c r="CC140" s="237">
        <f t="shared" si="440"/>
        <v>0</v>
      </c>
      <c r="CD140" s="237">
        <f t="shared" si="440"/>
        <v>0</v>
      </c>
      <c r="CE140" s="237">
        <f t="shared" si="440"/>
        <v>0</v>
      </c>
      <c r="CF140" s="237">
        <f t="shared" si="440"/>
        <v>0</v>
      </c>
      <c r="CG140" s="237">
        <f t="shared" si="440"/>
        <v>0</v>
      </c>
      <c r="CH140" s="237">
        <f t="shared" si="440"/>
        <v>0</v>
      </c>
      <c r="CI140" s="237">
        <f t="shared" si="440"/>
        <v>0</v>
      </c>
      <c r="CJ140" s="237">
        <f t="shared" si="440"/>
        <v>0</v>
      </c>
      <c r="CK140" s="237">
        <f t="shared" si="440"/>
        <v>0</v>
      </c>
      <c r="CL140" s="237">
        <f t="shared" si="440"/>
        <v>0</v>
      </c>
      <c r="CM140" s="237">
        <f t="shared" si="440"/>
        <v>0</v>
      </c>
      <c r="CN140" s="237">
        <f t="shared" si="440"/>
        <v>0</v>
      </c>
      <c r="CO140" s="237">
        <f t="shared" si="440"/>
        <v>0</v>
      </c>
      <c r="CP140" s="237">
        <f t="shared" si="440"/>
        <v>0</v>
      </c>
      <c r="CQ140" s="237">
        <f t="shared" si="440"/>
        <v>0</v>
      </c>
      <c r="CR140" s="237">
        <f t="shared" si="440"/>
        <v>0</v>
      </c>
      <c r="CS140" s="237">
        <f t="shared" si="440"/>
        <v>0</v>
      </c>
      <c r="CT140" s="237">
        <f t="shared" si="440"/>
        <v>0</v>
      </c>
      <c r="CU140" s="237">
        <f t="shared" si="440"/>
        <v>0</v>
      </c>
      <c r="CV140" s="237">
        <f t="shared" si="440"/>
        <v>0</v>
      </c>
      <c r="CW140" s="237">
        <f t="shared" si="440"/>
        <v>0</v>
      </c>
      <c r="CX140" s="237">
        <f t="shared" si="440"/>
        <v>0</v>
      </c>
      <c r="CY140" s="237">
        <f t="shared" si="440"/>
        <v>0</v>
      </c>
      <c r="CZ140" s="237">
        <f t="shared" si="440"/>
        <v>0</v>
      </c>
      <c r="DA140" s="237">
        <f t="shared" si="440"/>
        <v>0</v>
      </c>
      <c r="DB140" s="237">
        <f t="shared" ref="DB140:EG140" si="441" xml:space="preserve"> DA140 + DB138 - DA139</f>
        <v>0</v>
      </c>
      <c r="DC140" s="237">
        <f t="shared" si="441"/>
        <v>0</v>
      </c>
      <c r="DD140" s="237">
        <f t="shared" si="441"/>
        <v>0</v>
      </c>
      <c r="DE140" s="237">
        <f t="shared" si="441"/>
        <v>0</v>
      </c>
      <c r="DF140" s="237">
        <f t="shared" si="441"/>
        <v>0</v>
      </c>
      <c r="DG140" s="237">
        <f t="shared" si="441"/>
        <v>0</v>
      </c>
      <c r="DH140" s="237">
        <f t="shared" si="441"/>
        <v>0</v>
      </c>
      <c r="DI140" s="237">
        <f t="shared" si="441"/>
        <v>0</v>
      </c>
      <c r="DJ140" s="237">
        <f t="shared" si="441"/>
        <v>0</v>
      </c>
      <c r="DK140" s="237">
        <f t="shared" si="441"/>
        <v>0</v>
      </c>
      <c r="DL140" s="237">
        <f t="shared" si="441"/>
        <v>0</v>
      </c>
      <c r="DM140" s="237">
        <f t="shared" si="441"/>
        <v>0</v>
      </c>
      <c r="DN140" s="237">
        <f t="shared" si="441"/>
        <v>0</v>
      </c>
      <c r="DO140" s="237">
        <f t="shared" si="441"/>
        <v>0</v>
      </c>
      <c r="DP140" s="237">
        <f t="shared" si="441"/>
        <v>0</v>
      </c>
      <c r="DQ140" s="237">
        <f t="shared" si="441"/>
        <v>0</v>
      </c>
      <c r="DR140" s="237">
        <f t="shared" si="441"/>
        <v>0</v>
      </c>
      <c r="DS140" s="237">
        <f t="shared" si="441"/>
        <v>0</v>
      </c>
      <c r="DT140" s="237">
        <f t="shared" si="441"/>
        <v>0</v>
      </c>
      <c r="DU140" s="237">
        <f t="shared" si="441"/>
        <v>0</v>
      </c>
      <c r="DV140" s="237">
        <f t="shared" si="441"/>
        <v>0</v>
      </c>
      <c r="DW140" s="237">
        <f t="shared" si="441"/>
        <v>0</v>
      </c>
      <c r="DX140" s="237">
        <f t="shared" si="441"/>
        <v>0</v>
      </c>
      <c r="DY140" s="237">
        <f t="shared" si="441"/>
        <v>0</v>
      </c>
      <c r="DZ140" s="237">
        <f t="shared" si="441"/>
        <v>0</v>
      </c>
      <c r="EA140" s="237">
        <f t="shared" si="441"/>
        <v>0</v>
      </c>
      <c r="EB140" s="237">
        <f t="shared" si="441"/>
        <v>0</v>
      </c>
      <c r="EC140" s="237">
        <f t="shared" si="441"/>
        <v>0</v>
      </c>
      <c r="ED140" s="237">
        <f t="shared" si="441"/>
        <v>0</v>
      </c>
      <c r="EE140" s="237">
        <f t="shared" si="441"/>
        <v>0</v>
      </c>
      <c r="EF140" s="237">
        <f t="shared" si="441"/>
        <v>0</v>
      </c>
      <c r="EG140" s="237">
        <f t="shared" si="441"/>
        <v>0</v>
      </c>
      <c r="EH140" s="237">
        <f t="shared" ref="EH140:FM140" si="442" xml:space="preserve"> EG140 + EH138 - EG139</f>
        <v>0</v>
      </c>
      <c r="EI140" s="237">
        <f t="shared" si="442"/>
        <v>0</v>
      </c>
      <c r="EJ140" s="237">
        <f t="shared" si="442"/>
        <v>0</v>
      </c>
      <c r="EK140" s="237">
        <f t="shared" si="442"/>
        <v>0</v>
      </c>
      <c r="EL140" s="237">
        <f t="shared" si="442"/>
        <v>0</v>
      </c>
      <c r="EM140" s="237">
        <f t="shared" si="442"/>
        <v>0</v>
      </c>
      <c r="EN140" s="237">
        <f t="shared" si="442"/>
        <v>0</v>
      </c>
      <c r="EO140" s="237">
        <f t="shared" si="442"/>
        <v>0</v>
      </c>
      <c r="EP140" s="237">
        <f t="shared" si="442"/>
        <v>0</v>
      </c>
      <c r="EQ140" s="237">
        <f t="shared" si="442"/>
        <v>0</v>
      </c>
      <c r="ER140" s="237">
        <f t="shared" si="442"/>
        <v>0</v>
      </c>
      <c r="ES140" s="237">
        <f t="shared" si="442"/>
        <v>0</v>
      </c>
      <c r="ET140" s="237">
        <f t="shared" si="442"/>
        <v>0</v>
      </c>
      <c r="EU140" s="237">
        <f t="shared" si="442"/>
        <v>0</v>
      </c>
      <c r="EV140" s="237">
        <f t="shared" si="442"/>
        <v>0</v>
      </c>
      <c r="EW140" s="237">
        <f t="shared" si="442"/>
        <v>0</v>
      </c>
      <c r="EX140" s="237">
        <f t="shared" si="442"/>
        <v>0</v>
      </c>
      <c r="EY140" s="237">
        <f t="shared" si="442"/>
        <v>0</v>
      </c>
      <c r="EZ140" s="237">
        <f t="shared" si="442"/>
        <v>0</v>
      </c>
      <c r="FA140" s="237">
        <f t="shared" si="442"/>
        <v>0</v>
      </c>
      <c r="FB140" s="237">
        <f t="shared" si="442"/>
        <v>0</v>
      </c>
      <c r="FC140" s="237">
        <f t="shared" si="442"/>
        <v>0</v>
      </c>
      <c r="FD140" s="237">
        <f t="shared" si="442"/>
        <v>0</v>
      </c>
      <c r="FE140" s="237">
        <f t="shared" si="442"/>
        <v>0</v>
      </c>
      <c r="FF140" s="237">
        <f t="shared" si="442"/>
        <v>0</v>
      </c>
      <c r="FG140" s="237">
        <f t="shared" si="442"/>
        <v>0</v>
      </c>
      <c r="FH140" s="237">
        <f t="shared" si="442"/>
        <v>0</v>
      </c>
      <c r="FI140" s="237">
        <f t="shared" si="442"/>
        <v>0</v>
      </c>
      <c r="FJ140" s="237">
        <f t="shared" si="442"/>
        <v>0</v>
      </c>
      <c r="FK140" s="237">
        <f t="shared" si="442"/>
        <v>0</v>
      </c>
      <c r="FL140" s="237">
        <f t="shared" si="442"/>
        <v>0</v>
      </c>
      <c r="FM140" s="237">
        <f t="shared" si="442"/>
        <v>0</v>
      </c>
      <c r="FN140" s="237">
        <f t="shared" ref="FN140:GJ140" si="443" xml:space="preserve"> FM140 + FN138 - FM139</f>
        <v>0</v>
      </c>
      <c r="FO140" s="237">
        <f t="shared" si="443"/>
        <v>0</v>
      </c>
      <c r="FP140" s="237">
        <f t="shared" si="443"/>
        <v>0</v>
      </c>
      <c r="FQ140" s="237">
        <f t="shared" si="443"/>
        <v>0</v>
      </c>
      <c r="FR140" s="237">
        <f t="shared" si="443"/>
        <v>0</v>
      </c>
      <c r="FS140" s="237">
        <f t="shared" si="443"/>
        <v>0</v>
      </c>
      <c r="FT140" s="237">
        <f t="shared" si="443"/>
        <v>0</v>
      </c>
      <c r="FU140" s="237">
        <f t="shared" si="443"/>
        <v>0</v>
      </c>
      <c r="FV140" s="237">
        <f t="shared" si="443"/>
        <v>0</v>
      </c>
      <c r="FW140" s="237">
        <f t="shared" si="443"/>
        <v>0</v>
      </c>
      <c r="FX140" s="237">
        <f t="shared" si="443"/>
        <v>0</v>
      </c>
      <c r="FY140" s="237">
        <f t="shared" si="443"/>
        <v>0</v>
      </c>
      <c r="FZ140" s="237">
        <f t="shared" si="443"/>
        <v>0</v>
      </c>
      <c r="GA140" s="237">
        <f t="shared" si="443"/>
        <v>0</v>
      </c>
      <c r="GB140" s="237">
        <f t="shared" si="443"/>
        <v>0</v>
      </c>
      <c r="GC140" s="237">
        <f t="shared" si="443"/>
        <v>0</v>
      </c>
      <c r="GD140" s="237">
        <f t="shared" si="443"/>
        <v>0</v>
      </c>
      <c r="GE140" s="237">
        <f t="shared" si="443"/>
        <v>0</v>
      </c>
      <c r="GF140" s="237">
        <f t="shared" si="443"/>
        <v>0</v>
      </c>
      <c r="GG140" s="237">
        <f t="shared" si="443"/>
        <v>0</v>
      </c>
      <c r="GH140" s="237">
        <f t="shared" si="443"/>
        <v>0</v>
      </c>
      <c r="GI140" s="237">
        <f t="shared" si="443"/>
        <v>0</v>
      </c>
      <c r="GJ140" s="237">
        <f t="shared" si="443"/>
        <v>0</v>
      </c>
    </row>
    <row r="141" spans="1:192" outlineLevel="1" x14ac:dyDescent="0.25">
      <c r="A141" s="234"/>
      <c r="B141" s="234"/>
      <c r="C141" s="235"/>
      <c r="D141" s="236"/>
      <c r="E141" s="237"/>
      <c r="F141" s="410"/>
      <c r="G141" s="194"/>
      <c r="H141" s="194"/>
      <c r="I141" s="237"/>
      <c r="J141" s="237"/>
      <c r="K141" s="237"/>
      <c r="L141" s="237"/>
      <c r="M141" s="237"/>
      <c r="N141" s="237"/>
      <c r="O141" s="237"/>
      <c r="P141" s="237"/>
      <c r="Q141" s="237"/>
      <c r="R141" s="237"/>
      <c r="S141" s="237"/>
      <c r="T141" s="237"/>
      <c r="U141" s="237"/>
      <c r="V141" s="237"/>
      <c r="W141" s="237"/>
      <c r="X141" s="237"/>
      <c r="Y141" s="237"/>
      <c r="Z141" s="237"/>
      <c r="AA141" s="237"/>
      <c r="AB141" s="237"/>
      <c r="AC141" s="237"/>
      <c r="AD141" s="237"/>
      <c r="AE141" s="237"/>
      <c r="AF141" s="237"/>
      <c r="AG141" s="237"/>
      <c r="AH141" s="237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237"/>
      <c r="AV141" s="237"/>
      <c r="AW141" s="237"/>
      <c r="AX141" s="237"/>
      <c r="AY141" s="237"/>
      <c r="AZ141" s="237"/>
      <c r="BA141" s="237"/>
      <c r="BB141" s="237"/>
      <c r="BC141" s="237"/>
      <c r="BD141" s="237"/>
      <c r="BE141" s="237"/>
      <c r="BF141" s="237"/>
      <c r="BG141" s="237"/>
      <c r="BH141" s="237"/>
      <c r="BI141" s="237"/>
      <c r="BJ141" s="237"/>
      <c r="BK141" s="237"/>
      <c r="BL141" s="237"/>
      <c r="BM141" s="237"/>
      <c r="BN141" s="237"/>
      <c r="BO141" s="237"/>
      <c r="BP141" s="237"/>
      <c r="BQ141" s="237"/>
      <c r="BR141" s="237"/>
      <c r="BS141" s="237"/>
      <c r="BT141" s="237"/>
      <c r="BU141" s="237"/>
      <c r="BV141" s="237"/>
      <c r="BW141" s="237"/>
      <c r="BX141" s="237"/>
      <c r="BY141" s="237"/>
      <c r="BZ141" s="237"/>
      <c r="CA141" s="237"/>
      <c r="CB141" s="237"/>
      <c r="CC141" s="237"/>
      <c r="CD141" s="237"/>
      <c r="CE141" s="237"/>
      <c r="CF141" s="237"/>
      <c r="CG141" s="237"/>
      <c r="CH141" s="237"/>
      <c r="CI141" s="237"/>
      <c r="CJ141" s="237"/>
      <c r="CK141" s="237"/>
      <c r="CL141" s="237"/>
      <c r="CM141" s="237"/>
      <c r="CN141" s="237"/>
      <c r="CO141" s="237"/>
      <c r="CP141" s="237"/>
      <c r="CQ141" s="237"/>
      <c r="CR141" s="237"/>
      <c r="CS141" s="237"/>
      <c r="CT141" s="237"/>
      <c r="CU141" s="237"/>
      <c r="CV141" s="237"/>
      <c r="CW141" s="237"/>
      <c r="CX141" s="237"/>
      <c r="CY141" s="237"/>
      <c r="CZ141" s="237"/>
      <c r="DA141" s="237"/>
      <c r="DB141" s="237"/>
      <c r="DC141" s="237"/>
      <c r="DD141" s="237"/>
      <c r="DE141" s="237"/>
      <c r="DF141" s="237"/>
      <c r="DG141" s="237"/>
      <c r="DH141" s="237"/>
      <c r="DI141" s="237"/>
      <c r="DJ141" s="237"/>
      <c r="DK141" s="237"/>
      <c r="DL141" s="237"/>
      <c r="DM141" s="237"/>
      <c r="DN141" s="237"/>
      <c r="DO141" s="237"/>
      <c r="DP141" s="237"/>
      <c r="DQ141" s="237"/>
      <c r="DR141" s="237"/>
      <c r="DS141" s="237"/>
      <c r="DT141" s="237"/>
      <c r="DU141" s="237"/>
      <c r="DV141" s="237"/>
      <c r="DW141" s="237"/>
      <c r="DX141" s="237"/>
      <c r="DY141" s="237"/>
      <c r="DZ141" s="237"/>
      <c r="EA141" s="237"/>
      <c r="EB141" s="237"/>
      <c r="EC141" s="237"/>
      <c r="ED141" s="237"/>
      <c r="EE141" s="237"/>
      <c r="EF141" s="237"/>
      <c r="EG141" s="237"/>
      <c r="EH141" s="237"/>
      <c r="EI141" s="237"/>
      <c r="EJ141" s="237"/>
      <c r="EK141" s="237"/>
      <c r="EL141" s="237"/>
      <c r="EM141" s="237"/>
      <c r="EN141" s="237"/>
      <c r="EO141" s="237"/>
      <c r="EP141" s="237"/>
      <c r="EQ141" s="237"/>
      <c r="ER141" s="237"/>
      <c r="ES141" s="237"/>
      <c r="ET141" s="237"/>
      <c r="EU141" s="237"/>
      <c r="EV141" s="237"/>
      <c r="EW141" s="237"/>
      <c r="EX141" s="237"/>
      <c r="EY141" s="237"/>
      <c r="EZ141" s="237"/>
      <c r="FA141" s="237"/>
      <c r="FB141" s="237"/>
      <c r="FC141" s="237"/>
      <c r="FD141" s="237"/>
      <c r="FE141" s="237"/>
      <c r="FF141" s="237"/>
      <c r="FG141" s="237"/>
      <c r="FH141" s="237"/>
      <c r="FI141" s="237"/>
      <c r="FJ141" s="237"/>
      <c r="FK141" s="237"/>
      <c r="FL141" s="237"/>
      <c r="FM141" s="237"/>
      <c r="FN141" s="237"/>
      <c r="FO141" s="237"/>
      <c r="FP141" s="237"/>
      <c r="FQ141" s="237"/>
      <c r="FR141" s="237"/>
      <c r="FS141" s="237"/>
      <c r="FT141" s="237"/>
      <c r="FU141" s="237"/>
      <c r="FV141" s="237"/>
      <c r="FW141" s="237"/>
      <c r="FX141" s="237"/>
      <c r="FY141" s="237"/>
      <c r="FZ141" s="237"/>
      <c r="GA141" s="237"/>
      <c r="GB141" s="237"/>
      <c r="GC141" s="237"/>
      <c r="GD141" s="237"/>
      <c r="GE141" s="237"/>
      <c r="GF141" s="237"/>
      <c r="GG141" s="237"/>
      <c r="GH141" s="237"/>
      <c r="GI141" s="237"/>
      <c r="GJ141" s="237"/>
    </row>
    <row r="142" spans="1:192" s="197" customFormat="1" outlineLevel="1" x14ac:dyDescent="0.25">
      <c r="A142" s="444"/>
      <c r="B142" s="444" t="s">
        <v>526</v>
      </c>
      <c r="C142" s="445"/>
      <c r="D142" s="196"/>
      <c r="E142" s="198"/>
      <c r="F142" s="446"/>
      <c r="I142" s="198"/>
      <c r="J142" s="198"/>
      <c r="K142" s="198"/>
      <c r="L142" s="198"/>
      <c r="M142" s="198"/>
      <c r="N142" s="198"/>
      <c r="O142" s="198"/>
      <c r="P142" s="198"/>
      <c r="Q142" s="198"/>
      <c r="R142" s="198"/>
      <c r="S142" s="198"/>
      <c r="T142" s="198"/>
      <c r="U142" s="198"/>
      <c r="V142" s="198"/>
      <c r="W142" s="198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U142" s="198"/>
      <c r="AV142" s="198"/>
      <c r="AW142" s="198"/>
      <c r="AX142" s="198"/>
      <c r="AY142" s="198"/>
      <c r="AZ142" s="198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198"/>
      <c r="BV142" s="198"/>
      <c r="BW142" s="198"/>
      <c r="BX142" s="198"/>
      <c r="BY142" s="198"/>
      <c r="BZ142" s="198"/>
      <c r="CA142" s="198"/>
      <c r="CB142" s="198"/>
      <c r="CC142" s="198"/>
      <c r="CD142" s="198"/>
      <c r="CE142" s="198"/>
      <c r="CF142" s="198"/>
      <c r="CG142" s="198"/>
      <c r="CH142" s="198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8"/>
      <c r="EG142" s="198"/>
      <c r="EH142" s="198"/>
      <c r="EI142" s="198"/>
      <c r="EJ142" s="198"/>
      <c r="EK142" s="198"/>
      <c r="EL142" s="198"/>
      <c r="EM142" s="198"/>
      <c r="EN142" s="198"/>
      <c r="EO142" s="198"/>
      <c r="EP142" s="198"/>
      <c r="EQ142" s="198"/>
      <c r="ER142" s="198"/>
      <c r="ES142" s="198"/>
      <c r="ET142" s="198"/>
      <c r="EU142" s="198"/>
      <c r="EV142" s="198"/>
      <c r="EW142" s="198"/>
      <c r="EX142" s="198"/>
      <c r="EY142" s="198"/>
      <c r="EZ142" s="198"/>
      <c r="FA142" s="198"/>
      <c r="FB142" s="198"/>
      <c r="FC142" s="198"/>
      <c r="FD142" s="198"/>
      <c r="FE142" s="198"/>
      <c r="FF142" s="198"/>
      <c r="FG142" s="198"/>
      <c r="FH142" s="198"/>
      <c r="FI142" s="198"/>
      <c r="FJ142" s="198"/>
      <c r="FK142" s="198"/>
      <c r="FL142" s="198"/>
      <c r="FM142" s="198"/>
      <c r="FN142" s="198"/>
      <c r="FO142" s="198"/>
      <c r="FP142" s="198"/>
      <c r="FQ142" s="198"/>
      <c r="FR142" s="198"/>
      <c r="FS142" s="198"/>
      <c r="FT142" s="198"/>
      <c r="FU142" s="198"/>
      <c r="FV142" s="198"/>
      <c r="FW142" s="198"/>
      <c r="FX142" s="198"/>
      <c r="FY142" s="198"/>
      <c r="FZ142" s="198"/>
      <c r="GA142" s="198"/>
      <c r="GB142" s="198"/>
      <c r="GC142" s="198"/>
      <c r="GD142" s="198"/>
      <c r="GE142" s="198"/>
      <c r="GF142" s="198"/>
      <c r="GG142" s="198"/>
      <c r="GH142" s="198"/>
      <c r="GI142" s="198"/>
      <c r="GJ142" s="198"/>
    </row>
    <row r="143" spans="1:192" s="197" customFormat="1" outlineLevel="1" x14ac:dyDescent="0.25">
      <c r="A143" s="444"/>
      <c r="B143" s="444"/>
      <c r="C143" s="445"/>
      <c r="D143" s="196"/>
      <c r="E143" s="31" t="str">
        <f t="shared" ref="E143:AJ143" si="444" xml:space="preserve"> E$140</f>
        <v>Senior debt repayment period flag</v>
      </c>
      <c r="F143" s="31">
        <f t="shared" si="444"/>
        <v>0</v>
      </c>
      <c r="G143" s="31" t="str">
        <f t="shared" si="444"/>
        <v>flag</v>
      </c>
      <c r="H143" s="31">
        <f t="shared" si="444"/>
        <v>34</v>
      </c>
      <c r="I143" s="31">
        <f t="shared" si="444"/>
        <v>0</v>
      </c>
      <c r="J143" s="31">
        <f t="shared" si="444"/>
        <v>0</v>
      </c>
      <c r="K143" s="31">
        <f t="shared" si="444"/>
        <v>0</v>
      </c>
      <c r="L143" s="31">
        <f t="shared" si="444"/>
        <v>0</v>
      </c>
      <c r="M143" s="31">
        <f t="shared" si="444"/>
        <v>0</v>
      </c>
      <c r="N143" s="31">
        <f t="shared" si="444"/>
        <v>0</v>
      </c>
      <c r="O143" s="31">
        <f t="shared" si="444"/>
        <v>0</v>
      </c>
      <c r="P143" s="31">
        <f t="shared" si="444"/>
        <v>0</v>
      </c>
      <c r="Q143" s="31">
        <f t="shared" si="444"/>
        <v>1</v>
      </c>
      <c r="R143" s="31">
        <f t="shared" si="444"/>
        <v>1</v>
      </c>
      <c r="S143" s="31">
        <f t="shared" si="444"/>
        <v>1</v>
      </c>
      <c r="T143" s="31">
        <f t="shared" si="444"/>
        <v>1</v>
      </c>
      <c r="U143" s="31">
        <f t="shared" si="444"/>
        <v>1</v>
      </c>
      <c r="V143" s="31">
        <f t="shared" si="444"/>
        <v>1</v>
      </c>
      <c r="W143" s="31">
        <f t="shared" si="444"/>
        <v>1</v>
      </c>
      <c r="X143" s="31">
        <f t="shared" si="444"/>
        <v>1</v>
      </c>
      <c r="Y143" s="31">
        <f t="shared" si="444"/>
        <v>1</v>
      </c>
      <c r="Z143" s="31">
        <f t="shared" si="444"/>
        <v>1</v>
      </c>
      <c r="AA143" s="31">
        <f t="shared" si="444"/>
        <v>1</v>
      </c>
      <c r="AB143" s="31">
        <f t="shared" si="444"/>
        <v>1</v>
      </c>
      <c r="AC143" s="31">
        <f t="shared" si="444"/>
        <v>1</v>
      </c>
      <c r="AD143" s="31">
        <f t="shared" si="444"/>
        <v>1</v>
      </c>
      <c r="AE143" s="31">
        <f t="shared" si="444"/>
        <v>1</v>
      </c>
      <c r="AF143" s="31">
        <f t="shared" si="444"/>
        <v>1</v>
      </c>
      <c r="AG143" s="31">
        <f t="shared" si="444"/>
        <v>1</v>
      </c>
      <c r="AH143" s="31">
        <f t="shared" si="444"/>
        <v>1</v>
      </c>
      <c r="AI143" s="31">
        <f t="shared" si="444"/>
        <v>1</v>
      </c>
      <c r="AJ143" s="31">
        <f t="shared" si="444"/>
        <v>1</v>
      </c>
      <c r="AK143" s="31">
        <f t="shared" ref="AK143:BP143" si="445" xml:space="preserve"> AK$140</f>
        <v>1</v>
      </c>
      <c r="AL143" s="31">
        <f t="shared" si="445"/>
        <v>1</v>
      </c>
      <c r="AM143" s="31">
        <f t="shared" si="445"/>
        <v>1</v>
      </c>
      <c r="AN143" s="31">
        <f t="shared" si="445"/>
        <v>1</v>
      </c>
      <c r="AO143" s="31">
        <f t="shared" si="445"/>
        <v>1</v>
      </c>
      <c r="AP143" s="31">
        <f t="shared" si="445"/>
        <v>1</v>
      </c>
      <c r="AQ143" s="31">
        <f t="shared" si="445"/>
        <v>1</v>
      </c>
      <c r="AR143" s="31">
        <f t="shared" si="445"/>
        <v>1</v>
      </c>
      <c r="AS143" s="31">
        <f t="shared" si="445"/>
        <v>1</v>
      </c>
      <c r="AT143" s="31">
        <f t="shared" si="445"/>
        <v>1</v>
      </c>
      <c r="AU143" s="31">
        <f t="shared" si="445"/>
        <v>1</v>
      </c>
      <c r="AV143" s="31">
        <f t="shared" si="445"/>
        <v>1</v>
      </c>
      <c r="AW143" s="31">
        <f t="shared" si="445"/>
        <v>1</v>
      </c>
      <c r="AX143" s="31">
        <f t="shared" si="445"/>
        <v>1</v>
      </c>
      <c r="AY143" s="31">
        <f t="shared" si="445"/>
        <v>0</v>
      </c>
      <c r="AZ143" s="31">
        <f t="shared" si="445"/>
        <v>0</v>
      </c>
      <c r="BA143" s="31">
        <f t="shared" si="445"/>
        <v>0</v>
      </c>
      <c r="BB143" s="31">
        <f t="shared" si="445"/>
        <v>0</v>
      </c>
      <c r="BC143" s="31">
        <f t="shared" si="445"/>
        <v>0</v>
      </c>
      <c r="BD143" s="31">
        <f t="shared" si="445"/>
        <v>0</v>
      </c>
      <c r="BE143" s="31">
        <f t="shared" si="445"/>
        <v>0</v>
      </c>
      <c r="BF143" s="31">
        <f t="shared" si="445"/>
        <v>0</v>
      </c>
      <c r="BG143" s="31">
        <f t="shared" si="445"/>
        <v>0</v>
      </c>
      <c r="BH143" s="31">
        <f t="shared" si="445"/>
        <v>0</v>
      </c>
      <c r="BI143" s="31">
        <f t="shared" si="445"/>
        <v>0</v>
      </c>
      <c r="BJ143" s="31">
        <f t="shared" si="445"/>
        <v>0</v>
      </c>
      <c r="BK143" s="31">
        <f t="shared" si="445"/>
        <v>0</v>
      </c>
      <c r="BL143" s="31">
        <f t="shared" si="445"/>
        <v>0</v>
      </c>
      <c r="BM143" s="31">
        <f t="shared" si="445"/>
        <v>0</v>
      </c>
      <c r="BN143" s="31">
        <f t="shared" si="445"/>
        <v>0</v>
      </c>
      <c r="BO143" s="31">
        <f t="shared" si="445"/>
        <v>0</v>
      </c>
      <c r="BP143" s="31">
        <f t="shared" si="445"/>
        <v>0</v>
      </c>
      <c r="BQ143" s="31">
        <f t="shared" ref="BQ143:CV143" si="446" xml:space="preserve"> BQ$140</f>
        <v>0</v>
      </c>
      <c r="BR143" s="31">
        <f t="shared" si="446"/>
        <v>0</v>
      </c>
      <c r="BS143" s="31">
        <f t="shared" si="446"/>
        <v>0</v>
      </c>
      <c r="BT143" s="31">
        <f t="shared" si="446"/>
        <v>0</v>
      </c>
      <c r="BU143" s="31">
        <f t="shared" si="446"/>
        <v>0</v>
      </c>
      <c r="BV143" s="31">
        <f t="shared" si="446"/>
        <v>0</v>
      </c>
      <c r="BW143" s="31">
        <f t="shared" si="446"/>
        <v>0</v>
      </c>
      <c r="BX143" s="31">
        <f t="shared" si="446"/>
        <v>0</v>
      </c>
      <c r="BY143" s="31">
        <f t="shared" si="446"/>
        <v>0</v>
      </c>
      <c r="BZ143" s="31">
        <f t="shared" si="446"/>
        <v>0</v>
      </c>
      <c r="CA143" s="31">
        <f t="shared" si="446"/>
        <v>0</v>
      </c>
      <c r="CB143" s="31">
        <f t="shared" si="446"/>
        <v>0</v>
      </c>
      <c r="CC143" s="31">
        <f t="shared" si="446"/>
        <v>0</v>
      </c>
      <c r="CD143" s="31">
        <f t="shared" si="446"/>
        <v>0</v>
      </c>
      <c r="CE143" s="31">
        <f t="shared" si="446"/>
        <v>0</v>
      </c>
      <c r="CF143" s="31">
        <f t="shared" si="446"/>
        <v>0</v>
      </c>
      <c r="CG143" s="31">
        <f t="shared" si="446"/>
        <v>0</v>
      </c>
      <c r="CH143" s="31">
        <f t="shared" si="446"/>
        <v>0</v>
      </c>
      <c r="CI143" s="31">
        <f t="shared" si="446"/>
        <v>0</v>
      </c>
      <c r="CJ143" s="31">
        <f t="shared" si="446"/>
        <v>0</v>
      </c>
      <c r="CK143" s="31">
        <f t="shared" si="446"/>
        <v>0</v>
      </c>
      <c r="CL143" s="31">
        <f t="shared" si="446"/>
        <v>0</v>
      </c>
      <c r="CM143" s="31">
        <f t="shared" si="446"/>
        <v>0</v>
      </c>
      <c r="CN143" s="31">
        <f t="shared" si="446"/>
        <v>0</v>
      </c>
      <c r="CO143" s="31">
        <f t="shared" si="446"/>
        <v>0</v>
      </c>
      <c r="CP143" s="31">
        <f t="shared" si="446"/>
        <v>0</v>
      </c>
      <c r="CQ143" s="31">
        <f t="shared" si="446"/>
        <v>0</v>
      </c>
      <c r="CR143" s="31">
        <f t="shared" si="446"/>
        <v>0</v>
      </c>
      <c r="CS143" s="31">
        <f t="shared" si="446"/>
        <v>0</v>
      </c>
      <c r="CT143" s="31">
        <f t="shared" si="446"/>
        <v>0</v>
      </c>
      <c r="CU143" s="31">
        <f t="shared" si="446"/>
        <v>0</v>
      </c>
      <c r="CV143" s="31">
        <f t="shared" si="446"/>
        <v>0</v>
      </c>
      <c r="CW143" s="31">
        <f t="shared" ref="CW143:EB143" si="447" xml:space="preserve"> CW$140</f>
        <v>0</v>
      </c>
      <c r="CX143" s="31">
        <f t="shared" si="447"/>
        <v>0</v>
      </c>
      <c r="CY143" s="31">
        <f t="shared" si="447"/>
        <v>0</v>
      </c>
      <c r="CZ143" s="31">
        <f t="shared" si="447"/>
        <v>0</v>
      </c>
      <c r="DA143" s="31">
        <f t="shared" si="447"/>
        <v>0</v>
      </c>
      <c r="DB143" s="31">
        <f t="shared" si="447"/>
        <v>0</v>
      </c>
      <c r="DC143" s="31">
        <f t="shared" si="447"/>
        <v>0</v>
      </c>
      <c r="DD143" s="31">
        <f t="shared" si="447"/>
        <v>0</v>
      </c>
      <c r="DE143" s="31">
        <f t="shared" si="447"/>
        <v>0</v>
      </c>
      <c r="DF143" s="31">
        <f t="shared" si="447"/>
        <v>0</v>
      </c>
      <c r="DG143" s="31">
        <f t="shared" si="447"/>
        <v>0</v>
      </c>
      <c r="DH143" s="31">
        <f t="shared" si="447"/>
        <v>0</v>
      </c>
      <c r="DI143" s="31">
        <f t="shared" si="447"/>
        <v>0</v>
      </c>
      <c r="DJ143" s="31">
        <f t="shared" si="447"/>
        <v>0</v>
      </c>
      <c r="DK143" s="31">
        <f t="shared" si="447"/>
        <v>0</v>
      </c>
      <c r="DL143" s="31">
        <f t="shared" si="447"/>
        <v>0</v>
      </c>
      <c r="DM143" s="31">
        <f t="shared" si="447"/>
        <v>0</v>
      </c>
      <c r="DN143" s="31">
        <f t="shared" si="447"/>
        <v>0</v>
      </c>
      <c r="DO143" s="31">
        <f t="shared" si="447"/>
        <v>0</v>
      </c>
      <c r="DP143" s="31">
        <f t="shared" si="447"/>
        <v>0</v>
      </c>
      <c r="DQ143" s="31">
        <f t="shared" si="447"/>
        <v>0</v>
      </c>
      <c r="DR143" s="31">
        <f t="shared" si="447"/>
        <v>0</v>
      </c>
      <c r="DS143" s="31">
        <f t="shared" si="447"/>
        <v>0</v>
      </c>
      <c r="DT143" s="31">
        <f t="shared" si="447"/>
        <v>0</v>
      </c>
      <c r="DU143" s="31">
        <f t="shared" si="447"/>
        <v>0</v>
      </c>
      <c r="DV143" s="31">
        <f t="shared" si="447"/>
        <v>0</v>
      </c>
      <c r="DW143" s="31">
        <f t="shared" si="447"/>
        <v>0</v>
      </c>
      <c r="DX143" s="31">
        <f t="shared" si="447"/>
        <v>0</v>
      </c>
      <c r="DY143" s="31">
        <f t="shared" si="447"/>
        <v>0</v>
      </c>
      <c r="DZ143" s="31">
        <f t="shared" si="447"/>
        <v>0</v>
      </c>
      <c r="EA143" s="31">
        <f t="shared" si="447"/>
        <v>0</v>
      </c>
      <c r="EB143" s="31">
        <f t="shared" si="447"/>
        <v>0</v>
      </c>
      <c r="EC143" s="31">
        <f t="shared" ref="EC143:FH143" si="448" xml:space="preserve"> EC$140</f>
        <v>0</v>
      </c>
      <c r="ED143" s="31">
        <f t="shared" si="448"/>
        <v>0</v>
      </c>
      <c r="EE143" s="31">
        <f t="shared" si="448"/>
        <v>0</v>
      </c>
      <c r="EF143" s="31">
        <f t="shared" si="448"/>
        <v>0</v>
      </c>
      <c r="EG143" s="31">
        <f t="shared" si="448"/>
        <v>0</v>
      </c>
      <c r="EH143" s="31">
        <f t="shared" si="448"/>
        <v>0</v>
      </c>
      <c r="EI143" s="31">
        <f t="shared" si="448"/>
        <v>0</v>
      </c>
      <c r="EJ143" s="31">
        <f t="shared" si="448"/>
        <v>0</v>
      </c>
      <c r="EK143" s="31">
        <f t="shared" si="448"/>
        <v>0</v>
      </c>
      <c r="EL143" s="31">
        <f t="shared" si="448"/>
        <v>0</v>
      </c>
      <c r="EM143" s="31">
        <f t="shared" si="448"/>
        <v>0</v>
      </c>
      <c r="EN143" s="31">
        <f t="shared" si="448"/>
        <v>0</v>
      </c>
      <c r="EO143" s="31">
        <f t="shared" si="448"/>
        <v>0</v>
      </c>
      <c r="EP143" s="31">
        <f t="shared" si="448"/>
        <v>0</v>
      </c>
      <c r="EQ143" s="31">
        <f t="shared" si="448"/>
        <v>0</v>
      </c>
      <c r="ER143" s="31">
        <f t="shared" si="448"/>
        <v>0</v>
      </c>
      <c r="ES143" s="31">
        <f t="shared" si="448"/>
        <v>0</v>
      </c>
      <c r="ET143" s="31">
        <f t="shared" si="448"/>
        <v>0</v>
      </c>
      <c r="EU143" s="31">
        <f t="shared" si="448"/>
        <v>0</v>
      </c>
      <c r="EV143" s="31">
        <f t="shared" si="448"/>
        <v>0</v>
      </c>
      <c r="EW143" s="31">
        <f t="shared" si="448"/>
        <v>0</v>
      </c>
      <c r="EX143" s="31">
        <f t="shared" si="448"/>
        <v>0</v>
      </c>
      <c r="EY143" s="31">
        <f t="shared" si="448"/>
        <v>0</v>
      </c>
      <c r="EZ143" s="31">
        <f t="shared" si="448"/>
        <v>0</v>
      </c>
      <c r="FA143" s="31">
        <f t="shared" si="448"/>
        <v>0</v>
      </c>
      <c r="FB143" s="31">
        <f t="shared" si="448"/>
        <v>0</v>
      </c>
      <c r="FC143" s="31">
        <f t="shared" si="448"/>
        <v>0</v>
      </c>
      <c r="FD143" s="31">
        <f t="shared" si="448"/>
        <v>0</v>
      </c>
      <c r="FE143" s="31">
        <f t="shared" si="448"/>
        <v>0</v>
      </c>
      <c r="FF143" s="31">
        <f t="shared" si="448"/>
        <v>0</v>
      </c>
      <c r="FG143" s="31">
        <f t="shared" si="448"/>
        <v>0</v>
      </c>
      <c r="FH143" s="31">
        <f t="shared" si="448"/>
        <v>0</v>
      </c>
      <c r="FI143" s="31">
        <f t="shared" ref="FI143:GJ143" si="449" xml:space="preserve"> FI$140</f>
        <v>0</v>
      </c>
      <c r="FJ143" s="31">
        <f t="shared" si="449"/>
        <v>0</v>
      </c>
      <c r="FK143" s="31">
        <f t="shared" si="449"/>
        <v>0</v>
      </c>
      <c r="FL143" s="31">
        <f t="shared" si="449"/>
        <v>0</v>
      </c>
      <c r="FM143" s="31">
        <f t="shared" si="449"/>
        <v>0</v>
      </c>
      <c r="FN143" s="31">
        <f t="shared" si="449"/>
        <v>0</v>
      </c>
      <c r="FO143" s="31">
        <f t="shared" si="449"/>
        <v>0</v>
      </c>
      <c r="FP143" s="31">
        <f t="shared" si="449"/>
        <v>0</v>
      </c>
      <c r="FQ143" s="31">
        <f t="shared" si="449"/>
        <v>0</v>
      </c>
      <c r="FR143" s="31">
        <f t="shared" si="449"/>
        <v>0</v>
      </c>
      <c r="FS143" s="31">
        <f t="shared" si="449"/>
        <v>0</v>
      </c>
      <c r="FT143" s="31">
        <f t="shared" si="449"/>
        <v>0</v>
      </c>
      <c r="FU143" s="31">
        <f t="shared" si="449"/>
        <v>0</v>
      </c>
      <c r="FV143" s="31">
        <f t="shared" si="449"/>
        <v>0</v>
      </c>
      <c r="FW143" s="31">
        <f t="shared" si="449"/>
        <v>0</v>
      </c>
      <c r="FX143" s="31">
        <f t="shared" si="449"/>
        <v>0</v>
      </c>
      <c r="FY143" s="31">
        <f t="shared" si="449"/>
        <v>0</v>
      </c>
      <c r="FZ143" s="31">
        <f t="shared" si="449"/>
        <v>0</v>
      </c>
      <c r="GA143" s="31">
        <f t="shared" si="449"/>
        <v>0</v>
      </c>
      <c r="GB143" s="31">
        <f t="shared" si="449"/>
        <v>0</v>
      </c>
      <c r="GC143" s="31">
        <f t="shared" si="449"/>
        <v>0</v>
      </c>
      <c r="GD143" s="31">
        <f t="shared" si="449"/>
        <v>0</v>
      </c>
      <c r="GE143" s="31">
        <f t="shared" si="449"/>
        <v>0</v>
      </c>
      <c r="GF143" s="31">
        <f t="shared" si="449"/>
        <v>0</v>
      </c>
      <c r="GG143" s="31">
        <f t="shared" si="449"/>
        <v>0</v>
      </c>
      <c r="GH143" s="31">
        <f t="shared" si="449"/>
        <v>0</v>
      </c>
      <c r="GI143" s="31">
        <f t="shared" si="449"/>
        <v>0</v>
      </c>
      <c r="GJ143" s="31">
        <f t="shared" si="449"/>
        <v>0</v>
      </c>
    </row>
    <row r="144" spans="1:192" s="194" customFormat="1" outlineLevel="1" x14ac:dyDescent="0.25">
      <c r="A144" s="234"/>
      <c r="B144" s="234"/>
      <c r="C144" s="235"/>
      <c r="D144" s="236"/>
      <c r="E144" s="237" t="s">
        <v>526</v>
      </c>
      <c r="F144" s="410"/>
      <c r="G144" s="194" t="s">
        <v>5</v>
      </c>
      <c r="H144" s="194">
        <f xml:space="preserve"> SUM(J144:GJ144)</f>
        <v>34</v>
      </c>
      <c r="I144" s="237"/>
      <c r="J144" s="237">
        <f t="shared" ref="J144:AO144" si="450" xml:space="preserve"> K143</f>
        <v>0</v>
      </c>
      <c r="K144" s="237">
        <f t="shared" si="450"/>
        <v>0</v>
      </c>
      <c r="L144" s="237">
        <f t="shared" si="450"/>
        <v>0</v>
      </c>
      <c r="M144" s="237">
        <f t="shared" si="450"/>
        <v>0</v>
      </c>
      <c r="N144" s="237">
        <f t="shared" si="450"/>
        <v>0</v>
      </c>
      <c r="O144" s="237">
        <f t="shared" si="450"/>
        <v>0</v>
      </c>
      <c r="P144" s="237">
        <f t="shared" si="450"/>
        <v>1</v>
      </c>
      <c r="Q144" s="237">
        <f t="shared" si="450"/>
        <v>1</v>
      </c>
      <c r="R144" s="237">
        <f t="shared" si="450"/>
        <v>1</v>
      </c>
      <c r="S144" s="237">
        <f t="shared" si="450"/>
        <v>1</v>
      </c>
      <c r="T144" s="237">
        <f t="shared" si="450"/>
        <v>1</v>
      </c>
      <c r="U144" s="237">
        <f t="shared" si="450"/>
        <v>1</v>
      </c>
      <c r="V144" s="237">
        <f t="shared" si="450"/>
        <v>1</v>
      </c>
      <c r="W144" s="237">
        <f t="shared" si="450"/>
        <v>1</v>
      </c>
      <c r="X144" s="237">
        <f t="shared" si="450"/>
        <v>1</v>
      </c>
      <c r="Y144" s="237">
        <f t="shared" si="450"/>
        <v>1</v>
      </c>
      <c r="Z144" s="237">
        <f t="shared" si="450"/>
        <v>1</v>
      </c>
      <c r="AA144" s="237">
        <f t="shared" si="450"/>
        <v>1</v>
      </c>
      <c r="AB144" s="237">
        <f t="shared" si="450"/>
        <v>1</v>
      </c>
      <c r="AC144" s="237">
        <f t="shared" si="450"/>
        <v>1</v>
      </c>
      <c r="AD144" s="237">
        <f t="shared" si="450"/>
        <v>1</v>
      </c>
      <c r="AE144" s="237">
        <f t="shared" si="450"/>
        <v>1</v>
      </c>
      <c r="AF144" s="237">
        <f t="shared" si="450"/>
        <v>1</v>
      </c>
      <c r="AG144" s="237">
        <f t="shared" si="450"/>
        <v>1</v>
      </c>
      <c r="AH144" s="237">
        <f t="shared" si="450"/>
        <v>1</v>
      </c>
      <c r="AI144" s="237">
        <f t="shared" si="450"/>
        <v>1</v>
      </c>
      <c r="AJ144" s="237">
        <f t="shared" si="450"/>
        <v>1</v>
      </c>
      <c r="AK144" s="237">
        <f t="shared" si="450"/>
        <v>1</v>
      </c>
      <c r="AL144" s="237">
        <f t="shared" si="450"/>
        <v>1</v>
      </c>
      <c r="AM144" s="237">
        <f t="shared" si="450"/>
        <v>1</v>
      </c>
      <c r="AN144" s="237">
        <f t="shared" si="450"/>
        <v>1</v>
      </c>
      <c r="AO144" s="237">
        <f t="shared" si="450"/>
        <v>1</v>
      </c>
      <c r="AP144" s="237">
        <f t="shared" ref="AP144:BU144" si="451" xml:space="preserve"> AQ143</f>
        <v>1</v>
      </c>
      <c r="AQ144" s="237">
        <f t="shared" si="451"/>
        <v>1</v>
      </c>
      <c r="AR144" s="237">
        <f t="shared" si="451"/>
        <v>1</v>
      </c>
      <c r="AS144" s="237">
        <f t="shared" si="451"/>
        <v>1</v>
      </c>
      <c r="AT144" s="237">
        <f t="shared" si="451"/>
        <v>1</v>
      </c>
      <c r="AU144" s="237">
        <f t="shared" si="451"/>
        <v>1</v>
      </c>
      <c r="AV144" s="237">
        <f t="shared" si="451"/>
        <v>1</v>
      </c>
      <c r="AW144" s="237">
        <f t="shared" si="451"/>
        <v>1</v>
      </c>
      <c r="AX144" s="237">
        <f t="shared" si="451"/>
        <v>0</v>
      </c>
      <c r="AY144" s="237">
        <f t="shared" si="451"/>
        <v>0</v>
      </c>
      <c r="AZ144" s="237">
        <f t="shared" si="451"/>
        <v>0</v>
      </c>
      <c r="BA144" s="237">
        <f t="shared" si="451"/>
        <v>0</v>
      </c>
      <c r="BB144" s="237">
        <f t="shared" si="451"/>
        <v>0</v>
      </c>
      <c r="BC144" s="237">
        <f t="shared" si="451"/>
        <v>0</v>
      </c>
      <c r="BD144" s="237">
        <f t="shared" si="451"/>
        <v>0</v>
      </c>
      <c r="BE144" s="237">
        <f t="shared" si="451"/>
        <v>0</v>
      </c>
      <c r="BF144" s="237">
        <f t="shared" si="451"/>
        <v>0</v>
      </c>
      <c r="BG144" s="237">
        <f t="shared" si="451"/>
        <v>0</v>
      </c>
      <c r="BH144" s="237">
        <f t="shared" si="451"/>
        <v>0</v>
      </c>
      <c r="BI144" s="237">
        <f t="shared" si="451"/>
        <v>0</v>
      </c>
      <c r="BJ144" s="237">
        <f t="shared" si="451"/>
        <v>0</v>
      </c>
      <c r="BK144" s="237">
        <f t="shared" si="451"/>
        <v>0</v>
      </c>
      <c r="BL144" s="237">
        <f t="shared" si="451"/>
        <v>0</v>
      </c>
      <c r="BM144" s="237">
        <f t="shared" si="451"/>
        <v>0</v>
      </c>
      <c r="BN144" s="237">
        <f t="shared" si="451"/>
        <v>0</v>
      </c>
      <c r="BO144" s="237">
        <f t="shared" si="451"/>
        <v>0</v>
      </c>
      <c r="BP144" s="237">
        <f t="shared" si="451"/>
        <v>0</v>
      </c>
      <c r="BQ144" s="237">
        <f t="shared" si="451"/>
        <v>0</v>
      </c>
      <c r="BR144" s="237">
        <f t="shared" si="451"/>
        <v>0</v>
      </c>
      <c r="BS144" s="237">
        <f t="shared" si="451"/>
        <v>0</v>
      </c>
      <c r="BT144" s="237">
        <f t="shared" si="451"/>
        <v>0</v>
      </c>
      <c r="BU144" s="237">
        <f t="shared" si="451"/>
        <v>0</v>
      </c>
      <c r="BV144" s="237">
        <f t="shared" ref="BV144:DA144" si="452" xml:space="preserve"> BW143</f>
        <v>0</v>
      </c>
      <c r="BW144" s="237">
        <f t="shared" si="452"/>
        <v>0</v>
      </c>
      <c r="BX144" s="237">
        <f t="shared" si="452"/>
        <v>0</v>
      </c>
      <c r="BY144" s="237">
        <f t="shared" si="452"/>
        <v>0</v>
      </c>
      <c r="BZ144" s="237">
        <f t="shared" si="452"/>
        <v>0</v>
      </c>
      <c r="CA144" s="237">
        <f t="shared" si="452"/>
        <v>0</v>
      </c>
      <c r="CB144" s="237">
        <f t="shared" si="452"/>
        <v>0</v>
      </c>
      <c r="CC144" s="237">
        <f t="shared" si="452"/>
        <v>0</v>
      </c>
      <c r="CD144" s="237">
        <f t="shared" si="452"/>
        <v>0</v>
      </c>
      <c r="CE144" s="237">
        <f t="shared" si="452"/>
        <v>0</v>
      </c>
      <c r="CF144" s="237">
        <f t="shared" si="452"/>
        <v>0</v>
      </c>
      <c r="CG144" s="237">
        <f t="shared" si="452"/>
        <v>0</v>
      </c>
      <c r="CH144" s="237">
        <f t="shared" si="452"/>
        <v>0</v>
      </c>
      <c r="CI144" s="237">
        <f t="shared" si="452"/>
        <v>0</v>
      </c>
      <c r="CJ144" s="237">
        <f t="shared" si="452"/>
        <v>0</v>
      </c>
      <c r="CK144" s="237">
        <f t="shared" si="452"/>
        <v>0</v>
      </c>
      <c r="CL144" s="237">
        <f t="shared" si="452"/>
        <v>0</v>
      </c>
      <c r="CM144" s="237">
        <f t="shared" si="452"/>
        <v>0</v>
      </c>
      <c r="CN144" s="237">
        <f t="shared" si="452"/>
        <v>0</v>
      </c>
      <c r="CO144" s="237">
        <f t="shared" si="452"/>
        <v>0</v>
      </c>
      <c r="CP144" s="237">
        <f t="shared" si="452"/>
        <v>0</v>
      </c>
      <c r="CQ144" s="237">
        <f t="shared" si="452"/>
        <v>0</v>
      </c>
      <c r="CR144" s="237">
        <f t="shared" si="452"/>
        <v>0</v>
      </c>
      <c r="CS144" s="237">
        <f t="shared" si="452"/>
        <v>0</v>
      </c>
      <c r="CT144" s="237">
        <f t="shared" si="452"/>
        <v>0</v>
      </c>
      <c r="CU144" s="237">
        <f t="shared" si="452"/>
        <v>0</v>
      </c>
      <c r="CV144" s="237">
        <f t="shared" si="452"/>
        <v>0</v>
      </c>
      <c r="CW144" s="237">
        <f t="shared" si="452"/>
        <v>0</v>
      </c>
      <c r="CX144" s="237">
        <f t="shared" si="452"/>
        <v>0</v>
      </c>
      <c r="CY144" s="237">
        <f t="shared" si="452"/>
        <v>0</v>
      </c>
      <c r="CZ144" s="237">
        <f t="shared" si="452"/>
        <v>0</v>
      </c>
      <c r="DA144" s="237">
        <f t="shared" si="452"/>
        <v>0</v>
      </c>
      <c r="DB144" s="237">
        <f t="shared" ref="DB144:EG144" si="453" xml:space="preserve"> DC143</f>
        <v>0</v>
      </c>
      <c r="DC144" s="237">
        <f t="shared" si="453"/>
        <v>0</v>
      </c>
      <c r="DD144" s="237">
        <f t="shared" si="453"/>
        <v>0</v>
      </c>
      <c r="DE144" s="237">
        <f t="shared" si="453"/>
        <v>0</v>
      </c>
      <c r="DF144" s="237">
        <f t="shared" si="453"/>
        <v>0</v>
      </c>
      <c r="DG144" s="237">
        <f t="shared" si="453"/>
        <v>0</v>
      </c>
      <c r="DH144" s="237">
        <f t="shared" si="453"/>
        <v>0</v>
      </c>
      <c r="DI144" s="237">
        <f t="shared" si="453"/>
        <v>0</v>
      </c>
      <c r="DJ144" s="237">
        <f t="shared" si="453"/>
        <v>0</v>
      </c>
      <c r="DK144" s="237">
        <f t="shared" si="453"/>
        <v>0</v>
      </c>
      <c r="DL144" s="237">
        <f t="shared" si="453"/>
        <v>0</v>
      </c>
      <c r="DM144" s="237">
        <f t="shared" si="453"/>
        <v>0</v>
      </c>
      <c r="DN144" s="237">
        <f t="shared" si="453"/>
        <v>0</v>
      </c>
      <c r="DO144" s="237">
        <f t="shared" si="453"/>
        <v>0</v>
      </c>
      <c r="DP144" s="237">
        <f t="shared" si="453"/>
        <v>0</v>
      </c>
      <c r="DQ144" s="237">
        <f t="shared" si="453"/>
        <v>0</v>
      </c>
      <c r="DR144" s="237">
        <f t="shared" si="453"/>
        <v>0</v>
      </c>
      <c r="DS144" s="237">
        <f t="shared" si="453"/>
        <v>0</v>
      </c>
      <c r="DT144" s="237">
        <f t="shared" si="453"/>
        <v>0</v>
      </c>
      <c r="DU144" s="237">
        <f t="shared" si="453"/>
        <v>0</v>
      </c>
      <c r="DV144" s="237">
        <f t="shared" si="453"/>
        <v>0</v>
      </c>
      <c r="DW144" s="237">
        <f t="shared" si="453"/>
        <v>0</v>
      </c>
      <c r="DX144" s="237">
        <f t="shared" si="453"/>
        <v>0</v>
      </c>
      <c r="DY144" s="237">
        <f t="shared" si="453"/>
        <v>0</v>
      </c>
      <c r="DZ144" s="237">
        <f t="shared" si="453"/>
        <v>0</v>
      </c>
      <c r="EA144" s="237">
        <f t="shared" si="453"/>
        <v>0</v>
      </c>
      <c r="EB144" s="237">
        <f t="shared" si="453"/>
        <v>0</v>
      </c>
      <c r="EC144" s="237">
        <f t="shared" si="453"/>
        <v>0</v>
      </c>
      <c r="ED144" s="237">
        <f t="shared" si="453"/>
        <v>0</v>
      </c>
      <c r="EE144" s="237">
        <f t="shared" si="453"/>
        <v>0</v>
      </c>
      <c r="EF144" s="237">
        <f t="shared" si="453"/>
        <v>0</v>
      </c>
      <c r="EG144" s="237">
        <f t="shared" si="453"/>
        <v>0</v>
      </c>
      <c r="EH144" s="237">
        <f t="shared" ref="EH144:FM144" si="454" xml:space="preserve"> EI143</f>
        <v>0</v>
      </c>
      <c r="EI144" s="237">
        <f t="shared" si="454"/>
        <v>0</v>
      </c>
      <c r="EJ144" s="237">
        <f t="shared" si="454"/>
        <v>0</v>
      </c>
      <c r="EK144" s="237">
        <f t="shared" si="454"/>
        <v>0</v>
      </c>
      <c r="EL144" s="237">
        <f t="shared" si="454"/>
        <v>0</v>
      </c>
      <c r="EM144" s="237">
        <f t="shared" si="454"/>
        <v>0</v>
      </c>
      <c r="EN144" s="237">
        <f t="shared" si="454"/>
        <v>0</v>
      </c>
      <c r="EO144" s="237">
        <f t="shared" si="454"/>
        <v>0</v>
      </c>
      <c r="EP144" s="237">
        <f t="shared" si="454"/>
        <v>0</v>
      </c>
      <c r="EQ144" s="237">
        <f t="shared" si="454"/>
        <v>0</v>
      </c>
      <c r="ER144" s="237">
        <f t="shared" si="454"/>
        <v>0</v>
      </c>
      <c r="ES144" s="237">
        <f t="shared" si="454"/>
        <v>0</v>
      </c>
      <c r="ET144" s="237">
        <f t="shared" si="454"/>
        <v>0</v>
      </c>
      <c r="EU144" s="237">
        <f t="shared" si="454"/>
        <v>0</v>
      </c>
      <c r="EV144" s="237">
        <f t="shared" si="454"/>
        <v>0</v>
      </c>
      <c r="EW144" s="237">
        <f t="shared" si="454"/>
        <v>0</v>
      </c>
      <c r="EX144" s="237">
        <f t="shared" si="454"/>
        <v>0</v>
      </c>
      <c r="EY144" s="237">
        <f t="shared" si="454"/>
        <v>0</v>
      </c>
      <c r="EZ144" s="237">
        <f t="shared" si="454"/>
        <v>0</v>
      </c>
      <c r="FA144" s="237">
        <f t="shared" si="454"/>
        <v>0</v>
      </c>
      <c r="FB144" s="237">
        <f t="shared" si="454"/>
        <v>0</v>
      </c>
      <c r="FC144" s="237">
        <f t="shared" si="454"/>
        <v>0</v>
      </c>
      <c r="FD144" s="237">
        <f t="shared" si="454"/>
        <v>0</v>
      </c>
      <c r="FE144" s="237">
        <f t="shared" si="454"/>
        <v>0</v>
      </c>
      <c r="FF144" s="237">
        <f t="shared" si="454"/>
        <v>0</v>
      </c>
      <c r="FG144" s="237">
        <f t="shared" si="454"/>
        <v>0</v>
      </c>
      <c r="FH144" s="237">
        <f t="shared" si="454"/>
        <v>0</v>
      </c>
      <c r="FI144" s="237">
        <f t="shared" si="454"/>
        <v>0</v>
      </c>
      <c r="FJ144" s="237">
        <f t="shared" si="454"/>
        <v>0</v>
      </c>
      <c r="FK144" s="237">
        <f t="shared" si="454"/>
        <v>0</v>
      </c>
      <c r="FL144" s="237">
        <f t="shared" si="454"/>
        <v>0</v>
      </c>
      <c r="FM144" s="237">
        <f t="shared" si="454"/>
        <v>0</v>
      </c>
      <c r="FN144" s="237">
        <f t="shared" ref="FN144:GJ144" si="455" xml:space="preserve"> FO143</f>
        <v>0</v>
      </c>
      <c r="FO144" s="237">
        <f t="shared" si="455"/>
        <v>0</v>
      </c>
      <c r="FP144" s="237">
        <f t="shared" si="455"/>
        <v>0</v>
      </c>
      <c r="FQ144" s="237">
        <f t="shared" si="455"/>
        <v>0</v>
      </c>
      <c r="FR144" s="237">
        <f t="shared" si="455"/>
        <v>0</v>
      </c>
      <c r="FS144" s="237">
        <f t="shared" si="455"/>
        <v>0</v>
      </c>
      <c r="FT144" s="237">
        <f t="shared" si="455"/>
        <v>0</v>
      </c>
      <c r="FU144" s="237">
        <f t="shared" si="455"/>
        <v>0</v>
      </c>
      <c r="FV144" s="237">
        <f t="shared" si="455"/>
        <v>0</v>
      </c>
      <c r="FW144" s="237">
        <f t="shared" si="455"/>
        <v>0</v>
      </c>
      <c r="FX144" s="237">
        <f t="shared" si="455"/>
        <v>0</v>
      </c>
      <c r="FY144" s="237">
        <f t="shared" si="455"/>
        <v>0</v>
      </c>
      <c r="FZ144" s="237">
        <f t="shared" si="455"/>
        <v>0</v>
      </c>
      <c r="GA144" s="237">
        <f t="shared" si="455"/>
        <v>0</v>
      </c>
      <c r="GB144" s="237">
        <f t="shared" si="455"/>
        <v>0</v>
      </c>
      <c r="GC144" s="237">
        <f t="shared" si="455"/>
        <v>0</v>
      </c>
      <c r="GD144" s="237">
        <f t="shared" si="455"/>
        <v>0</v>
      </c>
      <c r="GE144" s="237">
        <f t="shared" si="455"/>
        <v>0</v>
      </c>
      <c r="GF144" s="237">
        <f t="shared" si="455"/>
        <v>0</v>
      </c>
      <c r="GG144" s="237">
        <f t="shared" si="455"/>
        <v>0</v>
      </c>
      <c r="GH144" s="237">
        <f t="shared" si="455"/>
        <v>0</v>
      </c>
      <c r="GI144" s="237">
        <f t="shared" si="455"/>
        <v>0</v>
      </c>
      <c r="GJ144" s="237">
        <f t="shared" si="455"/>
        <v>0</v>
      </c>
    </row>
    <row r="145" spans="1:192" s="197" customFormat="1" outlineLevel="1" x14ac:dyDescent="0.25">
      <c r="A145" s="444"/>
      <c r="B145" s="444"/>
      <c r="C145" s="445"/>
      <c r="D145" s="196"/>
      <c r="E145" s="198"/>
      <c r="F145" s="446"/>
      <c r="I145" s="198"/>
      <c r="J145" s="198"/>
      <c r="K145" s="198"/>
      <c r="L145" s="198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U145" s="198"/>
      <c r="AV145" s="198"/>
      <c r="AW145" s="198"/>
      <c r="AX145" s="198"/>
      <c r="AY145" s="198"/>
      <c r="AZ145" s="198"/>
      <c r="BA145" s="198"/>
      <c r="BB145" s="198"/>
      <c r="BC145" s="198"/>
      <c r="BD145" s="198"/>
      <c r="BE145" s="198"/>
      <c r="BF145" s="198"/>
      <c r="BG145" s="198"/>
      <c r="BH145" s="198"/>
      <c r="BI145" s="198"/>
      <c r="BJ145" s="198"/>
      <c r="BK145" s="198"/>
      <c r="BL145" s="198"/>
      <c r="BM145" s="198"/>
      <c r="BN145" s="198"/>
      <c r="BO145" s="198"/>
      <c r="BP145" s="198"/>
      <c r="BQ145" s="198"/>
      <c r="BR145" s="198"/>
      <c r="BS145" s="198"/>
      <c r="BT145" s="198"/>
      <c r="BU145" s="198"/>
      <c r="BV145" s="198"/>
      <c r="BW145" s="198"/>
      <c r="BX145" s="198"/>
      <c r="BY145" s="198"/>
      <c r="BZ145" s="198"/>
      <c r="CA145" s="198"/>
      <c r="CB145" s="198"/>
      <c r="CC145" s="198"/>
      <c r="CD145" s="198"/>
      <c r="CE145" s="198"/>
      <c r="CF145" s="198"/>
      <c r="CG145" s="198"/>
      <c r="CH145" s="198"/>
      <c r="CI145" s="198"/>
      <c r="CJ145" s="198"/>
      <c r="CK145" s="198"/>
      <c r="CL145" s="198"/>
      <c r="CM145" s="198"/>
      <c r="CN145" s="198"/>
      <c r="CO145" s="198"/>
      <c r="CP145" s="198"/>
      <c r="CQ145" s="198"/>
      <c r="CR145" s="198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8"/>
      <c r="DM145" s="198"/>
      <c r="DN145" s="198"/>
      <c r="DO145" s="198"/>
      <c r="DP145" s="198"/>
      <c r="DQ145" s="198"/>
      <c r="DR145" s="198"/>
      <c r="DS145" s="198"/>
      <c r="DT145" s="198"/>
      <c r="DU145" s="198"/>
      <c r="DV145" s="198"/>
      <c r="DW145" s="198"/>
      <c r="DX145" s="198"/>
      <c r="DY145" s="198"/>
      <c r="DZ145" s="198"/>
      <c r="EA145" s="198"/>
      <c r="EB145" s="198"/>
      <c r="EC145" s="198"/>
      <c r="ED145" s="198"/>
      <c r="EE145" s="198"/>
      <c r="EF145" s="198"/>
      <c r="EG145" s="198"/>
      <c r="EH145" s="198"/>
      <c r="EI145" s="198"/>
      <c r="EJ145" s="198"/>
      <c r="EK145" s="198"/>
      <c r="EL145" s="198"/>
      <c r="EM145" s="198"/>
      <c r="EN145" s="198"/>
      <c r="EO145" s="198"/>
      <c r="EP145" s="198"/>
      <c r="EQ145" s="198"/>
      <c r="ER145" s="198"/>
      <c r="ES145" s="198"/>
      <c r="ET145" s="198"/>
      <c r="EU145" s="198"/>
      <c r="EV145" s="198"/>
      <c r="EW145" s="198"/>
      <c r="EX145" s="198"/>
      <c r="EY145" s="198"/>
      <c r="EZ145" s="198"/>
      <c r="FA145" s="198"/>
      <c r="FB145" s="198"/>
      <c r="FC145" s="198"/>
      <c r="FD145" s="198"/>
      <c r="FE145" s="198"/>
      <c r="FF145" s="198"/>
      <c r="FG145" s="198"/>
      <c r="FH145" s="198"/>
      <c r="FI145" s="198"/>
      <c r="FJ145" s="198"/>
      <c r="FK145" s="198"/>
      <c r="FL145" s="198"/>
      <c r="FM145" s="198"/>
      <c r="FN145" s="198"/>
      <c r="FO145" s="198"/>
      <c r="FP145" s="198"/>
      <c r="FQ145" s="198"/>
      <c r="FR145" s="198"/>
      <c r="FS145" s="198"/>
      <c r="FT145" s="198"/>
      <c r="FU145" s="198"/>
      <c r="FV145" s="198"/>
      <c r="FW145" s="198"/>
      <c r="FX145" s="198"/>
      <c r="FY145" s="198"/>
      <c r="FZ145" s="198"/>
      <c r="GA145" s="198"/>
      <c r="GB145" s="198"/>
      <c r="GC145" s="198"/>
      <c r="GD145" s="198"/>
      <c r="GE145" s="198"/>
      <c r="GF145" s="198"/>
      <c r="GG145" s="198"/>
      <c r="GH145" s="198"/>
      <c r="GI145" s="198"/>
      <c r="GJ145" s="198"/>
    </row>
    <row r="146" spans="1:192" outlineLevel="1" x14ac:dyDescent="0.25">
      <c r="A146" s="444"/>
      <c r="B146" s="444" t="s">
        <v>326</v>
      </c>
      <c r="C146" s="445"/>
      <c r="D146" s="196"/>
      <c r="E146" s="198"/>
      <c r="F146" s="446"/>
      <c r="G146" s="197"/>
      <c r="H146" s="197"/>
      <c r="I146" s="198"/>
      <c r="J146" s="198"/>
      <c r="K146" s="198"/>
      <c r="L146" s="198"/>
      <c r="M146" s="198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U146" s="198"/>
      <c r="AV146" s="198"/>
      <c r="AW146" s="198"/>
      <c r="AX146" s="198"/>
      <c r="AY146" s="198"/>
      <c r="AZ146" s="198"/>
      <c r="BA146" s="198"/>
      <c r="BB146" s="198"/>
      <c r="BC146" s="198"/>
      <c r="BD146" s="198"/>
      <c r="BE146" s="198"/>
      <c r="BF146" s="198"/>
      <c r="BG146" s="198"/>
      <c r="BH146" s="198"/>
      <c r="BI146" s="198"/>
      <c r="BJ146" s="198"/>
      <c r="BK146" s="198"/>
      <c r="BL146" s="198"/>
      <c r="BM146" s="198"/>
      <c r="BN146" s="198"/>
      <c r="BO146" s="198"/>
      <c r="BP146" s="198"/>
      <c r="BQ146" s="198"/>
      <c r="BR146" s="198"/>
      <c r="BS146" s="198"/>
      <c r="BT146" s="198"/>
      <c r="BU146" s="198"/>
      <c r="BV146" s="198"/>
      <c r="BW146" s="198"/>
      <c r="BX146" s="198"/>
      <c r="BY146" s="198"/>
      <c r="BZ146" s="198"/>
      <c r="CA146" s="198"/>
      <c r="CB146" s="198"/>
      <c r="CC146" s="198"/>
      <c r="CD146" s="198"/>
      <c r="CE146" s="198"/>
      <c r="CF146" s="198"/>
      <c r="CG146" s="198"/>
      <c r="CH146" s="198"/>
      <c r="CI146" s="198"/>
      <c r="CJ146" s="198"/>
      <c r="CK146" s="198"/>
      <c r="CL146" s="198"/>
      <c r="CM146" s="198"/>
      <c r="CN146" s="198"/>
      <c r="CO146" s="198"/>
      <c r="CP146" s="198"/>
      <c r="CQ146" s="198"/>
      <c r="CR146" s="198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8"/>
      <c r="DM146" s="198"/>
      <c r="DN146" s="198"/>
      <c r="DO146" s="198"/>
      <c r="DP146" s="198"/>
      <c r="DQ146" s="198"/>
      <c r="DR146" s="198"/>
      <c r="DS146" s="198"/>
      <c r="DT146" s="198"/>
      <c r="DU146" s="198"/>
      <c r="DV146" s="198"/>
      <c r="DW146" s="198"/>
      <c r="DX146" s="198"/>
      <c r="DY146" s="198"/>
      <c r="DZ146" s="198"/>
      <c r="EA146" s="198"/>
      <c r="EB146" s="198"/>
      <c r="EC146" s="198"/>
      <c r="ED146" s="198"/>
      <c r="EE146" s="198"/>
      <c r="EF146" s="198"/>
      <c r="EG146" s="198"/>
      <c r="EH146" s="198"/>
      <c r="EI146" s="198"/>
      <c r="EJ146" s="198"/>
      <c r="EK146" s="198"/>
      <c r="EL146" s="198"/>
      <c r="EM146" s="198"/>
      <c r="EN146" s="198"/>
      <c r="EO146" s="198"/>
      <c r="EP146" s="198"/>
      <c r="EQ146" s="198"/>
      <c r="ER146" s="198"/>
      <c r="ES146" s="198"/>
      <c r="ET146" s="198"/>
      <c r="EU146" s="198"/>
      <c r="EV146" s="198"/>
      <c r="EW146" s="198"/>
      <c r="EX146" s="198"/>
      <c r="EY146" s="198"/>
      <c r="EZ146" s="198"/>
      <c r="FA146" s="198"/>
      <c r="FB146" s="198"/>
      <c r="FC146" s="198"/>
      <c r="FD146" s="198"/>
      <c r="FE146" s="198"/>
      <c r="FF146" s="198"/>
      <c r="FG146" s="198"/>
      <c r="FH146" s="198"/>
      <c r="FI146" s="198"/>
      <c r="FJ146" s="198"/>
      <c r="FK146" s="198"/>
      <c r="FL146" s="198"/>
      <c r="FM146" s="198"/>
      <c r="FN146" s="198"/>
      <c r="FO146" s="198"/>
      <c r="FP146" s="198"/>
      <c r="FQ146" s="198"/>
      <c r="FR146" s="198"/>
      <c r="FS146" s="198"/>
      <c r="FT146" s="198"/>
      <c r="FU146" s="198"/>
      <c r="FV146" s="198"/>
      <c r="FW146" s="198"/>
      <c r="FX146" s="198"/>
      <c r="FY146" s="198"/>
      <c r="FZ146" s="198"/>
      <c r="GA146" s="198"/>
      <c r="GB146" s="198"/>
      <c r="GC146" s="198"/>
      <c r="GD146" s="198"/>
      <c r="GE146" s="198"/>
      <c r="GF146" s="198"/>
      <c r="GG146" s="198"/>
      <c r="GH146" s="198"/>
      <c r="GI146" s="198"/>
      <c r="GJ146" s="198"/>
    </row>
    <row r="147" spans="1:192" outlineLevel="1" x14ac:dyDescent="0.25">
      <c r="A147" s="444"/>
      <c r="B147" s="444"/>
      <c r="C147" s="445"/>
      <c r="D147" s="196"/>
      <c r="E147" s="126" t="str">
        <f xml:space="preserve"> InpC!E$51</f>
        <v>Escalation period end month</v>
      </c>
      <c r="F147" s="126">
        <f xml:space="preserve"> InpC!F$51</f>
        <v>12</v>
      </c>
      <c r="G147" s="126" t="str">
        <f xml:space="preserve"> InpC!G$51</f>
        <v>month</v>
      </c>
      <c r="H147" s="197"/>
      <c r="I147" s="198"/>
      <c r="J147" s="197"/>
      <c r="K147" s="197"/>
      <c r="L147" s="197"/>
      <c r="M147" s="197"/>
      <c r="N147" s="197"/>
      <c r="O147" s="197"/>
      <c r="P147" s="197"/>
      <c r="Q147" s="197"/>
      <c r="R147" s="197"/>
      <c r="S147" s="197"/>
      <c r="T147" s="197"/>
      <c r="U147" s="197"/>
      <c r="V147" s="197"/>
      <c r="W147" s="197"/>
      <c r="X147" s="197"/>
      <c r="Y147" s="197"/>
      <c r="Z147" s="197"/>
      <c r="AA147" s="197"/>
      <c r="AB147" s="197"/>
      <c r="AC147" s="197"/>
      <c r="AD147" s="197"/>
      <c r="AE147" s="197"/>
      <c r="AF147" s="197"/>
      <c r="AG147" s="197"/>
      <c r="AH147" s="197"/>
      <c r="AI147" s="197"/>
      <c r="AJ147" s="197"/>
      <c r="AK147" s="197"/>
      <c r="AL147" s="197"/>
      <c r="AM147" s="197"/>
      <c r="AN147" s="197"/>
      <c r="AO147" s="197"/>
      <c r="AP147" s="197"/>
      <c r="AQ147" s="197"/>
      <c r="AR147" s="197"/>
      <c r="AS147" s="197"/>
      <c r="AT147" s="197"/>
      <c r="AU147" s="197"/>
      <c r="AV147" s="197"/>
      <c r="AW147" s="197"/>
      <c r="AX147" s="197"/>
      <c r="AY147" s="197"/>
      <c r="AZ147" s="197"/>
      <c r="BA147" s="197"/>
      <c r="BB147" s="197"/>
      <c r="BC147" s="197"/>
      <c r="BD147" s="197"/>
      <c r="BE147" s="197"/>
      <c r="BF147" s="197"/>
      <c r="BG147" s="197"/>
      <c r="BH147" s="197"/>
      <c r="BI147" s="197"/>
      <c r="BJ147" s="197"/>
      <c r="BK147" s="197"/>
      <c r="BL147" s="197"/>
      <c r="BM147" s="197"/>
      <c r="BN147" s="197"/>
      <c r="BO147" s="197"/>
      <c r="BP147" s="197"/>
      <c r="BQ147" s="197"/>
      <c r="BR147" s="197"/>
      <c r="BS147" s="197"/>
      <c r="BT147" s="197"/>
      <c r="BU147" s="197"/>
      <c r="BV147" s="197"/>
      <c r="BW147" s="197"/>
      <c r="BX147" s="197"/>
      <c r="BY147" s="197"/>
      <c r="BZ147" s="197"/>
      <c r="CA147" s="197"/>
      <c r="CB147" s="197"/>
      <c r="CC147" s="197"/>
      <c r="CD147" s="197"/>
      <c r="CE147" s="197"/>
      <c r="CF147" s="197"/>
      <c r="CG147" s="197"/>
      <c r="CH147" s="197"/>
      <c r="CI147" s="197"/>
      <c r="CJ147" s="197"/>
      <c r="CK147" s="197"/>
      <c r="CL147" s="197"/>
      <c r="CM147" s="197"/>
      <c r="CN147" s="197"/>
      <c r="CO147" s="197"/>
      <c r="CP147" s="197"/>
      <c r="CQ147" s="197"/>
      <c r="CR147" s="197"/>
      <c r="CS147" s="197"/>
      <c r="CT147" s="197"/>
      <c r="CU147" s="197"/>
      <c r="CV147" s="197"/>
      <c r="CW147" s="197"/>
      <c r="CX147" s="197"/>
      <c r="CY147" s="197"/>
      <c r="CZ147" s="197"/>
      <c r="DA147" s="197"/>
      <c r="DB147" s="197"/>
      <c r="DC147" s="197"/>
      <c r="DD147" s="197"/>
      <c r="DE147" s="197"/>
      <c r="DF147" s="197"/>
      <c r="DG147" s="197"/>
      <c r="DH147" s="197"/>
      <c r="DI147" s="197"/>
      <c r="DJ147" s="197"/>
      <c r="DK147" s="197"/>
      <c r="DL147" s="197"/>
      <c r="DM147" s="197"/>
      <c r="DN147" s="197"/>
      <c r="DO147" s="197"/>
      <c r="DP147" s="197"/>
      <c r="DQ147" s="197"/>
      <c r="DR147" s="197"/>
      <c r="DS147" s="197"/>
      <c r="DT147" s="197"/>
      <c r="DU147" s="197"/>
      <c r="DV147" s="197"/>
      <c r="DW147" s="197"/>
      <c r="DX147" s="197"/>
      <c r="DY147" s="197"/>
      <c r="DZ147" s="197"/>
      <c r="EA147" s="197"/>
      <c r="EB147" s="197"/>
      <c r="EC147" s="197"/>
      <c r="ED147" s="197"/>
      <c r="EE147" s="197"/>
      <c r="EF147" s="197"/>
      <c r="EG147" s="197"/>
      <c r="EH147" s="197"/>
      <c r="EI147" s="197"/>
      <c r="EJ147" s="197"/>
      <c r="EK147" s="197"/>
      <c r="EL147" s="197"/>
      <c r="EM147" s="197"/>
      <c r="EN147" s="197"/>
      <c r="EO147" s="197"/>
      <c r="EP147" s="197"/>
      <c r="EQ147" s="197"/>
      <c r="ER147" s="197"/>
      <c r="ES147" s="197"/>
      <c r="ET147" s="197"/>
      <c r="EU147" s="197"/>
      <c r="EV147" s="197"/>
      <c r="EW147" s="197"/>
      <c r="EX147" s="197"/>
      <c r="EY147" s="197"/>
      <c r="EZ147" s="197"/>
      <c r="FA147" s="197"/>
      <c r="FB147" s="197"/>
      <c r="FC147" s="197"/>
      <c r="FD147" s="197"/>
      <c r="FE147" s="197"/>
      <c r="FF147" s="197"/>
      <c r="FG147" s="197"/>
      <c r="FH147" s="197"/>
      <c r="FI147" s="197"/>
      <c r="FJ147" s="197"/>
      <c r="FK147" s="197"/>
      <c r="FL147" s="197"/>
      <c r="FM147" s="197"/>
      <c r="FN147" s="197"/>
      <c r="FO147" s="197"/>
      <c r="FP147" s="197"/>
      <c r="FQ147" s="197"/>
      <c r="FR147" s="197"/>
      <c r="FS147" s="197"/>
      <c r="FT147" s="197"/>
      <c r="FU147" s="197"/>
      <c r="FV147" s="197"/>
      <c r="FW147" s="197"/>
      <c r="FX147" s="197"/>
      <c r="FY147" s="197"/>
      <c r="FZ147" s="197"/>
      <c r="GA147" s="197"/>
      <c r="GB147" s="197"/>
      <c r="GC147" s="197"/>
      <c r="GD147" s="197"/>
      <c r="GE147" s="197"/>
      <c r="GF147" s="197"/>
      <c r="GG147" s="197"/>
      <c r="GH147" s="197"/>
      <c r="GI147" s="197"/>
      <c r="GJ147" s="197"/>
    </row>
    <row r="148" spans="1:192" outlineLevel="1" x14ac:dyDescent="0.25">
      <c r="A148" s="50"/>
      <c r="C148" s="51"/>
      <c r="D148" s="52"/>
      <c r="E148" s="11" t="str">
        <f t="shared" ref="E148:BP148" si="456" xml:space="preserve"> E$25</f>
        <v>Model period ending</v>
      </c>
      <c r="F148" s="11">
        <f t="shared" si="456"/>
        <v>0</v>
      </c>
      <c r="G148" s="11" t="str">
        <f t="shared" si="456"/>
        <v>date</v>
      </c>
      <c r="H148" s="11">
        <f t="shared" si="456"/>
        <v>0</v>
      </c>
      <c r="I148" s="137">
        <f t="shared" si="456"/>
        <v>0</v>
      </c>
      <c r="J148" s="11">
        <f t="shared" si="456"/>
        <v>44377</v>
      </c>
      <c r="K148" s="11">
        <f t="shared" si="456"/>
        <v>44561</v>
      </c>
      <c r="L148" s="11">
        <f t="shared" si="456"/>
        <v>44742</v>
      </c>
      <c r="M148" s="11">
        <f t="shared" si="456"/>
        <v>44926</v>
      </c>
      <c r="N148" s="11">
        <f t="shared" si="456"/>
        <v>45107</v>
      </c>
      <c r="O148" s="11">
        <f t="shared" si="456"/>
        <v>45291</v>
      </c>
      <c r="P148" s="11">
        <f t="shared" si="456"/>
        <v>45473</v>
      </c>
      <c r="Q148" s="11">
        <f t="shared" si="456"/>
        <v>45657</v>
      </c>
      <c r="R148" s="11">
        <f t="shared" si="456"/>
        <v>45838</v>
      </c>
      <c r="S148" s="11">
        <f t="shared" si="456"/>
        <v>46022</v>
      </c>
      <c r="T148" s="11">
        <f t="shared" si="456"/>
        <v>46203</v>
      </c>
      <c r="U148" s="11">
        <f t="shared" si="456"/>
        <v>46387</v>
      </c>
      <c r="V148" s="11">
        <f t="shared" si="456"/>
        <v>46568</v>
      </c>
      <c r="W148" s="11">
        <f t="shared" si="456"/>
        <v>46752</v>
      </c>
      <c r="X148" s="11">
        <f t="shared" si="456"/>
        <v>46934</v>
      </c>
      <c r="Y148" s="11">
        <f t="shared" si="456"/>
        <v>47118</v>
      </c>
      <c r="Z148" s="11">
        <f t="shared" si="456"/>
        <v>47299</v>
      </c>
      <c r="AA148" s="11">
        <f t="shared" si="456"/>
        <v>47483</v>
      </c>
      <c r="AB148" s="11">
        <f t="shared" si="456"/>
        <v>47664</v>
      </c>
      <c r="AC148" s="11">
        <f t="shared" si="456"/>
        <v>47848</v>
      </c>
      <c r="AD148" s="11">
        <f t="shared" si="456"/>
        <v>48029</v>
      </c>
      <c r="AE148" s="11">
        <f t="shared" si="456"/>
        <v>48213</v>
      </c>
      <c r="AF148" s="11">
        <f t="shared" si="456"/>
        <v>48395</v>
      </c>
      <c r="AG148" s="11">
        <f t="shared" si="456"/>
        <v>48579</v>
      </c>
      <c r="AH148" s="11">
        <f t="shared" si="456"/>
        <v>48760</v>
      </c>
      <c r="AI148" s="11">
        <f t="shared" si="456"/>
        <v>48944</v>
      </c>
      <c r="AJ148" s="11">
        <f t="shared" si="456"/>
        <v>49125</v>
      </c>
      <c r="AK148" s="11">
        <f t="shared" si="456"/>
        <v>49309</v>
      </c>
      <c r="AL148" s="11">
        <f t="shared" si="456"/>
        <v>49490</v>
      </c>
      <c r="AM148" s="11">
        <f t="shared" si="456"/>
        <v>49674</v>
      </c>
      <c r="AN148" s="11">
        <f t="shared" si="456"/>
        <v>49856</v>
      </c>
      <c r="AO148" s="11">
        <f t="shared" si="456"/>
        <v>50040</v>
      </c>
      <c r="AP148" s="11">
        <f t="shared" si="456"/>
        <v>50221</v>
      </c>
      <c r="AQ148" s="11">
        <f t="shared" si="456"/>
        <v>50405</v>
      </c>
      <c r="AR148" s="11">
        <f t="shared" si="456"/>
        <v>50586</v>
      </c>
      <c r="AS148" s="11">
        <f t="shared" si="456"/>
        <v>50770</v>
      </c>
      <c r="AT148" s="11">
        <f t="shared" si="456"/>
        <v>50951</v>
      </c>
      <c r="AU148" s="11">
        <f t="shared" si="456"/>
        <v>51135</v>
      </c>
      <c r="AV148" s="11">
        <f t="shared" si="456"/>
        <v>51317</v>
      </c>
      <c r="AW148" s="11">
        <f t="shared" si="456"/>
        <v>51501</v>
      </c>
      <c r="AX148" s="11">
        <f t="shared" si="456"/>
        <v>51682</v>
      </c>
      <c r="AY148" s="11">
        <f t="shared" si="456"/>
        <v>51866</v>
      </c>
      <c r="AZ148" s="11">
        <f t="shared" si="456"/>
        <v>52047</v>
      </c>
      <c r="BA148" s="11">
        <f t="shared" si="456"/>
        <v>52231</v>
      </c>
      <c r="BB148" s="11">
        <f t="shared" si="456"/>
        <v>52412</v>
      </c>
      <c r="BC148" s="11">
        <f t="shared" si="456"/>
        <v>52596</v>
      </c>
      <c r="BD148" s="11">
        <f t="shared" si="456"/>
        <v>52778</v>
      </c>
      <c r="BE148" s="11">
        <f t="shared" si="456"/>
        <v>52962</v>
      </c>
      <c r="BF148" s="11">
        <f t="shared" si="456"/>
        <v>53143</v>
      </c>
      <c r="BG148" s="11">
        <f t="shared" si="456"/>
        <v>53327</v>
      </c>
      <c r="BH148" s="11">
        <f t="shared" si="456"/>
        <v>53508</v>
      </c>
      <c r="BI148" s="11">
        <f t="shared" si="456"/>
        <v>53692</v>
      </c>
      <c r="BJ148" s="11">
        <f t="shared" si="456"/>
        <v>53873</v>
      </c>
      <c r="BK148" s="11">
        <f t="shared" si="456"/>
        <v>54057</v>
      </c>
      <c r="BL148" s="11">
        <f t="shared" si="456"/>
        <v>54239</v>
      </c>
      <c r="BM148" s="11">
        <f t="shared" si="456"/>
        <v>54423</v>
      </c>
      <c r="BN148" s="11">
        <f t="shared" si="456"/>
        <v>54604</v>
      </c>
      <c r="BO148" s="11">
        <f t="shared" si="456"/>
        <v>54788</v>
      </c>
      <c r="BP148" s="11">
        <f t="shared" si="456"/>
        <v>54969</v>
      </c>
      <c r="BQ148" s="11">
        <f t="shared" ref="BQ148:EB148" si="457" xml:space="preserve"> BQ$25</f>
        <v>55153</v>
      </c>
      <c r="BR148" s="11">
        <f t="shared" si="457"/>
        <v>55334</v>
      </c>
      <c r="BS148" s="11">
        <f t="shared" si="457"/>
        <v>55518</v>
      </c>
      <c r="BT148" s="11">
        <f t="shared" si="457"/>
        <v>55700</v>
      </c>
      <c r="BU148" s="11">
        <f t="shared" si="457"/>
        <v>55884</v>
      </c>
      <c r="BV148" s="11">
        <f t="shared" si="457"/>
        <v>56065</v>
      </c>
      <c r="BW148" s="11">
        <f t="shared" si="457"/>
        <v>56249</v>
      </c>
      <c r="BX148" s="11">
        <f t="shared" si="457"/>
        <v>56430</v>
      </c>
      <c r="BY148" s="11">
        <f t="shared" si="457"/>
        <v>56614</v>
      </c>
      <c r="BZ148" s="11">
        <f t="shared" si="457"/>
        <v>56795</v>
      </c>
      <c r="CA148" s="11">
        <f t="shared" si="457"/>
        <v>56979</v>
      </c>
      <c r="CB148" s="11">
        <f t="shared" si="457"/>
        <v>57161</v>
      </c>
      <c r="CC148" s="11">
        <f t="shared" si="457"/>
        <v>57345</v>
      </c>
      <c r="CD148" s="11">
        <f t="shared" si="457"/>
        <v>57526</v>
      </c>
      <c r="CE148" s="11">
        <f t="shared" si="457"/>
        <v>57710</v>
      </c>
      <c r="CF148" s="11">
        <f t="shared" si="457"/>
        <v>57891</v>
      </c>
      <c r="CG148" s="11">
        <f t="shared" si="457"/>
        <v>58075</v>
      </c>
      <c r="CH148" s="11">
        <f t="shared" si="457"/>
        <v>58256</v>
      </c>
      <c r="CI148" s="11">
        <f t="shared" si="457"/>
        <v>58440</v>
      </c>
      <c r="CJ148" s="11">
        <f t="shared" si="457"/>
        <v>58622</v>
      </c>
      <c r="CK148" s="11">
        <f t="shared" si="457"/>
        <v>58806</v>
      </c>
      <c r="CL148" s="11">
        <f t="shared" si="457"/>
        <v>58987</v>
      </c>
      <c r="CM148" s="11">
        <f t="shared" si="457"/>
        <v>59171</v>
      </c>
      <c r="CN148" s="11">
        <f t="shared" si="457"/>
        <v>59352</v>
      </c>
      <c r="CO148" s="11">
        <f t="shared" si="457"/>
        <v>59536</v>
      </c>
      <c r="CP148" s="11">
        <f t="shared" si="457"/>
        <v>59717</v>
      </c>
      <c r="CQ148" s="11">
        <f t="shared" si="457"/>
        <v>59901</v>
      </c>
      <c r="CR148" s="11">
        <f t="shared" si="457"/>
        <v>60083</v>
      </c>
      <c r="CS148" s="11">
        <f t="shared" si="457"/>
        <v>60267</v>
      </c>
      <c r="CT148" s="11">
        <f t="shared" si="457"/>
        <v>60448</v>
      </c>
      <c r="CU148" s="11">
        <f t="shared" si="457"/>
        <v>60632</v>
      </c>
      <c r="CV148" s="11">
        <f t="shared" si="457"/>
        <v>60813</v>
      </c>
      <c r="CW148" s="11">
        <f t="shared" si="457"/>
        <v>60997</v>
      </c>
      <c r="CX148" s="11">
        <f t="shared" si="457"/>
        <v>61178</v>
      </c>
      <c r="CY148" s="11">
        <f t="shared" si="457"/>
        <v>61362</v>
      </c>
      <c r="CZ148" s="11">
        <f t="shared" si="457"/>
        <v>61544</v>
      </c>
      <c r="DA148" s="11">
        <f t="shared" si="457"/>
        <v>61728</v>
      </c>
      <c r="DB148" s="11">
        <f t="shared" si="457"/>
        <v>61909</v>
      </c>
      <c r="DC148" s="11">
        <f t="shared" si="457"/>
        <v>62093</v>
      </c>
      <c r="DD148" s="11">
        <f t="shared" si="457"/>
        <v>62274</v>
      </c>
      <c r="DE148" s="11">
        <f t="shared" si="457"/>
        <v>62458</v>
      </c>
      <c r="DF148" s="11">
        <f t="shared" si="457"/>
        <v>62639</v>
      </c>
      <c r="DG148" s="11">
        <f t="shared" si="457"/>
        <v>62823</v>
      </c>
      <c r="DH148" s="11">
        <f t="shared" si="457"/>
        <v>63005</v>
      </c>
      <c r="DI148" s="11">
        <f t="shared" si="457"/>
        <v>63189</v>
      </c>
      <c r="DJ148" s="11">
        <f t="shared" si="457"/>
        <v>63370</v>
      </c>
      <c r="DK148" s="11">
        <f t="shared" si="457"/>
        <v>63554</v>
      </c>
      <c r="DL148" s="11">
        <f t="shared" si="457"/>
        <v>63735</v>
      </c>
      <c r="DM148" s="11">
        <f t="shared" si="457"/>
        <v>63919</v>
      </c>
      <c r="DN148" s="11">
        <f t="shared" si="457"/>
        <v>64100</v>
      </c>
      <c r="DO148" s="11">
        <f t="shared" si="457"/>
        <v>64284</v>
      </c>
      <c r="DP148" s="11">
        <f t="shared" si="457"/>
        <v>64466</v>
      </c>
      <c r="DQ148" s="11">
        <f t="shared" si="457"/>
        <v>64650</v>
      </c>
      <c r="DR148" s="11">
        <f t="shared" si="457"/>
        <v>64831</v>
      </c>
      <c r="DS148" s="11">
        <f t="shared" si="457"/>
        <v>65015</v>
      </c>
      <c r="DT148" s="11">
        <f t="shared" si="457"/>
        <v>65196</v>
      </c>
      <c r="DU148" s="11">
        <f t="shared" si="457"/>
        <v>65380</v>
      </c>
      <c r="DV148" s="11">
        <f t="shared" si="457"/>
        <v>65561</v>
      </c>
      <c r="DW148" s="11">
        <f t="shared" si="457"/>
        <v>65745</v>
      </c>
      <c r="DX148" s="11">
        <f t="shared" si="457"/>
        <v>65927</v>
      </c>
      <c r="DY148" s="11">
        <f t="shared" si="457"/>
        <v>66111</v>
      </c>
      <c r="DZ148" s="11">
        <f t="shared" si="457"/>
        <v>66292</v>
      </c>
      <c r="EA148" s="11">
        <f t="shared" si="457"/>
        <v>66476</v>
      </c>
      <c r="EB148" s="11">
        <f t="shared" si="457"/>
        <v>66657</v>
      </c>
      <c r="EC148" s="11">
        <f t="shared" ref="EC148:GJ148" si="458" xml:space="preserve"> EC$25</f>
        <v>66841</v>
      </c>
      <c r="ED148" s="11">
        <f t="shared" si="458"/>
        <v>67022</v>
      </c>
      <c r="EE148" s="11">
        <f t="shared" si="458"/>
        <v>67206</v>
      </c>
      <c r="EF148" s="11">
        <f t="shared" si="458"/>
        <v>67388</v>
      </c>
      <c r="EG148" s="11">
        <f t="shared" si="458"/>
        <v>67572</v>
      </c>
      <c r="EH148" s="11">
        <f t="shared" si="458"/>
        <v>67753</v>
      </c>
      <c r="EI148" s="11">
        <f t="shared" si="458"/>
        <v>67937</v>
      </c>
      <c r="EJ148" s="11">
        <f t="shared" si="458"/>
        <v>68118</v>
      </c>
      <c r="EK148" s="11">
        <f t="shared" si="458"/>
        <v>68302</v>
      </c>
      <c r="EL148" s="11">
        <f t="shared" si="458"/>
        <v>68483</v>
      </c>
      <c r="EM148" s="11">
        <f t="shared" si="458"/>
        <v>68667</v>
      </c>
      <c r="EN148" s="11">
        <f t="shared" si="458"/>
        <v>68849</v>
      </c>
      <c r="EO148" s="11">
        <f t="shared" si="458"/>
        <v>69033</v>
      </c>
      <c r="EP148" s="11">
        <f t="shared" si="458"/>
        <v>69214</v>
      </c>
      <c r="EQ148" s="11">
        <f t="shared" si="458"/>
        <v>69398</v>
      </c>
      <c r="ER148" s="11">
        <f t="shared" si="458"/>
        <v>69579</v>
      </c>
      <c r="ES148" s="11">
        <f t="shared" si="458"/>
        <v>69763</v>
      </c>
      <c r="ET148" s="11">
        <f t="shared" si="458"/>
        <v>69944</v>
      </c>
      <c r="EU148" s="11">
        <f t="shared" si="458"/>
        <v>70128</v>
      </c>
      <c r="EV148" s="11">
        <f t="shared" si="458"/>
        <v>70310</v>
      </c>
      <c r="EW148" s="11">
        <f t="shared" si="458"/>
        <v>70494</v>
      </c>
      <c r="EX148" s="11">
        <f t="shared" si="458"/>
        <v>70675</v>
      </c>
      <c r="EY148" s="11">
        <f t="shared" si="458"/>
        <v>70859</v>
      </c>
      <c r="EZ148" s="11">
        <f t="shared" si="458"/>
        <v>71040</v>
      </c>
      <c r="FA148" s="11">
        <f t="shared" si="458"/>
        <v>71224</v>
      </c>
      <c r="FB148" s="11">
        <f t="shared" si="458"/>
        <v>71405</v>
      </c>
      <c r="FC148" s="11">
        <f t="shared" si="458"/>
        <v>71589</v>
      </c>
      <c r="FD148" s="11">
        <f t="shared" si="458"/>
        <v>71771</v>
      </c>
      <c r="FE148" s="11">
        <f t="shared" si="458"/>
        <v>71955</v>
      </c>
      <c r="FF148" s="11">
        <f t="shared" si="458"/>
        <v>72136</v>
      </c>
      <c r="FG148" s="11">
        <f t="shared" si="458"/>
        <v>72320</v>
      </c>
      <c r="FH148" s="11">
        <f t="shared" si="458"/>
        <v>72501</v>
      </c>
      <c r="FI148" s="11">
        <f t="shared" si="458"/>
        <v>72685</v>
      </c>
      <c r="FJ148" s="11">
        <f t="shared" si="458"/>
        <v>72866</v>
      </c>
      <c r="FK148" s="11">
        <f t="shared" si="458"/>
        <v>73050</v>
      </c>
      <c r="FL148" s="11">
        <f t="shared" si="458"/>
        <v>73231</v>
      </c>
      <c r="FM148" s="11">
        <f t="shared" si="458"/>
        <v>73415</v>
      </c>
      <c r="FN148" s="11">
        <f t="shared" si="458"/>
        <v>73596</v>
      </c>
      <c r="FO148" s="11">
        <f t="shared" si="458"/>
        <v>73780</v>
      </c>
      <c r="FP148" s="11">
        <f t="shared" si="458"/>
        <v>73961</v>
      </c>
      <c r="FQ148" s="11">
        <f t="shared" si="458"/>
        <v>74145</v>
      </c>
      <c r="FR148" s="11">
        <f t="shared" si="458"/>
        <v>74326</v>
      </c>
      <c r="FS148" s="11">
        <f t="shared" si="458"/>
        <v>74510</v>
      </c>
      <c r="FT148" s="11">
        <f t="shared" si="458"/>
        <v>74692</v>
      </c>
      <c r="FU148" s="11">
        <f t="shared" si="458"/>
        <v>74876</v>
      </c>
      <c r="FV148" s="11">
        <f t="shared" si="458"/>
        <v>75057</v>
      </c>
      <c r="FW148" s="11">
        <f t="shared" si="458"/>
        <v>75241</v>
      </c>
      <c r="FX148" s="11">
        <f t="shared" si="458"/>
        <v>75422</v>
      </c>
      <c r="FY148" s="11">
        <f t="shared" si="458"/>
        <v>75606</v>
      </c>
      <c r="FZ148" s="11">
        <f t="shared" si="458"/>
        <v>75787</v>
      </c>
      <c r="GA148" s="11">
        <f t="shared" si="458"/>
        <v>75971</v>
      </c>
      <c r="GB148" s="11">
        <f t="shared" si="458"/>
        <v>76153</v>
      </c>
      <c r="GC148" s="11">
        <f t="shared" si="458"/>
        <v>76337</v>
      </c>
      <c r="GD148" s="11">
        <f t="shared" si="458"/>
        <v>76518</v>
      </c>
      <c r="GE148" s="11">
        <f t="shared" si="458"/>
        <v>76702</v>
      </c>
      <c r="GF148" s="11">
        <f t="shared" si="458"/>
        <v>76883</v>
      </c>
      <c r="GG148" s="11">
        <f t="shared" si="458"/>
        <v>77067</v>
      </c>
      <c r="GH148" s="11">
        <f t="shared" si="458"/>
        <v>77248</v>
      </c>
      <c r="GI148" s="11">
        <f t="shared" si="458"/>
        <v>77432</v>
      </c>
      <c r="GJ148" s="11">
        <f t="shared" si="458"/>
        <v>77614</v>
      </c>
    </row>
    <row r="149" spans="1:192" outlineLevel="1" x14ac:dyDescent="0.25">
      <c r="A149" s="142"/>
      <c r="B149" s="142"/>
      <c r="C149" s="143"/>
      <c r="D149" s="144"/>
      <c r="E149" s="193" t="s">
        <v>271</v>
      </c>
      <c r="F149" s="193"/>
      <c r="G149" s="193" t="s">
        <v>5</v>
      </c>
      <c r="H149" s="193">
        <f xml:space="preserve"> SUM(J149:GJ149)</f>
        <v>91</v>
      </c>
      <c r="I149" s="145"/>
      <c r="J149" s="193">
        <f t="shared" ref="J149:AO149" si="459" xml:space="preserve"> IF(MONTH(J148) = $F147, 1, 0)</f>
        <v>0</v>
      </c>
      <c r="K149" s="193">
        <f t="shared" si="459"/>
        <v>1</v>
      </c>
      <c r="L149" s="193">
        <f t="shared" si="459"/>
        <v>0</v>
      </c>
      <c r="M149" s="193">
        <f t="shared" si="459"/>
        <v>1</v>
      </c>
      <c r="N149" s="193">
        <f t="shared" si="459"/>
        <v>0</v>
      </c>
      <c r="O149" s="193">
        <f t="shared" si="459"/>
        <v>1</v>
      </c>
      <c r="P149" s="193">
        <f t="shared" si="459"/>
        <v>0</v>
      </c>
      <c r="Q149" s="193">
        <f t="shared" si="459"/>
        <v>1</v>
      </c>
      <c r="R149" s="193">
        <f t="shared" si="459"/>
        <v>0</v>
      </c>
      <c r="S149" s="193">
        <f t="shared" si="459"/>
        <v>1</v>
      </c>
      <c r="T149" s="193">
        <f t="shared" si="459"/>
        <v>0</v>
      </c>
      <c r="U149" s="193">
        <f t="shared" si="459"/>
        <v>1</v>
      </c>
      <c r="V149" s="193">
        <f t="shared" si="459"/>
        <v>0</v>
      </c>
      <c r="W149" s="193">
        <f t="shared" si="459"/>
        <v>1</v>
      </c>
      <c r="X149" s="193">
        <f t="shared" si="459"/>
        <v>0</v>
      </c>
      <c r="Y149" s="193">
        <f t="shared" si="459"/>
        <v>1</v>
      </c>
      <c r="Z149" s="193">
        <f t="shared" si="459"/>
        <v>0</v>
      </c>
      <c r="AA149" s="193">
        <f t="shared" si="459"/>
        <v>1</v>
      </c>
      <c r="AB149" s="193">
        <f t="shared" si="459"/>
        <v>0</v>
      </c>
      <c r="AC149" s="193">
        <f t="shared" si="459"/>
        <v>1</v>
      </c>
      <c r="AD149" s="193">
        <f t="shared" si="459"/>
        <v>0</v>
      </c>
      <c r="AE149" s="193">
        <f t="shared" si="459"/>
        <v>1</v>
      </c>
      <c r="AF149" s="193">
        <f t="shared" si="459"/>
        <v>0</v>
      </c>
      <c r="AG149" s="193">
        <f t="shared" si="459"/>
        <v>1</v>
      </c>
      <c r="AH149" s="193">
        <f t="shared" si="459"/>
        <v>0</v>
      </c>
      <c r="AI149" s="193">
        <f t="shared" si="459"/>
        <v>1</v>
      </c>
      <c r="AJ149" s="193">
        <f t="shared" si="459"/>
        <v>0</v>
      </c>
      <c r="AK149" s="193">
        <f t="shared" si="459"/>
        <v>1</v>
      </c>
      <c r="AL149" s="193">
        <f t="shared" si="459"/>
        <v>0</v>
      </c>
      <c r="AM149" s="193">
        <f t="shared" si="459"/>
        <v>1</v>
      </c>
      <c r="AN149" s="193">
        <f t="shared" si="459"/>
        <v>0</v>
      </c>
      <c r="AO149" s="193">
        <f t="shared" si="459"/>
        <v>1</v>
      </c>
      <c r="AP149" s="193">
        <f t="shared" ref="AP149:BU149" si="460" xml:space="preserve"> IF(MONTH(AP148) = $F147, 1, 0)</f>
        <v>0</v>
      </c>
      <c r="AQ149" s="193">
        <f t="shared" si="460"/>
        <v>1</v>
      </c>
      <c r="AR149" s="193">
        <f t="shared" si="460"/>
        <v>0</v>
      </c>
      <c r="AS149" s="193">
        <f t="shared" si="460"/>
        <v>1</v>
      </c>
      <c r="AT149" s="193">
        <f t="shared" si="460"/>
        <v>0</v>
      </c>
      <c r="AU149" s="193">
        <f t="shared" si="460"/>
        <v>1</v>
      </c>
      <c r="AV149" s="193">
        <f t="shared" si="460"/>
        <v>0</v>
      </c>
      <c r="AW149" s="193">
        <f t="shared" si="460"/>
        <v>1</v>
      </c>
      <c r="AX149" s="193">
        <f t="shared" si="460"/>
        <v>0</v>
      </c>
      <c r="AY149" s="193">
        <f t="shared" si="460"/>
        <v>1</v>
      </c>
      <c r="AZ149" s="193">
        <f t="shared" si="460"/>
        <v>0</v>
      </c>
      <c r="BA149" s="193">
        <f t="shared" si="460"/>
        <v>1</v>
      </c>
      <c r="BB149" s="193">
        <f t="shared" si="460"/>
        <v>0</v>
      </c>
      <c r="BC149" s="193">
        <f t="shared" si="460"/>
        <v>1</v>
      </c>
      <c r="BD149" s="193">
        <f t="shared" si="460"/>
        <v>0</v>
      </c>
      <c r="BE149" s="193">
        <f t="shared" si="460"/>
        <v>1</v>
      </c>
      <c r="BF149" s="193">
        <f t="shared" si="460"/>
        <v>0</v>
      </c>
      <c r="BG149" s="193">
        <f t="shared" si="460"/>
        <v>1</v>
      </c>
      <c r="BH149" s="193">
        <f t="shared" si="460"/>
        <v>0</v>
      </c>
      <c r="BI149" s="193">
        <f t="shared" si="460"/>
        <v>1</v>
      </c>
      <c r="BJ149" s="193">
        <f t="shared" si="460"/>
        <v>0</v>
      </c>
      <c r="BK149" s="193">
        <f t="shared" si="460"/>
        <v>1</v>
      </c>
      <c r="BL149" s="193">
        <f t="shared" si="460"/>
        <v>0</v>
      </c>
      <c r="BM149" s="193">
        <f t="shared" si="460"/>
        <v>1</v>
      </c>
      <c r="BN149" s="193">
        <f t="shared" si="460"/>
        <v>0</v>
      </c>
      <c r="BO149" s="193">
        <f t="shared" si="460"/>
        <v>1</v>
      </c>
      <c r="BP149" s="193">
        <f t="shared" si="460"/>
        <v>0</v>
      </c>
      <c r="BQ149" s="193">
        <f t="shared" si="460"/>
        <v>1</v>
      </c>
      <c r="BR149" s="193">
        <f t="shared" si="460"/>
        <v>0</v>
      </c>
      <c r="BS149" s="193">
        <f t="shared" si="460"/>
        <v>1</v>
      </c>
      <c r="BT149" s="193">
        <f t="shared" si="460"/>
        <v>0</v>
      </c>
      <c r="BU149" s="193">
        <f t="shared" si="460"/>
        <v>1</v>
      </c>
      <c r="BV149" s="193">
        <f t="shared" ref="BV149:DA149" si="461" xml:space="preserve"> IF(MONTH(BV148) = $F147, 1, 0)</f>
        <v>0</v>
      </c>
      <c r="BW149" s="193">
        <f t="shared" si="461"/>
        <v>1</v>
      </c>
      <c r="BX149" s="193">
        <f t="shared" si="461"/>
        <v>0</v>
      </c>
      <c r="BY149" s="193">
        <f t="shared" si="461"/>
        <v>1</v>
      </c>
      <c r="BZ149" s="193">
        <f t="shared" si="461"/>
        <v>0</v>
      </c>
      <c r="CA149" s="193">
        <f t="shared" si="461"/>
        <v>1</v>
      </c>
      <c r="CB149" s="193">
        <f t="shared" si="461"/>
        <v>0</v>
      </c>
      <c r="CC149" s="193">
        <f t="shared" si="461"/>
        <v>1</v>
      </c>
      <c r="CD149" s="193">
        <f t="shared" si="461"/>
        <v>0</v>
      </c>
      <c r="CE149" s="193">
        <f t="shared" si="461"/>
        <v>1</v>
      </c>
      <c r="CF149" s="193">
        <f t="shared" si="461"/>
        <v>0</v>
      </c>
      <c r="CG149" s="193">
        <f t="shared" si="461"/>
        <v>1</v>
      </c>
      <c r="CH149" s="193">
        <f t="shared" si="461"/>
        <v>0</v>
      </c>
      <c r="CI149" s="193">
        <f t="shared" si="461"/>
        <v>1</v>
      </c>
      <c r="CJ149" s="193">
        <f t="shared" si="461"/>
        <v>0</v>
      </c>
      <c r="CK149" s="193">
        <f t="shared" si="461"/>
        <v>1</v>
      </c>
      <c r="CL149" s="193">
        <f t="shared" si="461"/>
        <v>0</v>
      </c>
      <c r="CM149" s="193">
        <f t="shared" si="461"/>
        <v>1</v>
      </c>
      <c r="CN149" s="193">
        <f t="shared" si="461"/>
        <v>0</v>
      </c>
      <c r="CO149" s="193">
        <f t="shared" si="461"/>
        <v>1</v>
      </c>
      <c r="CP149" s="193">
        <f t="shared" si="461"/>
        <v>0</v>
      </c>
      <c r="CQ149" s="193">
        <f t="shared" si="461"/>
        <v>1</v>
      </c>
      <c r="CR149" s="193">
        <f t="shared" si="461"/>
        <v>0</v>
      </c>
      <c r="CS149" s="193">
        <f t="shared" si="461"/>
        <v>1</v>
      </c>
      <c r="CT149" s="193">
        <f t="shared" si="461"/>
        <v>0</v>
      </c>
      <c r="CU149" s="193">
        <f t="shared" si="461"/>
        <v>1</v>
      </c>
      <c r="CV149" s="193">
        <f t="shared" si="461"/>
        <v>0</v>
      </c>
      <c r="CW149" s="193">
        <f t="shared" si="461"/>
        <v>1</v>
      </c>
      <c r="CX149" s="193">
        <f t="shared" si="461"/>
        <v>0</v>
      </c>
      <c r="CY149" s="193">
        <f t="shared" si="461"/>
        <v>1</v>
      </c>
      <c r="CZ149" s="193">
        <f t="shared" si="461"/>
        <v>0</v>
      </c>
      <c r="DA149" s="193">
        <f t="shared" si="461"/>
        <v>1</v>
      </c>
      <c r="DB149" s="193">
        <f t="shared" ref="DB149:EG149" si="462" xml:space="preserve"> IF(MONTH(DB148) = $F147, 1, 0)</f>
        <v>0</v>
      </c>
      <c r="DC149" s="193">
        <f t="shared" si="462"/>
        <v>1</v>
      </c>
      <c r="DD149" s="193">
        <f t="shared" si="462"/>
        <v>0</v>
      </c>
      <c r="DE149" s="193">
        <f t="shared" si="462"/>
        <v>1</v>
      </c>
      <c r="DF149" s="193">
        <f t="shared" si="462"/>
        <v>0</v>
      </c>
      <c r="DG149" s="193">
        <f t="shared" si="462"/>
        <v>1</v>
      </c>
      <c r="DH149" s="193">
        <f t="shared" si="462"/>
        <v>0</v>
      </c>
      <c r="DI149" s="193">
        <f t="shared" si="462"/>
        <v>1</v>
      </c>
      <c r="DJ149" s="193">
        <f t="shared" si="462"/>
        <v>0</v>
      </c>
      <c r="DK149" s="193">
        <f t="shared" si="462"/>
        <v>1</v>
      </c>
      <c r="DL149" s="193">
        <f t="shared" si="462"/>
        <v>0</v>
      </c>
      <c r="DM149" s="193">
        <f t="shared" si="462"/>
        <v>1</v>
      </c>
      <c r="DN149" s="193">
        <f t="shared" si="462"/>
        <v>0</v>
      </c>
      <c r="DO149" s="193">
        <f t="shared" si="462"/>
        <v>1</v>
      </c>
      <c r="DP149" s="193">
        <f t="shared" si="462"/>
        <v>0</v>
      </c>
      <c r="DQ149" s="193">
        <f t="shared" si="462"/>
        <v>1</v>
      </c>
      <c r="DR149" s="193">
        <f t="shared" si="462"/>
        <v>0</v>
      </c>
      <c r="DS149" s="193">
        <f t="shared" si="462"/>
        <v>1</v>
      </c>
      <c r="DT149" s="193">
        <f t="shared" si="462"/>
        <v>0</v>
      </c>
      <c r="DU149" s="193">
        <f t="shared" si="462"/>
        <v>1</v>
      </c>
      <c r="DV149" s="193">
        <f t="shared" si="462"/>
        <v>0</v>
      </c>
      <c r="DW149" s="193">
        <f t="shared" si="462"/>
        <v>1</v>
      </c>
      <c r="DX149" s="193">
        <f t="shared" si="462"/>
        <v>0</v>
      </c>
      <c r="DY149" s="193">
        <f t="shared" si="462"/>
        <v>1</v>
      </c>
      <c r="DZ149" s="193">
        <f t="shared" si="462"/>
        <v>0</v>
      </c>
      <c r="EA149" s="193">
        <f t="shared" si="462"/>
        <v>1</v>
      </c>
      <c r="EB149" s="193">
        <f t="shared" si="462"/>
        <v>0</v>
      </c>
      <c r="EC149" s="193">
        <f t="shared" si="462"/>
        <v>1</v>
      </c>
      <c r="ED149" s="193">
        <f t="shared" si="462"/>
        <v>0</v>
      </c>
      <c r="EE149" s="193">
        <f t="shared" si="462"/>
        <v>1</v>
      </c>
      <c r="EF149" s="193">
        <f t="shared" si="462"/>
        <v>0</v>
      </c>
      <c r="EG149" s="193">
        <f t="shared" si="462"/>
        <v>1</v>
      </c>
      <c r="EH149" s="193">
        <f t="shared" ref="EH149:FM149" si="463" xml:space="preserve"> IF(MONTH(EH148) = $F147, 1, 0)</f>
        <v>0</v>
      </c>
      <c r="EI149" s="193">
        <f t="shared" si="463"/>
        <v>1</v>
      </c>
      <c r="EJ149" s="193">
        <f t="shared" si="463"/>
        <v>0</v>
      </c>
      <c r="EK149" s="193">
        <f t="shared" si="463"/>
        <v>1</v>
      </c>
      <c r="EL149" s="193">
        <f t="shared" si="463"/>
        <v>0</v>
      </c>
      <c r="EM149" s="193">
        <f t="shared" si="463"/>
        <v>1</v>
      </c>
      <c r="EN149" s="193">
        <f t="shared" si="463"/>
        <v>0</v>
      </c>
      <c r="EO149" s="193">
        <f t="shared" si="463"/>
        <v>1</v>
      </c>
      <c r="EP149" s="193">
        <f t="shared" si="463"/>
        <v>0</v>
      </c>
      <c r="EQ149" s="193">
        <f t="shared" si="463"/>
        <v>1</v>
      </c>
      <c r="ER149" s="193">
        <f t="shared" si="463"/>
        <v>0</v>
      </c>
      <c r="ES149" s="193">
        <f t="shared" si="463"/>
        <v>1</v>
      </c>
      <c r="ET149" s="193">
        <f t="shared" si="463"/>
        <v>0</v>
      </c>
      <c r="EU149" s="193">
        <f t="shared" si="463"/>
        <v>1</v>
      </c>
      <c r="EV149" s="193">
        <f t="shared" si="463"/>
        <v>0</v>
      </c>
      <c r="EW149" s="193">
        <f t="shared" si="463"/>
        <v>1</v>
      </c>
      <c r="EX149" s="193">
        <f t="shared" si="463"/>
        <v>0</v>
      </c>
      <c r="EY149" s="193">
        <f t="shared" si="463"/>
        <v>1</v>
      </c>
      <c r="EZ149" s="193">
        <f t="shared" si="463"/>
        <v>0</v>
      </c>
      <c r="FA149" s="193">
        <f t="shared" si="463"/>
        <v>1</v>
      </c>
      <c r="FB149" s="193">
        <f t="shared" si="463"/>
        <v>0</v>
      </c>
      <c r="FC149" s="193">
        <f t="shared" si="463"/>
        <v>1</v>
      </c>
      <c r="FD149" s="193">
        <f t="shared" si="463"/>
        <v>0</v>
      </c>
      <c r="FE149" s="193">
        <f t="shared" si="463"/>
        <v>1</v>
      </c>
      <c r="FF149" s="193">
        <f t="shared" si="463"/>
        <v>0</v>
      </c>
      <c r="FG149" s="193">
        <f t="shared" si="463"/>
        <v>1</v>
      </c>
      <c r="FH149" s="193">
        <f t="shared" si="463"/>
        <v>0</v>
      </c>
      <c r="FI149" s="193">
        <f t="shared" si="463"/>
        <v>1</v>
      </c>
      <c r="FJ149" s="193">
        <f t="shared" si="463"/>
        <v>0</v>
      </c>
      <c r="FK149" s="193">
        <f t="shared" si="463"/>
        <v>1</v>
      </c>
      <c r="FL149" s="193">
        <f t="shared" si="463"/>
        <v>0</v>
      </c>
      <c r="FM149" s="193">
        <f t="shared" si="463"/>
        <v>1</v>
      </c>
      <c r="FN149" s="193">
        <f t="shared" ref="FN149:GJ149" si="464" xml:space="preserve"> IF(MONTH(FN148) = $F147, 1, 0)</f>
        <v>0</v>
      </c>
      <c r="FO149" s="193">
        <f t="shared" si="464"/>
        <v>1</v>
      </c>
      <c r="FP149" s="193">
        <f t="shared" si="464"/>
        <v>0</v>
      </c>
      <c r="FQ149" s="193">
        <f t="shared" si="464"/>
        <v>1</v>
      </c>
      <c r="FR149" s="193">
        <f t="shared" si="464"/>
        <v>0</v>
      </c>
      <c r="FS149" s="193">
        <f t="shared" si="464"/>
        <v>1</v>
      </c>
      <c r="FT149" s="193">
        <f t="shared" si="464"/>
        <v>0</v>
      </c>
      <c r="FU149" s="193">
        <f t="shared" si="464"/>
        <v>1</v>
      </c>
      <c r="FV149" s="193">
        <f t="shared" si="464"/>
        <v>0</v>
      </c>
      <c r="FW149" s="193">
        <f t="shared" si="464"/>
        <v>1</v>
      </c>
      <c r="FX149" s="193">
        <f t="shared" si="464"/>
        <v>0</v>
      </c>
      <c r="FY149" s="193">
        <f t="shared" si="464"/>
        <v>1</v>
      </c>
      <c r="FZ149" s="193">
        <f t="shared" si="464"/>
        <v>0</v>
      </c>
      <c r="GA149" s="193">
        <f t="shared" si="464"/>
        <v>1</v>
      </c>
      <c r="GB149" s="193">
        <f t="shared" si="464"/>
        <v>0</v>
      </c>
      <c r="GC149" s="193">
        <f t="shared" si="464"/>
        <v>1</v>
      </c>
      <c r="GD149" s="193">
        <f t="shared" si="464"/>
        <v>0</v>
      </c>
      <c r="GE149" s="193">
        <f t="shared" si="464"/>
        <v>1</v>
      </c>
      <c r="GF149" s="193">
        <f t="shared" si="464"/>
        <v>0</v>
      </c>
      <c r="GG149" s="193">
        <f t="shared" si="464"/>
        <v>1</v>
      </c>
      <c r="GH149" s="193">
        <f t="shared" si="464"/>
        <v>0</v>
      </c>
      <c r="GI149" s="193">
        <f t="shared" si="464"/>
        <v>1</v>
      </c>
      <c r="GJ149" s="193">
        <f t="shared" si="464"/>
        <v>0</v>
      </c>
    </row>
    <row r="150" spans="1:192" x14ac:dyDescent="0.25">
      <c r="E150" s="9"/>
      <c r="F150" s="9"/>
      <c r="G150" s="9"/>
      <c r="H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</row>
    <row r="151" spans="1:192" x14ac:dyDescent="0.25">
      <c r="E151" s="9"/>
      <c r="F151" s="9"/>
      <c r="G151" s="9"/>
      <c r="H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</row>
    <row r="152" spans="1:192" x14ac:dyDescent="0.25">
      <c r="A152" s="15" t="s">
        <v>133</v>
      </c>
      <c r="E152" s="9"/>
      <c r="F152" s="9"/>
      <c r="G152" s="9"/>
      <c r="H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</row>
    <row r="153" spans="1:192" outlineLevel="1" x14ac:dyDescent="0.25">
      <c r="E153" s="9"/>
      <c r="F153" s="9"/>
      <c r="G153" s="9"/>
      <c r="H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</row>
    <row r="154" spans="1:192" outlineLevel="1" x14ac:dyDescent="0.25">
      <c r="B154" s="15" t="s">
        <v>134</v>
      </c>
      <c r="E154" s="9"/>
      <c r="F154" s="9"/>
      <c r="G154" s="9"/>
      <c r="H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  <c r="FW154" s="9"/>
      <c r="FX154" s="9"/>
      <c r="FY154" s="9"/>
      <c r="FZ154" s="9"/>
      <c r="GA154" s="9"/>
      <c r="GB154" s="9"/>
      <c r="GC154" s="9"/>
      <c r="GD154" s="9"/>
      <c r="GE154" s="9"/>
      <c r="GF154" s="9"/>
      <c r="GG154" s="9"/>
      <c r="GH154" s="9"/>
      <c r="GI154" s="9"/>
      <c r="GJ154" s="9"/>
    </row>
    <row r="155" spans="1:192" outlineLevel="1" x14ac:dyDescent="0.25">
      <c r="E155" s="152" t="str">
        <f t="shared" ref="E155:AJ155" si="465" xml:space="preserve"> E$108</f>
        <v>Operating period flag</v>
      </c>
      <c r="F155" s="152">
        <f t="shared" si="465"/>
        <v>0</v>
      </c>
      <c r="G155" s="152" t="str">
        <f t="shared" si="465"/>
        <v>flag</v>
      </c>
      <c r="H155" s="152">
        <f t="shared" si="465"/>
        <v>40</v>
      </c>
      <c r="I155" s="152">
        <f t="shared" si="465"/>
        <v>0</v>
      </c>
      <c r="J155" s="152">
        <f t="shared" si="465"/>
        <v>0</v>
      </c>
      <c r="K155" s="152">
        <f t="shared" si="465"/>
        <v>0</v>
      </c>
      <c r="L155" s="152">
        <f t="shared" si="465"/>
        <v>0</v>
      </c>
      <c r="M155" s="152">
        <f t="shared" si="465"/>
        <v>0</v>
      </c>
      <c r="N155" s="152">
        <f t="shared" si="465"/>
        <v>0</v>
      </c>
      <c r="O155" s="152">
        <f t="shared" si="465"/>
        <v>0</v>
      </c>
      <c r="P155" s="152">
        <f t="shared" si="465"/>
        <v>0</v>
      </c>
      <c r="Q155" s="152">
        <f t="shared" si="465"/>
        <v>1</v>
      </c>
      <c r="R155" s="152">
        <f t="shared" si="465"/>
        <v>1</v>
      </c>
      <c r="S155" s="152">
        <f t="shared" si="465"/>
        <v>1</v>
      </c>
      <c r="T155" s="152">
        <f t="shared" si="465"/>
        <v>1</v>
      </c>
      <c r="U155" s="152">
        <f t="shared" si="465"/>
        <v>1</v>
      </c>
      <c r="V155" s="152">
        <f t="shared" si="465"/>
        <v>1</v>
      </c>
      <c r="W155" s="152">
        <f t="shared" si="465"/>
        <v>1</v>
      </c>
      <c r="X155" s="152">
        <f t="shared" si="465"/>
        <v>1</v>
      </c>
      <c r="Y155" s="152">
        <f t="shared" si="465"/>
        <v>1</v>
      </c>
      <c r="Z155" s="152">
        <f t="shared" si="465"/>
        <v>1</v>
      </c>
      <c r="AA155" s="152">
        <f t="shared" si="465"/>
        <v>1</v>
      </c>
      <c r="AB155" s="152">
        <f t="shared" si="465"/>
        <v>1</v>
      </c>
      <c r="AC155" s="152">
        <f t="shared" si="465"/>
        <v>1</v>
      </c>
      <c r="AD155" s="152">
        <f t="shared" si="465"/>
        <v>1</v>
      </c>
      <c r="AE155" s="152">
        <f t="shared" si="465"/>
        <v>1</v>
      </c>
      <c r="AF155" s="152">
        <f t="shared" si="465"/>
        <v>1</v>
      </c>
      <c r="AG155" s="152">
        <f t="shared" si="465"/>
        <v>1</v>
      </c>
      <c r="AH155" s="152">
        <f t="shared" si="465"/>
        <v>1</v>
      </c>
      <c r="AI155" s="152">
        <f t="shared" si="465"/>
        <v>1</v>
      </c>
      <c r="AJ155" s="152">
        <f t="shared" si="465"/>
        <v>1</v>
      </c>
      <c r="AK155" s="152">
        <f t="shared" ref="AK155:BP155" si="466" xml:space="preserve"> AK$108</f>
        <v>1</v>
      </c>
      <c r="AL155" s="152">
        <f t="shared" si="466"/>
        <v>1</v>
      </c>
      <c r="AM155" s="152">
        <f t="shared" si="466"/>
        <v>1</v>
      </c>
      <c r="AN155" s="152">
        <f t="shared" si="466"/>
        <v>1</v>
      </c>
      <c r="AO155" s="152">
        <f t="shared" si="466"/>
        <v>1</v>
      </c>
      <c r="AP155" s="152">
        <f t="shared" si="466"/>
        <v>1</v>
      </c>
      <c r="AQ155" s="152">
        <f t="shared" si="466"/>
        <v>1</v>
      </c>
      <c r="AR155" s="152">
        <f t="shared" si="466"/>
        <v>1</v>
      </c>
      <c r="AS155" s="152">
        <f t="shared" si="466"/>
        <v>1</v>
      </c>
      <c r="AT155" s="152">
        <f t="shared" si="466"/>
        <v>1</v>
      </c>
      <c r="AU155" s="152">
        <f t="shared" si="466"/>
        <v>1</v>
      </c>
      <c r="AV155" s="152">
        <f t="shared" si="466"/>
        <v>1</v>
      </c>
      <c r="AW155" s="152">
        <f t="shared" si="466"/>
        <v>1</v>
      </c>
      <c r="AX155" s="152">
        <f t="shared" si="466"/>
        <v>1</v>
      </c>
      <c r="AY155" s="152">
        <f t="shared" si="466"/>
        <v>1</v>
      </c>
      <c r="AZ155" s="152">
        <f t="shared" si="466"/>
        <v>1</v>
      </c>
      <c r="BA155" s="152">
        <f t="shared" si="466"/>
        <v>1</v>
      </c>
      <c r="BB155" s="152">
        <f t="shared" si="466"/>
        <v>1</v>
      </c>
      <c r="BC155" s="152">
        <f t="shared" si="466"/>
        <v>1</v>
      </c>
      <c r="BD155" s="152">
        <f t="shared" si="466"/>
        <v>1</v>
      </c>
      <c r="BE155" s="152">
        <f t="shared" si="466"/>
        <v>0</v>
      </c>
      <c r="BF155" s="152">
        <f t="shared" si="466"/>
        <v>0</v>
      </c>
      <c r="BG155" s="152">
        <f t="shared" si="466"/>
        <v>0</v>
      </c>
      <c r="BH155" s="152">
        <f t="shared" si="466"/>
        <v>0</v>
      </c>
      <c r="BI155" s="152">
        <f t="shared" si="466"/>
        <v>0</v>
      </c>
      <c r="BJ155" s="152">
        <f t="shared" si="466"/>
        <v>0</v>
      </c>
      <c r="BK155" s="152">
        <f t="shared" si="466"/>
        <v>0</v>
      </c>
      <c r="BL155" s="152">
        <f t="shared" si="466"/>
        <v>0</v>
      </c>
      <c r="BM155" s="152">
        <f t="shared" si="466"/>
        <v>0</v>
      </c>
      <c r="BN155" s="152">
        <f t="shared" si="466"/>
        <v>0</v>
      </c>
      <c r="BO155" s="152">
        <f t="shared" si="466"/>
        <v>0</v>
      </c>
      <c r="BP155" s="152">
        <f t="shared" si="466"/>
        <v>0</v>
      </c>
      <c r="BQ155" s="152">
        <f t="shared" ref="BQ155:CV155" si="467" xml:space="preserve"> BQ$108</f>
        <v>0</v>
      </c>
      <c r="BR155" s="152">
        <f t="shared" si="467"/>
        <v>0</v>
      </c>
      <c r="BS155" s="152">
        <f t="shared" si="467"/>
        <v>0</v>
      </c>
      <c r="BT155" s="152">
        <f t="shared" si="467"/>
        <v>0</v>
      </c>
      <c r="BU155" s="152">
        <f t="shared" si="467"/>
        <v>0</v>
      </c>
      <c r="BV155" s="152">
        <f t="shared" si="467"/>
        <v>0</v>
      </c>
      <c r="BW155" s="152">
        <f t="shared" si="467"/>
        <v>0</v>
      </c>
      <c r="BX155" s="152">
        <f t="shared" si="467"/>
        <v>0</v>
      </c>
      <c r="BY155" s="152">
        <f t="shared" si="467"/>
        <v>0</v>
      </c>
      <c r="BZ155" s="152">
        <f t="shared" si="467"/>
        <v>0</v>
      </c>
      <c r="CA155" s="152">
        <f t="shared" si="467"/>
        <v>0</v>
      </c>
      <c r="CB155" s="152">
        <f t="shared" si="467"/>
        <v>0</v>
      </c>
      <c r="CC155" s="152">
        <f t="shared" si="467"/>
        <v>0</v>
      </c>
      <c r="CD155" s="152">
        <f t="shared" si="467"/>
        <v>0</v>
      </c>
      <c r="CE155" s="152">
        <f t="shared" si="467"/>
        <v>0</v>
      </c>
      <c r="CF155" s="152">
        <f t="shared" si="467"/>
        <v>0</v>
      </c>
      <c r="CG155" s="152">
        <f t="shared" si="467"/>
        <v>0</v>
      </c>
      <c r="CH155" s="152">
        <f t="shared" si="467"/>
        <v>0</v>
      </c>
      <c r="CI155" s="152">
        <f t="shared" si="467"/>
        <v>0</v>
      </c>
      <c r="CJ155" s="152">
        <f t="shared" si="467"/>
        <v>0</v>
      </c>
      <c r="CK155" s="152">
        <f t="shared" si="467"/>
        <v>0</v>
      </c>
      <c r="CL155" s="152">
        <f t="shared" si="467"/>
        <v>0</v>
      </c>
      <c r="CM155" s="152">
        <f t="shared" si="467"/>
        <v>0</v>
      </c>
      <c r="CN155" s="152">
        <f t="shared" si="467"/>
        <v>0</v>
      </c>
      <c r="CO155" s="152">
        <f t="shared" si="467"/>
        <v>0</v>
      </c>
      <c r="CP155" s="152">
        <f t="shared" si="467"/>
        <v>0</v>
      </c>
      <c r="CQ155" s="152">
        <f t="shared" si="467"/>
        <v>0</v>
      </c>
      <c r="CR155" s="152">
        <f t="shared" si="467"/>
        <v>0</v>
      </c>
      <c r="CS155" s="152">
        <f t="shared" si="467"/>
        <v>0</v>
      </c>
      <c r="CT155" s="152">
        <f t="shared" si="467"/>
        <v>0</v>
      </c>
      <c r="CU155" s="152">
        <f t="shared" si="467"/>
        <v>0</v>
      </c>
      <c r="CV155" s="152">
        <f t="shared" si="467"/>
        <v>0</v>
      </c>
      <c r="CW155" s="152">
        <f t="shared" ref="CW155:EB155" si="468" xml:space="preserve"> CW$108</f>
        <v>0</v>
      </c>
      <c r="CX155" s="152">
        <f t="shared" si="468"/>
        <v>0</v>
      </c>
      <c r="CY155" s="152">
        <f t="shared" si="468"/>
        <v>0</v>
      </c>
      <c r="CZ155" s="152">
        <f t="shared" si="468"/>
        <v>0</v>
      </c>
      <c r="DA155" s="152">
        <f t="shared" si="468"/>
        <v>0</v>
      </c>
      <c r="DB155" s="152">
        <f t="shared" si="468"/>
        <v>0</v>
      </c>
      <c r="DC155" s="152">
        <f t="shared" si="468"/>
        <v>0</v>
      </c>
      <c r="DD155" s="152">
        <f t="shared" si="468"/>
        <v>0</v>
      </c>
      <c r="DE155" s="152">
        <f t="shared" si="468"/>
        <v>0</v>
      </c>
      <c r="DF155" s="152">
        <f t="shared" si="468"/>
        <v>0</v>
      </c>
      <c r="DG155" s="152">
        <f t="shared" si="468"/>
        <v>0</v>
      </c>
      <c r="DH155" s="152">
        <f t="shared" si="468"/>
        <v>0</v>
      </c>
      <c r="DI155" s="152">
        <f t="shared" si="468"/>
        <v>0</v>
      </c>
      <c r="DJ155" s="152">
        <f t="shared" si="468"/>
        <v>0</v>
      </c>
      <c r="DK155" s="152">
        <f t="shared" si="468"/>
        <v>0</v>
      </c>
      <c r="DL155" s="152">
        <f t="shared" si="468"/>
        <v>0</v>
      </c>
      <c r="DM155" s="152">
        <f t="shared" si="468"/>
        <v>0</v>
      </c>
      <c r="DN155" s="152">
        <f t="shared" si="468"/>
        <v>0</v>
      </c>
      <c r="DO155" s="152">
        <f t="shared" si="468"/>
        <v>0</v>
      </c>
      <c r="DP155" s="152">
        <f t="shared" si="468"/>
        <v>0</v>
      </c>
      <c r="DQ155" s="152">
        <f t="shared" si="468"/>
        <v>0</v>
      </c>
      <c r="DR155" s="152">
        <f t="shared" si="468"/>
        <v>0</v>
      </c>
      <c r="DS155" s="152">
        <f t="shared" si="468"/>
        <v>0</v>
      </c>
      <c r="DT155" s="152">
        <f t="shared" si="468"/>
        <v>0</v>
      </c>
      <c r="DU155" s="152">
        <f t="shared" si="468"/>
        <v>0</v>
      </c>
      <c r="DV155" s="152">
        <f t="shared" si="468"/>
        <v>0</v>
      </c>
      <c r="DW155" s="152">
        <f t="shared" si="468"/>
        <v>0</v>
      </c>
      <c r="DX155" s="152">
        <f t="shared" si="468"/>
        <v>0</v>
      </c>
      <c r="DY155" s="152">
        <f t="shared" si="468"/>
        <v>0</v>
      </c>
      <c r="DZ155" s="152">
        <f t="shared" si="468"/>
        <v>0</v>
      </c>
      <c r="EA155" s="152">
        <f t="shared" si="468"/>
        <v>0</v>
      </c>
      <c r="EB155" s="152">
        <f t="shared" si="468"/>
        <v>0</v>
      </c>
      <c r="EC155" s="152">
        <f t="shared" ref="EC155:FH155" si="469" xml:space="preserve"> EC$108</f>
        <v>0</v>
      </c>
      <c r="ED155" s="152">
        <f t="shared" si="469"/>
        <v>0</v>
      </c>
      <c r="EE155" s="152">
        <f t="shared" si="469"/>
        <v>0</v>
      </c>
      <c r="EF155" s="152">
        <f t="shared" si="469"/>
        <v>0</v>
      </c>
      <c r="EG155" s="152">
        <f t="shared" si="469"/>
        <v>0</v>
      </c>
      <c r="EH155" s="152">
        <f t="shared" si="469"/>
        <v>0</v>
      </c>
      <c r="EI155" s="152">
        <f t="shared" si="469"/>
        <v>0</v>
      </c>
      <c r="EJ155" s="152">
        <f t="shared" si="469"/>
        <v>0</v>
      </c>
      <c r="EK155" s="152">
        <f t="shared" si="469"/>
        <v>0</v>
      </c>
      <c r="EL155" s="152">
        <f t="shared" si="469"/>
        <v>0</v>
      </c>
      <c r="EM155" s="152">
        <f t="shared" si="469"/>
        <v>0</v>
      </c>
      <c r="EN155" s="152">
        <f t="shared" si="469"/>
        <v>0</v>
      </c>
      <c r="EO155" s="152">
        <f t="shared" si="469"/>
        <v>0</v>
      </c>
      <c r="EP155" s="152">
        <f t="shared" si="469"/>
        <v>0</v>
      </c>
      <c r="EQ155" s="152">
        <f t="shared" si="469"/>
        <v>0</v>
      </c>
      <c r="ER155" s="152">
        <f t="shared" si="469"/>
        <v>0</v>
      </c>
      <c r="ES155" s="152">
        <f t="shared" si="469"/>
        <v>0</v>
      </c>
      <c r="ET155" s="152">
        <f t="shared" si="469"/>
        <v>0</v>
      </c>
      <c r="EU155" s="152">
        <f t="shared" si="469"/>
        <v>0</v>
      </c>
      <c r="EV155" s="152">
        <f t="shared" si="469"/>
        <v>0</v>
      </c>
      <c r="EW155" s="152">
        <f t="shared" si="469"/>
        <v>0</v>
      </c>
      <c r="EX155" s="152">
        <f t="shared" si="469"/>
        <v>0</v>
      </c>
      <c r="EY155" s="152">
        <f t="shared" si="469"/>
        <v>0</v>
      </c>
      <c r="EZ155" s="152">
        <f t="shared" si="469"/>
        <v>0</v>
      </c>
      <c r="FA155" s="152">
        <f t="shared" si="469"/>
        <v>0</v>
      </c>
      <c r="FB155" s="152">
        <f t="shared" si="469"/>
        <v>0</v>
      </c>
      <c r="FC155" s="152">
        <f t="shared" si="469"/>
        <v>0</v>
      </c>
      <c r="FD155" s="152">
        <f t="shared" si="469"/>
        <v>0</v>
      </c>
      <c r="FE155" s="152">
        <f t="shared" si="469"/>
        <v>0</v>
      </c>
      <c r="FF155" s="152">
        <f t="shared" si="469"/>
        <v>0</v>
      </c>
      <c r="FG155" s="152">
        <f t="shared" si="469"/>
        <v>0</v>
      </c>
      <c r="FH155" s="152">
        <f t="shared" si="469"/>
        <v>0</v>
      </c>
      <c r="FI155" s="152">
        <f t="shared" ref="FI155:GJ155" si="470" xml:space="preserve"> FI$108</f>
        <v>0</v>
      </c>
      <c r="FJ155" s="152">
        <f t="shared" si="470"/>
        <v>0</v>
      </c>
      <c r="FK155" s="152">
        <f t="shared" si="470"/>
        <v>0</v>
      </c>
      <c r="FL155" s="152">
        <f t="shared" si="470"/>
        <v>0</v>
      </c>
      <c r="FM155" s="152">
        <f t="shared" si="470"/>
        <v>0</v>
      </c>
      <c r="FN155" s="152">
        <f t="shared" si="470"/>
        <v>0</v>
      </c>
      <c r="FO155" s="152">
        <f t="shared" si="470"/>
        <v>0</v>
      </c>
      <c r="FP155" s="152">
        <f t="shared" si="470"/>
        <v>0</v>
      </c>
      <c r="FQ155" s="152">
        <f t="shared" si="470"/>
        <v>0</v>
      </c>
      <c r="FR155" s="152">
        <f t="shared" si="470"/>
        <v>0</v>
      </c>
      <c r="FS155" s="152">
        <f t="shared" si="470"/>
        <v>0</v>
      </c>
      <c r="FT155" s="152">
        <f t="shared" si="470"/>
        <v>0</v>
      </c>
      <c r="FU155" s="152">
        <f t="shared" si="470"/>
        <v>0</v>
      </c>
      <c r="FV155" s="152">
        <f t="shared" si="470"/>
        <v>0</v>
      </c>
      <c r="FW155" s="152">
        <f t="shared" si="470"/>
        <v>0</v>
      </c>
      <c r="FX155" s="152">
        <f t="shared" si="470"/>
        <v>0</v>
      </c>
      <c r="FY155" s="152">
        <f t="shared" si="470"/>
        <v>0</v>
      </c>
      <c r="FZ155" s="152">
        <f t="shared" si="470"/>
        <v>0</v>
      </c>
      <c r="GA155" s="152">
        <f t="shared" si="470"/>
        <v>0</v>
      </c>
      <c r="GB155" s="152">
        <f t="shared" si="470"/>
        <v>0</v>
      </c>
      <c r="GC155" s="152">
        <f t="shared" si="470"/>
        <v>0</v>
      </c>
      <c r="GD155" s="152">
        <f t="shared" si="470"/>
        <v>0</v>
      </c>
      <c r="GE155" s="152">
        <f t="shared" si="470"/>
        <v>0</v>
      </c>
      <c r="GF155" s="152">
        <f t="shared" si="470"/>
        <v>0</v>
      </c>
      <c r="GG155" s="152">
        <f t="shared" si="470"/>
        <v>0</v>
      </c>
      <c r="GH155" s="152">
        <f t="shared" si="470"/>
        <v>0</v>
      </c>
      <c r="GI155" s="152">
        <f t="shared" si="470"/>
        <v>0</v>
      </c>
      <c r="GJ155" s="152">
        <f t="shared" si="470"/>
        <v>0</v>
      </c>
    </row>
    <row r="156" spans="1:192" outlineLevel="1" x14ac:dyDescent="0.25">
      <c r="E156" s="9" t="s">
        <v>130</v>
      </c>
      <c r="F156" s="9"/>
      <c r="G156" s="9" t="s">
        <v>14</v>
      </c>
      <c r="H156" s="9"/>
      <c r="J156" s="9">
        <f t="shared" ref="J156:AO156" si="471">I156 + J155</f>
        <v>0</v>
      </c>
      <c r="K156" s="9">
        <f t="shared" si="471"/>
        <v>0</v>
      </c>
      <c r="L156" s="9">
        <f t="shared" si="471"/>
        <v>0</v>
      </c>
      <c r="M156" s="9">
        <f t="shared" si="471"/>
        <v>0</v>
      </c>
      <c r="N156" s="9">
        <f t="shared" si="471"/>
        <v>0</v>
      </c>
      <c r="O156" s="9">
        <f t="shared" si="471"/>
        <v>0</v>
      </c>
      <c r="P156" s="9">
        <f t="shared" si="471"/>
        <v>0</v>
      </c>
      <c r="Q156" s="9">
        <f t="shared" si="471"/>
        <v>1</v>
      </c>
      <c r="R156" s="9">
        <f t="shared" si="471"/>
        <v>2</v>
      </c>
      <c r="S156" s="9">
        <f t="shared" si="471"/>
        <v>3</v>
      </c>
      <c r="T156" s="9">
        <f t="shared" si="471"/>
        <v>4</v>
      </c>
      <c r="U156" s="9">
        <f t="shared" si="471"/>
        <v>5</v>
      </c>
      <c r="V156" s="9">
        <f t="shared" si="471"/>
        <v>6</v>
      </c>
      <c r="W156" s="9">
        <f t="shared" si="471"/>
        <v>7</v>
      </c>
      <c r="X156" s="9">
        <f t="shared" si="471"/>
        <v>8</v>
      </c>
      <c r="Y156" s="9">
        <f t="shared" si="471"/>
        <v>9</v>
      </c>
      <c r="Z156" s="9">
        <f t="shared" si="471"/>
        <v>10</v>
      </c>
      <c r="AA156" s="9">
        <f t="shared" si="471"/>
        <v>11</v>
      </c>
      <c r="AB156" s="9">
        <f t="shared" si="471"/>
        <v>12</v>
      </c>
      <c r="AC156" s="9">
        <f t="shared" si="471"/>
        <v>13</v>
      </c>
      <c r="AD156" s="9">
        <f t="shared" si="471"/>
        <v>14</v>
      </c>
      <c r="AE156" s="9">
        <f t="shared" si="471"/>
        <v>15</v>
      </c>
      <c r="AF156" s="9">
        <f t="shared" si="471"/>
        <v>16</v>
      </c>
      <c r="AG156" s="9">
        <f t="shared" si="471"/>
        <v>17</v>
      </c>
      <c r="AH156" s="9">
        <f t="shared" si="471"/>
        <v>18</v>
      </c>
      <c r="AI156" s="9">
        <f t="shared" si="471"/>
        <v>19</v>
      </c>
      <c r="AJ156" s="9">
        <f t="shared" si="471"/>
        <v>20</v>
      </c>
      <c r="AK156" s="9">
        <f t="shared" si="471"/>
        <v>21</v>
      </c>
      <c r="AL156" s="9">
        <f t="shared" si="471"/>
        <v>22</v>
      </c>
      <c r="AM156" s="9">
        <f t="shared" si="471"/>
        <v>23</v>
      </c>
      <c r="AN156" s="9">
        <f t="shared" si="471"/>
        <v>24</v>
      </c>
      <c r="AO156" s="9">
        <f t="shared" si="471"/>
        <v>25</v>
      </c>
      <c r="AP156" s="9">
        <f t="shared" ref="AP156:BU156" si="472">AO156 + AP155</f>
        <v>26</v>
      </c>
      <c r="AQ156" s="9">
        <f t="shared" si="472"/>
        <v>27</v>
      </c>
      <c r="AR156" s="9">
        <f t="shared" si="472"/>
        <v>28</v>
      </c>
      <c r="AS156" s="9">
        <f t="shared" si="472"/>
        <v>29</v>
      </c>
      <c r="AT156" s="9">
        <f t="shared" si="472"/>
        <v>30</v>
      </c>
      <c r="AU156" s="9">
        <f t="shared" si="472"/>
        <v>31</v>
      </c>
      <c r="AV156" s="9">
        <f t="shared" si="472"/>
        <v>32</v>
      </c>
      <c r="AW156" s="9">
        <f t="shared" si="472"/>
        <v>33</v>
      </c>
      <c r="AX156" s="9">
        <f t="shared" si="472"/>
        <v>34</v>
      </c>
      <c r="AY156" s="9">
        <f t="shared" si="472"/>
        <v>35</v>
      </c>
      <c r="AZ156" s="9">
        <f t="shared" si="472"/>
        <v>36</v>
      </c>
      <c r="BA156" s="9">
        <f t="shared" si="472"/>
        <v>37</v>
      </c>
      <c r="BB156" s="9">
        <f t="shared" si="472"/>
        <v>38</v>
      </c>
      <c r="BC156" s="9">
        <f t="shared" si="472"/>
        <v>39</v>
      </c>
      <c r="BD156" s="9">
        <f t="shared" si="472"/>
        <v>40</v>
      </c>
      <c r="BE156" s="9">
        <f t="shared" si="472"/>
        <v>40</v>
      </c>
      <c r="BF156" s="9">
        <f t="shared" si="472"/>
        <v>40</v>
      </c>
      <c r="BG156" s="9">
        <f t="shared" si="472"/>
        <v>40</v>
      </c>
      <c r="BH156" s="9">
        <f t="shared" si="472"/>
        <v>40</v>
      </c>
      <c r="BI156" s="9">
        <f t="shared" si="472"/>
        <v>40</v>
      </c>
      <c r="BJ156" s="9">
        <f t="shared" si="472"/>
        <v>40</v>
      </c>
      <c r="BK156" s="9">
        <f t="shared" si="472"/>
        <v>40</v>
      </c>
      <c r="BL156" s="9">
        <f t="shared" si="472"/>
        <v>40</v>
      </c>
      <c r="BM156" s="9">
        <f t="shared" si="472"/>
        <v>40</v>
      </c>
      <c r="BN156" s="9">
        <f t="shared" si="472"/>
        <v>40</v>
      </c>
      <c r="BO156" s="9">
        <f t="shared" si="472"/>
        <v>40</v>
      </c>
      <c r="BP156" s="9">
        <f t="shared" si="472"/>
        <v>40</v>
      </c>
      <c r="BQ156" s="9">
        <f t="shared" si="472"/>
        <v>40</v>
      </c>
      <c r="BR156" s="9">
        <f t="shared" si="472"/>
        <v>40</v>
      </c>
      <c r="BS156" s="9">
        <f t="shared" si="472"/>
        <v>40</v>
      </c>
      <c r="BT156" s="9">
        <f t="shared" si="472"/>
        <v>40</v>
      </c>
      <c r="BU156" s="9">
        <f t="shared" si="472"/>
        <v>40</v>
      </c>
      <c r="BV156" s="9">
        <f t="shared" ref="BV156:DA156" si="473">BU156 + BV155</f>
        <v>40</v>
      </c>
      <c r="BW156" s="9">
        <f t="shared" si="473"/>
        <v>40</v>
      </c>
      <c r="BX156" s="9">
        <f t="shared" si="473"/>
        <v>40</v>
      </c>
      <c r="BY156" s="9">
        <f t="shared" si="473"/>
        <v>40</v>
      </c>
      <c r="BZ156" s="9">
        <f t="shared" si="473"/>
        <v>40</v>
      </c>
      <c r="CA156" s="9">
        <f t="shared" si="473"/>
        <v>40</v>
      </c>
      <c r="CB156" s="9">
        <f t="shared" si="473"/>
        <v>40</v>
      </c>
      <c r="CC156" s="9">
        <f t="shared" si="473"/>
        <v>40</v>
      </c>
      <c r="CD156" s="9">
        <f t="shared" si="473"/>
        <v>40</v>
      </c>
      <c r="CE156" s="9">
        <f t="shared" si="473"/>
        <v>40</v>
      </c>
      <c r="CF156" s="9">
        <f t="shared" si="473"/>
        <v>40</v>
      </c>
      <c r="CG156" s="9">
        <f t="shared" si="473"/>
        <v>40</v>
      </c>
      <c r="CH156" s="9">
        <f t="shared" si="473"/>
        <v>40</v>
      </c>
      <c r="CI156" s="9">
        <f t="shared" si="473"/>
        <v>40</v>
      </c>
      <c r="CJ156" s="9">
        <f t="shared" si="473"/>
        <v>40</v>
      </c>
      <c r="CK156" s="9">
        <f t="shared" si="473"/>
        <v>40</v>
      </c>
      <c r="CL156" s="9">
        <f t="shared" si="473"/>
        <v>40</v>
      </c>
      <c r="CM156" s="9">
        <f t="shared" si="473"/>
        <v>40</v>
      </c>
      <c r="CN156" s="9">
        <f t="shared" si="473"/>
        <v>40</v>
      </c>
      <c r="CO156" s="9">
        <f t="shared" si="473"/>
        <v>40</v>
      </c>
      <c r="CP156" s="9">
        <f t="shared" si="473"/>
        <v>40</v>
      </c>
      <c r="CQ156" s="9">
        <f t="shared" si="473"/>
        <v>40</v>
      </c>
      <c r="CR156" s="9">
        <f t="shared" si="473"/>
        <v>40</v>
      </c>
      <c r="CS156" s="9">
        <f t="shared" si="473"/>
        <v>40</v>
      </c>
      <c r="CT156" s="9">
        <f t="shared" si="473"/>
        <v>40</v>
      </c>
      <c r="CU156" s="9">
        <f t="shared" si="473"/>
        <v>40</v>
      </c>
      <c r="CV156" s="9">
        <f t="shared" si="473"/>
        <v>40</v>
      </c>
      <c r="CW156" s="9">
        <f t="shared" si="473"/>
        <v>40</v>
      </c>
      <c r="CX156" s="9">
        <f t="shared" si="473"/>
        <v>40</v>
      </c>
      <c r="CY156" s="9">
        <f t="shared" si="473"/>
        <v>40</v>
      </c>
      <c r="CZ156" s="9">
        <f t="shared" si="473"/>
        <v>40</v>
      </c>
      <c r="DA156" s="9">
        <f t="shared" si="473"/>
        <v>40</v>
      </c>
      <c r="DB156" s="9">
        <f t="shared" ref="DB156:EG156" si="474">DA156 + DB155</f>
        <v>40</v>
      </c>
      <c r="DC156" s="9">
        <f t="shared" si="474"/>
        <v>40</v>
      </c>
      <c r="DD156" s="9">
        <f t="shared" si="474"/>
        <v>40</v>
      </c>
      <c r="DE156" s="9">
        <f t="shared" si="474"/>
        <v>40</v>
      </c>
      <c r="DF156" s="9">
        <f t="shared" si="474"/>
        <v>40</v>
      </c>
      <c r="DG156" s="9">
        <f t="shared" si="474"/>
        <v>40</v>
      </c>
      <c r="DH156" s="9">
        <f t="shared" si="474"/>
        <v>40</v>
      </c>
      <c r="DI156" s="9">
        <f t="shared" si="474"/>
        <v>40</v>
      </c>
      <c r="DJ156" s="9">
        <f t="shared" si="474"/>
        <v>40</v>
      </c>
      <c r="DK156" s="9">
        <f t="shared" si="474"/>
        <v>40</v>
      </c>
      <c r="DL156" s="9">
        <f t="shared" si="474"/>
        <v>40</v>
      </c>
      <c r="DM156" s="9">
        <f t="shared" si="474"/>
        <v>40</v>
      </c>
      <c r="DN156" s="9">
        <f t="shared" si="474"/>
        <v>40</v>
      </c>
      <c r="DO156" s="9">
        <f t="shared" si="474"/>
        <v>40</v>
      </c>
      <c r="DP156" s="9">
        <f t="shared" si="474"/>
        <v>40</v>
      </c>
      <c r="DQ156" s="9">
        <f t="shared" si="474"/>
        <v>40</v>
      </c>
      <c r="DR156" s="9">
        <f t="shared" si="474"/>
        <v>40</v>
      </c>
      <c r="DS156" s="9">
        <f t="shared" si="474"/>
        <v>40</v>
      </c>
      <c r="DT156" s="9">
        <f t="shared" si="474"/>
        <v>40</v>
      </c>
      <c r="DU156" s="9">
        <f t="shared" si="474"/>
        <v>40</v>
      </c>
      <c r="DV156" s="9">
        <f t="shared" si="474"/>
        <v>40</v>
      </c>
      <c r="DW156" s="9">
        <f t="shared" si="474"/>
        <v>40</v>
      </c>
      <c r="DX156" s="9">
        <f t="shared" si="474"/>
        <v>40</v>
      </c>
      <c r="DY156" s="9">
        <f t="shared" si="474"/>
        <v>40</v>
      </c>
      <c r="DZ156" s="9">
        <f t="shared" si="474"/>
        <v>40</v>
      </c>
      <c r="EA156" s="9">
        <f t="shared" si="474"/>
        <v>40</v>
      </c>
      <c r="EB156" s="9">
        <f t="shared" si="474"/>
        <v>40</v>
      </c>
      <c r="EC156" s="9">
        <f t="shared" si="474"/>
        <v>40</v>
      </c>
      <c r="ED156" s="9">
        <f t="shared" si="474"/>
        <v>40</v>
      </c>
      <c r="EE156" s="9">
        <f t="shared" si="474"/>
        <v>40</v>
      </c>
      <c r="EF156" s="9">
        <f t="shared" si="474"/>
        <v>40</v>
      </c>
      <c r="EG156" s="9">
        <f t="shared" si="474"/>
        <v>40</v>
      </c>
      <c r="EH156" s="9">
        <f t="shared" ref="EH156:FM156" si="475">EG156 + EH155</f>
        <v>40</v>
      </c>
      <c r="EI156" s="9">
        <f t="shared" si="475"/>
        <v>40</v>
      </c>
      <c r="EJ156" s="9">
        <f t="shared" si="475"/>
        <v>40</v>
      </c>
      <c r="EK156" s="9">
        <f t="shared" si="475"/>
        <v>40</v>
      </c>
      <c r="EL156" s="9">
        <f t="shared" si="475"/>
        <v>40</v>
      </c>
      <c r="EM156" s="9">
        <f t="shared" si="475"/>
        <v>40</v>
      </c>
      <c r="EN156" s="9">
        <f t="shared" si="475"/>
        <v>40</v>
      </c>
      <c r="EO156" s="9">
        <f t="shared" si="475"/>
        <v>40</v>
      </c>
      <c r="EP156" s="9">
        <f t="shared" si="475"/>
        <v>40</v>
      </c>
      <c r="EQ156" s="9">
        <f t="shared" si="475"/>
        <v>40</v>
      </c>
      <c r="ER156" s="9">
        <f t="shared" si="475"/>
        <v>40</v>
      </c>
      <c r="ES156" s="9">
        <f t="shared" si="475"/>
        <v>40</v>
      </c>
      <c r="ET156" s="9">
        <f t="shared" si="475"/>
        <v>40</v>
      </c>
      <c r="EU156" s="9">
        <f t="shared" si="475"/>
        <v>40</v>
      </c>
      <c r="EV156" s="9">
        <f t="shared" si="475"/>
        <v>40</v>
      </c>
      <c r="EW156" s="9">
        <f t="shared" si="475"/>
        <v>40</v>
      </c>
      <c r="EX156" s="9">
        <f t="shared" si="475"/>
        <v>40</v>
      </c>
      <c r="EY156" s="9">
        <f t="shared" si="475"/>
        <v>40</v>
      </c>
      <c r="EZ156" s="9">
        <f t="shared" si="475"/>
        <v>40</v>
      </c>
      <c r="FA156" s="9">
        <f t="shared" si="475"/>
        <v>40</v>
      </c>
      <c r="FB156" s="9">
        <f t="shared" si="475"/>
        <v>40</v>
      </c>
      <c r="FC156" s="9">
        <f t="shared" si="475"/>
        <v>40</v>
      </c>
      <c r="FD156" s="9">
        <f t="shared" si="475"/>
        <v>40</v>
      </c>
      <c r="FE156" s="9">
        <f t="shared" si="475"/>
        <v>40</v>
      </c>
      <c r="FF156" s="9">
        <f t="shared" si="475"/>
        <v>40</v>
      </c>
      <c r="FG156" s="9">
        <f t="shared" si="475"/>
        <v>40</v>
      </c>
      <c r="FH156" s="9">
        <f t="shared" si="475"/>
        <v>40</v>
      </c>
      <c r="FI156" s="9">
        <f t="shared" si="475"/>
        <v>40</v>
      </c>
      <c r="FJ156" s="9">
        <f t="shared" si="475"/>
        <v>40</v>
      </c>
      <c r="FK156" s="9">
        <f t="shared" si="475"/>
        <v>40</v>
      </c>
      <c r="FL156" s="9">
        <f t="shared" si="475"/>
        <v>40</v>
      </c>
      <c r="FM156" s="9">
        <f t="shared" si="475"/>
        <v>40</v>
      </c>
      <c r="FN156" s="9">
        <f t="shared" ref="FN156:GJ156" si="476">FM156 + FN155</f>
        <v>40</v>
      </c>
      <c r="FO156" s="9">
        <f t="shared" si="476"/>
        <v>40</v>
      </c>
      <c r="FP156" s="9">
        <f t="shared" si="476"/>
        <v>40</v>
      </c>
      <c r="FQ156" s="9">
        <f t="shared" si="476"/>
        <v>40</v>
      </c>
      <c r="FR156" s="9">
        <f t="shared" si="476"/>
        <v>40</v>
      </c>
      <c r="FS156" s="9">
        <f t="shared" si="476"/>
        <v>40</v>
      </c>
      <c r="FT156" s="9">
        <f t="shared" si="476"/>
        <v>40</v>
      </c>
      <c r="FU156" s="9">
        <f t="shared" si="476"/>
        <v>40</v>
      </c>
      <c r="FV156" s="9">
        <f t="shared" si="476"/>
        <v>40</v>
      </c>
      <c r="FW156" s="9">
        <f t="shared" si="476"/>
        <v>40</v>
      </c>
      <c r="FX156" s="9">
        <f t="shared" si="476"/>
        <v>40</v>
      </c>
      <c r="FY156" s="9">
        <f t="shared" si="476"/>
        <v>40</v>
      </c>
      <c r="FZ156" s="9">
        <f t="shared" si="476"/>
        <v>40</v>
      </c>
      <c r="GA156" s="9">
        <f t="shared" si="476"/>
        <v>40</v>
      </c>
      <c r="GB156" s="9">
        <f t="shared" si="476"/>
        <v>40</v>
      </c>
      <c r="GC156" s="9">
        <f t="shared" si="476"/>
        <v>40</v>
      </c>
      <c r="GD156" s="9">
        <f t="shared" si="476"/>
        <v>40</v>
      </c>
      <c r="GE156" s="9">
        <f t="shared" si="476"/>
        <v>40</v>
      </c>
      <c r="GF156" s="9">
        <f t="shared" si="476"/>
        <v>40</v>
      </c>
      <c r="GG156" s="9">
        <f t="shared" si="476"/>
        <v>40</v>
      </c>
      <c r="GH156" s="9">
        <f t="shared" si="476"/>
        <v>40</v>
      </c>
      <c r="GI156" s="9">
        <f t="shared" si="476"/>
        <v>40</v>
      </c>
      <c r="GJ156" s="9">
        <f t="shared" si="476"/>
        <v>40</v>
      </c>
    </row>
    <row r="157" spans="1:192" outlineLevel="1" x14ac:dyDescent="0.25">
      <c r="E157" s="9"/>
      <c r="F157" s="9"/>
      <c r="G157" s="9"/>
      <c r="H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</row>
    <row r="158" spans="1:192" outlineLevel="1" x14ac:dyDescent="0.25">
      <c r="E158" s="69" t="str">
        <f xml:space="preserve"> InpC!E$214</f>
        <v>Number of periods in a year</v>
      </c>
      <c r="F158" s="69">
        <f xml:space="preserve"> InpC!F$214</f>
        <v>2</v>
      </c>
      <c r="G158" s="69" t="str">
        <f xml:space="preserve"> InpC!G$214</f>
        <v>periods</v>
      </c>
      <c r="H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</row>
    <row r="159" spans="1:192" outlineLevel="1" x14ac:dyDescent="0.25">
      <c r="E159" s="152" t="str">
        <f t="shared" ref="E159:BP159" si="477" xml:space="preserve"> E$108</f>
        <v>Operating period flag</v>
      </c>
      <c r="F159" s="152">
        <f t="shared" si="477"/>
        <v>0</v>
      </c>
      <c r="G159" s="152" t="str">
        <f t="shared" si="477"/>
        <v>flag</v>
      </c>
      <c r="H159" s="152">
        <f t="shared" si="477"/>
        <v>40</v>
      </c>
      <c r="I159" s="152">
        <f t="shared" si="477"/>
        <v>0</v>
      </c>
      <c r="J159" s="152">
        <f t="shared" si="477"/>
        <v>0</v>
      </c>
      <c r="K159" s="152">
        <f t="shared" si="477"/>
        <v>0</v>
      </c>
      <c r="L159" s="152">
        <f t="shared" si="477"/>
        <v>0</v>
      </c>
      <c r="M159" s="152">
        <f t="shared" si="477"/>
        <v>0</v>
      </c>
      <c r="N159" s="152">
        <f t="shared" si="477"/>
        <v>0</v>
      </c>
      <c r="O159" s="152">
        <f t="shared" si="477"/>
        <v>0</v>
      </c>
      <c r="P159" s="152">
        <f t="shared" si="477"/>
        <v>0</v>
      </c>
      <c r="Q159" s="152">
        <f t="shared" si="477"/>
        <v>1</v>
      </c>
      <c r="R159" s="152">
        <f t="shared" si="477"/>
        <v>1</v>
      </c>
      <c r="S159" s="152">
        <f t="shared" si="477"/>
        <v>1</v>
      </c>
      <c r="T159" s="152">
        <f t="shared" si="477"/>
        <v>1</v>
      </c>
      <c r="U159" s="152">
        <f t="shared" si="477"/>
        <v>1</v>
      </c>
      <c r="V159" s="152">
        <f t="shared" si="477"/>
        <v>1</v>
      </c>
      <c r="W159" s="152">
        <f t="shared" si="477"/>
        <v>1</v>
      </c>
      <c r="X159" s="152">
        <f t="shared" si="477"/>
        <v>1</v>
      </c>
      <c r="Y159" s="152">
        <f t="shared" si="477"/>
        <v>1</v>
      </c>
      <c r="Z159" s="152">
        <f t="shared" si="477"/>
        <v>1</v>
      </c>
      <c r="AA159" s="152">
        <f t="shared" si="477"/>
        <v>1</v>
      </c>
      <c r="AB159" s="152">
        <f t="shared" si="477"/>
        <v>1</v>
      </c>
      <c r="AC159" s="152">
        <f t="shared" si="477"/>
        <v>1</v>
      </c>
      <c r="AD159" s="152">
        <f t="shared" si="477"/>
        <v>1</v>
      </c>
      <c r="AE159" s="152">
        <f t="shared" si="477"/>
        <v>1</v>
      </c>
      <c r="AF159" s="152">
        <f t="shared" si="477"/>
        <v>1</v>
      </c>
      <c r="AG159" s="152">
        <f t="shared" si="477"/>
        <v>1</v>
      </c>
      <c r="AH159" s="152">
        <f t="shared" si="477"/>
        <v>1</v>
      </c>
      <c r="AI159" s="152">
        <f t="shared" si="477"/>
        <v>1</v>
      </c>
      <c r="AJ159" s="152">
        <f t="shared" si="477"/>
        <v>1</v>
      </c>
      <c r="AK159" s="152">
        <f t="shared" si="477"/>
        <v>1</v>
      </c>
      <c r="AL159" s="152">
        <f t="shared" si="477"/>
        <v>1</v>
      </c>
      <c r="AM159" s="152">
        <f t="shared" si="477"/>
        <v>1</v>
      </c>
      <c r="AN159" s="152">
        <f t="shared" si="477"/>
        <v>1</v>
      </c>
      <c r="AO159" s="152">
        <f t="shared" si="477"/>
        <v>1</v>
      </c>
      <c r="AP159" s="152">
        <f t="shared" si="477"/>
        <v>1</v>
      </c>
      <c r="AQ159" s="152">
        <f t="shared" si="477"/>
        <v>1</v>
      </c>
      <c r="AR159" s="152">
        <f t="shared" si="477"/>
        <v>1</v>
      </c>
      <c r="AS159" s="152">
        <f t="shared" si="477"/>
        <v>1</v>
      </c>
      <c r="AT159" s="152">
        <f t="shared" si="477"/>
        <v>1</v>
      </c>
      <c r="AU159" s="152">
        <f t="shared" si="477"/>
        <v>1</v>
      </c>
      <c r="AV159" s="152">
        <f t="shared" si="477"/>
        <v>1</v>
      </c>
      <c r="AW159" s="152">
        <f t="shared" si="477"/>
        <v>1</v>
      </c>
      <c r="AX159" s="152">
        <f t="shared" si="477"/>
        <v>1</v>
      </c>
      <c r="AY159" s="152">
        <f t="shared" si="477"/>
        <v>1</v>
      </c>
      <c r="AZ159" s="152">
        <f t="shared" si="477"/>
        <v>1</v>
      </c>
      <c r="BA159" s="152">
        <f t="shared" si="477"/>
        <v>1</v>
      </c>
      <c r="BB159" s="152">
        <f t="shared" si="477"/>
        <v>1</v>
      </c>
      <c r="BC159" s="152">
        <f t="shared" si="477"/>
        <v>1</v>
      </c>
      <c r="BD159" s="152">
        <f t="shared" si="477"/>
        <v>1</v>
      </c>
      <c r="BE159" s="152">
        <f t="shared" si="477"/>
        <v>0</v>
      </c>
      <c r="BF159" s="152">
        <f t="shared" si="477"/>
        <v>0</v>
      </c>
      <c r="BG159" s="152">
        <f t="shared" si="477"/>
        <v>0</v>
      </c>
      <c r="BH159" s="152">
        <f t="shared" si="477"/>
        <v>0</v>
      </c>
      <c r="BI159" s="152">
        <f t="shared" si="477"/>
        <v>0</v>
      </c>
      <c r="BJ159" s="152">
        <f t="shared" si="477"/>
        <v>0</v>
      </c>
      <c r="BK159" s="152">
        <f t="shared" si="477"/>
        <v>0</v>
      </c>
      <c r="BL159" s="152">
        <f t="shared" si="477"/>
        <v>0</v>
      </c>
      <c r="BM159" s="152">
        <f t="shared" si="477"/>
        <v>0</v>
      </c>
      <c r="BN159" s="152">
        <f t="shared" si="477"/>
        <v>0</v>
      </c>
      <c r="BO159" s="152">
        <f t="shared" si="477"/>
        <v>0</v>
      </c>
      <c r="BP159" s="152">
        <f t="shared" si="477"/>
        <v>0</v>
      </c>
      <c r="BQ159" s="152">
        <f t="shared" ref="BQ159:EB159" si="478" xml:space="preserve"> BQ$108</f>
        <v>0</v>
      </c>
      <c r="BR159" s="152">
        <f t="shared" si="478"/>
        <v>0</v>
      </c>
      <c r="BS159" s="152">
        <f t="shared" si="478"/>
        <v>0</v>
      </c>
      <c r="BT159" s="152">
        <f t="shared" si="478"/>
        <v>0</v>
      </c>
      <c r="BU159" s="152">
        <f t="shared" si="478"/>
        <v>0</v>
      </c>
      <c r="BV159" s="152">
        <f t="shared" si="478"/>
        <v>0</v>
      </c>
      <c r="BW159" s="152">
        <f t="shared" si="478"/>
        <v>0</v>
      </c>
      <c r="BX159" s="152">
        <f t="shared" si="478"/>
        <v>0</v>
      </c>
      <c r="BY159" s="152">
        <f t="shared" si="478"/>
        <v>0</v>
      </c>
      <c r="BZ159" s="152">
        <f t="shared" si="478"/>
        <v>0</v>
      </c>
      <c r="CA159" s="152">
        <f t="shared" si="478"/>
        <v>0</v>
      </c>
      <c r="CB159" s="152">
        <f t="shared" si="478"/>
        <v>0</v>
      </c>
      <c r="CC159" s="152">
        <f t="shared" si="478"/>
        <v>0</v>
      </c>
      <c r="CD159" s="152">
        <f t="shared" si="478"/>
        <v>0</v>
      </c>
      <c r="CE159" s="152">
        <f t="shared" si="478"/>
        <v>0</v>
      </c>
      <c r="CF159" s="152">
        <f t="shared" si="478"/>
        <v>0</v>
      </c>
      <c r="CG159" s="152">
        <f t="shared" si="478"/>
        <v>0</v>
      </c>
      <c r="CH159" s="152">
        <f t="shared" si="478"/>
        <v>0</v>
      </c>
      <c r="CI159" s="152">
        <f t="shared" si="478"/>
        <v>0</v>
      </c>
      <c r="CJ159" s="152">
        <f t="shared" si="478"/>
        <v>0</v>
      </c>
      <c r="CK159" s="152">
        <f t="shared" si="478"/>
        <v>0</v>
      </c>
      <c r="CL159" s="152">
        <f t="shared" si="478"/>
        <v>0</v>
      </c>
      <c r="CM159" s="152">
        <f t="shared" si="478"/>
        <v>0</v>
      </c>
      <c r="CN159" s="152">
        <f t="shared" si="478"/>
        <v>0</v>
      </c>
      <c r="CO159" s="152">
        <f t="shared" si="478"/>
        <v>0</v>
      </c>
      <c r="CP159" s="152">
        <f t="shared" si="478"/>
        <v>0</v>
      </c>
      <c r="CQ159" s="152">
        <f t="shared" si="478"/>
        <v>0</v>
      </c>
      <c r="CR159" s="152">
        <f t="shared" si="478"/>
        <v>0</v>
      </c>
      <c r="CS159" s="152">
        <f t="shared" si="478"/>
        <v>0</v>
      </c>
      <c r="CT159" s="152">
        <f t="shared" si="478"/>
        <v>0</v>
      </c>
      <c r="CU159" s="152">
        <f t="shared" si="478"/>
        <v>0</v>
      </c>
      <c r="CV159" s="152">
        <f t="shared" si="478"/>
        <v>0</v>
      </c>
      <c r="CW159" s="152">
        <f t="shared" si="478"/>
        <v>0</v>
      </c>
      <c r="CX159" s="152">
        <f t="shared" si="478"/>
        <v>0</v>
      </c>
      <c r="CY159" s="152">
        <f t="shared" si="478"/>
        <v>0</v>
      </c>
      <c r="CZ159" s="152">
        <f t="shared" si="478"/>
        <v>0</v>
      </c>
      <c r="DA159" s="152">
        <f t="shared" si="478"/>
        <v>0</v>
      </c>
      <c r="DB159" s="152">
        <f t="shared" si="478"/>
        <v>0</v>
      </c>
      <c r="DC159" s="152">
        <f t="shared" si="478"/>
        <v>0</v>
      </c>
      <c r="DD159" s="152">
        <f t="shared" si="478"/>
        <v>0</v>
      </c>
      <c r="DE159" s="152">
        <f t="shared" si="478"/>
        <v>0</v>
      </c>
      <c r="DF159" s="152">
        <f t="shared" si="478"/>
        <v>0</v>
      </c>
      <c r="DG159" s="152">
        <f t="shared" si="478"/>
        <v>0</v>
      </c>
      <c r="DH159" s="152">
        <f t="shared" si="478"/>
        <v>0</v>
      </c>
      <c r="DI159" s="152">
        <f t="shared" si="478"/>
        <v>0</v>
      </c>
      <c r="DJ159" s="152">
        <f t="shared" si="478"/>
        <v>0</v>
      </c>
      <c r="DK159" s="152">
        <f t="shared" si="478"/>
        <v>0</v>
      </c>
      <c r="DL159" s="152">
        <f t="shared" si="478"/>
        <v>0</v>
      </c>
      <c r="DM159" s="152">
        <f t="shared" si="478"/>
        <v>0</v>
      </c>
      <c r="DN159" s="152">
        <f t="shared" si="478"/>
        <v>0</v>
      </c>
      <c r="DO159" s="152">
        <f t="shared" si="478"/>
        <v>0</v>
      </c>
      <c r="DP159" s="152">
        <f t="shared" si="478"/>
        <v>0</v>
      </c>
      <c r="DQ159" s="152">
        <f t="shared" si="478"/>
        <v>0</v>
      </c>
      <c r="DR159" s="152">
        <f t="shared" si="478"/>
        <v>0</v>
      </c>
      <c r="DS159" s="152">
        <f t="shared" si="478"/>
        <v>0</v>
      </c>
      <c r="DT159" s="152">
        <f t="shared" si="478"/>
        <v>0</v>
      </c>
      <c r="DU159" s="152">
        <f t="shared" si="478"/>
        <v>0</v>
      </c>
      <c r="DV159" s="152">
        <f t="shared" si="478"/>
        <v>0</v>
      </c>
      <c r="DW159" s="152">
        <f t="shared" si="478"/>
        <v>0</v>
      </c>
      <c r="DX159" s="152">
        <f t="shared" si="478"/>
        <v>0</v>
      </c>
      <c r="DY159" s="152">
        <f t="shared" si="478"/>
        <v>0</v>
      </c>
      <c r="DZ159" s="152">
        <f t="shared" si="478"/>
        <v>0</v>
      </c>
      <c r="EA159" s="152">
        <f t="shared" si="478"/>
        <v>0</v>
      </c>
      <c r="EB159" s="152">
        <f t="shared" si="478"/>
        <v>0</v>
      </c>
      <c r="EC159" s="152">
        <f t="shared" ref="EC159:GJ159" si="479" xml:space="preserve"> EC$108</f>
        <v>0</v>
      </c>
      <c r="ED159" s="152">
        <f t="shared" si="479"/>
        <v>0</v>
      </c>
      <c r="EE159" s="152">
        <f t="shared" si="479"/>
        <v>0</v>
      </c>
      <c r="EF159" s="152">
        <f t="shared" si="479"/>
        <v>0</v>
      </c>
      <c r="EG159" s="152">
        <f t="shared" si="479"/>
        <v>0</v>
      </c>
      <c r="EH159" s="152">
        <f t="shared" si="479"/>
        <v>0</v>
      </c>
      <c r="EI159" s="152">
        <f t="shared" si="479"/>
        <v>0</v>
      </c>
      <c r="EJ159" s="152">
        <f t="shared" si="479"/>
        <v>0</v>
      </c>
      <c r="EK159" s="152">
        <f t="shared" si="479"/>
        <v>0</v>
      </c>
      <c r="EL159" s="152">
        <f t="shared" si="479"/>
        <v>0</v>
      </c>
      <c r="EM159" s="152">
        <f t="shared" si="479"/>
        <v>0</v>
      </c>
      <c r="EN159" s="152">
        <f t="shared" si="479"/>
        <v>0</v>
      </c>
      <c r="EO159" s="152">
        <f t="shared" si="479"/>
        <v>0</v>
      </c>
      <c r="EP159" s="152">
        <f t="shared" si="479"/>
        <v>0</v>
      </c>
      <c r="EQ159" s="152">
        <f t="shared" si="479"/>
        <v>0</v>
      </c>
      <c r="ER159" s="152">
        <f t="shared" si="479"/>
        <v>0</v>
      </c>
      <c r="ES159" s="152">
        <f t="shared" si="479"/>
        <v>0</v>
      </c>
      <c r="ET159" s="152">
        <f t="shared" si="479"/>
        <v>0</v>
      </c>
      <c r="EU159" s="152">
        <f t="shared" si="479"/>
        <v>0</v>
      </c>
      <c r="EV159" s="152">
        <f t="shared" si="479"/>
        <v>0</v>
      </c>
      <c r="EW159" s="152">
        <f t="shared" si="479"/>
        <v>0</v>
      </c>
      <c r="EX159" s="152">
        <f t="shared" si="479"/>
        <v>0</v>
      </c>
      <c r="EY159" s="152">
        <f t="shared" si="479"/>
        <v>0</v>
      </c>
      <c r="EZ159" s="152">
        <f t="shared" si="479"/>
        <v>0</v>
      </c>
      <c r="FA159" s="152">
        <f t="shared" si="479"/>
        <v>0</v>
      </c>
      <c r="FB159" s="152">
        <f t="shared" si="479"/>
        <v>0</v>
      </c>
      <c r="FC159" s="152">
        <f t="shared" si="479"/>
        <v>0</v>
      </c>
      <c r="FD159" s="152">
        <f t="shared" si="479"/>
        <v>0</v>
      </c>
      <c r="FE159" s="152">
        <f t="shared" si="479"/>
        <v>0</v>
      </c>
      <c r="FF159" s="152">
        <f t="shared" si="479"/>
        <v>0</v>
      </c>
      <c r="FG159" s="152">
        <f t="shared" si="479"/>
        <v>0</v>
      </c>
      <c r="FH159" s="152">
        <f t="shared" si="479"/>
        <v>0</v>
      </c>
      <c r="FI159" s="152">
        <f t="shared" si="479"/>
        <v>0</v>
      </c>
      <c r="FJ159" s="152">
        <f t="shared" si="479"/>
        <v>0</v>
      </c>
      <c r="FK159" s="152">
        <f t="shared" si="479"/>
        <v>0</v>
      </c>
      <c r="FL159" s="152">
        <f t="shared" si="479"/>
        <v>0</v>
      </c>
      <c r="FM159" s="152">
        <f t="shared" si="479"/>
        <v>0</v>
      </c>
      <c r="FN159" s="152">
        <f t="shared" si="479"/>
        <v>0</v>
      </c>
      <c r="FO159" s="152">
        <f t="shared" si="479"/>
        <v>0</v>
      </c>
      <c r="FP159" s="152">
        <f t="shared" si="479"/>
        <v>0</v>
      </c>
      <c r="FQ159" s="152">
        <f t="shared" si="479"/>
        <v>0</v>
      </c>
      <c r="FR159" s="152">
        <f t="shared" si="479"/>
        <v>0</v>
      </c>
      <c r="FS159" s="152">
        <f t="shared" si="479"/>
        <v>0</v>
      </c>
      <c r="FT159" s="152">
        <f t="shared" si="479"/>
        <v>0</v>
      </c>
      <c r="FU159" s="152">
        <f t="shared" si="479"/>
        <v>0</v>
      </c>
      <c r="FV159" s="152">
        <f t="shared" si="479"/>
        <v>0</v>
      </c>
      <c r="FW159" s="152">
        <f t="shared" si="479"/>
        <v>0</v>
      </c>
      <c r="FX159" s="152">
        <f t="shared" si="479"/>
        <v>0</v>
      </c>
      <c r="FY159" s="152">
        <f t="shared" si="479"/>
        <v>0</v>
      </c>
      <c r="FZ159" s="152">
        <f t="shared" si="479"/>
        <v>0</v>
      </c>
      <c r="GA159" s="152">
        <f t="shared" si="479"/>
        <v>0</v>
      </c>
      <c r="GB159" s="152">
        <f t="shared" si="479"/>
        <v>0</v>
      </c>
      <c r="GC159" s="152">
        <f t="shared" si="479"/>
        <v>0</v>
      </c>
      <c r="GD159" s="152">
        <f t="shared" si="479"/>
        <v>0</v>
      </c>
      <c r="GE159" s="152">
        <f t="shared" si="479"/>
        <v>0</v>
      </c>
      <c r="GF159" s="152">
        <f t="shared" si="479"/>
        <v>0</v>
      </c>
      <c r="GG159" s="152">
        <f t="shared" si="479"/>
        <v>0</v>
      </c>
      <c r="GH159" s="152">
        <f t="shared" si="479"/>
        <v>0</v>
      </c>
      <c r="GI159" s="152">
        <f t="shared" si="479"/>
        <v>0</v>
      </c>
      <c r="GJ159" s="152">
        <f t="shared" si="479"/>
        <v>0</v>
      </c>
    </row>
    <row r="160" spans="1:192" outlineLevel="1" x14ac:dyDescent="0.25">
      <c r="A160" s="142"/>
      <c r="B160" s="142"/>
      <c r="C160" s="143"/>
      <c r="D160" s="144"/>
      <c r="E160" s="145" t="s">
        <v>535</v>
      </c>
      <c r="F160" s="145"/>
      <c r="G160" s="145" t="s">
        <v>14</v>
      </c>
      <c r="H160" s="145"/>
      <c r="I160" s="145"/>
      <c r="J160" s="145">
        <f t="shared" ref="J160:AO160" si="480" xml:space="preserve"> IF( I160 = $F158, 1, I160 + 1) * J159</f>
        <v>0</v>
      </c>
      <c r="K160" s="145">
        <f t="shared" si="480"/>
        <v>0</v>
      </c>
      <c r="L160" s="145">
        <f t="shared" si="480"/>
        <v>0</v>
      </c>
      <c r="M160" s="145">
        <f t="shared" si="480"/>
        <v>0</v>
      </c>
      <c r="N160" s="145">
        <f t="shared" si="480"/>
        <v>0</v>
      </c>
      <c r="O160" s="145">
        <f t="shared" si="480"/>
        <v>0</v>
      </c>
      <c r="P160" s="145">
        <f t="shared" si="480"/>
        <v>0</v>
      </c>
      <c r="Q160" s="145">
        <f xml:space="preserve"> IF( P160 = $F158, 1, P160 + 1) * Q159</f>
        <v>1</v>
      </c>
      <c r="R160" s="145">
        <f t="shared" si="480"/>
        <v>2</v>
      </c>
      <c r="S160" s="145">
        <f t="shared" si="480"/>
        <v>1</v>
      </c>
      <c r="T160" s="145">
        <f t="shared" si="480"/>
        <v>2</v>
      </c>
      <c r="U160" s="145">
        <f t="shared" si="480"/>
        <v>1</v>
      </c>
      <c r="V160" s="145">
        <f t="shared" si="480"/>
        <v>2</v>
      </c>
      <c r="W160" s="145">
        <f t="shared" si="480"/>
        <v>1</v>
      </c>
      <c r="X160" s="145">
        <f t="shared" si="480"/>
        <v>2</v>
      </c>
      <c r="Y160" s="145">
        <f t="shared" si="480"/>
        <v>1</v>
      </c>
      <c r="Z160" s="145">
        <f t="shared" si="480"/>
        <v>2</v>
      </c>
      <c r="AA160" s="145">
        <f t="shared" si="480"/>
        <v>1</v>
      </c>
      <c r="AB160" s="145">
        <f t="shared" si="480"/>
        <v>2</v>
      </c>
      <c r="AC160" s="145">
        <f t="shared" si="480"/>
        <v>1</v>
      </c>
      <c r="AD160" s="145">
        <f t="shared" si="480"/>
        <v>2</v>
      </c>
      <c r="AE160" s="145">
        <f t="shared" si="480"/>
        <v>1</v>
      </c>
      <c r="AF160" s="145">
        <f t="shared" si="480"/>
        <v>2</v>
      </c>
      <c r="AG160" s="145">
        <f t="shared" si="480"/>
        <v>1</v>
      </c>
      <c r="AH160" s="145">
        <f t="shared" si="480"/>
        <v>2</v>
      </c>
      <c r="AI160" s="145">
        <f t="shared" si="480"/>
        <v>1</v>
      </c>
      <c r="AJ160" s="145">
        <f t="shared" si="480"/>
        <v>2</v>
      </c>
      <c r="AK160" s="145">
        <f t="shared" si="480"/>
        <v>1</v>
      </c>
      <c r="AL160" s="145">
        <f t="shared" si="480"/>
        <v>2</v>
      </c>
      <c r="AM160" s="145">
        <f t="shared" si="480"/>
        <v>1</v>
      </c>
      <c r="AN160" s="145">
        <f t="shared" si="480"/>
        <v>2</v>
      </c>
      <c r="AO160" s="145">
        <f t="shared" si="480"/>
        <v>1</v>
      </c>
      <c r="AP160" s="145">
        <f t="shared" ref="AP160:BU160" si="481" xml:space="preserve"> IF( AO160 = $F158, 1, AO160 + 1) * AP159</f>
        <v>2</v>
      </c>
      <c r="AQ160" s="145">
        <f t="shared" si="481"/>
        <v>1</v>
      </c>
      <c r="AR160" s="145">
        <f t="shared" si="481"/>
        <v>2</v>
      </c>
      <c r="AS160" s="145">
        <f t="shared" si="481"/>
        <v>1</v>
      </c>
      <c r="AT160" s="145">
        <f t="shared" si="481"/>
        <v>2</v>
      </c>
      <c r="AU160" s="145">
        <f t="shared" si="481"/>
        <v>1</v>
      </c>
      <c r="AV160" s="145">
        <f t="shared" si="481"/>
        <v>2</v>
      </c>
      <c r="AW160" s="145">
        <f t="shared" si="481"/>
        <v>1</v>
      </c>
      <c r="AX160" s="145">
        <f t="shared" si="481"/>
        <v>2</v>
      </c>
      <c r="AY160" s="145">
        <f t="shared" si="481"/>
        <v>1</v>
      </c>
      <c r="AZ160" s="145">
        <f t="shared" si="481"/>
        <v>2</v>
      </c>
      <c r="BA160" s="145">
        <f t="shared" si="481"/>
        <v>1</v>
      </c>
      <c r="BB160" s="145">
        <f t="shared" si="481"/>
        <v>2</v>
      </c>
      <c r="BC160" s="145">
        <f t="shared" si="481"/>
        <v>1</v>
      </c>
      <c r="BD160" s="145">
        <f t="shared" si="481"/>
        <v>2</v>
      </c>
      <c r="BE160" s="145">
        <f t="shared" si="481"/>
        <v>0</v>
      </c>
      <c r="BF160" s="145">
        <f t="shared" si="481"/>
        <v>0</v>
      </c>
      <c r="BG160" s="145">
        <f t="shared" si="481"/>
        <v>0</v>
      </c>
      <c r="BH160" s="145">
        <f t="shared" si="481"/>
        <v>0</v>
      </c>
      <c r="BI160" s="145">
        <f t="shared" si="481"/>
        <v>0</v>
      </c>
      <c r="BJ160" s="145">
        <f t="shared" si="481"/>
        <v>0</v>
      </c>
      <c r="BK160" s="145">
        <f t="shared" si="481"/>
        <v>0</v>
      </c>
      <c r="BL160" s="145">
        <f t="shared" si="481"/>
        <v>0</v>
      </c>
      <c r="BM160" s="145">
        <f t="shared" si="481"/>
        <v>0</v>
      </c>
      <c r="BN160" s="145">
        <f t="shared" si="481"/>
        <v>0</v>
      </c>
      <c r="BO160" s="145">
        <f t="shared" si="481"/>
        <v>0</v>
      </c>
      <c r="BP160" s="145">
        <f t="shared" si="481"/>
        <v>0</v>
      </c>
      <c r="BQ160" s="145">
        <f t="shared" si="481"/>
        <v>0</v>
      </c>
      <c r="BR160" s="145">
        <f t="shared" si="481"/>
        <v>0</v>
      </c>
      <c r="BS160" s="145">
        <f t="shared" si="481"/>
        <v>0</v>
      </c>
      <c r="BT160" s="145">
        <f t="shared" si="481"/>
        <v>0</v>
      </c>
      <c r="BU160" s="145">
        <f t="shared" si="481"/>
        <v>0</v>
      </c>
      <c r="BV160" s="145">
        <f t="shared" ref="BV160:DA160" si="482" xml:space="preserve"> IF( BU160 = $F158, 1, BU160 + 1) * BV159</f>
        <v>0</v>
      </c>
      <c r="BW160" s="145">
        <f t="shared" si="482"/>
        <v>0</v>
      </c>
      <c r="BX160" s="145">
        <f t="shared" si="482"/>
        <v>0</v>
      </c>
      <c r="BY160" s="145">
        <f t="shared" si="482"/>
        <v>0</v>
      </c>
      <c r="BZ160" s="145">
        <f t="shared" si="482"/>
        <v>0</v>
      </c>
      <c r="CA160" s="145">
        <f t="shared" si="482"/>
        <v>0</v>
      </c>
      <c r="CB160" s="145">
        <f t="shared" si="482"/>
        <v>0</v>
      </c>
      <c r="CC160" s="145">
        <f t="shared" si="482"/>
        <v>0</v>
      </c>
      <c r="CD160" s="145">
        <f t="shared" si="482"/>
        <v>0</v>
      </c>
      <c r="CE160" s="145">
        <f t="shared" si="482"/>
        <v>0</v>
      </c>
      <c r="CF160" s="145">
        <f t="shared" si="482"/>
        <v>0</v>
      </c>
      <c r="CG160" s="145">
        <f t="shared" si="482"/>
        <v>0</v>
      </c>
      <c r="CH160" s="145">
        <f t="shared" si="482"/>
        <v>0</v>
      </c>
      <c r="CI160" s="145">
        <f t="shared" si="482"/>
        <v>0</v>
      </c>
      <c r="CJ160" s="145">
        <f t="shared" si="482"/>
        <v>0</v>
      </c>
      <c r="CK160" s="145">
        <f t="shared" si="482"/>
        <v>0</v>
      </c>
      <c r="CL160" s="145">
        <f t="shared" si="482"/>
        <v>0</v>
      </c>
      <c r="CM160" s="145">
        <f t="shared" si="482"/>
        <v>0</v>
      </c>
      <c r="CN160" s="145">
        <f t="shared" si="482"/>
        <v>0</v>
      </c>
      <c r="CO160" s="145">
        <f t="shared" si="482"/>
        <v>0</v>
      </c>
      <c r="CP160" s="145">
        <f t="shared" si="482"/>
        <v>0</v>
      </c>
      <c r="CQ160" s="145">
        <f t="shared" si="482"/>
        <v>0</v>
      </c>
      <c r="CR160" s="145">
        <f t="shared" si="482"/>
        <v>0</v>
      </c>
      <c r="CS160" s="145">
        <f t="shared" si="482"/>
        <v>0</v>
      </c>
      <c r="CT160" s="145">
        <f t="shared" si="482"/>
        <v>0</v>
      </c>
      <c r="CU160" s="145">
        <f t="shared" si="482"/>
        <v>0</v>
      </c>
      <c r="CV160" s="145">
        <f t="shared" si="482"/>
        <v>0</v>
      </c>
      <c r="CW160" s="145">
        <f t="shared" si="482"/>
        <v>0</v>
      </c>
      <c r="CX160" s="145">
        <f t="shared" si="482"/>
        <v>0</v>
      </c>
      <c r="CY160" s="145">
        <f t="shared" si="482"/>
        <v>0</v>
      </c>
      <c r="CZ160" s="145">
        <f t="shared" si="482"/>
        <v>0</v>
      </c>
      <c r="DA160" s="145">
        <f t="shared" si="482"/>
        <v>0</v>
      </c>
      <c r="DB160" s="145">
        <f t="shared" ref="DB160:EG160" si="483" xml:space="preserve"> IF( DA160 = $F158, 1, DA160 + 1) * DB159</f>
        <v>0</v>
      </c>
      <c r="DC160" s="145">
        <f t="shared" si="483"/>
        <v>0</v>
      </c>
      <c r="DD160" s="145">
        <f t="shared" si="483"/>
        <v>0</v>
      </c>
      <c r="DE160" s="145">
        <f t="shared" si="483"/>
        <v>0</v>
      </c>
      <c r="DF160" s="145">
        <f t="shared" si="483"/>
        <v>0</v>
      </c>
      <c r="DG160" s="145">
        <f t="shared" si="483"/>
        <v>0</v>
      </c>
      <c r="DH160" s="145">
        <f t="shared" si="483"/>
        <v>0</v>
      </c>
      <c r="DI160" s="145">
        <f t="shared" si="483"/>
        <v>0</v>
      </c>
      <c r="DJ160" s="145">
        <f t="shared" si="483"/>
        <v>0</v>
      </c>
      <c r="DK160" s="145">
        <f t="shared" si="483"/>
        <v>0</v>
      </c>
      <c r="DL160" s="145">
        <f t="shared" si="483"/>
        <v>0</v>
      </c>
      <c r="DM160" s="145">
        <f t="shared" si="483"/>
        <v>0</v>
      </c>
      <c r="DN160" s="145">
        <f t="shared" si="483"/>
        <v>0</v>
      </c>
      <c r="DO160" s="145">
        <f t="shared" si="483"/>
        <v>0</v>
      </c>
      <c r="DP160" s="145">
        <f t="shared" si="483"/>
        <v>0</v>
      </c>
      <c r="DQ160" s="145">
        <f t="shared" si="483"/>
        <v>0</v>
      </c>
      <c r="DR160" s="145">
        <f t="shared" si="483"/>
        <v>0</v>
      </c>
      <c r="DS160" s="145">
        <f t="shared" si="483"/>
        <v>0</v>
      </c>
      <c r="DT160" s="145">
        <f t="shared" si="483"/>
        <v>0</v>
      </c>
      <c r="DU160" s="145">
        <f t="shared" si="483"/>
        <v>0</v>
      </c>
      <c r="DV160" s="145">
        <f t="shared" si="483"/>
        <v>0</v>
      </c>
      <c r="DW160" s="145">
        <f t="shared" si="483"/>
        <v>0</v>
      </c>
      <c r="DX160" s="145">
        <f t="shared" si="483"/>
        <v>0</v>
      </c>
      <c r="DY160" s="145">
        <f t="shared" si="483"/>
        <v>0</v>
      </c>
      <c r="DZ160" s="145">
        <f t="shared" si="483"/>
        <v>0</v>
      </c>
      <c r="EA160" s="145">
        <f t="shared" si="483"/>
        <v>0</v>
      </c>
      <c r="EB160" s="145">
        <f t="shared" si="483"/>
        <v>0</v>
      </c>
      <c r="EC160" s="145">
        <f t="shared" si="483"/>
        <v>0</v>
      </c>
      <c r="ED160" s="145">
        <f t="shared" si="483"/>
        <v>0</v>
      </c>
      <c r="EE160" s="145">
        <f t="shared" si="483"/>
        <v>0</v>
      </c>
      <c r="EF160" s="145">
        <f t="shared" si="483"/>
        <v>0</v>
      </c>
      <c r="EG160" s="145">
        <f t="shared" si="483"/>
        <v>0</v>
      </c>
      <c r="EH160" s="145">
        <f t="shared" ref="EH160:FM160" si="484" xml:space="preserve"> IF( EG160 = $F158, 1, EG160 + 1) * EH159</f>
        <v>0</v>
      </c>
      <c r="EI160" s="145">
        <f t="shared" si="484"/>
        <v>0</v>
      </c>
      <c r="EJ160" s="145">
        <f t="shared" si="484"/>
        <v>0</v>
      </c>
      <c r="EK160" s="145">
        <f t="shared" si="484"/>
        <v>0</v>
      </c>
      <c r="EL160" s="145">
        <f t="shared" si="484"/>
        <v>0</v>
      </c>
      <c r="EM160" s="145">
        <f t="shared" si="484"/>
        <v>0</v>
      </c>
      <c r="EN160" s="145">
        <f t="shared" si="484"/>
        <v>0</v>
      </c>
      <c r="EO160" s="145">
        <f t="shared" si="484"/>
        <v>0</v>
      </c>
      <c r="EP160" s="145">
        <f t="shared" si="484"/>
        <v>0</v>
      </c>
      <c r="EQ160" s="145">
        <f t="shared" si="484"/>
        <v>0</v>
      </c>
      <c r="ER160" s="145">
        <f t="shared" si="484"/>
        <v>0</v>
      </c>
      <c r="ES160" s="145">
        <f t="shared" si="484"/>
        <v>0</v>
      </c>
      <c r="ET160" s="145">
        <f t="shared" si="484"/>
        <v>0</v>
      </c>
      <c r="EU160" s="145">
        <f t="shared" si="484"/>
        <v>0</v>
      </c>
      <c r="EV160" s="145">
        <f t="shared" si="484"/>
        <v>0</v>
      </c>
      <c r="EW160" s="145">
        <f t="shared" si="484"/>
        <v>0</v>
      </c>
      <c r="EX160" s="145">
        <f t="shared" si="484"/>
        <v>0</v>
      </c>
      <c r="EY160" s="145">
        <f t="shared" si="484"/>
        <v>0</v>
      </c>
      <c r="EZ160" s="145">
        <f t="shared" si="484"/>
        <v>0</v>
      </c>
      <c r="FA160" s="145">
        <f t="shared" si="484"/>
        <v>0</v>
      </c>
      <c r="FB160" s="145">
        <f t="shared" si="484"/>
        <v>0</v>
      </c>
      <c r="FC160" s="145">
        <f t="shared" si="484"/>
        <v>0</v>
      </c>
      <c r="FD160" s="145">
        <f t="shared" si="484"/>
        <v>0</v>
      </c>
      <c r="FE160" s="145">
        <f t="shared" si="484"/>
        <v>0</v>
      </c>
      <c r="FF160" s="145">
        <f t="shared" si="484"/>
        <v>0</v>
      </c>
      <c r="FG160" s="145">
        <f t="shared" si="484"/>
        <v>0</v>
      </c>
      <c r="FH160" s="145">
        <f t="shared" si="484"/>
        <v>0</v>
      </c>
      <c r="FI160" s="145">
        <f t="shared" si="484"/>
        <v>0</v>
      </c>
      <c r="FJ160" s="145">
        <f t="shared" si="484"/>
        <v>0</v>
      </c>
      <c r="FK160" s="145">
        <f t="shared" si="484"/>
        <v>0</v>
      </c>
      <c r="FL160" s="145">
        <f t="shared" si="484"/>
        <v>0</v>
      </c>
      <c r="FM160" s="145">
        <f t="shared" si="484"/>
        <v>0</v>
      </c>
      <c r="FN160" s="145">
        <f t="shared" ref="FN160:GJ160" si="485" xml:space="preserve"> IF( FM160 = $F158, 1, FM160 + 1) * FN159</f>
        <v>0</v>
      </c>
      <c r="FO160" s="145">
        <f t="shared" si="485"/>
        <v>0</v>
      </c>
      <c r="FP160" s="145">
        <f t="shared" si="485"/>
        <v>0</v>
      </c>
      <c r="FQ160" s="145">
        <f t="shared" si="485"/>
        <v>0</v>
      </c>
      <c r="FR160" s="145">
        <f t="shared" si="485"/>
        <v>0</v>
      </c>
      <c r="FS160" s="145">
        <f t="shared" si="485"/>
        <v>0</v>
      </c>
      <c r="FT160" s="145">
        <f t="shared" si="485"/>
        <v>0</v>
      </c>
      <c r="FU160" s="145">
        <f t="shared" si="485"/>
        <v>0</v>
      </c>
      <c r="FV160" s="145">
        <f t="shared" si="485"/>
        <v>0</v>
      </c>
      <c r="FW160" s="145">
        <f t="shared" si="485"/>
        <v>0</v>
      </c>
      <c r="FX160" s="145">
        <f t="shared" si="485"/>
        <v>0</v>
      </c>
      <c r="FY160" s="145">
        <f t="shared" si="485"/>
        <v>0</v>
      </c>
      <c r="FZ160" s="145">
        <f t="shared" si="485"/>
        <v>0</v>
      </c>
      <c r="GA160" s="145">
        <f t="shared" si="485"/>
        <v>0</v>
      </c>
      <c r="GB160" s="145">
        <f t="shared" si="485"/>
        <v>0</v>
      </c>
      <c r="GC160" s="145">
        <f t="shared" si="485"/>
        <v>0</v>
      </c>
      <c r="GD160" s="145">
        <f t="shared" si="485"/>
        <v>0</v>
      </c>
      <c r="GE160" s="145">
        <f t="shared" si="485"/>
        <v>0</v>
      </c>
      <c r="GF160" s="145">
        <f t="shared" si="485"/>
        <v>0</v>
      </c>
      <c r="GG160" s="145">
        <f t="shared" si="485"/>
        <v>0</v>
      </c>
      <c r="GH160" s="145">
        <f t="shared" si="485"/>
        <v>0</v>
      </c>
      <c r="GI160" s="145">
        <f t="shared" si="485"/>
        <v>0</v>
      </c>
      <c r="GJ160" s="145">
        <f t="shared" si="485"/>
        <v>0</v>
      </c>
    </row>
    <row r="161" spans="1:192" outlineLevel="1" x14ac:dyDescent="0.25">
      <c r="A161" s="142"/>
      <c r="B161" s="142"/>
      <c r="C161" s="143"/>
      <c r="D161" s="144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  <c r="AH161" s="145"/>
      <c r="AI161" s="145"/>
      <c r="AJ161" s="145"/>
      <c r="AK161" s="145"/>
      <c r="AL161" s="145"/>
      <c r="AM161" s="145"/>
      <c r="AN161" s="145"/>
      <c r="AO161" s="145"/>
      <c r="AP161" s="145"/>
      <c r="AQ161" s="145"/>
      <c r="AR161" s="145"/>
      <c r="AS161" s="145"/>
      <c r="AT161" s="145"/>
      <c r="AU161" s="145"/>
      <c r="AV161" s="145"/>
      <c r="AW161" s="145"/>
      <c r="AX161" s="145"/>
      <c r="AY161" s="145"/>
      <c r="AZ161" s="145"/>
      <c r="BA161" s="145"/>
      <c r="BB161" s="145"/>
      <c r="BC161" s="145"/>
      <c r="BD161" s="145"/>
      <c r="BE161" s="145"/>
      <c r="BF161" s="145"/>
      <c r="BG161" s="145"/>
      <c r="BH161" s="145"/>
      <c r="BI161" s="145"/>
      <c r="BJ161" s="145"/>
      <c r="BK161" s="145"/>
      <c r="BL161" s="145"/>
      <c r="BM161" s="145"/>
      <c r="BN161" s="145"/>
      <c r="BO161" s="145"/>
      <c r="BP161" s="145"/>
      <c r="BQ161" s="145"/>
      <c r="BR161" s="145"/>
      <c r="BS161" s="145"/>
      <c r="BT161" s="145"/>
      <c r="BU161" s="145"/>
      <c r="BV161" s="145"/>
      <c r="BW161" s="145"/>
      <c r="BX161" s="145"/>
      <c r="BY161" s="145"/>
      <c r="BZ161" s="145"/>
      <c r="CA161" s="145"/>
      <c r="CB161" s="145"/>
      <c r="CC161" s="145"/>
      <c r="CD161" s="145"/>
      <c r="CE161" s="145"/>
      <c r="CF161" s="145"/>
      <c r="CG161" s="145"/>
      <c r="CH161" s="145"/>
      <c r="CI161" s="145"/>
      <c r="CJ161" s="145"/>
      <c r="CK161" s="145"/>
      <c r="CL161" s="145"/>
      <c r="CM161" s="145"/>
      <c r="CN161" s="145"/>
      <c r="CO161" s="145"/>
      <c r="CP161" s="145"/>
      <c r="CQ161" s="145"/>
      <c r="CR161" s="145"/>
      <c r="CS161" s="145"/>
      <c r="CT161" s="145"/>
      <c r="CU161" s="145"/>
      <c r="CV161" s="145"/>
      <c r="CW161" s="145"/>
      <c r="CX161" s="145"/>
      <c r="CY161" s="145"/>
      <c r="CZ161" s="145"/>
      <c r="DA161" s="145"/>
      <c r="DB161" s="145"/>
      <c r="DC161" s="145"/>
      <c r="DD161" s="145"/>
      <c r="DE161" s="145"/>
      <c r="DF161" s="145"/>
      <c r="DG161" s="145"/>
      <c r="DH161" s="145"/>
      <c r="DI161" s="145"/>
      <c r="DJ161" s="145"/>
      <c r="DK161" s="145"/>
      <c r="DL161" s="145"/>
      <c r="DM161" s="145"/>
      <c r="DN161" s="145"/>
      <c r="DO161" s="145"/>
      <c r="DP161" s="145"/>
      <c r="DQ161" s="145"/>
      <c r="DR161" s="145"/>
      <c r="DS161" s="145"/>
      <c r="DT161" s="145"/>
      <c r="DU161" s="145"/>
      <c r="DV161" s="145"/>
      <c r="DW161" s="145"/>
      <c r="DX161" s="145"/>
      <c r="DY161" s="145"/>
      <c r="DZ161" s="145"/>
      <c r="EA161" s="145"/>
      <c r="EB161" s="145"/>
      <c r="EC161" s="145"/>
      <c r="ED161" s="145"/>
      <c r="EE161" s="145"/>
      <c r="EF161" s="145"/>
      <c r="EG161" s="145"/>
      <c r="EH161" s="145"/>
      <c r="EI161" s="145"/>
      <c r="EJ161" s="145"/>
      <c r="EK161" s="145"/>
      <c r="EL161" s="145"/>
      <c r="EM161" s="145"/>
      <c r="EN161" s="145"/>
      <c r="EO161" s="145"/>
      <c r="EP161" s="145"/>
      <c r="EQ161" s="145"/>
      <c r="ER161" s="145"/>
      <c r="ES161" s="145"/>
      <c r="ET161" s="145"/>
      <c r="EU161" s="145"/>
      <c r="EV161" s="145"/>
      <c r="EW161" s="145"/>
      <c r="EX161" s="145"/>
      <c r="EY161" s="145"/>
      <c r="EZ161" s="145"/>
      <c r="FA161" s="145"/>
      <c r="FB161" s="145"/>
      <c r="FC161" s="145"/>
      <c r="FD161" s="145"/>
      <c r="FE161" s="145"/>
      <c r="FF161" s="145"/>
      <c r="FG161" s="145"/>
      <c r="FH161" s="145"/>
      <c r="FI161" s="145"/>
      <c r="FJ161" s="145"/>
      <c r="FK161" s="145"/>
      <c r="FL161" s="145"/>
      <c r="FM161" s="145"/>
      <c r="FN161" s="145"/>
      <c r="FO161" s="145"/>
      <c r="FP161" s="145"/>
      <c r="FQ161" s="145"/>
      <c r="FR161" s="145"/>
      <c r="FS161" s="145"/>
      <c r="FT161" s="145"/>
      <c r="FU161" s="145"/>
      <c r="FV161" s="145"/>
      <c r="FW161" s="145"/>
      <c r="FX161" s="145"/>
      <c r="FY161" s="145"/>
      <c r="FZ161" s="145"/>
      <c r="GA161" s="145"/>
      <c r="GB161" s="145"/>
      <c r="GC161" s="145"/>
      <c r="GD161" s="145"/>
      <c r="GE161" s="145"/>
      <c r="GF161" s="145"/>
      <c r="GG161" s="145"/>
      <c r="GH161" s="145"/>
      <c r="GI161" s="145"/>
      <c r="GJ161" s="145"/>
    </row>
    <row r="162" spans="1:192" outlineLevel="1" x14ac:dyDescent="0.25">
      <c r="A162" s="243"/>
      <c r="B162" s="243" t="s">
        <v>131</v>
      </c>
      <c r="C162" s="244"/>
      <c r="D162" s="245"/>
      <c r="E162" s="242"/>
      <c r="F162" s="242"/>
      <c r="G162" s="242"/>
      <c r="H162" s="242"/>
      <c r="I162" s="242"/>
      <c r="J162" s="242"/>
      <c r="K162" s="242"/>
      <c r="L162" s="242"/>
      <c r="M162" s="242"/>
      <c r="N162" s="242"/>
      <c r="O162" s="242"/>
      <c r="P162" s="242"/>
      <c r="Q162" s="242"/>
      <c r="R162" s="242"/>
      <c r="S162" s="242"/>
      <c r="T162" s="242"/>
      <c r="U162" s="242"/>
      <c r="V162" s="242"/>
      <c r="W162" s="242"/>
      <c r="X162" s="242"/>
      <c r="Y162" s="242"/>
      <c r="Z162" s="242"/>
      <c r="AA162" s="242"/>
      <c r="AB162" s="242"/>
      <c r="AC162" s="242"/>
      <c r="AD162" s="242"/>
      <c r="AE162" s="242"/>
      <c r="AF162" s="242"/>
      <c r="AG162" s="242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42"/>
      <c r="BU162" s="242"/>
      <c r="BV162" s="242"/>
      <c r="BW162" s="242"/>
      <c r="BX162" s="242"/>
      <c r="BY162" s="242"/>
      <c r="BZ162" s="242"/>
      <c r="CA162" s="242"/>
      <c r="CB162" s="242"/>
      <c r="CC162" s="242"/>
      <c r="CD162" s="242"/>
      <c r="CE162" s="242"/>
      <c r="CF162" s="242"/>
      <c r="CG162" s="242"/>
      <c r="CH162" s="242"/>
      <c r="CI162" s="242"/>
      <c r="CJ162" s="242"/>
      <c r="CK162" s="242"/>
      <c r="CL162" s="242"/>
      <c r="CM162" s="242"/>
      <c r="CN162" s="242"/>
      <c r="CO162" s="242"/>
      <c r="CP162" s="242"/>
      <c r="CQ162" s="242"/>
      <c r="CR162" s="242"/>
      <c r="CS162" s="242"/>
      <c r="CT162" s="242"/>
      <c r="CU162" s="242"/>
      <c r="CV162" s="242"/>
      <c r="CW162" s="242"/>
      <c r="CX162" s="242"/>
      <c r="CY162" s="242"/>
      <c r="CZ162" s="242"/>
      <c r="DA162" s="242"/>
      <c r="DB162" s="242"/>
      <c r="DC162" s="242"/>
      <c r="DD162" s="242"/>
      <c r="DE162" s="242"/>
      <c r="DF162" s="242"/>
      <c r="DG162" s="242"/>
      <c r="DH162" s="242"/>
      <c r="DI162" s="242"/>
      <c r="DJ162" s="242"/>
      <c r="DK162" s="242"/>
      <c r="DL162" s="242"/>
      <c r="DM162" s="242"/>
      <c r="DN162" s="242"/>
      <c r="DO162" s="242"/>
      <c r="DP162" s="242"/>
      <c r="DQ162" s="242"/>
      <c r="DR162" s="242"/>
      <c r="DS162" s="242"/>
      <c r="DT162" s="242"/>
      <c r="DU162" s="242"/>
      <c r="DV162" s="242"/>
      <c r="DW162" s="242"/>
      <c r="DX162" s="242"/>
      <c r="DY162" s="242"/>
      <c r="DZ162" s="242"/>
      <c r="EA162" s="242"/>
      <c r="EB162" s="242"/>
      <c r="EC162" s="242"/>
      <c r="ED162" s="242"/>
      <c r="EE162" s="242"/>
      <c r="EF162" s="242"/>
      <c r="EG162" s="242"/>
      <c r="EH162" s="242"/>
      <c r="EI162" s="242"/>
      <c r="EJ162" s="242"/>
      <c r="EK162" s="242"/>
      <c r="EL162" s="242"/>
      <c r="EM162" s="242"/>
      <c r="EN162" s="242"/>
      <c r="EO162" s="242"/>
      <c r="EP162" s="242"/>
      <c r="EQ162" s="242"/>
      <c r="ER162" s="242"/>
      <c r="ES162" s="242"/>
      <c r="ET162" s="242"/>
      <c r="EU162" s="242"/>
      <c r="EV162" s="242"/>
      <c r="EW162" s="242"/>
      <c r="EX162" s="242"/>
      <c r="EY162" s="242"/>
      <c r="EZ162" s="242"/>
      <c r="FA162" s="242"/>
      <c r="FB162" s="242"/>
      <c r="FC162" s="242"/>
      <c r="FD162" s="242"/>
      <c r="FE162" s="242"/>
      <c r="FF162" s="242"/>
      <c r="FG162" s="242"/>
      <c r="FH162" s="242"/>
      <c r="FI162" s="242"/>
      <c r="FJ162" s="242"/>
      <c r="FK162" s="242"/>
      <c r="FL162" s="242"/>
      <c r="FM162" s="242"/>
      <c r="FN162" s="242"/>
      <c r="FO162" s="242"/>
      <c r="FP162" s="242"/>
      <c r="FQ162" s="242"/>
      <c r="FR162" s="242"/>
      <c r="FS162" s="242"/>
      <c r="FT162" s="242"/>
      <c r="FU162" s="242"/>
      <c r="FV162" s="242"/>
      <c r="FW162" s="242"/>
      <c r="FX162" s="242"/>
      <c r="FY162" s="242"/>
      <c r="FZ162" s="242"/>
      <c r="GA162" s="242"/>
      <c r="GB162" s="242"/>
      <c r="GC162" s="242"/>
      <c r="GD162" s="242"/>
      <c r="GE162" s="242"/>
      <c r="GF162" s="242"/>
      <c r="GG162" s="242"/>
      <c r="GH162" s="242"/>
      <c r="GI162" s="242"/>
      <c r="GJ162" s="242"/>
    </row>
    <row r="163" spans="1:192" outlineLevel="1" x14ac:dyDescent="0.25">
      <c r="A163" s="53"/>
      <c r="B163" s="53"/>
      <c r="C163" s="34"/>
      <c r="D163" s="35"/>
      <c r="E163" s="31" t="str">
        <f t="shared" ref="E163:AJ163" si="486" xml:space="preserve"> E$30</f>
        <v>End of financial year flag</v>
      </c>
      <c r="F163" s="31">
        <f t="shared" si="486"/>
        <v>0</v>
      </c>
      <c r="G163" s="31" t="str">
        <f t="shared" si="486"/>
        <v>flag</v>
      </c>
      <c r="H163" s="31">
        <f t="shared" si="486"/>
        <v>91</v>
      </c>
      <c r="I163" s="31">
        <f t="shared" si="486"/>
        <v>0</v>
      </c>
      <c r="J163" s="31">
        <f t="shared" si="486"/>
        <v>0</v>
      </c>
      <c r="K163" s="31">
        <f t="shared" si="486"/>
        <v>1</v>
      </c>
      <c r="L163" s="31">
        <f t="shared" si="486"/>
        <v>0</v>
      </c>
      <c r="M163" s="31">
        <f t="shared" si="486"/>
        <v>1</v>
      </c>
      <c r="N163" s="31">
        <f t="shared" si="486"/>
        <v>0</v>
      </c>
      <c r="O163" s="31">
        <f t="shared" si="486"/>
        <v>1</v>
      </c>
      <c r="P163" s="31">
        <f t="shared" si="486"/>
        <v>0</v>
      </c>
      <c r="Q163" s="31">
        <f t="shared" si="486"/>
        <v>1</v>
      </c>
      <c r="R163" s="31">
        <f t="shared" si="486"/>
        <v>0</v>
      </c>
      <c r="S163" s="31">
        <f t="shared" si="486"/>
        <v>1</v>
      </c>
      <c r="T163" s="31">
        <f t="shared" si="486"/>
        <v>0</v>
      </c>
      <c r="U163" s="31">
        <f t="shared" si="486"/>
        <v>1</v>
      </c>
      <c r="V163" s="31">
        <f t="shared" si="486"/>
        <v>0</v>
      </c>
      <c r="W163" s="31">
        <f t="shared" si="486"/>
        <v>1</v>
      </c>
      <c r="X163" s="31">
        <f t="shared" si="486"/>
        <v>0</v>
      </c>
      <c r="Y163" s="31">
        <f t="shared" si="486"/>
        <v>1</v>
      </c>
      <c r="Z163" s="31">
        <f t="shared" si="486"/>
        <v>0</v>
      </c>
      <c r="AA163" s="31">
        <f t="shared" si="486"/>
        <v>1</v>
      </c>
      <c r="AB163" s="31">
        <f t="shared" si="486"/>
        <v>0</v>
      </c>
      <c r="AC163" s="31">
        <f t="shared" si="486"/>
        <v>1</v>
      </c>
      <c r="AD163" s="31">
        <f t="shared" si="486"/>
        <v>0</v>
      </c>
      <c r="AE163" s="31">
        <f t="shared" si="486"/>
        <v>1</v>
      </c>
      <c r="AF163" s="31">
        <f t="shared" si="486"/>
        <v>0</v>
      </c>
      <c r="AG163" s="31">
        <f t="shared" si="486"/>
        <v>1</v>
      </c>
      <c r="AH163" s="31">
        <f t="shared" si="486"/>
        <v>0</v>
      </c>
      <c r="AI163" s="31">
        <f t="shared" si="486"/>
        <v>1</v>
      </c>
      <c r="AJ163" s="31">
        <f t="shared" si="486"/>
        <v>0</v>
      </c>
      <c r="AK163" s="31">
        <f t="shared" ref="AK163:BP163" si="487" xml:space="preserve"> AK$30</f>
        <v>1</v>
      </c>
      <c r="AL163" s="31">
        <f t="shared" si="487"/>
        <v>0</v>
      </c>
      <c r="AM163" s="31">
        <f t="shared" si="487"/>
        <v>1</v>
      </c>
      <c r="AN163" s="31">
        <f t="shared" si="487"/>
        <v>0</v>
      </c>
      <c r="AO163" s="31">
        <f t="shared" si="487"/>
        <v>1</v>
      </c>
      <c r="AP163" s="31">
        <f t="shared" si="487"/>
        <v>0</v>
      </c>
      <c r="AQ163" s="31">
        <f t="shared" si="487"/>
        <v>1</v>
      </c>
      <c r="AR163" s="31">
        <f t="shared" si="487"/>
        <v>0</v>
      </c>
      <c r="AS163" s="31">
        <f t="shared" si="487"/>
        <v>1</v>
      </c>
      <c r="AT163" s="31">
        <f t="shared" si="487"/>
        <v>0</v>
      </c>
      <c r="AU163" s="31">
        <f t="shared" si="487"/>
        <v>1</v>
      </c>
      <c r="AV163" s="31">
        <f t="shared" si="487"/>
        <v>0</v>
      </c>
      <c r="AW163" s="31">
        <f t="shared" si="487"/>
        <v>1</v>
      </c>
      <c r="AX163" s="31">
        <f t="shared" si="487"/>
        <v>0</v>
      </c>
      <c r="AY163" s="31">
        <f t="shared" si="487"/>
        <v>1</v>
      </c>
      <c r="AZ163" s="31">
        <f t="shared" si="487"/>
        <v>0</v>
      </c>
      <c r="BA163" s="31">
        <f t="shared" si="487"/>
        <v>1</v>
      </c>
      <c r="BB163" s="31">
        <f t="shared" si="487"/>
        <v>0</v>
      </c>
      <c r="BC163" s="31">
        <f t="shared" si="487"/>
        <v>1</v>
      </c>
      <c r="BD163" s="31">
        <f t="shared" si="487"/>
        <v>0</v>
      </c>
      <c r="BE163" s="31">
        <f t="shared" si="487"/>
        <v>1</v>
      </c>
      <c r="BF163" s="31">
        <f t="shared" si="487"/>
        <v>0</v>
      </c>
      <c r="BG163" s="31">
        <f t="shared" si="487"/>
        <v>1</v>
      </c>
      <c r="BH163" s="31">
        <f t="shared" si="487"/>
        <v>0</v>
      </c>
      <c r="BI163" s="31">
        <f t="shared" si="487"/>
        <v>1</v>
      </c>
      <c r="BJ163" s="31">
        <f t="shared" si="487"/>
        <v>0</v>
      </c>
      <c r="BK163" s="31">
        <f t="shared" si="487"/>
        <v>1</v>
      </c>
      <c r="BL163" s="31">
        <f t="shared" si="487"/>
        <v>0</v>
      </c>
      <c r="BM163" s="31">
        <f t="shared" si="487"/>
        <v>1</v>
      </c>
      <c r="BN163" s="31">
        <f t="shared" si="487"/>
        <v>0</v>
      </c>
      <c r="BO163" s="31">
        <f t="shared" si="487"/>
        <v>1</v>
      </c>
      <c r="BP163" s="31">
        <f t="shared" si="487"/>
        <v>0</v>
      </c>
      <c r="BQ163" s="31">
        <f t="shared" ref="BQ163:CV163" si="488" xml:space="preserve"> BQ$30</f>
        <v>1</v>
      </c>
      <c r="BR163" s="31">
        <f t="shared" si="488"/>
        <v>0</v>
      </c>
      <c r="BS163" s="31">
        <f t="shared" si="488"/>
        <v>1</v>
      </c>
      <c r="BT163" s="31">
        <f t="shared" si="488"/>
        <v>0</v>
      </c>
      <c r="BU163" s="31">
        <f t="shared" si="488"/>
        <v>1</v>
      </c>
      <c r="BV163" s="31">
        <f t="shared" si="488"/>
        <v>0</v>
      </c>
      <c r="BW163" s="31">
        <f t="shared" si="488"/>
        <v>1</v>
      </c>
      <c r="BX163" s="31">
        <f t="shared" si="488"/>
        <v>0</v>
      </c>
      <c r="BY163" s="31">
        <f t="shared" si="488"/>
        <v>1</v>
      </c>
      <c r="BZ163" s="31">
        <f t="shared" si="488"/>
        <v>0</v>
      </c>
      <c r="CA163" s="31">
        <f t="shared" si="488"/>
        <v>1</v>
      </c>
      <c r="CB163" s="31">
        <f t="shared" si="488"/>
        <v>0</v>
      </c>
      <c r="CC163" s="31">
        <f t="shared" si="488"/>
        <v>1</v>
      </c>
      <c r="CD163" s="31">
        <f t="shared" si="488"/>
        <v>0</v>
      </c>
      <c r="CE163" s="31">
        <f t="shared" si="488"/>
        <v>1</v>
      </c>
      <c r="CF163" s="31">
        <f t="shared" si="488"/>
        <v>0</v>
      </c>
      <c r="CG163" s="31">
        <f t="shared" si="488"/>
        <v>1</v>
      </c>
      <c r="CH163" s="31">
        <f t="shared" si="488"/>
        <v>0</v>
      </c>
      <c r="CI163" s="31">
        <f t="shared" si="488"/>
        <v>1</v>
      </c>
      <c r="CJ163" s="31">
        <f t="shared" si="488"/>
        <v>0</v>
      </c>
      <c r="CK163" s="31">
        <f t="shared" si="488"/>
        <v>1</v>
      </c>
      <c r="CL163" s="31">
        <f t="shared" si="488"/>
        <v>0</v>
      </c>
      <c r="CM163" s="31">
        <f t="shared" si="488"/>
        <v>1</v>
      </c>
      <c r="CN163" s="31">
        <f t="shared" si="488"/>
        <v>0</v>
      </c>
      <c r="CO163" s="31">
        <f t="shared" si="488"/>
        <v>1</v>
      </c>
      <c r="CP163" s="31">
        <f t="shared" si="488"/>
        <v>0</v>
      </c>
      <c r="CQ163" s="31">
        <f t="shared" si="488"/>
        <v>1</v>
      </c>
      <c r="CR163" s="31">
        <f t="shared" si="488"/>
        <v>0</v>
      </c>
      <c r="CS163" s="31">
        <f t="shared" si="488"/>
        <v>1</v>
      </c>
      <c r="CT163" s="31">
        <f t="shared" si="488"/>
        <v>0</v>
      </c>
      <c r="CU163" s="31">
        <f t="shared" si="488"/>
        <v>1</v>
      </c>
      <c r="CV163" s="31">
        <f t="shared" si="488"/>
        <v>0</v>
      </c>
      <c r="CW163" s="31">
        <f t="shared" ref="CW163:EB163" si="489" xml:space="preserve"> CW$30</f>
        <v>1</v>
      </c>
      <c r="CX163" s="31">
        <f t="shared" si="489"/>
        <v>0</v>
      </c>
      <c r="CY163" s="31">
        <f t="shared" si="489"/>
        <v>1</v>
      </c>
      <c r="CZ163" s="31">
        <f t="shared" si="489"/>
        <v>0</v>
      </c>
      <c r="DA163" s="31">
        <f t="shared" si="489"/>
        <v>1</v>
      </c>
      <c r="DB163" s="31">
        <f t="shared" si="489"/>
        <v>0</v>
      </c>
      <c r="DC163" s="31">
        <f t="shared" si="489"/>
        <v>1</v>
      </c>
      <c r="DD163" s="31">
        <f t="shared" si="489"/>
        <v>0</v>
      </c>
      <c r="DE163" s="31">
        <f t="shared" si="489"/>
        <v>1</v>
      </c>
      <c r="DF163" s="31">
        <f t="shared" si="489"/>
        <v>0</v>
      </c>
      <c r="DG163" s="31">
        <f t="shared" si="489"/>
        <v>1</v>
      </c>
      <c r="DH163" s="31">
        <f t="shared" si="489"/>
        <v>0</v>
      </c>
      <c r="DI163" s="31">
        <f t="shared" si="489"/>
        <v>1</v>
      </c>
      <c r="DJ163" s="31">
        <f t="shared" si="489"/>
        <v>0</v>
      </c>
      <c r="DK163" s="31">
        <f t="shared" si="489"/>
        <v>1</v>
      </c>
      <c r="DL163" s="31">
        <f t="shared" si="489"/>
        <v>0</v>
      </c>
      <c r="DM163" s="31">
        <f t="shared" si="489"/>
        <v>1</v>
      </c>
      <c r="DN163" s="31">
        <f t="shared" si="489"/>
        <v>0</v>
      </c>
      <c r="DO163" s="31">
        <f t="shared" si="489"/>
        <v>1</v>
      </c>
      <c r="DP163" s="31">
        <f t="shared" si="489"/>
        <v>0</v>
      </c>
      <c r="DQ163" s="31">
        <f t="shared" si="489"/>
        <v>1</v>
      </c>
      <c r="DR163" s="31">
        <f t="shared" si="489"/>
        <v>0</v>
      </c>
      <c r="DS163" s="31">
        <f t="shared" si="489"/>
        <v>1</v>
      </c>
      <c r="DT163" s="31">
        <f t="shared" si="489"/>
        <v>0</v>
      </c>
      <c r="DU163" s="31">
        <f t="shared" si="489"/>
        <v>1</v>
      </c>
      <c r="DV163" s="31">
        <f t="shared" si="489"/>
        <v>0</v>
      </c>
      <c r="DW163" s="31">
        <f t="shared" si="489"/>
        <v>1</v>
      </c>
      <c r="DX163" s="31">
        <f t="shared" si="489"/>
        <v>0</v>
      </c>
      <c r="DY163" s="31">
        <f t="shared" si="489"/>
        <v>1</v>
      </c>
      <c r="DZ163" s="31">
        <f t="shared" si="489"/>
        <v>0</v>
      </c>
      <c r="EA163" s="31">
        <f t="shared" si="489"/>
        <v>1</v>
      </c>
      <c r="EB163" s="31">
        <f t="shared" si="489"/>
        <v>0</v>
      </c>
      <c r="EC163" s="31">
        <f t="shared" ref="EC163:FH163" si="490" xml:space="preserve"> EC$30</f>
        <v>1</v>
      </c>
      <c r="ED163" s="31">
        <f t="shared" si="490"/>
        <v>0</v>
      </c>
      <c r="EE163" s="31">
        <f t="shared" si="490"/>
        <v>1</v>
      </c>
      <c r="EF163" s="31">
        <f t="shared" si="490"/>
        <v>0</v>
      </c>
      <c r="EG163" s="31">
        <f t="shared" si="490"/>
        <v>1</v>
      </c>
      <c r="EH163" s="31">
        <f t="shared" si="490"/>
        <v>0</v>
      </c>
      <c r="EI163" s="31">
        <f t="shared" si="490"/>
        <v>1</v>
      </c>
      <c r="EJ163" s="31">
        <f t="shared" si="490"/>
        <v>0</v>
      </c>
      <c r="EK163" s="31">
        <f t="shared" si="490"/>
        <v>1</v>
      </c>
      <c r="EL163" s="31">
        <f t="shared" si="490"/>
        <v>0</v>
      </c>
      <c r="EM163" s="31">
        <f t="shared" si="490"/>
        <v>1</v>
      </c>
      <c r="EN163" s="31">
        <f t="shared" si="490"/>
        <v>0</v>
      </c>
      <c r="EO163" s="31">
        <f t="shared" si="490"/>
        <v>1</v>
      </c>
      <c r="EP163" s="31">
        <f t="shared" si="490"/>
        <v>0</v>
      </c>
      <c r="EQ163" s="31">
        <f t="shared" si="490"/>
        <v>1</v>
      </c>
      <c r="ER163" s="31">
        <f t="shared" si="490"/>
        <v>0</v>
      </c>
      <c r="ES163" s="31">
        <f t="shared" si="490"/>
        <v>1</v>
      </c>
      <c r="ET163" s="31">
        <f t="shared" si="490"/>
        <v>0</v>
      </c>
      <c r="EU163" s="31">
        <f t="shared" si="490"/>
        <v>1</v>
      </c>
      <c r="EV163" s="31">
        <f t="shared" si="490"/>
        <v>0</v>
      </c>
      <c r="EW163" s="31">
        <f t="shared" si="490"/>
        <v>1</v>
      </c>
      <c r="EX163" s="31">
        <f t="shared" si="490"/>
        <v>0</v>
      </c>
      <c r="EY163" s="31">
        <f t="shared" si="490"/>
        <v>1</v>
      </c>
      <c r="EZ163" s="31">
        <f t="shared" si="490"/>
        <v>0</v>
      </c>
      <c r="FA163" s="31">
        <f t="shared" si="490"/>
        <v>1</v>
      </c>
      <c r="FB163" s="31">
        <f t="shared" si="490"/>
        <v>0</v>
      </c>
      <c r="FC163" s="31">
        <f t="shared" si="490"/>
        <v>1</v>
      </c>
      <c r="FD163" s="31">
        <f t="shared" si="490"/>
        <v>0</v>
      </c>
      <c r="FE163" s="31">
        <f t="shared" si="490"/>
        <v>1</v>
      </c>
      <c r="FF163" s="31">
        <f t="shared" si="490"/>
        <v>0</v>
      </c>
      <c r="FG163" s="31">
        <f t="shared" si="490"/>
        <v>1</v>
      </c>
      <c r="FH163" s="31">
        <f t="shared" si="490"/>
        <v>0</v>
      </c>
      <c r="FI163" s="31">
        <f t="shared" ref="FI163:GJ163" si="491" xml:space="preserve"> FI$30</f>
        <v>1</v>
      </c>
      <c r="FJ163" s="31">
        <f t="shared" si="491"/>
        <v>0</v>
      </c>
      <c r="FK163" s="31">
        <f t="shared" si="491"/>
        <v>1</v>
      </c>
      <c r="FL163" s="31">
        <f t="shared" si="491"/>
        <v>0</v>
      </c>
      <c r="FM163" s="31">
        <f t="shared" si="491"/>
        <v>1</v>
      </c>
      <c r="FN163" s="31">
        <f t="shared" si="491"/>
        <v>0</v>
      </c>
      <c r="FO163" s="31">
        <f t="shared" si="491"/>
        <v>1</v>
      </c>
      <c r="FP163" s="31">
        <f t="shared" si="491"/>
        <v>0</v>
      </c>
      <c r="FQ163" s="31">
        <f t="shared" si="491"/>
        <v>1</v>
      </c>
      <c r="FR163" s="31">
        <f t="shared" si="491"/>
        <v>0</v>
      </c>
      <c r="FS163" s="31">
        <f t="shared" si="491"/>
        <v>1</v>
      </c>
      <c r="FT163" s="31">
        <f t="shared" si="491"/>
        <v>0</v>
      </c>
      <c r="FU163" s="31">
        <f t="shared" si="491"/>
        <v>1</v>
      </c>
      <c r="FV163" s="31">
        <f t="shared" si="491"/>
        <v>0</v>
      </c>
      <c r="FW163" s="31">
        <f t="shared" si="491"/>
        <v>1</v>
      </c>
      <c r="FX163" s="31">
        <f t="shared" si="491"/>
        <v>0</v>
      </c>
      <c r="FY163" s="31">
        <f t="shared" si="491"/>
        <v>1</v>
      </c>
      <c r="FZ163" s="31">
        <f t="shared" si="491"/>
        <v>0</v>
      </c>
      <c r="GA163" s="31">
        <f t="shared" si="491"/>
        <v>1</v>
      </c>
      <c r="GB163" s="31">
        <f t="shared" si="491"/>
        <v>0</v>
      </c>
      <c r="GC163" s="31">
        <f t="shared" si="491"/>
        <v>1</v>
      </c>
      <c r="GD163" s="31">
        <f t="shared" si="491"/>
        <v>0</v>
      </c>
      <c r="GE163" s="31">
        <f t="shared" si="491"/>
        <v>1</v>
      </c>
      <c r="GF163" s="31">
        <f t="shared" si="491"/>
        <v>0</v>
      </c>
      <c r="GG163" s="31">
        <f t="shared" si="491"/>
        <v>1</v>
      </c>
      <c r="GH163" s="31">
        <f t="shared" si="491"/>
        <v>0</v>
      </c>
      <c r="GI163" s="31">
        <f t="shared" si="491"/>
        <v>1</v>
      </c>
      <c r="GJ163" s="31">
        <f t="shared" si="491"/>
        <v>0</v>
      </c>
    </row>
    <row r="164" spans="1:192" outlineLevel="1" x14ac:dyDescent="0.25">
      <c r="A164" s="53"/>
      <c r="B164" s="53"/>
      <c r="C164" s="34"/>
      <c r="D164" s="35"/>
      <c r="E164" s="31" t="str">
        <f t="shared" ref="E164:BP164" si="492" xml:space="preserve"> E$108</f>
        <v>Operating period flag</v>
      </c>
      <c r="F164" s="31">
        <f t="shared" si="492"/>
        <v>0</v>
      </c>
      <c r="G164" s="31" t="str">
        <f t="shared" si="492"/>
        <v>flag</v>
      </c>
      <c r="H164" s="31">
        <f t="shared" si="492"/>
        <v>40</v>
      </c>
      <c r="I164" s="31">
        <f t="shared" si="492"/>
        <v>0</v>
      </c>
      <c r="J164" s="31">
        <f t="shared" si="492"/>
        <v>0</v>
      </c>
      <c r="K164" s="31">
        <f t="shared" si="492"/>
        <v>0</v>
      </c>
      <c r="L164" s="31">
        <f t="shared" si="492"/>
        <v>0</v>
      </c>
      <c r="M164" s="31">
        <f t="shared" si="492"/>
        <v>0</v>
      </c>
      <c r="N164" s="31">
        <f t="shared" si="492"/>
        <v>0</v>
      </c>
      <c r="O164" s="31">
        <f t="shared" si="492"/>
        <v>0</v>
      </c>
      <c r="P164" s="31">
        <f t="shared" si="492"/>
        <v>0</v>
      </c>
      <c r="Q164" s="31">
        <f t="shared" si="492"/>
        <v>1</v>
      </c>
      <c r="R164" s="31">
        <f t="shared" si="492"/>
        <v>1</v>
      </c>
      <c r="S164" s="31">
        <f t="shared" si="492"/>
        <v>1</v>
      </c>
      <c r="T164" s="31">
        <f t="shared" si="492"/>
        <v>1</v>
      </c>
      <c r="U164" s="31">
        <f t="shared" si="492"/>
        <v>1</v>
      </c>
      <c r="V164" s="31">
        <f t="shared" si="492"/>
        <v>1</v>
      </c>
      <c r="W164" s="31">
        <f t="shared" si="492"/>
        <v>1</v>
      </c>
      <c r="X164" s="31">
        <f t="shared" si="492"/>
        <v>1</v>
      </c>
      <c r="Y164" s="31">
        <f t="shared" si="492"/>
        <v>1</v>
      </c>
      <c r="Z164" s="31">
        <f t="shared" si="492"/>
        <v>1</v>
      </c>
      <c r="AA164" s="31">
        <f t="shared" si="492"/>
        <v>1</v>
      </c>
      <c r="AB164" s="31">
        <f t="shared" si="492"/>
        <v>1</v>
      </c>
      <c r="AC164" s="31">
        <f t="shared" si="492"/>
        <v>1</v>
      </c>
      <c r="AD164" s="31">
        <f t="shared" si="492"/>
        <v>1</v>
      </c>
      <c r="AE164" s="31">
        <f t="shared" si="492"/>
        <v>1</v>
      </c>
      <c r="AF164" s="31">
        <f t="shared" si="492"/>
        <v>1</v>
      </c>
      <c r="AG164" s="31">
        <f t="shared" si="492"/>
        <v>1</v>
      </c>
      <c r="AH164" s="31">
        <f t="shared" si="492"/>
        <v>1</v>
      </c>
      <c r="AI164" s="31">
        <f t="shared" si="492"/>
        <v>1</v>
      </c>
      <c r="AJ164" s="31">
        <f t="shared" si="492"/>
        <v>1</v>
      </c>
      <c r="AK164" s="31">
        <f t="shared" si="492"/>
        <v>1</v>
      </c>
      <c r="AL164" s="31">
        <f t="shared" si="492"/>
        <v>1</v>
      </c>
      <c r="AM164" s="31">
        <f t="shared" si="492"/>
        <v>1</v>
      </c>
      <c r="AN164" s="31">
        <f t="shared" si="492"/>
        <v>1</v>
      </c>
      <c r="AO164" s="31">
        <f t="shared" si="492"/>
        <v>1</v>
      </c>
      <c r="AP164" s="31">
        <f t="shared" si="492"/>
        <v>1</v>
      </c>
      <c r="AQ164" s="31">
        <f t="shared" si="492"/>
        <v>1</v>
      </c>
      <c r="AR164" s="31">
        <f t="shared" si="492"/>
        <v>1</v>
      </c>
      <c r="AS164" s="31">
        <f t="shared" si="492"/>
        <v>1</v>
      </c>
      <c r="AT164" s="31">
        <f t="shared" si="492"/>
        <v>1</v>
      </c>
      <c r="AU164" s="31">
        <f t="shared" si="492"/>
        <v>1</v>
      </c>
      <c r="AV164" s="31">
        <f t="shared" si="492"/>
        <v>1</v>
      </c>
      <c r="AW164" s="31">
        <f t="shared" si="492"/>
        <v>1</v>
      </c>
      <c r="AX164" s="31">
        <f t="shared" si="492"/>
        <v>1</v>
      </c>
      <c r="AY164" s="31">
        <f t="shared" si="492"/>
        <v>1</v>
      </c>
      <c r="AZ164" s="31">
        <f t="shared" si="492"/>
        <v>1</v>
      </c>
      <c r="BA164" s="31">
        <f t="shared" si="492"/>
        <v>1</v>
      </c>
      <c r="BB164" s="31">
        <f t="shared" si="492"/>
        <v>1</v>
      </c>
      <c r="BC164" s="31">
        <f t="shared" si="492"/>
        <v>1</v>
      </c>
      <c r="BD164" s="31">
        <f t="shared" si="492"/>
        <v>1</v>
      </c>
      <c r="BE164" s="31">
        <f t="shared" si="492"/>
        <v>0</v>
      </c>
      <c r="BF164" s="31">
        <f t="shared" si="492"/>
        <v>0</v>
      </c>
      <c r="BG164" s="31">
        <f t="shared" si="492"/>
        <v>0</v>
      </c>
      <c r="BH164" s="31">
        <f t="shared" si="492"/>
        <v>0</v>
      </c>
      <c r="BI164" s="31">
        <f t="shared" si="492"/>
        <v>0</v>
      </c>
      <c r="BJ164" s="31">
        <f t="shared" si="492"/>
        <v>0</v>
      </c>
      <c r="BK164" s="31">
        <f t="shared" si="492"/>
        <v>0</v>
      </c>
      <c r="BL164" s="31">
        <f t="shared" si="492"/>
        <v>0</v>
      </c>
      <c r="BM164" s="31">
        <f t="shared" si="492"/>
        <v>0</v>
      </c>
      <c r="BN164" s="31">
        <f t="shared" si="492"/>
        <v>0</v>
      </c>
      <c r="BO164" s="31">
        <f t="shared" si="492"/>
        <v>0</v>
      </c>
      <c r="BP164" s="31">
        <f t="shared" si="492"/>
        <v>0</v>
      </c>
      <c r="BQ164" s="31">
        <f t="shared" ref="BQ164:EB164" si="493" xml:space="preserve"> BQ$108</f>
        <v>0</v>
      </c>
      <c r="BR164" s="31">
        <f t="shared" si="493"/>
        <v>0</v>
      </c>
      <c r="BS164" s="31">
        <f t="shared" si="493"/>
        <v>0</v>
      </c>
      <c r="BT164" s="31">
        <f t="shared" si="493"/>
        <v>0</v>
      </c>
      <c r="BU164" s="31">
        <f t="shared" si="493"/>
        <v>0</v>
      </c>
      <c r="BV164" s="31">
        <f t="shared" si="493"/>
        <v>0</v>
      </c>
      <c r="BW164" s="31">
        <f t="shared" si="493"/>
        <v>0</v>
      </c>
      <c r="BX164" s="31">
        <f t="shared" si="493"/>
        <v>0</v>
      </c>
      <c r="BY164" s="31">
        <f t="shared" si="493"/>
        <v>0</v>
      </c>
      <c r="BZ164" s="31">
        <f t="shared" si="493"/>
        <v>0</v>
      </c>
      <c r="CA164" s="31">
        <f t="shared" si="493"/>
        <v>0</v>
      </c>
      <c r="CB164" s="31">
        <f t="shared" si="493"/>
        <v>0</v>
      </c>
      <c r="CC164" s="31">
        <f t="shared" si="493"/>
        <v>0</v>
      </c>
      <c r="CD164" s="31">
        <f t="shared" si="493"/>
        <v>0</v>
      </c>
      <c r="CE164" s="31">
        <f t="shared" si="493"/>
        <v>0</v>
      </c>
      <c r="CF164" s="31">
        <f t="shared" si="493"/>
        <v>0</v>
      </c>
      <c r="CG164" s="31">
        <f t="shared" si="493"/>
        <v>0</v>
      </c>
      <c r="CH164" s="31">
        <f t="shared" si="493"/>
        <v>0</v>
      </c>
      <c r="CI164" s="31">
        <f t="shared" si="493"/>
        <v>0</v>
      </c>
      <c r="CJ164" s="31">
        <f t="shared" si="493"/>
        <v>0</v>
      </c>
      <c r="CK164" s="31">
        <f t="shared" si="493"/>
        <v>0</v>
      </c>
      <c r="CL164" s="31">
        <f t="shared" si="493"/>
        <v>0</v>
      </c>
      <c r="CM164" s="31">
        <f t="shared" si="493"/>
        <v>0</v>
      </c>
      <c r="CN164" s="31">
        <f t="shared" si="493"/>
        <v>0</v>
      </c>
      <c r="CO164" s="31">
        <f t="shared" si="493"/>
        <v>0</v>
      </c>
      <c r="CP164" s="31">
        <f t="shared" si="493"/>
        <v>0</v>
      </c>
      <c r="CQ164" s="31">
        <f t="shared" si="493"/>
        <v>0</v>
      </c>
      <c r="CR164" s="31">
        <f t="shared" si="493"/>
        <v>0</v>
      </c>
      <c r="CS164" s="31">
        <f t="shared" si="493"/>
        <v>0</v>
      </c>
      <c r="CT164" s="31">
        <f t="shared" si="493"/>
        <v>0</v>
      </c>
      <c r="CU164" s="31">
        <f t="shared" si="493"/>
        <v>0</v>
      </c>
      <c r="CV164" s="31">
        <f t="shared" si="493"/>
        <v>0</v>
      </c>
      <c r="CW164" s="31">
        <f t="shared" si="493"/>
        <v>0</v>
      </c>
      <c r="CX164" s="31">
        <f t="shared" si="493"/>
        <v>0</v>
      </c>
      <c r="CY164" s="31">
        <f t="shared" si="493"/>
        <v>0</v>
      </c>
      <c r="CZ164" s="31">
        <f t="shared" si="493"/>
        <v>0</v>
      </c>
      <c r="DA164" s="31">
        <f t="shared" si="493"/>
        <v>0</v>
      </c>
      <c r="DB164" s="31">
        <f t="shared" si="493"/>
        <v>0</v>
      </c>
      <c r="DC164" s="31">
        <f t="shared" si="493"/>
        <v>0</v>
      </c>
      <c r="DD164" s="31">
        <f t="shared" si="493"/>
        <v>0</v>
      </c>
      <c r="DE164" s="31">
        <f t="shared" si="493"/>
        <v>0</v>
      </c>
      <c r="DF164" s="31">
        <f t="shared" si="493"/>
        <v>0</v>
      </c>
      <c r="DG164" s="31">
        <f t="shared" si="493"/>
        <v>0</v>
      </c>
      <c r="DH164" s="31">
        <f t="shared" si="493"/>
        <v>0</v>
      </c>
      <c r="DI164" s="31">
        <f t="shared" si="493"/>
        <v>0</v>
      </c>
      <c r="DJ164" s="31">
        <f t="shared" si="493"/>
        <v>0</v>
      </c>
      <c r="DK164" s="31">
        <f t="shared" si="493"/>
        <v>0</v>
      </c>
      <c r="DL164" s="31">
        <f t="shared" si="493"/>
        <v>0</v>
      </c>
      <c r="DM164" s="31">
        <f t="shared" si="493"/>
        <v>0</v>
      </c>
      <c r="DN164" s="31">
        <f t="shared" si="493"/>
        <v>0</v>
      </c>
      <c r="DO164" s="31">
        <f t="shared" si="493"/>
        <v>0</v>
      </c>
      <c r="DP164" s="31">
        <f t="shared" si="493"/>
        <v>0</v>
      </c>
      <c r="DQ164" s="31">
        <f t="shared" si="493"/>
        <v>0</v>
      </c>
      <c r="DR164" s="31">
        <f t="shared" si="493"/>
        <v>0</v>
      </c>
      <c r="DS164" s="31">
        <f t="shared" si="493"/>
        <v>0</v>
      </c>
      <c r="DT164" s="31">
        <f t="shared" si="493"/>
        <v>0</v>
      </c>
      <c r="DU164" s="31">
        <f t="shared" si="493"/>
        <v>0</v>
      </c>
      <c r="DV164" s="31">
        <f t="shared" si="493"/>
        <v>0</v>
      </c>
      <c r="DW164" s="31">
        <f t="shared" si="493"/>
        <v>0</v>
      </c>
      <c r="DX164" s="31">
        <f t="shared" si="493"/>
        <v>0</v>
      </c>
      <c r="DY164" s="31">
        <f t="shared" si="493"/>
        <v>0</v>
      </c>
      <c r="DZ164" s="31">
        <f t="shared" si="493"/>
        <v>0</v>
      </c>
      <c r="EA164" s="31">
        <f t="shared" si="493"/>
        <v>0</v>
      </c>
      <c r="EB164" s="31">
        <f t="shared" si="493"/>
        <v>0</v>
      </c>
      <c r="EC164" s="31">
        <f t="shared" ref="EC164:GJ164" si="494" xml:space="preserve"> EC$108</f>
        <v>0</v>
      </c>
      <c r="ED164" s="31">
        <f t="shared" si="494"/>
        <v>0</v>
      </c>
      <c r="EE164" s="31">
        <f t="shared" si="494"/>
        <v>0</v>
      </c>
      <c r="EF164" s="31">
        <f t="shared" si="494"/>
        <v>0</v>
      </c>
      <c r="EG164" s="31">
        <f t="shared" si="494"/>
        <v>0</v>
      </c>
      <c r="EH164" s="31">
        <f t="shared" si="494"/>
        <v>0</v>
      </c>
      <c r="EI164" s="31">
        <f t="shared" si="494"/>
        <v>0</v>
      </c>
      <c r="EJ164" s="31">
        <f t="shared" si="494"/>
        <v>0</v>
      </c>
      <c r="EK164" s="31">
        <f t="shared" si="494"/>
        <v>0</v>
      </c>
      <c r="EL164" s="31">
        <f t="shared" si="494"/>
        <v>0</v>
      </c>
      <c r="EM164" s="31">
        <f t="shared" si="494"/>
        <v>0</v>
      </c>
      <c r="EN164" s="31">
        <f t="shared" si="494"/>
        <v>0</v>
      </c>
      <c r="EO164" s="31">
        <f t="shared" si="494"/>
        <v>0</v>
      </c>
      <c r="EP164" s="31">
        <f t="shared" si="494"/>
        <v>0</v>
      </c>
      <c r="EQ164" s="31">
        <f t="shared" si="494"/>
        <v>0</v>
      </c>
      <c r="ER164" s="31">
        <f t="shared" si="494"/>
        <v>0</v>
      </c>
      <c r="ES164" s="31">
        <f t="shared" si="494"/>
        <v>0</v>
      </c>
      <c r="ET164" s="31">
        <f t="shared" si="494"/>
        <v>0</v>
      </c>
      <c r="EU164" s="31">
        <f t="shared" si="494"/>
        <v>0</v>
      </c>
      <c r="EV164" s="31">
        <f t="shared" si="494"/>
        <v>0</v>
      </c>
      <c r="EW164" s="31">
        <f t="shared" si="494"/>
        <v>0</v>
      </c>
      <c r="EX164" s="31">
        <f t="shared" si="494"/>
        <v>0</v>
      </c>
      <c r="EY164" s="31">
        <f t="shared" si="494"/>
        <v>0</v>
      </c>
      <c r="EZ164" s="31">
        <f t="shared" si="494"/>
        <v>0</v>
      </c>
      <c r="FA164" s="31">
        <f t="shared" si="494"/>
        <v>0</v>
      </c>
      <c r="FB164" s="31">
        <f t="shared" si="494"/>
        <v>0</v>
      </c>
      <c r="FC164" s="31">
        <f t="shared" si="494"/>
        <v>0</v>
      </c>
      <c r="FD164" s="31">
        <f t="shared" si="494"/>
        <v>0</v>
      </c>
      <c r="FE164" s="31">
        <f t="shared" si="494"/>
        <v>0</v>
      </c>
      <c r="FF164" s="31">
        <f t="shared" si="494"/>
        <v>0</v>
      </c>
      <c r="FG164" s="31">
        <f t="shared" si="494"/>
        <v>0</v>
      </c>
      <c r="FH164" s="31">
        <f t="shared" si="494"/>
        <v>0</v>
      </c>
      <c r="FI164" s="31">
        <f t="shared" si="494"/>
        <v>0</v>
      </c>
      <c r="FJ164" s="31">
        <f t="shared" si="494"/>
        <v>0</v>
      </c>
      <c r="FK164" s="31">
        <f t="shared" si="494"/>
        <v>0</v>
      </c>
      <c r="FL164" s="31">
        <f t="shared" si="494"/>
        <v>0</v>
      </c>
      <c r="FM164" s="31">
        <f t="shared" si="494"/>
        <v>0</v>
      </c>
      <c r="FN164" s="31">
        <f t="shared" si="494"/>
        <v>0</v>
      </c>
      <c r="FO164" s="31">
        <f t="shared" si="494"/>
        <v>0</v>
      </c>
      <c r="FP164" s="31">
        <f t="shared" si="494"/>
        <v>0</v>
      </c>
      <c r="FQ164" s="31">
        <f t="shared" si="494"/>
        <v>0</v>
      </c>
      <c r="FR164" s="31">
        <f t="shared" si="494"/>
        <v>0</v>
      </c>
      <c r="FS164" s="31">
        <f t="shared" si="494"/>
        <v>0</v>
      </c>
      <c r="FT164" s="31">
        <f t="shared" si="494"/>
        <v>0</v>
      </c>
      <c r="FU164" s="31">
        <f t="shared" si="494"/>
        <v>0</v>
      </c>
      <c r="FV164" s="31">
        <f t="shared" si="494"/>
        <v>0</v>
      </c>
      <c r="FW164" s="31">
        <f t="shared" si="494"/>
        <v>0</v>
      </c>
      <c r="FX164" s="31">
        <f t="shared" si="494"/>
        <v>0</v>
      </c>
      <c r="FY164" s="31">
        <f t="shared" si="494"/>
        <v>0</v>
      </c>
      <c r="FZ164" s="31">
        <f t="shared" si="494"/>
        <v>0</v>
      </c>
      <c r="GA164" s="31">
        <f t="shared" si="494"/>
        <v>0</v>
      </c>
      <c r="GB164" s="31">
        <f t="shared" si="494"/>
        <v>0</v>
      </c>
      <c r="GC164" s="31">
        <f t="shared" si="494"/>
        <v>0</v>
      </c>
      <c r="GD164" s="31">
        <f t="shared" si="494"/>
        <v>0</v>
      </c>
      <c r="GE164" s="31">
        <f t="shared" si="494"/>
        <v>0</v>
      </c>
      <c r="GF164" s="31">
        <f t="shared" si="494"/>
        <v>0</v>
      </c>
      <c r="GG164" s="31">
        <f t="shared" si="494"/>
        <v>0</v>
      </c>
      <c r="GH164" s="31">
        <f t="shared" si="494"/>
        <v>0</v>
      </c>
      <c r="GI164" s="31">
        <f t="shared" si="494"/>
        <v>0</v>
      </c>
      <c r="GJ164" s="31">
        <f t="shared" si="494"/>
        <v>0</v>
      </c>
    </row>
    <row r="165" spans="1:192" outlineLevel="1" x14ac:dyDescent="0.25">
      <c r="A165" s="234"/>
      <c r="B165" s="234"/>
      <c r="C165" s="235"/>
      <c r="D165" s="236"/>
      <c r="E165" s="237" t="s">
        <v>131</v>
      </c>
      <c r="F165" s="237"/>
      <c r="G165" s="237" t="s">
        <v>14</v>
      </c>
      <c r="H165" s="237"/>
      <c r="I165" s="237"/>
      <c r="J165" s="237">
        <f t="shared" ref="J165:P165" si="495" xml:space="preserve"> (I165 + J163) * J164</f>
        <v>0</v>
      </c>
      <c r="K165" s="237">
        <f t="shared" si="495"/>
        <v>0</v>
      </c>
      <c r="L165" s="237">
        <f t="shared" si="495"/>
        <v>0</v>
      </c>
      <c r="M165" s="237">
        <f t="shared" si="495"/>
        <v>0</v>
      </c>
      <c r="N165" s="237">
        <f t="shared" si="495"/>
        <v>0</v>
      </c>
      <c r="O165" s="237">
        <f t="shared" si="495"/>
        <v>0</v>
      </c>
      <c r="P165" s="237">
        <f t="shared" si="495"/>
        <v>0</v>
      </c>
      <c r="Q165" s="237">
        <f xml:space="preserve"> (P165 + Q163) * Q164</f>
        <v>1</v>
      </c>
      <c r="R165" s="237">
        <f t="shared" ref="R165" si="496" xml:space="preserve"> (Q165 + R163) * R164</f>
        <v>1</v>
      </c>
      <c r="S165" s="237">
        <f t="shared" ref="S165" si="497" xml:space="preserve"> (R165 + S163) * S164</f>
        <v>2</v>
      </c>
      <c r="T165" s="237">
        <f t="shared" ref="T165" si="498" xml:space="preserve"> (S165 + T163) * T164</f>
        <v>2</v>
      </c>
      <c r="U165" s="237">
        <f t="shared" ref="U165" si="499" xml:space="preserve"> (T165 + U163) * U164</f>
        <v>3</v>
      </c>
      <c r="V165" s="237">
        <f t="shared" ref="V165" si="500" xml:space="preserve"> (U165 + V163) * V164</f>
        <v>3</v>
      </c>
      <c r="W165" s="237">
        <f t="shared" ref="W165" si="501" xml:space="preserve"> (V165 + W163) * W164</f>
        <v>4</v>
      </c>
      <c r="X165" s="237">
        <f t="shared" ref="X165:Y165" si="502" xml:space="preserve"> (W165 + X163) * X164</f>
        <v>4</v>
      </c>
      <c r="Y165" s="237">
        <f t="shared" si="502"/>
        <v>5</v>
      </c>
      <c r="Z165" s="237">
        <f t="shared" ref="Z165" si="503" xml:space="preserve"> (Y165 + Z163) * Z164</f>
        <v>5</v>
      </c>
      <c r="AA165" s="237">
        <f t="shared" ref="AA165" si="504" xml:space="preserve"> (Z165 + AA163) * AA164</f>
        <v>6</v>
      </c>
      <c r="AB165" s="237">
        <f t="shared" ref="AB165" si="505" xml:space="preserve"> (AA165 + AB163) * AB164</f>
        <v>6</v>
      </c>
      <c r="AC165" s="237">
        <f t="shared" ref="AC165" si="506" xml:space="preserve"> (AB165 + AC163) * AC164</f>
        <v>7</v>
      </c>
      <c r="AD165" s="237">
        <f t="shared" ref="AD165" si="507" xml:space="preserve"> (AC165 + AD163) * AD164</f>
        <v>7</v>
      </c>
      <c r="AE165" s="237">
        <f t="shared" ref="AE165" si="508" xml:space="preserve"> (AD165 + AE163) * AE164</f>
        <v>8</v>
      </c>
      <c r="AF165" s="237">
        <f t="shared" ref="AF165:AG165" si="509" xml:space="preserve"> (AE165 + AF163) * AF164</f>
        <v>8</v>
      </c>
      <c r="AG165" s="237">
        <f t="shared" si="509"/>
        <v>9</v>
      </c>
      <c r="AH165" s="237">
        <f t="shared" ref="AH165" si="510" xml:space="preserve"> (AG165 + AH163) * AH164</f>
        <v>9</v>
      </c>
      <c r="AI165" s="237">
        <f t="shared" ref="AI165" si="511" xml:space="preserve"> (AH165 + AI163) * AI164</f>
        <v>10</v>
      </c>
      <c r="AJ165" s="237">
        <f t="shared" ref="AJ165" si="512" xml:space="preserve"> (AI165 + AJ163) * AJ164</f>
        <v>10</v>
      </c>
      <c r="AK165" s="237">
        <f t="shared" ref="AK165" si="513" xml:space="preserve"> (AJ165 + AK163) * AK164</f>
        <v>11</v>
      </c>
      <c r="AL165" s="237">
        <f t="shared" ref="AL165" si="514" xml:space="preserve"> (AK165 + AL163) * AL164</f>
        <v>11</v>
      </c>
      <c r="AM165" s="237">
        <f t="shared" ref="AM165" si="515" xml:space="preserve"> (AL165 + AM163) * AM164</f>
        <v>12</v>
      </c>
      <c r="AN165" s="237">
        <f t="shared" ref="AN165:AO165" si="516" xml:space="preserve"> (AM165 + AN163) * AN164</f>
        <v>12</v>
      </c>
      <c r="AO165" s="237">
        <f t="shared" si="516"/>
        <v>13</v>
      </c>
      <c r="AP165" s="237">
        <f t="shared" ref="AP165" si="517" xml:space="preserve"> (AO165 + AP163) * AP164</f>
        <v>13</v>
      </c>
      <c r="AQ165" s="237">
        <f t="shared" ref="AQ165" si="518" xml:space="preserve"> (AP165 + AQ163) * AQ164</f>
        <v>14</v>
      </c>
      <c r="AR165" s="237">
        <f t="shared" ref="AR165" si="519" xml:space="preserve"> (AQ165 + AR163) * AR164</f>
        <v>14</v>
      </c>
      <c r="AS165" s="237">
        <f t="shared" ref="AS165" si="520" xml:space="preserve"> (AR165 + AS163) * AS164</f>
        <v>15</v>
      </c>
      <c r="AT165" s="237">
        <f t="shared" ref="AT165" si="521" xml:space="preserve"> (AS165 + AT163) * AT164</f>
        <v>15</v>
      </c>
      <c r="AU165" s="237">
        <f t="shared" ref="AU165" si="522" xml:space="preserve"> (AT165 + AU163) * AU164</f>
        <v>16</v>
      </c>
      <c r="AV165" s="237">
        <f t="shared" ref="AV165:AW165" si="523" xml:space="preserve"> (AU165 + AV163) * AV164</f>
        <v>16</v>
      </c>
      <c r="AW165" s="237">
        <f t="shared" si="523"/>
        <v>17</v>
      </c>
      <c r="AX165" s="237">
        <f t="shared" ref="AX165" si="524" xml:space="preserve"> (AW165 + AX163) * AX164</f>
        <v>17</v>
      </c>
      <c r="AY165" s="237">
        <f t="shared" ref="AY165" si="525" xml:space="preserve"> (AX165 + AY163) * AY164</f>
        <v>18</v>
      </c>
      <c r="AZ165" s="237">
        <f t="shared" ref="AZ165" si="526" xml:space="preserve"> (AY165 + AZ163) * AZ164</f>
        <v>18</v>
      </c>
      <c r="BA165" s="237">
        <f t="shared" ref="BA165" si="527" xml:space="preserve"> (AZ165 + BA163) * BA164</f>
        <v>19</v>
      </c>
      <c r="BB165" s="237">
        <f t="shared" ref="BB165" si="528" xml:space="preserve"> (BA165 + BB163) * BB164</f>
        <v>19</v>
      </c>
      <c r="BC165" s="237">
        <f t="shared" ref="BC165" si="529" xml:space="preserve"> (BB165 + BC163) * BC164</f>
        <v>20</v>
      </c>
      <c r="BD165" s="237">
        <f t="shared" ref="BD165:BE165" si="530" xml:space="preserve"> (BC165 + BD163) * BD164</f>
        <v>20</v>
      </c>
      <c r="BE165" s="237">
        <f t="shared" si="530"/>
        <v>0</v>
      </c>
      <c r="BF165" s="237">
        <f t="shared" ref="BF165" si="531" xml:space="preserve"> (BE165 + BF163) * BF164</f>
        <v>0</v>
      </c>
      <c r="BG165" s="237">
        <f t="shared" ref="BG165" si="532" xml:space="preserve"> (BF165 + BG163) * BG164</f>
        <v>0</v>
      </c>
      <c r="BH165" s="237">
        <f t="shared" ref="BH165" si="533" xml:space="preserve"> (BG165 + BH163) * BH164</f>
        <v>0</v>
      </c>
      <c r="BI165" s="237">
        <f t="shared" ref="BI165" si="534" xml:space="preserve"> (BH165 + BI163) * BI164</f>
        <v>0</v>
      </c>
      <c r="BJ165" s="237">
        <f t="shared" ref="BJ165" si="535" xml:space="preserve"> (BI165 + BJ163) * BJ164</f>
        <v>0</v>
      </c>
      <c r="BK165" s="237">
        <f t="shared" ref="BK165" si="536" xml:space="preserve"> (BJ165 + BK163) * BK164</f>
        <v>0</v>
      </c>
      <c r="BL165" s="237">
        <f t="shared" ref="BL165:BM165" si="537" xml:space="preserve"> (BK165 + BL163) * BL164</f>
        <v>0</v>
      </c>
      <c r="BM165" s="237">
        <f t="shared" si="537"/>
        <v>0</v>
      </c>
      <c r="BN165" s="237">
        <f t="shared" ref="BN165" si="538" xml:space="preserve"> (BM165 + BN163) * BN164</f>
        <v>0</v>
      </c>
      <c r="BO165" s="237">
        <f t="shared" ref="BO165" si="539" xml:space="preserve"> (BN165 + BO163) * BO164</f>
        <v>0</v>
      </c>
      <c r="BP165" s="237">
        <f t="shared" ref="BP165" si="540" xml:space="preserve"> (BO165 + BP163) * BP164</f>
        <v>0</v>
      </c>
      <c r="BQ165" s="237">
        <f t="shared" ref="BQ165" si="541" xml:space="preserve"> (BP165 + BQ163) * BQ164</f>
        <v>0</v>
      </c>
      <c r="BR165" s="237">
        <f t="shared" ref="BR165" si="542" xml:space="preserve"> (BQ165 + BR163) * BR164</f>
        <v>0</v>
      </c>
      <c r="BS165" s="237">
        <f t="shared" ref="BS165" si="543" xml:space="preserve"> (BR165 + BS163) * BS164</f>
        <v>0</v>
      </c>
      <c r="BT165" s="237">
        <f t="shared" ref="BT165:BU165" si="544" xml:space="preserve"> (BS165 + BT163) * BT164</f>
        <v>0</v>
      </c>
      <c r="BU165" s="237">
        <f t="shared" si="544"/>
        <v>0</v>
      </c>
      <c r="BV165" s="237">
        <f t="shared" ref="BV165" si="545" xml:space="preserve"> (BU165 + BV163) * BV164</f>
        <v>0</v>
      </c>
      <c r="BW165" s="237">
        <f t="shared" ref="BW165" si="546" xml:space="preserve"> (BV165 + BW163) * BW164</f>
        <v>0</v>
      </c>
      <c r="BX165" s="237">
        <f t="shared" ref="BX165" si="547" xml:space="preserve"> (BW165 + BX163) * BX164</f>
        <v>0</v>
      </c>
      <c r="BY165" s="237">
        <f t="shared" ref="BY165" si="548" xml:space="preserve"> (BX165 + BY163) * BY164</f>
        <v>0</v>
      </c>
      <c r="BZ165" s="237">
        <f t="shared" ref="BZ165" si="549" xml:space="preserve"> (BY165 + BZ163) * BZ164</f>
        <v>0</v>
      </c>
      <c r="CA165" s="237">
        <f t="shared" ref="CA165" si="550" xml:space="preserve"> (BZ165 + CA163) * CA164</f>
        <v>0</v>
      </c>
      <c r="CB165" s="237">
        <f t="shared" ref="CB165:CC165" si="551" xml:space="preserve"> (CA165 + CB163) * CB164</f>
        <v>0</v>
      </c>
      <c r="CC165" s="237">
        <f t="shared" si="551"/>
        <v>0</v>
      </c>
      <c r="CD165" s="237">
        <f t="shared" ref="CD165" si="552" xml:space="preserve"> (CC165 + CD163) * CD164</f>
        <v>0</v>
      </c>
      <c r="CE165" s="237">
        <f t="shared" ref="CE165" si="553" xml:space="preserve"> (CD165 + CE163) * CE164</f>
        <v>0</v>
      </c>
      <c r="CF165" s="237">
        <f t="shared" ref="CF165" si="554" xml:space="preserve"> (CE165 + CF163) * CF164</f>
        <v>0</v>
      </c>
      <c r="CG165" s="237">
        <f t="shared" ref="CG165" si="555" xml:space="preserve"> (CF165 + CG163) * CG164</f>
        <v>0</v>
      </c>
      <c r="CH165" s="237">
        <f t="shared" ref="CH165" si="556" xml:space="preserve"> (CG165 + CH163) * CH164</f>
        <v>0</v>
      </c>
      <c r="CI165" s="237">
        <f t="shared" ref="CI165" si="557" xml:space="preserve"> (CH165 + CI163) * CI164</f>
        <v>0</v>
      </c>
      <c r="CJ165" s="237">
        <f t="shared" ref="CJ165:CK165" si="558" xml:space="preserve"> (CI165 + CJ163) * CJ164</f>
        <v>0</v>
      </c>
      <c r="CK165" s="237">
        <f t="shared" si="558"/>
        <v>0</v>
      </c>
      <c r="CL165" s="237">
        <f t="shared" ref="CL165" si="559" xml:space="preserve"> (CK165 + CL163) * CL164</f>
        <v>0</v>
      </c>
      <c r="CM165" s="237">
        <f t="shared" ref="CM165" si="560" xml:space="preserve"> (CL165 + CM163) * CM164</f>
        <v>0</v>
      </c>
      <c r="CN165" s="237">
        <f t="shared" ref="CN165" si="561" xml:space="preserve"> (CM165 + CN163) * CN164</f>
        <v>0</v>
      </c>
      <c r="CO165" s="237">
        <f t="shared" ref="CO165" si="562" xml:space="preserve"> (CN165 + CO163) * CO164</f>
        <v>0</v>
      </c>
      <c r="CP165" s="237">
        <f t="shared" ref="CP165" si="563" xml:space="preserve"> (CO165 + CP163) * CP164</f>
        <v>0</v>
      </c>
      <c r="CQ165" s="237">
        <f t="shared" ref="CQ165" si="564" xml:space="preserve"> (CP165 + CQ163) * CQ164</f>
        <v>0</v>
      </c>
      <c r="CR165" s="237">
        <f t="shared" ref="CR165:CS165" si="565" xml:space="preserve"> (CQ165 + CR163) * CR164</f>
        <v>0</v>
      </c>
      <c r="CS165" s="237">
        <f t="shared" si="565"/>
        <v>0</v>
      </c>
      <c r="CT165" s="237">
        <f t="shared" ref="CT165" si="566" xml:space="preserve"> (CS165 + CT163) * CT164</f>
        <v>0</v>
      </c>
      <c r="CU165" s="237">
        <f t="shared" ref="CU165" si="567" xml:space="preserve"> (CT165 + CU163) * CU164</f>
        <v>0</v>
      </c>
      <c r="CV165" s="237">
        <f t="shared" ref="CV165" si="568" xml:space="preserve"> (CU165 + CV163) * CV164</f>
        <v>0</v>
      </c>
      <c r="CW165" s="237">
        <f t="shared" ref="CW165" si="569" xml:space="preserve"> (CV165 + CW163) * CW164</f>
        <v>0</v>
      </c>
      <c r="CX165" s="237">
        <f t="shared" ref="CX165" si="570" xml:space="preserve"> (CW165 + CX163) * CX164</f>
        <v>0</v>
      </c>
      <c r="CY165" s="237">
        <f t="shared" ref="CY165" si="571" xml:space="preserve"> (CX165 + CY163) * CY164</f>
        <v>0</v>
      </c>
      <c r="CZ165" s="237">
        <f t="shared" ref="CZ165:DA165" si="572" xml:space="preserve"> (CY165 + CZ163) * CZ164</f>
        <v>0</v>
      </c>
      <c r="DA165" s="237">
        <f t="shared" si="572"/>
        <v>0</v>
      </c>
      <c r="DB165" s="237">
        <f t="shared" ref="DB165" si="573" xml:space="preserve"> (DA165 + DB163) * DB164</f>
        <v>0</v>
      </c>
      <c r="DC165" s="237">
        <f t="shared" ref="DC165" si="574" xml:space="preserve"> (DB165 + DC163) * DC164</f>
        <v>0</v>
      </c>
      <c r="DD165" s="237">
        <f t="shared" ref="DD165" si="575" xml:space="preserve"> (DC165 + DD163) * DD164</f>
        <v>0</v>
      </c>
      <c r="DE165" s="237">
        <f t="shared" ref="DE165" si="576" xml:space="preserve"> (DD165 + DE163) * DE164</f>
        <v>0</v>
      </c>
      <c r="DF165" s="237">
        <f t="shared" ref="DF165" si="577" xml:space="preserve"> (DE165 + DF163) * DF164</f>
        <v>0</v>
      </c>
      <c r="DG165" s="237">
        <f t="shared" ref="DG165" si="578" xml:space="preserve"> (DF165 + DG163) * DG164</f>
        <v>0</v>
      </c>
      <c r="DH165" s="237">
        <f t="shared" ref="DH165:DI165" si="579" xml:space="preserve"> (DG165 + DH163) * DH164</f>
        <v>0</v>
      </c>
      <c r="DI165" s="237">
        <f t="shared" si="579"/>
        <v>0</v>
      </c>
      <c r="DJ165" s="237">
        <f t="shared" ref="DJ165" si="580" xml:space="preserve"> (DI165 + DJ163) * DJ164</f>
        <v>0</v>
      </c>
      <c r="DK165" s="237">
        <f t="shared" ref="DK165" si="581" xml:space="preserve"> (DJ165 + DK163) * DK164</f>
        <v>0</v>
      </c>
      <c r="DL165" s="237">
        <f t="shared" ref="DL165" si="582" xml:space="preserve"> (DK165 + DL163) * DL164</f>
        <v>0</v>
      </c>
      <c r="DM165" s="237">
        <f t="shared" ref="DM165" si="583" xml:space="preserve"> (DL165 + DM163) * DM164</f>
        <v>0</v>
      </c>
      <c r="DN165" s="237">
        <f t="shared" ref="DN165" si="584" xml:space="preserve"> (DM165 + DN163) * DN164</f>
        <v>0</v>
      </c>
      <c r="DO165" s="237">
        <f t="shared" ref="DO165" si="585" xml:space="preserve"> (DN165 + DO163) * DO164</f>
        <v>0</v>
      </c>
      <c r="DP165" s="237">
        <f t="shared" ref="DP165:DQ165" si="586" xml:space="preserve"> (DO165 + DP163) * DP164</f>
        <v>0</v>
      </c>
      <c r="DQ165" s="237">
        <f t="shared" si="586"/>
        <v>0</v>
      </c>
      <c r="DR165" s="237">
        <f t="shared" ref="DR165" si="587" xml:space="preserve"> (DQ165 + DR163) * DR164</f>
        <v>0</v>
      </c>
      <c r="DS165" s="237">
        <f t="shared" ref="DS165" si="588" xml:space="preserve"> (DR165 + DS163) * DS164</f>
        <v>0</v>
      </c>
      <c r="DT165" s="237">
        <f t="shared" ref="DT165" si="589" xml:space="preserve"> (DS165 + DT163) * DT164</f>
        <v>0</v>
      </c>
      <c r="DU165" s="237">
        <f t="shared" ref="DU165" si="590" xml:space="preserve"> (DT165 + DU163) * DU164</f>
        <v>0</v>
      </c>
      <c r="DV165" s="237">
        <f t="shared" ref="DV165" si="591" xml:space="preserve"> (DU165 + DV163) * DV164</f>
        <v>0</v>
      </c>
      <c r="DW165" s="237">
        <f t="shared" ref="DW165" si="592" xml:space="preserve"> (DV165 + DW163) * DW164</f>
        <v>0</v>
      </c>
      <c r="DX165" s="237">
        <f t="shared" ref="DX165:DY165" si="593" xml:space="preserve"> (DW165 + DX163) * DX164</f>
        <v>0</v>
      </c>
      <c r="DY165" s="237">
        <f t="shared" si="593"/>
        <v>0</v>
      </c>
      <c r="DZ165" s="237">
        <f t="shared" ref="DZ165" si="594" xml:space="preserve"> (DY165 + DZ163) * DZ164</f>
        <v>0</v>
      </c>
      <c r="EA165" s="237">
        <f t="shared" ref="EA165" si="595" xml:space="preserve"> (DZ165 + EA163) * EA164</f>
        <v>0</v>
      </c>
      <c r="EB165" s="237">
        <f t="shared" ref="EB165" si="596" xml:space="preserve"> (EA165 + EB163) * EB164</f>
        <v>0</v>
      </c>
      <c r="EC165" s="237">
        <f t="shared" ref="EC165" si="597" xml:space="preserve"> (EB165 + EC163) * EC164</f>
        <v>0</v>
      </c>
      <c r="ED165" s="237">
        <f t="shared" ref="ED165" si="598" xml:space="preserve"> (EC165 + ED163) * ED164</f>
        <v>0</v>
      </c>
      <c r="EE165" s="237">
        <f t="shared" ref="EE165" si="599" xml:space="preserve"> (ED165 + EE163) * EE164</f>
        <v>0</v>
      </c>
      <c r="EF165" s="237">
        <f t="shared" ref="EF165:EG165" si="600" xml:space="preserve"> (EE165 + EF163) * EF164</f>
        <v>0</v>
      </c>
      <c r="EG165" s="237">
        <f t="shared" si="600"/>
        <v>0</v>
      </c>
      <c r="EH165" s="237">
        <f t="shared" ref="EH165" si="601" xml:space="preserve"> (EG165 + EH163) * EH164</f>
        <v>0</v>
      </c>
      <c r="EI165" s="237">
        <f t="shared" ref="EI165" si="602" xml:space="preserve"> (EH165 + EI163) * EI164</f>
        <v>0</v>
      </c>
      <c r="EJ165" s="237">
        <f t="shared" ref="EJ165" si="603" xml:space="preserve"> (EI165 + EJ163) * EJ164</f>
        <v>0</v>
      </c>
      <c r="EK165" s="237">
        <f t="shared" ref="EK165" si="604" xml:space="preserve"> (EJ165 + EK163) * EK164</f>
        <v>0</v>
      </c>
      <c r="EL165" s="237">
        <f t="shared" ref="EL165" si="605" xml:space="preserve"> (EK165 + EL163) * EL164</f>
        <v>0</v>
      </c>
      <c r="EM165" s="237">
        <f t="shared" ref="EM165" si="606" xml:space="preserve"> (EL165 + EM163) * EM164</f>
        <v>0</v>
      </c>
      <c r="EN165" s="237">
        <f t="shared" ref="EN165:EO165" si="607" xml:space="preserve"> (EM165 + EN163) * EN164</f>
        <v>0</v>
      </c>
      <c r="EO165" s="237">
        <f t="shared" si="607"/>
        <v>0</v>
      </c>
      <c r="EP165" s="237">
        <f t="shared" ref="EP165" si="608" xml:space="preserve"> (EO165 + EP163) * EP164</f>
        <v>0</v>
      </c>
      <c r="EQ165" s="237">
        <f t="shared" ref="EQ165" si="609" xml:space="preserve"> (EP165 + EQ163) * EQ164</f>
        <v>0</v>
      </c>
      <c r="ER165" s="237">
        <f t="shared" ref="ER165" si="610" xml:space="preserve"> (EQ165 + ER163) * ER164</f>
        <v>0</v>
      </c>
      <c r="ES165" s="237">
        <f t="shared" ref="ES165" si="611" xml:space="preserve"> (ER165 + ES163) * ES164</f>
        <v>0</v>
      </c>
      <c r="ET165" s="237">
        <f t="shared" ref="ET165" si="612" xml:space="preserve"> (ES165 + ET163) * ET164</f>
        <v>0</v>
      </c>
      <c r="EU165" s="237">
        <f t="shared" ref="EU165" si="613" xml:space="preserve"> (ET165 + EU163) * EU164</f>
        <v>0</v>
      </c>
      <c r="EV165" s="237">
        <f t="shared" ref="EV165:EW165" si="614" xml:space="preserve"> (EU165 + EV163) * EV164</f>
        <v>0</v>
      </c>
      <c r="EW165" s="237">
        <f t="shared" si="614"/>
        <v>0</v>
      </c>
      <c r="EX165" s="237">
        <f t="shared" ref="EX165" si="615" xml:space="preserve"> (EW165 + EX163) * EX164</f>
        <v>0</v>
      </c>
      <c r="EY165" s="237">
        <f t="shared" ref="EY165" si="616" xml:space="preserve"> (EX165 + EY163) * EY164</f>
        <v>0</v>
      </c>
      <c r="EZ165" s="237">
        <f t="shared" ref="EZ165" si="617" xml:space="preserve"> (EY165 + EZ163) * EZ164</f>
        <v>0</v>
      </c>
      <c r="FA165" s="237">
        <f t="shared" ref="FA165" si="618" xml:space="preserve"> (EZ165 + FA163) * FA164</f>
        <v>0</v>
      </c>
      <c r="FB165" s="237">
        <f t="shared" ref="FB165" si="619" xml:space="preserve"> (FA165 + FB163) * FB164</f>
        <v>0</v>
      </c>
      <c r="FC165" s="237">
        <f t="shared" ref="FC165" si="620" xml:space="preserve"> (FB165 + FC163) * FC164</f>
        <v>0</v>
      </c>
      <c r="FD165" s="237">
        <f t="shared" ref="FD165:FE165" si="621" xml:space="preserve"> (FC165 + FD163) * FD164</f>
        <v>0</v>
      </c>
      <c r="FE165" s="237">
        <f t="shared" si="621"/>
        <v>0</v>
      </c>
      <c r="FF165" s="237">
        <f t="shared" ref="FF165" si="622" xml:space="preserve"> (FE165 + FF163) * FF164</f>
        <v>0</v>
      </c>
      <c r="FG165" s="237">
        <f t="shared" ref="FG165" si="623" xml:space="preserve"> (FF165 + FG163) * FG164</f>
        <v>0</v>
      </c>
      <c r="FH165" s="237">
        <f t="shared" ref="FH165" si="624" xml:space="preserve"> (FG165 + FH163) * FH164</f>
        <v>0</v>
      </c>
      <c r="FI165" s="237">
        <f t="shared" ref="FI165" si="625" xml:space="preserve"> (FH165 + FI163) * FI164</f>
        <v>0</v>
      </c>
      <c r="FJ165" s="237">
        <f t="shared" ref="FJ165" si="626" xml:space="preserve"> (FI165 + FJ163) * FJ164</f>
        <v>0</v>
      </c>
      <c r="FK165" s="237">
        <f t="shared" ref="FK165" si="627" xml:space="preserve"> (FJ165 + FK163) * FK164</f>
        <v>0</v>
      </c>
      <c r="FL165" s="237">
        <f t="shared" ref="FL165:FM165" si="628" xml:space="preserve"> (FK165 + FL163) * FL164</f>
        <v>0</v>
      </c>
      <c r="FM165" s="237">
        <f t="shared" si="628"/>
        <v>0</v>
      </c>
      <c r="FN165" s="237">
        <f t="shared" ref="FN165" si="629" xml:space="preserve"> (FM165 + FN163) * FN164</f>
        <v>0</v>
      </c>
      <c r="FO165" s="237">
        <f t="shared" ref="FO165" si="630" xml:space="preserve"> (FN165 + FO163) * FO164</f>
        <v>0</v>
      </c>
      <c r="FP165" s="237">
        <f t="shared" ref="FP165" si="631" xml:space="preserve"> (FO165 + FP163) * FP164</f>
        <v>0</v>
      </c>
      <c r="FQ165" s="237">
        <f t="shared" ref="FQ165" si="632" xml:space="preserve"> (FP165 + FQ163) * FQ164</f>
        <v>0</v>
      </c>
      <c r="FR165" s="237">
        <f t="shared" ref="FR165" si="633" xml:space="preserve"> (FQ165 + FR163) * FR164</f>
        <v>0</v>
      </c>
      <c r="FS165" s="237">
        <f t="shared" ref="FS165" si="634" xml:space="preserve"> (FR165 + FS163) * FS164</f>
        <v>0</v>
      </c>
      <c r="FT165" s="237">
        <f t="shared" ref="FT165:FU165" si="635" xml:space="preserve"> (FS165 + FT163) * FT164</f>
        <v>0</v>
      </c>
      <c r="FU165" s="237">
        <f t="shared" si="635"/>
        <v>0</v>
      </c>
      <c r="FV165" s="237">
        <f t="shared" ref="FV165" si="636" xml:space="preserve"> (FU165 + FV163) * FV164</f>
        <v>0</v>
      </c>
      <c r="FW165" s="237">
        <f t="shared" ref="FW165" si="637" xml:space="preserve"> (FV165 + FW163) * FW164</f>
        <v>0</v>
      </c>
      <c r="FX165" s="237">
        <f t="shared" ref="FX165" si="638" xml:space="preserve"> (FW165 + FX163) * FX164</f>
        <v>0</v>
      </c>
      <c r="FY165" s="237">
        <f t="shared" ref="FY165" si="639" xml:space="preserve"> (FX165 + FY163) * FY164</f>
        <v>0</v>
      </c>
      <c r="FZ165" s="237">
        <f t="shared" ref="FZ165" si="640" xml:space="preserve"> (FY165 + FZ163) * FZ164</f>
        <v>0</v>
      </c>
      <c r="GA165" s="237">
        <f t="shared" ref="GA165" si="641" xml:space="preserve"> (FZ165 + GA163) * GA164</f>
        <v>0</v>
      </c>
      <c r="GB165" s="237">
        <f t="shared" ref="GB165:GC165" si="642" xml:space="preserve"> (GA165 + GB163) * GB164</f>
        <v>0</v>
      </c>
      <c r="GC165" s="237">
        <f t="shared" si="642"/>
        <v>0</v>
      </c>
      <c r="GD165" s="237">
        <f t="shared" ref="GD165" si="643" xml:space="preserve"> (GC165 + GD163) * GD164</f>
        <v>0</v>
      </c>
      <c r="GE165" s="237">
        <f t="shared" ref="GE165" si="644" xml:space="preserve"> (GD165 + GE163) * GE164</f>
        <v>0</v>
      </c>
      <c r="GF165" s="237">
        <f t="shared" ref="GF165" si="645" xml:space="preserve"> (GE165 + GF163) * GF164</f>
        <v>0</v>
      </c>
      <c r="GG165" s="237">
        <f t="shared" ref="GG165" si="646" xml:space="preserve"> (GF165 + GG163) * GG164</f>
        <v>0</v>
      </c>
      <c r="GH165" s="237">
        <f t="shared" ref="GH165" si="647" xml:space="preserve"> (GG165 + GH163) * GH164</f>
        <v>0</v>
      </c>
      <c r="GI165" s="237">
        <f t="shared" ref="GI165" si="648" xml:space="preserve"> (GH165 + GI163) * GI164</f>
        <v>0</v>
      </c>
      <c r="GJ165" s="237">
        <f t="shared" ref="GJ165" si="649" xml:space="preserve"> (GI165 + GJ163) * GJ164</f>
        <v>0</v>
      </c>
    </row>
    <row r="166" spans="1:192" outlineLevel="1" x14ac:dyDescent="0.25">
      <c r="A166" s="50"/>
      <c r="C166" s="51"/>
      <c r="D166" s="52"/>
      <c r="E166" s="11"/>
      <c r="F166" s="11"/>
      <c r="G166" s="11"/>
      <c r="H166" s="11"/>
      <c r="I166" s="137"/>
      <c r="J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</row>
    <row r="167" spans="1:192" x14ac:dyDescent="0.25">
      <c r="E167" s="9"/>
      <c r="F167" s="9"/>
      <c r="G167" s="9"/>
      <c r="H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</row>
    <row r="168" spans="1:192" x14ac:dyDescent="0.25">
      <c r="A168" s="15" t="s">
        <v>185</v>
      </c>
    </row>
    <row r="169" spans="1:192" x14ac:dyDescent="0.25">
      <c r="E169" s="9"/>
      <c r="F169" s="9"/>
      <c r="G169" s="9"/>
      <c r="H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</row>
    <row r="170" spans="1:192" outlineLevel="1" x14ac:dyDescent="0.25">
      <c r="A170" s="50"/>
      <c r="C170" s="51"/>
      <c r="D170" s="52"/>
      <c r="E170" s="27" t="str">
        <f t="shared" ref="E170:BP170" si="650" xml:space="preserve"> E$20</f>
        <v>Model period beginning</v>
      </c>
      <c r="F170" s="27">
        <f t="shared" si="650"/>
        <v>0</v>
      </c>
      <c r="G170" s="27" t="str">
        <f t="shared" si="650"/>
        <v>date</v>
      </c>
      <c r="H170" s="27">
        <f t="shared" si="650"/>
        <v>0</v>
      </c>
      <c r="I170" s="136">
        <f t="shared" si="650"/>
        <v>0</v>
      </c>
      <c r="J170" s="27">
        <f t="shared" si="650"/>
        <v>44197</v>
      </c>
      <c r="K170" s="27">
        <f t="shared" si="650"/>
        <v>44378</v>
      </c>
      <c r="L170" s="27">
        <f t="shared" si="650"/>
        <v>44562</v>
      </c>
      <c r="M170" s="27">
        <f t="shared" si="650"/>
        <v>44743</v>
      </c>
      <c r="N170" s="27">
        <f t="shared" si="650"/>
        <v>44927</v>
      </c>
      <c r="O170" s="27">
        <f t="shared" si="650"/>
        <v>45108</v>
      </c>
      <c r="P170" s="27">
        <f t="shared" si="650"/>
        <v>45292</v>
      </c>
      <c r="Q170" s="27">
        <f t="shared" si="650"/>
        <v>45474</v>
      </c>
      <c r="R170" s="27">
        <f t="shared" si="650"/>
        <v>45658</v>
      </c>
      <c r="S170" s="27">
        <f t="shared" si="650"/>
        <v>45839</v>
      </c>
      <c r="T170" s="27">
        <f t="shared" si="650"/>
        <v>46023</v>
      </c>
      <c r="U170" s="27">
        <f t="shared" si="650"/>
        <v>46204</v>
      </c>
      <c r="V170" s="27">
        <f t="shared" si="650"/>
        <v>46388</v>
      </c>
      <c r="W170" s="27">
        <f t="shared" si="650"/>
        <v>46569</v>
      </c>
      <c r="X170" s="27">
        <f t="shared" si="650"/>
        <v>46753</v>
      </c>
      <c r="Y170" s="27">
        <f t="shared" si="650"/>
        <v>46935</v>
      </c>
      <c r="Z170" s="27">
        <f t="shared" si="650"/>
        <v>47119</v>
      </c>
      <c r="AA170" s="27">
        <f t="shared" si="650"/>
        <v>47300</v>
      </c>
      <c r="AB170" s="27">
        <f t="shared" si="650"/>
        <v>47484</v>
      </c>
      <c r="AC170" s="27">
        <f t="shared" si="650"/>
        <v>47665</v>
      </c>
      <c r="AD170" s="27">
        <f t="shared" si="650"/>
        <v>47849</v>
      </c>
      <c r="AE170" s="27">
        <f t="shared" si="650"/>
        <v>48030</v>
      </c>
      <c r="AF170" s="27">
        <f t="shared" si="650"/>
        <v>48214</v>
      </c>
      <c r="AG170" s="27">
        <f t="shared" si="650"/>
        <v>48396</v>
      </c>
      <c r="AH170" s="27">
        <f t="shared" si="650"/>
        <v>48580</v>
      </c>
      <c r="AI170" s="27">
        <f t="shared" si="650"/>
        <v>48761</v>
      </c>
      <c r="AJ170" s="27">
        <f t="shared" si="650"/>
        <v>48945</v>
      </c>
      <c r="AK170" s="27">
        <f t="shared" si="650"/>
        <v>49126</v>
      </c>
      <c r="AL170" s="27">
        <f t="shared" si="650"/>
        <v>49310</v>
      </c>
      <c r="AM170" s="27">
        <f t="shared" si="650"/>
        <v>49491</v>
      </c>
      <c r="AN170" s="27">
        <f t="shared" si="650"/>
        <v>49675</v>
      </c>
      <c r="AO170" s="27">
        <f t="shared" si="650"/>
        <v>49857</v>
      </c>
      <c r="AP170" s="27">
        <f t="shared" si="650"/>
        <v>50041</v>
      </c>
      <c r="AQ170" s="27">
        <f t="shared" si="650"/>
        <v>50222</v>
      </c>
      <c r="AR170" s="27">
        <f t="shared" si="650"/>
        <v>50406</v>
      </c>
      <c r="AS170" s="27">
        <f t="shared" si="650"/>
        <v>50587</v>
      </c>
      <c r="AT170" s="27">
        <f t="shared" si="650"/>
        <v>50771</v>
      </c>
      <c r="AU170" s="27">
        <f t="shared" si="650"/>
        <v>50952</v>
      </c>
      <c r="AV170" s="27">
        <f t="shared" si="650"/>
        <v>51136</v>
      </c>
      <c r="AW170" s="27">
        <f t="shared" si="650"/>
        <v>51318</v>
      </c>
      <c r="AX170" s="27">
        <f t="shared" si="650"/>
        <v>51502</v>
      </c>
      <c r="AY170" s="27">
        <f t="shared" si="650"/>
        <v>51683</v>
      </c>
      <c r="AZ170" s="27">
        <f t="shared" si="650"/>
        <v>51867</v>
      </c>
      <c r="BA170" s="27">
        <f t="shared" si="650"/>
        <v>52048</v>
      </c>
      <c r="BB170" s="27">
        <f t="shared" si="650"/>
        <v>52232</v>
      </c>
      <c r="BC170" s="27">
        <f t="shared" si="650"/>
        <v>52413</v>
      </c>
      <c r="BD170" s="27">
        <f t="shared" si="650"/>
        <v>52597</v>
      </c>
      <c r="BE170" s="27">
        <f t="shared" si="650"/>
        <v>52779</v>
      </c>
      <c r="BF170" s="27">
        <f t="shared" si="650"/>
        <v>52963</v>
      </c>
      <c r="BG170" s="27">
        <f t="shared" si="650"/>
        <v>53144</v>
      </c>
      <c r="BH170" s="27">
        <f t="shared" si="650"/>
        <v>53328</v>
      </c>
      <c r="BI170" s="27">
        <f t="shared" si="650"/>
        <v>53509</v>
      </c>
      <c r="BJ170" s="27">
        <f t="shared" si="650"/>
        <v>53693</v>
      </c>
      <c r="BK170" s="27">
        <f t="shared" si="650"/>
        <v>53874</v>
      </c>
      <c r="BL170" s="27">
        <f t="shared" si="650"/>
        <v>54058</v>
      </c>
      <c r="BM170" s="27">
        <f t="shared" si="650"/>
        <v>54240</v>
      </c>
      <c r="BN170" s="27">
        <f t="shared" si="650"/>
        <v>54424</v>
      </c>
      <c r="BO170" s="27">
        <f t="shared" si="650"/>
        <v>54605</v>
      </c>
      <c r="BP170" s="27">
        <f t="shared" si="650"/>
        <v>54789</v>
      </c>
      <c r="BQ170" s="27">
        <f t="shared" ref="BQ170:EB170" si="651" xml:space="preserve"> BQ$20</f>
        <v>54970</v>
      </c>
      <c r="BR170" s="27">
        <f t="shared" si="651"/>
        <v>55154</v>
      </c>
      <c r="BS170" s="27">
        <f t="shared" si="651"/>
        <v>55335</v>
      </c>
      <c r="BT170" s="27">
        <f t="shared" si="651"/>
        <v>55519</v>
      </c>
      <c r="BU170" s="27">
        <f t="shared" si="651"/>
        <v>55701</v>
      </c>
      <c r="BV170" s="27">
        <f t="shared" si="651"/>
        <v>55885</v>
      </c>
      <c r="BW170" s="27">
        <f t="shared" si="651"/>
        <v>56066</v>
      </c>
      <c r="BX170" s="27">
        <f t="shared" si="651"/>
        <v>56250</v>
      </c>
      <c r="BY170" s="27">
        <f t="shared" si="651"/>
        <v>56431</v>
      </c>
      <c r="BZ170" s="27">
        <f t="shared" si="651"/>
        <v>56615</v>
      </c>
      <c r="CA170" s="27">
        <f t="shared" si="651"/>
        <v>56796</v>
      </c>
      <c r="CB170" s="27">
        <f t="shared" si="651"/>
        <v>56980</v>
      </c>
      <c r="CC170" s="27">
        <f t="shared" si="651"/>
        <v>57162</v>
      </c>
      <c r="CD170" s="27">
        <f t="shared" si="651"/>
        <v>57346</v>
      </c>
      <c r="CE170" s="27">
        <f t="shared" si="651"/>
        <v>57527</v>
      </c>
      <c r="CF170" s="27">
        <f t="shared" si="651"/>
        <v>57711</v>
      </c>
      <c r="CG170" s="27">
        <f t="shared" si="651"/>
        <v>57892</v>
      </c>
      <c r="CH170" s="27">
        <f t="shared" si="651"/>
        <v>58076</v>
      </c>
      <c r="CI170" s="27">
        <f t="shared" si="651"/>
        <v>58257</v>
      </c>
      <c r="CJ170" s="27">
        <f t="shared" si="651"/>
        <v>58441</v>
      </c>
      <c r="CK170" s="27">
        <f t="shared" si="651"/>
        <v>58623</v>
      </c>
      <c r="CL170" s="27">
        <f t="shared" si="651"/>
        <v>58807</v>
      </c>
      <c r="CM170" s="27">
        <f t="shared" si="651"/>
        <v>58988</v>
      </c>
      <c r="CN170" s="27">
        <f t="shared" si="651"/>
        <v>59172</v>
      </c>
      <c r="CO170" s="27">
        <f t="shared" si="651"/>
        <v>59353</v>
      </c>
      <c r="CP170" s="27">
        <f t="shared" si="651"/>
        <v>59537</v>
      </c>
      <c r="CQ170" s="27">
        <f t="shared" si="651"/>
        <v>59718</v>
      </c>
      <c r="CR170" s="27">
        <f t="shared" si="651"/>
        <v>59902</v>
      </c>
      <c r="CS170" s="27">
        <f t="shared" si="651"/>
        <v>60084</v>
      </c>
      <c r="CT170" s="27">
        <f t="shared" si="651"/>
        <v>60268</v>
      </c>
      <c r="CU170" s="27">
        <f t="shared" si="651"/>
        <v>60449</v>
      </c>
      <c r="CV170" s="27">
        <f t="shared" si="651"/>
        <v>60633</v>
      </c>
      <c r="CW170" s="27">
        <f t="shared" si="651"/>
        <v>60814</v>
      </c>
      <c r="CX170" s="27">
        <f t="shared" si="651"/>
        <v>60998</v>
      </c>
      <c r="CY170" s="27">
        <f t="shared" si="651"/>
        <v>61179</v>
      </c>
      <c r="CZ170" s="27">
        <f t="shared" si="651"/>
        <v>61363</v>
      </c>
      <c r="DA170" s="27">
        <f t="shared" si="651"/>
        <v>61545</v>
      </c>
      <c r="DB170" s="27">
        <f t="shared" si="651"/>
        <v>61729</v>
      </c>
      <c r="DC170" s="27">
        <f t="shared" si="651"/>
        <v>61910</v>
      </c>
      <c r="DD170" s="27">
        <f t="shared" si="651"/>
        <v>62094</v>
      </c>
      <c r="DE170" s="27">
        <f t="shared" si="651"/>
        <v>62275</v>
      </c>
      <c r="DF170" s="27">
        <f t="shared" si="651"/>
        <v>62459</v>
      </c>
      <c r="DG170" s="27">
        <f t="shared" si="651"/>
        <v>62640</v>
      </c>
      <c r="DH170" s="27">
        <f t="shared" si="651"/>
        <v>62824</v>
      </c>
      <c r="DI170" s="27">
        <f t="shared" si="651"/>
        <v>63006</v>
      </c>
      <c r="DJ170" s="27">
        <f t="shared" si="651"/>
        <v>63190</v>
      </c>
      <c r="DK170" s="27">
        <f t="shared" si="651"/>
        <v>63371</v>
      </c>
      <c r="DL170" s="27">
        <f t="shared" si="651"/>
        <v>63555</v>
      </c>
      <c r="DM170" s="27">
        <f t="shared" si="651"/>
        <v>63736</v>
      </c>
      <c r="DN170" s="27">
        <f t="shared" si="651"/>
        <v>63920</v>
      </c>
      <c r="DO170" s="27">
        <f t="shared" si="651"/>
        <v>64101</v>
      </c>
      <c r="DP170" s="27">
        <f t="shared" si="651"/>
        <v>64285</v>
      </c>
      <c r="DQ170" s="27">
        <f t="shared" si="651"/>
        <v>64467</v>
      </c>
      <c r="DR170" s="27">
        <f t="shared" si="651"/>
        <v>64651</v>
      </c>
      <c r="DS170" s="27">
        <f t="shared" si="651"/>
        <v>64832</v>
      </c>
      <c r="DT170" s="27">
        <f t="shared" si="651"/>
        <v>65016</v>
      </c>
      <c r="DU170" s="27">
        <f t="shared" si="651"/>
        <v>65197</v>
      </c>
      <c r="DV170" s="27">
        <f t="shared" si="651"/>
        <v>65381</v>
      </c>
      <c r="DW170" s="27">
        <f t="shared" si="651"/>
        <v>65562</v>
      </c>
      <c r="DX170" s="27">
        <f t="shared" si="651"/>
        <v>65746</v>
      </c>
      <c r="DY170" s="27">
        <f t="shared" si="651"/>
        <v>65928</v>
      </c>
      <c r="DZ170" s="27">
        <f t="shared" si="651"/>
        <v>66112</v>
      </c>
      <c r="EA170" s="27">
        <f t="shared" si="651"/>
        <v>66293</v>
      </c>
      <c r="EB170" s="27">
        <f t="shared" si="651"/>
        <v>66477</v>
      </c>
      <c r="EC170" s="27">
        <f t="shared" ref="EC170:GJ170" si="652" xml:space="preserve"> EC$20</f>
        <v>66658</v>
      </c>
      <c r="ED170" s="27">
        <f t="shared" si="652"/>
        <v>66842</v>
      </c>
      <c r="EE170" s="27">
        <f t="shared" si="652"/>
        <v>67023</v>
      </c>
      <c r="EF170" s="27">
        <f t="shared" si="652"/>
        <v>67207</v>
      </c>
      <c r="EG170" s="27">
        <f t="shared" si="652"/>
        <v>67389</v>
      </c>
      <c r="EH170" s="27">
        <f t="shared" si="652"/>
        <v>67573</v>
      </c>
      <c r="EI170" s="27">
        <f t="shared" si="652"/>
        <v>67754</v>
      </c>
      <c r="EJ170" s="27">
        <f t="shared" si="652"/>
        <v>67938</v>
      </c>
      <c r="EK170" s="27">
        <f t="shared" si="652"/>
        <v>68119</v>
      </c>
      <c r="EL170" s="27">
        <f t="shared" si="652"/>
        <v>68303</v>
      </c>
      <c r="EM170" s="27">
        <f t="shared" si="652"/>
        <v>68484</v>
      </c>
      <c r="EN170" s="27">
        <f t="shared" si="652"/>
        <v>68668</v>
      </c>
      <c r="EO170" s="27">
        <f t="shared" si="652"/>
        <v>68850</v>
      </c>
      <c r="EP170" s="27">
        <f t="shared" si="652"/>
        <v>69034</v>
      </c>
      <c r="EQ170" s="27">
        <f t="shared" si="652"/>
        <v>69215</v>
      </c>
      <c r="ER170" s="27">
        <f t="shared" si="652"/>
        <v>69399</v>
      </c>
      <c r="ES170" s="27">
        <f t="shared" si="652"/>
        <v>69580</v>
      </c>
      <c r="ET170" s="27">
        <f t="shared" si="652"/>
        <v>69764</v>
      </c>
      <c r="EU170" s="27">
        <f t="shared" si="652"/>
        <v>69945</v>
      </c>
      <c r="EV170" s="27">
        <f t="shared" si="652"/>
        <v>70129</v>
      </c>
      <c r="EW170" s="27">
        <f t="shared" si="652"/>
        <v>70311</v>
      </c>
      <c r="EX170" s="27">
        <f t="shared" si="652"/>
        <v>70495</v>
      </c>
      <c r="EY170" s="27">
        <f t="shared" si="652"/>
        <v>70676</v>
      </c>
      <c r="EZ170" s="27">
        <f t="shared" si="652"/>
        <v>70860</v>
      </c>
      <c r="FA170" s="27">
        <f t="shared" si="652"/>
        <v>71041</v>
      </c>
      <c r="FB170" s="27">
        <f t="shared" si="652"/>
        <v>71225</v>
      </c>
      <c r="FC170" s="27">
        <f t="shared" si="652"/>
        <v>71406</v>
      </c>
      <c r="FD170" s="27">
        <f t="shared" si="652"/>
        <v>71590</v>
      </c>
      <c r="FE170" s="27">
        <f t="shared" si="652"/>
        <v>71772</v>
      </c>
      <c r="FF170" s="27">
        <f t="shared" si="652"/>
        <v>71956</v>
      </c>
      <c r="FG170" s="27">
        <f t="shared" si="652"/>
        <v>72137</v>
      </c>
      <c r="FH170" s="27">
        <f t="shared" si="652"/>
        <v>72321</v>
      </c>
      <c r="FI170" s="27">
        <f t="shared" si="652"/>
        <v>72502</v>
      </c>
      <c r="FJ170" s="27">
        <f t="shared" si="652"/>
        <v>72686</v>
      </c>
      <c r="FK170" s="27">
        <f t="shared" si="652"/>
        <v>72867</v>
      </c>
      <c r="FL170" s="27">
        <f t="shared" si="652"/>
        <v>73051</v>
      </c>
      <c r="FM170" s="27">
        <f t="shared" si="652"/>
        <v>73232</v>
      </c>
      <c r="FN170" s="27">
        <f t="shared" si="652"/>
        <v>73416</v>
      </c>
      <c r="FO170" s="27">
        <f t="shared" si="652"/>
        <v>73597</v>
      </c>
      <c r="FP170" s="27">
        <f t="shared" si="652"/>
        <v>73781</v>
      </c>
      <c r="FQ170" s="27">
        <f t="shared" si="652"/>
        <v>73962</v>
      </c>
      <c r="FR170" s="27">
        <f t="shared" si="652"/>
        <v>74146</v>
      </c>
      <c r="FS170" s="27">
        <f t="shared" si="652"/>
        <v>74327</v>
      </c>
      <c r="FT170" s="27">
        <f t="shared" si="652"/>
        <v>74511</v>
      </c>
      <c r="FU170" s="27">
        <f t="shared" si="652"/>
        <v>74693</v>
      </c>
      <c r="FV170" s="27">
        <f t="shared" si="652"/>
        <v>74877</v>
      </c>
      <c r="FW170" s="27">
        <f t="shared" si="652"/>
        <v>75058</v>
      </c>
      <c r="FX170" s="27">
        <f t="shared" si="652"/>
        <v>75242</v>
      </c>
      <c r="FY170" s="27">
        <f t="shared" si="652"/>
        <v>75423</v>
      </c>
      <c r="FZ170" s="27">
        <f t="shared" si="652"/>
        <v>75607</v>
      </c>
      <c r="GA170" s="27">
        <f t="shared" si="652"/>
        <v>75788</v>
      </c>
      <c r="GB170" s="27">
        <f t="shared" si="652"/>
        <v>75972</v>
      </c>
      <c r="GC170" s="27">
        <f t="shared" si="652"/>
        <v>76154</v>
      </c>
      <c r="GD170" s="27">
        <f t="shared" si="652"/>
        <v>76338</v>
      </c>
      <c r="GE170" s="27">
        <f t="shared" si="652"/>
        <v>76519</v>
      </c>
      <c r="GF170" s="27">
        <f t="shared" si="652"/>
        <v>76703</v>
      </c>
      <c r="GG170" s="27">
        <f t="shared" si="652"/>
        <v>76884</v>
      </c>
      <c r="GH170" s="27">
        <f t="shared" si="652"/>
        <v>77068</v>
      </c>
      <c r="GI170" s="27">
        <f t="shared" si="652"/>
        <v>77249</v>
      </c>
      <c r="GJ170" s="27">
        <f t="shared" si="652"/>
        <v>77433</v>
      </c>
    </row>
    <row r="171" spans="1:192" outlineLevel="1" x14ac:dyDescent="0.25">
      <c r="A171" s="50"/>
      <c r="B171" s="50"/>
      <c r="C171" s="51"/>
      <c r="D171" s="71"/>
      <c r="E171" s="11" t="str">
        <f t="shared" ref="E171:BP171" si="653" xml:space="preserve"> E$25</f>
        <v>Model period ending</v>
      </c>
      <c r="F171" s="11">
        <f t="shared" si="653"/>
        <v>0</v>
      </c>
      <c r="G171" s="11" t="str">
        <f t="shared" si="653"/>
        <v>date</v>
      </c>
      <c r="H171" s="11">
        <f t="shared" si="653"/>
        <v>0</v>
      </c>
      <c r="I171" s="137">
        <f t="shared" si="653"/>
        <v>0</v>
      </c>
      <c r="J171" s="11">
        <f t="shared" si="653"/>
        <v>44377</v>
      </c>
      <c r="K171" s="11">
        <f t="shared" si="653"/>
        <v>44561</v>
      </c>
      <c r="L171" s="11">
        <f t="shared" si="653"/>
        <v>44742</v>
      </c>
      <c r="M171" s="11">
        <f t="shared" si="653"/>
        <v>44926</v>
      </c>
      <c r="N171" s="11">
        <f t="shared" si="653"/>
        <v>45107</v>
      </c>
      <c r="O171" s="11">
        <f t="shared" si="653"/>
        <v>45291</v>
      </c>
      <c r="P171" s="11">
        <f t="shared" si="653"/>
        <v>45473</v>
      </c>
      <c r="Q171" s="11">
        <f t="shared" si="653"/>
        <v>45657</v>
      </c>
      <c r="R171" s="11">
        <f t="shared" si="653"/>
        <v>45838</v>
      </c>
      <c r="S171" s="11">
        <f t="shared" si="653"/>
        <v>46022</v>
      </c>
      <c r="T171" s="11">
        <f t="shared" si="653"/>
        <v>46203</v>
      </c>
      <c r="U171" s="11">
        <f t="shared" si="653"/>
        <v>46387</v>
      </c>
      <c r="V171" s="11">
        <f t="shared" si="653"/>
        <v>46568</v>
      </c>
      <c r="W171" s="11">
        <f t="shared" si="653"/>
        <v>46752</v>
      </c>
      <c r="X171" s="11">
        <f t="shared" si="653"/>
        <v>46934</v>
      </c>
      <c r="Y171" s="11">
        <f t="shared" si="653"/>
        <v>47118</v>
      </c>
      <c r="Z171" s="11">
        <f t="shared" si="653"/>
        <v>47299</v>
      </c>
      <c r="AA171" s="11">
        <f t="shared" si="653"/>
        <v>47483</v>
      </c>
      <c r="AB171" s="11">
        <f t="shared" si="653"/>
        <v>47664</v>
      </c>
      <c r="AC171" s="11">
        <f t="shared" si="653"/>
        <v>47848</v>
      </c>
      <c r="AD171" s="11">
        <f t="shared" si="653"/>
        <v>48029</v>
      </c>
      <c r="AE171" s="11">
        <f t="shared" si="653"/>
        <v>48213</v>
      </c>
      <c r="AF171" s="11">
        <f t="shared" si="653"/>
        <v>48395</v>
      </c>
      <c r="AG171" s="11">
        <f t="shared" si="653"/>
        <v>48579</v>
      </c>
      <c r="AH171" s="11">
        <f t="shared" si="653"/>
        <v>48760</v>
      </c>
      <c r="AI171" s="11">
        <f t="shared" si="653"/>
        <v>48944</v>
      </c>
      <c r="AJ171" s="11">
        <f t="shared" si="653"/>
        <v>49125</v>
      </c>
      <c r="AK171" s="11">
        <f t="shared" si="653"/>
        <v>49309</v>
      </c>
      <c r="AL171" s="11">
        <f t="shared" si="653"/>
        <v>49490</v>
      </c>
      <c r="AM171" s="11">
        <f t="shared" si="653"/>
        <v>49674</v>
      </c>
      <c r="AN171" s="11">
        <f t="shared" si="653"/>
        <v>49856</v>
      </c>
      <c r="AO171" s="11">
        <f t="shared" si="653"/>
        <v>50040</v>
      </c>
      <c r="AP171" s="11">
        <f t="shared" si="653"/>
        <v>50221</v>
      </c>
      <c r="AQ171" s="11">
        <f t="shared" si="653"/>
        <v>50405</v>
      </c>
      <c r="AR171" s="11">
        <f t="shared" si="653"/>
        <v>50586</v>
      </c>
      <c r="AS171" s="11">
        <f t="shared" si="653"/>
        <v>50770</v>
      </c>
      <c r="AT171" s="11">
        <f t="shared" si="653"/>
        <v>50951</v>
      </c>
      <c r="AU171" s="11">
        <f t="shared" si="653"/>
        <v>51135</v>
      </c>
      <c r="AV171" s="11">
        <f t="shared" si="653"/>
        <v>51317</v>
      </c>
      <c r="AW171" s="11">
        <f t="shared" si="653"/>
        <v>51501</v>
      </c>
      <c r="AX171" s="11">
        <f t="shared" si="653"/>
        <v>51682</v>
      </c>
      <c r="AY171" s="11">
        <f t="shared" si="653"/>
        <v>51866</v>
      </c>
      <c r="AZ171" s="11">
        <f t="shared" si="653"/>
        <v>52047</v>
      </c>
      <c r="BA171" s="11">
        <f t="shared" si="653"/>
        <v>52231</v>
      </c>
      <c r="BB171" s="11">
        <f t="shared" si="653"/>
        <v>52412</v>
      </c>
      <c r="BC171" s="11">
        <f t="shared" si="653"/>
        <v>52596</v>
      </c>
      <c r="BD171" s="11">
        <f t="shared" si="653"/>
        <v>52778</v>
      </c>
      <c r="BE171" s="11">
        <f t="shared" si="653"/>
        <v>52962</v>
      </c>
      <c r="BF171" s="11">
        <f t="shared" si="653"/>
        <v>53143</v>
      </c>
      <c r="BG171" s="11">
        <f t="shared" si="653"/>
        <v>53327</v>
      </c>
      <c r="BH171" s="11">
        <f t="shared" si="653"/>
        <v>53508</v>
      </c>
      <c r="BI171" s="11">
        <f t="shared" si="653"/>
        <v>53692</v>
      </c>
      <c r="BJ171" s="11">
        <f t="shared" si="653"/>
        <v>53873</v>
      </c>
      <c r="BK171" s="11">
        <f t="shared" si="653"/>
        <v>54057</v>
      </c>
      <c r="BL171" s="11">
        <f t="shared" si="653"/>
        <v>54239</v>
      </c>
      <c r="BM171" s="11">
        <f t="shared" si="653"/>
        <v>54423</v>
      </c>
      <c r="BN171" s="11">
        <f t="shared" si="653"/>
        <v>54604</v>
      </c>
      <c r="BO171" s="11">
        <f t="shared" si="653"/>
        <v>54788</v>
      </c>
      <c r="BP171" s="11">
        <f t="shared" si="653"/>
        <v>54969</v>
      </c>
      <c r="BQ171" s="11">
        <f t="shared" ref="BQ171:EB171" si="654" xml:space="preserve"> BQ$25</f>
        <v>55153</v>
      </c>
      <c r="BR171" s="11">
        <f t="shared" si="654"/>
        <v>55334</v>
      </c>
      <c r="BS171" s="11">
        <f t="shared" si="654"/>
        <v>55518</v>
      </c>
      <c r="BT171" s="11">
        <f t="shared" si="654"/>
        <v>55700</v>
      </c>
      <c r="BU171" s="11">
        <f t="shared" si="654"/>
        <v>55884</v>
      </c>
      <c r="BV171" s="11">
        <f t="shared" si="654"/>
        <v>56065</v>
      </c>
      <c r="BW171" s="11">
        <f t="shared" si="654"/>
        <v>56249</v>
      </c>
      <c r="BX171" s="11">
        <f t="shared" si="654"/>
        <v>56430</v>
      </c>
      <c r="BY171" s="11">
        <f t="shared" si="654"/>
        <v>56614</v>
      </c>
      <c r="BZ171" s="11">
        <f t="shared" si="654"/>
        <v>56795</v>
      </c>
      <c r="CA171" s="11">
        <f t="shared" si="654"/>
        <v>56979</v>
      </c>
      <c r="CB171" s="11">
        <f t="shared" si="654"/>
        <v>57161</v>
      </c>
      <c r="CC171" s="11">
        <f t="shared" si="654"/>
        <v>57345</v>
      </c>
      <c r="CD171" s="11">
        <f t="shared" si="654"/>
        <v>57526</v>
      </c>
      <c r="CE171" s="11">
        <f t="shared" si="654"/>
        <v>57710</v>
      </c>
      <c r="CF171" s="11">
        <f t="shared" si="654"/>
        <v>57891</v>
      </c>
      <c r="CG171" s="11">
        <f t="shared" si="654"/>
        <v>58075</v>
      </c>
      <c r="CH171" s="11">
        <f t="shared" si="654"/>
        <v>58256</v>
      </c>
      <c r="CI171" s="11">
        <f t="shared" si="654"/>
        <v>58440</v>
      </c>
      <c r="CJ171" s="11">
        <f t="shared" si="654"/>
        <v>58622</v>
      </c>
      <c r="CK171" s="11">
        <f t="shared" si="654"/>
        <v>58806</v>
      </c>
      <c r="CL171" s="11">
        <f t="shared" si="654"/>
        <v>58987</v>
      </c>
      <c r="CM171" s="11">
        <f t="shared" si="654"/>
        <v>59171</v>
      </c>
      <c r="CN171" s="11">
        <f t="shared" si="654"/>
        <v>59352</v>
      </c>
      <c r="CO171" s="11">
        <f t="shared" si="654"/>
        <v>59536</v>
      </c>
      <c r="CP171" s="11">
        <f t="shared" si="654"/>
        <v>59717</v>
      </c>
      <c r="CQ171" s="11">
        <f t="shared" si="654"/>
        <v>59901</v>
      </c>
      <c r="CR171" s="11">
        <f t="shared" si="654"/>
        <v>60083</v>
      </c>
      <c r="CS171" s="11">
        <f t="shared" si="654"/>
        <v>60267</v>
      </c>
      <c r="CT171" s="11">
        <f t="shared" si="654"/>
        <v>60448</v>
      </c>
      <c r="CU171" s="11">
        <f t="shared" si="654"/>
        <v>60632</v>
      </c>
      <c r="CV171" s="11">
        <f t="shared" si="654"/>
        <v>60813</v>
      </c>
      <c r="CW171" s="11">
        <f t="shared" si="654"/>
        <v>60997</v>
      </c>
      <c r="CX171" s="11">
        <f t="shared" si="654"/>
        <v>61178</v>
      </c>
      <c r="CY171" s="11">
        <f t="shared" si="654"/>
        <v>61362</v>
      </c>
      <c r="CZ171" s="11">
        <f t="shared" si="654"/>
        <v>61544</v>
      </c>
      <c r="DA171" s="11">
        <f t="shared" si="654"/>
        <v>61728</v>
      </c>
      <c r="DB171" s="11">
        <f t="shared" si="654"/>
        <v>61909</v>
      </c>
      <c r="DC171" s="11">
        <f t="shared" si="654"/>
        <v>62093</v>
      </c>
      <c r="DD171" s="11">
        <f t="shared" si="654"/>
        <v>62274</v>
      </c>
      <c r="DE171" s="11">
        <f t="shared" si="654"/>
        <v>62458</v>
      </c>
      <c r="DF171" s="11">
        <f t="shared" si="654"/>
        <v>62639</v>
      </c>
      <c r="DG171" s="11">
        <f t="shared" si="654"/>
        <v>62823</v>
      </c>
      <c r="DH171" s="11">
        <f t="shared" si="654"/>
        <v>63005</v>
      </c>
      <c r="DI171" s="11">
        <f t="shared" si="654"/>
        <v>63189</v>
      </c>
      <c r="DJ171" s="11">
        <f t="shared" si="654"/>
        <v>63370</v>
      </c>
      <c r="DK171" s="11">
        <f t="shared" si="654"/>
        <v>63554</v>
      </c>
      <c r="DL171" s="11">
        <f t="shared" si="654"/>
        <v>63735</v>
      </c>
      <c r="DM171" s="11">
        <f t="shared" si="654"/>
        <v>63919</v>
      </c>
      <c r="DN171" s="11">
        <f t="shared" si="654"/>
        <v>64100</v>
      </c>
      <c r="DO171" s="11">
        <f t="shared" si="654"/>
        <v>64284</v>
      </c>
      <c r="DP171" s="11">
        <f t="shared" si="654"/>
        <v>64466</v>
      </c>
      <c r="DQ171" s="11">
        <f t="shared" si="654"/>
        <v>64650</v>
      </c>
      <c r="DR171" s="11">
        <f t="shared" si="654"/>
        <v>64831</v>
      </c>
      <c r="DS171" s="11">
        <f t="shared" si="654"/>
        <v>65015</v>
      </c>
      <c r="DT171" s="11">
        <f t="shared" si="654"/>
        <v>65196</v>
      </c>
      <c r="DU171" s="11">
        <f t="shared" si="654"/>
        <v>65380</v>
      </c>
      <c r="DV171" s="11">
        <f t="shared" si="654"/>
        <v>65561</v>
      </c>
      <c r="DW171" s="11">
        <f t="shared" si="654"/>
        <v>65745</v>
      </c>
      <c r="DX171" s="11">
        <f t="shared" si="654"/>
        <v>65927</v>
      </c>
      <c r="DY171" s="11">
        <f t="shared" si="654"/>
        <v>66111</v>
      </c>
      <c r="DZ171" s="11">
        <f t="shared" si="654"/>
        <v>66292</v>
      </c>
      <c r="EA171" s="11">
        <f t="shared" si="654"/>
        <v>66476</v>
      </c>
      <c r="EB171" s="11">
        <f t="shared" si="654"/>
        <v>66657</v>
      </c>
      <c r="EC171" s="11">
        <f t="shared" ref="EC171:GJ171" si="655" xml:space="preserve"> EC$25</f>
        <v>66841</v>
      </c>
      <c r="ED171" s="11">
        <f t="shared" si="655"/>
        <v>67022</v>
      </c>
      <c r="EE171" s="11">
        <f t="shared" si="655"/>
        <v>67206</v>
      </c>
      <c r="EF171" s="11">
        <f t="shared" si="655"/>
        <v>67388</v>
      </c>
      <c r="EG171" s="11">
        <f t="shared" si="655"/>
        <v>67572</v>
      </c>
      <c r="EH171" s="11">
        <f t="shared" si="655"/>
        <v>67753</v>
      </c>
      <c r="EI171" s="11">
        <f t="shared" si="655"/>
        <v>67937</v>
      </c>
      <c r="EJ171" s="11">
        <f t="shared" si="655"/>
        <v>68118</v>
      </c>
      <c r="EK171" s="11">
        <f t="shared" si="655"/>
        <v>68302</v>
      </c>
      <c r="EL171" s="11">
        <f t="shared" si="655"/>
        <v>68483</v>
      </c>
      <c r="EM171" s="11">
        <f t="shared" si="655"/>
        <v>68667</v>
      </c>
      <c r="EN171" s="11">
        <f t="shared" si="655"/>
        <v>68849</v>
      </c>
      <c r="EO171" s="11">
        <f t="shared" si="655"/>
        <v>69033</v>
      </c>
      <c r="EP171" s="11">
        <f t="shared" si="655"/>
        <v>69214</v>
      </c>
      <c r="EQ171" s="11">
        <f t="shared" si="655"/>
        <v>69398</v>
      </c>
      <c r="ER171" s="11">
        <f t="shared" si="655"/>
        <v>69579</v>
      </c>
      <c r="ES171" s="11">
        <f t="shared" si="655"/>
        <v>69763</v>
      </c>
      <c r="ET171" s="11">
        <f t="shared" si="655"/>
        <v>69944</v>
      </c>
      <c r="EU171" s="11">
        <f t="shared" si="655"/>
        <v>70128</v>
      </c>
      <c r="EV171" s="11">
        <f t="shared" si="655"/>
        <v>70310</v>
      </c>
      <c r="EW171" s="11">
        <f t="shared" si="655"/>
        <v>70494</v>
      </c>
      <c r="EX171" s="11">
        <f t="shared" si="655"/>
        <v>70675</v>
      </c>
      <c r="EY171" s="11">
        <f t="shared" si="655"/>
        <v>70859</v>
      </c>
      <c r="EZ171" s="11">
        <f t="shared" si="655"/>
        <v>71040</v>
      </c>
      <c r="FA171" s="11">
        <f t="shared" si="655"/>
        <v>71224</v>
      </c>
      <c r="FB171" s="11">
        <f t="shared" si="655"/>
        <v>71405</v>
      </c>
      <c r="FC171" s="11">
        <f t="shared" si="655"/>
        <v>71589</v>
      </c>
      <c r="FD171" s="11">
        <f t="shared" si="655"/>
        <v>71771</v>
      </c>
      <c r="FE171" s="11">
        <f t="shared" si="655"/>
        <v>71955</v>
      </c>
      <c r="FF171" s="11">
        <f t="shared" si="655"/>
        <v>72136</v>
      </c>
      <c r="FG171" s="11">
        <f t="shared" si="655"/>
        <v>72320</v>
      </c>
      <c r="FH171" s="11">
        <f t="shared" si="655"/>
        <v>72501</v>
      </c>
      <c r="FI171" s="11">
        <f t="shared" si="655"/>
        <v>72685</v>
      </c>
      <c r="FJ171" s="11">
        <f t="shared" si="655"/>
        <v>72866</v>
      </c>
      <c r="FK171" s="11">
        <f t="shared" si="655"/>
        <v>73050</v>
      </c>
      <c r="FL171" s="11">
        <f t="shared" si="655"/>
        <v>73231</v>
      </c>
      <c r="FM171" s="11">
        <f t="shared" si="655"/>
        <v>73415</v>
      </c>
      <c r="FN171" s="11">
        <f t="shared" si="655"/>
        <v>73596</v>
      </c>
      <c r="FO171" s="11">
        <f t="shared" si="655"/>
        <v>73780</v>
      </c>
      <c r="FP171" s="11">
        <f t="shared" si="655"/>
        <v>73961</v>
      </c>
      <c r="FQ171" s="11">
        <f t="shared" si="655"/>
        <v>74145</v>
      </c>
      <c r="FR171" s="11">
        <f t="shared" si="655"/>
        <v>74326</v>
      </c>
      <c r="FS171" s="11">
        <f t="shared" si="655"/>
        <v>74510</v>
      </c>
      <c r="FT171" s="11">
        <f t="shared" si="655"/>
        <v>74692</v>
      </c>
      <c r="FU171" s="11">
        <f t="shared" si="655"/>
        <v>74876</v>
      </c>
      <c r="FV171" s="11">
        <f t="shared" si="655"/>
        <v>75057</v>
      </c>
      <c r="FW171" s="11">
        <f t="shared" si="655"/>
        <v>75241</v>
      </c>
      <c r="FX171" s="11">
        <f t="shared" si="655"/>
        <v>75422</v>
      </c>
      <c r="FY171" s="11">
        <f t="shared" si="655"/>
        <v>75606</v>
      </c>
      <c r="FZ171" s="11">
        <f t="shared" si="655"/>
        <v>75787</v>
      </c>
      <c r="GA171" s="11">
        <f t="shared" si="655"/>
        <v>75971</v>
      </c>
      <c r="GB171" s="11">
        <f t="shared" si="655"/>
        <v>76153</v>
      </c>
      <c r="GC171" s="11">
        <f t="shared" si="655"/>
        <v>76337</v>
      </c>
      <c r="GD171" s="11">
        <f t="shared" si="655"/>
        <v>76518</v>
      </c>
      <c r="GE171" s="11">
        <f t="shared" si="655"/>
        <v>76702</v>
      </c>
      <c r="GF171" s="11">
        <f t="shared" si="655"/>
        <v>76883</v>
      </c>
      <c r="GG171" s="11">
        <f t="shared" si="655"/>
        <v>77067</v>
      </c>
      <c r="GH171" s="11">
        <f t="shared" si="655"/>
        <v>77248</v>
      </c>
      <c r="GI171" s="11">
        <f t="shared" si="655"/>
        <v>77432</v>
      </c>
      <c r="GJ171" s="11">
        <f t="shared" si="655"/>
        <v>77614</v>
      </c>
    </row>
    <row r="172" spans="1:192" s="194" customFormat="1" x14ac:dyDescent="0.25">
      <c r="A172" s="142"/>
      <c r="B172" s="142"/>
      <c r="C172" s="143"/>
      <c r="D172" s="144"/>
      <c r="E172" s="193" t="s">
        <v>187</v>
      </c>
      <c r="F172" s="193"/>
      <c r="G172" s="193" t="s">
        <v>186</v>
      </c>
      <c r="H172" s="193"/>
      <c r="I172" s="145"/>
      <c r="J172" s="145">
        <f t="shared" ref="J172:AO172" si="656" xml:space="preserve"> J171 - J170 + 1</f>
        <v>181</v>
      </c>
      <c r="K172" s="145">
        <f t="shared" si="656"/>
        <v>184</v>
      </c>
      <c r="L172" s="145">
        <f t="shared" si="656"/>
        <v>181</v>
      </c>
      <c r="M172" s="145">
        <f t="shared" si="656"/>
        <v>184</v>
      </c>
      <c r="N172" s="145">
        <f t="shared" si="656"/>
        <v>181</v>
      </c>
      <c r="O172" s="145">
        <f t="shared" si="656"/>
        <v>184</v>
      </c>
      <c r="P172" s="145">
        <f t="shared" si="656"/>
        <v>182</v>
      </c>
      <c r="Q172" s="145">
        <f t="shared" si="656"/>
        <v>184</v>
      </c>
      <c r="R172" s="145">
        <f t="shared" si="656"/>
        <v>181</v>
      </c>
      <c r="S172" s="145">
        <f t="shared" si="656"/>
        <v>184</v>
      </c>
      <c r="T172" s="145">
        <f t="shared" si="656"/>
        <v>181</v>
      </c>
      <c r="U172" s="145">
        <f t="shared" si="656"/>
        <v>184</v>
      </c>
      <c r="V172" s="145">
        <f t="shared" si="656"/>
        <v>181</v>
      </c>
      <c r="W172" s="145">
        <f t="shared" si="656"/>
        <v>184</v>
      </c>
      <c r="X172" s="145">
        <f t="shared" si="656"/>
        <v>182</v>
      </c>
      <c r="Y172" s="145">
        <f t="shared" si="656"/>
        <v>184</v>
      </c>
      <c r="Z172" s="145">
        <f t="shared" si="656"/>
        <v>181</v>
      </c>
      <c r="AA172" s="145">
        <f t="shared" si="656"/>
        <v>184</v>
      </c>
      <c r="AB172" s="145">
        <f t="shared" si="656"/>
        <v>181</v>
      </c>
      <c r="AC172" s="145">
        <f t="shared" si="656"/>
        <v>184</v>
      </c>
      <c r="AD172" s="145">
        <f t="shared" si="656"/>
        <v>181</v>
      </c>
      <c r="AE172" s="145">
        <f t="shared" si="656"/>
        <v>184</v>
      </c>
      <c r="AF172" s="145">
        <f t="shared" si="656"/>
        <v>182</v>
      </c>
      <c r="AG172" s="145">
        <f t="shared" si="656"/>
        <v>184</v>
      </c>
      <c r="AH172" s="145">
        <f t="shared" si="656"/>
        <v>181</v>
      </c>
      <c r="AI172" s="145">
        <f t="shared" si="656"/>
        <v>184</v>
      </c>
      <c r="AJ172" s="145">
        <f t="shared" si="656"/>
        <v>181</v>
      </c>
      <c r="AK172" s="145">
        <f t="shared" si="656"/>
        <v>184</v>
      </c>
      <c r="AL172" s="145">
        <f t="shared" si="656"/>
        <v>181</v>
      </c>
      <c r="AM172" s="145">
        <f t="shared" si="656"/>
        <v>184</v>
      </c>
      <c r="AN172" s="145">
        <f t="shared" si="656"/>
        <v>182</v>
      </c>
      <c r="AO172" s="145">
        <f t="shared" si="656"/>
        <v>184</v>
      </c>
      <c r="AP172" s="145">
        <f t="shared" ref="AP172:BU172" si="657" xml:space="preserve"> AP171 - AP170 + 1</f>
        <v>181</v>
      </c>
      <c r="AQ172" s="145">
        <f t="shared" si="657"/>
        <v>184</v>
      </c>
      <c r="AR172" s="145">
        <f t="shared" si="657"/>
        <v>181</v>
      </c>
      <c r="AS172" s="145">
        <f t="shared" si="657"/>
        <v>184</v>
      </c>
      <c r="AT172" s="145">
        <f t="shared" si="657"/>
        <v>181</v>
      </c>
      <c r="AU172" s="145">
        <f t="shared" si="657"/>
        <v>184</v>
      </c>
      <c r="AV172" s="145">
        <f t="shared" si="657"/>
        <v>182</v>
      </c>
      <c r="AW172" s="145">
        <f t="shared" si="657"/>
        <v>184</v>
      </c>
      <c r="AX172" s="145">
        <f t="shared" si="657"/>
        <v>181</v>
      </c>
      <c r="AY172" s="145">
        <f t="shared" si="657"/>
        <v>184</v>
      </c>
      <c r="AZ172" s="145">
        <f t="shared" si="657"/>
        <v>181</v>
      </c>
      <c r="BA172" s="145">
        <f t="shared" si="657"/>
        <v>184</v>
      </c>
      <c r="BB172" s="145">
        <f t="shared" si="657"/>
        <v>181</v>
      </c>
      <c r="BC172" s="145">
        <f t="shared" si="657"/>
        <v>184</v>
      </c>
      <c r="BD172" s="145">
        <f t="shared" si="657"/>
        <v>182</v>
      </c>
      <c r="BE172" s="145">
        <f t="shared" si="657"/>
        <v>184</v>
      </c>
      <c r="BF172" s="145">
        <f t="shared" si="657"/>
        <v>181</v>
      </c>
      <c r="BG172" s="145">
        <f t="shared" si="657"/>
        <v>184</v>
      </c>
      <c r="BH172" s="145">
        <f t="shared" si="657"/>
        <v>181</v>
      </c>
      <c r="BI172" s="145">
        <f t="shared" si="657"/>
        <v>184</v>
      </c>
      <c r="BJ172" s="145">
        <f t="shared" si="657"/>
        <v>181</v>
      </c>
      <c r="BK172" s="145">
        <f t="shared" si="657"/>
        <v>184</v>
      </c>
      <c r="BL172" s="145">
        <f t="shared" si="657"/>
        <v>182</v>
      </c>
      <c r="BM172" s="145">
        <f t="shared" si="657"/>
        <v>184</v>
      </c>
      <c r="BN172" s="145">
        <f t="shared" si="657"/>
        <v>181</v>
      </c>
      <c r="BO172" s="145">
        <f t="shared" si="657"/>
        <v>184</v>
      </c>
      <c r="BP172" s="145">
        <f t="shared" si="657"/>
        <v>181</v>
      </c>
      <c r="BQ172" s="145">
        <f t="shared" si="657"/>
        <v>184</v>
      </c>
      <c r="BR172" s="145">
        <f t="shared" si="657"/>
        <v>181</v>
      </c>
      <c r="BS172" s="145">
        <f t="shared" si="657"/>
        <v>184</v>
      </c>
      <c r="BT172" s="145">
        <f t="shared" si="657"/>
        <v>182</v>
      </c>
      <c r="BU172" s="145">
        <f t="shared" si="657"/>
        <v>184</v>
      </c>
      <c r="BV172" s="145">
        <f t="shared" ref="BV172:DA172" si="658" xml:space="preserve"> BV171 - BV170 + 1</f>
        <v>181</v>
      </c>
      <c r="BW172" s="145">
        <f t="shared" si="658"/>
        <v>184</v>
      </c>
      <c r="BX172" s="145">
        <f t="shared" si="658"/>
        <v>181</v>
      </c>
      <c r="BY172" s="145">
        <f t="shared" si="658"/>
        <v>184</v>
      </c>
      <c r="BZ172" s="145">
        <f t="shared" si="658"/>
        <v>181</v>
      </c>
      <c r="CA172" s="145">
        <f t="shared" si="658"/>
        <v>184</v>
      </c>
      <c r="CB172" s="145">
        <f t="shared" si="658"/>
        <v>182</v>
      </c>
      <c r="CC172" s="145">
        <f t="shared" si="658"/>
        <v>184</v>
      </c>
      <c r="CD172" s="145">
        <f t="shared" si="658"/>
        <v>181</v>
      </c>
      <c r="CE172" s="145">
        <f t="shared" si="658"/>
        <v>184</v>
      </c>
      <c r="CF172" s="145">
        <f t="shared" si="658"/>
        <v>181</v>
      </c>
      <c r="CG172" s="145">
        <f t="shared" si="658"/>
        <v>184</v>
      </c>
      <c r="CH172" s="145">
        <f t="shared" si="658"/>
        <v>181</v>
      </c>
      <c r="CI172" s="145">
        <f t="shared" si="658"/>
        <v>184</v>
      </c>
      <c r="CJ172" s="145">
        <f t="shared" si="658"/>
        <v>182</v>
      </c>
      <c r="CK172" s="145">
        <f t="shared" si="658"/>
        <v>184</v>
      </c>
      <c r="CL172" s="145">
        <f t="shared" si="658"/>
        <v>181</v>
      </c>
      <c r="CM172" s="145">
        <f t="shared" si="658"/>
        <v>184</v>
      </c>
      <c r="CN172" s="145">
        <f t="shared" si="658"/>
        <v>181</v>
      </c>
      <c r="CO172" s="145">
        <f t="shared" si="658"/>
        <v>184</v>
      </c>
      <c r="CP172" s="145">
        <f t="shared" si="658"/>
        <v>181</v>
      </c>
      <c r="CQ172" s="145">
        <f t="shared" si="658"/>
        <v>184</v>
      </c>
      <c r="CR172" s="145">
        <f t="shared" si="658"/>
        <v>182</v>
      </c>
      <c r="CS172" s="145">
        <f t="shared" si="658"/>
        <v>184</v>
      </c>
      <c r="CT172" s="145">
        <f t="shared" si="658"/>
        <v>181</v>
      </c>
      <c r="CU172" s="145">
        <f t="shared" si="658"/>
        <v>184</v>
      </c>
      <c r="CV172" s="145">
        <f t="shared" si="658"/>
        <v>181</v>
      </c>
      <c r="CW172" s="145">
        <f t="shared" si="658"/>
        <v>184</v>
      </c>
      <c r="CX172" s="145">
        <f t="shared" si="658"/>
        <v>181</v>
      </c>
      <c r="CY172" s="145">
        <f t="shared" si="658"/>
        <v>184</v>
      </c>
      <c r="CZ172" s="145">
        <f t="shared" si="658"/>
        <v>182</v>
      </c>
      <c r="DA172" s="145">
        <f t="shared" si="658"/>
        <v>184</v>
      </c>
      <c r="DB172" s="145">
        <f t="shared" ref="DB172:EG172" si="659" xml:space="preserve"> DB171 - DB170 + 1</f>
        <v>181</v>
      </c>
      <c r="DC172" s="145">
        <f t="shared" si="659"/>
        <v>184</v>
      </c>
      <c r="DD172" s="145">
        <f t="shared" si="659"/>
        <v>181</v>
      </c>
      <c r="DE172" s="145">
        <f t="shared" si="659"/>
        <v>184</v>
      </c>
      <c r="DF172" s="145">
        <f t="shared" si="659"/>
        <v>181</v>
      </c>
      <c r="DG172" s="145">
        <f t="shared" si="659"/>
        <v>184</v>
      </c>
      <c r="DH172" s="145">
        <f t="shared" si="659"/>
        <v>182</v>
      </c>
      <c r="DI172" s="145">
        <f t="shared" si="659"/>
        <v>184</v>
      </c>
      <c r="DJ172" s="145">
        <f t="shared" si="659"/>
        <v>181</v>
      </c>
      <c r="DK172" s="145">
        <f t="shared" si="659"/>
        <v>184</v>
      </c>
      <c r="DL172" s="145">
        <f t="shared" si="659"/>
        <v>181</v>
      </c>
      <c r="DM172" s="145">
        <f t="shared" si="659"/>
        <v>184</v>
      </c>
      <c r="DN172" s="145">
        <f t="shared" si="659"/>
        <v>181</v>
      </c>
      <c r="DO172" s="145">
        <f t="shared" si="659"/>
        <v>184</v>
      </c>
      <c r="DP172" s="145">
        <f t="shared" si="659"/>
        <v>182</v>
      </c>
      <c r="DQ172" s="145">
        <f t="shared" si="659"/>
        <v>184</v>
      </c>
      <c r="DR172" s="145">
        <f t="shared" si="659"/>
        <v>181</v>
      </c>
      <c r="DS172" s="145">
        <f t="shared" si="659"/>
        <v>184</v>
      </c>
      <c r="DT172" s="145">
        <f t="shared" si="659"/>
        <v>181</v>
      </c>
      <c r="DU172" s="145">
        <f t="shared" si="659"/>
        <v>184</v>
      </c>
      <c r="DV172" s="145">
        <f t="shared" si="659"/>
        <v>181</v>
      </c>
      <c r="DW172" s="145">
        <f t="shared" si="659"/>
        <v>184</v>
      </c>
      <c r="DX172" s="145">
        <f t="shared" si="659"/>
        <v>182</v>
      </c>
      <c r="DY172" s="145">
        <f t="shared" si="659"/>
        <v>184</v>
      </c>
      <c r="DZ172" s="145">
        <f t="shared" si="659"/>
        <v>181</v>
      </c>
      <c r="EA172" s="145">
        <f t="shared" si="659"/>
        <v>184</v>
      </c>
      <c r="EB172" s="145">
        <f t="shared" si="659"/>
        <v>181</v>
      </c>
      <c r="EC172" s="145">
        <f t="shared" si="659"/>
        <v>184</v>
      </c>
      <c r="ED172" s="145">
        <f t="shared" si="659"/>
        <v>181</v>
      </c>
      <c r="EE172" s="145">
        <f t="shared" si="659"/>
        <v>184</v>
      </c>
      <c r="EF172" s="145">
        <f t="shared" si="659"/>
        <v>182</v>
      </c>
      <c r="EG172" s="145">
        <f t="shared" si="659"/>
        <v>184</v>
      </c>
      <c r="EH172" s="145">
        <f t="shared" ref="EH172:FM172" si="660" xml:space="preserve"> EH171 - EH170 + 1</f>
        <v>181</v>
      </c>
      <c r="EI172" s="145">
        <f t="shared" si="660"/>
        <v>184</v>
      </c>
      <c r="EJ172" s="145">
        <f t="shared" si="660"/>
        <v>181</v>
      </c>
      <c r="EK172" s="145">
        <f t="shared" si="660"/>
        <v>184</v>
      </c>
      <c r="EL172" s="145">
        <f t="shared" si="660"/>
        <v>181</v>
      </c>
      <c r="EM172" s="145">
        <f t="shared" si="660"/>
        <v>184</v>
      </c>
      <c r="EN172" s="145">
        <f t="shared" si="660"/>
        <v>182</v>
      </c>
      <c r="EO172" s="145">
        <f t="shared" si="660"/>
        <v>184</v>
      </c>
      <c r="EP172" s="145">
        <f t="shared" si="660"/>
        <v>181</v>
      </c>
      <c r="EQ172" s="145">
        <f t="shared" si="660"/>
        <v>184</v>
      </c>
      <c r="ER172" s="145">
        <f t="shared" si="660"/>
        <v>181</v>
      </c>
      <c r="ES172" s="145">
        <f t="shared" si="660"/>
        <v>184</v>
      </c>
      <c r="ET172" s="145">
        <f t="shared" si="660"/>
        <v>181</v>
      </c>
      <c r="EU172" s="145">
        <f t="shared" si="660"/>
        <v>184</v>
      </c>
      <c r="EV172" s="145">
        <f t="shared" si="660"/>
        <v>182</v>
      </c>
      <c r="EW172" s="145">
        <f t="shared" si="660"/>
        <v>184</v>
      </c>
      <c r="EX172" s="145">
        <f t="shared" si="660"/>
        <v>181</v>
      </c>
      <c r="EY172" s="145">
        <f t="shared" si="660"/>
        <v>184</v>
      </c>
      <c r="EZ172" s="145">
        <f t="shared" si="660"/>
        <v>181</v>
      </c>
      <c r="FA172" s="145">
        <f t="shared" si="660"/>
        <v>184</v>
      </c>
      <c r="FB172" s="145">
        <f t="shared" si="660"/>
        <v>181</v>
      </c>
      <c r="FC172" s="145">
        <f t="shared" si="660"/>
        <v>184</v>
      </c>
      <c r="FD172" s="145">
        <f t="shared" si="660"/>
        <v>182</v>
      </c>
      <c r="FE172" s="145">
        <f t="shared" si="660"/>
        <v>184</v>
      </c>
      <c r="FF172" s="145">
        <f t="shared" si="660"/>
        <v>181</v>
      </c>
      <c r="FG172" s="145">
        <f t="shared" si="660"/>
        <v>184</v>
      </c>
      <c r="FH172" s="145">
        <f t="shared" si="660"/>
        <v>181</v>
      </c>
      <c r="FI172" s="145">
        <f t="shared" si="660"/>
        <v>184</v>
      </c>
      <c r="FJ172" s="145">
        <f t="shared" si="660"/>
        <v>181</v>
      </c>
      <c r="FK172" s="145">
        <f t="shared" si="660"/>
        <v>184</v>
      </c>
      <c r="FL172" s="145">
        <f t="shared" si="660"/>
        <v>181</v>
      </c>
      <c r="FM172" s="145">
        <f t="shared" si="660"/>
        <v>184</v>
      </c>
      <c r="FN172" s="145">
        <f t="shared" ref="FN172:GJ172" si="661" xml:space="preserve"> FN171 - FN170 + 1</f>
        <v>181</v>
      </c>
      <c r="FO172" s="145">
        <f t="shared" si="661"/>
        <v>184</v>
      </c>
      <c r="FP172" s="145">
        <f t="shared" si="661"/>
        <v>181</v>
      </c>
      <c r="FQ172" s="145">
        <f t="shared" si="661"/>
        <v>184</v>
      </c>
      <c r="FR172" s="145">
        <f t="shared" si="661"/>
        <v>181</v>
      </c>
      <c r="FS172" s="145">
        <f t="shared" si="661"/>
        <v>184</v>
      </c>
      <c r="FT172" s="145">
        <f t="shared" si="661"/>
        <v>182</v>
      </c>
      <c r="FU172" s="145">
        <f t="shared" si="661"/>
        <v>184</v>
      </c>
      <c r="FV172" s="145">
        <f t="shared" si="661"/>
        <v>181</v>
      </c>
      <c r="FW172" s="145">
        <f t="shared" si="661"/>
        <v>184</v>
      </c>
      <c r="FX172" s="145">
        <f t="shared" si="661"/>
        <v>181</v>
      </c>
      <c r="FY172" s="145">
        <f t="shared" si="661"/>
        <v>184</v>
      </c>
      <c r="FZ172" s="145">
        <f t="shared" si="661"/>
        <v>181</v>
      </c>
      <c r="GA172" s="145">
        <f t="shared" si="661"/>
        <v>184</v>
      </c>
      <c r="GB172" s="145">
        <f t="shared" si="661"/>
        <v>182</v>
      </c>
      <c r="GC172" s="145">
        <f t="shared" si="661"/>
        <v>184</v>
      </c>
      <c r="GD172" s="145">
        <f t="shared" si="661"/>
        <v>181</v>
      </c>
      <c r="GE172" s="145">
        <f t="shared" si="661"/>
        <v>184</v>
      </c>
      <c r="GF172" s="145">
        <f t="shared" si="661"/>
        <v>181</v>
      </c>
      <c r="GG172" s="145">
        <f t="shared" si="661"/>
        <v>184</v>
      </c>
      <c r="GH172" s="145">
        <f t="shared" si="661"/>
        <v>181</v>
      </c>
      <c r="GI172" s="145">
        <f t="shared" si="661"/>
        <v>184</v>
      </c>
      <c r="GJ172" s="145">
        <f t="shared" si="661"/>
        <v>182</v>
      </c>
    </row>
    <row r="175" spans="1:192" s="647" customFormat="1" ht="13" customHeight="1" x14ac:dyDescent="0.25">
      <c r="A175" s="15" t="s">
        <v>588</v>
      </c>
      <c r="B175" s="668"/>
      <c r="C175" s="526"/>
      <c r="D175" s="526"/>
      <c r="E175" s="526"/>
      <c r="F175" s="526"/>
      <c r="G175" s="526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</row>
    <row r="176" spans="1:192" s="647" customFormat="1" ht="13" customHeight="1" outlineLevel="1" x14ac:dyDescent="0.25">
      <c r="A176" s="15"/>
      <c r="B176" s="668"/>
      <c r="C176" s="526"/>
      <c r="D176" s="526"/>
      <c r="E176" s="526"/>
      <c r="F176" s="526"/>
      <c r="G176" s="52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</row>
    <row r="177" spans="1:192" s="647" customFormat="1" ht="13" customHeight="1" outlineLevel="1" x14ac:dyDescent="0.25">
      <c r="A177" s="15"/>
      <c r="B177" s="668"/>
      <c r="C177" s="526"/>
      <c r="D177" s="526"/>
      <c r="E177" s="78" t="str">
        <f xml:space="preserve"> InpC!E$77</f>
        <v>Equity bridge repaid at end construction?</v>
      </c>
      <c r="F177" s="78">
        <f xml:space="preserve"> InpC!F$77</f>
        <v>1</v>
      </c>
      <c r="G177" s="78" t="str">
        <f xml:space="preserve"> InpC!G$77</f>
        <v>1 = yes, 0 = no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</row>
    <row r="178" spans="1:192" s="647" customFormat="1" ht="13" customHeight="1" outlineLevel="1" x14ac:dyDescent="0.25">
      <c r="A178" s="664"/>
      <c r="B178" s="664"/>
      <c r="C178" s="664"/>
      <c r="D178" s="664"/>
      <c r="E178" s="699" t="str">
        <f xml:space="preserve"> ConTime!E$73</f>
        <v>End of construction period date</v>
      </c>
      <c r="F178" s="699">
        <f xml:space="preserve"> ConTime!F$73</f>
        <v>45473</v>
      </c>
      <c r="G178" s="699" t="str">
        <f xml:space="preserve"> ConTime!G$73</f>
        <v>date</v>
      </c>
      <c r="H178" s="667"/>
      <c r="I178" s="667"/>
      <c r="J178" s="667"/>
      <c r="K178" s="667"/>
      <c r="L178" s="667"/>
      <c r="M178" s="667"/>
      <c r="N178" s="667"/>
      <c r="O178" s="667"/>
      <c r="P178" s="667"/>
      <c r="Q178" s="667"/>
      <c r="R178" s="667"/>
      <c r="S178" s="667"/>
      <c r="T178" s="667"/>
      <c r="U178" s="667"/>
      <c r="V178" s="667"/>
      <c r="W178" s="667"/>
      <c r="X178" s="667"/>
      <c r="Y178" s="667"/>
      <c r="Z178" s="667"/>
      <c r="AA178" s="667"/>
      <c r="AB178" s="667"/>
      <c r="AC178" s="667"/>
      <c r="AD178" s="667"/>
      <c r="AE178" s="667"/>
      <c r="AF178" s="667"/>
      <c r="AG178" s="667"/>
      <c r="AH178" s="667"/>
      <c r="AI178" s="667"/>
      <c r="AJ178" s="667"/>
      <c r="AK178" s="667"/>
      <c r="AL178" s="667"/>
      <c r="AM178" s="667"/>
      <c r="AN178" s="667"/>
      <c r="AO178" s="667"/>
      <c r="AP178" s="667"/>
      <c r="AQ178" s="667"/>
      <c r="AR178" s="667"/>
      <c r="AS178" s="667"/>
      <c r="AT178" s="667"/>
      <c r="AU178" s="667"/>
      <c r="AV178" s="667"/>
      <c r="AW178" s="667"/>
      <c r="AX178" s="667"/>
      <c r="AY178" s="667"/>
      <c r="AZ178" s="667"/>
      <c r="BA178" s="667"/>
      <c r="BB178" s="667"/>
      <c r="BC178" s="667"/>
      <c r="BD178" s="667"/>
      <c r="BE178" s="667"/>
      <c r="BF178" s="667"/>
      <c r="BG178" s="667"/>
      <c r="BH178" s="667"/>
      <c r="BI178" s="667"/>
      <c r="BJ178" s="667"/>
      <c r="BK178" s="667"/>
      <c r="BL178" s="667"/>
      <c r="BM178" s="667"/>
      <c r="BN178" s="667"/>
      <c r="BO178" s="667"/>
      <c r="BP178" s="667"/>
      <c r="BQ178" s="667"/>
      <c r="BR178" s="667"/>
      <c r="BS178" s="667"/>
      <c r="BT178" s="667"/>
      <c r="BU178" s="667"/>
      <c r="BV178" s="667"/>
      <c r="BW178" s="667"/>
      <c r="BX178" s="667"/>
      <c r="BY178" s="667"/>
      <c r="BZ178" s="667"/>
      <c r="CA178" s="667"/>
      <c r="CB178" s="667"/>
      <c r="CC178" s="667"/>
      <c r="CD178" s="667"/>
      <c r="CE178" s="667"/>
      <c r="CF178" s="667"/>
      <c r="CG178" s="667"/>
      <c r="CH178" s="667"/>
      <c r="CI178" s="667"/>
      <c r="CJ178" s="667"/>
      <c r="CK178" s="667"/>
      <c r="CL178" s="667"/>
      <c r="CM178" s="667"/>
      <c r="CN178" s="667"/>
      <c r="CO178" s="667"/>
      <c r="CP178" s="667"/>
      <c r="CQ178" s="667"/>
      <c r="CR178" s="667"/>
      <c r="CS178" s="667"/>
      <c r="CT178" s="667"/>
      <c r="CU178" s="667"/>
      <c r="CV178" s="667"/>
      <c r="CW178" s="667"/>
      <c r="CX178" s="667"/>
      <c r="CY178" s="667"/>
      <c r="CZ178" s="667"/>
      <c r="DA178" s="667"/>
      <c r="DB178" s="667"/>
      <c r="DC178" s="667"/>
      <c r="DD178" s="667"/>
      <c r="DE178" s="667"/>
      <c r="DF178" s="667"/>
      <c r="DG178" s="667"/>
      <c r="DH178" s="667"/>
      <c r="DI178" s="667"/>
      <c r="DJ178" s="667"/>
      <c r="DK178" s="667"/>
      <c r="DL178" s="667"/>
      <c r="DM178" s="667"/>
      <c r="DN178" s="667"/>
      <c r="DO178" s="667"/>
      <c r="DP178" s="667"/>
      <c r="DQ178" s="667"/>
      <c r="DR178" s="667"/>
      <c r="DS178" s="667"/>
      <c r="DT178" s="667"/>
      <c r="DU178" s="667"/>
      <c r="DV178" s="667"/>
      <c r="DW178" s="667"/>
      <c r="DX178" s="667"/>
      <c r="DY178" s="667"/>
      <c r="DZ178" s="667"/>
      <c r="EA178" s="667"/>
      <c r="EB178" s="667"/>
      <c r="EC178" s="667"/>
      <c r="ED178" s="667"/>
      <c r="EE178" s="667"/>
      <c r="EF178" s="667"/>
      <c r="EG178" s="667"/>
      <c r="EH178" s="667"/>
      <c r="EI178" s="667"/>
      <c r="EJ178" s="667"/>
      <c r="EK178" s="667"/>
      <c r="EL178" s="667"/>
      <c r="EM178" s="667"/>
      <c r="EN178" s="667"/>
      <c r="EO178" s="667"/>
      <c r="EP178" s="667"/>
      <c r="EQ178" s="667"/>
      <c r="ER178" s="667"/>
      <c r="ES178" s="667"/>
      <c r="ET178" s="667"/>
      <c r="EU178" s="667"/>
      <c r="EV178" s="667"/>
      <c r="EW178" s="667"/>
    </row>
    <row r="179" spans="1:192" s="647" customFormat="1" ht="13" customHeight="1" outlineLevel="1" x14ac:dyDescent="0.25">
      <c r="A179" s="664"/>
      <c r="B179" s="664"/>
      <c r="C179" s="664"/>
      <c r="D179" s="664"/>
      <c r="E179" s="688" t="str">
        <f xml:space="preserve"> InpC!E$78</f>
        <v>Term of equity bridge beyond PCOD</v>
      </c>
      <c r="F179" s="688">
        <f xml:space="preserve"> InpC!F$78</f>
        <v>2</v>
      </c>
      <c r="G179" s="688" t="str">
        <f xml:space="preserve"> InpC!G$78</f>
        <v>years</v>
      </c>
      <c r="H179" s="667"/>
      <c r="I179" s="667"/>
      <c r="J179" s="667"/>
      <c r="K179" s="667"/>
      <c r="L179" s="667"/>
      <c r="M179" s="667"/>
      <c r="N179" s="667"/>
      <c r="O179" s="667"/>
      <c r="P179" s="667"/>
      <c r="Q179" s="667"/>
      <c r="R179" s="667"/>
      <c r="S179" s="667"/>
      <c r="T179" s="667"/>
      <c r="U179" s="667"/>
      <c r="V179" s="667"/>
      <c r="W179" s="667"/>
      <c r="X179" s="667"/>
      <c r="Y179" s="667"/>
      <c r="Z179" s="667"/>
      <c r="AA179" s="667"/>
      <c r="AB179" s="667"/>
      <c r="AC179" s="667"/>
      <c r="AD179" s="667"/>
      <c r="AE179" s="667"/>
      <c r="AF179" s="667"/>
      <c r="AG179" s="667"/>
      <c r="AH179" s="667"/>
      <c r="AI179" s="667"/>
      <c r="AJ179" s="667"/>
      <c r="AK179" s="667"/>
      <c r="AL179" s="667"/>
      <c r="AM179" s="667"/>
      <c r="AN179" s="667"/>
      <c r="AO179" s="667"/>
      <c r="AP179" s="667"/>
      <c r="AQ179" s="667"/>
      <c r="AR179" s="667"/>
      <c r="AS179" s="667"/>
      <c r="AT179" s="667"/>
      <c r="AU179" s="667"/>
      <c r="AV179" s="667"/>
      <c r="AW179" s="667"/>
      <c r="AX179" s="667"/>
      <c r="AY179" s="667"/>
      <c r="AZ179" s="667"/>
      <c r="BA179" s="667"/>
      <c r="BB179" s="667"/>
      <c r="BC179" s="667"/>
      <c r="BD179" s="667"/>
      <c r="BE179" s="667"/>
      <c r="BF179" s="667"/>
      <c r="BG179" s="667"/>
      <c r="BH179" s="667"/>
      <c r="BI179" s="667"/>
      <c r="BJ179" s="667"/>
      <c r="BK179" s="667"/>
      <c r="BL179" s="667"/>
      <c r="BM179" s="667"/>
      <c r="BN179" s="667"/>
      <c r="BO179" s="667"/>
      <c r="BP179" s="667"/>
      <c r="BQ179" s="667"/>
      <c r="BR179" s="667"/>
      <c r="BS179" s="667"/>
      <c r="BT179" s="667"/>
      <c r="BU179" s="667"/>
      <c r="BV179" s="667"/>
      <c r="BW179" s="667"/>
      <c r="BX179" s="667"/>
      <c r="BY179" s="667"/>
      <c r="BZ179" s="667"/>
      <c r="CA179" s="667"/>
      <c r="CB179" s="667"/>
      <c r="CC179" s="667"/>
      <c r="CD179" s="667"/>
      <c r="CE179" s="667"/>
      <c r="CF179" s="667"/>
      <c r="CG179" s="667"/>
      <c r="CH179" s="667"/>
      <c r="CI179" s="667"/>
      <c r="CJ179" s="667"/>
      <c r="CK179" s="667"/>
      <c r="CL179" s="667"/>
      <c r="CM179" s="667"/>
      <c r="CN179" s="667"/>
      <c r="CO179" s="667"/>
      <c r="CP179" s="667"/>
      <c r="CQ179" s="667"/>
      <c r="CR179" s="667"/>
      <c r="CS179" s="667"/>
      <c r="CT179" s="667"/>
      <c r="CU179" s="667"/>
      <c r="CV179" s="667"/>
      <c r="CW179" s="667"/>
      <c r="CX179" s="667"/>
      <c r="CY179" s="667"/>
      <c r="CZ179" s="667"/>
      <c r="DA179" s="667"/>
      <c r="DB179" s="667"/>
      <c r="DC179" s="667"/>
      <c r="DD179" s="667"/>
      <c r="DE179" s="667"/>
      <c r="DF179" s="667"/>
      <c r="DG179" s="667"/>
      <c r="DH179" s="667"/>
      <c r="DI179" s="667"/>
      <c r="DJ179" s="667"/>
      <c r="DK179" s="667"/>
      <c r="DL179" s="667"/>
      <c r="DM179" s="667"/>
      <c r="DN179" s="667"/>
      <c r="DO179" s="667"/>
      <c r="DP179" s="667"/>
      <c r="DQ179" s="667"/>
      <c r="DR179" s="667"/>
      <c r="DS179" s="667"/>
      <c r="DT179" s="667"/>
      <c r="DU179" s="667"/>
      <c r="DV179" s="667"/>
      <c r="DW179" s="667"/>
      <c r="DX179" s="667"/>
      <c r="DY179" s="667"/>
      <c r="DZ179" s="667"/>
      <c r="EA179" s="667"/>
      <c r="EB179" s="667"/>
      <c r="EC179" s="667"/>
      <c r="ED179" s="667"/>
      <c r="EE179" s="667"/>
      <c r="EF179" s="667"/>
      <c r="EG179" s="667"/>
      <c r="EH179" s="667"/>
      <c r="EI179" s="667"/>
      <c r="EJ179" s="667"/>
      <c r="EK179" s="667"/>
      <c r="EL179" s="667"/>
      <c r="EM179" s="667"/>
      <c r="EN179" s="667"/>
      <c r="EO179" s="667"/>
      <c r="EP179" s="667"/>
      <c r="EQ179" s="667"/>
      <c r="ER179" s="667"/>
      <c r="ES179" s="667"/>
      <c r="ET179" s="667"/>
      <c r="EU179" s="667"/>
      <c r="EV179" s="667"/>
      <c r="EW179" s="667"/>
    </row>
    <row r="180" spans="1:192" s="647" customFormat="1" ht="13" customHeight="1" outlineLevel="1" x14ac:dyDescent="0.25">
      <c r="A180" s="664"/>
      <c r="B180" s="664"/>
      <c r="C180" s="664"/>
      <c r="D180" s="664"/>
      <c r="E180" s="688" t="str">
        <f xml:space="preserve"> InpC!E$212</f>
        <v>Months in year</v>
      </c>
      <c r="F180" s="688">
        <f xml:space="preserve"> InpC!F$212</f>
        <v>12</v>
      </c>
      <c r="G180" s="688" t="str">
        <f xml:space="preserve"> InpC!G$212</f>
        <v>months</v>
      </c>
      <c r="H180" s="667"/>
      <c r="I180" s="667"/>
      <c r="J180" s="667"/>
      <c r="K180" s="667"/>
      <c r="L180" s="667"/>
      <c r="M180" s="667"/>
      <c r="N180" s="667"/>
      <c r="O180" s="667"/>
      <c r="P180" s="667"/>
      <c r="Q180" s="667"/>
      <c r="R180" s="667"/>
      <c r="S180" s="667"/>
      <c r="T180" s="667"/>
      <c r="U180" s="667"/>
      <c r="V180" s="667"/>
      <c r="W180" s="667"/>
      <c r="X180" s="667"/>
      <c r="Y180" s="667"/>
      <c r="Z180" s="667"/>
      <c r="AA180" s="667"/>
      <c r="AB180" s="667"/>
      <c r="AC180" s="667"/>
      <c r="AD180" s="667"/>
      <c r="AE180" s="667"/>
      <c r="AF180" s="667"/>
      <c r="AG180" s="667"/>
      <c r="AH180" s="667"/>
      <c r="AI180" s="667"/>
      <c r="AJ180" s="667"/>
      <c r="AK180" s="667"/>
      <c r="AL180" s="667"/>
      <c r="AM180" s="667"/>
      <c r="AN180" s="667"/>
      <c r="AO180" s="667"/>
      <c r="AP180" s="667"/>
      <c r="AQ180" s="667"/>
      <c r="AR180" s="667"/>
      <c r="AS180" s="667"/>
      <c r="AT180" s="667"/>
      <c r="AU180" s="667"/>
      <c r="AV180" s="667"/>
      <c r="AW180" s="667"/>
      <c r="AX180" s="667"/>
      <c r="AY180" s="667"/>
      <c r="AZ180" s="667"/>
      <c r="BA180" s="667"/>
      <c r="BB180" s="667"/>
      <c r="BC180" s="667"/>
      <c r="BD180" s="667"/>
      <c r="BE180" s="667"/>
      <c r="BF180" s="667"/>
      <c r="BG180" s="667"/>
      <c r="BH180" s="667"/>
      <c r="BI180" s="667"/>
      <c r="BJ180" s="667"/>
      <c r="BK180" s="667"/>
      <c r="BL180" s="667"/>
      <c r="BM180" s="667"/>
      <c r="BN180" s="667"/>
      <c r="BO180" s="667"/>
      <c r="BP180" s="667"/>
      <c r="BQ180" s="667"/>
      <c r="BR180" s="667"/>
      <c r="BS180" s="667"/>
      <c r="BT180" s="667"/>
      <c r="BU180" s="667"/>
      <c r="BV180" s="667"/>
      <c r="BW180" s="667"/>
      <c r="BX180" s="667"/>
      <c r="BY180" s="667"/>
      <c r="BZ180" s="667"/>
      <c r="CA180" s="667"/>
      <c r="CB180" s="667"/>
      <c r="CC180" s="667"/>
      <c r="CD180" s="667"/>
      <c r="CE180" s="667"/>
      <c r="CF180" s="667"/>
      <c r="CG180" s="667"/>
      <c r="CH180" s="667"/>
      <c r="CI180" s="667"/>
      <c r="CJ180" s="667"/>
      <c r="CK180" s="667"/>
      <c r="CL180" s="667"/>
      <c r="CM180" s="667"/>
      <c r="CN180" s="667"/>
      <c r="CO180" s="667"/>
      <c r="CP180" s="667"/>
      <c r="CQ180" s="667"/>
      <c r="CR180" s="667"/>
      <c r="CS180" s="667"/>
      <c r="CT180" s="667"/>
      <c r="CU180" s="667"/>
      <c r="CV180" s="667"/>
      <c r="CW180" s="667"/>
      <c r="CX180" s="667"/>
      <c r="CY180" s="667"/>
      <c r="CZ180" s="667"/>
      <c r="DA180" s="667"/>
      <c r="DB180" s="667"/>
      <c r="DC180" s="667"/>
      <c r="DD180" s="667"/>
      <c r="DE180" s="667"/>
      <c r="DF180" s="667"/>
      <c r="DG180" s="667"/>
      <c r="DH180" s="667"/>
      <c r="DI180" s="667"/>
      <c r="DJ180" s="667"/>
      <c r="DK180" s="667"/>
      <c r="DL180" s="667"/>
      <c r="DM180" s="667"/>
      <c r="DN180" s="667"/>
      <c r="DO180" s="667"/>
      <c r="DP180" s="667"/>
      <c r="DQ180" s="667"/>
      <c r="DR180" s="667"/>
      <c r="DS180" s="667"/>
      <c r="DT180" s="667"/>
      <c r="DU180" s="667"/>
      <c r="DV180" s="667"/>
      <c r="DW180" s="667"/>
      <c r="DX180" s="667"/>
      <c r="DY180" s="667"/>
      <c r="DZ180" s="667"/>
      <c r="EA180" s="667"/>
      <c r="EB180" s="667"/>
      <c r="EC180" s="667"/>
      <c r="ED180" s="667"/>
      <c r="EE180" s="667"/>
      <c r="EF180" s="667"/>
      <c r="EG180" s="667"/>
      <c r="EH180" s="667"/>
      <c r="EI180" s="667"/>
      <c r="EJ180" s="667"/>
      <c r="EK180" s="667"/>
      <c r="EL180" s="667"/>
      <c r="EM180" s="667"/>
      <c r="EN180" s="667"/>
      <c r="EO180" s="667"/>
      <c r="EP180" s="667"/>
      <c r="EQ180" s="667"/>
      <c r="ER180" s="667"/>
      <c r="ES180" s="667"/>
      <c r="ET180" s="667"/>
      <c r="EU180" s="667"/>
      <c r="EV180" s="667"/>
      <c r="EW180" s="667"/>
    </row>
    <row r="181" spans="1:192" s="647" customFormat="1" ht="13" customHeight="1" outlineLevel="1" x14ac:dyDescent="0.25">
      <c r="A181" s="526"/>
      <c r="B181" s="526"/>
      <c r="C181" s="526"/>
      <c r="D181" s="526"/>
      <c r="E181" s="694" t="s">
        <v>585</v>
      </c>
      <c r="F181" s="140">
        <f xml:space="preserve"> IF(F177 = 1, F178, EOMONTH(F178, F179 * F180))</f>
        <v>45473</v>
      </c>
      <c r="G181" s="694" t="s">
        <v>6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</row>
    <row r="182" spans="1:192" s="647" customFormat="1" ht="13" customHeight="1" outlineLevel="1" x14ac:dyDescent="0.25">
      <c r="A182" s="526"/>
      <c r="B182" s="526"/>
      <c r="C182" s="526"/>
      <c r="D182" s="526"/>
      <c r="E182" s="526"/>
      <c r="F182" s="526"/>
      <c r="G182" s="526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</row>
    <row r="183" spans="1:192" s="647" customFormat="1" ht="13" customHeight="1" outlineLevel="1" x14ac:dyDescent="0.25">
      <c r="A183" s="526"/>
      <c r="B183" s="526"/>
      <c r="C183" s="526"/>
      <c r="D183" s="526"/>
      <c r="E183" s="138" t="str">
        <f xml:space="preserve"> E$181</f>
        <v>Equity bridge repayment date</v>
      </c>
      <c r="F183" s="138">
        <f xml:space="preserve"> F$181</f>
        <v>45473</v>
      </c>
      <c r="G183" s="138" t="str">
        <f xml:space="preserve"> G$181</f>
        <v>date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</row>
    <row r="184" spans="1:192" outlineLevel="1" x14ac:dyDescent="0.25">
      <c r="A184" s="50"/>
      <c r="B184" s="50"/>
      <c r="C184" s="51"/>
      <c r="D184" s="71"/>
      <c r="E184" s="11" t="str">
        <f t="shared" ref="E184:BP184" si="662" xml:space="preserve"> E$25</f>
        <v>Model period ending</v>
      </c>
      <c r="F184" s="11">
        <f t="shared" si="662"/>
        <v>0</v>
      </c>
      <c r="G184" s="11" t="str">
        <f t="shared" si="662"/>
        <v>date</v>
      </c>
      <c r="H184" s="11">
        <f t="shared" si="662"/>
        <v>0</v>
      </c>
      <c r="I184" s="137">
        <f t="shared" si="662"/>
        <v>0</v>
      </c>
      <c r="J184" s="11">
        <f t="shared" si="662"/>
        <v>44377</v>
      </c>
      <c r="K184" s="11">
        <f t="shared" si="662"/>
        <v>44561</v>
      </c>
      <c r="L184" s="11">
        <f t="shared" si="662"/>
        <v>44742</v>
      </c>
      <c r="M184" s="11">
        <f t="shared" si="662"/>
        <v>44926</v>
      </c>
      <c r="N184" s="11">
        <f t="shared" si="662"/>
        <v>45107</v>
      </c>
      <c r="O184" s="11">
        <f t="shared" si="662"/>
        <v>45291</v>
      </c>
      <c r="P184" s="11">
        <f t="shared" si="662"/>
        <v>45473</v>
      </c>
      <c r="Q184" s="11">
        <f t="shared" si="662"/>
        <v>45657</v>
      </c>
      <c r="R184" s="11">
        <f t="shared" si="662"/>
        <v>45838</v>
      </c>
      <c r="S184" s="11">
        <f t="shared" si="662"/>
        <v>46022</v>
      </c>
      <c r="T184" s="11">
        <f t="shared" si="662"/>
        <v>46203</v>
      </c>
      <c r="U184" s="11">
        <f t="shared" si="662"/>
        <v>46387</v>
      </c>
      <c r="V184" s="11">
        <f t="shared" si="662"/>
        <v>46568</v>
      </c>
      <c r="W184" s="11">
        <f t="shared" si="662"/>
        <v>46752</v>
      </c>
      <c r="X184" s="11">
        <f t="shared" si="662"/>
        <v>46934</v>
      </c>
      <c r="Y184" s="11">
        <f t="shared" si="662"/>
        <v>47118</v>
      </c>
      <c r="Z184" s="11">
        <f t="shared" si="662"/>
        <v>47299</v>
      </c>
      <c r="AA184" s="11">
        <f t="shared" si="662"/>
        <v>47483</v>
      </c>
      <c r="AB184" s="11">
        <f t="shared" si="662"/>
        <v>47664</v>
      </c>
      <c r="AC184" s="11">
        <f t="shared" si="662"/>
        <v>47848</v>
      </c>
      <c r="AD184" s="11">
        <f t="shared" si="662"/>
        <v>48029</v>
      </c>
      <c r="AE184" s="11">
        <f t="shared" si="662"/>
        <v>48213</v>
      </c>
      <c r="AF184" s="11">
        <f t="shared" si="662"/>
        <v>48395</v>
      </c>
      <c r="AG184" s="11">
        <f t="shared" si="662"/>
        <v>48579</v>
      </c>
      <c r="AH184" s="11">
        <f t="shared" si="662"/>
        <v>48760</v>
      </c>
      <c r="AI184" s="11">
        <f t="shared" si="662"/>
        <v>48944</v>
      </c>
      <c r="AJ184" s="11">
        <f t="shared" si="662"/>
        <v>49125</v>
      </c>
      <c r="AK184" s="11">
        <f t="shared" si="662"/>
        <v>49309</v>
      </c>
      <c r="AL184" s="11">
        <f t="shared" si="662"/>
        <v>49490</v>
      </c>
      <c r="AM184" s="11">
        <f t="shared" si="662"/>
        <v>49674</v>
      </c>
      <c r="AN184" s="11">
        <f t="shared" si="662"/>
        <v>49856</v>
      </c>
      <c r="AO184" s="11">
        <f t="shared" si="662"/>
        <v>50040</v>
      </c>
      <c r="AP184" s="11">
        <f t="shared" si="662"/>
        <v>50221</v>
      </c>
      <c r="AQ184" s="11">
        <f t="shared" si="662"/>
        <v>50405</v>
      </c>
      <c r="AR184" s="11">
        <f t="shared" si="662"/>
        <v>50586</v>
      </c>
      <c r="AS184" s="11">
        <f t="shared" si="662"/>
        <v>50770</v>
      </c>
      <c r="AT184" s="11">
        <f t="shared" si="662"/>
        <v>50951</v>
      </c>
      <c r="AU184" s="11">
        <f t="shared" si="662"/>
        <v>51135</v>
      </c>
      <c r="AV184" s="11">
        <f t="shared" si="662"/>
        <v>51317</v>
      </c>
      <c r="AW184" s="11">
        <f t="shared" si="662"/>
        <v>51501</v>
      </c>
      <c r="AX184" s="11">
        <f t="shared" si="662"/>
        <v>51682</v>
      </c>
      <c r="AY184" s="11">
        <f t="shared" si="662"/>
        <v>51866</v>
      </c>
      <c r="AZ184" s="11">
        <f t="shared" si="662"/>
        <v>52047</v>
      </c>
      <c r="BA184" s="11">
        <f t="shared" si="662"/>
        <v>52231</v>
      </c>
      <c r="BB184" s="11">
        <f t="shared" si="662"/>
        <v>52412</v>
      </c>
      <c r="BC184" s="11">
        <f t="shared" si="662"/>
        <v>52596</v>
      </c>
      <c r="BD184" s="11">
        <f t="shared" si="662"/>
        <v>52778</v>
      </c>
      <c r="BE184" s="11">
        <f t="shared" si="662"/>
        <v>52962</v>
      </c>
      <c r="BF184" s="11">
        <f t="shared" si="662"/>
        <v>53143</v>
      </c>
      <c r="BG184" s="11">
        <f t="shared" si="662"/>
        <v>53327</v>
      </c>
      <c r="BH184" s="11">
        <f t="shared" si="662"/>
        <v>53508</v>
      </c>
      <c r="BI184" s="11">
        <f t="shared" si="662"/>
        <v>53692</v>
      </c>
      <c r="BJ184" s="11">
        <f t="shared" si="662"/>
        <v>53873</v>
      </c>
      <c r="BK184" s="11">
        <f t="shared" si="662"/>
        <v>54057</v>
      </c>
      <c r="BL184" s="11">
        <f t="shared" si="662"/>
        <v>54239</v>
      </c>
      <c r="BM184" s="11">
        <f t="shared" si="662"/>
        <v>54423</v>
      </c>
      <c r="BN184" s="11">
        <f t="shared" si="662"/>
        <v>54604</v>
      </c>
      <c r="BO184" s="11">
        <f t="shared" si="662"/>
        <v>54788</v>
      </c>
      <c r="BP184" s="11">
        <f t="shared" si="662"/>
        <v>54969</v>
      </c>
      <c r="BQ184" s="11">
        <f t="shared" ref="BQ184:EB184" si="663" xml:space="preserve"> BQ$25</f>
        <v>55153</v>
      </c>
      <c r="BR184" s="11">
        <f t="shared" si="663"/>
        <v>55334</v>
      </c>
      <c r="BS184" s="11">
        <f t="shared" si="663"/>
        <v>55518</v>
      </c>
      <c r="BT184" s="11">
        <f t="shared" si="663"/>
        <v>55700</v>
      </c>
      <c r="BU184" s="11">
        <f t="shared" si="663"/>
        <v>55884</v>
      </c>
      <c r="BV184" s="11">
        <f t="shared" si="663"/>
        <v>56065</v>
      </c>
      <c r="BW184" s="11">
        <f t="shared" si="663"/>
        <v>56249</v>
      </c>
      <c r="BX184" s="11">
        <f t="shared" si="663"/>
        <v>56430</v>
      </c>
      <c r="BY184" s="11">
        <f t="shared" si="663"/>
        <v>56614</v>
      </c>
      <c r="BZ184" s="11">
        <f t="shared" si="663"/>
        <v>56795</v>
      </c>
      <c r="CA184" s="11">
        <f t="shared" si="663"/>
        <v>56979</v>
      </c>
      <c r="CB184" s="11">
        <f t="shared" si="663"/>
        <v>57161</v>
      </c>
      <c r="CC184" s="11">
        <f t="shared" si="663"/>
        <v>57345</v>
      </c>
      <c r="CD184" s="11">
        <f t="shared" si="663"/>
        <v>57526</v>
      </c>
      <c r="CE184" s="11">
        <f t="shared" si="663"/>
        <v>57710</v>
      </c>
      <c r="CF184" s="11">
        <f t="shared" si="663"/>
        <v>57891</v>
      </c>
      <c r="CG184" s="11">
        <f t="shared" si="663"/>
        <v>58075</v>
      </c>
      <c r="CH184" s="11">
        <f t="shared" si="663"/>
        <v>58256</v>
      </c>
      <c r="CI184" s="11">
        <f t="shared" si="663"/>
        <v>58440</v>
      </c>
      <c r="CJ184" s="11">
        <f t="shared" si="663"/>
        <v>58622</v>
      </c>
      <c r="CK184" s="11">
        <f t="shared" si="663"/>
        <v>58806</v>
      </c>
      <c r="CL184" s="11">
        <f t="shared" si="663"/>
        <v>58987</v>
      </c>
      <c r="CM184" s="11">
        <f t="shared" si="663"/>
        <v>59171</v>
      </c>
      <c r="CN184" s="11">
        <f t="shared" si="663"/>
        <v>59352</v>
      </c>
      <c r="CO184" s="11">
        <f t="shared" si="663"/>
        <v>59536</v>
      </c>
      <c r="CP184" s="11">
        <f t="shared" si="663"/>
        <v>59717</v>
      </c>
      <c r="CQ184" s="11">
        <f t="shared" si="663"/>
        <v>59901</v>
      </c>
      <c r="CR184" s="11">
        <f t="shared" si="663"/>
        <v>60083</v>
      </c>
      <c r="CS184" s="11">
        <f t="shared" si="663"/>
        <v>60267</v>
      </c>
      <c r="CT184" s="11">
        <f t="shared" si="663"/>
        <v>60448</v>
      </c>
      <c r="CU184" s="11">
        <f t="shared" si="663"/>
        <v>60632</v>
      </c>
      <c r="CV184" s="11">
        <f t="shared" si="663"/>
        <v>60813</v>
      </c>
      <c r="CW184" s="11">
        <f t="shared" si="663"/>
        <v>60997</v>
      </c>
      <c r="CX184" s="11">
        <f t="shared" si="663"/>
        <v>61178</v>
      </c>
      <c r="CY184" s="11">
        <f t="shared" si="663"/>
        <v>61362</v>
      </c>
      <c r="CZ184" s="11">
        <f t="shared" si="663"/>
        <v>61544</v>
      </c>
      <c r="DA184" s="11">
        <f t="shared" si="663"/>
        <v>61728</v>
      </c>
      <c r="DB184" s="11">
        <f t="shared" si="663"/>
        <v>61909</v>
      </c>
      <c r="DC184" s="11">
        <f t="shared" si="663"/>
        <v>62093</v>
      </c>
      <c r="DD184" s="11">
        <f t="shared" si="663"/>
        <v>62274</v>
      </c>
      <c r="DE184" s="11">
        <f t="shared" si="663"/>
        <v>62458</v>
      </c>
      <c r="DF184" s="11">
        <f t="shared" si="663"/>
        <v>62639</v>
      </c>
      <c r="DG184" s="11">
        <f t="shared" si="663"/>
        <v>62823</v>
      </c>
      <c r="DH184" s="11">
        <f t="shared" si="663"/>
        <v>63005</v>
      </c>
      <c r="DI184" s="11">
        <f t="shared" si="663"/>
        <v>63189</v>
      </c>
      <c r="DJ184" s="11">
        <f t="shared" si="663"/>
        <v>63370</v>
      </c>
      <c r="DK184" s="11">
        <f t="shared" si="663"/>
        <v>63554</v>
      </c>
      <c r="DL184" s="11">
        <f t="shared" si="663"/>
        <v>63735</v>
      </c>
      <c r="DM184" s="11">
        <f t="shared" si="663"/>
        <v>63919</v>
      </c>
      <c r="DN184" s="11">
        <f t="shared" si="663"/>
        <v>64100</v>
      </c>
      <c r="DO184" s="11">
        <f t="shared" si="663"/>
        <v>64284</v>
      </c>
      <c r="DP184" s="11">
        <f t="shared" si="663"/>
        <v>64466</v>
      </c>
      <c r="DQ184" s="11">
        <f t="shared" si="663"/>
        <v>64650</v>
      </c>
      <c r="DR184" s="11">
        <f t="shared" si="663"/>
        <v>64831</v>
      </c>
      <c r="DS184" s="11">
        <f t="shared" si="663"/>
        <v>65015</v>
      </c>
      <c r="DT184" s="11">
        <f t="shared" si="663"/>
        <v>65196</v>
      </c>
      <c r="DU184" s="11">
        <f t="shared" si="663"/>
        <v>65380</v>
      </c>
      <c r="DV184" s="11">
        <f t="shared" si="663"/>
        <v>65561</v>
      </c>
      <c r="DW184" s="11">
        <f t="shared" si="663"/>
        <v>65745</v>
      </c>
      <c r="DX184" s="11">
        <f t="shared" si="663"/>
        <v>65927</v>
      </c>
      <c r="DY184" s="11">
        <f t="shared" si="663"/>
        <v>66111</v>
      </c>
      <c r="DZ184" s="11">
        <f t="shared" si="663"/>
        <v>66292</v>
      </c>
      <c r="EA184" s="11">
        <f t="shared" si="663"/>
        <v>66476</v>
      </c>
      <c r="EB184" s="11">
        <f t="shared" si="663"/>
        <v>66657</v>
      </c>
      <c r="EC184" s="11">
        <f t="shared" ref="EC184:GJ184" si="664" xml:space="preserve"> EC$25</f>
        <v>66841</v>
      </c>
      <c r="ED184" s="11">
        <f t="shared" si="664"/>
        <v>67022</v>
      </c>
      <c r="EE184" s="11">
        <f t="shared" si="664"/>
        <v>67206</v>
      </c>
      <c r="EF184" s="11">
        <f t="shared" si="664"/>
        <v>67388</v>
      </c>
      <c r="EG184" s="11">
        <f t="shared" si="664"/>
        <v>67572</v>
      </c>
      <c r="EH184" s="11">
        <f t="shared" si="664"/>
        <v>67753</v>
      </c>
      <c r="EI184" s="11">
        <f t="shared" si="664"/>
        <v>67937</v>
      </c>
      <c r="EJ184" s="11">
        <f t="shared" si="664"/>
        <v>68118</v>
      </c>
      <c r="EK184" s="11">
        <f t="shared" si="664"/>
        <v>68302</v>
      </c>
      <c r="EL184" s="11">
        <f t="shared" si="664"/>
        <v>68483</v>
      </c>
      <c r="EM184" s="11">
        <f t="shared" si="664"/>
        <v>68667</v>
      </c>
      <c r="EN184" s="11">
        <f t="shared" si="664"/>
        <v>68849</v>
      </c>
      <c r="EO184" s="11">
        <f t="shared" si="664"/>
        <v>69033</v>
      </c>
      <c r="EP184" s="11">
        <f t="shared" si="664"/>
        <v>69214</v>
      </c>
      <c r="EQ184" s="11">
        <f t="shared" si="664"/>
        <v>69398</v>
      </c>
      <c r="ER184" s="11">
        <f t="shared" si="664"/>
        <v>69579</v>
      </c>
      <c r="ES184" s="11">
        <f t="shared" si="664"/>
        <v>69763</v>
      </c>
      <c r="ET184" s="11">
        <f t="shared" si="664"/>
        <v>69944</v>
      </c>
      <c r="EU184" s="11">
        <f t="shared" si="664"/>
        <v>70128</v>
      </c>
      <c r="EV184" s="11">
        <f t="shared" si="664"/>
        <v>70310</v>
      </c>
      <c r="EW184" s="11">
        <f t="shared" si="664"/>
        <v>70494</v>
      </c>
      <c r="EX184" s="11">
        <f t="shared" si="664"/>
        <v>70675</v>
      </c>
      <c r="EY184" s="11">
        <f t="shared" si="664"/>
        <v>70859</v>
      </c>
      <c r="EZ184" s="11">
        <f t="shared" si="664"/>
        <v>71040</v>
      </c>
      <c r="FA184" s="11">
        <f t="shared" si="664"/>
        <v>71224</v>
      </c>
      <c r="FB184" s="11">
        <f t="shared" si="664"/>
        <v>71405</v>
      </c>
      <c r="FC184" s="11">
        <f t="shared" si="664"/>
        <v>71589</v>
      </c>
      <c r="FD184" s="11">
        <f t="shared" si="664"/>
        <v>71771</v>
      </c>
      <c r="FE184" s="11">
        <f t="shared" si="664"/>
        <v>71955</v>
      </c>
      <c r="FF184" s="11">
        <f t="shared" si="664"/>
        <v>72136</v>
      </c>
      <c r="FG184" s="11">
        <f t="shared" si="664"/>
        <v>72320</v>
      </c>
      <c r="FH184" s="11">
        <f t="shared" si="664"/>
        <v>72501</v>
      </c>
      <c r="FI184" s="11">
        <f t="shared" si="664"/>
        <v>72685</v>
      </c>
      <c r="FJ184" s="11">
        <f t="shared" si="664"/>
        <v>72866</v>
      </c>
      <c r="FK184" s="11">
        <f t="shared" si="664"/>
        <v>73050</v>
      </c>
      <c r="FL184" s="11">
        <f t="shared" si="664"/>
        <v>73231</v>
      </c>
      <c r="FM184" s="11">
        <f t="shared" si="664"/>
        <v>73415</v>
      </c>
      <c r="FN184" s="11">
        <f t="shared" si="664"/>
        <v>73596</v>
      </c>
      <c r="FO184" s="11">
        <f t="shared" si="664"/>
        <v>73780</v>
      </c>
      <c r="FP184" s="11">
        <f t="shared" si="664"/>
        <v>73961</v>
      </c>
      <c r="FQ184" s="11">
        <f t="shared" si="664"/>
        <v>74145</v>
      </c>
      <c r="FR184" s="11">
        <f t="shared" si="664"/>
        <v>74326</v>
      </c>
      <c r="FS184" s="11">
        <f t="shared" si="664"/>
        <v>74510</v>
      </c>
      <c r="FT184" s="11">
        <f t="shared" si="664"/>
        <v>74692</v>
      </c>
      <c r="FU184" s="11">
        <f t="shared" si="664"/>
        <v>74876</v>
      </c>
      <c r="FV184" s="11">
        <f t="shared" si="664"/>
        <v>75057</v>
      </c>
      <c r="FW184" s="11">
        <f t="shared" si="664"/>
        <v>75241</v>
      </c>
      <c r="FX184" s="11">
        <f t="shared" si="664"/>
        <v>75422</v>
      </c>
      <c r="FY184" s="11">
        <f t="shared" si="664"/>
        <v>75606</v>
      </c>
      <c r="FZ184" s="11">
        <f t="shared" si="664"/>
        <v>75787</v>
      </c>
      <c r="GA184" s="11">
        <f t="shared" si="664"/>
        <v>75971</v>
      </c>
      <c r="GB184" s="11">
        <f t="shared" si="664"/>
        <v>76153</v>
      </c>
      <c r="GC184" s="11">
        <f t="shared" si="664"/>
        <v>76337</v>
      </c>
      <c r="GD184" s="11">
        <f t="shared" si="664"/>
        <v>76518</v>
      </c>
      <c r="GE184" s="11">
        <f t="shared" si="664"/>
        <v>76702</v>
      </c>
      <c r="GF184" s="11">
        <f t="shared" si="664"/>
        <v>76883</v>
      </c>
      <c r="GG184" s="11">
        <f t="shared" si="664"/>
        <v>77067</v>
      </c>
      <c r="GH184" s="11">
        <f t="shared" si="664"/>
        <v>77248</v>
      </c>
      <c r="GI184" s="11">
        <f t="shared" si="664"/>
        <v>77432</v>
      </c>
      <c r="GJ184" s="11">
        <f t="shared" si="664"/>
        <v>77614</v>
      </c>
    </row>
    <row r="185" spans="1:192" s="647" customFormat="1" ht="13" customHeight="1" outlineLevel="1" x14ac:dyDescent="0.25">
      <c r="A185" s="526"/>
      <c r="B185" s="526"/>
      <c r="C185" s="526"/>
      <c r="D185" s="526"/>
      <c r="E185" s="694" t="s">
        <v>586</v>
      </c>
      <c r="F185" s="526"/>
      <c r="G185" s="694" t="s">
        <v>5</v>
      </c>
      <c r="H185" s="666">
        <f xml:space="preserve"> SUM(J185:EW185)</f>
        <v>1</v>
      </c>
      <c r="I185"/>
      <c r="J185" s="666">
        <f t="shared" ref="J185:AO185" si="665" xml:space="preserve"> IF(AND($F183 &gt; I184, $F183 &lt;= J184), 1, 0)</f>
        <v>0</v>
      </c>
      <c r="K185" s="666">
        <f t="shared" si="665"/>
        <v>0</v>
      </c>
      <c r="L185" s="666">
        <f t="shared" si="665"/>
        <v>0</v>
      </c>
      <c r="M185" s="666">
        <f t="shared" si="665"/>
        <v>0</v>
      </c>
      <c r="N185" s="666">
        <f t="shared" si="665"/>
        <v>0</v>
      </c>
      <c r="O185" s="666">
        <f t="shared" si="665"/>
        <v>0</v>
      </c>
      <c r="P185" s="666">
        <f t="shared" si="665"/>
        <v>1</v>
      </c>
      <c r="Q185" s="666">
        <f t="shared" si="665"/>
        <v>0</v>
      </c>
      <c r="R185" s="666">
        <f t="shared" si="665"/>
        <v>0</v>
      </c>
      <c r="S185" s="666">
        <f t="shared" si="665"/>
        <v>0</v>
      </c>
      <c r="T185" s="666">
        <f t="shared" si="665"/>
        <v>0</v>
      </c>
      <c r="U185" s="666">
        <f t="shared" si="665"/>
        <v>0</v>
      </c>
      <c r="V185" s="666">
        <f t="shared" si="665"/>
        <v>0</v>
      </c>
      <c r="W185" s="666">
        <f t="shared" si="665"/>
        <v>0</v>
      </c>
      <c r="X185" s="666">
        <f t="shared" si="665"/>
        <v>0</v>
      </c>
      <c r="Y185" s="666">
        <f t="shared" si="665"/>
        <v>0</v>
      </c>
      <c r="Z185" s="666">
        <f t="shared" si="665"/>
        <v>0</v>
      </c>
      <c r="AA185" s="666">
        <f t="shared" si="665"/>
        <v>0</v>
      </c>
      <c r="AB185" s="666">
        <f t="shared" si="665"/>
        <v>0</v>
      </c>
      <c r="AC185" s="666">
        <f t="shared" si="665"/>
        <v>0</v>
      </c>
      <c r="AD185" s="666">
        <f t="shared" si="665"/>
        <v>0</v>
      </c>
      <c r="AE185" s="666">
        <f t="shared" si="665"/>
        <v>0</v>
      </c>
      <c r="AF185" s="666">
        <f t="shared" si="665"/>
        <v>0</v>
      </c>
      <c r="AG185" s="666">
        <f t="shared" si="665"/>
        <v>0</v>
      </c>
      <c r="AH185" s="666">
        <f t="shared" si="665"/>
        <v>0</v>
      </c>
      <c r="AI185" s="666">
        <f t="shared" si="665"/>
        <v>0</v>
      </c>
      <c r="AJ185" s="666">
        <f t="shared" si="665"/>
        <v>0</v>
      </c>
      <c r="AK185" s="666">
        <f t="shared" si="665"/>
        <v>0</v>
      </c>
      <c r="AL185" s="666">
        <f t="shared" si="665"/>
        <v>0</v>
      </c>
      <c r="AM185" s="666">
        <f t="shared" si="665"/>
        <v>0</v>
      </c>
      <c r="AN185" s="666">
        <f t="shared" si="665"/>
        <v>0</v>
      </c>
      <c r="AO185" s="666">
        <f t="shared" si="665"/>
        <v>0</v>
      </c>
      <c r="AP185" s="666">
        <f t="shared" ref="AP185:BU185" si="666" xml:space="preserve"> IF(AND($F183 &gt; AO184, $F183 &lt;= AP184), 1, 0)</f>
        <v>0</v>
      </c>
      <c r="AQ185" s="666">
        <f t="shared" si="666"/>
        <v>0</v>
      </c>
      <c r="AR185" s="666">
        <f t="shared" si="666"/>
        <v>0</v>
      </c>
      <c r="AS185" s="666">
        <f t="shared" si="666"/>
        <v>0</v>
      </c>
      <c r="AT185" s="666">
        <f t="shared" si="666"/>
        <v>0</v>
      </c>
      <c r="AU185" s="666">
        <f t="shared" si="666"/>
        <v>0</v>
      </c>
      <c r="AV185" s="666">
        <f t="shared" si="666"/>
        <v>0</v>
      </c>
      <c r="AW185" s="666">
        <f t="shared" si="666"/>
        <v>0</v>
      </c>
      <c r="AX185" s="666">
        <f t="shared" si="666"/>
        <v>0</v>
      </c>
      <c r="AY185" s="666">
        <f t="shared" si="666"/>
        <v>0</v>
      </c>
      <c r="AZ185" s="666">
        <f t="shared" si="666"/>
        <v>0</v>
      </c>
      <c r="BA185" s="666">
        <f t="shared" si="666"/>
        <v>0</v>
      </c>
      <c r="BB185" s="666">
        <f t="shared" si="666"/>
        <v>0</v>
      </c>
      <c r="BC185" s="666">
        <f t="shared" si="666"/>
        <v>0</v>
      </c>
      <c r="BD185" s="666">
        <f t="shared" si="666"/>
        <v>0</v>
      </c>
      <c r="BE185" s="666">
        <f t="shared" si="666"/>
        <v>0</v>
      </c>
      <c r="BF185" s="666">
        <f t="shared" si="666"/>
        <v>0</v>
      </c>
      <c r="BG185" s="666">
        <f t="shared" si="666"/>
        <v>0</v>
      </c>
      <c r="BH185" s="666">
        <f t="shared" si="666"/>
        <v>0</v>
      </c>
      <c r="BI185" s="666">
        <f t="shared" si="666"/>
        <v>0</v>
      </c>
      <c r="BJ185" s="666">
        <f t="shared" si="666"/>
        <v>0</v>
      </c>
      <c r="BK185" s="666">
        <f t="shared" si="666"/>
        <v>0</v>
      </c>
      <c r="BL185" s="666">
        <f t="shared" si="666"/>
        <v>0</v>
      </c>
      <c r="BM185" s="666">
        <f t="shared" si="666"/>
        <v>0</v>
      </c>
      <c r="BN185" s="666">
        <f t="shared" si="666"/>
        <v>0</v>
      </c>
      <c r="BO185" s="666">
        <f t="shared" si="666"/>
        <v>0</v>
      </c>
      <c r="BP185" s="666">
        <f t="shared" si="666"/>
        <v>0</v>
      </c>
      <c r="BQ185" s="666">
        <f t="shared" si="666"/>
        <v>0</v>
      </c>
      <c r="BR185" s="666">
        <f t="shared" si="666"/>
        <v>0</v>
      </c>
      <c r="BS185" s="666">
        <f t="shared" si="666"/>
        <v>0</v>
      </c>
      <c r="BT185" s="666">
        <f t="shared" si="666"/>
        <v>0</v>
      </c>
      <c r="BU185" s="666">
        <f t="shared" si="666"/>
        <v>0</v>
      </c>
      <c r="BV185" s="666">
        <f t="shared" ref="BV185:DA185" si="667" xml:space="preserve"> IF(AND($F183 &gt; BU184, $F183 &lt;= BV184), 1, 0)</f>
        <v>0</v>
      </c>
      <c r="BW185" s="666">
        <f t="shared" si="667"/>
        <v>0</v>
      </c>
      <c r="BX185" s="666">
        <f t="shared" si="667"/>
        <v>0</v>
      </c>
      <c r="BY185" s="666">
        <f t="shared" si="667"/>
        <v>0</v>
      </c>
      <c r="BZ185" s="666">
        <f t="shared" si="667"/>
        <v>0</v>
      </c>
      <c r="CA185" s="666">
        <f t="shared" si="667"/>
        <v>0</v>
      </c>
      <c r="CB185" s="666">
        <f t="shared" si="667"/>
        <v>0</v>
      </c>
      <c r="CC185" s="666">
        <f t="shared" si="667"/>
        <v>0</v>
      </c>
      <c r="CD185" s="666">
        <f t="shared" si="667"/>
        <v>0</v>
      </c>
      <c r="CE185" s="666">
        <f t="shared" si="667"/>
        <v>0</v>
      </c>
      <c r="CF185" s="666">
        <f t="shared" si="667"/>
        <v>0</v>
      </c>
      <c r="CG185" s="666">
        <f t="shared" si="667"/>
        <v>0</v>
      </c>
      <c r="CH185" s="666">
        <f t="shared" si="667"/>
        <v>0</v>
      </c>
      <c r="CI185" s="666">
        <f t="shared" si="667"/>
        <v>0</v>
      </c>
      <c r="CJ185" s="666">
        <f t="shared" si="667"/>
        <v>0</v>
      </c>
      <c r="CK185" s="666">
        <f t="shared" si="667"/>
        <v>0</v>
      </c>
      <c r="CL185" s="666">
        <f t="shared" si="667"/>
        <v>0</v>
      </c>
      <c r="CM185" s="666">
        <f t="shared" si="667"/>
        <v>0</v>
      </c>
      <c r="CN185" s="666">
        <f t="shared" si="667"/>
        <v>0</v>
      </c>
      <c r="CO185" s="666">
        <f t="shared" si="667"/>
        <v>0</v>
      </c>
      <c r="CP185" s="666">
        <f t="shared" si="667"/>
        <v>0</v>
      </c>
      <c r="CQ185" s="666">
        <f t="shared" si="667"/>
        <v>0</v>
      </c>
      <c r="CR185" s="666">
        <f t="shared" si="667"/>
        <v>0</v>
      </c>
      <c r="CS185" s="666">
        <f t="shared" si="667"/>
        <v>0</v>
      </c>
      <c r="CT185" s="666">
        <f t="shared" si="667"/>
        <v>0</v>
      </c>
      <c r="CU185" s="666">
        <f t="shared" si="667"/>
        <v>0</v>
      </c>
      <c r="CV185" s="666">
        <f t="shared" si="667"/>
        <v>0</v>
      </c>
      <c r="CW185" s="666">
        <f t="shared" si="667"/>
        <v>0</v>
      </c>
      <c r="CX185" s="666">
        <f t="shared" si="667"/>
        <v>0</v>
      </c>
      <c r="CY185" s="666">
        <f t="shared" si="667"/>
        <v>0</v>
      </c>
      <c r="CZ185" s="666">
        <f t="shared" si="667"/>
        <v>0</v>
      </c>
      <c r="DA185" s="666">
        <f t="shared" si="667"/>
        <v>0</v>
      </c>
      <c r="DB185" s="666">
        <f t="shared" ref="DB185:EG185" si="668" xml:space="preserve"> IF(AND($F183 &gt; DA184, $F183 &lt;= DB184), 1, 0)</f>
        <v>0</v>
      </c>
      <c r="DC185" s="666">
        <f t="shared" si="668"/>
        <v>0</v>
      </c>
      <c r="DD185" s="666">
        <f t="shared" si="668"/>
        <v>0</v>
      </c>
      <c r="DE185" s="666">
        <f t="shared" si="668"/>
        <v>0</v>
      </c>
      <c r="DF185" s="666">
        <f t="shared" si="668"/>
        <v>0</v>
      </c>
      <c r="DG185" s="666">
        <f t="shared" si="668"/>
        <v>0</v>
      </c>
      <c r="DH185" s="666">
        <f t="shared" si="668"/>
        <v>0</v>
      </c>
      <c r="DI185" s="666">
        <f t="shared" si="668"/>
        <v>0</v>
      </c>
      <c r="DJ185" s="666">
        <f t="shared" si="668"/>
        <v>0</v>
      </c>
      <c r="DK185" s="666">
        <f t="shared" si="668"/>
        <v>0</v>
      </c>
      <c r="DL185" s="666">
        <f t="shared" si="668"/>
        <v>0</v>
      </c>
      <c r="DM185" s="666">
        <f t="shared" si="668"/>
        <v>0</v>
      </c>
      <c r="DN185" s="666">
        <f t="shared" si="668"/>
        <v>0</v>
      </c>
      <c r="DO185" s="666">
        <f t="shared" si="668"/>
        <v>0</v>
      </c>
      <c r="DP185" s="666">
        <f t="shared" si="668"/>
        <v>0</v>
      </c>
      <c r="DQ185" s="666">
        <f t="shared" si="668"/>
        <v>0</v>
      </c>
      <c r="DR185" s="666">
        <f t="shared" si="668"/>
        <v>0</v>
      </c>
      <c r="DS185" s="666">
        <f t="shared" si="668"/>
        <v>0</v>
      </c>
      <c r="DT185" s="666">
        <f t="shared" si="668"/>
        <v>0</v>
      </c>
      <c r="DU185" s="666">
        <f t="shared" si="668"/>
        <v>0</v>
      </c>
      <c r="DV185" s="666">
        <f t="shared" si="668"/>
        <v>0</v>
      </c>
      <c r="DW185" s="666">
        <f t="shared" si="668"/>
        <v>0</v>
      </c>
      <c r="DX185" s="666">
        <f t="shared" si="668"/>
        <v>0</v>
      </c>
      <c r="DY185" s="666">
        <f t="shared" si="668"/>
        <v>0</v>
      </c>
      <c r="DZ185" s="666">
        <f t="shared" si="668"/>
        <v>0</v>
      </c>
      <c r="EA185" s="666">
        <f t="shared" si="668"/>
        <v>0</v>
      </c>
      <c r="EB185" s="666">
        <f t="shared" si="668"/>
        <v>0</v>
      </c>
      <c r="EC185" s="666">
        <f t="shared" si="668"/>
        <v>0</v>
      </c>
      <c r="ED185" s="666">
        <f t="shared" si="668"/>
        <v>0</v>
      </c>
      <c r="EE185" s="666">
        <f t="shared" si="668"/>
        <v>0</v>
      </c>
      <c r="EF185" s="666">
        <f t="shared" si="668"/>
        <v>0</v>
      </c>
      <c r="EG185" s="666">
        <f t="shared" si="668"/>
        <v>0</v>
      </c>
      <c r="EH185" s="666">
        <f t="shared" ref="EH185:EW185" si="669" xml:space="preserve"> IF(AND($F183 &gt; EG184, $F183 &lt;= EH184), 1, 0)</f>
        <v>0</v>
      </c>
      <c r="EI185" s="666">
        <f t="shared" si="669"/>
        <v>0</v>
      </c>
      <c r="EJ185" s="666">
        <f t="shared" si="669"/>
        <v>0</v>
      </c>
      <c r="EK185" s="666">
        <f t="shared" si="669"/>
        <v>0</v>
      </c>
      <c r="EL185" s="666">
        <f t="shared" si="669"/>
        <v>0</v>
      </c>
      <c r="EM185" s="666">
        <f t="shared" si="669"/>
        <v>0</v>
      </c>
      <c r="EN185" s="666">
        <f t="shared" si="669"/>
        <v>0</v>
      </c>
      <c r="EO185" s="666">
        <f t="shared" si="669"/>
        <v>0</v>
      </c>
      <c r="EP185" s="666">
        <f t="shared" si="669"/>
        <v>0</v>
      </c>
      <c r="EQ185" s="666">
        <f t="shared" si="669"/>
        <v>0</v>
      </c>
      <c r="ER185" s="666">
        <f t="shared" si="669"/>
        <v>0</v>
      </c>
      <c r="ES185" s="666">
        <f t="shared" si="669"/>
        <v>0</v>
      </c>
      <c r="ET185" s="666">
        <f t="shared" si="669"/>
        <v>0</v>
      </c>
      <c r="EU185" s="666">
        <f t="shared" si="669"/>
        <v>0</v>
      </c>
      <c r="EV185" s="666">
        <f t="shared" si="669"/>
        <v>0</v>
      </c>
      <c r="EW185" s="666">
        <f t="shared" si="669"/>
        <v>0</v>
      </c>
    </row>
    <row r="186" spans="1:192" s="647" customFormat="1" ht="13" customHeight="1" outlineLevel="1" x14ac:dyDescent="0.25">
      <c r="A186" s="526"/>
      <c r="B186" s="526"/>
      <c r="C186" s="526"/>
      <c r="D186" s="526"/>
      <c r="E186" s="526"/>
      <c r="F186" s="526"/>
      <c r="G186" s="52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</row>
    <row r="187" spans="1:192" s="687" customFormat="1" ht="13" customHeight="1" outlineLevel="1" x14ac:dyDescent="0.25">
      <c r="A187" s="526"/>
      <c r="B187" s="526"/>
      <c r="C187" s="526"/>
      <c r="D187" s="526"/>
      <c r="E187" s="686" t="str">
        <f t="shared" ref="E187:AJ187" si="670" xml:space="preserve"> E$92</f>
        <v>First operating period flag</v>
      </c>
      <c r="F187" s="686">
        <f t="shared" si="670"/>
        <v>0</v>
      </c>
      <c r="G187" s="686" t="str">
        <f t="shared" si="670"/>
        <v>flag</v>
      </c>
      <c r="H187" s="686">
        <f t="shared" si="670"/>
        <v>1</v>
      </c>
      <c r="I187" s="686">
        <f t="shared" si="670"/>
        <v>0</v>
      </c>
      <c r="J187" s="686">
        <f t="shared" si="670"/>
        <v>0</v>
      </c>
      <c r="K187" s="686">
        <f t="shared" si="670"/>
        <v>0</v>
      </c>
      <c r="L187" s="686">
        <f t="shared" si="670"/>
        <v>0</v>
      </c>
      <c r="M187" s="686">
        <f t="shared" si="670"/>
        <v>0</v>
      </c>
      <c r="N187" s="686">
        <f t="shared" si="670"/>
        <v>0</v>
      </c>
      <c r="O187" s="686">
        <f t="shared" si="670"/>
        <v>0</v>
      </c>
      <c r="P187" s="686">
        <f t="shared" si="670"/>
        <v>0</v>
      </c>
      <c r="Q187" s="686">
        <f t="shared" si="670"/>
        <v>1</v>
      </c>
      <c r="R187" s="686">
        <f t="shared" si="670"/>
        <v>0</v>
      </c>
      <c r="S187" s="686">
        <f t="shared" si="670"/>
        <v>0</v>
      </c>
      <c r="T187" s="686">
        <f t="shared" si="670"/>
        <v>0</v>
      </c>
      <c r="U187" s="686">
        <f t="shared" si="670"/>
        <v>0</v>
      </c>
      <c r="V187" s="686">
        <f t="shared" si="670"/>
        <v>0</v>
      </c>
      <c r="W187" s="686">
        <f t="shared" si="670"/>
        <v>0</v>
      </c>
      <c r="X187" s="686">
        <f t="shared" si="670"/>
        <v>0</v>
      </c>
      <c r="Y187" s="686">
        <f t="shared" si="670"/>
        <v>0</v>
      </c>
      <c r="Z187" s="686">
        <f t="shared" si="670"/>
        <v>0</v>
      </c>
      <c r="AA187" s="686">
        <f t="shared" si="670"/>
        <v>0</v>
      </c>
      <c r="AB187" s="686">
        <f t="shared" si="670"/>
        <v>0</v>
      </c>
      <c r="AC187" s="686">
        <f t="shared" si="670"/>
        <v>0</v>
      </c>
      <c r="AD187" s="686">
        <f t="shared" si="670"/>
        <v>0</v>
      </c>
      <c r="AE187" s="686">
        <f t="shared" si="670"/>
        <v>0</v>
      </c>
      <c r="AF187" s="686">
        <f t="shared" si="670"/>
        <v>0</v>
      </c>
      <c r="AG187" s="686">
        <f t="shared" si="670"/>
        <v>0</v>
      </c>
      <c r="AH187" s="686">
        <f t="shared" si="670"/>
        <v>0</v>
      </c>
      <c r="AI187" s="686">
        <f t="shared" si="670"/>
        <v>0</v>
      </c>
      <c r="AJ187" s="686">
        <f t="shared" si="670"/>
        <v>0</v>
      </c>
      <c r="AK187" s="686">
        <f t="shared" ref="AK187:BP187" si="671" xml:space="preserve"> AK$92</f>
        <v>0</v>
      </c>
      <c r="AL187" s="686">
        <f t="shared" si="671"/>
        <v>0</v>
      </c>
      <c r="AM187" s="686">
        <f t="shared" si="671"/>
        <v>0</v>
      </c>
      <c r="AN187" s="686">
        <f t="shared" si="671"/>
        <v>0</v>
      </c>
      <c r="AO187" s="686">
        <f t="shared" si="671"/>
        <v>0</v>
      </c>
      <c r="AP187" s="686">
        <f t="shared" si="671"/>
        <v>0</v>
      </c>
      <c r="AQ187" s="686">
        <f t="shared" si="671"/>
        <v>0</v>
      </c>
      <c r="AR187" s="686">
        <f t="shared" si="671"/>
        <v>0</v>
      </c>
      <c r="AS187" s="686">
        <f t="shared" si="671"/>
        <v>0</v>
      </c>
      <c r="AT187" s="686">
        <f t="shared" si="671"/>
        <v>0</v>
      </c>
      <c r="AU187" s="686">
        <f t="shared" si="671"/>
        <v>0</v>
      </c>
      <c r="AV187" s="686">
        <f t="shared" si="671"/>
        <v>0</v>
      </c>
      <c r="AW187" s="686">
        <f t="shared" si="671"/>
        <v>0</v>
      </c>
      <c r="AX187" s="686">
        <f t="shared" si="671"/>
        <v>0</v>
      </c>
      <c r="AY187" s="686">
        <f t="shared" si="671"/>
        <v>0</v>
      </c>
      <c r="AZ187" s="686">
        <f t="shared" si="671"/>
        <v>0</v>
      </c>
      <c r="BA187" s="686">
        <f t="shared" si="671"/>
        <v>0</v>
      </c>
      <c r="BB187" s="686">
        <f t="shared" si="671"/>
        <v>0</v>
      </c>
      <c r="BC187" s="686">
        <f t="shared" si="671"/>
        <v>0</v>
      </c>
      <c r="BD187" s="686">
        <f t="shared" si="671"/>
        <v>0</v>
      </c>
      <c r="BE187" s="686">
        <f t="shared" si="671"/>
        <v>0</v>
      </c>
      <c r="BF187" s="686">
        <f t="shared" si="671"/>
        <v>0</v>
      </c>
      <c r="BG187" s="686">
        <f t="shared" si="671"/>
        <v>0</v>
      </c>
      <c r="BH187" s="686">
        <f t="shared" si="671"/>
        <v>0</v>
      </c>
      <c r="BI187" s="686">
        <f t="shared" si="671"/>
        <v>0</v>
      </c>
      <c r="BJ187" s="686">
        <f t="shared" si="671"/>
        <v>0</v>
      </c>
      <c r="BK187" s="686">
        <f t="shared" si="671"/>
        <v>0</v>
      </c>
      <c r="BL187" s="686">
        <f t="shared" si="671"/>
        <v>0</v>
      </c>
      <c r="BM187" s="686">
        <f t="shared" si="671"/>
        <v>0</v>
      </c>
      <c r="BN187" s="686">
        <f t="shared" si="671"/>
        <v>0</v>
      </c>
      <c r="BO187" s="686">
        <f t="shared" si="671"/>
        <v>0</v>
      </c>
      <c r="BP187" s="686">
        <f t="shared" si="671"/>
        <v>0</v>
      </c>
      <c r="BQ187" s="686">
        <f t="shared" ref="BQ187:CV187" si="672" xml:space="preserve"> BQ$92</f>
        <v>0</v>
      </c>
      <c r="BR187" s="686">
        <f t="shared" si="672"/>
        <v>0</v>
      </c>
      <c r="BS187" s="686">
        <f t="shared" si="672"/>
        <v>0</v>
      </c>
      <c r="BT187" s="686">
        <f t="shared" si="672"/>
        <v>0</v>
      </c>
      <c r="BU187" s="686">
        <f t="shared" si="672"/>
        <v>0</v>
      </c>
      <c r="BV187" s="686">
        <f t="shared" si="672"/>
        <v>0</v>
      </c>
      <c r="BW187" s="686">
        <f t="shared" si="672"/>
        <v>0</v>
      </c>
      <c r="BX187" s="686">
        <f t="shared" si="672"/>
        <v>0</v>
      </c>
      <c r="BY187" s="686">
        <f t="shared" si="672"/>
        <v>0</v>
      </c>
      <c r="BZ187" s="686">
        <f t="shared" si="672"/>
        <v>0</v>
      </c>
      <c r="CA187" s="686">
        <f t="shared" si="672"/>
        <v>0</v>
      </c>
      <c r="CB187" s="686">
        <f t="shared" si="672"/>
        <v>0</v>
      </c>
      <c r="CC187" s="686">
        <f t="shared" si="672"/>
        <v>0</v>
      </c>
      <c r="CD187" s="686">
        <f t="shared" si="672"/>
        <v>0</v>
      </c>
      <c r="CE187" s="686">
        <f t="shared" si="672"/>
        <v>0</v>
      </c>
      <c r="CF187" s="686">
        <f t="shared" si="672"/>
        <v>0</v>
      </c>
      <c r="CG187" s="686">
        <f t="shared" si="672"/>
        <v>0</v>
      </c>
      <c r="CH187" s="686">
        <f t="shared" si="672"/>
        <v>0</v>
      </c>
      <c r="CI187" s="686">
        <f t="shared" si="672"/>
        <v>0</v>
      </c>
      <c r="CJ187" s="686">
        <f t="shared" si="672"/>
        <v>0</v>
      </c>
      <c r="CK187" s="686">
        <f t="shared" si="672"/>
        <v>0</v>
      </c>
      <c r="CL187" s="686">
        <f t="shared" si="672"/>
        <v>0</v>
      </c>
      <c r="CM187" s="686">
        <f t="shared" si="672"/>
        <v>0</v>
      </c>
      <c r="CN187" s="686">
        <f t="shared" si="672"/>
        <v>0</v>
      </c>
      <c r="CO187" s="686">
        <f t="shared" si="672"/>
        <v>0</v>
      </c>
      <c r="CP187" s="686">
        <f t="shared" si="672"/>
        <v>0</v>
      </c>
      <c r="CQ187" s="686">
        <f t="shared" si="672"/>
        <v>0</v>
      </c>
      <c r="CR187" s="686">
        <f t="shared" si="672"/>
        <v>0</v>
      </c>
      <c r="CS187" s="686">
        <f t="shared" si="672"/>
        <v>0</v>
      </c>
      <c r="CT187" s="686">
        <f t="shared" si="672"/>
        <v>0</v>
      </c>
      <c r="CU187" s="686">
        <f t="shared" si="672"/>
        <v>0</v>
      </c>
      <c r="CV187" s="686">
        <f t="shared" si="672"/>
        <v>0</v>
      </c>
      <c r="CW187" s="686">
        <f t="shared" ref="CW187:EB187" si="673" xml:space="preserve"> CW$92</f>
        <v>0</v>
      </c>
      <c r="CX187" s="686">
        <f t="shared" si="673"/>
        <v>0</v>
      </c>
      <c r="CY187" s="686">
        <f t="shared" si="673"/>
        <v>0</v>
      </c>
      <c r="CZ187" s="686">
        <f t="shared" si="673"/>
        <v>0</v>
      </c>
      <c r="DA187" s="686">
        <f t="shared" si="673"/>
        <v>0</v>
      </c>
      <c r="DB187" s="686">
        <f t="shared" si="673"/>
        <v>0</v>
      </c>
      <c r="DC187" s="686">
        <f t="shared" si="673"/>
        <v>0</v>
      </c>
      <c r="DD187" s="686">
        <f t="shared" si="673"/>
        <v>0</v>
      </c>
      <c r="DE187" s="686">
        <f t="shared" si="673"/>
        <v>0</v>
      </c>
      <c r="DF187" s="686">
        <f t="shared" si="673"/>
        <v>0</v>
      </c>
      <c r="DG187" s="686">
        <f t="shared" si="673"/>
        <v>0</v>
      </c>
      <c r="DH187" s="686">
        <f t="shared" si="673"/>
        <v>0</v>
      </c>
      <c r="DI187" s="686">
        <f t="shared" si="673"/>
        <v>0</v>
      </c>
      <c r="DJ187" s="686">
        <f t="shared" si="673"/>
        <v>0</v>
      </c>
      <c r="DK187" s="686">
        <f t="shared" si="673"/>
        <v>0</v>
      </c>
      <c r="DL187" s="686">
        <f t="shared" si="673"/>
        <v>0</v>
      </c>
      <c r="DM187" s="686">
        <f t="shared" si="673"/>
        <v>0</v>
      </c>
      <c r="DN187" s="686">
        <f t="shared" si="673"/>
        <v>0</v>
      </c>
      <c r="DO187" s="686">
        <f t="shared" si="673"/>
        <v>0</v>
      </c>
      <c r="DP187" s="686">
        <f t="shared" si="673"/>
        <v>0</v>
      </c>
      <c r="DQ187" s="686">
        <f t="shared" si="673"/>
        <v>0</v>
      </c>
      <c r="DR187" s="686">
        <f t="shared" si="673"/>
        <v>0</v>
      </c>
      <c r="DS187" s="686">
        <f t="shared" si="673"/>
        <v>0</v>
      </c>
      <c r="DT187" s="686">
        <f t="shared" si="673"/>
        <v>0</v>
      </c>
      <c r="DU187" s="686">
        <f t="shared" si="673"/>
        <v>0</v>
      </c>
      <c r="DV187" s="686">
        <f t="shared" si="673"/>
        <v>0</v>
      </c>
      <c r="DW187" s="686">
        <f t="shared" si="673"/>
        <v>0</v>
      </c>
      <c r="DX187" s="686">
        <f t="shared" si="673"/>
        <v>0</v>
      </c>
      <c r="DY187" s="686">
        <f t="shared" si="673"/>
        <v>0</v>
      </c>
      <c r="DZ187" s="686">
        <f t="shared" si="673"/>
        <v>0</v>
      </c>
      <c r="EA187" s="686">
        <f t="shared" si="673"/>
        <v>0</v>
      </c>
      <c r="EB187" s="686">
        <f t="shared" si="673"/>
        <v>0</v>
      </c>
      <c r="EC187" s="686">
        <f t="shared" ref="EC187:FH187" si="674" xml:space="preserve"> EC$92</f>
        <v>0</v>
      </c>
      <c r="ED187" s="686">
        <f t="shared" si="674"/>
        <v>0</v>
      </c>
      <c r="EE187" s="686">
        <f t="shared" si="674"/>
        <v>0</v>
      </c>
      <c r="EF187" s="686">
        <f t="shared" si="674"/>
        <v>0</v>
      </c>
      <c r="EG187" s="686">
        <f t="shared" si="674"/>
        <v>0</v>
      </c>
      <c r="EH187" s="686">
        <f t="shared" si="674"/>
        <v>0</v>
      </c>
      <c r="EI187" s="686">
        <f t="shared" si="674"/>
        <v>0</v>
      </c>
      <c r="EJ187" s="686">
        <f t="shared" si="674"/>
        <v>0</v>
      </c>
      <c r="EK187" s="686">
        <f t="shared" si="674"/>
        <v>0</v>
      </c>
      <c r="EL187" s="686">
        <f t="shared" si="674"/>
        <v>0</v>
      </c>
      <c r="EM187" s="686">
        <f t="shared" si="674"/>
        <v>0</v>
      </c>
      <c r="EN187" s="686">
        <f t="shared" si="674"/>
        <v>0</v>
      </c>
      <c r="EO187" s="686">
        <f t="shared" si="674"/>
        <v>0</v>
      </c>
      <c r="EP187" s="686">
        <f t="shared" si="674"/>
        <v>0</v>
      </c>
      <c r="EQ187" s="686">
        <f t="shared" si="674"/>
        <v>0</v>
      </c>
      <c r="ER187" s="686">
        <f t="shared" si="674"/>
        <v>0</v>
      </c>
      <c r="ES187" s="686">
        <f t="shared" si="674"/>
        <v>0</v>
      </c>
      <c r="ET187" s="686">
        <f t="shared" si="674"/>
        <v>0</v>
      </c>
      <c r="EU187" s="686">
        <f t="shared" si="674"/>
        <v>0</v>
      </c>
      <c r="EV187" s="686">
        <f t="shared" si="674"/>
        <v>0</v>
      </c>
      <c r="EW187" s="686">
        <f t="shared" si="674"/>
        <v>0</v>
      </c>
      <c r="EX187" s="686">
        <f t="shared" si="674"/>
        <v>0</v>
      </c>
      <c r="EY187" s="686">
        <f t="shared" si="674"/>
        <v>0</v>
      </c>
      <c r="EZ187" s="686">
        <f t="shared" si="674"/>
        <v>0</v>
      </c>
      <c r="FA187" s="686">
        <f t="shared" si="674"/>
        <v>0</v>
      </c>
      <c r="FB187" s="686">
        <f t="shared" si="674"/>
        <v>0</v>
      </c>
      <c r="FC187" s="686">
        <f t="shared" si="674"/>
        <v>0</v>
      </c>
      <c r="FD187" s="686">
        <f t="shared" si="674"/>
        <v>0</v>
      </c>
      <c r="FE187" s="686">
        <f t="shared" si="674"/>
        <v>0</v>
      </c>
      <c r="FF187" s="686">
        <f t="shared" si="674"/>
        <v>0</v>
      </c>
      <c r="FG187" s="686">
        <f t="shared" si="674"/>
        <v>0</v>
      </c>
      <c r="FH187" s="686">
        <f t="shared" si="674"/>
        <v>0</v>
      </c>
      <c r="FI187" s="686">
        <f t="shared" ref="FI187:GJ187" si="675" xml:space="preserve"> FI$92</f>
        <v>0</v>
      </c>
      <c r="FJ187" s="686">
        <f t="shared" si="675"/>
        <v>0</v>
      </c>
      <c r="FK187" s="686">
        <f t="shared" si="675"/>
        <v>0</v>
      </c>
      <c r="FL187" s="686">
        <f t="shared" si="675"/>
        <v>0</v>
      </c>
      <c r="FM187" s="686">
        <f t="shared" si="675"/>
        <v>0</v>
      </c>
      <c r="FN187" s="686">
        <f t="shared" si="675"/>
        <v>0</v>
      </c>
      <c r="FO187" s="686">
        <f t="shared" si="675"/>
        <v>0</v>
      </c>
      <c r="FP187" s="686">
        <f t="shared" si="675"/>
        <v>0</v>
      </c>
      <c r="FQ187" s="686">
        <f t="shared" si="675"/>
        <v>0</v>
      </c>
      <c r="FR187" s="686">
        <f t="shared" si="675"/>
        <v>0</v>
      </c>
      <c r="FS187" s="686">
        <f t="shared" si="675"/>
        <v>0</v>
      </c>
      <c r="FT187" s="686">
        <f t="shared" si="675"/>
        <v>0</v>
      </c>
      <c r="FU187" s="686">
        <f t="shared" si="675"/>
        <v>0</v>
      </c>
      <c r="FV187" s="686">
        <f t="shared" si="675"/>
        <v>0</v>
      </c>
      <c r="FW187" s="686">
        <f t="shared" si="675"/>
        <v>0</v>
      </c>
      <c r="FX187" s="686">
        <f t="shared" si="675"/>
        <v>0</v>
      </c>
      <c r="FY187" s="686">
        <f t="shared" si="675"/>
        <v>0</v>
      </c>
      <c r="FZ187" s="686">
        <f t="shared" si="675"/>
        <v>0</v>
      </c>
      <c r="GA187" s="686">
        <f t="shared" si="675"/>
        <v>0</v>
      </c>
      <c r="GB187" s="686">
        <f t="shared" si="675"/>
        <v>0</v>
      </c>
      <c r="GC187" s="686">
        <f t="shared" si="675"/>
        <v>0</v>
      </c>
      <c r="GD187" s="686">
        <f t="shared" si="675"/>
        <v>0</v>
      </c>
      <c r="GE187" s="686">
        <f t="shared" si="675"/>
        <v>0</v>
      </c>
      <c r="GF187" s="686">
        <f t="shared" si="675"/>
        <v>0</v>
      </c>
      <c r="GG187" s="686">
        <f t="shared" si="675"/>
        <v>0</v>
      </c>
      <c r="GH187" s="686">
        <f t="shared" si="675"/>
        <v>0</v>
      </c>
      <c r="GI187" s="686">
        <f t="shared" si="675"/>
        <v>0</v>
      </c>
      <c r="GJ187" s="686">
        <f t="shared" si="675"/>
        <v>0</v>
      </c>
    </row>
    <row r="188" spans="1:192" s="647" customFormat="1" ht="13" customHeight="1" outlineLevel="1" x14ac:dyDescent="0.25">
      <c r="A188" s="526"/>
      <c r="B188" s="526"/>
      <c r="C188" s="526"/>
      <c r="D188" s="526"/>
      <c r="E188" s="686" t="str">
        <f t="shared" ref="E188:AJ188" si="676" xml:space="preserve"> E$185</f>
        <v>Equity bridge repayment date flag</v>
      </c>
      <c r="F188" s="686">
        <f t="shared" si="676"/>
        <v>0</v>
      </c>
      <c r="G188" s="686" t="str">
        <f t="shared" si="676"/>
        <v>flag</v>
      </c>
      <c r="H188" s="658">
        <f t="shared" si="676"/>
        <v>1</v>
      </c>
      <c r="I188" s="693">
        <f t="shared" si="676"/>
        <v>0</v>
      </c>
      <c r="J188" s="658">
        <f t="shared" si="676"/>
        <v>0</v>
      </c>
      <c r="K188" s="658">
        <f t="shared" si="676"/>
        <v>0</v>
      </c>
      <c r="L188" s="658">
        <f t="shared" si="676"/>
        <v>0</v>
      </c>
      <c r="M188" s="658">
        <f t="shared" si="676"/>
        <v>0</v>
      </c>
      <c r="N188" s="658">
        <f t="shared" si="676"/>
        <v>0</v>
      </c>
      <c r="O188" s="658">
        <f t="shared" si="676"/>
        <v>0</v>
      </c>
      <c r="P188" s="658">
        <f t="shared" si="676"/>
        <v>1</v>
      </c>
      <c r="Q188" s="658">
        <f t="shared" si="676"/>
        <v>0</v>
      </c>
      <c r="R188" s="658">
        <f t="shared" si="676"/>
        <v>0</v>
      </c>
      <c r="S188" s="658">
        <f t="shared" si="676"/>
        <v>0</v>
      </c>
      <c r="T188" s="658">
        <f t="shared" si="676"/>
        <v>0</v>
      </c>
      <c r="U188" s="658">
        <f t="shared" si="676"/>
        <v>0</v>
      </c>
      <c r="V188" s="658">
        <f t="shared" si="676"/>
        <v>0</v>
      </c>
      <c r="W188" s="658">
        <f t="shared" si="676"/>
        <v>0</v>
      </c>
      <c r="X188" s="658">
        <f t="shared" si="676"/>
        <v>0</v>
      </c>
      <c r="Y188" s="658">
        <f t="shared" si="676"/>
        <v>0</v>
      </c>
      <c r="Z188" s="658">
        <f t="shared" si="676"/>
        <v>0</v>
      </c>
      <c r="AA188" s="658">
        <f t="shared" si="676"/>
        <v>0</v>
      </c>
      <c r="AB188" s="658">
        <f t="shared" si="676"/>
        <v>0</v>
      </c>
      <c r="AC188" s="658">
        <f t="shared" si="676"/>
        <v>0</v>
      </c>
      <c r="AD188" s="658">
        <f t="shared" si="676"/>
        <v>0</v>
      </c>
      <c r="AE188" s="658">
        <f t="shared" si="676"/>
        <v>0</v>
      </c>
      <c r="AF188" s="658">
        <f t="shared" si="676"/>
        <v>0</v>
      </c>
      <c r="AG188" s="658">
        <f t="shared" si="676"/>
        <v>0</v>
      </c>
      <c r="AH188" s="658">
        <f t="shared" si="676"/>
        <v>0</v>
      </c>
      <c r="AI188" s="658">
        <f t="shared" si="676"/>
        <v>0</v>
      </c>
      <c r="AJ188" s="658">
        <f t="shared" si="676"/>
        <v>0</v>
      </c>
      <c r="AK188" s="658">
        <f t="shared" ref="AK188:BP188" si="677" xml:space="preserve"> AK$185</f>
        <v>0</v>
      </c>
      <c r="AL188" s="658">
        <f t="shared" si="677"/>
        <v>0</v>
      </c>
      <c r="AM188" s="658">
        <f t="shared" si="677"/>
        <v>0</v>
      </c>
      <c r="AN188" s="658">
        <f t="shared" si="677"/>
        <v>0</v>
      </c>
      <c r="AO188" s="658">
        <f t="shared" si="677"/>
        <v>0</v>
      </c>
      <c r="AP188" s="658">
        <f t="shared" si="677"/>
        <v>0</v>
      </c>
      <c r="AQ188" s="658">
        <f t="shared" si="677"/>
        <v>0</v>
      </c>
      <c r="AR188" s="658">
        <f t="shared" si="677"/>
        <v>0</v>
      </c>
      <c r="AS188" s="658">
        <f t="shared" si="677"/>
        <v>0</v>
      </c>
      <c r="AT188" s="658">
        <f t="shared" si="677"/>
        <v>0</v>
      </c>
      <c r="AU188" s="658">
        <f t="shared" si="677"/>
        <v>0</v>
      </c>
      <c r="AV188" s="658">
        <f t="shared" si="677"/>
        <v>0</v>
      </c>
      <c r="AW188" s="658">
        <f t="shared" si="677"/>
        <v>0</v>
      </c>
      <c r="AX188" s="658">
        <f t="shared" si="677"/>
        <v>0</v>
      </c>
      <c r="AY188" s="658">
        <f t="shared" si="677"/>
        <v>0</v>
      </c>
      <c r="AZ188" s="658">
        <f t="shared" si="677"/>
        <v>0</v>
      </c>
      <c r="BA188" s="658">
        <f t="shared" si="677"/>
        <v>0</v>
      </c>
      <c r="BB188" s="658">
        <f t="shared" si="677"/>
        <v>0</v>
      </c>
      <c r="BC188" s="658">
        <f t="shared" si="677"/>
        <v>0</v>
      </c>
      <c r="BD188" s="658">
        <f t="shared" si="677"/>
        <v>0</v>
      </c>
      <c r="BE188" s="658">
        <f t="shared" si="677"/>
        <v>0</v>
      </c>
      <c r="BF188" s="658">
        <f t="shared" si="677"/>
        <v>0</v>
      </c>
      <c r="BG188" s="658">
        <f t="shared" si="677"/>
        <v>0</v>
      </c>
      <c r="BH188" s="658">
        <f t="shared" si="677"/>
        <v>0</v>
      </c>
      <c r="BI188" s="658">
        <f t="shared" si="677"/>
        <v>0</v>
      </c>
      <c r="BJ188" s="658">
        <f t="shared" si="677"/>
        <v>0</v>
      </c>
      <c r="BK188" s="658">
        <f t="shared" si="677"/>
        <v>0</v>
      </c>
      <c r="BL188" s="658">
        <f t="shared" si="677"/>
        <v>0</v>
      </c>
      <c r="BM188" s="658">
        <f t="shared" si="677"/>
        <v>0</v>
      </c>
      <c r="BN188" s="658">
        <f t="shared" si="677"/>
        <v>0</v>
      </c>
      <c r="BO188" s="658">
        <f t="shared" si="677"/>
        <v>0</v>
      </c>
      <c r="BP188" s="658">
        <f t="shared" si="677"/>
        <v>0</v>
      </c>
      <c r="BQ188" s="658">
        <f t="shared" ref="BQ188:CV188" si="678" xml:space="preserve"> BQ$185</f>
        <v>0</v>
      </c>
      <c r="BR188" s="658">
        <f t="shared" si="678"/>
        <v>0</v>
      </c>
      <c r="BS188" s="658">
        <f t="shared" si="678"/>
        <v>0</v>
      </c>
      <c r="BT188" s="658">
        <f t="shared" si="678"/>
        <v>0</v>
      </c>
      <c r="BU188" s="658">
        <f t="shared" si="678"/>
        <v>0</v>
      </c>
      <c r="BV188" s="658">
        <f t="shared" si="678"/>
        <v>0</v>
      </c>
      <c r="BW188" s="658">
        <f t="shared" si="678"/>
        <v>0</v>
      </c>
      <c r="BX188" s="658">
        <f t="shared" si="678"/>
        <v>0</v>
      </c>
      <c r="BY188" s="658">
        <f t="shared" si="678"/>
        <v>0</v>
      </c>
      <c r="BZ188" s="658">
        <f t="shared" si="678"/>
        <v>0</v>
      </c>
      <c r="CA188" s="658">
        <f t="shared" si="678"/>
        <v>0</v>
      </c>
      <c r="CB188" s="658">
        <f t="shared" si="678"/>
        <v>0</v>
      </c>
      <c r="CC188" s="658">
        <f t="shared" si="678"/>
        <v>0</v>
      </c>
      <c r="CD188" s="658">
        <f t="shared" si="678"/>
        <v>0</v>
      </c>
      <c r="CE188" s="658">
        <f t="shared" si="678"/>
        <v>0</v>
      </c>
      <c r="CF188" s="658">
        <f t="shared" si="678"/>
        <v>0</v>
      </c>
      <c r="CG188" s="658">
        <f t="shared" si="678"/>
        <v>0</v>
      </c>
      <c r="CH188" s="658">
        <f t="shared" si="678"/>
        <v>0</v>
      </c>
      <c r="CI188" s="658">
        <f t="shared" si="678"/>
        <v>0</v>
      </c>
      <c r="CJ188" s="658">
        <f t="shared" si="678"/>
        <v>0</v>
      </c>
      <c r="CK188" s="658">
        <f t="shared" si="678"/>
        <v>0</v>
      </c>
      <c r="CL188" s="658">
        <f t="shared" si="678"/>
        <v>0</v>
      </c>
      <c r="CM188" s="658">
        <f t="shared" si="678"/>
        <v>0</v>
      </c>
      <c r="CN188" s="658">
        <f t="shared" si="678"/>
        <v>0</v>
      </c>
      <c r="CO188" s="658">
        <f t="shared" si="678"/>
        <v>0</v>
      </c>
      <c r="CP188" s="658">
        <f t="shared" si="678"/>
        <v>0</v>
      </c>
      <c r="CQ188" s="658">
        <f t="shared" si="678"/>
        <v>0</v>
      </c>
      <c r="CR188" s="658">
        <f t="shared" si="678"/>
        <v>0</v>
      </c>
      <c r="CS188" s="658">
        <f t="shared" si="678"/>
        <v>0</v>
      </c>
      <c r="CT188" s="658">
        <f t="shared" si="678"/>
        <v>0</v>
      </c>
      <c r="CU188" s="658">
        <f t="shared" si="678"/>
        <v>0</v>
      </c>
      <c r="CV188" s="658">
        <f t="shared" si="678"/>
        <v>0</v>
      </c>
      <c r="CW188" s="658">
        <f t="shared" ref="CW188:EB188" si="679" xml:space="preserve"> CW$185</f>
        <v>0</v>
      </c>
      <c r="CX188" s="658">
        <f t="shared" si="679"/>
        <v>0</v>
      </c>
      <c r="CY188" s="658">
        <f t="shared" si="679"/>
        <v>0</v>
      </c>
      <c r="CZ188" s="658">
        <f t="shared" si="679"/>
        <v>0</v>
      </c>
      <c r="DA188" s="658">
        <f t="shared" si="679"/>
        <v>0</v>
      </c>
      <c r="DB188" s="658">
        <f t="shared" si="679"/>
        <v>0</v>
      </c>
      <c r="DC188" s="658">
        <f t="shared" si="679"/>
        <v>0</v>
      </c>
      <c r="DD188" s="658">
        <f t="shared" si="679"/>
        <v>0</v>
      </c>
      <c r="DE188" s="658">
        <f t="shared" si="679"/>
        <v>0</v>
      </c>
      <c r="DF188" s="658">
        <f t="shared" si="679"/>
        <v>0</v>
      </c>
      <c r="DG188" s="658">
        <f t="shared" si="679"/>
        <v>0</v>
      </c>
      <c r="DH188" s="658">
        <f t="shared" si="679"/>
        <v>0</v>
      </c>
      <c r="DI188" s="658">
        <f t="shared" si="679"/>
        <v>0</v>
      </c>
      <c r="DJ188" s="658">
        <f t="shared" si="679"/>
        <v>0</v>
      </c>
      <c r="DK188" s="658">
        <f t="shared" si="679"/>
        <v>0</v>
      </c>
      <c r="DL188" s="658">
        <f t="shared" si="679"/>
        <v>0</v>
      </c>
      <c r="DM188" s="658">
        <f t="shared" si="679"/>
        <v>0</v>
      </c>
      <c r="DN188" s="658">
        <f t="shared" si="679"/>
        <v>0</v>
      </c>
      <c r="DO188" s="658">
        <f t="shared" si="679"/>
        <v>0</v>
      </c>
      <c r="DP188" s="658">
        <f t="shared" si="679"/>
        <v>0</v>
      </c>
      <c r="DQ188" s="658">
        <f t="shared" si="679"/>
        <v>0</v>
      </c>
      <c r="DR188" s="658">
        <f t="shared" si="679"/>
        <v>0</v>
      </c>
      <c r="DS188" s="658">
        <f t="shared" si="679"/>
        <v>0</v>
      </c>
      <c r="DT188" s="658">
        <f t="shared" si="679"/>
        <v>0</v>
      </c>
      <c r="DU188" s="658">
        <f t="shared" si="679"/>
        <v>0</v>
      </c>
      <c r="DV188" s="658">
        <f t="shared" si="679"/>
        <v>0</v>
      </c>
      <c r="DW188" s="658">
        <f t="shared" si="679"/>
        <v>0</v>
      </c>
      <c r="DX188" s="658">
        <f t="shared" si="679"/>
        <v>0</v>
      </c>
      <c r="DY188" s="658">
        <f t="shared" si="679"/>
        <v>0</v>
      </c>
      <c r="DZ188" s="658">
        <f t="shared" si="679"/>
        <v>0</v>
      </c>
      <c r="EA188" s="658">
        <f t="shared" si="679"/>
        <v>0</v>
      </c>
      <c r="EB188" s="658">
        <f t="shared" si="679"/>
        <v>0</v>
      </c>
      <c r="EC188" s="658">
        <f t="shared" ref="EC188:EW188" si="680" xml:space="preserve"> EC$185</f>
        <v>0</v>
      </c>
      <c r="ED188" s="658">
        <f t="shared" si="680"/>
        <v>0</v>
      </c>
      <c r="EE188" s="658">
        <f t="shared" si="680"/>
        <v>0</v>
      </c>
      <c r="EF188" s="658">
        <f t="shared" si="680"/>
        <v>0</v>
      </c>
      <c r="EG188" s="658">
        <f t="shared" si="680"/>
        <v>0</v>
      </c>
      <c r="EH188" s="658">
        <f t="shared" si="680"/>
        <v>0</v>
      </c>
      <c r="EI188" s="658">
        <f t="shared" si="680"/>
        <v>0</v>
      </c>
      <c r="EJ188" s="658">
        <f t="shared" si="680"/>
        <v>0</v>
      </c>
      <c r="EK188" s="658">
        <f t="shared" si="680"/>
        <v>0</v>
      </c>
      <c r="EL188" s="658">
        <f t="shared" si="680"/>
        <v>0</v>
      </c>
      <c r="EM188" s="658">
        <f t="shared" si="680"/>
        <v>0</v>
      </c>
      <c r="EN188" s="658">
        <f t="shared" si="680"/>
        <v>0</v>
      </c>
      <c r="EO188" s="658">
        <f t="shared" si="680"/>
        <v>0</v>
      </c>
      <c r="EP188" s="658">
        <f t="shared" si="680"/>
        <v>0</v>
      </c>
      <c r="EQ188" s="658">
        <f t="shared" si="680"/>
        <v>0</v>
      </c>
      <c r="ER188" s="658">
        <f t="shared" si="680"/>
        <v>0</v>
      </c>
      <c r="ES188" s="658">
        <f t="shared" si="680"/>
        <v>0</v>
      </c>
      <c r="ET188" s="658">
        <f t="shared" si="680"/>
        <v>0</v>
      </c>
      <c r="EU188" s="658">
        <f t="shared" si="680"/>
        <v>0</v>
      </c>
      <c r="EV188" s="658">
        <f t="shared" si="680"/>
        <v>0</v>
      </c>
      <c r="EW188" s="658">
        <f t="shared" si="680"/>
        <v>0</v>
      </c>
    </row>
    <row r="189" spans="1:192" s="647" customFormat="1" ht="13" customHeight="1" outlineLevel="1" x14ac:dyDescent="0.25">
      <c r="A189" s="526"/>
      <c r="B189" s="526"/>
      <c r="C189" s="526"/>
      <c r="D189" s="526"/>
      <c r="E189" s="694" t="s">
        <v>587</v>
      </c>
      <c r="F189" s="526"/>
      <c r="G189" s="694" t="s">
        <v>5</v>
      </c>
      <c r="H189" s="666">
        <f xml:space="preserve"> SUM(J189:EW189)</f>
        <v>0</v>
      </c>
      <c r="I189" s="191"/>
      <c r="J189" s="666">
        <f t="shared" ref="J189:AO189" si="681" xml:space="preserve"> J187 + I189 - I188</f>
        <v>0</v>
      </c>
      <c r="K189" s="666">
        <f t="shared" si="681"/>
        <v>0</v>
      </c>
      <c r="L189" s="666">
        <f t="shared" si="681"/>
        <v>0</v>
      </c>
      <c r="M189" s="666">
        <f t="shared" si="681"/>
        <v>0</v>
      </c>
      <c r="N189" s="666">
        <f t="shared" si="681"/>
        <v>0</v>
      </c>
      <c r="O189" s="666">
        <f t="shared" si="681"/>
        <v>0</v>
      </c>
      <c r="P189" s="666">
        <f t="shared" si="681"/>
        <v>0</v>
      </c>
      <c r="Q189" s="666">
        <f t="shared" si="681"/>
        <v>0</v>
      </c>
      <c r="R189" s="666">
        <f t="shared" si="681"/>
        <v>0</v>
      </c>
      <c r="S189" s="666">
        <f t="shared" si="681"/>
        <v>0</v>
      </c>
      <c r="T189" s="666">
        <f t="shared" si="681"/>
        <v>0</v>
      </c>
      <c r="U189" s="666">
        <f t="shared" si="681"/>
        <v>0</v>
      </c>
      <c r="V189" s="666">
        <f t="shared" si="681"/>
        <v>0</v>
      </c>
      <c r="W189" s="666">
        <f t="shared" si="681"/>
        <v>0</v>
      </c>
      <c r="X189" s="666">
        <f t="shared" si="681"/>
        <v>0</v>
      </c>
      <c r="Y189" s="666">
        <f t="shared" si="681"/>
        <v>0</v>
      </c>
      <c r="Z189" s="666">
        <f t="shared" si="681"/>
        <v>0</v>
      </c>
      <c r="AA189" s="666">
        <f t="shared" si="681"/>
        <v>0</v>
      </c>
      <c r="AB189" s="666">
        <f t="shared" si="681"/>
        <v>0</v>
      </c>
      <c r="AC189" s="666">
        <f t="shared" si="681"/>
        <v>0</v>
      </c>
      <c r="AD189" s="666">
        <f t="shared" si="681"/>
        <v>0</v>
      </c>
      <c r="AE189" s="666">
        <f t="shared" si="681"/>
        <v>0</v>
      </c>
      <c r="AF189" s="666">
        <f t="shared" si="681"/>
        <v>0</v>
      </c>
      <c r="AG189" s="666">
        <f t="shared" si="681"/>
        <v>0</v>
      </c>
      <c r="AH189" s="666">
        <f t="shared" si="681"/>
        <v>0</v>
      </c>
      <c r="AI189" s="666">
        <f t="shared" si="681"/>
        <v>0</v>
      </c>
      <c r="AJ189" s="666">
        <f t="shared" si="681"/>
        <v>0</v>
      </c>
      <c r="AK189" s="666">
        <f t="shared" si="681"/>
        <v>0</v>
      </c>
      <c r="AL189" s="666">
        <f t="shared" si="681"/>
        <v>0</v>
      </c>
      <c r="AM189" s="666">
        <f t="shared" si="681"/>
        <v>0</v>
      </c>
      <c r="AN189" s="666">
        <f t="shared" si="681"/>
        <v>0</v>
      </c>
      <c r="AO189" s="666">
        <f t="shared" si="681"/>
        <v>0</v>
      </c>
      <c r="AP189" s="666">
        <f t="shared" ref="AP189:BU189" si="682" xml:space="preserve"> AP187 + AO189 - AO188</f>
        <v>0</v>
      </c>
      <c r="AQ189" s="666">
        <f t="shared" si="682"/>
        <v>0</v>
      </c>
      <c r="AR189" s="666">
        <f t="shared" si="682"/>
        <v>0</v>
      </c>
      <c r="AS189" s="666">
        <f t="shared" si="682"/>
        <v>0</v>
      </c>
      <c r="AT189" s="666">
        <f t="shared" si="682"/>
        <v>0</v>
      </c>
      <c r="AU189" s="666">
        <f t="shared" si="682"/>
        <v>0</v>
      </c>
      <c r="AV189" s="666">
        <f t="shared" si="682"/>
        <v>0</v>
      </c>
      <c r="AW189" s="666">
        <f t="shared" si="682"/>
        <v>0</v>
      </c>
      <c r="AX189" s="666">
        <f t="shared" si="682"/>
        <v>0</v>
      </c>
      <c r="AY189" s="666">
        <f t="shared" si="682"/>
        <v>0</v>
      </c>
      <c r="AZ189" s="666">
        <f t="shared" si="682"/>
        <v>0</v>
      </c>
      <c r="BA189" s="666">
        <f t="shared" si="682"/>
        <v>0</v>
      </c>
      <c r="BB189" s="666">
        <f t="shared" si="682"/>
        <v>0</v>
      </c>
      <c r="BC189" s="666">
        <f t="shared" si="682"/>
        <v>0</v>
      </c>
      <c r="BD189" s="666">
        <f t="shared" si="682"/>
        <v>0</v>
      </c>
      <c r="BE189" s="666">
        <f t="shared" si="682"/>
        <v>0</v>
      </c>
      <c r="BF189" s="666">
        <f t="shared" si="682"/>
        <v>0</v>
      </c>
      <c r="BG189" s="666">
        <f t="shared" si="682"/>
        <v>0</v>
      </c>
      <c r="BH189" s="666">
        <f t="shared" si="682"/>
        <v>0</v>
      </c>
      <c r="BI189" s="666">
        <f t="shared" si="682"/>
        <v>0</v>
      </c>
      <c r="BJ189" s="666">
        <f t="shared" si="682"/>
        <v>0</v>
      </c>
      <c r="BK189" s="666">
        <f t="shared" si="682"/>
        <v>0</v>
      </c>
      <c r="BL189" s="666">
        <f t="shared" si="682"/>
        <v>0</v>
      </c>
      <c r="BM189" s="666">
        <f t="shared" si="682"/>
        <v>0</v>
      </c>
      <c r="BN189" s="666">
        <f t="shared" si="682"/>
        <v>0</v>
      </c>
      <c r="BO189" s="666">
        <f t="shared" si="682"/>
        <v>0</v>
      </c>
      <c r="BP189" s="666">
        <f t="shared" si="682"/>
        <v>0</v>
      </c>
      <c r="BQ189" s="666">
        <f t="shared" si="682"/>
        <v>0</v>
      </c>
      <c r="BR189" s="666">
        <f t="shared" si="682"/>
        <v>0</v>
      </c>
      <c r="BS189" s="666">
        <f t="shared" si="682"/>
        <v>0</v>
      </c>
      <c r="BT189" s="666">
        <f t="shared" si="682"/>
        <v>0</v>
      </c>
      <c r="BU189" s="666">
        <f t="shared" si="682"/>
        <v>0</v>
      </c>
      <c r="BV189" s="666">
        <f t="shared" ref="BV189:DA189" si="683" xml:space="preserve"> BV187 + BU189 - BU188</f>
        <v>0</v>
      </c>
      <c r="BW189" s="666">
        <f t="shared" si="683"/>
        <v>0</v>
      </c>
      <c r="BX189" s="666">
        <f t="shared" si="683"/>
        <v>0</v>
      </c>
      <c r="BY189" s="666">
        <f t="shared" si="683"/>
        <v>0</v>
      </c>
      <c r="BZ189" s="666">
        <f t="shared" si="683"/>
        <v>0</v>
      </c>
      <c r="CA189" s="666">
        <f t="shared" si="683"/>
        <v>0</v>
      </c>
      <c r="CB189" s="666">
        <f t="shared" si="683"/>
        <v>0</v>
      </c>
      <c r="CC189" s="666">
        <f t="shared" si="683"/>
        <v>0</v>
      </c>
      <c r="CD189" s="666">
        <f t="shared" si="683"/>
        <v>0</v>
      </c>
      <c r="CE189" s="666">
        <f t="shared" si="683"/>
        <v>0</v>
      </c>
      <c r="CF189" s="666">
        <f t="shared" si="683"/>
        <v>0</v>
      </c>
      <c r="CG189" s="666">
        <f t="shared" si="683"/>
        <v>0</v>
      </c>
      <c r="CH189" s="666">
        <f t="shared" si="683"/>
        <v>0</v>
      </c>
      <c r="CI189" s="666">
        <f t="shared" si="683"/>
        <v>0</v>
      </c>
      <c r="CJ189" s="666">
        <f t="shared" si="683"/>
        <v>0</v>
      </c>
      <c r="CK189" s="666">
        <f t="shared" si="683"/>
        <v>0</v>
      </c>
      <c r="CL189" s="666">
        <f t="shared" si="683"/>
        <v>0</v>
      </c>
      <c r="CM189" s="666">
        <f t="shared" si="683"/>
        <v>0</v>
      </c>
      <c r="CN189" s="666">
        <f t="shared" si="683"/>
        <v>0</v>
      </c>
      <c r="CO189" s="666">
        <f t="shared" si="683"/>
        <v>0</v>
      </c>
      <c r="CP189" s="666">
        <f t="shared" si="683"/>
        <v>0</v>
      </c>
      <c r="CQ189" s="666">
        <f t="shared" si="683"/>
        <v>0</v>
      </c>
      <c r="CR189" s="666">
        <f t="shared" si="683"/>
        <v>0</v>
      </c>
      <c r="CS189" s="666">
        <f t="shared" si="683"/>
        <v>0</v>
      </c>
      <c r="CT189" s="666">
        <f t="shared" si="683"/>
        <v>0</v>
      </c>
      <c r="CU189" s="666">
        <f t="shared" si="683"/>
        <v>0</v>
      </c>
      <c r="CV189" s="666">
        <f t="shared" si="683"/>
        <v>0</v>
      </c>
      <c r="CW189" s="666">
        <f t="shared" si="683"/>
        <v>0</v>
      </c>
      <c r="CX189" s="666">
        <f t="shared" si="683"/>
        <v>0</v>
      </c>
      <c r="CY189" s="666">
        <f t="shared" si="683"/>
        <v>0</v>
      </c>
      <c r="CZ189" s="666">
        <f t="shared" si="683"/>
        <v>0</v>
      </c>
      <c r="DA189" s="666">
        <f t="shared" si="683"/>
        <v>0</v>
      </c>
      <c r="DB189" s="666">
        <f t="shared" ref="DB189:EG189" si="684" xml:space="preserve"> DB187 + DA189 - DA188</f>
        <v>0</v>
      </c>
      <c r="DC189" s="666">
        <f t="shared" si="684"/>
        <v>0</v>
      </c>
      <c r="DD189" s="666">
        <f t="shared" si="684"/>
        <v>0</v>
      </c>
      <c r="DE189" s="666">
        <f t="shared" si="684"/>
        <v>0</v>
      </c>
      <c r="DF189" s="666">
        <f t="shared" si="684"/>
        <v>0</v>
      </c>
      <c r="DG189" s="666">
        <f t="shared" si="684"/>
        <v>0</v>
      </c>
      <c r="DH189" s="666">
        <f t="shared" si="684"/>
        <v>0</v>
      </c>
      <c r="DI189" s="666">
        <f t="shared" si="684"/>
        <v>0</v>
      </c>
      <c r="DJ189" s="666">
        <f t="shared" si="684"/>
        <v>0</v>
      </c>
      <c r="DK189" s="666">
        <f t="shared" si="684"/>
        <v>0</v>
      </c>
      <c r="DL189" s="666">
        <f t="shared" si="684"/>
        <v>0</v>
      </c>
      <c r="DM189" s="666">
        <f t="shared" si="684"/>
        <v>0</v>
      </c>
      <c r="DN189" s="666">
        <f t="shared" si="684"/>
        <v>0</v>
      </c>
      <c r="DO189" s="666">
        <f t="shared" si="684"/>
        <v>0</v>
      </c>
      <c r="DP189" s="666">
        <f t="shared" si="684"/>
        <v>0</v>
      </c>
      <c r="DQ189" s="666">
        <f t="shared" si="684"/>
        <v>0</v>
      </c>
      <c r="DR189" s="666">
        <f t="shared" si="684"/>
        <v>0</v>
      </c>
      <c r="DS189" s="666">
        <f t="shared" si="684"/>
        <v>0</v>
      </c>
      <c r="DT189" s="666">
        <f t="shared" si="684"/>
        <v>0</v>
      </c>
      <c r="DU189" s="666">
        <f t="shared" si="684"/>
        <v>0</v>
      </c>
      <c r="DV189" s="666">
        <f t="shared" si="684"/>
        <v>0</v>
      </c>
      <c r="DW189" s="666">
        <f t="shared" si="684"/>
        <v>0</v>
      </c>
      <c r="DX189" s="666">
        <f t="shared" si="684"/>
        <v>0</v>
      </c>
      <c r="DY189" s="666">
        <f t="shared" si="684"/>
        <v>0</v>
      </c>
      <c r="DZ189" s="666">
        <f t="shared" si="684"/>
        <v>0</v>
      </c>
      <c r="EA189" s="666">
        <f t="shared" si="684"/>
        <v>0</v>
      </c>
      <c r="EB189" s="666">
        <f t="shared" si="684"/>
        <v>0</v>
      </c>
      <c r="EC189" s="666">
        <f t="shared" si="684"/>
        <v>0</v>
      </c>
      <c r="ED189" s="666">
        <f t="shared" si="684"/>
        <v>0</v>
      </c>
      <c r="EE189" s="666">
        <f t="shared" si="684"/>
        <v>0</v>
      </c>
      <c r="EF189" s="666">
        <f t="shared" si="684"/>
        <v>0</v>
      </c>
      <c r="EG189" s="666">
        <f t="shared" si="684"/>
        <v>0</v>
      </c>
      <c r="EH189" s="666">
        <f t="shared" ref="EH189:EW189" si="685" xml:space="preserve"> EH187 + EG189 - EG188</f>
        <v>0</v>
      </c>
      <c r="EI189" s="666">
        <f t="shared" si="685"/>
        <v>0</v>
      </c>
      <c r="EJ189" s="666">
        <f t="shared" si="685"/>
        <v>0</v>
      </c>
      <c r="EK189" s="666">
        <f t="shared" si="685"/>
        <v>0</v>
      </c>
      <c r="EL189" s="666">
        <f t="shared" si="685"/>
        <v>0</v>
      </c>
      <c r="EM189" s="666">
        <f t="shared" si="685"/>
        <v>0</v>
      </c>
      <c r="EN189" s="666">
        <f t="shared" si="685"/>
        <v>0</v>
      </c>
      <c r="EO189" s="666">
        <f t="shared" si="685"/>
        <v>0</v>
      </c>
      <c r="EP189" s="666">
        <f t="shared" si="685"/>
        <v>0</v>
      </c>
      <c r="EQ189" s="666">
        <f t="shared" si="685"/>
        <v>0</v>
      </c>
      <c r="ER189" s="666">
        <f t="shared" si="685"/>
        <v>0</v>
      </c>
      <c r="ES189" s="666">
        <f t="shared" si="685"/>
        <v>0</v>
      </c>
      <c r="ET189" s="666">
        <f t="shared" si="685"/>
        <v>0</v>
      </c>
      <c r="EU189" s="666">
        <f t="shared" si="685"/>
        <v>0</v>
      </c>
      <c r="EV189" s="666">
        <f t="shared" si="685"/>
        <v>0</v>
      </c>
      <c r="EW189" s="666">
        <f t="shared" si="685"/>
        <v>0</v>
      </c>
    </row>
    <row r="191" spans="1:192" x14ac:dyDescent="0.25">
      <c r="A191" s="15" t="s">
        <v>63</v>
      </c>
    </row>
  </sheetData>
  <conditionalFormatting sqref="J3:GJ3">
    <cfRule type="cellIs" dxfId="222" priority="8" stopIfTrue="1" operator="equal">
      <formula>"Construction"</formula>
    </cfRule>
    <cfRule type="cellIs" dxfId="221" priority="9" stopIfTrue="1" operator="equal">
      <formula>"Operations"</formula>
    </cfRule>
  </conditionalFormatting>
  <conditionalFormatting sqref="J3:GJ3">
    <cfRule type="cellIs" dxfId="220" priority="7" operator="equal">
      <formula>"Fin Close"</formula>
    </cfRule>
  </conditionalFormatting>
  <conditionalFormatting sqref="J3:GJ3">
    <cfRule type="cellIs" dxfId="219" priority="5" operator="equal">
      <formula>"PPA ext."</formula>
    </cfRule>
    <cfRule type="cellIs" dxfId="218" priority="6" operator="equal">
      <formula>"Delay"</formula>
    </cfRule>
  </conditionalFormatting>
  <conditionalFormatting sqref="F2:F4">
    <cfRule type="cellIs" dxfId="217" priority="1" stopIfTrue="1" operator="notEqual">
      <formula>0</formula>
    </cfRule>
    <cfRule type="cellIs" dxfId="216" priority="2" stopIfTrue="1" operator="equal">
      <formula>""</formula>
    </cfRule>
  </conditionalFormatting>
  <conditionalFormatting sqref="F2:F4">
    <cfRule type="cellIs" dxfId="215" priority="3" stopIfTrue="1" operator="notEqual">
      <formula>0</formula>
    </cfRule>
    <cfRule type="cellIs" dxfId="214" priority="4" stopIfTrue="1" operator="equal">
      <formula>""</formula>
    </cfRule>
  </conditionalFormatting>
  <dataValidations disablePrompts="1" count="1">
    <dataValidation allowBlank="1" showInputMessage="1" showErrorMessage="1" sqref="E42:H42 E32:H3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36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O23" sqref="O2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Esc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277</v>
      </c>
    </row>
    <row r="9" spans="1:192" x14ac:dyDescent="0.25">
      <c r="E9" s="507" t="str">
        <f xml:space="preserve"> ConTime!E$73</f>
        <v>End of construction period date</v>
      </c>
      <c r="F9" s="507">
        <f xml:space="preserve"> ConTime!F$73</f>
        <v>45473</v>
      </c>
      <c r="G9" s="507" t="str">
        <f xml:space="preserve"> ConTime!G$73</f>
        <v>date</v>
      </c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7"/>
      <c r="Z9" s="507"/>
      <c r="AA9" s="507"/>
      <c r="AB9" s="507"/>
      <c r="AC9" s="507"/>
      <c r="AD9" s="507"/>
      <c r="AE9" s="507"/>
      <c r="AF9" s="507"/>
      <c r="AG9" s="507"/>
      <c r="AH9" s="507"/>
      <c r="AI9" s="507"/>
      <c r="AJ9" s="507"/>
      <c r="AK9" s="507"/>
      <c r="AL9" s="507"/>
      <c r="AM9" s="507"/>
      <c r="AN9" s="507"/>
      <c r="AO9" s="507"/>
      <c r="AP9" s="507"/>
      <c r="AQ9" s="507"/>
      <c r="AR9" s="507"/>
      <c r="AS9" s="507"/>
      <c r="AT9" s="507"/>
      <c r="AU9" s="507"/>
      <c r="AV9" s="507"/>
      <c r="AW9" s="507"/>
      <c r="AX9" s="507"/>
      <c r="AY9" s="507"/>
      <c r="AZ9" s="507"/>
      <c r="BA9" s="507"/>
      <c r="BB9" s="507"/>
      <c r="BC9" s="507"/>
      <c r="BD9" s="507"/>
      <c r="BE9" s="507"/>
      <c r="BF9" s="507"/>
      <c r="BG9" s="507"/>
      <c r="BH9" s="507"/>
      <c r="BI9" s="507"/>
      <c r="BJ9" s="507"/>
      <c r="BK9" s="507"/>
      <c r="BL9" s="507"/>
      <c r="BM9" s="507"/>
      <c r="BN9" s="507"/>
      <c r="BO9" s="507"/>
      <c r="BP9" s="507"/>
      <c r="BQ9" s="507"/>
      <c r="BR9" s="507"/>
      <c r="BS9" s="507"/>
      <c r="BT9" s="507"/>
      <c r="BU9" s="507"/>
      <c r="BV9" s="507"/>
      <c r="BW9" s="507"/>
      <c r="BX9" s="507"/>
      <c r="BY9" s="507"/>
      <c r="BZ9" s="507"/>
      <c r="CA9" s="507"/>
      <c r="CB9" s="507"/>
      <c r="CC9" s="507"/>
      <c r="CD9" s="507"/>
      <c r="CE9" s="507"/>
      <c r="CF9" s="507"/>
      <c r="CG9" s="507"/>
      <c r="CH9" s="507"/>
      <c r="CI9" s="507"/>
      <c r="CJ9" s="507"/>
      <c r="CK9" s="507"/>
      <c r="CL9" s="507"/>
      <c r="CM9" s="507"/>
      <c r="CN9" s="507"/>
      <c r="CO9" s="507"/>
      <c r="CP9" s="507"/>
      <c r="CQ9" s="507"/>
      <c r="CR9" s="507"/>
      <c r="CS9" s="507"/>
      <c r="CT9" s="507"/>
      <c r="CU9" s="507"/>
      <c r="CV9" s="507"/>
      <c r="CW9" s="507"/>
      <c r="CX9" s="507"/>
      <c r="CY9" s="507"/>
      <c r="CZ9" s="507"/>
      <c r="DA9" s="507"/>
      <c r="DB9" s="507"/>
      <c r="DC9" s="507"/>
      <c r="DD9" s="507"/>
      <c r="DE9" s="507"/>
      <c r="DF9" s="507"/>
      <c r="DG9" s="507"/>
      <c r="DH9" s="507"/>
      <c r="DI9" s="507"/>
      <c r="DJ9" s="507"/>
      <c r="DK9" s="507"/>
      <c r="DL9" s="507"/>
      <c r="DM9" s="507"/>
      <c r="DN9" s="507"/>
      <c r="DO9" s="507"/>
      <c r="DP9" s="507"/>
      <c r="DQ9" s="507"/>
      <c r="DR9" s="507"/>
      <c r="DS9" s="507"/>
      <c r="DT9" s="507"/>
      <c r="DU9" s="507"/>
      <c r="DV9" s="507"/>
      <c r="DW9" s="507"/>
      <c r="DX9" s="507"/>
      <c r="DY9" s="507"/>
      <c r="DZ9" s="507"/>
      <c r="EA9" s="507"/>
      <c r="EB9" s="507"/>
      <c r="EC9" s="507"/>
      <c r="ED9" s="507"/>
      <c r="EE9" s="507"/>
      <c r="EF9" s="507"/>
      <c r="EG9" s="507"/>
      <c r="EH9" s="507"/>
      <c r="EI9" s="507"/>
      <c r="EJ9" s="507"/>
      <c r="EK9" s="507"/>
      <c r="EL9" s="507"/>
      <c r="EM9" s="507"/>
      <c r="EN9" s="507"/>
      <c r="EO9" s="507"/>
      <c r="EP9" s="507"/>
      <c r="EQ9" s="507"/>
      <c r="ER9" s="507"/>
      <c r="ES9" s="507"/>
      <c r="ET9" s="507"/>
      <c r="EU9" s="507"/>
      <c r="EV9" s="507"/>
      <c r="EW9" s="507"/>
      <c r="EX9" s="507"/>
      <c r="EY9" s="507"/>
      <c r="EZ9" s="507"/>
      <c r="FA9" s="507"/>
      <c r="FB9" s="507"/>
      <c r="FC9" s="507"/>
      <c r="FD9" s="507"/>
      <c r="FE9" s="507"/>
      <c r="FF9" s="507"/>
      <c r="FG9" s="507"/>
      <c r="FH9" s="507"/>
      <c r="FI9" s="507"/>
      <c r="FJ9" s="507"/>
      <c r="FK9" s="507"/>
      <c r="FL9" s="507"/>
      <c r="FM9" s="507"/>
      <c r="FN9" s="507"/>
      <c r="FO9" s="507"/>
      <c r="FP9" s="507"/>
      <c r="FQ9" s="507"/>
      <c r="FR9" s="507"/>
      <c r="FS9" s="507"/>
      <c r="FT9" s="507"/>
      <c r="FU9" s="507"/>
      <c r="FV9" s="507"/>
      <c r="FW9" s="507"/>
      <c r="FX9" s="507"/>
      <c r="FY9" s="507"/>
      <c r="FZ9" s="507"/>
      <c r="GA9" s="507"/>
      <c r="GB9" s="507"/>
      <c r="GC9" s="507"/>
      <c r="GD9" s="507"/>
      <c r="GE9" s="507"/>
      <c r="GF9" s="507"/>
      <c r="GG9" s="507"/>
      <c r="GH9" s="507"/>
      <c r="GI9" s="507"/>
      <c r="GJ9" s="507"/>
    </row>
    <row r="10" spans="1:192" x14ac:dyDescent="0.25">
      <c r="A10" s="55"/>
      <c r="C10" s="58"/>
      <c r="D10" s="59"/>
      <c r="E10" s="14" t="str">
        <f xml:space="preserve"> InpC!E$18</f>
        <v>Financial close date</v>
      </c>
      <c r="F10" s="14">
        <f xml:space="preserve"> InpC!F$18</f>
        <v>44681</v>
      </c>
      <c r="G10" s="14" t="str">
        <f xml:space="preserve"> InpC!G$18</f>
        <v>date</v>
      </c>
      <c r="H10" s="45"/>
      <c r="I10" s="26"/>
      <c r="J10" s="45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x14ac:dyDescent="0.25">
      <c r="E11" s="12" t="s">
        <v>347</v>
      </c>
      <c r="F11" s="12">
        <f xml:space="preserve"> F9 - F10</f>
        <v>792</v>
      </c>
      <c r="G11" s="12" t="s">
        <v>186</v>
      </c>
    </row>
    <row r="13" spans="1:192" x14ac:dyDescent="0.25">
      <c r="E13" s="12" t="str">
        <f xml:space="preserve"> E$11</f>
        <v>Days from FC until COD</v>
      </c>
      <c r="F13" s="12">
        <f xml:space="preserve"> F$11</f>
        <v>792</v>
      </c>
      <c r="G13" s="12" t="str">
        <f xml:space="preserve"> G$11</f>
        <v>days</v>
      </c>
    </row>
    <row r="14" spans="1:192" x14ac:dyDescent="0.25">
      <c r="E14" s="192" t="str">
        <f xml:space="preserve"> InpC!E$213</f>
        <v>Days in year</v>
      </c>
      <c r="F14" s="192">
        <f xml:space="preserve"> InpC!F$213</f>
        <v>365</v>
      </c>
      <c r="G14" s="192" t="str">
        <f xml:space="preserve"> InpC!G$213</f>
        <v>days</v>
      </c>
    </row>
    <row r="15" spans="1:192" x14ac:dyDescent="0.25">
      <c r="E15" s="146" t="str">
        <f xml:space="preserve"> InpC!E$52</f>
        <v>Expected CPI at close</v>
      </c>
      <c r="F15" s="457">
        <f xml:space="preserve"> InpC!F$52</f>
        <v>170</v>
      </c>
      <c r="G15" s="146" t="str">
        <f xml:space="preserve"> InpC!G$52</f>
        <v>index</v>
      </c>
      <c r="H15" s="38"/>
    </row>
    <row r="16" spans="1:192" x14ac:dyDescent="0.25">
      <c r="E16" s="146" t="str">
        <f xml:space="preserve"> InpC!E$54</f>
        <v>Forecast CPI growth rate</v>
      </c>
      <c r="F16" s="327">
        <f xml:space="preserve"> InpC!F$54</f>
        <v>0.02</v>
      </c>
      <c r="G16" s="146" t="str">
        <f xml:space="preserve"> InpC!G$54</f>
        <v>% p.a.</v>
      </c>
      <c r="H16" s="38"/>
    </row>
    <row r="17" spans="1:192" x14ac:dyDescent="0.25">
      <c r="E17" s="12" t="s">
        <v>348</v>
      </c>
      <c r="F17" s="450">
        <f xml:space="preserve"> F15 * (1 + F16) ^ (F13 / F14)</f>
        <v>177.46393862415152</v>
      </c>
      <c r="G17" s="12" t="s">
        <v>268</v>
      </c>
    </row>
    <row r="19" spans="1:192" x14ac:dyDescent="0.25">
      <c r="E19" s="38" t="str">
        <f t="shared" ref="E19" si="0" xml:space="preserve"> E$17</f>
        <v>CPI at COD</v>
      </c>
      <c r="F19" s="38">
        <f t="shared" ref="F19" si="1" xml:space="preserve"> F$17</f>
        <v>177.46393862415152</v>
      </c>
      <c r="G19" s="38" t="str">
        <f t="shared" ref="G19" si="2" xml:space="preserve"> G$17</f>
        <v>index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</row>
    <row r="20" spans="1:192" x14ac:dyDescent="0.25">
      <c r="E20" s="146" t="str">
        <f xml:space="preserve"> InpC!E$54</f>
        <v>Forecast CPI growth rate</v>
      </c>
      <c r="F20" s="327">
        <f xml:space="preserve"> InpC!F$54</f>
        <v>0.02</v>
      </c>
      <c r="G20" s="146" t="str">
        <f xml:space="preserve"> InpC!G$54</f>
        <v>% p.a.</v>
      </c>
      <c r="H20" s="38"/>
    </row>
    <row r="21" spans="1:192" x14ac:dyDescent="0.25">
      <c r="E21" s="192" t="str">
        <f xml:space="preserve"> InpC!E$213</f>
        <v>Days in year</v>
      </c>
      <c r="F21" s="192">
        <f xml:space="preserve"> InpC!F$213</f>
        <v>365</v>
      </c>
      <c r="G21" s="192" t="str">
        <f xml:space="preserve"> InpC!G$213</f>
        <v>days</v>
      </c>
    </row>
    <row r="22" spans="1:192" x14ac:dyDescent="0.25">
      <c r="E22" s="195" t="str">
        <f xml:space="preserve"> Time!E$83</f>
        <v>End of construction period flag</v>
      </c>
      <c r="F22" s="195">
        <f xml:space="preserve"> Time!F$83</f>
        <v>0</v>
      </c>
      <c r="G22" s="195" t="str">
        <f xml:space="preserve"> Time!G$83</f>
        <v>flag</v>
      </c>
      <c r="H22" s="195">
        <f xml:space="preserve"> Time!H$83</f>
        <v>1</v>
      </c>
      <c r="I22" s="195">
        <f xml:space="preserve"> Time!I$83</f>
        <v>0</v>
      </c>
      <c r="J22" s="195">
        <f xml:space="preserve"> Time!J$83</f>
        <v>0</v>
      </c>
      <c r="K22" s="195">
        <f xml:space="preserve"> Time!K$83</f>
        <v>0</v>
      </c>
      <c r="L22" s="195">
        <f xml:space="preserve"> Time!L$83</f>
        <v>0</v>
      </c>
      <c r="M22" s="195">
        <f xml:space="preserve"> Time!M$83</f>
        <v>0</v>
      </c>
      <c r="N22" s="195">
        <f xml:space="preserve"> Time!N$83</f>
        <v>0</v>
      </c>
      <c r="O22" s="195">
        <f xml:space="preserve"> Time!O$83</f>
        <v>0</v>
      </c>
      <c r="P22" s="195">
        <f xml:space="preserve"> Time!P$83</f>
        <v>1</v>
      </c>
      <c r="Q22" s="195">
        <f xml:space="preserve"> Time!Q$83</f>
        <v>0</v>
      </c>
      <c r="R22" s="195">
        <f xml:space="preserve"> Time!R$83</f>
        <v>0</v>
      </c>
      <c r="S22" s="195">
        <f xml:space="preserve"> Time!S$83</f>
        <v>0</v>
      </c>
      <c r="T22" s="195">
        <f xml:space="preserve"> Time!T$83</f>
        <v>0</v>
      </c>
      <c r="U22" s="195">
        <f xml:space="preserve"> Time!U$83</f>
        <v>0</v>
      </c>
      <c r="V22" s="195">
        <f xml:space="preserve"> Time!V$83</f>
        <v>0</v>
      </c>
      <c r="W22" s="195">
        <f xml:space="preserve"> Time!W$83</f>
        <v>0</v>
      </c>
      <c r="X22" s="195">
        <f xml:space="preserve"> Time!X$83</f>
        <v>0</v>
      </c>
      <c r="Y22" s="195">
        <f xml:space="preserve"> Time!Y$83</f>
        <v>0</v>
      </c>
      <c r="Z22" s="195">
        <f xml:space="preserve"> Time!Z$83</f>
        <v>0</v>
      </c>
      <c r="AA22" s="195">
        <f xml:space="preserve"> Time!AA$83</f>
        <v>0</v>
      </c>
      <c r="AB22" s="195">
        <f xml:space="preserve"> Time!AB$83</f>
        <v>0</v>
      </c>
      <c r="AC22" s="195">
        <f xml:space="preserve"> Time!AC$83</f>
        <v>0</v>
      </c>
      <c r="AD22" s="195">
        <f xml:space="preserve"> Time!AD$83</f>
        <v>0</v>
      </c>
      <c r="AE22" s="195">
        <f xml:space="preserve"> Time!AE$83</f>
        <v>0</v>
      </c>
      <c r="AF22" s="195">
        <f xml:space="preserve"> Time!AF$83</f>
        <v>0</v>
      </c>
      <c r="AG22" s="195">
        <f xml:space="preserve"> Time!AG$83</f>
        <v>0</v>
      </c>
      <c r="AH22" s="195">
        <f xml:space="preserve"> Time!AH$83</f>
        <v>0</v>
      </c>
      <c r="AI22" s="195">
        <f xml:space="preserve"> Time!AI$83</f>
        <v>0</v>
      </c>
      <c r="AJ22" s="195">
        <f xml:space="preserve"> Time!AJ$83</f>
        <v>0</v>
      </c>
      <c r="AK22" s="195">
        <f xml:space="preserve"> Time!AK$83</f>
        <v>0</v>
      </c>
      <c r="AL22" s="195">
        <f xml:space="preserve"> Time!AL$83</f>
        <v>0</v>
      </c>
      <c r="AM22" s="195">
        <f xml:space="preserve"> Time!AM$83</f>
        <v>0</v>
      </c>
      <c r="AN22" s="195">
        <f xml:space="preserve"> Time!AN$83</f>
        <v>0</v>
      </c>
      <c r="AO22" s="195">
        <f xml:space="preserve"> Time!AO$83</f>
        <v>0</v>
      </c>
      <c r="AP22" s="195">
        <f xml:space="preserve"> Time!AP$83</f>
        <v>0</v>
      </c>
      <c r="AQ22" s="195">
        <f xml:space="preserve"> Time!AQ$83</f>
        <v>0</v>
      </c>
      <c r="AR22" s="195">
        <f xml:space="preserve"> Time!AR$83</f>
        <v>0</v>
      </c>
      <c r="AS22" s="195">
        <f xml:space="preserve"> Time!AS$83</f>
        <v>0</v>
      </c>
      <c r="AT22" s="195">
        <f xml:space="preserve"> Time!AT$83</f>
        <v>0</v>
      </c>
      <c r="AU22" s="195">
        <f xml:space="preserve"> Time!AU$83</f>
        <v>0</v>
      </c>
      <c r="AV22" s="195">
        <f xml:space="preserve"> Time!AV$83</f>
        <v>0</v>
      </c>
      <c r="AW22" s="195">
        <f xml:space="preserve"> Time!AW$83</f>
        <v>0</v>
      </c>
      <c r="AX22" s="195">
        <f xml:space="preserve"> Time!AX$83</f>
        <v>0</v>
      </c>
      <c r="AY22" s="195">
        <f xml:space="preserve"> Time!AY$83</f>
        <v>0</v>
      </c>
      <c r="AZ22" s="195">
        <f xml:space="preserve"> Time!AZ$83</f>
        <v>0</v>
      </c>
      <c r="BA22" s="195">
        <f xml:space="preserve"> Time!BA$83</f>
        <v>0</v>
      </c>
      <c r="BB22" s="195">
        <f xml:space="preserve"> Time!BB$83</f>
        <v>0</v>
      </c>
      <c r="BC22" s="195">
        <f xml:space="preserve"> Time!BC$83</f>
        <v>0</v>
      </c>
      <c r="BD22" s="195">
        <f xml:space="preserve"> Time!BD$83</f>
        <v>0</v>
      </c>
      <c r="BE22" s="195">
        <f xml:space="preserve"> Time!BE$83</f>
        <v>0</v>
      </c>
      <c r="BF22" s="195">
        <f xml:space="preserve"> Time!BF$83</f>
        <v>0</v>
      </c>
      <c r="BG22" s="195">
        <f xml:space="preserve"> Time!BG$83</f>
        <v>0</v>
      </c>
      <c r="BH22" s="195">
        <f xml:space="preserve"> Time!BH$83</f>
        <v>0</v>
      </c>
      <c r="BI22" s="195">
        <f xml:space="preserve"> Time!BI$83</f>
        <v>0</v>
      </c>
      <c r="BJ22" s="195">
        <f xml:space="preserve"> Time!BJ$83</f>
        <v>0</v>
      </c>
      <c r="BK22" s="195">
        <f xml:space="preserve"> Time!BK$83</f>
        <v>0</v>
      </c>
      <c r="BL22" s="195">
        <f xml:space="preserve"> Time!BL$83</f>
        <v>0</v>
      </c>
      <c r="BM22" s="195">
        <f xml:space="preserve"> Time!BM$83</f>
        <v>0</v>
      </c>
      <c r="BN22" s="195">
        <f xml:space="preserve"> Time!BN$83</f>
        <v>0</v>
      </c>
      <c r="BO22" s="195">
        <f xml:space="preserve"> Time!BO$83</f>
        <v>0</v>
      </c>
      <c r="BP22" s="195">
        <f xml:space="preserve"> Time!BP$83</f>
        <v>0</v>
      </c>
      <c r="BQ22" s="195">
        <f xml:space="preserve"> Time!BQ$83</f>
        <v>0</v>
      </c>
      <c r="BR22" s="195">
        <f xml:space="preserve"> Time!BR$83</f>
        <v>0</v>
      </c>
      <c r="BS22" s="195">
        <f xml:space="preserve"> Time!BS$83</f>
        <v>0</v>
      </c>
      <c r="BT22" s="195">
        <f xml:space="preserve"> Time!BT$83</f>
        <v>0</v>
      </c>
      <c r="BU22" s="195">
        <f xml:space="preserve"> Time!BU$83</f>
        <v>0</v>
      </c>
      <c r="BV22" s="195">
        <f xml:space="preserve"> Time!BV$83</f>
        <v>0</v>
      </c>
      <c r="BW22" s="195">
        <f xml:space="preserve"> Time!BW$83</f>
        <v>0</v>
      </c>
      <c r="BX22" s="195">
        <f xml:space="preserve"> Time!BX$83</f>
        <v>0</v>
      </c>
      <c r="BY22" s="195">
        <f xml:space="preserve"> Time!BY$83</f>
        <v>0</v>
      </c>
      <c r="BZ22" s="195">
        <f xml:space="preserve"> Time!BZ$83</f>
        <v>0</v>
      </c>
      <c r="CA22" s="195">
        <f xml:space="preserve"> Time!CA$83</f>
        <v>0</v>
      </c>
      <c r="CB22" s="195">
        <f xml:space="preserve"> Time!CB$83</f>
        <v>0</v>
      </c>
      <c r="CC22" s="195">
        <f xml:space="preserve"> Time!CC$83</f>
        <v>0</v>
      </c>
      <c r="CD22" s="195">
        <f xml:space="preserve"> Time!CD$83</f>
        <v>0</v>
      </c>
      <c r="CE22" s="195">
        <f xml:space="preserve"> Time!CE$83</f>
        <v>0</v>
      </c>
      <c r="CF22" s="195">
        <f xml:space="preserve"> Time!CF$83</f>
        <v>0</v>
      </c>
      <c r="CG22" s="195">
        <f xml:space="preserve"> Time!CG$83</f>
        <v>0</v>
      </c>
      <c r="CH22" s="195">
        <f xml:space="preserve"> Time!CH$83</f>
        <v>0</v>
      </c>
      <c r="CI22" s="195">
        <f xml:space="preserve"> Time!CI$83</f>
        <v>0</v>
      </c>
      <c r="CJ22" s="195">
        <f xml:space="preserve"> Time!CJ$83</f>
        <v>0</v>
      </c>
      <c r="CK22" s="195">
        <f xml:space="preserve"> Time!CK$83</f>
        <v>0</v>
      </c>
      <c r="CL22" s="195">
        <f xml:space="preserve"> Time!CL$83</f>
        <v>0</v>
      </c>
      <c r="CM22" s="195">
        <f xml:space="preserve"> Time!CM$83</f>
        <v>0</v>
      </c>
      <c r="CN22" s="195">
        <f xml:space="preserve"> Time!CN$83</f>
        <v>0</v>
      </c>
      <c r="CO22" s="195">
        <f xml:space="preserve"> Time!CO$83</f>
        <v>0</v>
      </c>
      <c r="CP22" s="195">
        <f xml:space="preserve"> Time!CP$83</f>
        <v>0</v>
      </c>
      <c r="CQ22" s="195">
        <f xml:space="preserve"> Time!CQ$83</f>
        <v>0</v>
      </c>
      <c r="CR22" s="195">
        <f xml:space="preserve"> Time!CR$83</f>
        <v>0</v>
      </c>
      <c r="CS22" s="195">
        <f xml:space="preserve"> Time!CS$83</f>
        <v>0</v>
      </c>
      <c r="CT22" s="195">
        <f xml:space="preserve"> Time!CT$83</f>
        <v>0</v>
      </c>
      <c r="CU22" s="195">
        <f xml:space="preserve"> Time!CU$83</f>
        <v>0</v>
      </c>
      <c r="CV22" s="195">
        <f xml:space="preserve"> Time!CV$83</f>
        <v>0</v>
      </c>
      <c r="CW22" s="195">
        <f xml:space="preserve"> Time!CW$83</f>
        <v>0</v>
      </c>
      <c r="CX22" s="195">
        <f xml:space="preserve"> Time!CX$83</f>
        <v>0</v>
      </c>
      <c r="CY22" s="195">
        <f xml:space="preserve"> Time!CY$83</f>
        <v>0</v>
      </c>
      <c r="CZ22" s="195">
        <f xml:space="preserve"> Time!CZ$83</f>
        <v>0</v>
      </c>
      <c r="DA22" s="195">
        <f xml:space="preserve"> Time!DA$83</f>
        <v>0</v>
      </c>
      <c r="DB22" s="195">
        <f xml:space="preserve"> Time!DB$83</f>
        <v>0</v>
      </c>
      <c r="DC22" s="195">
        <f xml:space="preserve"> Time!DC$83</f>
        <v>0</v>
      </c>
      <c r="DD22" s="195">
        <f xml:space="preserve"> Time!DD$83</f>
        <v>0</v>
      </c>
      <c r="DE22" s="195">
        <f xml:space="preserve"> Time!DE$83</f>
        <v>0</v>
      </c>
      <c r="DF22" s="195">
        <f xml:space="preserve"> Time!DF$83</f>
        <v>0</v>
      </c>
      <c r="DG22" s="195">
        <f xml:space="preserve"> Time!DG$83</f>
        <v>0</v>
      </c>
      <c r="DH22" s="195">
        <f xml:space="preserve"> Time!DH$83</f>
        <v>0</v>
      </c>
      <c r="DI22" s="195">
        <f xml:space="preserve"> Time!DI$83</f>
        <v>0</v>
      </c>
      <c r="DJ22" s="195">
        <f xml:space="preserve"> Time!DJ$83</f>
        <v>0</v>
      </c>
      <c r="DK22" s="195">
        <f xml:space="preserve"> Time!DK$83</f>
        <v>0</v>
      </c>
      <c r="DL22" s="195">
        <f xml:space="preserve"> Time!DL$83</f>
        <v>0</v>
      </c>
      <c r="DM22" s="195">
        <f xml:space="preserve"> Time!DM$83</f>
        <v>0</v>
      </c>
      <c r="DN22" s="195">
        <f xml:space="preserve"> Time!DN$83</f>
        <v>0</v>
      </c>
      <c r="DO22" s="195">
        <f xml:space="preserve"> Time!DO$83</f>
        <v>0</v>
      </c>
      <c r="DP22" s="195">
        <f xml:space="preserve"> Time!DP$83</f>
        <v>0</v>
      </c>
      <c r="DQ22" s="195">
        <f xml:space="preserve"> Time!DQ$83</f>
        <v>0</v>
      </c>
      <c r="DR22" s="195">
        <f xml:space="preserve"> Time!DR$83</f>
        <v>0</v>
      </c>
      <c r="DS22" s="195">
        <f xml:space="preserve"> Time!DS$83</f>
        <v>0</v>
      </c>
      <c r="DT22" s="195">
        <f xml:space="preserve"> Time!DT$83</f>
        <v>0</v>
      </c>
      <c r="DU22" s="195">
        <f xml:space="preserve"> Time!DU$83</f>
        <v>0</v>
      </c>
      <c r="DV22" s="195">
        <f xml:space="preserve"> Time!DV$83</f>
        <v>0</v>
      </c>
      <c r="DW22" s="195">
        <f xml:space="preserve"> Time!DW$83</f>
        <v>0</v>
      </c>
      <c r="DX22" s="195">
        <f xml:space="preserve"> Time!DX$83</f>
        <v>0</v>
      </c>
      <c r="DY22" s="195">
        <f xml:space="preserve"> Time!DY$83</f>
        <v>0</v>
      </c>
      <c r="DZ22" s="195">
        <f xml:space="preserve"> Time!DZ$83</f>
        <v>0</v>
      </c>
      <c r="EA22" s="195">
        <f xml:space="preserve"> Time!EA$83</f>
        <v>0</v>
      </c>
      <c r="EB22" s="195">
        <f xml:space="preserve"> Time!EB$83</f>
        <v>0</v>
      </c>
      <c r="EC22" s="195">
        <f xml:space="preserve"> Time!EC$83</f>
        <v>0</v>
      </c>
      <c r="ED22" s="195">
        <f xml:space="preserve"> Time!ED$83</f>
        <v>0</v>
      </c>
      <c r="EE22" s="195">
        <f xml:space="preserve"> Time!EE$83</f>
        <v>0</v>
      </c>
      <c r="EF22" s="195">
        <f xml:space="preserve"> Time!EF$83</f>
        <v>0</v>
      </c>
      <c r="EG22" s="195">
        <f xml:space="preserve"> Time!EG$83</f>
        <v>0</v>
      </c>
      <c r="EH22" s="195">
        <f xml:space="preserve"> Time!EH$83</f>
        <v>0</v>
      </c>
      <c r="EI22" s="195">
        <f xml:space="preserve"> Time!EI$83</f>
        <v>0</v>
      </c>
      <c r="EJ22" s="195">
        <f xml:space="preserve"> Time!EJ$83</f>
        <v>0</v>
      </c>
      <c r="EK22" s="195">
        <f xml:space="preserve"> Time!EK$83</f>
        <v>0</v>
      </c>
      <c r="EL22" s="195">
        <f xml:space="preserve"> Time!EL$83</f>
        <v>0</v>
      </c>
      <c r="EM22" s="195">
        <f xml:space="preserve"> Time!EM$83</f>
        <v>0</v>
      </c>
      <c r="EN22" s="195">
        <f xml:space="preserve"> Time!EN$83</f>
        <v>0</v>
      </c>
      <c r="EO22" s="195">
        <f xml:space="preserve"> Time!EO$83</f>
        <v>0</v>
      </c>
      <c r="EP22" s="195">
        <f xml:space="preserve"> Time!EP$83</f>
        <v>0</v>
      </c>
      <c r="EQ22" s="195">
        <f xml:space="preserve"> Time!EQ$83</f>
        <v>0</v>
      </c>
      <c r="ER22" s="195">
        <f xml:space="preserve"> Time!ER$83</f>
        <v>0</v>
      </c>
      <c r="ES22" s="195">
        <f xml:space="preserve"> Time!ES$83</f>
        <v>0</v>
      </c>
      <c r="ET22" s="195">
        <f xml:space="preserve"> Time!ET$83</f>
        <v>0</v>
      </c>
      <c r="EU22" s="195">
        <f xml:space="preserve"> Time!EU$83</f>
        <v>0</v>
      </c>
      <c r="EV22" s="195">
        <f xml:space="preserve"> Time!EV$83</f>
        <v>0</v>
      </c>
      <c r="EW22" s="195">
        <f xml:space="preserve"> Time!EW$83</f>
        <v>0</v>
      </c>
      <c r="EX22" s="195">
        <f xml:space="preserve"> Time!EX$83</f>
        <v>0</v>
      </c>
      <c r="EY22" s="195">
        <f xml:space="preserve"> Time!EY$83</f>
        <v>0</v>
      </c>
      <c r="EZ22" s="195">
        <f xml:space="preserve"> Time!EZ$83</f>
        <v>0</v>
      </c>
      <c r="FA22" s="195">
        <f xml:space="preserve"> Time!FA$83</f>
        <v>0</v>
      </c>
      <c r="FB22" s="195">
        <f xml:space="preserve"> Time!FB$83</f>
        <v>0</v>
      </c>
      <c r="FC22" s="195">
        <f xml:space="preserve"> Time!FC$83</f>
        <v>0</v>
      </c>
      <c r="FD22" s="195">
        <f xml:space="preserve"> Time!FD$83</f>
        <v>0</v>
      </c>
      <c r="FE22" s="195">
        <f xml:space="preserve"> Time!FE$83</f>
        <v>0</v>
      </c>
      <c r="FF22" s="195">
        <f xml:space="preserve"> Time!FF$83</f>
        <v>0</v>
      </c>
      <c r="FG22" s="195">
        <f xml:space="preserve"> Time!FG$83</f>
        <v>0</v>
      </c>
      <c r="FH22" s="195">
        <f xml:space="preserve"> Time!FH$83</f>
        <v>0</v>
      </c>
      <c r="FI22" s="195">
        <f xml:space="preserve"> Time!FI$83</f>
        <v>0</v>
      </c>
      <c r="FJ22" s="195">
        <f xml:space="preserve"> Time!FJ$83</f>
        <v>0</v>
      </c>
      <c r="FK22" s="195">
        <f xml:space="preserve"> Time!FK$83</f>
        <v>0</v>
      </c>
      <c r="FL22" s="195">
        <f xml:space="preserve"> Time!FL$83</f>
        <v>0</v>
      </c>
      <c r="FM22" s="195">
        <f xml:space="preserve"> Time!FM$83</f>
        <v>0</v>
      </c>
      <c r="FN22" s="195">
        <f xml:space="preserve"> Time!FN$83</f>
        <v>0</v>
      </c>
      <c r="FO22" s="195">
        <f xml:space="preserve"> Time!FO$83</f>
        <v>0</v>
      </c>
      <c r="FP22" s="195">
        <f xml:space="preserve"> Time!FP$83</f>
        <v>0</v>
      </c>
      <c r="FQ22" s="195">
        <f xml:space="preserve"> Time!FQ$83</f>
        <v>0</v>
      </c>
      <c r="FR22" s="195">
        <f xml:space="preserve"> Time!FR$83</f>
        <v>0</v>
      </c>
      <c r="FS22" s="195">
        <f xml:space="preserve"> Time!FS$83</f>
        <v>0</v>
      </c>
      <c r="FT22" s="195">
        <f xml:space="preserve"> Time!FT$83</f>
        <v>0</v>
      </c>
      <c r="FU22" s="195">
        <f xml:space="preserve"> Time!FU$83</f>
        <v>0</v>
      </c>
      <c r="FV22" s="195">
        <f xml:space="preserve"> Time!FV$83</f>
        <v>0</v>
      </c>
      <c r="FW22" s="195">
        <f xml:space="preserve"> Time!FW$83</f>
        <v>0</v>
      </c>
      <c r="FX22" s="195">
        <f xml:space="preserve"> Time!FX$83</f>
        <v>0</v>
      </c>
      <c r="FY22" s="195">
        <f xml:space="preserve"> Time!FY$83</f>
        <v>0</v>
      </c>
      <c r="FZ22" s="195">
        <f xml:space="preserve"> Time!FZ$83</f>
        <v>0</v>
      </c>
      <c r="GA22" s="195">
        <f xml:space="preserve"> Time!GA$83</f>
        <v>0</v>
      </c>
      <c r="GB22" s="195">
        <f xml:space="preserve"> Time!GB$83</f>
        <v>0</v>
      </c>
      <c r="GC22" s="195">
        <f xml:space="preserve"> Time!GC$83</f>
        <v>0</v>
      </c>
      <c r="GD22" s="195">
        <f xml:space="preserve"> Time!GD$83</f>
        <v>0</v>
      </c>
      <c r="GE22" s="195">
        <f xml:space="preserve"> Time!GE$83</f>
        <v>0</v>
      </c>
      <c r="GF22" s="195">
        <f xml:space="preserve"> Time!GF$83</f>
        <v>0</v>
      </c>
      <c r="GG22" s="195">
        <f xml:space="preserve"> Time!GG$83</f>
        <v>0</v>
      </c>
      <c r="GH22" s="195">
        <f xml:space="preserve"> Time!GH$83</f>
        <v>0</v>
      </c>
      <c r="GI22" s="195">
        <f xml:space="preserve"> Time!GI$83</f>
        <v>0</v>
      </c>
      <c r="GJ22" s="195">
        <f xml:space="preserve"> Time!GJ$83</f>
        <v>0</v>
      </c>
    </row>
    <row r="23" spans="1:192" x14ac:dyDescent="0.25">
      <c r="E23" s="192" t="str">
        <f xml:space="preserve"> Time!E$172</f>
        <v>Days in period</v>
      </c>
      <c r="F23" s="192">
        <f xml:space="preserve"> Time!F$172</f>
        <v>0</v>
      </c>
      <c r="G23" s="192" t="str">
        <f xml:space="preserve"> Time!G$172</f>
        <v>days</v>
      </c>
      <c r="H23" s="192">
        <f xml:space="preserve"> Time!H$172</f>
        <v>0</v>
      </c>
      <c r="I23" s="192">
        <f xml:space="preserve"> Time!I$172</f>
        <v>0</v>
      </c>
      <c r="J23" s="192">
        <f xml:space="preserve"> Time!J$172</f>
        <v>181</v>
      </c>
      <c r="K23" s="192">
        <f xml:space="preserve"> Time!K$172</f>
        <v>184</v>
      </c>
      <c r="L23" s="192">
        <f xml:space="preserve"> Time!L$172</f>
        <v>181</v>
      </c>
      <c r="M23" s="192">
        <f xml:space="preserve"> Time!M$172</f>
        <v>184</v>
      </c>
      <c r="N23" s="192">
        <f xml:space="preserve"> Time!N$172</f>
        <v>181</v>
      </c>
      <c r="O23" s="192">
        <f xml:space="preserve"> Time!O$172</f>
        <v>184</v>
      </c>
      <c r="P23" s="192">
        <f xml:space="preserve"> Time!P$172</f>
        <v>182</v>
      </c>
      <c r="Q23" s="192">
        <f xml:space="preserve"> Time!Q$172</f>
        <v>184</v>
      </c>
      <c r="R23" s="192">
        <f xml:space="preserve"> Time!R$172</f>
        <v>181</v>
      </c>
      <c r="S23" s="192">
        <f xml:space="preserve"> Time!S$172</f>
        <v>184</v>
      </c>
      <c r="T23" s="192">
        <f xml:space="preserve"> Time!T$172</f>
        <v>181</v>
      </c>
      <c r="U23" s="192">
        <f xml:space="preserve"> Time!U$172</f>
        <v>184</v>
      </c>
      <c r="V23" s="192">
        <f xml:space="preserve"> Time!V$172</f>
        <v>181</v>
      </c>
      <c r="W23" s="192">
        <f xml:space="preserve"> Time!W$172</f>
        <v>184</v>
      </c>
      <c r="X23" s="192">
        <f xml:space="preserve"> Time!X$172</f>
        <v>182</v>
      </c>
      <c r="Y23" s="192">
        <f xml:space="preserve"> Time!Y$172</f>
        <v>184</v>
      </c>
      <c r="Z23" s="192">
        <f xml:space="preserve"> Time!Z$172</f>
        <v>181</v>
      </c>
      <c r="AA23" s="192">
        <f xml:space="preserve"> Time!AA$172</f>
        <v>184</v>
      </c>
      <c r="AB23" s="192">
        <f xml:space="preserve"> Time!AB$172</f>
        <v>181</v>
      </c>
      <c r="AC23" s="192">
        <f xml:space="preserve"> Time!AC$172</f>
        <v>184</v>
      </c>
      <c r="AD23" s="192">
        <f xml:space="preserve"> Time!AD$172</f>
        <v>181</v>
      </c>
      <c r="AE23" s="192">
        <f xml:space="preserve"> Time!AE$172</f>
        <v>184</v>
      </c>
      <c r="AF23" s="192">
        <f xml:space="preserve"> Time!AF$172</f>
        <v>182</v>
      </c>
      <c r="AG23" s="192">
        <f xml:space="preserve"> Time!AG$172</f>
        <v>184</v>
      </c>
      <c r="AH23" s="192">
        <f xml:space="preserve"> Time!AH$172</f>
        <v>181</v>
      </c>
      <c r="AI23" s="192">
        <f xml:space="preserve"> Time!AI$172</f>
        <v>184</v>
      </c>
      <c r="AJ23" s="192">
        <f xml:space="preserve"> Time!AJ$172</f>
        <v>181</v>
      </c>
      <c r="AK23" s="192">
        <f xml:space="preserve"> Time!AK$172</f>
        <v>184</v>
      </c>
      <c r="AL23" s="192">
        <f xml:space="preserve"> Time!AL$172</f>
        <v>181</v>
      </c>
      <c r="AM23" s="192">
        <f xml:space="preserve"> Time!AM$172</f>
        <v>184</v>
      </c>
      <c r="AN23" s="192">
        <f xml:space="preserve"> Time!AN$172</f>
        <v>182</v>
      </c>
      <c r="AO23" s="192">
        <f xml:space="preserve"> Time!AO$172</f>
        <v>184</v>
      </c>
      <c r="AP23" s="192">
        <f xml:space="preserve"> Time!AP$172</f>
        <v>181</v>
      </c>
      <c r="AQ23" s="192">
        <f xml:space="preserve"> Time!AQ$172</f>
        <v>184</v>
      </c>
      <c r="AR23" s="192">
        <f xml:space="preserve"> Time!AR$172</f>
        <v>181</v>
      </c>
      <c r="AS23" s="192">
        <f xml:space="preserve"> Time!AS$172</f>
        <v>184</v>
      </c>
      <c r="AT23" s="192">
        <f xml:space="preserve"> Time!AT$172</f>
        <v>181</v>
      </c>
      <c r="AU23" s="192">
        <f xml:space="preserve"> Time!AU$172</f>
        <v>184</v>
      </c>
      <c r="AV23" s="192">
        <f xml:space="preserve"> Time!AV$172</f>
        <v>182</v>
      </c>
      <c r="AW23" s="192">
        <f xml:space="preserve"> Time!AW$172</f>
        <v>184</v>
      </c>
      <c r="AX23" s="192">
        <f xml:space="preserve"> Time!AX$172</f>
        <v>181</v>
      </c>
      <c r="AY23" s="192">
        <f xml:space="preserve"> Time!AY$172</f>
        <v>184</v>
      </c>
      <c r="AZ23" s="192">
        <f xml:space="preserve"> Time!AZ$172</f>
        <v>181</v>
      </c>
      <c r="BA23" s="192">
        <f xml:space="preserve"> Time!BA$172</f>
        <v>184</v>
      </c>
      <c r="BB23" s="192">
        <f xml:space="preserve"> Time!BB$172</f>
        <v>181</v>
      </c>
      <c r="BC23" s="192">
        <f xml:space="preserve"> Time!BC$172</f>
        <v>184</v>
      </c>
      <c r="BD23" s="192">
        <f xml:space="preserve"> Time!BD$172</f>
        <v>182</v>
      </c>
      <c r="BE23" s="192">
        <f xml:space="preserve"> Time!BE$172</f>
        <v>184</v>
      </c>
      <c r="BF23" s="192">
        <f xml:space="preserve"> Time!BF$172</f>
        <v>181</v>
      </c>
      <c r="BG23" s="192">
        <f xml:space="preserve"> Time!BG$172</f>
        <v>184</v>
      </c>
      <c r="BH23" s="192">
        <f xml:space="preserve"> Time!BH$172</f>
        <v>181</v>
      </c>
      <c r="BI23" s="192">
        <f xml:space="preserve"> Time!BI$172</f>
        <v>184</v>
      </c>
      <c r="BJ23" s="192">
        <f xml:space="preserve"> Time!BJ$172</f>
        <v>181</v>
      </c>
      <c r="BK23" s="192">
        <f xml:space="preserve"> Time!BK$172</f>
        <v>184</v>
      </c>
      <c r="BL23" s="192">
        <f xml:space="preserve"> Time!BL$172</f>
        <v>182</v>
      </c>
      <c r="BM23" s="192">
        <f xml:space="preserve"> Time!BM$172</f>
        <v>184</v>
      </c>
      <c r="BN23" s="192">
        <f xml:space="preserve"> Time!BN$172</f>
        <v>181</v>
      </c>
      <c r="BO23" s="192">
        <f xml:space="preserve"> Time!BO$172</f>
        <v>184</v>
      </c>
      <c r="BP23" s="192">
        <f xml:space="preserve"> Time!BP$172</f>
        <v>181</v>
      </c>
      <c r="BQ23" s="192">
        <f xml:space="preserve"> Time!BQ$172</f>
        <v>184</v>
      </c>
      <c r="BR23" s="192">
        <f xml:space="preserve"> Time!BR$172</f>
        <v>181</v>
      </c>
      <c r="BS23" s="192">
        <f xml:space="preserve"> Time!BS$172</f>
        <v>184</v>
      </c>
      <c r="BT23" s="192">
        <f xml:space="preserve"> Time!BT$172</f>
        <v>182</v>
      </c>
      <c r="BU23" s="192">
        <f xml:space="preserve"> Time!BU$172</f>
        <v>184</v>
      </c>
      <c r="BV23" s="192">
        <f xml:space="preserve"> Time!BV$172</f>
        <v>181</v>
      </c>
      <c r="BW23" s="192">
        <f xml:space="preserve"> Time!BW$172</f>
        <v>184</v>
      </c>
      <c r="BX23" s="192">
        <f xml:space="preserve"> Time!BX$172</f>
        <v>181</v>
      </c>
      <c r="BY23" s="192">
        <f xml:space="preserve"> Time!BY$172</f>
        <v>184</v>
      </c>
      <c r="BZ23" s="192">
        <f xml:space="preserve"> Time!BZ$172</f>
        <v>181</v>
      </c>
      <c r="CA23" s="192">
        <f xml:space="preserve"> Time!CA$172</f>
        <v>184</v>
      </c>
      <c r="CB23" s="192">
        <f xml:space="preserve"> Time!CB$172</f>
        <v>182</v>
      </c>
      <c r="CC23" s="192">
        <f xml:space="preserve"> Time!CC$172</f>
        <v>184</v>
      </c>
      <c r="CD23" s="192">
        <f xml:space="preserve"> Time!CD$172</f>
        <v>181</v>
      </c>
      <c r="CE23" s="192">
        <f xml:space="preserve"> Time!CE$172</f>
        <v>184</v>
      </c>
      <c r="CF23" s="192">
        <f xml:space="preserve"> Time!CF$172</f>
        <v>181</v>
      </c>
      <c r="CG23" s="192">
        <f xml:space="preserve"> Time!CG$172</f>
        <v>184</v>
      </c>
      <c r="CH23" s="192">
        <f xml:space="preserve"> Time!CH$172</f>
        <v>181</v>
      </c>
      <c r="CI23" s="192">
        <f xml:space="preserve"> Time!CI$172</f>
        <v>184</v>
      </c>
      <c r="CJ23" s="192">
        <f xml:space="preserve"> Time!CJ$172</f>
        <v>182</v>
      </c>
      <c r="CK23" s="192">
        <f xml:space="preserve"> Time!CK$172</f>
        <v>184</v>
      </c>
      <c r="CL23" s="192">
        <f xml:space="preserve"> Time!CL$172</f>
        <v>181</v>
      </c>
      <c r="CM23" s="192">
        <f xml:space="preserve"> Time!CM$172</f>
        <v>184</v>
      </c>
      <c r="CN23" s="192">
        <f xml:space="preserve"> Time!CN$172</f>
        <v>181</v>
      </c>
      <c r="CO23" s="192">
        <f xml:space="preserve"> Time!CO$172</f>
        <v>184</v>
      </c>
      <c r="CP23" s="192">
        <f xml:space="preserve"> Time!CP$172</f>
        <v>181</v>
      </c>
      <c r="CQ23" s="192">
        <f xml:space="preserve"> Time!CQ$172</f>
        <v>184</v>
      </c>
      <c r="CR23" s="192">
        <f xml:space="preserve"> Time!CR$172</f>
        <v>182</v>
      </c>
      <c r="CS23" s="192">
        <f xml:space="preserve"> Time!CS$172</f>
        <v>184</v>
      </c>
      <c r="CT23" s="192">
        <f xml:space="preserve"> Time!CT$172</f>
        <v>181</v>
      </c>
      <c r="CU23" s="192">
        <f xml:space="preserve"> Time!CU$172</f>
        <v>184</v>
      </c>
      <c r="CV23" s="192">
        <f xml:space="preserve"> Time!CV$172</f>
        <v>181</v>
      </c>
      <c r="CW23" s="192">
        <f xml:space="preserve"> Time!CW$172</f>
        <v>184</v>
      </c>
      <c r="CX23" s="192">
        <f xml:space="preserve"> Time!CX$172</f>
        <v>181</v>
      </c>
      <c r="CY23" s="192">
        <f xml:space="preserve"> Time!CY$172</f>
        <v>184</v>
      </c>
      <c r="CZ23" s="192">
        <f xml:space="preserve"> Time!CZ$172</f>
        <v>182</v>
      </c>
      <c r="DA23" s="192">
        <f xml:space="preserve"> Time!DA$172</f>
        <v>184</v>
      </c>
      <c r="DB23" s="192">
        <f xml:space="preserve"> Time!DB$172</f>
        <v>181</v>
      </c>
      <c r="DC23" s="192">
        <f xml:space="preserve"> Time!DC$172</f>
        <v>184</v>
      </c>
      <c r="DD23" s="192">
        <f xml:space="preserve"> Time!DD$172</f>
        <v>181</v>
      </c>
      <c r="DE23" s="192">
        <f xml:space="preserve"> Time!DE$172</f>
        <v>184</v>
      </c>
      <c r="DF23" s="192">
        <f xml:space="preserve"> Time!DF$172</f>
        <v>181</v>
      </c>
      <c r="DG23" s="192">
        <f xml:space="preserve"> Time!DG$172</f>
        <v>184</v>
      </c>
      <c r="DH23" s="192">
        <f xml:space="preserve"> Time!DH$172</f>
        <v>182</v>
      </c>
      <c r="DI23" s="192">
        <f xml:space="preserve"> Time!DI$172</f>
        <v>184</v>
      </c>
      <c r="DJ23" s="192">
        <f xml:space="preserve"> Time!DJ$172</f>
        <v>181</v>
      </c>
      <c r="DK23" s="192">
        <f xml:space="preserve"> Time!DK$172</f>
        <v>184</v>
      </c>
      <c r="DL23" s="192">
        <f xml:space="preserve"> Time!DL$172</f>
        <v>181</v>
      </c>
      <c r="DM23" s="192">
        <f xml:space="preserve"> Time!DM$172</f>
        <v>184</v>
      </c>
      <c r="DN23" s="192">
        <f xml:space="preserve"> Time!DN$172</f>
        <v>181</v>
      </c>
      <c r="DO23" s="192">
        <f xml:space="preserve"> Time!DO$172</f>
        <v>184</v>
      </c>
      <c r="DP23" s="192">
        <f xml:space="preserve"> Time!DP$172</f>
        <v>182</v>
      </c>
      <c r="DQ23" s="192">
        <f xml:space="preserve"> Time!DQ$172</f>
        <v>184</v>
      </c>
      <c r="DR23" s="192">
        <f xml:space="preserve"> Time!DR$172</f>
        <v>181</v>
      </c>
      <c r="DS23" s="192">
        <f xml:space="preserve"> Time!DS$172</f>
        <v>184</v>
      </c>
      <c r="DT23" s="192">
        <f xml:space="preserve"> Time!DT$172</f>
        <v>181</v>
      </c>
      <c r="DU23" s="192">
        <f xml:space="preserve"> Time!DU$172</f>
        <v>184</v>
      </c>
      <c r="DV23" s="192">
        <f xml:space="preserve"> Time!DV$172</f>
        <v>181</v>
      </c>
      <c r="DW23" s="192">
        <f xml:space="preserve"> Time!DW$172</f>
        <v>184</v>
      </c>
      <c r="DX23" s="192">
        <f xml:space="preserve"> Time!DX$172</f>
        <v>182</v>
      </c>
      <c r="DY23" s="192">
        <f xml:space="preserve"> Time!DY$172</f>
        <v>184</v>
      </c>
      <c r="DZ23" s="192">
        <f xml:space="preserve"> Time!DZ$172</f>
        <v>181</v>
      </c>
      <c r="EA23" s="192">
        <f xml:space="preserve"> Time!EA$172</f>
        <v>184</v>
      </c>
      <c r="EB23" s="192">
        <f xml:space="preserve"> Time!EB$172</f>
        <v>181</v>
      </c>
      <c r="EC23" s="192">
        <f xml:space="preserve"> Time!EC$172</f>
        <v>184</v>
      </c>
      <c r="ED23" s="192">
        <f xml:space="preserve"> Time!ED$172</f>
        <v>181</v>
      </c>
      <c r="EE23" s="192">
        <f xml:space="preserve"> Time!EE$172</f>
        <v>184</v>
      </c>
      <c r="EF23" s="192">
        <f xml:space="preserve"> Time!EF$172</f>
        <v>182</v>
      </c>
      <c r="EG23" s="192">
        <f xml:space="preserve"> Time!EG$172</f>
        <v>184</v>
      </c>
      <c r="EH23" s="192">
        <f xml:space="preserve"> Time!EH$172</f>
        <v>181</v>
      </c>
      <c r="EI23" s="192">
        <f xml:space="preserve"> Time!EI$172</f>
        <v>184</v>
      </c>
      <c r="EJ23" s="192">
        <f xml:space="preserve"> Time!EJ$172</f>
        <v>181</v>
      </c>
      <c r="EK23" s="192">
        <f xml:space="preserve"> Time!EK$172</f>
        <v>184</v>
      </c>
      <c r="EL23" s="192">
        <f xml:space="preserve"> Time!EL$172</f>
        <v>181</v>
      </c>
      <c r="EM23" s="192">
        <f xml:space="preserve"> Time!EM$172</f>
        <v>184</v>
      </c>
      <c r="EN23" s="192">
        <f xml:space="preserve"> Time!EN$172</f>
        <v>182</v>
      </c>
      <c r="EO23" s="192">
        <f xml:space="preserve"> Time!EO$172</f>
        <v>184</v>
      </c>
      <c r="EP23" s="192">
        <f xml:space="preserve"> Time!EP$172</f>
        <v>181</v>
      </c>
      <c r="EQ23" s="192">
        <f xml:space="preserve"> Time!EQ$172</f>
        <v>184</v>
      </c>
      <c r="ER23" s="192">
        <f xml:space="preserve"> Time!ER$172</f>
        <v>181</v>
      </c>
      <c r="ES23" s="192">
        <f xml:space="preserve"> Time!ES$172</f>
        <v>184</v>
      </c>
      <c r="ET23" s="192">
        <f xml:space="preserve"> Time!ET$172</f>
        <v>181</v>
      </c>
      <c r="EU23" s="192">
        <f xml:space="preserve"> Time!EU$172</f>
        <v>184</v>
      </c>
      <c r="EV23" s="192">
        <f xml:space="preserve"> Time!EV$172</f>
        <v>182</v>
      </c>
      <c r="EW23" s="192">
        <f xml:space="preserve"> Time!EW$172</f>
        <v>184</v>
      </c>
      <c r="EX23" s="192">
        <f xml:space="preserve"> Time!EX$172</f>
        <v>181</v>
      </c>
      <c r="EY23" s="192">
        <f xml:space="preserve"> Time!EY$172</f>
        <v>184</v>
      </c>
      <c r="EZ23" s="192">
        <f xml:space="preserve"> Time!EZ$172</f>
        <v>181</v>
      </c>
      <c r="FA23" s="192">
        <f xml:space="preserve"> Time!FA$172</f>
        <v>184</v>
      </c>
      <c r="FB23" s="192">
        <f xml:space="preserve"> Time!FB$172</f>
        <v>181</v>
      </c>
      <c r="FC23" s="192">
        <f xml:space="preserve"> Time!FC$172</f>
        <v>184</v>
      </c>
      <c r="FD23" s="192">
        <f xml:space="preserve"> Time!FD$172</f>
        <v>182</v>
      </c>
      <c r="FE23" s="192">
        <f xml:space="preserve"> Time!FE$172</f>
        <v>184</v>
      </c>
      <c r="FF23" s="192">
        <f xml:space="preserve"> Time!FF$172</f>
        <v>181</v>
      </c>
      <c r="FG23" s="192">
        <f xml:space="preserve"> Time!FG$172</f>
        <v>184</v>
      </c>
      <c r="FH23" s="192">
        <f xml:space="preserve"> Time!FH$172</f>
        <v>181</v>
      </c>
      <c r="FI23" s="192">
        <f xml:space="preserve"> Time!FI$172</f>
        <v>184</v>
      </c>
      <c r="FJ23" s="192">
        <f xml:space="preserve"> Time!FJ$172</f>
        <v>181</v>
      </c>
      <c r="FK23" s="192">
        <f xml:space="preserve"> Time!FK$172</f>
        <v>184</v>
      </c>
      <c r="FL23" s="192">
        <f xml:space="preserve"> Time!FL$172</f>
        <v>181</v>
      </c>
      <c r="FM23" s="192">
        <f xml:space="preserve"> Time!FM$172</f>
        <v>184</v>
      </c>
      <c r="FN23" s="192">
        <f xml:space="preserve"> Time!FN$172</f>
        <v>181</v>
      </c>
      <c r="FO23" s="192">
        <f xml:space="preserve"> Time!FO$172</f>
        <v>184</v>
      </c>
      <c r="FP23" s="192">
        <f xml:space="preserve"> Time!FP$172</f>
        <v>181</v>
      </c>
      <c r="FQ23" s="192">
        <f xml:space="preserve"> Time!FQ$172</f>
        <v>184</v>
      </c>
      <c r="FR23" s="192">
        <f xml:space="preserve"> Time!FR$172</f>
        <v>181</v>
      </c>
      <c r="FS23" s="192">
        <f xml:space="preserve"> Time!FS$172</f>
        <v>184</v>
      </c>
      <c r="FT23" s="192">
        <f xml:space="preserve"> Time!FT$172</f>
        <v>182</v>
      </c>
      <c r="FU23" s="192">
        <f xml:space="preserve"> Time!FU$172</f>
        <v>184</v>
      </c>
      <c r="FV23" s="192">
        <f xml:space="preserve"> Time!FV$172</f>
        <v>181</v>
      </c>
      <c r="FW23" s="192">
        <f xml:space="preserve"> Time!FW$172</f>
        <v>184</v>
      </c>
      <c r="FX23" s="192">
        <f xml:space="preserve"> Time!FX$172</f>
        <v>181</v>
      </c>
      <c r="FY23" s="192">
        <f xml:space="preserve"> Time!FY$172</f>
        <v>184</v>
      </c>
      <c r="FZ23" s="192">
        <f xml:space="preserve"> Time!FZ$172</f>
        <v>181</v>
      </c>
      <c r="GA23" s="192">
        <f xml:space="preserve"> Time!GA$172</f>
        <v>184</v>
      </c>
      <c r="GB23" s="192">
        <f xml:space="preserve"> Time!GB$172</f>
        <v>182</v>
      </c>
      <c r="GC23" s="192">
        <f xml:space="preserve"> Time!GC$172</f>
        <v>184</v>
      </c>
      <c r="GD23" s="192">
        <f xml:space="preserve"> Time!GD$172</f>
        <v>181</v>
      </c>
      <c r="GE23" s="192">
        <f xml:space="preserve"> Time!GE$172</f>
        <v>184</v>
      </c>
      <c r="GF23" s="192">
        <f xml:space="preserve"> Time!GF$172</f>
        <v>181</v>
      </c>
      <c r="GG23" s="192">
        <f xml:space="preserve"> Time!GG$172</f>
        <v>184</v>
      </c>
      <c r="GH23" s="192">
        <f xml:space="preserve"> Time!GH$172</f>
        <v>181</v>
      </c>
      <c r="GI23" s="192">
        <f xml:space="preserve"> Time!GI$172</f>
        <v>184</v>
      </c>
      <c r="GJ23" s="192">
        <f xml:space="preserve"> Time!GJ$172</f>
        <v>182</v>
      </c>
    </row>
    <row r="24" spans="1:192" x14ac:dyDescent="0.25">
      <c r="E24" s="12" t="s">
        <v>275</v>
      </c>
      <c r="G24" s="12" t="s">
        <v>268</v>
      </c>
      <c r="J24" s="83">
        <f t="shared" ref="J24:AO24" si="3" xml:space="preserve"> IF( J22 = 1, $F19, I24 * (( 1 + $F20) ^ ( J23 / $F21)))</f>
        <v>0</v>
      </c>
      <c r="K24" s="83">
        <f t="shared" si="3"/>
        <v>0</v>
      </c>
      <c r="L24" s="83">
        <f t="shared" si="3"/>
        <v>0</v>
      </c>
      <c r="M24" s="83">
        <f t="shared" si="3"/>
        <v>0</v>
      </c>
      <c r="N24" s="83">
        <f t="shared" si="3"/>
        <v>0</v>
      </c>
      <c r="O24" s="83">
        <f t="shared" si="3"/>
        <v>0</v>
      </c>
      <c r="P24" s="83">
        <f t="shared" si="3"/>
        <v>177.46393862415152</v>
      </c>
      <c r="Q24" s="83">
        <f t="shared" si="3"/>
        <v>179.24437888392211</v>
      </c>
      <c r="R24" s="83">
        <f t="shared" si="3"/>
        <v>181.01321739663456</v>
      </c>
      <c r="S24" s="83">
        <f t="shared" si="3"/>
        <v>182.82926646160055</v>
      </c>
      <c r="T24" s="83">
        <f t="shared" si="3"/>
        <v>184.63348174456723</v>
      </c>
      <c r="U24" s="83">
        <f t="shared" si="3"/>
        <v>186.48585179083256</v>
      </c>
      <c r="V24" s="83">
        <f t="shared" si="3"/>
        <v>188.32615137945857</v>
      </c>
      <c r="W24" s="83">
        <f t="shared" si="3"/>
        <v>190.21556882664919</v>
      </c>
      <c r="X24" s="83">
        <f t="shared" si="3"/>
        <v>192.10309644219433</v>
      </c>
      <c r="Y24" s="83">
        <f t="shared" si="3"/>
        <v>194.03040679935174</v>
      </c>
      <c r="Z24" s="83">
        <f t="shared" si="3"/>
        <v>195.94515837103822</v>
      </c>
      <c r="AA24" s="83">
        <f t="shared" si="3"/>
        <v>197.91101493533878</v>
      </c>
      <c r="AB24" s="83">
        <f t="shared" si="3"/>
        <v>199.86406153845897</v>
      </c>
      <c r="AC24" s="83">
        <f t="shared" si="3"/>
        <v>201.86923523404556</v>
      </c>
      <c r="AD24" s="83">
        <f t="shared" si="3"/>
        <v>203.86134276922817</v>
      </c>
      <c r="AE24" s="83">
        <f t="shared" si="3"/>
        <v>205.90661993872649</v>
      </c>
      <c r="AF24" s="83">
        <f t="shared" si="3"/>
        <v>207.94985138268942</v>
      </c>
      <c r="AG24" s="83">
        <f t="shared" si="3"/>
        <v>210.03614728193227</v>
      </c>
      <c r="AH24" s="83">
        <f t="shared" si="3"/>
        <v>212.10884841034323</v>
      </c>
      <c r="AI24" s="83">
        <f t="shared" si="3"/>
        <v>214.23687022757093</v>
      </c>
      <c r="AJ24" s="83">
        <f t="shared" si="3"/>
        <v>216.3510253785501</v>
      </c>
      <c r="AK24" s="83">
        <f t="shared" si="3"/>
        <v>218.52160763212237</v>
      </c>
      <c r="AL24" s="83">
        <f t="shared" si="3"/>
        <v>220.67804588612111</v>
      </c>
      <c r="AM24" s="83">
        <f t="shared" si="3"/>
        <v>222.89203978476482</v>
      </c>
      <c r="AN24" s="83">
        <f t="shared" si="3"/>
        <v>225.1038192041579</v>
      </c>
      <c r="AO24" s="83">
        <f t="shared" si="3"/>
        <v>227.3622155039719</v>
      </c>
      <c r="AP24" s="83">
        <f t="shared" ref="AP24:BU24" si="4" xml:space="preserve"> IF( AP22 = 1, $F19, AO24 * (( 1 + $F20) ^ ( AP23 / $F21)))</f>
        <v>229.60589558824105</v>
      </c>
      <c r="AQ24" s="83">
        <f t="shared" si="4"/>
        <v>231.90945981405133</v>
      </c>
      <c r="AR24" s="83">
        <f t="shared" si="4"/>
        <v>234.19801350000586</v>
      </c>
      <c r="AS24" s="83">
        <f t="shared" si="4"/>
        <v>236.54764901033235</v>
      </c>
      <c r="AT24" s="83">
        <f t="shared" si="4"/>
        <v>238.88197377000597</v>
      </c>
      <c r="AU24" s="83">
        <f t="shared" si="4"/>
        <v>241.27860199053899</v>
      </c>
      <c r="AV24" s="83">
        <f t="shared" si="4"/>
        <v>243.67283305746238</v>
      </c>
      <c r="AW24" s="83">
        <f t="shared" si="4"/>
        <v>246.11752647265081</v>
      </c>
      <c r="AX24" s="83">
        <f t="shared" si="4"/>
        <v>248.54628971861163</v>
      </c>
      <c r="AY24" s="83">
        <f t="shared" si="4"/>
        <v>251.03987700210382</v>
      </c>
      <c r="AZ24" s="83">
        <f t="shared" si="4"/>
        <v>253.51721551298388</v>
      </c>
      <c r="BA24" s="83">
        <f t="shared" si="4"/>
        <v>256.06067454214593</v>
      </c>
      <c r="BB24" s="83">
        <f t="shared" si="4"/>
        <v>258.58755982324357</v>
      </c>
      <c r="BC24" s="83">
        <f t="shared" si="4"/>
        <v>261.18188803298881</v>
      </c>
      <c r="BD24" s="83">
        <f t="shared" si="4"/>
        <v>263.77362134579545</v>
      </c>
      <c r="BE24" s="83">
        <f t="shared" si="4"/>
        <v>266.41997969076698</v>
      </c>
      <c r="BF24" s="83">
        <f t="shared" si="4"/>
        <v>269.04909377271139</v>
      </c>
      <c r="BG24" s="83">
        <f t="shared" si="4"/>
        <v>271.74837928458237</v>
      </c>
      <c r="BH24" s="83">
        <f t="shared" si="4"/>
        <v>274.43007564816565</v>
      </c>
      <c r="BI24" s="83">
        <f t="shared" si="4"/>
        <v>277.18334687027402</v>
      </c>
      <c r="BJ24" s="83">
        <f t="shared" si="4"/>
        <v>279.91867716112898</v>
      </c>
      <c r="BK24" s="83">
        <f t="shared" si="4"/>
        <v>282.72701380767955</v>
      </c>
      <c r="BL24" s="83">
        <f t="shared" si="4"/>
        <v>285.5325415019397</v>
      </c>
      <c r="BM24" s="83">
        <f t="shared" si="4"/>
        <v>288.39720029575443</v>
      </c>
      <c r="BN24" s="83">
        <f t="shared" si="4"/>
        <v>291.24319233197849</v>
      </c>
      <c r="BO24" s="83">
        <f t="shared" si="4"/>
        <v>294.1651443016695</v>
      </c>
      <c r="BP24" s="83">
        <f t="shared" si="4"/>
        <v>297.06805617861806</v>
      </c>
      <c r="BQ24" s="83">
        <f t="shared" si="4"/>
        <v>300.04844718770289</v>
      </c>
      <c r="BR24" s="83">
        <f t="shared" si="4"/>
        <v>303.0094173021904</v>
      </c>
      <c r="BS24" s="83">
        <f t="shared" si="4"/>
        <v>306.04941613145695</v>
      </c>
      <c r="BT24" s="83">
        <f t="shared" si="4"/>
        <v>309.08637429546536</v>
      </c>
      <c r="BU24" s="83">
        <f t="shared" si="4"/>
        <v>312.1873413359167</v>
      </c>
      <c r="BV24" s="83">
        <f t="shared" ref="BV24:DA24" si="5" xml:space="preserve"> IF( BV22 = 1, $F19, BU24 * (( 1 + $F20) ^ ( BV23 / $F21)))</f>
        <v>315.2681017813747</v>
      </c>
      <c r="BW24" s="83">
        <f t="shared" si="5"/>
        <v>318.43108816263504</v>
      </c>
      <c r="BX24" s="83">
        <f t="shared" si="5"/>
        <v>321.57346381700216</v>
      </c>
      <c r="BY24" s="83">
        <f t="shared" si="5"/>
        <v>324.79970992588773</v>
      </c>
      <c r="BZ24" s="83">
        <f t="shared" si="5"/>
        <v>328.00493309334223</v>
      </c>
      <c r="CA24" s="83">
        <f t="shared" si="5"/>
        <v>331.29570412440552</v>
      </c>
      <c r="CB24" s="83">
        <f t="shared" si="5"/>
        <v>334.58318366303456</v>
      </c>
      <c r="CC24" s="83">
        <f t="shared" si="5"/>
        <v>337.93995222714</v>
      </c>
      <c r="CD24" s="83">
        <f t="shared" si="5"/>
        <v>341.2748473362953</v>
      </c>
      <c r="CE24" s="83">
        <f t="shared" si="5"/>
        <v>344.6987512716828</v>
      </c>
      <c r="CF24" s="83">
        <f t="shared" si="5"/>
        <v>348.10034428302117</v>
      </c>
      <c r="CG24" s="83">
        <f t="shared" si="5"/>
        <v>351.59272629711643</v>
      </c>
      <c r="CH24" s="83">
        <f t="shared" si="5"/>
        <v>355.06235116868157</v>
      </c>
      <c r="CI24" s="83">
        <f t="shared" si="5"/>
        <v>358.62458082305875</v>
      </c>
      <c r="CJ24" s="83">
        <f t="shared" si="5"/>
        <v>362.1832474668692</v>
      </c>
      <c r="CK24" s="83">
        <f t="shared" si="5"/>
        <v>365.8169188493701</v>
      </c>
      <c r="CL24" s="83">
        <f t="shared" si="5"/>
        <v>369.42691241620662</v>
      </c>
      <c r="CM24" s="83">
        <f t="shared" si="5"/>
        <v>373.1332572263575</v>
      </c>
      <c r="CN24" s="83">
        <f t="shared" si="5"/>
        <v>376.81545066453077</v>
      </c>
      <c r="CO24" s="83">
        <f t="shared" si="5"/>
        <v>380.59592237088469</v>
      </c>
      <c r="CP24" s="83">
        <f t="shared" si="5"/>
        <v>384.35175967782141</v>
      </c>
      <c r="CQ24" s="83">
        <f t="shared" si="5"/>
        <v>388.20784081830237</v>
      </c>
      <c r="CR24" s="83">
        <f t="shared" si="5"/>
        <v>392.06006503231237</v>
      </c>
      <c r="CS24" s="83">
        <f t="shared" si="5"/>
        <v>395.99348119248322</v>
      </c>
      <c r="CT24" s="83">
        <f t="shared" si="5"/>
        <v>399.90126633295858</v>
      </c>
      <c r="CU24" s="83">
        <f t="shared" si="5"/>
        <v>403.91335081633287</v>
      </c>
      <c r="CV24" s="83">
        <f t="shared" si="5"/>
        <v>407.89929165961775</v>
      </c>
      <c r="CW24" s="83">
        <f t="shared" si="5"/>
        <v>411.99161783265947</v>
      </c>
      <c r="CX24" s="83">
        <f t="shared" si="5"/>
        <v>416.0572774928101</v>
      </c>
      <c r="CY24" s="83">
        <f t="shared" si="5"/>
        <v>420.23145018931268</v>
      </c>
      <c r="CZ24" s="83">
        <f t="shared" si="5"/>
        <v>424.40144779805621</v>
      </c>
      <c r="DA24" s="83">
        <f t="shared" si="5"/>
        <v>428.65933494866715</v>
      </c>
      <c r="DB24" s="83">
        <f t="shared" ref="DB24:EG24" si="6" xml:space="preserve"> IF( DB22 = 1, $F19, DA24 * (( 1 + $F20) ^ ( DB23 / $F21)))</f>
        <v>432.88947675401732</v>
      </c>
      <c r="DC24" s="83">
        <f t="shared" si="6"/>
        <v>437.23252164764051</v>
      </c>
      <c r="DD24" s="83">
        <f t="shared" si="6"/>
        <v>441.54726628909765</v>
      </c>
      <c r="DE24" s="83">
        <f t="shared" si="6"/>
        <v>445.97717208059328</v>
      </c>
      <c r="DF24" s="83">
        <f t="shared" si="6"/>
        <v>450.3782116148796</v>
      </c>
      <c r="DG24" s="83">
        <f t="shared" si="6"/>
        <v>454.89671552220517</v>
      </c>
      <c r="DH24" s="83">
        <f t="shared" si="6"/>
        <v>459.41069993507648</v>
      </c>
      <c r="DI24" s="83">
        <f t="shared" si="6"/>
        <v>464.01982397613659</v>
      </c>
      <c r="DJ24" s="83">
        <f t="shared" si="6"/>
        <v>468.59891393377796</v>
      </c>
      <c r="DK24" s="83">
        <f t="shared" si="6"/>
        <v>473.30022045565931</v>
      </c>
      <c r="DL24" s="83">
        <f t="shared" si="6"/>
        <v>477.97089221245352</v>
      </c>
      <c r="DM24" s="83">
        <f t="shared" si="6"/>
        <v>482.76622486477248</v>
      </c>
      <c r="DN24" s="83">
        <f t="shared" si="6"/>
        <v>487.5303100567026</v>
      </c>
      <c r="DO24" s="83">
        <f t="shared" si="6"/>
        <v>492.42154936206794</v>
      </c>
      <c r="DP24" s="83">
        <f t="shared" si="6"/>
        <v>497.3078963558699</v>
      </c>
      <c r="DQ24" s="83">
        <f t="shared" si="6"/>
        <v>502.29723113023806</v>
      </c>
      <c r="DR24" s="83">
        <f t="shared" si="6"/>
        <v>507.25405428298734</v>
      </c>
      <c r="DS24" s="83">
        <f t="shared" si="6"/>
        <v>512.34317575284285</v>
      </c>
      <c r="DT24" s="83">
        <f t="shared" si="6"/>
        <v>517.39913536864708</v>
      </c>
      <c r="DU24" s="83">
        <f t="shared" si="6"/>
        <v>522.59003926789967</v>
      </c>
      <c r="DV24" s="83">
        <f t="shared" si="6"/>
        <v>527.74711807602</v>
      </c>
      <c r="DW24" s="83">
        <f t="shared" si="6"/>
        <v>533.04184005325772</v>
      </c>
      <c r="DX24" s="83">
        <f t="shared" si="6"/>
        <v>538.33126614780861</v>
      </c>
      <c r="DY24" s="83">
        <f t="shared" si="6"/>
        <v>543.73217557635883</v>
      </c>
      <c r="DZ24" s="83">
        <f t="shared" si="6"/>
        <v>549.09789147076481</v>
      </c>
      <c r="EA24" s="83">
        <f t="shared" si="6"/>
        <v>554.60681908788604</v>
      </c>
      <c r="EB24" s="83">
        <f t="shared" si="6"/>
        <v>560.07984930018017</v>
      </c>
      <c r="EC24" s="83">
        <f t="shared" si="6"/>
        <v>565.69895546964381</v>
      </c>
      <c r="ED24" s="83">
        <f t="shared" si="6"/>
        <v>571.28144628618372</v>
      </c>
      <c r="EE24" s="83">
        <f t="shared" si="6"/>
        <v>577.0129345790366</v>
      </c>
      <c r="EF24" s="83">
        <f t="shared" si="6"/>
        <v>582.73869012713919</v>
      </c>
      <c r="EG24" s="83">
        <f t="shared" si="6"/>
        <v>588.58512536841772</v>
      </c>
      <c r="EH24" s="83">
        <f t="shared" ref="EH24:FM24" si="7" xml:space="preserve"> IF( EH22 = 1, $F19, EG24 * (( 1 + $F20) ^ ( EH23 / $F21)))</f>
        <v>594.39346392968196</v>
      </c>
      <c r="EI24" s="83">
        <f t="shared" si="7"/>
        <v>600.35682787578617</v>
      </c>
      <c r="EJ24" s="83">
        <f t="shared" si="7"/>
        <v>606.28133320827567</v>
      </c>
      <c r="EK24" s="83">
        <f t="shared" si="7"/>
        <v>612.36396443330193</v>
      </c>
      <c r="EL24" s="83">
        <f t="shared" si="7"/>
        <v>618.40695987244123</v>
      </c>
      <c r="EM24" s="83">
        <f t="shared" si="7"/>
        <v>624.61124372196798</v>
      </c>
      <c r="EN24" s="83">
        <f t="shared" si="7"/>
        <v>630.80932192754142</v>
      </c>
      <c r="EO24" s="83">
        <f t="shared" si="7"/>
        <v>637.138034801299</v>
      </c>
      <c r="EP24" s="83">
        <f t="shared" si="7"/>
        <v>643.42550836609234</v>
      </c>
      <c r="EQ24" s="83">
        <f t="shared" si="7"/>
        <v>649.88079549732504</v>
      </c>
      <c r="ER24" s="83">
        <f t="shared" si="7"/>
        <v>656.29401853341426</v>
      </c>
      <c r="ES24" s="83">
        <f t="shared" si="7"/>
        <v>662.87841140727164</v>
      </c>
      <c r="ET24" s="83">
        <f t="shared" si="7"/>
        <v>669.41989890408263</v>
      </c>
      <c r="EU24" s="83">
        <f t="shared" si="7"/>
        <v>676.13597963541713</v>
      </c>
      <c r="EV24" s="83">
        <f t="shared" si="7"/>
        <v>682.84534281372032</v>
      </c>
      <c r="EW24" s="83">
        <f t="shared" si="7"/>
        <v>689.69611682994037</v>
      </c>
      <c r="EX24" s="83">
        <f t="shared" si="7"/>
        <v>696.50224966999474</v>
      </c>
      <c r="EY24" s="83">
        <f t="shared" si="7"/>
        <v>703.49003916653919</v>
      </c>
      <c r="EZ24" s="83">
        <f t="shared" si="7"/>
        <v>710.43229466339471</v>
      </c>
      <c r="FA24" s="83">
        <f t="shared" si="7"/>
        <v>717.55983994987002</v>
      </c>
      <c r="FB24" s="83">
        <f t="shared" si="7"/>
        <v>724.6409405566626</v>
      </c>
      <c r="FC24" s="83">
        <f t="shared" si="7"/>
        <v>731.91103674886745</v>
      </c>
      <c r="FD24" s="83">
        <f t="shared" si="7"/>
        <v>739.17386125112876</v>
      </c>
      <c r="FE24" s="83">
        <f t="shared" si="7"/>
        <v>746.58976169684604</v>
      </c>
      <c r="FF24" s="83">
        <f t="shared" si="7"/>
        <v>753.95733847615134</v>
      </c>
      <c r="FG24" s="83">
        <f t="shared" si="7"/>
        <v>761.52155693078294</v>
      </c>
      <c r="FH24" s="83">
        <f t="shared" si="7"/>
        <v>769.03648524567427</v>
      </c>
      <c r="FI24" s="83">
        <f t="shared" si="7"/>
        <v>776.75198806939852</v>
      </c>
      <c r="FJ24" s="83">
        <f t="shared" si="7"/>
        <v>784.41721495058778</v>
      </c>
      <c r="FK24" s="83">
        <f t="shared" si="7"/>
        <v>792.28702783078654</v>
      </c>
      <c r="FL24" s="83">
        <f t="shared" si="7"/>
        <v>800.10555924959954</v>
      </c>
      <c r="FM24" s="83">
        <f t="shared" si="7"/>
        <v>808.13276838740228</v>
      </c>
      <c r="FN24" s="83">
        <f t="shared" ref="FN24:GJ24" si="8" xml:space="preserve"> IF( FN22 = 1, $F19, FM24 * (( 1 + $F20) ^ ( FN23 / $F21)))</f>
        <v>816.10767043459157</v>
      </c>
      <c r="FO24" s="83">
        <f t="shared" si="8"/>
        <v>824.29542375515041</v>
      </c>
      <c r="FP24" s="83">
        <f t="shared" si="8"/>
        <v>832.42982384328343</v>
      </c>
      <c r="FQ24" s="83">
        <f t="shared" si="8"/>
        <v>840.78133223025338</v>
      </c>
      <c r="FR24" s="83">
        <f t="shared" si="8"/>
        <v>849.07842032014912</v>
      </c>
      <c r="FS24" s="83">
        <f t="shared" si="8"/>
        <v>857.5969588748585</v>
      </c>
      <c r="FT24" s="83">
        <f t="shared" si="8"/>
        <v>866.10697702357822</v>
      </c>
      <c r="FU24" s="83">
        <f t="shared" si="8"/>
        <v>874.79635776828752</v>
      </c>
      <c r="FV24" s="83">
        <f t="shared" si="8"/>
        <v>883.42911656404976</v>
      </c>
      <c r="FW24" s="83">
        <f t="shared" si="8"/>
        <v>892.29228492365326</v>
      </c>
      <c r="FX24" s="83">
        <f t="shared" si="8"/>
        <v>901.09769889533072</v>
      </c>
      <c r="FY24" s="83">
        <f t="shared" si="8"/>
        <v>910.13813062212637</v>
      </c>
      <c r="FZ24" s="83">
        <f t="shared" si="8"/>
        <v>919.11965287323744</v>
      </c>
      <c r="GA24" s="83">
        <f t="shared" si="8"/>
        <v>928.34089323456897</v>
      </c>
      <c r="GB24" s="83">
        <f t="shared" si="8"/>
        <v>937.55291033405786</v>
      </c>
      <c r="GC24" s="83">
        <f t="shared" si="8"/>
        <v>946.95908580928574</v>
      </c>
      <c r="GD24" s="83">
        <f t="shared" si="8"/>
        <v>956.30396854073899</v>
      </c>
      <c r="GE24" s="83">
        <f t="shared" si="8"/>
        <v>965.89826752547151</v>
      </c>
      <c r="GF24" s="83">
        <f t="shared" si="8"/>
        <v>975.43004791155386</v>
      </c>
      <c r="GG24" s="83">
        <f t="shared" si="8"/>
        <v>985.21623287598095</v>
      </c>
      <c r="GH24" s="83">
        <f t="shared" si="8"/>
        <v>994.93864886978486</v>
      </c>
      <c r="GI24" s="83">
        <f t="shared" si="8"/>
        <v>1004.9205575335005</v>
      </c>
      <c r="GJ24" s="83">
        <f t="shared" si="8"/>
        <v>1014.8924821003174</v>
      </c>
    </row>
    <row r="25" spans="1:192" x14ac:dyDescent="0.25">
      <c r="P25" s="83"/>
      <c r="S25" s="642"/>
      <c r="T25" s="642"/>
      <c r="U25" s="642"/>
      <c r="V25" s="642"/>
      <c r="W25" s="642"/>
      <c r="X25" s="642"/>
      <c r="Y25" s="642"/>
      <c r="Z25" s="642"/>
      <c r="AA25" s="642"/>
      <c r="AB25" s="642"/>
      <c r="AC25" s="642"/>
      <c r="AD25" s="642"/>
      <c r="AE25" s="642"/>
      <c r="AF25" s="642"/>
      <c r="AG25" s="642"/>
      <c r="AH25" s="642"/>
      <c r="AI25" s="642"/>
      <c r="AJ25" s="642"/>
      <c r="AK25" s="642"/>
      <c r="AL25" s="642"/>
      <c r="AM25" s="642"/>
      <c r="AN25" s="642"/>
      <c r="AO25" s="642"/>
      <c r="AP25" s="642"/>
      <c r="AQ25" s="642"/>
      <c r="AR25" s="642"/>
      <c r="AS25" s="642"/>
      <c r="AT25" s="642"/>
      <c r="AU25" s="642"/>
      <c r="AV25" s="642"/>
      <c r="AW25" s="642"/>
      <c r="AX25" s="642"/>
      <c r="AY25" s="642"/>
      <c r="AZ25" s="642"/>
      <c r="BA25" s="642"/>
      <c r="BB25" s="642"/>
      <c r="BC25" s="642"/>
      <c r="BD25" s="642"/>
      <c r="BE25" s="642"/>
      <c r="BF25" s="642"/>
      <c r="BG25" s="642"/>
      <c r="BH25" s="642"/>
      <c r="BI25" s="642"/>
      <c r="BJ25" s="642"/>
      <c r="BK25" s="642"/>
      <c r="BL25" s="642"/>
      <c r="BM25" s="642"/>
      <c r="BN25" s="642"/>
      <c r="BO25" s="642"/>
      <c r="BP25" s="642"/>
      <c r="BQ25" s="642"/>
      <c r="BR25" s="642"/>
      <c r="BS25" s="642"/>
      <c r="BT25" s="642"/>
      <c r="BU25" s="642"/>
      <c r="BV25" s="642"/>
      <c r="BW25" s="642"/>
      <c r="BX25" s="642"/>
      <c r="BY25" s="642"/>
      <c r="BZ25" s="642"/>
      <c r="CA25" s="642"/>
      <c r="CB25" s="642"/>
      <c r="CC25" s="642"/>
      <c r="CD25" s="642"/>
      <c r="CE25" s="642"/>
      <c r="CF25" s="642"/>
      <c r="CG25" s="642"/>
      <c r="CH25" s="642"/>
      <c r="CI25" s="642"/>
      <c r="CJ25" s="642"/>
      <c r="CK25" s="642"/>
      <c r="CL25" s="642"/>
      <c r="CM25" s="642"/>
      <c r="CN25" s="642"/>
      <c r="CO25" s="642"/>
      <c r="CP25" s="642"/>
      <c r="CQ25" s="642"/>
      <c r="CR25" s="642"/>
      <c r="CS25" s="642"/>
      <c r="CT25" s="642"/>
      <c r="CU25" s="642"/>
      <c r="CV25" s="642"/>
      <c r="CW25" s="642"/>
      <c r="CX25" s="642"/>
      <c r="CY25" s="642"/>
      <c r="CZ25" s="642"/>
      <c r="DA25" s="642"/>
      <c r="DB25" s="642"/>
      <c r="DC25" s="642"/>
      <c r="DD25" s="642"/>
      <c r="DE25" s="642"/>
      <c r="DF25" s="642"/>
      <c r="DG25" s="642"/>
      <c r="DH25" s="642"/>
      <c r="DI25" s="642"/>
      <c r="DJ25" s="642"/>
      <c r="DK25" s="642"/>
      <c r="DL25" s="642"/>
      <c r="DM25" s="642"/>
      <c r="DN25" s="642"/>
      <c r="DO25" s="642"/>
      <c r="DP25" s="642"/>
      <c r="DQ25" s="642"/>
      <c r="DR25" s="642"/>
      <c r="DS25" s="642"/>
      <c r="DT25" s="642"/>
      <c r="DU25" s="642"/>
      <c r="DV25" s="642"/>
      <c r="DW25" s="642"/>
      <c r="DX25" s="642"/>
      <c r="DY25" s="642"/>
      <c r="DZ25" s="642"/>
      <c r="EA25" s="642"/>
      <c r="EB25" s="642"/>
      <c r="EC25" s="642"/>
      <c r="ED25" s="642"/>
      <c r="EE25" s="642"/>
      <c r="EF25" s="642"/>
      <c r="EG25" s="642"/>
      <c r="EH25" s="642"/>
      <c r="EI25" s="642"/>
      <c r="EJ25" s="642"/>
      <c r="EK25" s="642"/>
      <c r="EL25" s="642"/>
      <c r="EM25" s="642"/>
      <c r="EN25" s="642"/>
      <c r="EO25" s="642"/>
      <c r="EP25" s="642"/>
      <c r="EQ25" s="642"/>
      <c r="ER25" s="642"/>
      <c r="ES25" s="642"/>
      <c r="ET25" s="642"/>
      <c r="EU25" s="642"/>
      <c r="EV25" s="642"/>
      <c r="EW25" s="642"/>
      <c r="EX25" s="642"/>
      <c r="EY25" s="642"/>
      <c r="EZ25" s="642"/>
      <c r="FA25" s="642"/>
      <c r="FB25" s="642"/>
      <c r="FC25" s="642"/>
      <c r="FD25" s="642"/>
      <c r="FE25" s="642"/>
      <c r="FF25" s="642"/>
      <c r="FG25" s="642"/>
      <c r="FH25" s="642"/>
      <c r="FI25" s="642"/>
      <c r="FJ25" s="642"/>
      <c r="FK25" s="642"/>
      <c r="FL25" s="642"/>
      <c r="FM25" s="642"/>
      <c r="FN25" s="642"/>
      <c r="FO25" s="642"/>
      <c r="FP25" s="642"/>
      <c r="FQ25" s="642"/>
      <c r="FR25" s="642"/>
      <c r="FS25" s="642"/>
      <c r="FT25" s="642"/>
      <c r="FU25" s="642"/>
      <c r="FV25" s="642"/>
      <c r="FW25" s="642"/>
      <c r="FX25" s="642"/>
      <c r="FY25" s="642"/>
      <c r="FZ25" s="642"/>
      <c r="GA25" s="642"/>
      <c r="GB25" s="642"/>
      <c r="GC25" s="642"/>
      <c r="GD25" s="642"/>
      <c r="GE25" s="642"/>
      <c r="GF25" s="642"/>
      <c r="GG25" s="642"/>
      <c r="GH25" s="642"/>
      <c r="GI25" s="642"/>
      <c r="GJ25" s="642"/>
    </row>
    <row r="26" spans="1:192" x14ac:dyDescent="0.25">
      <c r="P26" s="83"/>
    </row>
    <row r="27" spans="1:192" x14ac:dyDescent="0.25">
      <c r="A27" s="15" t="s">
        <v>276</v>
      </c>
      <c r="P27" s="83"/>
    </row>
    <row r="28" spans="1:192" x14ac:dyDescent="0.25">
      <c r="P28" s="83"/>
    </row>
    <row r="29" spans="1:192" x14ac:dyDescent="0.25">
      <c r="B29" s="15" t="s">
        <v>272</v>
      </c>
      <c r="P29" s="83"/>
    </row>
    <row r="30" spans="1:192" x14ac:dyDescent="0.25">
      <c r="E30" s="146" t="str">
        <f xml:space="preserve"> InpC!E$53</f>
        <v>CPI at O&amp;M contract signature date</v>
      </c>
      <c r="F30" s="457">
        <f xml:space="preserve"> InpC!F$53</f>
        <v>145</v>
      </c>
      <c r="G30" s="146" t="str">
        <f xml:space="preserve"> InpC!G$53</f>
        <v>index</v>
      </c>
      <c r="H30" s="38"/>
      <c r="P30" s="83"/>
    </row>
    <row r="31" spans="1:192" x14ac:dyDescent="0.25">
      <c r="A31" s="285"/>
      <c r="B31" s="285"/>
      <c r="C31" s="425"/>
      <c r="D31" s="286"/>
      <c r="E31" s="83" t="str">
        <f t="shared" ref="E31:AJ31" si="9" xml:space="preserve"> E$24</f>
        <v>Forecast CPI</v>
      </c>
      <c r="F31" s="83">
        <f t="shared" si="9"/>
        <v>0</v>
      </c>
      <c r="G31" s="83" t="str">
        <f t="shared" si="9"/>
        <v>index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177.46393862415152</v>
      </c>
      <c r="Q31" s="83">
        <f t="shared" si="9"/>
        <v>179.24437888392211</v>
      </c>
      <c r="R31" s="83">
        <f t="shared" si="9"/>
        <v>181.01321739663456</v>
      </c>
      <c r="S31" s="83">
        <f t="shared" si="9"/>
        <v>182.82926646160055</v>
      </c>
      <c r="T31" s="83">
        <f t="shared" si="9"/>
        <v>184.63348174456723</v>
      </c>
      <c r="U31" s="83">
        <f t="shared" si="9"/>
        <v>186.48585179083256</v>
      </c>
      <c r="V31" s="83">
        <f t="shared" si="9"/>
        <v>188.32615137945857</v>
      </c>
      <c r="W31" s="83">
        <f t="shared" si="9"/>
        <v>190.21556882664919</v>
      </c>
      <c r="X31" s="83">
        <f t="shared" si="9"/>
        <v>192.10309644219433</v>
      </c>
      <c r="Y31" s="83">
        <f t="shared" si="9"/>
        <v>194.03040679935174</v>
      </c>
      <c r="Z31" s="83">
        <f t="shared" si="9"/>
        <v>195.94515837103822</v>
      </c>
      <c r="AA31" s="83">
        <f t="shared" si="9"/>
        <v>197.91101493533878</v>
      </c>
      <c r="AB31" s="83">
        <f t="shared" si="9"/>
        <v>199.86406153845897</v>
      </c>
      <c r="AC31" s="83">
        <f t="shared" si="9"/>
        <v>201.86923523404556</v>
      </c>
      <c r="AD31" s="83">
        <f t="shared" si="9"/>
        <v>203.86134276922817</v>
      </c>
      <c r="AE31" s="83">
        <f t="shared" si="9"/>
        <v>205.90661993872649</v>
      </c>
      <c r="AF31" s="83">
        <f t="shared" si="9"/>
        <v>207.94985138268942</v>
      </c>
      <c r="AG31" s="83">
        <f t="shared" si="9"/>
        <v>210.03614728193227</v>
      </c>
      <c r="AH31" s="83">
        <f t="shared" si="9"/>
        <v>212.10884841034323</v>
      </c>
      <c r="AI31" s="83">
        <f t="shared" si="9"/>
        <v>214.23687022757093</v>
      </c>
      <c r="AJ31" s="83">
        <f t="shared" si="9"/>
        <v>216.3510253785501</v>
      </c>
      <c r="AK31" s="83">
        <f t="shared" ref="AK31:BP31" si="10" xml:space="preserve"> AK$24</f>
        <v>218.52160763212237</v>
      </c>
      <c r="AL31" s="83">
        <f t="shared" si="10"/>
        <v>220.67804588612111</v>
      </c>
      <c r="AM31" s="83">
        <f t="shared" si="10"/>
        <v>222.89203978476482</v>
      </c>
      <c r="AN31" s="83">
        <f t="shared" si="10"/>
        <v>225.1038192041579</v>
      </c>
      <c r="AO31" s="83">
        <f t="shared" si="10"/>
        <v>227.3622155039719</v>
      </c>
      <c r="AP31" s="83">
        <f t="shared" si="10"/>
        <v>229.60589558824105</v>
      </c>
      <c r="AQ31" s="83">
        <f t="shared" si="10"/>
        <v>231.90945981405133</v>
      </c>
      <c r="AR31" s="83">
        <f t="shared" si="10"/>
        <v>234.19801350000586</v>
      </c>
      <c r="AS31" s="83">
        <f t="shared" si="10"/>
        <v>236.54764901033235</v>
      </c>
      <c r="AT31" s="83">
        <f t="shared" si="10"/>
        <v>238.88197377000597</v>
      </c>
      <c r="AU31" s="83">
        <f t="shared" si="10"/>
        <v>241.27860199053899</v>
      </c>
      <c r="AV31" s="83">
        <f t="shared" si="10"/>
        <v>243.67283305746238</v>
      </c>
      <c r="AW31" s="83">
        <f t="shared" si="10"/>
        <v>246.11752647265081</v>
      </c>
      <c r="AX31" s="83">
        <f t="shared" si="10"/>
        <v>248.54628971861163</v>
      </c>
      <c r="AY31" s="83">
        <f t="shared" si="10"/>
        <v>251.03987700210382</v>
      </c>
      <c r="AZ31" s="83">
        <f t="shared" si="10"/>
        <v>253.51721551298388</v>
      </c>
      <c r="BA31" s="83">
        <f t="shared" si="10"/>
        <v>256.06067454214593</v>
      </c>
      <c r="BB31" s="83">
        <f t="shared" si="10"/>
        <v>258.58755982324357</v>
      </c>
      <c r="BC31" s="83">
        <f t="shared" si="10"/>
        <v>261.18188803298881</v>
      </c>
      <c r="BD31" s="83">
        <f t="shared" si="10"/>
        <v>263.77362134579545</v>
      </c>
      <c r="BE31" s="83">
        <f t="shared" si="10"/>
        <v>266.41997969076698</v>
      </c>
      <c r="BF31" s="83">
        <f t="shared" si="10"/>
        <v>269.04909377271139</v>
      </c>
      <c r="BG31" s="83">
        <f t="shared" si="10"/>
        <v>271.74837928458237</v>
      </c>
      <c r="BH31" s="83">
        <f t="shared" si="10"/>
        <v>274.43007564816565</v>
      </c>
      <c r="BI31" s="83">
        <f t="shared" si="10"/>
        <v>277.18334687027402</v>
      </c>
      <c r="BJ31" s="83">
        <f t="shared" si="10"/>
        <v>279.91867716112898</v>
      </c>
      <c r="BK31" s="83">
        <f t="shared" si="10"/>
        <v>282.72701380767955</v>
      </c>
      <c r="BL31" s="83">
        <f t="shared" si="10"/>
        <v>285.5325415019397</v>
      </c>
      <c r="BM31" s="83">
        <f t="shared" si="10"/>
        <v>288.39720029575443</v>
      </c>
      <c r="BN31" s="83">
        <f t="shared" si="10"/>
        <v>291.24319233197849</v>
      </c>
      <c r="BO31" s="83">
        <f t="shared" si="10"/>
        <v>294.1651443016695</v>
      </c>
      <c r="BP31" s="83">
        <f t="shared" si="10"/>
        <v>297.06805617861806</v>
      </c>
      <c r="BQ31" s="83">
        <f t="shared" ref="BQ31:CV31" si="11" xml:space="preserve"> BQ$24</f>
        <v>300.04844718770289</v>
      </c>
      <c r="BR31" s="83">
        <f t="shared" si="11"/>
        <v>303.0094173021904</v>
      </c>
      <c r="BS31" s="83">
        <f t="shared" si="11"/>
        <v>306.04941613145695</v>
      </c>
      <c r="BT31" s="83">
        <f t="shared" si="11"/>
        <v>309.08637429546536</v>
      </c>
      <c r="BU31" s="83">
        <f t="shared" si="11"/>
        <v>312.1873413359167</v>
      </c>
      <c r="BV31" s="83">
        <f t="shared" si="11"/>
        <v>315.2681017813747</v>
      </c>
      <c r="BW31" s="83">
        <f t="shared" si="11"/>
        <v>318.43108816263504</v>
      </c>
      <c r="BX31" s="83">
        <f t="shared" si="11"/>
        <v>321.57346381700216</v>
      </c>
      <c r="BY31" s="83">
        <f t="shared" si="11"/>
        <v>324.79970992588773</v>
      </c>
      <c r="BZ31" s="83">
        <f t="shared" si="11"/>
        <v>328.00493309334223</v>
      </c>
      <c r="CA31" s="83">
        <f t="shared" si="11"/>
        <v>331.29570412440552</v>
      </c>
      <c r="CB31" s="83">
        <f t="shared" si="11"/>
        <v>334.58318366303456</v>
      </c>
      <c r="CC31" s="83">
        <f t="shared" si="11"/>
        <v>337.93995222714</v>
      </c>
      <c r="CD31" s="83">
        <f t="shared" si="11"/>
        <v>341.2748473362953</v>
      </c>
      <c r="CE31" s="83">
        <f t="shared" si="11"/>
        <v>344.6987512716828</v>
      </c>
      <c r="CF31" s="83">
        <f t="shared" si="11"/>
        <v>348.10034428302117</v>
      </c>
      <c r="CG31" s="83">
        <f t="shared" si="11"/>
        <v>351.59272629711643</v>
      </c>
      <c r="CH31" s="83">
        <f t="shared" si="11"/>
        <v>355.06235116868157</v>
      </c>
      <c r="CI31" s="83">
        <f t="shared" si="11"/>
        <v>358.62458082305875</v>
      </c>
      <c r="CJ31" s="83">
        <f t="shared" si="11"/>
        <v>362.1832474668692</v>
      </c>
      <c r="CK31" s="83">
        <f t="shared" si="11"/>
        <v>365.8169188493701</v>
      </c>
      <c r="CL31" s="83">
        <f t="shared" si="11"/>
        <v>369.42691241620662</v>
      </c>
      <c r="CM31" s="83">
        <f t="shared" si="11"/>
        <v>373.1332572263575</v>
      </c>
      <c r="CN31" s="83">
        <f t="shared" si="11"/>
        <v>376.81545066453077</v>
      </c>
      <c r="CO31" s="83">
        <f t="shared" si="11"/>
        <v>380.59592237088469</v>
      </c>
      <c r="CP31" s="83">
        <f t="shared" si="11"/>
        <v>384.35175967782141</v>
      </c>
      <c r="CQ31" s="83">
        <f t="shared" si="11"/>
        <v>388.20784081830237</v>
      </c>
      <c r="CR31" s="83">
        <f t="shared" si="11"/>
        <v>392.06006503231237</v>
      </c>
      <c r="CS31" s="83">
        <f t="shared" si="11"/>
        <v>395.99348119248322</v>
      </c>
      <c r="CT31" s="83">
        <f t="shared" si="11"/>
        <v>399.90126633295858</v>
      </c>
      <c r="CU31" s="83">
        <f t="shared" si="11"/>
        <v>403.91335081633287</v>
      </c>
      <c r="CV31" s="83">
        <f t="shared" si="11"/>
        <v>407.89929165961775</v>
      </c>
      <c r="CW31" s="83">
        <f t="shared" ref="CW31:EB31" si="12" xml:space="preserve"> CW$24</f>
        <v>411.99161783265947</v>
      </c>
      <c r="CX31" s="83">
        <f t="shared" si="12"/>
        <v>416.0572774928101</v>
      </c>
      <c r="CY31" s="83">
        <f t="shared" si="12"/>
        <v>420.23145018931268</v>
      </c>
      <c r="CZ31" s="83">
        <f t="shared" si="12"/>
        <v>424.40144779805621</v>
      </c>
      <c r="DA31" s="83">
        <f t="shared" si="12"/>
        <v>428.65933494866715</v>
      </c>
      <c r="DB31" s="83">
        <f t="shared" si="12"/>
        <v>432.88947675401732</v>
      </c>
      <c r="DC31" s="83">
        <f t="shared" si="12"/>
        <v>437.23252164764051</v>
      </c>
      <c r="DD31" s="83">
        <f t="shared" si="12"/>
        <v>441.54726628909765</v>
      </c>
      <c r="DE31" s="83">
        <f t="shared" si="12"/>
        <v>445.97717208059328</v>
      </c>
      <c r="DF31" s="83">
        <f t="shared" si="12"/>
        <v>450.3782116148796</v>
      </c>
      <c r="DG31" s="83">
        <f t="shared" si="12"/>
        <v>454.89671552220517</v>
      </c>
      <c r="DH31" s="83">
        <f t="shared" si="12"/>
        <v>459.41069993507648</v>
      </c>
      <c r="DI31" s="83">
        <f t="shared" si="12"/>
        <v>464.01982397613659</v>
      </c>
      <c r="DJ31" s="83">
        <f t="shared" si="12"/>
        <v>468.59891393377796</v>
      </c>
      <c r="DK31" s="83">
        <f t="shared" si="12"/>
        <v>473.30022045565931</v>
      </c>
      <c r="DL31" s="83">
        <f t="shared" si="12"/>
        <v>477.97089221245352</v>
      </c>
      <c r="DM31" s="83">
        <f t="shared" si="12"/>
        <v>482.76622486477248</v>
      </c>
      <c r="DN31" s="83">
        <f t="shared" si="12"/>
        <v>487.5303100567026</v>
      </c>
      <c r="DO31" s="83">
        <f t="shared" si="12"/>
        <v>492.42154936206794</v>
      </c>
      <c r="DP31" s="83">
        <f t="shared" si="12"/>
        <v>497.3078963558699</v>
      </c>
      <c r="DQ31" s="83">
        <f t="shared" si="12"/>
        <v>502.29723113023806</v>
      </c>
      <c r="DR31" s="83">
        <f t="shared" si="12"/>
        <v>507.25405428298734</v>
      </c>
      <c r="DS31" s="83">
        <f t="shared" si="12"/>
        <v>512.34317575284285</v>
      </c>
      <c r="DT31" s="83">
        <f t="shared" si="12"/>
        <v>517.39913536864708</v>
      </c>
      <c r="DU31" s="83">
        <f t="shared" si="12"/>
        <v>522.59003926789967</v>
      </c>
      <c r="DV31" s="83">
        <f t="shared" si="12"/>
        <v>527.74711807602</v>
      </c>
      <c r="DW31" s="83">
        <f t="shared" si="12"/>
        <v>533.04184005325772</v>
      </c>
      <c r="DX31" s="83">
        <f t="shared" si="12"/>
        <v>538.33126614780861</v>
      </c>
      <c r="DY31" s="83">
        <f t="shared" si="12"/>
        <v>543.73217557635883</v>
      </c>
      <c r="DZ31" s="83">
        <f t="shared" si="12"/>
        <v>549.09789147076481</v>
      </c>
      <c r="EA31" s="83">
        <f t="shared" si="12"/>
        <v>554.60681908788604</v>
      </c>
      <c r="EB31" s="83">
        <f t="shared" si="12"/>
        <v>560.07984930018017</v>
      </c>
      <c r="EC31" s="83">
        <f t="shared" ref="EC31:FH31" si="13" xml:space="preserve"> EC$24</f>
        <v>565.69895546964381</v>
      </c>
      <c r="ED31" s="83">
        <f t="shared" si="13"/>
        <v>571.28144628618372</v>
      </c>
      <c r="EE31" s="83">
        <f t="shared" si="13"/>
        <v>577.0129345790366</v>
      </c>
      <c r="EF31" s="83">
        <f t="shared" si="13"/>
        <v>582.73869012713919</v>
      </c>
      <c r="EG31" s="83">
        <f t="shared" si="13"/>
        <v>588.58512536841772</v>
      </c>
      <c r="EH31" s="83">
        <f t="shared" si="13"/>
        <v>594.39346392968196</v>
      </c>
      <c r="EI31" s="83">
        <f t="shared" si="13"/>
        <v>600.35682787578617</v>
      </c>
      <c r="EJ31" s="83">
        <f t="shared" si="13"/>
        <v>606.28133320827567</v>
      </c>
      <c r="EK31" s="83">
        <f t="shared" si="13"/>
        <v>612.36396443330193</v>
      </c>
      <c r="EL31" s="83">
        <f t="shared" si="13"/>
        <v>618.40695987244123</v>
      </c>
      <c r="EM31" s="83">
        <f t="shared" si="13"/>
        <v>624.61124372196798</v>
      </c>
      <c r="EN31" s="83">
        <f t="shared" si="13"/>
        <v>630.80932192754142</v>
      </c>
      <c r="EO31" s="83">
        <f t="shared" si="13"/>
        <v>637.138034801299</v>
      </c>
      <c r="EP31" s="83">
        <f t="shared" si="13"/>
        <v>643.42550836609234</v>
      </c>
      <c r="EQ31" s="83">
        <f t="shared" si="13"/>
        <v>649.88079549732504</v>
      </c>
      <c r="ER31" s="83">
        <f t="shared" si="13"/>
        <v>656.29401853341426</v>
      </c>
      <c r="ES31" s="83">
        <f t="shared" si="13"/>
        <v>662.87841140727164</v>
      </c>
      <c r="ET31" s="83">
        <f t="shared" si="13"/>
        <v>669.41989890408263</v>
      </c>
      <c r="EU31" s="83">
        <f t="shared" si="13"/>
        <v>676.13597963541713</v>
      </c>
      <c r="EV31" s="83">
        <f t="shared" si="13"/>
        <v>682.84534281372032</v>
      </c>
      <c r="EW31" s="83">
        <f t="shared" si="13"/>
        <v>689.69611682994037</v>
      </c>
      <c r="EX31" s="83">
        <f t="shared" si="13"/>
        <v>696.50224966999474</v>
      </c>
      <c r="EY31" s="83">
        <f t="shared" si="13"/>
        <v>703.49003916653919</v>
      </c>
      <c r="EZ31" s="83">
        <f t="shared" si="13"/>
        <v>710.43229466339471</v>
      </c>
      <c r="FA31" s="83">
        <f t="shared" si="13"/>
        <v>717.55983994987002</v>
      </c>
      <c r="FB31" s="83">
        <f t="shared" si="13"/>
        <v>724.6409405566626</v>
      </c>
      <c r="FC31" s="83">
        <f t="shared" si="13"/>
        <v>731.91103674886745</v>
      </c>
      <c r="FD31" s="83">
        <f t="shared" si="13"/>
        <v>739.17386125112876</v>
      </c>
      <c r="FE31" s="83">
        <f t="shared" si="13"/>
        <v>746.58976169684604</v>
      </c>
      <c r="FF31" s="83">
        <f t="shared" si="13"/>
        <v>753.95733847615134</v>
      </c>
      <c r="FG31" s="83">
        <f t="shared" si="13"/>
        <v>761.52155693078294</v>
      </c>
      <c r="FH31" s="83">
        <f t="shared" si="13"/>
        <v>769.03648524567427</v>
      </c>
      <c r="FI31" s="83">
        <f t="shared" ref="FI31:GJ31" si="14" xml:space="preserve"> FI$24</f>
        <v>776.75198806939852</v>
      </c>
      <c r="FJ31" s="83">
        <f t="shared" si="14"/>
        <v>784.41721495058778</v>
      </c>
      <c r="FK31" s="83">
        <f t="shared" si="14"/>
        <v>792.28702783078654</v>
      </c>
      <c r="FL31" s="83">
        <f t="shared" si="14"/>
        <v>800.10555924959954</v>
      </c>
      <c r="FM31" s="83">
        <f t="shared" si="14"/>
        <v>808.13276838740228</v>
      </c>
      <c r="FN31" s="83">
        <f t="shared" si="14"/>
        <v>816.10767043459157</v>
      </c>
      <c r="FO31" s="83">
        <f t="shared" si="14"/>
        <v>824.29542375515041</v>
      </c>
      <c r="FP31" s="83">
        <f t="shared" si="14"/>
        <v>832.42982384328343</v>
      </c>
      <c r="FQ31" s="83">
        <f t="shared" si="14"/>
        <v>840.78133223025338</v>
      </c>
      <c r="FR31" s="83">
        <f t="shared" si="14"/>
        <v>849.07842032014912</v>
      </c>
      <c r="FS31" s="83">
        <f t="shared" si="14"/>
        <v>857.5969588748585</v>
      </c>
      <c r="FT31" s="83">
        <f t="shared" si="14"/>
        <v>866.10697702357822</v>
      </c>
      <c r="FU31" s="83">
        <f t="shared" si="14"/>
        <v>874.79635776828752</v>
      </c>
      <c r="FV31" s="83">
        <f t="shared" si="14"/>
        <v>883.42911656404976</v>
      </c>
      <c r="FW31" s="83">
        <f t="shared" si="14"/>
        <v>892.29228492365326</v>
      </c>
      <c r="FX31" s="83">
        <f t="shared" si="14"/>
        <v>901.09769889533072</v>
      </c>
      <c r="FY31" s="83">
        <f t="shared" si="14"/>
        <v>910.13813062212637</v>
      </c>
      <c r="FZ31" s="83">
        <f t="shared" si="14"/>
        <v>919.11965287323744</v>
      </c>
      <c r="GA31" s="83">
        <f t="shared" si="14"/>
        <v>928.34089323456897</v>
      </c>
      <c r="GB31" s="83">
        <f t="shared" si="14"/>
        <v>937.55291033405786</v>
      </c>
      <c r="GC31" s="83">
        <f t="shared" si="14"/>
        <v>946.95908580928574</v>
      </c>
      <c r="GD31" s="83">
        <f t="shared" si="14"/>
        <v>956.30396854073899</v>
      </c>
      <c r="GE31" s="83">
        <f t="shared" si="14"/>
        <v>965.89826752547151</v>
      </c>
      <c r="GF31" s="83">
        <f t="shared" si="14"/>
        <v>975.43004791155386</v>
      </c>
      <c r="GG31" s="83">
        <f t="shared" si="14"/>
        <v>985.21623287598095</v>
      </c>
      <c r="GH31" s="83">
        <f t="shared" si="14"/>
        <v>994.93864886978486</v>
      </c>
      <c r="GI31" s="83">
        <f t="shared" si="14"/>
        <v>1004.9205575335005</v>
      </c>
      <c r="GJ31" s="83">
        <f t="shared" si="14"/>
        <v>1014.8924821003174</v>
      </c>
    </row>
    <row r="32" spans="1:192" x14ac:dyDescent="0.25">
      <c r="E32" s="192" t="str">
        <f xml:space="preserve"> Time!E$149</f>
        <v>Escalation year end month flag</v>
      </c>
      <c r="F32" s="192">
        <f xml:space="preserve"> Time!F$149</f>
        <v>0</v>
      </c>
      <c r="G32" s="192" t="str">
        <f xml:space="preserve"> Time!G$149</f>
        <v>flag</v>
      </c>
      <c r="H32" s="192">
        <f xml:space="preserve"> Time!H$149</f>
        <v>91</v>
      </c>
      <c r="I32" s="192">
        <f xml:space="preserve"> Time!I$149</f>
        <v>0</v>
      </c>
      <c r="J32" s="192">
        <f xml:space="preserve"> Time!J$149</f>
        <v>0</v>
      </c>
      <c r="K32" s="192">
        <f xml:space="preserve"> Time!K$149</f>
        <v>1</v>
      </c>
      <c r="L32" s="192">
        <f xml:space="preserve"> Time!L$149</f>
        <v>0</v>
      </c>
      <c r="M32" s="192">
        <f xml:space="preserve"> Time!M$149</f>
        <v>1</v>
      </c>
      <c r="N32" s="192">
        <f xml:space="preserve"> Time!N$149</f>
        <v>0</v>
      </c>
      <c r="O32" s="192">
        <f xml:space="preserve"> Time!O$149</f>
        <v>1</v>
      </c>
      <c r="P32" s="192">
        <f xml:space="preserve"> Time!P$149</f>
        <v>0</v>
      </c>
      <c r="Q32" s="192">
        <f xml:space="preserve"> Time!Q$149</f>
        <v>1</v>
      </c>
      <c r="R32" s="192">
        <f xml:space="preserve"> Time!R$149</f>
        <v>0</v>
      </c>
      <c r="S32" s="192">
        <f xml:space="preserve"> Time!S$149</f>
        <v>1</v>
      </c>
      <c r="T32" s="192">
        <f xml:space="preserve"> Time!T$149</f>
        <v>0</v>
      </c>
      <c r="U32" s="192">
        <f xml:space="preserve"> Time!U$149</f>
        <v>1</v>
      </c>
      <c r="V32" s="192">
        <f xml:space="preserve"> Time!V$149</f>
        <v>0</v>
      </c>
      <c r="W32" s="192">
        <f xml:space="preserve"> Time!W$149</f>
        <v>1</v>
      </c>
      <c r="X32" s="192">
        <f xml:space="preserve"> Time!X$149</f>
        <v>0</v>
      </c>
      <c r="Y32" s="192">
        <f xml:space="preserve"> Time!Y$149</f>
        <v>1</v>
      </c>
      <c r="Z32" s="192">
        <f xml:space="preserve"> Time!Z$149</f>
        <v>0</v>
      </c>
      <c r="AA32" s="192">
        <f xml:space="preserve"> Time!AA$149</f>
        <v>1</v>
      </c>
      <c r="AB32" s="192">
        <f xml:space="preserve"> Time!AB$149</f>
        <v>0</v>
      </c>
      <c r="AC32" s="192">
        <f xml:space="preserve"> Time!AC$149</f>
        <v>1</v>
      </c>
      <c r="AD32" s="192">
        <f xml:space="preserve"> Time!AD$149</f>
        <v>0</v>
      </c>
      <c r="AE32" s="192">
        <f xml:space="preserve"> Time!AE$149</f>
        <v>1</v>
      </c>
      <c r="AF32" s="192">
        <f xml:space="preserve"> Time!AF$149</f>
        <v>0</v>
      </c>
      <c r="AG32" s="192">
        <f xml:space="preserve"> Time!AG$149</f>
        <v>1</v>
      </c>
      <c r="AH32" s="192">
        <f xml:space="preserve"> Time!AH$149</f>
        <v>0</v>
      </c>
      <c r="AI32" s="192">
        <f xml:space="preserve"> Time!AI$149</f>
        <v>1</v>
      </c>
      <c r="AJ32" s="192">
        <f xml:space="preserve"> Time!AJ$149</f>
        <v>0</v>
      </c>
      <c r="AK32" s="192">
        <f xml:space="preserve"> Time!AK$149</f>
        <v>1</v>
      </c>
      <c r="AL32" s="192">
        <f xml:space="preserve"> Time!AL$149</f>
        <v>0</v>
      </c>
      <c r="AM32" s="192">
        <f xml:space="preserve"> Time!AM$149</f>
        <v>1</v>
      </c>
      <c r="AN32" s="192">
        <f xml:space="preserve"> Time!AN$149</f>
        <v>0</v>
      </c>
      <c r="AO32" s="192">
        <f xml:space="preserve"> Time!AO$149</f>
        <v>1</v>
      </c>
      <c r="AP32" s="192">
        <f xml:space="preserve"> Time!AP$149</f>
        <v>0</v>
      </c>
      <c r="AQ32" s="192">
        <f xml:space="preserve"> Time!AQ$149</f>
        <v>1</v>
      </c>
      <c r="AR32" s="192">
        <f xml:space="preserve"> Time!AR$149</f>
        <v>0</v>
      </c>
      <c r="AS32" s="192">
        <f xml:space="preserve"> Time!AS$149</f>
        <v>1</v>
      </c>
      <c r="AT32" s="192">
        <f xml:space="preserve"> Time!AT$149</f>
        <v>0</v>
      </c>
      <c r="AU32" s="192">
        <f xml:space="preserve"> Time!AU$149</f>
        <v>1</v>
      </c>
      <c r="AV32" s="192">
        <f xml:space="preserve"> Time!AV$149</f>
        <v>0</v>
      </c>
      <c r="AW32" s="192">
        <f xml:space="preserve"> Time!AW$149</f>
        <v>1</v>
      </c>
      <c r="AX32" s="192">
        <f xml:space="preserve"> Time!AX$149</f>
        <v>0</v>
      </c>
      <c r="AY32" s="192">
        <f xml:space="preserve"> Time!AY$149</f>
        <v>1</v>
      </c>
      <c r="AZ32" s="192">
        <f xml:space="preserve"> Time!AZ$149</f>
        <v>0</v>
      </c>
      <c r="BA32" s="192">
        <f xml:space="preserve"> Time!BA$149</f>
        <v>1</v>
      </c>
      <c r="BB32" s="192">
        <f xml:space="preserve"> Time!BB$149</f>
        <v>0</v>
      </c>
      <c r="BC32" s="192">
        <f xml:space="preserve"> Time!BC$149</f>
        <v>1</v>
      </c>
      <c r="BD32" s="192">
        <f xml:space="preserve"> Time!BD$149</f>
        <v>0</v>
      </c>
      <c r="BE32" s="192">
        <f xml:space="preserve"> Time!BE$149</f>
        <v>1</v>
      </c>
      <c r="BF32" s="192">
        <f xml:space="preserve"> Time!BF$149</f>
        <v>0</v>
      </c>
      <c r="BG32" s="192">
        <f xml:space="preserve"> Time!BG$149</f>
        <v>1</v>
      </c>
      <c r="BH32" s="192">
        <f xml:space="preserve"> Time!BH$149</f>
        <v>0</v>
      </c>
      <c r="BI32" s="192">
        <f xml:space="preserve"> Time!BI$149</f>
        <v>1</v>
      </c>
      <c r="BJ32" s="192">
        <f xml:space="preserve"> Time!BJ$149</f>
        <v>0</v>
      </c>
      <c r="BK32" s="192">
        <f xml:space="preserve"> Time!BK$149</f>
        <v>1</v>
      </c>
      <c r="BL32" s="192">
        <f xml:space="preserve"> Time!BL$149</f>
        <v>0</v>
      </c>
      <c r="BM32" s="192">
        <f xml:space="preserve"> Time!BM$149</f>
        <v>1</v>
      </c>
      <c r="BN32" s="192">
        <f xml:space="preserve"> Time!BN$149</f>
        <v>0</v>
      </c>
      <c r="BO32" s="192">
        <f xml:space="preserve"> Time!BO$149</f>
        <v>1</v>
      </c>
      <c r="BP32" s="192">
        <f xml:space="preserve"> Time!BP$149</f>
        <v>0</v>
      </c>
      <c r="BQ32" s="192">
        <f xml:space="preserve"> Time!BQ$149</f>
        <v>1</v>
      </c>
      <c r="BR32" s="192">
        <f xml:space="preserve"> Time!BR$149</f>
        <v>0</v>
      </c>
      <c r="BS32" s="192">
        <f xml:space="preserve"> Time!BS$149</f>
        <v>1</v>
      </c>
      <c r="BT32" s="192">
        <f xml:space="preserve"> Time!BT$149</f>
        <v>0</v>
      </c>
      <c r="BU32" s="192">
        <f xml:space="preserve"> Time!BU$149</f>
        <v>1</v>
      </c>
      <c r="BV32" s="192">
        <f xml:space="preserve"> Time!BV$149</f>
        <v>0</v>
      </c>
      <c r="BW32" s="192">
        <f xml:space="preserve"> Time!BW$149</f>
        <v>1</v>
      </c>
      <c r="BX32" s="192">
        <f xml:space="preserve"> Time!BX$149</f>
        <v>0</v>
      </c>
      <c r="BY32" s="192">
        <f xml:space="preserve"> Time!BY$149</f>
        <v>1</v>
      </c>
      <c r="BZ32" s="192">
        <f xml:space="preserve"> Time!BZ$149</f>
        <v>0</v>
      </c>
      <c r="CA32" s="192">
        <f xml:space="preserve"> Time!CA$149</f>
        <v>1</v>
      </c>
      <c r="CB32" s="192">
        <f xml:space="preserve"> Time!CB$149</f>
        <v>0</v>
      </c>
      <c r="CC32" s="192">
        <f xml:space="preserve"> Time!CC$149</f>
        <v>1</v>
      </c>
      <c r="CD32" s="192">
        <f xml:space="preserve"> Time!CD$149</f>
        <v>0</v>
      </c>
      <c r="CE32" s="192">
        <f xml:space="preserve"> Time!CE$149</f>
        <v>1</v>
      </c>
      <c r="CF32" s="192">
        <f xml:space="preserve"> Time!CF$149</f>
        <v>0</v>
      </c>
      <c r="CG32" s="192">
        <f xml:space="preserve"> Time!CG$149</f>
        <v>1</v>
      </c>
      <c r="CH32" s="192">
        <f xml:space="preserve"> Time!CH$149</f>
        <v>0</v>
      </c>
      <c r="CI32" s="192">
        <f xml:space="preserve"> Time!CI$149</f>
        <v>1</v>
      </c>
      <c r="CJ32" s="192">
        <f xml:space="preserve"> Time!CJ$149</f>
        <v>0</v>
      </c>
      <c r="CK32" s="192">
        <f xml:space="preserve"> Time!CK$149</f>
        <v>1</v>
      </c>
      <c r="CL32" s="192">
        <f xml:space="preserve"> Time!CL$149</f>
        <v>0</v>
      </c>
      <c r="CM32" s="192">
        <f xml:space="preserve"> Time!CM$149</f>
        <v>1</v>
      </c>
      <c r="CN32" s="192">
        <f xml:space="preserve"> Time!CN$149</f>
        <v>0</v>
      </c>
      <c r="CO32" s="192">
        <f xml:space="preserve"> Time!CO$149</f>
        <v>1</v>
      </c>
      <c r="CP32" s="192">
        <f xml:space="preserve"> Time!CP$149</f>
        <v>0</v>
      </c>
      <c r="CQ32" s="192">
        <f xml:space="preserve"> Time!CQ$149</f>
        <v>1</v>
      </c>
      <c r="CR32" s="192">
        <f xml:space="preserve"> Time!CR$149</f>
        <v>0</v>
      </c>
      <c r="CS32" s="192">
        <f xml:space="preserve"> Time!CS$149</f>
        <v>1</v>
      </c>
      <c r="CT32" s="192">
        <f xml:space="preserve"> Time!CT$149</f>
        <v>0</v>
      </c>
      <c r="CU32" s="192">
        <f xml:space="preserve"> Time!CU$149</f>
        <v>1</v>
      </c>
      <c r="CV32" s="192">
        <f xml:space="preserve"> Time!CV$149</f>
        <v>0</v>
      </c>
      <c r="CW32" s="192">
        <f xml:space="preserve"> Time!CW$149</f>
        <v>1</v>
      </c>
      <c r="CX32" s="192">
        <f xml:space="preserve"> Time!CX$149</f>
        <v>0</v>
      </c>
      <c r="CY32" s="192">
        <f xml:space="preserve"> Time!CY$149</f>
        <v>1</v>
      </c>
      <c r="CZ32" s="192">
        <f xml:space="preserve"> Time!CZ$149</f>
        <v>0</v>
      </c>
      <c r="DA32" s="192">
        <f xml:space="preserve"> Time!DA$149</f>
        <v>1</v>
      </c>
      <c r="DB32" s="192">
        <f xml:space="preserve"> Time!DB$149</f>
        <v>0</v>
      </c>
      <c r="DC32" s="192">
        <f xml:space="preserve"> Time!DC$149</f>
        <v>1</v>
      </c>
      <c r="DD32" s="192">
        <f xml:space="preserve"> Time!DD$149</f>
        <v>0</v>
      </c>
      <c r="DE32" s="192">
        <f xml:space="preserve"> Time!DE$149</f>
        <v>1</v>
      </c>
      <c r="DF32" s="192">
        <f xml:space="preserve"> Time!DF$149</f>
        <v>0</v>
      </c>
      <c r="DG32" s="192">
        <f xml:space="preserve"> Time!DG$149</f>
        <v>1</v>
      </c>
      <c r="DH32" s="192">
        <f xml:space="preserve"> Time!DH$149</f>
        <v>0</v>
      </c>
      <c r="DI32" s="192">
        <f xml:space="preserve"> Time!DI$149</f>
        <v>1</v>
      </c>
      <c r="DJ32" s="192">
        <f xml:space="preserve"> Time!DJ$149</f>
        <v>0</v>
      </c>
      <c r="DK32" s="192">
        <f xml:space="preserve"> Time!DK$149</f>
        <v>1</v>
      </c>
      <c r="DL32" s="192">
        <f xml:space="preserve"> Time!DL$149</f>
        <v>0</v>
      </c>
      <c r="DM32" s="192">
        <f xml:space="preserve"> Time!DM$149</f>
        <v>1</v>
      </c>
      <c r="DN32" s="192">
        <f xml:space="preserve"> Time!DN$149</f>
        <v>0</v>
      </c>
      <c r="DO32" s="192">
        <f xml:space="preserve"> Time!DO$149</f>
        <v>1</v>
      </c>
      <c r="DP32" s="192">
        <f xml:space="preserve"> Time!DP$149</f>
        <v>0</v>
      </c>
      <c r="DQ32" s="192">
        <f xml:space="preserve"> Time!DQ$149</f>
        <v>1</v>
      </c>
      <c r="DR32" s="192">
        <f xml:space="preserve"> Time!DR$149</f>
        <v>0</v>
      </c>
      <c r="DS32" s="192">
        <f xml:space="preserve"> Time!DS$149</f>
        <v>1</v>
      </c>
      <c r="DT32" s="192">
        <f xml:space="preserve"> Time!DT$149</f>
        <v>0</v>
      </c>
      <c r="DU32" s="192">
        <f xml:space="preserve"> Time!DU$149</f>
        <v>1</v>
      </c>
      <c r="DV32" s="192">
        <f xml:space="preserve"> Time!DV$149</f>
        <v>0</v>
      </c>
      <c r="DW32" s="192">
        <f xml:space="preserve"> Time!DW$149</f>
        <v>1</v>
      </c>
      <c r="DX32" s="192">
        <f xml:space="preserve"> Time!DX$149</f>
        <v>0</v>
      </c>
      <c r="DY32" s="192">
        <f xml:space="preserve"> Time!DY$149</f>
        <v>1</v>
      </c>
      <c r="DZ32" s="192">
        <f xml:space="preserve"> Time!DZ$149</f>
        <v>0</v>
      </c>
      <c r="EA32" s="192">
        <f xml:space="preserve"> Time!EA$149</f>
        <v>1</v>
      </c>
      <c r="EB32" s="192">
        <f xml:space="preserve"> Time!EB$149</f>
        <v>0</v>
      </c>
      <c r="EC32" s="192">
        <f xml:space="preserve"> Time!EC$149</f>
        <v>1</v>
      </c>
      <c r="ED32" s="192">
        <f xml:space="preserve"> Time!ED$149</f>
        <v>0</v>
      </c>
      <c r="EE32" s="192">
        <f xml:space="preserve"> Time!EE$149</f>
        <v>1</v>
      </c>
      <c r="EF32" s="192">
        <f xml:space="preserve"> Time!EF$149</f>
        <v>0</v>
      </c>
      <c r="EG32" s="192">
        <f xml:space="preserve"> Time!EG$149</f>
        <v>1</v>
      </c>
      <c r="EH32" s="192">
        <f xml:space="preserve"> Time!EH$149</f>
        <v>0</v>
      </c>
      <c r="EI32" s="192">
        <f xml:space="preserve"> Time!EI$149</f>
        <v>1</v>
      </c>
      <c r="EJ32" s="192">
        <f xml:space="preserve"> Time!EJ$149</f>
        <v>0</v>
      </c>
      <c r="EK32" s="192">
        <f xml:space="preserve"> Time!EK$149</f>
        <v>1</v>
      </c>
      <c r="EL32" s="192">
        <f xml:space="preserve"> Time!EL$149</f>
        <v>0</v>
      </c>
      <c r="EM32" s="192">
        <f xml:space="preserve"> Time!EM$149</f>
        <v>1</v>
      </c>
      <c r="EN32" s="192">
        <f xml:space="preserve"> Time!EN$149</f>
        <v>0</v>
      </c>
      <c r="EO32" s="192">
        <f xml:space="preserve"> Time!EO$149</f>
        <v>1</v>
      </c>
      <c r="EP32" s="192">
        <f xml:space="preserve"> Time!EP$149</f>
        <v>0</v>
      </c>
      <c r="EQ32" s="192">
        <f xml:space="preserve"> Time!EQ$149</f>
        <v>1</v>
      </c>
      <c r="ER32" s="192">
        <f xml:space="preserve"> Time!ER$149</f>
        <v>0</v>
      </c>
      <c r="ES32" s="192">
        <f xml:space="preserve"> Time!ES$149</f>
        <v>1</v>
      </c>
      <c r="ET32" s="192">
        <f xml:space="preserve"> Time!ET$149</f>
        <v>0</v>
      </c>
      <c r="EU32" s="192">
        <f xml:space="preserve"> Time!EU$149</f>
        <v>1</v>
      </c>
      <c r="EV32" s="192">
        <f xml:space="preserve"> Time!EV$149</f>
        <v>0</v>
      </c>
      <c r="EW32" s="192">
        <f xml:space="preserve"> Time!EW$149</f>
        <v>1</v>
      </c>
      <c r="EX32" s="192">
        <f xml:space="preserve"> Time!EX$149</f>
        <v>0</v>
      </c>
      <c r="EY32" s="192">
        <f xml:space="preserve"> Time!EY$149</f>
        <v>1</v>
      </c>
      <c r="EZ32" s="192">
        <f xml:space="preserve"> Time!EZ$149</f>
        <v>0</v>
      </c>
      <c r="FA32" s="192">
        <f xml:space="preserve"> Time!FA$149</f>
        <v>1</v>
      </c>
      <c r="FB32" s="192">
        <f xml:space="preserve"> Time!FB$149</f>
        <v>0</v>
      </c>
      <c r="FC32" s="192">
        <f xml:space="preserve"> Time!FC$149</f>
        <v>1</v>
      </c>
      <c r="FD32" s="192">
        <f xml:space="preserve"> Time!FD$149</f>
        <v>0</v>
      </c>
      <c r="FE32" s="192">
        <f xml:space="preserve"> Time!FE$149</f>
        <v>1</v>
      </c>
      <c r="FF32" s="192">
        <f xml:space="preserve"> Time!FF$149</f>
        <v>0</v>
      </c>
      <c r="FG32" s="192">
        <f xml:space="preserve"> Time!FG$149</f>
        <v>1</v>
      </c>
      <c r="FH32" s="192">
        <f xml:space="preserve"> Time!FH$149</f>
        <v>0</v>
      </c>
      <c r="FI32" s="192">
        <f xml:space="preserve"> Time!FI$149</f>
        <v>1</v>
      </c>
      <c r="FJ32" s="192">
        <f xml:space="preserve"> Time!FJ$149</f>
        <v>0</v>
      </c>
      <c r="FK32" s="192">
        <f xml:space="preserve"> Time!FK$149</f>
        <v>1</v>
      </c>
      <c r="FL32" s="192">
        <f xml:space="preserve"> Time!FL$149</f>
        <v>0</v>
      </c>
      <c r="FM32" s="192">
        <f xml:space="preserve"> Time!FM$149</f>
        <v>1</v>
      </c>
      <c r="FN32" s="192">
        <f xml:space="preserve"> Time!FN$149</f>
        <v>0</v>
      </c>
      <c r="FO32" s="192">
        <f xml:space="preserve"> Time!FO$149</f>
        <v>1</v>
      </c>
      <c r="FP32" s="192">
        <f xml:space="preserve"> Time!FP$149</f>
        <v>0</v>
      </c>
      <c r="FQ32" s="192">
        <f xml:space="preserve"> Time!FQ$149</f>
        <v>1</v>
      </c>
      <c r="FR32" s="192">
        <f xml:space="preserve"> Time!FR$149</f>
        <v>0</v>
      </c>
      <c r="FS32" s="192">
        <f xml:space="preserve"> Time!FS$149</f>
        <v>1</v>
      </c>
      <c r="FT32" s="192">
        <f xml:space="preserve"> Time!FT$149</f>
        <v>0</v>
      </c>
      <c r="FU32" s="192">
        <f xml:space="preserve"> Time!FU$149</f>
        <v>1</v>
      </c>
      <c r="FV32" s="192">
        <f xml:space="preserve"> Time!FV$149</f>
        <v>0</v>
      </c>
      <c r="FW32" s="192">
        <f xml:space="preserve"> Time!FW$149</f>
        <v>1</v>
      </c>
      <c r="FX32" s="192">
        <f xml:space="preserve"> Time!FX$149</f>
        <v>0</v>
      </c>
      <c r="FY32" s="192">
        <f xml:space="preserve"> Time!FY$149</f>
        <v>1</v>
      </c>
      <c r="FZ32" s="192">
        <f xml:space="preserve"> Time!FZ$149</f>
        <v>0</v>
      </c>
      <c r="GA32" s="192">
        <f xml:space="preserve"> Time!GA$149</f>
        <v>1</v>
      </c>
      <c r="GB32" s="192">
        <f xml:space="preserve"> Time!GB$149</f>
        <v>0</v>
      </c>
      <c r="GC32" s="192">
        <f xml:space="preserve"> Time!GC$149</f>
        <v>1</v>
      </c>
      <c r="GD32" s="192">
        <f xml:space="preserve"> Time!GD$149</f>
        <v>0</v>
      </c>
      <c r="GE32" s="192">
        <f xml:space="preserve"> Time!GE$149</f>
        <v>1</v>
      </c>
      <c r="GF32" s="192">
        <f xml:space="preserve"> Time!GF$149</f>
        <v>0</v>
      </c>
      <c r="GG32" s="192">
        <f xml:space="preserve"> Time!GG$149</f>
        <v>1</v>
      </c>
      <c r="GH32" s="192">
        <f xml:space="preserve"> Time!GH$149</f>
        <v>0</v>
      </c>
      <c r="GI32" s="192">
        <f xml:space="preserve"> Time!GI$149</f>
        <v>1</v>
      </c>
      <c r="GJ32" s="192">
        <f xml:space="preserve"> Time!GJ$149</f>
        <v>0</v>
      </c>
    </row>
    <row r="33" spans="1:192" x14ac:dyDescent="0.25">
      <c r="A33" s="142"/>
      <c r="B33" s="142"/>
      <c r="C33" s="143"/>
      <c r="D33" s="144"/>
      <c r="E33" s="193" t="s">
        <v>272</v>
      </c>
      <c r="F33" s="193"/>
      <c r="G33" s="193" t="s">
        <v>239</v>
      </c>
      <c r="H33" s="193"/>
      <c r="I33" s="145"/>
      <c r="J33" s="426">
        <f t="shared" ref="J33:K33" si="15" xml:space="preserve"> IF( I32 = 1, I31 / $F30, I33)</f>
        <v>0</v>
      </c>
      <c r="K33" s="426">
        <f t="shared" si="15"/>
        <v>0</v>
      </c>
      <c r="L33" s="426">
        <f t="shared" ref="L33:AQ33" si="16" xml:space="preserve"> IF( K32 = 1, K31 / $F30, K33)</f>
        <v>0</v>
      </c>
      <c r="M33" s="426">
        <f t="shared" si="16"/>
        <v>0</v>
      </c>
      <c r="N33" s="426">
        <f t="shared" si="16"/>
        <v>0</v>
      </c>
      <c r="O33" s="426">
        <f t="shared" si="16"/>
        <v>0</v>
      </c>
      <c r="P33" s="426">
        <f t="shared" si="16"/>
        <v>0</v>
      </c>
      <c r="Q33" s="426">
        <f t="shared" si="16"/>
        <v>0</v>
      </c>
      <c r="R33" s="426">
        <f xml:space="preserve"> IF( Q32 = 1, Q31 / $F30, Q33)</f>
        <v>1.2361681302339456</v>
      </c>
      <c r="S33" s="426">
        <f t="shared" si="16"/>
        <v>1.2361681302339456</v>
      </c>
      <c r="T33" s="426">
        <f t="shared" si="16"/>
        <v>1.2608914928386246</v>
      </c>
      <c r="U33" s="426">
        <f t="shared" si="16"/>
        <v>1.2608914928386246</v>
      </c>
      <c r="V33" s="426">
        <f t="shared" si="16"/>
        <v>1.286109322695397</v>
      </c>
      <c r="W33" s="426">
        <f t="shared" si="16"/>
        <v>1.286109322695397</v>
      </c>
      <c r="X33" s="426">
        <f t="shared" si="16"/>
        <v>1.3118315091493047</v>
      </c>
      <c r="Y33" s="426">
        <f t="shared" si="16"/>
        <v>1.3118315091493047</v>
      </c>
      <c r="Z33" s="426">
        <f t="shared" si="16"/>
        <v>1.3381407365472533</v>
      </c>
      <c r="AA33" s="426">
        <f t="shared" si="16"/>
        <v>1.3381407365472533</v>
      </c>
      <c r="AB33" s="426">
        <f t="shared" si="16"/>
        <v>1.3649035512781984</v>
      </c>
      <c r="AC33" s="426">
        <f t="shared" si="16"/>
        <v>1.3649035512781984</v>
      </c>
      <c r="AD33" s="426">
        <f t="shared" si="16"/>
        <v>1.3922016223037625</v>
      </c>
      <c r="AE33" s="426">
        <f t="shared" si="16"/>
        <v>1.3922016223037625</v>
      </c>
      <c r="AF33" s="426">
        <f t="shared" si="16"/>
        <v>1.4200456547498379</v>
      </c>
      <c r="AG33" s="426">
        <f t="shared" si="16"/>
        <v>1.4200456547498379</v>
      </c>
      <c r="AH33" s="426">
        <f t="shared" si="16"/>
        <v>1.4485251536684984</v>
      </c>
      <c r="AI33" s="426">
        <f t="shared" si="16"/>
        <v>1.4485251536684984</v>
      </c>
      <c r="AJ33" s="426">
        <f t="shared" si="16"/>
        <v>1.4774956567418684</v>
      </c>
      <c r="AK33" s="426">
        <f t="shared" si="16"/>
        <v>1.4774956567418684</v>
      </c>
      <c r="AL33" s="426">
        <f t="shared" si="16"/>
        <v>1.507045569876706</v>
      </c>
      <c r="AM33" s="426">
        <f t="shared" si="16"/>
        <v>1.507045569876706</v>
      </c>
      <c r="AN33" s="426">
        <f t="shared" si="16"/>
        <v>1.5371864812742402</v>
      </c>
      <c r="AO33" s="426">
        <f t="shared" si="16"/>
        <v>1.5371864812742402</v>
      </c>
      <c r="AP33" s="426">
        <f t="shared" si="16"/>
        <v>1.5680152793377373</v>
      </c>
      <c r="AQ33" s="426">
        <f t="shared" si="16"/>
        <v>1.5680152793377373</v>
      </c>
      <c r="AR33" s="426">
        <f t="shared" ref="AR33:BW33" si="17" xml:space="preserve"> IF( AQ32 = 1, AQ31 / $F30, AQ33)</f>
        <v>1.5993755849244919</v>
      </c>
      <c r="AS33" s="426">
        <f t="shared" si="17"/>
        <v>1.5993755849244919</v>
      </c>
      <c r="AT33" s="426">
        <f t="shared" si="17"/>
        <v>1.6313630966229817</v>
      </c>
      <c r="AU33" s="426">
        <f t="shared" si="17"/>
        <v>1.6313630966229817</v>
      </c>
      <c r="AV33" s="426">
        <f t="shared" si="17"/>
        <v>1.6639903585554412</v>
      </c>
      <c r="AW33" s="426">
        <f t="shared" si="17"/>
        <v>1.6639903585554412</v>
      </c>
      <c r="AX33" s="426">
        <f t="shared" si="17"/>
        <v>1.6973622515355229</v>
      </c>
      <c r="AY33" s="426">
        <f t="shared" si="17"/>
        <v>1.6973622515355229</v>
      </c>
      <c r="AZ33" s="426">
        <f t="shared" si="17"/>
        <v>1.7313094965662332</v>
      </c>
      <c r="BA33" s="426">
        <f t="shared" si="17"/>
        <v>1.7313094965662332</v>
      </c>
      <c r="BB33" s="426">
        <f t="shared" si="17"/>
        <v>1.7659356864975582</v>
      </c>
      <c r="BC33" s="426">
        <f t="shared" si="17"/>
        <v>1.7659356864975582</v>
      </c>
      <c r="BD33" s="426">
        <f t="shared" si="17"/>
        <v>1.801254400227509</v>
      </c>
      <c r="BE33" s="426">
        <f t="shared" si="17"/>
        <v>1.801254400227509</v>
      </c>
      <c r="BF33" s="426">
        <f t="shared" si="17"/>
        <v>1.8373791702811515</v>
      </c>
      <c r="BG33" s="426">
        <f t="shared" si="17"/>
        <v>1.8373791702811515</v>
      </c>
      <c r="BH33" s="426">
        <f t="shared" si="17"/>
        <v>1.8741267536867749</v>
      </c>
      <c r="BI33" s="426">
        <f t="shared" si="17"/>
        <v>1.8741267536867749</v>
      </c>
      <c r="BJ33" s="426">
        <f t="shared" si="17"/>
        <v>1.9116092887605105</v>
      </c>
      <c r="BK33" s="426">
        <f t="shared" si="17"/>
        <v>1.9116092887605105</v>
      </c>
      <c r="BL33" s="426">
        <f t="shared" si="17"/>
        <v>1.9498414745357211</v>
      </c>
      <c r="BM33" s="426">
        <f t="shared" si="17"/>
        <v>1.9498414745357211</v>
      </c>
      <c r="BN33" s="426">
        <f t="shared" si="17"/>
        <v>1.9889462089362375</v>
      </c>
      <c r="BO33" s="426">
        <f t="shared" si="17"/>
        <v>1.9889462089362375</v>
      </c>
      <c r="BP33" s="426">
        <f t="shared" si="17"/>
        <v>2.0287251331149623</v>
      </c>
      <c r="BQ33" s="426">
        <f t="shared" si="17"/>
        <v>2.0287251331149623</v>
      </c>
      <c r="BR33" s="426">
        <f t="shared" si="17"/>
        <v>2.0692996357772615</v>
      </c>
      <c r="BS33" s="426">
        <f t="shared" si="17"/>
        <v>2.0692996357772615</v>
      </c>
      <c r="BT33" s="426">
        <f t="shared" si="17"/>
        <v>2.1106856284928064</v>
      </c>
      <c r="BU33" s="426">
        <f t="shared" si="17"/>
        <v>2.1106856284928064</v>
      </c>
      <c r="BV33" s="426">
        <f t="shared" si="17"/>
        <v>2.1530161471442533</v>
      </c>
      <c r="BW33" s="426">
        <f t="shared" si="17"/>
        <v>2.1530161471442533</v>
      </c>
      <c r="BX33" s="426">
        <f t="shared" ref="BX33:DC33" si="18" xml:space="preserve"> IF( BW32 = 1, BW31 / $F30, BW33)</f>
        <v>2.1960764700871382</v>
      </c>
      <c r="BY33" s="426">
        <f t="shared" si="18"/>
        <v>2.1960764700871382</v>
      </c>
      <c r="BZ33" s="426">
        <f t="shared" si="18"/>
        <v>2.2399979994888808</v>
      </c>
      <c r="CA33" s="426">
        <f t="shared" si="18"/>
        <v>2.2399979994888808</v>
      </c>
      <c r="CB33" s="426">
        <f t="shared" si="18"/>
        <v>2.2847979594786589</v>
      </c>
      <c r="CC33" s="426">
        <f t="shared" si="18"/>
        <v>2.2847979594786589</v>
      </c>
      <c r="CD33" s="426">
        <f t="shared" si="18"/>
        <v>2.3306203601871722</v>
      </c>
      <c r="CE33" s="426">
        <f t="shared" si="18"/>
        <v>2.3306203601871722</v>
      </c>
      <c r="CF33" s="426">
        <f t="shared" si="18"/>
        <v>2.3772327673909159</v>
      </c>
      <c r="CG33" s="426">
        <f t="shared" si="18"/>
        <v>2.3772327673909159</v>
      </c>
      <c r="CH33" s="426">
        <f t="shared" si="18"/>
        <v>2.424777422738734</v>
      </c>
      <c r="CI33" s="426">
        <f t="shared" si="18"/>
        <v>2.424777422738734</v>
      </c>
      <c r="CJ33" s="426">
        <f t="shared" si="18"/>
        <v>2.4732729711935084</v>
      </c>
      <c r="CK33" s="426">
        <f t="shared" si="18"/>
        <v>2.4732729711935084</v>
      </c>
      <c r="CL33" s="426">
        <f t="shared" si="18"/>
        <v>2.522875302409449</v>
      </c>
      <c r="CM33" s="426">
        <f t="shared" si="18"/>
        <v>2.522875302409449</v>
      </c>
      <c r="CN33" s="426">
        <f t="shared" si="18"/>
        <v>2.5733328084576379</v>
      </c>
      <c r="CO33" s="426">
        <f t="shared" si="18"/>
        <v>2.5733328084576379</v>
      </c>
      <c r="CP33" s="426">
        <f t="shared" si="18"/>
        <v>2.6247994646267911</v>
      </c>
      <c r="CQ33" s="426">
        <f t="shared" si="18"/>
        <v>2.6247994646267911</v>
      </c>
      <c r="CR33" s="426">
        <f t="shared" si="18"/>
        <v>2.6772954539193266</v>
      </c>
      <c r="CS33" s="426">
        <f t="shared" si="18"/>
        <v>2.6772954539193266</v>
      </c>
      <c r="CT33" s="426">
        <f t="shared" si="18"/>
        <v>2.7309895254654015</v>
      </c>
      <c r="CU33" s="426">
        <f t="shared" si="18"/>
        <v>2.7309895254654015</v>
      </c>
      <c r="CV33" s="426">
        <f t="shared" si="18"/>
        <v>2.7856093159747095</v>
      </c>
      <c r="CW33" s="426">
        <f t="shared" si="18"/>
        <v>2.7856093159747095</v>
      </c>
      <c r="CX33" s="426">
        <f t="shared" si="18"/>
        <v>2.8413215022942033</v>
      </c>
      <c r="CY33" s="426">
        <f t="shared" si="18"/>
        <v>2.8413215022942033</v>
      </c>
      <c r="CZ33" s="426">
        <f t="shared" si="18"/>
        <v>2.8981479323400876</v>
      </c>
      <c r="DA33" s="426">
        <f t="shared" si="18"/>
        <v>2.8981479323400876</v>
      </c>
      <c r="DB33" s="426">
        <f t="shared" si="18"/>
        <v>2.9562712755080494</v>
      </c>
      <c r="DC33" s="426">
        <f t="shared" si="18"/>
        <v>2.9562712755080494</v>
      </c>
      <c r="DD33" s="426">
        <f t="shared" ref="DD33:EI33" si="19" xml:space="preserve"> IF( DC32 = 1, DC31 / $F30, DC33)</f>
        <v>3.0153967010182106</v>
      </c>
      <c r="DE33" s="426">
        <f t="shared" si="19"/>
        <v>3.0153967010182106</v>
      </c>
      <c r="DF33" s="426">
        <f t="shared" si="19"/>
        <v>3.0757046350385742</v>
      </c>
      <c r="DG33" s="426">
        <f t="shared" si="19"/>
        <v>3.0757046350385742</v>
      </c>
      <c r="DH33" s="426">
        <f t="shared" si="19"/>
        <v>3.137218727739346</v>
      </c>
      <c r="DI33" s="426">
        <f t="shared" si="19"/>
        <v>3.137218727739346</v>
      </c>
      <c r="DJ33" s="426">
        <f t="shared" si="19"/>
        <v>3.2001367170768042</v>
      </c>
      <c r="DK33" s="426">
        <f t="shared" si="19"/>
        <v>3.2001367170768042</v>
      </c>
      <c r="DL33" s="426">
        <f t="shared" si="19"/>
        <v>3.2641394514183402</v>
      </c>
      <c r="DM33" s="426">
        <f t="shared" si="19"/>
        <v>3.2641394514183402</v>
      </c>
      <c r="DN33" s="426">
        <f t="shared" si="19"/>
        <v>3.3294222404467066</v>
      </c>
      <c r="DO33" s="426">
        <f t="shared" si="19"/>
        <v>3.3294222404467066</v>
      </c>
      <c r="DP33" s="426">
        <f t="shared" si="19"/>
        <v>3.3960106852556411</v>
      </c>
      <c r="DQ33" s="426">
        <f t="shared" si="19"/>
        <v>3.3960106852556411</v>
      </c>
      <c r="DR33" s="426">
        <f t="shared" si="19"/>
        <v>3.464118835380952</v>
      </c>
      <c r="DS33" s="426">
        <f t="shared" si="19"/>
        <v>3.464118835380952</v>
      </c>
      <c r="DT33" s="426">
        <f t="shared" si="19"/>
        <v>3.5334012120885716</v>
      </c>
      <c r="DU33" s="426">
        <f t="shared" si="19"/>
        <v>3.5334012120885716</v>
      </c>
      <c r="DV33" s="426">
        <f t="shared" si="19"/>
        <v>3.6040692363303424</v>
      </c>
      <c r="DW33" s="426">
        <f t="shared" si="19"/>
        <v>3.6040692363303424</v>
      </c>
      <c r="DX33" s="426">
        <f t="shared" si="19"/>
        <v>3.6761506210569497</v>
      </c>
      <c r="DY33" s="426">
        <f t="shared" si="19"/>
        <v>3.6761506210569497</v>
      </c>
      <c r="DZ33" s="426">
        <f t="shared" si="19"/>
        <v>3.7498770729404058</v>
      </c>
      <c r="EA33" s="426">
        <f t="shared" si="19"/>
        <v>3.7498770729404058</v>
      </c>
      <c r="EB33" s="426">
        <f t="shared" si="19"/>
        <v>3.8248746143992141</v>
      </c>
      <c r="EC33" s="426">
        <f t="shared" si="19"/>
        <v>3.8248746143992141</v>
      </c>
      <c r="ED33" s="426">
        <f t="shared" si="19"/>
        <v>3.9013721066871985</v>
      </c>
      <c r="EE33" s="426">
        <f t="shared" si="19"/>
        <v>3.9013721066871985</v>
      </c>
      <c r="EF33" s="426">
        <f t="shared" si="19"/>
        <v>3.9793995488209419</v>
      </c>
      <c r="EG33" s="426">
        <f t="shared" si="19"/>
        <v>3.9793995488209419</v>
      </c>
      <c r="EH33" s="426">
        <f t="shared" si="19"/>
        <v>4.0592077611615016</v>
      </c>
      <c r="EI33" s="426">
        <f t="shared" si="19"/>
        <v>4.0592077611615016</v>
      </c>
      <c r="EJ33" s="426">
        <f t="shared" ref="EJ33:FO33" si="20" xml:space="preserve"> IF( EI32 = 1, EI31 / $F30, EI33)</f>
        <v>4.1403919163847318</v>
      </c>
      <c r="EK33" s="426">
        <f t="shared" si="20"/>
        <v>4.1403919163847318</v>
      </c>
      <c r="EL33" s="426">
        <f t="shared" si="20"/>
        <v>4.2231997547124269</v>
      </c>
      <c r="EM33" s="426">
        <f t="shared" si="20"/>
        <v>4.2231997547124269</v>
      </c>
      <c r="EN33" s="426">
        <f t="shared" si="20"/>
        <v>4.3076637498066761</v>
      </c>
      <c r="EO33" s="426">
        <f t="shared" si="20"/>
        <v>4.3076637498066761</v>
      </c>
      <c r="EP33" s="426">
        <f t="shared" si="20"/>
        <v>4.3940554124227518</v>
      </c>
      <c r="EQ33" s="426">
        <f t="shared" si="20"/>
        <v>4.3940554124227518</v>
      </c>
      <c r="ER33" s="426">
        <f t="shared" si="20"/>
        <v>4.4819365206712067</v>
      </c>
      <c r="ES33" s="426">
        <f t="shared" si="20"/>
        <v>4.4819365206712067</v>
      </c>
      <c r="ET33" s="426">
        <f t="shared" si="20"/>
        <v>4.5715752510846324</v>
      </c>
      <c r="EU33" s="426">
        <f t="shared" si="20"/>
        <v>4.5715752510846324</v>
      </c>
      <c r="EV33" s="426">
        <f t="shared" si="20"/>
        <v>4.6630067561063253</v>
      </c>
      <c r="EW33" s="426">
        <f t="shared" si="20"/>
        <v>4.6630067561063253</v>
      </c>
      <c r="EX33" s="426">
        <f t="shared" si="20"/>
        <v>4.7565249436547612</v>
      </c>
      <c r="EY33" s="426">
        <f t="shared" si="20"/>
        <v>4.7565249436547612</v>
      </c>
      <c r="EZ33" s="426">
        <f t="shared" si="20"/>
        <v>4.8516554425278562</v>
      </c>
      <c r="FA33" s="426">
        <f t="shared" si="20"/>
        <v>4.8516554425278562</v>
      </c>
      <c r="FB33" s="426">
        <f t="shared" si="20"/>
        <v>4.9486885513784138</v>
      </c>
      <c r="FC33" s="426">
        <f t="shared" si="20"/>
        <v>4.9486885513784138</v>
      </c>
      <c r="FD33" s="426">
        <f t="shared" si="20"/>
        <v>5.0476623224059827</v>
      </c>
      <c r="FE33" s="426">
        <f t="shared" si="20"/>
        <v>5.0476623224059827</v>
      </c>
      <c r="FF33" s="426">
        <f t="shared" si="20"/>
        <v>5.1488949082541104</v>
      </c>
      <c r="FG33" s="426">
        <f t="shared" si="20"/>
        <v>5.1488949082541104</v>
      </c>
      <c r="FH33" s="426">
        <f t="shared" si="20"/>
        <v>5.2518728064191924</v>
      </c>
      <c r="FI33" s="426">
        <f t="shared" si="20"/>
        <v>5.2518728064191924</v>
      </c>
      <c r="FJ33" s="426">
        <f t="shared" si="20"/>
        <v>5.3569102625475757</v>
      </c>
      <c r="FK33" s="426">
        <f t="shared" si="20"/>
        <v>5.3569102625475757</v>
      </c>
      <c r="FL33" s="426">
        <f t="shared" si="20"/>
        <v>5.4640484677985279</v>
      </c>
      <c r="FM33" s="426">
        <f t="shared" si="20"/>
        <v>5.4640484677985279</v>
      </c>
      <c r="FN33" s="426">
        <f t="shared" si="20"/>
        <v>5.5733294371544986</v>
      </c>
      <c r="FO33" s="426">
        <f t="shared" si="20"/>
        <v>5.5733294371544986</v>
      </c>
      <c r="FP33" s="426">
        <f t="shared" ref="FP33:GJ33" si="21" xml:space="preserve"> IF( FO32 = 1, FO31 / $F30, FO33)</f>
        <v>5.6847960258975894</v>
      </c>
      <c r="FQ33" s="426">
        <f t="shared" si="21"/>
        <v>5.6847960258975894</v>
      </c>
      <c r="FR33" s="426">
        <f t="shared" si="21"/>
        <v>5.7984919464155409</v>
      </c>
      <c r="FS33" s="426">
        <f t="shared" si="21"/>
        <v>5.7984919464155409</v>
      </c>
      <c r="FT33" s="426">
        <f t="shared" si="21"/>
        <v>5.9144617853438515</v>
      </c>
      <c r="FU33" s="426">
        <f t="shared" si="21"/>
        <v>5.9144617853438515</v>
      </c>
      <c r="FV33" s="426">
        <f t="shared" si="21"/>
        <v>6.0330783294364654</v>
      </c>
      <c r="FW33" s="426">
        <f t="shared" si="21"/>
        <v>6.0330783294364654</v>
      </c>
      <c r="FX33" s="426">
        <f t="shared" si="21"/>
        <v>6.1537398960251952</v>
      </c>
      <c r="FY33" s="426">
        <f t="shared" si="21"/>
        <v>6.1537398960251952</v>
      </c>
      <c r="FZ33" s="426">
        <f t="shared" si="21"/>
        <v>6.276814693945699</v>
      </c>
      <c r="GA33" s="426">
        <f t="shared" si="21"/>
        <v>6.276814693945699</v>
      </c>
      <c r="GB33" s="426">
        <f t="shared" si="21"/>
        <v>6.4023509878246134</v>
      </c>
      <c r="GC33" s="426">
        <f t="shared" si="21"/>
        <v>6.4023509878246134</v>
      </c>
      <c r="GD33" s="426">
        <f t="shared" si="21"/>
        <v>6.5307523159261089</v>
      </c>
      <c r="GE33" s="426">
        <f t="shared" si="21"/>
        <v>6.5307523159261089</v>
      </c>
      <c r="GF33" s="426">
        <f t="shared" si="21"/>
        <v>6.661367362244631</v>
      </c>
      <c r="GG33" s="426">
        <f t="shared" si="21"/>
        <v>6.661367362244631</v>
      </c>
      <c r="GH33" s="426">
        <f t="shared" si="21"/>
        <v>6.794594709489524</v>
      </c>
      <c r="GI33" s="426">
        <f t="shared" si="21"/>
        <v>6.794594709489524</v>
      </c>
      <c r="GJ33" s="426">
        <f t="shared" si="21"/>
        <v>6.9304866036793138</v>
      </c>
    </row>
    <row r="36" spans="1:192" x14ac:dyDescent="0.25">
      <c r="A36" s="243" t="s">
        <v>63</v>
      </c>
      <c r="B36" s="243"/>
      <c r="C36" s="244"/>
      <c r="D36" s="245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242"/>
      <c r="AA36" s="242"/>
      <c r="AB36" s="242"/>
      <c r="AC36" s="242"/>
      <c r="AD36" s="242"/>
      <c r="AE36" s="242"/>
      <c r="AF36" s="242"/>
      <c r="AG36" s="242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42"/>
      <c r="BU36" s="242"/>
      <c r="BV36" s="242"/>
      <c r="BW36" s="242"/>
      <c r="BX36" s="242"/>
      <c r="BY36" s="242"/>
      <c r="BZ36" s="242"/>
      <c r="CA36" s="242"/>
      <c r="CB36" s="242"/>
      <c r="CC36" s="242"/>
      <c r="CD36" s="242"/>
      <c r="CE36" s="242"/>
      <c r="CF36" s="242"/>
      <c r="CG36" s="242"/>
      <c r="CH36" s="242"/>
      <c r="CI36" s="242"/>
      <c r="CJ36" s="242"/>
      <c r="CK36" s="242"/>
      <c r="CL36" s="242"/>
      <c r="CM36" s="242"/>
      <c r="CN36" s="242"/>
      <c r="CO36" s="242"/>
      <c r="CP36" s="242"/>
      <c r="CQ36" s="242"/>
      <c r="CR36" s="242"/>
      <c r="CS36" s="242"/>
      <c r="CT36" s="242"/>
      <c r="CU36" s="242"/>
      <c r="CV36" s="242"/>
      <c r="CW36" s="242"/>
      <c r="CX36" s="242"/>
      <c r="CY36" s="242"/>
      <c r="CZ36" s="242"/>
      <c r="DA36" s="242"/>
      <c r="DB36" s="242"/>
      <c r="DC36" s="242"/>
      <c r="DD36" s="242"/>
      <c r="DE36" s="242"/>
      <c r="DF36" s="242"/>
      <c r="DG36" s="242"/>
      <c r="DH36" s="242"/>
      <c r="DI36" s="242"/>
      <c r="DJ36" s="242"/>
      <c r="DK36" s="242"/>
      <c r="DL36" s="242"/>
      <c r="DM36" s="242"/>
      <c r="DN36" s="242"/>
      <c r="DO36" s="242"/>
      <c r="DP36" s="242"/>
      <c r="DQ36" s="242"/>
      <c r="DR36" s="242"/>
      <c r="DS36" s="242"/>
      <c r="DT36" s="242"/>
      <c r="DU36" s="242"/>
      <c r="DV36" s="242"/>
      <c r="DW36" s="242"/>
      <c r="DX36" s="242"/>
      <c r="DY36" s="242"/>
      <c r="DZ36" s="242"/>
      <c r="EA36" s="242"/>
      <c r="EB36" s="242"/>
      <c r="EC36" s="242"/>
      <c r="ED36" s="242"/>
      <c r="EE36" s="242"/>
      <c r="EF36" s="242"/>
      <c r="EG36" s="242"/>
      <c r="EH36" s="242"/>
      <c r="EI36" s="242"/>
      <c r="EJ36" s="242"/>
      <c r="EK36" s="242"/>
      <c r="EL36" s="242"/>
      <c r="EM36" s="242"/>
      <c r="EN36" s="242"/>
      <c r="EO36" s="242"/>
      <c r="EP36" s="242"/>
      <c r="EQ36" s="242"/>
      <c r="ER36" s="242"/>
      <c r="ES36" s="242"/>
      <c r="ET36" s="242"/>
      <c r="EU36" s="242"/>
      <c r="EV36" s="242"/>
      <c r="EW36" s="242"/>
      <c r="EX36" s="242"/>
      <c r="EY36" s="242"/>
      <c r="EZ36" s="242"/>
      <c r="FA36" s="242"/>
      <c r="FB36" s="242"/>
      <c r="FC36" s="242"/>
      <c r="FD36" s="242"/>
      <c r="FE36" s="242"/>
      <c r="FF36" s="242"/>
      <c r="FG36" s="242"/>
      <c r="FH36" s="242"/>
      <c r="FI36" s="242"/>
      <c r="FJ36" s="242"/>
      <c r="FK36" s="242"/>
      <c r="FL36" s="242"/>
      <c r="FM36" s="242"/>
      <c r="FN36" s="242"/>
      <c r="FO36" s="242"/>
      <c r="FP36" s="242"/>
      <c r="FQ36" s="242"/>
      <c r="FR36" s="242"/>
      <c r="FS36" s="242"/>
      <c r="FT36" s="242"/>
      <c r="FU36" s="242"/>
      <c r="FV36" s="242"/>
      <c r="FW36" s="242"/>
      <c r="FX36" s="242"/>
      <c r="FY36" s="242"/>
      <c r="FZ36" s="242"/>
      <c r="GA36" s="242"/>
      <c r="GB36" s="242"/>
      <c r="GC36" s="242"/>
      <c r="GD36" s="242"/>
      <c r="GE36" s="242"/>
      <c r="GF36" s="242"/>
      <c r="GG36" s="242"/>
      <c r="GH36" s="242"/>
      <c r="GI36" s="242"/>
      <c r="GJ36" s="242"/>
    </row>
  </sheetData>
  <conditionalFormatting sqref="J3:GJ3">
    <cfRule type="cellIs" dxfId="213" priority="8" stopIfTrue="1" operator="equal">
      <formula>"Construction"</formula>
    </cfRule>
    <cfRule type="cellIs" dxfId="212" priority="9" stopIfTrue="1" operator="equal">
      <formula>"Operations"</formula>
    </cfRule>
  </conditionalFormatting>
  <conditionalFormatting sqref="J3:GJ3">
    <cfRule type="cellIs" dxfId="211" priority="7" operator="equal">
      <formula>"Fin Close"</formula>
    </cfRule>
  </conditionalFormatting>
  <conditionalFormatting sqref="J3:GJ3">
    <cfRule type="cellIs" dxfId="210" priority="5" operator="equal">
      <formula>"PPA ext."</formula>
    </cfRule>
    <cfRule type="cellIs" dxfId="209" priority="6" operator="equal">
      <formula>"Delay"</formula>
    </cfRule>
  </conditionalFormatting>
  <conditionalFormatting sqref="F2:F4">
    <cfRule type="cellIs" dxfId="208" priority="1" stopIfTrue="1" operator="notEqual">
      <formula>0</formula>
    </cfRule>
    <cfRule type="cellIs" dxfId="207" priority="2" stopIfTrue="1" operator="equal">
      <formula>""</formula>
    </cfRule>
  </conditionalFormatting>
  <conditionalFormatting sqref="F2:F4">
    <cfRule type="cellIs" dxfId="206" priority="3" stopIfTrue="1" operator="notEqual">
      <formula>0</formula>
    </cfRule>
    <cfRule type="cellIs" dxfId="205" priority="4" stopIfTrue="1" operator="equal">
      <formula>""</formula>
    </cfRule>
  </conditionalFormatting>
  <dataValidations count="1">
    <dataValidation allowBlank="1" showInputMessage="1" showErrorMessage="1" sqref="E15:H16 E30:H30 E19:H20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116"/>
  <sheetViews>
    <sheetView defaultGridColor="0" colorId="8" zoomScale="74" zoomScaleNormal="10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A17" sqref="A16:XFD17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98" t="str">
        <f ca="1" xml:space="preserve"> RIGHT(CELL("filename", A1), LEN(CELL("filename", A1)) - SEARCH("]", CELL("filename", A1))) &amp; " - " &amp; InpC!F3</f>
        <v>Ops - Base case 1</v>
      </c>
      <c r="B1" s="243"/>
      <c r="C1" s="244"/>
      <c r="D1" s="245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/>
      <c r="AU1" s="242"/>
      <c r="AV1" s="242"/>
      <c r="AW1" s="242"/>
      <c r="AX1" s="242"/>
      <c r="AY1" s="242"/>
      <c r="AZ1" s="242"/>
      <c r="BA1" s="242"/>
      <c r="BB1" s="242"/>
      <c r="BC1" s="242"/>
      <c r="BD1" s="242"/>
      <c r="BE1" s="242"/>
      <c r="BF1" s="242"/>
      <c r="BG1" s="242"/>
      <c r="BH1" s="242"/>
      <c r="BI1" s="242"/>
      <c r="BJ1" s="242"/>
      <c r="BK1" s="242"/>
      <c r="BL1" s="242"/>
      <c r="BM1" s="242"/>
      <c r="BN1" s="242"/>
      <c r="BO1" s="242"/>
      <c r="BP1" s="242"/>
      <c r="BQ1" s="242"/>
      <c r="BR1" s="242"/>
      <c r="BS1" s="242"/>
      <c r="BT1" s="242"/>
      <c r="BU1" s="242"/>
      <c r="BV1" s="242"/>
      <c r="BW1" s="242"/>
      <c r="BX1" s="242"/>
      <c r="BY1" s="242"/>
      <c r="BZ1" s="242"/>
      <c r="CA1" s="242"/>
      <c r="CB1" s="242"/>
      <c r="CC1" s="242"/>
      <c r="CD1" s="242"/>
      <c r="CE1" s="242"/>
      <c r="CF1" s="242"/>
      <c r="CG1" s="242"/>
      <c r="CH1" s="242"/>
      <c r="CI1" s="242"/>
      <c r="CJ1" s="242"/>
      <c r="CK1" s="242"/>
      <c r="CL1" s="242"/>
      <c r="CM1" s="242"/>
      <c r="CN1" s="242"/>
      <c r="CO1" s="242"/>
      <c r="CP1" s="242"/>
      <c r="CQ1" s="242"/>
      <c r="CR1" s="242"/>
      <c r="CS1" s="242"/>
      <c r="CT1" s="242"/>
      <c r="CU1" s="242"/>
      <c r="CV1" s="242"/>
      <c r="CW1" s="242"/>
      <c r="CX1" s="242"/>
      <c r="CY1" s="242"/>
      <c r="CZ1" s="242"/>
      <c r="DA1" s="242"/>
      <c r="DB1" s="242"/>
      <c r="DC1" s="242"/>
      <c r="DD1" s="242"/>
      <c r="DE1" s="242"/>
      <c r="DF1" s="242"/>
      <c r="DG1" s="242"/>
      <c r="DH1" s="242"/>
      <c r="DI1" s="242"/>
      <c r="DJ1" s="242"/>
      <c r="DK1" s="242"/>
      <c r="DL1" s="242"/>
      <c r="DM1" s="242"/>
      <c r="DN1" s="242"/>
      <c r="DO1" s="242"/>
      <c r="DP1" s="242"/>
      <c r="DQ1" s="242"/>
      <c r="DR1" s="242"/>
      <c r="DS1" s="242"/>
      <c r="DT1" s="242"/>
      <c r="DU1" s="242"/>
      <c r="DV1" s="242"/>
      <c r="DW1" s="242"/>
      <c r="DX1" s="242"/>
      <c r="DY1" s="242"/>
      <c r="DZ1" s="242"/>
      <c r="EA1" s="242"/>
      <c r="EB1" s="242"/>
      <c r="EC1" s="242"/>
      <c r="ED1" s="242"/>
      <c r="EE1" s="242"/>
      <c r="EF1" s="242"/>
      <c r="EG1" s="242"/>
      <c r="EH1" s="242"/>
      <c r="EI1" s="242"/>
      <c r="EJ1" s="242"/>
      <c r="EK1" s="242"/>
      <c r="EL1" s="242"/>
      <c r="EM1" s="242"/>
      <c r="EN1" s="242"/>
      <c r="EO1" s="242"/>
      <c r="EP1" s="242"/>
      <c r="EQ1" s="242"/>
      <c r="ER1" s="242"/>
      <c r="ES1" s="242"/>
      <c r="ET1" s="242"/>
      <c r="EU1" s="242"/>
      <c r="EV1" s="242"/>
      <c r="EW1" s="242"/>
      <c r="EX1" s="242"/>
      <c r="EY1" s="242"/>
      <c r="EZ1" s="242"/>
      <c r="FA1" s="242"/>
      <c r="FB1" s="242"/>
      <c r="FC1" s="242"/>
      <c r="FD1" s="242"/>
      <c r="FE1" s="242"/>
      <c r="FF1" s="242"/>
      <c r="FG1" s="242"/>
      <c r="FH1" s="242"/>
      <c r="FI1" s="242"/>
      <c r="FJ1" s="242"/>
      <c r="FK1" s="242"/>
      <c r="FL1" s="242"/>
      <c r="FM1" s="242"/>
      <c r="FN1" s="242"/>
      <c r="FO1" s="242"/>
      <c r="FP1" s="242"/>
      <c r="FQ1" s="242"/>
      <c r="FR1" s="242"/>
      <c r="FS1" s="242"/>
      <c r="FT1" s="242"/>
      <c r="FU1" s="242"/>
      <c r="FV1" s="242"/>
      <c r="FW1" s="242"/>
      <c r="FX1" s="242"/>
      <c r="FY1" s="242"/>
      <c r="FZ1" s="242"/>
      <c r="GA1" s="242"/>
      <c r="GB1" s="242"/>
      <c r="GC1" s="242"/>
      <c r="GD1" s="242"/>
      <c r="GE1" s="242"/>
      <c r="GF1" s="242"/>
      <c r="GG1" s="242"/>
      <c r="GH1" s="242"/>
      <c r="GI1" s="242"/>
      <c r="GJ1" s="242"/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25">
      <c r="A6" s="243"/>
      <c r="B6" s="243"/>
      <c r="C6" s="244"/>
      <c r="D6" s="245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  <c r="AS6" s="242"/>
      <c r="AT6" s="242"/>
      <c r="AU6" s="242"/>
      <c r="AV6" s="242"/>
      <c r="AW6" s="242"/>
      <c r="AX6" s="242"/>
      <c r="AY6" s="242"/>
      <c r="AZ6" s="242"/>
      <c r="BA6" s="242"/>
      <c r="BB6" s="242"/>
      <c r="BC6" s="242"/>
      <c r="BD6" s="242"/>
      <c r="BE6" s="242"/>
      <c r="BF6" s="242"/>
      <c r="BG6" s="242"/>
      <c r="BH6" s="242"/>
      <c r="BI6" s="242"/>
      <c r="BJ6" s="242"/>
      <c r="BK6" s="242"/>
      <c r="BL6" s="242"/>
      <c r="BM6" s="242"/>
      <c r="BN6" s="242"/>
      <c r="BO6" s="242"/>
      <c r="BP6" s="242"/>
      <c r="BQ6" s="242"/>
      <c r="BR6" s="242"/>
      <c r="BS6" s="242"/>
      <c r="BT6" s="242"/>
      <c r="BU6" s="242"/>
      <c r="BV6" s="242"/>
      <c r="BW6" s="242"/>
      <c r="BX6" s="242"/>
      <c r="BY6" s="242"/>
      <c r="BZ6" s="242"/>
      <c r="CA6" s="242"/>
      <c r="CB6" s="242"/>
      <c r="CC6" s="242"/>
      <c r="CD6" s="242"/>
      <c r="CE6" s="242"/>
      <c r="CF6" s="242"/>
      <c r="CG6" s="242"/>
      <c r="CH6" s="242"/>
      <c r="CI6" s="242"/>
      <c r="CJ6" s="242"/>
      <c r="CK6" s="242"/>
      <c r="CL6" s="242"/>
      <c r="CM6" s="242"/>
      <c r="CN6" s="242"/>
      <c r="CO6" s="242"/>
      <c r="CP6" s="242"/>
      <c r="CQ6" s="242"/>
      <c r="CR6" s="242"/>
      <c r="CS6" s="242"/>
      <c r="CT6" s="242"/>
      <c r="CU6" s="242"/>
      <c r="CV6" s="242"/>
      <c r="CW6" s="242"/>
      <c r="CX6" s="242"/>
      <c r="CY6" s="242"/>
      <c r="CZ6" s="242"/>
      <c r="DA6" s="242"/>
      <c r="DB6" s="242"/>
      <c r="DC6" s="242"/>
      <c r="DD6" s="242"/>
      <c r="DE6" s="242"/>
      <c r="DF6" s="242"/>
      <c r="DG6" s="242"/>
      <c r="DH6" s="242"/>
      <c r="DI6" s="242"/>
      <c r="DJ6" s="242"/>
      <c r="DK6" s="242"/>
      <c r="DL6" s="242"/>
      <c r="DM6" s="242"/>
      <c r="DN6" s="242"/>
      <c r="DO6" s="242"/>
      <c r="DP6" s="242"/>
      <c r="DQ6" s="242"/>
      <c r="DR6" s="242"/>
      <c r="DS6" s="242"/>
      <c r="DT6" s="242"/>
      <c r="DU6" s="242"/>
      <c r="DV6" s="242"/>
      <c r="DW6" s="242"/>
      <c r="DX6" s="242"/>
      <c r="DY6" s="242"/>
      <c r="DZ6" s="242"/>
      <c r="EA6" s="242"/>
      <c r="EB6" s="242"/>
      <c r="EC6" s="242"/>
      <c r="ED6" s="242"/>
      <c r="EE6" s="242"/>
      <c r="EF6" s="242"/>
      <c r="EG6" s="242"/>
      <c r="EH6" s="242"/>
      <c r="EI6" s="242"/>
      <c r="EJ6" s="242"/>
      <c r="EK6" s="242"/>
      <c r="EL6" s="242"/>
      <c r="EM6" s="242"/>
      <c r="EN6" s="242"/>
      <c r="EO6" s="242"/>
      <c r="EP6" s="242"/>
      <c r="EQ6" s="242"/>
      <c r="ER6" s="242"/>
      <c r="ES6" s="242"/>
      <c r="ET6" s="242"/>
      <c r="EU6" s="242"/>
      <c r="EV6" s="242"/>
      <c r="EW6" s="242"/>
      <c r="EX6" s="242"/>
      <c r="EY6" s="242"/>
      <c r="EZ6" s="242"/>
      <c r="FA6" s="242"/>
      <c r="FB6" s="242"/>
      <c r="FC6" s="242"/>
      <c r="FD6" s="242"/>
      <c r="FE6" s="242"/>
      <c r="FF6" s="242"/>
      <c r="FG6" s="242"/>
      <c r="FH6" s="242"/>
      <c r="FI6" s="242"/>
      <c r="FJ6" s="242"/>
      <c r="FK6" s="242"/>
      <c r="FL6" s="242"/>
      <c r="FM6" s="242"/>
      <c r="FN6" s="242"/>
      <c r="FO6" s="242"/>
      <c r="FP6" s="242"/>
      <c r="FQ6" s="242"/>
      <c r="FR6" s="242"/>
      <c r="FS6" s="242"/>
      <c r="FT6" s="242"/>
      <c r="FU6" s="242"/>
      <c r="FV6" s="242"/>
      <c r="FW6" s="242"/>
      <c r="FX6" s="242"/>
      <c r="FY6" s="242"/>
      <c r="FZ6" s="242"/>
      <c r="GA6" s="242"/>
      <c r="GB6" s="242"/>
      <c r="GC6" s="242"/>
      <c r="GD6" s="242"/>
      <c r="GE6" s="242"/>
      <c r="GF6" s="242"/>
      <c r="GG6" s="242"/>
      <c r="GH6" s="242"/>
      <c r="GI6" s="242"/>
      <c r="GJ6" s="242"/>
    </row>
    <row r="7" spans="1:192" x14ac:dyDescent="0.25">
      <c r="A7" s="243" t="s">
        <v>124</v>
      </c>
      <c r="B7" s="243"/>
      <c r="C7" s="244"/>
      <c r="D7" s="245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242"/>
      <c r="W7" s="242"/>
      <c r="X7" s="242"/>
      <c r="Y7" s="242"/>
      <c r="Z7" s="242"/>
      <c r="AA7" s="242"/>
      <c r="AB7" s="242"/>
      <c r="AC7" s="242"/>
      <c r="AD7" s="242"/>
      <c r="AE7" s="242"/>
      <c r="AF7" s="242"/>
      <c r="AG7" s="242"/>
      <c r="AH7" s="242"/>
      <c r="AI7" s="242"/>
      <c r="AJ7" s="242"/>
      <c r="AK7" s="242"/>
      <c r="AL7" s="242"/>
      <c r="AM7" s="242"/>
      <c r="AN7" s="242"/>
      <c r="AO7" s="242"/>
      <c r="AP7" s="242"/>
      <c r="AQ7" s="242"/>
      <c r="AR7" s="242"/>
      <c r="AS7" s="242"/>
      <c r="AT7" s="242"/>
      <c r="AU7" s="242"/>
      <c r="AV7" s="242"/>
      <c r="AW7" s="242"/>
      <c r="AX7" s="242"/>
      <c r="AY7" s="242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42"/>
      <c r="BU7" s="242"/>
      <c r="BV7" s="242"/>
      <c r="BW7" s="242"/>
      <c r="BX7" s="242"/>
      <c r="BY7" s="242"/>
      <c r="BZ7" s="242"/>
      <c r="CA7" s="242"/>
      <c r="CB7" s="242"/>
      <c r="CC7" s="242"/>
      <c r="CD7" s="242"/>
      <c r="CE7" s="242"/>
      <c r="CF7" s="242"/>
      <c r="CG7" s="242"/>
      <c r="CH7" s="242"/>
      <c r="CI7" s="242"/>
      <c r="CJ7" s="242"/>
      <c r="CK7" s="242"/>
      <c r="CL7" s="242"/>
      <c r="CM7" s="242"/>
      <c r="CN7" s="242"/>
      <c r="CO7" s="242"/>
      <c r="CP7" s="242"/>
      <c r="CQ7" s="242"/>
      <c r="CR7" s="242"/>
      <c r="CS7" s="242"/>
      <c r="CT7" s="242"/>
      <c r="CU7" s="242"/>
      <c r="CV7" s="242"/>
      <c r="CW7" s="242"/>
      <c r="CX7" s="242"/>
      <c r="CY7" s="242"/>
      <c r="CZ7" s="242"/>
      <c r="DA7" s="242"/>
      <c r="DB7" s="242"/>
      <c r="DC7" s="242"/>
      <c r="DD7" s="242"/>
      <c r="DE7" s="242"/>
      <c r="DF7" s="242"/>
      <c r="DG7" s="242"/>
      <c r="DH7" s="242"/>
      <c r="DI7" s="242"/>
      <c r="DJ7" s="242"/>
      <c r="DK7" s="242"/>
      <c r="DL7" s="242"/>
      <c r="DM7" s="242"/>
      <c r="DN7" s="242"/>
      <c r="DO7" s="242"/>
      <c r="DP7" s="242"/>
      <c r="DQ7" s="242"/>
      <c r="DR7" s="242"/>
      <c r="DS7" s="242"/>
      <c r="DT7" s="242"/>
      <c r="DU7" s="242"/>
      <c r="DV7" s="242"/>
      <c r="DW7" s="242"/>
      <c r="DX7" s="242"/>
      <c r="DY7" s="242"/>
      <c r="DZ7" s="242"/>
      <c r="EA7" s="242"/>
      <c r="EB7" s="242"/>
      <c r="EC7" s="242"/>
      <c r="ED7" s="242"/>
      <c r="EE7" s="242"/>
      <c r="EF7" s="242"/>
      <c r="EG7" s="242"/>
      <c r="EH7" s="242"/>
      <c r="EI7" s="242"/>
      <c r="EJ7" s="242"/>
      <c r="EK7" s="242"/>
      <c r="EL7" s="242"/>
      <c r="EM7" s="242"/>
      <c r="EN7" s="242"/>
      <c r="EO7" s="242"/>
      <c r="EP7" s="242"/>
      <c r="EQ7" s="242"/>
      <c r="ER7" s="242"/>
      <c r="ES7" s="242"/>
      <c r="ET7" s="242"/>
      <c r="EU7" s="242"/>
      <c r="EV7" s="242"/>
      <c r="EW7" s="242"/>
      <c r="EX7" s="242"/>
      <c r="EY7" s="242"/>
      <c r="EZ7" s="242"/>
      <c r="FA7" s="242"/>
      <c r="FB7" s="242"/>
      <c r="FC7" s="242"/>
      <c r="FD7" s="242"/>
      <c r="FE7" s="242"/>
      <c r="FF7" s="242"/>
      <c r="FG7" s="242"/>
      <c r="FH7" s="242"/>
      <c r="FI7" s="242"/>
      <c r="FJ7" s="242"/>
      <c r="FK7" s="242"/>
      <c r="FL7" s="242"/>
      <c r="FM7" s="242"/>
      <c r="FN7" s="242"/>
      <c r="FO7" s="242"/>
      <c r="FP7" s="242"/>
      <c r="FQ7" s="242"/>
      <c r="FR7" s="242"/>
      <c r="FS7" s="242"/>
      <c r="FT7" s="242"/>
      <c r="FU7" s="242"/>
      <c r="FV7" s="242"/>
      <c r="FW7" s="242"/>
      <c r="FX7" s="242"/>
      <c r="FY7" s="242"/>
      <c r="FZ7" s="242"/>
      <c r="GA7" s="242"/>
      <c r="GB7" s="242"/>
      <c r="GC7" s="242"/>
      <c r="GD7" s="242"/>
      <c r="GE7" s="242"/>
      <c r="GF7" s="242"/>
      <c r="GG7" s="242"/>
      <c r="GH7" s="242"/>
      <c r="GI7" s="242"/>
      <c r="GJ7" s="242"/>
    </row>
    <row r="8" spans="1:192" x14ac:dyDescent="0.25">
      <c r="A8" s="243"/>
      <c r="B8" s="243"/>
      <c r="C8" s="244"/>
      <c r="D8" s="245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42"/>
      <c r="BU8" s="242"/>
      <c r="BV8" s="242"/>
      <c r="BW8" s="242"/>
      <c r="BX8" s="242"/>
      <c r="BY8" s="242"/>
      <c r="BZ8" s="242"/>
      <c r="CA8" s="242"/>
      <c r="CB8" s="242"/>
      <c r="CC8" s="242"/>
      <c r="CD8" s="242"/>
      <c r="CE8" s="242"/>
      <c r="CF8" s="242"/>
      <c r="CG8" s="242"/>
      <c r="CH8" s="242"/>
      <c r="CI8" s="242"/>
      <c r="CJ8" s="242"/>
      <c r="CK8" s="242"/>
      <c r="CL8" s="242"/>
      <c r="CM8" s="242"/>
      <c r="CN8" s="242"/>
      <c r="CO8" s="242"/>
      <c r="CP8" s="242"/>
      <c r="CQ8" s="242"/>
      <c r="CR8" s="242"/>
      <c r="CS8" s="242"/>
      <c r="CT8" s="242"/>
      <c r="CU8" s="242"/>
      <c r="CV8" s="242"/>
      <c r="CW8" s="242"/>
      <c r="CX8" s="242"/>
      <c r="CY8" s="242"/>
      <c r="CZ8" s="242"/>
      <c r="DA8" s="242"/>
      <c r="DB8" s="242"/>
      <c r="DC8" s="242"/>
      <c r="DD8" s="242"/>
      <c r="DE8" s="242"/>
      <c r="DF8" s="242"/>
      <c r="DG8" s="242"/>
      <c r="DH8" s="242"/>
      <c r="DI8" s="242"/>
      <c r="DJ8" s="242"/>
      <c r="DK8" s="242"/>
      <c r="DL8" s="242"/>
      <c r="DM8" s="242"/>
      <c r="DN8" s="242"/>
      <c r="DO8" s="242"/>
      <c r="DP8" s="242"/>
      <c r="DQ8" s="242"/>
      <c r="DR8" s="242"/>
      <c r="DS8" s="242"/>
      <c r="DT8" s="242"/>
      <c r="DU8" s="242"/>
      <c r="DV8" s="242"/>
      <c r="DW8" s="242"/>
      <c r="DX8" s="242"/>
      <c r="DY8" s="242"/>
      <c r="DZ8" s="242"/>
      <c r="EA8" s="242"/>
      <c r="EB8" s="242"/>
      <c r="EC8" s="242"/>
      <c r="ED8" s="242"/>
      <c r="EE8" s="242"/>
      <c r="EF8" s="242"/>
      <c r="EG8" s="242"/>
      <c r="EH8" s="242"/>
      <c r="EI8" s="242"/>
      <c r="EJ8" s="242"/>
      <c r="EK8" s="242"/>
      <c r="EL8" s="242"/>
      <c r="EM8" s="242"/>
      <c r="EN8" s="242"/>
      <c r="EO8" s="242"/>
      <c r="EP8" s="242"/>
      <c r="EQ8" s="242"/>
      <c r="ER8" s="242"/>
      <c r="ES8" s="242"/>
      <c r="ET8" s="242"/>
      <c r="EU8" s="242"/>
      <c r="EV8" s="242"/>
      <c r="EW8" s="242"/>
      <c r="EX8" s="242"/>
      <c r="EY8" s="242"/>
      <c r="EZ8" s="242"/>
      <c r="FA8" s="242"/>
      <c r="FB8" s="242"/>
      <c r="FC8" s="242"/>
      <c r="FD8" s="242"/>
      <c r="FE8" s="242"/>
      <c r="FF8" s="242"/>
      <c r="FG8" s="242"/>
      <c r="FH8" s="242"/>
      <c r="FI8" s="242"/>
      <c r="FJ8" s="242"/>
      <c r="FK8" s="242"/>
      <c r="FL8" s="242"/>
      <c r="FM8" s="242"/>
      <c r="FN8" s="242"/>
      <c r="FO8" s="242"/>
      <c r="FP8" s="242"/>
      <c r="FQ8" s="242"/>
      <c r="FR8" s="242"/>
      <c r="FS8" s="242"/>
      <c r="FT8" s="242"/>
      <c r="FU8" s="242"/>
      <c r="FV8" s="242"/>
      <c r="FW8" s="242"/>
      <c r="FX8" s="242"/>
      <c r="FY8" s="242"/>
      <c r="FZ8" s="242"/>
      <c r="GA8" s="242"/>
      <c r="GB8" s="242"/>
      <c r="GC8" s="242"/>
      <c r="GD8" s="242"/>
      <c r="GE8" s="242"/>
      <c r="GF8" s="242"/>
      <c r="GG8" s="242"/>
      <c r="GH8" s="242"/>
      <c r="GI8" s="242"/>
      <c r="GJ8" s="242"/>
    </row>
    <row r="9" spans="1:192" x14ac:dyDescent="0.25">
      <c r="A9" s="476"/>
      <c r="B9" s="476"/>
      <c r="C9" s="477"/>
      <c r="D9" s="327"/>
      <c r="E9" s="327" t="str">
        <f xml:space="preserve"> InpC!E$39</f>
        <v>Annual degradation</v>
      </c>
      <c r="F9" s="327">
        <f xml:space="preserve"> InpC!F$39</f>
        <v>2E-3</v>
      </c>
      <c r="G9" s="327" t="str">
        <f xml:space="preserve"> InpC!G$39</f>
        <v>% p.a.</v>
      </c>
      <c r="H9" s="327"/>
      <c r="I9" s="478"/>
      <c r="J9" s="478"/>
      <c r="K9" s="478"/>
      <c r="L9" s="478"/>
      <c r="M9" s="478"/>
      <c r="N9" s="478"/>
      <c r="O9" s="478"/>
      <c r="P9" s="478"/>
      <c r="Q9" s="478"/>
      <c r="R9" s="478"/>
      <c r="S9" s="478"/>
      <c r="T9" s="478"/>
      <c r="U9" s="478"/>
      <c r="V9" s="478"/>
      <c r="W9" s="478"/>
      <c r="X9" s="478"/>
      <c r="Y9" s="478"/>
      <c r="Z9" s="478"/>
      <c r="AA9" s="478"/>
      <c r="AB9" s="478"/>
      <c r="AC9" s="478"/>
      <c r="AD9" s="478"/>
      <c r="AE9" s="478"/>
      <c r="AF9" s="478"/>
      <c r="AG9" s="478"/>
      <c r="AH9" s="478"/>
      <c r="AI9" s="478"/>
      <c r="AJ9" s="478"/>
      <c r="AK9" s="478"/>
      <c r="AL9" s="478"/>
      <c r="AM9" s="478"/>
      <c r="AN9" s="478"/>
      <c r="AO9" s="478"/>
      <c r="AP9" s="478"/>
      <c r="AQ9" s="478"/>
      <c r="AR9" s="478"/>
      <c r="AS9" s="478"/>
      <c r="AT9" s="478"/>
      <c r="AU9" s="478"/>
      <c r="AV9" s="478"/>
      <c r="AW9" s="478"/>
      <c r="AX9" s="478"/>
      <c r="AY9" s="478"/>
      <c r="AZ9" s="478"/>
      <c r="BA9" s="478"/>
      <c r="BB9" s="478"/>
      <c r="BC9" s="478"/>
      <c r="BD9" s="478"/>
      <c r="BE9" s="478"/>
      <c r="BF9" s="478"/>
      <c r="BG9" s="478"/>
      <c r="BH9" s="478"/>
      <c r="BI9" s="478"/>
      <c r="BJ9" s="478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  <c r="BV9" s="478"/>
      <c r="BW9" s="478"/>
      <c r="BX9" s="478"/>
      <c r="BY9" s="478"/>
      <c r="BZ9" s="478"/>
      <c r="CA9" s="478"/>
      <c r="CB9" s="478"/>
      <c r="CC9" s="478"/>
      <c r="CD9" s="478"/>
      <c r="CE9" s="478"/>
      <c r="CF9" s="478"/>
      <c r="CG9" s="478"/>
      <c r="CH9" s="478"/>
      <c r="CI9" s="478"/>
      <c r="CJ9" s="478"/>
      <c r="CK9" s="478"/>
      <c r="CL9" s="478"/>
      <c r="CM9" s="478"/>
      <c r="CN9" s="478"/>
      <c r="CO9" s="478"/>
      <c r="CP9" s="478"/>
      <c r="CQ9" s="478"/>
      <c r="CR9" s="478"/>
      <c r="CS9" s="478"/>
      <c r="CT9" s="478"/>
      <c r="CU9" s="478"/>
      <c r="CV9" s="478"/>
      <c r="CW9" s="478"/>
      <c r="CX9" s="478"/>
      <c r="CY9" s="478"/>
      <c r="CZ9" s="478"/>
      <c r="DA9" s="478"/>
      <c r="DB9" s="478"/>
      <c r="DC9" s="478"/>
      <c r="DD9" s="478"/>
      <c r="DE9" s="478"/>
      <c r="DF9" s="478"/>
      <c r="DG9" s="478"/>
      <c r="DH9" s="478"/>
      <c r="DI9" s="478"/>
      <c r="DJ9" s="478"/>
      <c r="DK9" s="478"/>
      <c r="DL9" s="478"/>
      <c r="DM9" s="478"/>
      <c r="DN9" s="478"/>
      <c r="DO9" s="478"/>
      <c r="DP9" s="478"/>
      <c r="DQ9" s="478"/>
      <c r="DR9" s="478"/>
      <c r="DS9" s="478"/>
      <c r="DT9" s="478"/>
      <c r="DU9" s="478"/>
      <c r="DV9" s="478"/>
      <c r="DW9" s="478"/>
      <c r="DX9" s="478"/>
      <c r="DY9" s="478"/>
      <c r="DZ9" s="478"/>
      <c r="EA9" s="478"/>
      <c r="EB9" s="478"/>
      <c r="EC9" s="478"/>
      <c r="ED9" s="478"/>
      <c r="EE9" s="478"/>
      <c r="EF9" s="478"/>
      <c r="EG9" s="478"/>
      <c r="EH9" s="478"/>
      <c r="EI9" s="478"/>
      <c r="EJ9" s="478"/>
      <c r="EK9" s="478"/>
      <c r="EL9" s="478"/>
      <c r="EM9" s="478"/>
      <c r="EN9" s="478"/>
      <c r="EO9" s="478"/>
      <c r="EP9" s="478"/>
      <c r="EQ9" s="478"/>
      <c r="ER9" s="478"/>
      <c r="ES9" s="478"/>
      <c r="ET9" s="478"/>
      <c r="EU9" s="478"/>
      <c r="EV9" s="478"/>
      <c r="EW9" s="478"/>
      <c r="EX9" s="478"/>
      <c r="EY9" s="478"/>
      <c r="EZ9" s="478"/>
      <c r="FA9" s="478"/>
      <c r="FB9" s="478"/>
      <c r="FC9" s="478"/>
      <c r="FD9" s="478"/>
      <c r="FE9" s="478"/>
      <c r="FF9" s="478"/>
      <c r="FG9" s="478"/>
      <c r="FH9" s="478"/>
      <c r="FI9" s="478"/>
      <c r="FJ9" s="478"/>
      <c r="FK9" s="478"/>
      <c r="FL9" s="478"/>
      <c r="FM9" s="478"/>
      <c r="FN9" s="478"/>
      <c r="FO9" s="478"/>
      <c r="FP9" s="478"/>
      <c r="FQ9" s="478"/>
      <c r="FR9" s="478"/>
      <c r="FS9" s="478"/>
      <c r="FT9" s="478"/>
      <c r="FU9" s="478"/>
      <c r="FV9" s="478"/>
      <c r="FW9" s="478"/>
      <c r="FX9" s="478"/>
      <c r="FY9" s="478"/>
      <c r="FZ9" s="478"/>
      <c r="GA9" s="478"/>
      <c r="GB9" s="478"/>
      <c r="GC9" s="478"/>
      <c r="GD9" s="478"/>
      <c r="GE9" s="478"/>
      <c r="GF9" s="478"/>
      <c r="GG9" s="478"/>
      <c r="GH9" s="478"/>
      <c r="GI9" s="478"/>
      <c r="GJ9" s="478"/>
    </row>
    <row r="10" spans="1:192" x14ac:dyDescent="0.25">
      <c r="A10" s="86"/>
      <c r="B10" s="86"/>
      <c r="C10" s="87"/>
      <c r="D10" s="88"/>
      <c r="E10" s="403" t="str">
        <f xml:space="preserve"> Time!E$165</f>
        <v>Contract year number</v>
      </c>
      <c r="F10" s="403">
        <f xml:space="preserve"> Time!F$165</f>
        <v>0</v>
      </c>
      <c r="G10" s="403" t="str">
        <f xml:space="preserve"> Time!G$165</f>
        <v>counter</v>
      </c>
      <c r="H10" s="403">
        <f xml:space="preserve"> Time!H$165</f>
        <v>0</v>
      </c>
      <c r="I10" s="403">
        <f xml:space="preserve"> Time!I$165</f>
        <v>0</v>
      </c>
      <c r="J10" s="403">
        <f xml:space="preserve"> Time!J$165</f>
        <v>0</v>
      </c>
      <c r="K10" s="403">
        <f xml:space="preserve"> Time!K$165</f>
        <v>0</v>
      </c>
      <c r="L10" s="403">
        <f xml:space="preserve"> Time!L$165</f>
        <v>0</v>
      </c>
      <c r="M10" s="403">
        <f xml:space="preserve"> Time!M$165</f>
        <v>0</v>
      </c>
      <c r="N10" s="403">
        <f xml:space="preserve"> Time!N$165</f>
        <v>0</v>
      </c>
      <c r="O10" s="403">
        <f xml:space="preserve"> Time!O$165</f>
        <v>0</v>
      </c>
      <c r="P10" s="403">
        <f xml:space="preserve"> Time!P$165</f>
        <v>0</v>
      </c>
      <c r="Q10" s="403">
        <f xml:space="preserve"> Time!Q$165</f>
        <v>1</v>
      </c>
      <c r="R10" s="403">
        <f xml:space="preserve"> Time!R$165</f>
        <v>1</v>
      </c>
      <c r="S10" s="403">
        <f xml:space="preserve"> Time!S$165</f>
        <v>2</v>
      </c>
      <c r="T10" s="403">
        <f xml:space="preserve"> Time!T$165</f>
        <v>2</v>
      </c>
      <c r="U10" s="403">
        <f xml:space="preserve"> Time!U$165</f>
        <v>3</v>
      </c>
      <c r="V10" s="403">
        <f xml:space="preserve"> Time!V$165</f>
        <v>3</v>
      </c>
      <c r="W10" s="403">
        <f xml:space="preserve"> Time!W$165</f>
        <v>4</v>
      </c>
      <c r="X10" s="403">
        <f xml:space="preserve"> Time!X$165</f>
        <v>4</v>
      </c>
      <c r="Y10" s="403">
        <f xml:space="preserve"> Time!Y$165</f>
        <v>5</v>
      </c>
      <c r="Z10" s="403">
        <f xml:space="preserve"> Time!Z$165</f>
        <v>5</v>
      </c>
      <c r="AA10" s="403">
        <f xml:space="preserve"> Time!AA$165</f>
        <v>6</v>
      </c>
      <c r="AB10" s="403">
        <f xml:space="preserve"> Time!AB$165</f>
        <v>6</v>
      </c>
      <c r="AC10" s="403">
        <f xml:space="preserve"> Time!AC$165</f>
        <v>7</v>
      </c>
      <c r="AD10" s="403">
        <f xml:space="preserve"> Time!AD$165</f>
        <v>7</v>
      </c>
      <c r="AE10" s="403">
        <f xml:space="preserve"> Time!AE$165</f>
        <v>8</v>
      </c>
      <c r="AF10" s="403">
        <f xml:space="preserve"> Time!AF$165</f>
        <v>8</v>
      </c>
      <c r="AG10" s="403">
        <f xml:space="preserve"> Time!AG$165</f>
        <v>9</v>
      </c>
      <c r="AH10" s="403">
        <f xml:space="preserve"> Time!AH$165</f>
        <v>9</v>
      </c>
      <c r="AI10" s="403">
        <f xml:space="preserve"> Time!AI$165</f>
        <v>10</v>
      </c>
      <c r="AJ10" s="403">
        <f xml:space="preserve"> Time!AJ$165</f>
        <v>10</v>
      </c>
      <c r="AK10" s="403">
        <f xml:space="preserve"> Time!AK$165</f>
        <v>11</v>
      </c>
      <c r="AL10" s="403">
        <f xml:space="preserve"> Time!AL$165</f>
        <v>11</v>
      </c>
      <c r="AM10" s="403">
        <f xml:space="preserve"> Time!AM$165</f>
        <v>12</v>
      </c>
      <c r="AN10" s="403">
        <f xml:space="preserve"> Time!AN$165</f>
        <v>12</v>
      </c>
      <c r="AO10" s="403">
        <f xml:space="preserve"> Time!AO$165</f>
        <v>13</v>
      </c>
      <c r="AP10" s="403">
        <f xml:space="preserve"> Time!AP$165</f>
        <v>13</v>
      </c>
      <c r="AQ10" s="403">
        <f xml:space="preserve"> Time!AQ$165</f>
        <v>14</v>
      </c>
      <c r="AR10" s="403">
        <f xml:space="preserve"> Time!AR$165</f>
        <v>14</v>
      </c>
      <c r="AS10" s="403">
        <f xml:space="preserve"> Time!AS$165</f>
        <v>15</v>
      </c>
      <c r="AT10" s="403">
        <f xml:space="preserve"> Time!AT$165</f>
        <v>15</v>
      </c>
      <c r="AU10" s="403">
        <f xml:space="preserve"> Time!AU$165</f>
        <v>16</v>
      </c>
      <c r="AV10" s="403">
        <f xml:space="preserve"> Time!AV$165</f>
        <v>16</v>
      </c>
      <c r="AW10" s="403">
        <f xml:space="preserve"> Time!AW$165</f>
        <v>17</v>
      </c>
      <c r="AX10" s="403">
        <f xml:space="preserve"> Time!AX$165</f>
        <v>17</v>
      </c>
      <c r="AY10" s="403">
        <f xml:space="preserve"> Time!AY$165</f>
        <v>18</v>
      </c>
      <c r="AZ10" s="403">
        <f xml:space="preserve"> Time!AZ$165</f>
        <v>18</v>
      </c>
      <c r="BA10" s="403">
        <f xml:space="preserve"> Time!BA$165</f>
        <v>19</v>
      </c>
      <c r="BB10" s="403">
        <f xml:space="preserve"> Time!BB$165</f>
        <v>19</v>
      </c>
      <c r="BC10" s="403">
        <f xml:space="preserve"> Time!BC$165</f>
        <v>20</v>
      </c>
      <c r="BD10" s="403">
        <f xml:space="preserve"> Time!BD$165</f>
        <v>20</v>
      </c>
      <c r="BE10" s="403">
        <f xml:space="preserve"> Time!BE$165</f>
        <v>0</v>
      </c>
      <c r="BF10" s="403">
        <f xml:space="preserve"> Time!BF$165</f>
        <v>0</v>
      </c>
      <c r="BG10" s="403">
        <f xml:space="preserve"> Time!BG$165</f>
        <v>0</v>
      </c>
      <c r="BH10" s="403">
        <f xml:space="preserve"> Time!BH$165</f>
        <v>0</v>
      </c>
      <c r="BI10" s="403">
        <f xml:space="preserve"> Time!BI$165</f>
        <v>0</v>
      </c>
      <c r="BJ10" s="403">
        <f xml:space="preserve"> Time!BJ$165</f>
        <v>0</v>
      </c>
      <c r="BK10" s="403">
        <f xml:space="preserve"> Time!BK$165</f>
        <v>0</v>
      </c>
      <c r="BL10" s="403">
        <f xml:space="preserve"> Time!BL$165</f>
        <v>0</v>
      </c>
      <c r="BM10" s="403">
        <f xml:space="preserve"> Time!BM$165</f>
        <v>0</v>
      </c>
      <c r="BN10" s="403">
        <f xml:space="preserve"> Time!BN$165</f>
        <v>0</v>
      </c>
      <c r="BO10" s="403">
        <f xml:space="preserve"> Time!BO$165</f>
        <v>0</v>
      </c>
      <c r="BP10" s="403">
        <f xml:space="preserve"> Time!BP$165</f>
        <v>0</v>
      </c>
      <c r="BQ10" s="403">
        <f xml:space="preserve"> Time!BQ$165</f>
        <v>0</v>
      </c>
      <c r="BR10" s="403">
        <f xml:space="preserve"> Time!BR$165</f>
        <v>0</v>
      </c>
      <c r="BS10" s="403">
        <f xml:space="preserve"> Time!BS$165</f>
        <v>0</v>
      </c>
      <c r="BT10" s="403">
        <f xml:space="preserve"> Time!BT$165</f>
        <v>0</v>
      </c>
      <c r="BU10" s="403">
        <f xml:space="preserve"> Time!BU$165</f>
        <v>0</v>
      </c>
      <c r="BV10" s="403">
        <f xml:space="preserve"> Time!BV$165</f>
        <v>0</v>
      </c>
      <c r="BW10" s="403">
        <f xml:space="preserve"> Time!BW$165</f>
        <v>0</v>
      </c>
      <c r="BX10" s="403">
        <f xml:space="preserve"> Time!BX$165</f>
        <v>0</v>
      </c>
      <c r="BY10" s="403">
        <f xml:space="preserve"> Time!BY$165</f>
        <v>0</v>
      </c>
      <c r="BZ10" s="403">
        <f xml:space="preserve"> Time!BZ$165</f>
        <v>0</v>
      </c>
      <c r="CA10" s="403">
        <f xml:space="preserve"> Time!CA$165</f>
        <v>0</v>
      </c>
      <c r="CB10" s="403">
        <f xml:space="preserve"> Time!CB$165</f>
        <v>0</v>
      </c>
      <c r="CC10" s="403">
        <f xml:space="preserve"> Time!CC$165</f>
        <v>0</v>
      </c>
      <c r="CD10" s="403">
        <f xml:space="preserve"> Time!CD$165</f>
        <v>0</v>
      </c>
      <c r="CE10" s="403">
        <f xml:space="preserve"> Time!CE$165</f>
        <v>0</v>
      </c>
      <c r="CF10" s="403">
        <f xml:space="preserve"> Time!CF$165</f>
        <v>0</v>
      </c>
      <c r="CG10" s="403">
        <f xml:space="preserve"> Time!CG$165</f>
        <v>0</v>
      </c>
      <c r="CH10" s="403">
        <f xml:space="preserve"> Time!CH$165</f>
        <v>0</v>
      </c>
      <c r="CI10" s="403">
        <f xml:space="preserve"> Time!CI$165</f>
        <v>0</v>
      </c>
      <c r="CJ10" s="403">
        <f xml:space="preserve"> Time!CJ$165</f>
        <v>0</v>
      </c>
      <c r="CK10" s="403">
        <f xml:space="preserve"> Time!CK$165</f>
        <v>0</v>
      </c>
      <c r="CL10" s="403">
        <f xml:space="preserve"> Time!CL$165</f>
        <v>0</v>
      </c>
      <c r="CM10" s="403">
        <f xml:space="preserve"> Time!CM$165</f>
        <v>0</v>
      </c>
      <c r="CN10" s="403">
        <f xml:space="preserve"> Time!CN$165</f>
        <v>0</v>
      </c>
      <c r="CO10" s="403">
        <f xml:space="preserve"> Time!CO$165</f>
        <v>0</v>
      </c>
      <c r="CP10" s="403">
        <f xml:space="preserve"> Time!CP$165</f>
        <v>0</v>
      </c>
      <c r="CQ10" s="403">
        <f xml:space="preserve"> Time!CQ$165</f>
        <v>0</v>
      </c>
      <c r="CR10" s="403">
        <f xml:space="preserve"> Time!CR$165</f>
        <v>0</v>
      </c>
      <c r="CS10" s="403">
        <f xml:space="preserve"> Time!CS$165</f>
        <v>0</v>
      </c>
      <c r="CT10" s="403">
        <f xml:space="preserve"> Time!CT$165</f>
        <v>0</v>
      </c>
      <c r="CU10" s="403">
        <f xml:space="preserve"> Time!CU$165</f>
        <v>0</v>
      </c>
      <c r="CV10" s="403">
        <f xml:space="preserve"> Time!CV$165</f>
        <v>0</v>
      </c>
      <c r="CW10" s="403">
        <f xml:space="preserve"> Time!CW$165</f>
        <v>0</v>
      </c>
      <c r="CX10" s="403">
        <f xml:space="preserve"> Time!CX$165</f>
        <v>0</v>
      </c>
      <c r="CY10" s="403">
        <f xml:space="preserve"> Time!CY$165</f>
        <v>0</v>
      </c>
      <c r="CZ10" s="403">
        <f xml:space="preserve"> Time!CZ$165</f>
        <v>0</v>
      </c>
      <c r="DA10" s="403">
        <f xml:space="preserve"> Time!DA$165</f>
        <v>0</v>
      </c>
      <c r="DB10" s="403">
        <f xml:space="preserve"> Time!DB$165</f>
        <v>0</v>
      </c>
      <c r="DC10" s="403">
        <f xml:space="preserve"> Time!DC$165</f>
        <v>0</v>
      </c>
      <c r="DD10" s="403">
        <f xml:space="preserve"> Time!DD$165</f>
        <v>0</v>
      </c>
      <c r="DE10" s="403">
        <f xml:space="preserve"> Time!DE$165</f>
        <v>0</v>
      </c>
      <c r="DF10" s="403">
        <f xml:space="preserve"> Time!DF$165</f>
        <v>0</v>
      </c>
      <c r="DG10" s="403">
        <f xml:space="preserve"> Time!DG$165</f>
        <v>0</v>
      </c>
      <c r="DH10" s="403">
        <f xml:space="preserve"> Time!DH$165</f>
        <v>0</v>
      </c>
      <c r="DI10" s="403">
        <f xml:space="preserve"> Time!DI$165</f>
        <v>0</v>
      </c>
      <c r="DJ10" s="403">
        <f xml:space="preserve"> Time!DJ$165</f>
        <v>0</v>
      </c>
      <c r="DK10" s="403">
        <f xml:space="preserve"> Time!DK$165</f>
        <v>0</v>
      </c>
      <c r="DL10" s="403">
        <f xml:space="preserve"> Time!DL$165</f>
        <v>0</v>
      </c>
      <c r="DM10" s="403">
        <f xml:space="preserve"> Time!DM$165</f>
        <v>0</v>
      </c>
      <c r="DN10" s="403">
        <f xml:space="preserve"> Time!DN$165</f>
        <v>0</v>
      </c>
      <c r="DO10" s="403">
        <f xml:space="preserve"> Time!DO$165</f>
        <v>0</v>
      </c>
      <c r="DP10" s="403">
        <f xml:space="preserve"> Time!DP$165</f>
        <v>0</v>
      </c>
      <c r="DQ10" s="403">
        <f xml:space="preserve"> Time!DQ$165</f>
        <v>0</v>
      </c>
      <c r="DR10" s="403">
        <f xml:space="preserve"> Time!DR$165</f>
        <v>0</v>
      </c>
      <c r="DS10" s="403">
        <f xml:space="preserve"> Time!DS$165</f>
        <v>0</v>
      </c>
      <c r="DT10" s="403">
        <f xml:space="preserve"> Time!DT$165</f>
        <v>0</v>
      </c>
      <c r="DU10" s="403">
        <f xml:space="preserve"> Time!DU$165</f>
        <v>0</v>
      </c>
      <c r="DV10" s="403">
        <f xml:space="preserve"> Time!DV$165</f>
        <v>0</v>
      </c>
      <c r="DW10" s="403">
        <f xml:space="preserve"> Time!DW$165</f>
        <v>0</v>
      </c>
      <c r="DX10" s="403">
        <f xml:space="preserve"> Time!DX$165</f>
        <v>0</v>
      </c>
      <c r="DY10" s="403">
        <f xml:space="preserve"> Time!DY$165</f>
        <v>0</v>
      </c>
      <c r="DZ10" s="403">
        <f xml:space="preserve"> Time!DZ$165</f>
        <v>0</v>
      </c>
      <c r="EA10" s="403">
        <f xml:space="preserve"> Time!EA$165</f>
        <v>0</v>
      </c>
      <c r="EB10" s="403">
        <f xml:space="preserve"> Time!EB$165</f>
        <v>0</v>
      </c>
      <c r="EC10" s="403">
        <f xml:space="preserve"> Time!EC$165</f>
        <v>0</v>
      </c>
      <c r="ED10" s="403">
        <f xml:space="preserve"> Time!ED$165</f>
        <v>0</v>
      </c>
      <c r="EE10" s="403">
        <f xml:space="preserve"> Time!EE$165</f>
        <v>0</v>
      </c>
      <c r="EF10" s="403">
        <f xml:space="preserve"> Time!EF$165</f>
        <v>0</v>
      </c>
      <c r="EG10" s="403">
        <f xml:space="preserve"> Time!EG$165</f>
        <v>0</v>
      </c>
      <c r="EH10" s="403">
        <f xml:space="preserve"> Time!EH$165</f>
        <v>0</v>
      </c>
      <c r="EI10" s="403">
        <f xml:space="preserve"> Time!EI$165</f>
        <v>0</v>
      </c>
      <c r="EJ10" s="403">
        <f xml:space="preserve"> Time!EJ$165</f>
        <v>0</v>
      </c>
      <c r="EK10" s="403">
        <f xml:space="preserve"> Time!EK$165</f>
        <v>0</v>
      </c>
      <c r="EL10" s="403">
        <f xml:space="preserve"> Time!EL$165</f>
        <v>0</v>
      </c>
      <c r="EM10" s="403">
        <f xml:space="preserve"> Time!EM$165</f>
        <v>0</v>
      </c>
      <c r="EN10" s="403">
        <f xml:space="preserve"> Time!EN$165</f>
        <v>0</v>
      </c>
      <c r="EO10" s="403">
        <f xml:space="preserve"> Time!EO$165</f>
        <v>0</v>
      </c>
      <c r="EP10" s="403">
        <f xml:space="preserve"> Time!EP$165</f>
        <v>0</v>
      </c>
      <c r="EQ10" s="403">
        <f xml:space="preserve"> Time!EQ$165</f>
        <v>0</v>
      </c>
      <c r="ER10" s="403">
        <f xml:space="preserve"> Time!ER$165</f>
        <v>0</v>
      </c>
      <c r="ES10" s="403">
        <f xml:space="preserve"> Time!ES$165</f>
        <v>0</v>
      </c>
      <c r="ET10" s="403">
        <f xml:space="preserve"> Time!ET$165</f>
        <v>0</v>
      </c>
      <c r="EU10" s="403">
        <f xml:space="preserve"> Time!EU$165</f>
        <v>0</v>
      </c>
      <c r="EV10" s="403">
        <f xml:space="preserve"> Time!EV$165</f>
        <v>0</v>
      </c>
      <c r="EW10" s="403">
        <f xml:space="preserve"> Time!EW$165</f>
        <v>0</v>
      </c>
      <c r="EX10" s="403">
        <f xml:space="preserve"> Time!EX$165</f>
        <v>0</v>
      </c>
      <c r="EY10" s="403">
        <f xml:space="preserve"> Time!EY$165</f>
        <v>0</v>
      </c>
      <c r="EZ10" s="403">
        <f xml:space="preserve"> Time!EZ$165</f>
        <v>0</v>
      </c>
      <c r="FA10" s="403">
        <f xml:space="preserve"> Time!FA$165</f>
        <v>0</v>
      </c>
      <c r="FB10" s="403">
        <f xml:space="preserve"> Time!FB$165</f>
        <v>0</v>
      </c>
      <c r="FC10" s="403">
        <f xml:space="preserve"> Time!FC$165</f>
        <v>0</v>
      </c>
      <c r="FD10" s="403">
        <f xml:space="preserve"> Time!FD$165</f>
        <v>0</v>
      </c>
      <c r="FE10" s="403">
        <f xml:space="preserve"> Time!FE$165</f>
        <v>0</v>
      </c>
      <c r="FF10" s="403">
        <f xml:space="preserve"> Time!FF$165</f>
        <v>0</v>
      </c>
      <c r="FG10" s="403">
        <f xml:space="preserve"> Time!FG$165</f>
        <v>0</v>
      </c>
      <c r="FH10" s="403">
        <f xml:space="preserve"> Time!FH$165</f>
        <v>0</v>
      </c>
      <c r="FI10" s="403">
        <f xml:space="preserve"> Time!FI$165</f>
        <v>0</v>
      </c>
      <c r="FJ10" s="403">
        <f xml:space="preserve"> Time!FJ$165</f>
        <v>0</v>
      </c>
      <c r="FK10" s="403">
        <f xml:space="preserve"> Time!FK$165</f>
        <v>0</v>
      </c>
      <c r="FL10" s="403">
        <f xml:space="preserve"> Time!FL$165</f>
        <v>0</v>
      </c>
      <c r="FM10" s="403">
        <f xml:space="preserve"> Time!FM$165</f>
        <v>0</v>
      </c>
      <c r="FN10" s="403">
        <f xml:space="preserve"> Time!FN$165</f>
        <v>0</v>
      </c>
      <c r="FO10" s="403">
        <f xml:space="preserve"> Time!FO$165</f>
        <v>0</v>
      </c>
      <c r="FP10" s="403">
        <f xml:space="preserve"> Time!FP$165</f>
        <v>0</v>
      </c>
      <c r="FQ10" s="403">
        <f xml:space="preserve"> Time!FQ$165</f>
        <v>0</v>
      </c>
      <c r="FR10" s="403">
        <f xml:space="preserve"> Time!FR$165</f>
        <v>0</v>
      </c>
      <c r="FS10" s="403">
        <f xml:space="preserve"> Time!FS$165</f>
        <v>0</v>
      </c>
      <c r="FT10" s="403">
        <f xml:space="preserve"> Time!FT$165</f>
        <v>0</v>
      </c>
      <c r="FU10" s="403">
        <f xml:space="preserve"> Time!FU$165</f>
        <v>0</v>
      </c>
      <c r="FV10" s="403">
        <f xml:space="preserve"> Time!FV$165</f>
        <v>0</v>
      </c>
      <c r="FW10" s="403">
        <f xml:space="preserve"> Time!FW$165</f>
        <v>0</v>
      </c>
      <c r="FX10" s="403">
        <f xml:space="preserve"> Time!FX$165</f>
        <v>0</v>
      </c>
      <c r="FY10" s="403">
        <f xml:space="preserve"> Time!FY$165</f>
        <v>0</v>
      </c>
      <c r="FZ10" s="403">
        <f xml:space="preserve"> Time!FZ$165</f>
        <v>0</v>
      </c>
      <c r="GA10" s="403">
        <f xml:space="preserve"> Time!GA$165</f>
        <v>0</v>
      </c>
      <c r="GB10" s="403">
        <f xml:space="preserve"> Time!GB$165</f>
        <v>0</v>
      </c>
      <c r="GC10" s="403">
        <f xml:space="preserve"> Time!GC$165</f>
        <v>0</v>
      </c>
      <c r="GD10" s="403">
        <f xml:space="preserve"> Time!GD$165</f>
        <v>0</v>
      </c>
      <c r="GE10" s="403">
        <f xml:space="preserve"> Time!GE$165</f>
        <v>0</v>
      </c>
      <c r="GF10" s="403">
        <f xml:space="preserve"> Time!GF$165</f>
        <v>0</v>
      </c>
      <c r="GG10" s="403">
        <f xml:space="preserve"> Time!GG$165</f>
        <v>0</v>
      </c>
      <c r="GH10" s="403">
        <f xml:space="preserve"> Time!GH$165</f>
        <v>0</v>
      </c>
      <c r="GI10" s="403">
        <f xml:space="preserve"> Time!GI$165</f>
        <v>0</v>
      </c>
      <c r="GJ10" s="403">
        <f xml:space="preserve"> Time!GJ$165</f>
        <v>0</v>
      </c>
    </row>
    <row r="11" spans="1:192" x14ac:dyDescent="0.25">
      <c r="A11" s="86"/>
      <c r="B11" s="86"/>
      <c r="C11" s="87"/>
      <c r="D11" s="88"/>
      <c r="E11" s="403" t="str">
        <f xml:space="preserve"> Time!E$108</f>
        <v>Operating period flag</v>
      </c>
      <c r="F11" s="403">
        <f xml:space="preserve"> Time!F$108</f>
        <v>0</v>
      </c>
      <c r="G11" s="403" t="str">
        <f xml:space="preserve"> Time!G$108</f>
        <v>flag</v>
      </c>
      <c r="H11" s="403">
        <f xml:space="preserve"> Time!H$108</f>
        <v>40</v>
      </c>
      <c r="I11" s="403">
        <f xml:space="preserve"> Time!I$108</f>
        <v>0</v>
      </c>
      <c r="J11" s="403">
        <f xml:space="preserve"> Time!J$108</f>
        <v>0</v>
      </c>
      <c r="K11" s="403">
        <f xml:space="preserve"> Time!K$108</f>
        <v>0</v>
      </c>
      <c r="L11" s="403">
        <f xml:space="preserve"> Time!L$108</f>
        <v>0</v>
      </c>
      <c r="M11" s="403">
        <f xml:space="preserve"> Time!M$108</f>
        <v>0</v>
      </c>
      <c r="N11" s="403">
        <f xml:space="preserve"> Time!N$108</f>
        <v>0</v>
      </c>
      <c r="O11" s="403">
        <f xml:space="preserve"> Time!O$108</f>
        <v>0</v>
      </c>
      <c r="P11" s="403">
        <f xml:space="preserve"> Time!P$108</f>
        <v>0</v>
      </c>
      <c r="Q11" s="403">
        <f xml:space="preserve"> Time!Q$108</f>
        <v>1</v>
      </c>
      <c r="R11" s="403">
        <f xml:space="preserve"> Time!R$108</f>
        <v>1</v>
      </c>
      <c r="S11" s="403">
        <f xml:space="preserve"> Time!S$108</f>
        <v>1</v>
      </c>
      <c r="T11" s="403">
        <f xml:space="preserve"> Time!T$108</f>
        <v>1</v>
      </c>
      <c r="U11" s="403">
        <f xml:space="preserve"> Time!U$108</f>
        <v>1</v>
      </c>
      <c r="V11" s="403">
        <f xml:space="preserve"> Time!V$108</f>
        <v>1</v>
      </c>
      <c r="W11" s="403">
        <f xml:space="preserve"> Time!W$108</f>
        <v>1</v>
      </c>
      <c r="X11" s="403">
        <f xml:space="preserve"> Time!X$108</f>
        <v>1</v>
      </c>
      <c r="Y11" s="403">
        <f xml:space="preserve"> Time!Y$108</f>
        <v>1</v>
      </c>
      <c r="Z11" s="403">
        <f xml:space="preserve"> Time!Z$108</f>
        <v>1</v>
      </c>
      <c r="AA11" s="403">
        <f xml:space="preserve"> Time!AA$108</f>
        <v>1</v>
      </c>
      <c r="AB11" s="403">
        <f xml:space="preserve"> Time!AB$108</f>
        <v>1</v>
      </c>
      <c r="AC11" s="403">
        <f xml:space="preserve"> Time!AC$108</f>
        <v>1</v>
      </c>
      <c r="AD11" s="403">
        <f xml:space="preserve"> Time!AD$108</f>
        <v>1</v>
      </c>
      <c r="AE11" s="403">
        <f xml:space="preserve"> Time!AE$108</f>
        <v>1</v>
      </c>
      <c r="AF11" s="403">
        <f xml:space="preserve"> Time!AF$108</f>
        <v>1</v>
      </c>
      <c r="AG11" s="403">
        <f xml:space="preserve"> Time!AG$108</f>
        <v>1</v>
      </c>
      <c r="AH11" s="403">
        <f xml:space="preserve"> Time!AH$108</f>
        <v>1</v>
      </c>
      <c r="AI11" s="403">
        <f xml:space="preserve"> Time!AI$108</f>
        <v>1</v>
      </c>
      <c r="AJ11" s="403">
        <f xml:space="preserve"> Time!AJ$108</f>
        <v>1</v>
      </c>
      <c r="AK11" s="403">
        <f xml:space="preserve"> Time!AK$108</f>
        <v>1</v>
      </c>
      <c r="AL11" s="403">
        <f xml:space="preserve"> Time!AL$108</f>
        <v>1</v>
      </c>
      <c r="AM11" s="403">
        <f xml:space="preserve"> Time!AM$108</f>
        <v>1</v>
      </c>
      <c r="AN11" s="403">
        <f xml:space="preserve"> Time!AN$108</f>
        <v>1</v>
      </c>
      <c r="AO11" s="403">
        <f xml:space="preserve"> Time!AO$108</f>
        <v>1</v>
      </c>
      <c r="AP11" s="403">
        <f xml:space="preserve"> Time!AP$108</f>
        <v>1</v>
      </c>
      <c r="AQ11" s="403">
        <f xml:space="preserve"> Time!AQ$108</f>
        <v>1</v>
      </c>
      <c r="AR11" s="403">
        <f xml:space="preserve"> Time!AR$108</f>
        <v>1</v>
      </c>
      <c r="AS11" s="403">
        <f xml:space="preserve"> Time!AS$108</f>
        <v>1</v>
      </c>
      <c r="AT11" s="403">
        <f xml:space="preserve"> Time!AT$108</f>
        <v>1</v>
      </c>
      <c r="AU11" s="403">
        <f xml:space="preserve"> Time!AU$108</f>
        <v>1</v>
      </c>
      <c r="AV11" s="403">
        <f xml:space="preserve"> Time!AV$108</f>
        <v>1</v>
      </c>
      <c r="AW11" s="403">
        <f xml:space="preserve"> Time!AW$108</f>
        <v>1</v>
      </c>
      <c r="AX11" s="403">
        <f xml:space="preserve"> Time!AX$108</f>
        <v>1</v>
      </c>
      <c r="AY11" s="403">
        <f xml:space="preserve"> Time!AY$108</f>
        <v>1</v>
      </c>
      <c r="AZ11" s="403">
        <f xml:space="preserve"> Time!AZ$108</f>
        <v>1</v>
      </c>
      <c r="BA11" s="403">
        <f xml:space="preserve"> Time!BA$108</f>
        <v>1</v>
      </c>
      <c r="BB11" s="403">
        <f xml:space="preserve"> Time!BB$108</f>
        <v>1</v>
      </c>
      <c r="BC11" s="403">
        <f xml:space="preserve"> Time!BC$108</f>
        <v>1</v>
      </c>
      <c r="BD11" s="403">
        <f xml:space="preserve"> Time!BD$108</f>
        <v>1</v>
      </c>
      <c r="BE11" s="403">
        <f xml:space="preserve"> Time!BE$108</f>
        <v>0</v>
      </c>
      <c r="BF11" s="403">
        <f xml:space="preserve"> Time!BF$108</f>
        <v>0</v>
      </c>
      <c r="BG11" s="403">
        <f xml:space="preserve"> Time!BG$108</f>
        <v>0</v>
      </c>
      <c r="BH11" s="403">
        <f xml:space="preserve"> Time!BH$108</f>
        <v>0</v>
      </c>
      <c r="BI11" s="403">
        <f xml:space="preserve"> Time!BI$108</f>
        <v>0</v>
      </c>
      <c r="BJ11" s="403">
        <f xml:space="preserve"> Time!BJ$108</f>
        <v>0</v>
      </c>
      <c r="BK11" s="403">
        <f xml:space="preserve"> Time!BK$108</f>
        <v>0</v>
      </c>
      <c r="BL11" s="403">
        <f xml:space="preserve"> Time!BL$108</f>
        <v>0</v>
      </c>
      <c r="BM11" s="403">
        <f xml:space="preserve"> Time!BM$108</f>
        <v>0</v>
      </c>
      <c r="BN11" s="403">
        <f xml:space="preserve"> Time!BN$108</f>
        <v>0</v>
      </c>
      <c r="BO11" s="403">
        <f xml:space="preserve"> Time!BO$108</f>
        <v>0</v>
      </c>
      <c r="BP11" s="403">
        <f xml:space="preserve"> Time!BP$108</f>
        <v>0</v>
      </c>
      <c r="BQ11" s="403">
        <f xml:space="preserve"> Time!BQ$108</f>
        <v>0</v>
      </c>
      <c r="BR11" s="403">
        <f xml:space="preserve"> Time!BR$108</f>
        <v>0</v>
      </c>
      <c r="BS11" s="403">
        <f xml:space="preserve"> Time!BS$108</f>
        <v>0</v>
      </c>
      <c r="BT11" s="403">
        <f xml:space="preserve"> Time!BT$108</f>
        <v>0</v>
      </c>
      <c r="BU11" s="403">
        <f xml:space="preserve"> Time!BU$108</f>
        <v>0</v>
      </c>
      <c r="BV11" s="403">
        <f xml:space="preserve"> Time!BV$108</f>
        <v>0</v>
      </c>
      <c r="BW11" s="403">
        <f xml:space="preserve"> Time!BW$108</f>
        <v>0</v>
      </c>
      <c r="BX11" s="403">
        <f xml:space="preserve"> Time!BX$108</f>
        <v>0</v>
      </c>
      <c r="BY11" s="403">
        <f xml:space="preserve"> Time!BY$108</f>
        <v>0</v>
      </c>
      <c r="BZ11" s="403">
        <f xml:space="preserve"> Time!BZ$108</f>
        <v>0</v>
      </c>
      <c r="CA11" s="403">
        <f xml:space="preserve"> Time!CA$108</f>
        <v>0</v>
      </c>
      <c r="CB11" s="403">
        <f xml:space="preserve"> Time!CB$108</f>
        <v>0</v>
      </c>
      <c r="CC11" s="403">
        <f xml:space="preserve"> Time!CC$108</f>
        <v>0</v>
      </c>
      <c r="CD11" s="403">
        <f xml:space="preserve"> Time!CD$108</f>
        <v>0</v>
      </c>
      <c r="CE11" s="403">
        <f xml:space="preserve"> Time!CE$108</f>
        <v>0</v>
      </c>
      <c r="CF11" s="403">
        <f xml:space="preserve"> Time!CF$108</f>
        <v>0</v>
      </c>
      <c r="CG11" s="403">
        <f xml:space="preserve"> Time!CG$108</f>
        <v>0</v>
      </c>
      <c r="CH11" s="403">
        <f xml:space="preserve"> Time!CH$108</f>
        <v>0</v>
      </c>
      <c r="CI11" s="403">
        <f xml:space="preserve"> Time!CI$108</f>
        <v>0</v>
      </c>
      <c r="CJ11" s="403">
        <f xml:space="preserve"> Time!CJ$108</f>
        <v>0</v>
      </c>
      <c r="CK11" s="403">
        <f xml:space="preserve"> Time!CK$108</f>
        <v>0</v>
      </c>
      <c r="CL11" s="403">
        <f xml:space="preserve"> Time!CL$108</f>
        <v>0</v>
      </c>
      <c r="CM11" s="403">
        <f xml:space="preserve"> Time!CM$108</f>
        <v>0</v>
      </c>
      <c r="CN11" s="403">
        <f xml:space="preserve"> Time!CN$108</f>
        <v>0</v>
      </c>
      <c r="CO11" s="403">
        <f xml:space="preserve"> Time!CO$108</f>
        <v>0</v>
      </c>
      <c r="CP11" s="403">
        <f xml:space="preserve"> Time!CP$108</f>
        <v>0</v>
      </c>
      <c r="CQ11" s="403">
        <f xml:space="preserve"> Time!CQ$108</f>
        <v>0</v>
      </c>
      <c r="CR11" s="403">
        <f xml:space="preserve"> Time!CR$108</f>
        <v>0</v>
      </c>
      <c r="CS11" s="403">
        <f xml:space="preserve"> Time!CS$108</f>
        <v>0</v>
      </c>
      <c r="CT11" s="403">
        <f xml:space="preserve"> Time!CT$108</f>
        <v>0</v>
      </c>
      <c r="CU11" s="403">
        <f xml:space="preserve"> Time!CU$108</f>
        <v>0</v>
      </c>
      <c r="CV11" s="403">
        <f xml:space="preserve"> Time!CV$108</f>
        <v>0</v>
      </c>
      <c r="CW11" s="403">
        <f xml:space="preserve"> Time!CW$108</f>
        <v>0</v>
      </c>
      <c r="CX11" s="403">
        <f xml:space="preserve"> Time!CX$108</f>
        <v>0</v>
      </c>
      <c r="CY11" s="403">
        <f xml:space="preserve"> Time!CY$108</f>
        <v>0</v>
      </c>
      <c r="CZ11" s="403">
        <f xml:space="preserve"> Time!CZ$108</f>
        <v>0</v>
      </c>
      <c r="DA11" s="403">
        <f xml:space="preserve"> Time!DA$108</f>
        <v>0</v>
      </c>
      <c r="DB11" s="403">
        <f xml:space="preserve"> Time!DB$108</f>
        <v>0</v>
      </c>
      <c r="DC11" s="403">
        <f xml:space="preserve"> Time!DC$108</f>
        <v>0</v>
      </c>
      <c r="DD11" s="403">
        <f xml:space="preserve"> Time!DD$108</f>
        <v>0</v>
      </c>
      <c r="DE11" s="403">
        <f xml:space="preserve"> Time!DE$108</f>
        <v>0</v>
      </c>
      <c r="DF11" s="403">
        <f xml:space="preserve"> Time!DF$108</f>
        <v>0</v>
      </c>
      <c r="DG11" s="403">
        <f xml:space="preserve"> Time!DG$108</f>
        <v>0</v>
      </c>
      <c r="DH11" s="403">
        <f xml:space="preserve"> Time!DH$108</f>
        <v>0</v>
      </c>
      <c r="DI11" s="403">
        <f xml:space="preserve"> Time!DI$108</f>
        <v>0</v>
      </c>
      <c r="DJ11" s="403">
        <f xml:space="preserve"> Time!DJ$108</f>
        <v>0</v>
      </c>
      <c r="DK11" s="403">
        <f xml:space="preserve"> Time!DK$108</f>
        <v>0</v>
      </c>
      <c r="DL11" s="403">
        <f xml:space="preserve"> Time!DL$108</f>
        <v>0</v>
      </c>
      <c r="DM11" s="403">
        <f xml:space="preserve"> Time!DM$108</f>
        <v>0</v>
      </c>
      <c r="DN11" s="403">
        <f xml:space="preserve"> Time!DN$108</f>
        <v>0</v>
      </c>
      <c r="DO11" s="403">
        <f xml:space="preserve"> Time!DO$108</f>
        <v>0</v>
      </c>
      <c r="DP11" s="403">
        <f xml:space="preserve"> Time!DP$108</f>
        <v>0</v>
      </c>
      <c r="DQ11" s="403">
        <f xml:space="preserve"> Time!DQ$108</f>
        <v>0</v>
      </c>
      <c r="DR11" s="403">
        <f xml:space="preserve"> Time!DR$108</f>
        <v>0</v>
      </c>
      <c r="DS11" s="403">
        <f xml:space="preserve"> Time!DS$108</f>
        <v>0</v>
      </c>
      <c r="DT11" s="403">
        <f xml:space="preserve"> Time!DT$108</f>
        <v>0</v>
      </c>
      <c r="DU11" s="403">
        <f xml:space="preserve"> Time!DU$108</f>
        <v>0</v>
      </c>
      <c r="DV11" s="403">
        <f xml:space="preserve"> Time!DV$108</f>
        <v>0</v>
      </c>
      <c r="DW11" s="403">
        <f xml:space="preserve"> Time!DW$108</f>
        <v>0</v>
      </c>
      <c r="DX11" s="403">
        <f xml:space="preserve"> Time!DX$108</f>
        <v>0</v>
      </c>
      <c r="DY11" s="403">
        <f xml:space="preserve"> Time!DY$108</f>
        <v>0</v>
      </c>
      <c r="DZ11" s="403">
        <f xml:space="preserve"> Time!DZ$108</f>
        <v>0</v>
      </c>
      <c r="EA11" s="403">
        <f xml:space="preserve"> Time!EA$108</f>
        <v>0</v>
      </c>
      <c r="EB11" s="403">
        <f xml:space="preserve"> Time!EB$108</f>
        <v>0</v>
      </c>
      <c r="EC11" s="403">
        <f xml:space="preserve"> Time!EC$108</f>
        <v>0</v>
      </c>
      <c r="ED11" s="403">
        <f xml:space="preserve"> Time!ED$108</f>
        <v>0</v>
      </c>
      <c r="EE11" s="403">
        <f xml:space="preserve"> Time!EE$108</f>
        <v>0</v>
      </c>
      <c r="EF11" s="403">
        <f xml:space="preserve"> Time!EF$108</f>
        <v>0</v>
      </c>
      <c r="EG11" s="403">
        <f xml:space="preserve"> Time!EG$108</f>
        <v>0</v>
      </c>
      <c r="EH11" s="403">
        <f xml:space="preserve"> Time!EH$108</f>
        <v>0</v>
      </c>
      <c r="EI11" s="403">
        <f xml:space="preserve"> Time!EI$108</f>
        <v>0</v>
      </c>
      <c r="EJ11" s="403">
        <f xml:space="preserve"> Time!EJ$108</f>
        <v>0</v>
      </c>
      <c r="EK11" s="403">
        <f xml:space="preserve"> Time!EK$108</f>
        <v>0</v>
      </c>
      <c r="EL11" s="403">
        <f xml:space="preserve"> Time!EL$108</f>
        <v>0</v>
      </c>
      <c r="EM11" s="403">
        <f xml:space="preserve"> Time!EM$108</f>
        <v>0</v>
      </c>
      <c r="EN11" s="403">
        <f xml:space="preserve"> Time!EN$108</f>
        <v>0</v>
      </c>
      <c r="EO11" s="403">
        <f xml:space="preserve"> Time!EO$108</f>
        <v>0</v>
      </c>
      <c r="EP11" s="403">
        <f xml:space="preserve"> Time!EP$108</f>
        <v>0</v>
      </c>
      <c r="EQ11" s="403">
        <f xml:space="preserve"> Time!EQ$108</f>
        <v>0</v>
      </c>
      <c r="ER11" s="403">
        <f xml:space="preserve"> Time!ER$108</f>
        <v>0</v>
      </c>
      <c r="ES11" s="403">
        <f xml:space="preserve"> Time!ES$108</f>
        <v>0</v>
      </c>
      <c r="ET11" s="403">
        <f xml:space="preserve"> Time!ET$108</f>
        <v>0</v>
      </c>
      <c r="EU11" s="403">
        <f xml:space="preserve"> Time!EU$108</f>
        <v>0</v>
      </c>
      <c r="EV11" s="403">
        <f xml:space="preserve"> Time!EV$108</f>
        <v>0</v>
      </c>
      <c r="EW11" s="403">
        <f xml:space="preserve"> Time!EW$108</f>
        <v>0</v>
      </c>
      <c r="EX11" s="403">
        <f xml:space="preserve"> Time!EX$108</f>
        <v>0</v>
      </c>
      <c r="EY11" s="403">
        <f xml:space="preserve"> Time!EY$108</f>
        <v>0</v>
      </c>
      <c r="EZ11" s="403">
        <f xml:space="preserve"> Time!EZ$108</f>
        <v>0</v>
      </c>
      <c r="FA11" s="403">
        <f xml:space="preserve"> Time!FA$108</f>
        <v>0</v>
      </c>
      <c r="FB11" s="403">
        <f xml:space="preserve"> Time!FB$108</f>
        <v>0</v>
      </c>
      <c r="FC11" s="403">
        <f xml:space="preserve"> Time!FC$108</f>
        <v>0</v>
      </c>
      <c r="FD11" s="403">
        <f xml:space="preserve"> Time!FD$108</f>
        <v>0</v>
      </c>
      <c r="FE11" s="403">
        <f xml:space="preserve"> Time!FE$108</f>
        <v>0</v>
      </c>
      <c r="FF11" s="403">
        <f xml:space="preserve"> Time!FF$108</f>
        <v>0</v>
      </c>
      <c r="FG11" s="403">
        <f xml:space="preserve"> Time!FG$108</f>
        <v>0</v>
      </c>
      <c r="FH11" s="403">
        <f xml:space="preserve"> Time!FH$108</f>
        <v>0</v>
      </c>
      <c r="FI11" s="403">
        <f xml:space="preserve"> Time!FI$108</f>
        <v>0</v>
      </c>
      <c r="FJ11" s="403">
        <f xml:space="preserve"> Time!FJ$108</f>
        <v>0</v>
      </c>
      <c r="FK11" s="403">
        <f xml:space="preserve"> Time!FK$108</f>
        <v>0</v>
      </c>
      <c r="FL11" s="403">
        <f xml:space="preserve"> Time!FL$108</f>
        <v>0</v>
      </c>
      <c r="FM11" s="403">
        <f xml:space="preserve"> Time!FM$108</f>
        <v>0</v>
      </c>
      <c r="FN11" s="403">
        <f xml:space="preserve"> Time!FN$108</f>
        <v>0</v>
      </c>
      <c r="FO11" s="403">
        <f xml:space="preserve"> Time!FO$108</f>
        <v>0</v>
      </c>
      <c r="FP11" s="403">
        <f xml:space="preserve"> Time!FP$108</f>
        <v>0</v>
      </c>
      <c r="FQ11" s="403">
        <f xml:space="preserve"> Time!FQ$108</f>
        <v>0</v>
      </c>
      <c r="FR11" s="403">
        <f xml:space="preserve"> Time!FR$108</f>
        <v>0</v>
      </c>
      <c r="FS11" s="403">
        <f xml:space="preserve"> Time!FS$108</f>
        <v>0</v>
      </c>
      <c r="FT11" s="403">
        <f xml:space="preserve"> Time!FT$108</f>
        <v>0</v>
      </c>
      <c r="FU11" s="403">
        <f xml:space="preserve"> Time!FU$108</f>
        <v>0</v>
      </c>
      <c r="FV11" s="403">
        <f xml:space="preserve"> Time!FV$108</f>
        <v>0</v>
      </c>
      <c r="FW11" s="403">
        <f xml:space="preserve"> Time!FW$108</f>
        <v>0</v>
      </c>
      <c r="FX11" s="403">
        <f xml:space="preserve"> Time!FX$108</f>
        <v>0</v>
      </c>
      <c r="FY11" s="403">
        <f xml:space="preserve"> Time!FY$108</f>
        <v>0</v>
      </c>
      <c r="FZ11" s="403">
        <f xml:space="preserve"> Time!FZ$108</f>
        <v>0</v>
      </c>
      <c r="GA11" s="403">
        <f xml:space="preserve"> Time!GA$108</f>
        <v>0</v>
      </c>
      <c r="GB11" s="403">
        <f xml:space="preserve"> Time!GB$108</f>
        <v>0</v>
      </c>
      <c r="GC11" s="403">
        <f xml:space="preserve"> Time!GC$108</f>
        <v>0</v>
      </c>
      <c r="GD11" s="403">
        <f xml:space="preserve"> Time!GD$108</f>
        <v>0</v>
      </c>
      <c r="GE11" s="403">
        <f xml:space="preserve"> Time!GE$108</f>
        <v>0</v>
      </c>
      <c r="GF11" s="403">
        <f xml:space="preserve"> Time!GF$108</f>
        <v>0</v>
      </c>
      <c r="GG11" s="403">
        <f xml:space="preserve"> Time!GG$108</f>
        <v>0</v>
      </c>
      <c r="GH11" s="403">
        <f xml:space="preserve"> Time!GH$108</f>
        <v>0</v>
      </c>
      <c r="GI11" s="403">
        <f xml:space="preserve"> Time!GI$108</f>
        <v>0</v>
      </c>
      <c r="GJ11" s="403">
        <f xml:space="preserve"> Time!GJ$108</f>
        <v>0</v>
      </c>
    </row>
    <row r="12" spans="1:192" x14ac:dyDescent="0.25">
      <c r="A12" s="243"/>
      <c r="B12" s="243"/>
      <c r="C12" s="244"/>
      <c r="D12" s="245"/>
      <c r="E12" s="242" t="s">
        <v>282</v>
      </c>
      <c r="F12" s="242"/>
      <c r="G12" s="242" t="s">
        <v>104</v>
      </c>
      <c r="H12" s="242"/>
      <c r="I12" s="242"/>
      <c r="J12" s="325">
        <f t="shared" ref="J12:AO12" si="0" xml:space="preserve"> IF( J11 = 1, 1 / ((1 + $F9) ^ (J10 - 1)), 0)</f>
        <v>0</v>
      </c>
      <c r="K12" s="325">
        <f t="shared" si="0"/>
        <v>0</v>
      </c>
      <c r="L12" s="325">
        <f t="shared" si="0"/>
        <v>0</v>
      </c>
      <c r="M12" s="325">
        <f t="shared" si="0"/>
        <v>0</v>
      </c>
      <c r="N12" s="325">
        <f t="shared" si="0"/>
        <v>0</v>
      </c>
      <c r="O12" s="325">
        <f t="shared" si="0"/>
        <v>0</v>
      </c>
      <c r="P12" s="325">
        <f t="shared" si="0"/>
        <v>0</v>
      </c>
      <c r="Q12" s="325">
        <f t="shared" si="0"/>
        <v>1</v>
      </c>
      <c r="R12" s="325">
        <f t="shared" si="0"/>
        <v>1</v>
      </c>
      <c r="S12" s="325">
        <f t="shared" si="0"/>
        <v>0.99800399201596801</v>
      </c>
      <c r="T12" s="325">
        <f t="shared" si="0"/>
        <v>0.99800399201596801</v>
      </c>
      <c r="U12" s="325">
        <f t="shared" si="0"/>
        <v>0.99601196807980852</v>
      </c>
      <c r="V12" s="325">
        <f t="shared" si="0"/>
        <v>0.99601196807980852</v>
      </c>
      <c r="W12" s="325">
        <f t="shared" si="0"/>
        <v>0.99402392023932984</v>
      </c>
      <c r="X12" s="325">
        <f t="shared" si="0"/>
        <v>0.99402392023932984</v>
      </c>
      <c r="Y12" s="325">
        <f t="shared" si="0"/>
        <v>0.99203984055821348</v>
      </c>
      <c r="Z12" s="325">
        <f t="shared" si="0"/>
        <v>0.99203984055821348</v>
      </c>
      <c r="AA12" s="325">
        <f t="shared" si="0"/>
        <v>0.99005972111598139</v>
      </c>
      <c r="AB12" s="325">
        <f t="shared" si="0"/>
        <v>0.99005972111598139</v>
      </c>
      <c r="AC12" s="325">
        <f t="shared" si="0"/>
        <v>0.98808355400796577</v>
      </c>
      <c r="AD12" s="325">
        <f t="shared" si="0"/>
        <v>0.98808355400796577</v>
      </c>
      <c r="AE12" s="325">
        <f t="shared" si="0"/>
        <v>0.98611133134527518</v>
      </c>
      <c r="AF12" s="325">
        <f t="shared" si="0"/>
        <v>0.98611133134527518</v>
      </c>
      <c r="AG12" s="325">
        <f t="shared" si="0"/>
        <v>0.98414304525476548</v>
      </c>
      <c r="AH12" s="325">
        <f t="shared" si="0"/>
        <v>0.98414304525476548</v>
      </c>
      <c r="AI12" s="325">
        <f t="shared" si="0"/>
        <v>0.98217868787900742</v>
      </c>
      <c r="AJ12" s="325">
        <f t="shared" si="0"/>
        <v>0.98217868787900742</v>
      </c>
      <c r="AK12" s="325">
        <f t="shared" si="0"/>
        <v>0.98021825137625518</v>
      </c>
      <c r="AL12" s="325">
        <f t="shared" si="0"/>
        <v>0.98021825137625518</v>
      </c>
      <c r="AM12" s="325">
        <f t="shared" si="0"/>
        <v>0.97826172792041433</v>
      </c>
      <c r="AN12" s="325">
        <f t="shared" si="0"/>
        <v>0.97826172792041433</v>
      </c>
      <c r="AO12" s="325">
        <f t="shared" si="0"/>
        <v>0.97630910970101226</v>
      </c>
      <c r="AP12" s="325">
        <f t="shared" ref="AP12:BU12" si="1" xml:space="preserve"> IF( AP11 = 1, 1 / ((1 + $F9) ^ (AP10 - 1)), 0)</f>
        <v>0.97630910970101226</v>
      </c>
      <c r="AQ12" s="325">
        <f t="shared" si="1"/>
        <v>0.97436038892316579</v>
      </c>
      <c r="AR12" s="325">
        <f t="shared" si="1"/>
        <v>0.97436038892316579</v>
      </c>
      <c r="AS12" s="325">
        <f t="shared" si="1"/>
        <v>0.97241555780755107</v>
      </c>
      <c r="AT12" s="325">
        <f t="shared" si="1"/>
        <v>0.97241555780755107</v>
      </c>
      <c r="AU12" s="325">
        <f t="shared" si="1"/>
        <v>0.97047460859037005</v>
      </c>
      <c r="AV12" s="325">
        <f t="shared" si="1"/>
        <v>0.97047460859037005</v>
      </c>
      <c r="AW12" s="325">
        <f t="shared" si="1"/>
        <v>0.9685375335233235</v>
      </c>
      <c r="AX12" s="325">
        <f t="shared" si="1"/>
        <v>0.9685375335233235</v>
      </c>
      <c r="AY12" s="325">
        <f t="shared" si="1"/>
        <v>0.96660432487357628</v>
      </c>
      <c r="AZ12" s="325">
        <f t="shared" si="1"/>
        <v>0.96660432487357628</v>
      </c>
      <c r="BA12" s="325">
        <f t="shared" si="1"/>
        <v>0.964674974923729</v>
      </c>
      <c r="BB12" s="325">
        <f t="shared" si="1"/>
        <v>0.964674974923729</v>
      </c>
      <c r="BC12" s="325">
        <f t="shared" si="1"/>
        <v>0.9627494759717854</v>
      </c>
      <c r="BD12" s="325">
        <f t="shared" si="1"/>
        <v>0.9627494759717854</v>
      </c>
      <c r="BE12" s="325">
        <f t="shared" si="1"/>
        <v>0</v>
      </c>
      <c r="BF12" s="325">
        <f t="shared" si="1"/>
        <v>0</v>
      </c>
      <c r="BG12" s="325">
        <f t="shared" si="1"/>
        <v>0</v>
      </c>
      <c r="BH12" s="325">
        <f t="shared" si="1"/>
        <v>0</v>
      </c>
      <c r="BI12" s="325">
        <f t="shared" si="1"/>
        <v>0</v>
      </c>
      <c r="BJ12" s="325">
        <f t="shared" si="1"/>
        <v>0</v>
      </c>
      <c r="BK12" s="325">
        <f t="shared" si="1"/>
        <v>0</v>
      </c>
      <c r="BL12" s="325">
        <f t="shared" si="1"/>
        <v>0</v>
      </c>
      <c r="BM12" s="325">
        <f t="shared" si="1"/>
        <v>0</v>
      </c>
      <c r="BN12" s="325">
        <f t="shared" si="1"/>
        <v>0</v>
      </c>
      <c r="BO12" s="325">
        <f t="shared" si="1"/>
        <v>0</v>
      </c>
      <c r="BP12" s="325">
        <f t="shared" si="1"/>
        <v>0</v>
      </c>
      <c r="BQ12" s="325">
        <f t="shared" si="1"/>
        <v>0</v>
      </c>
      <c r="BR12" s="325">
        <f t="shared" si="1"/>
        <v>0</v>
      </c>
      <c r="BS12" s="325">
        <f t="shared" si="1"/>
        <v>0</v>
      </c>
      <c r="BT12" s="325">
        <f t="shared" si="1"/>
        <v>0</v>
      </c>
      <c r="BU12" s="325">
        <f t="shared" si="1"/>
        <v>0</v>
      </c>
      <c r="BV12" s="325">
        <f t="shared" ref="BV12:DA12" si="2" xml:space="preserve"> IF( BV11 = 1, 1 / ((1 + $F9) ^ (BV10 - 1)), 0)</f>
        <v>0</v>
      </c>
      <c r="BW12" s="325">
        <f t="shared" si="2"/>
        <v>0</v>
      </c>
      <c r="BX12" s="325">
        <f t="shared" si="2"/>
        <v>0</v>
      </c>
      <c r="BY12" s="325">
        <f t="shared" si="2"/>
        <v>0</v>
      </c>
      <c r="BZ12" s="325">
        <f t="shared" si="2"/>
        <v>0</v>
      </c>
      <c r="CA12" s="325">
        <f t="shared" si="2"/>
        <v>0</v>
      </c>
      <c r="CB12" s="325">
        <f t="shared" si="2"/>
        <v>0</v>
      </c>
      <c r="CC12" s="325">
        <f t="shared" si="2"/>
        <v>0</v>
      </c>
      <c r="CD12" s="325">
        <f t="shared" si="2"/>
        <v>0</v>
      </c>
      <c r="CE12" s="325">
        <f t="shared" si="2"/>
        <v>0</v>
      </c>
      <c r="CF12" s="325">
        <f t="shared" si="2"/>
        <v>0</v>
      </c>
      <c r="CG12" s="325">
        <f t="shared" si="2"/>
        <v>0</v>
      </c>
      <c r="CH12" s="325">
        <f t="shared" si="2"/>
        <v>0</v>
      </c>
      <c r="CI12" s="325">
        <f t="shared" si="2"/>
        <v>0</v>
      </c>
      <c r="CJ12" s="325">
        <f t="shared" si="2"/>
        <v>0</v>
      </c>
      <c r="CK12" s="325">
        <f t="shared" si="2"/>
        <v>0</v>
      </c>
      <c r="CL12" s="325">
        <f t="shared" si="2"/>
        <v>0</v>
      </c>
      <c r="CM12" s="325">
        <f t="shared" si="2"/>
        <v>0</v>
      </c>
      <c r="CN12" s="325">
        <f t="shared" si="2"/>
        <v>0</v>
      </c>
      <c r="CO12" s="325">
        <f t="shared" si="2"/>
        <v>0</v>
      </c>
      <c r="CP12" s="325">
        <f t="shared" si="2"/>
        <v>0</v>
      </c>
      <c r="CQ12" s="325">
        <f t="shared" si="2"/>
        <v>0</v>
      </c>
      <c r="CR12" s="325">
        <f t="shared" si="2"/>
        <v>0</v>
      </c>
      <c r="CS12" s="325">
        <f t="shared" si="2"/>
        <v>0</v>
      </c>
      <c r="CT12" s="325">
        <f t="shared" si="2"/>
        <v>0</v>
      </c>
      <c r="CU12" s="325">
        <f t="shared" si="2"/>
        <v>0</v>
      </c>
      <c r="CV12" s="325">
        <f t="shared" si="2"/>
        <v>0</v>
      </c>
      <c r="CW12" s="325">
        <f t="shared" si="2"/>
        <v>0</v>
      </c>
      <c r="CX12" s="325">
        <f t="shared" si="2"/>
        <v>0</v>
      </c>
      <c r="CY12" s="325">
        <f t="shared" si="2"/>
        <v>0</v>
      </c>
      <c r="CZ12" s="325">
        <f t="shared" si="2"/>
        <v>0</v>
      </c>
      <c r="DA12" s="325">
        <f t="shared" si="2"/>
        <v>0</v>
      </c>
      <c r="DB12" s="325">
        <f t="shared" ref="DB12:EG12" si="3" xml:space="preserve"> IF( DB11 = 1, 1 / ((1 + $F9) ^ (DB10 - 1)), 0)</f>
        <v>0</v>
      </c>
      <c r="DC12" s="325">
        <f t="shared" si="3"/>
        <v>0</v>
      </c>
      <c r="DD12" s="325">
        <f t="shared" si="3"/>
        <v>0</v>
      </c>
      <c r="DE12" s="325">
        <f t="shared" si="3"/>
        <v>0</v>
      </c>
      <c r="DF12" s="325">
        <f t="shared" si="3"/>
        <v>0</v>
      </c>
      <c r="DG12" s="325">
        <f t="shared" si="3"/>
        <v>0</v>
      </c>
      <c r="DH12" s="325">
        <f t="shared" si="3"/>
        <v>0</v>
      </c>
      <c r="DI12" s="325">
        <f t="shared" si="3"/>
        <v>0</v>
      </c>
      <c r="DJ12" s="325">
        <f t="shared" si="3"/>
        <v>0</v>
      </c>
      <c r="DK12" s="325">
        <f t="shared" si="3"/>
        <v>0</v>
      </c>
      <c r="DL12" s="325">
        <f t="shared" si="3"/>
        <v>0</v>
      </c>
      <c r="DM12" s="325">
        <f t="shared" si="3"/>
        <v>0</v>
      </c>
      <c r="DN12" s="325">
        <f t="shared" si="3"/>
        <v>0</v>
      </c>
      <c r="DO12" s="325">
        <f t="shared" si="3"/>
        <v>0</v>
      </c>
      <c r="DP12" s="325">
        <f t="shared" si="3"/>
        <v>0</v>
      </c>
      <c r="DQ12" s="325">
        <f t="shared" si="3"/>
        <v>0</v>
      </c>
      <c r="DR12" s="325">
        <f t="shared" si="3"/>
        <v>0</v>
      </c>
      <c r="DS12" s="325">
        <f t="shared" si="3"/>
        <v>0</v>
      </c>
      <c r="DT12" s="325">
        <f t="shared" si="3"/>
        <v>0</v>
      </c>
      <c r="DU12" s="325">
        <f t="shared" si="3"/>
        <v>0</v>
      </c>
      <c r="DV12" s="325">
        <f t="shared" si="3"/>
        <v>0</v>
      </c>
      <c r="DW12" s="325">
        <f t="shared" si="3"/>
        <v>0</v>
      </c>
      <c r="DX12" s="325">
        <f t="shared" si="3"/>
        <v>0</v>
      </c>
      <c r="DY12" s="325">
        <f t="shared" si="3"/>
        <v>0</v>
      </c>
      <c r="DZ12" s="325">
        <f t="shared" si="3"/>
        <v>0</v>
      </c>
      <c r="EA12" s="325">
        <f t="shared" si="3"/>
        <v>0</v>
      </c>
      <c r="EB12" s="325">
        <f t="shared" si="3"/>
        <v>0</v>
      </c>
      <c r="EC12" s="325">
        <f t="shared" si="3"/>
        <v>0</v>
      </c>
      <c r="ED12" s="325">
        <f t="shared" si="3"/>
        <v>0</v>
      </c>
      <c r="EE12" s="325">
        <f t="shared" si="3"/>
        <v>0</v>
      </c>
      <c r="EF12" s="325">
        <f t="shared" si="3"/>
        <v>0</v>
      </c>
      <c r="EG12" s="325">
        <f t="shared" si="3"/>
        <v>0</v>
      </c>
      <c r="EH12" s="325">
        <f t="shared" ref="EH12:FM12" si="4" xml:space="preserve"> IF( EH11 = 1, 1 / ((1 + $F9) ^ (EH10 - 1)), 0)</f>
        <v>0</v>
      </c>
      <c r="EI12" s="325">
        <f t="shared" si="4"/>
        <v>0</v>
      </c>
      <c r="EJ12" s="325">
        <f t="shared" si="4"/>
        <v>0</v>
      </c>
      <c r="EK12" s="325">
        <f t="shared" si="4"/>
        <v>0</v>
      </c>
      <c r="EL12" s="325">
        <f t="shared" si="4"/>
        <v>0</v>
      </c>
      <c r="EM12" s="325">
        <f t="shared" si="4"/>
        <v>0</v>
      </c>
      <c r="EN12" s="325">
        <f t="shared" si="4"/>
        <v>0</v>
      </c>
      <c r="EO12" s="325">
        <f t="shared" si="4"/>
        <v>0</v>
      </c>
      <c r="EP12" s="325">
        <f t="shared" si="4"/>
        <v>0</v>
      </c>
      <c r="EQ12" s="325">
        <f t="shared" si="4"/>
        <v>0</v>
      </c>
      <c r="ER12" s="325">
        <f t="shared" si="4"/>
        <v>0</v>
      </c>
      <c r="ES12" s="325">
        <f t="shared" si="4"/>
        <v>0</v>
      </c>
      <c r="ET12" s="325">
        <f t="shared" si="4"/>
        <v>0</v>
      </c>
      <c r="EU12" s="325">
        <f t="shared" si="4"/>
        <v>0</v>
      </c>
      <c r="EV12" s="325">
        <f t="shared" si="4"/>
        <v>0</v>
      </c>
      <c r="EW12" s="325">
        <f t="shared" si="4"/>
        <v>0</v>
      </c>
      <c r="EX12" s="325">
        <f t="shared" si="4"/>
        <v>0</v>
      </c>
      <c r="EY12" s="325">
        <f t="shared" si="4"/>
        <v>0</v>
      </c>
      <c r="EZ12" s="325">
        <f t="shared" si="4"/>
        <v>0</v>
      </c>
      <c r="FA12" s="325">
        <f t="shared" si="4"/>
        <v>0</v>
      </c>
      <c r="FB12" s="325">
        <f t="shared" si="4"/>
        <v>0</v>
      </c>
      <c r="FC12" s="325">
        <f t="shared" si="4"/>
        <v>0</v>
      </c>
      <c r="FD12" s="325">
        <f t="shared" si="4"/>
        <v>0</v>
      </c>
      <c r="FE12" s="325">
        <f t="shared" si="4"/>
        <v>0</v>
      </c>
      <c r="FF12" s="325">
        <f t="shared" si="4"/>
        <v>0</v>
      </c>
      <c r="FG12" s="325">
        <f t="shared" si="4"/>
        <v>0</v>
      </c>
      <c r="FH12" s="325">
        <f t="shared" si="4"/>
        <v>0</v>
      </c>
      <c r="FI12" s="325">
        <f t="shared" si="4"/>
        <v>0</v>
      </c>
      <c r="FJ12" s="325">
        <f t="shared" si="4"/>
        <v>0</v>
      </c>
      <c r="FK12" s="325">
        <f t="shared" si="4"/>
        <v>0</v>
      </c>
      <c r="FL12" s="325">
        <f t="shared" si="4"/>
        <v>0</v>
      </c>
      <c r="FM12" s="325">
        <f t="shared" si="4"/>
        <v>0</v>
      </c>
      <c r="FN12" s="325">
        <f t="shared" ref="FN12:GJ12" si="5" xml:space="preserve"> IF( FN11 = 1, 1 / ((1 + $F9) ^ (FN10 - 1)), 0)</f>
        <v>0</v>
      </c>
      <c r="FO12" s="325">
        <f t="shared" si="5"/>
        <v>0</v>
      </c>
      <c r="FP12" s="325">
        <f t="shared" si="5"/>
        <v>0</v>
      </c>
      <c r="FQ12" s="325">
        <f t="shared" si="5"/>
        <v>0</v>
      </c>
      <c r="FR12" s="325">
        <f t="shared" si="5"/>
        <v>0</v>
      </c>
      <c r="FS12" s="325">
        <f t="shared" si="5"/>
        <v>0</v>
      </c>
      <c r="FT12" s="325">
        <f t="shared" si="5"/>
        <v>0</v>
      </c>
      <c r="FU12" s="325">
        <f t="shared" si="5"/>
        <v>0</v>
      </c>
      <c r="FV12" s="325">
        <f t="shared" si="5"/>
        <v>0</v>
      </c>
      <c r="FW12" s="325">
        <f t="shared" si="5"/>
        <v>0</v>
      </c>
      <c r="FX12" s="325">
        <f t="shared" si="5"/>
        <v>0</v>
      </c>
      <c r="FY12" s="325">
        <f t="shared" si="5"/>
        <v>0</v>
      </c>
      <c r="FZ12" s="325">
        <f t="shared" si="5"/>
        <v>0</v>
      </c>
      <c r="GA12" s="325">
        <f t="shared" si="5"/>
        <v>0</v>
      </c>
      <c r="GB12" s="325">
        <f t="shared" si="5"/>
        <v>0</v>
      </c>
      <c r="GC12" s="325">
        <f t="shared" si="5"/>
        <v>0</v>
      </c>
      <c r="GD12" s="325">
        <f t="shared" si="5"/>
        <v>0</v>
      </c>
      <c r="GE12" s="325">
        <f t="shared" si="5"/>
        <v>0</v>
      </c>
      <c r="GF12" s="325">
        <f t="shared" si="5"/>
        <v>0</v>
      </c>
      <c r="GG12" s="325">
        <f t="shared" si="5"/>
        <v>0</v>
      </c>
      <c r="GH12" s="325">
        <f t="shared" si="5"/>
        <v>0</v>
      </c>
      <c r="GI12" s="325">
        <f t="shared" si="5"/>
        <v>0</v>
      </c>
      <c r="GJ12" s="325">
        <f t="shared" si="5"/>
        <v>0</v>
      </c>
    </row>
    <row r="13" spans="1:192" x14ac:dyDescent="0.25">
      <c r="A13" s="243"/>
      <c r="B13" s="243"/>
      <c r="C13" s="244"/>
      <c r="D13" s="245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42"/>
      <c r="BU13" s="242"/>
      <c r="BV13" s="242"/>
      <c r="BW13" s="242"/>
      <c r="BX13" s="242"/>
      <c r="BY13" s="242"/>
      <c r="BZ13" s="242"/>
      <c r="CA13" s="242"/>
      <c r="CB13" s="242"/>
      <c r="CC13" s="242"/>
      <c r="CD13" s="242"/>
      <c r="CE13" s="242"/>
      <c r="CF13" s="242"/>
      <c r="CG13" s="242"/>
      <c r="CH13" s="242"/>
      <c r="CI13" s="242"/>
      <c r="CJ13" s="242"/>
      <c r="CK13" s="242"/>
      <c r="CL13" s="242"/>
      <c r="CM13" s="242"/>
      <c r="CN13" s="242"/>
      <c r="CO13" s="242"/>
      <c r="CP13" s="242"/>
      <c r="CQ13" s="242"/>
      <c r="CR13" s="242"/>
      <c r="CS13" s="242"/>
      <c r="CT13" s="242"/>
      <c r="CU13" s="242"/>
      <c r="CV13" s="242"/>
      <c r="CW13" s="242"/>
      <c r="CX13" s="242"/>
      <c r="CY13" s="242"/>
      <c r="CZ13" s="242"/>
      <c r="DA13" s="242"/>
      <c r="DB13" s="242"/>
      <c r="DC13" s="242"/>
      <c r="DD13" s="242"/>
      <c r="DE13" s="242"/>
      <c r="DF13" s="242"/>
      <c r="DG13" s="242"/>
      <c r="DH13" s="242"/>
      <c r="DI13" s="242"/>
      <c r="DJ13" s="242"/>
      <c r="DK13" s="242"/>
      <c r="DL13" s="242"/>
      <c r="DM13" s="242"/>
      <c r="DN13" s="242"/>
      <c r="DO13" s="242"/>
      <c r="DP13" s="242"/>
      <c r="DQ13" s="242"/>
      <c r="DR13" s="242"/>
      <c r="DS13" s="242"/>
      <c r="DT13" s="242"/>
      <c r="DU13" s="242"/>
      <c r="DV13" s="242"/>
      <c r="DW13" s="242"/>
      <c r="DX13" s="242"/>
      <c r="DY13" s="242"/>
      <c r="DZ13" s="242"/>
      <c r="EA13" s="242"/>
      <c r="EB13" s="242"/>
      <c r="EC13" s="242"/>
      <c r="ED13" s="242"/>
      <c r="EE13" s="242"/>
      <c r="EF13" s="242"/>
      <c r="EG13" s="242"/>
      <c r="EH13" s="242"/>
      <c r="EI13" s="242"/>
      <c r="EJ13" s="242"/>
      <c r="EK13" s="242"/>
      <c r="EL13" s="242"/>
      <c r="EM13" s="242"/>
      <c r="EN13" s="242"/>
      <c r="EO13" s="242"/>
      <c r="EP13" s="242"/>
      <c r="EQ13" s="242"/>
      <c r="ER13" s="242"/>
      <c r="ES13" s="242"/>
      <c r="ET13" s="242"/>
      <c r="EU13" s="242"/>
      <c r="EV13" s="242"/>
      <c r="EW13" s="242"/>
      <c r="EX13" s="242"/>
      <c r="EY13" s="242"/>
      <c r="EZ13" s="242"/>
      <c r="FA13" s="242"/>
      <c r="FB13" s="242"/>
      <c r="FC13" s="242"/>
      <c r="FD13" s="242"/>
      <c r="FE13" s="242"/>
      <c r="FF13" s="242"/>
      <c r="FG13" s="242"/>
      <c r="FH13" s="242"/>
      <c r="FI13" s="242"/>
      <c r="FJ13" s="242"/>
      <c r="FK13" s="242"/>
      <c r="FL13" s="242"/>
      <c r="FM13" s="242"/>
      <c r="FN13" s="242"/>
      <c r="FO13" s="242"/>
      <c r="FP13" s="242"/>
      <c r="FQ13" s="242"/>
      <c r="FR13" s="242"/>
      <c r="FS13" s="242"/>
      <c r="FT13" s="242"/>
      <c r="FU13" s="242"/>
      <c r="FV13" s="242"/>
      <c r="FW13" s="242"/>
      <c r="FX13" s="242"/>
      <c r="FY13" s="242"/>
      <c r="FZ13" s="242"/>
      <c r="GA13" s="242"/>
      <c r="GB13" s="242"/>
      <c r="GC13" s="242"/>
      <c r="GD13" s="242"/>
      <c r="GE13" s="242"/>
      <c r="GF13" s="242"/>
      <c r="GG13" s="242"/>
      <c r="GH13" s="242"/>
      <c r="GI13" s="242"/>
      <c r="GJ13" s="242"/>
    </row>
    <row r="14" spans="1:192" x14ac:dyDescent="0.25">
      <c r="A14" s="476"/>
      <c r="B14" s="476"/>
      <c r="C14" s="477"/>
      <c r="D14" s="327"/>
      <c r="E14" s="327" t="str">
        <f xml:space="preserve"> InpC!E$35</f>
        <v>H1 seasonal adjustment</v>
      </c>
      <c r="F14" s="327">
        <f xml:space="preserve"> InpC!F$35</f>
        <v>0.5</v>
      </c>
      <c r="G14" s="327" t="str">
        <f xml:space="preserve"> InpC!G$35</f>
        <v>% of annual yield</v>
      </c>
      <c r="H14" s="327"/>
      <c r="I14" s="478"/>
      <c r="J14" s="478"/>
      <c r="K14" s="478"/>
      <c r="L14" s="478"/>
      <c r="M14" s="478"/>
      <c r="N14" s="478"/>
      <c r="O14" s="478"/>
      <c r="P14" s="478"/>
      <c r="Q14" s="478"/>
      <c r="R14" s="478"/>
      <c r="S14" s="478"/>
      <c r="T14" s="478"/>
      <c r="U14" s="478"/>
      <c r="V14" s="478"/>
      <c r="W14" s="478"/>
      <c r="X14" s="478"/>
      <c r="Y14" s="478"/>
      <c r="Z14" s="478"/>
      <c r="AA14" s="478"/>
      <c r="AB14" s="478"/>
      <c r="AC14" s="478"/>
      <c r="AD14" s="478"/>
      <c r="AE14" s="478"/>
      <c r="AF14" s="478"/>
      <c r="AG14" s="478"/>
      <c r="AH14" s="478"/>
      <c r="AI14" s="478"/>
      <c r="AJ14" s="478"/>
      <c r="AK14" s="478"/>
      <c r="AL14" s="478"/>
      <c r="AM14" s="478"/>
      <c r="AN14" s="478"/>
      <c r="AO14" s="478"/>
      <c r="AP14" s="478"/>
      <c r="AQ14" s="478"/>
      <c r="AR14" s="478"/>
      <c r="AS14" s="478"/>
      <c r="AT14" s="478"/>
      <c r="AU14" s="478"/>
      <c r="AV14" s="478"/>
      <c r="AW14" s="478"/>
      <c r="AX14" s="478"/>
      <c r="AY14" s="478"/>
      <c r="AZ14" s="478"/>
      <c r="BA14" s="478"/>
      <c r="BB14" s="478"/>
      <c r="BC14" s="478"/>
      <c r="BD14" s="478"/>
      <c r="BE14" s="478"/>
      <c r="BF14" s="478"/>
      <c r="BG14" s="478"/>
      <c r="BH14" s="478"/>
      <c r="BI14" s="478"/>
      <c r="BJ14" s="478"/>
      <c r="BK14" s="478"/>
      <c r="BL14" s="478"/>
      <c r="BM14" s="478"/>
      <c r="BN14" s="478"/>
      <c r="BO14" s="478"/>
      <c r="BP14" s="478"/>
      <c r="BQ14" s="478"/>
      <c r="BR14" s="478"/>
      <c r="BS14" s="478"/>
      <c r="BT14" s="478"/>
      <c r="BU14" s="478"/>
      <c r="BV14" s="478"/>
      <c r="BW14" s="478"/>
      <c r="BX14" s="478"/>
      <c r="BY14" s="478"/>
      <c r="BZ14" s="478"/>
      <c r="CA14" s="478"/>
      <c r="CB14" s="478"/>
      <c r="CC14" s="478"/>
      <c r="CD14" s="478"/>
      <c r="CE14" s="478"/>
      <c r="CF14" s="478"/>
      <c r="CG14" s="478"/>
      <c r="CH14" s="478"/>
      <c r="CI14" s="478"/>
      <c r="CJ14" s="478"/>
      <c r="CK14" s="478"/>
      <c r="CL14" s="478"/>
      <c r="CM14" s="478"/>
      <c r="CN14" s="478"/>
      <c r="CO14" s="478"/>
      <c r="CP14" s="478"/>
      <c r="CQ14" s="478"/>
      <c r="CR14" s="478"/>
      <c r="CS14" s="478"/>
      <c r="CT14" s="478"/>
      <c r="CU14" s="478"/>
      <c r="CV14" s="478"/>
      <c r="CW14" s="478"/>
      <c r="CX14" s="478"/>
      <c r="CY14" s="478"/>
      <c r="CZ14" s="478"/>
      <c r="DA14" s="478"/>
      <c r="DB14" s="478"/>
      <c r="DC14" s="478"/>
      <c r="DD14" s="478"/>
      <c r="DE14" s="478"/>
      <c r="DF14" s="478"/>
      <c r="DG14" s="478"/>
      <c r="DH14" s="478"/>
      <c r="DI14" s="478"/>
      <c r="DJ14" s="478"/>
      <c r="DK14" s="478"/>
      <c r="DL14" s="478"/>
      <c r="DM14" s="478"/>
      <c r="DN14" s="478"/>
      <c r="DO14" s="478"/>
      <c r="DP14" s="478"/>
      <c r="DQ14" s="478"/>
      <c r="DR14" s="478"/>
      <c r="DS14" s="478"/>
      <c r="DT14" s="478"/>
      <c r="DU14" s="478"/>
      <c r="DV14" s="478"/>
      <c r="DW14" s="478"/>
      <c r="DX14" s="478"/>
      <c r="DY14" s="478"/>
      <c r="DZ14" s="478"/>
      <c r="EA14" s="478"/>
      <c r="EB14" s="478"/>
      <c r="EC14" s="478"/>
      <c r="ED14" s="478"/>
      <c r="EE14" s="478"/>
      <c r="EF14" s="478"/>
      <c r="EG14" s="478"/>
      <c r="EH14" s="478"/>
      <c r="EI14" s="478"/>
      <c r="EJ14" s="478"/>
      <c r="EK14" s="478"/>
      <c r="EL14" s="478"/>
      <c r="EM14" s="478"/>
      <c r="EN14" s="478"/>
      <c r="EO14" s="478"/>
      <c r="EP14" s="478"/>
      <c r="EQ14" s="478"/>
      <c r="ER14" s="478"/>
      <c r="ES14" s="478"/>
      <c r="ET14" s="478"/>
      <c r="EU14" s="478"/>
      <c r="EV14" s="478"/>
      <c r="EW14" s="478"/>
      <c r="EX14" s="478"/>
      <c r="EY14" s="478"/>
      <c r="EZ14" s="478"/>
      <c r="FA14" s="478"/>
      <c r="FB14" s="478"/>
      <c r="FC14" s="478"/>
      <c r="FD14" s="478"/>
      <c r="FE14" s="478"/>
      <c r="FF14" s="478"/>
      <c r="FG14" s="478"/>
      <c r="FH14" s="478"/>
      <c r="FI14" s="478"/>
      <c r="FJ14" s="478"/>
      <c r="FK14" s="478"/>
      <c r="FL14" s="478"/>
      <c r="FM14" s="478"/>
      <c r="FN14" s="478"/>
      <c r="FO14" s="478"/>
      <c r="FP14" s="478"/>
      <c r="FQ14" s="478"/>
      <c r="FR14" s="478"/>
      <c r="FS14" s="478"/>
      <c r="FT14" s="478"/>
      <c r="FU14" s="478"/>
      <c r="FV14" s="478"/>
      <c r="FW14" s="478"/>
      <c r="FX14" s="478"/>
      <c r="FY14" s="478"/>
      <c r="FZ14" s="478"/>
      <c r="GA14" s="478"/>
      <c r="GB14" s="478"/>
      <c r="GC14" s="478"/>
      <c r="GD14" s="478"/>
      <c r="GE14" s="478"/>
      <c r="GF14" s="478"/>
      <c r="GG14" s="478"/>
      <c r="GH14" s="478"/>
      <c r="GI14" s="478"/>
      <c r="GJ14" s="478"/>
    </row>
    <row r="15" spans="1:192" x14ac:dyDescent="0.25">
      <c r="A15" s="476"/>
      <c r="B15" s="476"/>
      <c r="C15" s="477"/>
      <c r="D15" s="327"/>
      <c r="E15" s="327" t="str">
        <f xml:space="preserve"> InpC!E$36</f>
        <v>H2 seasonal adjustment</v>
      </c>
      <c r="F15" s="327">
        <f xml:space="preserve"> InpC!F$36</f>
        <v>0.5</v>
      </c>
      <c r="G15" s="327" t="str">
        <f xml:space="preserve"> InpC!G$36</f>
        <v>% of annual yield</v>
      </c>
      <c r="H15" s="327"/>
      <c r="I15" s="478"/>
      <c r="J15" s="478"/>
      <c r="K15" s="478"/>
      <c r="L15" s="478"/>
      <c r="M15" s="478"/>
      <c r="N15" s="478"/>
      <c r="O15" s="478"/>
      <c r="P15" s="478"/>
      <c r="Q15" s="478"/>
      <c r="R15" s="478"/>
      <c r="S15" s="478"/>
      <c r="T15" s="478"/>
      <c r="U15" s="478"/>
      <c r="V15" s="478"/>
      <c r="W15" s="478"/>
      <c r="X15" s="478"/>
      <c r="Y15" s="478"/>
      <c r="Z15" s="478"/>
      <c r="AA15" s="478"/>
      <c r="AB15" s="478"/>
      <c r="AC15" s="478"/>
      <c r="AD15" s="478"/>
      <c r="AE15" s="478"/>
      <c r="AF15" s="478"/>
      <c r="AG15" s="478"/>
      <c r="AH15" s="478"/>
      <c r="AI15" s="478"/>
      <c r="AJ15" s="478"/>
      <c r="AK15" s="478"/>
      <c r="AL15" s="478"/>
      <c r="AM15" s="478"/>
      <c r="AN15" s="478"/>
      <c r="AO15" s="478"/>
      <c r="AP15" s="478"/>
      <c r="AQ15" s="478"/>
      <c r="AR15" s="478"/>
      <c r="AS15" s="478"/>
      <c r="AT15" s="478"/>
      <c r="AU15" s="478"/>
      <c r="AV15" s="478"/>
      <c r="AW15" s="478"/>
      <c r="AX15" s="478"/>
      <c r="AY15" s="478"/>
      <c r="AZ15" s="478"/>
      <c r="BA15" s="478"/>
      <c r="BB15" s="478"/>
      <c r="BC15" s="478"/>
      <c r="BD15" s="478"/>
      <c r="BE15" s="478"/>
      <c r="BF15" s="478"/>
      <c r="BG15" s="478"/>
      <c r="BH15" s="478"/>
      <c r="BI15" s="478"/>
      <c r="BJ15" s="478"/>
      <c r="BK15" s="478"/>
      <c r="BL15" s="478"/>
      <c r="BM15" s="478"/>
      <c r="BN15" s="478"/>
      <c r="BO15" s="478"/>
      <c r="BP15" s="478"/>
      <c r="BQ15" s="478"/>
      <c r="BR15" s="478"/>
      <c r="BS15" s="478"/>
      <c r="BT15" s="478"/>
      <c r="BU15" s="478"/>
      <c r="BV15" s="478"/>
      <c r="BW15" s="478"/>
      <c r="BX15" s="478"/>
      <c r="BY15" s="478"/>
      <c r="BZ15" s="478"/>
      <c r="CA15" s="478"/>
      <c r="CB15" s="478"/>
      <c r="CC15" s="478"/>
      <c r="CD15" s="478"/>
      <c r="CE15" s="478"/>
      <c r="CF15" s="478"/>
      <c r="CG15" s="478"/>
      <c r="CH15" s="478"/>
      <c r="CI15" s="478"/>
      <c r="CJ15" s="478"/>
      <c r="CK15" s="478"/>
      <c r="CL15" s="478"/>
      <c r="CM15" s="478"/>
      <c r="CN15" s="478"/>
      <c r="CO15" s="478"/>
      <c r="CP15" s="478"/>
      <c r="CQ15" s="478"/>
      <c r="CR15" s="478"/>
      <c r="CS15" s="478"/>
      <c r="CT15" s="478"/>
      <c r="CU15" s="478"/>
      <c r="CV15" s="478"/>
      <c r="CW15" s="478"/>
      <c r="CX15" s="478"/>
      <c r="CY15" s="478"/>
      <c r="CZ15" s="478"/>
      <c r="DA15" s="478"/>
      <c r="DB15" s="478"/>
      <c r="DC15" s="478"/>
      <c r="DD15" s="478"/>
      <c r="DE15" s="478"/>
      <c r="DF15" s="478"/>
      <c r="DG15" s="478"/>
      <c r="DH15" s="478"/>
      <c r="DI15" s="478"/>
      <c r="DJ15" s="478"/>
      <c r="DK15" s="478"/>
      <c r="DL15" s="478"/>
      <c r="DM15" s="478"/>
      <c r="DN15" s="478"/>
      <c r="DO15" s="478"/>
      <c r="DP15" s="478"/>
      <c r="DQ15" s="478"/>
      <c r="DR15" s="478"/>
      <c r="DS15" s="478"/>
      <c r="DT15" s="478"/>
      <c r="DU15" s="478"/>
      <c r="DV15" s="478"/>
      <c r="DW15" s="478"/>
      <c r="DX15" s="478"/>
      <c r="DY15" s="478"/>
      <c r="DZ15" s="478"/>
      <c r="EA15" s="478"/>
      <c r="EB15" s="478"/>
      <c r="EC15" s="478"/>
      <c r="ED15" s="478"/>
      <c r="EE15" s="478"/>
      <c r="EF15" s="478"/>
      <c r="EG15" s="478"/>
      <c r="EH15" s="478"/>
      <c r="EI15" s="478"/>
      <c r="EJ15" s="478"/>
      <c r="EK15" s="478"/>
      <c r="EL15" s="478"/>
      <c r="EM15" s="478"/>
      <c r="EN15" s="478"/>
      <c r="EO15" s="478"/>
      <c r="EP15" s="478"/>
      <c r="EQ15" s="478"/>
      <c r="ER15" s="478"/>
      <c r="ES15" s="478"/>
      <c r="ET15" s="478"/>
      <c r="EU15" s="478"/>
      <c r="EV15" s="478"/>
      <c r="EW15" s="478"/>
      <c r="EX15" s="478"/>
      <c r="EY15" s="478"/>
      <c r="EZ15" s="478"/>
      <c r="FA15" s="478"/>
      <c r="FB15" s="478"/>
      <c r="FC15" s="478"/>
      <c r="FD15" s="478"/>
      <c r="FE15" s="478"/>
      <c r="FF15" s="478"/>
      <c r="FG15" s="478"/>
      <c r="FH15" s="478"/>
      <c r="FI15" s="478"/>
      <c r="FJ15" s="478"/>
      <c r="FK15" s="478"/>
      <c r="FL15" s="478"/>
      <c r="FM15" s="478"/>
      <c r="FN15" s="478"/>
      <c r="FO15" s="478"/>
      <c r="FP15" s="478"/>
      <c r="FQ15" s="478"/>
      <c r="FR15" s="478"/>
      <c r="FS15" s="478"/>
      <c r="FT15" s="478"/>
      <c r="FU15" s="478"/>
      <c r="FV15" s="478"/>
      <c r="FW15" s="478"/>
      <c r="FX15" s="478"/>
      <c r="FY15" s="478"/>
      <c r="FZ15" s="478"/>
      <c r="GA15" s="478"/>
      <c r="GB15" s="478"/>
      <c r="GC15" s="478"/>
      <c r="GD15" s="478"/>
      <c r="GE15" s="478"/>
      <c r="GF15" s="478"/>
      <c r="GG15" s="478"/>
      <c r="GH15" s="478"/>
      <c r="GI15" s="478"/>
      <c r="GJ15" s="478"/>
    </row>
    <row r="16" spans="1:192" x14ac:dyDescent="0.25">
      <c r="A16" s="86"/>
      <c r="B16" s="86"/>
      <c r="C16" s="87"/>
      <c r="D16" s="88"/>
      <c r="E16" s="78" t="str">
        <f xml:space="preserve"> Time!E$160</f>
        <v>Contract period quarter</v>
      </c>
      <c r="F16" s="78">
        <f xml:space="preserve"> Time!F$160</f>
        <v>0</v>
      </c>
      <c r="G16" s="78" t="str">
        <f xml:space="preserve"> Time!G$160</f>
        <v>counter</v>
      </c>
      <c r="H16" s="78">
        <f xml:space="preserve"> Time!H$160</f>
        <v>0</v>
      </c>
      <c r="I16" s="78">
        <f xml:space="preserve"> Time!I$160</f>
        <v>0</v>
      </c>
      <c r="J16" s="78">
        <f xml:space="preserve"> Time!J$160</f>
        <v>0</v>
      </c>
      <c r="K16" s="78">
        <f xml:space="preserve"> Time!K$160</f>
        <v>0</v>
      </c>
      <c r="L16" s="78">
        <f xml:space="preserve"> Time!L$160</f>
        <v>0</v>
      </c>
      <c r="M16" s="78">
        <f xml:space="preserve"> Time!M$160</f>
        <v>0</v>
      </c>
      <c r="N16" s="78">
        <f xml:space="preserve"> Time!N$160</f>
        <v>0</v>
      </c>
      <c r="O16" s="78">
        <f xml:space="preserve"> Time!O$160</f>
        <v>0</v>
      </c>
      <c r="P16" s="78">
        <f xml:space="preserve"> Time!P$160</f>
        <v>0</v>
      </c>
      <c r="Q16" s="78">
        <f xml:space="preserve"> Time!Q$160</f>
        <v>1</v>
      </c>
      <c r="R16" s="78">
        <f xml:space="preserve"> Time!R$160</f>
        <v>2</v>
      </c>
      <c r="S16" s="78">
        <f xml:space="preserve"> Time!S$160</f>
        <v>1</v>
      </c>
      <c r="T16" s="78">
        <f xml:space="preserve"> Time!T$160</f>
        <v>2</v>
      </c>
      <c r="U16" s="78">
        <f xml:space="preserve"> Time!U$160</f>
        <v>1</v>
      </c>
      <c r="V16" s="78">
        <f xml:space="preserve"> Time!V$160</f>
        <v>2</v>
      </c>
      <c r="W16" s="78">
        <f xml:space="preserve"> Time!W$160</f>
        <v>1</v>
      </c>
      <c r="X16" s="78">
        <f xml:space="preserve"> Time!X$160</f>
        <v>2</v>
      </c>
      <c r="Y16" s="78">
        <f xml:space="preserve"> Time!Y$160</f>
        <v>1</v>
      </c>
      <c r="Z16" s="78">
        <f xml:space="preserve"> Time!Z$160</f>
        <v>2</v>
      </c>
      <c r="AA16" s="78">
        <f xml:space="preserve"> Time!AA$160</f>
        <v>1</v>
      </c>
      <c r="AB16" s="78">
        <f xml:space="preserve"> Time!AB$160</f>
        <v>2</v>
      </c>
      <c r="AC16" s="78">
        <f xml:space="preserve"> Time!AC$160</f>
        <v>1</v>
      </c>
      <c r="AD16" s="78">
        <f xml:space="preserve"> Time!AD$160</f>
        <v>2</v>
      </c>
      <c r="AE16" s="78">
        <f xml:space="preserve"> Time!AE$160</f>
        <v>1</v>
      </c>
      <c r="AF16" s="78">
        <f xml:space="preserve"> Time!AF$160</f>
        <v>2</v>
      </c>
      <c r="AG16" s="78">
        <f xml:space="preserve"> Time!AG$160</f>
        <v>1</v>
      </c>
      <c r="AH16" s="78">
        <f xml:space="preserve"> Time!AH$160</f>
        <v>2</v>
      </c>
      <c r="AI16" s="78">
        <f xml:space="preserve"> Time!AI$160</f>
        <v>1</v>
      </c>
      <c r="AJ16" s="78">
        <f xml:space="preserve"> Time!AJ$160</f>
        <v>2</v>
      </c>
      <c r="AK16" s="78">
        <f xml:space="preserve"> Time!AK$160</f>
        <v>1</v>
      </c>
      <c r="AL16" s="78">
        <f xml:space="preserve"> Time!AL$160</f>
        <v>2</v>
      </c>
      <c r="AM16" s="78">
        <f xml:space="preserve"> Time!AM$160</f>
        <v>1</v>
      </c>
      <c r="AN16" s="78">
        <f xml:space="preserve"> Time!AN$160</f>
        <v>2</v>
      </c>
      <c r="AO16" s="78">
        <f xml:space="preserve"> Time!AO$160</f>
        <v>1</v>
      </c>
      <c r="AP16" s="78">
        <f xml:space="preserve"> Time!AP$160</f>
        <v>2</v>
      </c>
      <c r="AQ16" s="78">
        <f xml:space="preserve"> Time!AQ$160</f>
        <v>1</v>
      </c>
      <c r="AR16" s="78">
        <f xml:space="preserve"> Time!AR$160</f>
        <v>2</v>
      </c>
      <c r="AS16" s="78">
        <f xml:space="preserve"> Time!AS$160</f>
        <v>1</v>
      </c>
      <c r="AT16" s="78">
        <f xml:space="preserve"> Time!AT$160</f>
        <v>2</v>
      </c>
      <c r="AU16" s="78">
        <f xml:space="preserve"> Time!AU$160</f>
        <v>1</v>
      </c>
      <c r="AV16" s="78">
        <f xml:space="preserve"> Time!AV$160</f>
        <v>2</v>
      </c>
      <c r="AW16" s="78">
        <f xml:space="preserve"> Time!AW$160</f>
        <v>1</v>
      </c>
      <c r="AX16" s="78">
        <f xml:space="preserve"> Time!AX$160</f>
        <v>2</v>
      </c>
      <c r="AY16" s="78">
        <f xml:space="preserve"> Time!AY$160</f>
        <v>1</v>
      </c>
      <c r="AZ16" s="78">
        <f xml:space="preserve"> Time!AZ$160</f>
        <v>2</v>
      </c>
      <c r="BA16" s="78">
        <f xml:space="preserve"> Time!BA$160</f>
        <v>1</v>
      </c>
      <c r="BB16" s="78">
        <f xml:space="preserve"> Time!BB$160</f>
        <v>2</v>
      </c>
      <c r="BC16" s="78">
        <f xml:space="preserve"> Time!BC$160</f>
        <v>1</v>
      </c>
      <c r="BD16" s="78">
        <f xml:space="preserve"> Time!BD$160</f>
        <v>2</v>
      </c>
      <c r="BE16" s="78">
        <f xml:space="preserve"> Time!BE$160</f>
        <v>0</v>
      </c>
      <c r="BF16" s="78">
        <f xml:space="preserve"> Time!BF$160</f>
        <v>0</v>
      </c>
      <c r="BG16" s="78">
        <f xml:space="preserve"> Time!BG$160</f>
        <v>0</v>
      </c>
      <c r="BH16" s="78">
        <f xml:space="preserve"> Time!BH$160</f>
        <v>0</v>
      </c>
      <c r="BI16" s="78">
        <f xml:space="preserve"> Time!BI$160</f>
        <v>0</v>
      </c>
      <c r="BJ16" s="78">
        <f xml:space="preserve"> Time!BJ$160</f>
        <v>0</v>
      </c>
      <c r="BK16" s="78">
        <f xml:space="preserve"> Time!BK$160</f>
        <v>0</v>
      </c>
      <c r="BL16" s="78">
        <f xml:space="preserve"> Time!BL$160</f>
        <v>0</v>
      </c>
      <c r="BM16" s="78">
        <f xml:space="preserve"> Time!BM$160</f>
        <v>0</v>
      </c>
      <c r="BN16" s="78">
        <f xml:space="preserve"> Time!BN$160</f>
        <v>0</v>
      </c>
      <c r="BO16" s="78">
        <f xml:space="preserve"> Time!BO$160</f>
        <v>0</v>
      </c>
      <c r="BP16" s="78">
        <f xml:space="preserve"> Time!BP$160</f>
        <v>0</v>
      </c>
      <c r="BQ16" s="78">
        <f xml:space="preserve"> Time!BQ$160</f>
        <v>0</v>
      </c>
      <c r="BR16" s="78">
        <f xml:space="preserve"> Time!BR$160</f>
        <v>0</v>
      </c>
      <c r="BS16" s="78">
        <f xml:space="preserve"> Time!BS$160</f>
        <v>0</v>
      </c>
      <c r="BT16" s="78">
        <f xml:space="preserve"> Time!BT$160</f>
        <v>0</v>
      </c>
      <c r="BU16" s="78">
        <f xml:space="preserve"> Time!BU$160</f>
        <v>0</v>
      </c>
      <c r="BV16" s="78">
        <f xml:space="preserve"> Time!BV$160</f>
        <v>0</v>
      </c>
      <c r="BW16" s="78">
        <f xml:space="preserve"> Time!BW$160</f>
        <v>0</v>
      </c>
      <c r="BX16" s="78">
        <f xml:space="preserve"> Time!BX$160</f>
        <v>0</v>
      </c>
      <c r="BY16" s="78">
        <f xml:space="preserve"> Time!BY$160</f>
        <v>0</v>
      </c>
      <c r="BZ16" s="78">
        <f xml:space="preserve"> Time!BZ$160</f>
        <v>0</v>
      </c>
      <c r="CA16" s="78">
        <f xml:space="preserve"> Time!CA$160</f>
        <v>0</v>
      </c>
      <c r="CB16" s="78">
        <f xml:space="preserve"> Time!CB$160</f>
        <v>0</v>
      </c>
      <c r="CC16" s="78">
        <f xml:space="preserve"> Time!CC$160</f>
        <v>0</v>
      </c>
      <c r="CD16" s="78">
        <f xml:space="preserve"> Time!CD$160</f>
        <v>0</v>
      </c>
      <c r="CE16" s="78">
        <f xml:space="preserve"> Time!CE$160</f>
        <v>0</v>
      </c>
      <c r="CF16" s="78">
        <f xml:space="preserve"> Time!CF$160</f>
        <v>0</v>
      </c>
      <c r="CG16" s="78">
        <f xml:space="preserve"> Time!CG$160</f>
        <v>0</v>
      </c>
      <c r="CH16" s="78">
        <f xml:space="preserve"> Time!CH$160</f>
        <v>0</v>
      </c>
      <c r="CI16" s="78">
        <f xml:space="preserve"> Time!CI$160</f>
        <v>0</v>
      </c>
      <c r="CJ16" s="78">
        <f xml:space="preserve"> Time!CJ$160</f>
        <v>0</v>
      </c>
      <c r="CK16" s="78">
        <f xml:space="preserve"> Time!CK$160</f>
        <v>0</v>
      </c>
      <c r="CL16" s="78">
        <f xml:space="preserve"> Time!CL$160</f>
        <v>0</v>
      </c>
      <c r="CM16" s="78">
        <f xml:space="preserve"> Time!CM$160</f>
        <v>0</v>
      </c>
      <c r="CN16" s="78">
        <f xml:space="preserve"> Time!CN$160</f>
        <v>0</v>
      </c>
      <c r="CO16" s="78">
        <f xml:space="preserve"> Time!CO$160</f>
        <v>0</v>
      </c>
      <c r="CP16" s="78">
        <f xml:space="preserve"> Time!CP$160</f>
        <v>0</v>
      </c>
      <c r="CQ16" s="78">
        <f xml:space="preserve"> Time!CQ$160</f>
        <v>0</v>
      </c>
      <c r="CR16" s="78">
        <f xml:space="preserve"> Time!CR$160</f>
        <v>0</v>
      </c>
      <c r="CS16" s="78">
        <f xml:space="preserve"> Time!CS$160</f>
        <v>0</v>
      </c>
      <c r="CT16" s="78">
        <f xml:space="preserve"> Time!CT$160</f>
        <v>0</v>
      </c>
      <c r="CU16" s="78">
        <f xml:space="preserve"> Time!CU$160</f>
        <v>0</v>
      </c>
      <c r="CV16" s="78">
        <f xml:space="preserve"> Time!CV$160</f>
        <v>0</v>
      </c>
      <c r="CW16" s="78">
        <f xml:space="preserve"> Time!CW$160</f>
        <v>0</v>
      </c>
      <c r="CX16" s="78">
        <f xml:space="preserve"> Time!CX$160</f>
        <v>0</v>
      </c>
      <c r="CY16" s="78">
        <f xml:space="preserve"> Time!CY$160</f>
        <v>0</v>
      </c>
      <c r="CZ16" s="78">
        <f xml:space="preserve"> Time!CZ$160</f>
        <v>0</v>
      </c>
      <c r="DA16" s="78">
        <f xml:space="preserve"> Time!DA$160</f>
        <v>0</v>
      </c>
      <c r="DB16" s="78">
        <f xml:space="preserve"> Time!DB$160</f>
        <v>0</v>
      </c>
      <c r="DC16" s="78">
        <f xml:space="preserve"> Time!DC$160</f>
        <v>0</v>
      </c>
      <c r="DD16" s="78">
        <f xml:space="preserve"> Time!DD$160</f>
        <v>0</v>
      </c>
      <c r="DE16" s="78">
        <f xml:space="preserve"> Time!DE$160</f>
        <v>0</v>
      </c>
      <c r="DF16" s="78">
        <f xml:space="preserve"> Time!DF$160</f>
        <v>0</v>
      </c>
      <c r="DG16" s="78">
        <f xml:space="preserve"> Time!DG$160</f>
        <v>0</v>
      </c>
      <c r="DH16" s="78">
        <f xml:space="preserve"> Time!DH$160</f>
        <v>0</v>
      </c>
      <c r="DI16" s="78">
        <f xml:space="preserve"> Time!DI$160</f>
        <v>0</v>
      </c>
      <c r="DJ16" s="78">
        <f xml:space="preserve"> Time!DJ$160</f>
        <v>0</v>
      </c>
      <c r="DK16" s="78">
        <f xml:space="preserve"> Time!DK$160</f>
        <v>0</v>
      </c>
      <c r="DL16" s="78">
        <f xml:space="preserve"> Time!DL$160</f>
        <v>0</v>
      </c>
      <c r="DM16" s="78">
        <f xml:space="preserve"> Time!DM$160</f>
        <v>0</v>
      </c>
      <c r="DN16" s="78">
        <f xml:space="preserve"> Time!DN$160</f>
        <v>0</v>
      </c>
      <c r="DO16" s="78">
        <f xml:space="preserve"> Time!DO$160</f>
        <v>0</v>
      </c>
      <c r="DP16" s="78">
        <f xml:space="preserve"> Time!DP$160</f>
        <v>0</v>
      </c>
      <c r="DQ16" s="78">
        <f xml:space="preserve"> Time!DQ$160</f>
        <v>0</v>
      </c>
      <c r="DR16" s="78">
        <f xml:space="preserve"> Time!DR$160</f>
        <v>0</v>
      </c>
      <c r="DS16" s="78">
        <f xml:space="preserve"> Time!DS$160</f>
        <v>0</v>
      </c>
      <c r="DT16" s="78">
        <f xml:space="preserve"> Time!DT$160</f>
        <v>0</v>
      </c>
      <c r="DU16" s="78">
        <f xml:space="preserve"> Time!DU$160</f>
        <v>0</v>
      </c>
      <c r="DV16" s="78">
        <f xml:space="preserve"> Time!DV$160</f>
        <v>0</v>
      </c>
      <c r="DW16" s="78">
        <f xml:space="preserve"> Time!DW$160</f>
        <v>0</v>
      </c>
      <c r="DX16" s="78">
        <f xml:space="preserve"> Time!DX$160</f>
        <v>0</v>
      </c>
      <c r="DY16" s="78">
        <f xml:space="preserve"> Time!DY$160</f>
        <v>0</v>
      </c>
      <c r="DZ16" s="78">
        <f xml:space="preserve"> Time!DZ$160</f>
        <v>0</v>
      </c>
      <c r="EA16" s="78">
        <f xml:space="preserve"> Time!EA$160</f>
        <v>0</v>
      </c>
      <c r="EB16" s="78">
        <f xml:space="preserve"> Time!EB$160</f>
        <v>0</v>
      </c>
      <c r="EC16" s="78">
        <f xml:space="preserve"> Time!EC$160</f>
        <v>0</v>
      </c>
      <c r="ED16" s="78">
        <f xml:space="preserve"> Time!ED$160</f>
        <v>0</v>
      </c>
      <c r="EE16" s="78">
        <f xml:space="preserve"> Time!EE$160</f>
        <v>0</v>
      </c>
      <c r="EF16" s="78">
        <f xml:space="preserve"> Time!EF$160</f>
        <v>0</v>
      </c>
      <c r="EG16" s="78">
        <f xml:space="preserve"> Time!EG$160</f>
        <v>0</v>
      </c>
      <c r="EH16" s="78">
        <f xml:space="preserve"> Time!EH$160</f>
        <v>0</v>
      </c>
      <c r="EI16" s="78">
        <f xml:space="preserve"> Time!EI$160</f>
        <v>0</v>
      </c>
      <c r="EJ16" s="78">
        <f xml:space="preserve"> Time!EJ$160</f>
        <v>0</v>
      </c>
      <c r="EK16" s="78">
        <f xml:space="preserve"> Time!EK$160</f>
        <v>0</v>
      </c>
      <c r="EL16" s="78">
        <f xml:space="preserve"> Time!EL$160</f>
        <v>0</v>
      </c>
      <c r="EM16" s="78">
        <f xml:space="preserve"> Time!EM$160</f>
        <v>0</v>
      </c>
      <c r="EN16" s="78">
        <f xml:space="preserve"> Time!EN$160</f>
        <v>0</v>
      </c>
      <c r="EO16" s="78">
        <f xml:space="preserve"> Time!EO$160</f>
        <v>0</v>
      </c>
      <c r="EP16" s="78">
        <f xml:space="preserve"> Time!EP$160</f>
        <v>0</v>
      </c>
      <c r="EQ16" s="78">
        <f xml:space="preserve"> Time!EQ$160</f>
        <v>0</v>
      </c>
      <c r="ER16" s="78">
        <f xml:space="preserve"> Time!ER$160</f>
        <v>0</v>
      </c>
      <c r="ES16" s="78">
        <f xml:space="preserve"> Time!ES$160</f>
        <v>0</v>
      </c>
      <c r="ET16" s="78">
        <f xml:space="preserve"> Time!ET$160</f>
        <v>0</v>
      </c>
      <c r="EU16" s="78">
        <f xml:space="preserve"> Time!EU$160</f>
        <v>0</v>
      </c>
      <c r="EV16" s="78">
        <f xml:space="preserve"> Time!EV$160</f>
        <v>0</v>
      </c>
      <c r="EW16" s="78">
        <f xml:space="preserve"> Time!EW$160</f>
        <v>0</v>
      </c>
      <c r="EX16" s="78">
        <f xml:space="preserve"> Time!EX$160</f>
        <v>0</v>
      </c>
      <c r="EY16" s="78">
        <f xml:space="preserve"> Time!EY$160</f>
        <v>0</v>
      </c>
      <c r="EZ16" s="78">
        <f xml:space="preserve"> Time!EZ$160</f>
        <v>0</v>
      </c>
      <c r="FA16" s="78">
        <f xml:space="preserve"> Time!FA$160</f>
        <v>0</v>
      </c>
      <c r="FB16" s="78">
        <f xml:space="preserve"> Time!FB$160</f>
        <v>0</v>
      </c>
      <c r="FC16" s="78">
        <f xml:space="preserve"> Time!FC$160</f>
        <v>0</v>
      </c>
      <c r="FD16" s="78">
        <f xml:space="preserve"> Time!FD$160</f>
        <v>0</v>
      </c>
      <c r="FE16" s="78">
        <f xml:space="preserve"> Time!FE$160</f>
        <v>0</v>
      </c>
      <c r="FF16" s="78">
        <f xml:space="preserve"> Time!FF$160</f>
        <v>0</v>
      </c>
      <c r="FG16" s="78">
        <f xml:space="preserve"> Time!FG$160</f>
        <v>0</v>
      </c>
      <c r="FH16" s="78">
        <f xml:space="preserve"> Time!FH$160</f>
        <v>0</v>
      </c>
      <c r="FI16" s="78">
        <f xml:space="preserve"> Time!FI$160</f>
        <v>0</v>
      </c>
      <c r="FJ16" s="78">
        <f xml:space="preserve"> Time!FJ$160</f>
        <v>0</v>
      </c>
      <c r="FK16" s="78">
        <f xml:space="preserve"> Time!FK$160</f>
        <v>0</v>
      </c>
      <c r="FL16" s="78">
        <f xml:space="preserve"> Time!FL$160</f>
        <v>0</v>
      </c>
      <c r="FM16" s="78">
        <f xml:space="preserve"> Time!FM$160</f>
        <v>0</v>
      </c>
      <c r="FN16" s="78">
        <f xml:space="preserve"> Time!FN$160</f>
        <v>0</v>
      </c>
      <c r="FO16" s="78">
        <f xml:space="preserve"> Time!FO$160</f>
        <v>0</v>
      </c>
      <c r="FP16" s="78">
        <f xml:space="preserve"> Time!FP$160</f>
        <v>0</v>
      </c>
      <c r="FQ16" s="78">
        <f xml:space="preserve"> Time!FQ$160</f>
        <v>0</v>
      </c>
      <c r="FR16" s="78">
        <f xml:space="preserve"> Time!FR$160</f>
        <v>0</v>
      </c>
      <c r="FS16" s="78">
        <f xml:space="preserve"> Time!FS$160</f>
        <v>0</v>
      </c>
      <c r="FT16" s="78">
        <f xml:space="preserve"> Time!FT$160</f>
        <v>0</v>
      </c>
      <c r="FU16" s="78">
        <f xml:space="preserve"> Time!FU$160</f>
        <v>0</v>
      </c>
      <c r="FV16" s="78">
        <f xml:space="preserve"> Time!FV$160</f>
        <v>0</v>
      </c>
      <c r="FW16" s="78">
        <f xml:space="preserve"> Time!FW$160</f>
        <v>0</v>
      </c>
      <c r="FX16" s="78">
        <f xml:space="preserve"> Time!FX$160</f>
        <v>0</v>
      </c>
      <c r="FY16" s="78">
        <f xml:space="preserve"> Time!FY$160</f>
        <v>0</v>
      </c>
      <c r="FZ16" s="78">
        <f xml:space="preserve"> Time!FZ$160</f>
        <v>0</v>
      </c>
      <c r="GA16" s="78">
        <f xml:space="preserve"> Time!GA$160</f>
        <v>0</v>
      </c>
      <c r="GB16" s="78">
        <f xml:space="preserve"> Time!GB$160</f>
        <v>0</v>
      </c>
      <c r="GC16" s="78">
        <f xml:space="preserve"> Time!GC$160</f>
        <v>0</v>
      </c>
      <c r="GD16" s="78">
        <f xml:space="preserve"> Time!GD$160</f>
        <v>0</v>
      </c>
      <c r="GE16" s="78">
        <f xml:space="preserve"> Time!GE$160</f>
        <v>0</v>
      </c>
      <c r="GF16" s="78">
        <f xml:space="preserve"> Time!GF$160</f>
        <v>0</v>
      </c>
      <c r="GG16" s="78">
        <f xml:space="preserve"> Time!GG$160</f>
        <v>0</v>
      </c>
      <c r="GH16" s="78">
        <f xml:space="preserve"> Time!GH$160</f>
        <v>0</v>
      </c>
      <c r="GI16" s="78">
        <f xml:space="preserve"> Time!GI$160</f>
        <v>0</v>
      </c>
      <c r="GJ16" s="78">
        <f xml:space="preserve"> Time!GJ$160</f>
        <v>0</v>
      </c>
    </row>
    <row r="17" spans="1:192" x14ac:dyDescent="0.25">
      <c r="A17" s="86"/>
      <c r="B17" s="86"/>
      <c r="C17" s="87"/>
      <c r="D17" s="88"/>
      <c r="E17" s="403" t="str">
        <f xml:space="preserve"> Time!E$108</f>
        <v>Operating period flag</v>
      </c>
      <c r="F17" s="403">
        <f xml:space="preserve"> Time!F$108</f>
        <v>0</v>
      </c>
      <c r="G17" s="403" t="str">
        <f xml:space="preserve"> Time!G$108</f>
        <v>flag</v>
      </c>
      <c r="H17" s="403">
        <f xml:space="preserve"> Time!H$108</f>
        <v>40</v>
      </c>
      <c r="I17" s="403">
        <f xml:space="preserve"> Time!I$108</f>
        <v>0</v>
      </c>
      <c r="J17" s="403">
        <f xml:space="preserve"> Time!J$108</f>
        <v>0</v>
      </c>
      <c r="K17" s="403">
        <f xml:space="preserve"> Time!K$108</f>
        <v>0</v>
      </c>
      <c r="L17" s="403">
        <f xml:space="preserve"> Time!L$108</f>
        <v>0</v>
      </c>
      <c r="M17" s="403">
        <f xml:space="preserve"> Time!M$108</f>
        <v>0</v>
      </c>
      <c r="N17" s="403">
        <f xml:space="preserve"> Time!N$108</f>
        <v>0</v>
      </c>
      <c r="O17" s="403">
        <f xml:space="preserve"> Time!O$108</f>
        <v>0</v>
      </c>
      <c r="P17" s="403">
        <f xml:space="preserve"> Time!P$108</f>
        <v>0</v>
      </c>
      <c r="Q17" s="403">
        <f xml:space="preserve"> Time!Q$108</f>
        <v>1</v>
      </c>
      <c r="R17" s="403">
        <f xml:space="preserve"> Time!R$108</f>
        <v>1</v>
      </c>
      <c r="S17" s="403">
        <f xml:space="preserve"> Time!S$108</f>
        <v>1</v>
      </c>
      <c r="T17" s="403">
        <f xml:space="preserve"> Time!T$108</f>
        <v>1</v>
      </c>
      <c r="U17" s="403">
        <f xml:space="preserve"> Time!U$108</f>
        <v>1</v>
      </c>
      <c r="V17" s="403">
        <f xml:space="preserve"> Time!V$108</f>
        <v>1</v>
      </c>
      <c r="W17" s="403">
        <f xml:space="preserve"> Time!W$108</f>
        <v>1</v>
      </c>
      <c r="X17" s="403">
        <f xml:space="preserve"> Time!X$108</f>
        <v>1</v>
      </c>
      <c r="Y17" s="403">
        <f xml:space="preserve"> Time!Y$108</f>
        <v>1</v>
      </c>
      <c r="Z17" s="403">
        <f xml:space="preserve"> Time!Z$108</f>
        <v>1</v>
      </c>
      <c r="AA17" s="403">
        <f xml:space="preserve"> Time!AA$108</f>
        <v>1</v>
      </c>
      <c r="AB17" s="403">
        <f xml:space="preserve"> Time!AB$108</f>
        <v>1</v>
      </c>
      <c r="AC17" s="403">
        <f xml:space="preserve"> Time!AC$108</f>
        <v>1</v>
      </c>
      <c r="AD17" s="403">
        <f xml:space="preserve"> Time!AD$108</f>
        <v>1</v>
      </c>
      <c r="AE17" s="403">
        <f xml:space="preserve"> Time!AE$108</f>
        <v>1</v>
      </c>
      <c r="AF17" s="403">
        <f xml:space="preserve"> Time!AF$108</f>
        <v>1</v>
      </c>
      <c r="AG17" s="403">
        <f xml:space="preserve"> Time!AG$108</f>
        <v>1</v>
      </c>
      <c r="AH17" s="403">
        <f xml:space="preserve"> Time!AH$108</f>
        <v>1</v>
      </c>
      <c r="AI17" s="403">
        <f xml:space="preserve"> Time!AI$108</f>
        <v>1</v>
      </c>
      <c r="AJ17" s="403">
        <f xml:space="preserve"> Time!AJ$108</f>
        <v>1</v>
      </c>
      <c r="AK17" s="403">
        <f xml:space="preserve"> Time!AK$108</f>
        <v>1</v>
      </c>
      <c r="AL17" s="403">
        <f xml:space="preserve"> Time!AL$108</f>
        <v>1</v>
      </c>
      <c r="AM17" s="403">
        <f xml:space="preserve"> Time!AM$108</f>
        <v>1</v>
      </c>
      <c r="AN17" s="403">
        <f xml:space="preserve"> Time!AN$108</f>
        <v>1</v>
      </c>
      <c r="AO17" s="403">
        <f xml:space="preserve"> Time!AO$108</f>
        <v>1</v>
      </c>
      <c r="AP17" s="403">
        <f xml:space="preserve"> Time!AP$108</f>
        <v>1</v>
      </c>
      <c r="AQ17" s="403">
        <f xml:space="preserve"> Time!AQ$108</f>
        <v>1</v>
      </c>
      <c r="AR17" s="403">
        <f xml:space="preserve"> Time!AR$108</f>
        <v>1</v>
      </c>
      <c r="AS17" s="403">
        <f xml:space="preserve"> Time!AS$108</f>
        <v>1</v>
      </c>
      <c r="AT17" s="403">
        <f xml:space="preserve"> Time!AT$108</f>
        <v>1</v>
      </c>
      <c r="AU17" s="403">
        <f xml:space="preserve"> Time!AU$108</f>
        <v>1</v>
      </c>
      <c r="AV17" s="403">
        <f xml:space="preserve"> Time!AV$108</f>
        <v>1</v>
      </c>
      <c r="AW17" s="403">
        <f xml:space="preserve"> Time!AW$108</f>
        <v>1</v>
      </c>
      <c r="AX17" s="403">
        <f xml:space="preserve"> Time!AX$108</f>
        <v>1</v>
      </c>
      <c r="AY17" s="403">
        <f xml:space="preserve"> Time!AY$108</f>
        <v>1</v>
      </c>
      <c r="AZ17" s="403">
        <f xml:space="preserve"> Time!AZ$108</f>
        <v>1</v>
      </c>
      <c r="BA17" s="403">
        <f xml:space="preserve"> Time!BA$108</f>
        <v>1</v>
      </c>
      <c r="BB17" s="403">
        <f xml:space="preserve"> Time!BB$108</f>
        <v>1</v>
      </c>
      <c r="BC17" s="403">
        <f xml:space="preserve"> Time!BC$108</f>
        <v>1</v>
      </c>
      <c r="BD17" s="403">
        <f xml:space="preserve"> Time!BD$108</f>
        <v>1</v>
      </c>
      <c r="BE17" s="403">
        <f xml:space="preserve"> Time!BE$108</f>
        <v>0</v>
      </c>
      <c r="BF17" s="403">
        <f xml:space="preserve"> Time!BF$108</f>
        <v>0</v>
      </c>
      <c r="BG17" s="403">
        <f xml:space="preserve"> Time!BG$108</f>
        <v>0</v>
      </c>
      <c r="BH17" s="403">
        <f xml:space="preserve"> Time!BH$108</f>
        <v>0</v>
      </c>
      <c r="BI17" s="403">
        <f xml:space="preserve"> Time!BI$108</f>
        <v>0</v>
      </c>
      <c r="BJ17" s="403">
        <f xml:space="preserve"> Time!BJ$108</f>
        <v>0</v>
      </c>
      <c r="BK17" s="403">
        <f xml:space="preserve"> Time!BK$108</f>
        <v>0</v>
      </c>
      <c r="BL17" s="403">
        <f xml:space="preserve"> Time!BL$108</f>
        <v>0</v>
      </c>
      <c r="BM17" s="403">
        <f xml:space="preserve"> Time!BM$108</f>
        <v>0</v>
      </c>
      <c r="BN17" s="403">
        <f xml:space="preserve"> Time!BN$108</f>
        <v>0</v>
      </c>
      <c r="BO17" s="403">
        <f xml:space="preserve"> Time!BO$108</f>
        <v>0</v>
      </c>
      <c r="BP17" s="403">
        <f xml:space="preserve"> Time!BP$108</f>
        <v>0</v>
      </c>
      <c r="BQ17" s="403">
        <f xml:space="preserve"> Time!BQ$108</f>
        <v>0</v>
      </c>
      <c r="BR17" s="403">
        <f xml:space="preserve"> Time!BR$108</f>
        <v>0</v>
      </c>
      <c r="BS17" s="403">
        <f xml:space="preserve"> Time!BS$108</f>
        <v>0</v>
      </c>
      <c r="BT17" s="403">
        <f xml:space="preserve"> Time!BT$108</f>
        <v>0</v>
      </c>
      <c r="BU17" s="403">
        <f xml:space="preserve"> Time!BU$108</f>
        <v>0</v>
      </c>
      <c r="BV17" s="403">
        <f xml:space="preserve"> Time!BV$108</f>
        <v>0</v>
      </c>
      <c r="BW17" s="403">
        <f xml:space="preserve"> Time!BW$108</f>
        <v>0</v>
      </c>
      <c r="BX17" s="403">
        <f xml:space="preserve"> Time!BX$108</f>
        <v>0</v>
      </c>
      <c r="BY17" s="403">
        <f xml:space="preserve"> Time!BY$108</f>
        <v>0</v>
      </c>
      <c r="BZ17" s="403">
        <f xml:space="preserve"> Time!BZ$108</f>
        <v>0</v>
      </c>
      <c r="CA17" s="403">
        <f xml:space="preserve"> Time!CA$108</f>
        <v>0</v>
      </c>
      <c r="CB17" s="403">
        <f xml:space="preserve"> Time!CB$108</f>
        <v>0</v>
      </c>
      <c r="CC17" s="403">
        <f xml:space="preserve"> Time!CC$108</f>
        <v>0</v>
      </c>
      <c r="CD17" s="403">
        <f xml:space="preserve"> Time!CD$108</f>
        <v>0</v>
      </c>
      <c r="CE17" s="403">
        <f xml:space="preserve"> Time!CE$108</f>
        <v>0</v>
      </c>
      <c r="CF17" s="403">
        <f xml:space="preserve"> Time!CF$108</f>
        <v>0</v>
      </c>
      <c r="CG17" s="403">
        <f xml:space="preserve"> Time!CG$108</f>
        <v>0</v>
      </c>
      <c r="CH17" s="403">
        <f xml:space="preserve"> Time!CH$108</f>
        <v>0</v>
      </c>
      <c r="CI17" s="403">
        <f xml:space="preserve"> Time!CI$108</f>
        <v>0</v>
      </c>
      <c r="CJ17" s="403">
        <f xml:space="preserve"> Time!CJ$108</f>
        <v>0</v>
      </c>
      <c r="CK17" s="403">
        <f xml:space="preserve"> Time!CK$108</f>
        <v>0</v>
      </c>
      <c r="CL17" s="403">
        <f xml:space="preserve"> Time!CL$108</f>
        <v>0</v>
      </c>
      <c r="CM17" s="403">
        <f xml:space="preserve"> Time!CM$108</f>
        <v>0</v>
      </c>
      <c r="CN17" s="403">
        <f xml:space="preserve"> Time!CN$108</f>
        <v>0</v>
      </c>
      <c r="CO17" s="403">
        <f xml:space="preserve"> Time!CO$108</f>
        <v>0</v>
      </c>
      <c r="CP17" s="403">
        <f xml:space="preserve"> Time!CP$108</f>
        <v>0</v>
      </c>
      <c r="CQ17" s="403">
        <f xml:space="preserve"> Time!CQ$108</f>
        <v>0</v>
      </c>
      <c r="CR17" s="403">
        <f xml:space="preserve"> Time!CR$108</f>
        <v>0</v>
      </c>
      <c r="CS17" s="403">
        <f xml:space="preserve"> Time!CS$108</f>
        <v>0</v>
      </c>
      <c r="CT17" s="403">
        <f xml:space="preserve"> Time!CT$108</f>
        <v>0</v>
      </c>
      <c r="CU17" s="403">
        <f xml:space="preserve"> Time!CU$108</f>
        <v>0</v>
      </c>
      <c r="CV17" s="403">
        <f xml:space="preserve"> Time!CV$108</f>
        <v>0</v>
      </c>
      <c r="CW17" s="403">
        <f xml:space="preserve"> Time!CW$108</f>
        <v>0</v>
      </c>
      <c r="CX17" s="403">
        <f xml:space="preserve"> Time!CX$108</f>
        <v>0</v>
      </c>
      <c r="CY17" s="403">
        <f xml:space="preserve"> Time!CY$108</f>
        <v>0</v>
      </c>
      <c r="CZ17" s="403">
        <f xml:space="preserve"> Time!CZ$108</f>
        <v>0</v>
      </c>
      <c r="DA17" s="403">
        <f xml:space="preserve"> Time!DA$108</f>
        <v>0</v>
      </c>
      <c r="DB17" s="403">
        <f xml:space="preserve"> Time!DB$108</f>
        <v>0</v>
      </c>
      <c r="DC17" s="403">
        <f xml:space="preserve"> Time!DC$108</f>
        <v>0</v>
      </c>
      <c r="DD17" s="403">
        <f xml:space="preserve"> Time!DD$108</f>
        <v>0</v>
      </c>
      <c r="DE17" s="403">
        <f xml:space="preserve"> Time!DE$108</f>
        <v>0</v>
      </c>
      <c r="DF17" s="403">
        <f xml:space="preserve"> Time!DF$108</f>
        <v>0</v>
      </c>
      <c r="DG17" s="403">
        <f xml:space="preserve"> Time!DG$108</f>
        <v>0</v>
      </c>
      <c r="DH17" s="403">
        <f xml:space="preserve"> Time!DH$108</f>
        <v>0</v>
      </c>
      <c r="DI17" s="403">
        <f xml:space="preserve"> Time!DI$108</f>
        <v>0</v>
      </c>
      <c r="DJ17" s="403">
        <f xml:space="preserve"> Time!DJ$108</f>
        <v>0</v>
      </c>
      <c r="DK17" s="403">
        <f xml:space="preserve"> Time!DK$108</f>
        <v>0</v>
      </c>
      <c r="DL17" s="403">
        <f xml:space="preserve"> Time!DL$108</f>
        <v>0</v>
      </c>
      <c r="DM17" s="403">
        <f xml:space="preserve"> Time!DM$108</f>
        <v>0</v>
      </c>
      <c r="DN17" s="403">
        <f xml:space="preserve"> Time!DN$108</f>
        <v>0</v>
      </c>
      <c r="DO17" s="403">
        <f xml:space="preserve"> Time!DO$108</f>
        <v>0</v>
      </c>
      <c r="DP17" s="403">
        <f xml:space="preserve"> Time!DP$108</f>
        <v>0</v>
      </c>
      <c r="DQ17" s="403">
        <f xml:space="preserve"> Time!DQ$108</f>
        <v>0</v>
      </c>
      <c r="DR17" s="403">
        <f xml:space="preserve"> Time!DR$108</f>
        <v>0</v>
      </c>
      <c r="DS17" s="403">
        <f xml:space="preserve"> Time!DS$108</f>
        <v>0</v>
      </c>
      <c r="DT17" s="403">
        <f xml:space="preserve"> Time!DT$108</f>
        <v>0</v>
      </c>
      <c r="DU17" s="403">
        <f xml:space="preserve"> Time!DU$108</f>
        <v>0</v>
      </c>
      <c r="DV17" s="403">
        <f xml:space="preserve"> Time!DV$108</f>
        <v>0</v>
      </c>
      <c r="DW17" s="403">
        <f xml:space="preserve"> Time!DW$108</f>
        <v>0</v>
      </c>
      <c r="DX17" s="403">
        <f xml:space="preserve"> Time!DX$108</f>
        <v>0</v>
      </c>
      <c r="DY17" s="403">
        <f xml:space="preserve"> Time!DY$108</f>
        <v>0</v>
      </c>
      <c r="DZ17" s="403">
        <f xml:space="preserve"> Time!DZ$108</f>
        <v>0</v>
      </c>
      <c r="EA17" s="403">
        <f xml:space="preserve"> Time!EA$108</f>
        <v>0</v>
      </c>
      <c r="EB17" s="403">
        <f xml:space="preserve"> Time!EB$108</f>
        <v>0</v>
      </c>
      <c r="EC17" s="403">
        <f xml:space="preserve"> Time!EC$108</f>
        <v>0</v>
      </c>
      <c r="ED17" s="403">
        <f xml:space="preserve"> Time!ED$108</f>
        <v>0</v>
      </c>
      <c r="EE17" s="403">
        <f xml:space="preserve"> Time!EE$108</f>
        <v>0</v>
      </c>
      <c r="EF17" s="403">
        <f xml:space="preserve"> Time!EF$108</f>
        <v>0</v>
      </c>
      <c r="EG17" s="403">
        <f xml:space="preserve"> Time!EG$108</f>
        <v>0</v>
      </c>
      <c r="EH17" s="403">
        <f xml:space="preserve"> Time!EH$108</f>
        <v>0</v>
      </c>
      <c r="EI17" s="403">
        <f xml:space="preserve"> Time!EI$108</f>
        <v>0</v>
      </c>
      <c r="EJ17" s="403">
        <f xml:space="preserve"> Time!EJ$108</f>
        <v>0</v>
      </c>
      <c r="EK17" s="403">
        <f xml:space="preserve"> Time!EK$108</f>
        <v>0</v>
      </c>
      <c r="EL17" s="403">
        <f xml:space="preserve"> Time!EL$108</f>
        <v>0</v>
      </c>
      <c r="EM17" s="403">
        <f xml:space="preserve"> Time!EM$108</f>
        <v>0</v>
      </c>
      <c r="EN17" s="403">
        <f xml:space="preserve"> Time!EN$108</f>
        <v>0</v>
      </c>
      <c r="EO17" s="403">
        <f xml:space="preserve"> Time!EO$108</f>
        <v>0</v>
      </c>
      <c r="EP17" s="403">
        <f xml:space="preserve"> Time!EP$108</f>
        <v>0</v>
      </c>
      <c r="EQ17" s="403">
        <f xml:space="preserve"> Time!EQ$108</f>
        <v>0</v>
      </c>
      <c r="ER17" s="403">
        <f xml:space="preserve"> Time!ER$108</f>
        <v>0</v>
      </c>
      <c r="ES17" s="403">
        <f xml:space="preserve"> Time!ES$108</f>
        <v>0</v>
      </c>
      <c r="ET17" s="403">
        <f xml:space="preserve"> Time!ET$108</f>
        <v>0</v>
      </c>
      <c r="EU17" s="403">
        <f xml:space="preserve"> Time!EU$108</f>
        <v>0</v>
      </c>
      <c r="EV17" s="403">
        <f xml:space="preserve"> Time!EV$108</f>
        <v>0</v>
      </c>
      <c r="EW17" s="403">
        <f xml:space="preserve"> Time!EW$108</f>
        <v>0</v>
      </c>
      <c r="EX17" s="403">
        <f xml:space="preserve"> Time!EX$108</f>
        <v>0</v>
      </c>
      <c r="EY17" s="403">
        <f xml:space="preserve"> Time!EY$108</f>
        <v>0</v>
      </c>
      <c r="EZ17" s="403">
        <f xml:space="preserve"> Time!EZ$108</f>
        <v>0</v>
      </c>
      <c r="FA17" s="403">
        <f xml:space="preserve"> Time!FA$108</f>
        <v>0</v>
      </c>
      <c r="FB17" s="403">
        <f xml:space="preserve"> Time!FB$108</f>
        <v>0</v>
      </c>
      <c r="FC17" s="403">
        <f xml:space="preserve"> Time!FC$108</f>
        <v>0</v>
      </c>
      <c r="FD17" s="403">
        <f xml:space="preserve"> Time!FD$108</f>
        <v>0</v>
      </c>
      <c r="FE17" s="403">
        <f xml:space="preserve"> Time!FE$108</f>
        <v>0</v>
      </c>
      <c r="FF17" s="403">
        <f xml:space="preserve"> Time!FF$108</f>
        <v>0</v>
      </c>
      <c r="FG17" s="403">
        <f xml:space="preserve"> Time!FG$108</f>
        <v>0</v>
      </c>
      <c r="FH17" s="403">
        <f xml:space="preserve"> Time!FH$108</f>
        <v>0</v>
      </c>
      <c r="FI17" s="403">
        <f xml:space="preserve"> Time!FI$108</f>
        <v>0</v>
      </c>
      <c r="FJ17" s="403">
        <f xml:space="preserve"> Time!FJ$108</f>
        <v>0</v>
      </c>
      <c r="FK17" s="403">
        <f xml:space="preserve"> Time!FK$108</f>
        <v>0</v>
      </c>
      <c r="FL17" s="403">
        <f xml:space="preserve"> Time!FL$108</f>
        <v>0</v>
      </c>
      <c r="FM17" s="403">
        <f xml:space="preserve"> Time!FM$108</f>
        <v>0</v>
      </c>
      <c r="FN17" s="403">
        <f xml:space="preserve"> Time!FN$108</f>
        <v>0</v>
      </c>
      <c r="FO17" s="403">
        <f xml:space="preserve"> Time!FO$108</f>
        <v>0</v>
      </c>
      <c r="FP17" s="403">
        <f xml:space="preserve"> Time!FP$108</f>
        <v>0</v>
      </c>
      <c r="FQ17" s="403">
        <f xml:space="preserve"> Time!FQ$108</f>
        <v>0</v>
      </c>
      <c r="FR17" s="403">
        <f xml:space="preserve"> Time!FR$108</f>
        <v>0</v>
      </c>
      <c r="FS17" s="403">
        <f xml:space="preserve"> Time!FS$108</f>
        <v>0</v>
      </c>
      <c r="FT17" s="403">
        <f xml:space="preserve"> Time!FT$108</f>
        <v>0</v>
      </c>
      <c r="FU17" s="403">
        <f xml:space="preserve"> Time!FU$108</f>
        <v>0</v>
      </c>
      <c r="FV17" s="403">
        <f xml:space="preserve"> Time!FV$108</f>
        <v>0</v>
      </c>
      <c r="FW17" s="403">
        <f xml:space="preserve"> Time!FW$108</f>
        <v>0</v>
      </c>
      <c r="FX17" s="403">
        <f xml:space="preserve"> Time!FX$108</f>
        <v>0</v>
      </c>
      <c r="FY17" s="403">
        <f xml:space="preserve"> Time!FY$108</f>
        <v>0</v>
      </c>
      <c r="FZ17" s="403">
        <f xml:space="preserve"> Time!FZ$108</f>
        <v>0</v>
      </c>
      <c r="GA17" s="403">
        <f xml:space="preserve"> Time!GA$108</f>
        <v>0</v>
      </c>
      <c r="GB17" s="403">
        <f xml:space="preserve"> Time!GB$108</f>
        <v>0</v>
      </c>
      <c r="GC17" s="403">
        <f xml:space="preserve"> Time!GC$108</f>
        <v>0</v>
      </c>
      <c r="GD17" s="403">
        <f xml:space="preserve"> Time!GD$108</f>
        <v>0</v>
      </c>
      <c r="GE17" s="403">
        <f xml:space="preserve"> Time!GE$108</f>
        <v>0</v>
      </c>
      <c r="GF17" s="403">
        <f xml:space="preserve"> Time!GF$108</f>
        <v>0</v>
      </c>
      <c r="GG17" s="403">
        <f xml:space="preserve"> Time!GG$108</f>
        <v>0</v>
      </c>
      <c r="GH17" s="403">
        <f xml:space="preserve"> Time!GH$108</f>
        <v>0</v>
      </c>
      <c r="GI17" s="403">
        <f xml:space="preserve"> Time!GI$108</f>
        <v>0</v>
      </c>
      <c r="GJ17" s="403">
        <f xml:space="preserve"> Time!GJ$108</f>
        <v>0</v>
      </c>
    </row>
    <row r="18" spans="1:192" x14ac:dyDescent="0.25">
      <c r="A18" s="243"/>
      <c r="B18" s="243"/>
      <c r="C18" s="244"/>
      <c r="D18" s="245"/>
      <c r="E18" s="242" t="s">
        <v>119</v>
      </c>
      <c r="F18" s="242"/>
      <c r="G18" s="242" t="s">
        <v>104</v>
      </c>
      <c r="H18" s="242">
        <f xml:space="preserve"> SUM(J18:GJ18)</f>
        <v>20</v>
      </c>
      <c r="I18" s="242"/>
      <c r="J18" s="325">
        <f xml:space="preserve"> IF(J17 = 1, INDEX($F14:$F15, J16), 0)</f>
        <v>0</v>
      </c>
      <c r="K18" s="325">
        <f xml:space="preserve"> IF(K17 = 1, INDEX($F14:$F15, K16), 0)</f>
        <v>0</v>
      </c>
      <c r="L18" s="325">
        <f xml:space="preserve"> IF(L17 = 1, INDEX($F14:$F15, L16), 0)</f>
        <v>0</v>
      </c>
      <c r="M18" s="325">
        <f xml:space="preserve"> IF(M17 = 1, INDEX($F14:$F15, M16), 0)</f>
        <v>0</v>
      </c>
      <c r="N18" s="325">
        <f xml:space="preserve"> IF(N17 = 1, INDEX($F14:$F15, N16), 0)</f>
        <v>0</v>
      </c>
      <c r="O18" s="325">
        <f xml:space="preserve"> IF(O17 = 1, INDEX($F14:$F15, O16), 0)</f>
        <v>0</v>
      </c>
      <c r="P18" s="325">
        <f xml:space="preserve"> IF(P17 = 1, INDEX($F14:$F15, P16), 0)</f>
        <v>0</v>
      </c>
      <c r="Q18" s="325">
        <f xml:space="preserve"> IF(Q17 = 1, INDEX($F14:$F15, Q16), 0)</f>
        <v>0.5</v>
      </c>
      <c r="R18" s="325">
        <f xml:space="preserve"> IF(R17 = 1, INDEX($F14:$F15, R16), 0)</f>
        <v>0.5</v>
      </c>
      <c r="S18" s="325">
        <f xml:space="preserve"> IF(S17 = 1, INDEX($F14:$F15, S16), 0)</f>
        <v>0.5</v>
      </c>
      <c r="T18" s="325">
        <f xml:space="preserve"> IF(T17 = 1, INDEX($F14:$F15, T16), 0)</f>
        <v>0.5</v>
      </c>
      <c r="U18" s="325">
        <f xml:space="preserve"> IF(U17 = 1, INDEX($F14:$F15, U16), 0)</f>
        <v>0.5</v>
      </c>
      <c r="V18" s="325">
        <f xml:space="preserve"> IF(V17 = 1, INDEX($F14:$F15, V16), 0)</f>
        <v>0.5</v>
      </c>
      <c r="W18" s="325">
        <f xml:space="preserve"> IF(W17 = 1, INDEX($F14:$F15, W16), 0)</f>
        <v>0.5</v>
      </c>
      <c r="X18" s="325">
        <f xml:space="preserve"> IF(X17 = 1, INDEX($F14:$F15, X16), 0)</f>
        <v>0.5</v>
      </c>
      <c r="Y18" s="325">
        <f xml:space="preserve"> IF(Y17 = 1, INDEX($F14:$F15, Y16), 0)</f>
        <v>0.5</v>
      </c>
      <c r="Z18" s="325">
        <f xml:space="preserve"> IF(Z17 = 1, INDEX($F14:$F15, Z16), 0)</f>
        <v>0.5</v>
      </c>
      <c r="AA18" s="325">
        <f xml:space="preserve"> IF(AA17 = 1, INDEX($F14:$F15, AA16), 0)</f>
        <v>0.5</v>
      </c>
      <c r="AB18" s="325">
        <f xml:space="preserve"> IF(AB17 = 1, INDEX($F14:$F15, AB16), 0)</f>
        <v>0.5</v>
      </c>
      <c r="AC18" s="325">
        <f xml:space="preserve"> IF(AC17 = 1, INDEX($F14:$F15, AC16), 0)</f>
        <v>0.5</v>
      </c>
      <c r="AD18" s="325">
        <f xml:space="preserve"> IF(AD17 = 1, INDEX($F14:$F15, AD16), 0)</f>
        <v>0.5</v>
      </c>
      <c r="AE18" s="325">
        <f xml:space="preserve"> IF(AE17 = 1, INDEX($F14:$F15, AE16), 0)</f>
        <v>0.5</v>
      </c>
      <c r="AF18" s="325">
        <f xml:space="preserve"> IF(AF17 = 1, INDEX($F14:$F15, AF16), 0)</f>
        <v>0.5</v>
      </c>
      <c r="AG18" s="325">
        <f xml:space="preserve"> IF(AG17 = 1, INDEX($F14:$F15, AG16), 0)</f>
        <v>0.5</v>
      </c>
      <c r="AH18" s="325">
        <f xml:space="preserve"> IF(AH17 = 1, INDEX($F14:$F15, AH16), 0)</f>
        <v>0.5</v>
      </c>
      <c r="AI18" s="325">
        <f xml:space="preserve"> IF(AI17 = 1, INDEX($F14:$F15, AI16), 0)</f>
        <v>0.5</v>
      </c>
      <c r="AJ18" s="325">
        <f xml:space="preserve"> IF(AJ17 = 1, INDEX($F14:$F15, AJ16), 0)</f>
        <v>0.5</v>
      </c>
      <c r="AK18" s="325">
        <f xml:space="preserve"> IF(AK17 = 1, INDEX($F14:$F15, AK16), 0)</f>
        <v>0.5</v>
      </c>
      <c r="AL18" s="325">
        <f xml:space="preserve"> IF(AL17 = 1, INDEX($F14:$F15, AL16), 0)</f>
        <v>0.5</v>
      </c>
      <c r="AM18" s="325">
        <f xml:space="preserve"> IF(AM17 = 1, INDEX($F14:$F15, AM16), 0)</f>
        <v>0.5</v>
      </c>
      <c r="AN18" s="325">
        <f xml:space="preserve"> IF(AN17 = 1, INDEX($F14:$F15, AN16), 0)</f>
        <v>0.5</v>
      </c>
      <c r="AO18" s="325">
        <f xml:space="preserve"> IF(AO17 = 1, INDEX($F14:$F15, AO16), 0)</f>
        <v>0.5</v>
      </c>
      <c r="AP18" s="325">
        <f xml:space="preserve"> IF(AP17 = 1, INDEX($F14:$F15, AP16), 0)</f>
        <v>0.5</v>
      </c>
      <c r="AQ18" s="325">
        <f xml:space="preserve"> IF(AQ17 = 1, INDEX($F14:$F15, AQ16), 0)</f>
        <v>0.5</v>
      </c>
      <c r="AR18" s="325">
        <f xml:space="preserve"> IF(AR17 = 1, INDEX($F14:$F15, AR16), 0)</f>
        <v>0.5</v>
      </c>
      <c r="AS18" s="325">
        <f xml:space="preserve"> IF(AS17 = 1, INDEX($F14:$F15, AS16), 0)</f>
        <v>0.5</v>
      </c>
      <c r="AT18" s="325">
        <f xml:space="preserve"> IF(AT17 = 1, INDEX($F14:$F15, AT16), 0)</f>
        <v>0.5</v>
      </c>
      <c r="AU18" s="325">
        <f xml:space="preserve"> IF(AU17 = 1, INDEX($F14:$F15, AU16), 0)</f>
        <v>0.5</v>
      </c>
      <c r="AV18" s="325">
        <f xml:space="preserve"> IF(AV17 = 1, INDEX($F14:$F15, AV16), 0)</f>
        <v>0.5</v>
      </c>
      <c r="AW18" s="325">
        <f xml:space="preserve"> IF(AW17 = 1, INDEX($F14:$F15, AW16), 0)</f>
        <v>0.5</v>
      </c>
      <c r="AX18" s="325">
        <f xml:space="preserve"> IF(AX17 = 1, INDEX($F14:$F15, AX16), 0)</f>
        <v>0.5</v>
      </c>
      <c r="AY18" s="325">
        <f xml:space="preserve"> IF(AY17 = 1, INDEX($F14:$F15, AY16), 0)</f>
        <v>0.5</v>
      </c>
      <c r="AZ18" s="325">
        <f xml:space="preserve"> IF(AZ17 = 1, INDEX($F14:$F15, AZ16), 0)</f>
        <v>0.5</v>
      </c>
      <c r="BA18" s="325">
        <f xml:space="preserve"> IF(BA17 = 1, INDEX($F14:$F15, BA16), 0)</f>
        <v>0.5</v>
      </c>
      <c r="BB18" s="325">
        <f xml:space="preserve"> IF(BB17 = 1, INDEX($F14:$F15, BB16), 0)</f>
        <v>0.5</v>
      </c>
      <c r="BC18" s="325">
        <f xml:space="preserve"> IF(BC17 = 1, INDEX($F14:$F15, BC16), 0)</f>
        <v>0.5</v>
      </c>
      <c r="BD18" s="325">
        <f xml:space="preserve"> IF(BD17 = 1, INDEX($F14:$F15, BD16), 0)</f>
        <v>0.5</v>
      </c>
      <c r="BE18" s="325">
        <f xml:space="preserve"> IF(BE17 = 1, INDEX($F14:$F15, BE16), 0)</f>
        <v>0</v>
      </c>
      <c r="BF18" s="325">
        <f xml:space="preserve"> IF(BF17 = 1, INDEX($F14:$F15, BF16), 0)</f>
        <v>0</v>
      </c>
      <c r="BG18" s="325">
        <f xml:space="preserve"> IF(BG17 = 1, INDEX($F14:$F15, BG16), 0)</f>
        <v>0</v>
      </c>
      <c r="BH18" s="325">
        <f xml:space="preserve"> IF(BH17 = 1, INDEX($F14:$F15, BH16), 0)</f>
        <v>0</v>
      </c>
      <c r="BI18" s="325">
        <f xml:space="preserve"> IF(BI17 = 1, INDEX($F14:$F15, BI16), 0)</f>
        <v>0</v>
      </c>
      <c r="BJ18" s="325">
        <f xml:space="preserve"> IF(BJ17 = 1, INDEX($F14:$F15, BJ16), 0)</f>
        <v>0</v>
      </c>
      <c r="BK18" s="325">
        <f xml:space="preserve"> IF(BK17 = 1, INDEX($F14:$F15, BK16), 0)</f>
        <v>0</v>
      </c>
      <c r="BL18" s="325">
        <f xml:space="preserve"> IF(BL17 = 1, INDEX($F14:$F15, BL16), 0)</f>
        <v>0</v>
      </c>
      <c r="BM18" s="325">
        <f xml:space="preserve"> IF(BM17 = 1, INDEX($F14:$F15, BM16), 0)</f>
        <v>0</v>
      </c>
      <c r="BN18" s="325">
        <f xml:space="preserve"> IF(BN17 = 1, INDEX($F14:$F15, BN16), 0)</f>
        <v>0</v>
      </c>
      <c r="BO18" s="325">
        <f xml:space="preserve"> IF(BO17 = 1, INDEX($F14:$F15, BO16), 0)</f>
        <v>0</v>
      </c>
      <c r="BP18" s="325">
        <f xml:space="preserve"> IF(BP17 = 1, INDEX($F14:$F15, BP16), 0)</f>
        <v>0</v>
      </c>
      <c r="BQ18" s="325">
        <f xml:space="preserve"> IF(BQ17 = 1, INDEX($F14:$F15, BQ16), 0)</f>
        <v>0</v>
      </c>
      <c r="BR18" s="325">
        <f xml:space="preserve"> IF(BR17 = 1, INDEX($F14:$F15, BR16), 0)</f>
        <v>0</v>
      </c>
      <c r="BS18" s="325">
        <f xml:space="preserve"> IF(BS17 = 1, INDEX($F14:$F15, BS16), 0)</f>
        <v>0</v>
      </c>
      <c r="BT18" s="325">
        <f xml:space="preserve"> IF(BT17 = 1, INDEX($F14:$F15, BT16), 0)</f>
        <v>0</v>
      </c>
      <c r="BU18" s="325">
        <f xml:space="preserve"> IF(BU17 = 1, INDEX($F14:$F15, BU16), 0)</f>
        <v>0</v>
      </c>
      <c r="BV18" s="325">
        <f xml:space="preserve"> IF(BV17 = 1, INDEX($F14:$F15, BV16), 0)</f>
        <v>0</v>
      </c>
      <c r="BW18" s="325">
        <f xml:space="preserve"> IF(BW17 = 1, INDEX($F14:$F15, BW16), 0)</f>
        <v>0</v>
      </c>
      <c r="BX18" s="325">
        <f xml:space="preserve"> IF(BX17 = 1, INDEX($F14:$F15, BX16), 0)</f>
        <v>0</v>
      </c>
      <c r="BY18" s="325">
        <f xml:space="preserve"> IF(BY17 = 1, INDEX($F14:$F15, BY16), 0)</f>
        <v>0</v>
      </c>
      <c r="BZ18" s="325">
        <f xml:space="preserve"> IF(BZ17 = 1, INDEX($F14:$F15, BZ16), 0)</f>
        <v>0</v>
      </c>
      <c r="CA18" s="325">
        <f xml:space="preserve"> IF(CA17 = 1, INDEX($F14:$F15, CA16), 0)</f>
        <v>0</v>
      </c>
      <c r="CB18" s="325">
        <f xml:space="preserve"> IF(CB17 = 1, INDEX($F14:$F15, CB16), 0)</f>
        <v>0</v>
      </c>
      <c r="CC18" s="325">
        <f xml:space="preserve"> IF(CC17 = 1, INDEX($F14:$F15, CC16), 0)</f>
        <v>0</v>
      </c>
      <c r="CD18" s="325">
        <f xml:space="preserve"> IF(CD17 = 1, INDEX($F14:$F15, CD16), 0)</f>
        <v>0</v>
      </c>
      <c r="CE18" s="325">
        <f xml:space="preserve"> IF(CE17 = 1, INDEX($F14:$F15, CE16), 0)</f>
        <v>0</v>
      </c>
      <c r="CF18" s="325">
        <f xml:space="preserve"> IF(CF17 = 1, INDEX($F14:$F15, CF16), 0)</f>
        <v>0</v>
      </c>
      <c r="CG18" s="325">
        <f xml:space="preserve"> IF(CG17 = 1, INDEX($F14:$F15, CG16), 0)</f>
        <v>0</v>
      </c>
      <c r="CH18" s="325">
        <f xml:space="preserve"> IF(CH17 = 1, INDEX($F14:$F15, CH16), 0)</f>
        <v>0</v>
      </c>
      <c r="CI18" s="325">
        <f xml:space="preserve"> IF(CI17 = 1, INDEX($F14:$F15, CI16), 0)</f>
        <v>0</v>
      </c>
      <c r="CJ18" s="325">
        <f xml:space="preserve"> IF(CJ17 = 1, INDEX($F14:$F15, CJ16), 0)</f>
        <v>0</v>
      </c>
      <c r="CK18" s="325">
        <f xml:space="preserve"> IF(CK17 = 1, INDEX($F14:$F15, CK16), 0)</f>
        <v>0</v>
      </c>
      <c r="CL18" s="325">
        <f xml:space="preserve"> IF(CL17 = 1, INDEX($F14:$F15, CL16), 0)</f>
        <v>0</v>
      </c>
      <c r="CM18" s="325">
        <f xml:space="preserve"> IF(CM17 = 1, INDEX($F14:$F15, CM16), 0)</f>
        <v>0</v>
      </c>
      <c r="CN18" s="325">
        <f xml:space="preserve"> IF(CN17 = 1, INDEX($F14:$F15, CN16), 0)</f>
        <v>0</v>
      </c>
      <c r="CO18" s="325">
        <f xml:space="preserve"> IF(CO17 = 1, INDEX($F14:$F15, CO16), 0)</f>
        <v>0</v>
      </c>
      <c r="CP18" s="325">
        <f xml:space="preserve"> IF(CP17 = 1, INDEX($F14:$F15, CP16), 0)</f>
        <v>0</v>
      </c>
      <c r="CQ18" s="325">
        <f xml:space="preserve"> IF(CQ17 = 1, INDEX($F14:$F15, CQ16), 0)</f>
        <v>0</v>
      </c>
      <c r="CR18" s="325">
        <f xml:space="preserve"> IF(CR17 = 1, INDEX($F14:$F15, CR16), 0)</f>
        <v>0</v>
      </c>
      <c r="CS18" s="325">
        <f xml:space="preserve"> IF(CS17 = 1, INDEX($F14:$F15, CS16), 0)</f>
        <v>0</v>
      </c>
      <c r="CT18" s="325">
        <f xml:space="preserve"> IF(CT17 = 1, INDEX($F14:$F15, CT16), 0)</f>
        <v>0</v>
      </c>
      <c r="CU18" s="325">
        <f xml:space="preserve"> IF(CU17 = 1, INDEX($F14:$F15, CU16), 0)</f>
        <v>0</v>
      </c>
      <c r="CV18" s="325">
        <f xml:space="preserve"> IF(CV17 = 1, INDEX($F14:$F15, CV16), 0)</f>
        <v>0</v>
      </c>
      <c r="CW18" s="325">
        <f xml:space="preserve"> IF(CW17 = 1, INDEX($F14:$F15, CW16), 0)</f>
        <v>0</v>
      </c>
      <c r="CX18" s="325">
        <f xml:space="preserve"> IF(CX17 = 1, INDEX($F14:$F15, CX16), 0)</f>
        <v>0</v>
      </c>
      <c r="CY18" s="325">
        <f xml:space="preserve"> IF(CY17 = 1, INDEX($F14:$F15, CY16), 0)</f>
        <v>0</v>
      </c>
      <c r="CZ18" s="325">
        <f xml:space="preserve"> IF(CZ17 = 1, INDEX($F14:$F15, CZ16), 0)</f>
        <v>0</v>
      </c>
      <c r="DA18" s="325">
        <f xml:space="preserve"> IF(DA17 = 1, INDEX($F14:$F15, DA16), 0)</f>
        <v>0</v>
      </c>
      <c r="DB18" s="325">
        <f xml:space="preserve"> IF(DB17 = 1, INDEX($F14:$F15, DB16), 0)</f>
        <v>0</v>
      </c>
      <c r="DC18" s="325">
        <f xml:space="preserve"> IF(DC17 = 1, INDEX($F14:$F15, DC16), 0)</f>
        <v>0</v>
      </c>
      <c r="DD18" s="325">
        <f xml:space="preserve"> IF(DD17 = 1, INDEX($F14:$F15, DD16), 0)</f>
        <v>0</v>
      </c>
      <c r="DE18" s="325">
        <f xml:space="preserve"> IF(DE17 = 1, INDEX($F14:$F15, DE16), 0)</f>
        <v>0</v>
      </c>
      <c r="DF18" s="325">
        <f xml:space="preserve"> IF(DF17 = 1, INDEX($F14:$F15, DF16), 0)</f>
        <v>0</v>
      </c>
      <c r="DG18" s="325">
        <f xml:space="preserve"> IF(DG17 = 1, INDEX($F14:$F15, DG16), 0)</f>
        <v>0</v>
      </c>
      <c r="DH18" s="325">
        <f xml:space="preserve"> IF(DH17 = 1, INDEX($F14:$F15, DH16), 0)</f>
        <v>0</v>
      </c>
      <c r="DI18" s="325">
        <f xml:space="preserve"> IF(DI17 = 1, INDEX($F14:$F15, DI16), 0)</f>
        <v>0</v>
      </c>
      <c r="DJ18" s="325">
        <f xml:space="preserve"> IF(DJ17 = 1, INDEX($F14:$F15, DJ16), 0)</f>
        <v>0</v>
      </c>
      <c r="DK18" s="325">
        <f xml:space="preserve"> IF(DK17 = 1, INDEX($F14:$F15, DK16), 0)</f>
        <v>0</v>
      </c>
      <c r="DL18" s="325">
        <f xml:space="preserve"> IF(DL17 = 1, INDEX($F14:$F15, DL16), 0)</f>
        <v>0</v>
      </c>
      <c r="DM18" s="325">
        <f xml:space="preserve"> IF(DM17 = 1, INDEX($F14:$F15, DM16), 0)</f>
        <v>0</v>
      </c>
      <c r="DN18" s="325">
        <f xml:space="preserve"> IF(DN17 = 1, INDEX($F14:$F15, DN16), 0)</f>
        <v>0</v>
      </c>
      <c r="DO18" s="325">
        <f xml:space="preserve"> IF(DO17 = 1, INDEX($F14:$F15, DO16), 0)</f>
        <v>0</v>
      </c>
      <c r="DP18" s="325">
        <f xml:space="preserve"> IF(DP17 = 1, INDEX($F14:$F15, DP16), 0)</f>
        <v>0</v>
      </c>
      <c r="DQ18" s="325">
        <f xml:space="preserve"> IF(DQ17 = 1, INDEX($F14:$F15, DQ16), 0)</f>
        <v>0</v>
      </c>
      <c r="DR18" s="325">
        <f xml:space="preserve"> IF(DR17 = 1, INDEX($F14:$F15, DR16), 0)</f>
        <v>0</v>
      </c>
      <c r="DS18" s="325">
        <f xml:space="preserve"> IF(DS17 = 1, INDEX($F14:$F15, DS16), 0)</f>
        <v>0</v>
      </c>
      <c r="DT18" s="325">
        <f xml:space="preserve"> IF(DT17 = 1, INDEX($F14:$F15, DT16), 0)</f>
        <v>0</v>
      </c>
      <c r="DU18" s="325">
        <f xml:space="preserve"> IF(DU17 = 1, INDEX($F14:$F15, DU16), 0)</f>
        <v>0</v>
      </c>
      <c r="DV18" s="325">
        <f xml:space="preserve"> IF(DV17 = 1, INDEX($F14:$F15, DV16), 0)</f>
        <v>0</v>
      </c>
      <c r="DW18" s="325">
        <f xml:space="preserve"> IF(DW17 = 1, INDEX($F14:$F15, DW16), 0)</f>
        <v>0</v>
      </c>
      <c r="DX18" s="325">
        <f xml:space="preserve"> IF(DX17 = 1, INDEX($F14:$F15, DX16), 0)</f>
        <v>0</v>
      </c>
      <c r="DY18" s="325">
        <f xml:space="preserve"> IF(DY17 = 1, INDEX($F14:$F15, DY16), 0)</f>
        <v>0</v>
      </c>
      <c r="DZ18" s="325">
        <f xml:space="preserve"> IF(DZ17 = 1, INDEX($F14:$F15, DZ16), 0)</f>
        <v>0</v>
      </c>
      <c r="EA18" s="325">
        <f xml:space="preserve"> IF(EA17 = 1, INDEX($F14:$F15, EA16), 0)</f>
        <v>0</v>
      </c>
      <c r="EB18" s="325">
        <f xml:space="preserve"> IF(EB17 = 1, INDEX($F14:$F15, EB16), 0)</f>
        <v>0</v>
      </c>
      <c r="EC18" s="325">
        <f xml:space="preserve"> IF(EC17 = 1, INDEX($F14:$F15, EC16), 0)</f>
        <v>0</v>
      </c>
      <c r="ED18" s="325">
        <f xml:space="preserve"> IF(ED17 = 1, INDEX($F14:$F15, ED16), 0)</f>
        <v>0</v>
      </c>
      <c r="EE18" s="325">
        <f xml:space="preserve"> IF(EE17 = 1, INDEX($F14:$F15, EE16), 0)</f>
        <v>0</v>
      </c>
      <c r="EF18" s="325">
        <f xml:space="preserve"> IF(EF17 = 1, INDEX($F14:$F15, EF16), 0)</f>
        <v>0</v>
      </c>
      <c r="EG18" s="325">
        <f xml:space="preserve"> IF(EG17 = 1, INDEX($F14:$F15, EG16), 0)</f>
        <v>0</v>
      </c>
      <c r="EH18" s="325">
        <f xml:space="preserve"> IF(EH17 = 1, INDEX($F14:$F15, EH16), 0)</f>
        <v>0</v>
      </c>
      <c r="EI18" s="325">
        <f xml:space="preserve"> IF(EI17 = 1, INDEX($F14:$F15, EI16), 0)</f>
        <v>0</v>
      </c>
      <c r="EJ18" s="325">
        <f xml:space="preserve"> IF(EJ17 = 1, INDEX($F14:$F15, EJ16), 0)</f>
        <v>0</v>
      </c>
      <c r="EK18" s="325">
        <f xml:space="preserve"> IF(EK17 = 1, INDEX($F14:$F15, EK16), 0)</f>
        <v>0</v>
      </c>
      <c r="EL18" s="325">
        <f xml:space="preserve"> IF(EL17 = 1, INDEX($F14:$F15, EL16), 0)</f>
        <v>0</v>
      </c>
      <c r="EM18" s="325">
        <f xml:space="preserve"> IF(EM17 = 1, INDEX($F14:$F15, EM16), 0)</f>
        <v>0</v>
      </c>
      <c r="EN18" s="325">
        <f xml:space="preserve"> IF(EN17 = 1, INDEX($F14:$F15, EN16), 0)</f>
        <v>0</v>
      </c>
      <c r="EO18" s="325">
        <f xml:space="preserve"> IF(EO17 = 1, INDEX($F14:$F15, EO16), 0)</f>
        <v>0</v>
      </c>
      <c r="EP18" s="325">
        <f xml:space="preserve"> IF(EP17 = 1, INDEX($F14:$F15, EP16), 0)</f>
        <v>0</v>
      </c>
      <c r="EQ18" s="325">
        <f xml:space="preserve"> IF(EQ17 = 1, INDEX($F14:$F15, EQ16), 0)</f>
        <v>0</v>
      </c>
      <c r="ER18" s="325">
        <f xml:space="preserve"> IF(ER17 = 1, INDEX($F14:$F15, ER16), 0)</f>
        <v>0</v>
      </c>
      <c r="ES18" s="325">
        <f xml:space="preserve"> IF(ES17 = 1, INDEX($F14:$F15, ES16), 0)</f>
        <v>0</v>
      </c>
      <c r="ET18" s="325">
        <f xml:space="preserve"> IF(ET17 = 1, INDEX($F14:$F15, ET16), 0)</f>
        <v>0</v>
      </c>
      <c r="EU18" s="325">
        <f xml:space="preserve"> IF(EU17 = 1, INDEX($F14:$F15, EU16), 0)</f>
        <v>0</v>
      </c>
      <c r="EV18" s="325">
        <f xml:space="preserve"> IF(EV17 = 1, INDEX($F14:$F15, EV16), 0)</f>
        <v>0</v>
      </c>
      <c r="EW18" s="325">
        <f xml:space="preserve"> IF(EW17 = 1, INDEX($F14:$F15, EW16), 0)</f>
        <v>0</v>
      </c>
      <c r="EX18" s="325">
        <f xml:space="preserve"> IF(EX17 = 1, INDEX($F14:$F15, EX16), 0)</f>
        <v>0</v>
      </c>
      <c r="EY18" s="325">
        <f xml:space="preserve"> IF(EY17 = 1, INDEX($F14:$F15, EY16), 0)</f>
        <v>0</v>
      </c>
      <c r="EZ18" s="325">
        <f xml:space="preserve"> IF(EZ17 = 1, INDEX($F14:$F15, EZ16), 0)</f>
        <v>0</v>
      </c>
      <c r="FA18" s="325">
        <f xml:space="preserve"> IF(FA17 = 1, INDEX($F14:$F15, FA16), 0)</f>
        <v>0</v>
      </c>
      <c r="FB18" s="325">
        <f xml:space="preserve"> IF(FB17 = 1, INDEX($F14:$F15, FB16), 0)</f>
        <v>0</v>
      </c>
      <c r="FC18" s="325">
        <f xml:space="preserve"> IF(FC17 = 1, INDEX($F14:$F15, FC16), 0)</f>
        <v>0</v>
      </c>
      <c r="FD18" s="325">
        <f xml:space="preserve"> IF(FD17 = 1, INDEX($F14:$F15, FD16), 0)</f>
        <v>0</v>
      </c>
      <c r="FE18" s="325">
        <f xml:space="preserve"> IF(FE17 = 1, INDEX($F14:$F15, FE16), 0)</f>
        <v>0</v>
      </c>
      <c r="FF18" s="325">
        <f xml:space="preserve"> IF(FF17 = 1, INDEX($F14:$F15, FF16), 0)</f>
        <v>0</v>
      </c>
      <c r="FG18" s="325">
        <f xml:space="preserve"> IF(FG17 = 1, INDEX($F14:$F15, FG16), 0)</f>
        <v>0</v>
      </c>
      <c r="FH18" s="325">
        <f xml:space="preserve"> IF(FH17 = 1, INDEX($F14:$F15, FH16), 0)</f>
        <v>0</v>
      </c>
      <c r="FI18" s="325">
        <f xml:space="preserve"> IF(FI17 = 1, INDEX($F14:$F15, FI16), 0)</f>
        <v>0</v>
      </c>
      <c r="FJ18" s="325">
        <f xml:space="preserve"> IF(FJ17 = 1, INDEX($F14:$F15, FJ16), 0)</f>
        <v>0</v>
      </c>
      <c r="FK18" s="325">
        <f xml:space="preserve"> IF(FK17 = 1, INDEX($F14:$F15, FK16), 0)</f>
        <v>0</v>
      </c>
      <c r="FL18" s="325">
        <f xml:space="preserve"> IF(FL17 = 1, INDEX($F14:$F15, FL16), 0)</f>
        <v>0</v>
      </c>
      <c r="FM18" s="325">
        <f xml:space="preserve"> IF(FM17 = 1, INDEX($F14:$F15, FM16), 0)</f>
        <v>0</v>
      </c>
      <c r="FN18" s="325">
        <f xml:space="preserve"> IF(FN17 = 1, INDEX($F14:$F15, FN16), 0)</f>
        <v>0</v>
      </c>
      <c r="FO18" s="325">
        <f xml:space="preserve"> IF(FO17 = 1, INDEX($F14:$F15, FO16), 0)</f>
        <v>0</v>
      </c>
      <c r="FP18" s="325">
        <f xml:space="preserve"> IF(FP17 = 1, INDEX($F14:$F15, FP16), 0)</f>
        <v>0</v>
      </c>
      <c r="FQ18" s="325">
        <f xml:space="preserve"> IF(FQ17 = 1, INDEX($F14:$F15, FQ16), 0)</f>
        <v>0</v>
      </c>
      <c r="FR18" s="325">
        <f xml:space="preserve"> IF(FR17 = 1, INDEX($F14:$F15, FR16), 0)</f>
        <v>0</v>
      </c>
      <c r="FS18" s="325">
        <f xml:space="preserve"> IF(FS17 = 1, INDEX($F14:$F15, FS16), 0)</f>
        <v>0</v>
      </c>
      <c r="FT18" s="325">
        <f xml:space="preserve"> IF(FT17 = 1, INDEX($F14:$F15, FT16), 0)</f>
        <v>0</v>
      </c>
      <c r="FU18" s="325">
        <f xml:space="preserve"> IF(FU17 = 1, INDEX($F14:$F15, FU16), 0)</f>
        <v>0</v>
      </c>
      <c r="FV18" s="325">
        <f xml:space="preserve"> IF(FV17 = 1, INDEX($F14:$F15, FV16), 0)</f>
        <v>0</v>
      </c>
      <c r="FW18" s="325">
        <f xml:space="preserve"> IF(FW17 = 1, INDEX($F14:$F15, FW16), 0)</f>
        <v>0</v>
      </c>
      <c r="FX18" s="325">
        <f xml:space="preserve"> IF(FX17 = 1, INDEX($F14:$F15, FX16), 0)</f>
        <v>0</v>
      </c>
      <c r="FY18" s="325">
        <f xml:space="preserve"> IF(FY17 = 1, INDEX($F14:$F15, FY16), 0)</f>
        <v>0</v>
      </c>
      <c r="FZ18" s="325">
        <f xml:space="preserve"> IF(FZ17 = 1, INDEX($F14:$F15, FZ16), 0)</f>
        <v>0</v>
      </c>
      <c r="GA18" s="325">
        <f xml:space="preserve"> IF(GA17 = 1, INDEX($F14:$F15, GA16), 0)</f>
        <v>0</v>
      </c>
      <c r="GB18" s="325">
        <f xml:space="preserve"> IF(GB17 = 1, INDEX($F14:$F15, GB16), 0)</f>
        <v>0</v>
      </c>
      <c r="GC18" s="325">
        <f xml:space="preserve"> IF(GC17 = 1, INDEX($F14:$F15, GC16), 0)</f>
        <v>0</v>
      </c>
      <c r="GD18" s="325">
        <f xml:space="preserve"> IF(GD17 = 1, INDEX($F14:$F15, GD16), 0)</f>
        <v>0</v>
      </c>
      <c r="GE18" s="325">
        <f xml:space="preserve"> IF(GE17 = 1, INDEX($F14:$F15, GE16), 0)</f>
        <v>0</v>
      </c>
      <c r="GF18" s="325">
        <f xml:space="preserve"> IF(GF17 = 1, INDEX($F14:$F15, GF16), 0)</f>
        <v>0</v>
      </c>
      <c r="GG18" s="325">
        <f xml:space="preserve"> IF(GG17 = 1, INDEX($F14:$F15, GG16), 0)</f>
        <v>0</v>
      </c>
      <c r="GH18" s="325">
        <f xml:space="preserve"> IF(GH17 = 1, INDEX($F14:$F15, GH16), 0)</f>
        <v>0</v>
      </c>
      <c r="GI18" s="325">
        <f xml:space="preserve"> IF(GI17 = 1, INDEX($F14:$F15, GI16), 0)</f>
        <v>0</v>
      </c>
      <c r="GJ18" s="325">
        <f xml:space="preserve"> IF(GJ17 = 1, INDEX($F14:$F15, GJ16), 0)</f>
        <v>0</v>
      </c>
    </row>
    <row r="19" spans="1:192" x14ac:dyDescent="0.25">
      <c r="A19" s="243"/>
      <c r="B19" s="243"/>
      <c r="C19" s="244"/>
      <c r="D19" s="245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/>
      <c r="AE19" s="242"/>
      <c r="AF19" s="242"/>
      <c r="AG19" s="242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42"/>
      <c r="BU19" s="242"/>
      <c r="BV19" s="242"/>
      <c r="BW19" s="242"/>
      <c r="BX19" s="242"/>
      <c r="BY19" s="242"/>
      <c r="BZ19" s="242"/>
      <c r="CA19" s="242"/>
      <c r="CB19" s="242"/>
      <c r="CC19" s="242"/>
      <c r="CD19" s="242"/>
      <c r="CE19" s="242"/>
      <c r="CF19" s="242"/>
      <c r="CG19" s="242"/>
      <c r="CH19" s="242"/>
      <c r="CI19" s="242"/>
      <c r="CJ19" s="242"/>
      <c r="CK19" s="242"/>
      <c r="CL19" s="242"/>
      <c r="CM19" s="242"/>
      <c r="CN19" s="242"/>
      <c r="CO19" s="242"/>
      <c r="CP19" s="242"/>
      <c r="CQ19" s="242"/>
      <c r="CR19" s="242"/>
      <c r="CS19" s="242"/>
      <c r="CT19" s="242"/>
      <c r="CU19" s="242"/>
      <c r="CV19" s="242"/>
      <c r="CW19" s="242"/>
      <c r="CX19" s="242"/>
      <c r="CY19" s="242"/>
      <c r="CZ19" s="242"/>
      <c r="DA19" s="242"/>
      <c r="DB19" s="242"/>
      <c r="DC19" s="242"/>
      <c r="DD19" s="242"/>
      <c r="DE19" s="242"/>
      <c r="DF19" s="242"/>
      <c r="DG19" s="242"/>
      <c r="DH19" s="242"/>
      <c r="DI19" s="242"/>
      <c r="DJ19" s="242"/>
      <c r="DK19" s="242"/>
      <c r="DL19" s="242"/>
      <c r="DM19" s="242"/>
      <c r="DN19" s="242"/>
      <c r="DO19" s="242"/>
      <c r="DP19" s="242"/>
      <c r="DQ19" s="242"/>
      <c r="DR19" s="242"/>
      <c r="DS19" s="242"/>
      <c r="DT19" s="242"/>
      <c r="DU19" s="242"/>
      <c r="DV19" s="242"/>
      <c r="DW19" s="242"/>
      <c r="DX19" s="242"/>
      <c r="DY19" s="242"/>
      <c r="DZ19" s="242"/>
      <c r="EA19" s="242"/>
      <c r="EB19" s="242"/>
      <c r="EC19" s="242"/>
      <c r="ED19" s="242"/>
      <c r="EE19" s="242"/>
      <c r="EF19" s="242"/>
      <c r="EG19" s="242"/>
      <c r="EH19" s="242"/>
      <c r="EI19" s="242"/>
      <c r="EJ19" s="242"/>
      <c r="EK19" s="242"/>
      <c r="EL19" s="242"/>
      <c r="EM19" s="242"/>
      <c r="EN19" s="242"/>
      <c r="EO19" s="242"/>
      <c r="EP19" s="242"/>
      <c r="EQ19" s="242"/>
      <c r="ER19" s="242"/>
      <c r="ES19" s="242"/>
      <c r="ET19" s="242"/>
      <c r="EU19" s="242"/>
      <c r="EV19" s="242"/>
      <c r="EW19" s="242"/>
      <c r="EX19" s="242"/>
      <c r="EY19" s="242"/>
      <c r="EZ19" s="242"/>
      <c r="FA19" s="242"/>
      <c r="FB19" s="242"/>
      <c r="FC19" s="242"/>
      <c r="FD19" s="242"/>
      <c r="FE19" s="242"/>
      <c r="FF19" s="242"/>
      <c r="FG19" s="242"/>
      <c r="FH19" s="242"/>
      <c r="FI19" s="242"/>
      <c r="FJ19" s="242"/>
      <c r="FK19" s="242"/>
      <c r="FL19" s="242"/>
      <c r="FM19" s="242"/>
      <c r="FN19" s="242"/>
      <c r="FO19" s="242"/>
      <c r="FP19" s="242"/>
      <c r="FQ19" s="242"/>
      <c r="FR19" s="242"/>
      <c r="FS19" s="242"/>
      <c r="FT19" s="242"/>
      <c r="FU19" s="242"/>
      <c r="FV19" s="242"/>
      <c r="FW19" s="242"/>
      <c r="FX19" s="242"/>
      <c r="FY19" s="242"/>
      <c r="FZ19" s="242"/>
      <c r="GA19" s="242"/>
      <c r="GB19" s="242"/>
      <c r="GC19" s="242"/>
      <c r="GD19" s="242"/>
      <c r="GE19" s="242"/>
      <c r="GF19" s="242"/>
      <c r="GG19" s="242"/>
      <c r="GH19" s="242"/>
      <c r="GI19" s="242"/>
      <c r="GJ19" s="242"/>
    </row>
    <row r="20" spans="1:192" x14ac:dyDescent="0.25">
      <c r="A20" s="86"/>
      <c r="B20" s="86"/>
      <c r="C20" s="87"/>
      <c r="D20" s="88"/>
      <c r="E20" s="146" t="str">
        <f xml:space="preserve"> InpC!E$40</f>
        <v>Year 1 P50 production</v>
      </c>
      <c r="F20" s="146">
        <f xml:space="preserve"> InpC!F$40</f>
        <v>1051.2</v>
      </c>
      <c r="G20" s="146" t="str">
        <f xml:space="preserve"> InpC!G$40</f>
        <v>GWh p.a.</v>
      </c>
      <c r="H20" s="146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K20" s="69"/>
      <c r="DL20" s="69"/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A20" s="69"/>
      <c r="EB20" s="69"/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  <c r="EQ20" s="69"/>
      <c r="ER20" s="69"/>
      <c r="ES20" s="69"/>
      <c r="ET20" s="69"/>
      <c r="EU20" s="69"/>
      <c r="EV20" s="69"/>
      <c r="EW20" s="69"/>
      <c r="EX20" s="69"/>
      <c r="EY20" s="69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69"/>
      <c r="FO20" s="69"/>
      <c r="FP20" s="69"/>
      <c r="FQ20" s="69"/>
      <c r="FR20" s="69"/>
      <c r="FS20" s="69"/>
      <c r="FT20" s="69"/>
      <c r="FU20" s="69"/>
      <c r="FV20" s="69"/>
      <c r="FW20" s="69"/>
      <c r="FX20" s="69"/>
      <c r="FY20" s="69"/>
      <c r="FZ20" s="69"/>
      <c r="GA20" s="69"/>
      <c r="GB20" s="69"/>
      <c r="GC20" s="69"/>
      <c r="GD20" s="69"/>
      <c r="GE20" s="69"/>
      <c r="GF20" s="69"/>
      <c r="GG20" s="69"/>
      <c r="GH20" s="69"/>
      <c r="GI20" s="69"/>
      <c r="GJ20" s="69"/>
    </row>
    <row r="21" spans="1:192" x14ac:dyDescent="0.25">
      <c r="A21" s="86"/>
      <c r="B21" s="86"/>
      <c r="C21" s="87"/>
      <c r="D21" s="88"/>
      <c r="E21" s="479" t="str">
        <f xml:space="preserve"> InpC!E$41</f>
        <v xml:space="preserve">Availability </v>
      </c>
      <c r="F21" s="479">
        <f xml:space="preserve"> InpC!F$41</f>
        <v>0.98</v>
      </c>
      <c r="G21" s="479" t="str">
        <f xml:space="preserve"> InpC!G$41</f>
        <v>%</v>
      </c>
      <c r="H21" s="146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69"/>
      <c r="CY21" s="69"/>
      <c r="CZ21" s="69"/>
      <c r="DA21" s="69"/>
      <c r="DB21" s="69"/>
      <c r="DC21" s="69"/>
      <c r="DD21" s="69"/>
      <c r="DE21" s="69"/>
      <c r="DF21" s="69"/>
      <c r="DG21" s="69"/>
      <c r="DH21" s="69"/>
      <c r="DI21" s="69"/>
      <c r="DJ21" s="69"/>
      <c r="DK21" s="69"/>
      <c r="DL21" s="69"/>
      <c r="DM21" s="69"/>
      <c r="DN21" s="69"/>
      <c r="DO21" s="69"/>
      <c r="DP21" s="69"/>
      <c r="DQ21" s="69"/>
      <c r="DR21" s="69"/>
      <c r="DS21" s="69"/>
      <c r="DT21" s="69"/>
      <c r="DU21" s="69"/>
      <c r="DV21" s="69"/>
      <c r="DW21" s="69"/>
      <c r="DX21" s="69"/>
      <c r="DY21" s="69"/>
      <c r="DZ21" s="69"/>
      <c r="EA21" s="69"/>
      <c r="EB21" s="69"/>
      <c r="EC21" s="69"/>
      <c r="ED21" s="69"/>
      <c r="EE21" s="69"/>
      <c r="EF21" s="69"/>
      <c r="EG21" s="69"/>
      <c r="EH21" s="69"/>
      <c r="EI21" s="69"/>
      <c r="EJ21" s="69"/>
      <c r="EK21" s="69"/>
      <c r="EL21" s="69"/>
      <c r="EM21" s="69"/>
      <c r="EN21" s="69"/>
      <c r="EO21" s="69"/>
      <c r="EP21" s="69"/>
      <c r="EQ21" s="69"/>
      <c r="ER21" s="69"/>
      <c r="ES21" s="69"/>
      <c r="ET21" s="69"/>
      <c r="EU21" s="69"/>
      <c r="EV21" s="69"/>
      <c r="EW21" s="69"/>
      <c r="EX21" s="69"/>
      <c r="EY21" s="69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69"/>
      <c r="FO21" s="69"/>
      <c r="FP21" s="69"/>
      <c r="FQ21" s="69"/>
      <c r="FR21" s="69"/>
      <c r="FS21" s="69"/>
      <c r="FT21" s="69"/>
      <c r="FU21" s="69"/>
      <c r="FV21" s="69"/>
      <c r="FW21" s="69"/>
      <c r="FX21" s="69"/>
      <c r="FY21" s="69"/>
      <c r="FZ21" s="69"/>
      <c r="GA21" s="69"/>
      <c r="GB21" s="69"/>
      <c r="GC21" s="69"/>
      <c r="GD21" s="69"/>
      <c r="GE21" s="69"/>
      <c r="GF21" s="69"/>
      <c r="GG21" s="69"/>
      <c r="GH21" s="69"/>
      <c r="GI21" s="69"/>
      <c r="GJ21" s="69"/>
    </row>
    <row r="22" spans="1:192" x14ac:dyDescent="0.25">
      <c r="A22" s="321"/>
      <c r="B22" s="321"/>
      <c r="C22" s="322"/>
      <c r="D22" s="323"/>
      <c r="E22" s="325" t="str">
        <f t="shared" ref="E22:AJ22" si="6" xml:space="preserve"> E$12</f>
        <v>Compound degradation</v>
      </c>
      <c r="F22" s="325">
        <f t="shared" si="6"/>
        <v>0</v>
      </c>
      <c r="G22" s="325" t="str">
        <f t="shared" si="6"/>
        <v>%</v>
      </c>
      <c r="H22" s="325">
        <f t="shared" si="6"/>
        <v>0</v>
      </c>
      <c r="I22" s="325">
        <f t="shared" si="6"/>
        <v>0</v>
      </c>
      <c r="J22" s="325">
        <f t="shared" si="6"/>
        <v>0</v>
      </c>
      <c r="K22" s="325">
        <f t="shared" si="6"/>
        <v>0</v>
      </c>
      <c r="L22" s="325">
        <f t="shared" si="6"/>
        <v>0</v>
      </c>
      <c r="M22" s="325">
        <f t="shared" si="6"/>
        <v>0</v>
      </c>
      <c r="N22" s="325">
        <f t="shared" si="6"/>
        <v>0</v>
      </c>
      <c r="O22" s="325">
        <f t="shared" si="6"/>
        <v>0</v>
      </c>
      <c r="P22" s="325">
        <f t="shared" si="6"/>
        <v>0</v>
      </c>
      <c r="Q22" s="325">
        <f t="shared" si="6"/>
        <v>1</v>
      </c>
      <c r="R22" s="325">
        <f t="shared" si="6"/>
        <v>1</v>
      </c>
      <c r="S22" s="325">
        <f t="shared" si="6"/>
        <v>0.99800399201596801</v>
      </c>
      <c r="T22" s="325">
        <f t="shared" si="6"/>
        <v>0.99800399201596801</v>
      </c>
      <c r="U22" s="325">
        <f t="shared" si="6"/>
        <v>0.99601196807980852</v>
      </c>
      <c r="V22" s="325">
        <f t="shared" si="6"/>
        <v>0.99601196807980852</v>
      </c>
      <c r="W22" s="325">
        <f t="shared" si="6"/>
        <v>0.99402392023932984</v>
      </c>
      <c r="X22" s="325">
        <f t="shared" si="6"/>
        <v>0.99402392023932984</v>
      </c>
      <c r="Y22" s="325">
        <f t="shared" si="6"/>
        <v>0.99203984055821348</v>
      </c>
      <c r="Z22" s="325">
        <f t="shared" si="6"/>
        <v>0.99203984055821348</v>
      </c>
      <c r="AA22" s="325">
        <f t="shared" si="6"/>
        <v>0.99005972111598139</v>
      </c>
      <c r="AB22" s="325">
        <f t="shared" si="6"/>
        <v>0.99005972111598139</v>
      </c>
      <c r="AC22" s="325">
        <f t="shared" si="6"/>
        <v>0.98808355400796577</v>
      </c>
      <c r="AD22" s="325">
        <f t="shared" si="6"/>
        <v>0.98808355400796577</v>
      </c>
      <c r="AE22" s="325">
        <f t="shared" si="6"/>
        <v>0.98611133134527518</v>
      </c>
      <c r="AF22" s="325">
        <f t="shared" si="6"/>
        <v>0.98611133134527518</v>
      </c>
      <c r="AG22" s="325">
        <f t="shared" si="6"/>
        <v>0.98414304525476548</v>
      </c>
      <c r="AH22" s="325">
        <f t="shared" si="6"/>
        <v>0.98414304525476548</v>
      </c>
      <c r="AI22" s="325">
        <f t="shared" si="6"/>
        <v>0.98217868787900742</v>
      </c>
      <c r="AJ22" s="325">
        <f t="shared" si="6"/>
        <v>0.98217868787900742</v>
      </c>
      <c r="AK22" s="325">
        <f t="shared" ref="AK22:BP22" si="7" xml:space="preserve"> AK$12</f>
        <v>0.98021825137625518</v>
      </c>
      <c r="AL22" s="325">
        <f t="shared" si="7"/>
        <v>0.98021825137625518</v>
      </c>
      <c r="AM22" s="325">
        <f t="shared" si="7"/>
        <v>0.97826172792041433</v>
      </c>
      <c r="AN22" s="325">
        <f t="shared" si="7"/>
        <v>0.97826172792041433</v>
      </c>
      <c r="AO22" s="325">
        <f t="shared" si="7"/>
        <v>0.97630910970101226</v>
      </c>
      <c r="AP22" s="325">
        <f t="shared" si="7"/>
        <v>0.97630910970101226</v>
      </c>
      <c r="AQ22" s="325">
        <f t="shared" si="7"/>
        <v>0.97436038892316579</v>
      </c>
      <c r="AR22" s="325">
        <f t="shared" si="7"/>
        <v>0.97436038892316579</v>
      </c>
      <c r="AS22" s="325">
        <f t="shared" si="7"/>
        <v>0.97241555780755107</v>
      </c>
      <c r="AT22" s="325">
        <f t="shared" si="7"/>
        <v>0.97241555780755107</v>
      </c>
      <c r="AU22" s="325">
        <f t="shared" si="7"/>
        <v>0.97047460859037005</v>
      </c>
      <c r="AV22" s="325">
        <f t="shared" si="7"/>
        <v>0.97047460859037005</v>
      </c>
      <c r="AW22" s="325">
        <f t="shared" si="7"/>
        <v>0.9685375335233235</v>
      </c>
      <c r="AX22" s="325">
        <f t="shared" si="7"/>
        <v>0.9685375335233235</v>
      </c>
      <c r="AY22" s="325">
        <f t="shared" si="7"/>
        <v>0.96660432487357628</v>
      </c>
      <c r="AZ22" s="325">
        <f t="shared" si="7"/>
        <v>0.96660432487357628</v>
      </c>
      <c r="BA22" s="325">
        <f t="shared" si="7"/>
        <v>0.964674974923729</v>
      </c>
      <c r="BB22" s="325">
        <f t="shared" si="7"/>
        <v>0.964674974923729</v>
      </c>
      <c r="BC22" s="325">
        <f t="shared" si="7"/>
        <v>0.9627494759717854</v>
      </c>
      <c r="BD22" s="325">
        <f t="shared" si="7"/>
        <v>0.9627494759717854</v>
      </c>
      <c r="BE22" s="325">
        <f t="shared" si="7"/>
        <v>0</v>
      </c>
      <c r="BF22" s="325">
        <f t="shared" si="7"/>
        <v>0</v>
      </c>
      <c r="BG22" s="325">
        <f t="shared" si="7"/>
        <v>0</v>
      </c>
      <c r="BH22" s="325">
        <f t="shared" si="7"/>
        <v>0</v>
      </c>
      <c r="BI22" s="325">
        <f t="shared" si="7"/>
        <v>0</v>
      </c>
      <c r="BJ22" s="325">
        <f t="shared" si="7"/>
        <v>0</v>
      </c>
      <c r="BK22" s="325">
        <f t="shared" si="7"/>
        <v>0</v>
      </c>
      <c r="BL22" s="325">
        <f t="shared" si="7"/>
        <v>0</v>
      </c>
      <c r="BM22" s="325">
        <f t="shared" si="7"/>
        <v>0</v>
      </c>
      <c r="BN22" s="325">
        <f t="shared" si="7"/>
        <v>0</v>
      </c>
      <c r="BO22" s="325">
        <f t="shared" si="7"/>
        <v>0</v>
      </c>
      <c r="BP22" s="325">
        <f t="shared" si="7"/>
        <v>0</v>
      </c>
      <c r="BQ22" s="325">
        <f t="shared" ref="BQ22:CV22" si="8" xml:space="preserve"> BQ$12</f>
        <v>0</v>
      </c>
      <c r="BR22" s="325">
        <f t="shared" si="8"/>
        <v>0</v>
      </c>
      <c r="BS22" s="325">
        <f t="shared" si="8"/>
        <v>0</v>
      </c>
      <c r="BT22" s="325">
        <f t="shared" si="8"/>
        <v>0</v>
      </c>
      <c r="BU22" s="325">
        <f t="shared" si="8"/>
        <v>0</v>
      </c>
      <c r="BV22" s="325">
        <f t="shared" si="8"/>
        <v>0</v>
      </c>
      <c r="BW22" s="325">
        <f t="shared" si="8"/>
        <v>0</v>
      </c>
      <c r="BX22" s="325">
        <f t="shared" si="8"/>
        <v>0</v>
      </c>
      <c r="BY22" s="325">
        <f t="shared" si="8"/>
        <v>0</v>
      </c>
      <c r="BZ22" s="325">
        <f t="shared" si="8"/>
        <v>0</v>
      </c>
      <c r="CA22" s="325">
        <f t="shared" si="8"/>
        <v>0</v>
      </c>
      <c r="CB22" s="325">
        <f t="shared" si="8"/>
        <v>0</v>
      </c>
      <c r="CC22" s="325">
        <f t="shared" si="8"/>
        <v>0</v>
      </c>
      <c r="CD22" s="325">
        <f t="shared" si="8"/>
        <v>0</v>
      </c>
      <c r="CE22" s="325">
        <f t="shared" si="8"/>
        <v>0</v>
      </c>
      <c r="CF22" s="325">
        <f t="shared" si="8"/>
        <v>0</v>
      </c>
      <c r="CG22" s="325">
        <f t="shared" si="8"/>
        <v>0</v>
      </c>
      <c r="CH22" s="325">
        <f t="shared" si="8"/>
        <v>0</v>
      </c>
      <c r="CI22" s="325">
        <f t="shared" si="8"/>
        <v>0</v>
      </c>
      <c r="CJ22" s="325">
        <f t="shared" si="8"/>
        <v>0</v>
      </c>
      <c r="CK22" s="325">
        <f t="shared" si="8"/>
        <v>0</v>
      </c>
      <c r="CL22" s="325">
        <f t="shared" si="8"/>
        <v>0</v>
      </c>
      <c r="CM22" s="325">
        <f t="shared" si="8"/>
        <v>0</v>
      </c>
      <c r="CN22" s="325">
        <f t="shared" si="8"/>
        <v>0</v>
      </c>
      <c r="CO22" s="325">
        <f t="shared" si="8"/>
        <v>0</v>
      </c>
      <c r="CP22" s="325">
        <f t="shared" si="8"/>
        <v>0</v>
      </c>
      <c r="CQ22" s="325">
        <f t="shared" si="8"/>
        <v>0</v>
      </c>
      <c r="CR22" s="325">
        <f t="shared" si="8"/>
        <v>0</v>
      </c>
      <c r="CS22" s="325">
        <f t="shared" si="8"/>
        <v>0</v>
      </c>
      <c r="CT22" s="325">
        <f t="shared" si="8"/>
        <v>0</v>
      </c>
      <c r="CU22" s="325">
        <f t="shared" si="8"/>
        <v>0</v>
      </c>
      <c r="CV22" s="325">
        <f t="shared" si="8"/>
        <v>0</v>
      </c>
      <c r="CW22" s="325">
        <f t="shared" ref="CW22:EB22" si="9" xml:space="preserve"> CW$12</f>
        <v>0</v>
      </c>
      <c r="CX22" s="325">
        <f t="shared" si="9"/>
        <v>0</v>
      </c>
      <c r="CY22" s="325">
        <f t="shared" si="9"/>
        <v>0</v>
      </c>
      <c r="CZ22" s="325">
        <f t="shared" si="9"/>
        <v>0</v>
      </c>
      <c r="DA22" s="325">
        <f t="shared" si="9"/>
        <v>0</v>
      </c>
      <c r="DB22" s="325">
        <f t="shared" si="9"/>
        <v>0</v>
      </c>
      <c r="DC22" s="325">
        <f t="shared" si="9"/>
        <v>0</v>
      </c>
      <c r="DD22" s="325">
        <f t="shared" si="9"/>
        <v>0</v>
      </c>
      <c r="DE22" s="325">
        <f t="shared" si="9"/>
        <v>0</v>
      </c>
      <c r="DF22" s="325">
        <f t="shared" si="9"/>
        <v>0</v>
      </c>
      <c r="DG22" s="325">
        <f t="shared" si="9"/>
        <v>0</v>
      </c>
      <c r="DH22" s="325">
        <f t="shared" si="9"/>
        <v>0</v>
      </c>
      <c r="DI22" s="325">
        <f t="shared" si="9"/>
        <v>0</v>
      </c>
      <c r="DJ22" s="325">
        <f t="shared" si="9"/>
        <v>0</v>
      </c>
      <c r="DK22" s="325">
        <f t="shared" si="9"/>
        <v>0</v>
      </c>
      <c r="DL22" s="325">
        <f t="shared" si="9"/>
        <v>0</v>
      </c>
      <c r="DM22" s="325">
        <f t="shared" si="9"/>
        <v>0</v>
      </c>
      <c r="DN22" s="325">
        <f t="shared" si="9"/>
        <v>0</v>
      </c>
      <c r="DO22" s="325">
        <f t="shared" si="9"/>
        <v>0</v>
      </c>
      <c r="DP22" s="325">
        <f t="shared" si="9"/>
        <v>0</v>
      </c>
      <c r="DQ22" s="325">
        <f t="shared" si="9"/>
        <v>0</v>
      </c>
      <c r="DR22" s="325">
        <f t="shared" si="9"/>
        <v>0</v>
      </c>
      <c r="DS22" s="325">
        <f t="shared" si="9"/>
        <v>0</v>
      </c>
      <c r="DT22" s="325">
        <f t="shared" si="9"/>
        <v>0</v>
      </c>
      <c r="DU22" s="325">
        <f t="shared" si="9"/>
        <v>0</v>
      </c>
      <c r="DV22" s="325">
        <f t="shared" si="9"/>
        <v>0</v>
      </c>
      <c r="DW22" s="325">
        <f t="shared" si="9"/>
        <v>0</v>
      </c>
      <c r="DX22" s="325">
        <f t="shared" si="9"/>
        <v>0</v>
      </c>
      <c r="DY22" s="325">
        <f t="shared" si="9"/>
        <v>0</v>
      </c>
      <c r="DZ22" s="325">
        <f t="shared" si="9"/>
        <v>0</v>
      </c>
      <c r="EA22" s="325">
        <f t="shared" si="9"/>
        <v>0</v>
      </c>
      <c r="EB22" s="325">
        <f t="shared" si="9"/>
        <v>0</v>
      </c>
      <c r="EC22" s="325">
        <f t="shared" ref="EC22:FH22" si="10" xml:space="preserve"> EC$12</f>
        <v>0</v>
      </c>
      <c r="ED22" s="325">
        <f t="shared" si="10"/>
        <v>0</v>
      </c>
      <c r="EE22" s="325">
        <f t="shared" si="10"/>
        <v>0</v>
      </c>
      <c r="EF22" s="325">
        <f t="shared" si="10"/>
        <v>0</v>
      </c>
      <c r="EG22" s="325">
        <f t="shared" si="10"/>
        <v>0</v>
      </c>
      <c r="EH22" s="325">
        <f t="shared" si="10"/>
        <v>0</v>
      </c>
      <c r="EI22" s="325">
        <f t="shared" si="10"/>
        <v>0</v>
      </c>
      <c r="EJ22" s="325">
        <f t="shared" si="10"/>
        <v>0</v>
      </c>
      <c r="EK22" s="325">
        <f t="shared" si="10"/>
        <v>0</v>
      </c>
      <c r="EL22" s="325">
        <f t="shared" si="10"/>
        <v>0</v>
      </c>
      <c r="EM22" s="325">
        <f t="shared" si="10"/>
        <v>0</v>
      </c>
      <c r="EN22" s="325">
        <f t="shared" si="10"/>
        <v>0</v>
      </c>
      <c r="EO22" s="325">
        <f t="shared" si="10"/>
        <v>0</v>
      </c>
      <c r="EP22" s="325">
        <f t="shared" si="10"/>
        <v>0</v>
      </c>
      <c r="EQ22" s="325">
        <f t="shared" si="10"/>
        <v>0</v>
      </c>
      <c r="ER22" s="325">
        <f t="shared" si="10"/>
        <v>0</v>
      </c>
      <c r="ES22" s="325">
        <f t="shared" si="10"/>
        <v>0</v>
      </c>
      <c r="ET22" s="325">
        <f t="shared" si="10"/>
        <v>0</v>
      </c>
      <c r="EU22" s="325">
        <f t="shared" si="10"/>
        <v>0</v>
      </c>
      <c r="EV22" s="325">
        <f t="shared" si="10"/>
        <v>0</v>
      </c>
      <c r="EW22" s="325">
        <f t="shared" si="10"/>
        <v>0</v>
      </c>
      <c r="EX22" s="325">
        <f t="shared" si="10"/>
        <v>0</v>
      </c>
      <c r="EY22" s="325">
        <f t="shared" si="10"/>
        <v>0</v>
      </c>
      <c r="EZ22" s="325">
        <f t="shared" si="10"/>
        <v>0</v>
      </c>
      <c r="FA22" s="325">
        <f t="shared" si="10"/>
        <v>0</v>
      </c>
      <c r="FB22" s="325">
        <f t="shared" si="10"/>
        <v>0</v>
      </c>
      <c r="FC22" s="325">
        <f t="shared" si="10"/>
        <v>0</v>
      </c>
      <c r="FD22" s="325">
        <f t="shared" si="10"/>
        <v>0</v>
      </c>
      <c r="FE22" s="325">
        <f t="shared" si="10"/>
        <v>0</v>
      </c>
      <c r="FF22" s="325">
        <f t="shared" si="10"/>
        <v>0</v>
      </c>
      <c r="FG22" s="325">
        <f t="shared" si="10"/>
        <v>0</v>
      </c>
      <c r="FH22" s="325">
        <f t="shared" si="10"/>
        <v>0</v>
      </c>
      <c r="FI22" s="325">
        <f t="shared" ref="FI22:GJ22" si="11" xml:space="preserve"> FI$12</f>
        <v>0</v>
      </c>
      <c r="FJ22" s="325">
        <f t="shared" si="11"/>
        <v>0</v>
      </c>
      <c r="FK22" s="325">
        <f t="shared" si="11"/>
        <v>0</v>
      </c>
      <c r="FL22" s="325">
        <f t="shared" si="11"/>
        <v>0</v>
      </c>
      <c r="FM22" s="325">
        <f t="shared" si="11"/>
        <v>0</v>
      </c>
      <c r="FN22" s="325">
        <f t="shared" si="11"/>
        <v>0</v>
      </c>
      <c r="FO22" s="325">
        <f t="shared" si="11"/>
        <v>0</v>
      </c>
      <c r="FP22" s="325">
        <f t="shared" si="11"/>
        <v>0</v>
      </c>
      <c r="FQ22" s="325">
        <f t="shared" si="11"/>
        <v>0</v>
      </c>
      <c r="FR22" s="325">
        <f t="shared" si="11"/>
        <v>0</v>
      </c>
      <c r="FS22" s="325">
        <f t="shared" si="11"/>
        <v>0</v>
      </c>
      <c r="FT22" s="325">
        <f t="shared" si="11"/>
        <v>0</v>
      </c>
      <c r="FU22" s="325">
        <f t="shared" si="11"/>
        <v>0</v>
      </c>
      <c r="FV22" s="325">
        <f t="shared" si="11"/>
        <v>0</v>
      </c>
      <c r="FW22" s="325">
        <f t="shared" si="11"/>
        <v>0</v>
      </c>
      <c r="FX22" s="325">
        <f t="shared" si="11"/>
        <v>0</v>
      </c>
      <c r="FY22" s="325">
        <f t="shared" si="11"/>
        <v>0</v>
      </c>
      <c r="FZ22" s="325">
        <f t="shared" si="11"/>
        <v>0</v>
      </c>
      <c r="GA22" s="325">
        <f t="shared" si="11"/>
        <v>0</v>
      </c>
      <c r="GB22" s="325">
        <f t="shared" si="11"/>
        <v>0</v>
      </c>
      <c r="GC22" s="325">
        <f t="shared" si="11"/>
        <v>0</v>
      </c>
      <c r="GD22" s="325">
        <f t="shared" si="11"/>
        <v>0</v>
      </c>
      <c r="GE22" s="325">
        <f t="shared" si="11"/>
        <v>0</v>
      </c>
      <c r="GF22" s="325">
        <f t="shared" si="11"/>
        <v>0</v>
      </c>
      <c r="GG22" s="325">
        <f t="shared" si="11"/>
        <v>0</v>
      </c>
      <c r="GH22" s="325">
        <f t="shared" si="11"/>
        <v>0</v>
      </c>
      <c r="GI22" s="325">
        <f t="shared" si="11"/>
        <v>0</v>
      </c>
      <c r="GJ22" s="325">
        <f t="shared" si="11"/>
        <v>0</v>
      </c>
    </row>
    <row r="23" spans="1:192" x14ac:dyDescent="0.25">
      <c r="A23" s="321"/>
      <c r="B23" s="321"/>
      <c r="C23" s="322"/>
      <c r="D23" s="323"/>
      <c r="E23" s="325" t="str">
        <f t="shared" ref="E23:AJ23" si="12" xml:space="preserve"> E$18</f>
        <v>Seasonality adjustment</v>
      </c>
      <c r="F23" s="325">
        <f t="shared" si="12"/>
        <v>0</v>
      </c>
      <c r="G23" s="325" t="str">
        <f t="shared" si="12"/>
        <v>%</v>
      </c>
      <c r="H23" s="325">
        <f t="shared" si="12"/>
        <v>20</v>
      </c>
      <c r="I23" s="325">
        <f t="shared" si="12"/>
        <v>0</v>
      </c>
      <c r="J23" s="325">
        <f t="shared" si="12"/>
        <v>0</v>
      </c>
      <c r="K23" s="325">
        <f t="shared" si="12"/>
        <v>0</v>
      </c>
      <c r="L23" s="325">
        <f t="shared" si="12"/>
        <v>0</v>
      </c>
      <c r="M23" s="325">
        <f t="shared" si="12"/>
        <v>0</v>
      </c>
      <c r="N23" s="325">
        <f t="shared" si="12"/>
        <v>0</v>
      </c>
      <c r="O23" s="325">
        <f t="shared" si="12"/>
        <v>0</v>
      </c>
      <c r="P23" s="325">
        <f t="shared" si="12"/>
        <v>0</v>
      </c>
      <c r="Q23" s="325">
        <f t="shared" si="12"/>
        <v>0.5</v>
      </c>
      <c r="R23" s="325">
        <f t="shared" si="12"/>
        <v>0.5</v>
      </c>
      <c r="S23" s="325">
        <f t="shared" si="12"/>
        <v>0.5</v>
      </c>
      <c r="T23" s="325">
        <f t="shared" si="12"/>
        <v>0.5</v>
      </c>
      <c r="U23" s="325">
        <f t="shared" si="12"/>
        <v>0.5</v>
      </c>
      <c r="V23" s="325">
        <f t="shared" si="12"/>
        <v>0.5</v>
      </c>
      <c r="W23" s="325">
        <f t="shared" si="12"/>
        <v>0.5</v>
      </c>
      <c r="X23" s="325">
        <f t="shared" si="12"/>
        <v>0.5</v>
      </c>
      <c r="Y23" s="325">
        <f t="shared" si="12"/>
        <v>0.5</v>
      </c>
      <c r="Z23" s="325">
        <f t="shared" si="12"/>
        <v>0.5</v>
      </c>
      <c r="AA23" s="325">
        <f t="shared" si="12"/>
        <v>0.5</v>
      </c>
      <c r="AB23" s="325">
        <f t="shared" si="12"/>
        <v>0.5</v>
      </c>
      <c r="AC23" s="325">
        <f t="shared" si="12"/>
        <v>0.5</v>
      </c>
      <c r="AD23" s="325">
        <f t="shared" si="12"/>
        <v>0.5</v>
      </c>
      <c r="AE23" s="325">
        <f t="shared" si="12"/>
        <v>0.5</v>
      </c>
      <c r="AF23" s="325">
        <f t="shared" si="12"/>
        <v>0.5</v>
      </c>
      <c r="AG23" s="325">
        <f t="shared" si="12"/>
        <v>0.5</v>
      </c>
      <c r="AH23" s="325">
        <f t="shared" si="12"/>
        <v>0.5</v>
      </c>
      <c r="AI23" s="325">
        <f t="shared" si="12"/>
        <v>0.5</v>
      </c>
      <c r="AJ23" s="325">
        <f t="shared" si="12"/>
        <v>0.5</v>
      </c>
      <c r="AK23" s="325">
        <f t="shared" ref="AK23:BP23" si="13" xml:space="preserve"> AK$18</f>
        <v>0.5</v>
      </c>
      <c r="AL23" s="325">
        <f t="shared" si="13"/>
        <v>0.5</v>
      </c>
      <c r="AM23" s="325">
        <f t="shared" si="13"/>
        <v>0.5</v>
      </c>
      <c r="AN23" s="325">
        <f t="shared" si="13"/>
        <v>0.5</v>
      </c>
      <c r="AO23" s="325">
        <f t="shared" si="13"/>
        <v>0.5</v>
      </c>
      <c r="AP23" s="325">
        <f t="shared" si="13"/>
        <v>0.5</v>
      </c>
      <c r="AQ23" s="325">
        <f t="shared" si="13"/>
        <v>0.5</v>
      </c>
      <c r="AR23" s="325">
        <f t="shared" si="13"/>
        <v>0.5</v>
      </c>
      <c r="AS23" s="325">
        <f t="shared" si="13"/>
        <v>0.5</v>
      </c>
      <c r="AT23" s="325">
        <f t="shared" si="13"/>
        <v>0.5</v>
      </c>
      <c r="AU23" s="325">
        <f t="shared" si="13"/>
        <v>0.5</v>
      </c>
      <c r="AV23" s="325">
        <f t="shared" si="13"/>
        <v>0.5</v>
      </c>
      <c r="AW23" s="325">
        <f t="shared" si="13"/>
        <v>0.5</v>
      </c>
      <c r="AX23" s="325">
        <f t="shared" si="13"/>
        <v>0.5</v>
      </c>
      <c r="AY23" s="325">
        <f t="shared" si="13"/>
        <v>0.5</v>
      </c>
      <c r="AZ23" s="325">
        <f t="shared" si="13"/>
        <v>0.5</v>
      </c>
      <c r="BA23" s="325">
        <f t="shared" si="13"/>
        <v>0.5</v>
      </c>
      <c r="BB23" s="325">
        <f t="shared" si="13"/>
        <v>0.5</v>
      </c>
      <c r="BC23" s="325">
        <f t="shared" si="13"/>
        <v>0.5</v>
      </c>
      <c r="BD23" s="325">
        <f t="shared" si="13"/>
        <v>0.5</v>
      </c>
      <c r="BE23" s="325">
        <f t="shared" si="13"/>
        <v>0</v>
      </c>
      <c r="BF23" s="325">
        <f t="shared" si="13"/>
        <v>0</v>
      </c>
      <c r="BG23" s="325">
        <f t="shared" si="13"/>
        <v>0</v>
      </c>
      <c r="BH23" s="325">
        <f t="shared" si="13"/>
        <v>0</v>
      </c>
      <c r="BI23" s="325">
        <f t="shared" si="13"/>
        <v>0</v>
      </c>
      <c r="BJ23" s="325">
        <f t="shared" si="13"/>
        <v>0</v>
      </c>
      <c r="BK23" s="325">
        <f t="shared" si="13"/>
        <v>0</v>
      </c>
      <c r="BL23" s="325">
        <f t="shared" si="13"/>
        <v>0</v>
      </c>
      <c r="BM23" s="325">
        <f t="shared" si="13"/>
        <v>0</v>
      </c>
      <c r="BN23" s="325">
        <f t="shared" si="13"/>
        <v>0</v>
      </c>
      <c r="BO23" s="325">
        <f t="shared" si="13"/>
        <v>0</v>
      </c>
      <c r="BP23" s="325">
        <f t="shared" si="13"/>
        <v>0</v>
      </c>
      <c r="BQ23" s="325">
        <f t="shared" ref="BQ23:CV23" si="14" xml:space="preserve"> BQ$18</f>
        <v>0</v>
      </c>
      <c r="BR23" s="325">
        <f t="shared" si="14"/>
        <v>0</v>
      </c>
      <c r="BS23" s="325">
        <f t="shared" si="14"/>
        <v>0</v>
      </c>
      <c r="BT23" s="325">
        <f t="shared" si="14"/>
        <v>0</v>
      </c>
      <c r="BU23" s="325">
        <f t="shared" si="14"/>
        <v>0</v>
      </c>
      <c r="BV23" s="325">
        <f t="shared" si="14"/>
        <v>0</v>
      </c>
      <c r="BW23" s="325">
        <f t="shared" si="14"/>
        <v>0</v>
      </c>
      <c r="BX23" s="325">
        <f t="shared" si="14"/>
        <v>0</v>
      </c>
      <c r="BY23" s="325">
        <f t="shared" si="14"/>
        <v>0</v>
      </c>
      <c r="BZ23" s="325">
        <f t="shared" si="14"/>
        <v>0</v>
      </c>
      <c r="CA23" s="325">
        <f t="shared" si="14"/>
        <v>0</v>
      </c>
      <c r="CB23" s="325">
        <f t="shared" si="14"/>
        <v>0</v>
      </c>
      <c r="CC23" s="325">
        <f t="shared" si="14"/>
        <v>0</v>
      </c>
      <c r="CD23" s="325">
        <f t="shared" si="14"/>
        <v>0</v>
      </c>
      <c r="CE23" s="325">
        <f t="shared" si="14"/>
        <v>0</v>
      </c>
      <c r="CF23" s="325">
        <f t="shared" si="14"/>
        <v>0</v>
      </c>
      <c r="CG23" s="325">
        <f t="shared" si="14"/>
        <v>0</v>
      </c>
      <c r="CH23" s="325">
        <f t="shared" si="14"/>
        <v>0</v>
      </c>
      <c r="CI23" s="325">
        <f t="shared" si="14"/>
        <v>0</v>
      </c>
      <c r="CJ23" s="325">
        <f t="shared" si="14"/>
        <v>0</v>
      </c>
      <c r="CK23" s="325">
        <f t="shared" si="14"/>
        <v>0</v>
      </c>
      <c r="CL23" s="325">
        <f t="shared" si="14"/>
        <v>0</v>
      </c>
      <c r="CM23" s="325">
        <f t="shared" si="14"/>
        <v>0</v>
      </c>
      <c r="CN23" s="325">
        <f t="shared" si="14"/>
        <v>0</v>
      </c>
      <c r="CO23" s="325">
        <f t="shared" si="14"/>
        <v>0</v>
      </c>
      <c r="CP23" s="325">
        <f t="shared" si="14"/>
        <v>0</v>
      </c>
      <c r="CQ23" s="325">
        <f t="shared" si="14"/>
        <v>0</v>
      </c>
      <c r="CR23" s="325">
        <f t="shared" si="14"/>
        <v>0</v>
      </c>
      <c r="CS23" s="325">
        <f t="shared" si="14"/>
        <v>0</v>
      </c>
      <c r="CT23" s="325">
        <f t="shared" si="14"/>
        <v>0</v>
      </c>
      <c r="CU23" s="325">
        <f t="shared" si="14"/>
        <v>0</v>
      </c>
      <c r="CV23" s="325">
        <f t="shared" si="14"/>
        <v>0</v>
      </c>
      <c r="CW23" s="325">
        <f t="shared" ref="CW23:EB23" si="15" xml:space="preserve"> CW$18</f>
        <v>0</v>
      </c>
      <c r="CX23" s="325">
        <f t="shared" si="15"/>
        <v>0</v>
      </c>
      <c r="CY23" s="325">
        <f t="shared" si="15"/>
        <v>0</v>
      </c>
      <c r="CZ23" s="325">
        <f t="shared" si="15"/>
        <v>0</v>
      </c>
      <c r="DA23" s="325">
        <f t="shared" si="15"/>
        <v>0</v>
      </c>
      <c r="DB23" s="325">
        <f t="shared" si="15"/>
        <v>0</v>
      </c>
      <c r="DC23" s="325">
        <f t="shared" si="15"/>
        <v>0</v>
      </c>
      <c r="DD23" s="325">
        <f t="shared" si="15"/>
        <v>0</v>
      </c>
      <c r="DE23" s="325">
        <f t="shared" si="15"/>
        <v>0</v>
      </c>
      <c r="DF23" s="325">
        <f t="shared" si="15"/>
        <v>0</v>
      </c>
      <c r="DG23" s="325">
        <f t="shared" si="15"/>
        <v>0</v>
      </c>
      <c r="DH23" s="325">
        <f t="shared" si="15"/>
        <v>0</v>
      </c>
      <c r="DI23" s="325">
        <f t="shared" si="15"/>
        <v>0</v>
      </c>
      <c r="DJ23" s="325">
        <f t="shared" si="15"/>
        <v>0</v>
      </c>
      <c r="DK23" s="325">
        <f t="shared" si="15"/>
        <v>0</v>
      </c>
      <c r="DL23" s="325">
        <f t="shared" si="15"/>
        <v>0</v>
      </c>
      <c r="DM23" s="325">
        <f t="shared" si="15"/>
        <v>0</v>
      </c>
      <c r="DN23" s="325">
        <f t="shared" si="15"/>
        <v>0</v>
      </c>
      <c r="DO23" s="325">
        <f t="shared" si="15"/>
        <v>0</v>
      </c>
      <c r="DP23" s="325">
        <f t="shared" si="15"/>
        <v>0</v>
      </c>
      <c r="DQ23" s="325">
        <f t="shared" si="15"/>
        <v>0</v>
      </c>
      <c r="DR23" s="325">
        <f t="shared" si="15"/>
        <v>0</v>
      </c>
      <c r="DS23" s="325">
        <f t="shared" si="15"/>
        <v>0</v>
      </c>
      <c r="DT23" s="325">
        <f t="shared" si="15"/>
        <v>0</v>
      </c>
      <c r="DU23" s="325">
        <f t="shared" si="15"/>
        <v>0</v>
      </c>
      <c r="DV23" s="325">
        <f t="shared" si="15"/>
        <v>0</v>
      </c>
      <c r="DW23" s="325">
        <f t="shared" si="15"/>
        <v>0</v>
      </c>
      <c r="DX23" s="325">
        <f t="shared" si="15"/>
        <v>0</v>
      </c>
      <c r="DY23" s="325">
        <f t="shared" si="15"/>
        <v>0</v>
      </c>
      <c r="DZ23" s="325">
        <f t="shared" si="15"/>
        <v>0</v>
      </c>
      <c r="EA23" s="325">
        <f t="shared" si="15"/>
        <v>0</v>
      </c>
      <c r="EB23" s="325">
        <f t="shared" si="15"/>
        <v>0</v>
      </c>
      <c r="EC23" s="325">
        <f t="shared" ref="EC23:FH23" si="16" xml:space="preserve"> EC$18</f>
        <v>0</v>
      </c>
      <c r="ED23" s="325">
        <f t="shared" si="16"/>
        <v>0</v>
      </c>
      <c r="EE23" s="325">
        <f t="shared" si="16"/>
        <v>0</v>
      </c>
      <c r="EF23" s="325">
        <f t="shared" si="16"/>
        <v>0</v>
      </c>
      <c r="EG23" s="325">
        <f t="shared" si="16"/>
        <v>0</v>
      </c>
      <c r="EH23" s="325">
        <f t="shared" si="16"/>
        <v>0</v>
      </c>
      <c r="EI23" s="325">
        <f t="shared" si="16"/>
        <v>0</v>
      </c>
      <c r="EJ23" s="325">
        <f t="shared" si="16"/>
        <v>0</v>
      </c>
      <c r="EK23" s="325">
        <f t="shared" si="16"/>
        <v>0</v>
      </c>
      <c r="EL23" s="325">
        <f t="shared" si="16"/>
        <v>0</v>
      </c>
      <c r="EM23" s="325">
        <f t="shared" si="16"/>
        <v>0</v>
      </c>
      <c r="EN23" s="325">
        <f t="shared" si="16"/>
        <v>0</v>
      </c>
      <c r="EO23" s="325">
        <f t="shared" si="16"/>
        <v>0</v>
      </c>
      <c r="EP23" s="325">
        <f t="shared" si="16"/>
        <v>0</v>
      </c>
      <c r="EQ23" s="325">
        <f t="shared" si="16"/>
        <v>0</v>
      </c>
      <c r="ER23" s="325">
        <f t="shared" si="16"/>
        <v>0</v>
      </c>
      <c r="ES23" s="325">
        <f t="shared" si="16"/>
        <v>0</v>
      </c>
      <c r="ET23" s="325">
        <f t="shared" si="16"/>
        <v>0</v>
      </c>
      <c r="EU23" s="325">
        <f t="shared" si="16"/>
        <v>0</v>
      </c>
      <c r="EV23" s="325">
        <f t="shared" si="16"/>
        <v>0</v>
      </c>
      <c r="EW23" s="325">
        <f t="shared" si="16"/>
        <v>0</v>
      </c>
      <c r="EX23" s="325">
        <f t="shared" si="16"/>
        <v>0</v>
      </c>
      <c r="EY23" s="325">
        <f t="shared" si="16"/>
        <v>0</v>
      </c>
      <c r="EZ23" s="325">
        <f t="shared" si="16"/>
        <v>0</v>
      </c>
      <c r="FA23" s="325">
        <f t="shared" si="16"/>
        <v>0</v>
      </c>
      <c r="FB23" s="325">
        <f t="shared" si="16"/>
        <v>0</v>
      </c>
      <c r="FC23" s="325">
        <f t="shared" si="16"/>
        <v>0</v>
      </c>
      <c r="FD23" s="325">
        <f t="shared" si="16"/>
        <v>0</v>
      </c>
      <c r="FE23" s="325">
        <f t="shared" si="16"/>
        <v>0</v>
      </c>
      <c r="FF23" s="325">
        <f t="shared" si="16"/>
        <v>0</v>
      </c>
      <c r="FG23" s="325">
        <f t="shared" si="16"/>
        <v>0</v>
      </c>
      <c r="FH23" s="325">
        <f t="shared" si="16"/>
        <v>0</v>
      </c>
      <c r="FI23" s="325">
        <f t="shared" ref="FI23:GJ23" si="17" xml:space="preserve"> FI$18</f>
        <v>0</v>
      </c>
      <c r="FJ23" s="325">
        <f t="shared" si="17"/>
        <v>0</v>
      </c>
      <c r="FK23" s="325">
        <f t="shared" si="17"/>
        <v>0</v>
      </c>
      <c r="FL23" s="325">
        <f t="shared" si="17"/>
        <v>0</v>
      </c>
      <c r="FM23" s="325">
        <f t="shared" si="17"/>
        <v>0</v>
      </c>
      <c r="FN23" s="325">
        <f t="shared" si="17"/>
        <v>0</v>
      </c>
      <c r="FO23" s="325">
        <f t="shared" si="17"/>
        <v>0</v>
      </c>
      <c r="FP23" s="325">
        <f t="shared" si="17"/>
        <v>0</v>
      </c>
      <c r="FQ23" s="325">
        <f t="shared" si="17"/>
        <v>0</v>
      </c>
      <c r="FR23" s="325">
        <f t="shared" si="17"/>
        <v>0</v>
      </c>
      <c r="FS23" s="325">
        <f t="shared" si="17"/>
        <v>0</v>
      </c>
      <c r="FT23" s="325">
        <f t="shared" si="17"/>
        <v>0</v>
      </c>
      <c r="FU23" s="325">
        <f t="shared" si="17"/>
        <v>0</v>
      </c>
      <c r="FV23" s="325">
        <f t="shared" si="17"/>
        <v>0</v>
      </c>
      <c r="FW23" s="325">
        <f t="shared" si="17"/>
        <v>0</v>
      </c>
      <c r="FX23" s="325">
        <f t="shared" si="17"/>
        <v>0</v>
      </c>
      <c r="FY23" s="325">
        <f t="shared" si="17"/>
        <v>0</v>
      </c>
      <c r="FZ23" s="325">
        <f t="shared" si="17"/>
        <v>0</v>
      </c>
      <c r="GA23" s="325">
        <f t="shared" si="17"/>
        <v>0</v>
      </c>
      <c r="GB23" s="325">
        <f t="shared" si="17"/>
        <v>0</v>
      </c>
      <c r="GC23" s="325">
        <f t="shared" si="17"/>
        <v>0</v>
      </c>
      <c r="GD23" s="325">
        <f t="shared" si="17"/>
        <v>0</v>
      </c>
      <c r="GE23" s="325">
        <f t="shared" si="17"/>
        <v>0</v>
      </c>
      <c r="GF23" s="325">
        <f t="shared" si="17"/>
        <v>0</v>
      </c>
      <c r="GG23" s="325">
        <f t="shared" si="17"/>
        <v>0</v>
      </c>
      <c r="GH23" s="325">
        <f t="shared" si="17"/>
        <v>0</v>
      </c>
      <c r="GI23" s="325">
        <f t="shared" si="17"/>
        <v>0</v>
      </c>
      <c r="GJ23" s="325">
        <f t="shared" si="17"/>
        <v>0</v>
      </c>
    </row>
    <row r="24" spans="1:192" x14ac:dyDescent="0.25">
      <c r="A24" s="444"/>
      <c r="B24" s="444"/>
      <c r="C24" s="445"/>
      <c r="D24" s="196"/>
      <c r="E24" s="198" t="s">
        <v>280</v>
      </c>
      <c r="F24" s="198"/>
      <c r="G24" s="198" t="s">
        <v>120</v>
      </c>
      <c r="H24" s="198">
        <f xml:space="preserve"> SUM(J24:GJ24)</f>
        <v>20217.473920645203</v>
      </c>
      <c r="I24" s="198"/>
      <c r="J24" s="198">
        <f t="shared" ref="J24:AO24" si="18" xml:space="preserve"> $F20 * $F21 * J22 * J23</f>
        <v>0</v>
      </c>
      <c r="K24" s="198">
        <f t="shared" si="18"/>
        <v>0</v>
      </c>
      <c r="L24" s="198">
        <f t="shared" si="18"/>
        <v>0</v>
      </c>
      <c r="M24" s="198">
        <f t="shared" si="18"/>
        <v>0</v>
      </c>
      <c r="N24" s="198">
        <f t="shared" si="18"/>
        <v>0</v>
      </c>
      <c r="O24" s="198">
        <f t="shared" si="18"/>
        <v>0</v>
      </c>
      <c r="P24" s="198">
        <f t="shared" si="18"/>
        <v>0</v>
      </c>
      <c r="Q24" s="198">
        <f t="shared" si="18"/>
        <v>515.08799999999997</v>
      </c>
      <c r="R24" s="198">
        <f t="shared" si="18"/>
        <v>515.08799999999997</v>
      </c>
      <c r="S24" s="198">
        <f xml:space="preserve"> $F20 * $F21 * S22 * S23</f>
        <v>514.05988023952091</v>
      </c>
      <c r="T24" s="198">
        <f t="shared" si="18"/>
        <v>514.05988023952091</v>
      </c>
      <c r="U24" s="198">
        <f t="shared" si="18"/>
        <v>513.0338126142924</v>
      </c>
      <c r="V24" s="198">
        <f t="shared" si="18"/>
        <v>513.0338126142924</v>
      </c>
      <c r="W24" s="198">
        <f t="shared" si="18"/>
        <v>512.00979302823589</v>
      </c>
      <c r="X24" s="198">
        <f t="shared" si="18"/>
        <v>512.00979302823589</v>
      </c>
      <c r="Y24" s="198">
        <f t="shared" si="18"/>
        <v>510.98781739344901</v>
      </c>
      <c r="Z24" s="198">
        <f t="shared" si="18"/>
        <v>510.98781739344901</v>
      </c>
      <c r="AA24" s="198">
        <f t="shared" si="18"/>
        <v>509.96788163018857</v>
      </c>
      <c r="AB24" s="198">
        <f t="shared" si="18"/>
        <v>509.96788163018857</v>
      </c>
      <c r="AC24" s="198">
        <f t="shared" si="18"/>
        <v>508.94998166685502</v>
      </c>
      <c r="AD24" s="198">
        <f t="shared" si="18"/>
        <v>508.94998166685502</v>
      </c>
      <c r="AE24" s="198">
        <f t="shared" si="18"/>
        <v>507.93411343997508</v>
      </c>
      <c r="AF24" s="198">
        <f t="shared" si="18"/>
        <v>507.93411343997508</v>
      </c>
      <c r="AG24" s="198">
        <f t="shared" si="18"/>
        <v>506.92027289418661</v>
      </c>
      <c r="AH24" s="198">
        <f t="shared" si="18"/>
        <v>506.92027289418661</v>
      </c>
      <c r="AI24" s="198">
        <f t="shared" si="18"/>
        <v>505.90845598222216</v>
      </c>
      <c r="AJ24" s="198">
        <f t="shared" si="18"/>
        <v>505.90845598222216</v>
      </c>
      <c r="AK24" s="198">
        <f t="shared" si="18"/>
        <v>504.89865866489248</v>
      </c>
      <c r="AL24" s="198">
        <f t="shared" si="18"/>
        <v>504.89865866489248</v>
      </c>
      <c r="AM24" s="198">
        <f t="shared" si="18"/>
        <v>503.89087691107034</v>
      </c>
      <c r="AN24" s="198">
        <f t="shared" si="18"/>
        <v>503.89087691107034</v>
      </c>
      <c r="AO24" s="198">
        <f t="shared" si="18"/>
        <v>502.88510669767498</v>
      </c>
      <c r="AP24" s="198">
        <f t="shared" ref="AP24:BU24" si="19" xml:space="preserve"> $F20 * $F21 * AP22 * AP23</f>
        <v>502.88510669767498</v>
      </c>
      <c r="AQ24" s="198">
        <f t="shared" si="19"/>
        <v>501.88134400965561</v>
      </c>
      <c r="AR24" s="198">
        <f t="shared" si="19"/>
        <v>501.88134400965561</v>
      </c>
      <c r="AS24" s="198">
        <f t="shared" si="19"/>
        <v>500.87958483997585</v>
      </c>
      <c r="AT24" s="198">
        <f t="shared" si="19"/>
        <v>500.87958483997585</v>
      </c>
      <c r="AU24" s="198">
        <f t="shared" si="19"/>
        <v>499.87982518959649</v>
      </c>
      <c r="AV24" s="198">
        <f t="shared" si="19"/>
        <v>499.87982518959649</v>
      </c>
      <c r="AW24" s="198">
        <f t="shared" si="19"/>
        <v>498.88206106746162</v>
      </c>
      <c r="AX24" s="198">
        <f t="shared" si="19"/>
        <v>498.88206106746162</v>
      </c>
      <c r="AY24" s="198">
        <f t="shared" si="19"/>
        <v>497.88628849048064</v>
      </c>
      <c r="AZ24" s="198">
        <f t="shared" si="19"/>
        <v>497.88628849048064</v>
      </c>
      <c r="BA24" s="198">
        <f t="shared" si="19"/>
        <v>496.89250348351368</v>
      </c>
      <c r="BB24" s="198">
        <f t="shared" si="19"/>
        <v>496.89250348351368</v>
      </c>
      <c r="BC24" s="198">
        <f t="shared" si="19"/>
        <v>495.90070207935497</v>
      </c>
      <c r="BD24" s="198">
        <f t="shared" si="19"/>
        <v>495.90070207935497</v>
      </c>
      <c r="BE24" s="198">
        <f t="shared" si="19"/>
        <v>0</v>
      </c>
      <c r="BF24" s="198">
        <f t="shared" si="19"/>
        <v>0</v>
      </c>
      <c r="BG24" s="198">
        <f t="shared" si="19"/>
        <v>0</v>
      </c>
      <c r="BH24" s="198">
        <f t="shared" si="19"/>
        <v>0</v>
      </c>
      <c r="BI24" s="198">
        <f t="shared" si="19"/>
        <v>0</v>
      </c>
      <c r="BJ24" s="198">
        <f t="shared" si="19"/>
        <v>0</v>
      </c>
      <c r="BK24" s="198">
        <f t="shared" si="19"/>
        <v>0</v>
      </c>
      <c r="BL24" s="198">
        <f t="shared" si="19"/>
        <v>0</v>
      </c>
      <c r="BM24" s="198">
        <f t="shared" si="19"/>
        <v>0</v>
      </c>
      <c r="BN24" s="198">
        <f t="shared" si="19"/>
        <v>0</v>
      </c>
      <c r="BO24" s="198">
        <f t="shared" si="19"/>
        <v>0</v>
      </c>
      <c r="BP24" s="198">
        <f t="shared" si="19"/>
        <v>0</v>
      </c>
      <c r="BQ24" s="198">
        <f t="shared" si="19"/>
        <v>0</v>
      </c>
      <c r="BR24" s="198">
        <f t="shared" si="19"/>
        <v>0</v>
      </c>
      <c r="BS24" s="198">
        <f t="shared" si="19"/>
        <v>0</v>
      </c>
      <c r="BT24" s="198">
        <f t="shared" si="19"/>
        <v>0</v>
      </c>
      <c r="BU24" s="198">
        <f t="shared" si="19"/>
        <v>0</v>
      </c>
      <c r="BV24" s="198">
        <f t="shared" ref="BV24:DA24" si="20" xml:space="preserve"> $F20 * $F21 * BV22 * BV23</f>
        <v>0</v>
      </c>
      <c r="BW24" s="198">
        <f t="shared" si="20"/>
        <v>0</v>
      </c>
      <c r="BX24" s="198">
        <f t="shared" si="20"/>
        <v>0</v>
      </c>
      <c r="BY24" s="198">
        <f t="shared" si="20"/>
        <v>0</v>
      </c>
      <c r="BZ24" s="198">
        <f t="shared" si="20"/>
        <v>0</v>
      </c>
      <c r="CA24" s="198">
        <f t="shared" si="20"/>
        <v>0</v>
      </c>
      <c r="CB24" s="198">
        <f t="shared" si="20"/>
        <v>0</v>
      </c>
      <c r="CC24" s="198">
        <f t="shared" si="20"/>
        <v>0</v>
      </c>
      <c r="CD24" s="198">
        <f t="shared" si="20"/>
        <v>0</v>
      </c>
      <c r="CE24" s="198">
        <f t="shared" si="20"/>
        <v>0</v>
      </c>
      <c r="CF24" s="198">
        <f t="shared" si="20"/>
        <v>0</v>
      </c>
      <c r="CG24" s="198">
        <f t="shared" si="20"/>
        <v>0</v>
      </c>
      <c r="CH24" s="198">
        <f t="shared" si="20"/>
        <v>0</v>
      </c>
      <c r="CI24" s="198">
        <f t="shared" si="20"/>
        <v>0</v>
      </c>
      <c r="CJ24" s="198">
        <f t="shared" si="20"/>
        <v>0</v>
      </c>
      <c r="CK24" s="198">
        <f t="shared" si="20"/>
        <v>0</v>
      </c>
      <c r="CL24" s="198">
        <f t="shared" si="20"/>
        <v>0</v>
      </c>
      <c r="CM24" s="198">
        <f t="shared" si="20"/>
        <v>0</v>
      </c>
      <c r="CN24" s="198">
        <f t="shared" si="20"/>
        <v>0</v>
      </c>
      <c r="CO24" s="198">
        <f t="shared" si="20"/>
        <v>0</v>
      </c>
      <c r="CP24" s="198">
        <f t="shared" si="20"/>
        <v>0</v>
      </c>
      <c r="CQ24" s="198">
        <f t="shared" si="20"/>
        <v>0</v>
      </c>
      <c r="CR24" s="198">
        <f t="shared" si="20"/>
        <v>0</v>
      </c>
      <c r="CS24" s="198">
        <f t="shared" si="20"/>
        <v>0</v>
      </c>
      <c r="CT24" s="198">
        <f t="shared" si="20"/>
        <v>0</v>
      </c>
      <c r="CU24" s="198">
        <f t="shared" si="20"/>
        <v>0</v>
      </c>
      <c r="CV24" s="198">
        <f t="shared" si="20"/>
        <v>0</v>
      </c>
      <c r="CW24" s="198">
        <f t="shared" si="20"/>
        <v>0</v>
      </c>
      <c r="CX24" s="198">
        <f t="shared" si="20"/>
        <v>0</v>
      </c>
      <c r="CY24" s="198">
        <f t="shared" si="20"/>
        <v>0</v>
      </c>
      <c r="CZ24" s="198">
        <f t="shared" si="20"/>
        <v>0</v>
      </c>
      <c r="DA24" s="198">
        <f t="shared" si="20"/>
        <v>0</v>
      </c>
      <c r="DB24" s="198">
        <f t="shared" ref="DB24:EG24" si="21" xml:space="preserve"> $F20 * $F21 * DB22 * DB23</f>
        <v>0</v>
      </c>
      <c r="DC24" s="198">
        <f t="shared" si="21"/>
        <v>0</v>
      </c>
      <c r="DD24" s="198">
        <f t="shared" si="21"/>
        <v>0</v>
      </c>
      <c r="DE24" s="198">
        <f t="shared" si="21"/>
        <v>0</v>
      </c>
      <c r="DF24" s="198">
        <f t="shared" si="21"/>
        <v>0</v>
      </c>
      <c r="DG24" s="198">
        <f t="shared" si="21"/>
        <v>0</v>
      </c>
      <c r="DH24" s="198">
        <f t="shared" si="21"/>
        <v>0</v>
      </c>
      <c r="DI24" s="198">
        <f t="shared" si="21"/>
        <v>0</v>
      </c>
      <c r="DJ24" s="198">
        <f t="shared" si="21"/>
        <v>0</v>
      </c>
      <c r="DK24" s="198">
        <f t="shared" si="21"/>
        <v>0</v>
      </c>
      <c r="DL24" s="198">
        <f t="shared" si="21"/>
        <v>0</v>
      </c>
      <c r="DM24" s="198">
        <f t="shared" si="21"/>
        <v>0</v>
      </c>
      <c r="DN24" s="198">
        <f t="shared" si="21"/>
        <v>0</v>
      </c>
      <c r="DO24" s="198">
        <f t="shared" si="21"/>
        <v>0</v>
      </c>
      <c r="DP24" s="198">
        <f t="shared" si="21"/>
        <v>0</v>
      </c>
      <c r="DQ24" s="198">
        <f t="shared" si="21"/>
        <v>0</v>
      </c>
      <c r="DR24" s="198">
        <f t="shared" si="21"/>
        <v>0</v>
      </c>
      <c r="DS24" s="198">
        <f t="shared" si="21"/>
        <v>0</v>
      </c>
      <c r="DT24" s="198">
        <f t="shared" si="21"/>
        <v>0</v>
      </c>
      <c r="DU24" s="198">
        <f t="shared" si="21"/>
        <v>0</v>
      </c>
      <c r="DV24" s="198">
        <f t="shared" si="21"/>
        <v>0</v>
      </c>
      <c r="DW24" s="198">
        <f t="shared" si="21"/>
        <v>0</v>
      </c>
      <c r="DX24" s="198">
        <f t="shared" si="21"/>
        <v>0</v>
      </c>
      <c r="DY24" s="198">
        <f t="shared" si="21"/>
        <v>0</v>
      </c>
      <c r="DZ24" s="198">
        <f t="shared" si="21"/>
        <v>0</v>
      </c>
      <c r="EA24" s="198">
        <f t="shared" si="21"/>
        <v>0</v>
      </c>
      <c r="EB24" s="198">
        <f t="shared" si="21"/>
        <v>0</v>
      </c>
      <c r="EC24" s="198">
        <f t="shared" si="21"/>
        <v>0</v>
      </c>
      <c r="ED24" s="198">
        <f t="shared" si="21"/>
        <v>0</v>
      </c>
      <c r="EE24" s="198">
        <f t="shared" si="21"/>
        <v>0</v>
      </c>
      <c r="EF24" s="198">
        <f t="shared" si="21"/>
        <v>0</v>
      </c>
      <c r="EG24" s="198">
        <f t="shared" si="21"/>
        <v>0</v>
      </c>
      <c r="EH24" s="198">
        <f t="shared" ref="EH24:FM24" si="22" xml:space="preserve"> $F20 * $F21 * EH22 * EH23</f>
        <v>0</v>
      </c>
      <c r="EI24" s="198">
        <f t="shared" si="22"/>
        <v>0</v>
      </c>
      <c r="EJ24" s="198">
        <f t="shared" si="22"/>
        <v>0</v>
      </c>
      <c r="EK24" s="198">
        <f t="shared" si="22"/>
        <v>0</v>
      </c>
      <c r="EL24" s="198">
        <f t="shared" si="22"/>
        <v>0</v>
      </c>
      <c r="EM24" s="198">
        <f t="shared" si="22"/>
        <v>0</v>
      </c>
      <c r="EN24" s="198">
        <f t="shared" si="22"/>
        <v>0</v>
      </c>
      <c r="EO24" s="198">
        <f t="shared" si="22"/>
        <v>0</v>
      </c>
      <c r="EP24" s="198">
        <f t="shared" si="22"/>
        <v>0</v>
      </c>
      <c r="EQ24" s="198">
        <f t="shared" si="22"/>
        <v>0</v>
      </c>
      <c r="ER24" s="198">
        <f t="shared" si="22"/>
        <v>0</v>
      </c>
      <c r="ES24" s="198">
        <f t="shared" si="22"/>
        <v>0</v>
      </c>
      <c r="ET24" s="198">
        <f t="shared" si="22"/>
        <v>0</v>
      </c>
      <c r="EU24" s="198">
        <f t="shared" si="22"/>
        <v>0</v>
      </c>
      <c r="EV24" s="198">
        <f t="shared" si="22"/>
        <v>0</v>
      </c>
      <c r="EW24" s="198">
        <f t="shared" si="22"/>
        <v>0</v>
      </c>
      <c r="EX24" s="198">
        <f t="shared" si="22"/>
        <v>0</v>
      </c>
      <c r="EY24" s="198">
        <f t="shared" si="22"/>
        <v>0</v>
      </c>
      <c r="EZ24" s="198">
        <f t="shared" si="22"/>
        <v>0</v>
      </c>
      <c r="FA24" s="198">
        <f t="shared" si="22"/>
        <v>0</v>
      </c>
      <c r="FB24" s="198">
        <f t="shared" si="22"/>
        <v>0</v>
      </c>
      <c r="FC24" s="198">
        <f t="shared" si="22"/>
        <v>0</v>
      </c>
      <c r="FD24" s="198">
        <f t="shared" si="22"/>
        <v>0</v>
      </c>
      <c r="FE24" s="198">
        <f t="shared" si="22"/>
        <v>0</v>
      </c>
      <c r="FF24" s="198">
        <f t="shared" si="22"/>
        <v>0</v>
      </c>
      <c r="FG24" s="198">
        <f t="shared" si="22"/>
        <v>0</v>
      </c>
      <c r="FH24" s="198">
        <f t="shared" si="22"/>
        <v>0</v>
      </c>
      <c r="FI24" s="198">
        <f t="shared" si="22"/>
        <v>0</v>
      </c>
      <c r="FJ24" s="198">
        <f t="shared" si="22"/>
        <v>0</v>
      </c>
      <c r="FK24" s="198">
        <f t="shared" si="22"/>
        <v>0</v>
      </c>
      <c r="FL24" s="198">
        <f t="shared" si="22"/>
        <v>0</v>
      </c>
      <c r="FM24" s="198">
        <f t="shared" si="22"/>
        <v>0</v>
      </c>
      <c r="FN24" s="198">
        <f t="shared" ref="FN24:GJ24" si="23" xml:space="preserve"> $F20 * $F21 * FN22 * FN23</f>
        <v>0</v>
      </c>
      <c r="FO24" s="198">
        <f t="shared" si="23"/>
        <v>0</v>
      </c>
      <c r="FP24" s="198">
        <f t="shared" si="23"/>
        <v>0</v>
      </c>
      <c r="FQ24" s="198">
        <f t="shared" si="23"/>
        <v>0</v>
      </c>
      <c r="FR24" s="198">
        <f t="shared" si="23"/>
        <v>0</v>
      </c>
      <c r="FS24" s="198">
        <f t="shared" si="23"/>
        <v>0</v>
      </c>
      <c r="FT24" s="198">
        <f t="shared" si="23"/>
        <v>0</v>
      </c>
      <c r="FU24" s="198">
        <f t="shared" si="23"/>
        <v>0</v>
      </c>
      <c r="FV24" s="198">
        <f t="shared" si="23"/>
        <v>0</v>
      </c>
      <c r="FW24" s="198">
        <f t="shared" si="23"/>
        <v>0</v>
      </c>
      <c r="FX24" s="198">
        <f t="shared" si="23"/>
        <v>0</v>
      </c>
      <c r="FY24" s="198">
        <f t="shared" si="23"/>
        <v>0</v>
      </c>
      <c r="FZ24" s="198">
        <f t="shared" si="23"/>
        <v>0</v>
      </c>
      <c r="GA24" s="198">
        <f t="shared" si="23"/>
        <v>0</v>
      </c>
      <c r="GB24" s="198">
        <f t="shared" si="23"/>
        <v>0</v>
      </c>
      <c r="GC24" s="198">
        <f t="shared" si="23"/>
        <v>0</v>
      </c>
      <c r="GD24" s="198">
        <f t="shared" si="23"/>
        <v>0</v>
      </c>
      <c r="GE24" s="198">
        <f t="shared" si="23"/>
        <v>0</v>
      </c>
      <c r="GF24" s="198">
        <f t="shared" si="23"/>
        <v>0</v>
      </c>
      <c r="GG24" s="198">
        <f t="shared" si="23"/>
        <v>0</v>
      </c>
      <c r="GH24" s="198">
        <f t="shared" si="23"/>
        <v>0</v>
      </c>
      <c r="GI24" s="198">
        <f t="shared" si="23"/>
        <v>0</v>
      </c>
      <c r="GJ24" s="198">
        <f t="shared" si="23"/>
        <v>0</v>
      </c>
    </row>
    <row r="25" spans="1:192" x14ac:dyDescent="0.25">
      <c r="A25" s="243"/>
      <c r="B25" s="243"/>
      <c r="C25" s="244"/>
      <c r="D25" s="245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42"/>
      <c r="BU25" s="242"/>
      <c r="BV25" s="242"/>
      <c r="BW25" s="242"/>
      <c r="BX25" s="242"/>
      <c r="BY25" s="242"/>
      <c r="BZ25" s="242"/>
      <c r="CA25" s="242"/>
      <c r="CB25" s="242"/>
      <c r="CC25" s="242"/>
      <c r="CD25" s="242"/>
      <c r="CE25" s="242"/>
      <c r="CF25" s="242"/>
      <c r="CG25" s="242"/>
      <c r="CH25" s="242"/>
      <c r="CI25" s="242"/>
      <c r="CJ25" s="242"/>
      <c r="CK25" s="242"/>
      <c r="CL25" s="242"/>
      <c r="CM25" s="242"/>
      <c r="CN25" s="242"/>
      <c r="CO25" s="242"/>
      <c r="CP25" s="242"/>
      <c r="CQ25" s="242"/>
      <c r="CR25" s="242"/>
      <c r="CS25" s="242"/>
      <c r="CT25" s="242"/>
      <c r="CU25" s="242"/>
      <c r="CV25" s="242"/>
      <c r="CW25" s="242"/>
      <c r="CX25" s="242"/>
      <c r="CY25" s="242"/>
      <c r="CZ25" s="242"/>
      <c r="DA25" s="242"/>
      <c r="DB25" s="242"/>
      <c r="DC25" s="242"/>
      <c r="DD25" s="242"/>
      <c r="DE25" s="242"/>
      <c r="DF25" s="242"/>
      <c r="DG25" s="242"/>
      <c r="DH25" s="242"/>
      <c r="DI25" s="242"/>
      <c r="DJ25" s="242"/>
      <c r="DK25" s="242"/>
      <c r="DL25" s="242"/>
      <c r="DM25" s="242"/>
      <c r="DN25" s="242"/>
      <c r="DO25" s="242"/>
      <c r="DP25" s="242"/>
      <c r="DQ25" s="242"/>
      <c r="DR25" s="242"/>
      <c r="DS25" s="242"/>
      <c r="DT25" s="242"/>
      <c r="DU25" s="242"/>
      <c r="DV25" s="242"/>
      <c r="DW25" s="242"/>
      <c r="DX25" s="242"/>
      <c r="DY25" s="242"/>
      <c r="DZ25" s="242"/>
      <c r="EA25" s="242"/>
      <c r="EB25" s="242"/>
      <c r="EC25" s="242"/>
      <c r="ED25" s="242"/>
      <c r="EE25" s="242"/>
      <c r="EF25" s="242"/>
      <c r="EG25" s="242"/>
      <c r="EH25" s="242"/>
      <c r="EI25" s="242"/>
      <c r="EJ25" s="242"/>
      <c r="EK25" s="242"/>
      <c r="EL25" s="242"/>
      <c r="EM25" s="242"/>
      <c r="EN25" s="242"/>
      <c r="EO25" s="242"/>
      <c r="EP25" s="242"/>
      <c r="EQ25" s="242"/>
      <c r="ER25" s="242"/>
      <c r="ES25" s="242"/>
      <c r="ET25" s="242"/>
      <c r="EU25" s="242"/>
      <c r="EV25" s="242"/>
      <c r="EW25" s="242"/>
      <c r="EX25" s="242"/>
      <c r="EY25" s="242"/>
      <c r="EZ25" s="242"/>
      <c r="FA25" s="242"/>
      <c r="FB25" s="242"/>
      <c r="FC25" s="242"/>
      <c r="FD25" s="242"/>
      <c r="FE25" s="242"/>
      <c r="FF25" s="242"/>
      <c r="FG25" s="242"/>
      <c r="FH25" s="242"/>
      <c r="FI25" s="242"/>
      <c r="FJ25" s="242"/>
      <c r="FK25" s="242"/>
      <c r="FL25" s="242"/>
      <c r="FM25" s="242"/>
      <c r="FN25" s="242"/>
      <c r="FO25" s="242"/>
      <c r="FP25" s="242"/>
      <c r="FQ25" s="242"/>
      <c r="FR25" s="242"/>
      <c r="FS25" s="242"/>
      <c r="FT25" s="242"/>
      <c r="FU25" s="242"/>
      <c r="FV25" s="242"/>
      <c r="FW25" s="242"/>
      <c r="FX25" s="242"/>
      <c r="FY25" s="242"/>
      <c r="FZ25" s="242"/>
      <c r="GA25" s="242"/>
      <c r="GB25" s="242"/>
      <c r="GC25" s="242"/>
      <c r="GD25" s="242"/>
      <c r="GE25" s="242"/>
      <c r="GF25" s="242"/>
      <c r="GG25" s="242"/>
      <c r="GH25" s="242"/>
      <c r="GI25" s="242"/>
      <c r="GJ25" s="242"/>
    </row>
    <row r="26" spans="1:192" x14ac:dyDescent="0.25">
      <c r="A26" s="86"/>
      <c r="B26" s="86"/>
      <c r="C26" s="87"/>
      <c r="D26" s="88"/>
      <c r="E26" s="505" t="str">
        <f xml:space="preserve"> Solve!E$41</f>
        <v>Power tariff</v>
      </c>
      <c r="F26" s="505">
        <f xml:space="preserve"> Solve!F$41</f>
        <v>4.043691260995802E-2</v>
      </c>
      <c r="G26" s="505" t="str">
        <f xml:space="preserve"> Solve!G$41</f>
        <v>USD / kWh</v>
      </c>
      <c r="H26" s="146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69"/>
      <c r="CY26" s="69"/>
      <c r="CZ26" s="69"/>
      <c r="DA26" s="69"/>
      <c r="DB26" s="69"/>
      <c r="DC26" s="69"/>
      <c r="DD26" s="69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69"/>
      <c r="EE26" s="69"/>
      <c r="EF26" s="69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69"/>
      <c r="FO26" s="69"/>
      <c r="FP26" s="69"/>
      <c r="FQ26" s="69"/>
      <c r="FR26" s="69"/>
      <c r="FS26" s="69"/>
      <c r="FT26" s="69"/>
      <c r="FU26" s="69"/>
      <c r="FV26" s="69"/>
      <c r="FW26" s="69"/>
      <c r="FX26" s="69"/>
      <c r="FY26" s="69"/>
      <c r="FZ26" s="69"/>
      <c r="GA26" s="69"/>
      <c r="GB26" s="69"/>
      <c r="GC26" s="69"/>
      <c r="GD26" s="69"/>
      <c r="GE26" s="69"/>
      <c r="GF26" s="69"/>
      <c r="GG26" s="69"/>
      <c r="GH26" s="69"/>
      <c r="GI26" s="69"/>
      <c r="GJ26" s="69"/>
    </row>
    <row r="27" spans="1:192" x14ac:dyDescent="0.25">
      <c r="A27" s="86"/>
      <c r="B27" s="86"/>
      <c r="C27" s="87"/>
      <c r="D27" s="88"/>
      <c r="E27" s="403" t="str">
        <f xml:space="preserve"> InpC!E$218</f>
        <v>Units in a thousand</v>
      </c>
      <c r="F27" s="403">
        <f xml:space="preserve"> InpC!F$218</f>
        <v>1000</v>
      </c>
      <c r="G27" s="403" t="str">
        <f xml:space="preserve"> InpC!G$218</f>
        <v>units</v>
      </c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  <c r="AS27" s="403"/>
      <c r="AT27" s="403"/>
      <c r="AU27" s="403"/>
      <c r="AV27" s="403"/>
      <c r="AW27" s="403"/>
      <c r="AX27" s="403"/>
      <c r="AY27" s="403"/>
      <c r="AZ27" s="403"/>
      <c r="BA27" s="403"/>
      <c r="BB27" s="403"/>
      <c r="BC27" s="403"/>
      <c r="BD27" s="403"/>
      <c r="BE27" s="403"/>
      <c r="BF27" s="403"/>
      <c r="BG27" s="403"/>
      <c r="BH27" s="403"/>
      <c r="BI27" s="403"/>
      <c r="BJ27" s="403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3"/>
      <c r="CB27" s="403"/>
      <c r="CC27" s="403"/>
      <c r="CD27" s="403"/>
      <c r="CE27" s="403"/>
      <c r="CF27" s="403"/>
      <c r="CG27" s="403"/>
      <c r="CH27" s="403"/>
      <c r="CI27" s="403"/>
      <c r="CJ27" s="403"/>
      <c r="CK27" s="403"/>
      <c r="CL27" s="403"/>
      <c r="CM27" s="403"/>
      <c r="CN27" s="403"/>
      <c r="CO27" s="403"/>
      <c r="CP27" s="403"/>
      <c r="CQ27" s="403"/>
      <c r="CR27" s="403"/>
      <c r="CS27" s="403"/>
      <c r="CT27" s="403"/>
      <c r="CU27" s="403"/>
      <c r="CV27" s="403"/>
      <c r="CW27" s="403"/>
      <c r="CX27" s="403"/>
      <c r="CY27" s="403"/>
      <c r="CZ27" s="403"/>
      <c r="DA27" s="403"/>
      <c r="DB27" s="403"/>
      <c r="DC27" s="403"/>
      <c r="DD27" s="403"/>
      <c r="DE27" s="403"/>
      <c r="DF27" s="403"/>
      <c r="DG27" s="403"/>
      <c r="DH27" s="403"/>
      <c r="DI27" s="403"/>
      <c r="DJ27" s="403"/>
      <c r="DK27" s="403"/>
      <c r="DL27" s="403"/>
      <c r="DM27" s="403"/>
      <c r="DN27" s="403"/>
      <c r="DO27" s="403"/>
      <c r="DP27" s="403"/>
      <c r="DQ27" s="403"/>
      <c r="DR27" s="403"/>
      <c r="DS27" s="403"/>
      <c r="DT27" s="403"/>
      <c r="DU27" s="403"/>
      <c r="DV27" s="403"/>
      <c r="DW27" s="403"/>
      <c r="DX27" s="403"/>
      <c r="DY27" s="403"/>
      <c r="DZ27" s="403"/>
      <c r="EA27" s="403"/>
      <c r="EB27" s="403"/>
      <c r="EC27" s="403"/>
      <c r="ED27" s="403"/>
      <c r="EE27" s="403"/>
      <c r="EF27" s="403"/>
      <c r="EG27" s="403"/>
      <c r="EH27" s="403"/>
      <c r="EI27" s="403"/>
      <c r="EJ27" s="403"/>
      <c r="EK27" s="403"/>
      <c r="EL27" s="403"/>
      <c r="EM27" s="403"/>
      <c r="EN27" s="403"/>
      <c r="EO27" s="403"/>
      <c r="EP27" s="403"/>
      <c r="EQ27" s="403"/>
      <c r="ER27" s="403"/>
      <c r="ES27" s="403"/>
      <c r="ET27" s="403"/>
      <c r="EU27" s="403"/>
      <c r="EV27" s="403"/>
      <c r="EW27" s="403"/>
      <c r="EX27" s="403"/>
      <c r="EY27" s="403"/>
      <c r="EZ27" s="403"/>
      <c r="FA27" s="403"/>
      <c r="FB27" s="403"/>
      <c r="FC27" s="403"/>
      <c r="FD27" s="403"/>
      <c r="FE27" s="403"/>
      <c r="FF27" s="403"/>
      <c r="FG27" s="403"/>
      <c r="FH27" s="403"/>
      <c r="FI27" s="403"/>
      <c r="FJ27" s="403"/>
      <c r="FK27" s="403"/>
      <c r="FL27" s="403"/>
      <c r="FM27" s="403"/>
      <c r="FN27" s="403"/>
      <c r="FO27" s="403"/>
      <c r="FP27" s="403"/>
      <c r="FQ27" s="403"/>
      <c r="FR27" s="403"/>
      <c r="FS27" s="403"/>
      <c r="FT27" s="403"/>
      <c r="FU27" s="403"/>
      <c r="FV27" s="403"/>
      <c r="FW27" s="403"/>
      <c r="FX27" s="403"/>
      <c r="FY27" s="403"/>
      <c r="FZ27" s="403"/>
      <c r="GA27" s="403"/>
      <c r="GB27" s="403"/>
      <c r="GC27" s="403"/>
      <c r="GD27" s="403"/>
      <c r="GE27" s="403"/>
      <c r="GF27" s="403"/>
      <c r="GG27" s="403"/>
      <c r="GH27" s="403"/>
      <c r="GI27" s="403"/>
      <c r="GJ27" s="403"/>
    </row>
    <row r="28" spans="1:192" x14ac:dyDescent="0.25">
      <c r="A28" s="86"/>
      <c r="B28" s="86"/>
      <c r="C28" s="87"/>
      <c r="D28" s="88"/>
      <c r="E28" s="403" t="str">
        <f xml:space="preserve"> InpC!E$217</f>
        <v>GWh to KWh conversion</v>
      </c>
      <c r="F28" s="403">
        <f xml:space="preserve"> InpC!F$217</f>
        <v>1000000</v>
      </c>
      <c r="G28" s="403" t="str">
        <f xml:space="preserve"> InpC!G$217</f>
        <v>KWh / GWh</v>
      </c>
      <c r="H28" s="146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9"/>
      <c r="CU28" s="69"/>
      <c r="CV28" s="69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  <c r="DL28" s="69"/>
      <c r="DM28" s="69"/>
      <c r="DN28" s="69"/>
      <c r="DO28" s="69"/>
      <c r="DP28" s="69"/>
      <c r="DQ28" s="69"/>
      <c r="DR28" s="69"/>
      <c r="DS28" s="69"/>
      <c r="DT28" s="69"/>
      <c r="DU28" s="69"/>
      <c r="DV28" s="69"/>
      <c r="DW28" s="69"/>
      <c r="DX28" s="69"/>
      <c r="DY28" s="69"/>
      <c r="DZ28" s="69"/>
      <c r="EA28" s="69"/>
      <c r="EB28" s="69"/>
      <c r="EC28" s="69"/>
      <c r="ED28" s="69"/>
      <c r="EE28" s="69"/>
      <c r="EF28" s="69"/>
      <c r="EG28" s="69"/>
      <c r="EH28" s="69"/>
      <c r="EI28" s="69"/>
      <c r="EJ28" s="69"/>
      <c r="EK28" s="69"/>
      <c r="EL28" s="69"/>
      <c r="EM28" s="69"/>
      <c r="EN28" s="69"/>
      <c r="EO28" s="69"/>
      <c r="EP28" s="69"/>
      <c r="EQ28" s="69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69"/>
      <c r="FO28" s="69"/>
      <c r="FP28" s="69"/>
      <c r="FQ28" s="69"/>
      <c r="FR28" s="69"/>
      <c r="FS28" s="69"/>
      <c r="FT28" s="69"/>
      <c r="FU28" s="69"/>
      <c r="FV28" s="69"/>
      <c r="FW28" s="69"/>
      <c r="FX28" s="69"/>
      <c r="FY28" s="69"/>
      <c r="FZ28" s="69"/>
      <c r="GA28" s="69"/>
      <c r="GB28" s="69"/>
      <c r="GC28" s="69"/>
      <c r="GD28" s="69"/>
      <c r="GE28" s="69"/>
      <c r="GF28" s="69"/>
      <c r="GG28" s="69"/>
      <c r="GH28" s="69"/>
      <c r="GI28" s="69"/>
      <c r="GJ28" s="69"/>
    </row>
    <row r="29" spans="1:192" x14ac:dyDescent="0.25">
      <c r="A29" s="243"/>
      <c r="B29" s="243"/>
      <c r="C29" s="244"/>
      <c r="D29" s="245"/>
      <c r="E29" s="296" t="str">
        <f t="shared" ref="E29:AJ29" si="24" xml:space="preserve"> E$24</f>
        <v>Electricity generation</v>
      </c>
      <c r="F29" s="296">
        <f t="shared" si="24"/>
        <v>0</v>
      </c>
      <c r="G29" s="296" t="str">
        <f t="shared" si="24"/>
        <v>GWh</v>
      </c>
      <c r="H29" s="296">
        <f t="shared" si="24"/>
        <v>20217.473920645203</v>
      </c>
      <c r="I29" s="296">
        <f t="shared" si="24"/>
        <v>0</v>
      </c>
      <c r="J29" s="296">
        <f t="shared" si="24"/>
        <v>0</v>
      </c>
      <c r="K29" s="296">
        <f t="shared" si="24"/>
        <v>0</v>
      </c>
      <c r="L29" s="296">
        <f t="shared" si="24"/>
        <v>0</v>
      </c>
      <c r="M29" s="296">
        <f t="shared" si="24"/>
        <v>0</v>
      </c>
      <c r="N29" s="296">
        <f t="shared" si="24"/>
        <v>0</v>
      </c>
      <c r="O29" s="296">
        <f t="shared" si="24"/>
        <v>0</v>
      </c>
      <c r="P29" s="296">
        <f t="shared" si="24"/>
        <v>0</v>
      </c>
      <c r="Q29" s="296">
        <f t="shared" si="24"/>
        <v>515.08799999999997</v>
      </c>
      <c r="R29" s="296">
        <f t="shared" si="24"/>
        <v>515.08799999999997</v>
      </c>
      <c r="S29" s="296">
        <f xml:space="preserve"> S$24</f>
        <v>514.05988023952091</v>
      </c>
      <c r="T29" s="296">
        <f t="shared" si="24"/>
        <v>514.05988023952091</v>
      </c>
      <c r="U29" s="296">
        <f t="shared" si="24"/>
        <v>513.0338126142924</v>
      </c>
      <c r="V29" s="296">
        <f t="shared" si="24"/>
        <v>513.0338126142924</v>
      </c>
      <c r="W29" s="296">
        <f t="shared" si="24"/>
        <v>512.00979302823589</v>
      </c>
      <c r="X29" s="296">
        <f t="shared" si="24"/>
        <v>512.00979302823589</v>
      </c>
      <c r="Y29" s="296">
        <f t="shared" si="24"/>
        <v>510.98781739344901</v>
      </c>
      <c r="Z29" s="296">
        <f t="shared" si="24"/>
        <v>510.98781739344901</v>
      </c>
      <c r="AA29" s="296">
        <f t="shared" si="24"/>
        <v>509.96788163018857</v>
      </c>
      <c r="AB29" s="296">
        <f t="shared" si="24"/>
        <v>509.96788163018857</v>
      </c>
      <c r="AC29" s="296">
        <f t="shared" si="24"/>
        <v>508.94998166685502</v>
      </c>
      <c r="AD29" s="296">
        <f t="shared" si="24"/>
        <v>508.94998166685502</v>
      </c>
      <c r="AE29" s="296">
        <f t="shared" si="24"/>
        <v>507.93411343997508</v>
      </c>
      <c r="AF29" s="296">
        <f t="shared" si="24"/>
        <v>507.93411343997508</v>
      </c>
      <c r="AG29" s="296">
        <f t="shared" si="24"/>
        <v>506.92027289418661</v>
      </c>
      <c r="AH29" s="296">
        <f t="shared" si="24"/>
        <v>506.92027289418661</v>
      </c>
      <c r="AI29" s="296">
        <f t="shared" si="24"/>
        <v>505.90845598222216</v>
      </c>
      <c r="AJ29" s="296">
        <f t="shared" si="24"/>
        <v>505.90845598222216</v>
      </c>
      <c r="AK29" s="296">
        <f t="shared" ref="AK29:BP29" si="25" xml:space="preserve"> AK$24</f>
        <v>504.89865866489248</v>
      </c>
      <c r="AL29" s="296">
        <f t="shared" si="25"/>
        <v>504.89865866489248</v>
      </c>
      <c r="AM29" s="296">
        <f t="shared" si="25"/>
        <v>503.89087691107034</v>
      </c>
      <c r="AN29" s="296">
        <f t="shared" si="25"/>
        <v>503.89087691107034</v>
      </c>
      <c r="AO29" s="296">
        <f t="shared" si="25"/>
        <v>502.88510669767498</v>
      </c>
      <c r="AP29" s="296">
        <f t="shared" si="25"/>
        <v>502.88510669767498</v>
      </c>
      <c r="AQ29" s="296">
        <f t="shared" si="25"/>
        <v>501.88134400965561</v>
      </c>
      <c r="AR29" s="296">
        <f t="shared" si="25"/>
        <v>501.88134400965561</v>
      </c>
      <c r="AS29" s="296">
        <f t="shared" si="25"/>
        <v>500.87958483997585</v>
      </c>
      <c r="AT29" s="296">
        <f t="shared" si="25"/>
        <v>500.87958483997585</v>
      </c>
      <c r="AU29" s="296">
        <f t="shared" si="25"/>
        <v>499.87982518959649</v>
      </c>
      <c r="AV29" s="296">
        <f t="shared" si="25"/>
        <v>499.87982518959649</v>
      </c>
      <c r="AW29" s="296">
        <f t="shared" si="25"/>
        <v>498.88206106746162</v>
      </c>
      <c r="AX29" s="296">
        <f t="shared" si="25"/>
        <v>498.88206106746162</v>
      </c>
      <c r="AY29" s="296">
        <f t="shared" si="25"/>
        <v>497.88628849048064</v>
      </c>
      <c r="AZ29" s="296">
        <f t="shared" si="25"/>
        <v>497.88628849048064</v>
      </c>
      <c r="BA29" s="296">
        <f t="shared" si="25"/>
        <v>496.89250348351368</v>
      </c>
      <c r="BB29" s="296">
        <f t="shared" si="25"/>
        <v>496.89250348351368</v>
      </c>
      <c r="BC29" s="296">
        <f t="shared" si="25"/>
        <v>495.90070207935497</v>
      </c>
      <c r="BD29" s="296">
        <f t="shared" si="25"/>
        <v>495.90070207935497</v>
      </c>
      <c r="BE29" s="296">
        <f t="shared" si="25"/>
        <v>0</v>
      </c>
      <c r="BF29" s="296">
        <f t="shared" si="25"/>
        <v>0</v>
      </c>
      <c r="BG29" s="296">
        <f t="shared" si="25"/>
        <v>0</v>
      </c>
      <c r="BH29" s="296">
        <f t="shared" si="25"/>
        <v>0</v>
      </c>
      <c r="BI29" s="296">
        <f t="shared" si="25"/>
        <v>0</v>
      </c>
      <c r="BJ29" s="296">
        <f t="shared" si="25"/>
        <v>0</v>
      </c>
      <c r="BK29" s="296">
        <f t="shared" si="25"/>
        <v>0</v>
      </c>
      <c r="BL29" s="296">
        <f t="shared" si="25"/>
        <v>0</v>
      </c>
      <c r="BM29" s="296">
        <f t="shared" si="25"/>
        <v>0</v>
      </c>
      <c r="BN29" s="296">
        <f t="shared" si="25"/>
        <v>0</v>
      </c>
      <c r="BO29" s="296">
        <f t="shared" si="25"/>
        <v>0</v>
      </c>
      <c r="BP29" s="296">
        <f t="shared" si="25"/>
        <v>0</v>
      </c>
      <c r="BQ29" s="296">
        <f t="shared" ref="BQ29:CV29" si="26" xml:space="preserve"> BQ$24</f>
        <v>0</v>
      </c>
      <c r="BR29" s="296">
        <f t="shared" si="26"/>
        <v>0</v>
      </c>
      <c r="BS29" s="296">
        <f t="shared" si="26"/>
        <v>0</v>
      </c>
      <c r="BT29" s="296">
        <f t="shared" si="26"/>
        <v>0</v>
      </c>
      <c r="BU29" s="296">
        <f t="shared" si="26"/>
        <v>0</v>
      </c>
      <c r="BV29" s="296">
        <f t="shared" si="26"/>
        <v>0</v>
      </c>
      <c r="BW29" s="296">
        <f t="shared" si="26"/>
        <v>0</v>
      </c>
      <c r="BX29" s="296">
        <f t="shared" si="26"/>
        <v>0</v>
      </c>
      <c r="BY29" s="296">
        <f t="shared" si="26"/>
        <v>0</v>
      </c>
      <c r="BZ29" s="296">
        <f t="shared" si="26"/>
        <v>0</v>
      </c>
      <c r="CA29" s="296">
        <f t="shared" si="26"/>
        <v>0</v>
      </c>
      <c r="CB29" s="296">
        <f t="shared" si="26"/>
        <v>0</v>
      </c>
      <c r="CC29" s="296">
        <f t="shared" si="26"/>
        <v>0</v>
      </c>
      <c r="CD29" s="296">
        <f t="shared" si="26"/>
        <v>0</v>
      </c>
      <c r="CE29" s="296">
        <f t="shared" si="26"/>
        <v>0</v>
      </c>
      <c r="CF29" s="296">
        <f t="shared" si="26"/>
        <v>0</v>
      </c>
      <c r="CG29" s="296">
        <f t="shared" si="26"/>
        <v>0</v>
      </c>
      <c r="CH29" s="296">
        <f t="shared" si="26"/>
        <v>0</v>
      </c>
      <c r="CI29" s="296">
        <f t="shared" si="26"/>
        <v>0</v>
      </c>
      <c r="CJ29" s="296">
        <f t="shared" si="26"/>
        <v>0</v>
      </c>
      <c r="CK29" s="296">
        <f t="shared" si="26"/>
        <v>0</v>
      </c>
      <c r="CL29" s="296">
        <f t="shared" si="26"/>
        <v>0</v>
      </c>
      <c r="CM29" s="296">
        <f t="shared" si="26"/>
        <v>0</v>
      </c>
      <c r="CN29" s="296">
        <f t="shared" si="26"/>
        <v>0</v>
      </c>
      <c r="CO29" s="296">
        <f t="shared" si="26"/>
        <v>0</v>
      </c>
      <c r="CP29" s="296">
        <f t="shared" si="26"/>
        <v>0</v>
      </c>
      <c r="CQ29" s="296">
        <f t="shared" si="26"/>
        <v>0</v>
      </c>
      <c r="CR29" s="296">
        <f t="shared" si="26"/>
        <v>0</v>
      </c>
      <c r="CS29" s="296">
        <f t="shared" si="26"/>
        <v>0</v>
      </c>
      <c r="CT29" s="296">
        <f t="shared" si="26"/>
        <v>0</v>
      </c>
      <c r="CU29" s="296">
        <f t="shared" si="26"/>
        <v>0</v>
      </c>
      <c r="CV29" s="296">
        <f t="shared" si="26"/>
        <v>0</v>
      </c>
      <c r="CW29" s="296">
        <f t="shared" ref="CW29:EB29" si="27" xml:space="preserve"> CW$24</f>
        <v>0</v>
      </c>
      <c r="CX29" s="296">
        <f t="shared" si="27"/>
        <v>0</v>
      </c>
      <c r="CY29" s="296">
        <f t="shared" si="27"/>
        <v>0</v>
      </c>
      <c r="CZ29" s="296">
        <f t="shared" si="27"/>
        <v>0</v>
      </c>
      <c r="DA29" s="296">
        <f t="shared" si="27"/>
        <v>0</v>
      </c>
      <c r="DB29" s="296">
        <f t="shared" si="27"/>
        <v>0</v>
      </c>
      <c r="DC29" s="296">
        <f t="shared" si="27"/>
        <v>0</v>
      </c>
      <c r="DD29" s="296">
        <f t="shared" si="27"/>
        <v>0</v>
      </c>
      <c r="DE29" s="296">
        <f t="shared" si="27"/>
        <v>0</v>
      </c>
      <c r="DF29" s="296">
        <f t="shared" si="27"/>
        <v>0</v>
      </c>
      <c r="DG29" s="296">
        <f t="shared" si="27"/>
        <v>0</v>
      </c>
      <c r="DH29" s="296">
        <f t="shared" si="27"/>
        <v>0</v>
      </c>
      <c r="DI29" s="296">
        <f t="shared" si="27"/>
        <v>0</v>
      </c>
      <c r="DJ29" s="296">
        <f t="shared" si="27"/>
        <v>0</v>
      </c>
      <c r="DK29" s="296">
        <f t="shared" si="27"/>
        <v>0</v>
      </c>
      <c r="DL29" s="296">
        <f t="shared" si="27"/>
        <v>0</v>
      </c>
      <c r="DM29" s="296">
        <f t="shared" si="27"/>
        <v>0</v>
      </c>
      <c r="DN29" s="296">
        <f t="shared" si="27"/>
        <v>0</v>
      </c>
      <c r="DO29" s="296">
        <f t="shared" si="27"/>
        <v>0</v>
      </c>
      <c r="DP29" s="296">
        <f t="shared" si="27"/>
        <v>0</v>
      </c>
      <c r="DQ29" s="296">
        <f t="shared" si="27"/>
        <v>0</v>
      </c>
      <c r="DR29" s="296">
        <f t="shared" si="27"/>
        <v>0</v>
      </c>
      <c r="DS29" s="296">
        <f t="shared" si="27"/>
        <v>0</v>
      </c>
      <c r="DT29" s="296">
        <f t="shared" si="27"/>
        <v>0</v>
      </c>
      <c r="DU29" s="296">
        <f t="shared" si="27"/>
        <v>0</v>
      </c>
      <c r="DV29" s="296">
        <f t="shared" si="27"/>
        <v>0</v>
      </c>
      <c r="DW29" s="296">
        <f t="shared" si="27"/>
        <v>0</v>
      </c>
      <c r="DX29" s="296">
        <f t="shared" si="27"/>
        <v>0</v>
      </c>
      <c r="DY29" s="296">
        <f t="shared" si="27"/>
        <v>0</v>
      </c>
      <c r="DZ29" s="296">
        <f t="shared" si="27"/>
        <v>0</v>
      </c>
      <c r="EA29" s="296">
        <f t="shared" si="27"/>
        <v>0</v>
      </c>
      <c r="EB29" s="296">
        <f t="shared" si="27"/>
        <v>0</v>
      </c>
      <c r="EC29" s="296">
        <f t="shared" ref="EC29:FH29" si="28" xml:space="preserve"> EC$24</f>
        <v>0</v>
      </c>
      <c r="ED29" s="296">
        <f t="shared" si="28"/>
        <v>0</v>
      </c>
      <c r="EE29" s="296">
        <f t="shared" si="28"/>
        <v>0</v>
      </c>
      <c r="EF29" s="296">
        <f t="shared" si="28"/>
        <v>0</v>
      </c>
      <c r="EG29" s="296">
        <f t="shared" si="28"/>
        <v>0</v>
      </c>
      <c r="EH29" s="296">
        <f t="shared" si="28"/>
        <v>0</v>
      </c>
      <c r="EI29" s="296">
        <f t="shared" si="28"/>
        <v>0</v>
      </c>
      <c r="EJ29" s="296">
        <f t="shared" si="28"/>
        <v>0</v>
      </c>
      <c r="EK29" s="296">
        <f t="shared" si="28"/>
        <v>0</v>
      </c>
      <c r="EL29" s="296">
        <f t="shared" si="28"/>
        <v>0</v>
      </c>
      <c r="EM29" s="296">
        <f t="shared" si="28"/>
        <v>0</v>
      </c>
      <c r="EN29" s="296">
        <f t="shared" si="28"/>
        <v>0</v>
      </c>
      <c r="EO29" s="296">
        <f t="shared" si="28"/>
        <v>0</v>
      </c>
      <c r="EP29" s="296">
        <f t="shared" si="28"/>
        <v>0</v>
      </c>
      <c r="EQ29" s="296">
        <f t="shared" si="28"/>
        <v>0</v>
      </c>
      <c r="ER29" s="296">
        <f t="shared" si="28"/>
        <v>0</v>
      </c>
      <c r="ES29" s="296">
        <f t="shared" si="28"/>
        <v>0</v>
      </c>
      <c r="ET29" s="296">
        <f t="shared" si="28"/>
        <v>0</v>
      </c>
      <c r="EU29" s="296">
        <f t="shared" si="28"/>
        <v>0</v>
      </c>
      <c r="EV29" s="296">
        <f t="shared" si="28"/>
        <v>0</v>
      </c>
      <c r="EW29" s="296">
        <f t="shared" si="28"/>
        <v>0</v>
      </c>
      <c r="EX29" s="296">
        <f t="shared" si="28"/>
        <v>0</v>
      </c>
      <c r="EY29" s="296">
        <f t="shared" si="28"/>
        <v>0</v>
      </c>
      <c r="EZ29" s="296">
        <f t="shared" si="28"/>
        <v>0</v>
      </c>
      <c r="FA29" s="296">
        <f t="shared" si="28"/>
        <v>0</v>
      </c>
      <c r="FB29" s="296">
        <f t="shared" si="28"/>
        <v>0</v>
      </c>
      <c r="FC29" s="296">
        <f t="shared" si="28"/>
        <v>0</v>
      </c>
      <c r="FD29" s="296">
        <f t="shared" si="28"/>
        <v>0</v>
      </c>
      <c r="FE29" s="296">
        <f t="shared" si="28"/>
        <v>0</v>
      </c>
      <c r="FF29" s="296">
        <f t="shared" si="28"/>
        <v>0</v>
      </c>
      <c r="FG29" s="296">
        <f t="shared" si="28"/>
        <v>0</v>
      </c>
      <c r="FH29" s="296">
        <f t="shared" si="28"/>
        <v>0</v>
      </c>
      <c r="FI29" s="296">
        <f t="shared" ref="FI29:GJ29" si="29" xml:space="preserve"> FI$24</f>
        <v>0</v>
      </c>
      <c r="FJ29" s="296">
        <f t="shared" si="29"/>
        <v>0</v>
      </c>
      <c r="FK29" s="296">
        <f t="shared" si="29"/>
        <v>0</v>
      </c>
      <c r="FL29" s="296">
        <f t="shared" si="29"/>
        <v>0</v>
      </c>
      <c r="FM29" s="296">
        <f t="shared" si="29"/>
        <v>0</v>
      </c>
      <c r="FN29" s="296">
        <f t="shared" si="29"/>
        <v>0</v>
      </c>
      <c r="FO29" s="296">
        <f t="shared" si="29"/>
        <v>0</v>
      </c>
      <c r="FP29" s="296">
        <f t="shared" si="29"/>
        <v>0</v>
      </c>
      <c r="FQ29" s="296">
        <f t="shared" si="29"/>
        <v>0</v>
      </c>
      <c r="FR29" s="296">
        <f t="shared" si="29"/>
        <v>0</v>
      </c>
      <c r="FS29" s="296">
        <f t="shared" si="29"/>
        <v>0</v>
      </c>
      <c r="FT29" s="296">
        <f t="shared" si="29"/>
        <v>0</v>
      </c>
      <c r="FU29" s="296">
        <f t="shared" si="29"/>
        <v>0</v>
      </c>
      <c r="FV29" s="296">
        <f t="shared" si="29"/>
        <v>0</v>
      </c>
      <c r="FW29" s="296">
        <f t="shared" si="29"/>
        <v>0</v>
      </c>
      <c r="FX29" s="296">
        <f t="shared" si="29"/>
        <v>0</v>
      </c>
      <c r="FY29" s="296">
        <f t="shared" si="29"/>
        <v>0</v>
      </c>
      <c r="FZ29" s="296">
        <f t="shared" si="29"/>
        <v>0</v>
      </c>
      <c r="GA29" s="296">
        <f t="shared" si="29"/>
        <v>0</v>
      </c>
      <c r="GB29" s="296">
        <f t="shared" si="29"/>
        <v>0</v>
      </c>
      <c r="GC29" s="296">
        <f t="shared" si="29"/>
        <v>0</v>
      </c>
      <c r="GD29" s="296">
        <f t="shared" si="29"/>
        <v>0</v>
      </c>
      <c r="GE29" s="296">
        <f t="shared" si="29"/>
        <v>0</v>
      </c>
      <c r="GF29" s="296">
        <f t="shared" si="29"/>
        <v>0</v>
      </c>
      <c r="GG29" s="296">
        <f t="shared" si="29"/>
        <v>0</v>
      </c>
      <c r="GH29" s="296">
        <f t="shared" si="29"/>
        <v>0</v>
      </c>
      <c r="GI29" s="296">
        <f t="shared" si="29"/>
        <v>0</v>
      </c>
      <c r="GJ29" s="296">
        <f t="shared" si="29"/>
        <v>0</v>
      </c>
    </row>
    <row r="30" spans="1:192" x14ac:dyDescent="0.25">
      <c r="A30" s="86"/>
      <c r="B30" s="86"/>
      <c r="C30" s="87"/>
      <c r="D30" s="88"/>
      <c r="E30" s="403" t="str">
        <f xml:space="preserve"> Time!E$108</f>
        <v>Operating period flag</v>
      </c>
      <c r="F30" s="403">
        <f xml:space="preserve"> Time!F$108</f>
        <v>0</v>
      </c>
      <c r="G30" s="403" t="str">
        <f xml:space="preserve"> Time!G$108</f>
        <v>flag</v>
      </c>
      <c r="H30" s="403">
        <f xml:space="preserve"> Time!H$108</f>
        <v>40</v>
      </c>
      <c r="I30" s="403">
        <f xml:space="preserve"> Time!I$108</f>
        <v>0</v>
      </c>
      <c r="J30" s="403">
        <f xml:space="preserve"> Time!J$108</f>
        <v>0</v>
      </c>
      <c r="K30" s="403">
        <f xml:space="preserve"> Time!K$108</f>
        <v>0</v>
      </c>
      <c r="L30" s="403">
        <f xml:space="preserve"> Time!L$108</f>
        <v>0</v>
      </c>
      <c r="M30" s="403">
        <f xml:space="preserve"> Time!M$108</f>
        <v>0</v>
      </c>
      <c r="N30" s="403">
        <f xml:space="preserve"> Time!N$108</f>
        <v>0</v>
      </c>
      <c r="O30" s="403">
        <f xml:space="preserve"> Time!O$108</f>
        <v>0</v>
      </c>
      <c r="P30" s="403">
        <f xml:space="preserve"> Time!P$108</f>
        <v>0</v>
      </c>
      <c r="Q30" s="403">
        <f xml:space="preserve"> Time!Q$108</f>
        <v>1</v>
      </c>
      <c r="R30" s="403">
        <f xml:space="preserve"> Time!R$108</f>
        <v>1</v>
      </c>
      <c r="S30" s="403">
        <f xml:space="preserve"> Time!S$108</f>
        <v>1</v>
      </c>
      <c r="T30" s="403">
        <f xml:space="preserve"> Time!T$108</f>
        <v>1</v>
      </c>
      <c r="U30" s="403">
        <f xml:space="preserve"> Time!U$108</f>
        <v>1</v>
      </c>
      <c r="V30" s="403">
        <f xml:space="preserve"> Time!V$108</f>
        <v>1</v>
      </c>
      <c r="W30" s="403">
        <f xml:space="preserve"> Time!W$108</f>
        <v>1</v>
      </c>
      <c r="X30" s="403">
        <f xml:space="preserve"> Time!X$108</f>
        <v>1</v>
      </c>
      <c r="Y30" s="403">
        <f xml:space="preserve"> Time!Y$108</f>
        <v>1</v>
      </c>
      <c r="Z30" s="403">
        <f xml:space="preserve"> Time!Z$108</f>
        <v>1</v>
      </c>
      <c r="AA30" s="403">
        <f xml:space="preserve"> Time!AA$108</f>
        <v>1</v>
      </c>
      <c r="AB30" s="403">
        <f xml:space="preserve"> Time!AB$108</f>
        <v>1</v>
      </c>
      <c r="AC30" s="403">
        <f xml:space="preserve"> Time!AC$108</f>
        <v>1</v>
      </c>
      <c r="AD30" s="403">
        <f xml:space="preserve"> Time!AD$108</f>
        <v>1</v>
      </c>
      <c r="AE30" s="403">
        <f xml:space="preserve"> Time!AE$108</f>
        <v>1</v>
      </c>
      <c r="AF30" s="403">
        <f xml:space="preserve"> Time!AF$108</f>
        <v>1</v>
      </c>
      <c r="AG30" s="403">
        <f xml:space="preserve"> Time!AG$108</f>
        <v>1</v>
      </c>
      <c r="AH30" s="403">
        <f xml:space="preserve"> Time!AH$108</f>
        <v>1</v>
      </c>
      <c r="AI30" s="403">
        <f xml:space="preserve"> Time!AI$108</f>
        <v>1</v>
      </c>
      <c r="AJ30" s="403">
        <f xml:space="preserve"> Time!AJ$108</f>
        <v>1</v>
      </c>
      <c r="AK30" s="403">
        <f xml:space="preserve"> Time!AK$108</f>
        <v>1</v>
      </c>
      <c r="AL30" s="403">
        <f xml:space="preserve"> Time!AL$108</f>
        <v>1</v>
      </c>
      <c r="AM30" s="403">
        <f xml:space="preserve"> Time!AM$108</f>
        <v>1</v>
      </c>
      <c r="AN30" s="403">
        <f xml:space="preserve"> Time!AN$108</f>
        <v>1</v>
      </c>
      <c r="AO30" s="403">
        <f xml:space="preserve"> Time!AO$108</f>
        <v>1</v>
      </c>
      <c r="AP30" s="403">
        <f xml:space="preserve"> Time!AP$108</f>
        <v>1</v>
      </c>
      <c r="AQ30" s="403">
        <f xml:space="preserve"> Time!AQ$108</f>
        <v>1</v>
      </c>
      <c r="AR30" s="403">
        <f xml:space="preserve"> Time!AR$108</f>
        <v>1</v>
      </c>
      <c r="AS30" s="403">
        <f xml:space="preserve"> Time!AS$108</f>
        <v>1</v>
      </c>
      <c r="AT30" s="403">
        <f xml:space="preserve"> Time!AT$108</f>
        <v>1</v>
      </c>
      <c r="AU30" s="403">
        <f xml:space="preserve"> Time!AU$108</f>
        <v>1</v>
      </c>
      <c r="AV30" s="403">
        <f xml:space="preserve"> Time!AV$108</f>
        <v>1</v>
      </c>
      <c r="AW30" s="403">
        <f xml:space="preserve"> Time!AW$108</f>
        <v>1</v>
      </c>
      <c r="AX30" s="403">
        <f xml:space="preserve"> Time!AX$108</f>
        <v>1</v>
      </c>
      <c r="AY30" s="403">
        <f xml:space="preserve"> Time!AY$108</f>
        <v>1</v>
      </c>
      <c r="AZ30" s="403">
        <f xml:space="preserve"> Time!AZ$108</f>
        <v>1</v>
      </c>
      <c r="BA30" s="403">
        <f xml:space="preserve"> Time!BA$108</f>
        <v>1</v>
      </c>
      <c r="BB30" s="403">
        <f xml:space="preserve"> Time!BB$108</f>
        <v>1</v>
      </c>
      <c r="BC30" s="403">
        <f xml:space="preserve"> Time!BC$108</f>
        <v>1</v>
      </c>
      <c r="BD30" s="403">
        <f xml:space="preserve"> Time!BD$108</f>
        <v>1</v>
      </c>
      <c r="BE30" s="403">
        <f xml:space="preserve"> Time!BE$108</f>
        <v>0</v>
      </c>
      <c r="BF30" s="403">
        <f xml:space="preserve"> Time!BF$108</f>
        <v>0</v>
      </c>
      <c r="BG30" s="403">
        <f xml:space="preserve"> Time!BG$108</f>
        <v>0</v>
      </c>
      <c r="BH30" s="403">
        <f xml:space="preserve"> Time!BH$108</f>
        <v>0</v>
      </c>
      <c r="BI30" s="403">
        <f xml:space="preserve"> Time!BI$108</f>
        <v>0</v>
      </c>
      <c r="BJ30" s="403">
        <f xml:space="preserve"> Time!BJ$108</f>
        <v>0</v>
      </c>
      <c r="BK30" s="403">
        <f xml:space="preserve"> Time!BK$108</f>
        <v>0</v>
      </c>
      <c r="BL30" s="403">
        <f xml:space="preserve"> Time!BL$108</f>
        <v>0</v>
      </c>
      <c r="BM30" s="403">
        <f xml:space="preserve"> Time!BM$108</f>
        <v>0</v>
      </c>
      <c r="BN30" s="403">
        <f xml:space="preserve"> Time!BN$108</f>
        <v>0</v>
      </c>
      <c r="BO30" s="403">
        <f xml:space="preserve"> Time!BO$108</f>
        <v>0</v>
      </c>
      <c r="BP30" s="403">
        <f xml:space="preserve"> Time!BP$108</f>
        <v>0</v>
      </c>
      <c r="BQ30" s="403">
        <f xml:space="preserve"> Time!BQ$108</f>
        <v>0</v>
      </c>
      <c r="BR30" s="403">
        <f xml:space="preserve"> Time!BR$108</f>
        <v>0</v>
      </c>
      <c r="BS30" s="403">
        <f xml:space="preserve"> Time!BS$108</f>
        <v>0</v>
      </c>
      <c r="BT30" s="403">
        <f xml:space="preserve"> Time!BT$108</f>
        <v>0</v>
      </c>
      <c r="BU30" s="403">
        <f xml:space="preserve"> Time!BU$108</f>
        <v>0</v>
      </c>
      <c r="BV30" s="403">
        <f xml:space="preserve"> Time!BV$108</f>
        <v>0</v>
      </c>
      <c r="BW30" s="403">
        <f xml:space="preserve"> Time!BW$108</f>
        <v>0</v>
      </c>
      <c r="BX30" s="403">
        <f xml:space="preserve"> Time!BX$108</f>
        <v>0</v>
      </c>
      <c r="BY30" s="403">
        <f xml:space="preserve"> Time!BY$108</f>
        <v>0</v>
      </c>
      <c r="BZ30" s="403">
        <f xml:space="preserve"> Time!BZ$108</f>
        <v>0</v>
      </c>
      <c r="CA30" s="403">
        <f xml:space="preserve"> Time!CA$108</f>
        <v>0</v>
      </c>
      <c r="CB30" s="403">
        <f xml:space="preserve"> Time!CB$108</f>
        <v>0</v>
      </c>
      <c r="CC30" s="403">
        <f xml:space="preserve"> Time!CC$108</f>
        <v>0</v>
      </c>
      <c r="CD30" s="403">
        <f xml:space="preserve"> Time!CD$108</f>
        <v>0</v>
      </c>
      <c r="CE30" s="403">
        <f xml:space="preserve"> Time!CE$108</f>
        <v>0</v>
      </c>
      <c r="CF30" s="403">
        <f xml:space="preserve"> Time!CF$108</f>
        <v>0</v>
      </c>
      <c r="CG30" s="403">
        <f xml:space="preserve"> Time!CG$108</f>
        <v>0</v>
      </c>
      <c r="CH30" s="403">
        <f xml:space="preserve"> Time!CH$108</f>
        <v>0</v>
      </c>
      <c r="CI30" s="403">
        <f xml:space="preserve"> Time!CI$108</f>
        <v>0</v>
      </c>
      <c r="CJ30" s="403">
        <f xml:space="preserve"> Time!CJ$108</f>
        <v>0</v>
      </c>
      <c r="CK30" s="403">
        <f xml:space="preserve"> Time!CK$108</f>
        <v>0</v>
      </c>
      <c r="CL30" s="403">
        <f xml:space="preserve"> Time!CL$108</f>
        <v>0</v>
      </c>
      <c r="CM30" s="403">
        <f xml:space="preserve"> Time!CM$108</f>
        <v>0</v>
      </c>
      <c r="CN30" s="403">
        <f xml:space="preserve"> Time!CN$108</f>
        <v>0</v>
      </c>
      <c r="CO30" s="403">
        <f xml:space="preserve"> Time!CO$108</f>
        <v>0</v>
      </c>
      <c r="CP30" s="403">
        <f xml:space="preserve"> Time!CP$108</f>
        <v>0</v>
      </c>
      <c r="CQ30" s="403">
        <f xml:space="preserve"> Time!CQ$108</f>
        <v>0</v>
      </c>
      <c r="CR30" s="403">
        <f xml:space="preserve"> Time!CR$108</f>
        <v>0</v>
      </c>
      <c r="CS30" s="403">
        <f xml:space="preserve"> Time!CS$108</f>
        <v>0</v>
      </c>
      <c r="CT30" s="403">
        <f xml:space="preserve"> Time!CT$108</f>
        <v>0</v>
      </c>
      <c r="CU30" s="403">
        <f xml:space="preserve"> Time!CU$108</f>
        <v>0</v>
      </c>
      <c r="CV30" s="403">
        <f xml:space="preserve"> Time!CV$108</f>
        <v>0</v>
      </c>
      <c r="CW30" s="403">
        <f xml:space="preserve"> Time!CW$108</f>
        <v>0</v>
      </c>
      <c r="CX30" s="403">
        <f xml:space="preserve"> Time!CX$108</f>
        <v>0</v>
      </c>
      <c r="CY30" s="403">
        <f xml:space="preserve"> Time!CY$108</f>
        <v>0</v>
      </c>
      <c r="CZ30" s="403">
        <f xml:space="preserve"> Time!CZ$108</f>
        <v>0</v>
      </c>
      <c r="DA30" s="403">
        <f xml:space="preserve"> Time!DA$108</f>
        <v>0</v>
      </c>
      <c r="DB30" s="403">
        <f xml:space="preserve"> Time!DB$108</f>
        <v>0</v>
      </c>
      <c r="DC30" s="403">
        <f xml:space="preserve"> Time!DC$108</f>
        <v>0</v>
      </c>
      <c r="DD30" s="403">
        <f xml:space="preserve"> Time!DD$108</f>
        <v>0</v>
      </c>
      <c r="DE30" s="403">
        <f xml:space="preserve"> Time!DE$108</f>
        <v>0</v>
      </c>
      <c r="DF30" s="403">
        <f xml:space="preserve"> Time!DF$108</f>
        <v>0</v>
      </c>
      <c r="DG30" s="403">
        <f xml:space="preserve"> Time!DG$108</f>
        <v>0</v>
      </c>
      <c r="DH30" s="403">
        <f xml:space="preserve"> Time!DH$108</f>
        <v>0</v>
      </c>
      <c r="DI30" s="403">
        <f xml:space="preserve"> Time!DI$108</f>
        <v>0</v>
      </c>
      <c r="DJ30" s="403">
        <f xml:space="preserve"> Time!DJ$108</f>
        <v>0</v>
      </c>
      <c r="DK30" s="403">
        <f xml:space="preserve"> Time!DK$108</f>
        <v>0</v>
      </c>
      <c r="DL30" s="403">
        <f xml:space="preserve"> Time!DL$108</f>
        <v>0</v>
      </c>
      <c r="DM30" s="403">
        <f xml:space="preserve"> Time!DM$108</f>
        <v>0</v>
      </c>
      <c r="DN30" s="403">
        <f xml:space="preserve"> Time!DN$108</f>
        <v>0</v>
      </c>
      <c r="DO30" s="403">
        <f xml:space="preserve"> Time!DO$108</f>
        <v>0</v>
      </c>
      <c r="DP30" s="403">
        <f xml:space="preserve"> Time!DP$108</f>
        <v>0</v>
      </c>
      <c r="DQ30" s="403">
        <f xml:space="preserve"> Time!DQ$108</f>
        <v>0</v>
      </c>
      <c r="DR30" s="403">
        <f xml:space="preserve"> Time!DR$108</f>
        <v>0</v>
      </c>
      <c r="DS30" s="403">
        <f xml:space="preserve"> Time!DS$108</f>
        <v>0</v>
      </c>
      <c r="DT30" s="403">
        <f xml:space="preserve"> Time!DT$108</f>
        <v>0</v>
      </c>
      <c r="DU30" s="403">
        <f xml:space="preserve"> Time!DU$108</f>
        <v>0</v>
      </c>
      <c r="DV30" s="403">
        <f xml:space="preserve"> Time!DV$108</f>
        <v>0</v>
      </c>
      <c r="DW30" s="403">
        <f xml:space="preserve"> Time!DW$108</f>
        <v>0</v>
      </c>
      <c r="DX30" s="403">
        <f xml:space="preserve"> Time!DX$108</f>
        <v>0</v>
      </c>
      <c r="DY30" s="403">
        <f xml:space="preserve"> Time!DY$108</f>
        <v>0</v>
      </c>
      <c r="DZ30" s="403">
        <f xml:space="preserve"> Time!DZ$108</f>
        <v>0</v>
      </c>
      <c r="EA30" s="403">
        <f xml:space="preserve"> Time!EA$108</f>
        <v>0</v>
      </c>
      <c r="EB30" s="403">
        <f xml:space="preserve"> Time!EB$108</f>
        <v>0</v>
      </c>
      <c r="EC30" s="403">
        <f xml:space="preserve"> Time!EC$108</f>
        <v>0</v>
      </c>
      <c r="ED30" s="403">
        <f xml:space="preserve"> Time!ED$108</f>
        <v>0</v>
      </c>
      <c r="EE30" s="403">
        <f xml:space="preserve"> Time!EE$108</f>
        <v>0</v>
      </c>
      <c r="EF30" s="403">
        <f xml:space="preserve"> Time!EF$108</f>
        <v>0</v>
      </c>
      <c r="EG30" s="403">
        <f xml:space="preserve"> Time!EG$108</f>
        <v>0</v>
      </c>
      <c r="EH30" s="403">
        <f xml:space="preserve"> Time!EH$108</f>
        <v>0</v>
      </c>
      <c r="EI30" s="403">
        <f xml:space="preserve"> Time!EI$108</f>
        <v>0</v>
      </c>
      <c r="EJ30" s="403">
        <f xml:space="preserve"> Time!EJ$108</f>
        <v>0</v>
      </c>
      <c r="EK30" s="403">
        <f xml:space="preserve"> Time!EK$108</f>
        <v>0</v>
      </c>
      <c r="EL30" s="403">
        <f xml:space="preserve"> Time!EL$108</f>
        <v>0</v>
      </c>
      <c r="EM30" s="403">
        <f xml:space="preserve"> Time!EM$108</f>
        <v>0</v>
      </c>
      <c r="EN30" s="403">
        <f xml:space="preserve"> Time!EN$108</f>
        <v>0</v>
      </c>
      <c r="EO30" s="403">
        <f xml:space="preserve"> Time!EO$108</f>
        <v>0</v>
      </c>
      <c r="EP30" s="403">
        <f xml:space="preserve"> Time!EP$108</f>
        <v>0</v>
      </c>
      <c r="EQ30" s="403">
        <f xml:space="preserve"> Time!EQ$108</f>
        <v>0</v>
      </c>
      <c r="ER30" s="403">
        <f xml:space="preserve"> Time!ER$108</f>
        <v>0</v>
      </c>
      <c r="ES30" s="403">
        <f xml:space="preserve"> Time!ES$108</f>
        <v>0</v>
      </c>
      <c r="ET30" s="403">
        <f xml:space="preserve"> Time!ET$108</f>
        <v>0</v>
      </c>
      <c r="EU30" s="403">
        <f xml:space="preserve"> Time!EU$108</f>
        <v>0</v>
      </c>
      <c r="EV30" s="403">
        <f xml:space="preserve"> Time!EV$108</f>
        <v>0</v>
      </c>
      <c r="EW30" s="403">
        <f xml:space="preserve"> Time!EW$108</f>
        <v>0</v>
      </c>
      <c r="EX30" s="403">
        <f xml:space="preserve"> Time!EX$108</f>
        <v>0</v>
      </c>
      <c r="EY30" s="403">
        <f xml:space="preserve"> Time!EY$108</f>
        <v>0</v>
      </c>
      <c r="EZ30" s="403">
        <f xml:space="preserve"> Time!EZ$108</f>
        <v>0</v>
      </c>
      <c r="FA30" s="403">
        <f xml:space="preserve"> Time!FA$108</f>
        <v>0</v>
      </c>
      <c r="FB30" s="403">
        <f xml:space="preserve"> Time!FB$108</f>
        <v>0</v>
      </c>
      <c r="FC30" s="403">
        <f xml:space="preserve"> Time!FC$108</f>
        <v>0</v>
      </c>
      <c r="FD30" s="403">
        <f xml:space="preserve"> Time!FD$108</f>
        <v>0</v>
      </c>
      <c r="FE30" s="403">
        <f xml:space="preserve"> Time!FE$108</f>
        <v>0</v>
      </c>
      <c r="FF30" s="403">
        <f xml:space="preserve"> Time!FF$108</f>
        <v>0</v>
      </c>
      <c r="FG30" s="403">
        <f xml:space="preserve"> Time!FG$108</f>
        <v>0</v>
      </c>
      <c r="FH30" s="403">
        <f xml:space="preserve"> Time!FH$108</f>
        <v>0</v>
      </c>
      <c r="FI30" s="403">
        <f xml:space="preserve"> Time!FI$108</f>
        <v>0</v>
      </c>
      <c r="FJ30" s="403">
        <f xml:space="preserve"> Time!FJ$108</f>
        <v>0</v>
      </c>
      <c r="FK30" s="403">
        <f xml:space="preserve"> Time!FK$108</f>
        <v>0</v>
      </c>
      <c r="FL30" s="403">
        <f xml:space="preserve"> Time!FL$108</f>
        <v>0</v>
      </c>
      <c r="FM30" s="403">
        <f xml:space="preserve"> Time!FM$108</f>
        <v>0</v>
      </c>
      <c r="FN30" s="403">
        <f xml:space="preserve"> Time!FN$108</f>
        <v>0</v>
      </c>
      <c r="FO30" s="403">
        <f xml:space="preserve"> Time!FO$108</f>
        <v>0</v>
      </c>
      <c r="FP30" s="403">
        <f xml:space="preserve"> Time!FP$108</f>
        <v>0</v>
      </c>
      <c r="FQ30" s="403">
        <f xml:space="preserve"> Time!FQ$108</f>
        <v>0</v>
      </c>
      <c r="FR30" s="403">
        <f xml:space="preserve"> Time!FR$108</f>
        <v>0</v>
      </c>
      <c r="FS30" s="403">
        <f xml:space="preserve"> Time!FS$108</f>
        <v>0</v>
      </c>
      <c r="FT30" s="403">
        <f xml:space="preserve"> Time!FT$108</f>
        <v>0</v>
      </c>
      <c r="FU30" s="403">
        <f xml:space="preserve"> Time!FU$108</f>
        <v>0</v>
      </c>
      <c r="FV30" s="403">
        <f xml:space="preserve"> Time!FV$108</f>
        <v>0</v>
      </c>
      <c r="FW30" s="403">
        <f xml:space="preserve"> Time!FW$108</f>
        <v>0</v>
      </c>
      <c r="FX30" s="403">
        <f xml:space="preserve"> Time!FX$108</f>
        <v>0</v>
      </c>
      <c r="FY30" s="403">
        <f xml:space="preserve"> Time!FY$108</f>
        <v>0</v>
      </c>
      <c r="FZ30" s="403">
        <f xml:space="preserve"> Time!FZ$108</f>
        <v>0</v>
      </c>
      <c r="GA30" s="403">
        <f xml:space="preserve"> Time!GA$108</f>
        <v>0</v>
      </c>
      <c r="GB30" s="403">
        <f xml:space="preserve"> Time!GB$108</f>
        <v>0</v>
      </c>
      <c r="GC30" s="403">
        <f xml:space="preserve"> Time!GC$108</f>
        <v>0</v>
      </c>
      <c r="GD30" s="403">
        <f xml:space="preserve"> Time!GD$108</f>
        <v>0</v>
      </c>
      <c r="GE30" s="403">
        <f xml:space="preserve"> Time!GE$108</f>
        <v>0</v>
      </c>
      <c r="GF30" s="403">
        <f xml:space="preserve"> Time!GF$108</f>
        <v>0</v>
      </c>
      <c r="GG30" s="403">
        <f xml:space="preserve"> Time!GG$108</f>
        <v>0</v>
      </c>
      <c r="GH30" s="403">
        <f xml:space="preserve"> Time!GH$108</f>
        <v>0</v>
      </c>
      <c r="GI30" s="403">
        <f xml:space="preserve"> Time!GI$108</f>
        <v>0</v>
      </c>
      <c r="GJ30" s="403">
        <f xml:space="preserve"> Time!GJ$108</f>
        <v>0</v>
      </c>
    </row>
    <row r="31" spans="1:192" x14ac:dyDescent="0.25">
      <c r="A31" s="142"/>
      <c r="B31" s="142"/>
      <c r="C31" s="143"/>
      <c r="D31" s="144"/>
      <c r="E31" s="145" t="s">
        <v>125</v>
      </c>
      <c r="F31" s="145"/>
      <c r="G31" s="145" t="str">
        <f xml:space="preserve"> SMU</f>
        <v>$ 000s</v>
      </c>
      <c r="H31" s="145">
        <f xml:space="preserve"> SUM(J31:GJ31)</f>
        <v>817532.22612323519</v>
      </c>
      <c r="I31" s="145"/>
      <c r="J31" s="145">
        <f t="shared" ref="J31:AO31" si="30" xml:space="preserve"> $F26 / $F27 * J29 * $F28 * J30</f>
        <v>0</v>
      </c>
      <c r="K31" s="145">
        <f t="shared" si="30"/>
        <v>0</v>
      </c>
      <c r="L31" s="145">
        <f t="shared" si="30"/>
        <v>0</v>
      </c>
      <c r="M31" s="145">
        <f t="shared" si="30"/>
        <v>0</v>
      </c>
      <c r="N31" s="145">
        <f t="shared" si="30"/>
        <v>0</v>
      </c>
      <c r="O31" s="145">
        <f t="shared" si="30"/>
        <v>0</v>
      </c>
      <c r="P31" s="145">
        <f t="shared" si="30"/>
        <v>0</v>
      </c>
      <c r="Q31" s="145">
        <f t="shared" si="30"/>
        <v>20828.568442438052</v>
      </c>
      <c r="R31" s="145">
        <f t="shared" si="30"/>
        <v>20828.568442438052</v>
      </c>
      <c r="S31" s="145">
        <f xml:space="preserve"> $F26 / $F27 * S29 * $F28 * S30</f>
        <v>20786.994453530995</v>
      </c>
      <c r="T31" s="145">
        <f t="shared" si="30"/>
        <v>20786.994453530995</v>
      </c>
      <c r="U31" s="145">
        <f t="shared" si="30"/>
        <v>20745.503446637718</v>
      </c>
      <c r="V31" s="145">
        <f t="shared" si="30"/>
        <v>20745.503446637718</v>
      </c>
      <c r="W31" s="145">
        <f t="shared" si="30"/>
        <v>20704.095256125467</v>
      </c>
      <c r="X31" s="145">
        <f t="shared" si="30"/>
        <v>20704.095256125467</v>
      </c>
      <c r="Y31" s="145">
        <f t="shared" si="30"/>
        <v>20662.769716692084</v>
      </c>
      <c r="Z31" s="145">
        <f t="shared" si="30"/>
        <v>20662.769716692084</v>
      </c>
      <c r="AA31" s="145">
        <f t="shared" si="30"/>
        <v>20621.526663365348</v>
      </c>
      <c r="AB31" s="145">
        <f t="shared" si="30"/>
        <v>20621.526663365348</v>
      </c>
      <c r="AC31" s="145">
        <f t="shared" si="30"/>
        <v>20580.365931502354</v>
      </c>
      <c r="AD31" s="145">
        <f t="shared" si="30"/>
        <v>20580.365931502354</v>
      </c>
      <c r="AE31" s="145">
        <f t="shared" si="30"/>
        <v>20539.287356788776</v>
      </c>
      <c r="AF31" s="145">
        <f t="shared" si="30"/>
        <v>20539.287356788776</v>
      </c>
      <c r="AG31" s="145">
        <f t="shared" si="30"/>
        <v>20498.290775238296</v>
      </c>
      <c r="AH31" s="145">
        <f t="shared" si="30"/>
        <v>20498.290775238296</v>
      </c>
      <c r="AI31" s="145">
        <f t="shared" si="30"/>
        <v>20457.376023191908</v>
      </c>
      <c r="AJ31" s="145">
        <f t="shared" si="30"/>
        <v>20457.376023191908</v>
      </c>
      <c r="AK31" s="145">
        <f t="shared" si="30"/>
        <v>20416.542937317277</v>
      </c>
      <c r="AL31" s="145">
        <f t="shared" si="30"/>
        <v>20416.542937317277</v>
      </c>
      <c r="AM31" s="145">
        <f t="shared" si="30"/>
        <v>20375.791354608064</v>
      </c>
      <c r="AN31" s="145">
        <f t="shared" si="30"/>
        <v>20375.791354608064</v>
      </c>
      <c r="AO31" s="145">
        <f t="shared" si="30"/>
        <v>20335.121112383298</v>
      </c>
      <c r="AP31" s="145">
        <f t="shared" ref="AP31:BU31" si="31" xml:space="preserve"> $F26 / $F27 * AP29 * $F28 * AP30</f>
        <v>20335.121112383298</v>
      </c>
      <c r="AQ31" s="145">
        <f t="shared" si="31"/>
        <v>20294.532048286721</v>
      </c>
      <c r="AR31" s="145">
        <f t="shared" si="31"/>
        <v>20294.532048286721</v>
      </c>
      <c r="AS31" s="145">
        <f t="shared" si="31"/>
        <v>20254.024000286154</v>
      </c>
      <c r="AT31" s="145">
        <f t="shared" si="31"/>
        <v>20254.024000286154</v>
      </c>
      <c r="AU31" s="145">
        <f t="shared" si="31"/>
        <v>20213.596806672806</v>
      </c>
      <c r="AV31" s="145">
        <f t="shared" si="31"/>
        <v>20213.596806672806</v>
      </c>
      <c r="AW31" s="145">
        <f t="shared" si="31"/>
        <v>20173.250306060683</v>
      </c>
      <c r="AX31" s="145">
        <f t="shared" si="31"/>
        <v>20173.250306060683</v>
      </c>
      <c r="AY31" s="145">
        <f t="shared" si="31"/>
        <v>20132.984337385915</v>
      </c>
      <c r="AZ31" s="145">
        <f t="shared" si="31"/>
        <v>20132.984337385915</v>
      </c>
      <c r="BA31" s="145">
        <f t="shared" si="31"/>
        <v>20092.798739906102</v>
      </c>
      <c r="BB31" s="145">
        <f t="shared" si="31"/>
        <v>20092.798739906102</v>
      </c>
      <c r="BC31" s="145">
        <f t="shared" si="31"/>
        <v>20052.693353199706</v>
      </c>
      <c r="BD31" s="145">
        <f t="shared" si="31"/>
        <v>20052.693353199706</v>
      </c>
      <c r="BE31" s="145">
        <f t="shared" si="31"/>
        <v>0</v>
      </c>
      <c r="BF31" s="145">
        <f t="shared" si="31"/>
        <v>0</v>
      </c>
      <c r="BG31" s="145">
        <f t="shared" si="31"/>
        <v>0</v>
      </c>
      <c r="BH31" s="145">
        <f t="shared" si="31"/>
        <v>0</v>
      </c>
      <c r="BI31" s="145">
        <f t="shared" si="31"/>
        <v>0</v>
      </c>
      <c r="BJ31" s="145">
        <f t="shared" si="31"/>
        <v>0</v>
      </c>
      <c r="BK31" s="145">
        <f t="shared" si="31"/>
        <v>0</v>
      </c>
      <c r="BL31" s="145">
        <f t="shared" si="31"/>
        <v>0</v>
      </c>
      <c r="BM31" s="145">
        <f t="shared" si="31"/>
        <v>0</v>
      </c>
      <c r="BN31" s="145">
        <f t="shared" si="31"/>
        <v>0</v>
      </c>
      <c r="BO31" s="145">
        <f t="shared" si="31"/>
        <v>0</v>
      </c>
      <c r="BP31" s="145">
        <f t="shared" si="31"/>
        <v>0</v>
      </c>
      <c r="BQ31" s="145">
        <f t="shared" si="31"/>
        <v>0</v>
      </c>
      <c r="BR31" s="145">
        <f t="shared" si="31"/>
        <v>0</v>
      </c>
      <c r="BS31" s="145">
        <f t="shared" si="31"/>
        <v>0</v>
      </c>
      <c r="BT31" s="145">
        <f t="shared" si="31"/>
        <v>0</v>
      </c>
      <c r="BU31" s="145">
        <f t="shared" si="31"/>
        <v>0</v>
      </c>
      <c r="BV31" s="145">
        <f t="shared" ref="BV31:DA31" si="32" xml:space="preserve"> $F26 / $F27 * BV29 * $F28 * BV30</f>
        <v>0</v>
      </c>
      <c r="BW31" s="145">
        <f t="shared" si="32"/>
        <v>0</v>
      </c>
      <c r="BX31" s="145">
        <f t="shared" si="32"/>
        <v>0</v>
      </c>
      <c r="BY31" s="145">
        <f t="shared" si="32"/>
        <v>0</v>
      </c>
      <c r="BZ31" s="145">
        <f t="shared" si="32"/>
        <v>0</v>
      </c>
      <c r="CA31" s="145">
        <f t="shared" si="32"/>
        <v>0</v>
      </c>
      <c r="CB31" s="145">
        <f t="shared" si="32"/>
        <v>0</v>
      </c>
      <c r="CC31" s="145">
        <f t="shared" si="32"/>
        <v>0</v>
      </c>
      <c r="CD31" s="145">
        <f t="shared" si="32"/>
        <v>0</v>
      </c>
      <c r="CE31" s="145">
        <f t="shared" si="32"/>
        <v>0</v>
      </c>
      <c r="CF31" s="145">
        <f t="shared" si="32"/>
        <v>0</v>
      </c>
      <c r="CG31" s="145">
        <f t="shared" si="32"/>
        <v>0</v>
      </c>
      <c r="CH31" s="145">
        <f t="shared" si="32"/>
        <v>0</v>
      </c>
      <c r="CI31" s="145">
        <f t="shared" si="32"/>
        <v>0</v>
      </c>
      <c r="CJ31" s="145">
        <f t="shared" si="32"/>
        <v>0</v>
      </c>
      <c r="CK31" s="145">
        <f t="shared" si="32"/>
        <v>0</v>
      </c>
      <c r="CL31" s="145">
        <f t="shared" si="32"/>
        <v>0</v>
      </c>
      <c r="CM31" s="145">
        <f t="shared" si="32"/>
        <v>0</v>
      </c>
      <c r="CN31" s="145">
        <f t="shared" si="32"/>
        <v>0</v>
      </c>
      <c r="CO31" s="145">
        <f t="shared" si="32"/>
        <v>0</v>
      </c>
      <c r="CP31" s="145">
        <f t="shared" si="32"/>
        <v>0</v>
      </c>
      <c r="CQ31" s="145">
        <f t="shared" si="32"/>
        <v>0</v>
      </c>
      <c r="CR31" s="145">
        <f t="shared" si="32"/>
        <v>0</v>
      </c>
      <c r="CS31" s="145">
        <f t="shared" si="32"/>
        <v>0</v>
      </c>
      <c r="CT31" s="145">
        <f t="shared" si="32"/>
        <v>0</v>
      </c>
      <c r="CU31" s="145">
        <f t="shared" si="32"/>
        <v>0</v>
      </c>
      <c r="CV31" s="145">
        <f t="shared" si="32"/>
        <v>0</v>
      </c>
      <c r="CW31" s="145">
        <f t="shared" si="32"/>
        <v>0</v>
      </c>
      <c r="CX31" s="145">
        <f t="shared" si="32"/>
        <v>0</v>
      </c>
      <c r="CY31" s="145">
        <f t="shared" si="32"/>
        <v>0</v>
      </c>
      <c r="CZ31" s="145">
        <f t="shared" si="32"/>
        <v>0</v>
      </c>
      <c r="DA31" s="145">
        <f t="shared" si="32"/>
        <v>0</v>
      </c>
      <c r="DB31" s="145">
        <f t="shared" ref="DB31:EG31" si="33" xml:space="preserve"> $F26 / $F27 * DB29 * $F28 * DB30</f>
        <v>0</v>
      </c>
      <c r="DC31" s="145">
        <f t="shared" si="33"/>
        <v>0</v>
      </c>
      <c r="DD31" s="145">
        <f t="shared" si="33"/>
        <v>0</v>
      </c>
      <c r="DE31" s="145">
        <f t="shared" si="33"/>
        <v>0</v>
      </c>
      <c r="DF31" s="145">
        <f t="shared" si="33"/>
        <v>0</v>
      </c>
      <c r="DG31" s="145">
        <f t="shared" si="33"/>
        <v>0</v>
      </c>
      <c r="DH31" s="145">
        <f t="shared" si="33"/>
        <v>0</v>
      </c>
      <c r="DI31" s="145">
        <f t="shared" si="33"/>
        <v>0</v>
      </c>
      <c r="DJ31" s="145">
        <f t="shared" si="33"/>
        <v>0</v>
      </c>
      <c r="DK31" s="145">
        <f t="shared" si="33"/>
        <v>0</v>
      </c>
      <c r="DL31" s="145">
        <f t="shared" si="33"/>
        <v>0</v>
      </c>
      <c r="DM31" s="145">
        <f t="shared" si="33"/>
        <v>0</v>
      </c>
      <c r="DN31" s="145">
        <f t="shared" si="33"/>
        <v>0</v>
      </c>
      <c r="DO31" s="145">
        <f t="shared" si="33"/>
        <v>0</v>
      </c>
      <c r="DP31" s="145">
        <f t="shared" si="33"/>
        <v>0</v>
      </c>
      <c r="DQ31" s="145">
        <f t="shared" si="33"/>
        <v>0</v>
      </c>
      <c r="DR31" s="145">
        <f t="shared" si="33"/>
        <v>0</v>
      </c>
      <c r="DS31" s="145">
        <f t="shared" si="33"/>
        <v>0</v>
      </c>
      <c r="DT31" s="145">
        <f t="shared" si="33"/>
        <v>0</v>
      </c>
      <c r="DU31" s="145">
        <f t="shared" si="33"/>
        <v>0</v>
      </c>
      <c r="DV31" s="145">
        <f t="shared" si="33"/>
        <v>0</v>
      </c>
      <c r="DW31" s="145">
        <f t="shared" si="33"/>
        <v>0</v>
      </c>
      <c r="DX31" s="145">
        <f t="shared" si="33"/>
        <v>0</v>
      </c>
      <c r="DY31" s="145">
        <f t="shared" si="33"/>
        <v>0</v>
      </c>
      <c r="DZ31" s="145">
        <f t="shared" si="33"/>
        <v>0</v>
      </c>
      <c r="EA31" s="145">
        <f t="shared" si="33"/>
        <v>0</v>
      </c>
      <c r="EB31" s="145">
        <f t="shared" si="33"/>
        <v>0</v>
      </c>
      <c r="EC31" s="145">
        <f t="shared" si="33"/>
        <v>0</v>
      </c>
      <c r="ED31" s="145">
        <f t="shared" si="33"/>
        <v>0</v>
      </c>
      <c r="EE31" s="145">
        <f t="shared" si="33"/>
        <v>0</v>
      </c>
      <c r="EF31" s="145">
        <f t="shared" si="33"/>
        <v>0</v>
      </c>
      <c r="EG31" s="145">
        <f t="shared" si="33"/>
        <v>0</v>
      </c>
      <c r="EH31" s="145">
        <f t="shared" ref="EH31:FM31" si="34" xml:space="preserve"> $F26 / $F27 * EH29 * $F28 * EH30</f>
        <v>0</v>
      </c>
      <c r="EI31" s="145">
        <f t="shared" si="34"/>
        <v>0</v>
      </c>
      <c r="EJ31" s="145">
        <f t="shared" si="34"/>
        <v>0</v>
      </c>
      <c r="EK31" s="145">
        <f t="shared" si="34"/>
        <v>0</v>
      </c>
      <c r="EL31" s="145">
        <f t="shared" si="34"/>
        <v>0</v>
      </c>
      <c r="EM31" s="145">
        <f t="shared" si="34"/>
        <v>0</v>
      </c>
      <c r="EN31" s="145">
        <f t="shared" si="34"/>
        <v>0</v>
      </c>
      <c r="EO31" s="145">
        <f t="shared" si="34"/>
        <v>0</v>
      </c>
      <c r="EP31" s="145">
        <f t="shared" si="34"/>
        <v>0</v>
      </c>
      <c r="EQ31" s="145">
        <f t="shared" si="34"/>
        <v>0</v>
      </c>
      <c r="ER31" s="145">
        <f t="shared" si="34"/>
        <v>0</v>
      </c>
      <c r="ES31" s="145">
        <f t="shared" si="34"/>
        <v>0</v>
      </c>
      <c r="ET31" s="145">
        <f t="shared" si="34"/>
        <v>0</v>
      </c>
      <c r="EU31" s="145">
        <f t="shared" si="34"/>
        <v>0</v>
      </c>
      <c r="EV31" s="145">
        <f t="shared" si="34"/>
        <v>0</v>
      </c>
      <c r="EW31" s="145">
        <f t="shared" si="34"/>
        <v>0</v>
      </c>
      <c r="EX31" s="145">
        <f t="shared" si="34"/>
        <v>0</v>
      </c>
      <c r="EY31" s="145">
        <f t="shared" si="34"/>
        <v>0</v>
      </c>
      <c r="EZ31" s="145">
        <f t="shared" si="34"/>
        <v>0</v>
      </c>
      <c r="FA31" s="145">
        <f t="shared" si="34"/>
        <v>0</v>
      </c>
      <c r="FB31" s="145">
        <f t="shared" si="34"/>
        <v>0</v>
      </c>
      <c r="FC31" s="145">
        <f t="shared" si="34"/>
        <v>0</v>
      </c>
      <c r="FD31" s="145">
        <f t="shared" si="34"/>
        <v>0</v>
      </c>
      <c r="FE31" s="145">
        <f t="shared" si="34"/>
        <v>0</v>
      </c>
      <c r="FF31" s="145">
        <f t="shared" si="34"/>
        <v>0</v>
      </c>
      <c r="FG31" s="145">
        <f t="shared" si="34"/>
        <v>0</v>
      </c>
      <c r="FH31" s="145">
        <f t="shared" si="34"/>
        <v>0</v>
      </c>
      <c r="FI31" s="145">
        <f t="shared" si="34"/>
        <v>0</v>
      </c>
      <c r="FJ31" s="145">
        <f t="shared" si="34"/>
        <v>0</v>
      </c>
      <c r="FK31" s="145">
        <f t="shared" si="34"/>
        <v>0</v>
      </c>
      <c r="FL31" s="145">
        <f t="shared" si="34"/>
        <v>0</v>
      </c>
      <c r="FM31" s="145">
        <f t="shared" si="34"/>
        <v>0</v>
      </c>
      <c r="FN31" s="145">
        <f t="shared" ref="FN31:GJ31" si="35" xml:space="preserve"> $F26 / $F27 * FN29 * $F28 * FN30</f>
        <v>0</v>
      </c>
      <c r="FO31" s="145">
        <f t="shared" si="35"/>
        <v>0</v>
      </c>
      <c r="FP31" s="145">
        <f t="shared" si="35"/>
        <v>0</v>
      </c>
      <c r="FQ31" s="145">
        <f t="shared" si="35"/>
        <v>0</v>
      </c>
      <c r="FR31" s="145">
        <f t="shared" si="35"/>
        <v>0</v>
      </c>
      <c r="FS31" s="145">
        <f t="shared" si="35"/>
        <v>0</v>
      </c>
      <c r="FT31" s="145">
        <f t="shared" si="35"/>
        <v>0</v>
      </c>
      <c r="FU31" s="145">
        <f t="shared" si="35"/>
        <v>0</v>
      </c>
      <c r="FV31" s="145">
        <f t="shared" si="35"/>
        <v>0</v>
      </c>
      <c r="FW31" s="145">
        <f t="shared" si="35"/>
        <v>0</v>
      </c>
      <c r="FX31" s="145">
        <f t="shared" si="35"/>
        <v>0</v>
      </c>
      <c r="FY31" s="145">
        <f t="shared" si="35"/>
        <v>0</v>
      </c>
      <c r="FZ31" s="145">
        <f t="shared" si="35"/>
        <v>0</v>
      </c>
      <c r="GA31" s="145">
        <f t="shared" si="35"/>
        <v>0</v>
      </c>
      <c r="GB31" s="145">
        <f t="shared" si="35"/>
        <v>0</v>
      </c>
      <c r="GC31" s="145">
        <f t="shared" si="35"/>
        <v>0</v>
      </c>
      <c r="GD31" s="145">
        <f t="shared" si="35"/>
        <v>0</v>
      </c>
      <c r="GE31" s="145">
        <f t="shared" si="35"/>
        <v>0</v>
      </c>
      <c r="GF31" s="145">
        <f t="shared" si="35"/>
        <v>0</v>
      </c>
      <c r="GG31" s="145">
        <f t="shared" si="35"/>
        <v>0</v>
      </c>
      <c r="GH31" s="145">
        <f t="shared" si="35"/>
        <v>0</v>
      </c>
      <c r="GI31" s="145">
        <f t="shared" si="35"/>
        <v>0</v>
      </c>
      <c r="GJ31" s="145">
        <f t="shared" si="35"/>
        <v>0</v>
      </c>
    </row>
    <row r="32" spans="1:192" x14ac:dyDescent="0.25">
      <c r="A32" s="243"/>
      <c r="B32" s="243"/>
      <c r="C32" s="244"/>
      <c r="D32" s="245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/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42"/>
      <c r="BU32" s="242"/>
      <c r="BV32" s="242"/>
      <c r="BW32" s="242"/>
      <c r="BX32" s="242"/>
      <c r="BY32" s="242"/>
      <c r="BZ32" s="242"/>
      <c r="CA32" s="242"/>
      <c r="CB32" s="242"/>
      <c r="CC32" s="242"/>
      <c r="CD32" s="242"/>
      <c r="CE32" s="242"/>
      <c r="CF32" s="242"/>
      <c r="CG32" s="242"/>
      <c r="CH32" s="242"/>
      <c r="CI32" s="242"/>
      <c r="CJ32" s="242"/>
      <c r="CK32" s="242"/>
      <c r="CL32" s="242"/>
      <c r="CM32" s="242"/>
      <c r="CN32" s="242"/>
      <c r="CO32" s="242"/>
      <c r="CP32" s="242"/>
      <c r="CQ32" s="242"/>
      <c r="CR32" s="242"/>
      <c r="CS32" s="242"/>
      <c r="CT32" s="242"/>
      <c r="CU32" s="242"/>
      <c r="CV32" s="242"/>
      <c r="CW32" s="242"/>
      <c r="CX32" s="242"/>
      <c r="CY32" s="242"/>
      <c r="CZ32" s="242"/>
      <c r="DA32" s="242"/>
      <c r="DB32" s="242"/>
      <c r="DC32" s="242"/>
      <c r="DD32" s="242"/>
      <c r="DE32" s="242"/>
      <c r="DF32" s="242"/>
      <c r="DG32" s="242"/>
      <c r="DH32" s="242"/>
      <c r="DI32" s="242"/>
      <c r="DJ32" s="242"/>
      <c r="DK32" s="242"/>
      <c r="DL32" s="242"/>
      <c r="DM32" s="242"/>
      <c r="DN32" s="242"/>
      <c r="DO32" s="242"/>
      <c r="DP32" s="242"/>
      <c r="DQ32" s="242"/>
      <c r="DR32" s="242"/>
      <c r="DS32" s="242"/>
      <c r="DT32" s="242"/>
      <c r="DU32" s="242"/>
      <c r="DV32" s="242"/>
      <c r="DW32" s="242"/>
      <c r="DX32" s="242"/>
      <c r="DY32" s="242"/>
      <c r="DZ32" s="242"/>
      <c r="EA32" s="242"/>
      <c r="EB32" s="242"/>
      <c r="EC32" s="242"/>
      <c r="ED32" s="242"/>
      <c r="EE32" s="242"/>
      <c r="EF32" s="242"/>
      <c r="EG32" s="242"/>
      <c r="EH32" s="242"/>
      <c r="EI32" s="242"/>
      <c r="EJ32" s="242"/>
      <c r="EK32" s="242"/>
      <c r="EL32" s="242"/>
      <c r="EM32" s="242"/>
      <c r="EN32" s="242"/>
      <c r="EO32" s="242"/>
      <c r="EP32" s="242"/>
      <c r="EQ32" s="242"/>
      <c r="ER32" s="242"/>
      <c r="ES32" s="242"/>
      <c r="ET32" s="242"/>
      <c r="EU32" s="242"/>
      <c r="EV32" s="242"/>
      <c r="EW32" s="242"/>
      <c r="EX32" s="242"/>
      <c r="EY32" s="242"/>
      <c r="EZ32" s="242"/>
      <c r="FA32" s="242"/>
      <c r="FB32" s="242"/>
      <c r="FC32" s="242"/>
      <c r="FD32" s="242"/>
      <c r="FE32" s="242"/>
      <c r="FF32" s="242"/>
      <c r="FG32" s="242"/>
      <c r="FH32" s="242"/>
      <c r="FI32" s="242"/>
      <c r="FJ32" s="242"/>
      <c r="FK32" s="242"/>
      <c r="FL32" s="242"/>
      <c r="FM32" s="242"/>
      <c r="FN32" s="242"/>
      <c r="FO32" s="242"/>
      <c r="FP32" s="242"/>
      <c r="FQ32" s="242"/>
      <c r="FR32" s="242"/>
      <c r="FS32" s="242"/>
      <c r="FT32" s="242"/>
      <c r="FU32" s="242"/>
      <c r="FV32" s="242"/>
      <c r="FW32" s="242"/>
      <c r="FX32" s="242"/>
      <c r="FY32" s="242"/>
      <c r="FZ32" s="242"/>
      <c r="GA32" s="242"/>
      <c r="GB32" s="242"/>
      <c r="GC32" s="242"/>
      <c r="GD32" s="242"/>
      <c r="GE32" s="242"/>
      <c r="GF32" s="242"/>
      <c r="GG32" s="242"/>
      <c r="GH32" s="242"/>
      <c r="GI32" s="242"/>
      <c r="GJ32" s="242"/>
    </row>
    <row r="33" spans="1:192" x14ac:dyDescent="0.25">
      <c r="A33" s="243"/>
      <c r="B33" s="243"/>
      <c r="C33" s="244"/>
      <c r="D33" s="245"/>
      <c r="E33" s="9" t="str">
        <f t="shared" ref="E33:AJ33" si="36" xml:space="preserve"> E$31</f>
        <v>Electricity generation revenue</v>
      </c>
      <c r="F33" s="9">
        <f t="shared" si="36"/>
        <v>0</v>
      </c>
      <c r="G33" s="9" t="str">
        <f t="shared" si="36"/>
        <v>$ 000s</v>
      </c>
      <c r="H33" s="9">
        <f t="shared" si="36"/>
        <v>817532.22612323519</v>
      </c>
      <c r="I33" s="9">
        <f t="shared" si="36"/>
        <v>0</v>
      </c>
      <c r="J33" s="9">
        <f t="shared" si="36"/>
        <v>0</v>
      </c>
      <c r="K33" s="9">
        <f t="shared" si="36"/>
        <v>0</v>
      </c>
      <c r="L33" s="9">
        <f t="shared" si="36"/>
        <v>0</v>
      </c>
      <c r="M33" s="9">
        <f t="shared" si="36"/>
        <v>0</v>
      </c>
      <c r="N33" s="9">
        <f t="shared" si="36"/>
        <v>0</v>
      </c>
      <c r="O33" s="9">
        <f t="shared" si="36"/>
        <v>0</v>
      </c>
      <c r="P33" s="9">
        <f t="shared" si="36"/>
        <v>0</v>
      </c>
      <c r="Q33" s="9">
        <f t="shared" si="36"/>
        <v>20828.568442438052</v>
      </c>
      <c r="R33" s="9">
        <f t="shared" si="36"/>
        <v>20828.568442438052</v>
      </c>
      <c r="S33" s="9">
        <f t="shared" si="36"/>
        <v>20786.994453530995</v>
      </c>
      <c r="T33" s="9">
        <f t="shared" si="36"/>
        <v>20786.994453530995</v>
      </c>
      <c r="U33" s="9">
        <f t="shared" si="36"/>
        <v>20745.503446637718</v>
      </c>
      <c r="V33" s="9">
        <f t="shared" si="36"/>
        <v>20745.503446637718</v>
      </c>
      <c r="W33" s="9">
        <f t="shared" si="36"/>
        <v>20704.095256125467</v>
      </c>
      <c r="X33" s="9">
        <f t="shared" si="36"/>
        <v>20704.095256125467</v>
      </c>
      <c r="Y33" s="9">
        <f t="shared" si="36"/>
        <v>20662.769716692084</v>
      </c>
      <c r="Z33" s="9">
        <f t="shared" si="36"/>
        <v>20662.769716692084</v>
      </c>
      <c r="AA33" s="9">
        <f t="shared" si="36"/>
        <v>20621.526663365348</v>
      </c>
      <c r="AB33" s="9">
        <f t="shared" si="36"/>
        <v>20621.526663365348</v>
      </c>
      <c r="AC33" s="9">
        <f t="shared" si="36"/>
        <v>20580.365931502354</v>
      </c>
      <c r="AD33" s="9">
        <f t="shared" si="36"/>
        <v>20580.365931502354</v>
      </c>
      <c r="AE33" s="9">
        <f t="shared" si="36"/>
        <v>20539.287356788776</v>
      </c>
      <c r="AF33" s="9">
        <f t="shared" si="36"/>
        <v>20539.287356788776</v>
      </c>
      <c r="AG33" s="9">
        <f t="shared" si="36"/>
        <v>20498.290775238296</v>
      </c>
      <c r="AH33" s="9">
        <f t="shared" si="36"/>
        <v>20498.290775238296</v>
      </c>
      <c r="AI33" s="9">
        <f t="shared" si="36"/>
        <v>20457.376023191908</v>
      </c>
      <c r="AJ33" s="9">
        <f t="shared" si="36"/>
        <v>20457.376023191908</v>
      </c>
      <c r="AK33" s="9">
        <f t="shared" ref="AK33:BP33" si="37" xml:space="preserve"> AK$31</f>
        <v>20416.542937317277</v>
      </c>
      <c r="AL33" s="9">
        <f t="shared" si="37"/>
        <v>20416.542937317277</v>
      </c>
      <c r="AM33" s="9">
        <f t="shared" si="37"/>
        <v>20375.791354608064</v>
      </c>
      <c r="AN33" s="9">
        <f t="shared" si="37"/>
        <v>20375.791354608064</v>
      </c>
      <c r="AO33" s="9">
        <f t="shared" si="37"/>
        <v>20335.121112383298</v>
      </c>
      <c r="AP33" s="9">
        <f t="shared" si="37"/>
        <v>20335.121112383298</v>
      </c>
      <c r="AQ33" s="9">
        <f t="shared" si="37"/>
        <v>20294.532048286721</v>
      </c>
      <c r="AR33" s="9">
        <f t="shared" si="37"/>
        <v>20294.532048286721</v>
      </c>
      <c r="AS33" s="9">
        <f t="shared" si="37"/>
        <v>20254.024000286154</v>
      </c>
      <c r="AT33" s="9">
        <f t="shared" si="37"/>
        <v>20254.024000286154</v>
      </c>
      <c r="AU33" s="9">
        <f t="shared" si="37"/>
        <v>20213.596806672806</v>
      </c>
      <c r="AV33" s="9">
        <f t="shared" si="37"/>
        <v>20213.596806672806</v>
      </c>
      <c r="AW33" s="9">
        <f t="shared" si="37"/>
        <v>20173.250306060683</v>
      </c>
      <c r="AX33" s="9">
        <f t="shared" si="37"/>
        <v>20173.250306060683</v>
      </c>
      <c r="AY33" s="9">
        <f t="shared" si="37"/>
        <v>20132.984337385915</v>
      </c>
      <c r="AZ33" s="9">
        <f t="shared" si="37"/>
        <v>20132.984337385915</v>
      </c>
      <c r="BA33" s="9">
        <f t="shared" si="37"/>
        <v>20092.798739906102</v>
      </c>
      <c r="BB33" s="9">
        <f t="shared" si="37"/>
        <v>20092.798739906102</v>
      </c>
      <c r="BC33" s="9">
        <f t="shared" si="37"/>
        <v>20052.693353199706</v>
      </c>
      <c r="BD33" s="9">
        <f t="shared" si="37"/>
        <v>20052.693353199706</v>
      </c>
      <c r="BE33" s="9">
        <f t="shared" si="37"/>
        <v>0</v>
      </c>
      <c r="BF33" s="9">
        <f t="shared" si="37"/>
        <v>0</v>
      </c>
      <c r="BG33" s="9">
        <f t="shared" si="37"/>
        <v>0</v>
      </c>
      <c r="BH33" s="9">
        <f t="shared" si="37"/>
        <v>0</v>
      </c>
      <c r="BI33" s="9">
        <f t="shared" si="37"/>
        <v>0</v>
      </c>
      <c r="BJ33" s="9">
        <f t="shared" si="37"/>
        <v>0</v>
      </c>
      <c r="BK33" s="9">
        <f t="shared" si="37"/>
        <v>0</v>
      </c>
      <c r="BL33" s="9">
        <f t="shared" si="37"/>
        <v>0</v>
      </c>
      <c r="BM33" s="9">
        <f t="shared" si="37"/>
        <v>0</v>
      </c>
      <c r="BN33" s="9">
        <f t="shared" si="37"/>
        <v>0</v>
      </c>
      <c r="BO33" s="9">
        <f t="shared" si="37"/>
        <v>0</v>
      </c>
      <c r="BP33" s="9">
        <f t="shared" si="37"/>
        <v>0</v>
      </c>
      <c r="BQ33" s="9">
        <f t="shared" ref="BQ33:CV33" si="38" xml:space="preserve"> BQ$31</f>
        <v>0</v>
      </c>
      <c r="BR33" s="9">
        <f t="shared" si="38"/>
        <v>0</v>
      </c>
      <c r="BS33" s="9">
        <f t="shared" si="38"/>
        <v>0</v>
      </c>
      <c r="BT33" s="9">
        <f t="shared" si="38"/>
        <v>0</v>
      </c>
      <c r="BU33" s="9">
        <f t="shared" si="38"/>
        <v>0</v>
      </c>
      <c r="BV33" s="9">
        <f t="shared" si="38"/>
        <v>0</v>
      </c>
      <c r="BW33" s="9">
        <f t="shared" si="38"/>
        <v>0</v>
      </c>
      <c r="BX33" s="9">
        <f t="shared" si="38"/>
        <v>0</v>
      </c>
      <c r="BY33" s="9">
        <f t="shared" si="38"/>
        <v>0</v>
      </c>
      <c r="BZ33" s="9">
        <f t="shared" si="38"/>
        <v>0</v>
      </c>
      <c r="CA33" s="9">
        <f t="shared" si="38"/>
        <v>0</v>
      </c>
      <c r="CB33" s="9">
        <f t="shared" si="38"/>
        <v>0</v>
      </c>
      <c r="CC33" s="9">
        <f t="shared" si="38"/>
        <v>0</v>
      </c>
      <c r="CD33" s="9">
        <f t="shared" si="38"/>
        <v>0</v>
      </c>
      <c r="CE33" s="9">
        <f t="shared" si="38"/>
        <v>0</v>
      </c>
      <c r="CF33" s="9">
        <f t="shared" si="38"/>
        <v>0</v>
      </c>
      <c r="CG33" s="9">
        <f t="shared" si="38"/>
        <v>0</v>
      </c>
      <c r="CH33" s="9">
        <f t="shared" si="38"/>
        <v>0</v>
      </c>
      <c r="CI33" s="9">
        <f t="shared" si="38"/>
        <v>0</v>
      </c>
      <c r="CJ33" s="9">
        <f t="shared" si="38"/>
        <v>0</v>
      </c>
      <c r="CK33" s="9">
        <f t="shared" si="38"/>
        <v>0</v>
      </c>
      <c r="CL33" s="9">
        <f t="shared" si="38"/>
        <v>0</v>
      </c>
      <c r="CM33" s="9">
        <f t="shared" si="38"/>
        <v>0</v>
      </c>
      <c r="CN33" s="9">
        <f t="shared" si="38"/>
        <v>0</v>
      </c>
      <c r="CO33" s="9">
        <f t="shared" si="38"/>
        <v>0</v>
      </c>
      <c r="CP33" s="9">
        <f t="shared" si="38"/>
        <v>0</v>
      </c>
      <c r="CQ33" s="9">
        <f t="shared" si="38"/>
        <v>0</v>
      </c>
      <c r="CR33" s="9">
        <f t="shared" si="38"/>
        <v>0</v>
      </c>
      <c r="CS33" s="9">
        <f t="shared" si="38"/>
        <v>0</v>
      </c>
      <c r="CT33" s="9">
        <f t="shared" si="38"/>
        <v>0</v>
      </c>
      <c r="CU33" s="9">
        <f t="shared" si="38"/>
        <v>0</v>
      </c>
      <c r="CV33" s="9">
        <f t="shared" si="38"/>
        <v>0</v>
      </c>
      <c r="CW33" s="9">
        <f t="shared" ref="CW33:EB33" si="39" xml:space="preserve"> CW$31</f>
        <v>0</v>
      </c>
      <c r="CX33" s="9">
        <f t="shared" si="39"/>
        <v>0</v>
      </c>
      <c r="CY33" s="9">
        <f t="shared" si="39"/>
        <v>0</v>
      </c>
      <c r="CZ33" s="9">
        <f t="shared" si="39"/>
        <v>0</v>
      </c>
      <c r="DA33" s="9">
        <f t="shared" si="39"/>
        <v>0</v>
      </c>
      <c r="DB33" s="9">
        <f t="shared" si="39"/>
        <v>0</v>
      </c>
      <c r="DC33" s="9">
        <f t="shared" si="39"/>
        <v>0</v>
      </c>
      <c r="DD33" s="9">
        <f t="shared" si="39"/>
        <v>0</v>
      </c>
      <c r="DE33" s="9">
        <f t="shared" si="39"/>
        <v>0</v>
      </c>
      <c r="DF33" s="9">
        <f t="shared" si="39"/>
        <v>0</v>
      </c>
      <c r="DG33" s="9">
        <f t="shared" si="39"/>
        <v>0</v>
      </c>
      <c r="DH33" s="9">
        <f t="shared" si="39"/>
        <v>0</v>
      </c>
      <c r="DI33" s="9">
        <f t="shared" si="39"/>
        <v>0</v>
      </c>
      <c r="DJ33" s="9">
        <f t="shared" si="39"/>
        <v>0</v>
      </c>
      <c r="DK33" s="9">
        <f t="shared" si="39"/>
        <v>0</v>
      </c>
      <c r="DL33" s="9">
        <f t="shared" si="39"/>
        <v>0</v>
      </c>
      <c r="DM33" s="9">
        <f t="shared" si="39"/>
        <v>0</v>
      </c>
      <c r="DN33" s="9">
        <f t="shared" si="39"/>
        <v>0</v>
      </c>
      <c r="DO33" s="9">
        <f t="shared" si="39"/>
        <v>0</v>
      </c>
      <c r="DP33" s="9">
        <f t="shared" si="39"/>
        <v>0</v>
      </c>
      <c r="DQ33" s="9">
        <f t="shared" si="39"/>
        <v>0</v>
      </c>
      <c r="DR33" s="9">
        <f t="shared" si="39"/>
        <v>0</v>
      </c>
      <c r="DS33" s="9">
        <f t="shared" si="39"/>
        <v>0</v>
      </c>
      <c r="DT33" s="9">
        <f t="shared" si="39"/>
        <v>0</v>
      </c>
      <c r="DU33" s="9">
        <f t="shared" si="39"/>
        <v>0</v>
      </c>
      <c r="DV33" s="9">
        <f t="shared" si="39"/>
        <v>0</v>
      </c>
      <c r="DW33" s="9">
        <f t="shared" si="39"/>
        <v>0</v>
      </c>
      <c r="DX33" s="9">
        <f t="shared" si="39"/>
        <v>0</v>
      </c>
      <c r="DY33" s="9">
        <f t="shared" si="39"/>
        <v>0</v>
      </c>
      <c r="DZ33" s="9">
        <f t="shared" si="39"/>
        <v>0</v>
      </c>
      <c r="EA33" s="9">
        <f t="shared" si="39"/>
        <v>0</v>
      </c>
      <c r="EB33" s="9">
        <f t="shared" si="39"/>
        <v>0</v>
      </c>
      <c r="EC33" s="9">
        <f t="shared" ref="EC33:FH33" si="40" xml:space="preserve"> EC$31</f>
        <v>0</v>
      </c>
      <c r="ED33" s="9">
        <f t="shared" si="40"/>
        <v>0</v>
      </c>
      <c r="EE33" s="9">
        <f t="shared" si="40"/>
        <v>0</v>
      </c>
      <c r="EF33" s="9">
        <f t="shared" si="40"/>
        <v>0</v>
      </c>
      <c r="EG33" s="9">
        <f t="shared" si="40"/>
        <v>0</v>
      </c>
      <c r="EH33" s="9">
        <f t="shared" si="40"/>
        <v>0</v>
      </c>
      <c r="EI33" s="9">
        <f t="shared" si="40"/>
        <v>0</v>
      </c>
      <c r="EJ33" s="9">
        <f t="shared" si="40"/>
        <v>0</v>
      </c>
      <c r="EK33" s="9">
        <f t="shared" si="40"/>
        <v>0</v>
      </c>
      <c r="EL33" s="9">
        <f t="shared" si="40"/>
        <v>0</v>
      </c>
      <c r="EM33" s="9">
        <f t="shared" si="40"/>
        <v>0</v>
      </c>
      <c r="EN33" s="9">
        <f t="shared" si="40"/>
        <v>0</v>
      </c>
      <c r="EO33" s="9">
        <f t="shared" si="40"/>
        <v>0</v>
      </c>
      <c r="EP33" s="9">
        <f t="shared" si="40"/>
        <v>0</v>
      </c>
      <c r="EQ33" s="9">
        <f t="shared" si="40"/>
        <v>0</v>
      </c>
      <c r="ER33" s="9">
        <f t="shared" si="40"/>
        <v>0</v>
      </c>
      <c r="ES33" s="9">
        <f t="shared" si="40"/>
        <v>0</v>
      </c>
      <c r="ET33" s="9">
        <f t="shared" si="40"/>
        <v>0</v>
      </c>
      <c r="EU33" s="9">
        <f t="shared" si="40"/>
        <v>0</v>
      </c>
      <c r="EV33" s="9">
        <f t="shared" si="40"/>
        <v>0</v>
      </c>
      <c r="EW33" s="9">
        <f t="shared" si="40"/>
        <v>0</v>
      </c>
      <c r="EX33" s="9">
        <f t="shared" si="40"/>
        <v>0</v>
      </c>
      <c r="EY33" s="9">
        <f t="shared" si="40"/>
        <v>0</v>
      </c>
      <c r="EZ33" s="9">
        <f t="shared" si="40"/>
        <v>0</v>
      </c>
      <c r="FA33" s="9">
        <f t="shared" si="40"/>
        <v>0</v>
      </c>
      <c r="FB33" s="9">
        <f t="shared" si="40"/>
        <v>0</v>
      </c>
      <c r="FC33" s="9">
        <f t="shared" si="40"/>
        <v>0</v>
      </c>
      <c r="FD33" s="9">
        <f t="shared" si="40"/>
        <v>0</v>
      </c>
      <c r="FE33" s="9">
        <f t="shared" si="40"/>
        <v>0</v>
      </c>
      <c r="FF33" s="9">
        <f t="shared" si="40"/>
        <v>0</v>
      </c>
      <c r="FG33" s="9">
        <f t="shared" si="40"/>
        <v>0</v>
      </c>
      <c r="FH33" s="9">
        <f t="shared" si="40"/>
        <v>0</v>
      </c>
      <c r="FI33" s="9">
        <f t="shared" ref="FI33:GJ33" si="41" xml:space="preserve"> FI$31</f>
        <v>0</v>
      </c>
      <c r="FJ33" s="9">
        <f t="shared" si="41"/>
        <v>0</v>
      </c>
      <c r="FK33" s="9">
        <f t="shared" si="41"/>
        <v>0</v>
      </c>
      <c r="FL33" s="9">
        <f t="shared" si="41"/>
        <v>0</v>
      </c>
      <c r="FM33" s="9">
        <f t="shared" si="41"/>
        <v>0</v>
      </c>
      <c r="FN33" s="9">
        <f t="shared" si="41"/>
        <v>0</v>
      </c>
      <c r="FO33" s="9">
        <f t="shared" si="41"/>
        <v>0</v>
      </c>
      <c r="FP33" s="9">
        <f t="shared" si="41"/>
        <v>0</v>
      </c>
      <c r="FQ33" s="9">
        <f t="shared" si="41"/>
        <v>0</v>
      </c>
      <c r="FR33" s="9">
        <f t="shared" si="41"/>
        <v>0</v>
      </c>
      <c r="FS33" s="9">
        <f t="shared" si="41"/>
        <v>0</v>
      </c>
      <c r="FT33" s="9">
        <f t="shared" si="41"/>
        <v>0</v>
      </c>
      <c r="FU33" s="9">
        <f t="shared" si="41"/>
        <v>0</v>
      </c>
      <c r="FV33" s="9">
        <f t="shared" si="41"/>
        <v>0</v>
      </c>
      <c r="FW33" s="9">
        <f t="shared" si="41"/>
        <v>0</v>
      </c>
      <c r="FX33" s="9">
        <f t="shared" si="41"/>
        <v>0</v>
      </c>
      <c r="FY33" s="9">
        <f t="shared" si="41"/>
        <v>0</v>
      </c>
      <c r="FZ33" s="9">
        <f t="shared" si="41"/>
        <v>0</v>
      </c>
      <c r="GA33" s="9">
        <f t="shared" si="41"/>
        <v>0</v>
      </c>
      <c r="GB33" s="9">
        <f t="shared" si="41"/>
        <v>0</v>
      </c>
      <c r="GC33" s="9">
        <f t="shared" si="41"/>
        <v>0</v>
      </c>
      <c r="GD33" s="9">
        <f t="shared" si="41"/>
        <v>0</v>
      </c>
      <c r="GE33" s="9">
        <f t="shared" si="41"/>
        <v>0</v>
      </c>
      <c r="GF33" s="9">
        <f t="shared" si="41"/>
        <v>0</v>
      </c>
      <c r="GG33" s="9">
        <f t="shared" si="41"/>
        <v>0</v>
      </c>
      <c r="GH33" s="9">
        <f t="shared" si="41"/>
        <v>0</v>
      </c>
      <c r="GI33" s="9">
        <f t="shared" si="41"/>
        <v>0</v>
      </c>
      <c r="GJ33" s="9">
        <f t="shared" si="41"/>
        <v>0</v>
      </c>
    </row>
    <row r="34" spans="1:192" s="529" customFormat="1" x14ac:dyDescent="0.25">
      <c r="A34" s="243"/>
      <c r="B34" s="243"/>
      <c r="C34" s="244"/>
      <c r="D34" s="245"/>
      <c r="E34" s="146" t="str">
        <f xml:space="preserve"> ConFin!E$42</f>
        <v xml:space="preserve">Early generation revenue </v>
      </c>
      <c r="F34" s="146">
        <f xml:space="preserve"> ConFin!F$42</f>
        <v>0</v>
      </c>
      <c r="G34" s="146" t="str">
        <f xml:space="preserve"> ConFin!G$42</f>
        <v>$ 000s</v>
      </c>
      <c r="H34" s="146">
        <f xml:space="preserve"> ConFin!H$42</f>
        <v>2403.8688334462668</v>
      </c>
      <c r="I34" s="146">
        <f xml:space="preserve"> ConFin!I$42</f>
        <v>0</v>
      </c>
      <c r="J34" s="146">
        <f xml:space="preserve"> ConFin!J$42</f>
        <v>0</v>
      </c>
      <c r="K34" s="146">
        <f xml:space="preserve"> ConFin!K$42</f>
        <v>0</v>
      </c>
      <c r="L34" s="146">
        <f xml:space="preserve"> ConFin!L$42</f>
        <v>0</v>
      </c>
      <c r="M34" s="146">
        <f xml:space="preserve"> ConFin!M$42</f>
        <v>0</v>
      </c>
      <c r="N34" s="146">
        <f xml:space="preserve"> ConFin!N$42</f>
        <v>0</v>
      </c>
      <c r="O34" s="146">
        <f xml:space="preserve"> ConFin!O$42</f>
        <v>0</v>
      </c>
      <c r="P34" s="146">
        <f xml:space="preserve"> ConFin!P$42</f>
        <v>2403.8688334462668</v>
      </c>
      <c r="Q34" s="146">
        <f xml:space="preserve"> ConFin!Q$42</f>
        <v>0</v>
      </c>
      <c r="R34" s="146">
        <f xml:space="preserve"> ConFin!R$42</f>
        <v>0</v>
      </c>
      <c r="S34" s="146">
        <f xml:space="preserve"> ConFin!S$42</f>
        <v>0</v>
      </c>
      <c r="T34" s="146">
        <f xml:space="preserve"> ConFin!T$42</f>
        <v>0</v>
      </c>
      <c r="U34" s="146">
        <f xml:space="preserve"> ConFin!U$42</f>
        <v>0</v>
      </c>
      <c r="V34" s="146">
        <f xml:space="preserve"> ConFin!V$42</f>
        <v>0</v>
      </c>
      <c r="W34" s="146">
        <f xml:space="preserve"> ConFin!W$42</f>
        <v>0</v>
      </c>
      <c r="X34" s="146">
        <f xml:space="preserve"> ConFin!X$42</f>
        <v>0</v>
      </c>
      <c r="Y34" s="146">
        <f xml:space="preserve"> ConFin!Y$42</f>
        <v>0</v>
      </c>
      <c r="Z34" s="146">
        <f xml:space="preserve"> ConFin!Z$42</f>
        <v>0</v>
      </c>
      <c r="AA34" s="146">
        <f xml:space="preserve"> ConFin!AA$42</f>
        <v>0</v>
      </c>
      <c r="AB34" s="146">
        <f xml:space="preserve"> ConFin!AB$42</f>
        <v>0</v>
      </c>
      <c r="AC34" s="146">
        <f xml:space="preserve"> ConFin!AC$42</f>
        <v>0</v>
      </c>
      <c r="AD34" s="146">
        <f xml:space="preserve"> ConFin!AD$42</f>
        <v>0</v>
      </c>
      <c r="AE34" s="146">
        <f xml:space="preserve"> ConFin!AE$42</f>
        <v>0</v>
      </c>
      <c r="AF34" s="146">
        <f xml:space="preserve"> ConFin!AF$42</f>
        <v>0</v>
      </c>
      <c r="AG34" s="146">
        <f xml:space="preserve"> ConFin!AG$42</f>
        <v>0</v>
      </c>
      <c r="AH34" s="146">
        <f xml:space="preserve"> ConFin!AH$42</f>
        <v>0</v>
      </c>
      <c r="AI34" s="146">
        <f xml:space="preserve"> ConFin!AI$42</f>
        <v>0</v>
      </c>
      <c r="AJ34" s="146">
        <f xml:space="preserve"> ConFin!AJ$42</f>
        <v>0</v>
      </c>
      <c r="AK34" s="146">
        <f xml:space="preserve"> ConFin!AK$42</f>
        <v>0</v>
      </c>
      <c r="AL34" s="146">
        <f xml:space="preserve"> ConFin!AL$42</f>
        <v>0</v>
      </c>
      <c r="AM34" s="146">
        <f xml:space="preserve"> ConFin!AM$42</f>
        <v>0</v>
      </c>
      <c r="AN34" s="146">
        <f xml:space="preserve"> ConFin!AN$42</f>
        <v>0</v>
      </c>
      <c r="AO34" s="146">
        <f xml:space="preserve"> ConFin!AO$42</f>
        <v>0</v>
      </c>
      <c r="AP34" s="146">
        <f xml:space="preserve"> ConFin!AP$42</f>
        <v>0</v>
      </c>
      <c r="AQ34" s="146">
        <f xml:space="preserve"> ConFin!AQ$42</f>
        <v>0</v>
      </c>
      <c r="AR34" s="146">
        <f xml:space="preserve"> ConFin!AR$42</f>
        <v>0</v>
      </c>
      <c r="AS34" s="146">
        <f xml:space="preserve"> ConFin!AS$42</f>
        <v>0</v>
      </c>
      <c r="AT34" s="146">
        <f xml:space="preserve"> ConFin!AT$42</f>
        <v>0</v>
      </c>
      <c r="AU34" s="146">
        <f xml:space="preserve"> ConFin!AU$42</f>
        <v>0</v>
      </c>
      <c r="AV34" s="146">
        <f xml:space="preserve"> ConFin!AV$42</f>
        <v>0</v>
      </c>
      <c r="AW34" s="146">
        <f xml:space="preserve"> ConFin!AW$42</f>
        <v>0</v>
      </c>
      <c r="AX34" s="146">
        <f xml:space="preserve"> ConFin!AX$42</f>
        <v>0</v>
      </c>
      <c r="AY34" s="146">
        <f xml:space="preserve"> ConFin!AY$42</f>
        <v>0</v>
      </c>
      <c r="AZ34" s="146">
        <f xml:space="preserve"> ConFin!AZ$42</f>
        <v>0</v>
      </c>
      <c r="BA34" s="146">
        <f xml:space="preserve"> ConFin!BA$42</f>
        <v>0</v>
      </c>
      <c r="BB34" s="146">
        <f xml:space="preserve"> ConFin!BB$42</f>
        <v>0</v>
      </c>
      <c r="BC34" s="146">
        <f xml:space="preserve"> ConFin!BC$42</f>
        <v>0</v>
      </c>
      <c r="BD34" s="146">
        <f xml:space="preserve"> ConFin!BD$42</f>
        <v>0</v>
      </c>
      <c r="BE34" s="146">
        <f xml:space="preserve"> ConFin!BE$42</f>
        <v>0</v>
      </c>
      <c r="BF34" s="146">
        <f xml:space="preserve"> ConFin!BF$42</f>
        <v>0</v>
      </c>
      <c r="BG34" s="146">
        <f xml:space="preserve"> ConFin!BG$42</f>
        <v>0</v>
      </c>
      <c r="BH34" s="146">
        <f xml:space="preserve"> ConFin!BH$42</f>
        <v>0</v>
      </c>
      <c r="BI34" s="146">
        <f xml:space="preserve"> ConFin!BI$42</f>
        <v>0</v>
      </c>
      <c r="BJ34" s="146">
        <f xml:space="preserve"> ConFin!BJ$42</f>
        <v>0</v>
      </c>
      <c r="BK34" s="146">
        <f xml:space="preserve"> ConFin!BK$42</f>
        <v>0</v>
      </c>
      <c r="BL34" s="146">
        <f xml:space="preserve"> ConFin!BL$42</f>
        <v>0</v>
      </c>
      <c r="BM34" s="146">
        <f xml:space="preserve"> ConFin!BM$42</f>
        <v>0</v>
      </c>
      <c r="BN34" s="146">
        <f xml:space="preserve"> ConFin!BN$42</f>
        <v>0</v>
      </c>
      <c r="BO34" s="146">
        <f xml:space="preserve"> ConFin!BO$42</f>
        <v>0</v>
      </c>
      <c r="BP34" s="146">
        <f xml:space="preserve"> ConFin!BP$42</f>
        <v>0</v>
      </c>
      <c r="BQ34" s="146">
        <f xml:space="preserve"> ConFin!BQ$42</f>
        <v>0</v>
      </c>
      <c r="BR34" s="146">
        <f xml:space="preserve"> ConFin!BR$42</f>
        <v>0</v>
      </c>
      <c r="BS34" s="146">
        <f xml:space="preserve"> ConFin!BS$42</f>
        <v>0</v>
      </c>
      <c r="BT34" s="146">
        <f xml:space="preserve"> ConFin!BT$42</f>
        <v>0</v>
      </c>
      <c r="BU34" s="146">
        <f xml:space="preserve"> ConFin!BU$42</f>
        <v>0</v>
      </c>
      <c r="BV34" s="146">
        <f xml:space="preserve"> ConFin!BV$42</f>
        <v>0</v>
      </c>
      <c r="BW34" s="146">
        <f xml:space="preserve"> ConFin!BW$42</f>
        <v>0</v>
      </c>
      <c r="BX34" s="146">
        <f xml:space="preserve"> ConFin!BX$42</f>
        <v>0</v>
      </c>
      <c r="BY34" s="146">
        <f xml:space="preserve"> ConFin!BY$42</f>
        <v>0</v>
      </c>
      <c r="BZ34" s="146">
        <f xml:space="preserve"> ConFin!BZ$42</f>
        <v>0</v>
      </c>
      <c r="CA34" s="146">
        <f xml:space="preserve"> ConFin!CA$42</f>
        <v>0</v>
      </c>
      <c r="CB34" s="146">
        <f xml:space="preserve"> ConFin!CB$42</f>
        <v>0</v>
      </c>
      <c r="CC34" s="146">
        <f xml:space="preserve"> ConFin!CC$42</f>
        <v>0</v>
      </c>
      <c r="CD34" s="146">
        <f xml:space="preserve"> ConFin!CD$42</f>
        <v>0</v>
      </c>
      <c r="CE34" s="146">
        <f xml:space="preserve"> ConFin!CE$42</f>
        <v>0</v>
      </c>
      <c r="CF34" s="146">
        <f xml:space="preserve"> ConFin!CF$42</f>
        <v>0</v>
      </c>
      <c r="CG34" s="146">
        <f xml:space="preserve"> ConFin!CG$42</f>
        <v>0</v>
      </c>
      <c r="CH34" s="146">
        <f xml:space="preserve"> ConFin!CH$42</f>
        <v>0</v>
      </c>
      <c r="CI34" s="146">
        <f xml:space="preserve"> ConFin!CI$42</f>
        <v>0</v>
      </c>
      <c r="CJ34" s="146">
        <f xml:space="preserve"> ConFin!CJ$42</f>
        <v>0</v>
      </c>
      <c r="CK34" s="146">
        <f xml:space="preserve"> ConFin!CK$42</f>
        <v>0</v>
      </c>
      <c r="CL34" s="146">
        <f xml:space="preserve"> ConFin!CL$42</f>
        <v>0</v>
      </c>
      <c r="CM34" s="146">
        <f xml:space="preserve"> ConFin!CM$42</f>
        <v>0</v>
      </c>
      <c r="CN34" s="146">
        <f xml:space="preserve"> ConFin!CN$42</f>
        <v>0</v>
      </c>
      <c r="CO34" s="146">
        <f xml:space="preserve"> ConFin!CO$42</f>
        <v>0</v>
      </c>
      <c r="CP34" s="146">
        <f xml:space="preserve"> ConFin!CP$42</f>
        <v>0</v>
      </c>
      <c r="CQ34" s="146">
        <f xml:space="preserve"> ConFin!CQ$42</f>
        <v>0</v>
      </c>
      <c r="CR34" s="146">
        <f xml:space="preserve"> ConFin!CR$42</f>
        <v>0</v>
      </c>
      <c r="CS34" s="146">
        <f xml:space="preserve"> ConFin!CS$42</f>
        <v>0</v>
      </c>
      <c r="CT34" s="146">
        <f xml:space="preserve"> ConFin!CT$42</f>
        <v>0</v>
      </c>
      <c r="CU34" s="146">
        <f xml:space="preserve"> ConFin!CU$42</f>
        <v>0</v>
      </c>
      <c r="CV34" s="146">
        <f xml:space="preserve"> ConFin!CV$42</f>
        <v>0</v>
      </c>
      <c r="CW34" s="146">
        <f xml:space="preserve"> ConFin!CW$42</f>
        <v>0</v>
      </c>
      <c r="CX34" s="146">
        <f xml:space="preserve"> ConFin!CX$42</f>
        <v>0</v>
      </c>
      <c r="CY34" s="146">
        <f xml:space="preserve"> ConFin!CY$42</f>
        <v>0</v>
      </c>
      <c r="CZ34" s="146">
        <f xml:space="preserve"> ConFin!CZ$42</f>
        <v>0</v>
      </c>
      <c r="DA34" s="146">
        <f xml:space="preserve"> ConFin!DA$42</f>
        <v>0</v>
      </c>
      <c r="DB34" s="146">
        <f xml:space="preserve"> ConFin!DB$42</f>
        <v>0</v>
      </c>
      <c r="DC34" s="146">
        <f xml:space="preserve"> ConFin!DC$42</f>
        <v>0</v>
      </c>
      <c r="DD34" s="146">
        <f xml:space="preserve"> ConFin!DD$42</f>
        <v>0</v>
      </c>
      <c r="DE34" s="146">
        <f xml:space="preserve"> ConFin!DE$42</f>
        <v>0</v>
      </c>
      <c r="DF34" s="146">
        <f xml:space="preserve"> ConFin!DF$42</f>
        <v>0</v>
      </c>
      <c r="DG34" s="146">
        <f xml:space="preserve"> ConFin!DG$42</f>
        <v>0</v>
      </c>
      <c r="DH34" s="146">
        <f xml:space="preserve"> ConFin!DH$42</f>
        <v>0</v>
      </c>
      <c r="DI34" s="146">
        <f xml:space="preserve"> ConFin!DI$42</f>
        <v>0</v>
      </c>
      <c r="DJ34" s="146">
        <f xml:space="preserve"> ConFin!DJ$42</f>
        <v>0</v>
      </c>
      <c r="DK34" s="146">
        <f xml:space="preserve"> ConFin!DK$42</f>
        <v>0</v>
      </c>
      <c r="DL34" s="146">
        <f xml:space="preserve"> ConFin!DL$42</f>
        <v>0</v>
      </c>
      <c r="DM34" s="146">
        <f xml:space="preserve"> ConFin!DM$42</f>
        <v>0</v>
      </c>
      <c r="DN34" s="146">
        <f xml:space="preserve"> ConFin!DN$42</f>
        <v>0</v>
      </c>
      <c r="DO34" s="146">
        <f xml:space="preserve"> ConFin!DO$42</f>
        <v>0</v>
      </c>
      <c r="DP34" s="146">
        <f xml:space="preserve"> ConFin!DP$42</f>
        <v>0</v>
      </c>
      <c r="DQ34" s="146">
        <f xml:space="preserve"> ConFin!DQ$42</f>
        <v>0</v>
      </c>
      <c r="DR34" s="146">
        <f xml:space="preserve"> ConFin!DR$42</f>
        <v>0</v>
      </c>
      <c r="DS34" s="146">
        <f xml:space="preserve"> ConFin!DS$42</f>
        <v>0</v>
      </c>
      <c r="DT34" s="146">
        <f xml:space="preserve"> ConFin!DT$42</f>
        <v>0</v>
      </c>
      <c r="DU34" s="146">
        <f xml:space="preserve"> ConFin!DU$42</f>
        <v>0</v>
      </c>
      <c r="DV34" s="146">
        <f xml:space="preserve"> ConFin!DV$42</f>
        <v>0</v>
      </c>
      <c r="DW34" s="146">
        <f xml:space="preserve"> ConFin!DW$42</f>
        <v>0</v>
      </c>
      <c r="DX34" s="146">
        <f xml:space="preserve"> ConFin!DX$42</f>
        <v>0</v>
      </c>
      <c r="DY34" s="146">
        <f xml:space="preserve"> ConFin!DY$42</f>
        <v>0</v>
      </c>
      <c r="DZ34" s="146">
        <f xml:space="preserve"> ConFin!DZ$42</f>
        <v>0</v>
      </c>
      <c r="EA34" s="146">
        <f xml:space="preserve"> ConFin!EA$42</f>
        <v>0</v>
      </c>
      <c r="EB34" s="146">
        <f xml:space="preserve"> ConFin!EB$42</f>
        <v>0</v>
      </c>
      <c r="EC34" s="146">
        <f xml:space="preserve"> ConFin!EC$42</f>
        <v>0</v>
      </c>
      <c r="ED34" s="146">
        <f xml:space="preserve"> ConFin!ED$42</f>
        <v>0</v>
      </c>
      <c r="EE34" s="146">
        <f xml:space="preserve"> ConFin!EE$42</f>
        <v>0</v>
      </c>
      <c r="EF34" s="146">
        <f xml:space="preserve"> ConFin!EF$42</f>
        <v>0</v>
      </c>
      <c r="EG34" s="146">
        <f xml:space="preserve"> ConFin!EG$42</f>
        <v>0</v>
      </c>
      <c r="EH34" s="146">
        <f xml:space="preserve"> ConFin!EH$42</f>
        <v>0</v>
      </c>
      <c r="EI34" s="146">
        <f xml:space="preserve"> ConFin!EI$42</f>
        <v>0</v>
      </c>
      <c r="EJ34" s="146">
        <f xml:space="preserve"> ConFin!EJ$42</f>
        <v>0</v>
      </c>
      <c r="EK34" s="146">
        <f xml:space="preserve"> ConFin!EK$42</f>
        <v>0</v>
      </c>
      <c r="EL34" s="146">
        <f xml:space="preserve"> ConFin!EL$42</f>
        <v>0</v>
      </c>
      <c r="EM34" s="146">
        <f xml:space="preserve"> ConFin!EM$42</f>
        <v>0</v>
      </c>
      <c r="EN34" s="146">
        <f xml:space="preserve"> ConFin!EN$42</f>
        <v>0</v>
      </c>
      <c r="EO34" s="146">
        <f xml:space="preserve"> ConFin!EO$42</f>
        <v>0</v>
      </c>
      <c r="EP34" s="146">
        <f xml:space="preserve"> ConFin!EP$42</f>
        <v>0</v>
      </c>
      <c r="EQ34" s="146">
        <f xml:space="preserve"> ConFin!EQ$42</f>
        <v>0</v>
      </c>
      <c r="ER34" s="146">
        <f xml:space="preserve"> ConFin!ER$42</f>
        <v>0</v>
      </c>
      <c r="ES34" s="146">
        <f xml:space="preserve"> ConFin!ES$42</f>
        <v>0</v>
      </c>
      <c r="ET34" s="146">
        <f xml:space="preserve"> ConFin!ET$42</f>
        <v>0</v>
      </c>
      <c r="EU34" s="146">
        <f xml:space="preserve"> ConFin!EU$42</f>
        <v>0</v>
      </c>
      <c r="EV34" s="146">
        <f xml:space="preserve"> ConFin!EV$42</f>
        <v>0</v>
      </c>
      <c r="EW34" s="146">
        <f xml:space="preserve"> ConFin!EW$42</f>
        <v>0</v>
      </c>
      <c r="EX34" s="146">
        <f xml:space="preserve"> ConFin!EX$42</f>
        <v>0</v>
      </c>
      <c r="EY34" s="146">
        <f xml:space="preserve"> ConFin!EY$42</f>
        <v>0</v>
      </c>
      <c r="EZ34" s="146">
        <f xml:space="preserve"> ConFin!EZ$42</f>
        <v>0</v>
      </c>
      <c r="FA34" s="146">
        <f xml:space="preserve"> ConFin!FA$42</f>
        <v>0</v>
      </c>
      <c r="FB34" s="146">
        <f xml:space="preserve"> ConFin!FB$42</f>
        <v>0</v>
      </c>
      <c r="FC34" s="146">
        <f xml:space="preserve"> ConFin!FC$42</f>
        <v>0</v>
      </c>
      <c r="FD34" s="146">
        <f xml:space="preserve"> ConFin!FD$42</f>
        <v>0</v>
      </c>
      <c r="FE34" s="146">
        <f xml:space="preserve"> ConFin!FE$42</f>
        <v>0</v>
      </c>
      <c r="FF34" s="146">
        <f xml:space="preserve"> ConFin!FF$42</f>
        <v>0</v>
      </c>
      <c r="FG34" s="146">
        <f xml:space="preserve"> ConFin!FG$42</f>
        <v>0</v>
      </c>
      <c r="FH34" s="146">
        <f xml:space="preserve"> ConFin!FH$42</f>
        <v>0</v>
      </c>
      <c r="FI34" s="146">
        <f xml:space="preserve"> ConFin!FI$42</f>
        <v>0</v>
      </c>
      <c r="FJ34" s="146">
        <f xml:space="preserve"> ConFin!FJ$42</f>
        <v>0</v>
      </c>
      <c r="FK34" s="146">
        <f xml:space="preserve"> ConFin!FK$42</f>
        <v>0</v>
      </c>
      <c r="FL34" s="146">
        <f xml:space="preserve"> ConFin!FL$42</f>
        <v>0</v>
      </c>
      <c r="FM34" s="146">
        <f xml:space="preserve"> ConFin!FM$42</f>
        <v>0</v>
      </c>
      <c r="FN34" s="146">
        <f xml:space="preserve"> ConFin!FN$42</f>
        <v>0</v>
      </c>
      <c r="FO34" s="146">
        <f xml:space="preserve"> ConFin!FO$42</f>
        <v>0</v>
      </c>
      <c r="FP34" s="146">
        <f xml:space="preserve"> ConFin!FP$42</f>
        <v>0</v>
      </c>
      <c r="FQ34" s="146">
        <f xml:space="preserve"> ConFin!FQ$42</f>
        <v>0</v>
      </c>
      <c r="FR34" s="146">
        <f xml:space="preserve"> ConFin!FR$42</f>
        <v>0</v>
      </c>
      <c r="FS34" s="146">
        <f xml:space="preserve"> ConFin!FS$42</f>
        <v>0</v>
      </c>
      <c r="FT34" s="146">
        <f xml:space="preserve"> ConFin!FT$42</f>
        <v>0</v>
      </c>
      <c r="FU34" s="146">
        <f xml:space="preserve"> ConFin!FU$42</f>
        <v>0</v>
      </c>
      <c r="FV34" s="146">
        <f xml:space="preserve"> ConFin!FV$42</f>
        <v>0</v>
      </c>
      <c r="FW34" s="146">
        <f xml:space="preserve"> ConFin!FW$42</f>
        <v>0</v>
      </c>
      <c r="FX34" s="146">
        <f xml:space="preserve"> ConFin!FX$42</f>
        <v>0</v>
      </c>
      <c r="FY34" s="146">
        <f xml:space="preserve"> ConFin!FY$42</f>
        <v>0</v>
      </c>
      <c r="FZ34" s="146">
        <f xml:space="preserve"> ConFin!FZ$42</f>
        <v>0</v>
      </c>
      <c r="GA34" s="146">
        <f xml:space="preserve"> ConFin!GA$42</f>
        <v>0</v>
      </c>
      <c r="GB34" s="146">
        <f xml:space="preserve"> ConFin!GB$42</f>
        <v>0</v>
      </c>
      <c r="GC34" s="146">
        <f xml:space="preserve"> ConFin!GC$42</f>
        <v>0</v>
      </c>
      <c r="GD34" s="146">
        <f xml:space="preserve"> ConFin!GD$42</f>
        <v>0</v>
      </c>
      <c r="GE34" s="146">
        <f xml:space="preserve"> ConFin!GE$42</f>
        <v>0</v>
      </c>
      <c r="GF34" s="146">
        <f xml:space="preserve"> ConFin!GF$42</f>
        <v>0</v>
      </c>
      <c r="GG34" s="146">
        <f xml:space="preserve"> ConFin!GG$42</f>
        <v>0</v>
      </c>
      <c r="GH34" s="146">
        <f xml:space="preserve"> ConFin!GH$42</f>
        <v>0</v>
      </c>
      <c r="GI34" s="146">
        <f xml:space="preserve"> ConFin!GI$42</f>
        <v>0</v>
      </c>
      <c r="GJ34" s="146">
        <f xml:space="preserve"> ConFin!GJ$42</f>
        <v>0</v>
      </c>
    </row>
    <row r="35" spans="1:192" x14ac:dyDescent="0.25">
      <c r="A35" s="243"/>
      <c r="B35" s="243"/>
      <c r="C35" s="244"/>
      <c r="D35" s="245"/>
      <c r="E35" s="239" t="s">
        <v>637</v>
      </c>
      <c r="F35" s="239"/>
      <c r="G35" s="239" t="str">
        <f>SMU</f>
        <v>$ 000s</v>
      </c>
      <c r="H35" s="239">
        <f xml:space="preserve"> SUM(J35:GJ35)</f>
        <v>819936.09495668148</v>
      </c>
      <c r="I35" s="239"/>
      <c r="J35" s="239">
        <f t="shared" ref="J35:AO35" si="42">SUM(J33:J34)</f>
        <v>0</v>
      </c>
      <c r="K35" s="239">
        <f t="shared" si="42"/>
        <v>0</v>
      </c>
      <c r="L35" s="239">
        <f t="shared" si="42"/>
        <v>0</v>
      </c>
      <c r="M35" s="239">
        <f t="shared" si="42"/>
        <v>0</v>
      </c>
      <c r="N35" s="239">
        <f t="shared" si="42"/>
        <v>0</v>
      </c>
      <c r="O35" s="239">
        <f t="shared" si="42"/>
        <v>0</v>
      </c>
      <c r="P35" s="239">
        <f t="shared" si="42"/>
        <v>2403.8688334462668</v>
      </c>
      <c r="Q35" s="239">
        <f t="shared" si="42"/>
        <v>20828.568442438052</v>
      </c>
      <c r="R35" s="239">
        <f t="shared" si="42"/>
        <v>20828.568442438052</v>
      </c>
      <c r="S35" s="239">
        <f t="shared" si="42"/>
        <v>20786.994453530995</v>
      </c>
      <c r="T35" s="239">
        <f t="shared" si="42"/>
        <v>20786.994453530995</v>
      </c>
      <c r="U35" s="239">
        <f t="shared" si="42"/>
        <v>20745.503446637718</v>
      </c>
      <c r="V35" s="239">
        <f t="shared" si="42"/>
        <v>20745.503446637718</v>
      </c>
      <c r="W35" s="239">
        <f t="shared" si="42"/>
        <v>20704.095256125467</v>
      </c>
      <c r="X35" s="239">
        <f t="shared" si="42"/>
        <v>20704.095256125467</v>
      </c>
      <c r="Y35" s="239">
        <f t="shared" si="42"/>
        <v>20662.769716692084</v>
      </c>
      <c r="Z35" s="239">
        <f t="shared" si="42"/>
        <v>20662.769716692084</v>
      </c>
      <c r="AA35" s="239">
        <f t="shared" si="42"/>
        <v>20621.526663365348</v>
      </c>
      <c r="AB35" s="239">
        <f t="shared" si="42"/>
        <v>20621.526663365348</v>
      </c>
      <c r="AC35" s="239">
        <f t="shared" si="42"/>
        <v>20580.365931502354</v>
      </c>
      <c r="AD35" s="239">
        <f t="shared" si="42"/>
        <v>20580.365931502354</v>
      </c>
      <c r="AE35" s="239">
        <f t="shared" si="42"/>
        <v>20539.287356788776</v>
      </c>
      <c r="AF35" s="239">
        <f t="shared" si="42"/>
        <v>20539.287356788776</v>
      </c>
      <c r="AG35" s="239">
        <f t="shared" si="42"/>
        <v>20498.290775238296</v>
      </c>
      <c r="AH35" s="239">
        <f t="shared" si="42"/>
        <v>20498.290775238296</v>
      </c>
      <c r="AI35" s="239">
        <f t="shared" si="42"/>
        <v>20457.376023191908</v>
      </c>
      <c r="AJ35" s="239">
        <f t="shared" si="42"/>
        <v>20457.376023191908</v>
      </c>
      <c r="AK35" s="239">
        <f t="shared" si="42"/>
        <v>20416.542937317277</v>
      </c>
      <c r="AL35" s="239">
        <f t="shared" si="42"/>
        <v>20416.542937317277</v>
      </c>
      <c r="AM35" s="239">
        <f t="shared" si="42"/>
        <v>20375.791354608064</v>
      </c>
      <c r="AN35" s="239">
        <f t="shared" si="42"/>
        <v>20375.791354608064</v>
      </c>
      <c r="AO35" s="239">
        <f t="shared" si="42"/>
        <v>20335.121112383298</v>
      </c>
      <c r="AP35" s="239">
        <f t="shared" ref="AP35:BU35" si="43">SUM(AP33:AP34)</f>
        <v>20335.121112383298</v>
      </c>
      <c r="AQ35" s="239">
        <f t="shared" si="43"/>
        <v>20294.532048286721</v>
      </c>
      <c r="AR35" s="239">
        <f t="shared" si="43"/>
        <v>20294.532048286721</v>
      </c>
      <c r="AS35" s="239">
        <f t="shared" si="43"/>
        <v>20254.024000286154</v>
      </c>
      <c r="AT35" s="239">
        <f t="shared" si="43"/>
        <v>20254.024000286154</v>
      </c>
      <c r="AU35" s="239">
        <f t="shared" si="43"/>
        <v>20213.596806672806</v>
      </c>
      <c r="AV35" s="239">
        <f t="shared" si="43"/>
        <v>20213.596806672806</v>
      </c>
      <c r="AW35" s="239">
        <f t="shared" si="43"/>
        <v>20173.250306060683</v>
      </c>
      <c r="AX35" s="239">
        <f t="shared" si="43"/>
        <v>20173.250306060683</v>
      </c>
      <c r="AY35" s="239">
        <f t="shared" si="43"/>
        <v>20132.984337385915</v>
      </c>
      <c r="AZ35" s="239">
        <f t="shared" si="43"/>
        <v>20132.984337385915</v>
      </c>
      <c r="BA35" s="239">
        <f t="shared" si="43"/>
        <v>20092.798739906102</v>
      </c>
      <c r="BB35" s="239">
        <f t="shared" si="43"/>
        <v>20092.798739906102</v>
      </c>
      <c r="BC35" s="239">
        <f t="shared" si="43"/>
        <v>20052.693353199706</v>
      </c>
      <c r="BD35" s="239">
        <f t="shared" si="43"/>
        <v>20052.693353199706</v>
      </c>
      <c r="BE35" s="239">
        <f t="shared" si="43"/>
        <v>0</v>
      </c>
      <c r="BF35" s="239">
        <f t="shared" si="43"/>
        <v>0</v>
      </c>
      <c r="BG35" s="239">
        <f t="shared" si="43"/>
        <v>0</v>
      </c>
      <c r="BH35" s="239">
        <f t="shared" si="43"/>
        <v>0</v>
      </c>
      <c r="BI35" s="239">
        <f t="shared" si="43"/>
        <v>0</v>
      </c>
      <c r="BJ35" s="239">
        <f t="shared" si="43"/>
        <v>0</v>
      </c>
      <c r="BK35" s="239">
        <f t="shared" si="43"/>
        <v>0</v>
      </c>
      <c r="BL35" s="239">
        <f t="shared" si="43"/>
        <v>0</v>
      </c>
      <c r="BM35" s="239">
        <f t="shared" si="43"/>
        <v>0</v>
      </c>
      <c r="BN35" s="239">
        <f t="shared" si="43"/>
        <v>0</v>
      </c>
      <c r="BO35" s="239">
        <f t="shared" si="43"/>
        <v>0</v>
      </c>
      <c r="BP35" s="239">
        <f t="shared" si="43"/>
        <v>0</v>
      </c>
      <c r="BQ35" s="239">
        <f t="shared" si="43"/>
        <v>0</v>
      </c>
      <c r="BR35" s="239">
        <f t="shared" si="43"/>
        <v>0</v>
      </c>
      <c r="BS35" s="239">
        <f t="shared" si="43"/>
        <v>0</v>
      </c>
      <c r="BT35" s="239">
        <f t="shared" si="43"/>
        <v>0</v>
      </c>
      <c r="BU35" s="239">
        <f t="shared" si="43"/>
        <v>0</v>
      </c>
      <c r="BV35" s="239">
        <f t="shared" ref="BV35:DA35" si="44">SUM(BV33:BV34)</f>
        <v>0</v>
      </c>
      <c r="BW35" s="239">
        <f t="shared" si="44"/>
        <v>0</v>
      </c>
      <c r="BX35" s="239">
        <f t="shared" si="44"/>
        <v>0</v>
      </c>
      <c r="BY35" s="239">
        <f t="shared" si="44"/>
        <v>0</v>
      </c>
      <c r="BZ35" s="239">
        <f t="shared" si="44"/>
        <v>0</v>
      </c>
      <c r="CA35" s="239">
        <f t="shared" si="44"/>
        <v>0</v>
      </c>
      <c r="CB35" s="239">
        <f t="shared" si="44"/>
        <v>0</v>
      </c>
      <c r="CC35" s="239">
        <f t="shared" si="44"/>
        <v>0</v>
      </c>
      <c r="CD35" s="239">
        <f t="shared" si="44"/>
        <v>0</v>
      </c>
      <c r="CE35" s="239">
        <f t="shared" si="44"/>
        <v>0</v>
      </c>
      <c r="CF35" s="239">
        <f t="shared" si="44"/>
        <v>0</v>
      </c>
      <c r="CG35" s="239">
        <f t="shared" si="44"/>
        <v>0</v>
      </c>
      <c r="CH35" s="239">
        <f t="shared" si="44"/>
        <v>0</v>
      </c>
      <c r="CI35" s="239">
        <f t="shared" si="44"/>
        <v>0</v>
      </c>
      <c r="CJ35" s="239">
        <f t="shared" si="44"/>
        <v>0</v>
      </c>
      <c r="CK35" s="239">
        <f t="shared" si="44"/>
        <v>0</v>
      </c>
      <c r="CL35" s="239">
        <f t="shared" si="44"/>
        <v>0</v>
      </c>
      <c r="CM35" s="239">
        <f t="shared" si="44"/>
        <v>0</v>
      </c>
      <c r="CN35" s="239">
        <f t="shared" si="44"/>
        <v>0</v>
      </c>
      <c r="CO35" s="239">
        <f t="shared" si="44"/>
        <v>0</v>
      </c>
      <c r="CP35" s="239">
        <f t="shared" si="44"/>
        <v>0</v>
      </c>
      <c r="CQ35" s="239">
        <f t="shared" si="44"/>
        <v>0</v>
      </c>
      <c r="CR35" s="239">
        <f t="shared" si="44"/>
        <v>0</v>
      </c>
      <c r="CS35" s="239">
        <f t="shared" si="44"/>
        <v>0</v>
      </c>
      <c r="CT35" s="239">
        <f t="shared" si="44"/>
        <v>0</v>
      </c>
      <c r="CU35" s="239">
        <f t="shared" si="44"/>
        <v>0</v>
      </c>
      <c r="CV35" s="239">
        <f t="shared" si="44"/>
        <v>0</v>
      </c>
      <c r="CW35" s="239">
        <f t="shared" si="44"/>
        <v>0</v>
      </c>
      <c r="CX35" s="239">
        <f t="shared" si="44"/>
        <v>0</v>
      </c>
      <c r="CY35" s="239">
        <f t="shared" si="44"/>
        <v>0</v>
      </c>
      <c r="CZ35" s="239">
        <f t="shared" si="44"/>
        <v>0</v>
      </c>
      <c r="DA35" s="239">
        <f t="shared" si="44"/>
        <v>0</v>
      </c>
      <c r="DB35" s="239">
        <f t="shared" ref="DB35:EG35" si="45">SUM(DB33:DB34)</f>
        <v>0</v>
      </c>
      <c r="DC35" s="239">
        <f t="shared" si="45"/>
        <v>0</v>
      </c>
      <c r="DD35" s="239">
        <f t="shared" si="45"/>
        <v>0</v>
      </c>
      <c r="DE35" s="239">
        <f t="shared" si="45"/>
        <v>0</v>
      </c>
      <c r="DF35" s="239">
        <f t="shared" si="45"/>
        <v>0</v>
      </c>
      <c r="DG35" s="239">
        <f t="shared" si="45"/>
        <v>0</v>
      </c>
      <c r="DH35" s="239">
        <f t="shared" si="45"/>
        <v>0</v>
      </c>
      <c r="DI35" s="239">
        <f t="shared" si="45"/>
        <v>0</v>
      </c>
      <c r="DJ35" s="239">
        <f t="shared" si="45"/>
        <v>0</v>
      </c>
      <c r="DK35" s="239">
        <f t="shared" si="45"/>
        <v>0</v>
      </c>
      <c r="DL35" s="239">
        <f t="shared" si="45"/>
        <v>0</v>
      </c>
      <c r="DM35" s="239">
        <f t="shared" si="45"/>
        <v>0</v>
      </c>
      <c r="DN35" s="239">
        <f t="shared" si="45"/>
        <v>0</v>
      </c>
      <c r="DO35" s="239">
        <f t="shared" si="45"/>
        <v>0</v>
      </c>
      <c r="DP35" s="239">
        <f t="shared" si="45"/>
        <v>0</v>
      </c>
      <c r="DQ35" s="239">
        <f t="shared" si="45"/>
        <v>0</v>
      </c>
      <c r="DR35" s="239">
        <f t="shared" si="45"/>
        <v>0</v>
      </c>
      <c r="DS35" s="239">
        <f t="shared" si="45"/>
        <v>0</v>
      </c>
      <c r="DT35" s="239">
        <f t="shared" si="45"/>
        <v>0</v>
      </c>
      <c r="DU35" s="239">
        <f t="shared" si="45"/>
        <v>0</v>
      </c>
      <c r="DV35" s="239">
        <f t="shared" si="45"/>
        <v>0</v>
      </c>
      <c r="DW35" s="239">
        <f t="shared" si="45"/>
        <v>0</v>
      </c>
      <c r="DX35" s="239">
        <f t="shared" si="45"/>
        <v>0</v>
      </c>
      <c r="DY35" s="239">
        <f t="shared" si="45"/>
        <v>0</v>
      </c>
      <c r="DZ35" s="239">
        <f t="shared" si="45"/>
        <v>0</v>
      </c>
      <c r="EA35" s="239">
        <f t="shared" si="45"/>
        <v>0</v>
      </c>
      <c r="EB35" s="239">
        <f t="shared" si="45"/>
        <v>0</v>
      </c>
      <c r="EC35" s="239">
        <f t="shared" si="45"/>
        <v>0</v>
      </c>
      <c r="ED35" s="239">
        <f t="shared" si="45"/>
        <v>0</v>
      </c>
      <c r="EE35" s="239">
        <f t="shared" si="45"/>
        <v>0</v>
      </c>
      <c r="EF35" s="239">
        <f t="shared" si="45"/>
        <v>0</v>
      </c>
      <c r="EG35" s="239">
        <f t="shared" si="45"/>
        <v>0</v>
      </c>
      <c r="EH35" s="239">
        <f t="shared" ref="EH35:FM35" si="46">SUM(EH33:EH34)</f>
        <v>0</v>
      </c>
      <c r="EI35" s="239">
        <f t="shared" si="46"/>
        <v>0</v>
      </c>
      <c r="EJ35" s="239">
        <f t="shared" si="46"/>
        <v>0</v>
      </c>
      <c r="EK35" s="239">
        <f t="shared" si="46"/>
        <v>0</v>
      </c>
      <c r="EL35" s="239">
        <f t="shared" si="46"/>
        <v>0</v>
      </c>
      <c r="EM35" s="239">
        <f t="shared" si="46"/>
        <v>0</v>
      </c>
      <c r="EN35" s="239">
        <f t="shared" si="46"/>
        <v>0</v>
      </c>
      <c r="EO35" s="239">
        <f t="shared" si="46"/>
        <v>0</v>
      </c>
      <c r="EP35" s="239">
        <f t="shared" si="46"/>
        <v>0</v>
      </c>
      <c r="EQ35" s="239">
        <f t="shared" si="46"/>
        <v>0</v>
      </c>
      <c r="ER35" s="239">
        <f t="shared" si="46"/>
        <v>0</v>
      </c>
      <c r="ES35" s="239">
        <f t="shared" si="46"/>
        <v>0</v>
      </c>
      <c r="ET35" s="239">
        <f t="shared" si="46"/>
        <v>0</v>
      </c>
      <c r="EU35" s="239">
        <f t="shared" si="46"/>
        <v>0</v>
      </c>
      <c r="EV35" s="239">
        <f t="shared" si="46"/>
        <v>0</v>
      </c>
      <c r="EW35" s="239">
        <f t="shared" si="46"/>
        <v>0</v>
      </c>
      <c r="EX35" s="239">
        <f t="shared" si="46"/>
        <v>0</v>
      </c>
      <c r="EY35" s="239">
        <f t="shared" si="46"/>
        <v>0</v>
      </c>
      <c r="EZ35" s="239">
        <f t="shared" si="46"/>
        <v>0</v>
      </c>
      <c r="FA35" s="239">
        <f t="shared" si="46"/>
        <v>0</v>
      </c>
      <c r="FB35" s="239">
        <f t="shared" si="46"/>
        <v>0</v>
      </c>
      <c r="FC35" s="239">
        <f t="shared" si="46"/>
        <v>0</v>
      </c>
      <c r="FD35" s="239">
        <f t="shared" si="46"/>
        <v>0</v>
      </c>
      <c r="FE35" s="239">
        <f t="shared" si="46"/>
        <v>0</v>
      </c>
      <c r="FF35" s="239">
        <f t="shared" si="46"/>
        <v>0</v>
      </c>
      <c r="FG35" s="239">
        <f t="shared" si="46"/>
        <v>0</v>
      </c>
      <c r="FH35" s="239">
        <f t="shared" si="46"/>
        <v>0</v>
      </c>
      <c r="FI35" s="239">
        <f t="shared" si="46"/>
        <v>0</v>
      </c>
      <c r="FJ35" s="239">
        <f t="shared" si="46"/>
        <v>0</v>
      </c>
      <c r="FK35" s="239">
        <f t="shared" si="46"/>
        <v>0</v>
      </c>
      <c r="FL35" s="239">
        <f t="shared" si="46"/>
        <v>0</v>
      </c>
      <c r="FM35" s="239">
        <f t="shared" si="46"/>
        <v>0</v>
      </c>
      <c r="FN35" s="239">
        <f t="shared" ref="FN35:GJ35" si="47">SUM(FN33:FN34)</f>
        <v>0</v>
      </c>
      <c r="FO35" s="239">
        <f t="shared" si="47"/>
        <v>0</v>
      </c>
      <c r="FP35" s="239">
        <f t="shared" si="47"/>
        <v>0</v>
      </c>
      <c r="FQ35" s="239">
        <f t="shared" si="47"/>
        <v>0</v>
      </c>
      <c r="FR35" s="239">
        <f t="shared" si="47"/>
        <v>0</v>
      </c>
      <c r="FS35" s="239">
        <f t="shared" si="47"/>
        <v>0</v>
      </c>
      <c r="FT35" s="239">
        <f t="shared" si="47"/>
        <v>0</v>
      </c>
      <c r="FU35" s="239">
        <f t="shared" si="47"/>
        <v>0</v>
      </c>
      <c r="FV35" s="239">
        <f t="shared" si="47"/>
        <v>0</v>
      </c>
      <c r="FW35" s="239">
        <f t="shared" si="47"/>
        <v>0</v>
      </c>
      <c r="FX35" s="239">
        <f t="shared" si="47"/>
        <v>0</v>
      </c>
      <c r="FY35" s="239">
        <f t="shared" si="47"/>
        <v>0</v>
      </c>
      <c r="FZ35" s="239">
        <f t="shared" si="47"/>
        <v>0</v>
      </c>
      <c r="GA35" s="239">
        <f t="shared" si="47"/>
        <v>0</v>
      </c>
      <c r="GB35" s="239">
        <f t="shared" si="47"/>
        <v>0</v>
      </c>
      <c r="GC35" s="239">
        <f t="shared" si="47"/>
        <v>0</v>
      </c>
      <c r="GD35" s="239">
        <f t="shared" si="47"/>
        <v>0</v>
      </c>
      <c r="GE35" s="239">
        <f t="shared" si="47"/>
        <v>0</v>
      </c>
      <c r="GF35" s="239">
        <f t="shared" si="47"/>
        <v>0</v>
      </c>
      <c r="GG35" s="239">
        <f t="shared" si="47"/>
        <v>0</v>
      </c>
      <c r="GH35" s="239">
        <f t="shared" si="47"/>
        <v>0</v>
      </c>
      <c r="GI35" s="239">
        <f t="shared" si="47"/>
        <v>0</v>
      </c>
      <c r="GJ35" s="239">
        <f t="shared" si="47"/>
        <v>0</v>
      </c>
    </row>
    <row r="36" spans="1:192" x14ac:dyDescent="0.25">
      <c r="A36" s="243"/>
      <c r="B36" s="243"/>
      <c r="C36" s="244"/>
      <c r="D36" s="245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242"/>
      <c r="AA36" s="242"/>
      <c r="AB36" s="242"/>
      <c r="AC36" s="242"/>
      <c r="AD36" s="242"/>
      <c r="AE36" s="242"/>
      <c r="AF36" s="242"/>
      <c r="AG36" s="242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42"/>
      <c r="BU36" s="242"/>
      <c r="BV36" s="242"/>
      <c r="BW36" s="242"/>
      <c r="BX36" s="242"/>
      <c r="BY36" s="242"/>
      <c r="BZ36" s="242"/>
      <c r="CA36" s="242"/>
      <c r="CB36" s="242"/>
      <c r="CC36" s="242"/>
      <c r="CD36" s="242"/>
      <c r="CE36" s="242"/>
      <c r="CF36" s="242"/>
      <c r="CG36" s="242"/>
      <c r="CH36" s="242"/>
      <c r="CI36" s="242"/>
      <c r="CJ36" s="242"/>
      <c r="CK36" s="242"/>
      <c r="CL36" s="242"/>
      <c r="CM36" s="242"/>
      <c r="CN36" s="242"/>
      <c r="CO36" s="242"/>
      <c r="CP36" s="242"/>
      <c r="CQ36" s="242"/>
      <c r="CR36" s="242"/>
      <c r="CS36" s="242"/>
      <c r="CT36" s="242"/>
      <c r="CU36" s="242"/>
      <c r="CV36" s="242"/>
      <c r="CW36" s="242"/>
      <c r="CX36" s="242"/>
      <c r="CY36" s="242"/>
      <c r="CZ36" s="242"/>
      <c r="DA36" s="242"/>
      <c r="DB36" s="242"/>
      <c r="DC36" s="242"/>
      <c r="DD36" s="242"/>
      <c r="DE36" s="242"/>
      <c r="DF36" s="242"/>
      <c r="DG36" s="242"/>
      <c r="DH36" s="242"/>
      <c r="DI36" s="242"/>
      <c r="DJ36" s="242"/>
      <c r="DK36" s="242"/>
      <c r="DL36" s="242"/>
      <c r="DM36" s="242"/>
      <c r="DN36" s="242"/>
      <c r="DO36" s="242"/>
      <c r="DP36" s="242"/>
      <c r="DQ36" s="242"/>
      <c r="DR36" s="242"/>
      <c r="DS36" s="242"/>
      <c r="DT36" s="242"/>
      <c r="DU36" s="242"/>
      <c r="DV36" s="242"/>
      <c r="DW36" s="242"/>
      <c r="DX36" s="242"/>
      <c r="DY36" s="242"/>
      <c r="DZ36" s="242"/>
      <c r="EA36" s="242"/>
      <c r="EB36" s="242"/>
      <c r="EC36" s="242"/>
      <c r="ED36" s="242"/>
      <c r="EE36" s="242"/>
      <c r="EF36" s="242"/>
      <c r="EG36" s="242"/>
      <c r="EH36" s="242"/>
      <c r="EI36" s="242"/>
      <c r="EJ36" s="242"/>
      <c r="EK36" s="242"/>
      <c r="EL36" s="242"/>
      <c r="EM36" s="242"/>
      <c r="EN36" s="242"/>
      <c r="EO36" s="242"/>
      <c r="EP36" s="242"/>
      <c r="EQ36" s="242"/>
      <c r="ER36" s="242"/>
      <c r="ES36" s="242"/>
      <c r="ET36" s="242"/>
      <c r="EU36" s="242"/>
      <c r="EV36" s="242"/>
      <c r="EW36" s="242"/>
      <c r="EX36" s="242"/>
      <c r="EY36" s="242"/>
      <c r="EZ36" s="242"/>
      <c r="FA36" s="242"/>
      <c r="FB36" s="242"/>
      <c r="FC36" s="242"/>
      <c r="FD36" s="242"/>
      <c r="FE36" s="242"/>
      <c r="FF36" s="242"/>
      <c r="FG36" s="242"/>
      <c r="FH36" s="242"/>
      <c r="FI36" s="242"/>
      <c r="FJ36" s="242"/>
      <c r="FK36" s="242"/>
      <c r="FL36" s="242"/>
      <c r="FM36" s="242"/>
      <c r="FN36" s="242"/>
      <c r="FO36" s="242"/>
      <c r="FP36" s="242"/>
      <c r="FQ36" s="242"/>
      <c r="FR36" s="242"/>
      <c r="FS36" s="242"/>
      <c r="FT36" s="242"/>
      <c r="FU36" s="242"/>
      <c r="FV36" s="242"/>
      <c r="FW36" s="242"/>
      <c r="FX36" s="242"/>
      <c r="FY36" s="242"/>
      <c r="FZ36" s="242"/>
      <c r="GA36" s="242"/>
      <c r="GB36" s="242"/>
      <c r="GC36" s="242"/>
      <c r="GD36" s="242"/>
      <c r="GE36" s="242"/>
      <c r="GF36" s="242"/>
      <c r="GG36" s="242"/>
      <c r="GH36" s="242"/>
      <c r="GI36" s="242"/>
      <c r="GJ36" s="242"/>
    </row>
    <row r="37" spans="1:192" x14ac:dyDescent="0.25">
      <c r="A37" s="243" t="s">
        <v>150</v>
      </c>
      <c r="B37" s="243"/>
      <c r="C37" s="244"/>
      <c r="D37" s="245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42"/>
      <c r="BU37" s="242"/>
      <c r="BV37" s="242"/>
      <c r="BW37" s="242"/>
      <c r="BX37" s="242"/>
      <c r="BY37" s="242"/>
      <c r="BZ37" s="242"/>
      <c r="CA37" s="242"/>
      <c r="CB37" s="242"/>
      <c r="CC37" s="242"/>
      <c r="CD37" s="242"/>
      <c r="CE37" s="242"/>
      <c r="CF37" s="242"/>
      <c r="CG37" s="242"/>
      <c r="CH37" s="242"/>
      <c r="CI37" s="242"/>
      <c r="CJ37" s="242"/>
      <c r="CK37" s="242"/>
      <c r="CL37" s="242"/>
      <c r="CM37" s="242"/>
      <c r="CN37" s="242"/>
      <c r="CO37" s="242"/>
      <c r="CP37" s="242"/>
      <c r="CQ37" s="242"/>
      <c r="CR37" s="242"/>
      <c r="CS37" s="242"/>
      <c r="CT37" s="242"/>
      <c r="CU37" s="242"/>
      <c r="CV37" s="242"/>
      <c r="CW37" s="242"/>
      <c r="CX37" s="242"/>
      <c r="CY37" s="242"/>
      <c r="CZ37" s="242"/>
      <c r="DA37" s="242"/>
      <c r="DB37" s="242"/>
      <c r="DC37" s="242"/>
      <c r="DD37" s="242"/>
      <c r="DE37" s="242"/>
      <c r="DF37" s="242"/>
      <c r="DG37" s="242"/>
      <c r="DH37" s="242"/>
      <c r="DI37" s="242"/>
      <c r="DJ37" s="242"/>
      <c r="DK37" s="242"/>
      <c r="DL37" s="242"/>
      <c r="DM37" s="242"/>
      <c r="DN37" s="242"/>
      <c r="DO37" s="242"/>
      <c r="DP37" s="242"/>
      <c r="DQ37" s="242"/>
      <c r="DR37" s="242"/>
      <c r="DS37" s="242"/>
      <c r="DT37" s="242"/>
      <c r="DU37" s="242"/>
      <c r="DV37" s="242"/>
      <c r="DW37" s="242"/>
      <c r="DX37" s="242"/>
      <c r="DY37" s="242"/>
      <c r="DZ37" s="242"/>
      <c r="EA37" s="242"/>
      <c r="EB37" s="242"/>
      <c r="EC37" s="242"/>
      <c r="ED37" s="242"/>
      <c r="EE37" s="242"/>
      <c r="EF37" s="242"/>
      <c r="EG37" s="242"/>
      <c r="EH37" s="242"/>
      <c r="EI37" s="242"/>
      <c r="EJ37" s="242"/>
      <c r="EK37" s="242"/>
      <c r="EL37" s="242"/>
      <c r="EM37" s="242"/>
      <c r="EN37" s="242"/>
      <c r="EO37" s="242"/>
      <c r="EP37" s="242"/>
      <c r="EQ37" s="242"/>
      <c r="ER37" s="242"/>
      <c r="ES37" s="242"/>
      <c r="ET37" s="242"/>
      <c r="EU37" s="242"/>
      <c r="EV37" s="242"/>
      <c r="EW37" s="242"/>
      <c r="EX37" s="242"/>
      <c r="EY37" s="242"/>
      <c r="EZ37" s="242"/>
      <c r="FA37" s="242"/>
      <c r="FB37" s="242"/>
      <c r="FC37" s="242"/>
      <c r="FD37" s="242"/>
      <c r="FE37" s="242"/>
      <c r="FF37" s="242"/>
      <c r="FG37" s="242"/>
      <c r="FH37" s="242"/>
      <c r="FI37" s="242"/>
      <c r="FJ37" s="242"/>
      <c r="FK37" s="242"/>
      <c r="FL37" s="242"/>
      <c r="FM37" s="242"/>
      <c r="FN37" s="242"/>
      <c r="FO37" s="242"/>
      <c r="FP37" s="242"/>
      <c r="FQ37" s="242"/>
      <c r="FR37" s="242"/>
      <c r="FS37" s="242"/>
      <c r="FT37" s="242"/>
      <c r="FU37" s="242"/>
      <c r="FV37" s="242"/>
      <c r="FW37" s="242"/>
      <c r="FX37" s="242"/>
      <c r="FY37" s="242"/>
      <c r="FZ37" s="242"/>
      <c r="GA37" s="242"/>
      <c r="GB37" s="242"/>
      <c r="GC37" s="242"/>
      <c r="GD37" s="242"/>
      <c r="GE37" s="242"/>
      <c r="GF37" s="242"/>
      <c r="GG37" s="242"/>
      <c r="GH37" s="242"/>
      <c r="GI37" s="242"/>
      <c r="GJ37" s="242"/>
    </row>
    <row r="38" spans="1:192" x14ac:dyDescent="0.25">
      <c r="A38" s="243"/>
      <c r="B38" s="243"/>
      <c r="C38" s="244"/>
      <c r="D38" s="245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2"/>
      <c r="Z38" s="242"/>
      <c r="AA38" s="242"/>
      <c r="AB38" s="242"/>
      <c r="AC38" s="242"/>
      <c r="AD38" s="242"/>
      <c r="AE38" s="242"/>
      <c r="AF38" s="242"/>
      <c r="AG38" s="242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42"/>
      <c r="BU38" s="242"/>
      <c r="BV38" s="242"/>
      <c r="BW38" s="242"/>
      <c r="BX38" s="242"/>
      <c r="BY38" s="242"/>
      <c r="BZ38" s="242"/>
      <c r="CA38" s="242"/>
      <c r="CB38" s="242"/>
      <c r="CC38" s="242"/>
      <c r="CD38" s="242"/>
      <c r="CE38" s="242"/>
      <c r="CF38" s="242"/>
      <c r="CG38" s="242"/>
      <c r="CH38" s="242"/>
      <c r="CI38" s="242"/>
      <c r="CJ38" s="242"/>
      <c r="CK38" s="242"/>
      <c r="CL38" s="242"/>
      <c r="CM38" s="242"/>
      <c r="CN38" s="242"/>
      <c r="CO38" s="242"/>
      <c r="CP38" s="242"/>
      <c r="CQ38" s="242"/>
      <c r="CR38" s="242"/>
      <c r="CS38" s="242"/>
      <c r="CT38" s="242"/>
      <c r="CU38" s="242"/>
      <c r="CV38" s="242"/>
      <c r="CW38" s="242"/>
      <c r="CX38" s="242"/>
      <c r="CY38" s="242"/>
      <c r="CZ38" s="242"/>
      <c r="DA38" s="242"/>
      <c r="DB38" s="242"/>
      <c r="DC38" s="242"/>
      <c r="DD38" s="242"/>
      <c r="DE38" s="242"/>
      <c r="DF38" s="242"/>
      <c r="DG38" s="242"/>
      <c r="DH38" s="242"/>
      <c r="DI38" s="242"/>
      <c r="DJ38" s="242"/>
      <c r="DK38" s="242"/>
      <c r="DL38" s="242"/>
      <c r="DM38" s="242"/>
      <c r="DN38" s="242"/>
      <c r="DO38" s="242"/>
      <c r="DP38" s="242"/>
      <c r="DQ38" s="242"/>
      <c r="DR38" s="242"/>
      <c r="DS38" s="242"/>
      <c r="DT38" s="242"/>
      <c r="DU38" s="242"/>
      <c r="DV38" s="242"/>
      <c r="DW38" s="242"/>
      <c r="DX38" s="242"/>
      <c r="DY38" s="242"/>
      <c r="DZ38" s="242"/>
      <c r="EA38" s="242"/>
      <c r="EB38" s="242"/>
      <c r="EC38" s="242"/>
      <c r="ED38" s="242"/>
      <c r="EE38" s="242"/>
      <c r="EF38" s="242"/>
      <c r="EG38" s="242"/>
      <c r="EH38" s="242"/>
      <c r="EI38" s="242"/>
      <c r="EJ38" s="242"/>
      <c r="EK38" s="242"/>
      <c r="EL38" s="242"/>
      <c r="EM38" s="242"/>
      <c r="EN38" s="242"/>
      <c r="EO38" s="242"/>
      <c r="EP38" s="242"/>
      <c r="EQ38" s="242"/>
      <c r="ER38" s="242"/>
      <c r="ES38" s="242"/>
      <c r="ET38" s="242"/>
      <c r="EU38" s="242"/>
      <c r="EV38" s="242"/>
      <c r="EW38" s="242"/>
      <c r="EX38" s="242"/>
      <c r="EY38" s="242"/>
      <c r="EZ38" s="242"/>
      <c r="FA38" s="242"/>
      <c r="FB38" s="242"/>
      <c r="FC38" s="242"/>
      <c r="FD38" s="242"/>
      <c r="FE38" s="242"/>
      <c r="FF38" s="242"/>
      <c r="FG38" s="242"/>
      <c r="FH38" s="242"/>
      <c r="FI38" s="242"/>
      <c r="FJ38" s="242"/>
      <c r="FK38" s="242"/>
      <c r="FL38" s="242"/>
      <c r="FM38" s="242"/>
      <c r="FN38" s="242"/>
      <c r="FO38" s="242"/>
      <c r="FP38" s="242"/>
      <c r="FQ38" s="242"/>
      <c r="FR38" s="242"/>
      <c r="FS38" s="242"/>
      <c r="FT38" s="242"/>
      <c r="FU38" s="242"/>
      <c r="FV38" s="242"/>
      <c r="FW38" s="242"/>
      <c r="FX38" s="242"/>
      <c r="FY38" s="242"/>
      <c r="FZ38" s="242"/>
      <c r="GA38" s="242"/>
      <c r="GB38" s="242"/>
      <c r="GC38" s="242"/>
      <c r="GD38" s="242"/>
      <c r="GE38" s="242"/>
      <c r="GF38" s="242"/>
      <c r="GG38" s="242"/>
      <c r="GH38" s="242"/>
      <c r="GI38" s="242"/>
      <c r="GJ38" s="242"/>
    </row>
    <row r="39" spans="1:192" x14ac:dyDescent="0.25">
      <c r="A39" s="86"/>
      <c r="B39" s="86"/>
      <c r="C39" s="87"/>
      <c r="D39" s="88"/>
      <c r="E39" s="146" t="str">
        <f xml:space="preserve"> InpC!E$48</f>
        <v>Annual real O&amp;M cost</v>
      </c>
      <c r="F39" s="146">
        <f xml:space="preserve"> InpC!F$48</f>
        <v>8000</v>
      </c>
      <c r="G39" s="146" t="str">
        <f xml:space="preserve"> InpC!G$48</f>
        <v>$ 000s p.a.</v>
      </c>
      <c r="H39" s="146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69"/>
      <c r="CA39" s="69"/>
      <c r="CB39" s="69"/>
      <c r="CC39" s="69"/>
      <c r="CD39" s="69"/>
      <c r="CE39" s="69"/>
      <c r="CF39" s="69"/>
      <c r="CG39" s="69"/>
      <c r="CH39" s="69"/>
      <c r="CI39" s="69"/>
      <c r="CJ39" s="69"/>
      <c r="CK39" s="69"/>
      <c r="CL39" s="69"/>
      <c r="CM39" s="69"/>
      <c r="CN39" s="69"/>
      <c r="CO39" s="69"/>
      <c r="CP39" s="69"/>
      <c r="CQ39" s="69"/>
      <c r="CR39" s="69"/>
      <c r="CS39" s="69"/>
      <c r="CT39" s="69"/>
      <c r="CU39" s="69"/>
      <c r="CV39" s="69"/>
      <c r="CW39" s="69"/>
      <c r="CX39" s="69"/>
      <c r="CY39" s="69"/>
      <c r="CZ39" s="69"/>
      <c r="DA39" s="69"/>
      <c r="DB39" s="69"/>
      <c r="DC39" s="69"/>
      <c r="DD39" s="69"/>
      <c r="DE39" s="69"/>
      <c r="DF39" s="69"/>
      <c r="DG39" s="69"/>
      <c r="DH39" s="69"/>
      <c r="DI39" s="69"/>
      <c r="DJ39" s="69"/>
      <c r="DK39" s="69"/>
      <c r="DL39" s="69"/>
      <c r="DM39" s="69"/>
      <c r="DN39" s="69"/>
      <c r="DO39" s="69"/>
      <c r="DP39" s="69"/>
      <c r="DQ39" s="69"/>
      <c r="DR39" s="69"/>
      <c r="DS39" s="69"/>
      <c r="DT39" s="69"/>
      <c r="DU39" s="69"/>
      <c r="DV39" s="69"/>
      <c r="DW39" s="69"/>
      <c r="DX39" s="69"/>
      <c r="DY39" s="69"/>
      <c r="DZ39" s="69"/>
      <c r="EA39" s="69"/>
      <c r="EB39" s="69"/>
      <c r="EC39" s="69"/>
      <c r="ED39" s="69"/>
      <c r="EE39" s="69"/>
      <c r="EF39" s="69"/>
      <c r="EG39" s="69"/>
      <c r="EH39" s="69"/>
      <c r="EI39" s="69"/>
      <c r="EJ39" s="69"/>
      <c r="EK39" s="69"/>
      <c r="EL39" s="69"/>
      <c r="EM39" s="69"/>
      <c r="EN39" s="69"/>
      <c r="EO39" s="69"/>
      <c r="EP39" s="69"/>
      <c r="EQ39" s="69"/>
      <c r="ER39" s="69"/>
      <c r="ES39" s="69"/>
      <c r="ET39" s="69"/>
      <c r="EU39" s="69"/>
      <c r="EV39" s="69"/>
      <c r="EW39" s="69"/>
      <c r="EX39" s="69"/>
      <c r="EY39" s="69"/>
      <c r="EZ39" s="69"/>
      <c r="FA39" s="69"/>
      <c r="FB39" s="69"/>
      <c r="FC39" s="69"/>
      <c r="FD39" s="69"/>
      <c r="FE39" s="69"/>
      <c r="FF39" s="69"/>
      <c r="FG39" s="69"/>
      <c r="FH39" s="69"/>
      <c r="FI39" s="69"/>
      <c r="FJ39" s="69"/>
      <c r="FK39" s="69"/>
      <c r="FL39" s="69"/>
      <c r="FM39" s="69"/>
      <c r="FN39" s="69"/>
      <c r="FO39" s="69"/>
      <c r="FP39" s="69"/>
      <c r="FQ39" s="69"/>
      <c r="FR39" s="69"/>
      <c r="FS39" s="69"/>
      <c r="FT39" s="69"/>
      <c r="FU39" s="69"/>
      <c r="FV39" s="69"/>
      <c r="FW39" s="69"/>
      <c r="FX39" s="69"/>
      <c r="FY39" s="69"/>
      <c r="FZ39" s="69"/>
      <c r="GA39" s="69"/>
      <c r="GB39" s="69"/>
      <c r="GC39" s="69"/>
      <c r="GD39" s="69"/>
      <c r="GE39" s="69"/>
      <c r="GF39" s="69"/>
      <c r="GG39" s="69"/>
      <c r="GH39" s="69"/>
      <c r="GI39" s="69"/>
      <c r="GJ39" s="69"/>
    </row>
    <row r="40" spans="1:192" x14ac:dyDescent="0.25">
      <c r="A40" s="86"/>
      <c r="B40" s="86"/>
      <c r="C40" s="87"/>
      <c r="D40" s="88"/>
      <c r="E40" s="409" t="str">
        <f xml:space="preserve"> InpC!E$214</f>
        <v>Number of periods in a year</v>
      </c>
      <c r="F40" s="409">
        <f xml:space="preserve"> InpC!F$214</f>
        <v>2</v>
      </c>
      <c r="G40" s="409" t="str">
        <f xml:space="preserve"> InpC!G$214</f>
        <v>periods</v>
      </c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69"/>
      <c r="CA40" s="69"/>
      <c r="CB40" s="69"/>
      <c r="CC40" s="69"/>
      <c r="CD40" s="69"/>
      <c r="CE40" s="69"/>
      <c r="CF40" s="69"/>
      <c r="CG40" s="69"/>
      <c r="CH40" s="69"/>
      <c r="CI40" s="69"/>
      <c r="CJ40" s="69"/>
      <c r="CK40" s="69"/>
      <c r="CL40" s="69"/>
      <c r="CM40" s="69"/>
      <c r="CN40" s="69"/>
      <c r="CO40" s="69"/>
      <c r="CP40" s="69"/>
      <c r="CQ40" s="69"/>
      <c r="CR40" s="69"/>
      <c r="CS40" s="69"/>
      <c r="CT40" s="69"/>
      <c r="CU40" s="69"/>
      <c r="CV40" s="69"/>
      <c r="CW40" s="69"/>
      <c r="CX40" s="69"/>
      <c r="CY40" s="69"/>
      <c r="CZ40" s="69"/>
      <c r="DA40" s="69"/>
      <c r="DB40" s="69"/>
      <c r="DC40" s="69"/>
      <c r="DD40" s="69"/>
      <c r="DE40" s="69"/>
      <c r="DF40" s="69"/>
      <c r="DG40" s="69"/>
      <c r="DH40" s="69"/>
      <c r="DI40" s="69"/>
      <c r="DJ40" s="69"/>
      <c r="DK40" s="69"/>
      <c r="DL40" s="69"/>
      <c r="DM40" s="69"/>
      <c r="DN40" s="69"/>
      <c r="DO40" s="69"/>
      <c r="DP40" s="69"/>
      <c r="DQ40" s="69"/>
      <c r="DR40" s="69"/>
      <c r="DS40" s="69"/>
      <c r="DT40" s="69"/>
      <c r="DU40" s="69"/>
      <c r="DV40" s="69"/>
      <c r="DW40" s="69"/>
      <c r="DX40" s="69"/>
      <c r="DY40" s="69"/>
      <c r="DZ40" s="69"/>
      <c r="EA40" s="69"/>
      <c r="EB40" s="69"/>
      <c r="EC40" s="69"/>
      <c r="ED40" s="69"/>
      <c r="EE40" s="69"/>
      <c r="EF40" s="69"/>
      <c r="EG40" s="69"/>
      <c r="EH40" s="69"/>
      <c r="EI40" s="69"/>
      <c r="EJ40" s="69"/>
      <c r="EK40" s="69"/>
      <c r="EL40" s="69"/>
      <c r="EM40" s="69"/>
      <c r="EN40" s="69"/>
      <c r="EO40" s="69"/>
      <c r="EP40" s="69"/>
      <c r="EQ40" s="69"/>
      <c r="ER40" s="69"/>
      <c r="ES40" s="69"/>
      <c r="ET40" s="69"/>
      <c r="EU40" s="69"/>
      <c r="EV40" s="69"/>
      <c r="EW40" s="69"/>
      <c r="EX40" s="69"/>
      <c r="EY40" s="69"/>
      <c r="EZ40" s="69"/>
      <c r="FA40" s="69"/>
      <c r="FB40" s="69"/>
      <c r="FC40" s="69"/>
      <c r="FD40" s="69"/>
      <c r="FE40" s="69"/>
      <c r="FF40" s="69"/>
      <c r="FG40" s="69"/>
      <c r="FH40" s="69"/>
      <c r="FI40" s="69"/>
      <c r="FJ40" s="69"/>
      <c r="FK40" s="69"/>
      <c r="FL40" s="69"/>
      <c r="FM40" s="69"/>
      <c r="FN40" s="69"/>
      <c r="FO40" s="69"/>
      <c r="FP40" s="69"/>
      <c r="FQ40" s="69"/>
      <c r="FR40" s="69"/>
      <c r="FS40" s="69"/>
      <c r="FT40" s="69"/>
      <c r="FU40" s="69"/>
      <c r="FV40" s="69"/>
      <c r="FW40" s="69"/>
      <c r="FX40" s="69"/>
      <c r="FY40" s="69"/>
      <c r="FZ40" s="69"/>
      <c r="GA40" s="69"/>
      <c r="GB40" s="69"/>
      <c r="GC40" s="69"/>
      <c r="GD40" s="69"/>
      <c r="GE40" s="69"/>
      <c r="GF40" s="69"/>
      <c r="GG40" s="69"/>
      <c r="GH40" s="69"/>
      <c r="GI40" s="69"/>
      <c r="GJ40" s="69"/>
    </row>
    <row r="41" spans="1:192" s="287" customFormat="1" x14ac:dyDescent="0.25">
      <c r="A41" s="503"/>
      <c r="B41" s="503"/>
      <c r="C41" s="504"/>
      <c r="D41" s="505"/>
      <c r="E41" s="506" t="str">
        <f xml:space="preserve"> Esc!E$33</f>
        <v>O&amp;M escalation factor</v>
      </c>
      <c r="F41" s="506">
        <f xml:space="preserve"> Esc!F$33</f>
        <v>0</v>
      </c>
      <c r="G41" s="506" t="str">
        <f xml:space="preserve"> Esc!G$33</f>
        <v>factor</v>
      </c>
      <c r="H41" s="506">
        <f xml:space="preserve"> Esc!H$33</f>
        <v>0</v>
      </c>
      <c r="I41" s="506">
        <f xml:space="preserve"> Esc!I$33</f>
        <v>0</v>
      </c>
      <c r="J41" s="506">
        <f xml:space="preserve"> Esc!J$33</f>
        <v>0</v>
      </c>
      <c r="K41" s="506">
        <f xml:space="preserve"> Esc!K$33</f>
        <v>0</v>
      </c>
      <c r="L41" s="506">
        <f xml:space="preserve"> Esc!L$33</f>
        <v>0</v>
      </c>
      <c r="M41" s="506">
        <f xml:space="preserve"> Esc!M$33</f>
        <v>0</v>
      </c>
      <c r="N41" s="506">
        <f xml:space="preserve"> Esc!N$33</f>
        <v>0</v>
      </c>
      <c r="O41" s="506">
        <f xml:space="preserve"> Esc!O$33</f>
        <v>0</v>
      </c>
      <c r="P41" s="506">
        <f xml:space="preserve"> Esc!P$33</f>
        <v>0</v>
      </c>
      <c r="Q41" s="506">
        <f xml:space="preserve"> Esc!Q$33</f>
        <v>0</v>
      </c>
      <c r="R41" s="506">
        <f xml:space="preserve"> Esc!R$33</f>
        <v>1.2361681302339456</v>
      </c>
      <c r="S41" s="506">
        <f xml:space="preserve"> Esc!S$33</f>
        <v>1.2361681302339456</v>
      </c>
      <c r="T41" s="506">
        <f xml:space="preserve"> Esc!T$33</f>
        <v>1.2608914928386246</v>
      </c>
      <c r="U41" s="506">
        <f xml:space="preserve"> Esc!U$33</f>
        <v>1.2608914928386246</v>
      </c>
      <c r="V41" s="506">
        <f xml:space="preserve"> Esc!V$33</f>
        <v>1.286109322695397</v>
      </c>
      <c r="W41" s="506">
        <f xml:space="preserve"> Esc!W$33</f>
        <v>1.286109322695397</v>
      </c>
      <c r="X41" s="506">
        <f xml:space="preserve"> Esc!X$33</f>
        <v>1.3118315091493047</v>
      </c>
      <c r="Y41" s="506">
        <f xml:space="preserve"> Esc!Y$33</f>
        <v>1.3118315091493047</v>
      </c>
      <c r="Z41" s="506">
        <f xml:space="preserve"> Esc!Z$33</f>
        <v>1.3381407365472533</v>
      </c>
      <c r="AA41" s="506">
        <f xml:space="preserve"> Esc!AA$33</f>
        <v>1.3381407365472533</v>
      </c>
      <c r="AB41" s="506">
        <f xml:space="preserve"> Esc!AB$33</f>
        <v>1.3649035512781984</v>
      </c>
      <c r="AC41" s="506">
        <f xml:space="preserve"> Esc!AC$33</f>
        <v>1.3649035512781984</v>
      </c>
      <c r="AD41" s="506">
        <f xml:space="preserve"> Esc!AD$33</f>
        <v>1.3922016223037625</v>
      </c>
      <c r="AE41" s="506">
        <f xml:space="preserve"> Esc!AE$33</f>
        <v>1.3922016223037625</v>
      </c>
      <c r="AF41" s="506">
        <f xml:space="preserve"> Esc!AF$33</f>
        <v>1.4200456547498379</v>
      </c>
      <c r="AG41" s="506">
        <f xml:space="preserve"> Esc!AG$33</f>
        <v>1.4200456547498379</v>
      </c>
      <c r="AH41" s="506">
        <f xml:space="preserve"> Esc!AH$33</f>
        <v>1.4485251536684984</v>
      </c>
      <c r="AI41" s="506">
        <f xml:space="preserve"> Esc!AI$33</f>
        <v>1.4485251536684984</v>
      </c>
      <c r="AJ41" s="506">
        <f xml:space="preserve"> Esc!AJ$33</f>
        <v>1.4774956567418684</v>
      </c>
      <c r="AK41" s="506">
        <f xml:space="preserve"> Esc!AK$33</f>
        <v>1.4774956567418684</v>
      </c>
      <c r="AL41" s="506">
        <f xml:space="preserve"> Esc!AL$33</f>
        <v>1.507045569876706</v>
      </c>
      <c r="AM41" s="506">
        <f xml:space="preserve"> Esc!AM$33</f>
        <v>1.507045569876706</v>
      </c>
      <c r="AN41" s="506">
        <f xml:space="preserve"> Esc!AN$33</f>
        <v>1.5371864812742402</v>
      </c>
      <c r="AO41" s="506">
        <f xml:space="preserve"> Esc!AO$33</f>
        <v>1.5371864812742402</v>
      </c>
      <c r="AP41" s="506">
        <f xml:space="preserve"> Esc!AP$33</f>
        <v>1.5680152793377373</v>
      </c>
      <c r="AQ41" s="506">
        <f xml:space="preserve"> Esc!AQ$33</f>
        <v>1.5680152793377373</v>
      </c>
      <c r="AR41" s="506">
        <f xml:space="preserve"> Esc!AR$33</f>
        <v>1.5993755849244919</v>
      </c>
      <c r="AS41" s="506">
        <f xml:space="preserve"> Esc!AS$33</f>
        <v>1.5993755849244919</v>
      </c>
      <c r="AT41" s="506">
        <f xml:space="preserve"> Esc!AT$33</f>
        <v>1.6313630966229817</v>
      </c>
      <c r="AU41" s="506">
        <f xml:space="preserve"> Esc!AU$33</f>
        <v>1.6313630966229817</v>
      </c>
      <c r="AV41" s="506">
        <f xml:space="preserve"> Esc!AV$33</f>
        <v>1.6639903585554412</v>
      </c>
      <c r="AW41" s="506">
        <f xml:space="preserve"> Esc!AW$33</f>
        <v>1.6639903585554412</v>
      </c>
      <c r="AX41" s="506">
        <f xml:space="preserve"> Esc!AX$33</f>
        <v>1.6973622515355229</v>
      </c>
      <c r="AY41" s="506">
        <f xml:space="preserve"> Esc!AY$33</f>
        <v>1.6973622515355229</v>
      </c>
      <c r="AZ41" s="506">
        <f xml:space="preserve"> Esc!AZ$33</f>
        <v>1.7313094965662332</v>
      </c>
      <c r="BA41" s="506">
        <f xml:space="preserve"> Esc!BA$33</f>
        <v>1.7313094965662332</v>
      </c>
      <c r="BB41" s="506">
        <f xml:space="preserve"> Esc!BB$33</f>
        <v>1.7659356864975582</v>
      </c>
      <c r="BC41" s="506">
        <f xml:space="preserve"> Esc!BC$33</f>
        <v>1.7659356864975582</v>
      </c>
      <c r="BD41" s="506">
        <f xml:space="preserve"> Esc!BD$33</f>
        <v>1.801254400227509</v>
      </c>
      <c r="BE41" s="506">
        <f xml:space="preserve"> Esc!BE$33</f>
        <v>1.801254400227509</v>
      </c>
      <c r="BF41" s="506">
        <f xml:space="preserve"> Esc!BF$33</f>
        <v>1.8373791702811515</v>
      </c>
      <c r="BG41" s="506">
        <f xml:space="preserve"> Esc!BG$33</f>
        <v>1.8373791702811515</v>
      </c>
      <c r="BH41" s="506">
        <f xml:space="preserve"> Esc!BH$33</f>
        <v>1.8741267536867749</v>
      </c>
      <c r="BI41" s="506">
        <f xml:space="preserve"> Esc!BI$33</f>
        <v>1.8741267536867749</v>
      </c>
      <c r="BJ41" s="506">
        <f xml:space="preserve"> Esc!BJ$33</f>
        <v>1.9116092887605105</v>
      </c>
      <c r="BK41" s="506">
        <f xml:space="preserve"> Esc!BK$33</f>
        <v>1.9116092887605105</v>
      </c>
      <c r="BL41" s="506">
        <f xml:space="preserve"> Esc!BL$33</f>
        <v>1.9498414745357211</v>
      </c>
      <c r="BM41" s="506">
        <f xml:space="preserve"> Esc!BM$33</f>
        <v>1.9498414745357211</v>
      </c>
      <c r="BN41" s="506">
        <f xml:space="preserve"> Esc!BN$33</f>
        <v>1.9889462089362375</v>
      </c>
      <c r="BO41" s="506">
        <f xml:space="preserve"> Esc!BO$33</f>
        <v>1.9889462089362375</v>
      </c>
      <c r="BP41" s="506">
        <f xml:space="preserve"> Esc!BP$33</f>
        <v>2.0287251331149623</v>
      </c>
      <c r="BQ41" s="506">
        <f xml:space="preserve"> Esc!BQ$33</f>
        <v>2.0287251331149623</v>
      </c>
      <c r="BR41" s="506">
        <f xml:space="preserve"> Esc!BR$33</f>
        <v>2.0692996357772615</v>
      </c>
      <c r="BS41" s="506">
        <f xml:space="preserve"> Esc!BS$33</f>
        <v>2.0692996357772615</v>
      </c>
      <c r="BT41" s="506">
        <f xml:space="preserve"> Esc!BT$33</f>
        <v>2.1106856284928064</v>
      </c>
      <c r="BU41" s="506">
        <f xml:space="preserve"> Esc!BU$33</f>
        <v>2.1106856284928064</v>
      </c>
      <c r="BV41" s="506">
        <f xml:space="preserve"> Esc!BV$33</f>
        <v>2.1530161471442533</v>
      </c>
      <c r="BW41" s="506">
        <f xml:space="preserve"> Esc!BW$33</f>
        <v>2.1530161471442533</v>
      </c>
      <c r="BX41" s="506">
        <f xml:space="preserve"> Esc!BX$33</f>
        <v>2.1960764700871382</v>
      </c>
      <c r="BY41" s="506">
        <f xml:space="preserve"> Esc!BY$33</f>
        <v>2.1960764700871382</v>
      </c>
      <c r="BZ41" s="506">
        <f xml:space="preserve"> Esc!BZ$33</f>
        <v>2.2399979994888808</v>
      </c>
      <c r="CA41" s="506">
        <f xml:space="preserve"> Esc!CA$33</f>
        <v>2.2399979994888808</v>
      </c>
      <c r="CB41" s="506">
        <f xml:space="preserve"> Esc!CB$33</f>
        <v>2.2847979594786589</v>
      </c>
      <c r="CC41" s="506">
        <f xml:space="preserve"> Esc!CC$33</f>
        <v>2.2847979594786589</v>
      </c>
      <c r="CD41" s="506">
        <f xml:space="preserve"> Esc!CD$33</f>
        <v>2.3306203601871722</v>
      </c>
      <c r="CE41" s="506">
        <f xml:space="preserve"> Esc!CE$33</f>
        <v>2.3306203601871722</v>
      </c>
      <c r="CF41" s="506">
        <f xml:space="preserve"> Esc!CF$33</f>
        <v>2.3772327673909159</v>
      </c>
      <c r="CG41" s="506">
        <f xml:space="preserve"> Esc!CG$33</f>
        <v>2.3772327673909159</v>
      </c>
      <c r="CH41" s="506">
        <f xml:space="preserve"> Esc!CH$33</f>
        <v>2.424777422738734</v>
      </c>
      <c r="CI41" s="506">
        <f xml:space="preserve"> Esc!CI$33</f>
        <v>2.424777422738734</v>
      </c>
      <c r="CJ41" s="506">
        <f xml:space="preserve"> Esc!CJ$33</f>
        <v>2.4732729711935084</v>
      </c>
      <c r="CK41" s="506">
        <f xml:space="preserve"> Esc!CK$33</f>
        <v>2.4732729711935084</v>
      </c>
      <c r="CL41" s="506">
        <f xml:space="preserve"> Esc!CL$33</f>
        <v>2.522875302409449</v>
      </c>
      <c r="CM41" s="506">
        <f xml:space="preserve"> Esc!CM$33</f>
        <v>2.522875302409449</v>
      </c>
      <c r="CN41" s="506">
        <f xml:space="preserve"> Esc!CN$33</f>
        <v>2.5733328084576379</v>
      </c>
      <c r="CO41" s="506">
        <f xml:space="preserve"> Esc!CO$33</f>
        <v>2.5733328084576379</v>
      </c>
      <c r="CP41" s="506">
        <f xml:space="preserve"> Esc!CP$33</f>
        <v>2.6247994646267911</v>
      </c>
      <c r="CQ41" s="506">
        <f xml:space="preserve"> Esc!CQ$33</f>
        <v>2.6247994646267911</v>
      </c>
      <c r="CR41" s="506">
        <f xml:space="preserve"> Esc!CR$33</f>
        <v>2.6772954539193266</v>
      </c>
      <c r="CS41" s="506">
        <f xml:space="preserve"> Esc!CS$33</f>
        <v>2.6772954539193266</v>
      </c>
      <c r="CT41" s="506">
        <f xml:space="preserve"> Esc!CT$33</f>
        <v>2.7309895254654015</v>
      </c>
      <c r="CU41" s="506">
        <f xml:space="preserve"> Esc!CU$33</f>
        <v>2.7309895254654015</v>
      </c>
      <c r="CV41" s="506">
        <f xml:space="preserve"> Esc!CV$33</f>
        <v>2.7856093159747095</v>
      </c>
      <c r="CW41" s="506">
        <f xml:space="preserve"> Esc!CW$33</f>
        <v>2.7856093159747095</v>
      </c>
      <c r="CX41" s="506">
        <f xml:space="preserve"> Esc!CX$33</f>
        <v>2.8413215022942033</v>
      </c>
      <c r="CY41" s="506">
        <f xml:space="preserve"> Esc!CY$33</f>
        <v>2.8413215022942033</v>
      </c>
      <c r="CZ41" s="506">
        <f xml:space="preserve"> Esc!CZ$33</f>
        <v>2.8981479323400876</v>
      </c>
      <c r="DA41" s="506">
        <f xml:space="preserve"> Esc!DA$33</f>
        <v>2.8981479323400876</v>
      </c>
      <c r="DB41" s="506">
        <f xml:space="preserve"> Esc!DB$33</f>
        <v>2.9562712755080494</v>
      </c>
      <c r="DC41" s="506">
        <f xml:space="preserve"> Esc!DC$33</f>
        <v>2.9562712755080494</v>
      </c>
      <c r="DD41" s="506">
        <f xml:space="preserve"> Esc!DD$33</f>
        <v>3.0153967010182106</v>
      </c>
      <c r="DE41" s="506">
        <f xml:space="preserve"> Esc!DE$33</f>
        <v>3.0153967010182106</v>
      </c>
      <c r="DF41" s="506">
        <f xml:space="preserve"> Esc!DF$33</f>
        <v>3.0757046350385742</v>
      </c>
      <c r="DG41" s="506">
        <f xml:space="preserve"> Esc!DG$33</f>
        <v>3.0757046350385742</v>
      </c>
      <c r="DH41" s="506">
        <f xml:space="preserve"> Esc!DH$33</f>
        <v>3.137218727739346</v>
      </c>
      <c r="DI41" s="506">
        <f xml:space="preserve"> Esc!DI$33</f>
        <v>3.137218727739346</v>
      </c>
      <c r="DJ41" s="506">
        <f xml:space="preserve"> Esc!DJ$33</f>
        <v>3.2001367170768042</v>
      </c>
      <c r="DK41" s="506">
        <f xml:space="preserve"> Esc!DK$33</f>
        <v>3.2001367170768042</v>
      </c>
      <c r="DL41" s="506">
        <f xml:space="preserve"> Esc!DL$33</f>
        <v>3.2641394514183402</v>
      </c>
      <c r="DM41" s="506">
        <f xml:space="preserve"> Esc!DM$33</f>
        <v>3.2641394514183402</v>
      </c>
      <c r="DN41" s="506">
        <f xml:space="preserve"> Esc!DN$33</f>
        <v>3.3294222404467066</v>
      </c>
      <c r="DO41" s="506">
        <f xml:space="preserve"> Esc!DO$33</f>
        <v>3.3294222404467066</v>
      </c>
      <c r="DP41" s="506">
        <f xml:space="preserve"> Esc!DP$33</f>
        <v>3.3960106852556411</v>
      </c>
      <c r="DQ41" s="506">
        <f xml:space="preserve"> Esc!DQ$33</f>
        <v>3.3960106852556411</v>
      </c>
      <c r="DR41" s="506">
        <f xml:space="preserve"> Esc!DR$33</f>
        <v>3.464118835380952</v>
      </c>
      <c r="DS41" s="506">
        <f xml:space="preserve"> Esc!DS$33</f>
        <v>3.464118835380952</v>
      </c>
      <c r="DT41" s="506">
        <f xml:space="preserve"> Esc!DT$33</f>
        <v>3.5334012120885716</v>
      </c>
      <c r="DU41" s="506">
        <f xml:space="preserve"> Esc!DU$33</f>
        <v>3.5334012120885716</v>
      </c>
      <c r="DV41" s="506">
        <f xml:space="preserve"> Esc!DV$33</f>
        <v>3.6040692363303424</v>
      </c>
      <c r="DW41" s="506">
        <f xml:space="preserve"> Esc!DW$33</f>
        <v>3.6040692363303424</v>
      </c>
      <c r="DX41" s="506">
        <f xml:space="preserve"> Esc!DX$33</f>
        <v>3.6761506210569497</v>
      </c>
      <c r="DY41" s="506">
        <f xml:space="preserve"> Esc!DY$33</f>
        <v>3.6761506210569497</v>
      </c>
      <c r="DZ41" s="506">
        <f xml:space="preserve"> Esc!DZ$33</f>
        <v>3.7498770729404058</v>
      </c>
      <c r="EA41" s="506">
        <f xml:space="preserve"> Esc!EA$33</f>
        <v>3.7498770729404058</v>
      </c>
      <c r="EB41" s="506">
        <f xml:space="preserve"> Esc!EB$33</f>
        <v>3.8248746143992141</v>
      </c>
      <c r="EC41" s="506">
        <f xml:space="preserve"> Esc!EC$33</f>
        <v>3.8248746143992141</v>
      </c>
      <c r="ED41" s="506">
        <f xml:space="preserve"> Esc!ED$33</f>
        <v>3.9013721066871985</v>
      </c>
      <c r="EE41" s="506">
        <f xml:space="preserve"> Esc!EE$33</f>
        <v>3.9013721066871985</v>
      </c>
      <c r="EF41" s="506">
        <f xml:space="preserve"> Esc!EF$33</f>
        <v>3.9793995488209419</v>
      </c>
      <c r="EG41" s="506">
        <f xml:space="preserve"> Esc!EG$33</f>
        <v>3.9793995488209419</v>
      </c>
      <c r="EH41" s="506">
        <f xml:space="preserve"> Esc!EH$33</f>
        <v>4.0592077611615016</v>
      </c>
      <c r="EI41" s="506">
        <f xml:space="preserve"> Esc!EI$33</f>
        <v>4.0592077611615016</v>
      </c>
      <c r="EJ41" s="506">
        <f xml:space="preserve"> Esc!EJ$33</f>
        <v>4.1403919163847318</v>
      </c>
      <c r="EK41" s="506">
        <f xml:space="preserve"> Esc!EK$33</f>
        <v>4.1403919163847318</v>
      </c>
      <c r="EL41" s="506">
        <f xml:space="preserve"> Esc!EL$33</f>
        <v>4.2231997547124269</v>
      </c>
      <c r="EM41" s="506">
        <f xml:space="preserve"> Esc!EM$33</f>
        <v>4.2231997547124269</v>
      </c>
      <c r="EN41" s="506">
        <f xml:space="preserve"> Esc!EN$33</f>
        <v>4.3076637498066761</v>
      </c>
      <c r="EO41" s="506">
        <f xml:space="preserve"> Esc!EO$33</f>
        <v>4.3076637498066761</v>
      </c>
      <c r="EP41" s="506">
        <f xml:space="preserve"> Esc!EP$33</f>
        <v>4.3940554124227518</v>
      </c>
      <c r="EQ41" s="506">
        <f xml:space="preserve"> Esc!EQ$33</f>
        <v>4.3940554124227518</v>
      </c>
      <c r="ER41" s="506">
        <f xml:space="preserve"> Esc!ER$33</f>
        <v>4.4819365206712067</v>
      </c>
      <c r="ES41" s="506">
        <f xml:space="preserve"> Esc!ES$33</f>
        <v>4.4819365206712067</v>
      </c>
      <c r="ET41" s="506">
        <f xml:space="preserve"> Esc!ET$33</f>
        <v>4.5715752510846324</v>
      </c>
      <c r="EU41" s="506">
        <f xml:space="preserve"> Esc!EU$33</f>
        <v>4.5715752510846324</v>
      </c>
      <c r="EV41" s="506">
        <f xml:space="preserve"> Esc!EV$33</f>
        <v>4.6630067561063253</v>
      </c>
      <c r="EW41" s="506">
        <f xml:space="preserve"> Esc!EW$33</f>
        <v>4.6630067561063253</v>
      </c>
      <c r="EX41" s="506">
        <f xml:space="preserve"> Esc!EX$33</f>
        <v>4.7565249436547612</v>
      </c>
      <c r="EY41" s="506">
        <f xml:space="preserve"> Esc!EY$33</f>
        <v>4.7565249436547612</v>
      </c>
      <c r="EZ41" s="506">
        <f xml:space="preserve"> Esc!EZ$33</f>
        <v>4.8516554425278562</v>
      </c>
      <c r="FA41" s="506">
        <f xml:space="preserve"> Esc!FA$33</f>
        <v>4.8516554425278562</v>
      </c>
      <c r="FB41" s="506">
        <f xml:space="preserve"> Esc!FB$33</f>
        <v>4.9486885513784138</v>
      </c>
      <c r="FC41" s="506">
        <f xml:space="preserve"> Esc!FC$33</f>
        <v>4.9486885513784138</v>
      </c>
      <c r="FD41" s="506">
        <f xml:space="preserve"> Esc!FD$33</f>
        <v>5.0476623224059827</v>
      </c>
      <c r="FE41" s="506">
        <f xml:space="preserve"> Esc!FE$33</f>
        <v>5.0476623224059827</v>
      </c>
      <c r="FF41" s="506">
        <f xml:space="preserve"> Esc!FF$33</f>
        <v>5.1488949082541104</v>
      </c>
      <c r="FG41" s="506">
        <f xml:space="preserve"> Esc!FG$33</f>
        <v>5.1488949082541104</v>
      </c>
      <c r="FH41" s="506">
        <f xml:space="preserve"> Esc!FH$33</f>
        <v>5.2518728064191924</v>
      </c>
      <c r="FI41" s="506">
        <f xml:space="preserve"> Esc!FI$33</f>
        <v>5.2518728064191924</v>
      </c>
      <c r="FJ41" s="506">
        <f xml:space="preserve"> Esc!FJ$33</f>
        <v>5.3569102625475757</v>
      </c>
      <c r="FK41" s="506">
        <f xml:space="preserve"> Esc!FK$33</f>
        <v>5.3569102625475757</v>
      </c>
      <c r="FL41" s="506">
        <f xml:space="preserve"> Esc!FL$33</f>
        <v>5.4640484677985279</v>
      </c>
      <c r="FM41" s="506">
        <f xml:space="preserve"> Esc!FM$33</f>
        <v>5.4640484677985279</v>
      </c>
      <c r="FN41" s="506">
        <f xml:space="preserve"> Esc!FN$33</f>
        <v>5.5733294371544986</v>
      </c>
      <c r="FO41" s="506">
        <f xml:space="preserve"> Esc!FO$33</f>
        <v>5.5733294371544986</v>
      </c>
      <c r="FP41" s="506">
        <f xml:space="preserve"> Esc!FP$33</f>
        <v>5.6847960258975894</v>
      </c>
      <c r="FQ41" s="506">
        <f xml:space="preserve"> Esc!FQ$33</f>
        <v>5.6847960258975894</v>
      </c>
      <c r="FR41" s="506">
        <f xml:space="preserve"> Esc!FR$33</f>
        <v>5.7984919464155409</v>
      </c>
      <c r="FS41" s="506">
        <f xml:space="preserve"> Esc!FS$33</f>
        <v>5.7984919464155409</v>
      </c>
      <c r="FT41" s="506">
        <f xml:space="preserve"> Esc!FT$33</f>
        <v>5.9144617853438515</v>
      </c>
      <c r="FU41" s="506">
        <f xml:space="preserve"> Esc!FU$33</f>
        <v>5.9144617853438515</v>
      </c>
      <c r="FV41" s="506">
        <f xml:space="preserve"> Esc!FV$33</f>
        <v>6.0330783294364654</v>
      </c>
      <c r="FW41" s="506">
        <f xml:space="preserve"> Esc!FW$33</f>
        <v>6.0330783294364654</v>
      </c>
      <c r="FX41" s="506">
        <f xml:space="preserve"> Esc!FX$33</f>
        <v>6.1537398960251952</v>
      </c>
      <c r="FY41" s="506">
        <f xml:space="preserve"> Esc!FY$33</f>
        <v>6.1537398960251952</v>
      </c>
      <c r="FZ41" s="506">
        <f xml:space="preserve"> Esc!FZ$33</f>
        <v>6.276814693945699</v>
      </c>
      <c r="GA41" s="506">
        <f xml:space="preserve"> Esc!GA$33</f>
        <v>6.276814693945699</v>
      </c>
      <c r="GB41" s="506">
        <f xml:space="preserve"> Esc!GB$33</f>
        <v>6.4023509878246134</v>
      </c>
      <c r="GC41" s="506">
        <f xml:space="preserve"> Esc!GC$33</f>
        <v>6.4023509878246134</v>
      </c>
      <c r="GD41" s="506">
        <f xml:space="preserve"> Esc!GD$33</f>
        <v>6.5307523159261089</v>
      </c>
      <c r="GE41" s="506">
        <f xml:space="preserve"> Esc!GE$33</f>
        <v>6.5307523159261089</v>
      </c>
      <c r="GF41" s="506">
        <f xml:space="preserve"> Esc!GF$33</f>
        <v>6.661367362244631</v>
      </c>
      <c r="GG41" s="506">
        <f xml:space="preserve"> Esc!GG$33</f>
        <v>6.661367362244631</v>
      </c>
      <c r="GH41" s="506">
        <f xml:space="preserve"> Esc!GH$33</f>
        <v>6.794594709489524</v>
      </c>
      <c r="GI41" s="506">
        <f xml:space="preserve"> Esc!GI$33</f>
        <v>6.794594709489524</v>
      </c>
      <c r="GJ41" s="506">
        <f xml:space="preserve"> Esc!GJ$33</f>
        <v>6.9304866036793138</v>
      </c>
    </row>
    <row r="42" spans="1:192" x14ac:dyDescent="0.25">
      <c r="A42" s="86"/>
      <c r="B42" s="86"/>
      <c r="C42" s="87"/>
      <c r="D42" s="88"/>
      <c r="E42" s="403" t="str">
        <f xml:space="preserve"> Time!E$108</f>
        <v>Operating period flag</v>
      </c>
      <c r="F42" s="403">
        <f xml:space="preserve"> Time!F$108</f>
        <v>0</v>
      </c>
      <c r="G42" s="403" t="str">
        <f xml:space="preserve"> Time!G$108</f>
        <v>flag</v>
      </c>
      <c r="H42" s="403">
        <f xml:space="preserve"> Time!H$108</f>
        <v>40</v>
      </c>
      <c r="I42" s="403">
        <f xml:space="preserve"> Time!I$108</f>
        <v>0</v>
      </c>
      <c r="J42" s="403">
        <f xml:space="preserve"> Time!J$108</f>
        <v>0</v>
      </c>
      <c r="K42" s="403">
        <f xml:space="preserve"> Time!K$108</f>
        <v>0</v>
      </c>
      <c r="L42" s="403">
        <f xml:space="preserve"> Time!L$108</f>
        <v>0</v>
      </c>
      <c r="M42" s="403">
        <f xml:space="preserve"> Time!M$108</f>
        <v>0</v>
      </c>
      <c r="N42" s="403">
        <f xml:space="preserve"> Time!N$108</f>
        <v>0</v>
      </c>
      <c r="O42" s="403">
        <f xml:space="preserve"> Time!O$108</f>
        <v>0</v>
      </c>
      <c r="P42" s="403">
        <f xml:space="preserve"> Time!P$108</f>
        <v>0</v>
      </c>
      <c r="Q42" s="403">
        <f xml:space="preserve"> Time!Q$108</f>
        <v>1</v>
      </c>
      <c r="R42" s="403">
        <f xml:space="preserve"> Time!R$108</f>
        <v>1</v>
      </c>
      <c r="S42" s="403">
        <f xml:space="preserve"> Time!S$108</f>
        <v>1</v>
      </c>
      <c r="T42" s="403">
        <f xml:space="preserve"> Time!T$108</f>
        <v>1</v>
      </c>
      <c r="U42" s="403">
        <f xml:space="preserve"> Time!U$108</f>
        <v>1</v>
      </c>
      <c r="V42" s="403">
        <f xml:space="preserve"> Time!V$108</f>
        <v>1</v>
      </c>
      <c r="W42" s="403">
        <f xml:space="preserve"> Time!W$108</f>
        <v>1</v>
      </c>
      <c r="X42" s="403">
        <f xml:space="preserve"> Time!X$108</f>
        <v>1</v>
      </c>
      <c r="Y42" s="403">
        <f xml:space="preserve"> Time!Y$108</f>
        <v>1</v>
      </c>
      <c r="Z42" s="403">
        <f xml:space="preserve"> Time!Z$108</f>
        <v>1</v>
      </c>
      <c r="AA42" s="403">
        <f xml:space="preserve"> Time!AA$108</f>
        <v>1</v>
      </c>
      <c r="AB42" s="403">
        <f xml:space="preserve"> Time!AB$108</f>
        <v>1</v>
      </c>
      <c r="AC42" s="403">
        <f xml:space="preserve"> Time!AC$108</f>
        <v>1</v>
      </c>
      <c r="AD42" s="403">
        <f xml:space="preserve"> Time!AD$108</f>
        <v>1</v>
      </c>
      <c r="AE42" s="403">
        <f xml:space="preserve"> Time!AE$108</f>
        <v>1</v>
      </c>
      <c r="AF42" s="403">
        <f xml:space="preserve"> Time!AF$108</f>
        <v>1</v>
      </c>
      <c r="AG42" s="403">
        <f xml:space="preserve"> Time!AG$108</f>
        <v>1</v>
      </c>
      <c r="AH42" s="403">
        <f xml:space="preserve"> Time!AH$108</f>
        <v>1</v>
      </c>
      <c r="AI42" s="403">
        <f xml:space="preserve"> Time!AI$108</f>
        <v>1</v>
      </c>
      <c r="AJ42" s="403">
        <f xml:space="preserve"> Time!AJ$108</f>
        <v>1</v>
      </c>
      <c r="AK42" s="403">
        <f xml:space="preserve"> Time!AK$108</f>
        <v>1</v>
      </c>
      <c r="AL42" s="403">
        <f xml:space="preserve"> Time!AL$108</f>
        <v>1</v>
      </c>
      <c r="AM42" s="403">
        <f xml:space="preserve"> Time!AM$108</f>
        <v>1</v>
      </c>
      <c r="AN42" s="403">
        <f xml:space="preserve"> Time!AN$108</f>
        <v>1</v>
      </c>
      <c r="AO42" s="403">
        <f xml:space="preserve"> Time!AO$108</f>
        <v>1</v>
      </c>
      <c r="AP42" s="403">
        <f xml:space="preserve"> Time!AP$108</f>
        <v>1</v>
      </c>
      <c r="AQ42" s="403">
        <f xml:space="preserve"> Time!AQ$108</f>
        <v>1</v>
      </c>
      <c r="AR42" s="403">
        <f xml:space="preserve"> Time!AR$108</f>
        <v>1</v>
      </c>
      <c r="AS42" s="403">
        <f xml:space="preserve"> Time!AS$108</f>
        <v>1</v>
      </c>
      <c r="AT42" s="403">
        <f xml:space="preserve"> Time!AT$108</f>
        <v>1</v>
      </c>
      <c r="AU42" s="403">
        <f xml:space="preserve"> Time!AU$108</f>
        <v>1</v>
      </c>
      <c r="AV42" s="403">
        <f xml:space="preserve"> Time!AV$108</f>
        <v>1</v>
      </c>
      <c r="AW42" s="403">
        <f xml:space="preserve"> Time!AW$108</f>
        <v>1</v>
      </c>
      <c r="AX42" s="403">
        <f xml:space="preserve"> Time!AX$108</f>
        <v>1</v>
      </c>
      <c r="AY42" s="403">
        <f xml:space="preserve"> Time!AY$108</f>
        <v>1</v>
      </c>
      <c r="AZ42" s="403">
        <f xml:space="preserve"> Time!AZ$108</f>
        <v>1</v>
      </c>
      <c r="BA42" s="403">
        <f xml:space="preserve"> Time!BA$108</f>
        <v>1</v>
      </c>
      <c r="BB42" s="403">
        <f xml:space="preserve"> Time!BB$108</f>
        <v>1</v>
      </c>
      <c r="BC42" s="403">
        <f xml:space="preserve"> Time!BC$108</f>
        <v>1</v>
      </c>
      <c r="BD42" s="403">
        <f xml:space="preserve"> Time!BD$108</f>
        <v>1</v>
      </c>
      <c r="BE42" s="403">
        <f xml:space="preserve"> Time!BE$108</f>
        <v>0</v>
      </c>
      <c r="BF42" s="403">
        <f xml:space="preserve"> Time!BF$108</f>
        <v>0</v>
      </c>
      <c r="BG42" s="403">
        <f xml:space="preserve"> Time!BG$108</f>
        <v>0</v>
      </c>
      <c r="BH42" s="403">
        <f xml:space="preserve"> Time!BH$108</f>
        <v>0</v>
      </c>
      <c r="BI42" s="403">
        <f xml:space="preserve"> Time!BI$108</f>
        <v>0</v>
      </c>
      <c r="BJ42" s="403">
        <f xml:space="preserve"> Time!BJ$108</f>
        <v>0</v>
      </c>
      <c r="BK42" s="403">
        <f xml:space="preserve"> Time!BK$108</f>
        <v>0</v>
      </c>
      <c r="BL42" s="403">
        <f xml:space="preserve"> Time!BL$108</f>
        <v>0</v>
      </c>
      <c r="BM42" s="403">
        <f xml:space="preserve"> Time!BM$108</f>
        <v>0</v>
      </c>
      <c r="BN42" s="403">
        <f xml:space="preserve"> Time!BN$108</f>
        <v>0</v>
      </c>
      <c r="BO42" s="403">
        <f xml:space="preserve"> Time!BO$108</f>
        <v>0</v>
      </c>
      <c r="BP42" s="403">
        <f xml:space="preserve"> Time!BP$108</f>
        <v>0</v>
      </c>
      <c r="BQ42" s="403">
        <f xml:space="preserve"> Time!BQ$108</f>
        <v>0</v>
      </c>
      <c r="BR42" s="403">
        <f xml:space="preserve"> Time!BR$108</f>
        <v>0</v>
      </c>
      <c r="BS42" s="403">
        <f xml:space="preserve"> Time!BS$108</f>
        <v>0</v>
      </c>
      <c r="BT42" s="403">
        <f xml:space="preserve"> Time!BT$108</f>
        <v>0</v>
      </c>
      <c r="BU42" s="403">
        <f xml:space="preserve"> Time!BU$108</f>
        <v>0</v>
      </c>
      <c r="BV42" s="403">
        <f xml:space="preserve"> Time!BV$108</f>
        <v>0</v>
      </c>
      <c r="BW42" s="403">
        <f xml:space="preserve"> Time!BW$108</f>
        <v>0</v>
      </c>
      <c r="BX42" s="403">
        <f xml:space="preserve"> Time!BX$108</f>
        <v>0</v>
      </c>
      <c r="BY42" s="403">
        <f xml:space="preserve"> Time!BY$108</f>
        <v>0</v>
      </c>
      <c r="BZ42" s="403">
        <f xml:space="preserve"> Time!BZ$108</f>
        <v>0</v>
      </c>
      <c r="CA42" s="403">
        <f xml:space="preserve"> Time!CA$108</f>
        <v>0</v>
      </c>
      <c r="CB42" s="403">
        <f xml:space="preserve"> Time!CB$108</f>
        <v>0</v>
      </c>
      <c r="CC42" s="403">
        <f xml:space="preserve"> Time!CC$108</f>
        <v>0</v>
      </c>
      <c r="CD42" s="403">
        <f xml:space="preserve"> Time!CD$108</f>
        <v>0</v>
      </c>
      <c r="CE42" s="403">
        <f xml:space="preserve"> Time!CE$108</f>
        <v>0</v>
      </c>
      <c r="CF42" s="403">
        <f xml:space="preserve"> Time!CF$108</f>
        <v>0</v>
      </c>
      <c r="CG42" s="403">
        <f xml:space="preserve"> Time!CG$108</f>
        <v>0</v>
      </c>
      <c r="CH42" s="403">
        <f xml:space="preserve"> Time!CH$108</f>
        <v>0</v>
      </c>
      <c r="CI42" s="403">
        <f xml:space="preserve"> Time!CI$108</f>
        <v>0</v>
      </c>
      <c r="CJ42" s="403">
        <f xml:space="preserve"> Time!CJ$108</f>
        <v>0</v>
      </c>
      <c r="CK42" s="403">
        <f xml:space="preserve"> Time!CK$108</f>
        <v>0</v>
      </c>
      <c r="CL42" s="403">
        <f xml:space="preserve"> Time!CL$108</f>
        <v>0</v>
      </c>
      <c r="CM42" s="403">
        <f xml:space="preserve"> Time!CM$108</f>
        <v>0</v>
      </c>
      <c r="CN42" s="403">
        <f xml:space="preserve"> Time!CN$108</f>
        <v>0</v>
      </c>
      <c r="CO42" s="403">
        <f xml:space="preserve"> Time!CO$108</f>
        <v>0</v>
      </c>
      <c r="CP42" s="403">
        <f xml:space="preserve"> Time!CP$108</f>
        <v>0</v>
      </c>
      <c r="CQ42" s="403">
        <f xml:space="preserve"> Time!CQ$108</f>
        <v>0</v>
      </c>
      <c r="CR42" s="403">
        <f xml:space="preserve"> Time!CR$108</f>
        <v>0</v>
      </c>
      <c r="CS42" s="403">
        <f xml:space="preserve"> Time!CS$108</f>
        <v>0</v>
      </c>
      <c r="CT42" s="403">
        <f xml:space="preserve"> Time!CT$108</f>
        <v>0</v>
      </c>
      <c r="CU42" s="403">
        <f xml:space="preserve"> Time!CU$108</f>
        <v>0</v>
      </c>
      <c r="CV42" s="403">
        <f xml:space="preserve"> Time!CV$108</f>
        <v>0</v>
      </c>
      <c r="CW42" s="403">
        <f xml:space="preserve"> Time!CW$108</f>
        <v>0</v>
      </c>
      <c r="CX42" s="403">
        <f xml:space="preserve"> Time!CX$108</f>
        <v>0</v>
      </c>
      <c r="CY42" s="403">
        <f xml:space="preserve"> Time!CY$108</f>
        <v>0</v>
      </c>
      <c r="CZ42" s="403">
        <f xml:space="preserve"> Time!CZ$108</f>
        <v>0</v>
      </c>
      <c r="DA42" s="403">
        <f xml:space="preserve"> Time!DA$108</f>
        <v>0</v>
      </c>
      <c r="DB42" s="403">
        <f xml:space="preserve"> Time!DB$108</f>
        <v>0</v>
      </c>
      <c r="DC42" s="403">
        <f xml:space="preserve"> Time!DC$108</f>
        <v>0</v>
      </c>
      <c r="DD42" s="403">
        <f xml:space="preserve"> Time!DD$108</f>
        <v>0</v>
      </c>
      <c r="DE42" s="403">
        <f xml:space="preserve"> Time!DE$108</f>
        <v>0</v>
      </c>
      <c r="DF42" s="403">
        <f xml:space="preserve"> Time!DF$108</f>
        <v>0</v>
      </c>
      <c r="DG42" s="403">
        <f xml:space="preserve"> Time!DG$108</f>
        <v>0</v>
      </c>
      <c r="DH42" s="403">
        <f xml:space="preserve"> Time!DH$108</f>
        <v>0</v>
      </c>
      <c r="DI42" s="403">
        <f xml:space="preserve"> Time!DI$108</f>
        <v>0</v>
      </c>
      <c r="DJ42" s="403">
        <f xml:space="preserve"> Time!DJ$108</f>
        <v>0</v>
      </c>
      <c r="DK42" s="403">
        <f xml:space="preserve"> Time!DK$108</f>
        <v>0</v>
      </c>
      <c r="DL42" s="403">
        <f xml:space="preserve"> Time!DL$108</f>
        <v>0</v>
      </c>
      <c r="DM42" s="403">
        <f xml:space="preserve"> Time!DM$108</f>
        <v>0</v>
      </c>
      <c r="DN42" s="403">
        <f xml:space="preserve"> Time!DN$108</f>
        <v>0</v>
      </c>
      <c r="DO42" s="403">
        <f xml:space="preserve"> Time!DO$108</f>
        <v>0</v>
      </c>
      <c r="DP42" s="403">
        <f xml:space="preserve"> Time!DP$108</f>
        <v>0</v>
      </c>
      <c r="DQ42" s="403">
        <f xml:space="preserve"> Time!DQ$108</f>
        <v>0</v>
      </c>
      <c r="DR42" s="403">
        <f xml:space="preserve"> Time!DR$108</f>
        <v>0</v>
      </c>
      <c r="DS42" s="403">
        <f xml:space="preserve"> Time!DS$108</f>
        <v>0</v>
      </c>
      <c r="DT42" s="403">
        <f xml:space="preserve"> Time!DT$108</f>
        <v>0</v>
      </c>
      <c r="DU42" s="403">
        <f xml:space="preserve"> Time!DU$108</f>
        <v>0</v>
      </c>
      <c r="DV42" s="403">
        <f xml:space="preserve"> Time!DV$108</f>
        <v>0</v>
      </c>
      <c r="DW42" s="403">
        <f xml:space="preserve"> Time!DW$108</f>
        <v>0</v>
      </c>
      <c r="DX42" s="403">
        <f xml:space="preserve"> Time!DX$108</f>
        <v>0</v>
      </c>
      <c r="DY42" s="403">
        <f xml:space="preserve"> Time!DY$108</f>
        <v>0</v>
      </c>
      <c r="DZ42" s="403">
        <f xml:space="preserve"> Time!DZ$108</f>
        <v>0</v>
      </c>
      <c r="EA42" s="403">
        <f xml:space="preserve"> Time!EA$108</f>
        <v>0</v>
      </c>
      <c r="EB42" s="403">
        <f xml:space="preserve"> Time!EB$108</f>
        <v>0</v>
      </c>
      <c r="EC42" s="403">
        <f xml:space="preserve"> Time!EC$108</f>
        <v>0</v>
      </c>
      <c r="ED42" s="403">
        <f xml:space="preserve"> Time!ED$108</f>
        <v>0</v>
      </c>
      <c r="EE42" s="403">
        <f xml:space="preserve"> Time!EE$108</f>
        <v>0</v>
      </c>
      <c r="EF42" s="403">
        <f xml:space="preserve"> Time!EF$108</f>
        <v>0</v>
      </c>
      <c r="EG42" s="403">
        <f xml:space="preserve"> Time!EG$108</f>
        <v>0</v>
      </c>
      <c r="EH42" s="403">
        <f xml:space="preserve"> Time!EH$108</f>
        <v>0</v>
      </c>
      <c r="EI42" s="403">
        <f xml:space="preserve"> Time!EI$108</f>
        <v>0</v>
      </c>
      <c r="EJ42" s="403">
        <f xml:space="preserve"> Time!EJ$108</f>
        <v>0</v>
      </c>
      <c r="EK42" s="403">
        <f xml:space="preserve"> Time!EK$108</f>
        <v>0</v>
      </c>
      <c r="EL42" s="403">
        <f xml:space="preserve"> Time!EL$108</f>
        <v>0</v>
      </c>
      <c r="EM42" s="403">
        <f xml:space="preserve"> Time!EM$108</f>
        <v>0</v>
      </c>
      <c r="EN42" s="403">
        <f xml:space="preserve"> Time!EN$108</f>
        <v>0</v>
      </c>
      <c r="EO42" s="403">
        <f xml:space="preserve"> Time!EO$108</f>
        <v>0</v>
      </c>
      <c r="EP42" s="403">
        <f xml:space="preserve"> Time!EP$108</f>
        <v>0</v>
      </c>
      <c r="EQ42" s="403">
        <f xml:space="preserve"> Time!EQ$108</f>
        <v>0</v>
      </c>
      <c r="ER42" s="403">
        <f xml:space="preserve"> Time!ER$108</f>
        <v>0</v>
      </c>
      <c r="ES42" s="403">
        <f xml:space="preserve"> Time!ES$108</f>
        <v>0</v>
      </c>
      <c r="ET42" s="403">
        <f xml:space="preserve"> Time!ET$108</f>
        <v>0</v>
      </c>
      <c r="EU42" s="403">
        <f xml:space="preserve"> Time!EU$108</f>
        <v>0</v>
      </c>
      <c r="EV42" s="403">
        <f xml:space="preserve"> Time!EV$108</f>
        <v>0</v>
      </c>
      <c r="EW42" s="403">
        <f xml:space="preserve"> Time!EW$108</f>
        <v>0</v>
      </c>
      <c r="EX42" s="403">
        <f xml:space="preserve"> Time!EX$108</f>
        <v>0</v>
      </c>
      <c r="EY42" s="403">
        <f xml:space="preserve"> Time!EY$108</f>
        <v>0</v>
      </c>
      <c r="EZ42" s="403">
        <f xml:space="preserve"> Time!EZ$108</f>
        <v>0</v>
      </c>
      <c r="FA42" s="403">
        <f xml:space="preserve"> Time!FA$108</f>
        <v>0</v>
      </c>
      <c r="FB42" s="403">
        <f xml:space="preserve"> Time!FB$108</f>
        <v>0</v>
      </c>
      <c r="FC42" s="403">
        <f xml:space="preserve"> Time!FC$108</f>
        <v>0</v>
      </c>
      <c r="FD42" s="403">
        <f xml:space="preserve"> Time!FD$108</f>
        <v>0</v>
      </c>
      <c r="FE42" s="403">
        <f xml:space="preserve"> Time!FE$108</f>
        <v>0</v>
      </c>
      <c r="FF42" s="403">
        <f xml:space="preserve"> Time!FF$108</f>
        <v>0</v>
      </c>
      <c r="FG42" s="403">
        <f xml:space="preserve"> Time!FG$108</f>
        <v>0</v>
      </c>
      <c r="FH42" s="403">
        <f xml:space="preserve"> Time!FH$108</f>
        <v>0</v>
      </c>
      <c r="FI42" s="403">
        <f xml:space="preserve"> Time!FI$108</f>
        <v>0</v>
      </c>
      <c r="FJ42" s="403">
        <f xml:space="preserve"> Time!FJ$108</f>
        <v>0</v>
      </c>
      <c r="FK42" s="403">
        <f xml:space="preserve"> Time!FK$108</f>
        <v>0</v>
      </c>
      <c r="FL42" s="403">
        <f xml:space="preserve"> Time!FL$108</f>
        <v>0</v>
      </c>
      <c r="FM42" s="403">
        <f xml:space="preserve"> Time!FM$108</f>
        <v>0</v>
      </c>
      <c r="FN42" s="403">
        <f xml:space="preserve"> Time!FN$108</f>
        <v>0</v>
      </c>
      <c r="FO42" s="403">
        <f xml:space="preserve"> Time!FO$108</f>
        <v>0</v>
      </c>
      <c r="FP42" s="403">
        <f xml:space="preserve"> Time!FP$108</f>
        <v>0</v>
      </c>
      <c r="FQ42" s="403">
        <f xml:space="preserve"> Time!FQ$108</f>
        <v>0</v>
      </c>
      <c r="FR42" s="403">
        <f xml:space="preserve"> Time!FR$108</f>
        <v>0</v>
      </c>
      <c r="FS42" s="403">
        <f xml:space="preserve"> Time!FS$108</f>
        <v>0</v>
      </c>
      <c r="FT42" s="403">
        <f xml:space="preserve"> Time!FT$108</f>
        <v>0</v>
      </c>
      <c r="FU42" s="403">
        <f xml:space="preserve"> Time!FU$108</f>
        <v>0</v>
      </c>
      <c r="FV42" s="403">
        <f xml:space="preserve"> Time!FV$108</f>
        <v>0</v>
      </c>
      <c r="FW42" s="403">
        <f xml:space="preserve"> Time!FW$108</f>
        <v>0</v>
      </c>
      <c r="FX42" s="403">
        <f xml:space="preserve"> Time!FX$108</f>
        <v>0</v>
      </c>
      <c r="FY42" s="403">
        <f xml:space="preserve"> Time!FY$108</f>
        <v>0</v>
      </c>
      <c r="FZ42" s="403">
        <f xml:space="preserve"> Time!FZ$108</f>
        <v>0</v>
      </c>
      <c r="GA42" s="403">
        <f xml:space="preserve"> Time!GA$108</f>
        <v>0</v>
      </c>
      <c r="GB42" s="403">
        <f xml:space="preserve"> Time!GB$108</f>
        <v>0</v>
      </c>
      <c r="GC42" s="403">
        <f xml:space="preserve"> Time!GC$108</f>
        <v>0</v>
      </c>
      <c r="GD42" s="403">
        <f xml:space="preserve"> Time!GD$108</f>
        <v>0</v>
      </c>
      <c r="GE42" s="403">
        <f xml:space="preserve"> Time!GE$108</f>
        <v>0</v>
      </c>
      <c r="GF42" s="403">
        <f xml:space="preserve"> Time!GF$108</f>
        <v>0</v>
      </c>
      <c r="GG42" s="403">
        <f xml:space="preserve"> Time!GG$108</f>
        <v>0</v>
      </c>
      <c r="GH42" s="403">
        <f xml:space="preserve"> Time!GH$108</f>
        <v>0</v>
      </c>
      <c r="GI42" s="403">
        <f xml:space="preserve"> Time!GI$108</f>
        <v>0</v>
      </c>
      <c r="GJ42" s="403">
        <f xml:space="preserve"> Time!GJ$108</f>
        <v>0</v>
      </c>
    </row>
    <row r="43" spans="1:192" x14ac:dyDescent="0.25">
      <c r="A43" s="243"/>
      <c r="B43" s="243"/>
      <c r="C43" s="244"/>
      <c r="D43" s="245"/>
      <c r="E43" s="242" t="s">
        <v>154</v>
      </c>
      <c r="F43" s="242"/>
      <c r="G43" s="242" t="str">
        <f xml:space="preserve"> SMU</f>
        <v>$ 000s</v>
      </c>
      <c r="H43" s="242">
        <f xml:space="preserve"> SUM(J43:GJ43)</f>
        <v>233108.19068409089</v>
      </c>
      <c r="I43" s="242"/>
      <c r="J43" s="242">
        <f t="shared" ref="J43:AO43" si="48" xml:space="preserve"> $F39 / $F40 * J41 * J42</f>
        <v>0</v>
      </c>
      <c r="K43" s="242">
        <f t="shared" si="48"/>
        <v>0</v>
      </c>
      <c r="L43" s="242">
        <f t="shared" si="48"/>
        <v>0</v>
      </c>
      <c r="M43" s="242">
        <f t="shared" si="48"/>
        <v>0</v>
      </c>
      <c r="N43" s="242">
        <f t="shared" si="48"/>
        <v>0</v>
      </c>
      <c r="O43" s="242">
        <f t="shared" si="48"/>
        <v>0</v>
      </c>
      <c r="P43" s="242">
        <f t="shared" si="48"/>
        <v>0</v>
      </c>
      <c r="Q43" s="242">
        <f t="shared" si="48"/>
        <v>0</v>
      </c>
      <c r="R43" s="242">
        <f xml:space="preserve"> $F39 / $F40 * R41 * R42</f>
        <v>4944.6725209357819</v>
      </c>
      <c r="S43" s="242">
        <f t="shared" si="48"/>
        <v>4944.6725209357819</v>
      </c>
      <c r="T43" s="242">
        <f t="shared" si="48"/>
        <v>5043.5659713544983</v>
      </c>
      <c r="U43" s="242">
        <f t="shared" si="48"/>
        <v>5043.5659713544983</v>
      </c>
      <c r="V43" s="242">
        <f t="shared" si="48"/>
        <v>5144.4372907815878</v>
      </c>
      <c r="W43" s="242">
        <f t="shared" si="48"/>
        <v>5144.4372907815878</v>
      </c>
      <c r="X43" s="242">
        <f t="shared" si="48"/>
        <v>5247.3260365972192</v>
      </c>
      <c r="Y43" s="242">
        <f t="shared" si="48"/>
        <v>5247.3260365972192</v>
      </c>
      <c r="Z43" s="242">
        <f t="shared" si="48"/>
        <v>5352.562946189013</v>
      </c>
      <c r="AA43" s="242">
        <f t="shared" si="48"/>
        <v>5352.562946189013</v>
      </c>
      <c r="AB43" s="242">
        <f t="shared" si="48"/>
        <v>5459.6142051127936</v>
      </c>
      <c r="AC43" s="242">
        <f t="shared" si="48"/>
        <v>5459.6142051127936</v>
      </c>
      <c r="AD43" s="242">
        <f t="shared" si="48"/>
        <v>5568.8064892150505</v>
      </c>
      <c r="AE43" s="242">
        <f t="shared" si="48"/>
        <v>5568.8064892150505</v>
      </c>
      <c r="AF43" s="242">
        <f t="shared" si="48"/>
        <v>5680.1826189993517</v>
      </c>
      <c r="AG43" s="242">
        <f t="shared" si="48"/>
        <v>5680.1826189993517</v>
      </c>
      <c r="AH43" s="242">
        <f t="shared" si="48"/>
        <v>5794.1006146739937</v>
      </c>
      <c r="AI43" s="242">
        <f t="shared" si="48"/>
        <v>5794.1006146739937</v>
      </c>
      <c r="AJ43" s="242">
        <f t="shared" si="48"/>
        <v>5909.9826269674741</v>
      </c>
      <c r="AK43" s="242">
        <f t="shared" si="48"/>
        <v>5909.9826269674741</v>
      </c>
      <c r="AL43" s="242">
        <f t="shared" si="48"/>
        <v>6028.1822795068238</v>
      </c>
      <c r="AM43" s="242">
        <f t="shared" si="48"/>
        <v>6028.1822795068238</v>
      </c>
      <c r="AN43" s="242">
        <f t="shared" si="48"/>
        <v>6148.7459250969605</v>
      </c>
      <c r="AO43" s="242">
        <f t="shared" si="48"/>
        <v>6148.7459250969605</v>
      </c>
      <c r="AP43" s="242">
        <f t="shared" ref="AP43:BU43" si="49" xml:space="preserve"> $F39 / $F40 * AP41 * AP42</f>
        <v>6272.0611173509496</v>
      </c>
      <c r="AQ43" s="242">
        <f t="shared" si="49"/>
        <v>6272.0611173509496</v>
      </c>
      <c r="AR43" s="242">
        <f t="shared" si="49"/>
        <v>6397.5023396979677</v>
      </c>
      <c r="AS43" s="242">
        <f t="shared" si="49"/>
        <v>6397.5023396979677</v>
      </c>
      <c r="AT43" s="242">
        <f t="shared" si="49"/>
        <v>6525.4523864919265</v>
      </c>
      <c r="AU43" s="242">
        <f t="shared" si="49"/>
        <v>6525.4523864919265</v>
      </c>
      <c r="AV43" s="242">
        <f t="shared" si="49"/>
        <v>6655.9614342217646</v>
      </c>
      <c r="AW43" s="242">
        <f t="shared" si="49"/>
        <v>6655.9614342217646</v>
      </c>
      <c r="AX43" s="242">
        <f t="shared" si="49"/>
        <v>6789.449006142092</v>
      </c>
      <c r="AY43" s="242">
        <f t="shared" si="49"/>
        <v>6789.449006142092</v>
      </c>
      <c r="AZ43" s="242">
        <f t="shared" si="49"/>
        <v>6925.2379862649332</v>
      </c>
      <c r="BA43" s="242">
        <f t="shared" si="49"/>
        <v>6925.2379862649332</v>
      </c>
      <c r="BB43" s="242">
        <f t="shared" si="49"/>
        <v>7063.7427459902328</v>
      </c>
      <c r="BC43" s="242">
        <f t="shared" si="49"/>
        <v>7063.7427459902328</v>
      </c>
      <c r="BD43" s="242">
        <f t="shared" si="49"/>
        <v>7205.017600910036</v>
      </c>
      <c r="BE43" s="242">
        <f t="shared" si="49"/>
        <v>0</v>
      </c>
      <c r="BF43" s="242">
        <f t="shared" si="49"/>
        <v>0</v>
      </c>
      <c r="BG43" s="242">
        <f t="shared" si="49"/>
        <v>0</v>
      </c>
      <c r="BH43" s="242">
        <f t="shared" si="49"/>
        <v>0</v>
      </c>
      <c r="BI43" s="242">
        <f t="shared" si="49"/>
        <v>0</v>
      </c>
      <c r="BJ43" s="242">
        <f t="shared" si="49"/>
        <v>0</v>
      </c>
      <c r="BK43" s="242">
        <f t="shared" si="49"/>
        <v>0</v>
      </c>
      <c r="BL43" s="242">
        <f t="shared" si="49"/>
        <v>0</v>
      </c>
      <c r="BM43" s="242">
        <f t="shared" si="49"/>
        <v>0</v>
      </c>
      <c r="BN43" s="242">
        <f t="shared" si="49"/>
        <v>0</v>
      </c>
      <c r="BO43" s="242">
        <f t="shared" si="49"/>
        <v>0</v>
      </c>
      <c r="BP43" s="242">
        <f t="shared" si="49"/>
        <v>0</v>
      </c>
      <c r="BQ43" s="242">
        <f t="shared" si="49"/>
        <v>0</v>
      </c>
      <c r="BR43" s="242">
        <f t="shared" si="49"/>
        <v>0</v>
      </c>
      <c r="BS43" s="242">
        <f t="shared" si="49"/>
        <v>0</v>
      </c>
      <c r="BT43" s="242">
        <f t="shared" si="49"/>
        <v>0</v>
      </c>
      <c r="BU43" s="242">
        <f t="shared" si="49"/>
        <v>0</v>
      </c>
      <c r="BV43" s="242">
        <f t="shared" ref="BV43:DA43" si="50" xml:space="preserve"> $F39 / $F40 * BV41 * BV42</f>
        <v>0</v>
      </c>
      <c r="BW43" s="242">
        <f t="shared" si="50"/>
        <v>0</v>
      </c>
      <c r="BX43" s="242">
        <f t="shared" si="50"/>
        <v>0</v>
      </c>
      <c r="BY43" s="242">
        <f t="shared" si="50"/>
        <v>0</v>
      </c>
      <c r="BZ43" s="242">
        <f t="shared" si="50"/>
        <v>0</v>
      </c>
      <c r="CA43" s="242">
        <f t="shared" si="50"/>
        <v>0</v>
      </c>
      <c r="CB43" s="242">
        <f t="shared" si="50"/>
        <v>0</v>
      </c>
      <c r="CC43" s="242">
        <f t="shared" si="50"/>
        <v>0</v>
      </c>
      <c r="CD43" s="242">
        <f t="shared" si="50"/>
        <v>0</v>
      </c>
      <c r="CE43" s="242">
        <f t="shared" si="50"/>
        <v>0</v>
      </c>
      <c r="CF43" s="242">
        <f t="shared" si="50"/>
        <v>0</v>
      </c>
      <c r="CG43" s="242">
        <f t="shared" si="50"/>
        <v>0</v>
      </c>
      <c r="CH43" s="242">
        <f t="shared" si="50"/>
        <v>0</v>
      </c>
      <c r="CI43" s="242">
        <f t="shared" si="50"/>
        <v>0</v>
      </c>
      <c r="CJ43" s="242">
        <f t="shared" si="50"/>
        <v>0</v>
      </c>
      <c r="CK43" s="242">
        <f t="shared" si="50"/>
        <v>0</v>
      </c>
      <c r="CL43" s="242">
        <f t="shared" si="50"/>
        <v>0</v>
      </c>
      <c r="CM43" s="242">
        <f t="shared" si="50"/>
        <v>0</v>
      </c>
      <c r="CN43" s="242">
        <f t="shared" si="50"/>
        <v>0</v>
      </c>
      <c r="CO43" s="242">
        <f t="shared" si="50"/>
        <v>0</v>
      </c>
      <c r="CP43" s="242">
        <f t="shared" si="50"/>
        <v>0</v>
      </c>
      <c r="CQ43" s="242">
        <f t="shared" si="50"/>
        <v>0</v>
      </c>
      <c r="CR43" s="242">
        <f t="shared" si="50"/>
        <v>0</v>
      </c>
      <c r="CS43" s="242">
        <f t="shared" si="50"/>
        <v>0</v>
      </c>
      <c r="CT43" s="242">
        <f t="shared" si="50"/>
        <v>0</v>
      </c>
      <c r="CU43" s="242">
        <f t="shared" si="50"/>
        <v>0</v>
      </c>
      <c r="CV43" s="242">
        <f t="shared" si="50"/>
        <v>0</v>
      </c>
      <c r="CW43" s="242">
        <f t="shared" si="50"/>
        <v>0</v>
      </c>
      <c r="CX43" s="242">
        <f t="shared" si="50"/>
        <v>0</v>
      </c>
      <c r="CY43" s="242">
        <f t="shared" si="50"/>
        <v>0</v>
      </c>
      <c r="CZ43" s="242">
        <f t="shared" si="50"/>
        <v>0</v>
      </c>
      <c r="DA43" s="242">
        <f t="shared" si="50"/>
        <v>0</v>
      </c>
      <c r="DB43" s="242">
        <f t="shared" ref="DB43:EG43" si="51" xml:space="preserve"> $F39 / $F40 * DB41 * DB42</f>
        <v>0</v>
      </c>
      <c r="DC43" s="242">
        <f t="shared" si="51"/>
        <v>0</v>
      </c>
      <c r="DD43" s="242">
        <f t="shared" si="51"/>
        <v>0</v>
      </c>
      <c r="DE43" s="242">
        <f t="shared" si="51"/>
        <v>0</v>
      </c>
      <c r="DF43" s="242">
        <f t="shared" si="51"/>
        <v>0</v>
      </c>
      <c r="DG43" s="242">
        <f t="shared" si="51"/>
        <v>0</v>
      </c>
      <c r="DH43" s="242">
        <f t="shared" si="51"/>
        <v>0</v>
      </c>
      <c r="DI43" s="242">
        <f t="shared" si="51"/>
        <v>0</v>
      </c>
      <c r="DJ43" s="242">
        <f t="shared" si="51"/>
        <v>0</v>
      </c>
      <c r="DK43" s="242">
        <f t="shared" si="51"/>
        <v>0</v>
      </c>
      <c r="DL43" s="242">
        <f t="shared" si="51"/>
        <v>0</v>
      </c>
      <c r="DM43" s="242">
        <f t="shared" si="51"/>
        <v>0</v>
      </c>
      <c r="DN43" s="242">
        <f t="shared" si="51"/>
        <v>0</v>
      </c>
      <c r="DO43" s="242">
        <f t="shared" si="51"/>
        <v>0</v>
      </c>
      <c r="DP43" s="242">
        <f t="shared" si="51"/>
        <v>0</v>
      </c>
      <c r="DQ43" s="242">
        <f t="shared" si="51"/>
        <v>0</v>
      </c>
      <c r="DR43" s="242">
        <f t="shared" si="51"/>
        <v>0</v>
      </c>
      <c r="DS43" s="242">
        <f t="shared" si="51"/>
        <v>0</v>
      </c>
      <c r="DT43" s="242">
        <f t="shared" si="51"/>
        <v>0</v>
      </c>
      <c r="DU43" s="242">
        <f t="shared" si="51"/>
        <v>0</v>
      </c>
      <c r="DV43" s="242">
        <f t="shared" si="51"/>
        <v>0</v>
      </c>
      <c r="DW43" s="242">
        <f t="shared" si="51"/>
        <v>0</v>
      </c>
      <c r="DX43" s="242">
        <f t="shared" si="51"/>
        <v>0</v>
      </c>
      <c r="DY43" s="242">
        <f t="shared" si="51"/>
        <v>0</v>
      </c>
      <c r="DZ43" s="242">
        <f t="shared" si="51"/>
        <v>0</v>
      </c>
      <c r="EA43" s="242">
        <f t="shared" si="51"/>
        <v>0</v>
      </c>
      <c r="EB43" s="242">
        <f t="shared" si="51"/>
        <v>0</v>
      </c>
      <c r="EC43" s="242">
        <f t="shared" si="51"/>
        <v>0</v>
      </c>
      <c r="ED43" s="242">
        <f t="shared" si="51"/>
        <v>0</v>
      </c>
      <c r="EE43" s="242">
        <f t="shared" si="51"/>
        <v>0</v>
      </c>
      <c r="EF43" s="242">
        <f t="shared" si="51"/>
        <v>0</v>
      </c>
      <c r="EG43" s="242">
        <f t="shared" si="51"/>
        <v>0</v>
      </c>
      <c r="EH43" s="242">
        <f t="shared" ref="EH43:FM43" si="52" xml:space="preserve"> $F39 / $F40 * EH41 * EH42</f>
        <v>0</v>
      </c>
      <c r="EI43" s="242">
        <f t="shared" si="52"/>
        <v>0</v>
      </c>
      <c r="EJ43" s="242">
        <f t="shared" si="52"/>
        <v>0</v>
      </c>
      <c r="EK43" s="242">
        <f t="shared" si="52"/>
        <v>0</v>
      </c>
      <c r="EL43" s="242">
        <f t="shared" si="52"/>
        <v>0</v>
      </c>
      <c r="EM43" s="242">
        <f t="shared" si="52"/>
        <v>0</v>
      </c>
      <c r="EN43" s="242">
        <f t="shared" si="52"/>
        <v>0</v>
      </c>
      <c r="EO43" s="242">
        <f t="shared" si="52"/>
        <v>0</v>
      </c>
      <c r="EP43" s="242">
        <f t="shared" si="52"/>
        <v>0</v>
      </c>
      <c r="EQ43" s="242">
        <f t="shared" si="52"/>
        <v>0</v>
      </c>
      <c r="ER43" s="242">
        <f t="shared" si="52"/>
        <v>0</v>
      </c>
      <c r="ES43" s="242">
        <f t="shared" si="52"/>
        <v>0</v>
      </c>
      <c r="ET43" s="242">
        <f t="shared" si="52"/>
        <v>0</v>
      </c>
      <c r="EU43" s="242">
        <f t="shared" si="52"/>
        <v>0</v>
      </c>
      <c r="EV43" s="242">
        <f t="shared" si="52"/>
        <v>0</v>
      </c>
      <c r="EW43" s="242">
        <f t="shared" si="52"/>
        <v>0</v>
      </c>
      <c r="EX43" s="242">
        <f t="shared" si="52"/>
        <v>0</v>
      </c>
      <c r="EY43" s="242">
        <f t="shared" si="52"/>
        <v>0</v>
      </c>
      <c r="EZ43" s="242">
        <f t="shared" si="52"/>
        <v>0</v>
      </c>
      <c r="FA43" s="242">
        <f t="shared" si="52"/>
        <v>0</v>
      </c>
      <c r="FB43" s="242">
        <f t="shared" si="52"/>
        <v>0</v>
      </c>
      <c r="FC43" s="242">
        <f t="shared" si="52"/>
        <v>0</v>
      </c>
      <c r="FD43" s="242">
        <f t="shared" si="52"/>
        <v>0</v>
      </c>
      <c r="FE43" s="242">
        <f t="shared" si="52"/>
        <v>0</v>
      </c>
      <c r="FF43" s="242">
        <f t="shared" si="52"/>
        <v>0</v>
      </c>
      <c r="FG43" s="242">
        <f t="shared" si="52"/>
        <v>0</v>
      </c>
      <c r="FH43" s="242">
        <f t="shared" si="52"/>
        <v>0</v>
      </c>
      <c r="FI43" s="242">
        <f t="shared" si="52"/>
        <v>0</v>
      </c>
      <c r="FJ43" s="242">
        <f t="shared" si="52"/>
        <v>0</v>
      </c>
      <c r="FK43" s="242">
        <f t="shared" si="52"/>
        <v>0</v>
      </c>
      <c r="FL43" s="242">
        <f t="shared" si="52"/>
        <v>0</v>
      </c>
      <c r="FM43" s="242">
        <f t="shared" si="52"/>
        <v>0</v>
      </c>
      <c r="FN43" s="242">
        <f t="shared" ref="FN43:GJ43" si="53" xml:space="preserve"> $F39 / $F40 * FN41 * FN42</f>
        <v>0</v>
      </c>
      <c r="FO43" s="242">
        <f t="shared" si="53"/>
        <v>0</v>
      </c>
      <c r="FP43" s="242">
        <f t="shared" si="53"/>
        <v>0</v>
      </c>
      <c r="FQ43" s="242">
        <f t="shared" si="53"/>
        <v>0</v>
      </c>
      <c r="FR43" s="242">
        <f t="shared" si="53"/>
        <v>0</v>
      </c>
      <c r="FS43" s="242">
        <f t="shared" si="53"/>
        <v>0</v>
      </c>
      <c r="FT43" s="242">
        <f t="shared" si="53"/>
        <v>0</v>
      </c>
      <c r="FU43" s="242">
        <f t="shared" si="53"/>
        <v>0</v>
      </c>
      <c r="FV43" s="242">
        <f t="shared" si="53"/>
        <v>0</v>
      </c>
      <c r="FW43" s="242">
        <f t="shared" si="53"/>
        <v>0</v>
      </c>
      <c r="FX43" s="242">
        <f t="shared" si="53"/>
        <v>0</v>
      </c>
      <c r="FY43" s="242">
        <f t="shared" si="53"/>
        <v>0</v>
      </c>
      <c r="FZ43" s="242">
        <f t="shared" si="53"/>
        <v>0</v>
      </c>
      <c r="GA43" s="242">
        <f t="shared" si="53"/>
        <v>0</v>
      </c>
      <c r="GB43" s="242">
        <f t="shared" si="53"/>
        <v>0</v>
      </c>
      <c r="GC43" s="242">
        <f t="shared" si="53"/>
        <v>0</v>
      </c>
      <c r="GD43" s="242">
        <f t="shared" si="53"/>
        <v>0</v>
      </c>
      <c r="GE43" s="242">
        <f t="shared" si="53"/>
        <v>0</v>
      </c>
      <c r="GF43" s="242">
        <f t="shared" si="53"/>
        <v>0</v>
      </c>
      <c r="GG43" s="242">
        <f t="shared" si="53"/>
        <v>0</v>
      </c>
      <c r="GH43" s="242">
        <f t="shared" si="53"/>
        <v>0</v>
      </c>
      <c r="GI43" s="242">
        <f t="shared" si="53"/>
        <v>0</v>
      </c>
      <c r="GJ43" s="242">
        <f t="shared" si="53"/>
        <v>0</v>
      </c>
    </row>
    <row r="44" spans="1:192" x14ac:dyDescent="0.25">
      <c r="A44" s="142"/>
      <c r="B44" s="142"/>
      <c r="C44" s="143"/>
      <c r="D44" s="144"/>
      <c r="E44" s="145" t="str">
        <f xml:space="preserve"> LEFT(E43, LEN(E43) - 4)</f>
        <v>O&amp;M expense</v>
      </c>
      <c r="F44" s="145"/>
      <c r="G44" s="145" t="str">
        <f xml:space="preserve"> SMU</f>
        <v>$ 000s</v>
      </c>
      <c r="H44" s="145">
        <f xml:space="preserve"> SUM(J44:GJ44)</f>
        <v>-233108.19068409089</v>
      </c>
      <c r="I44" s="145"/>
      <c r="J44" s="145">
        <f t="shared" ref="J44:BU44" si="54" xml:space="preserve"> -1 * J43</f>
        <v>0</v>
      </c>
      <c r="K44" s="145">
        <f t="shared" si="54"/>
        <v>0</v>
      </c>
      <c r="L44" s="145">
        <f t="shared" si="54"/>
        <v>0</v>
      </c>
      <c r="M44" s="145">
        <f t="shared" si="54"/>
        <v>0</v>
      </c>
      <c r="N44" s="145">
        <f t="shared" si="54"/>
        <v>0</v>
      </c>
      <c r="O44" s="145">
        <f t="shared" si="54"/>
        <v>0</v>
      </c>
      <c r="P44" s="145">
        <f t="shared" si="54"/>
        <v>0</v>
      </c>
      <c r="Q44" s="145">
        <f t="shared" si="54"/>
        <v>0</v>
      </c>
      <c r="R44" s="145">
        <f t="shared" si="54"/>
        <v>-4944.6725209357819</v>
      </c>
      <c r="S44" s="145">
        <f t="shared" si="54"/>
        <v>-4944.6725209357819</v>
      </c>
      <c r="T44" s="145">
        <f t="shared" si="54"/>
        <v>-5043.5659713544983</v>
      </c>
      <c r="U44" s="145">
        <f t="shared" si="54"/>
        <v>-5043.5659713544983</v>
      </c>
      <c r="V44" s="145">
        <f t="shared" si="54"/>
        <v>-5144.4372907815878</v>
      </c>
      <c r="W44" s="145">
        <f t="shared" si="54"/>
        <v>-5144.4372907815878</v>
      </c>
      <c r="X44" s="145">
        <f t="shared" si="54"/>
        <v>-5247.3260365972192</v>
      </c>
      <c r="Y44" s="145">
        <f t="shared" si="54"/>
        <v>-5247.3260365972192</v>
      </c>
      <c r="Z44" s="145">
        <f t="shared" si="54"/>
        <v>-5352.562946189013</v>
      </c>
      <c r="AA44" s="145">
        <f t="shared" si="54"/>
        <v>-5352.562946189013</v>
      </c>
      <c r="AB44" s="145">
        <f t="shared" si="54"/>
        <v>-5459.6142051127936</v>
      </c>
      <c r="AC44" s="145">
        <f t="shared" si="54"/>
        <v>-5459.6142051127936</v>
      </c>
      <c r="AD44" s="145">
        <f t="shared" si="54"/>
        <v>-5568.8064892150505</v>
      </c>
      <c r="AE44" s="145">
        <f t="shared" si="54"/>
        <v>-5568.8064892150505</v>
      </c>
      <c r="AF44" s="145">
        <f t="shared" si="54"/>
        <v>-5680.1826189993517</v>
      </c>
      <c r="AG44" s="145">
        <f t="shared" si="54"/>
        <v>-5680.1826189993517</v>
      </c>
      <c r="AH44" s="145">
        <f t="shared" si="54"/>
        <v>-5794.1006146739937</v>
      </c>
      <c r="AI44" s="145">
        <f t="shared" si="54"/>
        <v>-5794.1006146739937</v>
      </c>
      <c r="AJ44" s="145">
        <f t="shared" si="54"/>
        <v>-5909.9826269674741</v>
      </c>
      <c r="AK44" s="145">
        <f t="shared" si="54"/>
        <v>-5909.9826269674741</v>
      </c>
      <c r="AL44" s="145">
        <f t="shared" si="54"/>
        <v>-6028.1822795068238</v>
      </c>
      <c r="AM44" s="145">
        <f t="shared" si="54"/>
        <v>-6028.1822795068238</v>
      </c>
      <c r="AN44" s="145">
        <f t="shared" si="54"/>
        <v>-6148.7459250969605</v>
      </c>
      <c r="AO44" s="145">
        <f t="shared" si="54"/>
        <v>-6148.7459250969605</v>
      </c>
      <c r="AP44" s="145">
        <f t="shared" si="54"/>
        <v>-6272.0611173509496</v>
      </c>
      <c r="AQ44" s="145">
        <f t="shared" si="54"/>
        <v>-6272.0611173509496</v>
      </c>
      <c r="AR44" s="145">
        <f t="shared" si="54"/>
        <v>-6397.5023396979677</v>
      </c>
      <c r="AS44" s="145">
        <f t="shared" si="54"/>
        <v>-6397.5023396979677</v>
      </c>
      <c r="AT44" s="145">
        <f t="shared" si="54"/>
        <v>-6525.4523864919265</v>
      </c>
      <c r="AU44" s="145">
        <f t="shared" si="54"/>
        <v>-6525.4523864919265</v>
      </c>
      <c r="AV44" s="145">
        <f t="shared" si="54"/>
        <v>-6655.9614342217646</v>
      </c>
      <c r="AW44" s="145">
        <f t="shared" si="54"/>
        <v>-6655.9614342217646</v>
      </c>
      <c r="AX44" s="145">
        <f t="shared" si="54"/>
        <v>-6789.449006142092</v>
      </c>
      <c r="AY44" s="145">
        <f t="shared" si="54"/>
        <v>-6789.449006142092</v>
      </c>
      <c r="AZ44" s="145">
        <f t="shared" si="54"/>
        <v>-6925.2379862649332</v>
      </c>
      <c r="BA44" s="145">
        <f t="shared" si="54"/>
        <v>-6925.2379862649332</v>
      </c>
      <c r="BB44" s="145">
        <f t="shared" si="54"/>
        <v>-7063.7427459902328</v>
      </c>
      <c r="BC44" s="145">
        <f t="shared" si="54"/>
        <v>-7063.7427459902328</v>
      </c>
      <c r="BD44" s="145">
        <f t="shared" si="54"/>
        <v>-7205.017600910036</v>
      </c>
      <c r="BE44" s="145">
        <f t="shared" si="54"/>
        <v>0</v>
      </c>
      <c r="BF44" s="145">
        <f t="shared" si="54"/>
        <v>0</v>
      </c>
      <c r="BG44" s="145">
        <f t="shared" si="54"/>
        <v>0</v>
      </c>
      <c r="BH44" s="145">
        <f t="shared" si="54"/>
        <v>0</v>
      </c>
      <c r="BI44" s="145">
        <f t="shared" si="54"/>
        <v>0</v>
      </c>
      <c r="BJ44" s="145">
        <f t="shared" si="54"/>
        <v>0</v>
      </c>
      <c r="BK44" s="145">
        <f t="shared" si="54"/>
        <v>0</v>
      </c>
      <c r="BL44" s="145">
        <f t="shared" si="54"/>
        <v>0</v>
      </c>
      <c r="BM44" s="145">
        <f t="shared" si="54"/>
        <v>0</v>
      </c>
      <c r="BN44" s="145">
        <f t="shared" si="54"/>
        <v>0</v>
      </c>
      <c r="BO44" s="145">
        <f t="shared" si="54"/>
        <v>0</v>
      </c>
      <c r="BP44" s="145">
        <f t="shared" si="54"/>
        <v>0</v>
      </c>
      <c r="BQ44" s="145">
        <f t="shared" si="54"/>
        <v>0</v>
      </c>
      <c r="BR44" s="145">
        <f t="shared" si="54"/>
        <v>0</v>
      </c>
      <c r="BS44" s="145">
        <f t="shared" si="54"/>
        <v>0</v>
      </c>
      <c r="BT44" s="145">
        <f t="shared" si="54"/>
        <v>0</v>
      </c>
      <c r="BU44" s="145">
        <f t="shared" si="54"/>
        <v>0</v>
      </c>
      <c r="BV44" s="145">
        <f t="shared" ref="BV44:EG44" si="55" xml:space="preserve"> -1 * BV43</f>
        <v>0</v>
      </c>
      <c r="BW44" s="145">
        <f t="shared" si="55"/>
        <v>0</v>
      </c>
      <c r="BX44" s="145">
        <f t="shared" si="55"/>
        <v>0</v>
      </c>
      <c r="BY44" s="145">
        <f t="shared" si="55"/>
        <v>0</v>
      </c>
      <c r="BZ44" s="145">
        <f t="shared" si="55"/>
        <v>0</v>
      </c>
      <c r="CA44" s="145">
        <f t="shared" si="55"/>
        <v>0</v>
      </c>
      <c r="CB44" s="145">
        <f t="shared" si="55"/>
        <v>0</v>
      </c>
      <c r="CC44" s="145">
        <f t="shared" si="55"/>
        <v>0</v>
      </c>
      <c r="CD44" s="145">
        <f t="shared" si="55"/>
        <v>0</v>
      </c>
      <c r="CE44" s="145">
        <f t="shared" si="55"/>
        <v>0</v>
      </c>
      <c r="CF44" s="145">
        <f t="shared" si="55"/>
        <v>0</v>
      </c>
      <c r="CG44" s="145">
        <f t="shared" si="55"/>
        <v>0</v>
      </c>
      <c r="CH44" s="145">
        <f t="shared" si="55"/>
        <v>0</v>
      </c>
      <c r="CI44" s="145">
        <f t="shared" si="55"/>
        <v>0</v>
      </c>
      <c r="CJ44" s="145">
        <f t="shared" si="55"/>
        <v>0</v>
      </c>
      <c r="CK44" s="145">
        <f t="shared" si="55"/>
        <v>0</v>
      </c>
      <c r="CL44" s="145">
        <f t="shared" si="55"/>
        <v>0</v>
      </c>
      <c r="CM44" s="145">
        <f t="shared" si="55"/>
        <v>0</v>
      </c>
      <c r="CN44" s="145">
        <f t="shared" si="55"/>
        <v>0</v>
      </c>
      <c r="CO44" s="145">
        <f t="shared" si="55"/>
        <v>0</v>
      </c>
      <c r="CP44" s="145">
        <f t="shared" si="55"/>
        <v>0</v>
      </c>
      <c r="CQ44" s="145">
        <f t="shared" si="55"/>
        <v>0</v>
      </c>
      <c r="CR44" s="145">
        <f t="shared" si="55"/>
        <v>0</v>
      </c>
      <c r="CS44" s="145">
        <f t="shared" si="55"/>
        <v>0</v>
      </c>
      <c r="CT44" s="145">
        <f t="shared" si="55"/>
        <v>0</v>
      </c>
      <c r="CU44" s="145">
        <f t="shared" si="55"/>
        <v>0</v>
      </c>
      <c r="CV44" s="145">
        <f t="shared" si="55"/>
        <v>0</v>
      </c>
      <c r="CW44" s="145">
        <f t="shared" si="55"/>
        <v>0</v>
      </c>
      <c r="CX44" s="145">
        <f t="shared" si="55"/>
        <v>0</v>
      </c>
      <c r="CY44" s="145">
        <f t="shared" si="55"/>
        <v>0</v>
      </c>
      <c r="CZ44" s="145">
        <f t="shared" si="55"/>
        <v>0</v>
      </c>
      <c r="DA44" s="145">
        <f t="shared" si="55"/>
        <v>0</v>
      </c>
      <c r="DB44" s="145">
        <f t="shared" si="55"/>
        <v>0</v>
      </c>
      <c r="DC44" s="145">
        <f t="shared" si="55"/>
        <v>0</v>
      </c>
      <c r="DD44" s="145">
        <f t="shared" si="55"/>
        <v>0</v>
      </c>
      <c r="DE44" s="145">
        <f t="shared" si="55"/>
        <v>0</v>
      </c>
      <c r="DF44" s="145">
        <f t="shared" si="55"/>
        <v>0</v>
      </c>
      <c r="DG44" s="145">
        <f t="shared" si="55"/>
        <v>0</v>
      </c>
      <c r="DH44" s="145">
        <f t="shared" si="55"/>
        <v>0</v>
      </c>
      <c r="DI44" s="145">
        <f t="shared" si="55"/>
        <v>0</v>
      </c>
      <c r="DJ44" s="145">
        <f t="shared" si="55"/>
        <v>0</v>
      </c>
      <c r="DK44" s="145">
        <f t="shared" si="55"/>
        <v>0</v>
      </c>
      <c r="DL44" s="145">
        <f t="shared" si="55"/>
        <v>0</v>
      </c>
      <c r="DM44" s="145">
        <f t="shared" si="55"/>
        <v>0</v>
      </c>
      <c r="DN44" s="145">
        <f t="shared" si="55"/>
        <v>0</v>
      </c>
      <c r="DO44" s="145">
        <f t="shared" si="55"/>
        <v>0</v>
      </c>
      <c r="DP44" s="145">
        <f t="shared" si="55"/>
        <v>0</v>
      </c>
      <c r="DQ44" s="145">
        <f t="shared" si="55"/>
        <v>0</v>
      </c>
      <c r="DR44" s="145">
        <f t="shared" si="55"/>
        <v>0</v>
      </c>
      <c r="DS44" s="145">
        <f t="shared" si="55"/>
        <v>0</v>
      </c>
      <c r="DT44" s="145">
        <f t="shared" si="55"/>
        <v>0</v>
      </c>
      <c r="DU44" s="145">
        <f t="shared" si="55"/>
        <v>0</v>
      </c>
      <c r="DV44" s="145">
        <f t="shared" si="55"/>
        <v>0</v>
      </c>
      <c r="DW44" s="145">
        <f t="shared" si="55"/>
        <v>0</v>
      </c>
      <c r="DX44" s="145">
        <f t="shared" si="55"/>
        <v>0</v>
      </c>
      <c r="DY44" s="145">
        <f t="shared" si="55"/>
        <v>0</v>
      </c>
      <c r="DZ44" s="145">
        <f t="shared" si="55"/>
        <v>0</v>
      </c>
      <c r="EA44" s="145">
        <f t="shared" si="55"/>
        <v>0</v>
      </c>
      <c r="EB44" s="145">
        <f t="shared" si="55"/>
        <v>0</v>
      </c>
      <c r="EC44" s="145">
        <f t="shared" si="55"/>
        <v>0</v>
      </c>
      <c r="ED44" s="145">
        <f t="shared" si="55"/>
        <v>0</v>
      </c>
      <c r="EE44" s="145">
        <f t="shared" si="55"/>
        <v>0</v>
      </c>
      <c r="EF44" s="145">
        <f t="shared" si="55"/>
        <v>0</v>
      </c>
      <c r="EG44" s="145">
        <f t="shared" si="55"/>
        <v>0</v>
      </c>
      <c r="EH44" s="145">
        <f t="shared" ref="EH44:GJ44" si="56" xml:space="preserve"> -1 * EH43</f>
        <v>0</v>
      </c>
      <c r="EI44" s="145">
        <f t="shared" si="56"/>
        <v>0</v>
      </c>
      <c r="EJ44" s="145">
        <f t="shared" si="56"/>
        <v>0</v>
      </c>
      <c r="EK44" s="145">
        <f t="shared" si="56"/>
        <v>0</v>
      </c>
      <c r="EL44" s="145">
        <f t="shared" si="56"/>
        <v>0</v>
      </c>
      <c r="EM44" s="145">
        <f t="shared" si="56"/>
        <v>0</v>
      </c>
      <c r="EN44" s="145">
        <f t="shared" si="56"/>
        <v>0</v>
      </c>
      <c r="EO44" s="145">
        <f t="shared" si="56"/>
        <v>0</v>
      </c>
      <c r="EP44" s="145">
        <f t="shared" si="56"/>
        <v>0</v>
      </c>
      <c r="EQ44" s="145">
        <f t="shared" si="56"/>
        <v>0</v>
      </c>
      <c r="ER44" s="145">
        <f t="shared" si="56"/>
        <v>0</v>
      </c>
      <c r="ES44" s="145">
        <f t="shared" si="56"/>
        <v>0</v>
      </c>
      <c r="ET44" s="145">
        <f t="shared" si="56"/>
        <v>0</v>
      </c>
      <c r="EU44" s="145">
        <f t="shared" si="56"/>
        <v>0</v>
      </c>
      <c r="EV44" s="145">
        <f t="shared" si="56"/>
        <v>0</v>
      </c>
      <c r="EW44" s="145">
        <f t="shared" si="56"/>
        <v>0</v>
      </c>
      <c r="EX44" s="145">
        <f t="shared" si="56"/>
        <v>0</v>
      </c>
      <c r="EY44" s="145">
        <f t="shared" si="56"/>
        <v>0</v>
      </c>
      <c r="EZ44" s="145">
        <f t="shared" si="56"/>
        <v>0</v>
      </c>
      <c r="FA44" s="145">
        <f t="shared" si="56"/>
        <v>0</v>
      </c>
      <c r="FB44" s="145">
        <f t="shared" si="56"/>
        <v>0</v>
      </c>
      <c r="FC44" s="145">
        <f t="shared" si="56"/>
        <v>0</v>
      </c>
      <c r="FD44" s="145">
        <f t="shared" si="56"/>
        <v>0</v>
      </c>
      <c r="FE44" s="145">
        <f t="shared" si="56"/>
        <v>0</v>
      </c>
      <c r="FF44" s="145">
        <f t="shared" si="56"/>
        <v>0</v>
      </c>
      <c r="FG44" s="145">
        <f t="shared" si="56"/>
        <v>0</v>
      </c>
      <c r="FH44" s="145">
        <f t="shared" si="56"/>
        <v>0</v>
      </c>
      <c r="FI44" s="145">
        <f t="shared" si="56"/>
        <v>0</v>
      </c>
      <c r="FJ44" s="145">
        <f t="shared" si="56"/>
        <v>0</v>
      </c>
      <c r="FK44" s="145">
        <f t="shared" si="56"/>
        <v>0</v>
      </c>
      <c r="FL44" s="145">
        <f t="shared" si="56"/>
        <v>0</v>
      </c>
      <c r="FM44" s="145">
        <f t="shared" si="56"/>
        <v>0</v>
      </c>
      <c r="FN44" s="145">
        <f t="shared" si="56"/>
        <v>0</v>
      </c>
      <c r="FO44" s="145">
        <f t="shared" si="56"/>
        <v>0</v>
      </c>
      <c r="FP44" s="145">
        <f t="shared" si="56"/>
        <v>0</v>
      </c>
      <c r="FQ44" s="145">
        <f t="shared" si="56"/>
        <v>0</v>
      </c>
      <c r="FR44" s="145">
        <f t="shared" si="56"/>
        <v>0</v>
      </c>
      <c r="FS44" s="145">
        <f t="shared" si="56"/>
        <v>0</v>
      </c>
      <c r="FT44" s="145">
        <f t="shared" si="56"/>
        <v>0</v>
      </c>
      <c r="FU44" s="145">
        <f t="shared" si="56"/>
        <v>0</v>
      </c>
      <c r="FV44" s="145">
        <f t="shared" si="56"/>
        <v>0</v>
      </c>
      <c r="FW44" s="145">
        <f t="shared" si="56"/>
        <v>0</v>
      </c>
      <c r="FX44" s="145">
        <f t="shared" si="56"/>
        <v>0</v>
      </c>
      <c r="FY44" s="145">
        <f t="shared" si="56"/>
        <v>0</v>
      </c>
      <c r="FZ44" s="145">
        <f t="shared" si="56"/>
        <v>0</v>
      </c>
      <c r="GA44" s="145">
        <f t="shared" si="56"/>
        <v>0</v>
      </c>
      <c r="GB44" s="145">
        <f t="shared" si="56"/>
        <v>0</v>
      </c>
      <c r="GC44" s="145">
        <f t="shared" si="56"/>
        <v>0</v>
      </c>
      <c r="GD44" s="145">
        <f t="shared" si="56"/>
        <v>0</v>
      </c>
      <c r="GE44" s="145">
        <f t="shared" si="56"/>
        <v>0</v>
      </c>
      <c r="GF44" s="145">
        <f t="shared" si="56"/>
        <v>0</v>
      </c>
      <c r="GG44" s="145">
        <f t="shared" si="56"/>
        <v>0</v>
      </c>
      <c r="GH44" s="145">
        <f t="shared" si="56"/>
        <v>0</v>
      </c>
      <c r="GI44" s="145">
        <f t="shared" si="56"/>
        <v>0</v>
      </c>
      <c r="GJ44" s="145">
        <f t="shared" si="56"/>
        <v>0</v>
      </c>
    </row>
    <row r="45" spans="1:192" x14ac:dyDescent="0.25">
      <c r="A45" s="243"/>
      <c r="B45" s="243"/>
      <c r="C45" s="244"/>
      <c r="D45" s="245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2"/>
      <c r="S45" s="242"/>
      <c r="T45" s="242"/>
      <c r="U45" s="242"/>
      <c r="V45" s="242"/>
      <c r="W45" s="242"/>
      <c r="X45" s="242"/>
      <c r="Y45" s="242"/>
      <c r="Z45" s="242"/>
      <c r="AA45" s="242"/>
      <c r="AB45" s="242"/>
      <c r="AC45" s="242"/>
      <c r="AD45" s="242"/>
      <c r="AE45" s="242"/>
      <c r="AF45" s="242"/>
      <c r="AG45" s="242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42"/>
      <c r="BU45" s="242"/>
      <c r="BV45" s="242"/>
      <c r="BW45" s="242"/>
      <c r="BX45" s="242"/>
      <c r="BY45" s="242"/>
      <c r="BZ45" s="242"/>
      <c r="CA45" s="242"/>
      <c r="CB45" s="242"/>
      <c r="CC45" s="242"/>
      <c r="CD45" s="242"/>
      <c r="CE45" s="242"/>
      <c r="CF45" s="242"/>
      <c r="CG45" s="242"/>
      <c r="CH45" s="242"/>
      <c r="CI45" s="242"/>
      <c r="CJ45" s="242"/>
      <c r="CK45" s="242"/>
      <c r="CL45" s="242"/>
      <c r="CM45" s="242"/>
      <c r="CN45" s="242"/>
      <c r="CO45" s="242"/>
      <c r="CP45" s="242"/>
      <c r="CQ45" s="242"/>
      <c r="CR45" s="242"/>
      <c r="CS45" s="242"/>
      <c r="CT45" s="242"/>
      <c r="CU45" s="242"/>
      <c r="CV45" s="242"/>
      <c r="CW45" s="242"/>
      <c r="CX45" s="242"/>
      <c r="CY45" s="242"/>
      <c r="CZ45" s="242"/>
      <c r="DA45" s="242"/>
      <c r="DB45" s="242"/>
      <c r="DC45" s="242"/>
      <c r="DD45" s="242"/>
      <c r="DE45" s="242"/>
      <c r="DF45" s="242"/>
      <c r="DG45" s="242"/>
      <c r="DH45" s="242"/>
      <c r="DI45" s="242"/>
      <c r="DJ45" s="242"/>
      <c r="DK45" s="242"/>
      <c r="DL45" s="242"/>
      <c r="DM45" s="242"/>
      <c r="DN45" s="242"/>
      <c r="DO45" s="242"/>
      <c r="DP45" s="242"/>
      <c r="DQ45" s="242"/>
      <c r="DR45" s="242"/>
      <c r="DS45" s="242"/>
      <c r="DT45" s="242"/>
      <c r="DU45" s="242"/>
      <c r="DV45" s="242"/>
      <c r="DW45" s="242"/>
      <c r="DX45" s="242"/>
      <c r="DY45" s="242"/>
      <c r="DZ45" s="242"/>
      <c r="EA45" s="242"/>
      <c r="EB45" s="242"/>
      <c r="EC45" s="242"/>
      <c r="ED45" s="242"/>
      <c r="EE45" s="242"/>
      <c r="EF45" s="242"/>
      <c r="EG45" s="242"/>
      <c r="EH45" s="242"/>
      <c r="EI45" s="242"/>
      <c r="EJ45" s="242"/>
      <c r="EK45" s="242"/>
      <c r="EL45" s="242"/>
      <c r="EM45" s="242"/>
      <c r="EN45" s="242"/>
      <c r="EO45" s="242"/>
      <c r="EP45" s="242"/>
      <c r="EQ45" s="242"/>
      <c r="ER45" s="242"/>
      <c r="ES45" s="242"/>
      <c r="ET45" s="242"/>
      <c r="EU45" s="242"/>
      <c r="EV45" s="242"/>
      <c r="EW45" s="242"/>
      <c r="EX45" s="242"/>
      <c r="EY45" s="242"/>
      <c r="EZ45" s="242"/>
      <c r="FA45" s="242"/>
      <c r="FB45" s="242"/>
      <c r="FC45" s="242"/>
      <c r="FD45" s="242"/>
      <c r="FE45" s="242"/>
      <c r="FF45" s="242"/>
      <c r="FG45" s="242"/>
      <c r="FH45" s="242"/>
      <c r="FI45" s="242"/>
      <c r="FJ45" s="242"/>
      <c r="FK45" s="242"/>
      <c r="FL45" s="242"/>
      <c r="FM45" s="242"/>
      <c r="FN45" s="242"/>
      <c r="FO45" s="242"/>
      <c r="FP45" s="242"/>
      <c r="FQ45" s="242"/>
      <c r="FR45" s="242"/>
      <c r="FS45" s="242"/>
      <c r="FT45" s="242"/>
      <c r="FU45" s="242"/>
      <c r="FV45" s="242"/>
      <c r="FW45" s="242"/>
      <c r="FX45" s="242"/>
      <c r="FY45" s="242"/>
      <c r="FZ45" s="242"/>
      <c r="GA45" s="242"/>
      <c r="GB45" s="242"/>
      <c r="GC45" s="242"/>
      <c r="GD45" s="242"/>
      <c r="GE45" s="242"/>
      <c r="GF45" s="242"/>
      <c r="GG45" s="242"/>
      <c r="GH45" s="242"/>
      <c r="GI45" s="242"/>
      <c r="GJ45" s="242"/>
    </row>
    <row r="46" spans="1:192" x14ac:dyDescent="0.25">
      <c r="A46" s="243"/>
      <c r="B46" s="243"/>
      <c r="C46" s="244"/>
      <c r="D46" s="245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2"/>
      <c r="S46" s="242"/>
      <c r="T46" s="242"/>
      <c r="U46" s="242"/>
      <c r="V46" s="242"/>
      <c r="W46" s="242"/>
      <c r="X46" s="242"/>
      <c r="Y46" s="242"/>
      <c r="Z46" s="242"/>
      <c r="AA46" s="242"/>
      <c r="AB46" s="242"/>
      <c r="AC46" s="242"/>
      <c r="AD46" s="242"/>
      <c r="AE46" s="242"/>
      <c r="AF46" s="242"/>
      <c r="AG46" s="242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42"/>
      <c r="BU46" s="242"/>
      <c r="BV46" s="242"/>
      <c r="BW46" s="242"/>
      <c r="BX46" s="242"/>
      <c r="BY46" s="242"/>
      <c r="BZ46" s="242"/>
      <c r="CA46" s="242"/>
      <c r="CB46" s="242"/>
      <c r="CC46" s="242"/>
      <c r="CD46" s="242"/>
      <c r="CE46" s="242"/>
      <c r="CF46" s="242"/>
      <c r="CG46" s="242"/>
      <c r="CH46" s="242"/>
      <c r="CI46" s="242"/>
      <c r="CJ46" s="242"/>
      <c r="CK46" s="242"/>
      <c r="CL46" s="242"/>
      <c r="CM46" s="242"/>
      <c r="CN46" s="242"/>
      <c r="CO46" s="242"/>
      <c r="CP46" s="242"/>
      <c r="CQ46" s="242"/>
      <c r="CR46" s="242"/>
      <c r="CS46" s="242"/>
      <c r="CT46" s="242"/>
      <c r="CU46" s="242"/>
      <c r="CV46" s="242"/>
      <c r="CW46" s="242"/>
      <c r="CX46" s="242"/>
      <c r="CY46" s="242"/>
      <c r="CZ46" s="242"/>
      <c r="DA46" s="242"/>
      <c r="DB46" s="242"/>
      <c r="DC46" s="242"/>
      <c r="DD46" s="242"/>
      <c r="DE46" s="242"/>
      <c r="DF46" s="242"/>
      <c r="DG46" s="242"/>
      <c r="DH46" s="242"/>
      <c r="DI46" s="242"/>
      <c r="DJ46" s="242"/>
      <c r="DK46" s="242"/>
      <c r="DL46" s="242"/>
      <c r="DM46" s="242"/>
      <c r="DN46" s="242"/>
      <c r="DO46" s="242"/>
      <c r="DP46" s="242"/>
      <c r="DQ46" s="242"/>
      <c r="DR46" s="242"/>
      <c r="DS46" s="242"/>
      <c r="DT46" s="242"/>
      <c r="DU46" s="242"/>
      <c r="DV46" s="242"/>
      <c r="DW46" s="242"/>
      <c r="DX46" s="242"/>
      <c r="DY46" s="242"/>
      <c r="DZ46" s="242"/>
      <c r="EA46" s="242"/>
      <c r="EB46" s="242"/>
      <c r="EC46" s="242"/>
      <c r="ED46" s="242"/>
      <c r="EE46" s="242"/>
      <c r="EF46" s="242"/>
      <c r="EG46" s="242"/>
      <c r="EH46" s="242"/>
      <c r="EI46" s="242"/>
      <c r="EJ46" s="242"/>
      <c r="EK46" s="242"/>
      <c r="EL46" s="242"/>
      <c r="EM46" s="242"/>
      <c r="EN46" s="242"/>
      <c r="EO46" s="242"/>
      <c r="EP46" s="242"/>
      <c r="EQ46" s="242"/>
      <c r="ER46" s="242"/>
      <c r="ES46" s="242"/>
      <c r="ET46" s="242"/>
      <c r="EU46" s="242"/>
      <c r="EV46" s="242"/>
      <c r="EW46" s="242"/>
      <c r="EX46" s="242"/>
      <c r="EY46" s="242"/>
      <c r="EZ46" s="242"/>
      <c r="FA46" s="242"/>
      <c r="FB46" s="242"/>
      <c r="FC46" s="242"/>
      <c r="FD46" s="242"/>
      <c r="FE46" s="242"/>
      <c r="FF46" s="242"/>
      <c r="FG46" s="242"/>
      <c r="FH46" s="242"/>
      <c r="FI46" s="242"/>
      <c r="FJ46" s="242"/>
      <c r="FK46" s="242"/>
      <c r="FL46" s="242"/>
      <c r="FM46" s="242"/>
      <c r="FN46" s="242"/>
      <c r="FO46" s="242"/>
      <c r="FP46" s="242"/>
      <c r="FQ46" s="242"/>
      <c r="FR46" s="242"/>
      <c r="FS46" s="242"/>
      <c r="FT46" s="242"/>
      <c r="FU46" s="242"/>
      <c r="FV46" s="242"/>
      <c r="FW46" s="242"/>
      <c r="FX46" s="242"/>
      <c r="FY46" s="242"/>
      <c r="FZ46" s="242"/>
      <c r="GA46" s="242"/>
      <c r="GB46" s="242"/>
      <c r="GC46" s="242"/>
      <c r="GD46" s="242"/>
      <c r="GE46" s="242"/>
      <c r="GF46" s="242"/>
      <c r="GG46" s="242"/>
      <c r="GH46" s="242"/>
      <c r="GI46" s="242"/>
      <c r="GJ46" s="242"/>
    </row>
    <row r="47" spans="1:192" x14ac:dyDescent="0.25">
      <c r="A47" s="243" t="s">
        <v>252</v>
      </c>
      <c r="B47" s="243"/>
      <c r="C47" s="244"/>
      <c r="D47" s="245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242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42"/>
      <c r="BU47" s="242"/>
      <c r="BV47" s="242"/>
      <c r="BW47" s="242"/>
      <c r="BX47" s="242"/>
      <c r="BY47" s="242"/>
      <c r="BZ47" s="242"/>
      <c r="CA47" s="242"/>
      <c r="CB47" s="242"/>
      <c r="CC47" s="242"/>
      <c r="CD47" s="242"/>
      <c r="CE47" s="242"/>
      <c r="CF47" s="242"/>
      <c r="CG47" s="242"/>
      <c r="CH47" s="242"/>
      <c r="CI47" s="242"/>
      <c r="CJ47" s="242"/>
      <c r="CK47" s="242"/>
      <c r="CL47" s="242"/>
      <c r="CM47" s="242"/>
      <c r="CN47" s="242"/>
      <c r="CO47" s="242"/>
      <c r="CP47" s="242"/>
      <c r="CQ47" s="242"/>
      <c r="CR47" s="242"/>
      <c r="CS47" s="242"/>
      <c r="CT47" s="242"/>
      <c r="CU47" s="242"/>
      <c r="CV47" s="242"/>
      <c r="CW47" s="242"/>
      <c r="CX47" s="242"/>
      <c r="CY47" s="242"/>
      <c r="CZ47" s="242"/>
      <c r="DA47" s="242"/>
      <c r="DB47" s="242"/>
      <c r="DC47" s="242"/>
      <c r="DD47" s="242"/>
      <c r="DE47" s="242"/>
      <c r="DF47" s="242"/>
      <c r="DG47" s="242"/>
      <c r="DH47" s="242"/>
      <c r="DI47" s="242"/>
      <c r="DJ47" s="242"/>
      <c r="DK47" s="242"/>
      <c r="DL47" s="242"/>
      <c r="DM47" s="242"/>
      <c r="DN47" s="242"/>
      <c r="DO47" s="242"/>
      <c r="DP47" s="242"/>
      <c r="DQ47" s="242"/>
      <c r="DR47" s="242"/>
      <c r="DS47" s="242"/>
      <c r="DT47" s="242"/>
      <c r="DU47" s="242"/>
      <c r="DV47" s="242"/>
      <c r="DW47" s="242"/>
      <c r="DX47" s="242"/>
      <c r="DY47" s="242"/>
      <c r="DZ47" s="242"/>
      <c r="EA47" s="242"/>
      <c r="EB47" s="242"/>
      <c r="EC47" s="242"/>
      <c r="ED47" s="242"/>
      <c r="EE47" s="242"/>
      <c r="EF47" s="242"/>
      <c r="EG47" s="242"/>
      <c r="EH47" s="242"/>
      <c r="EI47" s="242"/>
      <c r="EJ47" s="242"/>
      <c r="EK47" s="242"/>
      <c r="EL47" s="242"/>
      <c r="EM47" s="242"/>
      <c r="EN47" s="242"/>
      <c r="EO47" s="242"/>
      <c r="EP47" s="242"/>
      <c r="EQ47" s="242"/>
      <c r="ER47" s="242"/>
      <c r="ES47" s="242"/>
      <c r="ET47" s="242"/>
      <c r="EU47" s="242"/>
      <c r="EV47" s="242"/>
      <c r="EW47" s="242"/>
      <c r="EX47" s="242"/>
      <c r="EY47" s="242"/>
      <c r="EZ47" s="242"/>
      <c r="FA47" s="242"/>
      <c r="FB47" s="242"/>
      <c r="FC47" s="242"/>
      <c r="FD47" s="242"/>
      <c r="FE47" s="242"/>
      <c r="FF47" s="242"/>
      <c r="FG47" s="242"/>
      <c r="FH47" s="242"/>
      <c r="FI47" s="242"/>
      <c r="FJ47" s="242"/>
      <c r="FK47" s="242"/>
      <c r="FL47" s="242"/>
      <c r="FM47" s="242"/>
      <c r="FN47" s="242"/>
      <c r="FO47" s="242"/>
      <c r="FP47" s="242"/>
      <c r="FQ47" s="242"/>
      <c r="FR47" s="242"/>
      <c r="FS47" s="242"/>
      <c r="FT47" s="242"/>
      <c r="FU47" s="242"/>
      <c r="FV47" s="242"/>
      <c r="FW47" s="242"/>
      <c r="FX47" s="242"/>
      <c r="FY47" s="242"/>
      <c r="FZ47" s="242"/>
      <c r="GA47" s="242"/>
      <c r="GB47" s="242"/>
      <c r="GC47" s="242"/>
      <c r="GD47" s="242"/>
      <c r="GE47" s="242"/>
      <c r="GF47" s="242"/>
      <c r="GG47" s="242"/>
      <c r="GH47" s="242"/>
      <c r="GI47" s="242"/>
      <c r="GJ47" s="242"/>
    </row>
    <row r="48" spans="1:192" x14ac:dyDescent="0.25">
      <c r="A48" s="243"/>
      <c r="B48" s="243"/>
      <c r="C48" s="244"/>
      <c r="D48" s="245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2"/>
      <c r="S48" s="242"/>
      <c r="T48" s="242"/>
      <c r="U48" s="242"/>
      <c r="V48" s="242"/>
      <c r="W48" s="242"/>
      <c r="X48" s="242"/>
      <c r="Y48" s="242"/>
      <c r="Z48" s="242"/>
      <c r="AA48" s="242"/>
      <c r="AB48" s="242"/>
      <c r="AC48" s="242"/>
      <c r="AD48" s="242"/>
      <c r="AE48" s="242"/>
      <c r="AF48" s="242"/>
      <c r="AG48" s="242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42"/>
      <c r="BU48" s="242"/>
      <c r="BV48" s="242"/>
      <c r="BW48" s="242"/>
      <c r="BX48" s="242"/>
      <c r="BY48" s="242"/>
      <c r="BZ48" s="242"/>
      <c r="CA48" s="242"/>
      <c r="CB48" s="242"/>
      <c r="CC48" s="242"/>
      <c r="CD48" s="242"/>
      <c r="CE48" s="242"/>
      <c r="CF48" s="242"/>
      <c r="CG48" s="242"/>
      <c r="CH48" s="242"/>
      <c r="CI48" s="242"/>
      <c r="CJ48" s="242"/>
      <c r="CK48" s="242"/>
      <c r="CL48" s="242"/>
      <c r="CM48" s="242"/>
      <c r="CN48" s="242"/>
      <c r="CO48" s="242"/>
      <c r="CP48" s="242"/>
      <c r="CQ48" s="242"/>
      <c r="CR48" s="242"/>
      <c r="CS48" s="242"/>
      <c r="CT48" s="242"/>
      <c r="CU48" s="242"/>
      <c r="CV48" s="242"/>
      <c r="CW48" s="242"/>
      <c r="CX48" s="242"/>
      <c r="CY48" s="242"/>
      <c r="CZ48" s="242"/>
      <c r="DA48" s="242"/>
      <c r="DB48" s="242"/>
      <c r="DC48" s="242"/>
      <c r="DD48" s="242"/>
      <c r="DE48" s="242"/>
      <c r="DF48" s="242"/>
      <c r="DG48" s="242"/>
      <c r="DH48" s="242"/>
      <c r="DI48" s="242"/>
      <c r="DJ48" s="242"/>
      <c r="DK48" s="242"/>
      <c r="DL48" s="242"/>
      <c r="DM48" s="242"/>
      <c r="DN48" s="242"/>
      <c r="DO48" s="242"/>
      <c r="DP48" s="242"/>
      <c r="DQ48" s="242"/>
      <c r="DR48" s="242"/>
      <c r="DS48" s="242"/>
      <c r="DT48" s="242"/>
      <c r="DU48" s="242"/>
      <c r="DV48" s="242"/>
      <c r="DW48" s="242"/>
      <c r="DX48" s="242"/>
      <c r="DY48" s="242"/>
      <c r="DZ48" s="242"/>
      <c r="EA48" s="242"/>
      <c r="EB48" s="242"/>
      <c r="EC48" s="242"/>
      <c r="ED48" s="242"/>
      <c r="EE48" s="242"/>
      <c r="EF48" s="242"/>
      <c r="EG48" s="242"/>
      <c r="EH48" s="242"/>
      <c r="EI48" s="242"/>
      <c r="EJ48" s="242"/>
      <c r="EK48" s="242"/>
      <c r="EL48" s="242"/>
      <c r="EM48" s="242"/>
      <c r="EN48" s="242"/>
      <c r="EO48" s="242"/>
      <c r="EP48" s="242"/>
      <c r="EQ48" s="242"/>
      <c r="ER48" s="242"/>
      <c r="ES48" s="242"/>
      <c r="ET48" s="242"/>
      <c r="EU48" s="242"/>
      <c r="EV48" s="242"/>
      <c r="EW48" s="242"/>
      <c r="EX48" s="242"/>
      <c r="EY48" s="242"/>
      <c r="EZ48" s="242"/>
      <c r="FA48" s="242"/>
      <c r="FB48" s="242"/>
      <c r="FC48" s="242"/>
      <c r="FD48" s="242"/>
      <c r="FE48" s="242"/>
      <c r="FF48" s="242"/>
      <c r="FG48" s="242"/>
      <c r="FH48" s="242"/>
      <c r="FI48" s="242"/>
      <c r="FJ48" s="242"/>
      <c r="FK48" s="242"/>
      <c r="FL48" s="242"/>
      <c r="FM48" s="242"/>
      <c r="FN48" s="242"/>
      <c r="FO48" s="242"/>
      <c r="FP48" s="242"/>
      <c r="FQ48" s="242"/>
      <c r="FR48" s="242"/>
      <c r="FS48" s="242"/>
      <c r="FT48" s="242"/>
      <c r="FU48" s="242"/>
      <c r="FV48" s="242"/>
      <c r="FW48" s="242"/>
      <c r="FX48" s="242"/>
      <c r="FY48" s="242"/>
      <c r="FZ48" s="242"/>
      <c r="GA48" s="242"/>
      <c r="GB48" s="242"/>
      <c r="GC48" s="242"/>
      <c r="GD48" s="242"/>
      <c r="GE48" s="242"/>
      <c r="GF48" s="242"/>
      <c r="GG48" s="242"/>
      <c r="GH48" s="242"/>
      <c r="GI48" s="242"/>
      <c r="GJ48" s="242"/>
    </row>
    <row r="49" spans="1:192" x14ac:dyDescent="0.25">
      <c r="A49" s="86"/>
      <c r="B49" s="86"/>
      <c r="C49" s="87"/>
      <c r="D49" s="88"/>
      <c r="E49" s="146" t="str">
        <f xml:space="preserve"> InpC!E$177</f>
        <v>Accounts receivable days</v>
      </c>
      <c r="F49" s="146">
        <f xml:space="preserve"> InpC!F$177</f>
        <v>45</v>
      </c>
      <c r="G49" s="146" t="str">
        <f xml:space="preserve"> InpC!G$177</f>
        <v>days</v>
      </c>
      <c r="H49" s="146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69"/>
      <c r="CA49" s="69"/>
      <c r="CB49" s="69"/>
      <c r="CC49" s="69"/>
      <c r="CD49" s="69"/>
      <c r="CE49" s="69"/>
      <c r="CF49" s="69"/>
      <c r="CG49" s="69"/>
      <c r="CH49" s="69"/>
      <c r="CI49" s="69"/>
      <c r="CJ49" s="69"/>
      <c r="CK49" s="69"/>
      <c r="CL49" s="69"/>
      <c r="CM49" s="69"/>
      <c r="CN49" s="69"/>
      <c r="CO49" s="69"/>
      <c r="CP49" s="69"/>
      <c r="CQ49" s="69"/>
      <c r="CR49" s="69"/>
      <c r="CS49" s="69"/>
      <c r="CT49" s="69"/>
      <c r="CU49" s="69"/>
      <c r="CV49" s="69"/>
      <c r="CW49" s="69"/>
      <c r="CX49" s="69"/>
      <c r="CY49" s="69"/>
      <c r="CZ49" s="69"/>
      <c r="DA49" s="69"/>
      <c r="DB49" s="69"/>
      <c r="DC49" s="69"/>
      <c r="DD49" s="69"/>
      <c r="DE49" s="69"/>
      <c r="DF49" s="69"/>
      <c r="DG49" s="69"/>
      <c r="DH49" s="69"/>
      <c r="DI49" s="69"/>
      <c r="DJ49" s="69"/>
      <c r="DK49" s="69"/>
      <c r="DL49" s="69"/>
      <c r="DM49" s="69"/>
      <c r="DN49" s="69"/>
      <c r="DO49" s="69"/>
      <c r="DP49" s="69"/>
      <c r="DQ49" s="69"/>
      <c r="DR49" s="69"/>
      <c r="DS49" s="69"/>
      <c r="DT49" s="69"/>
      <c r="DU49" s="69"/>
      <c r="DV49" s="69"/>
      <c r="DW49" s="69"/>
      <c r="DX49" s="69"/>
      <c r="DY49" s="69"/>
      <c r="DZ49" s="69"/>
      <c r="EA49" s="69"/>
      <c r="EB49" s="69"/>
      <c r="EC49" s="69"/>
      <c r="ED49" s="69"/>
      <c r="EE49" s="69"/>
      <c r="EF49" s="69"/>
      <c r="EG49" s="69"/>
      <c r="EH49" s="69"/>
      <c r="EI49" s="69"/>
      <c r="EJ49" s="69"/>
      <c r="EK49" s="69"/>
      <c r="EL49" s="69"/>
      <c r="EM49" s="69"/>
      <c r="EN49" s="69"/>
      <c r="EO49" s="69"/>
      <c r="EP49" s="69"/>
      <c r="EQ49" s="69"/>
      <c r="ER49" s="69"/>
      <c r="ES49" s="69"/>
      <c r="ET49" s="69"/>
      <c r="EU49" s="69"/>
      <c r="EV49" s="69"/>
      <c r="EW49" s="69"/>
      <c r="EX49" s="69"/>
      <c r="EY49" s="69"/>
      <c r="EZ49" s="69"/>
      <c r="FA49" s="69"/>
      <c r="FB49" s="69"/>
      <c r="FC49" s="69"/>
      <c r="FD49" s="69"/>
      <c r="FE49" s="69"/>
      <c r="FF49" s="69"/>
      <c r="FG49" s="69"/>
      <c r="FH49" s="69"/>
      <c r="FI49" s="69"/>
      <c r="FJ49" s="69"/>
      <c r="FK49" s="69"/>
      <c r="FL49" s="69"/>
      <c r="FM49" s="69"/>
      <c r="FN49" s="69"/>
      <c r="FO49" s="69"/>
      <c r="FP49" s="69"/>
      <c r="FQ49" s="69"/>
      <c r="FR49" s="69"/>
      <c r="FS49" s="69"/>
      <c r="FT49" s="69"/>
      <c r="FU49" s="69"/>
      <c r="FV49" s="69"/>
      <c r="FW49" s="69"/>
      <c r="FX49" s="69"/>
      <c r="FY49" s="69"/>
      <c r="FZ49" s="69"/>
      <c r="GA49" s="69"/>
      <c r="GB49" s="69"/>
      <c r="GC49" s="69"/>
      <c r="GD49" s="69"/>
      <c r="GE49" s="69"/>
      <c r="GF49" s="69"/>
      <c r="GG49" s="69"/>
      <c r="GH49" s="69"/>
      <c r="GI49" s="69"/>
      <c r="GJ49" s="69"/>
    </row>
    <row r="50" spans="1:192" x14ac:dyDescent="0.25">
      <c r="A50" s="86"/>
      <c r="B50" s="86"/>
      <c r="C50" s="87"/>
      <c r="D50" s="88"/>
      <c r="E50" s="69" t="str">
        <f xml:space="preserve"> Time!E$172</f>
        <v>Days in period</v>
      </c>
      <c r="F50" s="69">
        <f xml:space="preserve"> Time!F$172</f>
        <v>0</v>
      </c>
      <c r="G50" s="69" t="str">
        <f xml:space="preserve"> Time!G$172</f>
        <v>days</v>
      </c>
      <c r="H50" s="69">
        <f xml:space="preserve"> Time!H$172</f>
        <v>0</v>
      </c>
      <c r="I50" s="69">
        <f xml:space="preserve"> Time!I$172</f>
        <v>0</v>
      </c>
      <c r="J50" s="69">
        <f xml:space="preserve"> Time!J$172</f>
        <v>181</v>
      </c>
      <c r="K50" s="69">
        <f xml:space="preserve"> Time!K$172</f>
        <v>184</v>
      </c>
      <c r="L50" s="69">
        <f xml:space="preserve"> Time!L$172</f>
        <v>181</v>
      </c>
      <c r="M50" s="69">
        <f xml:space="preserve"> Time!M$172</f>
        <v>184</v>
      </c>
      <c r="N50" s="69">
        <f xml:space="preserve"> Time!N$172</f>
        <v>181</v>
      </c>
      <c r="O50" s="69">
        <f xml:space="preserve"> Time!O$172</f>
        <v>184</v>
      </c>
      <c r="P50" s="69">
        <f xml:space="preserve"> Time!P$172</f>
        <v>182</v>
      </c>
      <c r="Q50" s="69">
        <f xml:space="preserve"> Time!Q$172</f>
        <v>184</v>
      </c>
      <c r="R50" s="69">
        <f xml:space="preserve"> Time!R$172</f>
        <v>181</v>
      </c>
      <c r="S50" s="69">
        <f xml:space="preserve"> Time!S$172</f>
        <v>184</v>
      </c>
      <c r="T50" s="69">
        <f xml:space="preserve"> Time!T$172</f>
        <v>181</v>
      </c>
      <c r="U50" s="69">
        <f xml:space="preserve"> Time!U$172</f>
        <v>184</v>
      </c>
      <c r="V50" s="69">
        <f xml:space="preserve"> Time!V$172</f>
        <v>181</v>
      </c>
      <c r="W50" s="69">
        <f xml:space="preserve"> Time!W$172</f>
        <v>184</v>
      </c>
      <c r="X50" s="69">
        <f xml:space="preserve"> Time!X$172</f>
        <v>182</v>
      </c>
      <c r="Y50" s="69">
        <f xml:space="preserve"> Time!Y$172</f>
        <v>184</v>
      </c>
      <c r="Z50" s="69">
        <f xml:space="preserve"> Time!Z$172</f>
        <v>181</v>
      </c>
      <c r="AA50" s="69">
        <f xml:space="preserve"> Time!AA$172</f>
        <v>184</v>
      </c>
      <c r="AB50" s="69">
        <f xml:space="preserve"> Time!AB$172</f>
        <v>181</v>
      </c>
      <c r="AC50" s="69">
        <f xml:space="preserve"> Time!AC$172</f>
        <v>184</v>
      </c>
      <c r="AD50" s="69">
        <f xml:space="preserve"> Time!AD$172</f>
        <v>181</v>
      </c>
      <c r="AE50" s="69">
        <f xml:space="preserve"> Time!AE$172</f>
        <v>184</v>
      </c>
      <c r="AF50" s="69">
        <f xml:space="preserve"> Time!AF$172</f>
        <v>182</v>
      </c>
      <c r="AG50" s="69">
        <f xml:space="preserve"> Time!AG$172</f>
        <v>184</v>
      </c>
      <c r="AH50" s="69">
        <f xml:space="preserve"> Time!AH$172</f>
        <v>181</v>
      </c>
      <c r="AI50" s="69">
        <f xml:space="preserve"> Time!AI$172</f>
        <v>184</v>
      </c>
      <c r="AJ50" s="69">
        <f xml:space="preserve"> Time!AJ$172</f>
        <v>181</v>
      </c>
      <c r="AK50" s="69">
        <f xml:space="preserve"> Time!AK$172</f>
        <v>184</v>
      </c>
      <c r="AL50" s="69">
        <f xml:space="preserve"> Time!AL$172</f>
        <v>181</v>
      </c>
      <c r="AM50" s="69">
        <f xml:space="preserve"> Time!AM$172</f>
        <v>184</v>
      </c>
      <c r="AN50" s="69">
        <f xml:space="preserve"> Time!AN$172</f>
        <v>182</v>
      </c>
      <c r="AO50" s="69">
        <f xml:space="preserve"> Time!AO$172</f>
        <v>184</v>
      </c>
      <c r="AP50" s="69">
        <f xml:space="preserve"> Time!AP$172</f>
        <v>181</v>
      </c>
      <c r="AQ50" s="69">
        <f xml:space="preserve"> Time!AQ$172</f>
        <v>184</v>
      </c>
      <c r="AR50" s="69">
        <f xml:space="preserve"> Time!AR$172</f>
        <v>181</v>
      </c>
      <c r="AS50" s="69">
        <f xml:space="preserve"> Time!AS$172</f>
        <v>184</v>
      </c>
      <c r="AT50" s="69">
        <f xml:space="preserve"> Time!AT$172</f>
        <v>181</v>
      </c>
      <c r="AU50" s="69">
        <f xml:space="preserve"> Time!AU$172</f>
        <v>184</v>
      </c>
      <c r="AV50" s="69">
        <f xml:space="preserve"> Time!AV$172</f>
        <v>182</v>
      </c>
      <c r="AW50" s="69">
        <f xml:space="preserve"> Time!AW$172</f>
        <v>184</v>
      </c>
      <c r="AX50" s="69">
        <f xml:space="preserve"> Time!AX$172</f>
        <v>181</v>
      </c>
      <c r="AY50" s="69">
        <f xml:space="preserve"> Time!AY$172</f>
        <v>184</v>
      </c>
      <c r="AZ50" s="69">
        <f xml:space="preserve"> Time!AZ$172</f>
        <v>181</v>
      </c>
      <c r="BA50" s="69">
        <f xml:space="preserve"> Time!BA$172</f>
        <v>184</v>
      </c>
      <c r="BB50" s="69">
        <f xml:space="preserve"> Time!BB$172</f>
        <v>181</v>
      </c>
      <c r="BC50" s="69">
        <f xml:space="preserve"> Time!BC$172</f>
        <v>184</v>
      </c>
      <c r="BD50" s="69">
        <f xml:space="preserve"> Time!BD$172</f>
        <v>182</v>
      </c>
      <c r="BE50" s="69">
        <f xml:space="preserve"> Time!BE$172</f>
        <v>184</v>
      </c>
      <c r="BF50" s="69">
        <f xml:space="preserve"> Time!BF$172</f>
        <v>181</v>
      </c>
      <c r="BG50" s="69">
        <f xml:space="preserve"> Time!BG$172</f>
        <v>184</v>
      </c>
      <c r="BH50" s="69">
        <f xml:space="preserve"> Time!BH$172</f>
        <v>181</v>
      </c>
      <c r="BI50" s="69">
        <f xml:space="preserve"> Time!BI$172</f>
        <v>184</v>
      </c>
      <c r="BJ50" s="69">
        <f xml:space="preserve"> Time!BJ$172</f>
        <v>181</v>
      </c>
      <c r="BK50" s="69">
        <f xml:space="preserve"> Time!BK$172</f>
        <v>184</v>
      </c>
      <c r="BL50" s="69">
        <f xml:space="preserve"> Time!BL$172</f>
        <v>182</v>
      </c>
      <c r="BM50" s="69">
        <f xml:space="preserve"> Time!BM$172</f>
        <v>184</v>
      </c>
      <c r="BN50" s="69">
        <f xml:space="preserve"> Time!BN$172</f>
        <v>181</v>
      </c>
      <c r="BO50" s="69">
        <f xml:space="preserve"> Time!BO$172</f>
        <v>184</v>
      </c>
      <c r="BP50" s="69">
        <f xml:space="preserve"> Time!BP$172</f>
        <v>181</v>
      </c>
      <c r="BQ50" s="69">
        <f xml:space="preserve"> Time!BQ$172</f>
        <v>184</v>
      </c>
      <c r="BR50" s="69">
        <f xml:space="preserve"> Time!BR$172</f>
        <v>181</v>
      </c>
      <c r="BS50" s="69">
        <f xml:space="preserve"> Time!BS$172</f>
        <v>184</v>
      </c>
      <c r="BT50" s="69">
        <f xml:space="preserve"> Time!BT$172</f>
        <v>182</v>
      </c>
      <c r="BU50" s="69">
        <f xml:space="preserve"> Time!BU$172</f>
        <v>184</v>
      </c>
      <c r="BV50" s="69">
        <f xml:space="preserve"> Time!BV$172</f>
        <v>181</v>
      </c>
      <c r="BW50" s="69">
        <f xml:space="preserve"> Time!BW$172</f>
        <v>184</v>
      </c>
      <c r="BX50" s="69">
        <f xml:space="preserve"> Time!BX$172</f>
        <v>181</v>
      </c>
      <c r="BY50" s="69">
        <f xml:space="preserve"> Time!BY$172</f>
        <v>184</v>
      </c>
      <c r="BZ50" s="69">
        <f xml:space="preserve"> Time!BZ$172</f>
        <v>181</v>
      </c>
      <c r="CA50" s="69">
        <f xml:space="preserve"> Time!CA$172</f>
        <v>184</v>
      </c>
      <c r="CB50" s="69">
        <f xml:space="preserve"> Time!CB$172</f>
        <v>182</v>
      </c>
      <c r="CC50" s="69">
        <f xml:space="preserve"> Time!CC$172</f>
        <v>184</v>
      </c>
      <c r="CD50" s="69">
        <f xml:space="preserve"> Time!CD$172</f>
        <v>181</v>
      </c>
      <c r="CE50" s="69">
        <f xml:space="preserve"> Time!CE$172</f>
        <v>184</v>
      </c>
      <c r="CF50" s="69">
        <f xml:space="preserve"> Time!CF$172</f>
        <v>181</v>
      </c>
      <c r="CG50" s="69">
        <f xml:space="preserve"> Time!CG$172</f>
        <v>184</v>
      </c>
      <c r="CH50" s="69">
        <f xml:space="preserve"> Time!CH$172</f>
        <v>181</v>
      </c>
      <c r="CI50" s="69">
        <f xml:space="preserve"> Time!CI$172</f>
        <v>184</v>
      </c>
      <c r="CJ50" s="69">
        <f xml:space="preserve"> Time!CJ$172</f>
        <v>182</v>
      </c>
      <c r="CK50" s="69">
        <f xml:space="preserve"> Time!CK$172</f>
        <v>184</v>
      </c>
      <c r="CL50" s="69">
        <f xml:space="preserve"> Time!CL$172</f>
        <v>181</v>
      </c>
      <c r="CM50" s="69">
        <f xml:space="preserve"> Time!CM$172</f>
        <v>184</v>
      </c>
      <c r="CN50" s="69">
        <f xml:space="preserve"> Time!CN$172</f>
        <v>181</v>
      </c>
      <c r="CO50" s="69">
        <f xml:space="preserve"> Time!CO$172</f>
        <v>184</v>
      </c>
      <c r="CP50" s="69">
        <f xml:space="preserve"> Time!CP$172</f>
        <v>181</v>
      </c>
      <c r="CQ50" s="69">
        <f xml:space="preserve"> Time!CQ$172</f>
        <v>184</v>
      </c>
      <c r="CR50" s="69">
        <f xml:space="preserve"> Time!CR$172</f>
        <v>182</v>
      </c>
      <c r="CS50" s="69">
        <f xml:space="preserve"> Time!CS$172</f>
        <v>184</v>
      </c>
      <c r="CT50" s="69">
        <f xml:space="preserve"> Time!CT$172</f>
        <v>181</v>
      </c>
      <c r="CU50" s="69">
        <f xml:space="preserve"> Time!CU$172</f>
        <v>184</v>
      </c>
      <c r="CV50" s="69">
        <f xml:space="preserve"> Time!CV$172</f>
        <v>181</v>
      </c>
      <c r="CW50" s="69">
        <f xml:space="preserve"> Time!CW$172</f>
        <v>184</v>
      </c>
      <c r="CX50" s="69">
        <f xml:space="preserve"> Time!CX$172</f>
        <v>181</v>
      </c>
      <c r="CY50" s="69">
        <f xml:space="preserve"> Time!CY$172</f>
        <v>184</v>
      </c>
      <c r="CZ50" s="69">
        <f xml:space="preserve"> Time!CZ$172</f>
        <v>182</v>
      </c>
      <c r="DA50" s="69">
        <f xml:space="preserve"> Time!DA$172</f>
        <v>184</v>
      </c>
      <c r="DB50" s="69">
        <f xml:space="preserve"> Time!DB$172</f>
        <v>181</v>
      </c>
      <c r="DC50" s="69">
        <f xml:space="preserve"> Time!DC$172</f>
        <v>184</v>
      </c>
      <c r="DD50" s="69">
        <f xml:space="preserve"> Time!DD$172</f>
        <v>181</v>
      </c>
      <c r="DE50" s="69">
        <f xml:space="preserve"> Time!DE$172</f>
        <v>184</v>
      </c>
      <c r="DF50" s="69">
        <f xml:space="preserve"> Time!DF$172</f>
        <v>181</v>
      </c>
      <c r="DG50" s="69">
        <f xml:space="preserve"> Time!DG$172</f>
        <v>184</v>
      </c>
      <c r="DH50" s="69">
        <f xml:space="preserve"> Time!DH$172</f>
        <v>182</v>
      </c>
      <c r="DI50" s="69">
        <f xml:space="preserve"> Time!DI$172</f>
        <v>184</v>
      </c>
      <c r="DJ50" s="69">
        <f xml:space="preserve"> Time!DJ$172</f>
        <v>181</v>
      </c>
      <c r="DK50" s="69">
        <f xml:space="preserve"> Time!DK$172</f>
        <v>184</v>
      </c>
      <c r="DL50" s="69">
        <f xml:space="preserve"> Time!DL$172</f>
        <v>181</v>
      </c>
      <c r="DM50" s="69">
        <f xml:space="preserve"> Time!DM$172</f>
        <v>184</v>
      </c>
      <c r="DN50" s="69">
        <f xml:space="preserve"> Time!DN$172</f>
        <v>181</v>
      </c>
      <c r="DO50" s="69">
        <f xml:space="preserve"> Time!DO$172</f>
        <v>184</v>
      </c>
      <c r="DP50" s="69">
        <f xml:space="preserve"> Time!DP$172</f>
        <v>182</v>
      </c>
      <c r="DQ50" s="69">
        <f xml:space="preserve"> Time!DQ$172</f>
        <v>184</v>
      </c>
      <c r="DR50" s="69">
        <f xml:space="preserve"> Time!DR$172</f>
        <v>181</v>
      </c>
      <c r="DS50" s="69">
        <f xml:space="preserve"> Time!DS$172</f>
        <v>184</v>
      </c>
      <c r="DT50" s="69">
        <f xml:space="preserve"> Time!DT$172</f>
        <v>181</v>
      </c>
      <c r="DU50" s="69">
        <f xml:space="preserve"> Time!DU$172</f>
        <v>184</v>
      </c>
      <c r="DV50" s="69">
        <f xml:space="preserve"> Time!DV$172</f>
        <v>181</v>
      </c>
      <c r="DW50" s="69">
        <f xml:space="preserve"> Time!DW$172</f>
        <v>184</v>
      </c>
      <c r="DX50" s="69">
        <f xml:space="preserve"> Time!DX$172</f>
        <v>182</v>
      </c>
      <c r="DY50" s="69">
        <f xml:space="preserve"> Time!DY$172</f>
        <v>184</v>
      </c>
      <c r="DZ50" s="69">
        <f xml:space="preserve"> Time!DZ$172</f>
        <v>181</v>
      </c>
      <c r="EA50" s="69">
        <f xml:space="preserve"> Time!EA$172</f>
        <v>184</v>
      </c>
      <c r="EB50" s="69">
        <f xml:space="preserve"> Time!EB$172</f>
        <v>181</v>
      </c>
      <c r="EC50" s="69">
        <f xml:space="preserve"> Time!EC$172</f>
        <v>184</v>
      </c>
      <c r="ED50" s="69">
        <f xml:space="preserve"> Time!ED$172</f>
        <v>181</v>
      </c>
      <c r="EE50" s="69">
        <f xml:space="preserve"> Time!EE$172</f>
        <v>184</v>
      </c>
      <c r="EF50" s="69">
        <f xml:space="preserve"> Time!EF$172</f>
        <v>182</v>
      </c>
      <c r="EG50" s="69">
        <f xml:space="preserve"> Time!EG$172</f>
        <v>184</v>
      </c>
      <c r="EH50" s="69">
        <f xml:space="preserve"> Time!EH$172</f>
        <v>181</v>
      </c>
      <c r="EI50" s="69">
        <f xml:space="preserve"> Time!EI$172</f>
        <v>184</v>
      </c>
      <c r="EJ50" s="69">
        <f xml:space="preserve"> Time!EJ$172</f>
        <v>181</v>
      </c>
      <c r="EK50" s="69">
        <f xml:space="preserve"> Time!EK$172</f>
        <v>184</v>
      </c>
      <c r="EL50" s="69">
        <f xml:space="preserve"> Time!EL$172</f>
        <v>181</v>
      </c>
      <c r="EM50" s="69">
        <f xml:space="preserve"> Time!EM$172</f>
        <v>184</v>
      </c>
      <c r="EN50" s="69">
        <f xml:space="preserve"> Time!EN$172</f>
        <v>182</v>
      </c>
      <c r="EO50" s="69">
        <f xml:space="preserve"> Time!EO$172</f>
        <v>184</v>
      </c>
      <c r="EP50" s="69">
        <f xml:space="preserve"> Time!EP$172</f>
        <v>181</v>
      </c>
      <c r="EQ50" s="69">
        <f xml:space="preserve"> Time!EQ$172</f>
        <v>184</v>
      </c>
      <c r="ER50" s="69">
        <f xml:space="preserve"> Time!ER$172</f>
        <v>181</v>
      </c>
      <c r="ES50" s="69">
        <f xml:space="preserve"> Time!ES$172</f>
        <v>184</v>
      </c>
      <c r="ET50" s="69">
        <f xml:space="preserve"> Time!ET$172</f>
        <v>181</v>
      </c>
      <c r="EU50" s="69">
        <f xml:space="preserve"> Time!EU$172</f>
        <v>184</v>
      </c>
      <c r="EV50" s="69">
        <f xml:space="preserve"> Time!EV$172</f>
        <v>182</v>
      </c>
      <c r="EW50" s="69">
        <f xml:space="preserve"> Time!EW$172</f>
        <v>184</v>
      </c>
      <c r="EX50" s="69">
        <f xml:space="preserve"> Time!EX$172</f>
        <v>181</v>
      </c>
      <c r="EY50" s="69">
        <f xml:space="preserve"> Time!EY$172</f>
        <v>184</v>
      </c>
      <c r="EZ50" s="69">
        <f xml:space="preserve"> Time!EZ$172</f>
        <v>181</v>
      </c>
      <c r="FA50" s="69">
        <f xml:space="preserve"> Time!FA$172</f>
        <v>184</v>
      </c>
      <c r="FB50" s="69">
        <f xml:space="preserve"> Time!FB$172</f>
        <v>181</v>
      </c>
      <c r="FC50" s="69">
        <f xml:space="preserve"> Time!FC$172</f>
        <v>184</v>
      </c>
      <c r="FD50" s="69">
        <f xml:space="preserve"> Time!FD$172</f>
        <v>182</v>
      </c>
      <c r="FE50" s="69">
        <f xml:space="preserve"> Time!FE$172</f>
        <v>184</v>
      </c>
      <c r="FF50" s="69">
        <f xml:space="preserve"> Time!FF$172</f>
        <v>181</v>
      </c>
      <c r="FG50" s="69">
        <f xml:space="preserve"> Time!FG$172</f>
        <v>184</v>
      </c>
      <c r="FH50" s="69">
        <f xml:space="preserve"> Time!FH$172</f>
        <v>181</v>
      </c>
      <c r="FI50" s="69">
        <f xml:space="preserve"> Time!FI$172</f>
        <v>184</v>
      </c>
      <c r="FJ50" s="69">
        <f xml:space="preserve"> Time!FJ$172</f>
        <v>181</v>
      </c>
      <c r="FK50" s="69">
        <f xml:space="preserve"> Time!FK$172</f>
        <v>184</v>
      </c>
      <c r="FL50" s="69">
        <f xml:space="preserve"> Time!FL$172</f>
        <v>181</v>
      </c>
      <c r="FM50" s="69">
        <f xml:space="preserve"> Time!FM$172</f>
        <v>184</v>
      </c>
      <c r="FN50" s="69">
        <f xml:space="preserve"> Time!FN$172</f>
        <v>181</v>
      </c>
      <c r="FO50" s="69">
        <f xml:space="preserve"> Time!FO$172</f>
        <v>184</v>
      </c>
      <c r="FP50" s="69">
        <f xml:space="preserve"> Time!FP$172</f>
        <v>181</v>
      </c>
      <c r="FQ50" s="69">
        <f xml:space="preserve"> Time!FQ$172</f>
        <v>184</v>
      </c>
      <c r="FR50" s="69">
        <f xml:space="preserve"> Time!FR$172</f>
        <v>181</v>
      </c>
      <c r="FS50" s="69">
        <f xml:space="preserve"> Time!FS$172</f>
        <v>184</v>
      </c>
      <c r="FT50" s="69">
        <f xml:space="preserve"> Time!FT$172</f>
        <v>182</v>
      </c>
      <c r="FU50" s="69">
        <f xml:space="preserve"> Time!FU$172</f>
        <v>184</v>
      </c>
      <c r="FV50" s="69">
        <f xml:space="preserve"> Time!FV$172</f>
        <v>181</v>
      </c>
      <c r="FW50" s="69">
        <f xml:space="preserve"> Time!FW$172</f>
        <v>184</v>
      </c>
      <c r="FX50" s="69">
        <f xml:space="preserve"> Time!FX$172</f>
        <v>181</v>
      </c>
      <c r="FY50" s="69">
        <f xml:space="preserve"> Time!FY$172</f>
        <v>184</v>
      </c>
      <c r="FZ50" s="69">
        <f xml:space="preserve"> Time!FZ$172</f>
        <v>181</v>
      </c>
      <c r="GA50" s="69">
        <f xml:space="preserve"> Time!GA$172</f>
        <v>184</v>
      </c>
      <c r="GB50" s="69">
        <f xml:space="preserve"> Time!GB$172</f>
        <v>182</v>
      </c>
      <c r="GC50" s="69">
        <f xml:space="preserve"> Time!GC$172</f>
        <v>184</v>
      </c>
      <c r="GD50" s="69">
        <f xml:space="preserve"> Time!GD$172</f>
        <v>181</v>
      </c>
      <c r="GE50" s="69">
        <f xml:space="preserve"> Time!GE$172</f>
        <v>184</v>
      </c>
      <c r="GF50" s="69">
        <f xml:space="preserve"> Time!GF$172</f>
        <v>181</v>
      </c>
      <c r="GG50" s="69">
        <f xml:space="preserve"> Time!GG$172</f>
        <v>184</v>
      </c>
      <c r="GH50" s="69">
        <f xml:space="preserve"> Time!GH$172</f>
        <v>181</v>
      </c>
      <c r="GI50" s="69">
        <f xml:space="preserve"> Time!GI$172</f>
        <v>184</v>
      </c>
      <c r="GJ50" s="69">
        <f xml:space="preserve"> Time!GJ$172</f>
        <v>182</v>
      </c>
    </row>
    <row r="51" spans="1:192" x14ac:dyDescent="0.25">
      <c r="A51" s="243"/>
      <c r="B51" s="243"/>
      <c r="C51" s="244"/>
      <c r="D51" s="245"/>
      <c r="E51" s="242" t="str">
        <f t="shared" ref="E51:AJ51" si="57" xml:space="preserve"> E$31</f>
        <v>Electricity generation revenue</v>
      </c>
      <c r="F51" s="242">
        <f t="shared" si="57"/>
        <v>0</v>
      </c>
      <c r="G51" s="242" t="str">
        <f t="shared" si="57"/>
        <v>$ 000s</v>
      </c>
      <c r="H51" s="242">
        <f t="shared" si="57"/>
        <v>817532.22612323519</v>
      </c>
      <c r="I51" s="242">
        <f t="shared" si="57"/>
        <v>0</v>
      </c>
      <c r="J51" s="242">
        <f t="shared" si="57"/>
        <v>0</v>
      </c>
      <c r="K51" s="242">
        <f t="shared" si="57"/>
        <v>0</v>
      </c>
      <c r="L51" s="242">
        <f t="shared" si="57"/>
        <v>0</v>
      </c>
      <c r="M51" s="242">
        <f t="shared" si="57"/>
        <v>0</v>
      </c>
      <c r="N51" s="242">
        <f t="shared" si="57"/>
        <v>0</v>
      </c>
      <c r="O51" s="242">
        <f t="shared" si="57"/>
        <v>0</v>
      </c>
      <c r="P51" s="242">
        <f t="shared" si="57"/>
        <v>0</v>
      </c>
      <c r="Q51" s="242">
        <f t="shared" si="57"/>
        <v>20828.568442438052</v>
      </c>
      <c r="R51" s="242">
        <f t="shared" si="57"/>
        <v>20828.568442438052</v>
      </c>
      <c r="S51" s="242">
        <f t="shared" si="57"/>
        <v>20786.994453530995</v>
      </c>
      <c r="T51" s="242">
        <f t="shared" si="57"/>
        <v>20786.994453530995</v>
      </c>
      <c r="U51" s="242">
        <f t="shared" si="57"/>
        <v>20745.503446637718</v>
      </c>
      <c r="V51" s="242">
        <f t="shared" si="57"/>
        <v>20745.503446637718</v>
      </c>
      <c r="W51" s="242">
        <f t="shared" si="57"/>
        <v>20704.095256125467</v>
      </c>
      <c r="X51" s="242">
        <f t="shared" si="57"/>
        <v>20704.095256125467</v>
      </c>
      <c r="Y51" s="242">
        <f t="shared" si="57"/>
        <v>20662.769716692084</v>
      </c>
      <c r="Z51" s="242">
        <f t="shared" si="57"/>
        <v>20662.769716692084</v>
      </c>
      <c r="AA51" s="242">
        <f t="shared" si="57"/>
        <v>20621.526663365348</v>
      </c>
      <c r="AB51" s="242">
        <f t="shared" si="57"/>
        <v>20621.526663365348</v>
      </c>
      <c r="AC51" s="242">
        <f t="shared" si="57"/>
        <v>20580.365931502354</v>
      </c>
      <c r="AD51" s="242">
        <f t="shared" si="57"/>
        <v>20580.365931502354</v>
      </c>
      <c r="AE51" s="242">
        <f t="shared" si="57"/>
        <v>20539.287356788776</v>
      </c>
      <c r="AF51" s="242">
        <f t="shared" si="57"/>
        <v>20539.287356788776</v>
      </c>
      <c r="AG51" s="242">
        <f t="shared" si="57"/>
        <v>20498.290775238296</v>
      </c>
      <c r="AH51" s="242">
        <f t="shared" si="57"/>
        <v>20498.290775238296</v>
      </c>
      <c r="AI51" s="242">
        <f t="shared" si="57"/>
        <v>20457.376023191908</v>
      </c>
      <c r="AJ51" s="242">
        <f t="shared" si="57"/>
        <v>20457.376023191908</v>
      </c>
      <c r="AK51" s="242">
        <f t="shared" ref="AK51:BP51" si="58" xml:space="preserve"> AK$31</f>
        <v>20416.542937317277</v>
      </c>
      <c r="AL51" s="242">
        <f t="shared" si="58"/>
        <v>20416.542937317277</v>
      </c>
      <c r="AM51" s="242">
        <f t="shared" si="58"/>
        <v>20375.791354608064</v>
      </c>
      <c r="AN51" s="242">
        <f t="shared" si="58"/>
        <v>20375.791354608064</v>
      </c>
      <c r="AO51" s="242">
        <f t="shared" si="58"/>
        <v>20335.121112383298</v>
      </c>
      <c r="AP51" s="242">
        <f t="shared" si="58"/>
        <v>20335.121112383298</v>
      </c>
      <c r="AQ51" s="242">
        <f t="shared" si="58"/>
        <v>20294.532048286721</v>
      </c>
      <c r="AR51" s="242">
        <f t="shared" si="58"/>
        <v>20294.532048286721</v>
      </c>
      <c r="AS51" s="242">
        <f t="shared" si="58"/>
        <v>20254.024000286154</v>
      </c>
      <c r="AT51" s="242">
        <f t="shared" si="58"/>
        <v>20254.024000286154</v>
      </c>
      <c r="AU51" s="242">
        <f t="shared" si="58"/>
        <v>20213.596806672806</v>
      </c>
      <c r="AV51" s="242">
        <f t="shared" si="58"/>
        <v>20213.596806672806</v>
      </c>
      <c r="AW51" s="242">
        <f t="shared" si="58"/>
        <v>20173.250306060683</v>
      </c>
      <c r="AX51" s="242">
        <f t="shared" si="58"/>
        <v>20173.250306060683</v>
      </c>
      <c r="AY51" s="242">
        <f t="shared" si="58"/>
        <v>20132.984337385915</v>
      </c>
      <c r="AZ51" s="242">
        <f t="shared" si="58"/>
        <v>20132.984337385915</v>
      </c>
      <c r="BA51" s="242">
        <f t="shared" si="58"/>
        <v>20092.798739906102</v>
      </c>
      <c r="BB51" s="242">
        <f t="shared" si="58"/>
        <v>20092.798739906102</v>
      </c>
      <c r="BC51" s="242">
        <f t="shared" si="58"/>
        <v>20052.693353199706</v>
      </c>
      <c r="BD51" s="242">
        <f t="shared" si="58"/>
        <v>20052.693353199706</v>
      </c>
      <c r="BE51" s="242">
        <f t="shared" si="58"/>
        <v>0</v>
      </c>
      <c r="BF51" s="242">
        <f t="shared" si="58"/>
        <v>0</v>
      </c>
      <c r="BG51" s="242">
        <f t="shared" si="58"/>
        <v>0</v>
      </c>
      <c r="BH51" s="242">
        <f t="shared" si="58"/>
        <v>0</v>
      </c>
      <c r="BI51" s="242">
        <f t="shared" si="58"/>
        <v>0</v>
      </c>
      <c r="BJ51" s="242">
        <f t="shared" si="58"/>
        <v>0</v>
      </c>
      <c r="BK51" s="242">
        <f t="shared" si="58"/>
        <v>0</v>
      </c>
      <c r="BL51" s="242">
        <f t="shared" si="58"/>
        <v>0</v>
      </c>
      <c r="BM51" s="242">
        <f t="shared" si="58"/>
        <v>0</v>
      </c>
      <c r="BN51" s="242">
        <f t="shared" si="58"/>
        <v>0</v>
      </c>
      <c r="BO51" s="242">
        <f t="shared" si="58"/>
        <v>0</v>
      </c>
      <c r="BP51" s="242">
        <f t="shared" si="58"/>
        <v>0</v>
      </c>
      <c r="BQ51" s="242">
        <f t="shared" ref="BQ51:CV51" si="59" xml:space="preserve"> BQ$31</f>
        <v>0</v>
      </c>
      <c r="BR51" s="242">
        <f t="shared" si="59"/>
        <v>0</v>
      </c>
      <c r="BS51" s="242">
        <f t="shared" si="59"/>
        <v>0</v>
      </c>
      <c r="BT51" s="242">
        <f t="shared" si="59"/>
        <v>0</v>
      </c>
      <c r="BU51" s="242">
        <f t="shared" si="59"/>
        <v>0</v>
      </c>
      <c r="BV51" s="242">
        <f t="shared" si="59"/>
        <v>0</v>
      </c>
      <c r="BW51" s="242">
        <f t="shared" si="59"/>
        <v>0</v>
      </c>
      <c r="BX51" s="242">
        <f t="shared" si="59"/>
        <v>0</v>
      </c>
      <c r="BY51" s="242">
        <f t="shared" si="59"/>
        <v>0</v>
      </c>
      <c r="BZ51" s="242">
        <f t="shared" si="59"/>
        <v>0</v>
      </c>
      <c r="CA51" s="242">
        <f t="shared" si="59"/>
        <v>0</v>
      </c>
      <c r="CB51" s="242">
        <f t="shared" si="59"/>
        <v>0</v>
      </c>
      <c r="CC51" s="242">
        <f t="shared" si="59"/>
        <v>0</v>
      </c>
      <c r="CD51" s="242">
        <f t="shared" si="59"/>
        <v>0</v>
      </c>
      <c r="CE51" s="242">
        <f t="shared" si="59"/>
        <v>0</v>
      </c>
      <c r="CF51" s="242">
        <f t="shared" si="59"/>
        <v>0</v>
      </c>
      <c r="CG51" s="242">
        <f t="shared" si="59"/>
        <v>0</v>
      </c>
      <c r="CH51" s="242">
        <f t="shared" si="59"/>
        <v>0</v>
      </c>
      <c r="CI51" s="242">
        <f t="shared" si="59"/>
        <v>0</v>
      </c>
      <c r="CJ51" s="242">
        <f t="shared" si="59"/>
        <v>0</v>
      </c>
      <c r="CK51" s="242">
        <f t="shared" si="59"/>
        <v>0</v>
      </c>
      <c r="CL51" s="242">
        <f t="shared" si="59"/>
        <v>0</v>
      </c>
      <c r="CM51" s="242">
        <f t="shared" si="59"/>
        <v>0</v>
      </c>
      <c r="CN51" s="242">
        <f t="shared" si="59"/>
        <v>0</v>
      </c>
      <c r="CO51" s="242">
        <f t="shared" si="59"/>
        <v>0</v>
      </c>
      <c r="CP51" s="242">
        <f t="shared" si="59"/>
        <v>0</v>
      </c>
      <c r="CQ51" s="242">
        <f t="shared" si="59"/>
        <v>0</v>
      </c>
      <c r="CR51" s="242">
        <f t="shared" si="59"/>
        <v>0</v>
      </c>
      <c r="CS51" s="242">
        <f t="shared" si="59"/>
        <v>0</v>
      </c>
      <c r="CT51" s="242">
        <f t="shared" si="59"/>
        <v>0</v>
      </c>
      <c r="CU51" s="242">
        <f t="shared" si="59"/>
        <v>0</v>
      </c>
      <c r="CV51" s="242">
        <f t="shared" si="59"/>
        <v>0</v>
      </c>
      <c r="CW51" s="242">
        <f t="shared" ref="CW51:EB51" si="60" xml:space="preserve"> CW$31</f>
        <v>0</v>
      </c>
      <c r="CX51" s="242">
        <f t="shared" si="60"/>
        <v>0</v>
      </c>
      <c r="CY51" s="242">
        <f t="shared" si="60"/>
        <v>0</v>
      </c>
      <c r="CZ51" s="242">
        <f t="shared" si="60"/>
        <v>0</v>
      </c>
      <c r="DA51" s="242">
        <f t="shared" si="60"/>
        <v>0</v>
      </c>
      <c r="DB51" s="242">
        <f t="shared" si="60"/>
        <v>0</v>
      </c>
      <c r="DC51" s="242">
        <f t="shared" si="60"/>
        <v>0</v>
      </c>
      <c r="DD51" s="242">
        <f t="shared" si="60"/>
        <v>0</v>
      </c>
      <c r="DE51" s="242">
        <f t="shared" si="60"/>
        <v>0</v>
      </c>
      <c r="DF51" s="242">
        <f t="shared" si="60"/>
        <v>0</v>
      </c>
      <c r="DG51" s="242">
        <f t="shared" si="60"/>
        <v>0</v>
      </c>
      <c r="DH51" s="242">
        <f t="shared" si="60"/>
        <v>0</v>
      </c>
      <c r="DI51" s="242">
        <f t="shared" si="60"/>
        <v>0</v>
      </c>
      <c r="DJ51" s="242">
        <f t="shared" si="60"/>
        <v>0</v>
      </c>
      <c r="DK51" s="242">
        <f t="shared" si="60"/>
        <v>0</v>
      </c>
      <c r="DL51" s="242">
        <f t="shared" si="60"/>
        <v>0</v>
      </c>
      <c r="DM51" s="242">
        <f t="shared" si="60"/>
        <v>0</v>
      </c>
      <c r="DN51" s="242">
        <f t="shared" si="60"/>
        <v>0</v>
      </c>
      <c r="DO51" s="242">
        <f t="shared" si="60"/>
        <v>0</v>
      </c>
      <c r="DP51" s="242">
        <f t="shared" si="60"/>
        <v>0</v>
      </c>
      <c r="DQ51" s="242">
        <f t="shared" si="60"/>
        <v>0</v>
      </c>
      <c r="DR51" s="242">
        <f t="shared" si="60"/>
        <v>0</v>
      </c>
      <c r="DS51" s="242">
        <f t="shared" si="60"/>
        <v>0</v>
      </c>
      <c r="DT51" s="242">
        <f t="shared" si="60"/>
        <v>0</v>
      </c>
      <c r="DU51" s="242">
        <f t="shared" si="60"/>
        <v>0</v>
      </c>
      <c r="DV51" s="242">
        <f t="shared" si="60"/>
        <v>0</v>
      </c>
      <c r="DW51" s="242">
        <f t="shared" si="60"/>
        <v>0</v>
      </c>
      <c r="DX51" s="242">
        <f t="shared" si="60"/>
        <v>0</v>
      </c>
      <c r="DY51" s="242">
        <f t="shared" si="60"/>
        <v>0</v>
      </c>
      <c r="DZ51" s="242">
        <f t="shared" si="60"/>
        <v>0</v>
      </c>
      <c r="EA51" s="242">
        <f t="shared" si="60"/>
        <v>0</v>
      </c>
      <c r="EB51" s="242">
        <f t="shared" si="60"/>
        <v>0</v>
      </c>
      <c r="EC51" s="242">
        <f t="shared" ref="EC51:FH51" si="61" xml:space="preserve"> EC$31</f>
        <v>0</v>
      </c>
      <c r="ED51" s="242">
        <f t="shared" si="61"/>
        <v>0</v>
      </c>
      <c r="EE51" s="242">
        <f t="shared" si="61"/>
        <v>0</v>
      </c>
      <c r="EF51" s="242">
        <f t="shared" si="61"/>
        <v>0</v>
      </c>
      <c r="EG51" s="242">
        <f t="shared" si="61"/>
        <v>0</v>
      </c>
      <c r="EH51" s="242">
        <f t="shared" si="61"/>
        <v>0</v>
      </c>
      <c r="EI51" s="242">
        <f t="shared" si="61"/>
        <v>0</v>
      </c>
      <c r="EJ51" s="242">
        <f t="shared" si="61"/>
        <v>0</v>
      </c>
      <c r="EK51" s="242">
        <f t="shared" si="61"/>
        <v>0</v>
      </c>
      <c r="EL51" s="242">
        <f t="shared" si="61"/>
        <v>0</v>
      </c>
      <c r="EM51" s="242">
        <f t="shared" si="61"/>
        <v>0</v>
      </c>
      <c r="EN51" s="242">
        <f t="shared" si="61"/>
        <v>0</v>
      </c>
      <c r="EO51" s="242">
        <f t="shared" si="61"/>
        <v>0</v>
      </c>
      <c r="EP51" s="242">
        <f t="shared" si="61"/>
        <v>0</v>
      </c>
      <c r="EQ51" s="242">
        <f t="shared" si="61"/>
        <v>0</v>
      </c>
      <c r="ER51" s="242">
        <f t="shared" si="61"/>
        <v>0</v>
      </c>
      <c r="ES51" s="242">
        <f t="shared" si="61"/>
        <v>0</v>
      </c>
      <c r="ET51" s="242">
        <f t="shared" si="61"/>
        <v>0</v>
      </c>
      <c r="EU51" s="242">
        <f t="shared" si="61"/>
        <v>0</v>
      </c>
      <c r="EV51" s="242">
        <f t="shared" si="61"/>
        <v>0</v>
      </c>
      <c r="EW51" s="242">
        <f t="shared" si="61"/>
        <v>0</v>
      </c>
      <c r="EX51" s="242">
        <f t="shared" si="61"/>
        <v>0</v>
      </c>
      <c r="EY51" s="242">
        <f t="shared" si="61"/>
        <v>0</v>
      </c>
      <c r="EZ51" s="242">
        <f t="shared" si="61"/>
        <v>0</v>
      </c>
      <c r="FA51" s="242">
        <f t="shared" si="61"/>
        <v>0</v>
      </c>
      <c r="FB51" s="242">
        <f t="shared" si="61"/>
        <v>0</v>
      </c>
      <c r="FC51" s="242">
        <f t="shared" si="61"/>
        <v>0</v>
      </c>
      <c r="FD51" s="242">
        <f t="shared" si="61"/>
        <v>0</v>
      </c>
      <c r="FE51" s="242">
        <f t="shared" si="61"/>
        <v>0</v>
      </c>
      <c r="FF51" s="242">
        <f t="shared" si="61"/>
        <v>0</v>
      </c>
      <c r="FG51" s="242">
        <f t="shared" si="61"/>
        <v>0</v>
      </c>
      <c r="FH51" s="242">
        <f t="shared" si="61"/>
        <v>0</v>
      </c>
      <c r="FI51" s="242">
        <f t="shared" ref="FI51:GJ51" si="62" xml:space="preserve"> FI$31</f>
        <v>0</v>
      </c>
      <c r="FJ51" s="242">
        <f t="shared" si="62"/>
        <v>0</v>
      </c>
      <c r="FK51" s="242">
        <f t="shared" si="62"/>
        <v>0</v>
      </c>
      <c r="FL51" s="242">
        <f t="shared" si="62"/>
        <v>0</v>
      </c>
      <c r="FM51" s="242">
        <f t="shared" si="62"/>
        <v>0</v>
      </c>
      <c r="FN51" s="242">
        <f t="shared" si="62"/>
        <v>0</v>
      </c>
      <c r="FO51" s="242">
        <f t="shared" si="62"/>
        <v>0</v>
      </c>
      <c r="FP51" s="242">
        <f t="shared" si="62"/>
        <v>0</v>
      </c>
      <c r="FQ51" s="242">
        <f t="shared" si="62"/>
        <v>0</v>
      </c>
      <c r="FR51" s="242">
        <f t="shared" si="62"/>
        <v>0</v>
      </c>
      <c r="FS51" s="242">
        <f t="shared" si="62"/>
        <v>0</v>
      </c>
      <c r="FT51" s="242">
        <f t="shared" si="62"/>
        <v>0</v>
      </c>
      <c r="FU51" s="242">
        <f t="shared" si="62"/>
        <v>0</v>
      </c>
      <c r="FV51" s="242">
        <f t="shared" si="62"/>
        <v>0</v>
      </c>
      <c r="FW51" s="242">
        <f t="shared" si="62"/>
        <v>0</v>
      </c>
      <c r="FX51" s="242">
        <f t="shared" si="62"/>
        <v>0</v>
      </c>
      <c r="FY51" s="242">
        <f t="shared" si="62"/>
        <v>0</v>
      </c>
      <c r="FZ51" s="242">
        <f t="shared" si="62"/>
        <v>0</v>
      </c>
      <c r="GA51" s="242">
        <f t="shared" si="62"/>
        <v>0</v>
      </c>
      <c r="GB51" s="242">
        <f t="shared" si="62"/>
        <v>0</v>
      </c>
      <c r="GC51" s="242">
        <f t="shared" si="62"/>
        <v>0</v>
      </c>
      <c r="GD51" s="242">
        <f t="shared" si="62"/>
        <v>0</v>
      </c>
      <c r="GE51" s="242">
        <f t="shared" si="62"/>
        <v>0</v>
      </c>
      <c r="GF51" s="242">
        <f t="shared" si="62"/>
        <v>0</v>
      </c>
      <c r="GG51" s="242">
        <f t="shared" si="62"/>
        <v>0</v>
      </c>
      <c r="GH51" s="242">
        <f t="shared" si="62"/>
        <v>0</v>
      </c>
      <c r="GI51" s="242">
        <f t="shared" si="62"/>
        <v>0</v>
      </c>
      <c r="GJ51" s="242">
        <f t="shared" si="62"/>
        <v>0</v>
      </c>
    </row>
    <row r="52" spans="1:192" x14ac:dyDescent="0.25">
      <c r="A52" s="243"/>
      <c r="B52" s="243"/>
      <c r="C52" s="244"/>
      <c r="D52" s="245"/>
      <c r="E52" s="242" t="s">
        <v>254</v>
      </c>
      <c r="F52" s="242"/>
      <c r="G52" s="242" t="str">
        <f xml:space="preserve"> SMU</f>
        <v>$ 000s</v>
      </c>
      <c r="H52" s="242"/>
      <c r="I52" s="242"/>
      <c r="J52" s="242">
        <f t="shared" ref="J52:AO52" si="63" xml:space="preserve"> $F49/ J50 * J51</f>
        <v>0</v>
      </c>
      <c r="K52" s="242">
        <f t="shared" si="63"/>
        <v>0</v>
      </c>
      <c r="L52" s="242">
        <f t="shared" si="63"/>
        <v>0</v>
      </c>
      <c r="M52" s="242">
        <f t="shared" si="63"/>
        <v>0</v>
      </c>
      <c r="N52" s="242">
        <f t="shared" si="63"/>
        <v>0</v>
      </c>
      <c r="O52" s="242">
        <f t="shared" si="63"/>
        <v>0</v>
      </c>
      <c r="P52" s="242">
        <f t="shared" si="63"/>
        <v>0</v>
      </c>
      <c r="Q52" s="242">
        <f t="shared" si="63"/>
        <v>5093.9433690745236</v>
      </c>
      <c r="R52" s="242">
        <f t="shared" si="63"/>
        <v>5178.3733696669196</v>
      </c>
      <c r="S52" s="242">
        <f t="shared" si="63"/>
        <v>5083.7758174396458</v>
      </c>
      <c r="T52" s="242">
        <f t="shared" si="63"/>
        <v>5168.0372950767669</v>
      </c>
      <c r="U52" s="242">
        <f t="shared" si="63"/>
        <v>5073.6285603190072</v>
      </c>
      <c r="V52" s="242">
        <f t="shared" si="63"/>
        <v>5157.7218513740181</v>
      </c>
      <c r="W52" s="242">
        <f t="shared" si="63"/>
        <v>5063.5015572045977</v>
      </c>
      <c r="X52" s="242">
        <f t="shared" si="63"/>
        <v>5119.1444314595938</v>
      </c>
      <c r="Y52" s="242">
        <f t="shared" si="63"/>
        <v>5053.3947676692596</v>
      </c>
      <c r="Z52" s="242">
        <f t="shared" si="63"/>
        <v>5137.1526919952694</v>
      </c>
      <c r="AA52" s="242">
        <f t="shared" si="63"/>
        <v>5043.3081513665256</v>
      </c>
      <c r="AB52" s="242">
        <f t="shared" si="63"/>
        <v>5126.8988942068545</v>
      </c>
      <c r="AC52" s="242">
        <f t="shared" si="63"/>
        <v>5033.2416680304668</v>
      </c>
      <c r="AD52" s="242">
        <f t="shared" si="63"/>
        <v>5116.6655630806963</v>
      </c>
      <c r="AE52" s="242">
        <f t="shared" si="63"/>
        <v>5023.1952774755164</v>
      </c>
      <c r="AF52" s="242">
        <f t="shared" si="63"/>
        <v>5078.395225579643</v>
      </c>
      <c r="AG52" s="242">
        <f t="shared" si="63"/>
        <v>5013.1689395963222</v>
      </c>
      <c r="AH52" s="242">
        <f t="shared" si="63"/>
        <v>5096.2601374901842</v>
      </c>
      <c r="AI52" s="242">
        <f t="shared" si="63"/>
        <v>5003.1626143675858</v>
      </c>
      <c r="AJ52" s="242">
        <f t="shared" si="63"/>
        <v>5086.0879615670492</v>
      </c>
      <c r="AK52" s="242">
        <f t="shared" si="63"/>
        <v>4993.1762618438997</v>
      </c>
      <c r="AL52" s="242">
        <f t="shared" si="63"/>
        <v>5075.9360893882731</v>
      </c>
      <c r="AM52" s="242">
        <f t="shared" si="63"/>
        <v>4983.2098421595811</v>
      </c>
      <c r="AN52" s="242">
        <f t="shared" si="63"/>
        <v>5037.9703898756206</v>
      </c>
      <c r="AO52" s="242">
        <f t="shared" si="63"/>
        <v>4973.2633155285239</v>
      </c>
      <c r="AP52" s="242">
        <f t="shared" ref="AP52:BU52" si="64" xml:space="preserve"> $F49/ AP50 * AP51</f>
        <v>5055.6930942389417</v>
      </c>
      <c r="AQ52" s="242">
        <f t="shared" si="64"/>
        <v>4963.3366422440349</v>
      </c>
      <c r="AR52" s="242">
        <f t="shared" si="64"/>
        <v>5045.6018904580242</v>
      </c>
      <c r="AS52" s="242">
        <f t="shared" si="64"/>
        <v>4953.4297826786787</v>
      </c>
      <c r="AT52" s="242">
        <f t="shared" si="64"/>
        <v>5035.5308288004253</v>
      </c>
      <c r="AU52" s="242">
        <f t="shared" si="64"/>
        <v>4943.5426972841105</v>
      </c>
      <c r="AV52" s="242">
        <f t="shared" si="64"/>
        <v>4997.8673423092105</v>
      </c>
      <c r="AW52" s="242">
        <f t="shared" si="64"/>
        <v>4933.6753465909278</v>
      </c>
      <c r="AX52" s="242">
        <f t="shared" si="64"/>
        <v>5015.4489711200595</v>
      </c>
      <c r="AY52" s="242">
        <f t="shared" si="64"/>
        <v>4923.8276912085121</v>
      </c>
      <c r="AZ52" s="242">
        <f t="shared" si="64"/>
        <v>5005.4380949301994</v>
      </c>
      <c r="BA52" s="242">
        <f t="shared" si="64"/>
        <v>4913.9996918248617</v>
      </c>
      <c r="BB52" s="242">
        <f t="shared" si="64"/>
        <v>4995.4472005291418</v>
      </c>
      <c r="BC52" s="242">
        <f t="shared" si="64"/>
        <v>4904.1913092064497</v>
      </c>
      <c r="BD52" s="242">
        <f t="shared" si="64"/>
        <v>4958.0835213955315</v>
      </c>
      <c r="BE52" s="242">
        <f t="shared" si="64"/>
        <v>0</v>
      </c>
      <c r="BF52" s="242">
        <f t="shared" si="64"/>
        <v>0</v>
      </c>
      <c r="BG52" s="242">
        <f t="shared" si="64"/>
        <v>0</v>
      </c>
      <c r="BH52" s="242">
        <f t="shared" si="64"/>
        <v>0</v>
      </c>
      <c r="BI52" s="242">
        <f t="shared" si="64"/>
        <v>0</v>
      </c>
      <c r="BJ52" s="242">
        <f t="shared" si="64"/>
        <v>0</v>
      </c>
      <c r="BK52" s="242">
        <f t="shared" si="64"/>
        <v>0</v>
      </c>
      <c r="BL52" s="242">
        <f t="shared" si="64"/>
        <v>0</v>
      </c>
      <c r="BM52" s="242">
        <f t="shared" si="64"/>
        <v>0</v>
      </c>
      <c r="BN52" s="242">
        <f t="shared" si="64"/>
        <v>0</v>
      </c>
      <c r="BO52" s="242">
        <f t="shared" si="64"/>
        <v>0</v>
      </c>
      <c r="BP52" s="242">
        <f t="shared" si="64"/>
        <v>0</v>
      </c>
      <c r="BQ52" s="242">
        <f t="shared" si="64"/>
        <v>0</v>
      </c>
      <c r="BR52" s="242">
        <f t="shared" si="64"/>
        <v>0</v>
      </c>
      <c r="BS52" s="242">
        <f t="shared" si="64"/>
        <v>0</v>
      </c>
      <c r="BT52" s="242">
        <f t="shared" si="64"/>
        <v>0</v>
      </c>
      <c r="BU52" s="242">
        <f t="shared" si="64"/>
        <v>0</v>
      </c>
      <c r="BV52" s="242">
        <f t="shared" ref="BV52:DA52" si="65" xml:space="preserve"> $F49/ BV50 * BV51</f>
        <v>0</v>
      </c>
      <c r="BW52" s="242">
        <f t="shared" si="65"/>
        <v>0</v>
      </c>
      <c r="BX52" s="242">
        <f t="shared" si="65"/>
        <v>0</v>
      </c>
      <c r="BY52" s="242">
        <f t="shared" si="65"/>
        <v>0</v>
      </c>
      <c r="BZ52" s="242">
        <f t="shared" si="65"/>
        <v>0</v>
      </c>
      <c r="CA52" s="242">
        <f t="shared" si="65"/>
        <v>0</v>
      </c>
      <c r="CB52" s="242">
        <f t="shared" si="65"/>
        <v>0</v>
      </c>
      <c r="CC52" s="242">
        <f t="shared" si="65"/>
        <v>0</v>
      </c>
      <c r="CD52" s="242">
        <f t="shared" si="65"/>
        <v>0</v>
      </c>
      <c r="CE52" s="242">
        <f t="shared" si="65"/>
        <v>0</v>
      </c>
      <c r="CF52" s="242">
        <f t="shared" si="65"/>
        <v>0</v>
      </c>
      <c r="CG52" s="242">
        <f t="shared" si="65"/>
        <v>0</v>
      </c>
      <c r="CH52" s="242">
        <f t="shared" si="65"/>
        <v>0</v>
      </c>
      <c r="CI52" s="242">
        <f t="shared" si="65"/>
        <v>0</v>
      </c>
      <c r="CJ52" s="242">
        <f t="shared" si="65"/>
        <v>0</v>
      </c>
      <c r="CK52" s="242">
        <f t="shared" si="65"/>
        <v>0</v>
      </c>
      <c r="CL52" s="242">
        <f t="shared" si="65"/>
        <v>0</v>
      </c>
      <c r="CM52" s="242">
        <f t="shared" si="65"/>
        <v>0</v>
      </c>
      <c r="CN52" s="242">
        <f t="shared" si="65"/>
        <v>0</v>
      </c>
      <c r="CO52" s="242">
        <f t="shared" si="65"/>
        <v>0</v>
      </c>
      <c r="CP52" s="242">
        <f t="shared" si="65"/>
        <v>0</v>
      </c>
      <c r="CQ52" s="242">
        <f t="shared" si="65"/>
        <v>0</v>
      </c>
      <c r="CR52" s="242">
        <f t="shared" si="65"/>
        <v>0</v>
      </c>
      <c r="CS52" s="242">
        <f t="shared" si="65"/>
        <v>0</v>
      </c>
      <c r="CT52" s="242">
        <f t="shared" si="65"/>
        <v>0</v>
      </c>
      <c r="CU52" s="242">
        <f t="shared" si="65"/>
        <v>0</v>
      </c>
      <c r="CV52" s="242">
        <f t="shared" si="65"/>
        <v>0</v>
      </c>
      <c r="CW52" s="242">
        <f t="shared" si="65"/>
        <v>0</v>
      </c>
      <c r="CX52" s="242">
        <f t="shared" si="65"/>
        <v>0</v>
      </c>
      <c r="CY52" s="242">
        <f t="shared" si="65"/>
        <v>0</v>
      </c>
      <c r="CZ52" s="242">
        <f t="shared" si="65"/>
        <v>0</v>
      </c>
      <c r="DA52" s="242">
        <f t="shared" si="65"/>
        <v>0</v>
      </c>
      <c r="DB52" s="242">
        <f t="shared" ref="DB52:EG52" si="66" xml:space="preserve"> $F49/ DB50 * DB51</f>
        <v>0</v>
      </c>
      <c r="DC52" s="242">
        <f t="shared" si="66"/>
        <v>0</v>
      </c>
      <c r="DD52" s="242">
        <f t="shared" si="66"/>
        <v>0</v>
      </c>
      <c r="DE52" s="242">
        <f t="shared" si="66"/>
        <v>0</v>
      </c>
      <c r="DF52" s="242">
        <f t="shared" si="66"/>
        <v>0</v>
      </c>
      <c r="DG52" s="242">
        <f t="shared" si="66"/>
        <v>0</v>
      </c>
      <c r="DH52" s="242">
        <f t="shared" si="66"/>
        <v>0</v>
      </c>
      <c r="DI52" s="242">
        <f t="shared" si="66"/>
        <v>0</v>
      </c>
      <c r="DJ52" s="242">
        <f t="shared" si="66"/>
        <v>0</v>
      </c>
      <c r="DK52" s="242">
        <f t="shared" si="66"/>
        <v>0</v>
      </c>
      <c r="DL52" s="242">
        <f t="shared" si="66"/>
        <v>0</v>
      </c>
      <c r="DM52" s="242">
        <f t="shared" si="66"/>
        <v>0</v>
      </c>
      <c r="DN52" s="242">
        <f t="shared" si="66"/>
        <v>0</v>
      </c>
      <c r="DO52" s="242">
        <f t="shared" si="66"/>
        <v>0</v>
      </c>
      <c r="DP52" s="242">
        <f t="shared" si="66"/>
        <v>0</v>
      </c>
      <c r="DQ52" s="242">
        <f t="shared" si="66"/>
        <v>0</v>
      </c>
      <c r="DR52" s="242">
        <f t="shared" si="66"/>
        <v>0</v>
      </c>
      <c r="DS52" s="242">
        <f t="shared" si="66"/>
        <v>0</v>
      </c>
      <c r="DT52" s="242">
        <f t="shared" si="66"/>
        <v>0</v>
      </c>
      <c r="DU52" s="242">
        <f t="shared" si="66"/>
        <v>0</v>
      </c>
      <c r="DV52" s="242">
        <f t="shared" si="66"/>
        <v>0</v>
      </c>
      <c r="DW52" s="242">
        <f t="shared" si="66"/>
        <v>0</v>
      </c>
      <c r="DX52" s="242">
        <f t="shared" si="66"/>
        <v>0</v>
      </c>
      <c r="DY52" s="242">
        <f t="shared" si="66"/>
        <v>0</v>
      </c>
      <c r="DZ52" s="242">
        <f t="shared" si="66"/>
        <v>0</v>
      </c>
      <c r="EA52" s="242">
        <f t="shared" si="66"/>
        <v>0</v>
      </c>
      <c r="EB52" s="242">
        <f t="shared" si="66"/>
        <v>0</v>
      </c>
      <c r="EC52" s="242">
        <f t="shared" si="66"/>
        <v>0</v>
      </c>
      <c r="ED52" s="242">
        <f t="shared" si="66"/>
        <v>0</v>
      </c>
      <c r="EE52" s="242">
        <f t="shared" si="66"/>
        <v>0</v>
      </c>
      <c r="EF52" s="242">
        <f t="shared" si="66"/>
        <v>0</v>
      </c>
      <c r="EG52" s="242">
        <f t="shared" si="66"/>
        <v>0</v>
      </c>
      <c r="EH52" s="242">
        <f t="shared" ref="EH52:FM52" si="67" xml:space="preserve"> $F49/ EH50 * EH51</f>
        <v>0</v>
      </c>
      <c r="EI52" s="242">
        <f t="shared" si="67"/>
        <v>0</v>
      </c>
      <c r="EJ52" s="242">
        <f t="shared" si="67"/>
        <v>0</v>
      </c>
      <c r="EK52" s="242">
        <f t="shared" si="67"/>
        <v>0</v>
      </c>
      <c r="EL52" s="242">
        <f t="shared" si="67"/>
        <v>0</v>
      </c>
      <c r="EM52" s="242">
        <f t="shared" si="67"/>
        <v>0</v>
      </c>
      <c r="EN52" s="242">
        <f t="shared" si="67"/>
        <v>0</v>
      </c>
      <c r="EO52" s="242">
        <f t="shared" si="67"/>
        <v>0</v>
      </c>
      <c r="EP52" s="242">
        <f t="shared" si="67"/>
        <v>0</v>
      </c>
      <c r="EQ52" s="242">
        <f t="shared" si="67"/>
        <v>0</v>
      </c>
      <c r="ER52" s="242">
        <f t="shared" si="67"/>
        <v>0</v>
      </c>
      <c r="ES52" s="242">
        <f t="shared" si="67"/>
        <v>0</v>
      </c>
      <c r="ET52" s="242">
        <f t="shared" si="67"/>
        <v>0</v>
      </c>
      <c r="EU52" s="242">
        <f t="shared" si="67"/>
        <v>0</v>
      </c>
      <c r="EV52" s="242">
        <f t="shared" si="67"/>
        <v>0</v>
      </c>
      <c r="EW52" s="242">
        <f t="shared" si="67"/>
        <v>0</v>
      </c>
      <c r="EX52" s="242">
        <f t="shared" si="67"/>
        <v>0</v>
      </c>
      <c r="EY52" s="242">
        <f t="shared" si="67"/>
        <v>0</v>
      </c>
      <c r="EZ52" s="242">
        <f t="shared" si="67"/>
        <v>0</v>
      </c>
      <c r="FA52" s="242">
        <f t="shared" si="67"/>
        <v>0</v>
      </c>
      <c r="FB52" s="242">
        <f t="shared" si="67"/>
        <v>0</v>
      </c>
      <c r="FC52" s="242">
        <f t="shared" si="67"/>
        <v>0</v>
      </c>
      <c r="FD52" s="242">
        <f t="shared" si="67"/>
        <v>0</v>
      </c>
      <c r="FE52" s="242">
        <f t="shared" si="67"/>
        <v>0</v>
      </c>
      <c r="FF52" s="242">
        <f t="shared" si="67"/>
        <v>0</v>
      </c>
      <c r="FG52" s="242">
        <f t="shared" si="67"/>
        <v>0</v>
      </c>
      <c r="FH52" s="242">
        <f t="shared" si="67"/>
        <v>0</v>
      </c>
      <c r="FI52" s="242">
        <f t="shared" si="67"/>
        <v>0</v>
      </c>
      <c r="FJ52" s="242">
        <f t="shared" si="67"/>
        <v>0</v>
      </c>
      <c r="FK52" s="242">
        <f t="shared" si="67"/>
        <v>0</v>
      </c>
      <c r="FL52" s="242">
        <f t="shared" si="67"/>
        <v>0</v>
      </c>
      <c r="FM52" s="242">
        <f t="shared" si="67"/>
        <v>0</v>
      </c>
      <c r="FN52" s="242">
        <f t="shared" ref="FN52:GJ52" si="68" xml:space="preserve"> $F49/ FN50 * FN51</f>
        <v>0</v>
      </c>
      <c r="FO52" s="242">
        <f t="shared" si="68"/>
        <v>0</v>
      </c>
      <c r="FP52" s="242">
        <f t="shared" si="68"/>
        <v>0</v>
      </c>
      <c r="FQ52" s="242">
        <f t="shared" si="68"/>
        <v>0</v>
      </c>
      <c r="FR52" s="242">
        <f t="shared" si="68"/>
        <v>0</v>
      </c>
      <c r="FS52" s="242">
        <f t="shared" si="68"/>
        <v>0</v>
      </c>
      <c r="FT52" s="242">
        <f t="shared" si="68"/>
        <v>0</v>
      </c>
      <c r="FU52" s="242">
        <f t="shared" si="68"/>
        <v>0</v>
      </c>
      <c r="FV52" s="242">
        <f t="shared" si="68"/>
        <v>0</v>
      </c>
      <c r="FW52" s="242">
        <f t="shared" si="68"/>
        <v>0</v>
      </c>
      <c r="FX52" s="242">
        <f t="shared" si="68"/>
        <v>0</v>
      </c>
      <c r="FY52" s="242">
        <f t="shared" si="68"/>
        <v>0</v>
      </c>
      <c r="FZ52" s="242">
        <f t="shared" si="68"/>
        <v>0</v>
      </c>
      <c r="GA52" s="242">
        <f t="shared" si="68"/>
        <v>0</v>
      </c>
      <c r="GB52" s="242">
        <f t="shared" si="68"/>
        <v>0</v>
      </c>
      <c r="GC52" s="242">
        <f t="shared" si="68"/>
        <v>0</v>
      </c>
      <c r="GD52" s="242">
        <f t="shared" si="68"/>
        <v>0</v>
      </c>
      <c r="GE52" s="242">
        <f t="shared" si="68"/>
        <v>0</v>
      </c>
      <c r="GF52" s="242">
        <f t="shared" si="68"/>
        <v>0</v>
      </c>
      <c r="GG52" s="242">
        <f t="shared" si="68"/>
        <v>0</v>
      </c>
      <c r="GH52" s="242">
        <f t="shared" si="68"/>
        <v>0</v>
      </c>
      <c r="GI52" s="242">
        <f t="shared" si="68"/>
        <v>0</v>
      </c>
      <c r="GJ52" s="242">
        <f t="shared" si="68"/>
        <v>0</v>
      </c>
    </row>
    <row r="53" spans="1:192" x14ac:dyDescent="0.25">
      <c r="A53" s="243"/>
      <c r="B53" s="243"/>
      <c r="C53" s="244"/>
      <c r="D53" s="245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2"/>
      <c r="S53" s="242"/>
      <c r="T53" s="242"/>
      <c r="U53" s="242"/>
      <c r="V53" s="242"/>
      <c r="W53" s="242"/>
      <c r="X53" s="242"/>
      <c r="Y53" s="242"/>
      <c r="Z53" s="242"/>
      <c r="AA53" s="242"/>
      <c r="AB53" s="242"/>
      <c r="AC53" s="242"/>
      <c r="AD53" s="242"/>
      <c r="AE53" s="242"/>
      <c r="AF53" s="242"/>
      <c r="AG53" s="242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42"/>
      <c r="BU53" s="242"/>
      <c r="BV53" s="242"/>
      <c r="BW53" s="242"/>
      <c r="BX53" s="242"/>
      <c r="BY53" s="242"/>
      <c r="BZ53" s="242"/>
      <c r="CA53" s="242"/>
      <c r="CB53" s="242"/>
      <c r="CC53" s="242"/>
      <c r="CD53" s="242"/>
      <c r="CE53" s="242"/>
      <c r="CF53" s="242"/>
      <c r="CG53" s="242"/>
      <c r="CH53" s="242"/>
      <c r="CI53" s="242"/>
      <c r="CJ53" s="242"/>
      <c r="CK53" s="242"/>
      <c r="CL53" s="242"/>
      <c r="CM53" s="242"/>
      <c r="CN53" s="242"/>
      <c r="CO53" s="242"/>
      <c r="CP53" s="242"/>
      <c r="CQ53" s="242"/>
      <c r="CR53" s="242"/>
      <c r="CS53" s="242"/>
      <c r="CT53" s="242"/>
      <c r="CU53" s="242"/>
      <c r="CV53" s="242"/>
      <c r="CW53" s="242"/>
      <c r="CX53" s="242"/>
      <c r="CY53" s="242"/>
      <c r="CZ53" s="242"/>
      <c r="DA53" s="242"/>
      <c r="DB53" s="242"/>
      <c r="DC53" s="242"/>
      <c r="DD53" s="242"/>
      <c r="DE53" s="242"/>
      <c r="DF53" s="242"/>
      <c r="DG53" s="242"/>
      <c r="DH53" s="242"/>
      <c r="DI53" s="242"/>
      <c r="DJ53" s="242"/>
      <c r="DK53" s="242"/>
      <c r="DL53" s="242"/>
      <c r="DM53" s="242"/>
      <c r="DN53" s="242"/>
      <c r="DO53" s="242"/>
      <c r="DP53" s="242"/>
      <c r="DQ53" s="242"/>
      <c r="DR53" s="242"/>
      <c r="DS53" s="242"/>
      <c r="DT53" s="242"/>
      <c r="DU53" s="242"/>
      <c r="DV53" s="242"/>
      <c r="DW53" s="242"/>
      <c r="DX53" s="242"/>
      <c r="DY53" s="242"/>
      <c r="DZ53" s="242"/>
      <c r="EA53" s="242"/>
      <c r="EB53" s="242"/>
      <c r="EC53" s="242"/>
      <c r="ED53" s="242"/>
      <c r="EE53" s="242"/>
      <c r="EF53" s="242"/>
      <c r="EG53" s="242"/>
      <c r="EH53" s="242"/>
      <c r="EI53" s="242"/>
      <c r="EJ53" s="242"/>
      <c r="EK53" s="242"/>
      <c r="EL53" s="242"/>
      <c r="EM53" s="242"/>
      <c r="EN53" s="242"/>
      <c r="EO53" s="242"/>
      <c r="EP53" s="242"/>
      <c r="EQ53" s="242"/>
      <c r="ER53" s="242"/>
      <c r="ES53" s="242"/>
      <c r="ET53" s="242"/>
      <c r="EU53" s="242"/>
      <c r="EV53" s="242"/>
      <c r="EW53" s="242"/>
      <c r="EX53" s="242"/>
      <c r="EY53" s="242"/>
      <c r="EZ53" s="242"/>
      <c r="FA53" s="242"/>
      <c r="FB53" s="242"/>
      <c r="FC53" s="242"/>
      <c r="FD53" s="242"/>
      <c r="FE53" s="242"/>
      <c r="FF53" s="242"/>
      <c r="FG53" s="242"/>
      <c r="FH53" s="242"/>
      <c r="FI53" s="242"/>
      <c r="FJ53" s="242"/>
      <c r="FK53" s="242"/>
      <c r="FL53" s="242"/>
      <c r="FM53" s="242"/>
      <c r="FN53" s="242"/>
      <c r="FO53" s="242"/>
      <c r="FP53" s="242"/>
      <c r="FQ53" s="242"/>
      <c r="FR53" s="242"/>
      <c r="FS53" s="242"/>
      <c r="FT53" s="242"/>
      <c r="FU53" s="242"/>
      <c r="FV53" s="242"/>
      <c r="FW53" s="242"/>
      <c r="FX53" s="242"/>
      <c r="FY53" s="242"/>
      <c r="FZ53" s="242"/>
      <c r="GA53" s="242"/>
      <c r="GB53" s="242"/>
      <c r="GC53" s="242"/>
      <c r="GD53" s="242"/>
      <c r="GE53" s="242"/>
      <c r="GF53" s="242"/>
      <c r="GG53" s="242"/>
      <c r="GH53" s="242"/>
      <c r="GI53" s="242"/>
      <c r="GJ53" s="242"/>
    </row>
    <row r="54" spans="1:192" x14ac:dyDescent="0.25">
      <c r="A54" s="243"/>
      <c r="B54" s="243"/>
      <c r="C54" s="244"/>
      <c r="D54" s="245"/>
      <c r="E54" s="242" t="str">
        <f t="shared" ref="E54:AJ54" si="69" xml:space="preserve"> E$65</f>
        <v>Accounts receivable balance - ops BEG</v>
      </c>
      <c r="F54" s="242">
        <f t="shared" si="69"/>
        <v>0</v>
      </c>
      <c r="G54" s="242" t="str">
        <f t="shared" si="69"/>
        <v>$ 000s</v>
      </c>
      <c r="H54" s="242">
        <f t="shared" si="69"/>
        <v>0</v>
      </c>
      <c r="I54" s="242">
        <f t="shared" si="69"/>
        <v>0</v>
      </c>
      <c r="J54" s="242">
        <f t="shared" si="69"/>
        <v>0</v>
      </c>
      <c r="K54" s="242">
        <f t="shared" si="69"/>
        <v>0</v>
      </c>
      <c r="L54" s="242">
        <f t="shared" si="69"/>
        <v>0</v>
      </c>
      <c r="M54" s="242">
        <f t="shared" si="69"/>
        <v>0</v>
      </c>
      <c r="N54" s="242">
        <f t="shared" si="69"/>
        <v>0</v>
      </c>
      <c r="O54" s="242">
        <f t="shared" si="69"/>
        <v>0</v>
      </c>
      <c r="P54" s="242">
        <f t="shared" si="69"/>
        <v>0</v>
      </c>
      <c r="Q54" s="242">
        <f t="shared" si="69"/>
        <v>0</v>
      </c>
      <c r="R54" s="242">
        <f t="shared" si="69"/>
        <v>5093.9433690745245</v>
      </c>
      <c r="S54" s="242">
        <f t="shared" si="69"/>
        <v>5178.3733696669187</v>
      </c>
      <c r="T54" s="242">
        <f t="shared" si="69"/>
        <v>5083.775817439644</v>
      </c>
      <c r="U54" s="242">
        <f t="shared" si="69"/>
        <v>5168.0372950767669</v>
      </c>
      <c r="V54" s="242">
        <f t="shared" si="69"/>
        <v>5073.6285603190081</v>
      </c>
      <c r="W54" s="242">
        <f t="shared" si="69"/>
        <v>5157.721851374019</v>
      </c>
      <c r="X54" s="242">
        <f t="shared" si="69"/>
        <v>5063.5015572045995</v>
      </c>
      <c r="Y54" s="242">
        <f t="shared" si="69"/>
        <v>5119.1444314595938</v>
      </c>
      <c r="Z54" s="242">
        <f t="shared" si="69"/>
        <v>5053.3947676692587</v>
      </c>
      <c r="AA54" s="242">
        <f t="shared" si="69"/>
        <v>5137.1526919952703</v>
      </c>
      <c r="AB54" s="242">
        <f t="shared" si="69"/>
        <v>5043.3081513665238</v>
      </c>
      <c r="AC54" s="242">
        <f t="shared" si="69"/>
        <v>5126.8988942068536</v>
      </c>
      <c r="AD54" s="242">
        <f t="shared" si="69"/>
        <v>5033.2416680304668</v>
      </c>
      <c r="AE54" s="242">
        <f t="shared" si="69"/>
        <v>5116.6655630806963</v>
      </c>
      <c r="AF54" s="242">
        <f t="shared" si="69"/>
        <v>5023.1952774755155</v>
      </c>
      <c r="AG54" s="242">
        <f t="shared" si="69"/>
        <v>5078.395225579643</v>
      </c>
      <c r="AH54" s="242">
        <f t="shared" si="69"/>
        <v>5013.1689395963222</v>
      </c>
      <c r="AI54" s="242">
        <f t="shared" si="69"/>
        <v>5096.2601374901824</v>
      </c>
      <c r="AJ54" s="242">
        <f t="shared" si="69"/>
        <v>5003.1626143675858</v>
      </c>
      <c r="AK54" s="242">
        <f t="shared" ref="AK54:BP54" si="70" xml:space="preserve"> AK$65</f>
        <v>5086.0879615670492</v>
      </c>
      <c r="AL54" s="242">
        <f t="shared" si="70"/>
        <v>4993.1762618438988</v>
      </c>
      <c r="AM54" s="242">
        <f t="shared" si="70"/>
        <v>5075.9360893882731</v>
      </c>
      <c r="AN54" s="242">
        <f t="shared" si="70"/>
        <v>4983.2098421595801</v>
      </c>
      <c r="AO54" s="242">
        <f t="shared" si="70"/>
        <v>5037.9703898756197</v>
      </c>
      <c r="AP54" s="242">
        <f t="shared" si="70"/>
        <v>4973.2633155285221</v>
      </c>
      <c r="AQ54" s="242">
        <f t="shared" si="70"/>
        <v>5055.6930942389408</v>
      </c>
      <c r="AR54" s="242">
        <f t="shared" si="70"/>
        <v>4963.336642244034</v>
      </c>
      <c r="AS54" s="242">
        <f t="shared" si="70"/>
        <v>5045.6018904580233</v>
      </c>
      <c r="AT54" s="242">
        <f t="shared" si="70"/>
        <v>4953.4297826786787</v>
      </c>
      <c r="AU54" s="242">
        <f t="shared" si="70"/>
        <v>5035.5308288004235</v>
      </c>
      <c r="AV54" s="242">
        <f t="shared" si="70"/>
        <v>4943.5426972841124</v>
      </c>
      <c r="AW54" s="242">
        <f t="shared" si="70"/>
        <v>4997.8673423092114</v>
      </c>
      <c r="AX54" s="242">
        <f t="shared" si="70"/>
        <v>4933.6753465909278</v>
      </c>
      <c r="AY54" s="242">
        <f t="shared" si="70"/>
        <v>5015.4489711200586</v>
      </c>
      <c r="AZ54" s="242">
        <f t="shared" si="70"/>
        <v>4923.827691208513</v>
      </c>
      <c r="BA54" s="242">
        <f t="shared" si="70"/>
        <v>5005.4380949301994</v>
      </c>
      <c r="BB54" s="242">
        <f t="shared" si="70"/>
        <v>4913.9996918248617</v>
      </c>
      <c r="BC54" s="242">
        <f t="shared" si="70"/>
        <v>4995.4472005291427</v>
      </c>
      <c r="BD54" s="242">
        <f t="shared" si="70"/>
        <v>4904.1913092064497</v>
      </c>
      <c r="BE54" s="242">
        <f t="shared" si="70"/>
        <v>4958.0835213955324</v>
      </c>
      <c r="BF54" s="242">
        <f t="shared" si="70"/>
        <v>0</v>
      </c>
      <c r="BG54" s="242">
        <f t="shared" si="70"/>
        <v>0</v>
      </c>
      <c r="BH54" s="242">
        <f t="shared" si="70"/>
        <v>0</v>
      </c>
      <c r="BI54" s="242">
        <f t="shared" si="70"/>
        <v>0</v>
      </c>
      <c r="BJ54" s="242">
        <f t="shared" si="70"/>
        <v>0</v>
      </c>
      <c r="BK54" s="242">
        <f t="shared" si="70"/>
        <v>0</v>
      </c>
      <c r="BL54" s="242">
        <f t="shared" si="70"/>
        <v>0</v>
      </c>
      <c r="BM54" s="242">
        <f t="shared" si="70"/>
        <v>0</v>
      </c>
      <c r="BN54" s="242">
        <f t="shared" si="70"/>
        <v>0</v>
      </c>
      <c r="BO54" s="242">
        <f t="shared" si="70"/>
        <v>0</v>
      </c>
      <c r="BP54" s="242">
        <f t="shared" si="70"/>
        <v>0</v>
      </c>
      <c r="BQ54" s="242">
        <f t="shared" ref="BQ54:CV54" si="71" xml:space="preserve"> BQ$65</f>
        <v>0</v>
      </c>
      <c r="BR54" s="242">
        <f t="shared" si="71"/>
        <v>0</v>
      </c>
      <c r="BS54" s="242">
        <f t="shared" si="71"/>
        <v>0</v>
      </c>
      <c r="BT54" s="242">
        <f t="shared" si="71"/>
        <v>0</v>
      </c>
      <c r="BU54" s="242">
        <f t="shared" si="71"/>
        <v>0</v>
      </c>
      <c r="BV54" s="242">
        <f t="shared" si="71"/>
        <v>0</v>
      </c>
      <c r="BW54" s="242">
        <f t="shared" si="71"/>
        <v>0</v>
      </c>
      <c r="BX54" s="242">
        <f t="shared" si="71"/>
        <v>0</v>
      </c>
      <c r="BY54" s="242">
        <f t="shared" si="71"/>
        <v>0</v>
      </c>
      <c r="BZ54" s="242">
        <f t="shared" si="71"/>
        <v>0</v>
      </c>
      <c r="CA54" s="242">
        <f t="shared" si="71"/>
        <v>0</v>
      </c>
      <c r="CB54" s="242">
        <f t="shared" si="71"/>
        <v>0</v>
      </c>
      <c r="CC54" s="242">
        <f t="shared" si="71"/>
        <v>0</v>
      </c>
      <c r="CD54" s="242">
        <f t="shared" si="71"/>
        <v>0</v>
      </c>
      <c r="CE54" s="242">
        <f t="shared" si="71"/>
        <v>0</v>
      </c>
      <c r="CF54" s="242">
        <f t="shared" si="71"/>
        <v>0</v>
      </c>
      <c r="CG54" s="242">
        <f t="shared" si="71"/>
        <v>0</v>
      </c>
      <c r="CH54" s="242">
        <f t="shared" si="71"/>
        <v>0</v>
      </c>
      <c r="CI54" s="242">
        <f t="shared" si="71"/>
        <v>0</v>
      </c>
      <c r="CJ54" s="242">
        <f t="shared" si="71"/>
        <v>0</v>
      </c>
      <c r="CK54" s="242">
        <f t="shared" si="71"/>
        <v>0</v>
      </c>
      <c r="CL54" s="242">
        <f t="shared" si="71"/>
        <v>0</v>
      </c>
      <c r="CM54" s="242">
        <f t="shared" si="71"/>
        <v>0</v>
      </c>
      <c r="CN54" s="242">
        <f t="shared" si="71"/>
        <v>0</v>
      </c>
      <c r="CO54" s="242">
        <f t="shared" si="71"/>
        <v>0</v>
      </c>
      <c r="CP54" s="242">
        <f t="shared" si="71"/>
        <v>0</v>
      </c>
      <c r="CQ54" s="242">
        <f t="shared" si="71"/>
        <v>0</v>
      </c>
      <c r="CR54" s="242">
        <f t="shared" si="71"/>
        <v>0</v>
      </c>
      <c r="CS54" s="242">
        <f t="shared" si="71"/>
        <v>0</v>
      </c>
      <c r="CT54" s="242">
        <f t="shared" si="71"/>
        <v>0</v>
      </c>
      <c r="CU54" s="242">
        <f t="shared" si="71"/>
        <v>0</v>
      </c>
      <c r="CV54" s="242">
        <f t="shared" si="71"/>
        <v>0</v>
      </c>
      <c r="CW54" s="242">
        <f t="shared" ref="CW54:EB54" si="72" xml:space="preserve"> CW$65</f>
        <v>0</v>
      </c>
      <c r="CX54" s="242">
        <f t="shared" si="72"/>
        <v>0</v>
      </c>
      <c r="CY54" s="242">
        <f t="shared" si="72"/>
        <v>0</v>
      </c>
      <c r="CZ54" s="242">
        <f t="shared" si="72"/>
        <v>0</v>
      </c>
      <c r="DA54" s="242">
        <f t="shared" si="72"/>
        <v>0</v>
      </c>
      <c r="DB54" s="242">
        <f t="shared" si="72"/>
        <v>0</v>
      </c>
      <c r="DC54" s="242">
        <f t="shared" si="72"/>
        <v>0</v>
      </c>
      <c r="DD54" s="242">
        <f t="shared" si="72"/>
        <v>0</v>
      </c>
      <c r="DE54" s="242">
        <f t="shared" si="72"/>
        <v>0</v>
      </c>
      <c r="DF54" s="242">
        <f t="shared" si="72"/>
        <v>0</v>
      </c>
      <c r="DG54" s="242">
        <f t="shared" si="72"/>
        <v>0</v>
      </c>
      <c r="DH54" s="242">
        <f t="shared" si="72"/>
        <v>0</v>
      </c>
      <c r="DI54" s="242">
        <f t="shared" si="72"/>
        <v>0</v>
      </c>
      <c r="DJ54" s="242">
        <f t="shared" si="72"/>
        <v>0</v>
      </c>
      <c r="DK54" s="242">
        <f t="shared" si="72"/>
        <v>0</v>
      </c>
      <c r="DL54" s="242">
        <f t="shared" si="72"/>
        <v>0</v>
      </c>
      <c r="DM54" s="242">
        <f t="shared" si="72"/>
        <v>0</v>
      </c>
      <c r="DN54" s="242">
        <f t="shared" si="72"/>
        <v>0</v>
      </c>
      <c r="DO54" s="242">
        <f t="shared" si="72"/>
        <v>0</v>
      </c>
      <c r="DP54" s="242">
        <f t="shared" si="72"/>
        <v>0</v>
      </c>
      <c r="DQ54" s="242">
        <f t="shared" si="72"/>
        <v>0</v>
      </c>
      <c r="DR54" s="242">
        <f t="shared" si="72"/>
        <v>0</v>
      </c>
      <c r="DS54" s="242">
        <f t="shared" si="72"/>
        <v>0</v>
      </c>
      <c r="DT54" s="242">
        <f t="shared" si="72"/>
        <v>0</v>
      </c>
      <c r="DU54" s="242">
        <f t="shared" si="72"/>
        <v>0</v>
      </c>
      <c r="DV54" s="242">
        <f t="shared" si="72"/>
        <v>0</v>
      </c>
      <c r="DW54" s="242">
        <f t="shared" si="72"/>
        <v>0</v>
      </c>
      <c r="DX54" s="242">
        <f t="shared" si="72"/>
        <v>0</v>
      </c>
      <c r="DY54" s="242">
        <f t="shared" si="72"/>
        <v>0</v>
      </c>
      <c r="DZ54" s="242">
        <f t="shared" si="72"/>
        <v>0</v>
      </c>
      <c r="EA54" s="242">
        <f t="shared" si="72"/>
        <v>0</v>
      </c>
      <c r="EB54" s="242">
        <f t="shared" si="72"/>
        <v>0</v>
      </c>
      <c r="EC54" s="242">
        <f t="shared" ref="EC54:FH54" si="73" xml:space="preserve"> EC$65</f>
        <v>0</v>
      </c>
      <c r="ED54" s="242">
        <f t="shared" si="73"/>
        <v>0</v>
      </c>
      <c r="EE54" s="242">
        <f t="shared" si="73"/>
        <v>0</v>
      </c>
      <c r="EF54" s="242">
        <f t="shared" si="73"/>
        <v>0</v>
      </c>
      <c r="EG54" s="242">
        <f t="shared" si="73"/>
        <v>0</v>
      </c>
      <c r="EH54" s="242">
        <f t="shared" si="73"/>
        <v>0</v>
      </c>
      <c r="EI54" s="242">
        <f t="shared" si="73"/>
        <v>0</v>
      </c>
      <c r="EJ54" s="242">
        <f t="shared" si="73"/>
        <v>0</v>
      </c>
      <c r="EK54" s="242">
        <f t="shared" si="73"/>
        <v>0</v>
      </c>
      <c r="EL54" s="242">
        <f t="shared" si="73"/>
        <v>0</v>
      </c>
      <c r="EM54" s="242">
        <f t="shared" si="73"/>
        <v>0</v>
      </c>
      <c r="EN54" s="242">
        <f t="shared" si="73"/>
        <v>0</v>
      </c>
      <c r="EO54" s="242">
        <f t="shared" si="73"/>
        <v>0</v>
      </c>
      <c r="EP54" s="242">
        <f t="shared" si="73"/>
        <v>0</v>
      </c>
      <c r="EQ54" s="242">
        <f t="shared" si="73"/>
        <v>0</v>
      </c>
      <c r="ER54" s="242">
        <f t="shared" si="73"/>
        <v>0</v>
      </c>
      <c r="ES54" s="242">
        <f t="shared" si="73"/>
        <v>0</v>
      </c>
      <c r="ET54" s="242">
        <f t="shared" si="73"/>
        <v>0</v>
      </c>
      <c r="EU54" s="242">
        <f t="shared" si="73"/>
        <v>0</v>
      </c>
      <c r="EV54" s="242">
        <f t="shared" si="73"/>
        <v>0</v>
      </c>
      <c r="EW54" s="242">
        <f t="shared" si="73"/>
        <v>0</v>
      </c>
      <c r="EX54" s="242">
        <f t="shared" si="73"/>
        <v>0</v>
      </c>
      <c r="EY54" s="242">
        <f t="shared" si="73"/>
        <v>0</v>
      </c>
      <c r="EZ54" s="242">
        <f t="shared" si="73"/>
        <v>0</v>
      </c>
      <c r="FA54" s="242">
        <f t="shared" si="73"/>
        <v>0</v>
      </c>
      <c r="FB54" s="242">
        <f t="shared" si="73"/>
        <v>0</v>
      </c>
      <c r="FC54" s="242">
        <f t="shared" si="73"/>
        <v>0</v>
      </c>
      <c r="FD54" s="242">
        <f t="shared" si="73"/>
        <v>0</v>
      </c>
      <c r="FE54" s="242">
        <f t="shared" si="73"/>
        <v>0</v>
      </c>
      <c r="FF54" s="242">
        <f t="shared" si="73"/>
        <v>0</v>
      </c>
      <c r="FG54" s="242">
        <f t="shared" si="73"/>
        <v>0</v>
      </c>
      <c r="FH54" s="242">
        <f t="shared" si="73"/>
        <v>0</v>
      </c>
      <c r="FI54" s="242">
        <f t="shared" ref="FI54:GJ54" si="74" xml:space="preserve"> FI$65</f>
        <v>0</v>
      </c>
      <c r="FJ54" s="242">
        <f t="shared" si="74"/>
        <v>0</v>
      </c>
      <c r="FK54" s="242">
        <f t="shared" si="74"/>
        <v>0</v>
      </c>
      <c r="FL54" s="242">
        <f t="shared" si="74"/>
        <v>0</v>
      </c>
      <c r="FM54" s="242">
        <f t="shared" si="74"/>
        <v>0</v>
      </c>
      <c r="FN54" s="242">
        <f t="shared" si="74"/>
        <v>0</v>
      </c>
      <c r="FO54" s="242">
        <f t="shared" si="74"/>
        <v>0</v>
      </c>
      <c r="FP54" s="242">
        <f t="shared" si="74"/>
        <v>0</v>
      </c>
      <c r="FQ54" s="242">
        <f t="shared" si="74"/>
        <v>0</v>
      </c>
      <c r="FR54" s="242">
        <f t="shared" si="74"/>
        <v>0</v>
      </c>
      <c r="FS54" s="242">
        <f t="shared" si="74"/>
        <v>0</v>
      </c>
      <c r="FT54" s="242">
        <f t="shared" si="74"/>
        <v>0</v>
      </c>
      <c r="FU54" s="242">
        <f t="shared" si="74"/>
        <v>0</v>
      </c>
      <c r="FV54" s="242">
        <f t="shared" si="74"/>
        <v>0</v>
      </c>
      <c r="FW54" s="242">
        <f t="shared" si="74"/>
        <v>0</v>
      </c>
      <c r="FX54" s="242">
        <f t="shared" si="74"/>
        <v>0</v>
      </c>
      <c r="FY54" s="242">
        <f t="shared" si="74"/>
        <v>0</v>
      </c>
      <c r="FZ54" s="242">
        <f t="shared" si="74"/>
        <v>0</v>
      </c>
      <c r="GA54" s="242">
        <f t="shared" si="74"/>
        <v>0</v>
      </c>
      <c r="GB54" s="242">
        <f t="shared" si="74"/>
        <v>0</v>
      </c>
      <c r="GC54" s="242">
        <f t="shared" si="74"/>
        <v>0</v>
      </c>
      <c r="GD54" s="242">
        <f t="shared" si="74"/>
        <v>0</v>
      </c>
      <c r="GE54" s="242">
        <f t="shared" si="74"/>
        <v>0</v>
      </c>
      <c r="GF54" s="242">
        <f t="shared" si="74"/>
        <v>0</v>
      </c>
      <c r="GG54" s="242">
        <f t="shared" si="74"/>
        <v>0</v>
      </c>
      <c r="GH54" s="242">
        <f t="shared" si="74"/>
        <v>0</v>
      </c>
      <c r="GI54" s="242">
        <f t="shared" si="74"/>
        <v>0</v>
      </c>
      <c r="GJ54" s="242">
        <f t="shared" si="74"/>
        <v>0</v>
      </c>
    </row>
    <row r="55" spans="1:192" x14ac:dyDescent="0.25">
      <c r="A55" s="243"/>
      <c r="B55" s="243"/>
      <c r="C55" s="244"/>
      <c r="D55" s="245"/>
      <c r="E55" s="242" t="str">
        <f t="shared" ref="E55:BP55" si="75" xml:space="preserve"> E$31</f>
        <v>Electricity generation revenue</v>
      </c>
      <c r="F55" s="242">
        <f t="shared" si="75"/>
        <v>0</v>
      </c>
      <c r="G55" s="242" t="str">
        <f t="shared" si="75"/>
        <v>$ 000s</v>
      </c>
      <c r="H55" s="242">
        <f t="shared" si="75"/>
        <v>817532.22612323519</v>
      </c>
      <c r="I55" s="242">
        <f t="shared" si="75"/>
        <v>0</v>
      </c>
      <c r="J55" s="242">
        <f t="shared" si="75"/>
        <v>0</v>
      </c>
      <c r="K55" s="242">
        <f t="shared" si="75"/>
        <v>0</v>
      </c>
      <c r="L55" s="242">
        <f t="shared" si="75"/>
        <v>0</v>
      </c>
      <c r="M55" s="242">
        <f t="shared" si="75"/>
        <v>0</v>
      </c>
      <c r="N55" s="242">
        <f t="shared" si="75"/>
        <v>0</v>
      </c>
      <c r="O55" s="242">
        <f t="shared" si="75"/>
        <v>0</v>
      </c>
      <c r="P55" s="242">
        <f t="shared" si="75"/>
        <v>0</v>
      </c>
      <c r="Q55" s="242">
        <f t="shared" si="75"/>
        <v>20828.568442438052</v>
      </c>
      <c r="R55" s="242">
        <f t="shared" si="75"/>
        <v>20828.568442438052</v>
      </c>
      <c r="S55" s="242">
        <f t="shared" si="75"/>
        <v>20786.994453530995</v>
      </c>
      <c r="T55" s="242">
        <f t="shared" si="75"/>
        <v>20786.994453530995</v>
      </c>
      <c r="U55" s="242">
        <f t="shared" si="75"/>
        <v>20745.503446637718</v>
      </c>
      <c r="V55" s="242">
        <f t="shared" si="75"/>
        <v>20745.503446637718</v>
      </c>
      <c r="W55" s="242">
        <f t="shared" si="75"/>
        <v>20704.095256125467</v>
      </c>
      <c r="X55" s="242">
        <f t="shared" si="75"/>
        <v>20704.095256125467</v>
      </c>
      <c r="Y55" s="242">
        <f t="shared" si="75"/>
        <v>20662.769716692084</v>
      </c>
      <c r="Z55" s="242">
        <f t="shared" si="75"/>
        <v>20662.769716692084</v>
      </c>
      <c r="AA55" s="242">
        <f t="shared" si="75"/>
        <v>20621.526663365348</v>
      </c>
      <c r="AB55" s="242">
        <f t="shared" si="75"/>
        <v>20621.526663365348</v>
      </c>
      <c r="AC55" s="242">
        <f t="shared" si="75"/>
        <v>20580.365931502354</v>
      </c>
      <c r="AD55" s="242">
        <f t="shared" si="75"/>
        <v>20580.365931502354</v>
      </c>
      <c r="AE55" s="242">
        <f t="shared" si="75"/>
        <v>20539.287356788776</v>
      </c>
      <c r="AF55" s="242">
        <f t="shared" si="75"/>
        <v>20539.287356788776</v>
      </c>
      <c r="AG55" s="242">
        <f t="shared" si="75"/>
        <v>20498.290775238296</v>
      </c>
      <c r="AH55" s="242">
        <f t="shared" si="75"/>
        <v>20498.290775238296</v>
      </c>
      <c r="AI55" s="242">
        <f t="shared" si="75"/>
        <v>20457.376023191908</v>
      </c>
      <c r="AJ55" s="242">
        <f t="shared" si="75"/>
        <v>20457.376023191908</v>
      </c>
      <c r="AK55" s="242">
        <f t="shared" si="75"/>
        <v>20416.542937317277</v>
      </c>
      <c r="AL55" s="242">
        <f t="shared" si="75"/>
        <v>20416.542937317277</v>
      </c>
      <c r="AM55" s="242">
        <f t="shared" si="75"/>
        <v>20375.791354608064</v>
      </c>
      <c r="AN55" s="242">
        <f t="shared" si="75"/>
        <v>20375.791354608064</v>
      </c>
      <c r="AO55" s="242">
        <f t="shared" si="75"/>
        <v>20335.121112383298</v>
      </c>
      <c r="AP55" s="242">
        <f t="shared" si="75"/>
        <v>20335.121112383298</v>
      </c>
      <c r="AQ55" s="242">
        <f t="shared" si="75"/>
        <v>20294.532048286721</v>
      </c>
      <c r="AR55" s="242">
        <f t="shared" si="75"/>
        <v>20294.532048286721</v>
      </c>
      <c r="AS55" s="242">
        <f t="shared" si="75"/>
        <v>20254.024000286154</v>
      </c>
      <c r="AT55" s="242">
        <f t="shared" si="75"/>
        <v>20254.024000286154</v>
      </c>
      <c r="AU55" s="242">
        <f t="shared" si="75"/>
        <v>20213.596806672806</v>
      </c>
      <c r="AV55" s="242">
        <f t="shared" si="75"/>
        <v>20213.596806672806</v>
      </c>
      <c r="AW55" s="242">
        <f t="shared" si="75"/>
        <v>20173.250306060683</v>
      </c>
      <c r="AX55" s="242">
        <f t="shared" si="75"/>
        <v>20173.250306060683</v>
      </c>
      <c r="AY55" s="242">
        <f t="shared" si="75"/>
        <v>20132.984337385915</v>
      </c>
      <c r="AZ55" s="242">
        <f t="shared" si="75"/>
        <v>20132.984337385915</v>
      </c>
      <c r="BA55" s="242">
        <f t="shared" si="75"/>
        <v>20092.798739906102</v>
      </c>
      <c r="BB55" s="242">
        <f t="shared" si="75"/>
        <v>20092.798739906102</v>
      </c>
      <c r="BC55" s="242">
        <f t="shared" si="75"/>
        <v>20052.693353199706</v>
      </c>
      <c r="BD55" s="242">
        <f t="shared" si="75"/>
        <v>20052.693353199706</v>
      </c>
      <c r="BE55" s="242">
        <f t="shared" si="75"/>
        <v>0</v>
      </c>
      <c r="BF55" s="242">
        <f t="shared" si="75"/>
        <v>0</v>
      </c>
      <c r="BG55" s="242">
        <f t="shared" si="75"/>
        <v>0</v>
      </c>
      <c r="BH55" s="242">
        <f t="shared" si="75"/>
        <v>0</v>
      </c>
      <c r="BI55" s="242">
        <f t="shared" si="75"/>
        <v>0</v>
      </c>
      <c r="BJ55" s="242">
        <f t="shared" si="75"/>
        <v>0</v>
      </c>
      <c r="BK55" s="242">
        <f t="shared" si="75"/>
        <v>0</v>
      </c>
      <c r="BL55" s="242">
        <f t="shared" si="75"/>
        <v>0</v>
      </c>
      <c r="BM55" s="242">
        <f t="shared" si="75"/>
        <v>0</v>
      </c>
      <c r="BN55" s="242">
        <f t="shared" si="75"/>
        <v>0</v>
      </c>
      <c r="BO55" s="242">
        <f t="shared" si="75"/>
        <v>0</v>
      </c>
      <c r="BP55" s="242">
        <f t="shared" si="75"/>
        <v>0</v>
      </c>
      <c r="BQ55" s="242">
        <f t="shared" ref="BQ55:EB55" si="76" xml:space="preserve"> BQ$31</f>
        <v>0</v>
      </c>
      <c r="BR55" s="242">
        <f t="shared" si="76"/>
        <v>0</v>
      </c>
      <c r="BS55" s="242">
        <f t="shared" si="76"/>
        <v>0</v>
      </c>
      <c r="BT55" s="242">
        <f t="shared" si="76"/>
        <v>0</v>
      </c>
      <c r="BU55" s="242">
        <f t="shared" si="76"/>
        <v>0</v>
      </c>
      <c r="BV55" s="242">
        <f t="shared" si="76"/>
        <v>0</v>
      </c>
      <c r="BW55" s="242">
        <f t="shared" si="76"/>
        <v>0</v>
      </c>
      <c r="BX55" s="242">
        <f t="shared" si="76"/>
        <v>0</v>
      </c>
      <c r="BY55" s="242">
        <f t="shared" si="76"/>
        <v>0</v>
      </c>
      <c r="BZ55" s="242">
        <f t="shared" si="76"/>
        <v>0</v>
      </c>
      <c r="CA55" s="242">
        <f t="shared" si="76"/>
        <v>0</v>
      </c>
      <c r="CB55" s="242">
        <f t="shared" si="76"/>
        <v>0</v>
      </c>
      <c r="CC55" s="242">
        <f t="shared" si="76"/>
        <v>0</v>
      </c>
      <c r="CD55" s="242">
        <f t="shared" si="76"/>
        <v>0</v>
      </c>
      <c r="CE55" s="242">
        <f t="shared" si="76"/>
        <v>0</v>
      </c>
      <c r="CF55" s="242">
        <f t="shared" si="76"/>
        <v>0</v>
      </c>
      <c r="CG55" s="242">
        <f t="shared" si="76"/>
        <v>0</v>
      </c>
      <c r="CH55" s="242">
        <f t="shared" si="76"/>
        <v>0</v>
      </c>
      <c r="CI55" s="242">
        <f t="shared" si="76"/>
        <v>0</v>
      </c>
      <c r="CJ55" s="242">
        <f t="shared" si="76"/>
        <v>0</v>
      </c>
      <c r="CK55" s="242">
        <f t="shared" si="76"/>
        <v>0</v>
      </c>
      <c r="CL55" s="242">
        <f t="shared" si="76"/>
        <v>0</v>
      </c>
      <c r="CM55" s="242">
        <f t="shared" si="76"/>
        <v>0</v>
      </c>
      <c r="CN55" s="242">
        <f t="shared" si="76"/>
        <v>0</v>
      </c>
      <c r="CO55" s="242">
        <f t="shared" si="76"/>
        <v>0</v>
      </c>
      <c r="CP55" s="242">
        <f t="shared" si="76"/>
        <v>0</v>
      </c>
      <c r="CQ55" s="242">
        <f t="shared" si="76"/>
        <v>0</v>
      </c>
      <c r="CR55" s="242">
        <f t="shared" si="76"/>
        <v>0</v>
      </c>
      <c r="CS55" s="242">
        <f t="shared" si="76"/>
        <v>0</v>
      </c>
      <c r="CT55" s="242">
        <f t="shared" si="76"/>
        <v>0</v>
      </c>
      <c r="CU55" s="242">
        <f t="shared" si="76"/>
        <v>0</v>
      </c>
      <c r="CV55" s="242">
        <f t="shared" si="76"/>
        <v>0</v>
      </c>
      <c r="CW55" s="242">
        <f t="shared" si="76"/>
        <v>0</v>
      </c>
      <c r="CX55" s="242">
        <f t="shared" si="76"/>
        <v>0</v>
      </c>
      <c r="CY55" s="242">
        <f t="shared" si="76"/>
        <v>0</v>
      </c>
      <c r="CZ55" s="242">
        <f t="shared" si="76"/>
        <v>0</v>
      </c>
      <c r="DA55" s="242">
        <f t="shared" si="76"/>
        <v>0</v>
      </c>
      <c r="DB55" s="242">
        <f t="shared" si="76"/>
        <v>0</v>
      </c>
      <c r="DC55" s="242">
        <f t="shared" si="76"/>
        <v>0</v>
      </c>
      <c r="DD55" s="242">
        <f t="shared" si="76"/>
        <v>0</v>
      </c>
      <c r="DE55" s="242">
        <f t="shared" si="76"/>
        <v>0</v>
      </c>
      <c r="DF55" s="242">
        <f t="shared" si="76"/>
        <v>0</v>
      </c>
      <c r="DG55" s="242">
        <f t="shared" si="76"/>
        <v>0</v>
      </c>
      <c r="DH55" s="242">
        <f t="shared" si="76"/>
        <v>0</v>
      </c>
      <c r="DI55" s="242">
        <f t="shared" si="76"/>
        <v>0</v>
      </c>
      <c r="DJ55" s="242">
        <f t="shared" si="76"/>
        <v>0</v>
      </c>
      <c r="DK55" s="242">
        <f t="shared" si="76"/>
        <v>0</v>
      </c>
      <c r="DL55" s="242">
        <f t="shared" si="76"/>
        <v>0</v>
      </c>
      <c r="DM55" s="242">
        <f t="shared" si="76"/>
        <v>0</v>
      </c>
      <c r="DN55" s="242">
        <f t="shared" si="76"/>
        <v>0</v>
      </c>
      <c r="DO55" s="242">
        <f t="shared" si="76"/>
        <v>0</v>
      </c>
      <c r="DP55" s="242">
        <f t="shared" si="76"/>
        <v>0</v>
      </c>
      <c r="DQ55" s="242">
        <f t="shared" si="76"/>
        <v>0</v>
      </c>
      <c r="DR55" s="242">
        <f t="shared" si="76"/>
        <v>0</v>
      </c>
      <c r="DS55" s="242">
        <f t="shared" si="76"/>
        <v>0</v>
      </c>
      <c r="DT55" s="242">
        <f t="shared" si="76"/>
        <v>0</v>
      </c>
      <c r="DU55" s="242">
        <f t="shared" si="76"/>
        <v>0</v>
      </c>
      <c r="DV55" s="242">
        <f t="shared" si="76"/>
        <v>0</v>
      </c>
      <c r="DW55" s="242">
        <f t="shared" si="76"/>
        <v>0</v>
      </c>
      <c r="DX55" s="242">
        <f t="shared" si="76"/>
        <v>0</v>
      </c>
      <c r="DY55" s="242">
        <f t="shared" si="76"/>
        <v>0</v>
      </c>
      <c r="DZ55" s="242">
        <f t="shared" si="76"/>
        <v>0</v>
      </c>
      <c r="EA55" s="242">
        <f t="shared" si="76"/>
        <v>0</v>
      </c>
      <c r="EB55" s="242">
        <f t="shared" si="76"/>
        <v>0</v>
      </c>
      <c r="EC55" s="242">
        <f t="shared" ref="EC55:GJ55" si="77" xml:space="preserve"> EC$31</f>
        <v>0</v>
      </c>
      <c r="ED55" s="242">
        <f t="shared" si="77"/>
        <v>0</v>
      </c>
      <c r="EE55" s="242">
        <f t="shared" si="77"/>
        <v>0</v>
      </c>
      <c r="EF55" s="242">
        <f t="shared" si="77"/>
        <v>0</v>
      </c>
      <c r="EG55" s="242">
        <f t="shared" si="77"/>
        <v>0</v>
      </c>
      <c r="EH55" s="242">
        <f t="shared" si="77"/>
        <v>0</v>
      </c>
      <c r="EI55" s="242">
        <f t="shared" si="77"/>
        <v>0</v>
      </c>
      <c r="EJ55" s="242">
        <f t="shared" si="77"/>
        <v>0</v>
      </c>
      <c r="EK55" s="242">
        <f t="shared" si="77"/>
        <v>0</v>
      </c>
      <c r="EL55" s="242">
        <f t="shared" si="77"/>
        <v>0</v>
      </c>
      <c r="EM55" s="242">
        <f t="shared" si="77"/>
        <v>0</v>
      </c>
      <c r="EN55" s="242">
        <f t="shared" si="77"/>
        <v>0</v>
      </c>
      <c r="EO55" s="242">
        <f t="shared" si="77"/>
        <v>0</v>
      </c>
      <c r="EP55" s="242">
        <f t="shared" si="77"/>
        <v>0</v>
      </c>
      <c r="EQ55" s="242">
        <f t="shared" si="77"/>
        <v>0</v>
      </c>
      <c r="ER55" s="242">
        <f t="shared" si="77"/>
        <v>0</v>
      </c>
      <c r="ES55" s="242">
        <f t="shared" si="77"/>
        <v>0</v>
      </c>
      <c r="ET55" s="242">
        <f t="shared" si="77"/>
        <v>0</v>
      </c>
      <c r="EU55" s="242">
        <f t="shared" si="77"/>
        <v>0</v>
      </c>
      <c r="EV55" s="242">
        <f t="shared" si="77"/>
        <v>0</v>
      </c>
      <c r="EW55" s="242">
        <f t="shared" si="77"/>
        <v>0</v>
      </c>
      <c r="EX55" s="242">
        <f t="shared" si="77"/>
        <v>0</v>
      </c>
      <c r="EY55" s="242">
        <f t="shared" si="77"/>
        <v>0</v>
      </c>
      <c r="EZ55" s="242">
        <f t="shared" si="77"/>
        <v>0</v>
      </c>
      <c r="FA55" s="242">
        <f t="shared" si="77"/>
        <v>0</v>
      </c>
      <c r="FB55" s="242">
        <f t="shared" si="77"/>
        <v>0</v>
      </c>
      <c r="FC55" s="242">
        <f t="shared" si="77"/>
        <v>0</v>
      </c>
      <c r="FD55" s="242">
        <f t="shared" si="77"/>
        <v>0</v>
      </c>
      <c r="FE55" s="242">
        <f t="shared" si="77"/>
        <v>0</v>
      </c>
      <c r="FF55" s="242">
        <f t="shared" si="77"/>
        <v>0</v>
      </c>
      <c r="FG55" s="242">
        <f t="shared" si="77"/>
        <v>0</v>
      </c>
      <c r="FH55" s="242">
        <f t="shared" si="77"/>
        <v>0</v>
      </c>
      <c r="FI55" s="242">
        <f t="shared" si="77"/>
        <v>0</v>
      </c>
      <c r="FJ55" s="242">
        <f t="shared" si="77"/>
        <v>0</v>
      </c>
      <c r="FK55" s="242">
        <f t="shared" si="77"/>
        <v>0</v>
      </c>
      <c r="FL55" s="242">
        <f t="shared" si="77"/>
        <v>0</v>
      </c>
      <c r="FM55" s="242">
        <f t="shared" si="77"/>
        <v>0</v>
      </c>
      <c r="FN55" s="242">
        <f t="shared" si="77"/>
        <v>0</v>
      </c>
      <c r="FO55" s="242">
        <f t="shared" si="77"/>
        <v>0</v>
      </c>
      <c r="FP55" s="242">
        <f t="shared" si="77"/>
        <v>0</v>
      </c>
      <c r="FQ55" s="242">
        <f t="shared" si="77"/>
        <v>0</v>
      </c>
      <c r="FR55" s="242">
        <f t="shared" si="77"/>
        <v>0</v>
      </c>
      <c r="FS55" s="242">
        <f t="shared" si="77"/>
        <v>0</v>
      </c>
      <c r="FT55" s="242">
        <f t="shared" si="77"/>
        <v>0</v>
      </c>
      <c r="FU55" s="242">
        <f t="shared" si="77"/>
        <v>0</v>
      </c>
      <c r="FV55" s="242">
        <f t="shared" si="77"/>
        <v>0</v>
      </c>
      <c r="FW55" s="242">
        <f t="shared" si="77"/>
        <v>0</v>
      </c>
      <c r="FX55" s="242">
        <f t="shared" si="77"/>
        <v>0</v>
      </c>
      <c r="FY55" s="242">
        <f t="shared" si="77"/>
        <v>0</v>
      </c>
      <c r="FZ55" s="242">
        <f t="shared" si="77"/>
        <v>0</v>
      </c>
      <c r="GA55" s="242">
        <f t="shared" si="77"/>
        <v>0</v>
      </c>
      <c r="GB55" s="242">
        <f t="shared" si="77"/>
        <v>0</v>
      </c>
      <c r="GC55" s="242">
        <f t="shared" si="77"/>
        <v>0</v>
      </c>
      <c r="GD55" s="242">
        <f t="shared" si="77"/>
        <v>0</v>
      </c>
      <c r="GE55" s="242">
        <f t="shared" si="77"/>
        <v>0</v>
      </c>
      <c r="GF55" s="242">
        <f t="shared" si="77"/>
        <v>0</v>
      </c>
      <c r="GG55" s="242">
        <f t="shared" si="77"/>
        <v>0</v>
      </c>
      <c r="GH55" s="242">
        <f t="shared" si="77"/>
        <v>0</v>
      </c>
      <c r="GI55" s="242">
        <f t="shared" si="77"/>
        <v>0</v>
      </c>
      <c r="GJ55" s="242">
        <f t="shared" si="77"/>
        <v>0</v>
      </c>
    </row>
    <row r="56" spans="1:192" x14ac:dyDescent="0.25">
      <c r="A56" s="243"/>
      <c r="B56" s="243"/>
      <c r="C56" s="244"/>
      <c r="D56" s="245"/>
      <c r="E56" s="242" t="str">
        <f t="shared" ref="E56:AJ56" si="78" xml:space="preserve"> E$52</f>
        <v>Forecast accounts receivable balance</v>
      </c>
      <c r="F56" s="242">
        <f t="shared" si="78"/>
        <v>0</v>
      </c>
      <c r="G56" s="242" t="str">
        <f t="shared" si="78"/>
        <v>$ 000s</v>
      </c>
      <c r="H56" s="242">
        <f t="shared" si="78"/>
        <v>0</v>
      </c>
      <c r="I56" s="242">
        <f t="shared" si="78"/>
        <v>0</v>
      </c>
      <c r="J56" s="242">
        <f t="shared" si="78"/>
        <v>0</v>
      </c>
      <c r="K56" s="242">
        <f t="shared" si="78"/>
        <v>0</v>
      </c>
      <c r="L56" s="242">
        <f t="shared" si="78"/>
        <v>0</v>
      </c>
      <c r="M56" s="242">
        <f t="shared" si="78"/>
        <v>0</v>
      </c>
      <c r="N56" s="242">
        <f t="shared" si="78"/>
        <v>0</v>
      </c>
      <c r="O56" s="242">
        <f t="shared" si="78"/>
        <v>0</v>
      </c>
      <c r="P56" s="242">
        <f t="shared" si="78"/>
        <v>0</v>
      </c>
      <c r="Q56" s="242">
        <f t="shared" si="78"/>
        <v>5093.9433690745236</v>
      </c>
      <c r="R56" s="242">
        <f t="shared" si="78"/>
        <v>5178.3733696669196</v>
      </c>
      <c r="S56" s="242">
        <f t="shared" si="78"/>
        <v>5083.7758174396458</v>
      </c>
      <c r="T56" s="242">
        <f t="shared" si="78"/>
        <v>5168.0372950767669</v>
      </c>
      <c r="U56" s="242">
        <f t="shared" si="78"/>
        <v>5073.6285603190072</v>
      </c>
      <c r="V56" s="242">
        <f t="shared" si="78"/>
        <v>5157.7218513740181</v>
      </c>
      <c r="W56" s="242">
        <f t="shared" si="78"/>
        <v>5063.5015572045977</v>
      </c>
      <c r="X56" s="242">
        <f t="shared" si="78"/>
        <v>5119.1444314595938</v>
      </c>
      <c r="Y56" s="242">
        <f t="shared" si="78"/>
        <v>5053.3947676692596</v>
      </c>
      <c r="Z56" s="242">
        <f t="shared" si="78"/>
        <v>5137.1526919952694</v>
      </c>
      <c r="AA56" s="242">
        <f t="shared" si="78"/>
        <v>5043.3081513665256</v>
      </c>
      <c r="AB56" s="242">
        <f t="shared" si="78"/>
        <v>5126.8988942068545</v>
      </c>
      <c r="AC56" s="242">
        <f t="shared" si="78"/>
        <v>5033.2416680304668</v>
      </c>
      <c r="AD56" s="242">
        <f t="shared" si="78"/>
        <v>5116.6655630806963</v>
      </c>
      <c r="AE56" s="242">
        <f t="shared" si="78"/>
        <v>5023.1952774755164</v>
      </c>
      <c r="AF56" s="242">
        <f t="shared" si="78"/>
        <v>5078.395225579643</v>
      </c>
      <c r="AG56" s="242">
        <f t="shared" si="78"/>
        <v>5013.1689395963222</v>
      </c>
      <c r="AH56" s="242">
        <f t="shared" si="78"/>
        <v>5096.2601374901842</v>
      </c>
      <c r="AI56" s="242">
        <f t="shared" si="78"/>
        <v>5003.1626143675858</v>
      </c>
      <c r="AJ56" s="242">
        <f t="shared" si="78"/>
        <v>5086.0879615670492</v>
      </c>
      <c r="AK56" s="242">
        <f t="shared" ref="AK56:BP56" si="79" xml:space="preserve"> AK$52</f>
        <v>4993.1762618438997</v>
      </c>
      <c r="AL56" s="242">
        <f t="shared" si="79"/>
        <v>5075.9360893882731</v>
      </c>
      <c r="AM56" s="242">
        <f t="shared" si="79"/>
        <v>4983.2098421595811</v>
      </c>
      <c r="AN56" s="242">
        <f t="shared" si="79"/>
        <v>5037.9703898756206</v>
      </c>
      <c r="AO56" s="242">
        <f t="shared" si="79"/>
        <v>4973.2633155285239</v>
      </c>
      <c r="AP56" s="242">
        <f t="shared" si="79"/>
        <v>5055.6930942389417</v>
      </c>
      <c r="AQ56" s="242">
        <f t="shared" si="79"/>
        <v>4963.3366422440349</v>
      </c>
      <c r="AR56" s="242">
        <f t="shared" si="79"/>
        <v>5045.6018904580242</v>
      </c>
      <c r="AS56" s="242">
        <f t="shared" si="79"/>
        <v>4953.4297826786787</v>
      </c>
      <c r="AT56" s="242">
        <f t="shared" si="79"/>
        <v>5035.5308288004253</v>
      </c>
      <c r="AU56" s="242">
        <f t="shared" si="79"/>
        <v>4943.5426972841105</v>
      </c>
      <c r="AV56" s="242">
        <f t="shared" si="79"/>
        <v>4997.8673423092105</v>
      </c>
      <c r="AW56" s="242">
        <f t="shared" si="79"/>
        <v>4933.6753465909278</v>
      </c>
      <c r="AX56" s="242">
        <f t="shared" si="79"/>
        <v>5015.4489711200595</v>
      </c>
      <c r="AY56" s="242">
        <f t="shared" si="79"/>
        <v>4923.8276912085121</v>
      </c>
      <c r="AZ56" s="242">
        <f t="shared" si="79"/>
        <v>5005.4380949301994</v>
      </c>
      <c r="BA56" s="242">
        <f t="shared" si="79"/>
        <v>4913.9996918248617</v>
      </c>
      <c r="BB56" s="242">
        <f t="shared" si="79"/>
        <v>4995.4472005291418</v>
      </c>
      <c r="BC56" s="242">
        <f t="shared" si="79"/>
        <v>4904.1913092064497</v>
      </c>
      <c r="BD56" s="242">
        <f t="shared" si="79"/>
        <v>4958.0835213955315</v>
      </c>
      <c r="BE56" s="242">
        <f t="shared" si="79"/>
        <v>0</v>
      </c>
      <c r="BF56" s="242">
        <f t="shared" si="79"/>
        <v>0</v>
      </c>
      <c r="BG56" s="242">
        <f t="shared" si="79"/>
        <v>0</v>
      </c>
      <c r="BH56" s="242">
        <f t="shared" si="79"/>
        <v>0</v>
      </c>
      <c r="BI56" s="242">
        <f t="shared" si="79"/>
        <v>0</v>
      </c>
      <c r="BJ56" s="242">
        <f t="shared" si="79"/>
        <v>0</v>
      </c>
      <c r="BK56" s="242">
        <f t="shared" si="79"/>
        <v>0</v>
      </c>
      <c r="BL56" s="242">
        <f t="shared" si="79"/>
        <v>0</v>
      </c>
      <c r="BM56" s="242">
        <f t="shared" si="79"/>
        <v>0</v>
      </c>
      <c r="BN56" s="242">
        <f t="shared" si="79"/>
        <v>0</v>
      </c>
      <c r="BO56" s="242">
        <f t="shared" si="79"/>
        <v>0</v>
      </c>
      <c r="BP56" s="242">
        <f t="shared" si="79"/>
        <v>0</v>
      </c>
      <c r="BQ56" s="242">
        <f t="shared" ref="BQ56:CV56" si="80" xml:space="preserve"> BQ$52</f>
        <v>0</v>
      </c>
      <c r="BR56" s="242">
        <f t="shared" si="80"/>
        <v>0</v>
      </c>
      <c r="BS56" s="242">
        <f t="shared" si="80"/>
        <v>0</v>
      </c>
      <c r="BT56" s="242">
        <f t="shared" si="80"/>
        <v>0</v>
      </c>
      <c r="BU56" s="242">
        <f t="shared" si="80"/>
        <v>0</v>
      </c>
      <c r="BV56" s="242">
        <f t="shared" si="80"/>
        <v>0</v>
      </c>
      <c r="BW56" s="242">
        <f t="shared" si="80"/>
        <v>0</v>
      </c>
      <c r="BX56" s="242">
        <f t="shared" si="80"/>
        <v>0</v>
      </c>
      <c r="BY56" s="242">
        <f t="shared" si="80"/>
        <v>0</v>
      </c>
      <c r="BZ56" s="242">
        <f t="shared" si="80"/>
        <v>0</v>
      </c>
      <c r="CA56" s="242">
        <f t="shared" si="80"/>
        <v>0</v>
      </c>
      <c r="CB56" s="242">
        <f t="shared" si="80"/>
        <v>0</v>
      </c>
      <c r="CC56" s="242">
        <f t="shared" si="80"/>
        <v>0</v>
      </c>
      <c r="CD56" s="242">
        <f t="shared" si="80"/>
        <v>0</v>
      </c>
      <c r="CE56" s="242">
        <f t="shared" si="80"/>
        <v>0</v>
      </c>
      <c r="CF56" s="242">
        <f t="shared" si="80"/>
        <v>0</v>
      </c>
      <c r="CG56" s="242">
        <f t="shared" si="80"/>
        <v>0</v>
      </c>
      <c r="CH56" s="242">
        <f t="shared" si="80"/>
        <v>0</v>
      </c>
      <c r="CI56" s="242">
        <f t="shared" si="80"/>
        <v>0</v>
      </c>
      <c r="CJ56" s="242">
        <f t="shared" si="80"/>
        <v>0</v>
      </c>
      <c r="CK56" s="242">
        <f t="shared" si="80"/>
        <v>0</v>
      </c>
      <c r="CL56" s="242">
        <f t="shared" si="80"/>
        <v>0</v>
      </c>
      <c r="CM56" s="242">
        <f t="shared" si="80"/>
        <v>0</v>
      </c>
      <c r="CN56" s="242">
        <f t="shared" si="80"/>
        <v>0</v>
      </c>
      <c r="CO56" s="242">
        <f t="shared" si="80"/>
        <v>0</v>
      </c>
      <c r="CP56" s="242">
        <f t="shared" si="80"/>
        <v>0</v>
      </c>
      <c r="CQ56" s="242">
        <f t="shared" si="80"/>
        <v>0</v>
      </c>
      <c r="CR56" s="242">
        <f t="shared" si="80"/>
        <v>0</v>
      </c>
      <c r="CS56" s="242">
        <f t="shared" si="80"/>
        <v>0</v>
      </c>
      <c r="CT56" s="242">
        <f t="shared" si="80"/>
        <v>0</v>
      </c>
      <c r="CU56" s="242">
        <f t="shared" si="80"/>
        <v>0</v>
      </c>
      <c r="CV56" s="242">
        <f t="shared" si="80"/>
        <v>0</v>
      </c>
      <c r="CW56" s="242">
        <f t="shared" ref="CW56:EB56" si="81" xml:space="preserve"> CW$52</f>
        <v>0</v>
      </c>
      <c r="CX56" s="242">
        <f t="shared" si="81"/>
        <v>0</v>
      </c>
      <c r="CY56" s="242">
        <f t="shared" si="81"/>
        <v>0</v>
      </c>
      <c r="CZ56" s="242">
        <f t="shared" si="81"/>
        <v>0</v>
      </c>
      <c r="DA56" s="242">
        <f t="shared" si="81"/>
        <v>0</v>
      </c>
      <c r="DB56" s="242">
        <f t="shared" si="81"/>
        <v>0</v>
      </c>
      <c r="DC56" s="242">
        <f t="shared" si="81"/>
        <v>0</v>
      </c>
      <c r="DD56" s="242">
        <f t="shared" si="81"/>
        <v>0</v>
      </c>
      <c r="DE56" s="242">
        <f t="shared" si="81"/>
        <v>0</v>
      </c>
      <c r="DF56" s="242">
        <f t="shared" si="81"/>
        <v>0</v>
      </c>
      <c r="DG56" s="242">
        <f t="shared" si="81"/>
        <v>0</v>
      </c>
      <c r="DH56" s="242">
        <f t="shared" si="81"/>
        <v>0</v>
      </c>
      <c r="DI56" s="242">
        <f t="shared" si="81"/>
        <v>0</v>
      </c>
      <c r="DJ56" s="242">
        <f t="shared" si="81"/>
        <v>0</v>
      </c>
      <c r="DK56" s="242">
        <f t="shared" si="81"/>
        <v>0</v>
      </c>
      <c r="DL56" s="242">
        <f t="shared" si="81"/>
        <v>0</v>
      </c>
      <c r="DM56" s="242">
        <f t="shared" si="81"/>
        <v>0</v>
      </c>
      <c r="DN56" s="242">
        <f t="shared" si="81"/>
        <v>0</v>
      </c>
      <c r="DO56" s="242">
        <f t="shared" si="81"/>
        <v>0</v>
      </c>
      <c r="DP56" s="242">
        <f t="shared" si="81"/>
        <v>0</v>
      </c>
      <c r="DQ56" s="242">
        <f t="shared" si="81"/>
        <v>0</v>
      </c>
      <c r="DR56" s="242">
        <f t="shared" si="81"/>
        <v>0</v>
      </c>
      <c r="DS56" s="242">
        <f t="shared" si="81"/>
        <v>0</v>
      </c>
      <c r="DT56" s="242">
        <f t="shared" si="81"/>
        <v>0</v>
      </c>
      <c r="DU56" s="242">
        <f t="shared" si="81"/>
        <v>0</v>
      </c>
      <c r="DV56" s="242">
        <f t="shared" si="81"/>
        <v>0</v>
      </c>
      <c r="DW56" s="242">
        <f t="shared" si="81"/>
        <v>0</v>
      </c>
      <c r="DX56" s="242">
        <f t="shared" si="81"/>
        <v>0</v>
      </c>
      <c r="DY56" s="242">
        <f t="shared" si="81"/>
        <v>0</v>
      </c>
      <c r="DZ56" s="242">
        <f t="shared" si="81"/>
        <v>0</v>
      </c>
      <c r="EA56" s="242">
        <f t="shared" si="81"/>
        <v>0</v>
      </c>
      <c r="EB56" s="242">
        <f t="shared" si="81"/>
        <v>0</v>
      </c>
      <c r="EC56" s="242">
        <f t="shared" ref="EC56:FH56" si="82" xml:space="preserve"> EC$52</f>
        <v>0</v>
      </c>
      <c r="ED56" s="242">
        <f t="shared" si="82"/>
        <v>0</v>
      </c>
      <c r="EE56" s="242">
        <f t="shared" si="82"/>
        <v>0</v>
      </c>
      <c r="EF56" s="242">
        <f t="shared" si="82"/>
        <v>0</v>
      </c>
      <c r="EG56" s="242">
        <f t="shared" si="82"/>
        <v>0</v>
      </c>
      <c r="EH56" s="242">
        <f t="shared" si="82"/>
        <v>0</v>
      </c>
      <c r="EI56" s="242">
        <f t="shared" si="82"/>
        <v>0</v>
      </c>
      <c r="EJ56" s="242">
        <f t="shared" si="82"/>
        <v>0</v>
      </c>
      <c r="EK56" s="242">
        <f t="shared" si="82"/>
        <v>0</v>
      </c>
      <c r="EL56" s="242">
        <f t="shared" si="82"/>
        <v>0</v>
      </c>
      <c r="EM56" s="242">
        <f t="shared" si="82"/>
        <v>0</v>
      </c>
      <c r="EN56" s="242">
        <f t="shared" si="82"/>
        <v>0</v>
      </c>
      <c r="EO56" s="242">
        <f t="shared" si="82"/>
        <v>0</v>
      </c>
      <c r="EP56" s="242">
        <f t="shared" si="82"/>
        <v>0</v>
      </c>
      <c r="EQ56" s="242">
        <f t="shared" si="82"/>
        <v>0</v>
      </c>
      <c r="ER56" s="242">
        <f t="shared" si="82"/>
        <v>0</v>
      </c>
      <c r="ES56" s="242">
        <f t="shared" si="82"/>
        <v>0</v>
      </c>
      <c r="ET56" s="242">
        <f t="shared" si="82"/>
        <v>0</v>
      </c>
      <c r="EU56" s="242">
        <f t="shared" si="82"/>
        <v>0</v>
      </c>
      <c r="EV56" s="242">
        <f t="shared" si="82"/>
        <v>0</v>
      </c>
      <c r="EW56" s="242">
        <f t="shared" si="82"/>
        <v>0</v>
      </c>
      <c r="EX56" s="242">
        <f t="shared" si="82"/>
        <v>0</v>
      </c>
      <c r="EY56" s="242">
        <f t="shared" si="82"/>
        <v>0</v>
      </c>
      <c r="EZ56" s="242">
        <f t="shared" si="82"/>
        <v>0</v>
      </c>
      <c r="FA56" s="242">
        <f t="shared" si="82"/>
        <v>0</v>
      </c>
      <c r="FB56" s="242">
        <f t="shared" si="82"/>
        <v>0</v>
      </c>
      <c r="FC56" s="242">
        <f t="shared" si="82"/>
        <v>0</v>
      </c>
      <c r="FD56" s="242">
        <f t="shared" si="82"/>
        <v>0</v>
      </c>
      <c r="FE56" s="242">
        <f t="shared" si="82"/>
        <v>0</v>
      </c>
      <c r="FF56" s="242">
        <f t="shared" si="82"/>
        <v>0</v>
      </c>
      <c r="FG56" s="242">
        <f t="shared" si="82"/>
        <v>0</v>
      </c>
      <c r="FH56" s="242">
        <f t="shared" si="82"/>
        <v>0</v>
      </c>
      <c r="FI56" s="242">
        <f t="shared" ref="FI56:GJ56" si="83" xml:space="preserve"> FI$52</f>
        <v>0</v>
      </c>
      <c r="FJ56" s="242">
        <f t="shared" si="83"/>
        <v>0</v>
      </c>
      <c r="FK56" s="242">
        <f t="shared" si="83"/>
        <v>0</v>
      </c>
      <c r="FL56" s="242">
        <f t="shared" si="83"/>
        <v>0</v>
      </c>
      <c r="FM56" s="242">
        <f t="shared" si="83"/>
        <v>0</v>
      </c>
      <c r="FN56" s="242">
        <f t="shared" si="83"/>
        <v>0</v>
      </c>
      <c r="FO56" s="242">
        <f t="shared" si="83"/>
        <v>0</v>
      </c>
      <c r="FP56" s="242">
        <f t="shared" si="83"/>
        <v>0</v>
      </c>
      <c r="FQ56" s="242">
        <f t="shared" si="83"/>
        <v>0</v>
      </c>
      <c r="FR56" s="242">
        <f t="shared" si="83"/>
        <v>0</v>
      </c>
      <c r="FS56" s="242">
        <f t="shared" si="83"/>
        <v>0</v>
      </c>
      <c r="FT56" s="242">
        <f t="shared" si="83"/>
        <v>0</v>
      </c>
      <c r="FU56" s="242">
        <f t="shared" si="83"/>
        <v>0</v>
      </c>
      <c r="FV56" s="242">
        <f t="shared" si="83"/>
        <v>0</v>
      </c>
      <c r="FW56" s="242">
        <f t="shared" si="83"/>
        <v>0</v>
      </c>
      <c r="FX56" s="242">
        <f t="shared" si="83"/>
        <v>0</v>
      </c>
      <c r="FY56" s="242">
        <f t="shared" si="83"/>
        <v>0</v>
      </c>
      <c r="FZ56" s="242">
        <f t="shared" si="83"/>
        <v>0</v>
      </c>
      <c r="GA56" s="242">
        <f t="shared" si="83"/>
        <v>0</v>
      </c>
      <c r="GB56" s="242">
        <f t="shared" si="83"/>
        <v>0</v>
      </c>
      <c r="GC56" s="242">
        <f t="shared" si="83"/>
        <v>0</v>
      </c>
      <c r="GD56" s="242">
        <f t="shared" si="83"/>
        <v>0</v>
      </c>
      <c r="GE56" s="242">
        <f t="shared" si="83"/>
        <v>0</v>
      </c>
      <c r="GF56" s="242">
        <f t="shared" si="83"/>
        <v>0</v>
      </c>
      <c r="GG56" s="242">
        <f t="shared" si="83"/>
        <v>0</v>
      </c>
      <c r="GH56" s="242">
        <f t="shared" si="83"/>
        <v>0</v>
      </c>
      <c r="GI56" s="242">
        <f t="shared" si="83"/>
        <v>0</v>
      </c>
      <c r="GJ56" s="242">
        <f t="shared" si="83"/>
        <v>0</v>
      </c>
    </row>
    <row r="57" spans="1:192" s="529" customFormat="1" x14ac:dyDescent="0.25">
      <c r="A57" s="243"/>
      <c r="B57" s="243"/>
      <c r="C57" s="244"/>
      <c r="D57" s="245"/>
      <c r="E57" s="146" t="str">
        <f xml:space="preserve"> ConFin!E$47</f>
        <v>Cash received from EGRs</v>
      </c>
      <c r="F57" s="146">
        <f xml:space="preserve"> ConFin!F$47</f>
        <v>0</v>
      </c>
      <c r="G57" s="146" t="str">
        <f xml:space="preserve"> ConFin!G$47</f>
        <v>$ 000s</v>
      </c>
      <c r="H57" s="146">
        <f xml:space="preserve"> ConFin!H$47</f>
        <v>2403.8688334462668</v>
      </c>
      <c r="I57" s="146">
        <f xml:space="preserve"> ConFin!I$47</f>
        <v>0</v>
      </c>
      <c r="J57" s="146">
        <f xml:space="preserve"> ConFin!J$47</f>
        <v>0</v>
      </c>
      <c r="K57" s="146">
        <f xml:space="preserve"> ConFin!K$47</f>
        <v>0</v>
      </c>
      <c r="L57" s="146">
        <f xml:space="preserve"> ConFin!L$47</f>
        <v>0</v>
      </c>
      <c r="M57" s="146">
        <f xml:space="preserve"> ConFin!M$47</f>
        <v>0</v>
      </c>
      <c r="N57" s="146">
        <f xml:space="preserve"> ConFin!N$47</f>
        <v>0</v>
      </c>
      <c r="O57" s="146">
        <f xml:space="preserve"> ConFin!O$47</f>
        <v>0</v>
      </c>
      <c r="P57" s="146">
        <f xml:space="preserve"> ConFin!P$47</f>
        <v>2403.8688334462668</v>
      </c>
      <c r="Q57" s="146">
        <f xml:space="preserve"> ConFin!Q$47</f>
        <v>0</v>
      </c>
      <c r="R57" s="146">
        <f xml:space="preserve"> ConFin!R$47</f>
        <v>0</v>
      </c>
      <c r="S57" s="146">
        <f xml:space="preserve"> ConFin!S$47</f>
        <v>0</v>
      </c>
      <c r="T57" s="146">
        <f xml:space="preserve"> ConFin!T$47</f>
        <v>0</v>
      </c>
      <c r="U57" s="146">
        <f xml:space="preserve"> ConFin!U$47</f>
        <v>0</v>
      </c>
      <c r="V57" s="146">
        <f xml:space="preserve"> ConFin!V$47</f>
        <v>0</v>
      </c>
      <c r="W57" s="146">
        <f xml:space="preserve"> ConFin!W$47</f>
        <v>0</v>
      </c>
      <c r="X57" s="146">
        <f xml:space="preserve"> ConFin!X$47</f>
        <v>0</v>
      </c>
      <c r="Y57" s="146">
        <f xml:space="preserve"> ConFin!Y$47</f>
        <v>0</v>
      </c>
      <c r="Z57" s="146">
        <f xml:space="preserve"> ConFin!Z$47</f>
        <v>0</v>
      </c>
      <c r="AA57" s="146">
        <f xml:space="preserve"> ConFin!AA$47</f>
        <v>0</v>
      </c>
      <c r="AB57" s="146">
        <f xml:space="preserve"> ConFin!AB$47</f>
        <v>0</v>
      </c>
      <c r="AC57" s="146">
        <f xml:space="preserve"> ConFin!AC$47</f>
        <v>0</v>
      </c>
      <c r="AD57" s="146">
        <f xml:space="preserve"> ConFin!AD$47</f>
        <v>0</v>
      </c>
      <c r="AE57" s="146">
        <f xml:space="preserve"> ConFin!AE$47</f>
        <v>0</v>
      </c>
      <c r="AF57" s="146">
        <f xml:space="preserve"> ConFin!AF$47</f>
        <v>0</v>
      </c>
      <c r="AG57" s="146">
        <f xml:space="preserve"> ConFin!AG$47</f>
        <v>0</v>
      </c>
      <c r="AH57" s="146">
        <f xml:space="preserve"> ConFin!AH$47</f>
        <v>0</v>
      </c>
      <c r="AI57" s="146">
        <f xml:space="preserve"> ConFin!AI$47</f>
        <v>0</v>
      </c>
      <c r="AJ57" s="146">
        <f xml:space="preserve"> ConFin!AJ$47</f>
        <v>0</v>
      </c>
      <c r="AK57" s="146">
        <f xml:space="preserve"> ConFin!AK$47</f>
        <v>0</v>
      </c>
      <c r="AL57" s="146">
        <f xml:space="preserve"> ConFin!AL$47</f>
        <v>0</v>
      </c>
      <c r="AM57" s="146">
        <f xml:space="preserve"> ConFin!AM$47</f>
        <v>0</v>
      </c>
      <c r="AN57" s="146">
        <f xml:space="preserve"> ConFin!AN$47</f>
        <v>0</v>
      </c>
      <c r="AO57" s="146">
        <f xml:space="preserve"> ConFin!AO$47</f>
        <v>0</v>
      </c>
      <c r="AP57" s="146">
        <f xml:space="preserve"> ConFin!AP$47</f>
        <v>0</v>
      </c>
      <c r="AQ57" s="146">
        <f xml:space="preserve"> ConFin!AQ$47</f>
        <v>0</v>
      </c>
      <c r="AR57" s="146">
        <f xml:space="preserve"> ConFin!AR$47</f>
        <v>0</v>
      </c>
      <c r="AS57" s="146">
        <f xml:space="preserve"> ConFin!AS$47</f>
        <v>0</v>
      </c>
      <c r="AT57" s="146">
        <f xml:space="preserve"> ConFin!AT$47</f>
        <v>0</v>
      </c>
      <c r="AU57" s="146">
        <f xml:space="preserve"> ConFin!AU$47</f>
        <v>0</v>
      </c>
      <c r="AV57" s="146">
        <f xml:space="preserve"> ConFin!AV$47</f>
        <v>0</v>
      </c>
      <c r="AW57" s="146">
        <f xml:space="preserve"> ConFin!AW$47</f>
        <v>0</v>
      </c>
      <c r="AX57" s="146">
        <f xml:space="preserve"> ConFin!AX$47</f>
        <v>0</v>
      </c>
      <c r="AY57" s="146">
        <f xml:space="preserve"> ConFin!AY$47</f>
        <v>0</v>
      </c>
      <c r="AZ57" s="146">
        <f xml:space="preserve"> ConFin!AZ$47</f>
        <v>0</v>
      </c>
      <c r="BA57" s="146">
        <f xml:space="preserve"> ConFin!BA$47</f>
        <v>0</v>
      </c>
      <c r="BB57" s="146">
        <f xml:space="preserve"> ConFin!BB$47</f>
        <v>0</v>
      </c>
      <c r="BC57" s="146">
        <f xml:space="preserve"> ConFin!BC$47</f>
        <v>0</v>
      </c>
      <c r="BD57" s="146">
        <f xml:space="preserve"> ConFin!BD$47</f>
        <v>0</v>
      </c>
      <c r="BE57" s="146">
        <f xml:space="preserve"> ConFin!BE$47</f>
        <v>0</v>
      </c>
      <c r="BF57" s="146">
        <f xml:space="preserve"> ConFin!BF$47</f>
        <v>0</v>
      </c>
      <c r="BG57" s="146">
        <f xml:space="preserve"> ConFin!BG$47</f>
        <v>0</v>
      </c>
      <c r="BH57" s="146">
        <f xml:space="preserve"> ConFin!BH$47</f>
        <v>0</v>
      </c>
      <c r="BI57" s="146">
        <f xml:space="preserve"> ConFin!BI$47</f>
        <v>0</v>
      </c>
      <c r="BJ57" s="146">
        <f xml:space="preserve"> ConFin!BJ$47</f>
        <v>0</v>
      </c>
      <c r="BK57" s="146">
        <f xml:space="preserve"> ConFin!BK$47</f>
        <v>0</v>
      </c>
      <c r="BL57" s="146">
        <f xml:space="preserve"> ConFin!BL$47</f>
        <v>0</v>
      </c>
      <c r="BM57" s="146">
        <f xml:space="preserve"> ConFin!BM$47</f>
        <v>0</v>
      </c>
      <c r="BN57" s="146">
        <f xml:space="preserve"> ConFin!BN$47</f>
        <v>0</v>
      </c>
      <c r="BO57" s="146">
        <f xml:space="preserve"> ConFin!BO$47</f>
        <v>0</v>
      </c>
      <c r="BP57" s="146">
        <f xml:space="preserve"> ConFin!BP$47</f>
        <v>0</v>
      </c>
      <c r="BQ57" s="146">
        <f xml:space="preserve"> ConFin!BQ$47</f>
        <v>0</v>
      </c>
      <c r="BR57" s="146">
        <f xml:space="preserve"> ConFin!BR$47</f>
        <v>0</v>
      </c>
      <c r="BS57" s="146">
        <f xml:space="preserve"> ConFin!BS$47</f>
        <v>0</v>
      </c>
      <c r="BT57" s="146">
        <f xml:space="preserve"> ConFin!BT$47</f>
        <v>0</v>
      </c>
      <c r="BU57" s="146">
        <f xml:space="preserve"> ConFin!BU$47</f>
        <v>0</v>
      </c>
      <c r="BV57" s="146">
        <f xml:space="preserve"> ConFin!BV$47</f>
        <v>0</v>
      </c>
      <c r="BW57" s="146">
        <f xml:space="preserve"> ConFin!BW$47</f>
        <v>0</v>
      </c>
      <c r="BX57" s="146">
        <f xml:space="preserve"> ConFin!BX$47</f>
        <v>0</v>
      </c>
      <c r="BY57" s="146">
        <f xml:space="preserve"> ConFin!BY$47</f>
        <v>0</v>
      </c>
      <c r="BZ57" s="146">
        <f xml:space="preserve"> ConFin!BZ$47</f>
        <v>0</v>
      </c>
      <c r="CA57" s="146">
        <f xml:space="preserve"> ConFin!CA$47</f>
        <v>0</v>
      </c>
      <c r="CB57" s="146">
        <f xml:space="preserve"> ConFin!CB$47</f>
        <v>0</v>
      </c>
      <c r="CC57" s="146">
        <f xml:space="preserve"> ConFin!CC$47</f>
        <v>0</v>
      </c>
      <c r="CD57" s="146">
        <f xml:space="preserve"> ConFin!CD$47</f>
        <v>0</v>
      </c>
      <c r="CE57" s="146">
        <f xml:space="preserve"> ConFin!CE$47</f>
        <v>0</v>
      </c>
      <c r="CF57" s="146">
        <f xml:space="preserve"> ConFin!CF$47</f>
        <v>0</v>
      </c>
      <c r="CG57" s="146">
        <f xml:space="preserve"> ConFin!CG$47</f>
        <v>0</v>
      </c>
      <c r="CH57" s="146">
        <f xml:space="preserve"> ConFin!CH$47</f>
        <v>0</v>
      </c>
      <c r="CI57" s="146">
        <f xml:space="preserve"> ConFin!CI$47</f>
        <v>0</v>
      </c>
      <c r="CJ57" s="146">
        <f xml:space="preserve"> ConFin!CJ$47</f>
        <v>0</v>
      </c>
      <c r="CK57" s="146">
        <f xml:space="preserve"> ConFin!CK$47</f>
        <v>0</v>
      </c>
      <c r="CL57" s="146">
        <f xml:space="preserve"> ConFin!CL$47</f>
        <v>0</v>
      </c>
      <c r="CM57" s="146">
        <f xml:space="preserve"> ConFin!CM$47</f>
        <v>0</v>
      </c>
      <c r="CN57" s="146">
        <f xml:space="preserve"> ConFin!CN$47</f>
        <v>0</v>
      </c>
      <c r="CO57" s="146">
        <f xml:space="preserve"> ConFin!CO$47</f>
        <v>0</v>
      </c>
      <c r="CP57" s="146">
        <f xml:space="preserve"> ConFin!CP$47</f>
        <v>0</v>
      </c>
      <c r="CQ57" s="146">
        <f xml:space="preserve"> ConFin!CQ$47</f>
        <v>0</v>
      </c>
      <c r="CR57" s="146">
        <f xml:space="preserve"> ConFin!CR$47</f>
        <v>0</v>
      </c>
      <c r="CS57" s="146">
        <f xml:space="preserve"> ConFin!CS$47</f>
        <v>0</v>
      </c>
      <c r="CT57" s="146">
        <f xml:space="preserve"> ConFin!CT$47</f>
        <v>0</v>
      </c>
      <c r="CU57" s="146">
        <f xml:space="preserve"> ConFin!CU$47</f>
        <v>0</v>
      </c>
      <c r="CV57" s="146">
        <f xml:space="preserve"> ConFin!CV$47</f>
        <v>0</v>
      </c>
      <c r="CW57" s="146">
        <f xml:space="preserve"> ConFin!CW$47</f>
        <v>0</v>
      </c>
      <c r="CX57" s="146">
        <f xml:space="preserve"> ConFin!CX$47</f>
        <v>0</v>
      </c>
      <c r="CY57" s="146">
        <f xml:space="preserve"> ConFin!CY$47</f>
        <v>0</v>
      </c>
      <c r="CZ57" s="146">
        <f xml:space="preserve"> ConFin!CZ$47</f>
        <v>0</v>
      </c>
      <c r="DA57" s="146">
        <f xml:space="preserve"> ConFin!DA$47</f>
        <v>0</v>
      </c>
      <c r="DB57" s="146">
        <f xml:space="preserve"> ConFin!DB$47</f>
        <v>0</v>
      </c>
      <c r="DC57" s="146">
        <f xml:space="preserve"> ConFin!DC$47</f>
        <v>0</v>
      </c>
      <c r="DD57" s="146">
        <f xml:space="preserve"> ConFin!DD$47</f>
        <v>0</v>
      </c>
      <c r="DE57" s="146">
        <f xml:space="preserve"> ConFin!DE$47</f>
        <v>0</v>
      </c>
      <c r="DF57" s="146">
        <f xml:space="preserve"> ConFin!DF$47</f>
        <v>0</v>
      </c>
      <c r="DG57" s="146">
        <f xml:space="preserve"> ConFin!DG$47</f>
        <v>0</v>
      </c>
      <c r="DH57" s="146">
        <f xml:space="preserve"> ConFin!DH$47</f>
        <v>0</v>
      </c>
      <c r="DI57" s="146">
        <f xml:space="preserve"> ConFin!DI$47</f>
        <v>0</v>
      </c>
      <c r="DJ57" s="146">
        <f xml:space="preserve"> ConFin!DJ$47</f>
        <v>0</v>
      </c>
      <c r="DK57" s="146">
        <f xml:space="preserve"> ConFin!DK$47</f>
        <v>0</v>
      </c>
      <c r="DL57" s="146">
        <f xml:space="preserve"> ConFin!DL$47</f>
        <v>0</v>
      </c>
      <c r="DM57" s="146">
        <f xml:space="preserve"> ConFin!DM$47</f>
        <v>0</v>
      </c>
      <c r="DN57" s="146">
        <f xml:space="preserve"> ConFin!DN$47</f>
        <v>0</v>
      </c>
      <c r="DO57" s="146">
        <f xml:space="preserve"> ConFin!DO$47</f>
        <v>0</v>
      </c>
      <c r="DP57" s="146">
        <f xml:space="preserve"> ConFin!DP$47</f>
        <v>0</v>
      </c>
      <c r="DQ57" s="146">
        <f xml:space="preserve"> ConFin!DQ$47</f>
        <v>0</v>
      </c>
      <c r="DR57" s="146">
        <f xml:space="preserve"> ConFin!DR$47</f>
        <v>0</v>
      </c>
      <c r="DS57" s="146">
        <f xml:space="preserve"> ConFin!DS$47</f>
        <v>0</v>
      </c>
      <c r="DT57" s="146">
        <f xml:space="preserve"> ConFin!DT$47</f>
        <v>0</v>
      </c>
      <c r="DU57" s="146">
        <f xml:space="preserve"> ConFin!DU$47</f>
        <v>0</v>
      </c>
      <c r="DV57" s="146">
        <f xml:space="preserve"> ConFin!DV$47</f>
        <v>0</v>
      </c>
      <c r="DW57" s="146">
        <f xml:space="preserve"> ConFin!DW$47</f>
        <v>0</v>
      </c>
      <c r="DX57" s="146">
        <f xml:space="preserve"> ConFin!DX$47</f>
        <v>0</v>
      </c>
      <c r="DY57" s="146">
        <f xml:space="preserve"> ConFin!DY$47</f>
        <v>0</v>
      </c>
      <c r="DZ57" s="146">
        <f xml:space="preserve"> ConFin!DZ$47</f>
        <v>0</v>
      </c>
      <c r="EA57" s="146">
        <f xml:space="preserve"> ConFin!EA$47</f>
        <v>0</v>
      </c>
      <c r="EB57" s="146">
        <f xml:space="preserve"> ConFin!EB$47</f>
        <v>0</v>
      </c>
      <c r="EC57" s="146">
        <f xml:space="preserve"> ConFin!EC$47</f>
        <v>0</v>
      </c>
      <c r="ED57" s="146">
        <f xml:space="preserve"> ConFin!ED$47</f>
        <v>0</v>
      </c>
      <c r="EE57" s="146">
        <f xml:space="preserve"> ConFin!EE$47</f>
        <v>0</v>
      </c>
      <c r="EF57" s="146">
        <f xml:space="preserve"> ConFin!EF$47</f>
        <v>0</v>
      </c>
      <c r="EG57" s="146">
        <f xml:space="preserve"> ConFin!EG$47</f>
        <v>0</v>
      </c>
      <c r="EH57" s="146">
        <f xml:space="preserve"> ConFin!EH$47</f>
        <v>0</v>
      </c>
      <c r="EI57" s="146">
        <f xml:space="preserve"> ConFin!EI$47</f>
        <v>0</v>
      </c>
      <c r="EJ57" s="146">
        <f xml:space="preserve"> ConFin!EJ$47</f>
        <v>0</v>
      </c>
      <c r="EK57" s="146">
        <f xml:space="preserve"> ConFin!EK$47</f>
        <v>0</v>
      </c>
      <c r="EL57" s="146">
        <f xml:space="preserve"> ConFin!EL$47</f>
        <v>0</v>
      </c>
      <c r="EM57" s="146">
        <f xml:space="preserve"> ConFin!EM$47</f>
        <v>0</v>
      </c>
      <c r="EN57" s="146">
        <f xml:space="preserve"> ConFin!EN$47</f>
        <v>0</v>
      </c>
      <c r="EO57" s="146">
        <f xml:space="preserve"> ConFin!EO$47</f>
        <v>0</v>
      </c>
      <c r="EP57" s="146">
        <f xml:space="preserve"> ConFin!EP$47</f>
        <v>0</v>
      </c>
      <c r="EQ57" s="146">
        <f xml:space="preserve"> ConFin!EQ$47</f>
        <v>0</v>
      </c>
      <c r="ER57" s="146">
        <f xml:space="preserve"> ConFin!ER$47</f>
        <v>0</v>
      </c>
      <c r="ES57" s="146">
        <f xml:space="preserve"> ConFin!ES$47</f>
        <v>0</v>
      </c>
      <c r="ET57" s="146">
        <f xml:space="preserve"> ConFin!ET$47</f>
        <v>0</v>
      </c>
      <c r="EU57" s="146">
        <f xml:space="preserve"> ConFin!EU$47</f>
        <v>0</v>
      </c>
      <c r="EV57" s="146">
        <f xml:space="preserve"> ConFin!EV$47</f>
        <v>0</v>
      </c>
      <c r="EW57" s="146">
        <f xml:space="preserve"> ConFin!EW$47</f>
        <v>0</v>
      </c>
      <c r="EX57" s="146">
        <f xml:space="preserve"> ConFin!EX$47</f>
        <v>0</v>
      </c>
      <c r="EY57" s="146">
        <f xml:space="preserve"> ConFin!EY$47</f>
        <v>0</v>
      </c>
      <c r="EZ57" s="146">
        <f xml:space="preserve"> ConFin!EZ$47</f>
        <v>0</v>
      </c>
      <c r="FA57" s="146">
        <f xml:space="preserve"> ConFin!FA$47</f>
        <v>0</v>
      </c>
      <c r="FB57" s="146">
        <f xml:space="preserve"> ConFin!FB$47</f>
        <v>0</v>
      </c>
      <c r="FC57" s="146">
        <f xml:space="preserve"> ConFin!FC$47</f>
        <v>0</v>
      </c>
      <c r="FD57" s="146">
        <f xml:space="preserve"> ConFin!FD$47</f>
        <v>0</v>
      </c>
      <c r="FE57" s="146">
        <f xml:space="preserve"> ConFin!FE$47</f>
        <v>0</v>
      </c>
      <c r="FF57" s="146">
        <f xml:space="preserve"> ConFin!FF$47</f>
        <v>0</v>
      </c>
      <c r="FG57" s="146">
        <f xml:space="preserve"> ConFin!FG$47</f>
        <v>0</v>
      </c>
      <c r="FH57" s="146">
        <f xml:space="preserve"> ConFin!FH$47</f>
        <v>0</v>
      </c>
      <c r="FI57" s="146">
        <f xml:space="preserve"> ConFin!FI$47</f>
        <v>0</v>
      </c>
      <c r="FJ57" s="146">
        <f xml:space="preserve"> ConFin!FJ$47</f>
        <v>0</v>
      </c>
      <c r="FK57" s="146">
        <f xml:space="preserve"> ConFin!FK$47</f>
        <v>0</v>
      </c>
      <c r="FL57" s="146">
        <f xml:space="preserve"> ConFin!FL$47</f>
        <v>0</v>
      </c>
      <c r="FM57" s="146">
        <f xml:space="preserve"> ConFin!FM$47</f>
        <v>0</v>
      </c>
      <c r="FN57" s="146">
        <f xml:space="preserve"> ConFin!FN$47</f>
        <v>0</v>
      </c>
      <c r="FO57" s="146">
        <f xml:space="preserve"> ConFin!FO$47</f>
        <v>0</v>
      </c>
      <c r="FP57" s="146">
        <f xml:space="preserve"> ConFin!FP$47</f>
        <v>0</v>
      </c>
      <c r="FQ57" s="146">
        <f xml:space="preserve"> ConFin!FQ$47</f>
        <v>0</v>
      </c>
      <c r="FR57" s="146">
        <f xml:space="preserve"> ConFin!FR$47</f>
        <v>0</v>
      </c>
      <c r="FS57" s="146">
        <f xml:space="preserve"> ConFin!FS$47</f>
        <v>0</v>
      </c>
      <c r="FT57" s="146">
        <f xml:space="preserve"> ConFin!FT$47</f>
        <v>0</v>
      </c>
      <c r="FU57" s="146">
        <f xml:space="preserve"> ConFin!FU$47</f>
        <v>0</v>
      </c>
      <c r="FV57" s="146">
        <f xml:space="preserve"> ConFin!FV$47</f>
        <v>0</v>
      </c>
      <c r="FW57" s="146">
        <f xml:space="preserve"> ConFin!FW$47</f>
        <v>0</v>
      </c>
      <c r="FX57" s="146">
        <f xml:space="preserve"> ConFin!FX$47</f>
        <v>0</v>
      </c>
      <c r="FY57" s="146">
        <f xml:space="preserve"> ConFin!FY$47</f>
        <v>0</v>
      </c>
      <c r="FZ57" s="146">
        <f xml:space="preserve"> ConFin!FZ$47</f>
        <v>0</v>
      </c>
      <c r="GA57" s="146">
        <f xml:space="preserve"> ConFin!GA$47</f>
        <v>0</v>
      </c>
      <c r="GB57" s="146">
        <f xml:space="preserve"> ConFin!GB$47</f>
        <v>0</v>
      </c>
      <c r="GC57" s="146">
        <f xml:space="preserve"> ConFin!GC$47</f>
        <v>0</v>
      </c>
      <c r="GD57" s="146">
        <f xml:space="preserve"> ConFin!GD$47</f>
        <v>0</v>
      </c>
      <c r="GE57" s="146">
        <f xml:space="preserve"> ConFin!GE$47</f>
        <v>0</v>
      </c>
      <c r="GF57" s="146">
        <f xml:space="preserve"> ConFin!GF$47</f>
        <v>0</v>
      </c>
      <c r="GG57" s="146">
        <f xml:space="preserve"> ConFin!GG$47</f>
        <v>0</v>
      </c>
      <c r="GH57" s="146">
        <f xml:space="preserve"> ConFin!GH$47</f>
        <v>0</v>
      </c>
      <c r="GI57" s="146">
        <f xml:space="preserve"> ConFin!GI$47</f>
        <v>0</v>
      </c>
      <c r="GJ57" s="146">
        <f xml:space="preserve"> ConFin!GJ$47</f>
        <v>0</v>
      </c>
    </row>
    <row r="58" spans="1:192" x14ac:dyDescent="0.25">
      <c r="A58" s="243"/>
      <c r="B58" s="243"/>
      <c r="C58" s="244"/>
      <c r="D58" s="245"/>
      <c r="E58" s="69" t="str">
        <f xml:space="preserve"> Time!E$88</f>
        <v>Construction period flag</v>
      </c>
      <c r="F58" s="69">
        <f xml:space="preserve"> Time!F$88</f>
        <v>0</v>
      </c>
      <c r="G58" s="69" t="str">
        <f xml:space="preserve"> Time!G$88</f>
        <v>flag</v>
      </c>
      <c r="H58" s="69">
        <f xml:space="preserve"> Time!H$88</f>
        <v>4</v>
      </c>
      <c r="I58" s="69">
        <f xml:space="preserve"> Time!I$88</f>
        <v>0</v>
      </c>
      <c r="J58" s="69">
        <f xml:space="preserve"> Time!J$88</f>
        <v>0</v>
      </c>
      <c r="K58" s="69">
        <f xml:space="preserve"> Time!K$88</f>
        <v>0</v>
      </c>
      <c r="L58" s="69">
        <f xml:space="preserve"> Time!L$88</f>
        <v>0</v>
      </c>
      <c r="M58" s="69">
        <f xml:space="preserve"> Time!M$88</f>
        <v>1</v>
      </c>
      <c r="N58" s="69">
        <f xml:space="preserve"> Time!N$88</f>
        <v>1</v>
      </c>
      <c r="O58" s="69">
        <f xml:space="preserve"> Time!O$88</f>
        <v>1</v>
      </c>
      <c r="P58" s="69">
        <f xml:space="preserve"> Time!P$88</f>
        <v>1</v>
      </c>
      <c r="Q58" s="69">
        <f xml:space="preserve"> Time!Q$88</f>
        <v>0</v>
      </c>
      <c r="R58" s="69">
        <f xml:space="preserve"> Time!R$88</f>
        <v>0</v>
      </c>
      <c r="S58" s="69">
        <f xml:space="preserve"> Time!S$88</f>
        <v>0</v>
      </c>
      <c r="T58" s="69">
        <f xml:space="preserve"> Time!T$88</f>
        <v>0</v>
      </c>
      <c r="U58" s="69">
        <f xml:space="preserve"> Time!U$88</f>
        <v>0</v>
      </c>
      <c r="V58" s="69">
        <f xml:space="preserve"> Time!V$88</f>
        <v>0</v>
      </c>
      <c r="W58" s="69">
        <f xml:space="preserve"> Time!W$88</f>
        <v>0</v>
      </c>
      <c r="X58" s="69">
        <f xml:space="preserve"> Time!X$88</f>
        <v>0</v>
      </c>
      <c r="Y58" s="69">
        <f xml:space="preserve"> Time!Y$88</f>
        <v>0</v>
      </c>
      <c r="Z58" s="69">
        <f xml:space="preserve"> Time!Z$88</f>
        <v>0</v>
      </c>
      <c r="AA58" s="69">
        <f xml:space="preserve"> Time!AA$88</f>
        <v>0</v>
      </c>
      <c r="AB58" s="69">
        <f xml:space="preserve"> Time!AB$88</f>
        <v>0</v>
      </c>
      <c r="AC58" s="69">
        <f xml:space="preserve"> Time!AC$88</f>
        <v>0</v>
      </c>
      <c r="AD58" s="69">
        <f xml:space="preserve"> Time!AD$88</f>
        <v>0</v>
      </c>
      <c r="AE58" s="69">
        <f xml:space="preserve"> Time!AE$88</f>
        <v>0</v>
      </c>
      <c r="AF58" s="69">
        <f xml:space="preserve"> Time!AF$88</f>
        <v>0</v>
      </c>
      <c r="AG58" s="69">
        <f xml:space="preserve"> Time!AG$88</f>
        <v>0</v>
      </c>
      <c r="AH58" s="69">
        <f xml:space="preserve"> Time!AH$88</f>
        <v>0</v>
      </c>
      <c r="AI58" s="69">
        <f xml:space="preserve"> Time!AI$88</f>
        <v>0</v>
      </c>
      <c r="AJ58" s="69">
        <f xml:space="preserve"> Time!AJ$88</f>
        <v>0</v>
      </c>
      <c r="AK58" s="69">
        <f xml:space="preserve"> Time!AK$88</f>
        <v>0</v>
      </c>
      <c r="AL58" s="69">
        <f xml:space="preserve"> Time!AL$88</f>
        <v>0</v>
      </c>
      <c r="AM58" s="69">
        <f xml:space="preserve"> Time!AM$88</f>
        <v>0</v>
      </c>
      <c r="AN58" s="69">
        <f xml:space="preserve"> Time!AN$88</f>
        <v>0</v>
      </c>
      <c r="AO58" s="69">
        <f xml:space="preserve"> Time!AO$88</f>
        <v>0</v>
      </c>
      <c r="AP58" s="69">
        <f xml:space="preserve"> Time!AP$88</f>
        <v>0</v>
      </c>
      <c r="AQ58" s="69">
        <f xml:space="preserve"> Time!AQ$88</f>
        <v>0</v>
      </c>
      <c r="AR58" s="69">
        <f xml:space="preserve"> Time!AR$88</f>
        <v>0</v>
      </c>
      <c r="AS58" s="69">
        <f xml:space="preserve"> Time!AS$88</f>
        <v>0</v>
      </c>
      <c r="AT58" s="69">
        <f xml:space="preserve"> Time!AT$88</f>
        <v>0</v>
      </c>
      <c r="AU58" s="69">
        <f xml:space="preserve"> Time!AU$88</f>
        <v>0</v>
      </c>
      <c r="AV58" s="69">
        <f xml:space="preserve"> Time!AV$88</f>
        <v>0</v>
      </c>
      <c r="AW58" s="69">
        <f xml:space="preserve"> Time!AW$88</f>
        <v>0</v>
      </c>
      <c r="AX58" s="69">
        <f xml:space="preserve"> Time!AX$88</f>
        <v>0</v>
      </c>
      <c r="AY58" s="69">
        <f xml:space="preserve"> Time!AY$88</f>
        <v>0</v>
      </c>
      <c r="AZ58" s="69">
        <f xml:space="preserve"> Time!AZ$88</f>
        <v>0</v>
      </c>
      <c r="BA58" s="69">
        <f xml:space="preserve"> Time!BA$88</f>
        <v>0</v>
      </c>
      <c r="BB58" s="69">
        <f xml:space="preserve"> Time!BB$88</f>
        <v>0</v>
      </c>
      <c r="BC58" s="69">
        <f xml:space="preserve"> Time!BC$88</f>
        <v>0</v>
      </c>
      <c r="BD58" s="69">
        <f xml:space="preserve"> Time!BD$88</f>
        <v>0</v>
      </c>
      <c r="BE58" s="69">
        <f xml:space="preserve"> Time!BE$88</f>
        <v>0</v>
      </c>
      <c r="BF58" s="69">
        <f xml:space="preserve"> Time!BF$88</f>
        <v>0</v>
      </c>
      <c r="BG58" s="69">
        <f xml:space="preserve"> Time!BG$88</f>
        <v>0</v>
      </c>
      <c r="BH58" s="69">
        <f xml:space="preserve"> Time!BH$88</f>
        <v>0</v>
      </c>
      <c r="BI58" s="69">
        <f xml:space="preserve"> Time!BI$88</f>
        <v>0</v>
      </c>
      <c r="BJ58" s="69">
        <f xml:space="preserve"> Time!BJ$88</f>
        <v>0</v>
      </c>
      <c r="BK58" s="69">
        <f xml:space="preserve"> Time!BK$88</f>
        <v>0</v>
      </c>
      <c r="BL58" s="69">
        <f xml:space="preserve"> Time!BL$88</f>
        <v>0</v>
      </c>
      <c r="BM58" s="69">
        <f xml:space="preserve"> Time!BM$88</f>
        <v>0</v>
      </c>
      <c r="BN58" s="69">
        <f xml:space="preserve"> Time!BN$88</f>
        <v>0</v>
      </c>
      <c r="BO58" s="69">
        <f xml:space="preserve"> Time!BO$88</f>
        <v>0</v>
      </c>
      <c r="BP58" s="69">
        <f xml:space="preserve"> Time!BP$88</f>
        <v>0</v>
      </c>
      <c r="BQ58" s="69">
        <f xml:space="preserve"> Time!BQ$88</f>
        <v>0</v>
      </c>
      <c r="BR58" s="69">
        <f xml:space="preserve"> Time!BR$88</f>
        <v>0</v>
      </c>
      <c r="BS58" s="69">
        <f xml:space="preserve"> Time!BS$88</f>
        <v>0</v>
      </c>
      <c r="BT58" s="69">
        <f xml:space="preserve"> Time!BT$88</f>
        <v>0</v>
      </c>
      <c r="BU58" s="69">
        <f xml:space="preserve"> Time!BU$88</f>
        <v>0</v>
      </c>
      <c r="BV58" s="69">
        <f xml:space="preserve"> Time!BV$88</f>
        <v>0</v>
      </c>
      <c r="BW58" s="69">
        <f xml:space="preserve"> Time!BW$88</f>
        <v>0</v>
      </c>
      <c r="BX58" s="69">
        <f xml:space="preserve"> Time!BX$88</f>
        <v>0</v>
      </c>
      <c r="BY58" s="69">
        <f xml:space="preserve"> Time!BY$88</f>
        <v>0</v>
      </c>
      <c r="BZ58" s="69">
        <f xml:space="preserve"> Time!BZ$88</f>
        <v>0</v>
      </c>
      <c r="CA58" s="69">
        <f xml:space="preserve"> Time!CA$88</f>
        <v>0</v>
      </c>
      <c r="CB58" s="69">
        <f xml:space="preserve"> Time!CB$88</f>
        <v>0</v>
      </c>
      <c r="CC58" s="69">
        <f xml:space="preserve"> Time!CC$88</f>
        <v>0</v>
      </c>
      <c r="CD58" s="69">
        <f xml:space="preserve"> Time!CD$88</f>
        <v>0</v>
      </c>
      <c r="CE58" s="69">
        <f xml:space="preserve"> Time!CE$88</f>
        <v>0</v>
      </c>
      <c r="CF58" s="69">
        <f xml:space="preserve"> Time!CF$88</f>
        <v>0</v>
      </c>
      <c r="CG58" s="69">
        <f xml:space="preserve"> Time!CG$88</f>
        <v>0</v>
      </c>
      <c r="CH58" s="69">
        <f xml:space="preserve"> Time!CH$88</f>
        <v>0</v>
      </c>
      <c r="CI58" s="69">
        <f xml:space="preserve"> Time!CI$88</f>
        <v>0</v>
      </c>
      <c r="CJ58" s="69">
        <f xml:space="preserve"> Time!CJ$88</f>
        <v>0</v>
      </c>
      <c r="CK58" s="69">
        <f xml:space="preserve"> Time!CK$88</f>
        <v>0</v>
      </c>
      <c r="CL58" s="69">
        <f xml:space="preserve"> Time!CL$88</f>
        <v>0</v>
      </c>
      <c r="CM58" s="69">
        <f xml:space="preserve"> Time!CM$88</f>
        <v>0</v>
      </c>
      <c r="CN58" s="69">
        <f xml:space="preserve"> Time!CN$88</f>
        <v>0</v>
      </c>
      <c r="CO58" s="69">
        <f xml:space="preserve"> Time!CO$88</f>
        <v>0</v>
      </c>
      <c r="CP58" s="69">
        <f xml:space="preserve"> Time!CP$88</f>
        <v>0</v>
      </c>
      <c r="CQ58" s="69">
        <f xml:space="preserve"> Time!CQ$88</f>
        <v>0</v>
      </c>
      <c r="CR58" s="69">
        <f xml:space="preserve"> Time!CR$88</f>
        <v>0</v>
      </c>
      <c r="CS58" s="69">
        <f xml:space="preserve"> Time!CS$88</f>
        <v>0</v>
      </c>
      <c r="CT58" s="69">
        <f xml:space="preserve"> Time!CT$88</f>
        <v>0</v>
      </c>
      <c r="CU58" s="69">
        <f xml:space="preserve"> Time!CU$88</f>
        <v>0</v>
      </c>
      <c r="CV58" s="69">
        <f xml:space="preserve"> Time!CV$88</f>
        <v>0</v>
      </c>
      <c r="CW58" s="69">
        <f xml:space="preserve"> Time!CW$88</f>
        <v>0</v>
      </c>
      <c r="CX58" s="69">
        <f xml:space="preserve"> Time!CX$88</f>
        <v>0</v>
      </c>
      <c r="CY58" s="69">
        <f xml:space="preserve"> Time!CY$88</f>
        <v>0</v>
      </c>
      <c r="CZ58" s="69">
        <f xml:space="preserve"> Time!CZ$88</f>
        <v>0</v>
      </c>
      <c r="DA58" s="69">
        <f xml:space="preserve"> Time!DA$88</f>
        <v>0</v>
      </c>
      <c r="DB58" s="69">
        <f xml:space="preserve"> Time!DB$88</f>
        <v>0</v>
      </c>
      <c r="DC58" s="69">
        <f xml:space="preserve"> Time!DC$88</f>
        <v>0</v>
      </c>
      <c r="DD58" s="69">
        <f xml:space="preserve"> Time!DD$88</f>
        <v>0</v>
      </c>
      <c r="DE58" s="69">
        <f xml:space="preserve"> Time!DE$88</f>
        <v>0</v>
      </c>
      <c r="DF58" s="69">
        <f xml:space="preserve"> Time!DF$88</f>
        <v>0</v>
      </c>
      <c r="DG58" s="69">
        <f xml:space="preserve"> Time!DG$88</f>
        <v>0</v>
      </c>
      <c r="DH58" s="69">
        <f xml:space="preserve"> Time!DH$88</f>
        <v>0</v>
      </c>
      <c r="DI58" s="69">
        <f xml:space="preserve"> Time!DI$88</f>
        <v>0</v>
      </c>
      <c r="DJ58" s="69">
        <f xml:space="preserve"> Time!DJ$88</f>
        <v>0</v>
      </c>
      <c r="DK58" s="69">
        <f xml:space="preserve"> Time!DK$88</f>
        <v>0</v>
      </c>
      <c r="DL58" s="69">
        <f xml:space="preserve"> Time!DL$88</f>
        <v>0</v>
      </c>
      <c r="DM58" s="69">
        <f xml:space="preserve"> Time!DM$88</f>
        <v>0</v>
      </c>
      <c r="DN58" s="69">
        <f xml:space="preserve"> Time!DN$88</f>
        <v>0</v>
      </c>
      <c r="DO58" s="69">
        <f xml:space="preserve"> Time!DO$88</f>
        <v>0</v>
      </c>
      <c r="DP58" s="69">
        <f xml:space="preserve"> Time!DP$88</f>
        <v>0</v>
      </c>
      <c r="DQ58" s="69">
        <f xml:space="preserve"> Time!DQ$88</f>
        <v>0</v>
      </c>
      <c r="DR58" s="69">
        <f xml:space="preserve"> Time!DR$88</f>
        <v>0</v>
      </c>
      <c r="DS58" s="69">
        <f xml:space="preserve"> Time!DS$88</f>
        <v>0</v>
      </c>
      <c r="DT58" s="69">
        <f xml:space="preserve"> Time!DT$88</f>
        <v>0</v>
      </c>
      <c r="DU58" s="69">
        <f xml:space="preserve"> Time!DU$88</f>
        <v>0</v>
      </c>
      <c r="DV58" s="69">
        <f xml:space="preserve"> Time!DV$88</f>
        <v>0</v>
      </c>
      <c r="DW58" s="69">
        <f xml:space="preserve"> Time!DW$88</f>
        <v>0</v>
      </c>
      <c r="DX58" s="69">
        <f xml:space="preserve"> Time!DX$88</f>
        <v>0</v>
      </c>
      <c r="DY58" s="69">
        <f xml:space="preserve"> Time!DY$88</f>
        <v>0</v>
      </c>
      <c r="DZ58" s="69">
        <f xml:space="preserve"> Time!DZ$88</f>
        <v>0</v>
      </c>
      <c r="EA58" s="69">
        <f xml:space="preserve"> Time!EA$88</f>
        <v>0</v>
      </c>
      <c r="EB58" s="69">
        <f xml:space="preserve"> Time!EB$88</f>
        <v>0</v>
      </c>
      <c r="EC58" s="69">
        <f xml:space="preserve"> Time!EC$88</f>
        <v>0</v>
      </c>
      <c r="ED58" s="69">
        <f xml:space="preserve"> Time!ED$88</f>
        <v>0</v>
      </c>
      <c r="EE58" s="69">
        <f xml:space="preserve"> Time!EE$88</f>
        <v>0</v>
      </c>
      <c r="EF58" s="69">
        <f xml:space="preserve"> Time!EF$88</f>
        <v>0</v>
      </c>
      <c r="EG58" s="69">
        <f xml:space="preserve"> Time!EG$88</f>
        <v>0</v>
      </c>
      <c r="EH58" s="69">
        <f xml:space="preserve"> Time!EH$88</f>
        <v>0</v>
      </c>
      <c r="EI58" s="69">
        <f xml:space="preserve"> Time!EI$88</f>
        <v>0</v>
      </c>
      <c r="EJ58" s="69">
        <f xml:space="preserve"> Time!EJ$88</f>
        <v>0</v>
      </c>
      <c r="EK58" s="69">
        <f xml:space="preserve"> Time!EK$88</f>
        <v>0</v>
      </c>
      <c r="EL58" s="69">
        <f xml:space="preserve"> Time!EL$88</f>
        <v>0</v>
      </c>
      <c r="EM58" s="69">
        <f xml:space="preserve"> Time!EM$88</f>
        <v>0</v>
      </c>
      <c r="EN58" s="69">
        <f xml:space="preserve"> Time!EN$88</f>
        <v>0</v>
      </c>
      <c r="EO58" s="69">
        <f xml:space="preserve"> Time!EO$88</f>
        <v>0</v>
      </c>
      <c r="EP58" s="69">
        <f xml:space="preserve"> Time!EP$88</f>
        <v>0</v>
      </c>
      <c r="EQ58" s="69">
        <f xml:space="preserve"> Time!EQ$88</f>
        <v>0</v>
      </c>
      <c r="ER58" s="69">
        <f xml:space="preserve"> Time!ER$88</f>
        <v>0</v>
      </c>
      <c r="ES58" s="69">
        <f xml:space="preserve"> Time!ES$88</f>
        <v>0</v>
      </c>
      <c r="ET58" s="69">
        <f xml:space="preserve"> Time!ET$88</f>
        <v>0</v>
      </c>
      <c r="EU58" s="69">
        <f xml:space="preserve"> Time!EU$88</f>
        <v>0</v>
      </c>
      <c r="EV58" s="69">
        <f xml:space="preserve"> Time!EV$88</f>
        <v>0</v>
      </c>
      <c r="EW58" s="69">
        <f xml:space="preserve"> Time!EW$88</f>
        <v>0</v>
      </c>
      <c r="EX58" s="69">
        <f xml:space="preserve"> Time!EX$88</f>
        <v>0</v>
      </c>
      <c r="EY58" s="69">
        <f xml:space="preserve"> Time!EY$88</f>
        <v>0</v>
      </c>
      <c r="EZ58" s="69">
        <f xml:space="preserve"> Time!EZ$88</f>
        <v>0</v>
      </c>
      <c r="FA58" s="69">
        <f xml:space="preserve"> Time!FA$88</f>
        <v>0</v>
      </c>
      <c r="FB58" s="69">
        <f xml:space="preserve"> Time!FB$88</f>
        <v>0</v>
      </c>
      <c r="FC58" s="69">
        <f xml:space="preserve"> Time!FC$88</f>
        <v>0</v>
      </c>
      <c r="FD58" s="69">
        <f xml:space="preserve"> Time!FD$88</f>
        <v>0</v>
      </c>
      <c r="FE58" s="69">
        <f xml:space="preserve"> Time!FE$88</f>
        <v>0</v>
      </c>
      <c r="FF58" s="69">
        <f xml:space="preserve"> Time!FF$88</f>
        <v>0</v>
      </c>
      <c r="FG58" s="69">
        <f xml:space="preserve"> Time!FG$88</f>
        <v>0</v>
      </c>
      <c r="FH58" s="69">
        <f xml:space="preserve"> Time!FH$88</f>
        <v>0</v>
      </c>
      <c r="FI58" s="69">
        <f xml:space="preserve"> Time!FI$88</f>
        <v>0</v>
      </c>
      <c r="FJ58" s="69">
        <f xml:space="preserve"> Time!FJ$88</f>
        <v>0</v>
      </c>
      <c r="FK58" s="69">
        <f xml:space="preserve"> Time!FK$88</f>
        <v>0</v>
      </c>
      <c r="FL58" s="69">
        <f xml:space="preserve"> Time!FL$88</f>
        <v>0</v>
      </c>
      <c r="FM58" s="69">
        <f xml:space="preserve"> Time!FM$88</f>
        <v>0</v>
      </c>
      <c r="FN58" s="69">
        <f xml:space="preserve"> Time!FN$88</f>
        <v>0</v>
      </c>
      <c r="FO58" s="69">
        <f xml:space="preserve"> Time!FO$88</f>
        <v>0</v>
      </c>
      <c r="FP58" s="69">
        <f xml:space="preserve"> Time!FP$88</f>
        <v>0</v>
      </c>
      <c r="FQ58" s="69">
        <f xml:space="preserve"> Time!FQ$88</f>
        <v>0</v>
      </c>
      <c r="FR58" s="69">
        <f xml:space="preserve"> Time!FR$88</f>
        <v>0</v>
      </c>
      <c r="FS58" s="69">
        <f xml:space="preserve"> Time!FS$88</f>
        <v>0</v>
      </c>
      <c r="FT58" s="69">
        <f xml:space="preserve"> Time!FT$88</f>
        <v>0</v>
      </c>
      <c r="FU58" s="69">
        <f xml:space="preserve"> Time!FU$88</f>
        <v>0</v>
      </c>
      <c r="FV58" s="69">
        <f xml:space="preserve"> Time!FV$88</f>
        <v>0</v>
      </c>
      <c r="FW58" s="69">
        <f xml:space="preserve"> Time!FW$88</f>
        <v>0</v>
      </c>
      <c r="FX58" s="69">
        <f xml:space="preserve"> Time!FX$88</f>
        <v>0</v>
      </c>
      <c r="FY58" s="69">
        <f xml:space="preserve"> Time!FY$88</f>
        <v>0</v>
      </c>
      <c r="FZ58" s="69">
        <f xml:space="preserve"> Time!FZ$88</f>
        <v>0</v>
      </c>
      <c r="GA58" s="69">
        <f xml:space="preserve"> Time!GA$88</f>
        <v>0</v>
      </c>
      <c r="GB58" s="69">
        <f xml:space="preserve"> Time!GB$88</f>
        <v>0</v>
      </c>
      <c r="GC58" s="69">
        <f xml:space="preserve"> Time!GC$88</f>
        <v>0</v>
      </c>
      <c r="GD58" s="69">
        <f xml:space="preserve"> Time!GD$88</f>
        <v>0</v>
      </c>
      <c r="GE58" s="69">
        <f xml:space="preserve"> Time!GE$88</f>
        <v>0</v>
      </c>
      <c r="GF58" s="69">
        <f xml:space="preserve"> Time!GF$88</f>
        <v>0</v>
      </c>
      <c r="GG58" s="69">
        <f xml:space="preserve"> Time!GG$88</f>
        <v>0</v>
      </c>
      <c r="GH58" s="69">
        <f xml:space="preserve"> Time!GH$88</f>
        <v>0</v>
      </c>
      <c r="GI58" s="69">
        <f xml:space="preserve"> Time!GI$88</f>
        <v>0</v>
      </c>
      <c r="GJ58" s="69">
        <f xml:space="preserve"> Time!GJ$88</f>
        <v>0</v>
      </c>
    </row>
    <row r="59" spans="1:192" x14ac:dyDescent="0.25">
      <c r="A59" s="142"/>
      <c r="B59" s="142"/>
      <c r="C59" s="143"/>
      <c r="D59" s="144"/>
      <c r="E59" s="145" t="s">
        <v>636</v>
      </c>
      <c r="F59" s="145"/>
      <c r="G59" s="145" t="str">
        <f xml:space="preserve"> SMU</f>
        <v>$ 000s</v>
      </c>
      <c r="H59" s="145">
        <f xml:space="preserve"> SUM(J59:GJ59)</f>
        <v>817532.22612323542</v>
      </c>
      <c r="I59" s="145"/>
      <c r="J59" s="145">
        <f t="shared" ref="J59:AO59" si="84" xml:space="preserve"> (J54 + J55 - J56 - J57) * (1 - J58)</f>
        <v>0</v>
      </c>
      <c r="K59" s="145">
        <f t="shared" si="84"/>
        <v>0</v>
      </c>
      <c r="L59" s="145">
        <f t="shared" si="84"/>
        <v>0</v>
      </c>
      <c r="M59" s="145">
        <f t="shared" si="84"/>
        <v>0</v>
      </c>
      <c r="N59" s="145">
        <f t="shared" si="84"/>
        <v>0</v>
      </c>
      <c r="O59" s="145">
        <f t="shared" si="84"/>
        <v>0</v>
      </c>
      <c r="P59" s="145">
        <f t="shared" si="84"/>
        <v>0</v>
      </c>
      <c r="Q59" s="145">
        <f t="shared" si="84"/>
        <v>15734.625073363528</v>
      </c>
      <c r="R59" s="145">
        <f t="shared" si="84"/>
        <v>20744.138441845658</v>
      </c>
      <c r="S59" s="145">
        <f t="shared" si="84"/>
        <v>20881.59200575827</v>
      </c>
      <c r="T59" s="145">
        <f t="shared" si="84"/>
        <v>20702.732975893872</v>
      </c>
      <c r="U59" s="145">
        <f t="shared" si="84"/>
        <v>20839.912181395477</v>
      </c>
      <c r="V59" s="145">
        <f t="shared" si="84"/>
        <v>20661.410155582707</v>
      </c>
      <c r="W59" s="145">
        <f t="shared" si="84"/>
        <v>20798.315550294887</v>
      </c>
      <c r="X59" s="145">
        <f t="shared" si="84"/>
        <v>20648.452381870473</v>
      </c>
      <c r="Y59" s="145">
        <f t="shared" si="84"/>
        <v>20728.519380482419</v>
      </c>
      <c r="Z59" s="145">
        <f t="shared" si="84"/>
        <v>20579.011792366073</v>
      </c>
      <c r="AA59" s="145">
        <f t="shared" si="84"/>
        <v>20715.371203994095</v>
      </c>
      <c r="AB59" s="145">
        <f t="shared" si="84"/>
        <v>20537.935920525018</v>
      </c>
      <c r="AC59" s="145">
        <f t="shared" si="84"/>
        <v>20674.023157678741</v>
      </c>
      <c r="AD59" s="145">
        <f t="shared" si="84"/>
        <v>20496.942036452125</v>
      </c>
      <c r="AE59" s="145">
        <f t="shared" si="84"/>
        <v>20632.757642393957</v>
      </c>
      <c r="AF59" s="145">
        <f t="shared" si="84"/>
        <v>20484.087408684649</v>
      </c>
      <c r="AG59" s="145">
        <f t="shared" si="84"/>
        <v>20563.517061221617</v>
      </c>
      <c r="AH59" s="145">
        <f t="shared" si="84"/>
        <v>20415.199577344436</v>
      </c>
      <c r="AI59" s="145">
        <f t="shared" si="84"/>
        <v>20550.473546314504</v>
      </c>
      <c r="AJ59" s="145">
        <f t="shared" si="84"/>
        <v>20374.450675992444</v>
      </c>
      <c r="AK59" s="145">
        <f t="shared" si="84"/>
        <v>20509.454637040428</v>
      </c>
      <c r="AL59" s="145">
        <f t="shared" si="84"/>
        <v>20333.783109772903</v>
      </c>
      <c r="AM59" s="145">
        <f t="shared" si="84"/>
        <v>20468.517601836757</v>
      </c>
      <c r="AN59" s="145">
        <f t="shared" si="84"/>
        <v>20321.030806892024</v>
      </c>
      <c r="AO59" s="145">
        <f t="shared" si="84"/>
        <v>20399.828186730396</v>
      </c>
      <c r="AP59" s="145">
        <f t="shared" ref="AP59:BU59" si="85" xml:space="preserve"> (AP54 + AP55 - AP56 - AP57) * (1 - AP58)</f>
        <v>20252.691333672879</v>
      </c>
      <c r="AQ59" s="145">
        <f t="shared" si="85"/>
        <v>20386.888500281628</v>
      </c>
      <c r="AR59" s="145">
        <f t="shared" si="85"/>
        <v>20212.266800072732</v>
      </c>
      <c r="AS59" s="145">
        <f t="shared" si="85"/>
        <v>20346.196108065498</v>
      </c>
      <c r="AT59" s="145">
        <f t="shared" si="85"/>
        <v>20171.922954164409</v>
      </c>
      <c r="AU59" s="145">
        <f t="shared" si="85"/>
        <v>20305.584938189117</v>
      </c>
      <c r="AV59" s="145">
        <f t="shared" si="85"/>
        <v>20159.272161647707</v>
      </c>
      <c r="AW59" s="145">
        <f t="shared" si="85"/>
        <v>20237.442301778967</v>
      </c>
      <c r="AX59" s="145">
        <f t="shared" si="85"/>
        <v>20091.476681531552</v>
      </c>
      <c r="AY59" s="145">
        <f t="shared" si="85"/>
        <v>20224.60561729746</v>
      </c>
      <c r="AZ59" s="145">
        <f t="shared" si="85"/>
        <v>20051.373933664228</v>
      </c>
      <c r="BA59" s="145">
        <f t="shared" si="85"/>
        <v>20184.23714301144</v>
      </c>
      <c r="BB59" s="145">
        <f t="shared" si="85"/>
        <v>20011.351231201821</v>
      </c>
      <c r="BC59" s="145">
        <f t="shared" si="85"/>
        <v>20143.949244522399</v>
      </c>
      <c r="BD59" s="145">
        <f t="shared" si="85"/>
        <v>19998.801141010623</v>
      </c>
      <c r="BE59" s="145">
        <f t="shared" si="85"/>
        <v>4958.0835213955324</v>
      </c>
      <c r="BF59" s="145">
        <f t="shared" si="85"/>
        <v>0</v>
      </c>
      <c r="BG59" s="145">
        <f t="shared" si="85"/>
        <v>0</v>
      </c>
      <c r="BH59" s="145">
        <f t="shared" si="85"/>
        <v>0</v>
      </c>
      <c r="BI59" s="145">
        <f t="shared" si="85"/>
        <v>0</v>
      </c>
      <c r="BJ59" s="145">
        <f t="shared" si="85"/>
        <v>0</v>
      </c>
      <c r="BK59" s="145">
        <f t="shared" si="85"/>
        <v>0</v>
      </c>
      <c r="BL59" s="145">
        <f t="shared" si="85"/>
        <v>0</v>
      </c>
      <c r="BM59" s="145">
        <f t="shared" si="85"/>
        <v>0</v>
      </c>
      <c r="BN59" s="145">
        <f t="shared" si="85"/>
        <v>0</v>
      </c>
      <c r="BO59" s="145">
        <f t="shared" si="85"/>
        <v>0</v>
      </c>
      <c r="BP59" s="145">
        <f t="shared" si="85"/>
        <v>0</v>
      </c>
      <c r="BQ59" s="145">
        <f t="shared" si="85"/>
        <v>0</v>
      </c>
      <c r="BR59" s="145">
        <f t="shared" si="85"/>
        <v>0</v>
      </c>
      <c r="BS59" s="145">
        <f t="shared" si="85"/>
        <v>0</v>
      </c>
      <c r="BT59" s="145">
        <f t="shared" si="85"/>
        <v>0</v>
      </c>
      <c r="BU59" s="145">
        <f t="shared" si="85"/>
        <v>0</v>
      </c>
      <c r="BV59" s="145">
        <f t="shared" ref="BV59:DA59" si="86" xml:space="preserve"> (BV54 + BV55 - BV56 - BV57) * (1 - BV58)</f>
        <v>0</v>
      </c>
      <c r="BW59" s="145">
        <f t="shared" si="86"/>
        <v>0</v>
      </c>
      <c r="BX59" s="145">
        <f t="shared" si="86"/>
        <v>0</v>
      </c>
      <c r="BY59" s="145">
        <f t="shared" si="86"/>
        <v>0</v>
      </c>
      <c r="BZ59" s="145">
        <f t="shared" si="86"/>
        <v>0</v>
      </c>
      <c r="CA59" s="145">
        <f t="shared" si="86"/>
        <v>0</v>
      </c>
      <c r="CB59" s="145">
        <f t="shared" si="86"/>
        <v>0</v>
      </c>
      <c r="CC59" s="145">
        <f t="shared" si="86"/>
        <v>0</v>
      </c>
      <c r="CD59" s="145">
        <f t="shared" si="86"/>
        <v>0</v>
      </c>
      <c r="CE59" s="145">
        <f t="shared" si="86"/>
        <v>0</v>
      </c>
      <c r="CF59" s="145">
        <f t="shared" si="86"/>
        <v>0</v>
      </c>
      <c r="CG59" s="145">
        <f t="shared" si="86"/>
        <v>0</v>
      </c>
      <c r="CH59" s="145">
        <f t="shared" si="86"/>
        <v>0</v>
      </c>
      <c r="CI59" s="145">
        <f t="shared" si="86"/>
        <v>0</v>
      </c>
      <c r="CJ59" s="145">
        <f t="shared" si="86"/>
        <v>0</v>
      </c>
      <c r="CK59" s="145">
        <f t="shared" si="86"/>
        <v>0</v>
      </c>
      <c r="CL59" s="145">
        <f t="shared" si="86"/>
        <v>0</v>
      </c>
      <c r="CM59" s="145">
        <f t="shared" si="86"/>
        <v>0</v>
      </c>
      <c r="CN59" s="145">
        <f t="shared" si="86"/>
        <v>0</v>
      </c>
      <c r="CO59" s="145">
        <f t="shared" si="86"/>
        <v>0</v>
      </c>
      <c r="CP59" s="145">
        <f t="shared" si="86"/>
        <v>0</v>
      </c>
      <c r="CQ59" s="145">
        <f t="shared" si="86"/>
        <v>0</v>
      </c>
      <c r="CR59" s="145">
        <f t="shared" si="86"/>
        <v>0</v>
      </c>
      <c r="CS59" s="145">
        <f t="shared" si="86"/>
        <v>0</v>
      </c>
      <c r="CT59" s="145">
        <f t="shared" si="86"/>
        <v>0</v>
      </c>
      <c r="CU59" s="145">
        <f t="shared" si="86"/>
        <v>0</v>
      </c>
      <c r="CV59" s="145">
        <f t="shared" si="86"/>
        <v>0</v>
      </c>
      <c r="CW59" s="145">
        <f t="shared" si="86"/>
        <v>0</v>
      </c>
      <c r="CX59" s="145">
        <f t="shared" si="86"/>
        <v>0</v>
      </c>
      <c r="CY59" s="145">
        <f t="shared" si="86"/>
        <v>0</v>
      </c>
      <c r="CZ59" s="145">
        <f t="shared" si="86"/>
        <v>0</v>
      </c>
      <c r="DA59" s="145">
        <f t="shared" si="86"/>
        <v>0</v>
      </c>
      <c r="DB59" s="145">
        <f t="shared" ref="DB59:EG59" si="87" xml:space="preserve"> (DB54 + DB55 - DB56 - DB57) * (1 - DB58)</f>
        <v>0</v>
      </c>
      <c r="DC59" s="145">
        <f t="shared" si="87"/>
        <v>0</v>
      </c>
      <c r="DD59" s="145">
        <f t="shared" si="87"/>
        <v>0</v>
      </c>
      <c r="DE59" s="145">
        <f t="shared" si="87"/>
        <v>0</v>
      </c>
      <c r="DF59" s="145">
        <f t="shared" si="87"/>
        <v>0</v>
      </c>
      <c r="DG59" s="145">
        <f t="shared" si="87"/>
        <v>0</v>
      </c>
      <c r="DH59" s="145">
        <f t="shared" si="87"/>
        <v>0</v>
      </c>
      <c r="DI59" s="145">
        <f t="shared" si="87"/>
        <v>0</v>
      </c>
      <c r="DJ59" s="145">
        <f t="shared" si="87"/>
        <v>0</v>
      </c>
      <c r="DK59" s="145">
        <f t="shared" si="87"/>
        <v>0</v>
      </c>
      <c r="DL59" s="145">
        <f t="shared" si="87"/>
        <v>0</v>
      </c>
      <c r="DM59" s="145">
        <f t="shared" si="87"/>
        <v>0</v>
      </c>
      <c r="DN59" s="145">
        <f t="shared" si="87"/>
        <v>0</v>
      </c>
      <c r="DO59" s="145">
        <f t="shared" si="87"/>
        <v>0</v>
      </c>
      <c r="DP59" s="145">
        <f t="shared" si="87"/>
        <v>0</v>
      </c>
      <c r="DQ59" s="145">
        <f t="shared" si="87"/>
        <v>0</v>
      </c>
      <c r="DR59" s="145">
        <f t="shared" si="87"/>
        <v>0</v>
      </c>
      <c r="DS59" s="145">
        <f t="shared" si="87"/>
        <v>0</v>
      </c>
      <c r="DT59" s="145">
        <f t="shared" si="87"/>
        <v>0</v>
      </c>
      <c r="DU59" s="145">
        <f t="shared" si="87"/>
        <v>0</v>
      </c>
      <c r="DV59" s="145">
        <f t="shared" si="87"/>
        <v>0</v>
      </c>
      <c r="DW59" s="145">
        <f t="shared" si="87"/>
        <v>0</v>
      </c>
      <c r="DX59" s="145">
        <f t="shared" si="87"/>
        <v>0</v>
      </c>
      <c r="DY59" s="145">
        <f t="shared" si="87"/>
        <v>0</v>
      </c>
      <c r="DZ59" s="145">
        <f t="shared" si="87"/>
        <v>0</v>
      </c>
      <c r="EA59" s="145">
        <f t="shared" si="87"/>
        <v>0</v>
      </c>
      <c r="EB59" s="145">
        <f t="shared" si="87"/>
        <v>0</v>
      </c>
      <c r="EC59" s="145">
        <f t="shared" si="87"/>
        <v>0</v>
      </c>
      <c r="ED59" s="145">
        <f t="shared" si="87"/>
        <v>0</v>
      </c>
      <c r="EE59" s="145">
        <f t="shared" si="87"/>
        <v>0</v>
      </c>
      <c r="EF59" s="145">
        <f t="shared" si="87"/>
        <v>0</v>
      </c>
      <c r="EG59" s="145">
        <f t="shared" si="87"/>
        <v>0</v>
      </c>
      <c r="EH59" s="145">
        <f t="shared" ref="EH59:FM59" si="88" xml:space="preserve"> (EH54 + EH55 - EH56 - EH57) * (1 - EH58)</f>
        <v>0</v>
      </c>
      <c r="EI59" s="145">
        <f t="shared" si="88"/>
        <v>0</v>
      </c>
      <c r="EJ59" s="145">
        <f t="shared" si="88"/>
        <v>0</v>
      </c>
      <c r="EK59" s="145">
        <f t="shared" si="88"/>
        <v>0</v>
      </c>
      <c r="EL59" s="145">
        <f t="shared" si="88"/>
        <v>0</v>
      </c>
      <c r="EM59" s="145">
        <f t="shared" si="88"/>
        <v>0</v>
      </c>
      <c r="EN59" s="145">
        <f t="shared" si="88"/>
        <v>0</v>
      </c>
      <c r="EO59" s="145">
        <f t="shared" si="88"/>
        <v>0</v>
      </c>
      <c r="EP59" s="145">
        <f t="shared" si="88"/>
        <v>0</v>
      </c>
      <c r="EQ59" s="145">
        <f t="shared" si="88"/>
        <v>0</v>
      </c>
      <c r="ER59" s="145">
        <f t="shared" si="88"/>
        <v>0</v>
      </c>
      <c r="ES59" s="145">
        <f t="shared" si="88"/>
        <v>0</v>
      </c>
      <c r="ET59" s="145">
        <f t="shared" si="88"/>
        <v>0</v>
      </c>
      <c r="EU59" s="145">
        <f t="shared" si="88"/>
        <v>0</v>
      </c>
      <c r="EV59" s="145">
        <f t="shared" si="88"/>
        <v>0</v>
      </c>
      <c r="EW59" s="145">
        <f t="shared" si="88"/>
        <v>0</v>
      </c>
      <c r="EX59" s="145">
        <f t="shared" si="88"/>
        <v>0</v>
      </c>
      <c r="EY59" s="145">
        <f t="shared" si="88"/>
        <v>0</v>
      </c>
      <c r="EZ59" s="145">
        <f t="shared" si="88"/>
        <v>0</v>
      </c>
      <c r="FA59" s="145">
        <f t="shared" si="88"/>
        <v>0</v>
      </c>
      <c r="FB59" s="145">
        <f t="shared" si="88"/>
        <v>0</v>
      </c>
      <c r="FC59" s="145">
        <f t="shared" si="88"/>
        <v>0</v>
      </c>
      <c r="FD59" s="145">
        <f t="shared" si="88"/>
        <v>0</v>
      </c>
      <c r="FE59" s="145">
        <f t="shared" si="88"/>
        <v>0</v>
      </c>
      <c r="FF59" s="145">
        <f t="shared" si="88"/>
        <v>0</v>
      </c>
      <c r="FG59" s="145">
        <f t="shared" si="88"/>
        <v>0</v>
      </c>
      <c r="FH59" s="145">
        <f t="shared" si="88"/>
        <v>0</v>
      </c>
      <c r="FI59" s="145">
        <f t="shared" si="88"/>
        <v>0</v>
      </c>
      <c r="FJ59" s="145">
        <f t="shared" si="88"/>
        <v>0</v>
      </c>
      <c r="FK59" s="145">
        <f t="shared" si="88"/>
        <v>0</v>
      </c>
      <c r="FL59" s="145">
        <f t="shared" si="88"/>
        <v>0</v>
      </c>
      <c r="FM59" s="145">
        <f t="shared" si="88"/>
        <v>0</v>
      </c>
      <c r="FN59" s="145">
        <f t="shared" ref="FN59:GJ59" si="89" xml:space="preserve"> (FN54 + FN55 - FN56 - FN57) * (1 - FN58)</f>
        <v>0</v>
      </c>
      <c r="FO59" s="145">
        <f t="shared" si="89"/>
        <v>0</v>
      </c>
      <c r="FP59" s="145">
        <f t="shared" si="89"/>
        <v>0</v>
      </c>
      <c r="FQ59" s="145">
        <f t="shared" si="89"/>
        <v>0</v>
      </c>
      <c r="FR59" s="145">
        <f t="shared" si="89"/>
        <v>0</v>
      </c>
      <c r="FS59" s="145">
        <f t="shared" si="89"/>
        <v>0</v>
      </c>
      <c r="FT59" s="145">
        <f t="shared" si="89"/>
        <v>0</v>
      </c>
      <c r="FU59" s="145">
        <f t="shared" si="89"/>
        <v>0</v>
      </c>
      <c r="FV59" s="145">
        <f t="shared" si="89"/>
        <v>0</v>
      </c>
      <c r="FW59" s="145">
        <f t="shared" si="89"/>
        <v>0</v>
      </c>
      <c r="FX59" s="145">
        <f t="shared" si="89"/>
        <v>0</v>
      </c>
      <c r="FY59" s="145">
        <f t="shared" si="89"/>
        <v>0</v>
      </c>
      <c r="FZ59" s="145">
        <f t="shared" si="89"/>
        <v>0</v>
      </c>
      <c r="GA59" s="145">
        <f t="shared" si="89"/>
        <v>0</v>
      </c>
      <c r="GB59" s="145">
        <f t="shared" si="89"/>
        <v>0</v>
      </c>
      <c r="GC59" s="145">
        <f t="shared" si="89"/>
        <v>0</v>
      </c>
      <c r="GD59" s="145">
        <f t="shared" si="89"/>
        <v>0</v>
      </c>
      <c r="GE59" s="145">
        <f t="shared" si="89"/>
        <v>0</v>
      </c>
      <c r="GF59" s="145">
        <f t="shared" si="89"/>
        <v>0</v>
      </c>
      <c r="GG59" s="145">
        <f t="shared" si="89"/>
        <v>0</v>
      </c>
      <c r="GH59" s="145">
        <f t="shared" si="89"/>
        <v>0</v>
      </c>
      <c r="GI59" s="145">
        <f t="shared" si="89"/>
        <v>0</v>
      </c>
      <c r="GJ59" s="145">
        <f t="shared" si="89"/>
        <v>0</v>
      </c>
    </row>
    <row r="60" spans="1:192" x14ac:dyDescent="0.25">
      <c r="A60" s="142"/>
      <c r="B60" s="142"/>
      <c r="C60" s="143"/>
      <c r="D60" s="144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  <c r="AY60" s="145"/>
      <c r="AZ60" s="145"/>
      <c r="BA60" s="145"/>
      <c r="BB60" s="145"/>
      <c r="BC60" s="145"/>
      <c r="BD60" s="145"/>
      <c r="BE60" s="145"/>
      <c r="BF60" s="145"/>
      <c r="BG60" s="145"/>
      <c r="BH60" s="145"/>
      <c r="BI60" s="145"/>
      <c r="BJ60" s="145"/>
      <c r="BK60" s="145"/>
      <c r="BL60" s="145"/>
      <c r="BM60" s="145"/>
      <c r="BN60" s="145"/>
      <c r="BO60" s="145"/>
      <c r="BP60" s="145"/>
      <c r="BQ60" s="145"/>
      <c r="BR60" s="145"/>
      <c r="BS60" s="145"/>
      <c r="BT60" s="145"/>
      <c r="BU60" s="145"/>
      <c r="BV60" s="145"/>
      <c r="BW60" s="145"/>
      <c r="BX60" s="145"/>
      <c r="BY60" s="145"/>
      <c r="BZ60" s="145"/>
      <c r="CA60" s="145"/>
      <c r="CB60" s="145"/>
      <c r="CC60" s="145"/>
      <c r="CD60" s="145"/>
      <c r="CE60" s="145"/>
      <c r="CF60" s="145"/>
      <c r="CG60" s="145"/>
      <c r="CH60" s="145"/>
      <c r="CI60" s="145"/>
      <c r="CJ60" s="145"/>
      <c r="CK60" s="145"/>
      <c r="CL60" s="145"/>
      <c r="CM60" s="145"/>
      <c r="CN60" s="145"/>
      <c r="CO60" s="145"/>
      <c r="CP60" s="145"/>
      <c r="CQ60" s="145"/>
      <c r="CR60" s="145"/>
      <c r="CS60" s="145"/>
      <c r="CT60" s="145"/>
      <c r="CU60" s="145"/>
      <c r="CV60" s="145"/>
      <c r="CW60" s="145"/>
      <c r="CX60" s="145"/>
      <c r="CY60" s="145"/>
      <c r="CZ60" s="145"/>
      <c r="DA60" s="145"/>
      <c r="DB60" s="145"/>
      <c r="DC60" s="145"/>
      <c r="DD60" s="145"/>
      <c r="DE60" s="145"/>
      <c r="DF60" s="145"/>
      <c r="DG60" s="145"/>
      <c r="DH60" s="145"/>
      <c r="DI60" s="145"/>
      <c r="DJ60" s="145"/>
      <c r="DK60" s="145"/>
      <c r="DL60" s="145"/>
      <c r="DM60" s="145"/>
      <c r="DN60" s="145"/>
      <c r="DO60" s="145"/>
      <c r="DP60" s="145"/>
      <c r="DQ60" s="145"/>
      <c r="DR60" s="145"/>
      <c r="DS60" s="145"/>
      <c r="DT60" s="145"/>
      <c r="DU60" s="145"/>
      <c r="DV60" s="145"/>
      <c r="DW60" s="145"/>
      <c r="DX60" s="145"/>
      <c r="DY60" s="145"/>
      <c r="DZ60" s="145"/>
      <c r="EA60" s="145"/>
      <c r="EB60" s="145"/>
      <c r="EC60" s="145"/>
      <c r="ED60" s="145"/>
      <c r="EE60" s="145"/>
      <c r="EF60" s="145"/>
      <c r="EG60" s="145"/>
      <c r="EH60" s="145"/>
      <c r="EI60" s="145"/>
      <c r="EJ60" s="145"/>
      <c r="EK60" s="145"/>
      <c r="EL60" s="145"/>
      <c r="EM60" s="145"/>
      <c r="EN60" s="145"/>
      <c r="EO60" s="145"/>
      <c r="EP60" s="145"/>
      <c r="EQ60" s="145"/>
      <c r="ER60" s="145"/>
      <c r="ES60" s="145"/>
      <c r="ET60" s="145"/>
      <c r="EU60" s="145"/>
      <c r="EV60" s="145"/>
      <c r="EW60" s="145"/>
      <c r="EX60" s="145"/>
      <c r="EY60" s="145"/>
      <c r="EZ60" s="145"/>
      <c r="FA60" s="145"/>
      <c r="FB60" s="145"/>
      <c r="FC60" s="145"/>
      <c r="FD60" s="145"/>
      <c r="FE60" s="145"/>
      <c r="FF60" s="145"/>
      <c r="FG60" s="145"/>
      <c r="FH60" s="145"/>
      <c r="FI60" s="145"/>
      <c r="FJ60" s="145"/>
      <c r="FK60" s="145"/>
      <c r="FL60" s="145"/>
      <c r="FM60" s="145"/>
      <c r="FN60" s="145"/>
      <c r="FO60" s="145"/>
      <c r="FP60" s="145"/>
      <c r="FQ60" s="145"/>
      <c r="FR60" s="145"/>
      <c r="FS60" s="145"/>
      <c r="FT60" s="145"/>
      <c r="FU60" s="145"/>
      <c r="FV60" s="145"/>
      <c r="FW60" s="145"/>
      <c r="FX60" s="145"/>
      <c r="FY60" s="145"/>
      <c r="FZ60" s="145"/>
      <c r="GA60" s="145"/>
      <c r="GB60" s="145"/>
      <c r="GC60" s="145"/>
      <c r="GD60" s="145"/>
      <c r="GE60" s="145"/>
      <c r="GF60" s="145"/>
      <c r="GG60" s="145"/>
      <c r="GH60" s="145"/>
      <c r="GI60" s="145"/>
      <c r="GJ60" s="145"/>
    </row>
    <row r="61" spans="1:192" x14ac:dyDescent="0.25">
      <c r="A61" s="142"/>
      <c r="B61" s="142"/>
      <c r="C61" s="143"/>
      <c r="D61" s="144"/>
      <c r="E61" s="9" t="str">
        <f t="shared" ref="E61:AJ61" si="90" xml:space="preserve"> E$59</f>
        <v>Cash received from operating period invoices</v>
      </c>
      <c r="F61" s="9">
        <f t="shared" si="90"/>
        <v>0</v>
      </c>
      <c r="G61" s="9" t="str">
        <f t="shared" si="90"/>
        <v>$ 000s</v>
      </c>
      <c r="H61" s="9">
        <f t="shared" si="90"/>
        <v>817532.22612323542</v>
      </c>
      <c r="I61" s="9">
        <f t="shared" si="90"/>
        <v>0</v>
      </c>
      <c r="J61" s="9">
        <f t="shared" si="90"/>
        <v>0</v>
      </c>
      <c r="K61" s="9">
        <f t="shared" si="90"/>
        <v>0</v>
      </c>
      <c r="L61" s="9">
        <f t="shared" si="90"/>
        <v>0</v>
      </c>
      <c r="M61" s="9">
        <f t="shared" si="90"/>
        <v>0</v>
      </c>
      <c r="N61" s="9">
        <f t="shared" si="90"/>
        <v>0</v>
      </c>
      <c r="O61" s="9">
        <f t="shared" si="90"/>
        <v>0</v>
      </c>
      <c r="P61" s="9">
        <f t="shared" si="90"/>
        <v>0</v>
      </c>
      <c r="Q61" s="9">
        <f t="shared" si="90"/>
        <v>15734.625073363528</v>
      </c>
      <c r="R61" s="9">
        <f t="shared" si="90"/>
        <v>20744.138441845658</v>
      </c>
      <c r="S61" s="9">
        <f t="shared" si="90"/>
        <v>20881.59200575827</v>
      </c>
      <c r="T61" s="9">
        <f t="shared" si="90"/>
        <v>20702.732975893872</v>
      </c>
      <c r="U61" s="9">
        <f t="shared" si="90"/>
        <v>20839.912181395477</v>
      </c>
      <c r="V61" s="9">
        <f t="shared" si="90"/>
        <v>20661.410155582707</v>
      </c>
      <c r="W61" s="9">
        <f t="shared" si="90"/>
        <v>20798.315550294887</v>
      </c>
      <c r="X61" s="9">
        <f t="shared" si="90"/>
        <v>20648.452381870473</v>
      </c>
      <c r="Y61" s="9">
        <f t="shared" si="90"/>
        <v>20728.519380482419</v>
      </c>
      <c r="Z61" s="9">
        <f t="shared" si="90"/>
        <v>20579.011792366073</v>
      </c>
      <c r="AA61" s="9">
        <f t="shared" si="90"/>
        <v>20715.371203994095</v>
      </c>
      <c r="AB61" s="9">
        <f t="shared" si="90"/>
        <v>20537.935920525018</v>
      </c>
      <c r="AC61" s="9">
        <f t="shared" si="90"/>
        <v>20674.023157678741</v>
      </c>
      <c r="AD61" s="9">
        <f t="shared" si="90"/>
        <v>20496.942036452125</v>
      </c>
      <c r="AE61" s="9">
        <f t="shared" si="90"/>
        <v>20632.757642393957</v>
      </c>
      <c r="AF61" s="9">
        <f t="shared" si="90"/>
        <v>20484.087408684649</v>
      </c>
      <c r="AG61" s="9">
        <f t="shared" si="90"/>
        <v>20563.517061221617</v>
      </c>
      <c r="AH61" s="9">
        <f t="shared" si="90"/>
        <v>20415.199577344436</v>
      </c>
      <c r="AI61" s="9">
        <f t="shared" si="90"/>
        <v>20550.473546314504</v>
      </c>
      <c r="AJ61" s="9">
        <f t="shared" si="90"/>
        <v>20374.450675992444</v>
      </c>
      <c r="AK61" s="9">
        <f t="shared" ref="AK61:BP61" si="91" xml:space="preserve"> AK$59</f>
        <v>20509.454637040428</v>
      </c>
      <c r="AL61" s="9">
        <f t="shared" si="91"/>
        <v>20333.783109772903</v>
      </c>
      <c r="AM61" s="9">
        <f t="shared" si="91"/>
        <v>20468.517601836757</v>
      </c>
      <c r="AN61" s="9">
        <f t="shared" si="91"/>
        <v>20321.030806892024</v>
      </c>
      <c r="AO61" s="9">
        <f t="shared" si="91"/>
        <v>20399.828186730396</v>
      </c>
      <c r="AP61" s="9">
        <f t="shared" si="91"/>
        <v>20252.691333672879</v>
      </c>
      <c r="AQ61" s="9">
        <f t="shared" si="91"/>
        <v>20386.888500281628</v>
      </c>
      <c r="AR61" s="9">
        <f t="shared" si="91"/>
        <v>20212.266800072732</v>
      </c>
      <c r="AS61" s="9">
        <f t="shared" si="91"/>
        <v>20346.196108065498</v>
      </c>
      <c r="AT61" s="9">
        <f t="shared" si="91"/>
        <v>20171.922954164409</v>
      </c>
      <c r="AU61" s="9">
        <f t="shared" si="91"/>
        <v>20305.584938189117</v>
      </c>
      <c r="AV61" s="9">
        <f t="shared" si="91"/>
        <v>20159.272161647707</v>
      </c>
      <c r="AW61" s="9">
        <f t="shared" si="91"/>
        <v>20237.442301778967</v>
      </c>
      <c r="AX61" s="9">
        <f t="shared" si="91"/>
        <v>20091.476681531552</v>
      </c>
      <c r="AY61" s="9">
        <f t="shared" si="91"/>
        <v>20224.60561729746</v>
      </c>
      <c r="AZ61" s="9">
        <f t="shared" si="91"/>
        <v>20051.373933664228</v>
      </c>
      <c r="BA61" s="9">
        <f t="shared" si="91"/>
        <v>20184.23714301144</v>
      </c>
      <c r="BB61" s="9">
        <f t="shared" si="91"/>
        <v>20011.351231201821</v>
      </c>
      <c r="BC61" s="9">
        <f t="shared" si="91"/>
        <v>20143.949244522399</v>
      </c>
      <c r="BD61" s="9">
        <f t="shared" si="91"/>
        <v>19998.801141010623</v>
      </c>
      <c r="BE61" s="9">
        <f t="shared" si="91"/>
        <v>4958.0835213955324</v>
      </c>
      <c r="BF61" s="9">
        <f t="shared" si="91"/>
        <v>0</v>
      </c>
      <c r="BG61" s="9">
        <f t="shared" si="91"/>
        <v>0</v>
      </c>
      <c r="BH61" s="9">
        <f t="shared" si="91"/>
        <v>0</v>
      </c>
      <c r="BI61" s="9">
        <f t="shared" si="91"/>
        <v>0</v>
      </c>
      <c r="BJ61" s="9">
        <f t="shared" si="91"/>
        <v>0</v>
      </c>
      <c r="BK61" s="9">
        <f t="shared" si="91"/>
        <v>0</v>
      </c>
      <c r="BL61" s="9">
        <f t="shared" si="91"/>
        <v>0</v>
      </c>
      <c r="BM61" s="9">
        <f t="shared" si="91"/>
        <v>0</v>
      </c>
      <c r="BN61" s="9">
        <f t="shared" si="91"/>
        <v>0</v>
      </c>
      <c r="BO61" s="9">
        <f t="shared" si="91"/>
        <v>0</v>
      </c>
      <c r="BP61" s="9">
        <f t="shared" si="91"/>
        <v>0</v>
      </c>
      <c r="BQ61" s="9">
        <f t="shared" ref="BQ61:CV61" si="92" xml:space="preserve"> BQ$59</f>
        <v>0</v>
      </c>
      <c r="BR61" s="9">
        <f t="shared" si="92"/>
        <v>0</v>
      </c>
      <c r="BS61" s="9">
        <f t="shared" si="92"/>
        <v>0</v>
      </c>
      <c r="BT61" s="9">
        <f t="shared" si="92"/>
        <v>0</v>
      </c>
      <c r="BU61" s="9">
        <f t="shared" si="92"/>
        <v>0</v>
      </c>
      <c r="BV61" s="9">
        <f t="shared" si="92"/>
        <v>0</v>
      </c>
      <c r="BW61" s="9">
        <f t="shared" si="92"/>
        <v>0</v>
      </c>
      <c r="BX61" s="9">
        <f t="shared" si="92"/>
        <v>0</v>
      </c>
      <c r="BY61" s="9">
        <f t="shared" si="92"/>
        <v>0</v>
      </c>
      <c r="BZ61" s="9">
        <f t="shared" si="92"/>
        <v>0</v>
      </c>
      <c r="CA61" s="9">
        <f t="shared" si="92"/>
        <v>0</v>
      </c>
      <c r="CB61" s="9">
        <f t="shared" si="92"/>
        <v>0</v>
      </c>
      <c r="CC61" s="9">
        <f t="shared" si="92"/>
        <v>0</v>
      </c>
      <c r="CD61" s="9">
        <f t="shared" si="92"/>
        <v>0</v>
      </c>
      <c r="CE61" s="9">
        <f t="shared" si="92"/>
        <v>0</v>
      </c>
      <c r="CF61" s="9">
        <f t="shared" si="92"/>
        <v>0</v>
      </c>
      <c r="CG61" s="9">
        <f t="shared" si="92"/>
        <v>0</v>
      </c>
      <c r="CH61" s="9">
        <f t="shared" si="92"/>
        <v>0</v>
      </c>
      <c r="CI61" s="9">
        <f t="shared" si="92"/>
        <v>0</v>
      </c>
      <c r="CJ61" s="9">
        <f t="shared" si="92"/>
        <v>0</v>
      </c>
      <c r="CK61" s="9">
        <f t="shared" si="92"/>
        <v>0</v>
      </c>
      <c r="CL61" s="9">
        <f t="shared" si="92"/>
        <v>0</v>
      </c>
      <c r="CM61" s="9">
        <f t="shared" si="92"/>
        <v>0</v>
      </c>
      <c r="CN61" s="9">
        <f t="shared" si="92"/>
        <v>0</v>
      </c>
      <c r="CO61" s="9">
        <f t="shared" si="92"/>
        <v>0</v>
      </c>
      <c r="CP61" s="9">
        <f t="shared" si="92"/>
        <v>0</v>
      </c>
      <c r="CQ61" s="9">
        <f t="shared" si="92"/>
        <v>0</v>
      </c>
      <c r="CR61" s="9">
        <f t="shared" si="92"/>
        <v>0</v>
      </c>
      <c r="CS61" s="9">
        <f t="shared" si="92"/>
        <v>0</v>
      </c>
      <c r="CT61" s="9">
        <f t="shared" si="92"/>
        <v>0</v>
      </c>
      <c r="CU61" s="9">
        <f t="shared" si="92"/>
        <v>0</v>
      </c>
      <c r="CV61" s="9">
        <f t="shared" si="92"/>
        <v>0</v>
      </c>
      <c r="CW61" s="9">
        <f t="shared" ref="CW61:EB61" si="93" xml:space="preserve"> CW$59</f>
        <v>0</v>
      </c>
      <c r="CX61" s="9">
        <f t="shared" si="93"/>
        <v>0</v>
      </c>
      <c r="CY61" s="9">
        <f t="shared" si="93"/>
        <v>0</v>
      </c>
      <c r="CZ61" s="9">
        <f t="shared" si="93"/>
        <v>0</v>
      </c>
      <c r="DA61" s="9">
        <f t="shared" si="93"/>
        <v>0</v>
      </c>
      <c r="DB61" s="9">
        <f t="shared" si="93"/>
        <v>0</v>
      </c>
      <c r="DC61" s="9">
        <f t="shared" si="93"/>
        <v>0</v>
      </c>
      <c r="DD61" s="9">
        <f t="shared" si="93"/>
        <v>0</v>
      </c>
      <c r="DE61" s="9">
        <f t="shared" si="93"/>
        <v>0</v>
      </c>
      <c r="DF61" s="9">
        <f t="shared" si="93"/>
        <v>0</v>
      </c>
      <c r="DG61" s="9">
        <f t="shared" si="93"/>
        <v>0</v>
      </c>
      <c r="DH61" s="9">
        <f t="shared" si="93"/>
        <v>0</v>
      </c>
      <c r="DI61" s="9">
        <f t="shared" si="93"/>
        <v>0</v>
      </c>
      <c r="DJ61" s="9">
        <f t="shared" si="93"/>
        <v>0</v>
      </c>
      <c r="DK61" s="9">
        <f t="shared" si="93"/>
        <v>0</v>
      </c>
      <c r="DL61" s="9">
        <f t="shared" si="93"/>
        <v>0</v>
      </c>
      <c r="DM61" s="9">
        <f t="shared" si="93"/>
        <v>0</v>
      </c>
      <c r="DN61" s="9">
        <f t="shared" si="93"/>
        <v>0</v>
      </c>
      <c r="DO61" s="9">
        <f t="shared" si="93"/>
        <v>0</v>
      </c>
      <c r="DP61" s="9">
        <f t="shared" si="93"/>
        <v>0</v>
      </c>
      <c r="DQ61" s="9">
        <f t="shared" si="93"/>
        <v>0</v>
      </c>
      <c r="DR61" s="9">
        <f t="shared" si="93"/>
        <v>0</v>
      </c>
      <c r="DS61" s="9">
        <f t="shared" si="93"/>
        <v>0</v>
      </c>
      <c r="DT61" s="9">
        <f t="shared" si="93"/>
        <v>0</v>
      </c>
      <c r="DU61" s="9">
        <f t="shared" si="93"/>
        <v>0</v>
      </c>
      <c r="DV61" s="9">
        <f t="shared" si="93"/>
        <v>0</v>
      </c>
      <c r="DW61" s="9">
        <f t="shared" si="93"/>
        <v>0</v>
      </c>
      <c r="DX61" s="9">
        <f t="shared" si="93"/>
        <v>0</v>
      </c>
      <c r="DY61" s="9">
        <f t="shared" si="93"/>
        <v>0</v>
      </c>
      <c r="DZ61" s="9">
        <f t="shared" si="93"/>
        <v>0</v>
      </c>
      <c r="EA61" s="9">
        <f t="shared" si="93"/>
        <v>0</v>
      </c>
      <c r="EB61" s="9">
        <f t="shared" si="93"/>
        <v>0</v>
      </c>
      <c r="EC61" s="9">
        <f t="shared" ref="EC61:FH61" si="94" xml:space="preserve"> EC$59</f>
        <v>0</v>
      </c>
      <c r="ED61" s="9">
        <f t="shared" si="94"/>
        <v>0</v>
      </c>
      <c r="EE61" s="9">
        <f t="shared" si="94"/>
        <v>0</v>
      </c>
      <c r="EF61" s="9">
        <f t="shared" si="94"/>
        <v>0</v>
      </c>
      <c r="EG61" s="9">
        <f t="shared" si="94"/>
        <v>0</v>
      </c>
      <c r="EH61" s="9">
        <f t="shared" si="94"/>
        <v>0</v>
      </c>
      <c r="EI61" s="9">
        <f t="shared" si="94"/>
        <v>0</v>
      </c>
      <c r="EJ61" s="9">
        <f t="shared" si="94"/>
        <v>0</v>
      </c>
      <c r="EK61" s="9">
        <f t="shared" si="94"/>
        <v>0</v>
      </c>
      <c r="EL61" s="9">
        <f t="shared" si="94"/>
        <v>0</v>
      </c>
      <c r="EM61" s="9">
        <f t="shared" si="94"/>
        <v>0</v>
      </c>
      <c r="EN61" s="9">
        <f t="shared" si="94"/>
        <v>0</v>
      </c>
      <c r="EO61" s="9">
        <f t="shared" si="94"/>
        <v>0</v>
      </c>
      <c r="EP61" s="9">
        <f t="shared" si="94"/>
        <v>0</v>
      </c>
      <c r="EQ61" s="9">
        <f t="shared" si="94"/>
        <v>0</v>
      </c>
      <c r="ER61" s="9">
        <f t="shared" si="94"/>
        <v>0</v>
      </c>
      <c r="ES61" s="9">
        <f t="shared" si="94"/>
        <v>0</v>
      </c>
      <c r="ET61" s="9">
        <f t="shared" si="94"/>
        <v>0</v>
      </c>
      <c r="EU61" s="9">
        <f t="shared" si="94"/>
        <v>0</v>
      </c>
      <c r="EV61" s="9">
        <f t="shared" si="94"/>
        <v>0</v>
      </c>
      <c r="EW61" s="9">
        <f t="shared" si="94"/>
        <v>0</v>
      </c>
      <c r="EX61" s="9">
        <f t="shared" si="94"/>
        <v>0</v>
      </c>
      <c r="EY61" s="9">
        <f t="shared" si="94"/>
        <v>0</v>
      </c>
      <c r="EZ61" s="9">
        <f t="shared" si="94"/>
        <v>0</v>
      </c>
      <c r="FA61" s="9">
        <f t="shared" si="94"/>
        <v>0</v>
      </c>
      <c r="FB61" s="9">
        <f t="shared" si="94"/>
        <v>0</v>
      </c>
      <c r="FC61" s="9">
        <f t="shared" si="94"/>
        <v>0</v>
      </c>
      <c r="FD61" s="9">
        <f t="shared" si="94"/>
        <v>0</v>
      </c>
      <c r="FE61" s="9">
        <f t="shared" si="94"/>
        <v>0</v>
      </c>
      <c r="FF61" s="9">
        <f t="shared" si="94"/>
        <v>0</v>
      </c>
      <c r="FG61" s="9">
        <f t="shared" si="94"/>
        <v>0</v>
      </c>
      <c r="FH61" s="9">
        <f t="shared" si="94"/>
        <v>0</v>
      </c>
      <c r="FI61" s="9">
        <f t="shared" ref="FI61:GJ61" si="95" xml:space="preserve"> FI$59</f>
        <v>0</v>
      </c>
      <c r="FJ61" s="9">
        <f t="shared" si="95"/>
        <v>0</v>
      </c>
      <c r="FK61" s="9">
        <f t="shared" si="95"/>
        <v>0</v>
      </c>
      <c r="FL61" s="9">
        <f t="shared" si="95"/>
        <v>0</v>
      </c>
      <c r="FM61" s="9">
        <f t="shared" si="95"/>
        <v>0</v>
      </c>
      <c r="FN61" s="9">
        <f t="shared" si="95"/>
        <v>0</v>
      </c>
      <c r="FO61" s="9">
        <f t="shared" si="95"/>
        <v>0</v>
      </c>
      <c r="FP61" s="9">
        <f t="shared" si="95"/>
        <v>0</v>
      </c>
      <c r="FQ61" s="9">
        <f t="shared" si="95"/>
        <v>0</v>
      </c>
      <c r="FR61" s="9">
        <f t="shared" si="95"/>
        <v>0</v>
      </c>
      <c r="FS61" s="9">
        <f t="shared" si="95"/>
        <v>0</v>
      </c>
      <c r="FT61" s="9">
        <f t="shared" si="95"/>
        <v>0</v>
      </c>
      <c r="FU61" s="9">
        <f t="shared" si="95"/>
        <v>0</v>
      </c>
      <c r="FV61" s="9">
        <f t="shared" si="95"/>
        <v>0</v>
      </c>
      <c r="FW61" s="9">
        <f t="shared" si="95"/>
        <v>0</v>
      </c>
      <c r="FX61" s="9">
        <f t="shared" si="95"/>
        <v>0</v>
      </c>
      <c r="FY61" s="9">
        <f t="shared" si="95"/>
        <v>0</v>
      </c>
      <c r="FZ61" s="9">
        <f t="shared" si="95"/>
        <v>0</v>
      </c>
      <c r="GA61" s="9">
        <f t="shared" si="95"/>
        <v>0</v>
      </c>
      <c r="GB61" s="9">
        <f t="shared" si="95"/>
        <v>0</v>
      </c>
      <c r="GC61" s="9">
        <f t="shared" si="95"/>
        <v>0</v>
      </c>
      <c r="GD61" s="9">
        <f t="shared" si="95"/>
        <v>0</v>
      </c>
      <c r="GE61" s="9">
        <f t="shared" si="95"/>
        <v>0</v>
      </c>
      <c r="GF61" s="9">
        <f t="shared" si="95"/>
        <v>0</v>
      </c>
      <c r="GG61" s="9">
        <f t="shared" si="95"/>
        <v>0</v>
      </c>
      <c r="GH61" s="9">
        <f t="shared" si="95"/>
        <v>0</v>
      </c>
      <c r="GI61" s="9">
        <f t="shared" si="95"/>
        <v>0</v>
      </c>
      <c r="GJ61" s="9">
        <f t="shared" si="95"/>
        <v>0</v>
      </c>
    </row>
    <row r="62" spans="1:192" s="529" customFormat="1" x14ac:dyDescent="0.25">
      <c r="A62" s="243"/>
      <c r="B62" s="243"/>
      <c r="C62" s="244"/>
      <c r="D62" s="245"/>
      <c r="E62" s="146" t="str">
        <f xml:space="preserve"> ConFin!E$47</f>
        <v>Cash received from EGRs</v>
      </c>
      <c r="F62" s="146">
        <f xml:space="preserve"> ConFin!F$47</f>
        <v>0</v>
      </c>
      <c r="G62" s="146" t="str">
        <f xml:space="preserve"> ConFin!G$47</f>
        <v>$ 000s</v>
      </c>
      <c r="H62" s="146">
        <f xml:space="preserve"> ConFin!H$47</f>
        <v>2403.8688334462668</v>
      </c>
      <c r="I62" s="146">
        <f xml:space="preserve"> ConFin!I$47</f>
        <v>0</v>
      </c>
      <c r="J62" s="146">
        <f xml:space="preserve"> ConFin!J$47</f>
        <v>0</v>
      </c>
      <c r="K62" s="146">
        <f xml:space="preserve"> ConFin!K$47</f>
        <v>0</v>
      </c>
      <c r="L62" s="146">
        <f xml:space="preserve"> ConFin!L$47</f>
        <v>0</v>
      </c>
      <c r="M62" s="146">
        <f xml:space="preserve"> ConFin!M$47</f>
        <v>0</v>
      </c>
      <c r="N62" s="146">
        <f xml:space="preserve"> ConFin!N$47</f>
        <v>0</v>
      </c>
      <c r="O62" s="146">
        <f xml:space="preserve"> ConFin!O$47</f>
        <v>0</v>
      </c>
      <c r="P62" s="146">
        <f xml:space="preserve"> ConFin!P$47</f>
        <v>2403.8688334462668</v>
      </c>
      <c r="Q62" s="146">
        <f xml:space="preserve"> ConFin!Q$47</f>
        <v>0</v>
      </c>
      <c r="R62" s="146">
        <f xml:space="preserve"> ConFin!R$47</f>
        <v>0</v>
      </c>
      <c r="S62" s="146">
        <f xml:space="preserve"> ConFin!S$47</f>
        <v>0</v>
      </c>
      <c r="T62" s="146">
        <f xml:space="preserve"> ConFin!T$47</f>
        <v>0</v>
      </c>
      <c r="U62" s="146">
        <f xml:space="preserve"> ConFin!U$47</f>
        <v>0</v>
      </c>
      <c r="V62" s="146">
        <f xml:space="preserve"> ConFin!V$47</f>
        <v>0</v>
      </c>
      <c r="W62" s="146">
        <f xml:space="preserve"> ConFin!W$47</f>
        <v>0</v>
      </c>
      <c r="X62" s="146">
        <f xml:space="preserve"> ConFin!X$47</f>
        <v>0</v>
      </c>
      <c r="Y62" s="146">
        <f xml:space="preserve"> ConFin!Y$47</f>
        <v>0</v>
      </c>
      <c r="Z62" s="146">
        <f xml:space="preserve"> ConFin!Z$47</f>
        <v>0</v>
      </c>
      <c r="AA62" s="146">
        <f xml:space="preserve"> ConFin!AA$47</f>
        <v>0</v>
      </c>
      <c r="AB62" s="146">
        <f xml:space="preserve"> ConFin!AB$47</f>
        <v>0</v>
      </c>
      <c r="AC62" s="146">
        <f xml:space="preserve"> ConFin!AC$47</f>
        <v>0</v>
      </c>
      <c r="AD62" s="146">
        <f xml:space="preserve"> ConFin!AD$47</f>
        <v>0</v>
      </c>
      <c r="AE62" s="146">
        <f xml:space="preserve"> ConFin!AE$47</f>
        <v>0</v>
      </c>
      <c r="AF62" s="146">
        <f xml:space="preserve"> ConFin!AF$47</f>
        <v>0</v>
      </c>
      <c r="AG62" s="146">
        <f xml:space="preserve"> ConFin!AG$47</f>
        <v>0</v>
      </c>
      <c r="AH62" s="146">
        <f xml:space="preserve"> ConFin!AH$47</f>
        <v>0</v>
      </c>
      <c r="AI62" s="146">
        <f xml:space="preserve"> ConFin!AI$47</f>
        <v>0</v>
      </c>
      <c r="AJ62" s="146">
        <f xml:space="preserve"> ConFin!AJ$47</f>
        <v>0</v>
      </c>
      <c r="AK62" s="146">
        <f xml:space="preserve"> ConFin!AK$47</f>
        <v>0</v>
      </c>
      <c r="AL62" s="146">
        <f xml:space="preserve"> ConFin!AL$47</f>
        <v>0</v>
      </c>
      <c r="AM62" s="146">
        <f xml:space="preserve"> ConFin!AM$47</f>
        <v>0</v>
      </c>
      <c r="AN62" s="146">
        <f xml:space="preserve"> ConFin!AN$47</f>
        <v>0</v>
      </c>
      <c r="AO62" s="146">
        <f xml:space="preserve"> ConFin!AO$47</f>
        <v>0</v>
      </c>
      <c r="AP62" s="146">
        <f xml:space="preserve"> ConFin!AP$47</f>
        <v>0</v>
      </c>
      <c r="AQ62" s="146">
        <f xml:space="preserve"> ConFin!AQ$47</f>
        <v>0</v>
      </c>
      <c r="AR62" s="146">
        <f xml:space="preserve"> ConFin!AR$47</f>
        <v>0</v>
      </c>
      <c r="AS62" s="146">
        <f xml:space="preserve"> ConFin!AS$47</f>
        <v>0</v>
      </c>
      <c r="AT62" s="146">
        <f xml:space="preserve"> ConFin!AT$47</f>
        <v>0</v>
      </c>
      <c r="AU62" s="146">
        <f xml:space="preserve"> ConFin!AU$47</f>
        <v>0</v>
      </c>
      <c r="AV62" s="146">
        <f xml:space="preserve"> ConFin!AV$47</f>
        <v>0</v>
      </c>
      <c r="AW62" s="146">
        <f xml:space="preserve"> ConFin!AW$47</f>
        <v>0</v>
      </c>
      <c r="AX62" s="146">
        <f xml:space="preserve"> ConFin!AX$47</f>
        <v>0</v>
      </c>
      <c r="AY62" s="146">
        <f xml:space="preserve"> ConFin!AY$47</f>
        <v>0</v>
      </c>
      <c r="AZ62" s="146">
        <f xml:space="preserve"> ConFin!AZ$47</f>
        <v>0</v>
      </c>
      <c r="BA62" s="146">
        <f xml:space="preserve"> ConFin!BA$47</f>
        <v>0</v>
      </c>
      <c r="BB62" s="146">
        <f xml:space="preserve"> ConFin!BB$47</f>
        <v>0</v>
      </c>
      <c r="BC62" s="146">
        <f xml:space="preserve"> ConFin!BC$47</f>
        <v>0</v>
      </c>
      <c r="BD62" s="146">
        <f xml:space="preserve"> ConFin!BD$47</f>
        <v>0</v>
      </c>
      <c r="BE62" s="146">
        <f xml:space="preserve"> ConFin!BE$47</f>
        <v>0</v>
      </c>
      <c r="BF62" s="146">
        <f xml:space="preserve"> ConFin!BF$47</f>
        <v>0</v>
      </c>
      <c r="BG62" s="146">
        <f xml:space="preserve"> ConFin!BG$47</f>
        <v>0</v>
      </c>
      <c r="BH62" s="146">
        <f xml:space="preserve"> ConFin!BH$47</f>
        <v>0</v>
      </c>
      <c r="BI62" s="146">
        <f xml:space="preserve"> ConFin!BI$47</f>
        <v>0</v>
      </c>
      <c r="BJ62" s="146">
        <f xml:space="preserve"> ConFin!BJ$47</f>
        <v>0</v>
      </c>
      <c r="BK62" s="146">
        <f xml:space="preserve"> ConFin!BK$47</f>
        <v>0</v>
      </c>
      <c r="BL62" s="146">
        <f xml:space="preserve"> ConFin!BL$47</f>
        <v>0</v>
      </c>
      <c r="BM62" s="146">
        <f xml:space="preserve"> ConFin!BM$47</f>
        <v>0</v>
      </c>
      <c r="BN62" s="146">
        <f xml:space="preserve"> ConFin!BN$47</f>
        <v>0</v>
      </c>
      <c r="BO62" s="146">
        <f xml:space="preserve"> ConFin!BO$47</f>
        <v>0</v>
      </c>
      <c r="BP62" s="146">
        <f xml:space="preserve"> ConFin!BP$47</f>
        <v>0</v>
      </c>
      <c r="BQ62" s="146">
        <f xml:space="preserve"> ConFin!BQ$47</f>
        <v>0</v>
      </c>
      <c r="BR62" s="146">
        <f xml:space="preserve"> ConFin!BR$47</f>
        <v>0</v>
      </c>
      <c r="BS62" s="146">
        <f xml:space="preserve"> ConFin!BS$47</f>
        <v>0</v>
      </c>
      <c r="BT62" s="146">
        <f xml:space="preserve"> ConFin!BT$47</f>
        <v>0</v>
      </c>
      <c r="BU62" s="146">
        <f xml:space="preserve"> ConFin!BU$47</f>
        <v>0</v>
      </c>
      <c r="BV62" s="146">
        <f xml:space="preserve"> ConFin!BV$47</f>
        <v>0</v>
      </c>
      <c r="BW62" s="146">
        <f xml:space="preserve"> ConFin!BW$47</f>
        <v>0</v>
      </c>
      <c r="BX62" s="146">
        <f xml:space="preserve"> ConFin!BX$47</f>
        <v>0</v>
      </c>
      <c r="BY62" s="146">
        <f xml:space="preserve"> ConFin!BY$47</f>
        <v>0</v>
      </c>
      <c r="BZ62" s="146">
        <f xml:space="preserve"> ConFin!BZ$47</f>
        <v>0</v>
      </c>
      <c r="CA62" s="146">
        <f xml:space="preserve"> ConFin!CA$47</f>
        <v>0</v>
      </c>
      <c r="CB62" s="146">
        <f xml:space="preserve"> ConFin!CB$47</f>
        <v>0</v>
      </c>
      <c r="CC62" s="146">
        <f xml:space="preserve"> ConFin!CC$47</f>
        <v>0</v>
      </c>
      <c r="CD62" s="146">
        <f xml:space="preserve"> ConFin!CD$47</f>
        <v>0</v>
      </c>
      <c r="CE62" s="146">
        <f xml:space="preserve"> ConFin!CE$47</f>
        <v>0</v>
      </c>
      <c r="CF62" s="146">
        <f xml:space="preserve"> ConFin!CF$47</f>
        <v>0</v>
      </c>
      <c r="CG62" s="146">
        <f xml:space="preserve"> ConFin!CG$47</f>
        <v>0</v>
      </c>
      <c r="CH62" s="146">
        <f xml:space="preserve"> ConFin!CH$47</f>
        <v>0</v>
      </c>
      <c r="CI62" s="146">
        <f xml:space="preserve"> ConFin!CI$47</f>
        <v>0</v>
      </c>
      <c r="CJ62" s="146">
        <f xml:space="preserve"> ConFin!CJ$47</f>
        <v>0</v>
      </c>
      <c r="CK62" s="146">
        <f xml:space="preserve"> ConFin!CK$47</f>
        <v>0</v>
      </c>
      <c r="CL62" s="146">
        <f xml:space="preserve"> ConFin!CL$47</f>
        <v>0</v>
      </c>
      <c r="CM62" s="146">
        <f xml:space="preserve"> ConFin!CM$47</f>
        <v>0</v>
      </c>
      <c r="CN62" s="146">
        <f xml:space="preserve"> ConFin!CN$47</f>
        <v>0</v>
      </c>
      <c r="CO62" s="146">
        <f xml:space="preserve"> ConFin!CO$47</f>
        <v>0</v>
      </c>
      <c r="CP62" s="146">
        <f xml:space="preserve"> ConFin!CP$47</f>
        <v>0</v>
      </c>
      <c r="CQ62" s="146">
        <f xml:space="preserve"> ConFin!CQ$47</f>
        <v>0</v>
      </c>
      <c r="CR62" s="146">
        <f xml:space="preserve"> ConFin!CR$47</f>
        <v>0</v>
      </c>
      <c r="CS62" s="146">
        <f xml:space="preserve"> ConFin!CS$47</f>
        <v>0</v>
      </c>
      <c r="CT62" s="146">
        <f xml:space="preserve"> ConFin!CT$47</f>
        <v>0</v>
      </c>
      <c r="CU62" s="146">
        <f xml:space="preserve"> ConFin!CU$47</f>
        <v>0</v>
      </c>
      <c r="CV62" s="146">
        <f xml:space="preserve"> ConFin!CV$47</f>
        <v>0</v>
      </c>
      <c r="CW62" s="146">
        <f xml:space="preserve"> ConFin!CW$47</f>
        <v>0</v>
      </c>
      <c r="CX62" s="146">
        <f xml:space="preserve"> ConFin!CX$47</f>
        <v>0</v>
      </c>
      <c r="CY62" s="146">
        <f xml:space="preserve"> ConFin!CY$47</f>
        <v>0</v>
      </c>
      <c r="CZ62" s="146">
        <f xml:space="preserve"> ConFin!CZ$47</f>
        <v>0</v>
      </c>
      <c r="DA62" s="146">
        <f xml:space="preserve"> ConFin!DA$47</f>
        <v>0</v>
      </c>
      <c r="DB62" s="146">
        <f xml:space="preserve"> ConFin!DB$47</f>
        <v>0</v>
      </c>
      <c r="DC62" s="146">
        <f xml:space="preserve"> ConFin!DC$47</f>
        <v>0</v>
      </c>
      <c r="DD62" s="146">
        <f xml:space="preserve"> ConFin!DD$47</f>
        <v>0</v>
      </c>
      <c r="DE62" s="146">
        <f xml:space="preserve"> ConFin!DE$47</f>
        <v>0</v>
      </c>
      <c r="DF62" s="146">
        <f xml:space="preserve"> ConFin!DF$47</f>
        <v>0</v>
      </c>
      <c r="DG62" s="146">
        <f xml:space="preserve"> ConFin!DG$47</f>
        <v>0</v>
      </c>
      <c r="DH62" s="146">
        <f xml:space="preserve"> ConFin!DH$47</f>
        <v>0</v>
      </c>
      <c r="DI62" s="146">
        <f xml:space="preserve"> ConFin!DI$47</f>
        <v>0</v>
      </c>
      <c r="DJ62" s="146">
        <f xml:space="preserve"> ConFin!DJ$47</f>
        <v>0</v>
      </c>
      <c r="DK62" s="146">
        <f xml:space="preserve"> ConFin!DK$47</f>
        <v>0</v>
      </c>
      <c r="DL62" s="146">
        <f xml:space="preserve"> ConFin!DL$47</f>
        <v>0</v>
      </c>
      <c r="DM62" s="146">
        <f xml:space="preserve"> ConFin!DM$47</f>
        <v>0</v>
      </c>
      <c r="DN62" s="146">
        <f xml:space="preserve"> ConFin!DN$47</f>
        <v>0</v>
      </c>
      <c r="DO62" s="146">
        <f xml:space="preserve"> ConFin!DO$47</f>
        <v>0</v>
      </c>
      <c r="DP62" s="146">
        <f xml:space="preserve"> ConFin!DP$47</f>
        <v>0</v>
      </c>
      <c r="DQ62" s="146">
        <f xml:space="preserve"> ConFin!DQ$47</f>
        <v>0</v>
      </c>
      <c r="DR62" s="146">
        <f xml:space="preserve"> ConFin!DR$47</f>
        <v>0</v>
      </c>
      <c r="DS62" s="146">
        <f xml:space="preserve"> ConFin!DS$47</f>
        <v>0</v>
      </c>
      <c r="DT62" s="146">
        <f xml:space="preserve"> ConFin!DT$47</f>
        <v>0</v>
      </c>
      <c r="DU62" s="146">
        <f xml:space="preserve"> ConFin!DU$47</f>
        <v>0</v>
      </c>
      <c r="DV62" s="146">
        <f xml:space="preserve"> ConFin!DV$47</f>
        <v>0</v>
      </c>
      <c r="DW62" s="146">
        <f xml:space="preserve"> ConFin!DW$47</f>
        <v>0</v>
      </c>
      <c r="DX62" s="146">
        <f xml:space="preserve"> ConFin!DX$47</f>
        <v>0</v>
      </c>
      <c r="DY62" s="146">
        <f xml:space="preserve"> ConFin!DY$47</f>
        <v>0</v>
      </c>
      <c r="DZ62" s="146">
        <f xml:space="preserve"> ConFin!DZ$47</f>
        <v>0</v>
      </c>
      <c r="EA62" s="146">
        <f xml:space="preserve"> ConFin!EA$47</f>
        <v>0</v>
      </c>
      <c r="EB62" s="146">
        <f xml:space="preserve"> ConFin!EB$47</f>
        <v>0</v>
      </c>
      <c r="EC62" s="146">
        <f xml:space="preserve"> ConFin!EC$47</f>
        <v>0</v>
      </c>
      <c r="ED62" s="146">
        <f xml:space="preserve"> ConFin!ED$47</f>
        <v>0</v>
      </c>
      <c r="EE62" s="146">
        <f xml:space="preserve"> ConFin!EE$47</f>
        <v>0</v>
      </c>
      <c r="EF62" s="146">
        <f xml:space="preserve"> ConFin!EF$47</f>
        <v>0</v>
      </c>
      <c r="EG62" s="146">
        <f xml:space="preserve"> ConFin!EG$47</f>
        <v>0</v>
      </c>
      <c r="EH62" s="146">
        <f xml:space="preserve"> ConFin!EH$47</f>
        <v>0</v>
      </c>
      <c r="EI62" s="146">
        <f xml:space="preserve"> ConFin!EI$47</f>
        <v>0</v>
      </c>
      <c r="EJ62" s="146">
        <f xml:space="preserve"> ConFin!EJ$47</f>
        <v>0</v>
      </c>
      <c r="EK62" s="146">
        <f xml:space="preserve"> ConFin!EK$47</f>
        <v>0</v>
      </c>
      <c r="EL62" s="146">
        <f xml:space="preserve"> ConFin!EL$47</f>
        <v>0</v>
      </c>
      <c r="EM62" s="146">
        <f xml:space="preserve"> ConFin!EM$47</f>
        <v>0</v>
      </c>
      <c r="EN62" s="146">
        <f xml:space="preserve"> ConFin!EN$47</f>
        <v>0</v>
      </c>
      <c r="EO62" s="146">
        <f xml:space="preserve"> ConFin!EO$47</f>
        <v>0</v>
      </c>
      <c r="EP62" s="146">
        <f xml:space="preserve"> ConFin!EP$47</f>
        <v>0</v>
      </c>
      <c r="EQ62" s="146">
        <f xml:space="preserve"> ConFin!EQ$47</f>
        <v>0</v>
      </c>
      <c r="ER62" s="146">
        <f xml:space="preserve"> ConFin!ER$47</f>
        <v>0</v>
      </c>
      <c r="ES62" s="146">
        <f xml:space="preserve"> ConFin!ES$47</f>
        <v>0</v>
      </c>
      <c r="ET62" s="146">
        <f xml:space="preserve"> ConFin!ET$47</f>
        <v>0</v>
      </c>
      <c r="EU62" s="146">
        <f xml:space="preserve"> ConFin!EU$47</f>
        <v>0</v>
      </c>
      <c r="EV62" s="146">
        <f xml:space="preserve"> ConFin!EV$47</f>
        <v>0</v>
      </c>
      <c r="EW62" s="146">
        <f xml:space="preserve"> ConFin!EW$47</f>
        <v>0</v>
      </c>
      <c r="EX62" s="146">
        <f xml:space="preserve"> ConFin!EX$47</f>
        <v>0</v>
      </c>
      <c r="EY62" s="146">
        <f xml:space="preserve"> ConFin!EY$47</f>
        <v>0</v>
      </c>
      <c r="EZ62" s="146">
        <f xml:space="preserve"> ConFin!EZ$47</f>
        <v>0</v>
      </c>
      <c r="FA62" s="146">
        <f xml:space="preserve"> ConFin!FA$47</f>
        <v>0</v>
      </c>
      <c r="FB62" s="146">
        <f xml:space="preserve"> ConFin!FB$47</f>
        <v>0</v>
      </c>
      <c r="FC62" s="146">
        <f xml:space="preserve"> ConFin!FC$47</f>
        <v>0</v>
      </c>
      <c r="FD62" s="146">
        <f xml:space="preserve"> ConFin!FD$47</f>
        <v>0</v>
      </c>
      <c r="FE62" s="146">
        <f xml:space="preserve"> ConFin!FE$47</f>
        <v>0</v>
      </c>
      <c r="FF62" s="146">
        <f xml:space="preserve"> ConFin!FF$47</f>
        <v>0</v>
      </c>
      <c r="FG62" s="146">
        <f xml:space="preserve"> ConFin!FG$47</f>
        <v>0</v>
      </c>
      <c r="FH62" s="146">
        <f xml:space="preserve"> ConFin!FH$47</f>
        <v>0</v>
      </c>
      <c r="FI62" s="146">
        <f xml:space="preserve"> ConFin!FI$47</f>
        <v>0</v>
      </c>
      <c r="FJ62" s="146">
        <f xml:space="preserve"> ConFin!FJ$47</f>
        <v>0</v>
      </c>
      <c r="FK62" s="146">
        <f xml:space="preserve"> ConFin!FK$47</f>
        <v>0</v>
      </c>
      <c r="FL62" s="146">
        <f xml:space="preserve"> ConFin!FL$47</f>
        <v>0</v>
      </c>
      <c r="FM62" s="146">
        <f xml:space="preserve"> ConFin!FM$47</f>
        <v>0</v>
      </c>
      <c r="FN62" s="146">
        <f xml:space="preserve"> ConFin!FN$47</f>
        <v>0</v>
      </c>
      <c r="FO62" s="146">
        <f xml:space="preserve"> ConFin!FO$47</f>
        <v>0</v>
      </c>
      <c r="FP62" s="146">
        <f xml:space="preserve"> ConFin!FP$47</f>
        <v>0</v>
      </c>
      <c r="FQ62" s="146">
        <f xml:space="preserve"> ConFin!FQ$47</f>
        <v>0</v>
      </c>
      <c r="FR62" s="146">
        <f xml:space="preserve"> ConFin!FR$47</f>
        <v>0</v>
      </c>
      <c r="FS62" s="146">
        <f xml:space="preserve"> ConFin!FS$47</f>
        <v>0</v>
      </c>
      <c r="FT62" s="146">
        <f xml:space="preserve"> ConFin!FT$47</f>
        <v>0</v>
      </c>
      <c r="FU62" s="146">
        <f xml:space="preserve"> ConFin!FU$47</f>
        <v>0</v>
      </c>
      <c r="FV62" s="146">
        <f xml:space="preserve"> ConFin!FV$47</f>
        <v>0</v>
      </c>
      <c r="FW62" s="146">
        <f xml:space="preserve"> ConFin!FW$47</f>
        <v>0</v>
      </c>
      <c r="FX62" s="146">
        <f xml:space="preserve"> ConFin!FX$47</f>
        <v>0</v>
      </c>
      <c r="FY62" s="146">
        <f xml:space="preserve"> ConFin!FY$47</f>
        <v>0</v>
      </c>
      <c r="FZ62" s="146">
        <f xml:space="preserve"> ConFin!FZ$47</f>
        <v>0</v>
      </c>
      <c r="GA62" s="146">
        <f xml:space="preserve"> ConFin!GA$47</f>
        <v>0</v>
      </c>
      <c r="GB62" s="146">
        <f xml:space="preserve"> ConFin!GB$47</f>
        <v>0</v>
      </c>
      <c r="GC62" s="146">
        <f xml:space="preserve"> ConFin!GC$47</f>
        <v>0</v>
      </c>
      <c r="GD62" s="146">
        <f xml:space="preserve"> ConFin!GD$47</f>
        <v>0</v>
      </c>
      <c r="GE62" s="146">
        <f xml:space="preserve"> ConFin!GE$47</f>
        <v>0</v>
      </c>
      <c r="GF62" s="146">
        <f xml:space="preserve"> ConFin!GF$47</f>
        <v>0</v>
      </c>
      <c r="GG62" s="146">
        <f xml:space="preserve"> ConFin!GG$47</f>
        <v>0</v>
      </c>
      <c r="GH62" s="146">
        <f xml:space="preserve"> ConFin!GH$47</f>
        <v>0</v>
      </c>
      <c r="GI62" s="146">
        <f xml:space="preserve"> ConFin!GI$47</f>
        <v>0</v>
      </c>
      <c r="GJ62" s="146">
        <f xml:space="preserve"> ConFin!GJ$47</f>
        <v>0</v>
      </c>
    </row>
    <row r="63" spans="1:192" x14ac:dyDescent="0.25">
      <c r="A63" s="243"/>
      <c r="B63" s="243"/>
      <c r="C63" s="244"/>
      <c r="D63" s="245"/>
      <c r="E63" s="239" t="s">
        <v>638</v>
      </c>
      <c r="F63" s="239"/>
      <c r="G63" s="239" t="str">
        <f>SMU</f>
        <v>$ 000s</v>
      </c>
      <c r="H63" s="239">
        <f xml:space="preserve"> SUM(J63:GJ63)</f>
        <v>819936.09495668171</v>
      </c>
      <c r="I63" s="239"/>
      <c r="J63" s="239">
        <f t="shared" ref="J63:L63" si="96">SUM(J61:J62)</f>
        <v>0</v>
      </c>
      <c r="K63" s="239">
        <f t="shared" si="96"/>
        <v>0</v>
      </c>
      <c r="L63" s="239">
        <f t="shared" si="96"/>
        <v>0</v>
      </c>
      <c r="M63" s="239">
        <f t="shared" ref="M63:AR63" si="97">SUM(M61:M62)</f>
        <v>0</v>
      </c>
      <c r="N63" s="239">
        <f t="shared" si="97"/>
        <v>0</v>
      </c>
      <c r="O63" s="239">
        <f t="shared" si="97"/>
        <v>0</v>
      </c>
      <c r="P63" s="239">
        <f t="shared" si="97"/>
        <v>2403.8688334462668</v>
      </c>
      <c r="Q63" s="239">
        <f t="shared" si="97"/>
        <v>15734.625073363528</v>
      </c>
      <c r="R63" s="239">
        <f t="shared" si="97"/>
        <v>20744.138441845658</v>
      </c>
      <c r="S63" s="239">
        <f t="shared" si="97"/>
        <v>20881.59200575827</v>
      </c>
      <c r="T63" s="239">
        <f t="shared" si="97"/>
        <v>20702.732975893872</v>
      </c>
      <c r="U63" s="239">
        <f t="shared" si="97"/>
        <v>20839.912181395477</v>
      </c>
      <c r="V63" s="239">
        <f t="shared" si="97"/>
        <v>20661.410155582707</v>
      </c>
      <c r="W63" s="239">
        <f t="shared" si="97"/>
        <v>20798.315550294887</v>
      </c>
      <c r="X63" s="239">
        <f t="shared" si="97"/>
        <v>20648.452381870473</v>
      </c>
      <c r="Y63" s="239">
        <f t="shared" si="97"/>
        <v>20728.519380482419</v>
      </c>
      <c r="Z63" s="239">
        <f t="shared" si="97"/>
        <v>20579.011792366073</v>
      </c>
      <c r="AA63" s="239">
        <f t="shared" si="97"/>
        <v>20715.371203994095</v>
      </c>
      <c r="AB63" s="239">
        <f t="shared" si="97"/>
        <v>20537.935920525018</v>
      </c>
      <c r="AC63" s="239">
        <f t="shared" si="97"/>
        <v>20674.023157678741</v>
      </c>
      <c r="AD63" s="239">
        <f t="shared" si="97"/>
        <v>20496.942036452125</v>
      </c>
      <c r="AE63" s="239">
        <f t="shared" si="97"/>
        <v>20632.757642393957</v>
      </c>
      <c r="AF63" s="239">
        <f t="shared" si="97"/>
        <v>20484.087408684649</v>
      </c>
      <c r="AG63" s="239">
        <f t="shared" si="97"/>
        <v>20563.517061221617</v>
      </c>
      <c r="AH63" s="239">
        <f t="shared" si="97"/>
        <v>20415.199577344436</v>
      </c>
      <c r="AI63" s="239">
        <f t="shared" si="97"/>
        <v>20550.473546314504</v>
      </c>
      <c r="AJ63" s="239">
        <f t="shared" si="97"/>
        <v>20374.450675992444</v>
      </c>
      <c r="AK63" s="239">
        <f t="shared" si="97"/>
        <v>20509.454637040428</v>
      </c>
      <c r="AL63" s="239">
        <f t="shared" si="97"/>
        <v>20333.783109772903</v>
      </c>
      <c r="AM63" s="239">
        <f t="shared" si="97"/>
        <v>20468.517601836757</v>
      </c>
      <c r="AN63" s="239">
        <f t="shared" si="97"/>
        <v>20321.030806892024</v>
      </c>
      <c r="AO63" s="239">
        <f t="shared" si="97"/>
        <v>20399.828186730396</v>
      </c>
      <c r="AP63" s="239">
        <f t="shared" si="97"/>
        <v>20252.691333672879</v>
      </c>
      <c r="AQ63" s="239">
        <f t="shared" si="97"/>
        <v>20386.888500281628</v>
      </c>
      <c r="AR63" s="239">
        <f t="shared" si="97"/>
        <v>20212.266800072732</v>
      </c>
      <c r="AS63" s="239">
        <f t="shared" ref="AS63:BX63" si="98">SUM(AS61:AS62)</f>
        <v>20346.196108065498</v>
      </c>
      <c r="AT63" s="239">
        <f t="shared" si="98"/>
        <v>20171.922954164409</v>
      </c>
      <c r="AU63" s="239">
        <f t="shared" si="98"/>
        <v>20305.584938189117</v>
      </c>
      <c r="AV63" s="239">
        <f t="shared" si="98"/>
        <v>20159.272161647707</v>
      </c>
      <c r="AW63" s="239">
        <f t="shared" si="98"/>
        <v>20237.442301778967</v>
      </c>
      <c r="AX63" s="239">
        <f t="shared" si="98"/>
        <v>20091.476681531552</v>
      </c>
      <c r="AY63" s="239">
        <f t="shared" si="98"/>
        <v>20224.60561729746</v>
      </c>
      <c r="AZ63" s="239">
        <f t="shared" si="98"/>
        <v>20051.373933664228</v>
      </c>
      <c r="BA63" s="239">
        <f t="shared" si="98"/>
        <v>20184.23714301144</v>
      </c>
      <c r="BB63" s="239">
        <f t="shared" si="98"/>
        <v>20011.351231201821</v>
      </c>
      <c r="BC63" s="239">
        <f t="shared" si="98"/>
        <v>20143.949244522399</v>
      </c>
      <c r="BD63" s="239">
        <f t="shared" si="98"/>
        <v>19998.801141010623</v>
      </c>
      <c r="BE63" s="239">
        <f t="shared" si="98"/>
        <v>4958.0835213955324</v>
      </c>
      <c r="BF63" s="239">
        <f t="shared" si="98"/>
        <v>0</v>
      </c>
      <c r="BG63" s="239">
        <f t="shared" si="98"/>
        <v>0</v>
      </c>
      <c r="BH63" s="239">
        <f t="shared" si="98"/>
        <v>0</v>
      </c>
      <c r="BI63" s="239">
        <f t="shared" si="98"/>
        <v>0</v>
      </c>
      <c r="BJ63" s="239">
        <f t="shared" si="98"/>
        <v>0</v>
      </c>
      <c r="BK63" s="239">
        <f t="shared" si="98"/>
        <v>0</v>
      </c>
      <c r="BL63" s="239">
        <f t="shared" si="98"/>
        <v>0</v>
      </c>
      <c r="BM63" s="239">
        <f t="shared" si="98"/>
        <v>0</v>
      </c>
      <c r="BN63" s="239">
        <f t="shared" si="98"/>
        <v>0</v>
      </c>
      <c r="BO63" s="239">
        <f t="shared" si="98"/>
        <v>0</v>
      </c>
      <c r="BP63" s="239">
        <f t="shared" si="98"/>
        <v>0</v>
      </c>
      <c r="BQ63" s="239">
        <f t="shared" si="98"/>
        <v>0</v>
      </c>
      <c r="BR63" s="239">
        <f t="shared" si="98"/>
        <v>0</v>
      </c>
      <c r="BS63" s="239">
        <f t="shared" si="98"/>
        <v>0</v>
      </c>
      <c r="BT63" s="239">
        <f t="shared" si="98"/>
        <v>0</v>
      </c>
      <c r="BU63" s="239">
        <f t="shared" si="98"/>
        <v>0</v>
      </c>
      <c r="BV63" s="239">
        <f t="shared" si="98"/>
        <v>0</v>
      </c>
      <c r="BW63" s="239">
        <f t="shared" si="98"/>
        <v>0</v>
      </c>
      <c r="BX63" s="239">
        <f t="shared" si="98"/>
        <v>0</v>
      </c>
      <c r="BY63" s="239">
        <f t="shared" ref="BY63:DD63" si="99">SUM(BY61:BY62)</f>
        <v>0</v>
      </c>
      <c r="BZ63" s="239">
        <f t="shared" si="99"/>
        <v>0</v>
      </c>
      <c r="CA63" s="239">
        <f t="shared" si="99"/>
        <v>0</v>
      </c>
      <c r="CB63" s="239">
        <f t="shared" si="99"/>
        <v>0</v>
      </c>
      <c r="CC63" s="239">
        <f t="shared" si="99"/>
        <v>0</v>
      </c>
      <c r="CD63" s="239">
        <f t="shared" si="99"/>
        <v>0</v>
      </c>
      <c r="CE63" s="239">
        <f t="shared" si="99"/>
        <v>0</v>
      </c>
      <c r="CF63" s="239">
        <f t="shared" si="99"/>
        <v>0</v>
      </c>
      <c r="CG63" s="239">
        <f t="shared" si="99"/>
        <v>0</v>
      </c>
      <c r="CH63" s="239">
        <f t="shared" si="99"/>
        <v>0</v>
      </c>
      <c r="CI63" s="239">
        <f t="shared" si="99"/>
        <v>0</v>
      </c>
      <c r="CJ63" s="239">
        <f t="shared" si="99"/>
        <v>0</v>
      </c>
      <c r="CK63" s="239">
        <f t="shared" si="99"/>
        <v>0</v>
      </c>
      <c r="CL63" s="239">
        <f t="shared" si="99"/>
        <v>0</v>
      </c>
      <c r="CM63" s="239">
        <f t="shared" si="99"/>
        <v>0</v>
      </c>
      <c r="CN63" s="239">
        <f t="shared" si="99"/>
        <v>0</v>
      </c>
      <c r="CO63" s="239">
        <f t="shared" si="99"/>
        <v>0</v>
      </c>
      <c r="CP63" s="239">
        <f t="shared" si="99"/>
        <v>0</v>
      </c>
      <c r="CQ63" s="239">
        <f t="shared" si="99"/>
        <v>0</v>
      </c>
      <c r="CR63" s="239">
        <f t="shared" si="99"/>
        <v>0</v>
      </c>
      <c r="CS63" s="239">
        <f t="shared" si="99"/>
        <v>0</v>
      </c>
      <c r="CT63" s="239">
        <f t="shared" si="99"/>
        <v>0</v>
      </c>
      <c r="CU63" s="239">
        <f t="shared" si="99"/>
        <v>0</v>
      </c>
      <c r="CV63" s="239">
        <f t="shared" si="99"/>
        <v>0</v>
      </c>
      <c r="CW63" s="239">
        <f t="shared" si="99"/>
        <v>0</v>
      </c>
      <c r="CX63" s="239">
        <f t="shared" si="99"/>
        <v>0</v>
      </c>
      <c r="CY63" s="239">
        <f t="shared" si="99"/>
        <v>0</v>
      </c>
      <c r="CZ63" s="239">
        <f t="shared" si="99"/>
        <v>0</v>
      </c>
      <c r="DA63" s="239">
        <f t="shared" si="99"/>
        <v>0</v>
      </c>
      <c r="DB63" s="239">
        <f t="shared" si="99"/>
        <v>0</v>
      </c>
      <c r="DC63" s="239">
        <f t="shared" si="99"/>
        <v>0</v>
      </c>
      <c r="DD63" s="239">
        <f t="shared" si="99"/>
        <v>0</v>
      </c>
      <c r="DE63" s="239">
        <f t="shared" ref="DE63:EJ63" si="100">SUM(DE61:DE62)</f>
        <v>0</v>
      </c>
      <c r="DF63" s="239">
        <f t="shared" si="100"/>
        <v>0</v>
      </c>
      <c r="DG63" s="239">
        <f t="shared" si="100"/>
        <v>0</v>
      </c>
      <c r="DH63" s="239">
        <f t="shared" si="100"/>
        <v>0</v>
      </c>
      <c r="DI63" s="239">
        <f t="shared" si="100"/>
        <v>0</v>
      </c>
      <c r="DJ63" s="239">
        <f t="shared" si="100"/>
        <v>0</v>
      </c>
      <c r="DK63" s="239">
        <f t="shared" si="100"/>
        <v>0</v>
      </c>
      <c r="DL63" s="239">
        <f t="shared" si="100"/>
        <v>0</v>
      </c>
      <c r="DM63" s="239">
        <f t="shared" si="100"/>
        <v>0</v>
      </c>
      <c r="DN63" s="239">
        <f t="shared" si="100"/>
        <v>0</v>
      </c>
      <c r="DO63" s="239">
        <f t="shared" si="100"/>
        <v>0</v>
      </c>
      <c r="DP63" s="239">
        <f t="shared" si="100"/>
        <v>0</v>
      </c>
      <c r="DQ63" s="239">
        <f t="shared" si="100"/>
        <v>0</v>
      </c>
      <c r="DR63" s="239">
        <f t="shared" si="100"/>
        <v>0</v>
      </c>
      <c r="DS63" s="239">
        <f t="shared" si="100"/>
        <v>0</v>
      </c>
      <c r="DT63" s="239">
        <f t="shared" si="100"/>
        <v>0</v>
      </c>
      <c r="DU63" s="239">
        <f t="shared" si="100"/>
        <v>0</v>
      </c>
      <c r="DV63" s="239">
        <f t="shared" si="100"/>
        <v>0</v>
      </c>
      <c r="DW63" s="239">
        <f t="shared" si="100"/>
        <v>0</v>
      </c>
      <c r="DX63" s="239">
        <f t="shared" si="100"/>
        <v>0</v>
      </c>
      <c r="DY63" s="239">
        <f t="shared" si="100"/>
        <v>0</v>
      </c>
      <c r="DZ63" s="239">
        <f t="shared" si="100"/>
        <v>0</v>
      </c>
      <c r="EA63" s="239">
        <f t="shared" si="100"/>
        <v>0</v>
      </c>
      <c r="EB63" s="239">
        <f t="shared" si="100"/>
        <v>0</v>
      </c>
      <c r="EC63" s="239">
        <f t="shared" si="100"/>
        <v>0</v>
      </c>
      <c r="ED63" s="239">
        <f t="shared" si="100"/>
        <v>0</v>
      </c>
      <c r="EE63" s="239">
        <f t="shared" si="100"/>
        <v>0</v>
      </c>
      <c r="EF63" s="239">
        <f t="shared" si="100"/>
        <v>0</v>
      </c>
      <c r="EG63" s="239">
        <f t="shared" si="100"/>
        <v>0</v>
      </c>
      <c r="EH63" s="239">
        <f t="shared" si="100"/>
        <v>0</v>
      </c>
      <c r="EI63" s="239">
        <f t="shared" si="100"/>
        <v>0</v>
      </c>
      <c r="EJ63" s="239">
        <f t="shared" si="100"/>
        <v>0</v>
      </c>
      <c r="EK63" s="239">
        <f t="shared" ref="EK63:FP63" si="101">SUM(EK61:EK62)</f>
        <v>0</v>
      </c>
      <c r="EL63" s="239">
        <f t="shared" si="101"/>
        <v>0</v>
      </c>
      <c r="EM63" s="239">
        <f t="shared" si="101"/>
        <v>0</v>
      </c>
      <c r="EN63" s="239">
        <f t="shared" si="101"/>
        <v>0</v>
      </c>
      <c r="EO63" s="239">
        <f t="shared" si="101"/>
        <v>0</v>
      </c>
      <c r="EP63" s="239">
        <f t="shared" si="101"/>
        <v>0</v>
      </c>
      <c r="EQ63" s="239">
        <f t="shared" si="101"/>
        <v>0</v>
      </c>
      <c r="ER63" s="239">
        <f t="shared" si="101"/>
        <v>0</v>
      </c>
      <c r="ES63" s="239">
        <f t="shared" si="101"/>
        <v>0</v>
      </c>
      <c r="ET63" s="239">
        <f t="shared" si="101"/>
        <v>0</v>
      </c>
      <c r="EU63" s="239">
        <f t="shared" si="101"/>
        <v>0</v>
      </c>
      <c r="EV63" s="239">
        <f t="shared" si="101"/>
        <v>0</v>
      </c>
      <c r="EW63" s="239">
        <f t="shared" si="101"/>
        <v>0</v>
      </c>
      <c r="EX63" s="239">
        <f t="shared" si="101"/>
        <v>0</v>
      </c>
      <c r="EY63" s="239">
        <f t="shared" si="101"/>
        <v>0</v>
      </c>
      <c r="EZ63" s="239">
        <f t="shared" si="101"/>
        <v>0</v>
      </c>
      <c r="FA63" s="239">
        <f t="shared" si="101"/>
        <v>0</v>
      </c>
      <c r="FB63" s="239">
        <f t="shared" si="101"/>
        <v>0</v>
      </c>
      <c r="FC63" s="239">
        <f t="shared" si="101"/>
        <v>0</v>
      </c>
      <c r="FD63" s="239">
        <f t="shared" si="101"/>
        <v>0</v>
      </c>
      <c r="FE63" s="239">
        <f t="shared" si="101"/>
        <v>0</v>
      </c>
      <c r="FF63" s="239">
        <f t="shared" si="101"/>
        <v>0</v>
      </c>
      <c r="FG63" s="239">
        <f t="shared" si="101"/>
        <v>0</v>
      </c>
      <c r="FH63" s="239">
        <f t="shared" si="101"/>
        <v>0</v>
      </c>
      <c r="FI63" s="239">
        <f t="shared" si="101"/>
        <v>0</v>
      </c>
      <c r="FJ63" s="239">
        <f t="shared" si="101"/>
        <v>0</v>
      </c>
      <c r="FK63" s="239">
        <f t="shared" si="101"/>
        <v>0</v>
      </c>
      <c r="FL63" s="239">
        <f t="shared" si="101"/>
        <v>0</v>
      </c>
      <c r="FM63" s="239">
        <f t="shared" si="101"/>
        <v>0</v>
      </c>
      <c r="FN63" s="239">
        <f t="shared" si="101"/>
        <v>0</v>
      </c>
      <c r="FO63" s="239">
        <f t="shared" si="101"/>
        <v>0</v>
      </c>
      <c r="FP63" s="239">
        <f t="shared" si="101"/>
        <v>0</v>
      </c>
      <c r="FQ63" s="239">
        <f t="shared" ref="FQ63:GJ63" si="102">SUM(FQ61:FQ62)</f>
        <v>0</v>
      </c>
      <c r="FR63" s="239">
        <f t="shared" si="102"/>
        <v>0</v>
      </c>
      <c r="FS63" s="239">
        <f t="shared" si="102"/>
        <v>0</v>
      </c>
      <c r="FT63" s="239">
        <f t="shared" si="102"/>
        <v>0</v>
      </c>
      <c r="FU63" s="239">
        <f t="shared" si="102"/>
        <v>0</v>
      </c>
      <c r="FV63" s="239">
        <f t="shared" si="102"/>
        <v>0</v>
      </c>
      <c r="FW63" s="239">
        <f t="shared" si="102"/>
        <v>0</v>
      </c>
      <c r="FX63" s="239">
        <f t="shared" si="102"/>
        <v>0</v>
      </c>
      <c r="FY63" s="239">
        <f t="shared" si="102"/>
        <v>0</v>
      </c>
      <c r="FZ63" s="239">
        <f t="shared" si="102"/>
        <v>0</v>
      </c>
      <c r="GA63" s="239">
        <f t="shared" si="102"/>
        <v>0</v>
      </c>
      <c r="GB63" s="239">
        <f t="shared" si="102"/>
        <v>0</v>
      </c>
      <c r="GC63" s="239">
        <f t="shared" si="102"/>
        <v>0</v>
      </c>
      <c r="GD63" s="239">
        <f t="shared" si="102"/>
        <v>0</v>
      </c>
      <c r="GE63" s="239">
        <f t="shared" si="102"/>
        <v>0</v>
      </c>
      <c r="GF63" s="239">
        <f t="shared" si="102"/>
        <v>0</v>
      </c>
      <c r="GG63" s="239">
        <f t="shared" si="102"/>
        <v>0</v>
      </c>
      <c r="GH63" s="239">
        <f t="shared" si="102"/>
        <v>0</v>
      </c>
      <c r="GI63" s="239">
        <f t="shared" si="102"/>
        <v>0</v>
      </c>
      <c r="GJ63" s="239">
        <f t="shared" si="102"/>
        <v>0</v>
      </c>
    </row>
    <row r="64" spans="1:192" x14ac:dyDescent="0.25">
      <c r="A64" s="243"/>
      <c r="B64" s="243"/>
      <c r="C64" s="244"/>
      <c r="D64" s="245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42"/>
      <c r="BU64" s="242"/>
      <c r="BV64" s="242"/>
      <c r="BW64" s="242"/>
      <c r="BX64" s="242"/>
      <c r="BY64" s="242"/>
      <c r="BZ64" s="242"/>
      <c r="CA64" s="242"/>
      <c r="CB64" s="242"/>
      <c r="CC64" s="242"/>
      <c r="CD64" s="242"/>
      <c r="CE64" s="242"/>
      <c r="CF64" s="242"/>
      <c r="CG64" s="242"/>
      <c r="CH64" s="242"/>
      <c r="CI64" s="242"/>
      <c r="CJ64" s="242"/>
      <c r="CK64" s="242"/>
      <c r="CL64" s="242"/>
      <c r="CM64" s="242"/>
      <c r="CN64" s="242"/>
      <c r="CO64" s="242"/>
      <c r="CP64" s="242"/>
      <c r="CQ64" s="242"/>
      <c r="CR64" s="242"/>
      <c r="CS64" s="242"/>
      <c r="CT64" s="242"/>
      <c r="CU64" s="242"/>
      <c r="CV64" s="242"/>
      <c r="CW64" s="242"/>
      <c r="CX64" s="242"/>
      <c r="CY64" s="242"/>
      <c r="CZ64" s="242"/>
      <c r="DA64" s="242"/>
      <c r="DB64" s="242"/>
      <c r="DC64" s="242"/>
      <c r="DD64" s="242"/>
      <c r="DE64" s="242"/>
      <c r="DF64" s="242"/>
      <c r="DG64" s="242"/>
      <c r="DH64" s="242"/>
      <c r="DI64" s="242"/>
      <c r="DJ64" s="242"/>
      <c r="DK64" s="242"/>
      <c r="DL64" s="242"/>
      <c r="DM64" s="242"/>
      <c r="DN64" s="242"/>
      <c r="DO64" s="242"/>
      <c r="DP64" s="242"/>
      <c r="DQ64" s="242"/>
      <c r="DR64" s="242"/>
      <c r="DS64" s="242"/>
      <c r="DT64" s="242"/>
      <c r="DU64" s="242"/>
      <c r="DV64" s="242"/>
      <c r="DW64" s="242"/>
      <c r="DX64" s="242"/>
      <c r="DY64" s="242"/>
      <c r="DZ64" s="242"/>
      <c r="EA64" s="242"/>
      <c r="EB64" s="242"/>
      <c r="EC64" s="242"/>
      <c r="ED64" s="242"/>
      <c r="EE64" s="242"/>
      <c r="EF64" s="242"/>
      <c r="EG64" s="242"/>
      <c r="EH64" s="242"/>
      <c r="EI64" s="242"/>
      <c r="EJ64" s="242"/>
      <c r="EK64" s="242"/>
      <c r="EL64" s="242"/>
      <c r="EM64" s="242"/>
      <c r="EN64" s="242"/>
      <c r="EO64" s="242"/>
      <c r="EP64" s="242"/>
      <c r="EQ64" s="242"/>
      <c r="ER64" s="242"/>
      <c r="ES64" s="242"/>
      <c r="ET64" s="242"/>
      <c r="EU64" s="242"/>
      <c r="EV64" s="242"/>
      <c r="EW64" s="242"/>
      <c r="EX64" s="242"/>
      <c r="EY64" s="242"/>
      <c r="EZ64" s="242"/>
      <c r="FA64" s="242"/>
      <c r="FB64" s="242"/>
      <c r="FC64" s="242"/>
      <c r="FD64" s="242"/>
      <c r="FE64" s="242"/>
      <c r="FF64" s="242"/>
      <c r="FG64" s="242"/>
      <c r="FH64" s="242"/>
      <c r="FI64" s="242"/>
      <c r="FJ64" s="242"/>
      <c r="FK64" s="242"/>
      <c r="FL64" s="242"/>
      <c r="FM64" s="242"/>
      <c r="FN64" s="242"/>
      <c r="FO64" s="242"/>
      <c r="FP64" s="242"/>
      <c r="FQ64" s="242"/>
      <c r="FR64" s="242"/>
      <c r="FS64" s="242"/>
      <c r="FT64" s="242"/>
      <c r="FU64" s="242"/>
      <c r="FV64" s="242"/>
      <c r="FW64" s="242"/>
      <c r="FX64" s="242"/>
      <c r="FY64" s="242"/>
      <c r="FZ64" s="242"/>
      <c r="GA64" s="242"/>
      <c r="GB64" s="242"/>
      <c r="GC64" s="242"/>
      <c r="GD64" s="242"/>
      <c r="GE64" s="242"/>
      <c r="GF64" s="242"/>
      <c r="GG64" s="242"/>
      <c r="GH64" s="242"/>
      <c r="GI64" s="242"/>
      <c r="GJ64" s="242"/>
    </row>
    <row r="65" spans="1:192" s="533" customFormat="1" x14ac:dyDescent="0.25">
      <c r="A65" s="535"/>
      <c r="B65" s="535"/>
      <c r="C65" s="536"/>
      <c r="D65" s="537"/>
      <c r="E65" s="539" t="s">
        <v>635</v>
      </c>
      <c r="F65" s="539"/>
      <c r="G65" s="539" t="str">
        <f xml:space="preserve"> SMU</f>
        <v>$ 000s</v>
      </c>
      <c r="H65" s="539"/>
      <c r="I65" s="539"/>
      <c r="J65" s="539">
        <f t="shared" ref="J65:BU65" si="103">I68</f>
        <v>0</v>
      </c>
      <c r="K65" s="539">
        <f t="shared" si="103"/>
        <v>0</v>
      </c>
      <c r="L65" s="539">
        <f t="shared" si="103"/>
        <v>0</v>
      </c>
      <c r="M65" s="539">
        <f t="shared" si="103"/>
        <v>0</v>
      </c>
      <c r="N65" s="539">
        <f t="shared" si="103"/>
        <v>0</v>
      </c>
      <c r="O65" s="539">
        <f t="shared" si="103"/>
        <v>0</v>
      </c>
      <c r="P65" s="539">
        <f t="shared" si="103"/>
        <v>0</v>
      </c>
      <c r="Q65" s="539">
        <f t="shared" si="103"/>
        <v>0</v>
      </c>
      <c r="R65" s="539">
        <f t="shared" si="103"/>
        <v>5093.9433690745245</v>
      </c>
      <c r="S65" s="539">
        <f t="shared" si="103"/>
        <v>5178.3733696669187</v>
      </c>
      <c r="T65" s="539">
        <f t="shared" si="103"/>
        <v>5083.775817439644</v>
      </c>
      <c r="U65" s="539">
        <f t="shared" si="103"/>
        <v>5168.0372950767669</v>
      </c>
      <c r="V65" s="539">
        <f t="shared" si="103"/>
        <v>5073.6285603190081</v>
      </c>
      <c r="W65" s="539">
        <f t="shared" si="103"/>
        <v>5157.721851374019</v>
      </c>
      <c r="X65" s="539">
        <f t="shared" si="103"/>
        <v>5063.5015572045995</v>
      </c>
      <c r="Y65" s="539">
        <f t="shared" si="103"/>
        <v>5119.1444314595938</v>
      </c>
      <c r="Z65" s="539">
        <f t="shared" si="103"/>
        <v>5053.3947676692587</v>
      </c>
      <c r="AA65" s="539">
        <f t="shared" si="103"/>
        <v>5137.1526919952703</v>
      </c>
      <c r="AB65" s="539">
        <f t="shared" si="103"/>
        <v>5043.3081513665238</v>
      </c>
      <c r="AC65" s="539">
        <f t="shared" si="103"/>
        <v>5126.8988942068536</v>
      </c>
      <c r="AD65" s="539">
        <f t="shared" si="103"/>
        <v>5033.2416680304668</v>
      </c>
      <c r="AE65" s="539">
        <f t="shared" si="103"/>
        <v>5116.6655630806963</v>
      </c>
      <c r="AF65" s="539">
        <f t="shared" si="103"/>
        <v>5023.1952774755155</v>
      </c>
      <c r="AG65" s="539">
        <f t="shared" si="103"/>
        <v>5078.395225579643</v>
      </c>
      <c r="AH65" s="539">
        <f t="shared" si="103"/>
        <v>5013.1689395963222</v>
      </c>
      <c r="AI65" s="539">
        <f t="shared" si="103"/>
        <v>5096.2601374901824</v>
      </c>
      <c r="AJ65" s="539">
        <f t="shared" si="103"/>
        <v>5003.1626143675858</v>
      </c>
      <c r="AK65" s="539">
        <f t="shared" si="103"/>
        <v>5086.0879615670492</v>
      </c>
      <c r="AL65" s="539">
        <f t="shared" si="103"/>
        <v>4993.1762618438988</v>
      </c>
      <c r="AM65" s="539">
        <f t="shared" si="103"/>
        <v>5075.9360893882731</v>
      </c>
      <c r="AN65" s="539">
        <f t="shared" si="103"/>
        <v>4983.2098421595801</v>
      </c>
      <c r="AO65" s="539">
        <f t="shared" si="103"/>
        <v>5037.9703898756197</v>
      </c>
      <c r="AP65" s="539">
        <f t="shared" si="103"/>
        <v>4973.2633155285221</v>
      </c>
      <c r="AQ65" s="539">
        <f t="shared" si="103"/>
        <v>5055.6930942389408</v>
      </c>
      <c r="AR65" s="539">
        <f t="shared" si="103"/>
        <v>4963.336642244034</v>
      </c>
      <c r="AS65" s="539">
        <f t="shared" si="103"/>
        <v>5045.6018904580233</v>
      </c>
      <c r="AT65" s="539">
        <f t="shared" si="103"/>
        <v>4953.4297826786787</v>
      </c>
      <c r="AU65" s="539">
        <f t="shared" si="103"/>
        <v>5035.5308288004235</v>
      </c>
      <c r="AV65" s="539">
        <f t="shared" si="103"/>
        <v>4943.5426972841124</v>
      </c>
      <c r="AW65" s="539">
        <f t="shared" si="103"/>
        <v>4997.8673423092114</v>
      </c>
      <c r="AX65" s="539">
        <f t="shared" si="103"/>
        <v>4933.6753465909278</v>
      </c>
      <c r="AY65" s="539">
        <f t="shared" si="103"/>
        <v>5015.4489711200586</v>
      </c>
      <c r="AZ65" s="539">
        <f t="shared" si="103"/>
        <v>4923.827691208513</v>
      </c>
      <c r="BA65" s="539">
        <f t="shared" si="103"/>
        <v>5005.4380949301994</v>
      </c>
      <c r="BB65" s="539">
        <f t="shared" si="103"/>
        <v>4913.9996918248617</v>
      </c>
      <c r="BC65" s="539">
        <f t="shared" si="103"/>
        <v>4995.4472005291427</v>
      </c>
      <c r="BD65" s="539">
        <f t="shared" si="103"/>
        <v>4904.1913092064497</v>
      </c>
      <c r="BE65" s="539">
        <f t="shared" si="103"/>
        <v>4958.0835213955324</v>
      </c>
      <c r="BF65" s="539">
        <f t="shared" si="103"/>
        <v>0</v>
      </c>
      <c r="BG65" s="539">
        <f t="shared" si="103"/>
        <v>0</v>
      </c>
      <c r="BH65" s="539">
        <f t="shared" si="103"/>
        <v>0</v>
      </c>
      <c r="BI65" s="539">
        <f t="shared" si="103"/>
        <v>0</v>
      </c>
      <c r="BJ65" s="539">
        <f t="shared" si="103"/>
        <v>0</v>
      </c>
      <c r="BK65" s="539">
        <f t="shared" si="103"/>
        <v>0</v>
      </c>
      <c r="BL65" s="539">
        <f t="shared" si="103"/>
        <v>0</v>
      </c>
      <c r="BM65" s="539">
        <f t="shared" si="103"/>
        <v>0</v>
      </c>
      <c r="BN65" s="539">
        <f t="shared" si="103"/>
        <v>0</v>
      </c>
      <c r="BO65" s="539">
        <f t="shared" si="103"/>
        <v>0</v>
      </c>
      <c r="BP65" s="539">
        <f t="shared" si="103"/>
        <v>0</v>
      </c>
      <c r="BQ65" s="539">
        <f t="shared" si="103"/>
        <v>0</v>
      </c>
      <c r="BR65" s="539">
        <f t="shared" si="103"/>
        <v>0</v>
      </c>
      <c r="BS65" s="539">
        <f t="shared" si="103"/>
        <v>0</v>
      </c>
      <c r="BT65" s="539">
        <f t="shared" si="103"/>
        <v>0</v>
      </c>
      <c r="BU65" s="539">
        <f t="shared" si="103"/>
        <v>0</v>
      </c>
      <c r="BV65" s="539">
        <f t="shared" ref="BV65:EG65" si="104">BU68</f>
        <v>0</v>
      </c>
      <c r="BW65" s="539">
        <f t="shared" si="104"/>
        <v>0</v>
      </c>
      <c r="BX65" s="539">
        <f t="shared" si="104"/>
        <v>0</v>
      </c>
      <c r="BY65" s="539">
        <f t="shared" si="104"/>
        <v>0</v>
      </c>
      <c r="BZ65" s="539">
        <f t="shared" si="104"/>
        <v>0</v>
      </c>
      <c r="CA65" s="539">
        <f t="shared" si="104"/>
        <v>0</v>
      </c>
      <c r="CB65" s="539">
        <f t="shared" si="104"/>
        <v>0</v>
      </c>
      <c r="CC65" s="539">
        <f t="shared" si="104"/>
        <v>0</v>
      </c>
      <c r="CD65" s="539">
        <f t="shared" si="104"/>
        <v>0</v>
      </c>
      <c r="CE65" s="539">
        <f t="shared" si="104"/>
        <v>0</v>
      </c>
      <c r="CF65" s="539">
        <f t="shared" si="104"/>
        <v>0</v>
      </c>
      <c r="CG65" s="539">
        <f t="shared" si="104"/>
        <v>0</v>
      </c>
      <c r="CH65" s="539">
        <f t="shared" si="104"/>
        <v>0</v>
      </c>
      <c r="CI65" s="539">
        <f t="shared" si="104"/>
        <v>0</v>
      </c>
      <c r="CJ65" s="539">
        <f t="shared" si="104"/>
        <v>0</v>
      </c>
      <c r="CK65" s="539">
        <f t="shared" si="104"/>
        <v>0</v>
      </c>
      <c r="CL65" s="539">
        <f t="shared" si="104"/>
        <v>0</v>
      </c>
      <c r="CM65" s="539">
        <f t="shared" si="104"/>
        <v>0</v>
      </c>
      <c r="CN65" s="539">
        <f t="shared" si="104"/>
        <v>0</v>
      </c>
      <c r="CO65" s="539">
        <f t="shared" si="104"/>
        <v>0</v>
      </c>
      <c r="CP65" s="539">
        <f t="shared" si="104"/>
        <v>0</v>
      </c>
      <c r="CQ65" s="539">
        <f t="shared" si="104"/>
        <v>0</v>
      </c>
      <c r="CR65" s="539">
        <f t="shared" si="104"/>
        <v>0</v>
      </c>
      <c r="CS65" s="539">
        <f t="shared" si="104"/>
        <v>0</v>
      </c>
      <c r="CT65" s="539">
        <f t="shared" si="104"/>
        <v>0</v>
      </c>
      <c r="CU65" s="539">
        <f t="shared" si="104"/>
        <v>0</v>
      </c>
      <c r="CV65" s="539">
        <f t="shared" si="104"/>
        <v>0</v>
      </c>
      <c r="CW65" s="539">
        <f t="shared" si="104"/>
        <v>0</v>
      </c>
      <c r="CX65" s="539">
        <f t="shared" si="104"/>
        <v>0</v>
      </c>
      <c r="CY65" s="539">
        <f t="shared" si="104"/>
        <v>0</v>
      </c>
      <c r="CZ65" s="539">
        <f t="shared" si="104"/>
        <v>0</v>
      </c>
      <c r="DA65" s="539">
        <f t="shared" si="104"/>
        <v>0</v>
      </c>
      <c r="DB65" s="539">
        <f t="shared" si="104"/>
        <v>0</v>
      </c>
      <c r="DC65" s="539">
        <f t="shared" si="104"/>
        <v>0</v>
      </c>
      <c r="DD65" s="539">
        <f t="shared" si="104"/>
        <v>0</v>
      </c>
      <c r="DE65" s="539">
        <f t="shared" si="104"/>
        <v>0</v>
      </c>
      <c r="DF65" s="539">
        <f t="shared" si="104"/>
        <v>0</v>
      </c>
      <c r="DG65" s="539">
        <f t="shared" si="104"/>
        <v>0</v>
      </c>
      <c r="DH65" s="539">
        <f t="shared" si="104"/>
        <v>0</v>
      </c>
      <c r="DI65" s="539">
        <f t="shared" si="104"/>
        <v>0</v>
      </c>
      <c r="DJ65" s="539">
        <f t="shared" si="104"/>
        <v>0</v>
      </c>
      <c r="DK65" s="539">
        <f t="shared" si="104"/>
        <v>0</v>
      </c>
      <c r="DL65" s="539">
        <f t="shared" si="104"/>
        <v>0</v>
      </c>
      <c r="DM65" s="539">
        <f t="shared" si="104"/>
        <v>0</v>
      </c>
      <c r="DN65" s="539">
        <f t="shared" si="104"/>
        <v>0</v>
      </c>
      <c r="DO65" s="539">
        <f t="shared" si="104"/>
        <v>0</v>
      </c>
      <c r="DP65" s="539">
        <f t="shared" si="104"/>
        <v>0</v>
      </c>
      <c r="DQ65" s="539">
        <f t="shared" si="104"/>
        <v>0</v>
      </c>
      <c r="DR65" s="539">
        <f t="shared" si="104"/>
        <v>0</v>
      </c>
      <c r="DS65" s="539">
        <f t="shared" si="104"/>
        <v>0</v>
      </c>
      <c r="DT65" s="539">
        <f t="shared" si="104"/>
        <v>0</v>
      </c>
      <c r="DU65" s="539">
        <f t="shared" si="104"/>
        <v>0</v>
      </c>
      <c r="DV65" s="539">
        <f t="shared" si="104"/>
        <v>0</v>
      </c>
      <c r="DW65" s="539">
        <f t="shared" si="104"/>
        <v>0</v>
      </c>
      <c r="DX65" s="539">
        <f t="shared" si="104"/>
        <v>0</v>
      </c>
      <c r="DY65" s="539">
        <f t="shared" si="104"/>
        <v>0</v>
      </c>
      <c r="DZ65" s="539">
        <f t="shared" si="104"/>
        <v>0</v>
      </c>
      <c r="EA65" s="539">
        <f t="shared" si="104"/>
        <v>0</v>
      </c>
      <c r="EB65" s="539">
        <f t="shared" si="104"/>
        <v>0</v>
      </c>
      <c r="EC65" s="539">
        <f t="shared" si="104"/>
        <v>0</v>
      </c>
      <c r="ED65" s="539">
        <f t="shared" si="104"/>
        <v>0</v>
      </c>
      <c r="EE65" s="539">
        <f t="shared" si="104"/>
        <v>0</v>
      </c>
      <c r="EF65" s="539">
        <f t="shared" si="104"/>
        <v>0</v>
      </c>
      <c r="EG65" s="539">
        <f t="shared" si="104"/>
        <v>0</v>
      </c>
      <c r="EH65" s="539">
        <f t="shared" ref="EH65:GJ65" si="105">EG68</f>
        <v>0</v>
      </c>
      <c r="EI65" s="539">
        <f t="shared" si="105"/>
        <v>0</v>
      </c>
      <c r="EJ65" s="539">
        <f t="shared" si="105"/>
        <v>0</v>
      </c>
      <c r="EK65" s="539">
        <f t="shared" si="105"/>
        <v>0</v>
      </c>
      <c r="EL65" s="539">
        <f t="shared" si="105"/>
        <v>0</v>
      </c>
      <c r="EM65" s="539">
        <f t="shared" si="105"/>
        <v>0</v>
      </c>
      <c r="EN65" s="539">
        <f t="shared" si="105"/>
        <v>0</v>
      </c>
      <c r="EO65" s="539">
        <f t="shared" si="105"/>
        <v>0</v>
      </c>
      <c r="EP65" s="539">
        <f t="shared" si="105"/>
        <v>0</v>
      </c>
      <c r="EQ65" s="539">
        <f t="shared" si="105"/>
        <v>0</v>
      </c>
      <c r="ER65" s="539">
        <f t="shared" si="105"/>
        <v>0</v>
      </c>
      <c r="ES65" s="539">
        <f t="shared" si="105"/>
        <v>0</v>
      </c>
      <c r="ET65" s="539">
        <f t="shared" si="105"/>
        <v>0</v>
      </c>
      <c r="EU65" s="539">
        <f t="shared" si="105"/>
        <v>0</v>
      </c>
      <c r="EV65" s="539">
        <f t="shared" si="105"/>
        <v>0</v>
      </c>
      <c r="EW65" s="539">
        <f t="shared" si="105"/>
        <v>0</v>
      </c>
      <c r="EX65" s="539">
        <f t="shared" si="105"/>
        <v>0</v>
      </c>
      <c r="EY65" s="539">
        <f t="shared" si="105"/>
        <v>0</v>
      </c>
      <c r="EZ65" s="539">
        <f t="shared" si="105"/>
        <v>0</v>
      </c>
      <c r="FA65" s="539">
        <f t="shared" si="105"/>
        <v>0</v>
      </c>
      <c r="FB65" s="539">
        <f t="shared" si="105"/>
        <v>0</v>
      </c>
      <c r="FC65" s="539">
        <f t="shared" si="105"/>
        <v>0</v>
      </c>
      <c r="FD65" s="539">
        <f t="shared" si="105"/>
        <v>0</v>
      </c>
      <c r="FE65" s="539">
        <f t="shared" si="105"/>
        <v>0</v>
      </c>
      <c r="FF65" s="539">
        <f t="shared" si="105"/>
        <v>0</v>
      </c>
      <c r="FG65" s="539">
        <f t="shared" si="105"/>
        <v>0</v>
      </c>
      <c r="FH65" s="539">
        <f t="shared" si="105"/>
        <v>0</v>
      </c>
      <c r="FI65" s="539">
        <f t="shared" si="105"/>
        <v>0</v>
      </c>
      <c r="FJ65" s="539">
        <f t="shared" si="105"/>
        <v>0</v>
      </c>
      <c r="FK65" s="539">
        <f t="shared" si="105"/>
        <v>0</v>
      </c>
      <c r="FL65" s="539">
        <f t="shared" si="105"/>
        <v>0</v>
      </c>
      <c r="FM65" s="539">
        <f t="shared" si="105"/>
        <v>0</v>
      </c>
      <c r="FN65" s="539">
        <f t="shared" si="105"/>
        <v>0</v>
      </c>
      <c r="FO65" s="539">
        <f t="shared" si="105"/>
        <v>0</v>
      </c>
      <c r="FP65" s="539">
        <f t="shared" si="105"/>
        <v>0</v>
      </c>
      <c r="FQ65" s="539">
        <f t="shared" si="105"/>
        <v>0</v>
      </c>
      <c r="FR65" s="539">
        <f t="shared" si="105"/>
        <v>0</v>
      </c>
      <c r="FS65" s="539">
        <f t="shared" si="105"/>
        <v>0</v>
      </c>
      <c r="FT65" s="539">
        <f t="shared" si="105"/>
        <v>0</v>
      </c>
      <c r="FU65" s="539">
        <f t="shared" si="105"/>
        <v>0</v>
      </c>
      <c r="FV65" s="539">
        <f t="shared" si="105"/>
        <v>0</v>
      </c>
      <c r="FW65" s="539">
        <f t="shared" si="105"/>
        <v>0</v>
      </c>
      <c r="FX65" s="539">
        <f t="shared" si="105"/>
        <v>0</v>
      </c>
      <c r="FY65" s="539">
        <f t="shared" si="105"/>
        <v>0</v>
      </c>
      <c r="FZ65" s="539">
        <f t="shared" si="105"/>
        <v>0</v>
      </c>
      <c r="GA65" s="539">
        <f t="shared" si="105"/>
        <v>0</v>
      </c>
      <c r="GB65" s="539">
        <f t="shared" si="105"/>
        <v>0</v>
      </c>
      <c r="GC65" s="539">
        <f t="shared" si="105"/>
        <v>0</v>
      </c>
      <c r="GD65" s="539">
        <f t="shared" si="105"/>
        <v>0</v>
      </c>
      <c r="GE65" s="539">
        <f t="shared" si="105"/>
        <v>0</v>
      </c>
      <c r="GF65" s="539">
        <f t="shared" si="105"/>
        <v>0</v>
      </c>
      <c r="GG65" s="539">
        <f t="shared" si="105"/>
        <v>0</v>
      </c>
      <c r="GH65" s="539">
        <f t="shared" si="105"/>
        <v>0</v>
      </c>
      <c r="GI65" s="539">
        <f t="shared" si="105"/>
        <v>0</v>
      </c>
      <c r="GJ65" s="539">
        <f t="shared" si="105"/>
        <v>0</v>
      </c>
    </row>
    <row r="66" spans="1:192" s="529" customFormat="1" x14ac:dyDescent="0.25">
      <c r="A66" s="243"/>
      <c r="B66" s="243"/>
      <c r="C66" s="244"/>
      <c r="D66" s="245"/>
      <c r="E66" s="38" t="str">
        <f t="shared" ref="E66:AJ66" si="106" xml:space="preserve"> E$35</f>
        <v>Electricity generation revenue - incl. EGRs</v>
      </c>
      <c r="F66" s="38">
        <f t="shared" si="106"/>
        <v>0</v>
      </c>
      <c r="G66" s="38" t="str">
        <f t="shared" si="106"/>
        <v>$ 000s</v>
      </c>
      <c r="H66" s="38">
        <f t="shared" si="106"/>
        <v>819936.09495668148</v>
      </c>
      <c r="I66" s="38">
        <f t="shared" si="106"/>
        <v>0</v>
      </c>
      <c r="J66" s="38">
        <f t="shared" si="106"/>
        <v>0</v>
      </c>
      <c r="K66" s="38">
        <f t="shared" si="106"/>
        <v>0</v>
      </c>
      <c r="L66" s="38">
        <f t="shared" si="106"/>
        <v>0</v>
      </c>
      <c r="M66" s="38">
        <f t="shared" si="106"/>
        <v>0</v>
      </c>
      <c r="N66" s="38">
        <f t="shared" si="106"/>
        <v>0</v>
      </c>
      <c r="O66" s="38">
        <f t="shared" si="106"/>
        <v>0</v>
      </c>
      <c r="P66" s="38">
        <f t="shared" si="106"/>
        <v>2403.8688334462668</v>
      </c>
      <c r="Q66" s="38">
        <f t="shared" si="106"/>
        <v>20828.568442438052</v>
      </c>
      <c r="R66" s="38">
        <f t="shared" si="106"/>
        <v>20828.568442438052</v>
      </c>
      <c r="S66" s="38">
        <f t="shared" si="106"/>
        <v>20786.994453530995</v>
      </c>
      <c r="T66" s="38">
        <f t="shared" si="106"/>
        <v>20786.994453530995</v>
      </c>
      <c r="U66" s="38">
        <f t="shared" si="106"/>
        <v>20745.503446637718</v>
      </c>
      <c r="V66" s="38">
        <f t="shared" si="106"/>
        <v>20745.503446637718</v>
      </c>
      <c r="W66" s="38">
        <f t="shared" si="106"/>
        <v>20704.095256125467</v>
      </c>
      <c r="X66" s="38">
        <f t="shared" si="106"/>
        <v>20704.095256125467</v>
      </c>
      <c r="Y66" s="38">
        <f t="shared" si="106"/>
        <v>20662.769716692084</v>
      </c>
      <c r="Z66" s="38">
        <f t="shared" si="106"/>
        <v>20662.769716692084</v>
      </c>
      <c r="AA66" s="38">
        <f t="shared" si="106"/>
        <v>20621.526663365348</v>
      </c>
      <c r="AB66" s="38">
        <f t="shared" si="106"/>
        <v>20621.526663365348</v>
      </c>
      <c r="AC66" s="38">
        <f t="shared" si="106"/>
        <v>20580.365931502354</v>
      </c>
      <c r="AD66" s="38">
        <f t="shared" si="106"/>
        <v>20580.365931502354</v>
      </c>
      <c r="AE66" s="38">
        <f t="shared" si="106"/>
        <v>20539.287356788776</v>
      </c>
      <c r="AF66" s="38">
        <f t="shared" si="106"/>
        <v>20539.287356788776</v>
      </c>
      <c r="AG66" s="38">
        <f t="shared" si="106"/>
        <v>20498.290775238296</v>
      </c>
      <c r="AH66" s="38">
        <f t="shared" si="106"/>
        <v>20498.290775238296</v>
      </c>
      <c r="AI66" s="38">
        <f t="shared" si="106"/>
        <v>20457.376023191908</v>
      </c>
      <c r="AJ66" s="38">
        <f t="shared" si="106"/>
        <v>20457.376023191908</v>
      </c>
      <c r="AK66" s="38">
        <f t="shared" ref="AK66:BP66" si="107" xml:space="preserve"> AK$35</f>
        <v>20416.542937317277</v>
      </c>
      <c r="AL66" s="38">
        <f t="shared" si="107"/>
        <v>20416.542937317277</v>
      </c>
      <c r="AM66" s="38">
        <f t="shared" si="107"/>
        <v>20375.791354608064</v>
      </c>
      <c r="AN66" s="38">
        <f t="shared" si="107"/>
        <v>20375.791354608064</v>
      </c>
      <c r="AO66" s="38">
        <f t="shared" si="107"/>
        <v>20335.121112383298</v>
      </c>
      <c r="AP66" s="38">
        <f t="shared" si="107"/>
        <v>20335.121112383298</v>
      </c>
      <c r="AQ66" s="38">
        <f t="shared" si="107"/>
        <v>20294.532048286721</v>
      </c>
      <c r="AR66" s="38">
        <f t="shared" si="107"/>
        <v>20294.532048286721</v>
      </c>
      <c r="AS66" s="38">
        <f t="shared" si="107"/>
        <v>20254.024000286154</v>
      </c>
      <c r="AT66" s="38">
        <f t="shared" si="107"/>
        <v>20254.024000286154</v>
      </c>
      <c r="AU66" s="38">
        <f t="shared" si="107"/>
        <v>20213.596806672806</v>
      </c>
      <c r="AV66" s="38">
        <f t="shared" si="107"/>
        <v>20213.596806672806</v>
      </c>
      <c r="AW66" s="38">
        <f t="shared" si="107"/>
        <v>20173.250306060683</v>
      </c>
      <c r="AX66" s="38">
        <f t="shared" si="107"/>
        <v>20173.250306060683</v>
      </c>
      <c r="AY66" s="38">
        <f t="shared" si="107"/>
        <v>20132.984337385915</v>
      </c>
      <c r="AZ66" s="38">
        <f t="shared" si="107"/>
        <v>20132.984337385915</v>
      </c>
      <c r="BA66" s="38">
        <f t="shared" si="107"/>
        <v>20092.798739906102</v>
      </c>
      <c r="BB66" s="38">
        <f t="shared" si="107"/>
        <v>20092.798739906102</v>
      </c>
      <c r="BC66" s="38">
        <f t="shared" si="107"/>
        <v>20052.693353199706</v>
      </c>
      <c r="BD66" s="38">
        <f t="shared" si="107"/>
        <v>20052.693353199706</v>
      </c>
      <c r="BE66" s="38">
        <f t="shared" si="107"/>
        <v>0</v>
      </c>
      <c r="BF66" s="38">
        <f t="shared" si="107"/>
        <v>0</v>
      </c>
      <c r="BG66" s="38">
        <f t="shared" si="107"/>
        <v>0</v>
      </c>
      <c r="BH66" s="38">
        <f t="shared" si="107"/>
        <v>0</v>
      </c>
      <c r="BI66" s="38">
        <f t="shared" si="107"/>
        <v>0</v>
      </c>
      <c r="BJ66" s="38">
        <f t="shared" si="107"/>
        <v>0</v>
      </c>
      <c r="BK66" s="38">
        <f t="shared" si="107"/>
        <v>0</v>
      </c>
      <c r="BL66" s="38">
        <f t="shared" si="107"/>
        <v>0</v>
      </c>
      <c r="BM66" s="38">
        <f t="shared" si="107"/>
        <v>0</v>
      </c>
      <c r="BN66" s="38">
        <f t="shared" si="107"/>
        <v>0</v>
      </c>
      <c r="BO66" s="38">
        <f t="shared" si="107"/>
        <v>0</v>
      </c>
      <c r="BP66" s="38">
        <f t="shared" si="107"/>
        <v>0</v>
      </c>
      <c r="BQ66" s="38">
        <f t="shared" ref="BQ66:CV66" si="108" xml:space="preserve"> BQ$35</f>
        <v>0</v>
      </c>
      <c r="BR66" s="38">
        <f t="shared" si="108"/>
        <v>0</v>
      </c>
      <c r="BS66" s="38">
        <f t="shared" si="108"/>
        <v>0</v>
      </c>
      <c r="BT66" s="38">
        <f t="shared" si="108"/>
        <v>0</v>
      </c>
      <c r="BU66" s="38">
        <f t="shared" si="108"/>
        <v>0</v>
      </c>
      <c r="BV66" s="38">
        <f t="shared" si="108"/>
        <v>0</v>
      </c>
      <c r="BW66" s="38">
        <f t="shared" si="108"/>
        <v>0</v>
      </c>
      <c r="BX66" s="38">
        <f t="shared" si="108"/>
        <v>0</v>
      </c>
      <c r="BY66" s="38">
        <f t="shared" si="108"/>
        <v>0</v>
      </c>
      <c r="BZ66" s="38">
        <f t="shared" si="108"/>
        <v>0</v>
      </c>
      <c r="CA66" s="38">
        <f t="shared" si="108"/>
        <v>0</v>
      </c>
      <c r="CB66" s="38">
        <f t="shared" si="108"/>
        <v>0</v>
      </c>
      <c r="CC66" s="38">
        <f t="shared" si="108"/>
        <v>0</v>
      </c>
      <c r="CD66" s="38">
        <f t="shared" si="108"/>
        <v>0</v>
      </c>
      <c r="CE66" s="38">
        <f t="shared" si="108"/>
        <v>0</v>
      </c>
      <c r="CF66" s="38">
        <f t="shared" si="108"/>
        <v>0</v>
      </c>
      <c r="CG66" s="38">
        <f t="shared" si="108"/>
        <v>0</v>
      </c>
      <c r="CH66" s="38">
        <f t="shared" si="108"/>
        <v>0</v>
      </c>
      <c r="CI66" s="38">
        <f t="shared" si="108"/>
        <v>0</v>
      </c>
      <c r="CJ66" s="38">
        <f t="shared" si="108"/>
        <v>0</v>
      </c>
      <c r="CK66" s="38">
        <f t="shared" si="108"/>
        <v>0</v>
      </c>
      <c r="CL66" s="38">
        <f t="shared" si="108"/>
        <v>0</v>
      </c>
      <c r="CM66" s="38">
        <f t="shared" si="108"/>
        <v>0</v>
      </c>
      <c r="CN66" s="38">
        <f t="shared" si="108"/>
        <v>0</v>
      </c>
      <c r="CO66" s="38">
        <f t="shared" si="108"/>
        <v>0</v>
      </c>
      <c r="CP66" s="38">
        <f t="shared" si="108"/>
        <v>0</v>
      </c>
      <c r="CQ66" s="38">
        <f t="shared" si="108"/>
        <v>0</v>
      </c>
      <c r="CR66" s="38">
        <f t="shared" si="108"/>
        <v>0</v>
      </c>
      <c r="CS66" s="38">
        <f t="shared" si="108"/>
        <v>0</v>
      </c>
      <c r="CT66" s="38">
        <f t="shared" si="108"/>
        <v>0</v>
      </c>
      <c r="CU66" s="38">
        <f t="shared" si="108"/>
        <v>0</v>
      </c>
      <c r="CV66" s="38">
        <f t="shared" si="108"/>
        <v>0</v>
      </c>
      <c r="CW66" s="38">
        <f t="shared" ref="CW66:EB66" si="109" xml:space="preserve"> CW$35</f>
        <v>0</v>
      </c>
      <c r="CX66" s="38">
        <f t="shared" si="109"/>
        <v>0</v>
      </c>
      <c r="CY66" s="38">
        <f t="shared" si="109"/>
        <v>0</v>
      </c>
      <c r="CZ66" s="38">
        <f t="shared" si="109"/>
        <v>0</v>
      </c>
      <c r="DA66" s="38">
        <f t="shared" si="109"/>
        <v>0</v>
      </c>
      <c r="DB66" s="38">
        <f t="shared" si="109"/>
        <v>0</v>
      </c>
      <c r="DC66" s="38">
        <f t="shared" si="109"/>
        <v>0</v>
      </c>
      <c r="DD66" s="38">
        <f t="shared" si="109"/>
        <v>0</v>
      </c>
      <c r="DE66" s="38">
        <f t="shared" si="109"/>
        <v>0</v>
      </c>
      <c r="DF66" s="38">
        <f t="shared" si="109"/>
        <v>0</v>
      </c>
      <c r="DG66" s="38">
        <f t="shared" si="109"/>
        <v>0</v>
      </c>
      <c r="DH66" s="38">
        <f t="shared" si="109"/>
        <v>0</v>
      </c>
      <c r="DI66" s="38">
        <f t="shared" si="109"/>
        <v>0</v>
      </c>
      <c r="DJ66" s="38">
        <f t="shared" si="109"/>
        <v>0</v>
      </c>
      <c r="DK66" s="38">
        <f t="shared" si="109"/>
        <v>0</v>
      </c>
      <c r="DL66" s="38">
        <f t="shared" si="109"/>
        <v>0</v>
      </c>
      <c r="DM66" s="38">
        <f t="shared" si="109"/>
        <v>0</v>
      </c>
      <c r="DN66" s="38">
        <f t="shared" si="109"/>
        <v>0</v>
      </c>
      <c r="DO66" s="38">
        <f t="shared" si="109"/>
        <v>0</v>
      </c>
      <c r="DP66" s="38">
        <f t="shared" si="109"/>
        <v>0</v>
      </c>
      <c r="DQ66" s="38">
        <f t="shared" si="109"/>
        <v>0</v>
      </c>
      <c r="DR66" s="38">
        <f t="shared" si="109"/>
        <v>0</v>
      </c>
      <c r="DS66" s="38">
        <f t="shared" si="109"/>
        <v>0</v>
      </c>
      <c r="DT66" s="38">
        <f t="shared" si="109"/>
        <v>0</v>
      </c>
      <c r="DU66" s="38">
        <f t="shared" si="109"/>
        <v>0</v>
      </c>
      <c r="DV66" s="38">
        <f t="shared" si="109"/>
        <v>0</v>
      </c>
      <c r="DW66" s="38">
        <f t="shared" si="109"/>
        <v>0</v>
      </c>
      <c r="DX66" s="38">
        <f t="shared" si="109"/>
        <v>0</v>
      </c>
      <c r="DY66" s="38">
        <f t="shared" si="109"/>
        <v>0</v>
      </c>
      <c r="DZ66" s="38">
        <f t="shared" si="109"/>
        <v>0</v>
      </c>
      <c r="EA66" s="38">
        <f t="shared" si="109"/>
        <v>0</v>
      </c>
      <c r="EB66" s="38">
        <f t="shared" si="109"/>
        <v>0</v>
      </c>
      <c r="EC66" s="38">
        <f t="shared" ref="EC66:FH66" si="110" xml:space="preserve"> EC$35</f>
        <v>0</v>
      </c>
      <c r="ED66" s="38">
        <f t="shared" si="110"/>
        <v>0</v>
      </c>
      <c r="EE66" s="38">
        <f t="shared" si="110"/>
        <v>0</v>
      </c>
      <c r="EF66" s="38">
        <f t="shared" si="110"/>
        <v>0</v>
      </c>
      <c r="EG66" s="38">
        <f t="shared" si="110"/>
        <v>0</v>
      </c>
      <c r="EH66" s="38">
        <f t="shared" si="110"/>
        <v>0</v>
      </c>
      <c r="EI66" s="38">
        <f t="shared" si="110"/>
        <v>0</v>
      </c>
      <c r="EJ66" s="38">
        <f t="shared" si="110"/>
        <v>0</v>
      </c>
      <c r="EK66" s="38">
        <f t="shared" si="110"/>
        <v>0</v>
      </c>
      <c r="EL66" s="38">
        <f t="shared" si="110"/>
        <v>0</v>
      </c>
      <c r="EM66" s="38">
        <f t="shared" si="110"/>
        <v>0</v>
      </c>
      <c r="EN66" s="38">
        <f t="shared" si="110"/>
        <v>0</v>
      </c>
      <c r="EO66" s="38">
        <f t="shared" si="110"/>
        <v>0</v>
      </c>
      <c r="EP66" s="38">
        <f t="shared" si="110"/>
        <v>0</v>
      </c>
      <c r="EQ66" s="38">
        <f t="shared" si="110"/>
        <v>0</v>
      </c>
      <c r="ER66" s="38">
        <f t="shared" si="110"/>
        <v>0</v>
      </c>
      <c r="ES66" s="38">
        <f t="shared" si="110"/>
        <v>0</v>
      </c>
      <c r="ET66" s="38">
        <f t="shared" si="110"/>
        <v>0</v>
      </c>
      <c r="EU66" s="38">
        <f t="shared" si="110"/>
        <v>0</v>
      </c>
      <c r="EV66" s="38">
        <f t="shared" si="110"/>
        <v>0</v>
      </c>
      <c r="EW66" s="38">
        <f t="shared" si="110"/>
        <v>0</v>
      </c>
      <c r="EX66" s="38">
        <f t="shared" si="110"/>
        <v>0</v>
      </c>
      <c r="EY66" s="38">
        <f t="shared" si="110"/>
        <v>0</v>
      </c>
      <c r="EZ66" s="38">
        <f t="shared" si="110"/>
        <v>0</v>
      </c>
      <c r="FA66" s="38">
        <f t="shared" si="110"/>
        <v>0</v>
      </c>
      <c r="FB66" s="38">
        <f t="shared" si="110"/>
        <v>0</v>
      </c>
      <c r="FC66" s="38">
        <f t="shared" si="110"/>
        <v>0</v>
      </c>
      <c r="FD66" s="38">
        <f t="shared" si="110"/>
        <v>0</v>
      </c>
      <c r="FE66" s="38">
        <f t="shared" si="110"/>
        <v>0</v>
      </c>
      <c r="FF66" s="38">
        <f t="shared" si="110"/>
        <v>0</v>
      </c>
      <c r="FG66" s="38">
        <f t="shared" si="110"/>
        <v>0</v>
      </c>
      <c r="FH66" s="38">
        <f t="shared" si="110"/>
        <v>0</v>
      </c>
      <c r="FI66" s="38">
        <f t="shared" ref="FI66:GJ66" si="111" xml:space="preserve"> FI$35</f>
        <v>0</v>
      </c>
      <c r="FJ66" s="38">
        <f t="shared" si="111"/>
        <v>0</v>
      </c>
      <c r="FK66" s="38">
        <f t="shared" si="111"/>
        <v>0</v>
      </c>
      <c r="FL66" s="38">
        <f t="shared" si="111"/>
        <v>0</v>
      </c>
      <c r="FM66" s="38">
        <f t="shared" si="111"/>
        <v>0</v>
      </c>
      <c r="FN66" s="38">
        <f t="shared" si="111"/>
        <v>0</v>
      </c>
      <c r="FO66" s="38">
        <f t="shared" si="111"/>
        <v>0</v>
      </c>
      <c r="FP66" s="38">
        <f t="shared" si="111"/>
        <v>0</v>
      </c>
      <c r="FQ66" s="38">
        <f t="shared" si="111"/>
        <v>0</v>
      </c>
      <c r="FR66" s="38">
        <f t="shared" si="111"/>
        <v>0</v>
      </c>
      <c r="FS66" s="38">
        <f t="shared" si="111"/>
        <v>0</v>
      </c>
      <c r="FT66" s="38">
        <f t="shared" si="111"/>
        <v>0</v>
      </c>
      <c r="FU66" s="38">
        <f t="shared" si="111"/>
        <v>0</v>
      </c>
      <c r="FV66" s="38">
        <f t="shared" si="111"/>
        <v>0</v>
      </c>
      <c r="FW66" s="38">
        <f t="shared" si="111"/>
        <v>0</v>
      </c>
      <c r="FX66" s="38">
        <f t="shared" si="111"/>
        <v>0</v>
      </c>
      <c r="FY66" s="38">
        <f t="shared" si="111"/>
        <v>0</v>
      </c>
      <c r="FZ66" s="38">
        <f t="shared" si="111"/>
        <v>0</v>
      </c>
      <c r="GA66" s="38">
        <f t="shared" si="111"/>
        <v>0</v>
      </c>
      <c r="GB66" s="38">
        <f t="shared" si="111"/>
        <v>0</v>
      </c>
      <c r="GC66" s="38">
        <f t="shared" si="111"/>
        <v>0</v>
      </c>
      <c r="GD66" s="38">
        <f t="shared" si="111"/>
        <v>0</v>
      </c>
      <c r="GE66" s="38">
        <f t="shared" si="111"/>
        <v>0</v>
      </c>
      <c r="GF66" s="38">
        <f t="shared" si="111"/>
        <v>0</v>
      </c>
      <c r="GG66" s="38">
        <f t="shared" si="111"/>
        <v>0</v>
      </c>
      <c r="GH66" s="38">
        <f t="shared" si="111"/>
        <v>0</v>
      </c>
      <c r="GI66" s="38">
        <f t="shared" si="111"/>
        <v>0</v>
      </c>
      <c r="GJ66" s="38">
        <f t="shared" si="111"/>
        <v>0</v>
      </c>
    </row>
    <row r="67" spans="1:192" s="529" customFormat="1" x14ac:dyDescent="0.25">
      <c r="A67" s="243"/>
      <c r="B67" s="243"/>
      <c r="C67" s="244"/>
      <c r="D67" s="245"/>
      <c r="E67" s="38" t="str">
        <f t="shared" ref="E67:AJ67" si="112" xml:space="preserve"> E$63</f>
        <v>Net cash received - incl. EGRs</v>
      </c>
      <c r="F67" s="38">
        <f t="shared" si="112"/>
        <v>0</v>
      </c>
      <c r="G67" s="38" t="str">
        <f t="shared" si="112"/>
        <v>$ 000s</v>
      </c>
      <c r="H67" s="38">
        <f t="shared" si="112"/>
        <v>819936.09495668171</v>
      </c>
      <c r="I67" s="38">
        <f t="shared" si="112"/>
        <v>0</v>
      </c>
      <c r="J67" s="38">
        <f t="shared" si="112"/>
        <v>0</v>
      </c>
      <c r="K67" s="38">
        <f t="shared" si="112"/>
        <v>0</v>
      </c>
      <c r="L67" s="38">
        <f t="shared" si="112"/>
        <v>0</v>
      </c>
      <c r="M67" s="38">
        <f t="shared" si="112"/>
        <v>0</v>
      </c>
      <c r="N67" s="38">
        <f t="shared" si="112"/>
        <v>0</v>
      </c>
      <c r="O67" s="38">
        <f t="shared" si="112"/>
        <v>0</v>
      </c>
      <c r="P67" s="38">
        <f t="shared" si="112"/>
        <v>2403.8688334462668</v>
      </c>
      <c r="Q67" s="38">
        <f t="shared" si="112"/>
        <v>15734.625073363528</v>
      </c>
      <c r="R67" s="38">
        <f t="shared" si="112"/>
        <v>20744.138441845658</v>
      </c>
      <c r="S67" s="38">
        <f t="shared" si="112"/>
        <v>20881.59200575827</v>
      </c>
      <c r="T67" s="38">
        <f t="shared" si="112"/>
        <v>20702.732975893872</v>
      </c>
      <c r="U67" s="38">
        <f t="shared" si="112"/>
        <v>20839.912181395477</v>
      </c>
      <c r="V67" s="38">
        <f t="shared" si="112"/>
        <v>20661.410155582707</v>
      </c>
      <c r="W67" s="38">
        <f t="shared" si="112"/>
        <v>20798.315550294887</v>
      </c>
      <c r="X67" s="38">
        <f t="shared" si="112"/>
        <v>20648.452381870473</v>
      </c>
      <c r="Y67" s="38">
        <f t="shared" si="112"/>
        <v>20728.519380482419</v>
      </c>
      <c r="Z67" s="38">
        <f t="shared" si="112"/>
        <v>20579.011792366073</v>
      </c>
      <c r="AA67" s="38">
        <f t="shared" si="112"/>
        <v>20715.371203994095</v>
      </c>
      <c r="AB67" s="38">
        <f t="shared" si="112"/>
        <v>20537.935920525018</v>
      </c>
      <c r="AC67" s="38">
        <f t="shared" si="112"/>
        <v>20674.023157678741</v>
      </c>
      <c r="AD67" s="38">
        <f t="shared" si="112"/>
        <v>20496.942036452125</v>
      </c>
      <c r="AE67" s="38">
        <f t="shared" si="112"/>
        <v>20632.757642393957</v>
      </c>
      <c r="AF67" s="38">
        <f t="shared" si="112"/>
        <v>20484.087408684649</v>
      </c>
      <c r="AG67" s="38">
        <f t="shared" si="112"/>
        <v>20563.517061221617</v>
      </c>
      <c r="AH67" s="38">
        <f t="shared" si="112"/>
        <v>20415.199577344436</v>
      </c>
      <c r="AI67" s="38">
        <f t="shared" si="112"/>
        <v>20550.473546314504</v>
      </c>
      <c r="AJ67" s="38">
        <f t="shared" si="112"/>
        <v>20374.450675992444</v>
      </c>
      <c r="AK67" s="38">
        <f t="shared" ref="AK67:BP67" si="113" xml:space="preserve"> AK$63</f>
        <v>20509.454637040428</v>
      </c>
      <c r="AL67" s="38">
        <f t="shared" si="113"/>
        <v>20333.783109772903</v>
      </c>
      <c r="AM67" s="38">
        <f t="shared" si="113"/>
        <v>20468.517601836757</v>
      </c>
      <c r="AN67" s="38">
        <f t="shared" si="113"/>
        <v>20321.030806892024</v>
      </c>
      <c r="AO67" s="38">
        <f t="shared" si="113"/>
        <v>20399.828186730396</v>
      </c>
      <c r="AP67" s="38">
        <f t="shared" si="113"/>
        <v>20252.691333672879</v>
      </c>
      <c r="AQ67" s="38">
        <f t="shared" si="113"/>
        <v>20386.888500281628</v>
      </c>
      <c r="AR67" s="38">
        <f t="shared" si="113"/>
        <v>20212.266800072732</v>
      </c>
      <c r="AS67" s="38">
        <f t="shared" si="113"/>
        <v>20346.196108065498</v>
      </c>
      <c r="AT67" s="38">
        <f t="shared" si="113"/>
        <v>20171.922954164409</v>
      </c>
      <c r="AU67" s="38">
        <f t="shared" si="113"/>
        <v>20305.584938189117</v>
      </c>
      <c r="AV67" s="38">
        <f t="shared" si="113"/>
        <v>20159.272161647707</v>
      </c>
      <c r="AW67" s="38">
        <f t="shared" si="113"/>
        <v>20237.442301778967</v>
      </c>
      <c r="AX67" s="38">
        <f t="shared" si="113"/>
        <v>20091.476681531552</v>
      </c>
      <c r="AY67" s="38">
        <f t="shared" si="113"/>
        <v>20224.60561729746</v>
      </c>
      <c r="AZ67" s="38">
        <f t="shared" si="113"/>
        <v>20051.373933664228</v>
      </c>
      <c r="BA67" s="38">
        <f t="shared" si="113"/>
        <v>20184.23714301144</v>
      </c>
      <c r="BB67" s="38">
        <f t="shared" si="113"/>
        <v>20011.351231201821</v>
      </c>
      <c r="BC67" s="38">
        <f t="shared" si="113"/>
        <v>20143.949244522399</v>
      </c>
      <c r="BD67" s="38">
        <f t="shared" si="113"/>
        <v>19998.801141010623</v>
      </c>
      <c r="BE67" s="38">
        <f t="shared" si="113"/>
        <v>4958.0835213955324</v>
      </c>
      <c r="BF67" s="38">
        <f t="shared" si="113"/>
        <v>0</v>
      </c>
      <c r="BG67" s="38">
        <f t="shared" si="113"/>
        <v>0</v>
      </c>
      <c r="BH67" s="38">
        <f t="shared" si="113"/>
        <v>0</v>
      </c>
      <c r="BI67" s="38">
        <f t="shared" si="113"/>
        <v>0</v>
      </c>
      <c r="BJ67" s="38">
        <f t="shared" si="113"/>
        <v>0</v>
      </c>
      <c r="BK67" s="38">
        <f t="shared" si="113"/>
        <v>0</v>
      </c>
      <c r="BL67" s="38">
        <f t="shared" si="113"/>
        <v>0</v>
      </c>
      <c r="BM67" s="38">
        <f t="shared" si="113"/>
        <v>0</v>
      </c>
      <c r="BN67" s="38">
        <f t="shared" si="113"/>
        <v>0</v>
      </c>
      <c r="BO67" s="38">
        <f t="shared" si="113"/>
        <v>0</v>
      </c>
      <c r="BP67" s="38">
        <f t="shared" si="113"/>
        <v>0</v>
      </c>
      <c r="BQ67" s="38">
        <f t="shared" ref="BQ67:CV67" si="114" xml:space="preserve"> BQ$63</f>
        <v>0</v>
      </c>
      <c r="BR67" s="38">
        <f t="shared" si="114"/>
        <v>0</v>
      </c>
      <c r="BS67" s="38">
        <f t="shared" si="114"/>
        <v>0</v>
      </c>
      <c r="BT67" s="38">
        <f t="shared" si="114"/>
        <v>0</v>
      </c>
      <c r="BU67" s="38">
        <f t="shared" si="114"/>
        <v>0</v>
      </c>
      <c r="BV67" s="38">
        <f t="shared" si="114"/>
        <v>0</v>
      </c>
      <c r="BW67" s="38">
        <f t="shared" si="114"/>
        <v>0</v>
      </c>
      <c r="BX67" s="38">
        <f t="shared" si="114"/>
        <v>0</v>
      </c>
      <c r="BY67" s="38">
        <f t="shared" si="114"/>
        <v>0</v>
      </c>
      <c r="BZ67" s="38">
        <f t="shared" si="114"/>
        <v>0</v>
      </c>
      <c r="CA67" s="38">
        <f t="shared" si="114"/>
        <v>0</v>
      </c>
      <c r="CB67" s="38">
        <f t="shared" si="114"/>
        <v>0</v>
      </c>
      <c r="CC67" s="38">
        <f t="shared" si="114"/>
        <v>0</v>
      </c>
      <c r="CD67" s="38">
        <f t="shared" si="114"/>
        <v>0</v>
      </c>
      <c r="CE67" s="38">
        <f t="shared" si="114"/>
        <v>0</v>
      </c>
      <c r="CF67" s="38">
        <f t="shared" si="114"/>
        <v>0</v>
      </c>
      <c r="CG67" s="38">
        <f t="shared" si="114"/>
        <v>0</v>
      </c>
      <c r="CH67" s="38">
        <f t="shared" si="114"/>
        <v>0</v>
      </c>
      <c r="CI67" s="38">
        <f t="shared" si="114"/>
        <v>0</v>
      </c>
      <c r="CJ67" s="38">
        <f t="shared" si="114"/>
        <v>0</v>
      </c>
      <c r="CK67" s="38">
        <f t="shared" si="114"/>
        <v>0</v>
      </c>
      <c r="CL67" s="38">
        <f t="shared" si="114"/>
        <v>0</v>
      </c>
      <c r="CM67" s="38">
        <f t="shared" si="114"/>
        <v>0</v>
      </c>
      <c r="CN67" s="38">
        <f t="shared" si="114"/>
        <v>0</v>
      </c>
      <c r="CO67" s="38">
        <f t="shared" si="114"/>
        <v>0</v>
      </c>
      <c r="CP67" s="38">
        <f t="shared" si="114"/>
        <v>0</v>
      </c>
      <c r="CQ67" s="38">
        <f t="shared" si="114"/>
        <v>0</v>
      </c>
      <c r="CR67" s="38">
        <f t="shared" si="114"/>
        <v>0</v>
      </c>
      <c r="CS67" s="38">
        <f t="shared" si="114"/>
        <v>0</v>
      </c>
      <c r="CT67" s="38">
        <f t="shared" si="114"/>
        <v>0</v>
      </c>
      <c r="CU67" s="38">
        <f t="shared" si="114"/>
        <v>0</v>
      </c>
      <c r="CV67" s="38">
        <f t="shared" si="114"/>
        <v>0</v>
      </c>
      <c r="CW67" s="38">
        <f t="shared" ref="CW67:EB67" si="115" xml:space="preserve"> CW$63</f>
        <v>0</v>
      </c>
      <c r="CX67" s="38">
        <f t="shared" si="115"/>
        <v>0</v>
      </c>
      <c r="CY67" s="38">
        <f t="shared" si="115"/>
        <v>0</v>
      </c>
      <c r="CZ67" s="38">
        <f t="shared" si="115"/>
        <v>0</v>
      </c>
      <c r="DA67" s="38">
        <f t="shared" si="115"/>
        <v>0</v>
      </c>
      <c r="DB67" s="38">
        <f t="shared" si="115"/>
        <v>0</v>
      </c>
      <c r="DC67" s="38">
        <f t="shared" si="115"/>
        <v>0</v>
      </c>
      <c r="DD67" s="38">
        <f t="shared" si="115"/>
        <v>0</v>
      </c>
      <c r="DE67" s="38">
        <f t="shared" si="115"/>
        <v>0</v>
      </c>
      <c r="DF67" s="38">
        <f t="shared" si="115"/>
        <v>0</v>
      </c>
      <c r="DG67" s="38">
        <f t="shared" si="115"/>
        <v>0</v>
      </c>
      <c r="DH67" s="38">
        <f t="shared" si="115"/>
        <v>0</v>
      </c>
      <c r="DI67" s="38">
        <f t="shared" si="115"/>
        <v>0</v>
      </c>
      <c r="DJ67" s="38">
        <f t="shared" si="115"/>
        <v>0</v>
      </c>
      <c r="DK67" s="38">
        <f t="shared" si="115"/>
        <v>0</v>
      </c>
      <c r="DL67" s="38">
        <f t="shared" si="115"/>
        <v>0</v>
      </c>
      <c r="DM67" s="38">
        <f t="shared" si="115"/>
        <v>0</v>
      </c>
      <c r="DN67" s="38">
        <f t="shared" si="115"/>
        <v>0</v>
      </c>
      <c r="DO67" s="38">
        <f t="shared" si="115"/>
        <v>0</v>
      </c>
      <c r="DP67" s="38">
        <f t="shared" si="115"/>
        <v>0</v>
      </c>
      <c r="DQ67" s="38">
        <f t="shared" si="115"/>
        <v>0</v>
      </c>
      <c r="DR67" s="38">
        <f t="shared" si="115"/>
        <v>0</v>
      </c>
      <c r="DS67" s="38">
        <f t="shared" si="115"/>
        <v>0</v>
      </c>
      <c r="DT67" s="38">
        <f t="shared" si="115"/>
        <v>0</v>
      </c>
      <c r="DU67" s="38">
        <f t="shared" si="115"/>
        <v>0</v>
      </c>
      <c r="DV67" s="38">
        <f t="shared" si="115"/>
        <v>0</v>
      </c>
      <c r="DW67" s="38">
        <f t="shared" si="115"/>
        <v>0</v>
      </c>
      <c r="DX67" s="38">
        <f t="shared" si="115"/>
        <v>0</v>
      </c>
      <c r="DY67" s="38">
        <f t="shared" si="115"/>
        <v>0</v>
      </c>
      <c r="DZ67" s="38">
        <f t="shared" si="115"/>
        <v>0</v>
      </c>
      <c r="EA67" s="38">
        <f t="shared" si="115"/>
        <v>0</v>
      </c>
      <c r="EB67" s="38">
        <f t="shared" si="115"/>
        <v>0</v>
      </c>
      <c r="EC67" s="38">
        <f t="shared" ref="EC67:FH67" si="116" xml:space="preserve"> EC$63</f>
        <v>0</v>
      </c>
      <c r="ED67" s="38">
        <f t="shared" si="116"/>
        <v>0</v>
      </c>
      <c r="EE67" s="38">
        <f t="shared" si="116"/>
        <v>0</v>
      </c>
      <c r="EF67" s="38">
        <f t="shared" si="116"/>
        <v>0</v>
      </c>
      <c r="EG67" s="38">
        <f t="shared" si="116"/>
        <v>0</v>
      </c>
      <c r="EH67" s="38">
        <f t="shared" si="116"/>
        <v>0</v>
      </c>
      <c r="EI67" s="38">
        <f t="shared" si="116"/>
        <v>0</v>
      </c>
      <c r="EJ67" s="38">
        <f t="shared" si="116"/>
        <v>0</v>
      </c>
      <c r="EK67" s="38">
        <f t="shared" si="116"/>
        <v>0</v>
      </c>
      <c r="EL67" s="38">
        <f t="shared" si="116"/>
        <v>0</v>
      </c>
      <c r="EM67" s="38">
        <f t="shared" si="116"/>
        <v>0</v>
      </c>
      <c r="EN67" s="38">
        <f t="shared" si="116"/>
        <v>0</v>
      </c>
      <c r="EO67" s="38">
        <f t="shared" si="116"/>
        <v>0</v>
      </c>
      <c r="EP67" s="38">
        <f t="shared" si="116"/>
        <v>0</v>
      </c>
      <c r="EQ67" s="38">
        <f t="shared" si="116"/>
        <v>0</v>
      </c>
      <c r="ER67" s="38">
        <f t="shared" si="116"/>
        <v>0</v>
      </c>
      <c r="ES67" s="38">
        <f t="shared" si="116"/>
        <v>0</v>
      </c>
      <c r="ET67" s="38">
        <f t="shared" si="116"/>
        <v>0</v>
      </c>
      <c r="EU67" s="38">
        <f t="shared" si="116"/>
        <v>0</v>
      </c>
      <c r="EV67" s="38">
        <f t="shared" si="116"/>
        <v>0</v>
      </c>
      <c r="EW67" s="38">
        <f t="shared" si="116"/>
        <v>0</v>
      </c>
      <c r="EX67" s="38">
        <f t="shared" si="116"/>
        <v>0</v>
      </c>
      <c r="EY67" s="38">
        <f t="shared" si="116"/>
        <v>0</v>
      </c>
      <c r="EZ67" s="38">
        <f t="shared" si="116"/>
        <v>0</v>
      </c>
      <c r="FA67" s="38">
        <f t="shared" si="116"/>
        <v>0</v>
      </c>
      <c r="FB67" s="38">
        <f t="shared" si="116"/>
        <v>0</v>
      </c>
      <c r="FC67" s="38">
        <f t="shared" si="116"/>
        <v>0</v>
      </c>
      <c r="FD67" s="38">
        <f t="shared" si="116"/>
        <v>0</v>
      </c>
      <c r="FE67" s="38">
        <f t="shared" si="116"/>
        <v>0</v>
      </c>
      <c r="FF67" s="38">
        <f t="shared" si="116"/>
        <v>0</v>
      </c>
      <c r="FG67" s="38">
        <f t="shared" si="116"/>
        <v>0</v>
      </c>
      <c r="FH67" s="38">
        <f t="shared" si="116"/>
        <v>0</v>
      </c>
      <c r="FI67" s="38">
        <f t="shared" ref="FI67:GJ67" si="117" xml:space="preserve"> FI$63</f>
        <v>0</v>
      </c>
      <c r="FJ67" s="38">
        <f t="shared" si="117"/>
        <v>0</v>
      </c>
      <c r="FK67" s="38">
        <f t="shared" si="117"/>
        <v>0</v>
      </c>
      <c r="FL67" s="38">
        <f t="shared" si="117"/>
        <v>0</v>
      </c>
      <c r="FM67" s="38">
        <f t="shared" si="117"/>
        <v>0</v>
      </c>
      <c r="FN67" s="38">
        <f t="shared" si="117"/>
        <v>0</v>
      </c>
      <c r="FO67" s="38">
        <f t="shared" si="117"/>
        <v>0</v>
      </c>
      <c r="FP67" s="38">
        <f t="shared" si="117"/>
        <v>0</v>
      </c>
      <c r="FQ67" s="38">
        <f t="shared" si="117"/>
        <v>0</v>
      </c>
      <c r="FR67" s="38">
        <f t="shared" si="117"/>
        <v>0</v>
      </c>
      <c r="FS67" s="38">
        <f t="shared" si="117"/>
        <v>0</v>
      </c>
      <c r="FT67" s="38">
        <f t="shared" si="117"/>
        <v>0</v>
      </c>
      <c r="FU67" s="38">
        <f t="shared" si="117"/>
        <v>0</v>
      </c>
      <c r="FV67" s="38">
        <f t="shared" si="117"/>
        <v>0</v>
      </c>
      <c r="FW67" s="38">
        <f t="shared" si="117"/>
        <v>0</v>
      </c>
      <c r="FX67" s="38">
        <f t="shared" si="117"/>
        <v>0</v>
      </c>
      <c r="FY67" s="38">
        <f t="shared" si="117"/>
        <v>0</v>
      </c>
      <c r="FZ67" s="38">
        <f t="shared" si="117"/>
        <v>0</v>
      </c>
      <c r="GA67" s="38">
        <f t="shared" si="117"/>
        <v>0</v>
      </c>
      <c r="GB67" s="38">
        <f t="shared" si="117"/>
        <v>0</v>
      </c>
      <c r="GC67" s="38">
        <f t="shared" si="117"/>
        <v>0</v>
      </c>
      <c r="GD67" s="38">
        <f t="shared" si="117"/>
        <v>0</v>
      </c>
      <c r="GE67" s="38">
        <f t="shared" si="117"/>
        <v>0</v>
      </c>
      <c r="GF67" s="38">
        <f t="shared" si="117"/>
        <v>0</v>
      </c>
      <c r="GG67" s="38">
        <f t="shared" si="117"/>
        <v>0</v>
      </c>
      <c r="GH67" s="38">
        <f t="shared" si="117"/>
        <v>0</v>
      </c>
      <c r="GI67" s="38">
        <f t="shared" si="117"/>
        <v>0</v>
      </c>
      <c r="GJ67" s="38">
        <f t="shared" si="117"/>
        <v>0</v>
      </c>
    </row>
    <row r="68" spans="1:192" s="534" customFormat="1" x14ac:dyDescent="0.25">
      <c r="A68" s="404"/>
      <c r="B68" s="404"/>
      <c r="C68" s="405"/>
      <c r="D68" s="406"/>
      <c r="E68" s="408" t="s">
        <v>256</v>
      </c>
      <c r="F68" s="408"/>
      <c r="G68" s="408" t="str">
        <f xml:space="preserve"> SMU</f>
        <v>$ 000s</v>
      </c>
      <c r="H68" s="408"/>
      <c r="I68" s="408"/>
      <c r="J68" s="408">
        <f t="shared" ref="J68:AP68" si="118" xml:space="preserve"> J65 + J66 - J67</f>
        <v>0</v>
      </c>
      <c r="K68" s="408">
        <f t="shared" si="118"/>
        <v>0</v>
      </c>
      <c r="L68" s="408">
        <f t="shared" si="118"/>
        <v>0</v>
      </c>
      <c r="M68" s="408">
        <f t="shared" si="118"/>
        <v>0</v>
      </c>
      <c r="N68" s="408">
        <f t="shared" si="118"/>
        <v>0</v>
      </c>
      <c r="O68" s="408">
        <f t="shared" si="118"/>
        <v>0</v>
      </c>
      <c r="P68" s="408">
        <f t="shared" si="118"/>
        <v>0</v>
      </c>
      <c r="Q68" s="408">
        <f t="shared" si="118"/>
        <v>5093.9433690745245</v>
      </c>
      <c r="R68" s="408">
        <f t="shared" si="118"/>
        <v>5178.3733696669187</v>
      </c>
      <c r="S68" s="408">
        <f t="shared" si="118"/>
        <v>5083.775817439644</v>
      </c>
      <c r="T68" s="408">
        <f t="shared" si="118"/>
        <v>5168.0372950767669</v>
      </c>
      <c r="U68" s="408">
        <f t="shared" si="118"/>
        <v>5073.6285603190081</v>
      </c>
      <c r="V68" s="408">
        <f t="shared" si="118"/>
        <v>5157.721851374019</v>
      </c>
      <c r="W68" s="408">
        <f t="shared" si="118"/>
        <v>5063.5015572045995</v>
      </c>
      <c r="X68" s="408">
        <f t="shared" si="118"/>
        <v>5119.1444314595938</v>
      </c>
      <c r="Y68" s="408">
        <f t="shared" si="118"/>
        <v>5053.3947676692587</v>
      </c>
      <c r="Z68" s="408">
        <f t="shared" si="118"/>
        <v>5137.1526919952703</v>
      </c>
      <c r="AA68" s="408">
        <f t="shared" si="118"/>
        <v>5043.3081513665238</v>
      </c>
      <c r="AB68" s="408">
        <f t="shared" si="118"/>
        <v>5126.8988942068536</v>
      </c>
      <c r="AC68" s="408">
        <f t="shared" si="118"/>
        <v>5033.2416680304668</v>
      </c>
      <c r="AD68" s="408">
        <f t="shared" si="118"/>
        <v>5116.6655630806963</v>
      </c>
      <c r="AE68" s="408">
        <f t="shared" si="118"/>
        <v>5023.1952774755155</v>
      </c>
      <c r="AF68" s="408">
        <f t="shared" si="118"/>
        <v>5078.395225579643</v>
      </c>
      <c r="AG68" s="408">
        <f t="shared" si="118"/>
        <v>5013.1689395963222</v>
      </c>
      <c r="AH68" s="408">
        <f t="shared" si="118"/>
        <v>5096.2601374901824</v>
      </c>
      <c r="AI68" s="408">
        <f t="shared" si="118"/>
        <v>5003.1626143675858</v>
      </c>
      <c r="AJ68" s="408">
        <f t="shared" si="118"/>
        <v>5086.0879615670492</v>
      </c>
      <c r="AK68" s="408">
        <f t="shared" si="118"/>
        <v>4993.1762618438988</v>
      </c>
      <c r="AL68" s="408">
        <f t="shared" si="118"/>
        <v>5075.9360893882731</v>
      </c>
      <c r="AM68" s="408">
        <f t="shared" si="118"/>
        <v>4983.2098421595801</v>
      </c>
      <c r="AN68" s="408">
        <f t="shared" si="118"/>
        <v>5037.9703898756197</v>
      </c>
      <c r="AO68" s="408">
        <f t="shared" si="118"/>
        <v>4973.2633155285221</v>
      </c>
      <c r="AP68" s="408">
        <f t="shared" si="118"/>
        <v>5055.6930942389408</v>
      </c>
      <c r="AQ68" s="408">
        <f t="shared" ref="AQ68:BV68" si="119" xml:space="preserve"> AQ65 + AQ66 - AQ67</f>
        <v>4963.336642244034</v>
      </c>
      <c r="AR68" s="408">
        <f t="shared" si="119"/>
        <v>5045.6018904580233</v>
      </c>
      <c r="AS68" s="408">
        <f t="shared" si="119"/>
        <v>4953.4297826786787</v>
      </c>
      <c r="AT68" s="408">
        <f t="shared" si="119"/>
        <v>5035.5308288004235</v>
      </c>
      <c r="AU68" s="408">
        <f t="shared" si="119"/>
        <v>4943.5426972841124</v>
      </c>
      <c r="AV68" s="408">
        <f t="shared" si="119"/>
        <v>4997.8673423092114</v>
      </c>
      <c r="AW68" s="408">
        <f t="shared" si="119"/>
        <v>4933.6753465909278</v>
      </c>
      <c r="AX68" s="408">
        <f t="shared" si="119"/>
        <v>5015.4489711200586</v>
      </c>
      <c r="AY68" s="408">
        <f t="shared" si="119"/>
        <v>4923.827691208513</v>
      </c>
      <c r="AZ68" s="408">
        <f t="shared" si="119"/>
        <v>5005.4380949301994</v>
      </c>
      <c r="BA68" s="408">
        <f t="shared" si="119"/>
        <v>4913.9996918248617</v>
      </c>
      <c r="BB68" s="408">
        <f t="shared" si="119"/>
        <v>4995.4472005291427</v>
      </c>
      <c r="BC68" s="408">
        <f t="shared" si="119"/>
        <v>4904.1913092064497</v>
      </c>
      <c r="BD68" s="408">
        <f t="shared" si="119"/>
        <v>4958.0835213955324</v>
      </c>
      <c r="BE68" s="408">
        <f t="shared" si="119"/>
        <v>0</v>
      </c>
      <c r="BF68" s="408">
        <f t="shared" si="119"/>
        <v>0</v>
      </c>
      <c r="BG68" s="408">
        <f t="shared" si="119"/>
        <v>0</v>
      </c>
      <c r="BH68" s="408">
        <f t="shared" si="119"/>
        <v>0</v>
      </c>
      <c r="BI68" s="408">
        <f t="shared" si="119"/>
        <v>0</v>
      </c>
      <c r="BJ68" s="408">
        <f t="shared" si="119"/>
        <v>0</v>
      </c>
      <c r="BK68" s="408">
        <f t="shared" si="119"/>
        <v>0</v>
      </c>
      <c r="BL68" s="408">
        <f t="shared" si="119"/>
        <v>0</v>
      </c>
      <c r="BM68" s="408">
        <f t="shared" si="119"/>
        <v>0</v>
      </c>
      <c r="BN68" s="408">
        <f t="shared" si="119"/>
        <v>0</v>
      </c>
      <c r="BO68" s="408">
        <f t="shared" si="119"/>
        <v>0</v>
      </c>
      <c r="BP68" s="408">
        <f t="shared" si="119"/>
        <v>0</v>
      </c>
      <c r="BQ68" s="408">
        <f t="shared" si="119"/>
        <v>0</v>
      </c>
      <c r="BR68" s="408">
        <f t="shared" si="119"/>
        <v>0</v>
      </c>
      <c r="BS68" s="408">
        <f t="shared" si="119"/>
        <v>0</v>
      </c>
      <c r="BT68" s="408">
        <f t="shared" si="119"/>
        <v>0</v>
      </c>
      <c r="BU68" s="408">
        <f t="shared" si="119"/>
        <v>0</v>
      </c>
      <c r="BV68" s="408">
        <f t="shared" si="119"/>
        <v>0</v>
      </c>
      <c r="BW68" s="408">
        <f t="shared" ref="BW68:DB68" si="120" xml:space="preserve"> BW65 + BW66 - BW67</f>
        <v>0</v>
      </c>
      <c r="BX68" s="408">
        <f t="shared" si="120"/>
        <v>0</v>
      </c>
      <c r="BY68" s="408">
        <f t="shared" si="120"/>
        <v>0</v>
      </c>
      <c r="BZ68" s="408">
        <f t="shared" si="120"/>
        <v>0</v>
      </c>
      <c r="CA68" s="408">
        <f t="shared" si="120"/>
        <v>0</v>
      </c>
      <c r="CB68" s="408">
        <f t="shared" si="120"/>
        <v>0</v>
      </c>
      <c r="CC68" s="408">
        <f t="shared" si="120"/>
        <v>0</v>
      </c>
      <c r="CD68" s="408">
        <f t="shared" si="120"/>
        <v>0</v>
      </c>
      <c r="CE68" s="408">
        <f t="shared" si="120"/>
        <v>0</v>
      </c>
      <c r="CF68" s="408">
        <f t="shared" si="120"/>
        <v>0</v>
      </c>
      <c r="CG68" s="408">
        <f t="shared" si="120"/>
        <v>0</v>
      </c>
      <c r="CH68" s="408">
        <f t="shared" si="120"/>
        <v>0</v>
      </c>
      <c r="CI68" s="408">
        <f t="shared" si="120"/>
        <v>0</v>
      </c>
      <c r="CJ68" s="408">
        <f t="shared" si="120"/>
        <v>0</v>
      </c>
      <c r="CK68" s="408">
        <f t="shared" si="120"/>
        <v>0</v>
      </c>
      <c r="CL68" s="408">
        <f t="shared" si="120"/>
        <v>0</v>
      </c>
      <c r="CM68" s="408">
        <f t="shared" si="120"/>
        <v>0</v>
      </c>
      <c r="CN68" s="408">
        <f t="shared" si="120"/>
        <v>0</v>
      </c>
      <c r="CO68" s="408">
        <f t="shared" si="120"/>
        <v>0</v>
      </c>
      <c r="CP68" s="408">
        <f t="shared" si="120"/>
        <v>0</v>
      </c>
      <c r="CQ68" s="408">
        <f t="shared" si="120"/>
        <v>0</v>
      </c>
      <c r="CR68" s="408">
        <f t="shared" si="120"/>
        <v>0</v>
      </c>
      <c r="CS68" s="408">
        <f t="shared" si="120"/>
        <v>0</v>
      </c>
      <c r="CT68" s="408">
        <f t="shared" si="120"/>
        <v>0</v>
      </c>
      <c r="CU68" s="408">
        <f t="shared" si="120"/>
        <v>0</v>
      </c>
      <c r="CV68" s="408">
        <f t="shared" si="120"/>
        <v>0</v>
      </c>
      <c r="CW68" s="408">
        <f t="shared" si="120"/>
        <v>0</v>
      </c>
      <c r="CX68" s="408">
        <f t="shared" si="120"/>
        <v>0</v>
      </c>
      <c r="CY68" s="408">
        <f t="shared" si="120"/>
        <v>0</v>
      </c>
      <c r="CZ68" s="408">
        <f t="shared" si="120"/>
        <v>0</v>
      </c>
      <c r="DA68" s="408">
        <f t="shared" si="120"/>
        <v>0</v>
      </c>
      <c r="DB68" s="408">
        <f t="shared" si="120"/>
        <v>0</v>
      </c>
      <c r="DC68" s="408">
        <f t="shared" ref="DC68:EH68" si="121" xml:space="preserve"> DC65 + DC66 - DC67</f>
        <v>0</v>
      </c>
      <c r="DD68" s="408">
        <f t="shared" si="121"/>
        <v>0</v>
      </c>
      <c r="DE68" s="408">
        <f t="shared" si="121"/>
        <v>0</v>
      </c>
      <c r="DF68" s="408">
        <f t="shared" si="121"/>
        <v>0</v>
      </c>
      <c r="DG68" s="408">
        <f t="shared" si="121"/>
        <v>0</v>
      </c>
      <c r="DH68" s="408">
        <f t="shared" si="121"/>
        <v>0</v>
      </c>
      <c r="DI68" s="408">
        <f t="shared" si="121"/>
        <v>0</v>
      </c>
      <c r="DJ68" s="408">
        <f t="shared" si="121"/>
        <v>0</v>
      </c>
      <c r="DK68" s="408">
        <f t="shared" si="121"/>
        <v>0</v>
      </c>
      <c r="DL68" s="408">
        <f t="shared" si="121"/>
        <v>0</v>
      </c>
      <c r="DM68" s="408">
        <f t="shared" si="121"/>
        <v>0</v>
      </c>
      <c r="DN68" s="408">
        <f t="shared" si="121"/>
        <v>0</v>
      </c>
      <c r="DO68" s="408">
        <f t="shared" si="121"/>
        <v>0</v>
      </c>
      <c r="DP68" s="408">
        <f t="shared" si="121"/>
        <v>0</v>
      </c>
      <c r="DQ68" s="408">
        <f t="shared" si="121"/>
        <v>0</v>
      </c>
      <c r="DR68" s="408">
        <f t="shared" si="121"/>
        <v>0</v>
      </c>
      <c r="DS68" s="408">
        <f t="shared" si="121"/>
        <v>0</v>
      </c>
      <c r="DT68" s="408">
        <f t="shared" si="121"/>
        <v>0</v>
      </c>
      <c r="DU68" s="408">
        <f t="shared" si="121"/>
        <v>0</v>
      </c>
      <c r="DV68" s="408">
        <f t="shared" si="121"/>
        <v>0</v>
      </c>
      <c r="DW68" s="408">
        <f t="shared" si="121"/>
        <v>0</v>
      </c>
      <c r="DX68" s="408">
        <f t="shared" si="121"/>
        <v>0</v>
      </c>
      <c r="DY68" s="408">
        <f t="shared" si="121"/>
        <v>0</v>
      </c>
      <c r="DZ68" s="408">
        <f t="shared" si="121"/>
        <v>0</v>
      </c>
      <c r="EA68" s="408">
        <f t="shared" si="121"/>
        <v>0</v>
      </c>
      <c r="EB68" s="408">
        <f t="shared" si="121"/>
        <v>0</v>
      </c>
      <c r="EC68" s="408">
        <f t="shared" si="121"/>
        <v>0</v>
      </c>
      <c r="ED68" s="408">
        <f t="shared" si="121"/>
        <v>0</v>
      </c>
      <c r="EE68" s="408">
        <f t="shared" si="121"/>
        <v>0</v>
      </c>
      <c r="EF68" s="408">
        <f t="shared" si="121"/>
        <v>0</v>
      </c>
      <c r="EG68" s="408">
        <f t="shared" si="121"/>
        <v>0</v>
      </c>
      <c r="EH68" s="408">
        <f t="shared" si="121"/>
        <v>0</v>
      </c>
      <c r="EI68" s="408">
        <f t="shared" ref="EI68:FN68" si="122" xml:space="preserve"> EI65 + EI66 - EI67</f>
        <v>0</v>
      </c>
      <c r="EJ68" s="408">
        <f t="shared" si="122"/>
        <v>0</v>
      </c>
      <c r="EK68" s="408">
        <f t="shared" si="122"/>
        <v>0</v>
      </c>
      <c r="EL68" s="408">
        <f t="shared" si="122"/>
        <v>0</v>
      </c>
      <c r="EM68" s="408">
        <f t="shared" si="122"/>
        <v>0</v>
      </c>
      <c r="EN68" s="408">
        <f t="shared" si="122"/>
        <v>0</v>
      </c>
      <c r="EO68" s="408">
        <f t="shared" si="122"/>
        <v>0</v>
      </c>
      <c r="EP68" s="408">
        <f t="shared" si="122"/>
        <v>0</v>
      </c>
      <c r="EQ68" s="408">
        <f t="shared" si="122"/>
        <v>0</v>
      </c>
      <c r="ER68" s="408">
        <f t="shared" si="122"/>
        <v>0</v>
      </c>
      <c r="ES68" s="408">
        <f t="shared" si="122"/>
        <v>0</v>
      </c>
      <c r="ET68" s="408">
        <f t="shared" si="122"/>
        <v>0</v>
      </c>
      <c r="EU68" s="408">
        <f t="shared" si="122"/>
        <v>0</v>
      </c>
      <c r="EV68" s="408">
        <f t="shared" si="122"/>
        <v>0</v>
      </c>
      <c r="EW68" s="408">
        <f t="shared" si="122"/>
        <v>0</v>
      </c>
      <c r="EX68" s="408">
        <f t="shared" si="122"/>
        <v>0</v>
      </c>
      <c r="EY68" s="408">
        <f t="shared" si="122"/>
        <v>0</v>
      </c>
      <c r="EZ68" s="408">
        <f t="shared" si="122"/>
        <v>0</v>
      </c>
      <c r="FA68" s="408">
        <f t="shared" si="122"/>
        <v>0</v>
      </c>
      <c r="FB68" s="408">
        <f t="shared" si="122"/>
        <v>0</v>
      </c>
      <c r="FC68" s="408">
        <f t="shared" si="122"/>
        <v>0</v>
      </c>
      <c r="FD68" s="408">
        <f t="shared" si="122"/>
        <v>0</v>
      </c>
      <c r="FE68" s="408">
        <f t="shared" si="122"/>
        <v>0</v>
      </c>
      <c r="FF68" s="408">
        <f t="shared" si="122"/>
        <v>0</v>
      </c>
      <c r="FG68" s="408">
        <f t="shared" si="122"/>
        <v>0</v>
      </c>
      <c r="FH68" s="408">
        <f t="shared" si="122"/>
        <v>0</v>
      </c>
      <c r="FI68" s="408">
        <f t="shared" si="122"/>
        <v>0</v>
      </c>
      <c r="FJ68" s="408">
        <f t="shared" si="122"/>
        <v>0</v>
      </c>
      <c r="FK68" s="408">
        <f t="shared" si="122"/>
        <v>0</v>
      </c>
      <c r="FL68" s="408">
        <f t="shared" si="122"/>
        <v>0</v>
      </c>
      <c r="FM68" s="408">
        <f t="shared" si="122"/>
        <v>0</v>
      </c>
      <c r="FN68" s="408">
        <f t="shared" si="122"/>
        <v>0</v>
      </c>
      <c r="FO68" s="408">
        <f t="shared" ref="FO68:GJ68" si="123" xml:space="preserve"> FO65 + FO66 - FO67</f>
        <v>0</v>
      </c>
      <c r="FP68" s="408">
        <f t="shared" si="123"/>
        <v>0</v>
      </c>
      <c r="FQ68" s="408">
        <f t="shared" si="123"/>
        <v>0</v>
      </c>
      <c r="FR68" s="408">
        <f t="shared" si="123"/>
        <v>0</v>
      </c>
      <c r="FS68" s="408">
        <f t="shared" si="123"/>
        <v>0</v>
      </c>
      <c r="FT68" s="408">
        <f t="shared" si="123"/>
        <v>0</v>
      </c>
      <c r="FU68" s="408">
        <f t="shared" si="123"/>
        <v>0</v>
      </c>
      <c r="FV68" s="408">
        <f t="shared" si="123"/>
        <v>0</v>
      </c>
      <c r="FW68" s="408">
        <f t="shared" si="123"/>
        <v>0</v>
      </c>
      <c r="FX68" s="408">
        <f t="shared" si="123"/>
        <v>0</v>
      </c>
      <c r="FY68" s="408">
        <f t="shared" si="123"/>
        <v>0</v>
      </c>
      <c r="FZ68" s="408">
        <f t="shared" si="123"/>
        <v>0</v>
      </c>
      <c r="GA68" s="408">
        <f t="shared" si="123"/>
        <v>0</v>
      </c>
      <c r="GB68" s="408">
        <f t="shared" si="123"/>
        <v>0</v>
      </c>
      <c r="GC68" s="408">
        <f t="shared" si="123"/>
        <v>0</v>
      </c>
      <c r="GD68" s="408">
        <f t="shared" si="123"/>
        <v>0</v>
      </c>
      <c r="GE68" s="408">
        <f t="shared" si="123"/>
        <v>0</v>
      </c>
      <c r="GF68" s="408">
        <f t="shared" si="123"/>
        <v>0</v>
      </c>
      <c r="GG68" s="408">
        <f t="shared" si="123"/>
        <v>0</v>
      </c>
      <c r="GH68" s="408">
        <f t="shared" si="123"/>
        <v>0</v>
      </c>
      <c r="GI68" s="408">
        <f t="shared" si="123"/>
        <v>0</v>
      </c>
      <c r="GJ68" s="408">
        <f t="shared" si="123"/>
        <v>0</v>
      </c>
    </row>
    <row r="69" spans="1:192" x14ac:dyDescent="0.25">
      <c r="A69" s="243"/>
      <c r="B69" s="243"/>
      <c r="C69" s="244"/>
      <c r="D69" s="245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242"/>
      <c r="R69" s="242"/>
      <c r="S69" s="242"/>
      <c r="T69" s="242"/>
      <c r="U69" s="242"/>
      <c r="V69" s="242"/>
      <c r="W69" s="242"/>
      <c r="X69" s="242"/>
      <c r="Y69" s="242"/>
      <c r="Z69" s="242"/>
      <c r="AA69" s="242"/>
      <c r="AB69" s="242"/>
      <c r="AC69" s="242"/>
      <c r="AD69" s="242"/>
      <c r="AE69" s="242"/>
      <c r="AF69" s="242"/>
      <c r="AG69" s="242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42"/>
      <c r="BU69" s="242"/>
      <c r="BV69" s="242"/>
      <c r="BW69" s="242"/>
      <c r="BX69" s="242"/>
      <c r="BY69" s="242"/>
      <c r="BZ69" s="242"/>
      <c r="CA69" s="242"/>
      <c r="CB69" s="242"/>
      <c r="CC69" s="242"/>
      <c r="CD69" s="242"/>
      <c r="CE69" s="242"/>
      <c r="CF69" s="242"/>
      <c r="CG69" s="242"/>
      <c r="CH69" s="242"/>
      <c r="CI69" s="242"/>
      <c r="CJ69" s="242"/>
      <c r="CK69" s="242"/>
      <c r="CL69" s="242"/>
      <c r="CM69" s="242"/>
      <c r="CN69" s="242"/>
      <c r="CO69" s="242"/>
      <c r="CP69" s="242"/>
      <c r="CQ69" s="242"/>
      <c r="CR69" s="242"/>
      <c r="CS69" s="242"/>
      <c r="CT69" s="242"/>
      <c r="CU69" s="242"/>
      <c r="CV69" s="242"/>
      <c r="CW69" s="242"/>
      <c r="CX69" s="242"/>
      <c r="CY69" s="242"/>
      <c r="CZ69" s="242"/>
      <c r="DA69" s="242"/>
      <c r="DB69" s="242"/>
      <c r="DC69" s="242"/>
      <c r="DD69" s="242"/>
      <c r="DE69" s="242"/>
      <c r="DF69" s="242"/>
      <c r="DG69" s="242"/>
      <c r="DH69" s="242"/>
      <c r="DI69" s="242"/>
      <c r="DJ69" s="242"/>
      <c r="DK69" s="242"/>
      <c r="DL69" s="242"/>
      <c r="DM69" s="242"/>
      <c r="DN69" s="242"/>
      <c r="DO69" s="242"/>
      <c r="DP69" s="242"/>
      <c r="DQ69" s="242"/>
      <c r="DR69" s="242"/>
      <c r="DS69" s="242"/>
      <c r="DT69" s="242"/>
      <c r="DU69" s="242"/>
      <c r="DV69" s="242"/>
      <c r="DW69" s="242"/>
      <c r="DX69" s="242"/>
      <c r="DY69" s="242"/>
      <c r="DZ69" s="242"/>
      <c r="EA69" s="242"/>
      <c r="EB69" s="242"/>
      <c r="EC69" s="242"/>
      <c r="ED69" s="242"/>
      <c r="EE69" s="242"/>
      <c r="EF69" s="242"/>
      <c r="EG69" s="242"/>
      <c r="EH69" s="242"/>
      <c r="EI69" s="242"/>
      <c r="EJ69" s="242"/>
      <c r="EK69" s="242"/>
      <c r="EL69" s="242"/>
      <c r="EM69" s="242"/>
      <c r="EN69" s="242"/>
      <c r="EO69" s="242"/>
      <c r="EP69" s="242"/>
      <c r="EQ69" s="242"/>
      <c r="ER69" s="242"/>
      <c r="ES69" s="242"/>
      <c r="ET69" s="242"/>
      <c r="EU69" s="242"/>
      <c r="EV69" s="242"/>
      <c r="EW69" s="242"/>
      <c r="EX69" s="242"/>
      <c r="EY69" s="242"/>
      <c r="EZ69" s="242"/>
      <c r="FA69" s="242"/>
      <c r="FB69" s="242"/>
      <c r="FC69" s="242"/>
      <c r="FD69" s="242"/>
      <c r="FE69" s="242"/>
      <c r="FF69" s="242"/>
      <c r="FG69" s="242"/>
      <c r="FH69" s="242"/>
      <c r="FI69" s="242"/>
      <c r="FJ69" s="242"/>
      <c r="FK69" s="242"/>
      <c r="FL69" s="242"/>
      <c r="FM69" s="242"/>
      <c r="FN69" s="242"/>
      <c r="FO69" s="242"/>
      <c r="FP69" s="242"/>
      <c r="FQ69" s="242"/>
      <c r="FR69" s="242"/>
      <c r="FS69" s="242"/>
      <c r="FT69" s="242"/>
      <c r="FU69" s="242"/>
      <c r="FV69" s="242"/>
      <c r="FW69" s="242"/>
      <c r="FX69" s="242"/>
      <c r="FY69" s="242"/>
      <c r="FZ69" s="242"/>
      <c r="GA69" s="242"/>
      <c r="GB69" s="242"/>
      <c r="GC69" s="242"/>
      <c r="GD69" s="242"/>
      <c r="GE69" s="242"/>
      <c r="GF69" s="242"/>
      <c r="GG69" s="242"/>
      <c r="GH69" s="242"/>
      <c r="GI69" s="242"/>
      <c r="GJ69" s="242"/>
    </row>
    <row r="70" spans="1:192" x14ac:dyDescent="0.25">
      <c r="A70" s="243" t="s">
        <v>257</v>
      </c>
      <c r="B70" s="243"/>
      <c r="C70" s="244"/>
      <c r="D70" s="245"/>
      <c r="E70" s="242"/>
      <c r="F70" s="242"/>
      <c r="G70" s="242"/>
      <c r="H70" s="242"/>
      <c r="I70" s="242"/>
      <c r="J70" s="242"/>
      <c r="K70" s="242"/>
      <c r="L70" s="242"/>
      <c r="M70" s="242"/>
      <c r="N70" s="242"/>
      <c r="O70" s="242"/>
      <c r="P70" s="242"/>
      <c r="Q70" s="242"/>
      <c r="R70" s="242"/>
      <c r="S70" s="242"/>
      <c r="T70" s="242"/>
      <c r="U70" s="242"/>
      <c r="V70" s="242"/>
      <c r="W70" s="242"/>
      <c r="X70" s="242"/>
      <c r="Y70" s="242"/>
      <c r="Z70" s="242"/>
      <c r="AA70" s="242"/>
      <c r="AB70" s="242"/>
      <c r="AC70" s="242"/>
      <c r="AD70" s="242"/>
      <c r="AE70" s="242"/>
      <c r="AF70" s="242"/>
      <c r="AG70" s="242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42"/>
      <c r="BU70" s="242"/>
      <c r="BV70" s="242"/>
      <c r="BW70" s="242"/>
      <c r="BX70" s="242"/>
      <c r="BY70" s="242"/>
      <c r="BZ70" s="242"/>
      <c r="CA70" s="242"/>
      <c r="CB70" s="242"/>
      <c r="CC70" s="242"/>
      <c r="CD70" s="242"/>
      <c r="CE70" s="242"/>
      <c r="CF70" s="242"/>
      <c r="CG70" s="242"/>
      <c r="CH70" s="242"/>
      <c r="CI70" s="242"/>
      <c r="CJ70" s="242"/>
      <c r="CK70" s="242"/>
      <c r="CL70" s="242"/>
      <c r="CM70" s="242"/>
      <c r="CN70" s="242"/>
      <c r="CO70" s="242"/>
      <c r="CP70" s="242"/>
      <c r="CQ70" s="242"/>
      <c r="CR70" s="242"/>
      <c r="CS70" s="242"/>
      <c r="CT70" s="242"/>
      <c r="CU70" s="242"/>
      <c r="CV70" s="242"/>
      <c r="CW70" s="242"/>
      <c r="CX70" s="242"/>
      <c r="CY70" s="242"/>
      <c r="CZ70" s="242"/>
      <c r="DA70" s="242"/>
      <c r="DB70" s="242"/>
      <c r="DC70" s="242"/>
      <c r="DD70" s="242"/>
      <c r="DE70" s="242"/>
      <c r="DF70" s="242"/>
      <c r="DG70" s="242"/>
      <c r="DH70" s="242"/>
      <c r="DI70" s="242"/>
      <c r="DJ70" s="242"/>
      <c r="DK70" s="242"/>
      <c r="DL70" s="242"/>
      <c r="DM70" s="242"/>
      <c r="DN70" s="242"/>
      <c r="DO70" s="242"/>
      <c r="DP70" s="242"/>
      <c r="DQ70" s="242"/>
      <c r="DR70" s="242"/>
      <c r="DS70" s="242"/>
      <c r="DT70" s="242"/>
      <c r="DU70" s="242"/>
      <c r="DV70" s="242"/>
      <c r="DW70" s="242"/>
      <c r="DX70" s="242"/>
      <c r="DY70" s="242"/>
      <c r="DZ70" s="242"/>
      <c r="EA70" s="242"/>
      <c r="EB70" s="242"/>
      <c r="EC70" s="242"/>
      <c r="ED70" s="242"/>
      <c r="EE70" s="242"/>
      <c r="EF70" s="242"/>
      <c r="EG70" s="242"/>
      <c r="EH70" s="242"/>
      <c r="EI70" s="242"/>
      <c r="EJ70" s="242"/>
      <c r="EK70" s="242"/>
      <c r="EL70" s="242"/>
      <c r="EM70" s="242"/>
      <c r="EN70" s="242"/>
      <c r="EO70" s="242"/>
      <c r="EP70" s="242"/>
      <c r="EQ70" s="242"/>
      <c r="ER70" s="242"/>
      <c r="ES70" s="242"/>
      <c r="ET70" s="242"/>
      <c r="EU70" s="242"/>
      <c r="EV70" s="242"/>
      <c r="EW70" s="242"/>
      <c r="EX70" s="242"/>
      <c r="EY70" s="242"/>
      <c r="EZ70" s="242"/>
      <c r="FA70" s="242"/>
      <c r="FB70" s="242"/>
      <c r="FC70" s="242"/>
      <c r="FD70" s="242"/>
      <c r="FE70" s="242"/>
      <c r="FF70" s="242"/>
      <c r="FG70" s="242"/>
      <c r="FH70" s="242"/>
      <c r="FI70" s="242"/>
      <c r="FJ70" s="242"/>
      <c r="FK70" s="242"/>
      <c r="FL70" s="242"/>
      <c r="FM70" s="242"/>
      <c r="FN70" s="242"/>
      <c r="FO70" s="242"/>
      <c r="FP70" s="242"/>
      <c r="FQ70" s="242"/>
      <c r="FR70" s="242"/>
      <c r="FS70" s="242"/>
      <c r="FT70" s="242"/>
      <c r="FU70" s="242"/>
      <c r="FV70" s="242"/>
      <c r="FW70" s="242"/>
      <c r="FX70" s="242"/>
      <c r="FY70" s="242"/>
      <c r="FZ70" s="242"/>
      <c r="GA70" s="242"/>
      <c r="GB70" s="242"/>
      <c r="GC70" s="242"/>
      <c r="GD70" s="242"/>
      <c r="GE70" s="242"/>
      <c r="GF70" s="242"/>
      <c r="GG70" s="242"/>
      <c r="GH70" s="242"/>
      <c r="GI70" s="242"/>
      <c r="GJ70" s="242"/>
    </row>
    <row r="71" spans="1:192" x14ac:dyDescent="0.25">
      <c r="A71" s="243"/>
      <c r="B71" s="243"/>
      <c r="C71" s="244"/>
      <c r="D71" s="245"/>
      <c r="E71" s="242"/>
      <c r="F71" s="242"/>
      <c r="G71" s="242"/>
      <c r="H71" s="242"/>
      <c r="I71" s="242"/>
      <c r="J71" s="242"/>
      <c r="K71" s="242"/>
      <c r="L71" s="242"/>
      <c r="M71" s="242"/>
      <c r="N71" s="242"/>
      <c r="O71" s="242"/>
      <c r="P71" s="242"/>
      <c r="Q71" s="242"/>
      <c r="R71" s="242"/>
      <c r="S71" s="242"/>
      <c r="T71" s="242"/>
      <c r="U71" s="242"/>
      <c r="V71" s="242"/>
      <c r="W71" s="242"/>
      <c r="X71" s="242"/>
      <c r="Y71" s="242"/>
      <c r="Z71" s="242"/>
      <c r="AA71" s="242"/>
      <c r="AB71" s="242"/>
      <c r="AC71" s="242"/>
      <c r="AD71" s="242"/>
      <c r="AE71" s="242"/>
      <c r="AF71" s="242"/>
      <c r="AG71" s="242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42"/>
      <c r="BU71" s="242"/>
      <c r="BV71" s="242"/>
      <c r="BW71" s="242"/>
      <c r="BX71" s="242"/>
      <c r="BY71" s="242"/>
      <c r="BZ71" s="242"/>
      <c r="CA71" s="242"/>
      <c r="CB71" s="242"/>
      <c r="CC71" s="242"/>
      <c r="CD71" s="242"/>
      <c r="CE71" s="242"/>
      <c r="CF71" s="242"/>
      <c r="CG71" s="242"/>
      <c r="CH71" s="242"/>
      <c r="CI71" s="242"/>
      <c r="CJ71" s="242"/>
      <c r="CK71" s="242"/>
      <c r="CL71" s="242"/>
      <c r="CM71" s="242"/>
      <c r="CN71" s="242"/>
      <c r="CO71" s="242"/>
      <c r="CP71" s="242"/>
      <c r="CQ71" s="242"/>
      <c r="CR71" s="242"/>
      <c r="CS71" s="242"/>
      <c r="CT71" s="242"/>
      <c r="CU71" s="242"/>
      <c r="CV71" s="242"/>
      <c r="CW71" s="242"/>
      <c r="CX71" s="242"/>
      <c r="CY71" s="242"/>
      <c r="CZ71" s="242"/>
      <c r="DA71" s="242"/>
      <c r="DB71" s="242"/>
      <c r="DC71" s="242"/>
      <c r="DD71" s="242"/>
      <c r="DE71" s="242"/>
      <c r="DF71" s="242"/>
      <c r="DG71" s="242"/>
      <c r="DH71" s="242"/>
      <c r="DI71" s="242"/>
      <c r="DJ71" s="242"/>
      <c r="DK71" s="242"/>
      <c r="DL71" s="242"/>
      <c r="DM71" s="242"/>
      <c r="DN71" s="242"/>
      <c r="DO71" s="242"/>
      <c r="DP71" s="242"/>
      <c r="DQ71" s="242"/>
      <c r="DR71" s="242"/>
      <c r="DS71" s="242"/>
      <c r="DT71" s="242"/>
      <c r="DU71" s="242"/>
      <c r="DV71" s="242"/>
      <c r="DW71" s="242"/>
      <c r="DX71" s="242"/>
      <c r="DY71" s="242"/>
      <c r="DZ71" s="242"/>
      <c r="EA71" s="242"/>
      <c r="EB71" s="242"/>
      <c r="EC71" s="242"/>
      <c r="ED71" s="242"/>
      <c r="EE71" s="242"/>
      <c r="EF71" s="242"/>
      <c r="EG71" s="242"/>
      <c r="EH71" s="242"/>
      <c r="EI71" s="242"/>
      <c r="EJ71" s="242"/>
      <c r="EK71" s="242"/>
      <c r="EL71" s="242"/>
      <c r="EM71" s="242"/>
      <c r="EN71" s="242"/>
      <c r="EO71" s="242"/>
      <c r="EP71" s="242"/>
      <c r="EQ71" s="242"/>
      <c r="ER71" s="242"/>
      <c r="ES71" s="242"/>
      <c r="ET71" s="242"/>
      <c r="EU71" s="242"/>
      <c r="EV71" s="242"/>
      <c r="EW71" s="242"/>
      <c r="EX71" s="242"/>
      <c r="EY71" s="242"/>
      <c r="EZ71" s="242"/>
      <c r="FA71" s="242"/>
      <c r="FB71" s="242"/>
      <c r="FC71" s="242"/>
      <c r="FD71" s="242"/>
      <c r="FE71" s="242"/>
      <c r="FF71" s="242"/>
      <c r="FG71" s="242"/>
      <c r="FH71" s="242"/>
      <c r="FI71" s="242"/>
      <c r="FJ71" s="242"/>
      <c r="FK71" s="242"/>
      <c r="FL71" s="242"/>
      <c r="FM71" s="242"/>
      <c r="FN71" s="242"/>
      <c r="FO71" s="242"/>
      <c r="FP71" s="242"/>
      <c r="FQ71" s="242"/>
      <c r="FR71" s="242"/>
      <c r="FS71" s="242"/>
      <c r="FT71" s="242"/>
      <c r="FU71" s="242"/>
      <c r="FV71" s="242"/>
      <c r="FW71" s="242"/>
      <c r="FX71" s="242"/>
      <c r="FY71" s="242"/>
      <c r="FZ71" s="242"/>
      <c r="GA71" s="242"/>
      <c r="GB71" s="242"/>
      <c r="GC71" s="242"/>
      <c r="GD71" s="242"/>
      <c r="GE71" s="242"/>
      <c r="GF71" s="242"/>
      <c r="GG71" s="242"/>
      <c r="GH71" s="242"/>
      <c r="GI71" s="242"/>
      <c r="GJ71" s="242"/>
    </row>
    <row r="72" spans="1:192" x14ac:dyDescent="0.25">
      <c r="A72" s="86"/>
      <c r="B72" s="86"/>
      <c r="C72" s="87"/>
      <c r="D72" s="88"/>
      <c r="E72" s="146" t="str">
        <f xml:space="preserve"> InpC!E$178</f>
        <v>Accounts payable days</v>
      </c>
      <c r="F72" s="146">
        <f xml:space="preserve"> InpC!F$178</f>
        <v>45</v>
      </c>
      <c r="G72" s="146" t="str">
        <f xml:space="preserve"> InpC!G$178</f>
        <v>days</v>
      </c>
      <c r="H72" s="146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69"/>
      <c r="BS72" s="69"/>
      <c r="BT72" s="69"/>
      <c r="BU72" s="69"/>
      <c r="BV72" s="69"/>
      <c r="BW72" s="69"/>
      <c r="BX72" s="69"/>
      <c r="BY72" s="69"/>
      <c r="BZ72" s="69"/>
      <c r="CA72" s="69"/>
      <c r="CB72" s="69"/>
      <c r="CC72" s="69"/>
      <c r="CD72" s="69"/>
      <c r="CE72" s="69"/>
      <c r="CF72" s="69"/>
      <c r="CG72" s="69"/>
      <c r="CH72" s="69"/>
      <c r="CI72" s="69"/>
      <c r="CJ72" s="69"/>
      <c r="CK72" s="69"/>
      <c r="CL72" s="69"/>
      <c r="CM72" s="69"/>
      <c r="CN72" s="69"/>
      <c r="CO72" s="69"/>
      <c r="CP72" s="69"/>
      <c r="CQ72" s="69"/>
      <c r="CR72" s="69"/>
      <c r="CS72" s="69"/>
      <c r="CT72" s="69"/>
      <c r="CU72" s="69"/>
      <c r="CV72" s="69"/>
      <c r="CW72" s="69"/>
      <c r="CX72" s="69"/>
      <c r="CY72" s="69"/>
      <c r="CZ72" s="69"/>
      <c r="DA72" s="69"/>
      <c r="DB72" s="69"/>
      <c r="DC72" s="69"/>
      <c r="DD72" s="69"/>
      <c r="DE72" s="69"/>
      <c r="DF72" s="69"/>
      <c r="DG72" s="69"/>
      <c r="DH72" s="69"/>
      <c r="DI72" s="69"/>
      <c r="DJ72" s="69"/>
      <c r="DK72" s="69"/>
      <c r="DL72" s="69"/>
      <c r="DM72" s="69"/>
      <c r="DN72" s="69"/>
      <c r="DO72" s="69"/>
      <c r="DP72" s="69"/>
      <c r="DQ72" s="69"/>
      <c r="DR72" s="69"/>
      <c r="DS72" s="69"/>
      <c r="DT72" s="69"/>
      <c r="DU72" s="69"/>
      <c r="DV72" s="69"/>
      <c r="DW72" s="69"/>
      <c r="DX72" s="69"/>
      <c r="DY72" s="69"/>
      <c r="DZ72" s="69"/>
      <c r="EA72" s="69"/>
      <c r="EB72" s="69"/>
      <c r="EC72" s="69"/>
      <c r="ED72" s="69"/>
      <c r="EE72" s="69"/>
      <c r="EF72" s="69"/>
      <c r="EG72" s="69"/>
      <c r="EH72" s="69"/>
      <c r="EI72" s="69"/>
      <c r="EJ72" s="69"/>
      <c r="EK72" s="69"/>
      <c r="EL72" s="69"/>
      <c r="EM72" s="69"/>
      <c r="EN72" s="69"/>
      <c r="EO72" s="69"/>
      <c r="EP72" s="69"/>
      <c r="EQ72" s="69"/>
      <c r="ER72" s="69"/>
      <c r="ES72" s="69"/>
      <c r="ET72" s="69"/>
      <c r="EU72" s="69"/>
      <c r="EV72" s="69"/>
      <c r="EW72" s="69"/>
      <c r="EX72" s="69"/>
      <c r="EY72" s="69"/>
      <c r="EZ72" s="69"/>
      <c r="FA72" s="69"/>
      <c r="FB72" s="69"/>
      <c r="FC72" s="69"/>
      <c r="FD72" s="69"/>
      <c r="FE72" s="69"/>
      <c r="FF72" s="69"/>
      <c r="FG72" s="69"/>
      <c r="FH72" s="69"/>
      <c r="FI72" s="69"/>
      <c r="FJ72" s="69"/>
      <c r="FK72" s="69"/>
      <c r="FL72" s="69"/>
      <c r="FM72" s="69"/>
      <c r="FN72" s="69"/>
      <c r="FO72" s="69"/>
      <c r="FP72" s="69"/>
      <c r="FQ72" s="69"/>
      <c r="FR72" s="69"/>
      <c r="FS72" s="69"/>
      <c r="FT72" s="69"/>
      <c r="FU72" s="69"/>
      <c r="FV72" s="69"/>
      <c r="FW72" s="69"/>
      <c r="FX72" s="69"/>
      <c r="FY72" s="69"/>
      <c r="FZ72" s="69"/>
      <c r="GA72" s="69"/>
      <c r="GB72" s="69"/>
      <c r="GC72" s="69"/>
      <c r="GD72" s="69"/>
      <c r="GE72" s="69"/>
      <c r="GF72" s="69"/>
      <c r="GG72" s="69"/>
      <c r="GH72" s="69"/>
      <c r="GI72" s="69"/>
      <c r="GJ72" s="69"/>
    </row>
    <row r="73" spans="1:192" x14ac:dyDescent="0.25">
      <c r="A73" s="86"/>
      <c r="B73" s="86"/>
      <c r="C73" s="87"/>
      <c r="D73" s="88"/>
      <c r="E73" s="69" t="str">
        <f xml:space="preserve"> Time!E$172</f>
        <v>Days in period</v>
      </c>
      <c r="F73" s="69">
        <f xml:space="preserve"> Time!F$172</f>
        <v>0</v>
      </c>
      <c r="G73" s="69" t="str">
        <f xml:space="preserve"> Time!G$172</f>
        <v>days</v>
      </c>
      <c r="H73" s="69">
        <f xml:space="preserve"> Time!H$172</f>
        <v>0</v>
      </c>
      <c r="I73" s="69">
        <f xml:space="preserve"> Time!I$172</f>
        <v>0</v>
      </c>
      <c r="J73" s="69">
        <f xml:space="preserve"> Time!J$172</f>
        <v>181</v>
      </c>
      <c r="K73" s="69">
        <f xml:space="preserve"> Time!K$172</f>
        <v>184</v>
      </c>
      <c r="L73" s="69">
        <f xml:space="preserve"> Time!L$172</f>
        <v>181</v>
      </c>
      <c r="M73" s="69">
        <f xml:space="preserve"> Time!M$172</f>
        <v>184</v>
      </c>
      <c r="N73" s="69">
        <f xml:space="preserve"> Time!N$172</f>
        <v>181</v>
      </c>
      <c r="O73" s="69">
        <f xml:space="preserve"> Time!O$172</f>
        <v>184</v>
      </c>
      <c r="P73" s="69">
        <f xml:space="preserve"> Time!P$172</f>
        <v>182</v>
      </c>
      <c r="Q73" s="69">
        <f xml:space="preserve"> Time!Q$172</f>
        <v>184</v>
      </c>
      <c r="R73" s="69">
        <f xml:space="preserve"> Time!R$172</f>
        <v>181</v>
      </c>
      <c r="S73" s="69">
        <f xml:space="preserve"> Time!S$172</f>
        <v>184</v>
      </c>
      <c r="T73" s="69">
        <f xml:space="preserve"> Time!T$172</f>
        <v>181</v>
      </c>
      <c r="U73" s="69">
        <f xml:space="preserve"> Time!U$172</f>
        <v>184</v>
      </c>
      <c r="V73" s="69">
        <f xml:space="preserve"> Time!V$172</f>
        <v>181</v>
      </c>
      <c r="W73" s="69">
        <f xml:space="preserve"> Time!W$172</f>
        <v>184</v>
      </c>
      <c r="X73" s="69">
        <f xml:space="preserve"> Time!X$172</f>
        <v>182</v>
      </c>
      <c r="Y73" s="69">
        <f xml:space="preserve"> Time!Y$172</f>
        <v>184</v>
      </c>
      <c r="Z73" s="69">
        <f xml:space="preserve"> Time!Z$172</f>
        <v>181</v>
      </c>
      <c r="AA73" s="69">
        <f xml:space="preserve"> Time!AA$172</f>
        <v>184</v>
      </c>
      <c r="AB73" s="69">
        <f xml:space="preserve"> Time!AB$172</f>
        <v>181</v>
      </c>
      <c r="AC73" s="69">
        <f xml:space="preserve"> Time!AC$172</f>
        <v>184</v>
      </c>
      <c r="AD73" s="69">
        <f xml:space="preserve"> Time!AD$172</f>
        <v>181</v>
      </c>
      <c r="AE73" s="69">
        <f xml:space="preserve"> Time!AE$172</f>
        <v>184</v>
      </c>
      <c r="AF73" s="69">
        <f xml:space="preserve"> Time!AF$172</f>
        <v>182</v>
      </c>
      <c r="AG73" s="69">
        <f xml:space="preserve"> Time!AG$172</f>
        <v>184</v>
      </c>
      <c r="AH73" s="69">
        <f xml:space="preserve"> Time!AH$172</f>
        <v>181</v>
      </c>
      <c r="AI73" s="69">
        <f xml:space="preserve"> Time!AI$172</f>
        <v>184</v>
      </c>
      <c r="AJ73" s="69">
        <f xml:space="preserve"> Time!AJ$172</f>
        <v>181</v>
      </c>
      <c r="AK73" s="69">
        <f xml:space="preserve"> Time!AK$172</f>
        <v>184</v>
      </c>
      <c r="AL73" s="69">
        <f xml:space="preserve"> Time!AL$172</f>
        <v>181</v>
      </c>
      <c r="AM73" s="69">
        <f xml:space="preserve"> Time!AM$172</f>
        <v>184</v>
      </c>
      <c r="AN73" s="69">
        <f xml:space="preserve"> Time!AN$172</f>
        <v>182</v>
      </c>
      <c r="AO73" s="69">
        <f xml:space="preserve"> Time!AO$172</f>
        <v>184</v>
      </c>
      <c r="AP73" s="69">
        <f xml:space="preserve"> Time!AP$172</f>
        <v>181</v>
      </c>
      <c r="AQ73" s="69">
        <f xml:space="preserve"> Time!AQ$172</f>
        <v>184</v>
      </c>
      <c r="AR73" s="69">
        <f xml:space="preserve"> Time!AR$172</f>
        <v>181</v>
      </c>
      <c r="AS73" s="69">
        <f xml:space="preserve"> Time!AS$172</f>
        <v>184</v>
      </c>
      <c r="AT73" s="69">
        <f xml:space="preserve"> Time!AT$172</f>
        <v>181</v>
      </c>
      <c r="AU73" s="69">
        <f xml:space="preserve"> Time!AU$172</f>
        <v>184</v>
      </c>
      <c r="AV73" s="69">
        <f xml:space="preserve"> Time!AV$172</f>
        <v>182</v>
      </c>
      <c r="AW73" s="69">
        <f xml:space="preserve"> Time!AW$172</f>
        <v>184</v>
      </c>
      <c r="AX73" s="69">
        <f xml:space="preserve"> Time!AX$172</f>
        <v>181</v>
      </c>
      <c r="AY73" s="69">
        <f xml:space="preserve"> Time!AY$172</f>
        <v>184</v>
      </c>
      <c r="AZ73" s="69">
        <f xml:space="preserve"> Time!AZ$172</f>
        <v>181</v>
      </c>
      <c r="BA73" s="69">
        <f xml:space="preserve"> Time!BA$172</f>
        <v>184</v>
      </c>
      <c r="BB73" s="69">
        <f xml:space="preserve"> Time!BB$172</f>
        <v>181</v>
      </c>
      <c r="BC73" s="69">
        <f xml:space="preserve"> Time!BC$172</f>
        <v>184</v>
      </c>
      <c r="BD73" s="69">
        <f xml:space="preserve"> Time!BD$172</f>
        <v>182</v>
      </c>
      <c r="BE73" s="69">
        <f xml:space="preserve"> Time!BE$172</f>
        <v>184</v>
      </c>
      <c r="BF73" s="69">
        <f xml:space="preserve"> Time!BF$172</f>
        <v>181</v>
      </c>
      <c r="BG73" s="69">
        <f xml:space="preserve"> Time!BG$172</f>
        <v>184</v>
      </c>
      <c r="BH73" s="69">
        <f xml:space="preserve"> Time!BH$172</f>
        <v>181</v>
      </c>
      <c r="BI73" s="69">
        <f xml:space="preserve"> Time!BI$172</f>
        <v>184</v>
      </c>
      <c r="BJ73" s="69">
        <f xml:space="preserve"> Time!BJ$172</f>
        <v>181</v>
      </c>
      <c r="BK73" s="69">
        <f xml:space="preserve"> Time!BK$172</f>
        <v>184</v>
      </c>
      <c r="BL73" s="69">
        <f xml:space="preserve"> Time!BL$172</f>
        <v>182</v>
      </c>
      <c r="BM73" s="69">
        <f xml:space="preserve"> Time!BM$172</f>
        <v>184</v>
      </c>
      <c r="BN73" s="69">
        <f xml:space="preserve"> Time!BN$172</f>
        <v>181</v>
      </c>
      <c r="BO73" s="69">
        <f xml:space="preserve"> Time!BO$172</f>
        <v>184</v>
      </c>
      <c r="BP73" s="69">
        <f xml:space="preserve"> Time!BP$172</f>
        <v>181</v>
      </c>
      <c r="BQ73" s="69">
        <f xml:space="preserve"> Time!BQ$172</f>
        <v>184</v>
      </c>
      <c r="BR73" s="69">
        <f xml:space="preserve"> Time!BR$172</f>
        <v>181</v>
      </c>
      <c r="BS73" s="69">
        <f xml:space="preserve"> Time!BS$172</f>
        <v>184</v>
      </c>
      <c r="BT73" s="69">
        <f xml:space="preserve"> Time!BT$172</f>
        <v>182</v>
      </c>
      <c r="BU73" s="69">
        <f xml:space="preserve"> Time!BU$172</f>
        <v>184</v>
      </c>
      <c r="BV73" s="69">
        <f xml:space="preserve"> Time!BV$172</f>
        <v>181</v>
      </c>
      <c r="BW73" s="69">
        <f xml:space="preserve"> Time!BW$172</f>
        <v>184</v>
      </c>
      <c r="BX73" s="69">
        <f xml:space="preserve"> Time!BX$172</f>
        <v>181</v>
      </c>
      <c r="BY73" s="69">
        <f xml:space="preserve"> Time!BY$172</f>
        <v>184</v>
      </c>
      <c r="BZ73" s="69">
        <f xml:space="preserve"> Time!BZ$172</f>
        <v>181</v>
      </c>
      <c r="CA73" s="69">
        <f xml:space="preserve"> Time!CA$172</f>
        <v>184</v>
      </c>
      <c r="CB73" s="69">
        <f xml:space="preserve"> Time!CB$172</f>
        <v>182</v>
      </c>
      <c r="CC73" s="69">
        <f xml:space="preserve"> Time!CC$172</f>
        <v>184</v>
      </c>
      <c r="CD73" s="69">
        <f xml:space="preserve"> Time!CD$172</f>
        <v>181</v>
      </c>
      <c r="CE73" s="69">
        <f xml:space="preserve"> Time!CE$172</f>
        <v>184</v>
      </c>
      <c r="CF73" s="69">
        <f xml:space="preserve"> Time!CF$172</f>
        <v>181</v>
      </c>
      <c r="CG73" s="69">
        <f xml:space="preserve"> Time!CG$172</f>
        <v>184</v>
      </c>
      <c r="CH73" s="69">
        <f xml:space="preserve"> Time!CH$172</f>
        <v>181</v>
      </c>
      <c r="CI73" s="69">
        <f xml:space="preserve"> Time!CI$172</f>
        <v>184</v>
      </c>
      <c r="CJ73" s="69">
        <f xml:space="preserve"> Time!CJ$172</f>
        <v>182</v>
      </c>
      <c r="CK73" s="69">
        <f xml:space="preserve"> Time!CK$172</f>
        <v>184</v>
      </c>
      <c r="CL73" s="69">
        <f xml:space="preserve"> Time!CL$172</f>
        <v>181</v>
      </c>
      <c r="CM73" s="69">
        <f xml:space="preserve"> Time!CM$172</f>
        <v>184</v>
      </c>
      <c r="CN73" s="69">
        <f xml:space="preserve"> Time!CN$172</f>
        <v>181</v>
      </c>
      <c r="CO73" s="69">
        <f xml:space="preserve"> Time!CO$172</f>
        <v>184</v>
      </c>
      <c r="CP73" s="69">
        <f xml:space="preserve"> Time!CP$172</f>
        <v>181</v>
      </c>
      <c r="CQ73" s="69">
        <f xml:space="preserve"> Time!CQ$172</f>
        <v>184</v>
      </c>
      <c r="CR73" s="69">
        <f xml:space="preserve"> Time!CR$172</f>
        <v>182</v>
      </c>
      <c r="CS73" s="69">
        <f xml:space="preserve"> Time!CS$172</f>
        <v>184</v>
      </c>
      <c r="CT73" s="69">
        <f xml:space="preserve"> Time!CT$172</f>
        <v>181</v>
      </c>
      <c r="CU73" s="69">
        <f xml:space="preserve"> Time!CU$172</f>
        <v>184</v>
      </c>
      <c r="CV73" s="69">
        <f xml:space="preserve"> Time!CV$172</f>
        <v>181</v>
      </c>
      <c r="CW73" s="69">
        <f xml:space="preserve"> Time!CW$172</f>
        <v>184</v>
      </c>
      <c r="CX73" s="69">
        <f xml:space="preserve"> Time!CX$172</f>
        <v>181</v>
      </c>
      <c r="CY73" s="69">
        <f xml:space="preserve"> Time!CY$172</f>
        <v>184</v>
      </c>
      <c r="CZ73" s="69">
        <f xml:space="preserve"> Time!CZ$172</f>
        <v>182</v>
      </c>
      <c r="DA73" s="69">
        <f xml:space="preserve"> Time!DA$172</f>
        <v>184</v>
      </c>
      <c r="DB73" s="69">
        <f xml:space="preserve"> Time!DB$172</f>
        <v>181</v>
      </c>
      <c r="DC73" s="69">
        <f xml:space="preserve"> Time!DC$172</f>
        <v>184</v>
      </c>
      <c r="DD73" s="69">
        <f xml:space="preserve"> Time!DD$172</f>
        <v>181</v>
      </c>
      <c r="DE73" s="69">
        <f xml:space="preserve"> Time!DE$172</f>
        <v>184</v>
      </c>
      <c r="DF73" s="69">
        <f xml:space="preserve"> Time!DF$172</f>
        <v>181</v>
      </c>
      <c r="DG73" s="69">
        <f xml:space="preserve"> Time!DG$172</f>
        <v>184</v>
      </c>
      <c r="DH73" s="69">
        <f xml:space="preserve"> Time!DH$172</f>
        <v>182</v>
      </c>
      <c r="DI73" s="69">
        <f xml:space="preserve"> Time!DI$172</f>
        <v>184</v>
      </c>
      <c r="DJ73" s="69">
        <f xml:space="preserve"> Time!DJ$172</f>
        <v>181</v>
      </c>
      <c r="DK73" s="69">
        <f xml:space="preserve"> Time!DK$172</f>
        <v>184</v>
      </c>
      <c r="DL73" s="69">
        <f xml:space="preserve"> Time!DL$172</f>
        <v>181</v>
      </c>
      <c r="DM73" s="69">
        <f xml:space="preserve"> Time!DM$172</f>
        <v>184</v>
      </c>
      <c r="DN73" s="69">
        <f xml:space="preserve"> Time!DN$172</f>
        <v>181</v>
      </c>
      <c r="DO73" s="69">
        <f xml:space="preserve"> Time!DO$172</f>
        <v>184</v>
      </c>
      <c r="DP73" s="69">
        <f xml:space="preserve"> Time!DP$172</f>
        <v>182</v>
      </c>
      <c r="DQ73" s="69">
        <f xml:space="preserve"> Time!DQ$172</f>
        <v>184</v>
      </c>
      <c r="DR73" s="69">
        <f xml:space="preserve"> Time!DR$172</f>
        <v>181</v>
      </c>
      <c r="DS73" s="69">
        <f xml:space="preserve"> Time!DS$172</f>
        <v>184</v>
      </c>
      <c r="DT73" s="69">
        <f xml:space="preserve"> Time!DT$172</f>
        <v>181</v>
      </c>
      <c r="DU73" s="69">
        <f xml:space="preserve"> Time!DU$172</f>
        <v>184</v>
      </c>
      <c r="DV73" s="69">
        <f xml:space="preserve"> Time!DV$172</f>
        <v>181</v>
      </c>
      <c r="DW73" s="69">
        <f xml:space="preserve"> Time!DW$172</f>
        <v>184</v>
      </c>
      <c r="DX73" s="69">
        <f xml:space="preserve"> Time!DX$172</f>
        <v>182</v>
      </c>
      <c r="DY73" s="69">
        <f xml:space="preserve"> Time!DY$172</f>
        <v>184</v>
      </c>
      <c r="DZ73" s="69">
        <f xml:space="preserve"> Time!DZ$172</f>
        <v>181</v>
      </c>
      <c r="EA73" s="69">
        <f xml:space="preserve"> Time!EA$172</f>
        <v>184</v>
      </c>
      <c r="EB73" s="69">
        <f xml:space="preserve"> Time!EB$172</f>
        <v>181</v>
      </c>
      <c r="EC73" s="69">
        <f xml:space="preserve"> Time!EC$172</f>
        <v>184</v>
      </c>
      <c r="ED73" s="69">
        <f xml:space="preserve"> Time!ED$172</f>
        <v>181</v>
      </c>
      <c r="EE73" s="69">
        <f xml:space="preserve"> Time!EE$172</f>
        <v>184</v>
      </c>
      <c r="EF73" s="69">
        <f xml:space="preserve"> Time!EF$172</f>
        <v>182</v>
      </c>
      <c r="EG73" s="69">
        <f xml:space="preserve"> Time!EG$172</f>
        <v>184</v>
      </c>
      <c r="EH73" s="69">
        <f xml:space="preserve"> Time!EH$172</f>
        <v>181</v>
      </c>
      <c r="EI73" s="69">
        <f xml:space="preserve"> Time!EI$172</f>
        <v>184</v>
      </c>
      <c r="EJ73" s="69">
        <f xml:space="preserve"> Time!EJ$172</f>
        <v>181</v>
      </c>
      <c r="EK73" s="69">
        <f xml:space="preserve"> Time!EK$172</f>
        <v>184</v>
      </c>
      <c r="EL73" s="69">
        <f xml:space="preserve"> Time!EL$172</f>
        <v>181</v>
      </c>
      <c r="EM73" s="69">
        <f xml:space="preserve"> Time!EM$172</f>
        <v>184</v>
      </c>
      <c r="EN73" s="69">
        <f xml:space="preserve"> Time!EN$172</f>
        <v>182</v>
      </c>
      <c r="EO73" s="69">
        <f xml:space="preserve"> Time!EO$172</f>
        <v>184</v>
      </c>
      <c r="EP73" s="69">
        <f xml:space="preserve"> Time!EP$172</f>
        <v>181</v>
      </c>
      <c r="EQ73" s="69">
        <f xml:space="preserve"> Time!EQ$172</f>
        <v>184</v>
      </c>
      <c r="ER73" s="69">
        <f xml:space="preserve"> Time!ER$172</f>
        <v>181</v>
      </c>
      <c r="ES73" s="69">
        <f xml:space="preserve"> Time!ES$172</f>
        <v>184</v>
      </c>
      <c r="ET73" s="69">
        <f xml:space="preserve"> Time!ET$172</f>
        <v>181</v>
      </c>
      <c r="EU73" s="69">
        <f xml:space="preserve"> Time!EU$172</f>
        <v>184</v>
      </c>
      <c r="EV73" s="69">
        <f xml:space="preserve"> Time!EV$172</f>
        <v>182</v>
      </c>
      <c r="EW73" s="69">
        <f xml:space="preserve"> Time!EW$172</f>
        <v>184</v>
      </c>
      <c r="EX73" s="69">
        <f xml:space="preserve"> Time!EX$172</f>
        <v>181</v>
      </c>
      <c r="EY73" s="69">
        <f xml:space="preserve"> Time!EY$172</f>
        <v>184</v>
      </c>
      <c r="EZ73" s="69">
        <f xml:space="preserve"> Time!EZ$172</f>
        <v>181</v>
      </c>
      <c r="FA73" s="69">
        <f xml:space="preserve"> Time!FA$172</f>
        <v>184</v>
      </c>
      <c r="FB73" s="69">
        <f xml:space="preserve"> Time!FB$172</f>
        <v>181</v>
      </c>
      <c r="FC73" s="69">
        <f xml:space="preserve"> Time!FC$172</f>
        <v>184</v>
      </c>
      <c r="FD73" s="69">
        <f xml:space="preserve"> Time!FD$172</f>
        <v>182</v>
      </c>
      <c r="FE73" s="69">
        <f xml:space="preserve"> Time!FE$172</f>
        <v>184</v>
      </c>
      <c r="FF73" s="69">
        <f xml:space="preserve"> Time!FF$172</f>
        <v>181</v>
      </c>
      <c r="FG73" s="69">
        <f xml:space="preserve"> Time!FG$172</f>
        <v>184</v>
      </c>
      <c r="FH73" s="69">
        <f xml:space="preserve"> Time!FH$172</f>
        <v>181</v>
      </c>
      <c r="FI73" s="69">
        <f xml:space="preserve"> Time!FI$172</f>
        <v>184</v>
      </c>
      <c r="FJ73" s="69">
        <f xml:space="preserve"> Time!FJ$172</f>
        <v>181</v>
      </c>
      <c r="FK73" s="69">
        <f xml:space="preserve"> Time!FK$172</f>
        <v>184</v>
      </c>
      <c r="FL73" s="69">
        <f xml:space="preserve"> Time!FL$172</f>
        <v>181</v>
      </c>
      <c r="FM73" s="69">
        <f xml:space="preserve"> Time!FM$172</f>
        <v>184</v>
      </c>
      <c r="FN73" s="69">
        <f xml:space="preserve"> Time!FN$172</f>
        <v>181</v>
      </c>
      <c r="FO73" s="69">
        <f xml:space="preserve"> Time!FO$172</f>
        <v>184</v>
      </c>
      <c r="FP73" s="69">
        <f xml:space="preserve"> Time!FP$172</f>
        <v>181</v>
      </c>
      <c r="FQ73" s="69">
        <f xml:space="preserve"> Time!FQ$172</f>
        <v>184</v>
      </c>
      <c r="FR73" s="69">
        <f xml:space="preserve"> Time!FR$172</f>
        <v>181</v>
      </c>
      <c r="FS73" s="69">
        <f xml:space="preserve"> Time!FS$172</f>
        <v>184</v>
      </c>
      <c r="FT73" s="69">
        <f xml:space="preserve"> Time!FT$172</f>
        <v>182</v>
      </c>
      <c r="FU73" s="69">
        <f xml:space="preserve"> Time!FU$172</f>
        <v>184</v>
      </c>
      <c r="FV73" s="69">
        <f xml:space="preserve"> Time!FV$172</f>
        <v>181</v>
      </c>
      <c r="FW73" s="69">
        <f xml:space="preserve"> Time!FW$172</f>
        <v>184</v>
      </c>
      <c r="FX73" s="69">
        <f xml:space="preserve"> Time!FX$172</f>
        <v>181</v>
      </c>
      <c r="FY73" s="69">
        <f xml:space="preserve"> Time!FY$172</f>
        <v>184</v>
      </c>
      <c r="FZ73" s="69">
        <f xml:space="preserve"> Time!FZ$172</f>
        <v>181</v>
      </c>
      <c r="GA73" s="69">
        <f xml:space="preserve"> Time!GA$172</f>
        <v>184</v>
      </c>
      <c r="GB73" s="69">
        <f xml:space="preserve"> Time!GB$172</f>
        <v>182</v>
      </c>
      <c r="GC73" s="69">
        <f xml:space="preserve"> Time!GC$172</f>
        <v>184</v>
      </c>
      <c r="GD73" s="69">
        <f xml:space="preserve"> Time!GD$172</f>
        <v>181</v>
      </c>
      <c r="GE73" s="69">
        <f xml:space="preserve"> Time!GE$172</f>
        <v>184</v>
      </c>
      <c r="GF73" s="69">
        <f xml:space="preserve"> Time!GF$172</f>
        <v>181</v>
      </c>
      <c r="GG73" s="69">
        <f xml:space="preserve"> Time!GG$172</f>
        <v>184</v>
      </c>
      <c r="GH73" s="69">
        <f xml:space="preserve"> Time!GH$172</f>
        <v>181</v>
      </c>
      <c r="GI73" s="69">
        <f xml:space="preserve"> Time!GI$172</f>
        <v>184</v>
      </c>
      <c r="GJ73" s="69">
        <f xml:space="preserve"> Time!GJ$172</f>
        <v>182</v>
      </c>
    </row>
    <row r="74" spans="1:192" x14ac:dyDescent="0.25">
      <c r="A74" s="243"/>
      <c r="B74" s="243"/>
      <c r="C74" s="244"/>
      <c r="D74" s="245"/>
      <c r="E74" s="242" t="str">
        <f t="shared" ref="E74:AJ74" si="124" xml:space="preserve"> E$43</f>
        <v>O&amp;M expense POS</v>
      </c>
      <c r="F74" s="242">
        <f t="shared" si="124"/>
        <v>0</v>
      </c>
      <c r="G74" s="242" t="str">
        <f t="shared" si="124"/>
        <v>$ 000s</v>
      </c>
      <c r="H74" s="242">
        <f t="shared" si="124"/>
        <v>233108.19068409089</v>
      </c>
      <c r="I74" s="242">
        <f t="shared" si="124"/>
        <v>0</v>
      </c>
      <c r="J74" s="242">
        <f t="shared" si="124"/>
        <v>0</v>
      </c>
      <c r="K74" s="242">
        <f t="shared" si="124"/>
        <v>0</v>
      </c>
      <c r="L74" s="242">
        <f t="shared" si="124"/>
        <v>0</v>
      </c>
      <c r="M74" s="242">
        <f t="shared" si="124"/>
        <v>0</v>
      </c>
      <c r="N74" s="242">
        <f t="shared" si="124"/>
        <v>0</v>
      </c>
      <c r="O74" s="242">
        <f t="shared" si="124"/>
        <v>0</v>
      </c>
      <c r="P74" s="242">
        <f t="shared" si="124"/>
        <v>0</v>
      </c>
      <c r="Q74" s="242">
        <f t="shared" si="124"/>
        <v>0</v>
      </c>
      <c r="R74" s="242">
        <f t="shared" si="124"/>
        <v>4944.6725209357819</v>
      </c>
      <c r="S74" s="242">
        <f t="shared" si="124"/>
        <v>4944.6725209357819</v>
      </c>
      <c r="T74" s="242">
        <f t="shared" si="124"/>
        <v>5043.5659713544983</v>
      </c>
      <c r="U74" s="242">
        <f t="shared" si="124"/>
        <v>5043.5659713544983</v>
      </c>
      <c r="V74" s="242">
        <f t="shared" si="124"/>
        <v>5144.4372907815878</v>
      </c>
      <c r="W74" s="242">
        <f t="shared" si="124"/>
        <v>5144.4372907815878</v>
      </c>
      <c r="X74" s="242">
        <f t="shared" si="124"/>
        <v>5247.3260365972192</v>
      </c>
      <c r="Y74" s="242">
        <f t="shared" si="124"/>
        <v>5247.3260365972192</v>
      </c>
      <c r="Z74" s="242">
        <f t="shared" si="124"/>
        <v>5352.562946189013</v>
      </c>
      <c r="AA74" s="242">
        <f t="shared" si="124"/>
        <v>5352.562946189013</v>
      </c>
      <c r="AB74" s="242">
        <f t="shared" si="124"/>
        <v>5459.6142051127936</v>
      </c>
      <c r="AC74" s="242">
        <f t="shared" si="124"/>
        <v>5459.6142051127936</v>
      </c>
      <c r="AD74" s="242">
        <f t="shared" si="124"/>
        <v>5568.8064892150505</v>
      </c>
      <c r="AE74" s="242">
        <f t="shared" si="124"/>
        <v>5568.8064892150505</v>
      </c>
      <c r="AF74" s="242">
        <f t="shared" si="124"/>
        <v>5680.1826189993517</v>
      </c>
      <c r="AG74" s="242">
        <f t="shared" si="124"/>
        <v>5680.1826189993517</v>
      </c>
      <c r="AH74" s="242">
        <f t="shared" si="124"/>
        <v>5794.1006146739937</v>
      </c>
      <c r="AI74" s="242">
        <f t="shared" si="124"/>
        <v>5794.1006146739937</v>
      </c>
      <c r="AJ74" s="242">
        <f t="shared" si="124"/>
        <v>5909.9826269674741</v>
      </c>
      <c r="AK74" s="242">
        <f t="shared" ref="AK74:BP74" si="125" xml:space="preserve"> AK$43</f>
        <v>5909.9826269674741</v>
      </c>
      <c r="AL74" s="242">
        <f t="shared" si="125"/>
        <v>6028.1822795068238</v>
      </c>
      <c r="AM74" s="242">
        <f t="shared" si="125"/>
        <v>6028.1822795068238</v>
      </c>
      <c r="AN74" s="242">
        <f t="shared" si="125"/>
        <v>6148.7459250969605</v>
      </c>
      <c r="AO74" s="242">
        <f t="shared" si="125"/>
        <v>6148.7459250969605</v>
      </c>
      <c r="AP74" s="242">
        <f t="shared" si="125"/>
        <v>6272.0611173509496</v>
      </c>
      <c r="AQ74" s="242">
        <f t="shared" si="125"/>
        <v>6272.0611173509496</v>
      </c>
      <c r="AR74" s="242">
        <f t="shared" si="125"/>
        <v>6397.5023396979677</v>
      </c>
      <c r="AS74" s="242">
        <f t="shared" si="125"/>
        <v>6397.5023396979677</v>
      </c>
      <c r="AT74" s="242">
        <f t="shared" si="125"/>
        <v>6525.4523864919265</v>
      </c>
      <c r="AU74" s="242">
        <f t="shared" si="125"/>
        <v>6525.4523864919265</v>
      </c>
      <c r="AV74" s="242">
        <f t="shared" si="125"/>
        <v>6655.9614342217646</v>
      </c>
      <c r="AW74" s="242">
        <f t="shared" si="125"/>
        <v>6655.9614342217646</v>
      </c>
      <c r="AX74" s="242">
        <f t="shared" si="125"/>
        <v>6789.449006142092</v>
      </c>
      <c r="AY74" s="242">
        <f t="shared" si="125"/>
        <v>6789.449006142092</v>
      </c>
      <c r="AZ74" s="242">
        <f t="shared" si="125"/>
        <v>6925.2379862649332</v>
      </c>
      <c r="BA74" s="242">
        <f t="shared" si="125"/>
        <v>6925.2379862649332</v>
      </c>
      <c r="BB74" s="242">
        <f t="shared" si="125"/>
        <v>7063.7427459902328</v>
      </c>
      <c r="BC74" s="242">
        <f t="shared" si="125"/>
        <v>7063.7427459902328</v>
      </c>
      <c r="BD74" s="242">
        <f t="shared" si="125"/>
        <v>7205.017600910036</v>
      </c>
      <c r="BE74" s="242">
        <f t="shared" si="125"/>
        <v>0</v>
      </c>
      <c r="BF74" s="242">
        <f t="shared" si="125"/>
        <v>0</v>
      </c>
      <c r="BG74" s="242">
        <f t="shared" si="125"/>
        <v>0</v>
      </c>
      <c r="BH74" s="242">
        <f t="shared" si="125"/>
        <v>0</v>
      </c>
      <c r="BI74" s="242">
        <f t="shared" si="125"/>
        <v>0</v>
      </c>
      <c r="BJ74" s="242">
        <f t="shared" si="125"/>
        <v>0</v>
      </c>
      <c r="BK74" s="242">
        <f t="shared" si="125"/>
        <v>0</v>
      </c>
      <c r="BL74" s="242">
        <f t="shared" si="125"/>
        <v>0</v>
      </c>
      <c r="BM74" s="242">
        <f t="shared" si="125"/>
        <v>0</v>
      </c>
      <c r="BN74" s="242">
        <f t="shared" si="125"/>
        <v>0</v>
      </c>
      <c r="BO74" s="242">
        <f t="shared" si="125"/>
        <v>0</v>
      </c>
      <c r="BP74" s="242">
        <f t="shared" si="125"/>
        <v>0</v>
      </c>
      <c r="BQ74" s="242">
        <f t="shared" ref="BQ74:CV74" si="126" xml:space="preserve"> BQ$43</f>
        <v>0</v>
      </c>
      <c r="BR74" s="242">
        <f t="shared" si="126"/>
        <v>0</v>
      </c>
      <c r="BS74" s="242">
        <f t="shared" si="126"/>
        <v>0</v>
      </c>
      <c r="BT74" s="242">
        <f t="shared" si="126"/>
        <v>0</v>
      </c>
      <c r="BU74" s="242">
        <f t="shared" si="126"/>
        <v>0</v>
      </c>
      <c r="BV74" s="242">
        <f t="shared" si="126"/>
        <v>0</v>
      </c>
      <c r="BW74" s="242">
        <f t="shared" si="126"/>
        <v>0</v>
      </c>
      <c r="BX74" s="242">
        <f t="shared" si="126"/>
        <v>0</v>
      </c>
      <c r="BY74" s="242">
        <f t="shared" si="126"/>
        <v>0</v>
      </c>
      <c r="BZ74" s="242">
        <f t="shared" si="126"/>
        <v>0</v>
      </c>
      <c r="CA74" s="242">
        <f t="shared" si="126"/>
        <v>0</v>
      </c>
      <c r="CB74" s="242">
        <f t="shared" si="126"/>
        <v>0</v>
      </c>
      <c r="CC74" s="242">
        <f t="shared" si="126"/>
        <v>0</v>
      </c>
      <c r="CD74" s="242">
        <f t="shared" si="126"/>
        <v>0</v>
      </c>
      <c r="CE74" s="242">
        <f t="shared" si="126"/>
        <v>0</v>
      </c>
      <c r="CF74" s="242">
        <f t="shared" si="126"/>
        <v>0</v>
      </c>
      <c r="CG74" s="242">
        <f t="shared" si="126"/>
        <v>0</v>
      </c>
      <c r="CH74" s="242">
        <f t="shared" si="126"/>
        <v>0</v>
      </c>
      <c r="CI74" s="242">
        <f t="shared" si="126"/>
        <v>0</v>
      </c>
      <c r="CJ74" s="242">
        <f t="shared" si="126"/>
        <v>0</v>
      </c>
      <c r="CK74" s="242">
        <f t="shared" si="126"/>
        <v>0</v>
      </c>
      <c r="CL74" s="242">
        <f t="shared" si="126"/>
        <v>0</v>
      </c>
      <c r="CM74" s="242">
        <f t="shared" si="126"/>
        <v>0</v>
      </c>
      <c r="CN74" s="242">
        <f t="shared" si="126"/>
        <v>0</v>
      </c>
      <c r="CO74" s="242">
        <f t="shared" si="126"/>
        <v>0</v>
      </c>
      <c r="CP74" s="242">
        <f t="shared" si="126"/>
        <v>0</v>
      </c>
      <c r="CQ74" s="242">
        <f t="shared" si="126"/>
        <v>0</v>
      </c>
      <c r="CR74" s="242">
        <f t="shared" si="126"/>
        <v>0</v>
      </c>
      <c r="CS74" s="242">
        <f t="shared" si="126"/>
        <v>0</v>
      </c>
      <c r="CT74" s="242">
        <f t="shared" si="126"/>
        <v>0</v>
      </c>
      <c r="CU74" s="242">
        <f t="shared" si="126"/>
        <v>0</v>
      </c>
      <c r="CV74" s="242">
        <f t="shared" si="126"/>
        <v>0</v>
      </c>
      <c r="CW74" s="242">
        <f t="shared" ref="CW74:EB74" si="127" xml:space="preserve"> CW$43</f>
        <v>0</v>
      </c>
      <c r="CX74" s="242">
        <f t="shared" si="127"/>
        <v>0</v>
      </c>
      <c r="CY74" s="242">
        <f t="shared" si="127"/>
        <v>0</v>
      </c>
      <c r="CZ74" s="242">
        <f t="shared" si="127"/>
        <v>0</v>
      </c>
      <c r="DA74" s="242">
        <f t="shared" si="127"/>
        <v>0</v>
      </c>
      <c r="DB74" s="242">
        <f t="shared" si="127"/>
        <v>0</v>
      </c>
      <c r="DC74" s="242">
        <f t="shared" si="127"/>
        <v>0</v>
      </c>
      <c r="DD74" s="242">
        <f t="shared" si="127"/>
        <v>0</v>
      </c>
      <c r="DE74" s="242">
        <f t="shared" si="127"/>
        <v>0</v>
      </c>
      <c r="DF74" s="242">
        <f t="shared" si="127"/>
        <v>0</v>
      </c>
      <c r="DG74" s="242">
        <f t="shared" si="127"/>
        <v>0</v>
      </c>
      <c r="DH74" s="242">
        <f t="shared" si="127"/>
        <v>0</v>
      </c>
      <c r="DI74" s="242">
        <f t="shared" si="127"/>
        <v>0</v>
      </c>
      <c r="DJ74" s="242">
        <f t="shared" si="127"/>
        <v>0</v>
      </c>
      <c r="DK74" s="242">
        <f t="shared" si="127"/>
        <v>0</v>
      </c>
      <c r="DL74" s="242">
        <f t="shared" si="127"/>
        <v>0</v>
      </c>
      <c r="DM74" s="242">
        <f t="shared" si="127"/>
        <v>0</v>
      </c>
      <c r="DN74" s="242">
        <f t="shared" si="127"/>
        <v>0</v>
      </c>
      <c r="DO74" s="242">
        <f t="shared" si="127"/>
        <v>0</v>
      </c>
      <c r="DP74" s="242">
        <f t="shared" si="127"/>
        <v>0</v>
      </c>
      <c r="DQ74" s="242">
        <f t="shared" si="127"/>
        <v>0</v>
      </c>
      <c r="DR74" s="242">
        <f t="shared" si="127"/>
        <v>0</v>
      </c>
      <c r="DS74" s="242">
        <f t="shared" si="127"/>
        <v>0</v>
      </c>
      <c r="DT74" s="242">
        <f t="shared" si="127"/>
        <v>0</v>
      </c>
      <c r="DU74" s="242">
        <f t="shared" si="127"/>
        <v>0</v>
      </c>
      <c r="DV74" s="242">
        <f t="shared" si="127"/>
        <v>0</v>
      </c>
      <c r="DW74" s="242">
        <f t="shared" si="127"/>
        <v>0</v>
      </c>
      <c r="DX74" s="242">
        <f t="shared" si="127"/>
        <v>0</v>
      </c>
      <c r="DY74" s="242">
        <f t="shared" si="127"/>
        <v>0</v>
      </c>
      <c r="DZ74" s="242">
        <f t="shared" si="127"/>
        <v>0</v>
      </c>
      <c r="EA74" s="242">
        <f t="shared" si="127"/>
        <v>0</v>
      </c>
      <c r="EB74" s="242">
        <f t="shared" si="127"/>
        <v>0</v>
      </c>
      <c r="EC74" s="242">
        <f t="shared" ref="EC74:FH74" si="128" xml:space="preserve"> EC$43</f>
        <v>0</v>
      </c>
      <c r="ED74" s="242">
        <f t="shared" si="128"/>
        <v>0</v>
      </c>
      <c r="EE74" s="242">
        <f t="shared" si="128"/>
        <v>0</v>
      </c>
      <c r="EF74" s="242">
        <f t="shared" si="128"/>
        <v>0</v>
      </c>
      <c r="EG74" s="242">
        <f t="shared" si="128"/>
        <v>0</v>
      </c>
      <c r="EH74" s="242">
        <f t="shared" si="128"/>
        <v>0</v>
      </c>
      <c r="EI74" s="242">
        <f t="shared" si="128"/>
        <v>0</v>
      </c>
      <c r="EJ74" s="242">
        <f t="shared" si="128"/>
        <v>0</v>
      </c>
      <c r="EK74" s="242">
        <f t="shared" si="128"/>
        <v>0</v>
      </c>
      <c r="EL74" s="242">
        <f t="shared" si="128"/>
        <v>0</v>
      </c>
      <c r="EM74" s="242">
        <f t="shared" si="128"/>
        <v>0</v>
      </c>
      <c r="EN74" s="242">
        <f t="shared" si="128"/>
        <v>0</v>
      </c>
      <c r="EO74" s="242">
        <f t="shared" si="128"/>
        <v>0</v>
      </c>
      <c r="EP74" s="242">
        <f t="shared" si="128"/>
        <v>0</v>
      </c>
      <c r="EQ74" s="242">
        <f t="shared" si="128"/>
        <v>0</v>
      </c>
      <c r="ER74" s="242">
        <f t="shared" si="128"/>
        <v>0</v>
      </c>
      <c r="ES74" s="242">
        <f t="shared" si="128"/>
        <v>0</v>
      </c>
      <c r="ET74" s="242">
        <f t="shared" si="128"/>
        <v>0</v>
      </c>
      <c r="EU74" s="242">
        <f t="shared" si="128"/>
        <v>0</v>
      </c>
      <c r="EV74" s="242">
        <f t="shared" si="128"/>
        <v>0</v>
      </c>
      <c r="EW74" s="242">
        <f t="shared" si="128"/>
        <v>0</v>
      </c>
      <c r="EX74" s="242">
        <f t="shared" si="128"/>
        <v>0</v>
      </c>
      <c r="EY74" s="242">
        <f t="shared" si="128"/>
        <v>0</v>
      </c>
      <c r="EZ74" s="242">
        <f t="shared" si="128"/>
        <v>0</v>
      </c>
      <c r="FA74" s="242">
        <f t="shared" si="128"/>
        <v>0</v>
      </c>
      <c r="FB74" s="242">
        <f t="shared" si="128"/>
        <v>0</v>
      </c>
      <c r="FC74" s="242">
        <f t="shared" si="128"/>
        <v>0</v>
      </c>
      <c r="FD74" s="242">
        <f t="shared" si="128"/>
        <v>0</v>
      </c>
      <c r="FE74" s="242">
        <f t="shared" si="128"/>
        <v>0</v>
      </c>
      <c r="FF74" s="242">
        <f t="shared" si="128"/>
        <v>0</v>
      </c>
      <c r="FG74" s="242">
        <f t="shared" si="128"/>
        <v>0</v>
      </c>
      <c r="FH74" s="242">
        <f t="shared" si="128"/>
        <v>0</v>
      </c>
      <c r="FI74" s="242">
        <f t="shared" ref="FI74:GJ74" si="129" xml:space="preserve"> FI$43</f>
        <v>0</v>
      </c>
      <c r="FJ74" s="242">
        <f t="shared" si="129"/>
        <v>0</v>
      </c>
      <c r="FK74" s="242">
        <f t="shared" si="129"/>
        <v>0</v>
      </c>
      <c r="FL74" s="242">
        <f t="shared" si="129"/>
        <v>0</v>
      </c>
      <c r="FM74" s="242">
        <f t="shared" si="129"/>
        <v>0</v>
      </c>
      <c r="FN74" s="242">
        <f t="shared" si="129"/>
        <v>0</v>
      </c>
      <c r="FO74" s="242">
        <f t="shared" si="129"/>
        <v>0</v>
      </c>
      <c r="FP74" s="242">
        <f t="shared" si="129"/>
        <v>0</v>
      </c>
      <c r="FQ74" s="242">
        <f t="shared" si="129"/>
        <v>0</v>
      </c>
      <c r="FR74" s="242">
        <f t="shared" si="129"/>
        <v>0</v>
      </c>
      <c r="FS74" s="242">
        <f t="shared" si="129"/>
        <v>0</v>
      </c>
      <c r="FT74" s="242">
        <f t="shared" si="129"/>
        <v>0</v>
      </c>
      <c r="FU74" s="242">
        <f t="shared" si="129"/>
        <v>0</v>
      </c>
      <c r="FV74" s="242">
        <f t="shared" si="129"/>
        <v>0</v>
      </c>
      <c r="FW74" s="242">
        <f t="shared" si="129"/>
        <v>0</v>
      </c>
      <c r="FX74" s="242">
        <f t="shared" si="129"/>
        <v>0</v>
      </c>
      <c r="FY74" s="242">
        <f t="shared" si="129"/>
        <v>0</v>
      </c>
      <c r="FZ74" s="242">
        <f t="shared" si="129"/>
        <v>0</v>
      </c>
      <c r="GA74" s="242">
        <f t="shared" si="129"/>
        <v>0</v>
      </c>
      <c r="GB74" s="242">
        <f t="shared" si="129"/>
        <v>0</v>
      </c>
      <c r="GC74" s="242">
        <f t="shared" si="129"/>
        <v>0</v>
      </c>
      <c r="GD74" s="242">
        <f t="shared" si="129"/>
        <v>0</v>
      </c>
      <c r="GE74" s="242">
        <f t="shared" si="129"/>
        <v>0</v>
      </c>
      <c r="GF74" s="242">
        <f t="shared" si="129"/>
        <v>0</v>
      </c>
      <c r="GG74" s="242">
        <f t="shared" si="129"/>
        <v>0</v>
      </c>
      <c r="GH74" s="242">
        <f t="shared" si="129"/>
        <v>0</v>
      </c>
      <c r="GI74" s="242">
        <f t="shared" si="129"/>
        <v>0</v>
      </c>
      <c r="GJ74" s="242">
        <f t="shared" si="129"/>
        <v>0</v>
      </c>
    </row>
    <row r="75" spans="1:192" x14ac:dyDescent="0.25">
      <c r="A75" s="243"/>
      <c r="B75" s="243"/>
      <c r="C75" s="244"/>
      <c r="D75" s="245"/>
      <c r="E75" s="242" t="s">
        <v>259</v>
      </c>
      <c r="F75" s="242"/>
      <c r="G75" s="242" t="str">
        <f xml:space="preserve"> SMU</f>
        <v>$ 000s</v>
      </c>
      <c r="H75" s="242"/>
      <c r="I75" s="242"/>
      <c r="J75" s="242">
        <f t="shared" ref="J75" si="130" xml:space="preserve"> $F72/ J73 * J74</f>
        <v>0</v>
      </c>
      <c r="K75" s="242">
        <f t="shared" ref="K75" si="131" xml:space="preserve"> $F72/ K73 * K74</f>
        <v>0</v>
      </c>
      <c r="L75" s="242">
        <f t="shared" ref="L75" si="132" xml:space="preserve"> $F72/ L73 * L74</f>
        <v>0</v>
      </c>
      <c r="M75" s="242">
        <f t="shared" ref="M75" si="133" xml:space="preserve"> $F72/ M73 * M74</f>
        <v>0</v>
      </c>
      <c r="N75" s="242">
        <f t="shared" ref="N75" si="134" xml:space="preserve"> $F72/ N73 * N74</f>
        <v>0</v>
      </c>
      <c r="O75" s="242">
        <f t="shared" ref="O75" si="135" xml:space="preserve"> $F72/ O73 * O74</f>
        <v>0</v>
      </c>
      <c r="P75" s="242">
        <f t="shared" ref="P75" si="136" xml:space="preserve"> $F72/ P73 * P74</f>
        <v>0</v>
      </c>
      <c r="Q75" s="242">
        <f t="shared" ref="Q75" si="137" xml:space="preserve"> $F72/ Q73 * Q74</f>
        <v>0</v>
      </c>
      <c r="R75" s="242">
        <f t="shared" ref="R75" si="138" xml:space="preserve"> $F72/ R73 * R74</f>
        <v>1229.3384720558574</v>
      </c>
      <c r="S75" s="242">
        <f t="shared" ref="S75" si="139" xml:space="preserve"> $F72/ S73 * S74</f>
        <v>1209.2949100114683</v>
      </c>
      <c r="T75" s="242">
        <f t="shared" ref="T75" si="140" xml:space="preserve"> $F72/ T73 * T74</f>
        <v>1253.9252414969746</v>
      </c>
      <c r="U75" s="242">
        <f t="shared" ref="U75" si="141" xml:space="preserve"> $F72/ U73 * U74</f>
        <v>1233.4808082116979</v>
      </c>
      <c r="V75" s="242">
        <f t="shared" ref="V75" si="142" xml:space="preserve"> $F72/ V73 * V74</f>
        <v>1279.0037463269141</v>
      </c>
      <c r="W75" s="242">
        <f t="shared" ref="W75" si="143" xml:space="preserve"> $F72/ W73 * W74</f>
        <v>1258.1504243759318</v>
      </c>
      <c r="X75" s="242">
        <f t="shared" ref="X75" si="144" xml:space="preserve"> $F72/ X73 * X74</f>
        <v>1297.4157782795323</v>
      </c>
      <c r="Y75" s="242">
        <f t="shared" ref="Y75" si="145" xml:space="preserve"> $F72/ Y73 * Y74</f>
        <v>1283.3134328634503</v>
      </c>
      <c r="Z75" s="242">
        <f t="shared" ref="Z75" si="146" xml:space="preserve"> $F72/ Z73 * Z74</f>
        <v>1330.7476938038983</v>
      </c>
      <c r="AA75" s="242">
        <f t="shared" ref="AA75" si="147" xml:space="preserve"> $F72/ AA73 * AA74</f>
        <v>1309.0507205353565</v>
      </c>
      <c r="AB75" s="242">
        <f t="shared" ref="AB75" si="148" xml:space="preserve"> $F72/ AB73 * AB74</f>
        <v>1357.3626476799764</v>
      </c>
      <c r="AC75" s="242">
        <f t="shared" ref="AC75" si="149" xml:space="preserve"> $F72/ AC73 * AC74</f>
        <v>1335.2317349460636</v>
      </c>
      <c r="AD75" s="242">
        <f t="shared" ref="AD75" si="150" xml:space="preserve"> $F72/ AD73 * AD74</f>
        <v>1384.5099006335761</v>
      </c>
      <c r="AE75" s="242">
        <f t="shared" ref="AE75" si="151" xml:space="preserve"> $F72/ AE73 * AE74</f>
        <v>1361.9363696449852</v>
      </c>
      <c r="AF75" s="242">
        <f t="shared" ref="AF75" si="152" xml:space="preserve"> $F72/ AF73 * AF74</f>
        <v>1404.4407574448946</v>
      </c>
      <c r="AG75" s="242">
        <f t="shared" ref="AG75" si="153" xml:space="preserve"> $F72/ AG73 * AG74</f>
        <v>1389.1750970378851</v>
      </c>
      <c r="AH75" s="242">
        <f t="shared" ref="AH75" si="154" xml:space="preserve"> $F72/ AH73 * AH74</f>
        <v>1440.5222522670151</v>
      </c>
      <c r="AI75" s="242">
        <f t="shared" ref="AI75" si="155" xml:space="preserve"> $F72/ AI73 * AI74</f>
        <v>1417.0354764148356</v>
      </c>
      <c r="AJ75" s="242">
        <f t="shared" ref="AJ75" si="156" xml:space="preserve"> $F72/ AJ73 * AJ74</f>
        <v>1469.3326973123555</v>
      </c>
      <c r="AK75" s="242">
        <f t="shared" ref="AK75" si="157" xml:space="preserve"> $F72/ AK73 * AK74</f>
        <v>1445.3761859431322</v>
      </c>
      <c r="AL75" s="242">
        <f t="shared" ref="AL75" si="158" xml:space="preserve"> $F72/ AL73 * AL74</f>
        <v>1498.7193512586025</v>
      </c>
      <c r="AM75" s="242">
        <f t="shared" ref="AM75" si="159" xml:space="preserve"> $F72/ AM73 * AM74</f>
        <v>1474.2837096619949</v>
      </c>
      <c r="AN75" s="242">
        <f t="shared" ref="AN75" si="160" xml:space="preserve"> $F72/ AN73 * AN74</f>
        <v>1520.2943221393584</v>
      </c>
      <c r="AO75" s="242">
        <f t="shared" ref="AO75" si="161" xml:space="preserve"> $F72/ AO73 * AO74</f>
        <v>1503.769383855235</v>
      </c>
      <c r="AP75" s="242">
        <f t="shared" ref="AP75" si="162" xml:space="preserve"> $F72/ AP73 * AP74</f>
        <v>1559.3522114960924</v>
      </c>
      <c r="AQ75" s="242">
        <f t="shared" ref="AQ75" si="163" xml:space="preserve"> $F72/ AQ73 * AQ74</f>
        <v>1533.9279906564823</v>
      </c>
      <c r="AR75" s="242">
        <f t="shared" ref="AR75" si="164" xml:space="preserve"> $F72/ AR73 * AR74</f>
        <v>1590.5392557260141</v>
      </c>
      <c r="AS75" s="242">
        <f t="shared" ref="AS75" si="165" xml:space="preserve"> $F72/ AS73 * AS74</f>
        <v>1564.6065504696116</v>
      </c>
      <c r="AT75" s="242">
        <f t="shared" ref="AT75" si="166" xml:space="preserve"> $F72/ AT73 * AT74</f>
        <v>1622.3500408405343</v>
      </c>
      <c r="AU75" s="242">
        <f t="shared" ref="AU75" si="167" xml:space="preserve"> $F72/ AU73 * AU74</f>
        <v>1595.8986814790037</v>
      </c>
      <c r="AV75" s="242">
        <f t="shared" ref="AV75" si="168" xml:space="preserve"> $F72/ AV73 * AV74</f>
        <v>1645.7047502196672</v>
      </c>
      <c r="AW75" s="242">
        <f t="shared" ref="AW75" si="169" xml:space="preserve"> $F72/ AW73 * AW74</f>
        <v>1627.8166551085837</v>
      </c>
      <c r="AX75" s="242">
        <f t="shared" ref="AX75" si="170" xml:space="preserve"> $F72/ AX73 * AX74</f>
        <v>1687.9845595380891</v>
      </c>
      <c r="AY75" s="242">
        <f t="shared" ref="AY75" si="171" xml:space="preserve"> $F72/ AY73 * AY74</f>
        <v>1660.463072154316</v>
      </c>
      <c r="AZ75" s="242">
        <f t="shared" ref="AZ75" si="172" xml:space="preserve"> $F72/ AZ73 * AZ74</f>
        <v>1721.7442507288508</v>
      </c>
      <c r="BA75" s="242">
        <f t="shared" ref="BA75" si="173" xml:space="preserve"> $F72/ BA73 * BA74</f>
        <v>1693.6723335974023</v>
      </c>
      <c r="BB75" s="242">
        <f t="shared" ref="BB75" si="174" xml:space="preserve"> $F72/ BB73 * BB74</f>
        <v>1756.1791357434281</v>
      </c>
      <c r="BC75" s="242">
        <f t="shared" ref="BC75" si="175" xml:space="preserve"> $F72/ BC73 * BC74</f>
        <v>1727.5457802693504</v>
      </c>
      <c r="BD75" s="242">
        <f t="shared" ref="BD75" si="176" xml:space="preserve"> $F72/ BD73 * BD74</f>
        <v>1781.4603958294047</v>
      </c>
      <c r="BE75" s="242">
        <f t="shared" ref="BE75" si="177" xml:space="preserve"> $F72/ BE73 * BE74</f>
        <v>0</v>
      </c>
      <c r="BF75" s="242">
        <f t="shared" ref="BF75" si="178" xml:space="preserve"> $F72/ BF73 * BF74</f>
        <v>0</v>
      </c>
      <c r="BG75" s="242">
        <f t="shared" ref="BG75" si="179" xml:space="preserve"> $F72/ BG73 * BG74</f>
        <v>0</v>
      </c>
      <c r="BH75" s="242">
        <f t="shared" ref="BH75" si="180" xml:space="preserve"> $F72/ BH73 * BH74</f>
        <v>0</v>
      </c>
      <c r="BI75" s="242">
        <f t="shared" ref="BI75" si="181" xml:space="preserve"> $F72/ BI73 * BI74</f>
        <v>0</v>
      </c>
      <c r="BJ75" s="242">
        <f t="shared" ref="BJ75" si="182" xml:space="preserve"> $F72/ BJ73 * BJ74</f>
        <v>0</v>
      </c>
      <c r="BK75" s="242">
        <f t="shared" ref="BK75" si="183" xml:space="preserve"> $F72/ BK73 * BK74</f>
        <v>0</v>
      </c>
      <c r="BL75" s="242">
        <f t="shared" ref="BL75" si="184" xml:space="preserve"> $F72/ BL73 * BL74</f>
        <v>0</v>
      </c>
      <c r="BM75" s="242">
        <f t="shared" ref="BM75" si="185" xml:space="preserve"> $F72/ BM73 * BM74</f>
        <v>0</v>
      </c>
      <c r="BN75" s="242">
        <f t="shared" ref="BN75" si="186" xml:space="preserve"> $F72/ BN73 * BN74</f>
        <v>0</v>
      </c>
      <c r="BO75" s="242">
        <f t="shared" ref="BO75" si="187" xml:space="preserve"> $F72/ BO73 * BO74</f>
        <v>0</v>
      </c>
      <c r="BP75" s="242">
        <f t="shared" ref="BP75" si="188" xml:space="preserve"> $F72/ BP73 * BP74</f>
        <v>0</v>
      </c>
      <c r="BQ75" s="242">
        <f t="shared" ref="BQ75" si="189" xml:space="preserve"> $F72/ BQ73 * BQ74</f>
        <v>0</v>
      </c>
      <c r="BR75" s="242">
        <f t="shared" ref="BR75" si="190" xml:space="preserve"> $F72/ BR73 * BR74</f>
        <v>0</v>
      </c>
      <c r="BS75" s="242">
        <f t="shared" ref="BS75" si="191" xml:space="preserve"> $F72/ BS73 * BS74</f>
        <v>0</v>
      </c>
      <c r="BT75" s="242">
        <f t="shared" ref="BT75" si="192" xml:space="preserve"> $F72/ BT73 * BT74</f>
        <v>0</v>
      </c>
      <c r="BU75" s="242">
        <f t="shared" ref="BU75" si="193" xml:space="preserve"> $F72/ BU73 * BU74</f>
        <v>0</v>
      </c>
      <c r="BV75" s="242">
        <f t="shared" ref="BV75" si="194" xml:space="preserve"> $F72/ BV73 * BV74</f>
        <v>0</v>
      </c>
      <c r="BW75" s="242">
        <f t="shared" ref="BW75" si="195" xml:space="preserve"> $F72/ BW73 * BW74</f>
        <v>0</v>
      </c>
      <c r="BX75" s="242">
        <f t="shared" ref="BX75" si="196" xml:space="preserve"> $F72/ BX73 * BX74</f>
        <v>0</v>
      </c>
      <c r="BY75" s="242">
        <f t="shared" ref="BY75" si="197" xml:space="preserve"> $F72/ BY73 * BY74</f>
        <v>0</v>
      </c>
      <c r="BZ75" s="242">
        <f t="shared" ref="BZ75" si="198" xml:space="preserve"> $F72/ BZ73 * BZ74</f>
        <v>0</v>
      </c>
      <c r="CA75" s="242">
        <f t="shared" ref="CA75" si="199" xml:space="preserve"> $F72/ CA73 * CA74</f>
        <v>0</v>
      </c>
      <c r="CB75" s="242">
        <f t="shared" ref="CB75" si="200" xml:space="preserve"> $F72/ CB73 * CB74</f>
        <v>0</v>
      </c>
      <c r="CC75" s="242">
        <f t="shared" ref="CC75" si="201" xml:space="preserve"> $F72/ CC73 * CC74</f>
        <v>0</v>
      </c>
      <c r="CD75" s="242">
        <f t="shared" ref="CD75" si="202" xml:space="preserve"> $F72/ CD73 * CD74</f>
        <v>0</v>
      </c>
      <c r="CE75" s="242">
        <f t="shared" ref="CE75" si="203" xml:space="preserve"> $F72/ CE73 * CE74</f>
        <v>0</v>
      </c>
      <c r="CF75" s="242">
        <f t="shared" ref="CF75" si="204" xml:space="preserve"> $F72/ CF73 * CF74</f>
        <v>0</v>
      </c>
      <c r="CG75" s="242">
        <f t="shared" ref="CG75" si="205" xml:space="preserve"> $F72/ CG73 * CG74</f>
        <v>0</v>
      </c>
      <c r="CH75" s="242">
        <f t="shared" ref="CH75" si="206" xml:space="preserve"> $F72/ CH73 * CH74</f>
        <v>0</v>
      </c>
      <c r="CI75" s="242">
        <f t="shared" ref="CI75" si="207" xml:space="preserve"> $F72/ CI73 * CI74</f>
        <v>0</v>
      </c>
      <c r="CJ75" s="242">
        <f t="shared" ref="CJ75" si="208" xml:space="preserve"> $F72/ CJ73 * CJ74</f>
        <v>0</v>
      </c>
      <c r="CK75" s="242">
        <f t="shared" ref="CK75" si="209" xml:space="preserve"> $F72/ CK73 * CK74</f>
        <v>0</v>
      </c>
      <c r="CL75" s="242">
        <f t="shared" ref="CL75" si="210" xml:space="preserve"> $F72/ CL73 * CL74</f>
        <v>0</v>
      </c>
      <c r="CM75" s="242">
        <f t="shared" ref="CM75" si="211" xml:space="preserve"> $F72/ CM73 * CM74</f>
        <v>0</v>
      </c>
      <c r="CN75" s="242">
        <f t="shared" ref="CN75" si="212" xml:space="preserve"> $F72/ CN73 * CN74</f>
        <v>0</v>
      </c>
      <c r="CO75" s="242">
        <f t="shared" ref="CO75" si="213" xml:space="preserve"> $F72/ CO73 * CO74</f>
        <v>0</v>
      </c>
      <c r="CP75" s="242">
        <f t="shared" ref="CP75" si="214" xml:space="preserve"> $F72/ CP73 * CP74</f>
        <v>0</v>
      </c>
      <c r="CQ75" s="242">
        <f t="shared" ref="CQ75" si="215" xml:space="preserve"> $F72/ CQ73 * CQ74</f>
        <v>0</v>
      </c>
      <c r="CR75" s="242">
        <f t="shared" ref="CR75" si="216" xml:space="preserve"> $F72/ CR73 * CR74</f>
        <v>0</v>
      </c>
      <c r="CS75" s="242">
        <f t="shared" ref="CS75" si="217" xml:space="preserve"> $F72/ CS73 * CS74</f>
        <v>0</v>
      </c>
      <c r="CT75" s="242">
        <f t="shared" ref="CT75" si="218" xml:space="preserve"> $F72/ CT73 * CT74</f>
        <v>0</v>
      </c>
      <c r="CU75" s="242">
        <f t="shared" ref="CU75" si="219" xml:space="preserve"> $F72/ CU73 * CU74</f>
        <v>0</v>
      </c>
      <c r="CV75" s="242">
        <f t="shared" ref="CV75" si="220" xml:space="preserve"> $F72/ CV73 * CV74</f>
        <v>0</v>
      </c>
      <c r="CW75" s="242">
        <f t="shared" ref="CW75" si="221" xml:space="preserve"> $F72/ CW73 * CW74</f>
        <v>0</v>
      </c>
      <c r="CX75" s="242">
        <f t="shared" ref="CX75" si="222" xml:space="preserve"> $F72/ CX73 * CX74</f>
        <v>0</v>
      </c>
      <c r="CY75" s="242">
        <f t="shared" ref="CY75" si="223" xml:space="preserve"> $F72/ CY73 * CY74</f>
        <v>0</v>
      </c>
      <c r="CZ75" s="242">
        <f t="shared" ref="CZ75" si="224" xml:space="preserve"> $F72/ CZ73 * CZ74</f>
        <v>0</v>
      </c>
      <c r="DA75" s="242">
        <f t="shared" ref="DA75" si="225" xml:space="preserve"> $F72/ DA73 * DA74</f>
        <v>0</v>
      </c>
      <c r="DB75" s="242">
        <f t="shared" ref="DB75" si="226" xml:space="preserve"> $F72/ DB73 * DB74</f>
        <v>0</v>
      </c>
      <c r="DC75" s="242">
        <f t="shared" ref="DC75" si="227" xml:space="preserve"> $F72/ DC73 * DC74</f>
        <v>0</v>
      </c>
      <c r="DD75" s="242">
        <f t="shared" ref="DD75" si="228" xml:space="preserve"> $F72/ DD73 * DD74</f>
        <v>0</v>
      </c>
      <c r="DE75" s="242">
        <f t="shared" ref="DE75" si="229" xml:space="preserve"> $F72/ DE73 * DE74</f>
        <v>0</v>
      </c>
      <c r="DF75" s="242">
        <f t="shared" ref="DF75" si="230" xml:space="preserve"> $F72/ DF73 * DF74</f>
        <v>0</v>
      </c>
      <c r="DG75" s="242">
        <f t="shared" ref="DG75" si="231" xml:space="preserve"> $F72/ DG73 * DG74</f>
        <v>0</v>
      </c>
      <c r="DH75" s="242">
        <f t="shared" ref="DH75" si="232" xml:space="preserve"> $F72/ DH73 * DH74</f>
        <v>0</v>
      </c>
      <c r="DI75" s="242">
        <f t="shared" ref="DI75" si="233" xml:space="preserve"> $F72/ DI73 * DI74</f>
        <v>0</v>
      </c>
      <c r="DJ75" s="242">
        <f t="shared" ref="DJ75" si="234" xml:space="preserve"> $F72/ DJ73 * DJ74</f>
        <v>0</v>
      </c>
      <c r="DK75" s="242">
        <f t="shared" ref="DK75" si="235" xml:space="preserve"> $F72/ DK73 * DK74</f>
        <v>0</v>
      </c>
      <c r="DL75" s="242">
        <f t="shared" ref="DL75" si="236" xml:space="preserve"> $F72/ DL73 * DL74</f>
        <v>0</v>
      </c>
      <c r="DM75" s="242">
        <f t="shared" ref="DM75" si="237" xml:space="preserve"> $F72/ DM73 * DM74</f>
        <v>0</v>
      </c>
      <c r="DN75" s="242">
        <f t="shared" ref="DN75" si="238" xml:space="preserve"> $F72/ DN73 * DN74</f>
        <v>0</v>
      </c>
      <c r="DO75" s="242">
        <f t="shared" ref="DO75" si="239" xml:space="preserve"> $F72/ DO73 * DO74</f>
        <v>0</v>
      </c>
      <c r="DP75" s="242">
        <f t="shared" ref="DP75" si="240" xml:space="preserve"> $F72/ DP73 * DP74</f>
        <v>0</v>
      </c>
      <c r="DQ75" s="242">
        <f t="shared" ref="DQ75" si="241" xml:space="preserve"> $F72/ DQ73 * DQ74</f>
        <v>0</v>
      </c>
      <c r="DR75" s="242">
        <f t="shared" ref="DR75" si="242" xml:space="preserve"> $F72/ DR73 * DR74</f>
        <v>0</v>
      </c>
      <c r="DS75" s="242">
        <f t="shared" ref="DS75" si="243" xml:space="preserve"> $F72/ DS73 * DS74</f>
        <v>0</v>
      </c>
      <c r="DT75" s="242">
        <f t="shared" ref="DT75" si="244" xml:space="preserve"> $F72/ DT73 * DT74</f>
        <v>0</v>
      </c>
      <c r="DU75" s="242">
        <f t="shared" ref="DU75" si="245" xml:space="preserve"> $F72/ DU73 * DU74</f>
        <v>0</v>
      </c>
      <c r="DV75" s="242">
        <f t="shared" ref="DV75" si="246" xml:space="preserve"> $F72/ DV73 * DV74</f>
        <v>0</v>
      </c>
      <c r="DW75" s="242">
        <f t="shared" ref="DW75" si="247" xml:space="preserve"> $F72/ DW73 * DW74</f>
        <v>0</v>
      </c>
      <c r="DX75" s="242">
        <f t="shared" ref="DX75" si="248" xml:space="preserve"> $F72/ DX73 * DX74</f>
        <v>0</v>
      </c>
      <c r="DY75" s="242">
        <f t="shared" ref="DY75" si="249" xml:space="preserve"> $F72/ DY73 * DY74</f>
        <v>0</v>
      </c>
      <c r="DZ75" s="242">
        <f t="shared" ref="DZ75" si="250" xml:space="preserve"> $F72/ DZ73 * DZ74</f>
        <v>0</v>
      </c>
      <c r="EA75" s="242">
        <f t="shared" ref="EA75" si="251" xml:space="preserve"> $F72/ EA73 * EA74</f>
        <v>0</v>
      </c>
      <c r="EB75" s="242">
        <f t="shared" ref="EB75" si="252" xml:space="preserve"> $F72/ EB73 * EB74</f>
        <v>0</v>
      </c>
      <c r="EC75" s="242">
        <f t="shared" ref="EC75" si="253" xml:space="preserve"> $F72/ EC73 * EC74</f>
        <v>0</v>
      </c>
      <c r="ED75" s="242">
        <f t="shared" ref="ED75" si="254" xml:space="preserve"> $F72/ ED73 * ED74</f>
        <v>0</v>
      </c>
      <c r="EE75" s="242">
        <f t="shared" ref="EE75" si="255" xml:space="preserve"> $F72/ EE73 * EE74</f>
        <v>0</v>
      </c>
      <c r="EF75" s="242">
        <f t="shared" ref="EF75" si="256" xml:space="preserve"> $F72/ EF73 * EF74</f>
        <v>0</v>
      </c>
      <c r="EG75" s="242">
        <f t="shared" ref="EG75" si="257" xml:space="preserve"> $F72/ EG73 * EG74</f>
        <v>0</v>
      </c>
      <c r="EH75" s="242">
        <f t="shared" ref="EH75" si="258" xml:space="preserve"> $F72/ EH73 * EH74</f>
        <v>0</v>
      </c>
      <c r="EI75" s="242">
        <f t="shared" ref="EI75" si="259" xml:space="preserve"> $F72/ EI73 * EI74</f>
        <v>0</v>
      </c>
      <c r="EJ75" s="242">
        <f t="shared" ref="EJ75" si="260" xml:space="preserve"> $F72/ EJ73 * EJ74</f>
        <v>0</v>
      </c>
      <c r="EK75" s="242">
        <f t="shared" ref="EK75" si="261" xml:space="preserve"> $F72/ EK73 * EK74</f>
        <v>0</v>
      </c>
      <c r="EL75" s="242">
        <f t="shared" ref="EL75" si="262" xml:space="preserve"> $F72/ EL73 * EL74</f>
        <v>0</v>
      </c>
      <c r="EM75" s="242">
        <f t="shared" ref="EM75" si="263" xml:space="preserve"> $F72/ EM73 * EM74</f>
        <v>0</v>
      </c>
      <c r="EN75" s="242">
        <f t="shared" ref="EN75" si="264" xml:space="preserve"> $F72/ EN73 * EN74</f>
        <v>0</v>
      </c>
      <c r="EO75" s="242">
        <f t="shared" ref="EO75" si="265" xml:space="preserve"> $F72/ EO73 * EO74</f>
        <v>0</v>
      </c>
      <c r="EP75" s="242">
        <f t="shared" ref="EP75" si="266" xml:space="preserve"> $F72/ EP73 * EP74</f>
        <v>0</v>
      </c>
      <c r="EQ75" s="242">
        <f t="shared" ref="EQ75" si="267" xml:space="preserve"> $F72/ EQ73 * EQ74</f>
        <v>0</v>
      </c>
      <c r="ER75" s="242">
        <f t="shared" ref="ER75" si="268" xml:space="preserve"> $F72/ ER73 * ER74</f>
        <v>0</v>
      </c>
      <c r="ES75" s="242">
        <f t="shared" ref="ES75" si="269" xml:space="preserve"> $F72/ ES73 * ES74</f>
        <v>0</v>
      </c>
      <c r="ET75" s="242">
        <f t="shared" ref="ET75" si="270" xml:space="preserve"> $F72/ ET73 * ET74</f>
        <v>0</v>
      </c>
      <c r="EU75" s="242">
        <f t="shared" ref="EU75" si="271" xml:space="preserve"> $F72/ EU73 * EU74</f>
        <v>0</v>
      </c>
      <c r="EV75" s="242">
        <f t="shared" ref="EV75" si="272" xml:space="preserve"> $F72/ EV73 * EV74</f>
        <v>0</v>
      </c>
      <c r="EW75" s="242">
        <f t="shared" ref="EW75" si="273" xml:space="preserve"> $F72/ EW73 * EW74</f>
        <v>0</v>
      </c>
      <c r="EX75" s="242">
        <f t="shared" ref="EX75" si="274" xml:space="preserve"> $F72/ EX73 * EX74</f>
        <v>0</v>
      </c>
      <c r="EY75" s="242">
        <f t="shared" ref="EY75" si="275" xml:space="preserve"> $F72/ EY73 * EY74</f>
        <v>0</v>
      </c>
      <c r="EZ75" s="242">
        <f t="shared" ref="EZ75" si="276" xml:space="preserve"> $F72/ EZ73 * EZ74</f>
        <v>0</v>
      </c>
      <c r="FA75" s="242">
        <f t="shared" ref="FA75" si="277" xml:space="preserve"> $F72/ FA73 * FA74</f>
        <v>0</v>
      </c>
      <c r="FB75" s="242">
        <f t="shared" ref="FB75" si="278" xml:space="preserve"> $F72/ FB73 * FB74</f>
        <v>0</v>
      </c>
      <c r="FC75" s="242">
        <f t="shared" ref="FC75" si="279" xml:space="preserve"> $F72/ FC73 * FC74</f>
        <v>0</v>
      </c>
      <c r="FD75" s="242">
        <f t="shared" ref="FD75" si="280" xml:space="preserve"> $F72/ FD73 * FD74</f>
        <v>0</v>
      </c>
      <c r="FE75" s="242">
        <f t="shared" ref="FE75" si="281" xml:space="preserve"> $F72/ FE73 * FE74</f>
        <v>0</v>
      </c>
      <c r="FF75" s="242">
        <f t="shared" ref="FF75" si="282" xml:space="preserve"> $F72/ FF73 * FF74</f>
        <v>0</v>
      </c>
      <c r="FG75" s="242">
        <f t="shared" ref="FG75" si="283" xml:space="preserve"> $F72/ FG73 * FG74</f>
        <v>0</v>
      </c>
      <c r="FH75" s="242">
        <f t="shared" ref="FH75" si="284" xml:space="preserve"> $F72/ FH73 * FH74</f>
        <v>0</v>
      </c>
      <c r="FI75" s="242">
        <f t="shared" ref="FI75" si="285" xml:space="preserve"> $F72/ FI73 * FI74</f>
        <v>0</v>
      </c>
      <c r="FJ75" s="242">
        <f t="shared" ref="FJ75" si="286" xml:space="preserve"> $F72/ FJ73 * FJ74</f>
        <v>0</v>
      </c>
      <c r="FK75" s="242">
        <f t="shared" ref="FK75" si="287" xml:space="preserve"> $F72/ FK73 * FK74</f>
        <v>0</v>
      </c>
      <c r="FL75" s="242">
        <f t="shared" ref="FL75" si="288" xml:space="preserve"> $F72/ FL73 * FL74</f>
        <v>0</v>
      </c>
      <c r="FM75" s="242">
        <f t="shared" ref="FM75" si="289" xml:space="preserve"> $F72/ FM73 * FM74</f>
        <v>0</v>
      </c>
      <c r="FN75" s="242">
        <f t="shared" ref="FN75" si="290" xml:space="preserve"> $F72/ FN73 * FN74</f>
        <v>0</v>
      </c>
      <c r="FO75" s="242">
        <f t="shared" ref="FO75" si="291" xml:space="preserve"> $F72/ FO73 * FO74</f>
        <v>0</v>
      </c>
      <c r="FP75" s="242">
        <f t="shared" ref="FP75" si="292" xml:space="preserve"> $F72/ FP73 * FP74</f>
        <v>0</v>
      </c>
      <c r="FQ75" s="242">
        <f t="shared" ref="FQ75" si="293" xml:space="preserve"> $F72/ FQ73 * FQ74</f>
        <v>0</v>
      </c>
      <c r="FR75" s="242">
        <f t="shared" ref="FR75" si="294" xml:space="preserve"> $F72/ FR73 * FR74</f>
        <v>0</v>
      </c>
      <c r="FS75" s="242">
        <f t="shared" ref="FS75" si="295" xml:space="preserve"> $F72/ FS73 * FS74</f>
        <v>0</v>
      </c>
      <c r="FT75" s="242">
        <f t="shared" ref="FT75" si="296" xml:space="preserve"> $F72/ FT73 * FT74</f>
        <v>0</v>
      </c>
      <c r="FU75" s="242">
        <f t="shared" ref="FU75" si="297" xml:space="preserve"> $F72/ FU73 * FU74</f>
        <v>0</v>
      </c>
      <c r="FV75" s="242">
        <f t="shared" ref="FV75" si="298" xml:space="preserve"> $F72/ FV73 * FV74</f>
        <v>0</v>
      </c>
      <c r="FW75" s="242">
        <f t="shared" ref="FW75" si="299" xml:space="preserve"> $F72/ FW73 * FW74</f>
        <v>0</v>
      </c>
      <c r="FX75" s="242">
        <f t="shared" ref="FX75" si="300" xml:space="preserve"> $F72/ FX73 * FX74</f>
        <v>0</v>
      </c>
      <c r="FY75" s="242">
        <f t="shared" ref="FY75" si="301" xml:space="preserve"> $F72/ FY73 * FY74</f>
        <v>0</v>
      </c>
      <c r="FZ75" s="242">
        <f t="shared" ref="FZ75" si="302" xml:space="preserve"> $F72/ FZ73 * FZ74</f>
        <v>0</v>
      </c>
      <c r="GA75" s="242">
        <f t="shared" ref="GA75" si="303" xml:space="preserve"> $F72/ GA73 * GA74</f>
        <v>0</v>
      </c>
      <c r="GB75" s="242">
        <f t="shared" ref="GB75" si="304" xml:space="preserve"> $F72/ GB73 * GB74</f>
        <v>0</v>
      </c>
      <c r="GC75" s="242">
        <f t="shared" ref="GC75" si="305" xml:space="preserve"> $F72/ GC73 * GC74</f>
        <v>0</v>
      </c>
      <c r="GD75" s="242">
        <f t="shared" ref="GD75" si="306" xml:space="preserve"> $F72/ GD73 * GD74</f>
        <v>0</v>
      </c>
      <c r="GE75" s="242">
        <f t="shared" ref="GE75" si="307" xml:space="preserve"> $F72/ GE73 * GE74</f>
        <v>0</v>
      </c>
      <c r="GF75" s="242">
        <f t="shared" ref="GF75" si="308" xml:space="preserve"> $F72/ GF73 * GF74</f>
        <v>0</v>
      </c>
      <c r="GG75" s="242">
        <f t="shared" ref="GG75" si="309" xml:space="preserve"> $F72/ GG73 * GG74</f>
        <v>0</v>
      </c>
      <c r="GH75" s="242">
        <f t="shared" ref="GH75" si="310" xml:space="preserve"> $F72/ GH73 * GH74</f>
        <v>0</v>
      </c>
      <c r="GI75" s="242">
        <f t="shared" ref="GI75" si="311" xml:space="preserve"> $F72/ GI73 * GI74</f>
        <v>0</v>
      </c>
      <c r="GJ75" s="242">
        <f t="shared" ref="GJ75" si="312" xml:space="preserve"> $F72/ GJ73 * GJ74</f>
        <v>0</v>
      </c>
    </row>
    <row r="76" spans="1:192" x14ac:dyDescent="0.25">
      <c r="A76" s="243"/>
      <c r="B76" s="243"/>
      <c r="C76" s="244"/>
      <c r="D76" s="245"/>
      <c r="E76" s="242"/>
      <c r="F76" s="242"/>
      <c r="G76" s="242"/>
      <c r="H76" s="242"/>
      <c r="I76" s="242"/>
      <c r="J76" s="242"/>
      <c r="K76" s="242"/>
      <c r="L76" s="242"/>
      <c r="M76" s="242"/>
      <c r="N76" s="242"/>
      <c r="O76" s="242"/>
      <c r="P76" s="242"/>
      <c r="Q76" s="242"/>
      <c r="R76" s="242"/>
      <c r="S76" s="242"/>
      <c r="T76" s="242"/>
      <c r="U76" s="242"/>
      <c r="V76" s="242"/>
      <c r="W76" s="242"/>
      <c r="X76" s="242"/>
      <c r="Y76" s="242"/>
      <c r="Z76" s="242"/>
      <c r="AA76" s="242"/>
      <c r="AB76" s="242"/>
      <c r="AC76" s="242"/>
      <c r="AD76" s="242"/>
      <c r="AE76" s="242"/>
      <c r="AF76" s="242"/>
      <c r="AG76" s="242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42"/>
      <c r="BU76" s="242"/>
      <c r="BV76" s="242"/>
      <c r="BW76" s="242"/>
      <c r="BX76" s="242"/>
      <c r="BY76" s="242"/>
      <c r="BZ76" s="242"/>
      <c r="CA76" s="242"/>
      <c r="CB76" s="242"/>
      <c r="CC76" s="242"/>
      <c r="CD76" s="242"/>
      <c r="CE76" s="242"/>
      <c r="CF76" s="242"/>
      <c r="CG76" s="242"/>
      <c r="CH76" s="242"/>
      <c r="CI76" s="242"/>
      <c r="CJ76" s="242"/>
      <c r="CK76" s="242"/>
      <c r="CL76" s="242"/>
      <c r="CM76" s="242"/>
      <c r="CN76" s="242"/>
      <c r="CO76" s="242"/>
      <c r="CP76" s="242"/>
      <c r="CQ76" s="242"/>
      <c r="CR76" s="242"/>
      <c r="CS76" s="242"/>
      <c r="CT76" s="242"/>
      <c r="CU76" s="242"/>
      <c r="CV76" s="242"/>
      <c r="CW76" s="242"/>
      <c r="CX76" s="242"/>
      <c r="CY76" s="242"/>
      <c r="CZ76" s="242"/>
      <c r="DA76" s="242"/>
      <c r="DB76" s="242"/>
      <c r="DC76" s="242"/>
      <c r="DD76" s="242"/>
      <c r="DE76" s="242"/>
      <c r="DF76" s="242"/>
      <c r="DG76" s="242"/>
      <c r="DH76" s="242"/>
      <c r="DI76" s="242"/>
      <c r="DJ76" s="242"/>
      <c r="DK76" s="242"/>
      <c r="DL76" s="242"/>
      <c r="DM76" s="242"/>
      <c r="DN76" s="242"/>
      <c r="DO76" s="242"/>
      <c r="DP76" s="242"/>
      <c r="DQ76" s="242"/>
      <c r="DR76" s="242"/>
      <c r="DS76" s="242"/>
      <c r="DT76" s="242"/>
      <c r="DU76" s="242"/>
      <c r="DV76" s="242"/>
      <c r="DW76" s="242"/>
      <c r="DX76" s="242"/>
      <c r="DY76" s="242"/>
      <c r="DZ76" s="242"/>
      <c r="EA76" s="242"/>
      <c r="EB76" s="242"/>
      <c r="EC76" s="242"/>
      <c r="ED76" s="242"/>
      <c r="EE76" s="242"/>
      <c r="EF76" s="242"/>
      <c r="EG76" s="242"/>
      <c r="EH76" s="242"/>
      <c r="EI76" s="242"/>
      <c r="EJ76" s="242"/>
      <c r="EK76" s="242"/>
      <c r="EL76" s="242"/>
      <c r="EM76" s="242"/>
      <c r="EN76" s="242"/>
      <c r="EO76" s="242"/>
      <c r="EP76" s="242"/>
      <c r="EQ76" s="242"/>
      <c r="ER76" s="242"/>
      <c r="ES76" s="242"/>
      <c r="ET76" s="242"/>
      <c r="EU76" s="242"/>
      <c r="EV76" s="242"/>
      <c r="EW76" s="242"/>
      <c r="EX76" s="242"/>
      <c r="EY76" s="242"/>
      <c r="EZ76" s="242"/>
      <c r="FA76" s="242"/>
      <c r="FB76" s="242"/>
      <c r="FC76" s="242"/>
      <c r="FD76" s="242"/>
      <c r="FE76" s="242"/>
      <c r="FF76" s="242"/>
      <c r="FG76" s="242"/>
      <c r="FH76" s="242"/>
      <c r="FI76" s="242"/>
      <c r="FJ76" s="242"/>
      <c r="FK76" s="242"/>
      <c r="FL76" s="242"/>
      <c r="FM76" s="242"/>
      <c r="FN76" s="242"/>
      <c r="FO76" s="242"/>
      <c r="FP76" s="242"/>
      <c r="FQ76" s="242"/>
      <c r="FR76" s="242"/>
      <c r="FS76" s="242"/>
      <c r="FT76" s="242"/>
      <c r="FU76" s="242"/>
      <c r="FV76" s="242"/>
      <c r="FW76" s="242"/>
      <c r="FX76" s="242"/>
      <c r="FY76" s="242"/>
      <c r="FZ76" s="242"/>
      <c r="GA76" s="242"/>
      <c r="GB76" s="242"/>
      <c r="GC76" s="242"/>
      <c r="GD76" s="242"/>
      <c r="GE76" s="242"/>
      <c r="GF76" s="242"/>
      <c r="GG76" s="242"/>
      <c r="GH76" s="242"/>
      <c r="GI76" s="242"/>
      <c r="GJ76" s="242"/>
    </row>
    <row r="77" spans="1:192" x14ac:dyDescent="0.25">
      <c r="A77" s="243"/>
      <c r="B77" s="243"/>
      <c r="C77" s="244"/>
      <c r="D77" s="245"/>
      <c r="E77" s="242" t="str">
        <f t="shared" ref="E77:AJ77" si="313" xml:space="preserve"> E$86</f>
        <v>Accounts payable balance BEG</v>
      </c>
      <c r="F77" s="242">
        <f t="shared" si="313"/>
        <v>0</v>
      </c>
      <c r="G77" s="242" t="str">
        <f t="shared" si="313"/>
        <v>$ 000s</v>
      </c>
      <c r="H77" s="242">
        <f t="shared" si="313"/>
        <v>0</v>
      </c>
      <c r="I77" s="242">
        <f t="shared" si="313"/>
        <v>0</v>
      </c>
      <c r="J77" s="242">
        <f t="shared" si="313"/>
        <v>0</v>
      </c>
      <c r="K77" s="242">
        <f t="shared" si="313"/>
        <v>0</v>
      </c>
      <c r="L77" s="242">
        <f t="shared" si="313"/>
        <v>0</v>
      </c>
      <c r="M77" s="242">
        <f t="shared" si="313"/>
        <v>0</v>
      </c>
      <c r="N77" s="242">
        <f t="shared" si="313"/>
        <v>0</v>
      </c>
      <c r="O77" s="242">
        <f t="shared" si="313"/>
        <v>0</v>
      </c>
      <c r="P77" s="242">
        <f t="shared" si="313"/>
        <v>0</v>
      </c>
      <c r="Q77" s="242">
        <f t="shared" si="313"/>
        <v>0</v>
      </c>
      <c r="R77" s="242">
        <f t="shared" si="313"/>
        <v>0</v>
      </c>
      <c r="S77" s="242">
        <f t="shared" si="313"/>
        <v>1229.3384720558574</v>
      </c>
      <c r="T77" s="242">
        <f t="shared" si="313"/>
        <v>1209.2949100114683</v>
      </c>
      <c r="U77" s="242">
        <f t="shared" si="313"/>
        <v>1253.9252414969742</v>
      </c>
      <c r="V77" s="242">
        <f t="shared" si="313"/>
        <v>1233.4808082116979</v>
      </c>
      <c r="W77" s="242">
        <f t="shared" si="313"/>
        <v>1279.0037463269136</v>
      </c>
      <c r="X77" s="242">
        <f t="shared" si="313"/>
        <v>1258.1504243759318</v>
      </c>
      <c r="Y77" s="242">
        <f t="shared" si="313"/>
        <v>1297.4157782795328</v>
      </c>
      <c r="Z77" s="242">
        <f t="shared" si="313"/>
        <v>1283.3134328634505</v>
      </c>
      <c r="AA77" s="242">
        <f t="shared" si="313"/>
        <v>1330.7476938038981</v>
      </c>
      <c r="AB77" s="242">
        <f t="shared" si="313"/>
        <v>1309.050720535357</v>
      </c>
      <c r="AC77" s="242">
        <f t="shared" si="313"/>
        <v>1357.3626476799764</v>
      </c>
      <c r="AD77" s="242">
        <f t="shared" si="313"/>
        <v>1335.2317349460636</v>
      </c>
      <c r="AE77" s="242">
        <f t="shared" si="313"/>
        <v>1384.5099006335759</v>
      </c>
      <c r="AF77" s="242">
        <f t="shared" si="313"/>
        <v>1361.9363696449855</v>
      </c>
      <c r="AG77" s="242">
        <f t="shared" si="313"/>
        <v>1404.4407574448942</v>
      </c>
      <c r="AH77" s="242">
        <f t="shared" si="313"/>
        <v>1389.1750970378853</v>
      </c>
      <c r="AI77" s="242">
        <f t="shared" si="313"/>
        <v>1440.5222522670147</v>
      </c>
      <c r="AJ77" s="242">
        <f t="shared" si="313"/>
        <v>1417.035476414836</v>
      </c>
      <c r="AK77" s="242">
        <f t="shared" ref="AK77:BP77" si="314" xml:space="preserve"> AK$86</f>
        <v>1469.3326973123558</v>
      </c>
      <c r="AL77" s="242">
        <f t="shared" si="314"/>
        <v>1445.3761859431324</v>
      </c>
      <c r="AM77" s="242">
        <f t="shared" si="314"/>
        <v>1498.7193512586027</v>
      </c>
      <c r="AN77" s="242">
        <f t="shared" si="314"/>
        <v>1474.2837096619951</v>
      </c>
      <c r="AO77" s="242">
        <f t="shared" si="314"/>
        <v>1520.294322139358</v>
      </c>
      <c r="AP77" s="242">
        <f t="shared" si="314"/>
        <v>1503.769383855235</v>
      </c>
      <c r="AQ77" s="242">
        <f t="shared" si="314"/>
        <v>1559.3522114960924</v>
      </c>
      <c r="AR77" s="242">
        <f t="shared" si="314"/>
        <v>1533.9279906564825</v>
      </c>
      <c r="AS77" s="242">
        <f t="shared" si="314"/>
        <v>1590.5392557260138</v>
      </c>
      <c r="AT77" s="242">
        <f t="shared" si="314"/>
        <v>1564.6065504696116</v>
      </c>
      <c r="AU77" s="242">
        <f t="shared" si="314"/>
        <v>1622.3500408405343</v>
      </c>
      <c r="AV77" s="242">
        <f t="shared" si="314"/>
        <v>1595.8986814790042</v>
      </c>
      <c r="AW77" s="242">
        <f t="shared" si="314"/>
        <v>1645.7047502196674</v>
      </c>
      <c r="AX77" s="242">
        <f t="shared" si="314"/>
        <v>1627.8166551085833</v>
      </c>
      <c r="AY77" s="242">
        <f t="shared" si="314"/>
        <v>1687.9845595380893</v>
      </c>
      <c r="AZ77" s="242">
        <f t="shared" si="314"/>
        <v>1660.4630721543163</v>
      </c>
      <c r="BA77" s="242">
        <f t="shared" si="314"/>
        <v>1721.7442507288506</v>
      </c>
      <c r="BB77" s="242">
        <f t="shared" si="314"/>
        <v>1693.672333597402</v>
      </c>
      <c r="BC77" s="242">
        <f t="shared" si="314"/>
        <v>1756.1791357434286</v>
      </c>
      <c r="BD77" s="242">
        <f t="shared" si="314"/>
        <v>1727.5457802693509</v>
      </c>
      <c r="BE77" s="242">
        <f t="shared" si="314"/>
        <v>1781.4603958294047</v>
      </c>
      <c r="BF77" s="242">
        <f t="shared" si="314"/>
        <v>0</v>
      </c>
      <c r="BG77" s="242">
        <f t="shared" si="314"/>
        <v>0</v>
      </c>
      <c r="BH77" s="242">
        <f t="shared" si="314"/>
        <v>0</v>
      </c>
      <c r="BI77" s="242">
        <f t="shared" si="314"/>
        <v>0</v>
      </c>
      <c r="BJ77" s="242">
        <f t="shared" si="314"/>
        <v>0</v>
      </c>
      <c r="BK77" s="242">
        <f t="shared" si="314"/>
        <v>0</v>
      </c>
      <c r="BL77" s="242">
        <f t="shared" si="314"/>
        <v>0</v>
      </c>
      <c r="BM77" s="242">
        <f t="shared" si="314"/>
        <v>0</v>
      </c>
      <c r="BN77" s="242">
        <f t="shared" si="314"/>
        <v>0</v>
      </c>
      <c r="BO77" s="242">
        <f t="shared" si="314"/>
        <v>0</v>
      </c>
      <c r="BP77" s="242">
        <f t="shared" si="314"/>
        <v>0</v>
      </c>
      <c r="BQ77" s="242">
        <f t="shared" ref="BQ77:CV77" si="315" xml:space="preserve"> BQ$86</f>
        <v>0</v>
      </c>
      <c r="BR77" s="242">
        <f t="shared" si="315"/>
        <v>0</v>
      </c>
      <c r="BS77" s="242">
        <f t="shared" si="315"/>
        <v>0</v>
      </c>
      <c r="BT77" s="242">
        <f t="shared" si="315"/>
        <v>0</v>
      </c>
      <c r="BU77" s="242">
        <f t="shared" si="315"/>
        <v>0</v>
      </c>
      <c r="BV77" s="242">
        <f t="shared" si="315"/>
        <v>0</v>
      </c>
      <c r="BW77" s="242">
        <f t="shared" si="315"/>
        <v>0</v>
      </c>
      <c r="BX77" s="242">
        <f t="shared" si="315"/>
        <v>0</v>
      </c>
      <c r="BY77" s="242">
        <f t="shared" si="315"/>
        <v>0</v>
      </c>
      <c r="BZ77" s="242">
        <f t="shared" si="315"/>
        <v>0</v>
      </c>
      <c r="CA77" s="242">
        <f t="shared" si="315"/>
        <v>0</v>
      </c>
      <c r="CB77" s="242">
        <f t="shared" si="315"/>
        <v>0</v>
      </c>
      <c r="CC77" s="242">
        <f t="shared" si="315"/>
        <v>0</v>
      </c>
      <c r="CD77" s="242">
        <f t="shared" si="315"/>
        <v>0</v>
      </c>
      <c r="CE77" s="242">
        <f t="shared" si="315"/>
        <v>0</v>
      </c>
      <c r="CF77" s="242">
        <f t="shared" si="315"/>
        <v>0</v>
      </c>
      <c r="CG77" s="242">
        <f t="shared" si="315"/>
        <v>0</v>
      </c>
      <c r="CH77" s="242">
        <f t="shared" si="315"/>
        <v>0</v>
      </c>
      <c r="CI77" s="242">
        <f t="shared" si="315"/>
        <v>0</v>
      </c>
      <c r="CJ77" s="242">
        <f t="shared" si="315"/>
        <v>0</v>
      </c>
      <c r="CK77" s="242">
        <f t="shared" si="315"/>
        <v>0</v>
      </c>
      <c r="CL77" s="242">
        <f t="shared" si="315"/>
        <v>0</v>
      </c>
      <c r="CM77" s="242">
        <f t="shared" si="315"/>
        <v>0</v>
      </c>
      <c r="CN77" s="242">
        <f t="shared" si="315"/>
        <v>0</v>
      </c>
      <c r="CO77" s="242">
        <f t="shared" si="315"/>
        <v>0</v>
      </c>
      <c r="CP77" s="242">
        <f t="shared" si="315"/>
        <v>0</v>
      </c>
      <c r="CQ77" s="242">
        <f t="shared" si="315"/>
        <v>0</v>
      </c>
      <c r="CR77" s="242">
        <f t="shared" si="315"/>
        <v>0</v>
      </c>
      <c r="CS77" s="242">
        <f t="shared" si="315"/>
        <v>0</v>
      </c>
      <c r="CT77" s="242">
        <f t="shared" si="315"/>
        <v>0</v>
      </c>
      <c r="CU77" s="242">
        <f t="shared" si="315"/>
        <v>0</v>
      </c>
      <c r="CV77" s="242">
        <f t="shared" si="315"/>
        <v>0</v>
      </c>
      <c r="CW77" s="242">
        <f t="shared" ref="CW77:EB77" si="316" xml:space="preserve"> CW$86</f>
        <v>0</v>
      </c>
      <c r="CX77" s="242">
        <f t="shared" si="316"/>
        <v>0</v>
      </c>
      <c r="CY77" s="242">
        <f t="shared" si="316"/>
        <v>0</v>
      </c>
      <c r="CZ77" s="242">
        <f t="shared" si="316"/>
        <v>0</v>
      </c>
      <c r="DA77" s="242">
        <f t="shared" si="316"/>
        <v>0</v>
      </c>
      <c r="DB77" s="242">
        <f t="shared" si="316"/>
        <v>0</v>
      </c>
      <c r="DC77" s="242">
        <f t="shared" si="316"/>
        <v>0</v>
      </c>
      <c r="DD77" s="242">
        <f t="shared" si="316"/>
        <v>0</v>
      </c>
      <c r="DE77" s="242">
        <f t="shared" si="316"/>
        <v>0</v>
      </c>
      <c r="DF77" s="242">
        <f t="shared" si="316"/>
        <v>0</v>
      </c>
      <c r="DG77" s="242">
        <f t="shared" si="316"/>
        <v>0</v>
      </c>
      <c r="DH77" s="242">
        <f t="shared" si="316"/>
        <v>0</v>
      </c>
      <c r="DI77" s="242">
        <f t="shared" si="316"/>
        <v>0</v>
      </c>
      <c r="DJ77" s="242">
        <f t="shared" si="316"/>
        <v>0</v>
      </c>
      <c r="DK77" s="242">
        <f t="shared" si="316"/>
        <v>0</v>
      </c>
      <c r="DL77" s="242">
        <f t="shared" si="316"/>
        <v>0</v>
      </c>
      <c r="DM77" s="242">
        <f t="shared" si="316"/>
        <v>0</v>
      </c>
      <c r="DN77" s="242">
        <f t="shared" si="316"/>
        <v>0</v>
      </c>
      <c r="DO77" s="242">
        <f t="shared" si="316"/>
        <v>0</v>
      </c>
      <c r="DP77" s="242">
        <f t="shared" si="316"/>
        <v>0</v>
      </c>
      <c r="DQ77" s="242">
        <f t="shared" si="316"/>
        <v>0</v>
      </c>
      <c r="DR77" s="242">
        <f t="shared" si="316"/>
        <v>0</v>
      </c>
      <c r="DS77" s="242">
        <f t="shared" si="316"/>
        <v>0</v>
      </c>
      <c r="DT77" s="242">
        <f t="shared" si="316"/>
        <v>0</v>
      </c>
      <c r="DU77" s="242">
        <f t="shared" si="316"/>
        <v>0</v>
      </c>
      <c r="DV77" s="242">
        <f t="shared" si="316"/>
        <v>0</v>
      </c>
      <c r="DW77" s="242">
        <f t="shared" si="316"/>
        <v>0</v>
      </c>
      <c r="DX77" s="242">
        <f t="shared" si="316"/>
        <v>0</v>
      </c>
      <c r="DY77" s="242">
        <f t="shared" si="316"/>
        <v>0</v>
      </c>
      <c r="DZ77" s="242">
        <f t="shared" si="316"/>
        <v>0</v>
      </c>
      <c r="EA77" s="242">
        <f t="shared" si="316"/>
        <v>0</v>
      </c>
      <c r="EB77" s="242">
        <f t="shared" si="316"/>
        <v>0</v>
      </c>
      <c r="EC77" s="242">
        <f t="shared" ref="EC77:FH77" si="317" xml:space="preserve"> EC$86</f>
        <v>0</v>
      </c>
      <c r="ED77" s="242">
        <f t="shared" si="317"/>
        <v>0</v>
      </c>
      <c r="EE77" s="242">
        <f t="shared" si="317"/>
        <v>0</v>
      </c>
      <c r="EF77" s="242">
        <f t="shared" si="317"/>
        <v>0</v>
      </c>
      <c r="EG77" s="242">
        <f t="shared" si="317"/>
        <v>0</v>
      </c>
      <c r="EH77" s="242">
        <f t="shared" si="317"/>
        <v>0</v>
      </c>
      <c r="EI77" s="242">
        <f t="shared" si="317"/>
        <v>0</v>
      </c>
      <c r="EJ77" s="242">
        <f t="shared" si="317"/>
        <v>0</v>
      </c>
      <c r="EK77" s="242">
        <f t="shared" si="317"/>
        <v>0</v>
      </c>
      <c r="EL77" s="242">
        <f t="shared" si="317"/>
        <v>0</v>
      </c>
      <c r="EM77" s="242">
        <f t="shared" si="317"/>
        <v>0</v>
      </c>
      <c r="EN77" s="242">
        <f t="shared" si="317"/>
        <v>0</v>
      </c>
      <c r="EO77" s="242">
        <f t="shared" si="317"/>
        <v>0</v>
      </c>
      <c r="EP77" s="242">
        <f t="shared" si="317"/>
        <v>0</v>
      </c>
      <c r="EQ77" s="242">
        <f t="shared" si="317"/>
        <v>0</v>
      </c>
      <c r="ER77" s="242">
        <f t="shared" si="317"/>
        <v>0</v>
      </c>
      <c r="ES77" s="242">
        <f t="shared" si="317"/>
        <v>0</v>
      </c>
      <c r="ET77" s="242">
        <f t="shared" si="317"/>
        <v>0</v>
      </c>
      <c r="EU77" s="242">
        <f t="shared" si="317"/>
        <v>0</v>
      </c>
      <c r="EV77" s="242">
        <f t="shared" si="317"/>
        <v>0</v>
      </c>
      <c r="EW77" s="242">
        <f t="shared" si="317"/>
        <v>0</v>
      </c>
      <c r="EX77" s="242">
        <f t="shared" si="317"/>
        <v>0</v>
      </c>
      <c r="EY77" s="242">
        <f t="shared" si="317"/>
        <v>0</v>
      </c>
      <c r="EZ77" s="242">
        <f t="shared" si="317"/>
        <v>0</v>
      </c>
      <c r="FA77" s="242">
        <f t="shared" si="317"/>
        <v>0</v>
      </c>
      <c r="FB77" s="242">
        <f t="shared" si="317"/>
        <v>0</v>
      </c>
      <c r="FC77" s="242">
        <f t="shared" si="317"/>
        <v>0</v>
      </c>
      <c r="FD77" s="242">
        <f t="shared" si="317"/>
        <v>0</v>
      </c>
      <c r="FE77" s="242">
        <f t="shared" si="317"/>
        <v>0</v>
      </c>
      <c r="FF77" s="242">
        <f t="shared" si="317"/>
        <v>0</v>
      </c>
      <c r="FG77" s="242">
        <f t="shared" si="317"/>
        <v>0</v>
      </c>
      <c r="FH77" s="242">
        <f t="shared" si="317"/>
        <v>0</v>
      </c>
      <c r="FI77" s="242">
        <f t="shared" ref="FI77:GJ77" si="318" xml:space="preserve"> FI$86</f>
        <v>0</v>
      </c>
      <c r="FJ77" s="242">
        <f t="shared" si="318"/>
        <v>0</v>
      </c>
      <c r="FK77" s="242">
        <f t="shared" si="318"/>
        <v>0</v>
      </c>
      <c r="FL77" s="242">
        <f t="shared" si="318"/>
        <v>0</v>
      </c>
      <c r="FM77" s="242">
        <f t="shared" si="318"/>
        <v>0</v>
      </c>
      <c r="FN77" s="242">
        <f t="shared" si="318"/>
        <v>0</v>
      </c>
      <c r="FO77" s="242">
        <f t="shared" si="318"/>
        <v>0</v>
      </c>
      <c r="FP77" s="242">
        <f t="shared" si="318"/>
        <v>0</v>
      </c>
      <c r="FQ77" s="242">
        <f t="shared" si="318"/>
        <v>0</v>
      </c>
      <c r="FR77" s="242">
        <f t="shared" si="318"/>
        <v>0</v>
      </c>
      <c r="FS77" s="242">
        <f t="shared" si="318"/>
        <v>0</v>
      </c>
      <c r="FT77" s="242">
        <f t="shared" si="318"/>
        <v>0</v>
      </c>
      <c r="FU77" s="242">
        <f t="shared" si="318"/>
        <v>0</v>
      </c>
      <c r="FV77" s="242">
        <f t="shared" si="318"/>
        <v>0</v>
      </c>
      <c r="FW77" s="242">
        <f t="shared" si="318"/>
        <v>0</v>
      </c>
      <c r="FX77" s="242">
        <f t="shared" si="318"/>
        <v>0</v>
      </c>
      <c r="FY77" s="242">
        <f t="shared" si="318"/>
        <v>0</v>
      </c>
      <c r="FZ77" s="242">
        <f t="shared" si="318"/>
        <v>0</v>
      </c>
      <c r="GA77" s="242">
        <f t="shared" si="318"/>
        <v>0</v>
      </c>
      <c r="GB77" s="242">
        <f t="shared" si="318"/>
        <v>0</v>
      </c>
      <c r="GC77" s="242">
        <f t="shared" si="318"/>
        <v>0</v>
      </c>
      <c r="GD77" s="242">
        <f t="shared" si="318"/>
        <v>0</v>
      </c>
      <c r="GE77" s="242">
        <f t="shared" si="318"/>
        <v>0</v>
      </c>
      <c r="GF77" s="242">
        <f t="shared" si="318"/>
        <v>0</v>
      </c>
      <c r="GG77" s="242">
        <f t="shared" si="318"/>
        <v>0</v>
      </c>
      <c r="GH77" s="242">
        <f t="shared" si="318"/>
        <v>0</v>
      </c>
      <c r="GI77" s="242">
        <f t="shared" si="318"/>
        <v>0</v>
      </c>
      <c r="GJ77" s="242">
        <f t="shared" si="318"/>
        <v>0</v>
      </c>
    </row>
    <row r="78" spans="1:192" x14ac:dyDescent="0.25">
      <c r="A78" s="243"/>
      <c r="B78" s="243"/>
      <c r="C78" s="244"/>
      <c r="D78" s="245"/>
      <c r="E78" s="242" t="str">
        <f t="shared" ref="E78:BP78" si="319" xml:space="preserve"> E$43</f>
        <v>O&amp;M expense POS</v>
      </c>
      <c r="F78" s="242">
        <f t="shared" si="319"/>
        <v>0</v>
      </c>
      <c r="G78" s="242" t="str">
        <f t="shared" si="319"/>
        <v>$ 000s</v>
      </c>
      <c r="H78" s="242">
        <f t="shared" si="319"/>
        <v>233108.19068409089</v>
      </c>
      <c r="I78" s="242">
        <f t="shared" si="319"/>
        <v>0</v>
      </c>
      <c r="J78" s="242">
        <f t="shared" si="319"/>
        <v>0</v>
      </c>
      <c r="K78" s="242">
        <f t="shared" si="319"/>
        <v>0</v>
      </c>
      <c r="L78" s="242">
        <f t="shared" si="319"/>
        <v>0</v>
      </c>
      <c r="M78" s="242">
        <f t="shared" si="319"/>
        <v>0</v>
      </c>
      <c r="N78" s="242">
        <f t="shared" si="319"/>
        <v>0</v>
      </c>
      <c r="O78" s="242">
        <f t="shared" si="319"/>
        <v>0</v>
      </c>
      <c r="P78" s="242">
        <f t="shared" si="319"/>
        <v>0</v>
      </c>
      <c r="Q78" s="242">
        <f t="shared" si="319"/>
        <v>0</v>
      </c>
      <c r="R78" s="242">
        <f t="shared" si="319"/>
        <v>4944.6725209357819</v>
      </c>
      <c r="S78" s="242">
        <f t="shared" si="319"/>
        <v>4944.6725209357819</v>
      </c>
      <c r="T78" s="242">
        <f t="shared" si="319"/>
        <v>5043.5659713544983</v>
      </c>
      <c r="U78" s="242">
        <f t="shared" si="319"/>
        <v>5043.5659713544983</v>
      </c>
      <c r="V78" s="242">
        <f t="shared" si="319"/>
        <v>5144.4372907815878</v>
      </c>
      <c r="W78" s="242">
        <f t="shared" si="319"/>
        <v>5144.4372907815878</v>
      </c>
      <c r="X78" s="242">
        <f t="shared" si="319"/>
        <v>5247.3260365972192</v>
      </c>
      <c r="Y78" s="242">
        <f t="shared" si="319"/>
        <v>5247.3260365972192</v>
      </c>
      <c r="Z78" s="242">
        <f t="shared" si="319"/>
        <v>5352.562946189013</v>
      </c>
      <c r="AA78" s="242">
        <f t="shared" si="319"/>
        <v>5352.562946189013</v>
      </c>
      <c r="AB78" s="242">
        <f t="shared" si="319"/>
        <v>5459.6142051127936</v>
      </c>
      <c r="AC78" s="242">
        <f t="shared" si="319"/>
        <v>5459.6142051127936</v>
      </c>
      <c r="AD78" s="242">
        <f t="shared" si="319"/>
        <v>5568.8064892150505</v>
      </c>
      <c r="AE78" s="242">
        <f t="shared" si="319"/>
        <v>5568.8064892150505</v>
      </c>
      <c r="AF78" s="242">
        <f t="shared" si="319"/>
        <v>5680.1826189993517</v>
      </c>
      <c r="AG78" s="242">
        <f t="shared" si="319"/>
        <v>5680.1826189993517</v>
      </c>
      <c r="AH78" s="242">
        <f t="shared" si="319"/>
        <v>5794.1006146739937</v>
      </c>
      <c r="AI78" s="242">
        <f t="shared" si="319"/>
        <v>5794.1006146739937</v>
      </c>
      <c r="AJ78" s="242">
        <f t="shared" si="319"/>
        <v>5909.9826269674741</v>
      </c>
      <c r="AK78" s="242">
        <f t="shared" si="319"/>
        <v>5909.9826269674741</v>
      </c>
      <c r="AL78" s="242">
        <f t="shared" si="319"/>
        <v>6028.1822795068238</v>
      </c>
      <c r="AM78" s="242">
        <f t="shared" si="319"/>
        <v>6028.1822795068238</v>
      </c>
      <c r="AN78" s="242">
        <f t="shared" si="319"/>
        <v>6148.7459250969605</v>
      </c>
      <c r="AO78" s="242">
        <f t="shared" si="319"/>
        <v>6148.7459250969605</v>
      </c>
      <c r="AP78" s="242">
        <f t="shared" si="319"/>
        <v>6272.0611173509496</v>
      </c>
      <c r="AQ78" s="242">
        <f t="shared" si="319"/>
        <v>6272.0611173509496</v>
      </c>
      <c r="AR78" s="242">
        <f t="shared" si="319"/>
        <v>6397.5023396979677</v>
      </c>
      <c r="AS78" s="242">
        <f t="shared" si="319"/>
        <v>6397.5023396979677</v>
      </c>
      <c r="AT78" s="242">
        <f t="shared" si="319"/>
        <v>6525.4523864919265</v>
      </c>
      <c r="AU78" s="242">
        <f t="shared" si="319"/>
        <v>6525.4523864919265</v>
      </c>
      <c r="AV78" s="242">
        <f t="shared" si="319"/>
        <v>6655.9614342217646</v>
      </c>
      <c r="AW78" s="242">
        <f t="shared" si="319"/>
        <v>6655.9614342217646</v>
      </c>
      <c r="AX78" s="242">
        <f t="shared" si="319"/>
        <v>6789.449006142092</v>
      </c>
      <c r="AY78" s="242">
        <f t="shared" si="319"/>
        <v>6789.449006142092</v>
      </c>
      <c r="AZ78" s="242">
        <f t="shared" si="319"/>
        <v>6925.2379862649332</v>
      </c>
      <c r="BA78" s="242">
        <f t="shared" si="319"/>
        <v>6925.2379862649332</v>
      </c>
      <c r="BB78" s="242">
        <f t="shared" si="319"/>
        <v>7063.7427459902328</v>
      </c>
      <c r="BC78" s="242">
        <f t="shared" si="319"/>
        <v>7063.7427459902328</v>
      </c>
      <c r="BD78" s="242">
        <f t="shared" si="319"/>
        <v>7205.017600910036</v>
      </c>
      <c r="BE78" s="242">
        <f t="shared" si="319"/>
        <v>0</v>
      </c>
      <c r="BF78" s="242">
        <f t="shared" si="319"/>
        <v>0</v>
      </c>
      <c r="BG78" s="242">
        <f t="shared" si="319"/>
        <v>0</v>
      </c>
      <c r="BH78" s="242">
        <f t="shared" si="319"/>
        <v>0</v>
      </c>
      <c r="BI78" s="242">
        <f t="shared" si="319"/>
        <v>0</v>
      </c>
      <c r="BJ78" s="242">
        <f t="shared" si="319"/>
        <v>0</v>
      </c>
      <c r="BK78" s="242">
        <f t="shared" si="319"/>
        <v>0</v>
      </c>
      <c r="BL78" s="242">
        <f t="shared" si="319"/>
        <v>0</v>
      </c>
      <c r="BM78" s="242">
        <f t="shared" si="319"/>
        <v>0</v>
      </c>
      <c r="BN78" s="242">
        <f t="shared" si="319"/>
        <v>0</v>
      </c>
      <c r="BO78" s="242">
        <f t="shared" si="319"/>
        <v>0</v>
      </c>
      <c r="BP78" s="242">
        <f t="shared" si="319"/>
        <v>0</v>
      </c>
      <c r="BQ78" s="242">
        <f t="shared" ref="BQ78:EB78" si="320" xml:space="preserve"> BQ$43</f>
        <v>0</v>
      </c>
      <c r="BR78" s="242">
        <f t="shared" si="320"/>
        <v>0</v>
      </c>
      <c r="BS78" s="242">
        <f t="shared" si="320"/>
        <v>0</v>
      </c>
      <c r="BT78" s="242">
        <f t="shared" si="320"/>
        <v>0</v>
      </c>
      <c r="BU78" s="242">
        <f t="shared" si="320"/>
        <v>0</v>
      </c>
      <c r="BV78" s="242">
        <f t="shared" si="320"/>
        <v>0</v>
      </c>
      <c r="BW78" s="242">
        <f t="shared" si="320"/>
        <v>0</v>
      </c>
      <c r="BX78" s="242">
        <f t="shared" si="320"/>
        <v>0</v>
      </c>
      <c r="BY78" s="242">
        <f t="shared" si="320"/>
        <v>0</v>
      </c>
      <c r="BZ78" s="242">
        <f t="shared" si="320"/>
        <v>0</v>
      </c>
      <c r="CA78" s="242">
        <f t="shared" si="320"/>
        <v>0</v>
      </c>
      <c r="CB78" s="242">
        <f t="shared" si="320"/>
        <v>0</v>
      </c>
      <c r="CC78" s="242">
        <f t="shared" si="320"/>
        <v>0</v>
      </c>
      <c r="CD78" s="242">
        <f t="shared" si="320"/>
        <v>0</v>
      </c>
      <c r="CE78" s="242">
        <f t="shared" si="320"/>
        <v>0</v>
      </c>
      <c r="CF78" s="242">
        <f t="shared" si="320"/>
        <v>0</v>
      </c>
      <c r="CG78" s="242">
        <f t="shared" si="320"/>
        <v>0</v>
      </c>
      <c r="CH78" s="242">
        <f t="shared" si="320"/>
        <v>0</v>
      </c>
      <c r="CI78" s="242">
        <f t="shared" si="320"/>
        <v>0</v>
      </c>
      <c r="CJ78" s="242">
        <f t="shared" si="320"/>
        <v>0</v>
      </c>
      <c r="CK78" s="242">
        <f t="shared" si="320"/>
        <v>0</v>
      </c>
      <c r="CL78" s="242">
        <f t="shared" si="320"/>
        <v>0</v>
      </c>
      <c r="CM78" s="242">
        <f t="shared" si="320"/>
        <v>0</v>
      </c>
      <c r="CN78" s="242">
        <f t="shared" si="320"/>
        <v>0</v>
      </c>
      <c r="CO78" s="242">
        <f t="shared" si="320"/>
        <v>0</v>
      </c>
      <c r="CP78" s="242">
        <f t="shared" si="320"/>
        <v>0</v>
      </c>
      <c r="CQ78" s="242">
        <f t="shared" si="320"/>
        <v>0</v>
      </c>
      <c r="CR78" s="242">
        <f t="shared" si="320"/>
        <v>0</v>
      </c>
      <c r="CS78" s="242">
        <f t="shared" si="320"/>
        <v>0</v>
      </c>
      <c r="CT78" s="242">
        <f t="shared" si="320"/>
        <v>0</v>
      </c>
      <c r="CU78" s="242">
        <f t="shared" si="320"/>
        <v>0</v>
      </c>
      <c r="CV78" s="242">
        <f t="shared" si="320"/>
        <v>0</v>
      </c>
      <c r="CW78" s="242">
        <f t="shared" si="320"/>
        <v>0</v>
      </c>
      <c r="CX78" s="242">
        <f t="shared" si="320"/>
        <v>0</v>
      </c>
      <c r="CY78" s="242">
        <f t="shared" si="320"/>
        <v>0</v>
      </c>
      <c r="CZ78" s="242">
        <f t="shared" si="320"/>
        <v>0</v>
      </c>
      <c r="DA78" s="242">
        <f t="shared" si="320"/>
        <v>0</v>
      </c>
      <c r="DB78" s="242">
        <f t="shared" si="320"/>
        <v>0</v>
      </c>
      <c r="DC78" s="242">
        <f t="shared" si="320"/>
        <v>0</v>
      </c>
      <c r="DD78" s="242">
        <f t="shared" si="320"/>
        <v>0</v>
      </c>
      <c r="DE78" s="242">
        <f t="shared" si="320"/>
        <v>0</v>
      </c>
      <c r="DF78" s="242">
        <f t="shared" si="320"/>
        <v>0</v>
      </c>
      <c r="DG78" s="242">
        <f t="shared" si="320"/>
        <v>0</v>
      </c>
      <c r="DH78" s="242">
        <f t="shared" si="320"/>
        <v>0</v>
      </c>
      <c r="DI78" s="242">
        <f t="shared" si="320"/>
        <v>0</v>
      </c>
      <c r="DJ78" s="242">
        <f t="shared" si="320"/>
        <v>0</v>
      </c>
      <c r="DK78" s="242">
        <f t="shared" si="320"/>
        <v>0</v>
      </c>
      <c r="DL78" s="242">
        <f t="shared" si="320"/>
        <v>0</v>
      </c>
      <c r="DM78" s="242">
        <f t="shared" si="320"/>
        <v>0</v>
      </c>
      <c r="DN78" s="242">
        <f t="shared" si="320"/>
        <v>0</v>
      </c>
      <c r="DO78" s="242">
        <f t="shared" si="320"/>
        <v>0</v>
      </c>
      <c r="DP78" s="242">
        <f t="shared" si="320"/>
        <v>0</v>
      </c>
      <c r="DQ78" s="242">
        <f t="shared" si="320"/>
        <v>0</v>
      </c>
      <c r="DR78" s="242">
        <f t="shared" si="320"/>
        <v>0</v>
      </c>
      <c r="DS78" s="242">
        <f t="shared" si="320"/>
        <v>0</v>
      </c>
      <c r="DT78" s="242">
        <f t="shared" si="320"/>
        <v>0</v>
      </c>
      <c r="DU78" s="242">
        <f t="shared" si="320"/>
        <v>0</v>
      </c>
      <c r="DV78" s="242">
        <f t="shared" si="320"/>
        <v>0</v>
      </c>
      <c r="DW78" s="242">
        <f t="shared" si="320"/>
        <v>0</v>
      </c>
      <c r="DX78" s="242">
        <f t="shared" si="320"/>
        <v>0</v>
      </c>
      <c r="DY78" s="242">
        <f t="shared" si="320"/>
        <v>0</v>
      </c>
      <c r="DZ78" s="242">
        <f t="shared" si="320"/>
        <v>0</v>
      </c>
      <c r="EA78" s="242">
        <f t="shared" si="320"/>
        <v>0</v>
      </c>
      <c r="EB78" s="242">
        <f t="shared" si="320"/>
        <v>0</v>
      </c>
      <c r="EC78" s="242">
        <f t="shared" ref="EC78:GJ78" si="321" xml:space="preserve"> EC$43</f>
        <v>0</v>
      </c>
      <c r="ED78" s="242">
        <f t="shared" si="321"/>
        <v>0</v>
      </c>
      <c r="EE78" s="242">
        <f t="shared" si="321"/>
        <v>0</v>
      </c>
      <c r="EF78" s="242">
        <f t="shared" si="321"/>
        <v>0</v>
      </c>
      <c r="EG78" s="242">
        <f t="shared" si="321"/>
        <v>0</v>
      </c>
      <c r="EH78" s="242">
        <f t="shared" si="321"/>
        <v>0</v>
      </c>
      <c r="EI78" s="242">
        <f t="shared" si="321"/>
        <v>0</v>
      </c>
      <c r="EJ78" s="242">
        <f t="shared" si="321"/>
        <v>0</v>
      </c>
      <c r="EK78" s="242">
        <f t="shared" si="321"/>
        <v>0</v>
      </c>
      <c r="EL78" s="242">
        <f t="shared" si="321"/>
        <v>0</v>
      </c>
      <c r="EM78" s="242">
        <f t="shared" si="321"/>
        <v>0</v>
      </c>
      <c r="EN78" s="242">
        <f t="shared" si="321"/>
        <v>0</v>
      </c>
      <c r="EO78" s="242">
        <f t="shared" si="321"/>
        <v>0</v>
      </c>
      <c r="EP78" s="242">
        <f t="shared" si="321"/>
        <v>0</v>
      </c>
      <c r="EQ78" s="242">
        <f t="shared" si="321"/>
        <v>0</v>
      </c>
      <c r="ER78" s="242">
        <f t="shared" si="321"/>
        <v>0</v>
      </c>
      <c r="ES78" s="242">
        <f t="shared" si="321"/>
        <v>0</v>
      </c>
      <c r="ET78" s="242">
        <f t="shared" si="321"/>
        <v>0</v>
      </c>
      <c r="EU78" s="242">
        <f t="shared" si="321"/>
        <v>0</v>
      </c>
      <c r="EV78" s="242">
        <f t="shared" si="321"/>
        <v>0</v>
      </c>
      <c r="EW78" s="242">
        <f t="shared" si="321"/>
        <v>0</v>
      </c>
      <c r="EX78" s="242">
        <f t="shared" si="321"/>
        <v>0</v>
      </c>
      <c r="EY78" s="242">
        <f t="shared" si="321"/>
        <v>0</v>
      </c>
      <c r="EZ78" s="242">
        <f t="shared" si="321"/>
        <v>0</v>
      </c>
      <c r="FA78" s="242">
        <f t="shared" si="321"/>
        <v>0</v>
      </c>
      <c r="FB78" s="242">
        <f t="shared" si="321"/>
        <v>0</v>
      </c>
      <c r="FC78" s="242">
        <f t="shared" si="321"/>
        <v>0</v>
      </c>
      <c r="FD78" s="242">
        <f t="shared" si="321"/>
        <v>0</v>
      </c>
      <c r="FE78" s="242">
        <f t="shared" si="321"/>
        <v>0</v>
      </c>
      <c r="FF78" s="242">
        <f t="shared" si="321"/>
        <v>0</v>
      </c>
      <c r="FG78" s="242">
        <f t="shared" si="321"/>
        <v>0</v>
      </c>
      <c r="FH78" s="242">
        <f t="shared" si="321"/>
        <v>0</v>
      </c>
      <c r="FI78" s="242">
        <f t="shared" si="321"/>
        <v>0</v>
      </c>
      <c r="FJ78" s="242">
        <f t="shared" si="321"/>
        <v>0</v>
      </c>
      <c r="FK78" s="242">
        <f t="shared" si="321"/>
        <v>0</v>
      </c>
      <c r="FL78" s="242">
        <f t="shared" si="321"/>
        <v>0</v>
      </c>
      <c r="FM78" s="242">
        <f t="shared" si="321"/>
        <v>0</v>
      </c>
      <c r="FN78" s="242">
        <f t="shared" si="321"/>
        <v>0</v>
      </c>
      <c r="FO78" s="242">
        <f t="shared" si="321"/>
        <v>0</v>
      </c>
      <c r="FP78" s="242">
        <f t="shared" si="321"/>
        <v>0</v>
      </c>
      <c r="FQ78" s="242">
        <f t="shared" si="321"/>
        <v>0</v>
      </c>
      <c r="FR78" s="242">
        <f t="shared" si="321"/>
        <v>0</v>
      </c>
      <c r="FS78" s="242">
        <f t="shared" si="321"/>
        <v>0</v>
      </c>
      <c r="FT78" s="242">
        <f t="shared" si="321"/>
        <v>0</v>
      </c>
      <c r="FU78" s="242">
        <f t="shared" si="321"/>
        <v>0</v>
      </c>
      <c r="FV78" s="242">
        <f t="shared" si="321"/>
        <v>0</v>
      </c>
      <c r="FW78" s="242">
        <f t="shared" si="321"/>
        <v>0</v>
      </c>
      <c r="FX78" s="242">
        <f t="shared" si="321"/>
        <v>0</v>
      </c>
      <c r="FY78" s="242">
        <f t="shared" si="321"/>
        <v>0</v>
      </c>
      <c r="FZ78" s="242">
        <f t="shared" si="321"/>
        <v>0</v>
      </c>
      <c r="GA78" s="242">
        <f t="shared" si="321"/>
        <v>0</v>
      </c>
      <c r="GB78" s="242">
        <f t="shared" si="321"/>
        <v>0</v>
      </c>
      <c r="GC78" s="242">
        <f t="shared" si="321"/>
        <v>0</v>
      </c>
      <c r="GD78" s="242">
        <f t="shared" si="321"/>
        <v>0</v>
      </c>
      <c r="GE78" s="242">
        <f t="shared" si="321"/>
        <v>0</v>
      </c>
      <c r="GF78" s="242">
        <f t="shared" si="321"/>
        <v>0</v>
      </c>
      <c r="GG78" s="242">
        <f t="shared" si="321"/>
        <v>0</v>
      </c>
      <c r="GH78" s="242">
        <f t="shared" si="321"/>
        <v>0</v>
      </c>
      <c r="GI78" s="242">
        <f t="shared" si="321"/>
        <v>0</v>
      </c>
      <c r="GJ78" s="242">
        <f t="shared" si="321"/>
        <v>0</v>
      </c>
    </row>
    <row r="79" spans="1:192" x14ac:dyDescent="0.25">
      <c r="A79" s="243"/>
      <c r="B79" s="243"/>
      <c r="C79" s="244"/>
      <c r="D79" s="245"/>
      <c r="E79" s="242" t="str">
        <f t="shared" ref="E79:AJ79" si="322" xml:space="preserve"> E$75</f>
        <v>Forecast accounts payable balance</v>
      </c>
      <c r="F79" s="242">
        <f t="shared" si="322"/>
        <v>0</v>
      </c>
      <c r="G79" s="242" t="str">
        <f t="shared" si="322"/>
        <v>$ 000s</v>
      </c>
      <c r="H79" s="242">
        <f t="shared" si="322"/>
        <v>0</v>
      </c>
      <c r="I79" s="242">
        <f t="shared" si="322"/>
        <v>0</v>
      </c>
      <c r="J79" s="242">
        <f t="shared" si="322"/>
        <v>0</v>
      </c>
      <c r="K79" s="242">
        <f t="shared" si="322"/>
        <v>0</v>
      </c>
      <c r="L79" s="242">
        <f t="shared" si="322"/>
        <v>0</v>
      </c>
      <c r="M79" s="242">
        <f t="shared" si="322"/>
        <v>0</v>
      </c>
      <c r="N79" s="242">
        <f t="shared" si="322"/>
        <v>0</v>
      </c>
      <c r="O79" s="242">
        <f t="shared" si="322"/>
        <v>0</v>
      </c>
      <c r="P79" s="242">
        <f t="shared" si="322"/>
        <v>0</v>
      </c>
      <c r="Q79" s="242">
        <f t="shared" si="322"/>
        <v>0</v>
      </c>
      <c r="R79" s="242">
        <f t="shared" si="322"/>
        <v>1229.3384720558574</v>
      </c>
      <c r="S79" s="242">
        <f t="shared" si="322"/>
        <v>1209.2949100114683</v>
      </c>
      <c r="T79" s="242">
        <f t="shared" si="322"/>
        <v>1253.9252414969746</v>
      </c>
      <c r="U79" s="242">
        <f t="shared" si="322"/>
        <v>1233.4808082116979</v>
      </c>
      <c r="V79" s="242">
        <f t="shared" si="322"/>
        <v>1279.0037463269141</v>
      </c>
      <c r="W79" s="242">
        <f t="shared" si="322"/>
        <v>1258.1504243759318</v>
      </c>
      <c r="X79" s="242">
        <f t="shared" si="322"/>
        <v>1297.4157782795323</v>
      </c>
      <c r="Y79" s="242">
        <f t="shared" si="322"/>
        <v>1283.3134328634503</v>
      </c>
      <c r="Z79" s="242">
        <f t="shared" si="322"/>
        <v>1330.7476938038983</v>
      </c>
      <c r="AA79" s="242">
        <f t="shared" si="322"/>
        <v>1309.0507205353565</v>
      </c>
      <c r="AB79" s="242">
        <f t="shared" si="322"/>
        <v>1357.3626476799764</v>
      </c>
      <c r="AC79" s="242">
        <f t="shared" si="322"/>
        <v>1335.2317349460636</v>
      </c>
      <c r="AD79" s="242">
        <f t="shared" si="322"/>
        <v>1384.5099006335761</v>
      </c>
      <c r="AE79" s="242">
        <f t="shared" si="322"/>
        <v>1361.9363696449852</v>
      </c>
      <c r="AF79" s="242">
        <f t="shared" si="322"/>
        <v>1404.4407574448946</v>
      </c>
      <c r="AG79" s="242">
        <f t="shared" si="322"/>
        <v>1389.1750970378851</v>
      </c>
      <c r="AH79" s="242">
        <f t="shared" si="322"/>
        <v>1440.5222522670151</v>
      </c>
      <c r="AI79" s="242">
        <f t="shared" si="322"/>
        <v>1417.0354764148356</v>
      </c>
      <c r="AJ79" s="242">
        <f t="shared" si="322"/>
        <v>1469.3326973123555</v>
      </c>
      <c r="AK79" s="242">
        <f t="shared" ref="AK79:BP79" si="323" xml:space="preserve"> AK$75</f>
        <v>1445.3761859431322</v>
      </c>
      <c r="AL79" s="242">
        <f t="shared" si="323"/>
        <v>1498.7193512586025</v>
      </c>
      <c r="AM79" s="242">
        <f t="shared" si="323"/>
        <v>1474.2837096619949</v>
      </c>
      <c r="AN79" s="242">
        <f t="shared" si="323"/>
        <v>1520.2943221393584</v>
      </c>
      <c r="AO79" s="242">
        <f t="shared" si="323"/>
        <v>1503.769383855235</v>
      </c>
      <c r="AP79" s="242">
        <f t="shared" si="323"/>
        <v>1559.3522114960924</v>
      </c>
      <c r="AQ79" s="242">
        <f t="shared" si="323"/>
        <v>1533.9279906564823</v>
      </c>
      <c r="AR79" s="242">
        <f t="shared" si="323"/>
        <v>1590.5392557260141</v>
      </c>
      <c r="AS79" s="242">
        <f t="shared" si="323"/>
        <v>1564.6065504696116</v>
      </c>
      <c r="AT79" s="242">
        <f t="shared" si="323"/>
        <v>1622.3500408405343</v>
      </c>
      <c r="AU79" s="242">
        <f t="shared" si="323"/>
        <v>1595.8986814790037</v>
      </c>
      <c r="AV79" s="242">
        <f t="shared" si="323"/>
        <v>1645.7047502196672</v>
      </c>
      <c r="AW79" s="242">
        <f t="shared" si="323"/>
        <v>1627.8166551085837</v>
      </c>
      <c r="AX79" s="242">
        <f t="shared" si="323"/>
        <v>1687.9845595380891</v>
      </c>
      <c r="AY79" s="242">
        <f t="shared" si="323"/>
        <v>1660.463072154316</v>
      </c>
      <c r="AZ79" s="242">
        <f t="shared" si="323"/>
        <v>1721.7442507288508</v>
      </c>
      <c r="BA79" s="242">
        <f t="shared" si="323"/>
        <v>1693.6723335974023</v>
      </c>
      <c r="BB79" s="242">
        <f t="shared" si="323"/>
        <v>1756.1791357434281</v>
      </c>
      <c r="BC79" s="242">
        <f t="shared" si="323"/>
        <v>1727.5457802693504</v>
      </c>
      <c r="BD79" s="242">
        <f t="shared" si="323"/>
        <v>1781.4603958294047</v>
      </c>
      <c r="BE79" s="242">
        <f t="shared" si="323"/>
        <v>0</v>
      </c>
      <c r="BF79" s="242">
        <f t="shared" si="323"/>
        <v>0</v>
      </c>
      <c r="BG79" s="242">
        <f t="shared" si="323"/>
        <v>0</v>
      </c>
      <c r="BH79" s="242">
        <f t="shared" si="323"/>
        <v>0</v>
      </c>
      <c r="BI79" s="242">
        <f t="shared" si="323"/>
        <v>0</v>
      </c>
      <c r="BJ79" s="242">
        <f t="shared" si="323"/>
        <v>0</v>
      </c>
      <c r="BK79" s="242">
        <f t="shared" si="323"/>
        <v>0</v>
      </c>
      <c r="BL79" s="242">
        <f t="shared" si="323"/>
        <v>0</v>
      </c>
      <c r="BM79" s="242">
        <f t="shared" si="323"/>
        <v>0</v>
      </c>
      <c r="BN79" s="242">
        <f t="shared" si="323"/>
        <v>0</v>
      </c>
      <c r="BO79" s="242">
        <f t="shared" si="323"/>
        <v>0</v>
      </c>
      <c r="BP79" s="242">
        <f t="shared" si="323"/>
        <v>0</v>
      </c>
      <c r="BQ79" s="242">
        <f t="shared" ref="BQ79:CV79" si="324" xml:space="preserve"> BQ$75</f>
        <v>0</v>
      </c>
      <c r="BR79" s="242">
        <f t="shared" si="324"/>
        <v>0</v>
      </c>
      <c r="BS79" s="242">
        <f t="shared" si="324"/>
        <v>0</v>
      </c>
      <c r="BT79" s="242">
        <f t="shared" si="324"/>
        <v>0</v>
      </c>
      <c r="BU79" s="242">
        <f t="shared" si="324"/>
        <v>0</v>
      </c>
      <c r="BV79" s="242">
        <f t="shared" si="324"/>
        <v>0</v>
      </c>
      <c r="BW79" s="242">
        <f t="shared" si="324"/>
        <v>0</v>
      </c>
      <c r="BX79" s="242">
        <f t="shared" si="324"/>
        <v>0</v>
      </c>
      <c r="BY79" s="242">
        <f t="shared" si="324"/>
        <v>0</v>
      </c>
      <c r="BZ79" s="242">
        <f t="shared" si="324"/>
        <v>0</v>
      </c>
      <c r="CA79" s="242">
        <f t="shared" si="324"/>
        <v>0</v>
      </c>
      <c r="CB79" s="242">
        <f t="shared" si="324"/>
        <v>0</v>
      </c>
      <c r="CC79" s="242">
        <f t="shared" si="324"/>
        <v>0</v>
      </c>
      <c r="CD79" s="242">
        <f t="shared" si="324"/>
        <v>0</v>
      </c>
      <c r="CE79" s="242">
        <f t="shared" si="324"/>
        <v>0</v>
      </c>
      <c r="CF79" s="242">
        <f t="shared" si="324"/>
        <v>0</v>
      </c>
      <c r="CG79" s="242">
        <f t="shared" si="324"/>
        <v>0</v>
      </c>
      <c r="CH79" s="242">
        <f t="shared" si="324"/>
        <v>0</v>
      </c>
      <c r="CI79" s="242">
        <f t="shared" si="324"/>
        <v>0</v>
      </c>
      <c r="CJ79" s="242">
        <f t="shared" si="324"/>
        <v>0</v>
      </c>
      <c r="CK79" s="242">
        <f t="shared" si="324"/>
        <v>0</v>
      </c>
      <c r="CL79" s="242">
        <f t="shared" si="324"/>
        <v>0</v>
      </c>
      <c r="CM79" s="242">
        <f t="shared" si="324"/>
        <v>0</v>
      </c>
      <c r="CN79" s="242">
        <f t="shared" si="324"/>
        <v>0</v>
      </c>
      <c r="CO79" s="242">
        <f t="shared" si="324"/>
        <v>0</v>
      </c>
      <c r="CP79" s="242">
        <f t="shared" si="324"/>
        <v>0</v>
      </c>
      <c r="CQ79" s="242">
        <f t="shared" si="324"/>
        <v>0</v>
      </c>
      <c r="CR79" s="242">
        <f t="shared" si="324"/>
        <v>0</v>
      </c>
      <c r="CS79" s="242">
        <f t="shared" si="324"/>
        <v>0</v>
      </c>
      <c r="CT79" s="242">
        <f t="shared" si="324"/>
        <v>0</v>
      </c>
      <c r="CU79" s="242">
        <f t="shared" si="324"/>
        <v>0</v>
      </c>
      <c r="CV79" s="242">
        <f t="shared" si="324"/>
        <v>0</v>
      </c>
      <c r="CW79" s="242">
        <f t="shared" ref="CW79:EB79" si="325" xml:space="preserve"> CW$75</f>
        <v>0</v>
      </c>
      <c r="CX79" s="242">
        <f t="shared" si="325"/>
        <v>0</v>
      </c>
      <c r="CY79" s="242">
        <f t="shared" si="325"/>
        <v>0</v>
      </c>
      <c r="CZ79" s="242">
        <f t="shared" si="325"/>
        <v>0</v>
      </c>
      <c r="DA79" s="242">
        <f t="shared" si="325"/>
        <v>0</v>
      </c>
      <c r="DB79" s="242">
        <f t="shared" si="325"/>
        <v>0</v>
      </c>
      <c r="DC79" s="242">
        <f t="shared" si="325"/>
        <v>0</v>
      </c>
      <c r="DD79" s="242">
        <f t="shared" si="325"/>
        <v>0</v>
      </c>
      <c r="DE79" s="242">
        <f t="shared" si="325"/>
        <v>0</v>
      </c>
      <c r="DF79" s="242">
        <f t="shared" si="325"/>
        <v>0</v>
      </c>
      <c r="DG79" s="242">
        <f t="shared" si="325"/>
        <v>0</v>
      </c>
      <c r="DH79" s="242">
        <f t="shared" si="325"/>
        <v>0</v>
      </c>
      <c r="DI79" s="242">
        <f t="shared" si="325"/>
        <v>0</v>
      </c>
      <c r="DJ79" s="242">
        <f t="shared" si="325"/>
        <v>0</v>
      </c>
      <c r="DK79" s="242">
        <f t="shared" si="325"/>
        <v>0</v>
      </c>
      <c r="DL79" s="242">
        <f t="shared" si="325"/>
        <v>0</v>
      </c>
      <c r="DM79" s="242">
        <f t="shared" si="325"/>
        <v>0</v>
      </c>
      <c r="DN79" s="242">
        <f t="shared" si="325"/>
        <v>0</v>
      </c>
      <c r="DO79" s="242">
        <f t="shared" si="325"/>
        <v>0</v>
      </c>
      <c r="DP79" s="242">
        <f t="shared" si="325"/>
        <v>0</v>
      </c>
      <c r="DQ79" s="242">
        <f t="shared" si="325"/>
        <v>0</v>
      </c>
      <c r="DR79" s="242">
        <f t="shared" si="325"/>
        <v>0</v>
      </c>
      <c r="DS79" s="242">
        <f t="shared" si="325"/>
        <v>0</v>
      </c>
      <c r="DT79" s="242">
        <f t="shared" si="325"/>
        <v>0</v>
      </c>
      <c r="DU79" s="242">
        <f t="shared" si="325"/>
        <v>0</v>
      </c>
      <c r="DV79" s="242">
        <f t="shared" si="325"/>
        <v>0</v>
      </c>
      <c r="DW79" s="242">
        <f t="shared" si="325"/>
        <v>0</v>
      </c>
      <c r="DX79" s="242">
        <f t="shared" si="325"/>
        <v>0</v>
      </c>
      <c r="DY79" s="242">
        <f t="shared" si="325"/>
        <v>0</v>
      </c>
      <c r="DZ79" s="242">
        <f t="shared" si="325"/>
        <v>0</v>
      </c>
      <c r="EA79" s="242">
        <f t="shared" si="325"/>
        <v>0</v>
      </c>
      <c r="EB79" s="242">
        <f t="shared" si="325"/>
        <v>0</v>
      </c>
      <c r="EC79" s="242">
        <f t="shared" ref="EC79:FH79" si="326" xml:space="preserve"> EC$75</f>
        <v>0</v>
      </c>
      <c r="ED79" s="242">
        <f t="shared" si="326"/>
        <v>0</v>
      </c>
      <c r="EE79" s="242">
        <f t="shared" si="326"/>
        <v>0</v>
      </c>
      <c r="EF79" s="242">
        <f t="shared" si="326"/>
        <v>0</v>
      </c>
      <c r="EG79" s="242">
        <f t="shared" si="326"/>
        <v>0</v>
      </c>
      <c r="EH79" s="242">
        <f t="shared" si="326"/>
        <v>0</v>
      </c>
      <c r="EI79" s="242">
        <f t="shared" si="326"/>
        <v>0</v>
      </c>
      <c r="EJ79" s="242">
        <f t="shared" si="326"/>
        <v>0</v>
      </c>
      <c r="EK79" s="242">
        <f t="shared" si="326"/>
        <v>0</v>
      </c>
      <c r="EL79" s="242">
        <f t="shared" si="326"/>
        <v>0</v>
      </c>
      <c r="EM79" s="242">
        <f t="shared" si="326"/>
        <v>0</v>
      </c>
      <c r="EN79" s="242">
        <f t="shared" si="326"/>
        <v>0</v>
      </c>
      <c r="EO79" s="242">
        <f t="shared" si="326"/>
        <v>0</v>
      </c>
      <c r="EP79" s="242">
        <f t="shared" si="326"/>
        <v>0</v>
      </c>
      <c r="EQ79" s="242">
        <f t="shared" si="326"/>
        <v>0</v>
      </c>
      <c r="ER79" s="242">
        <f t="shared" si="326"/>
        <v>0</v>
      </c>
      <c r="ES79" s="242">
        <f t="shared" si="326"/>
        <v>0</v>
      </c>
      <c r="ET79" s="242">
        <f t="shared" si="326"/>
        <v>0</v>
      </c>
      <c r="EU79" s="242">
        <f t="shared" si="326"/>
        <v>0</v>
      </c>
      <c r="EV79" s="242">
        <f t="shared" si="326"/>
        <v>0</v>
      </c>
      <c r="EW79" s="242">
        <f t="shared" si="326"/>
        <v>0</v>
      </c>
      <c r="EX79" s="242">
        <f t="shared" si="326"/>
        <v>0</v>
      </c>
      <c r="EY79" s="242">
        <f t="shared" si="326"/>
        <v>0</v>
      </c>
      <c r="EZ79" s="242">
        <f t="shared" si="326"/>
        <v>0</v>
      </c>
      <c r="FA79" s="242">
        <f t="shared" si="326"/>
        <v>0</v>
      </c>
      <c r="FB79" s="242">
        <f t="shared" si="326"/>
        <v>0</v>
      </c>
      <c r="FC79" s="242">
        <f t="shared" si="326"/>
        <v>0</v>
      </c>
      <c r="FD79" s="242">
        <f t="shared" si="326"/>
        <v>0</v>
      </c>
      <c r="FE79" s="242">
        <f t="shared" si="326"/>
        <v>0</v>
      </c>
      <c r="FF79" s="242">
        <f t="shared" si="326"/>
        <v>0</v>
      </c>
      <c r="FG79" s="242">
        <f t="shared" si="326"/>
        <v>0</v>
      </c>
      <c r="FH79" s="242">
        <f t="shared" si="326"/>
        <v>0</v>
      </c>
      <c r="FI79" s="242">
        <f t="shared" ref="FI79:GJ79" si="327" xml:space="preserve"> FI$75</f>
        <v>0</v>
      </c>
      <c r="FJ79" s="242">
        <f t="shared" si="327"/>
        <v>0</v>
      </c>
      <c r="FK79" s="242">
        <f t="shared" si="327"/>
        <v>0</v>
      </c>
      <c r="FL79" s="242">
        <f t="shared" si="327"/>
        <v>0</v>
      </c>
      <c r="FM79" s="242">
        <f t="shared" si="327"/>
        <v>0</v>
      </c>
      <c r="FN79" s="242">
        <f t="shared" si="327"/>
        <v>0</v>
      </c>
      <c r="FO79" s="242">
        <f t="shared" si="327"/>
        <v>0</v>
      </c>
      <c r="FP79" s="242">
        <f t="shared" si="327"/>
        <v>0</v>
      </c>
      <c r="FQ79" s="242">
        <f t="shared" si="327"/>
        <v>0</v>
      </c>
      <c r="FR79" s="242">
        <f t="shared" si="327"/>
        <v>0</v>
      </c>
      <c r="FS79" s="242">
        <f t="shared" si="327"/>
        <v>0</v>
      </c>
      <c r="FT79" s="242">
        <f t="shared" si="327"/>
        <v>0</v>
      </c>
      <c r="FU79" s="242">
        <f t="shared" si="327"/>
        <v>0</v>
      </c>
      <c r="FV79" s="242">
        <f t="shared" si="327"/>
        <v>0</v>
      </c>
      <c r="FW79" s="242">
        <f t="shared" si="327"/>
        <v>0</v>
      </c>
      <c r="FX79" s="242">
        <f t="shared" si="327"/>
        <v>0</v>
      </c>
      <c r="FY79" s="242">
        <f t="shared" si="327"/>
        <v>0</v>
      </c>
      <c r="FZ79" s="242">
        <f t="shared" si="327"/>
        <v>0</v>
      </c>
      <c r="GA79" s="242">
        <f t="shared" si="327"/>
        <v>0</v>
      </c>
      <c r="GB79" s="242">
        <f t="shared" si="327"/>
        <v>0</v>
      </c>
      <c r="GC79" s="242">
        <f t="shared" si="327"/>
        <v>0</v>
      </c>
      <c r="GD79" s="242">
        <f t="shared" si="327"/>
        <v>0</v>
      </c>
      <c r="GE79" s="242">
        <f t="shared" si="327"/>
        <v>0</v>
      </c>
      <c r="GF79" s="242">
        <f t="shared" si="327"/>
        <v>0</v>
      </c>
      <c r="GG79" s="242">
        <f t="shared" si="327"/>
        <v>0</v>
      </c>
      <c r="GH79" s="242">
        <f t="shared" si="327"/>
        <v>0</v>
      </c>
      <c r="GI79" s="242">
        <f t="shared" si="327"/>
        <v>0</v>
      </c>
      <c r="GJ79" s="242">
        <f t="shared" si="327"/>
        <v>0</v>
      </c>
    </row>
    <row r="80" spans="1:192" x14ac:dyDescent="0.25">
      <c r="A80" s="243"/>
      <c r="B80" s="243"/>
      <c r="C80" s="244"/>
      <c r="D80" s="245"/>
      <c r="E80" s="242" t="s">
        <v>263</v>
      </c>
      <c r="F80" s="242"/>
      <c r="G80" s="242" t="str">
        <f xml:space="preserve"> SMU</f>
        <v>$ 000s</v>
      </c>
      <c r="H80" s="242">
        <f xml:space="preserve"> SUM(J80:GJ80)</f>
        <v>233108.19068409089</v>
      </c>
      <c r="I80" s="242"/>
      <c r="J80" s="242">
        <f t="shared" ref="J80" si="328" xml:space="preserve"> J77 + J78 - J79</f>
        <v>0</v>
      </c>
      <c r="K80" s="242">
        <f t="shared" ref="K80" si="329" xml:space="preserve"> K77 + K78 - K79</f>
        <v>0</v>
      </c>
      <c r="L80" s="242">
        <f t="shared" ref="L80" si="330" xml:space="preserve"> L77 + L78 - L79</f>
        <v>0</v>
      </c>
      <c r="M80" s="242">
        <f t="shared" ref="M80" si="331" xml:space="preserve"> M77 + M78 - M79</f>
        <v>0</v>
      </c>
      <c r="N80" s="242">
        <f t="shared" ref="N80" si="332" xml:space="preserve"> N77 + N78 - N79</f>
        <v>0</v>
      </c>
      <c r="O80" s="242">
        <f t="shared" ref="O80" si="333" xml:space="preserve"> O77 + O78 - O79</f>
        <v>0</v>
      </c>
      <c r="P80" s="242">
        <f t="shared" ref="P80" si="334" xml:space="preserve"> P77 + P78 - P79</f>
        <v>0</v>
      </c>
      <c r="Q80" s="242">
        <f t="shared" ref="Q80" si="335" xml:space="preserve"> Q77 + Q78 - Q79</f>
        <v>0</v>
      </c>
      <c r="R80" s="242">
        <f t="shared" ref="R80" si="336" xml:space="preserve"> R77 + R78 - R79</f>
        <v>3715.3340488799245</v>
      </c>
      <c r="S80" s="242">
        <f t="shared" ref="S80" si="337" xml:space="preserve"> S77 + S78 - S79</f>
        <v>4964.7160829801714</v>
      </c>
      <c r="T80" s="242">
        <f t="shared" ref="T80" si="338" xml:space="preserve"> T77 + T78 - T79</f>
        <v>4998.9356398689924</v>
      </c>
      <c r="U80" s="242">
        <f t="shared" ref="U80" si="339" xml:space="preserve"> U77 + U78 - U79</f>
        <v>5064.0104046397746</v>
      </c>
      <c r="V80" s="242">
        <f t="shared" ref="V80" si="340" xml:space="preserve"> V77 + V78 - V79</f>
        <v>5098.914352666372</v>
      </c>
      <c r="W80" s="242">
        <f t="shared" ref="W80" si="341" xml:space="preserve"> W77 + W78 - W79</f>
        <v>5165.2906127325696</v>
      </c>
      <c r="X80" s="242">
        <f t="shared" ref="X80" si="342" xml:space="preserve"> X77 + X78 - X79</f>
        <v>5208.0606826936182</v>
      </c>
      <c r="Y80" s="242">
        <f t="shared" ref="Y80" si="343" xml:space="preserve"> Y77 + Y78 - Y79</f>
        <v>5261.4283820133014</v>
      </c>
      <c r="Z80" s="242">
        <f t="shared" ref="Z80" si="344" xml:space="preserve"> Z77 + Z78 - Z79</f>
        <v>5305.1286852485655</v>
      </c>
      <c r="AA80" s="242">
        <f t="shared" ref="AA80" si="345" xml:space="preserve"> AA77 + AA78 - AA79</f>
        <v>5374.2599194575541</v>
      </c>
      <c r="AB80" s="242">
        <f t="shared" ref="AB80" si="346" xml:space="preserve"> AB77 + AB78 - AB79</f>
        <v>5411.3022779681742</v>
      </c>
      <c r="AC80" s="242">
        <f t="shared" ref="AC80" si="347" xml:space="preserve"> AC77 + AC78 - AC79</f>
        <v>5481.7451178467063</v>
      </c>
      <c r="AD80" s="242">
        <f t="shared" ref="AD80" si="348" xml:space="preserve"> AD77 + AD78 - AD79</f>
        <v>5519.5283235275383</v>
      </c>
      <c r="AE80" s="242">
        <f t="shared" ref="AE80" si="349" xml:space="preserve"> AE77 + AE78 - AE79</f>
        <v>5591.3800202036409</v>
      </c>
      <c r="AF80" s="242">
        <f t="shared" ref="AF80" si="350" xml:space="preserve"> AF77 + AF78 - AF79</f>
        <v>5637.678231199443</v>
      </c>
      <c r="AG80" s="242">
        <f t="shared" ref="AG80" si="351" xml:space="preserve"> AG77 + AG78 - AG79</f>
        <v>5695.4482794063606</v>
      </c>
      <c r="AH80" s="242">
        <f t="shared" ref="AH80" si="352" xml:space="preserve"> AH77 + AH78 - AH79</f>
        <v>5742.7534594448643</v>
      </c>
      <c r="AI80" s="242">
        <f t="shared" ref="AI80" si="353" xml:space="preserve"> AI77 + AI78 - AI79</f>
        <v>5817.5873905261724</v>
      </c>
      <c r="AJ80" s="242">
        <f t="shared" ref="AJ80" si="354" xml:space="preserve"> AJ77 + AJ78 - AJ79</f>
        <v>5857.6854060699543</v>
      </c>
      <c r="AK80" s="242">
        <f t="shared" ref="AK80" si="355" xml:space="preserve"> AK77 + AK78 - AK79</f>
        <v>5933.9391383366974</v>
      </c>
      <c r="AL80" s="242">
        <f t="shared" ref="AL80" si="356" xml:space="preserve"> AL77 + AL78 - AL79</f>
        <v>5974.8391141913535</v>
      </c>
      <c r="AM80" s="242">
        <f t="shared" ref="AM80" si="357" xml:space="preserve"> AM77 + AM78 - AM79</f>
        <v>6052.6179211034314</v>
      </c>
      <c r="AN80" s="242">
        <f t="shared" ref="AN80" si="358" xml:space="preserve"> AN77 + AN78 - AN79</f>
        <v>6102.7353126195976</v>
      </c>
      <c r="AO80" s="242">
        <f t="shared" ref="AO80" si="359" xml:space="preserve"> AO77 + AO78 - AO79</f>
        <v>6165.2708633810835</v>
      </c>
      <c r="AP80" s="242">
        <f t="shared" ref="AP80" si="360" xml:space="preserve"> AP77 + AP78 - AP79</f>
        <v>6216.4782897100922</v>
      </c>
      <c r="AQ80" s="242">
        <f t="shared" ref="AQ80" si="361" xml:space="preserve"> AQ77 + AQ78 - AQ79</f>
        <v>6297.4853381905596</v>
      </c>
      <c r="AR80" s="242">
        <f t="shared" ref="AR80" si="362" xml:space="preserve"> AR77 + AR78 - AR79</f>
        <v>6340.8910746284364</v>
      </c>
      <c r="AS80" s="242">
        <f t="shared" ref="AS80" si="363" xml:space="preserve"> AS77 + AS78 - AS79</f>
        <v>6423.4350449543699</v>
      </c>
      <c r="AT80" s="242">
        <f t="shared" ref="AT80" si="364" xml:space="preserve"> AT77 + AT78 - AT79</f>
        <v>6467.7088961210038</v>
      </c>
      <c r="AU80" s="242">
        <f t="shared" ref="AU80" si="365" xml:space="preserve"> AU77 + AU78 - AU79</f>
        <v>6551.9037458534567</v>
      </c>
      <c r="AV80" s="242">
        <f t="shared" ref="AV80" si="366" xml:space="preserve"> AV77 + AV78 - AV79</f>
        <v>6606.1553654811014</v>
      </c>
      <c r="AW80" s="242">
        <f t="shared" ref="AW80" si="367" xml:space="preserve"> AW77 + AW78 - AW79</f>
        <v>6673.8495293328488</v>
      </c>
      <c r="AX80" s="242">
        <f t="shared" ref="AX80" si="368" xml:space="preserve"> AX77 + AX78 - AX79</f>
        <v>6729.2811017125869</v>
      </c>
      <c r="AY80" s="242">
        <f t="shared" ref="AY80" si="369" xml:space="preserve"> AY77 + AY78 - AY79</f>
        <v>6816.9704935258651</v>
      </c>
      <c r="AZ80" s="242">
        <f t="shared" ref="AZ80" si="370" xml:space="preserve"> AZ77 + AZ78 - AZ79</f>
        <v>6863.9568076903997</v>
      </c>
      <c r="BA80" s="242">
        <f t="shared" ref="BA80" si="371" xml:space="preserve"> BA77 + BA78 - BA79</f>
        <v>6953.3099033963808</v>
      </c>
      <c r="BB80" s="242">
        <f t="shared" ref="BB80" si="372" xml:space="preserve"> BB77 + BB78 - BB79</f>
        <v>7001.2359438442054</v>
      </c>
      <c r="BC80" s="242">
        <f t="shared" ref="BC80" si="373" xml:space="preserve"> BC77 + BC78 - BC79</f>
        <v>7092.3761014643114</v>
      </c>
      <c r="BD80" s="242">
        <f t="shared" ref="BD80" si="374" xml:space="preserve"> BD77 + BD78 - BD79</f>
        <v>7151.1029853499822</v>
      </c>
      <c r="BE80" s="242">
        <f t="shared" ref="BE80" si="375" xml:space="preserve"> BE77 + BE78 - BE79</f>
        <v>1781.4603958294047</v>
      </c>
      <c r="BF80" s="242">
        <f t="shared" ref="BF80" si="376" xml:space="preserve"> BF77 + BF78 - BF79</f>
        <v>0</v>
      </c>
      <c r="BG80" s="242">
        <f t="shared" ref="BG80" si="377" xml:space="preserve"> BG77 + BG78 - BG79</f>
        <v>0</v>
      </c>
      <c r="BH80" s="242">
        <f t="shared" ref="BH80" si="378" xml:space="preserve"> BH77 + BH78 - BH79</f>
        <v>0</v>
      </c>
      <c r="BI80" s="242">
        <f t="shared" ref="BI80" si="379" xml:space="preserve"> BI77 + BI78 - BI79</f>
        <v>0</v>
      </c>
      <c r="BJ80" s="242">
        <f t="shared" ref="BJ80" si="380" xml:space="preserve"> BJ77 + BJ78 - BJ79</f>
        <v>0</v>
      </c>
      <c r="BK80" s="242">
        <f t="shared" ref="BK80" si="381" xml:space="preserve"> BK77 + BK78 - BK79</f>
        <v>0</v>
      </c>
      <c r="BL80" s="242">
        <f t="shared" ref="BL80" si="382" xml:space="preserve"> BL77 + BL78 - BL79</f>
        <v>0</v>
      </c>
      <c r="BM80" s="242">
        <f t="shared" ref="BM80" si="383" xml:space="preserve"> BM77 + BM78 - BM79</f>
        <v>0</v>
      </c>
      <c r="BN80" s="242">
        <f t="shared" ref="BN80" si="384" xml:space="preserve"> BN77 + BN78 - BN79</f>
        <v>0</v>
      </c>
      <c r="BO80" s="242">
        <f t="shared" ref="BO80" si="385" xml:space="preserve"> BO77 + BO78 - BO79</f>
        <v>0</v>
      </c>
      <c r="BP80" s="242">
        <f t="shared" ref="BP80" si="386" xml:space="preserve"> BP77 + BP78 - BP79</f>
        <v>0</v>
      </c>
      <c r="BQ80" s="242">
        <f t="shared" ref="BQ80" si="387" xml:space="preserve"> BQ77 + BQ78 - BQ79</f>
        <v>0</v>
      </c>
      <c r="BR80" s="242">
        <f t="shared" ref="BR80" si="388" xml:space="preserve"> BR77 + BR78 - BR79</f>
        <v>0</v>
      </c>
      <c r="BS80" s="242">
        <f t="shared" ref="BS80" si="389" xml:space="preserve"> BS77 + BS78 - BS79</f>
        <v>0</v>
      </c>
      <c r="BT80" s="242">
        <f t="shared" ref="BT80" si="390" xml:space="preserve"> BT77 + BT78 - BT79</f>
        <v>0</v>
      </c>
      <c r="BU80" s="242">
        <f t="shared" ref="BU80" si="391" xml:space="preserve"> BU77 + BU78 - BU79</f>
        <v>0</v>
      </c>
      <c r="BV80" s="242">
        <f t="shared" ref="BV80" si="392" xml:space="preserve"> BV77 + BV78 - BV79</f>
        <v>0</v>
      </c>
      <c r="BW80" s="242">
        <f t="shared" ref="BW80" si="393" xml:space="preserve"> BW77 + BW78 - BW79</f>
        <v>0</v>
      </c>
      <c r="BX80" s="242">
        <f t="shared" ref="BX80" si="394" xml:space="preserve"> BX77 + BX78 - BX79</f>
        <v>0</v>
      </c>
      <c r="BY80" s="242">
        <f t="shared" ref="BY80" si="395" xml:space="preserve"> BY77 + BY78 - BY79</f>
        <v>0</v>
      </c>
      <c r="BZ80" s="242">
        <f t="shared" ref="BZ80" si="396" xml:space="preserve"> BZ77 + BZ78 - BZ79</f>
        <v>0</v>
      </c>
      <c r="CA80" s="242">
        <f t="shared" ref="CA80" si="397" xml:space="preserve"> CA77 + CA78 - CA79</f>
        <v>0</v>
      </c>
      <c r="CB80" s="242">
        <f t="shared" ref="CB80" si="398" xml:space="preserve"> CB77 + CB78 - CB79</f>
        <v>0</v>
      </c>
      <c r="CC80" s="242">
        <f t="shared" ref="CC80" si="399" xml:space="preserve"> CC77 + CC78 - CC79</f>
        <v>0</v>
      </c>
      <c r="CD80" s="242">
        <f t="shared" ref="CD80" si="400" xml:space="preserve"> CD77 + CD78 - CD79</f>
        <v>0</v>
      </c>
      <c r="CE80" s="242">
        <f t="shared" ref="CE80" si="401" xml:space="preserve"> CE77 + CE78 - CE79</f>
        <v>0</v>
      </c>
      <c r="CF80" s="242">
        <f t="shared" ref="CF80" si="402" xml:space="preserve"> CF77 + CF78 - CF79</f>
        <v>0</v>
      </c>
      <c r="CG80" s="242">
        <f t="shared" ref="CG80" si="403" xml:space="preserve"> CG77 + CG78 - CG79</f>
        <v>0</v>
      </c>
      <c r="CH80" s="242">
        <f t="shared" ref="CH80" si="404" xml:space="preserve"> CH77 + CH78 - CH79</f>
        <v>0</v>
      </c>
      <c r="CI80" s="242">
        <f t="shared" ref="CI80" si="405" xml:space="preserve"> CI77 + CI78 - CI79</f>
        <v>0</v>
      </c>
      <c r="CJ80" s="242">
        <f t="shared" ref="CJ80" si="406" xml:space="preserve"> CJ77 + CJ78 - CJ79</f>
        <v>0</v>
      </c>
      <c r="CK80" s="242">
        <f t="shared" ref="CK80" si="407" xml:space="preserve"> CK77 + CK78 - CK79</f>
        <v>0</v>
      </c>
      <c r="CL80" s="242">
        <f t="shared" ref="CL80" si="408" xml:space="preserve"> CL77 + CL78 - CL79</f>
        <v>0</v>
      </c>
      <c r="CM80" s="242">
        <f t="shared" ref="CM80" si="409" xml:space="preserve"> CM77 + CM78 - CM79</f>
        <v>0</v>
      </c>
      <c r="CN80" s="242">
        <f t="shared" ref="CN80" si="410" xml:space="preserve"> CN77 + CN78 - CN79</f>
        <v>0</v>
      </c>
      <c r="CO80" s="242">
        <f t="shared" ref="CO80" si="411" xml:space="preserve"> CO77 + CO78 - CO79</f>
        <v>0</v>
      </c>
      <c r="CP80" s="242">
        <f t="shared" ref="CP80" si="412" xml:space="preserve"> CP77 + CP78 - CP79</f>
        <v>0</v>
      </c>
      <c r="CQ80" s="242">
        <f t="shared" ref="CQ80" si="413" xml:space="preserve"> CQ77 + CQ78 - CQ79</f>
        <v>0</v>
      </c>
      <c r="CR80" s="242">
        <f t="shared" ref="CR80" si="414" xml:space="preserve"> CR77 + CR78 - CR79</f>
        <v>0</v>
      </c>
      <c r="CS80" s="242">
        <f t="shared" ref="CS80" si="415" xml:space="preserve"> CS77 + CS78 - CS79</f>
        <v>0</v>
      </c>
      <c r="CT80" s="242">
        <f t="shared" ref="CT80" si="416" xml:space="preserve"> CT77 + CT78 - CT79</f>
        <v>0</v>
      </c>
      <c r="CU80" s="242">
        <f t="shared" ref="CU80" si="417" xml:space="preserve"> CU77 + CU78 - CU79</f>
        <v>0</v>
      </c>
      <c r="CV80" s="242">
        <f t="shared" ref="CV80" si="418" xml:space="preserve"> CV77 + CV78 - CV79</f>
        <v>0</v>
      </c>
      <c r="CW80" s="242">
        <f t="shared" ref="CW80" si="419" xml:space="preserve"> CW77 + CW78 - CW79</f>
        <v>0</v>
      </c>
      <c r="CX80" s="242">
        <f t="shared" ref="CX80" si="420" xml:space="preserve"> CX77 + CX78 - CX79</f>
        <v>0</v>
      </c>
      <c r="CY80" s="242">
        <f t="shared" ref="CY80" si="421" xml:space="preserve"> CY77 + CY78 - CY79</f>
        <v>0</v>
      </c>
      <c r="CZ80" s="242">
        <f t="shared" ref="CZ80" si="422" xml:space="preserve"> CZ77 + CZ78 - CZ79</f>
        <v>0</v>
      </c>
      <c r="DA80" s="242">
        <f t="shared" ref="DA80" si="423" xml:space="preserve"> DA77 + DA78 - DA79</f>
        <v>0</v>
      </c>
      <c r="DB80" s="242">
        <f t="shared" ref="DB80" si="424" xml:space="preserve"> DB77 + DB78 - DB79</f>
        <v>0</v>
      </c>
      <c r="DC80" s="242">
        <f t="shared" ref="DC80" si="425" xml:space="preserve"> DC77 + DC78 - DC79</f>
        <v>0</v>
      </c>
      <c r="DD80" s="242">
        <f t="shared" ref="DD80" si="426" xml:space="preserve"> DD77 + DD78 - DD79</f>
        <v>0</v>
      </c>
      <c r="DE80" s="242">
        <f t="shared" ref="DE80" si="427" xml:space="preserve"> DE77 + DE78 - DE79</f>
        <v>0</v>
      </c>
      <c r="DF80" s="242">
        <f t="shared" ref="DF80" si="428" xml:space="preserve"> DF77 + DF78 - DF79</f>
        <v>0</v>
      </c>
      <c r="DG80" s="242">
        <f t="shared" ref="DG80" si="429" xml:space="preserve"> DG77 + DG78 - DG79</f>
        <v>0</v>
      </c>
      <c r="DH80" s="242">
        <f t="shared" ref="DH80" si="430" xml:space="preserve"> DH77 + DH78 - DH79</f>
        <v>0</v>
      </c>
      <c r="DI80" s="242">
        <f t="shared" ref="DI80" si="431" xml:space="preserve"> DI77 + DI78 - DI79</f>
        <v>0</v>
      </c>
      <c r="DJ80" s="242">
        <f t="shared" ref="DJ80" si="432" xml:space="preserve"> DJ77 + DJ78 - DJ79</f>
        <v>0</v>
      </c>
      <c r="DK80" s="242">
        <f t="shared" ref="DK80" si="433" xml:space="preserve"> DK77 + DK78 - DK79</f>
        <v>0</v>
      </c>
      <c r="DL80" s="242">
        <f t="shared" ref="DL80" si="434" xml:space="preserve"> DL77 + DL78 - DL79</f>
        <v>0</v>
      </c>
      <c r="DM80" s="242">
        <f t="shared" ref="DM80" si="435" xml:space="preserve"> DM77 + DM78 - DM79</f>
        <v>0</v>
      </c>
      <c r="DN80" s="242">
        <f t="shared" ref="DN80" si="436" xml:space="preserve"> DN77 + DN78 - DN79</f>
        <v>0</v>
      </c>
      <c r="DO80" s="242">
        <f t="shared" ref="DO80" si="437" xml:space="preserve"> DO77 + DO78 - DO79</f>
        <v>0</v>
      </c>
      <c r="DP80" s="242">
        <f t="shared" ref="DP80" si="438" xml:space="preserve"> DP77 + DP78 - DP79</f>
        <v>0</v>
      </c>
      <c r="DQ80" s="242">
        <f t="shared" ref="DQ80" si="439" xml:space="preserve"> DQ77 + DQ78 - DQ79</f>
        <v>0</v>
      </c>
      <c r="DR80" s="242">
        <f t="shared" ref="DR80" si="440" xml:space="preserve"> DR77 + DR78 - DR79</f>
        <v>0</v>
      </c>
      <c r="DS80" s="242">
        <f t="shared" ref="DS80" si="441" xml:space="preserve"> DS77 + DS78 - DS79</f>
        <v>0</v>
      </c>
      <c r="DT80" s="242">
        <f t="shared" ref="DT80" si="442" xml:space="preserve"> DT77 + DT78 - DT79</f>
        <v>0</v>
      </c>
      <c r="DU80" s="242">
        <f t="shared" ref="DU80" si="443" xml:space="preserve"> DU77 + DU78 - DU79</f>
        <v>0</v>
      </c>
      <c r="DV80" s="242">
        <f t="shared" ref="DV80" si="444" xml:space="preserve"> DV77 + DV78 - DV79</f>
        <v>0</v>
      </c>
      <c r="DW80" s="242">
        <f t="shared" ref="DW80" si="445" xml:space="preserve"> DW77 + DW78 - DW79</f>
        <v>0</v>
      </c>
      <c r="DX80" s="242">
        <f t="shared" ref="DX80" si="446" xml:space="preserve"> DX77 + DX78 - DX79</f>
        <v>0</v>
      </c>
      <c r="DY80" s="242">
        <f t="shared" ref="DY80" si="447" xml:space="preserve"> DY77 + DY78 - DY79</f>
        <v>0</v>
      </c>
      <c r="DZ80" s="242">
        <f t="shared" ref="DZ80" si="448" xml:space="preserve"> DZ77 + DZ78 - DZ79</f>
        <v>0</v>
      </c>
      <c r="EA80" s="242">
        <f t="shared" ref="EA80" si="449" xml:space="preserve"> EA77 + EA78 - EA79</f>
        <v>0</v>
      </c>
      <c r="EB80" s="242">
        <f t="shared" ref="EB80" si="450" xml:space="preserve"> EB77 + EB78 - EB79</f>
        <v>0</v>
      </c>
      <c r="EC80" s="242">
        <f t="shared" ref="EC80" si="451" xml:space="preserve"> EC77 + EC78 - EC79</f>
        <v>0</v>
      </c>
      <c r="ED80" s="242">
        <f t="shared" ref="ED80" si="452" xml:space="preserve"> ED77 + ED78 - ED79</f>
        <v>0</v>
      </c>
      <c r="EE80" s="242">
        <f t="shared" ref="EE80" si="453" xml:space="preserve"> EE77 + EE78 - EE79</f>
        <v>0</v>
      </c>
      <c r="EF80" s="242">
        <f t="shared" ref="EF80" si="454" xml:space="preserve"> EF77 + EF78 - EF79</f>
        <v>0</v>
      </c>
      <c r="EG80" s="242">
        <f t="shared" ref="EG80" si="455" xml:space="preserve"> EG77 + EG78 - EG79</f>
        <v>0</v>
      </c>
      <c r="EH80" s="242">
        <f t="shared" ref="EH80" si="456" xml:space="preserve"> EH77 + EH78 - EH79</f>
        <v>0</v>
      </c>
      <c r="EI80" s="242">
        <f t="shared" ref="EI80" si="457" xml:space="preserve"> EI77 + EI78 - EI79</f>
        <v>0</v>
      </c>
      <c r="EJ80" s="242">
        <f t="shared" ref="EJ80" si="458" xml:space="preserve"> EJ77 + EJ78 - EJ79</f>
        <v>0</v>
      </c>
      <c r="EK80" s="242">
        <f t="shared" ref="EK80" si="459" xml:space="preserve"> EK77 + EK78 - EK79</f>
        <v>0</v>
      </c>
      <c r="EL80" s="242">
        <f t="shared" ref="EL80" si="460" xml:space="preserve"> EL77 + EL78 - EL79</f>
        <v>0</v>
      </c>
      <c r="EM80" s="242">
        <f t="shared" ref="EM80" si="461" xml:space="preserve"> EM77 + EM78 - EM79</f>
        <v>0</v>
      </c>
      <c r="EN80" s="242">
        <f t="shared" ref="EN80" si="462" xml:space="preserve"> EN77 + EN78 - EN79</f>
        <v>0</v>
      </c>
      <c r="EO80" s="242">
        <f t="shared" ref="EO80" si="463" xml:space="preserve"> EO77 + EO78 - EO79</f>
        <v>0</v>
      </c>
      <c r="EP80" s="242">
        <f t="shared" ref="EP80" si="464" xml:space="preserve"> EP77 + EP78 - EP79</f>
        <v>0</v>
      </c>
      <c r="EQ80" s="242">
        <f t="shared" ref="EQ80" si="465" xml:space="preserve"> EQ77 + EQ78 - EQ79</f>
        <v>0</v>
      </c>
      <c r="ER80" s="242">
        <f t="shared" ref="ER80" si="466" xml:space="preserve"> ER77 + ER78 - ER79</f>
        <v>0</v>
      </c>
      <c r="ES80" s="242">
        <f t="shared" ref="ES80" si="467" xml:space="preserve"> ES77 + ES78 - ES79</f>
        <v>0</v>
      </c>
      <c r="ET80" s="242">
        <f t="shared" ref="ET80" si="468" xml:space="preserve"> ET77 + ET78 - ET79</f>
        <v>0</v>
      </c>
      <c r="EU80" s="242">
        <f t="shared" ref="EU80" si="469" xml:space="preserve"> EU77 + EU78 - EU79</f>
        <v>0</v>
      </c>
      <c r="EV80" s="242">
        <f t="shared" ref="EV80" si="470" xml:space="preserve"> EV77 + EV78 - EV79</f>
        <v>0</v>
      </c>
      <c r="EW80" s="242">
        <f t="shared" ref="EW80" si="471" xml:space="preserve"> EW77 + EW78 - EW79</f>
        <v>0</v>
      </c>
      <c r="EX80" s="242">
        <f t="shared" ref="EX80" si="472" xml:space="preserve"> EX77 + EX78 - EX79</f>
        <v>0</v>
      </c>
      <c r="EY80" s="242">
        <f t="shared" ref="EY80" si="473" xml:space="preserve"> EY77 + EY78 - EY79</f>
        <v>0</v>
      </c>
      <c r="EZ80" s="242">
        <f t="shared" ref="EZ80" si="474" xml:space="preserve"> EZ77 + EZ78 - EZ79</f>
        <v>0</v>
      </c>
      <c r="FA80" s="242">
        <f t="shared" ref="FA80" si="475" xml:space="preserve"> FA77 + FA78 - FA79</f>
        <v>0</v>
      </c>
      <c r="FB80" s="242">
        <f t="shared" ref="FB80" si="476" xml:space="preserve"> FB77 + FB78 - FB79</f>
        <v>0</v>
      </c>
      <c r="FC80" s="242">
        <f t="shared" ref="FC80" si="477" xml:space="preserve"> FC77 + FC78 - FC79</f>
        <v>0</v>
      </c>
      <c r="FD80" s="242">
        <f t="shared" ref="FD80" si="478" xml:space="preserve"> FD77 + FD78 - FD79</f>
        <v>0</v>
      </c>
      <c r="FE80" s="242">
        <f t="shared" ref="FE80" si="479" xml:space="preserve"> FE77 + FE78 - FE79</f>
        <v>0</v>
      </c>
      <c r="FF80" s="242">
        <f t="shared" ref="FF80" si="480" xml:space="preserve"> FF77 + FF78 - FF79</f>
        <v>0</v>
      </c>
      <c r="FG80" s="242">
        <f t="shared" ref="FG80" si="481" xml:space="preserve"> FG77 + FG78 - FG79</f>
        <v>0</v>
      </c>
      <c r="FH80" s="242">
        <f t="shared" ref="FH80" si="482" xml:space="preserve"> FH77 + FH78 - FH79</f>
        <v>0</v>
      </c>
      <c r="FI80" s="242">
        <f t="shared" ref="FI80" si="483" xml:space="preserve"> FI77 + FI78 - FI79</f>
        <v>0</v>
      </c>
      <c r="FJ80" s="242">
        <f t="shared" ref="FJ80" si="484" xml:space="preserve"> FJ77 + FJ78 - FJ79</f>
        <v>0</v>
      </c>
      <c r="FK80" s="242">
        <f t="shared" ref="FK80" si="485" xml:space="preserve"> FK77 + FK78 - FK79</f>
        <v>0</v>
      </c>
      <c r="FL80" s="242">
        <f t="shared" ref="FL80" si="486" xml:space="preserve"> FL77 + FL78 - FL79</f>
        <v>0</v>
      </c>
      <c r="FM80" s="242">
        <f t="shared" ref="FM80" si="487" xml:space="preserve"> FM77 + FM78 - FM79</f>
        <v>0</v>
      </c>
      <c r="FN80" s="242">
        <f t="shared" ref="FN80" si="488" xml:space="preserve"> FN77 + FN78 - FN79</f>
        <v>0</v>
      </c>
      <c r="FO80" s="242">
        <f t="shared" ref="FO80" si="489" xml:space="preserve"> FO77 + FO78 - FO79</f>
        <v>0</v>
      </c>
      <c r="FP80" s="242">
        <f t="shared" ref="FP80" si="490" xml:space="preserve"> FP77 + FP78 - FP79</f>
        <v>0</v>
      </c>
      <c r="FQ80" s="242">
        <f t="shared" ref="FQ80" si="491" xml:space="preserve"> FQ77 + FQ78 - FQ79</f>
        <v>0</v>
      </c>
      <c r="FR80" s="242">
        <f t="shared" ref="FR80" si="492" xml:space="preserve"> FR77 + FR78 - FR79</f>
        <v>0</v>
      </c>
      <c r="FS80" s="242">
        <f t="shared" ref="FS80" si="493" xml:space="preserve"> FS77 + FS78 - FS79</f>
        <v>0</v>
      </c>
      <c r="FT80" s="242">
        <f t="shared" ref="FT80" si="494" xml:space="preserve"> FT77 + FT78 - FT79</f>
        <v>0</v>
      </c>
      <c r="FU80" s="242">
        <f t="shared" ref="FU80" si="495" xml:space="preserve"> FU77 + FU78 - FU79</f>
        <v>0</v>
      </c>
      <c r="FV80" s="242">
        <f t="shared" ref="FV80" si="496" xml:space="preserve"> FV77 + FV78 - FV79</f>
        <v>0</v>
      </c>
      <c r="FW80" s="242">
        <f t="shared" ref="FW80" si="497" xml:space="preserve"> FW77 + FW78 - FW79</f>
        <v>0</v>
      </c>
      <c r="FX80" s="242">
        <f t="shared" ref="FX80" si="498" xml:space="preserve"> FX77 + FX78 - FX79</f>
        <v>0</v>
      </c>
      <c r="FY80" s="242">
        <f t="shared" ref="FY80" si="499" xml:space="preserve"> FY77 + FY78 - FY79</f>
        <v>0</v>
      </c>
      <c r="FZ80" s="242">
        <f t="shared" ref="FZ80" si="500" xml:space="preserve"> FZ77 + FZ78 - FZ79</f>
        <v>0</v>
      </c>
      <c r="GA80" s="242">
        <f t="shared" ref="GA80" si="501" xml:space="preserve"> GA77 + GA78 - GA79</f>
        <v>0</v>
      </c>
      <c r="GB80" s="242">
        <f t="shared" ref="GB80" si="502" xml:space="preserve"> GB77 + GB78 - GB79</f>
        <v>0</v>
      </c>
      <c r="GC80" s="242">
        <f t="shared" ref="GC80" si="503" xml:space="preserve"> GC77 + GC78 - GC79</f>
        <v>0</v>
      </c>
      <c r="GD80" s="242">
        <f t="shared" ref="GD80" si="504" xml:space="preserve"> GD77 + GD78 - GD79</f>
        <v>0</v>
      </c>
      <c r="GE80" s="242">
        <f t="shared" ref="GE80" si="505" xml:space="preserve"> GE77 + GE78 - GE79</f>
        <v>0</v>
      </c>
      <c r="GF80" s="242">
        <f t="shared" ref="GF80" si="506" xml:space="preserve"> GF77 + GF78 - GF79</f>
        <v>0</v>
      </c>
      <c r="GG80" s="242">
        <f t="shared" ref="GG80" si="507" xml:space="preserve"> GG77 + GG78 - GG79</f>
        <v>0</v>
      </c>
      <c r="GH80" s="242">
        <f t="shared" ref="GH80" si="508" xml:space="preserve"> GH77 + GH78 - GH79</f>
        <v>0</v>
      </c>
      <c r="GI80" s="242">
        <f t="shared" ref="GI80" si="509" xml:space="preserve"> GI77 + GI78 - GI79</f>
        <v>0</v>
      </c>
      <c r="GJ80" s="242">
        <f t="shared" ref="GJ80" si="510" xml:space="preserve"> GJ77 + GJ78 - GJ79</f>
        <v>0</v>
      </c>
    </row>
    <row r="81" spans="1:192" x14ac:dyDescent="0.25">
      <c r="A81" s="142"/>
      <c r="B81" s="142"/>
      <c r="C81" s="143"/>
      <c r="D81" s="144"/>
      <c r="E81" s="145" t="str">
        <f xml:space="preserve"> LEFT(E80, LEN(E80) - 4)</f>
        <v>Cash paid for O&amp;M costs</v>
      </c>
      <c r="F81" s="145"/>
      <c r="G81" s="145" t="str">
        <f xml:space="preserve"> SMU</f>
        <v>$ 000s</v>
      </c>
      <c r="H81" s="145">
        <f xml:space="preserve"> SUM(J81:GJ81)</f>
        <v>-233108.19068409089</v>
      </c>
      <c r="I81" s="145"/>
      <c r="J81" s="145">
        <f t="shared" ref="J81:BU81" si="511" xml:space="preserve"> -1 * J80</f>
        <v>0</v>
      </c>
      <c r="K81" s="145">
        <f t="shared" si="511"/>
        <v>0</v>
      </c>
      <c r="L81" s="145">
        <f t="shared" si="511"/>
        <v>0</v>
      </c>
      <c r="M81" s="145">
        <f t="shared" si="511"/>
        <v>0</v>
      </c>
      <c r="N81" s="145">
        <f t="shared" si="511"/>
        <v>0</v>
      </c>
      <c r="O81" s="145">
        <f t="shared" si="511"/>
        <v>0</v>
      </c>
      <c r="P81" s="145">
        <f t="shared" si="511"/>
        <v>0</v>
      </c>
      <c r="Q81" s="145">
        <f t="shared" si="511"/>
        <v>0</v>
      </c>
      <c r="R81" s="145">
        <f t="shared" si="511"/>
        <v>-3715.3340488799245</v>
      </c>
      <c r="S81" s="145">
        <f t="shared" si="511"/>
        <v>-4964.7160829801714</v>
      </c>
      <c r="T81" s="145">
        <f t="shared" si="511"/>
        <v>-4998.9356398689924</v>
      </c>
      <c r="U81" s="145">
        <f t="shared" si="511"/>
        <v>-5064.0104046397746</v>
      </c>
      <c r="V81" s="145">
        <f t="shared" si="511"/>
        <v>-5098.914352666372</v>
      </c>
      <c r="W81" s="145">
        <f t="shared" si="511"/>
        <v>-5165.2906127325696</v>
      </c>
      <c r="X81" s="145">
        <f t="shared" si="511"/>
        <v>-5208.0606826936182</v>
      </c>
      <c r="Y81" s="145">
        <f t="shared" si="511"/>
        <v>-5261.4283820133014</v>
      </c>
      <c r="Z81" s="145">
        <f t="shared" si="511"/>
        <v>-5305.1286852485655</v>
      </c>
      <c r="AA81" s="145">
        <f t="shared" si="511"/>
        <v>-5374.2599194575541</v>
      </c>
      <c r="AB81" s="145">
        <f t="shared" si="511"/>
        <v>-5411.3022779681742</v>
      </c>
      <c r="AC81" s="145">
        <f t="shared" si="511"/>
        <v>-5481.7451178467063</v>
      </c>
      <c r="AD81" s="145">
        <f t="shared" si="511"/>
        <v>-5519.5283235275383</v>
      </c>
      <c r="AE81" s="145">
        <f t="shared" si="511"/>
        <v>-5591.3800202036409</v>
      </c>
      <c r="AF81" s="145">
        <f t="shared" si="511"/>
        <v>-5637.678231199443</v>
      </c>
      <c r="AG81" s="145">
        <f t="shared" si="511"/>
        <v>-5695.4482794063606</v>
      </c>
      <c r="AH81" s="145">
        <f t="shared" si="511"/>
        <v>-5742.7534594448643</v>
      </c>
      <c r="AI81" s="145">
        <f t="shared" si="511"/>
        <v>-5817.5873905261724</v>
      </c>
      <c r="AJ81" s="145">
        <f t="shared" si="511"/>
        <v>-5857.6854060699543</v>
      </c>
      <c r="AK81" s="145">
        <f t="shared" si="511"/>
        <v>-5933.9391383366974</v>
      </c>
      <c r="AL81" s="145">
        <f t="shared" si="511"/>
        <v>-5974.8391141913535</v>
      </c>
      <c r="AM81" s="145">
        <f t="shared" si="511"/>
        <v>-6052.6179211034314</v>
      </c>
      <c r="AN81" s="145">
        <f t="shared" si="511"/>
        <v>-6102.7353126195976</v>
      </c>
      <c r="AO81" s="145">
        <f t="shared" si="511"/>
        <v>-6165.2708633810835</v>
      </c>
      <c r="AP81" s="145">
        <f t="shared" si="511"/>
        <v>-6216.4782897100922</v>
      </c>
      <c r="AQ81" s="145">
        <f t="shared" si="511"/>
        <v>-6297.4853381905596</v>
      </c>
      <c r="AR81" s="145">
        <f t="shared" si="511"/>
        <v>-6340.8910746284364</v>
      </c>
      <c r="AS81" s="145">
        <f t="shared" si="511"/>
        <v>-6423.4350449543699</v>
      </c>
      <c r="AT81" s="145">
        <f t="shared" si="511"/>
        <v>-6467.7088961210038</v>
      </c>
      <c r="AU81" s="145">
        <f t="shared" si="511"/>
        <v>-6551.9037458534567</v>
      </c>
      <c r="AV81" s="145">
        <f t="shared" si="511"/>
        <v>-6606.1553654811014</v>
      </c>
      <c r="AW81" s="145">
        <f t="shared" si="511"/>
        <v>-6673.8495293328488</v>
      </c>
      <c r="AX81" s="145">
        <f t="shared" si="511"/>
        <v>-6729.2811017125869</v>
      </c>
      <c r="AY81" s="145">
        <f t="shared" si="511"/>
        <v>-6816.9704935258651</v>
      </c>
      <c r="AZ81" s="145">
        <f t="shared" si="511"/>
        <v>-6863.9568076903997</v>
      </c>
      <c r="BA81" s="145">
        <f t="shared" si="511"/>
        <v>-6953.3099033963808</v>
      </c>
      <c r="BB81" s="145">
        <f t="shared" si="511"/>
        <v>-7001.2359438442054</v>
      </c>
      <c r="BC81" s="145">
        <f t="shared" si="511"/>
        <v>-7092.3761014643114</v>
      </c>
      <c r="BD81" s="145">
        <f t="shared" si="511"/>
        <v>-7151.1029853499822</v>
      </c>
      <c r="BE81" s="145">
        <f t="shared" si="511"/>
        <v>-1781.4603958294047</v>
      </c>
      <c r="BF81" s="145">
        <f t="shared" si="511"/>
        <v>0</v>
      </c>
      <c r="BG81" s="145">
        <f t="shared" si="511"/>
        <v>0</v>
      </c>
      <c r="BH81" s="145">
        <f t="shared" si="511"/>
        <v>0</v>
      </c>
      <c r="BI81" s="145">
        <f t="shared" si="511"/>
        <v>0</v>
      </c>
      <c r="BJ81" s="145">
        <f t="shared" si="511"/>
        <v>0</v>
      </c>
      <c r="BK81" s="145">
        <f t="shared" si="511"/>
        <v>0</v>
      </c>
      <c r="BL81" s="145">
        <f t="shared" si="511"/>
        <v>0</v>
      </c>
      <c r="BM81" s="145">
        <f t="shared" si="511"/>
        <v>0</v>
      </c>
      <c r="BN81" s="145">
        <f t="shared" si="511"/>
        <v>0</v>
      </c>
      <c r="BO81" s="145">
        <f t="shared" si="511"/>
        <v>0</v>
      </c>
      <c r="BP81" s="145">
        <f t="shared" si="511"/>
        <v>0</v>
      </c>
      <c r="BQ81" s="145">
        <f t="shared" si="511"/>
        <v>0</v>
      </c>
      <c r="BR81" s="145">
        <f t="shared" si="511"/>
        <v>0</v>
      </c>
      <c r="BS81" s="145">
        <f t="shared" si="511"/>
        <v>0</v>
      </c>
      <c r="BT81" s="145">
        <f t="shared" si="511"/>
        <v>0</v>
      </c>
      <c r="BU81" s="145">
        <f t="shared" si="511"/>
        <v>0</v>
      </c>
      <c r="BV81" s="145">
        <f t="shared" ref="BV81:EG81" si="512" xml:space="preserve"> -1 * BV80</f>
        <v>0</v>
      </c>
      <c r="BW81" s="145">
        <f t="shared" si="512"/>
        <v>0</v>
      </c>
      <c r="BX81" s="145">
        <f t="shared" si="512"/>
        <v>0</v>
      </c>
      <c r="BY81" s="145">
        <f t="shared" si="512"/>
        <v>0</v>
      </c>
      <c r="BZ81" s="145">
        <f t="shared" si="512"/>
        <v>0</v>
      </c>
      <c r="CA81" s="145">
        <f t="shared" si="512"/>
        <v>0</v>
      </c>
      <c r="CB81" s="145">
        <f t="shared" si="512"/>
        <v>0</v>
      </c>
      <c r="CC81" s="145">
        <f t="shared" si="512"/>
        <v>0</v>
      </c>
      <c r="CD81" s="145">
        <f t="shared" si="512"/>
        <v>0</v>
      </c>
      <c r="CE81" s="145">
        <f t="shared" si="512"/>
        <v>0</v>
      </c>
      <c r="CF81" s="145">
        <f t="shared" si="512"/>
        <v>0</v>
      </c>
      <c r="CG81" s="145">
        <f t="shared" si="512"/>
        <v>0</v>
      </c>
      <c r="CH81" s="145">
        <f t="shared" si="512"/>
        <v>0</v>
      </c>
      <c r="CI81" s="145">
        <f t="shared" si="512"/>
        <v>0</v>
      </c>
      <c r="CJ81" s="145">
        <f t="shared" si="512"/>
        <v>0</v>
      </c>
      <c r="CK81" s="145">
        <f t="shared" si="512"/>
        <v>0</v>
      </c>
      <c r="CL81" s="145">
        <f t="shared" si="512"/>
        <v>0</v>
      </c>
      <c r="CM81" s="145">
        <f t="shared" si="512"/>
        <v>0</v>
      </c>
      <c r="CN81" s="145">
        <f t="shared" si="512"/>
        <v>0</v>
      </c>
      <c r="CO81" s="145">
        <f t="shared" si="512"/>
        <v>0</v>
      </c>
      <c r="CP81" s="145">
        <f t="shared" si="512"/>
        <v>0</v>
      </c>
      <c r="CQ81" s="145">
        <f t="shared" si="512"/>
        <v>0</v>
      </c>
      <c r="CR81" s="145">
        <f t="shared" si="512"/>
        <v>0</v>
      </c>
      <c r="CS81" s="145">
        <f t="shared" si="512"/>
        <v>0</v>
      </c>
      <c r="CT81" s="145">
        <f t="shared" si="512"/>
        <v>0</v>
      </c>
      <c r="CU81" s="145">
        <f t="shared" si="512"/>
        <v>0</v>
      </c>
      <c r="CV81" s="145">
        <f t="shared" si="512"/>
        <v>0</v>
      </c>
      <c r="CW81" s="145">
        <f t="shared" si="512"/>
        <v>0</v>
      </c>
      <c r="CX81" s="145">
        <f t="shared" si="512"/>
        <v>0</v>
      </c>
      <c r="CY81" s="145">
        <f t="shared" si="512"/>
        <v>0</v>
      </c>
      <c r="CZ81" s="145">
        <f t="shared" si="512"/>
        <v>0</v>
      </c>
      <c r="DA81" s="145">
        <f t="shared" si="512"/>
        <v>0</v>
      </c>
      <c r="DB81" s="145">
        <f t="shared" si="512"/>
        <v>0</v>
      </c>
      <c r="DC81" s="145">
        <f t="shared" si="512"/>
        <v>0</v>
      </c>
      <c r="DD81" s="145">
        <f t="shared" si="512"/>
        <v>0</v>
      </c>
      <c r="DE81" s="145">
        <f t="shared" si="512"/>
        <v>0</v>
      </c>
      <c r="DF81" s="145">
        <f t="shared" si="512"/>
        <v>0</v>
      </c>
      <c r="DG81" s="145">
        <f t="shared" si="512"/>
        <v>0</v>
      </c>
      <c r="DH81" s="145">
        <f t="shared" si="512"/>
        <v>0</v>
      </c>
      <c r="DI81" s="145">
        <f t="shared" si="512"/>
        <v>0</v>
      </c>
      <c r="DJ81" s="145">
        <f t="shared" si="512"/>
        <v>0</v>
      </c>
      <c r="DK81" s="145">
        <f t="shared" si="512"/>
        <v>0</v>
      </c>
      <c r="DL81" s="145">
        <f t="shared" si="512"/>
        <v>0</v>
      </c>
      <c r="DM81" s="145">
        <f t="shared" si="512"/>
        <v>0</v>
      </c>
      <c r="DN81" s="145">
        <f t="shared" si="512"/>
        <v>0</v>
      </c>
      <c r="DO81" s="145">
        <f t="shared" si="512"/>
        <v>0</v>
      </c>
      <c r="DP81" s="145">
        <f t="shared" si="512"/>
        <v>0</v>
      </c>
      <c r="DQ81" s="145">
        <f t="shared" si="512"/>
        <v>0</v>
      </c>
      <c r="DR81" s="145">
        <f t="shared" si="512"/>
        <v>0</v>
      </c>
      <c r="DS81" s="145">
        <f t="shared" si="512"/>
        <v>0</v>
      </c>
      <c r="DT81" s="145">
        <f t="shared" si="512"/>
        <v>0</v>
      </c>
      <c r="DU81" s="145">
        <f t="shared" si="512"/>
        <v>0</v>
      </c>
      <c r="DV81" s="145">
        <f t="shared" si="512"/>
        <v>0</v>
      </c>
      <c r="DW81" s="145">
        <f t="shared" si="512"/>
        <v>0</v>
      </c>
      <c r="DX81" s="145">
        <f t="shared" si="512"/>
        <v>0</v>
      </c>
      <c r="DY81" s="145">
        <f t="shared" si="512"/>
        <v>0</v>
      </c>
      <c r="DZ81" s="145">
        <f t="shared" si="512"/>
        <v>0</v>
      </c>
      <c r="EA81" s="145">
        <f t="shared" si="512"/>
        <v>0</v>
      </c>
      <c r="EB81" s="145">
        <f t="shared" si="512"/>
        <v>0</v>
      </c>
      <c r="EC81" s="145">
        <f t="shared" si="512"/>
        <v>0</v>
      </c>
      <c r="ED81" s="145">
        <f t="shared" si="512"/>
        <v>0</v>
      </c>
      <c r="EE81" s="145">
        <f t="shared" si="512"/>
        <v>0</v>
      </c>
      <c r="EF81" s="145">
        <f t="shared" si="512"/>
        <v>0</v>
      </c>
      <c r="EG81" s="145">
        <f t="shared" si="512"/>
        <v>0</v>
      </c>
      <c r="EH81" s="145">
        <f t="shared" ref="EH81:GJ81" si="513" xml:space="preserve"> -1 * EH80</f>
        <v>0</v>
      </c>
      <c r="EI81" s="145">
        <f t="shared" si="513"/>
        <v>0</v>
      </c>
      <c r="EJ81" s="145">
        <f t="shared" si="513"/>
        <v>0</v>
      </c>
      <c r="EK81" s="145">
        <f t="shared" si="513"/>
        <v>0</v>
      </c>
      <c r="EL81" s="145">
        <f t="shared" si="513"/>
        <v>0</v>
      </c>
      <c r="EM81" s="145">
        <f t="shared" si="513"/>
        <v>0</v>
      </c>
      <c r="EN81" s="145">
        <f t="shared" si="513"/>
        <v>0</v>
      </c>
      <c r="EO81" s="145">
        <f t="shared" si="513"/>
        <v>0</v>
      </c>
      <c r="EP81" s="145">
        <f t="shared" si="513"/>
        <v>0</v>
      </c>
      <c r="EQ81" s="145">
        <f t="shared" si="513"/>
        <v>0</v>
      </c>
      <c r="ER81" s="145">
        <f t="shared" si="513"/>
        <v>0</v>
      </c>
      <c r="ES81" s="145">
        <f t="shared" si="513"/>
        <v>0</v>
      </c>
      <c r="ET81" s="145">
        <f t="shared" si="513"/>
        <v>0</v>
      </c>
      <c r="EU81" s="145">
        <f t="shared" si="513"/>
        <v>0</v>
      </c>
      <c r="EV81" s="145">
        <f t="shared" si="513"/>
        <v>0</v>
      </c>
      <c r="EW81" s="145">
        <f t="shared" si="513"/>
        <v>0</v>
      </c>
      <c r="EX81" s="145">
        <f t="shared" si="513"/>
        <v>0</v>
      </c>
      <c r="EY81" s="145">
        <f t="shared" si="513"/>
        <v>0</v>
      </c>
      <c r="EZ81" s="145">
        <f t="shared" si="513"/>
        <v>0</v>
      </c>
      <c r="FA81" s="145">
        <f t="shared" si="513"/>
        <v>0</v>
      </c>
      <c r="FB81" s="145">
        <f t="shared" si="513"/>
        <v>0</v>
      </c>
      <c r="FC81" s="145">
        <f t="shared" si="513"/>
        <v>0</v>
      </c>
      <c r="FD81" s="145">
        <f t="shared" si="513"/>
        <v>0</v>
      </c>
      <c r="FE81" s="145">
        <f t="shared" si="513"/>
        <v>0</v>
      </c>
      <c r="FF81" s="145">
        <f t="shared" si="513"/>
        <v>0</v>
      </c>
      <c r="FG81" s="145">
        <f t="shared" si="513"/>
        <v>0</v>
      </c>
      <c r="FH81" s="145">
        <f t="shared" si="513"/>
        <v>0</v>
      </c>
      <c r="FI81" s="145">
        <f t="shared" si="513"/>
        <v>0</v>
      </c>
      <c r="FJ81" s="145">
        <f t="shared" si="513"/>
        <v>0</v>
      </c>
      <c r="FK81" s="145">
        <f t="shared" si="513"/>
        <v>0</v>
      </c>
      <c r="FL81" s="145">
        <f t="shared" si="513"/>
        <v>0</v>
      </c>
      <c r="FM81" s="145">
        <f t="shared" si="513"/>
        <v>0</v>
      </c>
      <c r="FN81" s="145">
        <f t="shared" si="513"/>
        <v>0</v>
      </c>
      <c r="FO81" s="145">
        <f t="shared" si="513"/>
        <v>0</v>
      </c>
      <c r="FP81" s="145">
        <f t="shared" si="513"/>
        <v>0</v>
      </c>
      <c r="FQ81" s="145">
        <f t="shared" si="513"/>
        <v>0</v>
      </c>
      <c r="FR81" s="145">
        <f t="shared" si="513"/>
        <v>0</v>
      </c>
      <c r="FS81" s="145">
        <f t="shared" si="513"/>
        <v>0</v>
      </c>
      <c r="FT81" s="145">
        <f t="shared" si="513"/>
        <v>0</v>
      </c>
      <c r="FU81" s="145">
        <f t="shared" si="513"/>
        <v>0</v>
      </c>
      <c r="FV81" s="145">
        <f t="shared" si="513"/>
        <v>0</v>
      </c>
      <c r="FW81" s="145">
        <f t="shared" si="513"/>
        <v>0</v>
      </c>
      <c r="FX81" s="145">
        <f t="shared" si="513"/>
        <v>0</v>
      </c>
      <c r="FY81" s="145">
        <f t="shared" si="513"/>
        <v>0</v>
      </c>
      <c r="FZ81" s="145">
        <f t="shared" si="513"/>
        <v>0</v>
      </c>
      <c r="GA81" s="145">
        <f t="shared" si="513"/>
        <v>0</v>
      </c>
      <c r="GB81" s="145">
        <f t="shared" si="513"/>
        <v>0</v>
      </c>
      <c r="GC81" s="145">
        <f t="shared" si="513"/>
        <v>0</v>
      </c>
      <c r="GD81" s="145">
        <f t="shared" si="513"/>
        <v>0</v>
      </c>
      <c r="GE81" s="145">
        <f t="shared" si="513"/>
        <v>0</v>
      </c>
      <c r="GF81" s="145">
        <f t="shared" si="513"/>
        <v>0</v>
      </c>
      <c r="GG81" s="145">
        <f t="shared" si="513"/>
        <v>0</v>
      </c>
      <c r="GH81" s="145">
        <f t="shared" si="513"/>
        <v>0</v>
      </c>
      <c r="GI81" s="145">
        <f t="shared" si="513"/>
        <v>0</v>
      </c>
      <c r="GJ81" s="145">
        <f t="shared" si="513"/>
        <v>0</v>
      </c>
    </row>
    <row r="82" spans="1:192" x14ac:dyDescent="0.25">
      <c r="A82" s="243"/>
      <c r="B82" s="243"/>
      <c r="C82" s="244"/>
      <c r="D82" s="245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  <c r="Q82" s="242"/>
      <c r="R82" s="242"/>
      <c r="S82" s="242"/>
      <c r="T82" s="242"/>
      <c r="U82" s="242"/>
      <c r="V82" s="242"/>
      <c r="W82" s="242"/>
      <c r="X82" s="242"/>
      <c r="Y82" s="242"/>
      <c r="Z82" s="242"/>
      <c r="AA82" s="242"/>
      <c r="AB82" s="242"/>
      <c r="AC82" s="242"/>
      <c r="AD82" s="242"/>
      <c r="AE82" s="242"/>
      <c r="AF82" s="242"/>
      <c r="AG82" s="242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42"/>
      <c r="BU82" s="242"/>
      <c r="BV82" s="242"/>
      <c r="BW82" s="242"/>
      <c r="BX82" s="242"/>
      <c r="BY82" s="242"/>
      <c r="BZ82" s="242"/>
      <c r="CA82" s="242"/>
      <c r="CB82" s="242"/>
      <c r="CC82" s="242"/>
      <c r="CD82" s="242"/>
      <c r="CE82" s="242"/>
      <c r="CF82" s="242"/>
      <c r="CG82" s="242"/>
      <c r="CH82" s="242"/>
      <c r="CI82" s="242"/>
      <c r="CJ82" s="242"/>
      <c r="CK82" s="242"/>
      <c r="CL82" s="242"/>
      <c r="CM82" s="242"/>
      <c r="CN82" s="242"/>
      <c r="CO82" s="242"/>
      <c r="CP82" s="242"/>
      <c r="CQ82" s="242"/>
      <c r="CR82" s="242"/>
      <c r="CS82" s="242"/>
      <c r="CT82" s="242"/>
      <c r="CU82" s="242"/>
      <c r="CV82" s="242"/>
      <c r="CW82" s="242"/>
      <c r="CX82" s="242"/>
      <c r="CY82" s="242"/>
      <c r="CZ82" s="242"/>
      <c r="DA82" s="242"/>
      <c r="DB82" s="242"/>
      <c r="DC82" s="242"/>
      <c r="DD82" s="242"/>
      <c r="DE82" s="242"/>
      <c r="DF82" s="242"/>
      <c r="DG82" s="242"/>
      <c r="DH82" s="242"/>
      <c r="DI82" s="242"/>
      <c r="DJ82" s="242"/>
      <c r="DK82" s="242"/>
      <c r="DL82" s="242"/>
      <c r="DM82" s="242"/>
      <c r="DN82" s="242"/>
      <c r="DO82" s="242"/>
      <c r="DP82" s="242"/>
      <c r="DQ82" s="242"/>
      <c r="DR82" s="242"/>
      <c r="DS82" s="242"/>
      <c r="DT82" s="242"/>
      <c r="DU82" s="242"/>
      <c r="DV82" s="242"/>
      <c r="DW82" s="242"/>
      <c r="DX82" s="242"/>
      <c r="DY82" s="242"/>
      <c r="DZ82" s="242"/>
      <c r="EA82" s="242"/>
      <c r="EB82" s="242"/>
      <c r="EC82" s="242"/>
      <c r="ED82" s="242"/>
      <c r="EE82" s="242"/>
      <c r="EF82" s="242"/>
      <c r="EG82" s="242"/>
      <c r="EH82" s="242"/>
      <c r="EI82" s="242"/>
      <c r="EJ82" s="242"/>
      <c r="EK82" s="242"/>
      <c r="EL82" s="242"/>
      <c r="EM82" s="242"/>
      <c r="EN82" s="242"/>
      <c r="EO82" s="242"/>
      <c r="EP82" s="242"/>
      <c r="EQ82" s="242"/>
      <c r="ER82" s="242"/>
      <c r="ES82" s="242"/>
      <c r="ET82" s="242"/>
      <c r="EU82" s="242"/>
      <c r="EV82" s="242"/>
      <c r="EW82" s="242"/>
      <c r="EX82" s="242"/>
      <c r="EY82" s="242"/>
      <c r="EZ82" s="242"/>
      <c r="FA82" s="242"/>
      <c r="FB82" s="242"/>
      <c r="FC82" s="242"/>
      <c r="FD82" s="242"/>
      <c r="FE82" s="242"/>
      <c r="FF82" s="242"/>
      <c r="FG82" s="242"/>
      <c r="FH82" s="242"/>
      <c r="FI82" s="242"/>
      <c r="FJ82" s="242"/>
      <c r="FK82" s="242"/>
      <c r="FL82" s="242"/>
      <c r="FM82" s="242"/>
      <c r="FN82" s="242"/>
      <c r="FO82" s="242"/>
      <c r="FP82" s="242"/>
      <c r="FQ82" s="242"/>
      <c r="FR82" s="242"/>
      <c r="FS82" s="242"/>
      <c r="FT82" s="242"/>
      <c r="FU82" s="242"/>
      <c r="FV82" s="242"/>
      <c r="FW82" s="242"/>
      <c r="FX82" s="242"/>
      <c r="FY82" s="242"/>
      <c r="FZ82" s="242"/>
      <c r="GA82" s="242"/>
      <c r="GB82" s="242"/>
      <c r="GC82" s="242"/>
      <c r="GD82" s="242"/>
      <c r="GE82" s="242"/>
      <c r="GF82" s="242"/>
      <c r="GG82" s="242"/>
      <c r="GH82" s="242"/>
      <c r="GI82" s="242"/>
      <c r="GJ82" s="242"/>
    </row>
    <row r="83" spans="1:192" x14ac:dyDescent="0.25">
      <c r="A83" s="480"/>
      <c r="B83" s="480"/>
      <c r="C83" s="481"/>
      <c r="D83" s="482"/>
      <c r="E83" s="414" t="str">
        <f xml:space="preserve"> InpC!E$195</f>
        <v xml:space="preserve">Accounts payable - initial balance </v>
      </c>
      <c r="F83" s="414">
        <f xml:space="preserve"> InpC!F$195</f>
        <v>0</v>
      </c>
      <c r="G83" s="414" t="str">
        <f xml:space="preserve"> InpC!G$195</f>
        <v>$ 000s</v>
      </c>
      <c r="H83" s="414"/>
      <c r="I83" s="414"/>
      <c r="J83" s="414"/>
      <c r="K83" s="414"/>
      <c r="L83" s="414"/>
      <c r="M83" s="414"/>
      <c r="N83" s="414"/>
      <c r="O83" s="414"/>
      <c r="P83" s="414"/>
      <c r="Q83" s="414"/>
      <c r="R83" s="414"/>
      <c r="S83" s="414"/>
      <c r="T83" s="414"/>
      <c r="U83" s="414"/>
      <c r="V83" s="414"/>
      <c r="W83" s="414"/>
      <c r="X83" s="414"/>
      <c r="Y83" s="414"/>
      <c r="Z83" s="414"/>
      <c r="AA83" s="414"/>
      <c r="AB83" s="414"/>
      <c r="AC83" s="414"/>
      <c r="AD83" s="414"/>
      <c r="AE83" s="414"/>
      <c r="AF83" s="414"/>
      <c r="AG83" s="414"/>
      <c r="AH83" s="414"/>
      <c r="AI83" s="414"/>
      <c r="AJ83" s="414"/>
      <c r="AK83" s="414"/>
      <c r="AL83" s="414"/>
      <c r="AM83" s="414"/>
      <c r="AN83" s="414"/>
      <c r="AO83" s="414"/>
      <c r="AP83" s="414"/>
      <c r="AQ83" s="414"/>
      <c r="AR83" s="414"/>
      <c r="AS83" s="414"/>
      <c r="AT83" s="414"/>
      <c r="AU83" s="414"/>
      <c r="AV83" s="414"/>
      <c r="AW83" s="414"/>
      <c r="AX83" s="414"/>
      <c r="AY83" s="414"/>
      <c r="AZ83" s="414"/>
      <c r="BA83" s="414"/>
      <c r="BB83" s="414"/>
      <c r="BC83" s="414"/>
      <c r="BD83" s="414"/>
      <c r="BE83" s="414"/>
      <c r="BF83" s="414"/>
      <c r="BG83" s="414"/>
      <c r="BH83" s="414"/>
      <c r="BI83" s="414"/>
      <c r="BJ83" s="414"/>
      <c r="BK83" s="414"/>
      <c r="BL83" s="414"/>
      <c r="BM83" s="414"/>
      <c r="BN83" s="414"/>
      <c r="BO83" s="414"/>
      <c r="BP83" s="414"/>
      <c r="BQ83" s="414"/>
      <c r="BR83" s="414"/>
      <c r="BS83" s="414"/>
      <c r="BT83" s="414"/>
      <c r="BU83" s="414"/>
      <c r="BV83" s="414"/>
      <c r="BW83" s="414"/>
      <c r="BX83" s="414"/>
      <c r="BY83" s="414"/>
      <c r="BZ83" s="414"/>
      <c r="CA83" s="414"/>
      <c r="CB83" s="414"/>
      <c r="CC83" s="414"/>
      <c r="CD83" s="414"/>
      <c r="CE83" s="414"/>
      <c r="CF83" s="414"/>
      <c r="CG83" s="414"/>
      <c r="CH83" s="414"/>
      <c r="CI83" s="414"/>
      <c r="CJ83" s="414"/>
      <c r="CK83" s="414"/>
      <c r="CL83" s="414"/>
      <c r="CM83" s="414"/>
      <c r="CN83" s="414"/>
      <c r="CO83" s="414"/>
      <c r="CP83" s="414"/>
      <c r="CQ83" s="414"/>
      <c r="CR83" s="414"/>
      <c r="CS83" s="414"/>
      <c r="CT83" s="414"/>
      <c r="CU83" s="414"/>
      <c r="CV83" s="414"/>
      <c r="CW83" s="414"/>
      <c r="CX83" s="414"/>
      <c r="CY83" s="414"/>
      <c r="CZ83" s="414"/>
      <c r="DA83" s="414"/>
      <c r="DB83" s="414"/>
      <c r="DC83" s="414"/>
      <c r="DD83" s="414"/>
      <c r="DE83" s="414"/>
      <c r="DF83" s="414"/>
      <c r="DG83" s="414"/>
      <c r="DH83" s="414"/>
      <c r="DI83" s="414"/>
      <c r="DJ83" s="414"/>
      <c r="DK83" s="414"/>
      <c r="DL83" s="414"/>
      <c r="DM83" s="414"/>
      <c r="DN83" s="414"/>
      <c r="DO83" s="414"/>
      <c r="DP83" s="414"/>
      <c r="DQ83" s="414"/>
      <c r="DR83" s="414"/>
      <c r="DS83" s="414"/>
      <c r="DT83" s="414"/>
      <c r="DU83" s="414"/>
      <c r="DV83" s="414"/>
      <c r="DW83" s="414"/>
      <c r="DX83" s="414"/>
      <c r="DY83" s="414"/>
      <c r="DZ83" s="414"/>
      <c r="EA83" s="414"/>
      <c r="EB83" s="414"/>
      <c r="EC83" s="414"/>
      <c r="ED83" s="414"/>
      <c r="EE83" s="414"/>
      <c r="EF83" s="414"/>
      <c r="EG83" s="414"/>
      <c r="EH83" s="414"/>
      <c r="EI83" s="414"/>
      <c r="EJ83" s="414"/>
      <c r="EK83" s="414"/>
      <c r="EL83" s="414"/>
      <c r="EM83" s="414"/>
      <c r="EN83" s="414"/>
      <c r="EO83" s="414"/>
      <c r="EP83" s="414"/>
      <c r="EQ83" s="414"/>
      <c r="ER83" s="414"/>
      <c r="ES83" s="414"/>
      <c r="ET83" s="414"/>
      <c r="EU83" s="414"/>
      <c r="EV83" s="414"/>
      <c r="EW83" s="414"/>
      <c r="EX83" s="414"/>
      <c r="EY83" s="414"/>
      <c r="EZ83" s="414"/>
      <c r="FA83" s="414"/>
      <c r="FB83" s="414"/>
      <c r="FC83" s="414"/>
      <c r="FD83" s="414"/>
      <c r="FE83" s="414"/>
      <c r="FF83" s="414"/>
      <c r="FG83" s="414"/>
      <c r="FH83" s="414"/>
      <c r="FI83" s="414"/>
      <c r="FJ83" s="414"/>
      <c r="FK83" s="414"/>
      <c r="FL83" s="414"/>
      <c r="FM83" s="414"/>
      <c r="FN83" s="414"/>
      <c r="FO83" s="414"/>
      <c r="FP83" s="414"/>
      <c r="FQ83" s="414"/>
      <c r="FR83" s="414"/>
      <c r="FS83" s="414"/>
      <c r="FT83" s="414"/>
      <c r="FU83" s="414"/>
      <c r="FV83" s="414"/>
      <c r="FW83" s="414"/>
      <c r="FX83" s="414"/>
      <c r="FY83" s="414"/>
      <c r="FZ83" s="414"/>
      <c r="GA83" s="414"/>
      <c r="GB83" s="414"/>
      <c r="GC83" s="414"/>
      <c r="GD83" s="414"/>
      <c r="GE83" s="414"/>
      <c r="GF83" s="414"/>
      <c r="GG83" s="414"/>
      <c r="GH83" s="414"/>
      <c r="GI83" s="414"/>
      <c r="GJ83" s="414"/>
    </row>
    <row r="84" spans="1:192" s="529" customFormat="1" x14ac:dyDescent="0.25">
      <c r="A84" s="15"/>
      <c r="B84" s="15"/>
      <c r="C84" s="21"/>
      <c r="D84" s="48"/>
      <c r="E84" s="233" t="str">
        <f xml:space="preserve"> Time!E$83</f>
        <v>End of construction period flag</v>
      </c>
      <c r="F84" s="233">
        <f xml:space="preserve"> Time!F$83</f>
        <v>0</v>
      </c>
      <c r="G84" s="233" t="str">
        <f xml:space="preserve"> Time!G$83</f>
        <v>flag</v>
      </c>
      <c r="H84" s="233">
        <f xml:space="preserve"> Time!H$83</f>
        <v>1</v>
      </c>
      <c r="I84" s="233">
        <f xml:space="preserve"> Time!I$83</f>
        <v>0</v>
      </c>
      <c r="J84" s="233">
        <f xml:space="preserve"> Time!J$83</f>
        <v>0</v>
      </c>
      <c r="K84" s="233">
        <f xml:space="preserve"> Time!K$83</f>
        <v>0</v>
      </c>
      <c r="L84" s="233">
        <f xml:space="preserve"> Time!L$83</f>
        <v>0</v>
      </c>
      <c r="M84" s="233">
        <f xml:space="preserve"> Time!M$83</f>
        <v>0</v>
      </c>
      <c r="N84" s="233">
        <f xml:space="preserve"> Time!N$83</f>
        <v>0</v>
      </c>
      <c r="O84" s="233">
        <f xml:space="preserve"> Time!O$83</f>
        <v>0</v>
      </c>
      <c r="P84" s="233">
        <f xml:space="preserve"> Time!P$83</f>
        <v>1</v>
      </c>
      <c r="Q84" s="233">
        <f xml:space="preserve"> Time!Q$83</f>
        <v>0</v>
      </c>
      <c r="R84" s="233">
        <f xml:space="preserve"> Time!R$83</f>
        <v>0</v>
      </c>
      <c r="S84" s="233">
        <f xml:space="preserve"> Time!S$83</f>
        <v>0</v>
      </c>
      <c r="T84" s="233">
        <f xml:space="preserve"> Time!T$83</f>
        <v>0</v>
      </c>
      <c r="U84" s="233">
        <f xml:space="preserve"> Time!U$83</f>
        <v>0</v>
      </c>
      <c r="V84" s="233">
        <f xml:space="preserve"> Time!V$83</f>
        <v>0</v>
      </c>
      <c r="W84" s="233">
        <f xml:space="preserve"> Time!W$83</f>
        <v>0</v>
      </c>
      <c r="X84" s="233">
        <f xml:space="preserve"> Time!X$83</f>
        <v>0</v>
      </c>
      <c r="Y84" s="233">
        <f xml:space="preserve"> Time!Y$83</f>
        <v>0</v>
      </c>
      <c r="Z84" s="233">
        <f xml:space="preserve"> Time!Z$83</f>
        <v>0</v>
      </c>
      <c r="AA84" s="233">
        <f xml:space="preserve"> Time!AA$83</f>
        <v>0</v>
      </c>
      <c r="AB84" s="233">
        <f xml:space="preserve"> Time!AB$83</f>
        <v>0</v>
      </c>
      <c r="AC84" s="233">
        <f xml:space="preserve"> Time!AC$83</f>
        <v>0</v>
      </c>
      <c r="AD84" s="233">
        <f xml:space="preserve"> Time!AD$83</f>
        <v>0</v>
      </c>
      <c r="AE84" s="233">
        <f xml:space="preserve"> Time!AE$83</f>
        <v>0</v>
      </c>
      <c r="AF84" s="233">
        <f xml:space="preserve"> Time!AF$83</f>
        <v>0</v>
      </c>
      <c r="AG84" s="233">
        <f xml:space="preserve"> Time!AG$83</f>
        <v>0</v>
      </c>
      <c r="AH84" s="233">
        <f xml:space="preserve"> Time!AH$83</f>
        <v>0</v>
      </c>
      <c r="AI84" s="233">
        <f xml:space="preserve"> Time!AI$83</f>
        <v>0</v>
      </c>
      <c r="AJ84" s="233">
        <f xml:space="preserve"> Time!AJ$83</f>
        <v>0</v>
      </c>
      <c r="AK84" s="233">
        <f xml:space="preserve"> Time!AK$83</f>
        <v>0</v>
      </c>
      <c r="AL84" s="233">
        <f xml:space="preserve"> Time!AL$83</f>
        <v>0</v>
      </c>
      <c r="AM84" s="233">
        <f xml:space="preserve"> Time!AM$83</f>
        <v>0</v>
      </c>
      <c r="AN84" s="233">
        <f xml:space="preserve"> Time!AN$83</f>
        <v>0</v>
      </c>
      <c r="AO84" s="233">
        <f xml:space="preserve"> Time!AO$83</f>
        <v>0</v>
      </c>
      <c r="AP84" s="233">
        <f xml:space="preserve"> Time!AP$83</f>
        <v>0</v>
      </c>
      <c r="AQ84" s="233">
        <f xml:space="preserve"> Time!AQ$83</f>
        <v>0</v>
      </c>
      <c r="AR84" s="233">
        <f xml:space="preserve"> Time!AR$83</f>
        <v>0</v>
      </c>
      <c r="AS84" s="233">
        <f xml:space="preserve"> Time!AS$83</f>
        <v>0</v>
      </c>
      <c r="AT84" s="233">
        <f xml:space="preserve"> Time!AT$83</f>
        <v>0</v>
      </c>
      <c r="AU84" s="233">
        <f xml:space="preserve"> Time!AU$83</f>
        <v>0</v>
      </c>
      <c r="AV84" s="233">
        <f xml:space="preserve"> Time!AV$83</f>
        <v>0</v>
      </c>
      <c r="AW84" s="233">
        <f xml:space="preserve"> Time!AW$83</f>
        <v>0</v>
      </c>
      <c r="AX84" s="233">
        <f xml:space="preserve"> Time!AX$83</f>
        <v>0</v>
      </c>
      <c r="AY84" s="233">
        <f xml:space="preserve"> Time!AY$83</f>
        <v>0</v>
      </c>
      <c r="AZ84" s="233">
        <f xml:space="preserve"> Time!AZ$83</f>
        <v>0</v>
      </c>
      <c r="BA84" s="233">
        <f xml:space="preserve"> Time!BA$83</f>
        <v>0</v>
      </c>
      <c r="BB84" s="233">
        <f xml:space="preserve"> Time!BB$83</f>
        <v>0</v>
      </c>
      <c r="BC84" s="233">
        <f xml:space="preserve"> Time!BC$83</f>
        <v>0</v>
      </c>
      <c r="BD84" s="233">
        <f xml:space="preserve"> Time!BD$83</f>
        <v>0</v>
      </c>
      <c r="BE84" s="233">
        <f xml:space="preserve"> Time!BE$83</f>
        <v>0</v>
      </c>
      <c r="BF84" s="233">
        <f xml:space="preserve"> Time!BF$83</f>
        <v>0</v>
      </c>
      <c r="BG84" s="233">
        <f xml:space="preserve"> Time!BG$83</f>
        <v>0</v>
      </c>
      <c r="BH84" s="233">
        <f xml:space="preserve"> Time!BH$83</f>
        <v>0</v>
      </c>
      <c r="BI84" s="233">
        <f xml:space="preserve"> Time!BI$83</f>
        <v>0</v>
      </c>
      <c r="BJ84" s="233">
        <f xml:space="preserve"> Time!BJ$83</f>
        <v>0</v>
      </c>
      <c r="BK84" s="233">
        <f xml:space="preserve"> Time!BK$83</f>
        <v>0</v>
      </c>
      <c r="BL84" s="233">
        <f xml:space="preserve"> Time!BL$83</f>
        <v>0</v>
      </c>
      <c r="BM84" s="233">
        <f xml:space="preserve"> Time!BM$83</f>
        <v>0</v>
      </c>
      <c r="BN84" s="233">
        <f xml:space="preserve"> Time!BN$83</f>
        <v>0</v>
      </c>
      <c r="BO84" s="233">
        <f xml:space="preserve"> Time!BO$83</f>
        <v>0</v>
      </c>
      <c r="BP84" s="233">
        <f xml:space="preserve"> Time!BP$83</f>
        <v>0</v>
      </c>
      <c r="BQ84" s="233">
        <f xml:space="preserve"> Time!BQ$83</f>
        <v>0</v>
      </c>
      <c r="BR84" s="233">
        <f xml:space="preserve"> Time!BR$83</f>
        <v>0</v>
      </c>
      <c r="BS84" s="233">
        <f xml:space="preserve"> Time!BS$83</f>
        <v>0</v>
      </c>
      <c r="BT84" s="233">
        <f xml:space="preserve"> Time!BT$83</f>
        <v>0</v>
      </c>
      <c r="BU84" s="233">
        <f xml:space="preserve"> Time!BU$83</f>
        <v>0</v>
      </c>
      <c r="BV84" s="233">
        <f xml:space="preserve"> Time!BV$83</f>
        <v>0</v>
      </c>
      <c r="BW84" s="233">
        <f xml:space="preserve"> Time!BW$83</f>
        <v>0</v>
      </c>
      <c r="BX84" s="233">
        <f xml:space="preserve"> Time!BX$83</f>
        <v>0</v>
      </c>
      <c r="BY84" s="233">
        <f xml:space="preserve"> Time!BY$83</f>
        <v>0</v>
      </c>
      <c r="BZ84" s="233">
        <f xml:space="preserve"> Time!BZ$83</f>
        <v>0</v>
      </c>
      <c r="CA84" s="233">
        <f xml:space="preserve"> Time!CA$83</f>
        <v>0</v>
      </c>
      <c r="CB84" s="233">
        <f xml:space="preserve"> Time!CB$83</f>
        <v>0</v>
      </c>
      <c r="CC84" s="233">
        <f xml:space="preserve"> Time!CC$83</f>
        <v>0</v>
      </c>
      <c r="CD84" s="233">
        <f xml:space="preserve"> Time!CD$83</f>
        <v>0</v>
      </c>
      <c r="CE84" s="233">
        <f xml:space="preserve"> Time!CE$83</f>
        <v>0</v>
      </c>
      <c r="CF84" s="233">
        <f xml:space="preserve"> Time!CF$83</f>
        <v>0</v>
      </c>
      <c r="CG84" s="233">
        <f xml:space="preserve"> Time!CG$83</f>
        <v>0</v>
      </c>
      <c r="CH84" s="233">
        <f xml:space="preserve"> Time!CH$83</f>
        <v>0</v>
      </c>
      <c r="CI84" s="233">
        <f xml:space="preserve"> Time!CI$83</f>
        <v>0</v>
      </c>
      <c r="CJ84" s="233">
        <f xml:space="preserve"> Time!CJ$83</f>
        <v>0</v>
      </c>
      <c r="CK84" s="233">
        <f xml:space="preserve"> Time!CK$83</f>
        <v>0</v>
      </c>
      <c r="CL84" s="233">
        <f xml:space="preserve"> Time!CL$83</f>
        <v>0</v>
      </c>
      <c r="CM84" s="233">
        <f xml:space="preserve"> Time!CM$83</f>
        <v>0</v>
      </c>
      <c r="CN84" s="233">
        <f xml:space="preserve"> Time!CN$83</f>
        <v>0</v>
      </c>
      <c r="CO84" s="233">
        <f xml:space="preserve"> Time!CO$83</f>
        <v>0</v>
      </c>
      <c r="CP84" s="233">
        <f xml:space="preserve"> Time!CP$83</f>
        <v>0</v>
      </c>
      <c r="CQ84" s="233">
        <f xml:space="preserve"> Time!CQ$83</f>
        <v>0</v>
      </c>
      <c r="CR84" s="233">
        <f xml:space="preserve"> Time!CR$83</f>
        <v>0</v>
      </c>
      <c r="CS84" s="233">
        <f xml:space="preserve"> Time!CS$83</f>
        <v>0</v>
      </c>
      <c r="CT84" s="233">
        <f xml:space="preserve"> Time!CT$83</f>
        <v>0</v>
      </c>
      <c r="CU84" s="233">
        <f xml:space="preserve"> Time!CU$83</f>
        <v>0</v>
      </c>
      <c r="CV84" s="233">
        <f xml:space="preserve"> Time!CV$83</f>
        <v>0</v>
      </c>
      <c r="CW84" s="233">
        <f xml:space="preserve"> Time!CW$83</f>
        <v>0</v>
      </c>
      <c r="CX84" s="233">
        <f xml:space="preserve"> Time!CX$83</f>
        <v>0</v>
      </c>
      <c r="CY84" s="233">
        <f xml:space="preserve"> Time!CY$83</f>
        <v>0</v>
      </c>
      <c r="CZ84" s="233">
        <f xml:space="preserve"> Time!CZ$83</f>
        <v>0</v>
      </c>
      <c r="DA84" s="233">
        <f xml:space="preserve"> Time!DA$83</f>
        <v>0</v>
      </c>
      <c r="DB84" s="233">
        <f xml:space="preserve"> Time!DB$83</f>
        <v>0</v>
      </c>
      <c r="DC84" s="233">
        <f xml:space="preserve"> Time!DC$83</f>
        <v>0</v>
      </c>
      <c r="DD84" s="233">
        <f xml:space="preserve"> Time!DD$83</f>
        <v>0</v>
      </c>
      <c r="DE84" s="233">
        <f xml:space="preserve"> Time!DE$83</f>
        <v>0</v>
      </c>
      <c r="DF84" s="233">
        <f xml:space="preserve"> Time!DF$83</f>
        <v>0</v>
      </c>
      <c r="DG84" s="233">
        <f xml:space="preserve"> Time!DG$83</f>
        <v>0</v>
      </c>
      <c r="DH84" s="233">
        <f xml:space="preserve"> Time!DH$83</f>
        <v>0</v>
      </c>
      <c r="DI84" s="233">
        <f xml:space="preserve"> Time!DI$83</f>
        <v>0</v>
      </c>
      <c r="DJ84" s="233">
        <f xml:space="preserve"> Time!DJ$83</f>
        <v>0</v>
      </c>
      <c r="DK84" s="233">
        <f xml:space="preserve"> Time!DK$83</f>
        <v>0</v>
      </c>
      <c r="DL84" s="233">
        <f xml:space="preserve"> Time!DL$83</f>
        <v>0</v>
      </c>
      <c r="DM84" s="233">
        <f xml:space="preserve"> Time!DM$83</f>
        <v>0</v>
      </c>
      <c r="DN84" s="233">
        <f xml:space="preserve"> Time!DN$83</f>
        <v>0</v>
      </c>
      <c r="DO84" s="233">
        <f xml:space="preserve"> Time!DO$83</f>
        <v>0</v>
      </c>
      <c r="DP84" s="233">
        <f xml:space="preserve"> Time!DP$83</f>
        <v>0</v>
      </c>
      <c r="DQ84" s="233">
        <f xml:space="preserve"> Time!DQ$83</f>
        <v>0</v>
      </c>
      <c r="DR84" s="233">
        <f xml:space="preserve"> Time!DR$83</f>
        <v>0</v>
      </c>
      <c r="DS84" s="233">
        <f xml:space="preserve"> Time!DS$83</f>
        <v>0</v>
      </c>
      <c r="DT84" s="233">
        <f xml:space="preserve"> Time!DT$83</f>
        <v>0</v>
      </c>
      <c r="DU84" s="233">
        <f xml:space="preserve"> Time!DU$83</f>
        <v>0</v>
      </c>
      <c r="DV84" s="233">
        <f xml:space="preserve"> Time!DV$83</f>
        <v>0</v>
      </c>
      <c r="DW84" s="233">
        <f xml:space="preserve"> Time!DW$83</f>
        <v>0</v>
      </c>
      <c r="DX84" s="233">
        <f xml:space="preserve"> Time!DX$83</f>
        <v>0</v>
      </c>
      <c r="DY84" s="233">
        <f xml:space="preserve"> Time!DY$83</f>
        <v>0</v>
      </c>
      <c r="DZ84" s="233">
        <f xml:space="preserve"> Time!DZ$83</f>
        <v>0</v>
      </c>
      <c r="EA84" s="233">
        <f xml:space="preserve"> Time!EA$83</f>
        <v>0</v>
      </c>
      <c r="EB84" s="233">
        <f xml:space="preserve"> Time!EB$83</f>
        <v>0</v>
      </c>
      <c r="EC84" s="233">
        <f xml:space="preserve"> Time!EC$83</f>
        <v>0</v>
      </c>
      <c r="ED84" s="233">
        <f xml:space="preserve"> Time!ED$83</f>
        <v>0</v>
      </c>
      <c r="EE84" s="233">
        <f xml:space="preserve"> Time!EE$83</f>
        <v>0</v>
      </c>
      <c r="EF84" s="233">
        <f xml:space="preserve"> Time!EF$83</f>
        <v>0</v>
      </c>
      <c r="EG84" s="233">
        <f xml:space="preserve"> Time!EG$83</f>
        <v>0</v>
      </c>
      <c r="EH84" s="233">
        <f xml:space="preserve"> Time!EH$83</f>
        <v>0</v>
      </c>
      <c r="EI84" s="233">
        <f xml:space="preserve"> Time!EI$83</f>
        <v>0</v>
      </c>
      <c r="EJ84" s="233">
        <f xml:space="preserve"> Time!EJ$83</f>
        <v>0</v>
      </c>
      <c r="EK84" s="233">
        <f xml:space="preserve"> Time!EK$83</f>
        <v>0</v>
      </c>
      <c r="EL84" s="233">
        <f xml:space="preserve"> Time!EL$83</f>
        <v>0</v>
      </c>
      <c r="EM84" s="233">
        <f xml:space="preserve"> Time!EM$83</f>
        <v>0</v>
      </c>
      <c r="EN84" s="233">
        <f xml:space="preserve"> Time!EN$83</f>
        <v>0</v>
      </c>
      <c r="EO84" s="233">
        <f xml:space="preserve"> Time!EO$83</f>
        <v>0</v>
      </c>
      <c r="EP84" s="233">
        <f xml:space="preserve"> Time!EP$83</f>
        <v>0</v>
      </c>
      <c r="EQ84" s="233">
        <f xml:space="preserve"> Time!EQ$83</f>
        <v>0</v>
      </c>
      <c r="ER84" s="233">
        <f xml:space="preserve"> Time!ER$83</f>
        <v>0</v>
      </c>
      <c r="ES84" s="233">
        <f xml:space="preserve"> Time!ES$83</f>
        <v>0</v>
      </c>
      <c r="ET84" s="233">
        <f xml:space="preserve"> Time!ET$83</f>
        <v>0</v>
      </c>
      <c r="EU84" s="233">
        <f xml:space="preserve"> Time!EU$83</f>
        <v>0</v>
      </c>
      <c r="EV84" s="233">
        <f xml:space="preserve"> Time!EV$83</f>
        <v>0</v>
      </c>
      <c r="EW84" s="233">
        <f xml:space="preserve"> Time!EW$83</f>
        <v>0</v>
      </c>
      <c r="EX84" s="233">
        <f xml:space="preserve"> Time!EX$83</f>
        <v>0</v>
      </c>
      <c r="EY84" s="233">
        <f xml:space="preserve"> Time!EY$83</f>
        <v>0</v>
      </c>
      <c r="EZ84" s="233">
        <f xml:space="preserve"> Time!EZ$83</f>
        <v>0</v>
      </c>
      <c r="FA84" s="233">
        <f xml:space="preserve"> Time!FA$83</f>
        <v>0</v>
      </c>
      <c r="FB84" s="233">
        <f xml:space="preserve"> Time!FB$83</f>
        <v>0</v>
      </c>
      <c r="FC84" s="233">
        <f xml:space="preserve"> Time!FC$83</f>
        <v>0</v>
      </c>
      <c r="FD84" s="233">
        <f xml:space="preserve"> Time!FD$83</f>
        <v>0</v>
      </c>
      <c r="FE84" s="233">
        <f xml:space="preserve"> Time!FE$83</f>
        <v>0</v>
      </c>
      <c r="FF84" s="233">
        <f xml:space="preserve"> Time!FF$83</f>
        <v>0</v>
      </c>
      <c r="FG84" s="233">
        <f xml:space="preserve"> Time!FG$83</f>
        <v>0</v>
      </c>
      <c r="FH84" s="233">
        <f xml:space="preserve"> Time!FH$83</f>
        <v>0</v>
      </c>
      <c r="FI84" s="233">
        <f xml:space="preserve"> Time!FI$83</f>
        <v>0</v>
      </c>
      <c r="FJ84" s="233">
        <f xml:space="preserve"> Time!FJ$83</f>
        <v>0</v>
      </c>
      <c r="FK84" s="233">
        <f xml:space="preserve"> Time!FK$83</f>
        <v>0</v>
      </c>
      <c r="FL84" s="233">
        <f xml:space="preserve"> Time!FL$83</f>
        <v>0</v>
      </c>
      <c r="FM84" s="233">
        <f xml:space="preserve"> Time!FM$83</f>
        <v>0</v>
      </c>
      <c r="FN84" s="233">
        <f xml:space="preserve"> Time!FN$83</f>
        <v>0</v>
      </c>
      <c r="FO84" s="233">
        <f xml:space="preserve"> Time!FO$83</f>
        <v>0</v>
      </c>
      <c r="FP84" s="233">
        <f xml:space="preserve"> Time!FP$83</f>
        <v>0</v>
      </c>
      <c r="FQ84" s="233">
        <f xml:space="preserve"> Time!FQ$83</f>
        <v>0</v>
      </c>
      <c r="FR84" s="233">
        <f xml:space="preserve"> Time!FR$83</f>
        <v>0</v>
      </c>
      <c r="FS84" s="233">
        <f xml:space="preserve"> Time!FS$83</f>
        <v>0</v>
      </c>
      <c r="FT84" s="233">
        <f xml:space="preserve"> Time!FT$83</f>
        <v>0</v>
      </c>
      <c r="FU84" s="233">
        <f xml:space="preserve"> Time!FU$83</f>
        <v>0</v>
      </c>
      <c r="FV84" s="233">
        <f xml:space="preserve"> Time!FV$83</f>
        <v>0</v>
      </c>
      <c r="FW84" s="233">
        <f xml:space="preserve"> Time!FW$83</f>
        <v>0</v>
      </c>
      <c r="FX84" s="233">
        <f xml:space="preserve"> Time!FX$83</f>
        <v>0</v>
      </c>
      <c r="FY84" s="233">
        <f xml:space="preserve"> Time!FY$83</f>
        <v>0</v>
      </c>
      <c r="FZ84" s="233">
        <f xml:space="preserve"> Time!FZ$83</f>
        <v>0</v>
      </c>
      <c r="GA84" s="233">
        <f xml:space="preserve"> Time!GA$83</f>
        <v>0</v>
      </c>
      <c r="GB84" s="233">
        <f xml:space="preserve"> Time!GB$83</f>
        <v>0</v>
      </c>
      <c r="GC84" s="233">
        <f xml:space="preserve"> Time!GC$83</f>
        <v>0</v>
      </c>
      <c r="GD84" s="233">
        <f xml:space="preserve"> Time!GD$83</f>
        <v>0</v>
      </c>
      <c r="GE84" s="233">
        <f xml:space="preserve"> Time!GE$83</f>
        <v>0</v>
      </c>
      <c r="GF84" s="233">
        <f xml:space="preserve"> Time!GF$83</f>
        <v>0</v>
      </c>
      <c r="GG84" s="233">
        <f xml:space="preserve"> Time!GG$83</f>
        <v>0</v>
      </c>
      <c r="GH84" s="233">
        <f xml:space="preserve"> Time!GH$83</f>
        <v>0</v>
      </c>
      <c r="GI84" s="233">
        <f xml:space="preserve"> Time!GI$83</f>
        <v>0</v>
      </c>
      <c r="GJ84" s="233">
        <f xml:space="preserve"> Time!GJ$83</f>
        <v>0</v>
      </c>
    </row>
    <row r="85" spans="1:192" x14ac:dyDescent="0.25">
      <c r="A85" s="243"/>
      <c r="B85" s="243"/>
      <c r="C85" s="244"/>
      <c r="D85" s="245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  <c r="CP85" s="288"/>
      <c r="CQ85" s="288"/>
      <c r="CR85" s="288"/>
      <c r="CS85" s="288"/>
      <c r="CT85" s="288"/>
      <c r="CU85" s="288"/>
      <c r="CV85" s="288"/>
      <c r="CW85" s="288"/>
      <c r="CX85" s="288"/>
      <c r="CY85" s="288"/>
      <c r="CZ85" s="288"/>
      <c r="DA85" s="288"/>
      <c r="DB85" s="288"/>
      <c r="DC85" s="288"/>
      <c r="DD85" s="288"/>
      <c r="DE85" s="288"/>
      <c r="DF85" s="288"/>
      <c r="DG85" s="288"/>
      <c r="DH85" s="288"/>
      <c r="DI85" s="288"/>
      <c r="DJ85" s="288"/>
      <c r="DK85" s="288"/>
      <c r="DL85" s="288"/>
      <c r="DM85" s="288"/>
      <c r="DN85" s="288"/>
      <c r="DO85" s="288"/>
      <c r="DP85" s="288"/>
      <c r="DQ85" s="288"/>
      <c r="DR85" s="288"/>
      <c r="DS85" s="288"/>
      <c r="DT85" s="288"/>
      <c r="DU85" s="288"/>
      <c r="DV85" s="288"/>
      <c r="DW85" s="288"/>
      <c r="DX85" s="288"/>
      <c r="DY85" s="288"/>
      <c r="DZ85" s="288"/>
      <c r="EA85" s="288"/>
      <c r="EB85" s="288"/>
      <c r="EC85" s="288"/>
      <c r="ED85" s="288"/>
      <c r="EE85" s="288"/>
      <c r="EF85" s="288"/>
      <c r="EG85" s="288"/>
      <c r="EH85" s="288"/>
      <c r="EI85" s="288"/>
      <c r="EJ85" s="288"/>
      <c r="EK85" s="288"/>
      <c r="EL85" s="288"/>
      <c r="EM85" s="288"/>
      <c r="EN85" s="288"/>
      <c r="EO85" s="288"/>
      <c r="EP85" s="288"/>
      <c r="EQ85" s="288"/>
      <c r="ER85" s="288"/>
      <c r="ES85" s="288"/>
      <c r="ET85" s="288"/>
      <c r="EU85" s="288"/>
      <c r="EV85" s="288"/>
      <c r="EW85" s="288"/>
      <c r="EX85" s="288"/>
      <c r="EY85" s="288"/>
      <c r="EZ85" s="288"/>
      <c r="FA85" s="288"/>
      <c r="FB85" s="288"/>
      <c r="FC85" s="288"/>
      <c r="FD85" s="288"/>
      <c r="FE85" s="288"/>
      <c r="FF85" s="288"/>
      <c r="FG85" s="288"/>
      <c r="FH85" s="288"/>
      <c r="FI85" s="288"/>
      <c r="FJ85" s="288"/>
      <c r="FK85" s="288"/>
      <c r="FL85" s="288"/>
      <c r="FM85" s="288"/>
      <c r="FN85" s="288"/>
      <c r="FO85" s="288"/>
      <c r="FP85" s="288"/>
      <c r="FQ85" s="288"/>
      <c r="FR85" s="288"/>
      <c r="FS85" s="288"/>
      <c r="FT85" s="288"/>
      <c r="FU85" s="288"/>
      <c r="FV85" s="288"/>
      <c r="FW85" s="288"/>
      <c r="FX85" s="288"/>
      <c r="FY85" s="288"/>
      <c r="FZ85" s="288"/>
      <c r="GA85" s="288"/>
      <c r="GB85" s="288"/>
      <c r="GC85" s="288"/>
      <c r="GD85" s="288"/>
      <c r="GE85" s="288"/>
      <c r="GF85" s="288"/>
      <c r="GG85" s="288"/>
      <c r="GH85" s="288"/>
      <c r="GI85" s="288"/>
      <c r="GJ85" s="288"/>
    </row>
    <row r="86" spans="1:192" x14ac:dyDescent="0.25">
      <c r="A86" s="243"/>
      <c r="B86" s="243"/>
      <c r="C86" s="244"/>
      <c r="D86" s="245"/>
      <c r="E86" s="288" t="s">
        <v>261</v>
      </c>
      <c r="F86" s="288"/>
      <c r="G86" s="288" t="str">
        <f xml:space="preserve"> SMU</f>
        <v>$ 000s</v>
      </c>
      <c r="H86" s="288"/>
      <c r="I86" s="288"/>
      <c r="J86" s="288">
        <f t="shared" ref="J86" si="514">I89</f>
        <v>0</v>
      </c>
      <c r="K86" s="288">
        <f t="shared" ref="K86" si="515">J89</f>
        <v>0</v>
      </c>
      <c r="L86" s="288">
        <f t="shared" ref="L86" si="516">K89</f>
        <v>0</v>
      </c>
      <c r="M86" s="288">
        <f t="shared" ref="M86" si="517">L89</f>
        <v>0</v>
      </c>
      <c r="N86" s="288">
        <f t="shared" ref="N86" si="518">M89</f>
        <v>0</v>
      </c>
      <c r="O86" s="288">
        <f t="shared" ref="O86" si="519">N89</f>
        <v>0</v>
      </c>
      <c r="P86" s="288">
        <f t="shared" ref="P86" si="520">O89</f>
        <v>0</v>
      </c>
      <c r="Q86" s="288">
        <f t="shared" ref="Q86" si="521">P89</f>
        <v>0</v>
      </c>
      <c r="R86" s="288">
        <f t="shared" ref="R86" si="522">Q89</f>
        <v>0</v>
      </c>
      <c r="S86" s="288">
        <f t="shared" ref="S86" si="523">R89</f>
        <v>1229.3384720558574</v>
      </c>
      <c r="T86" s="288">
        <f t="shared" ref="T86" si="524">S89</f>
        <v>1209.2949100114683</v>
      </c>
      <c r="U86" s="288">
        <f t="shared" ref="U86" si="525">T89</f>
        <v>1253.9252414969742</v>
      </c>
      <c r="V86" s="288">
        <f t="shared" ref="V86" si="526">U89</f>
        <v>1233.4808082116979</v>
      </c>
      <c r="W86" s="288">
        <f t="shared" ref="W86" si="527">V89</f>
        <v>1279.0037463269136</v>
      </c>
      <c r="X86" s="288">
        <f t="shared" ref="X86" si="528">W89</f>
        <v>1258.1504243759318</v>
      </c>
      <c r="Y86" s="288">
        <f t="shared" ref="Y86" si="529">X89</f>
        <v>1297.4157782795328</v>
      </c>
      <c r="Z86" s="288">
        <f t="shared" ref="Z86" si="530">Y89</f>
        <v>1283.3134328634505</v>
      </c>
      <c r="AA86" s="288">
        <f t="shared" ref="AA86" si="531">Z89</f>
        <v>1330.7476938038981</v>
      </c>
      <c r="AB86" s="288">
        <f t="shared" ref="AB86" si="532">AA89</f>
        <v>1309.050720535357</v>
      </c>
      <c r="AC86" s="288">
        <f t="shared" ref="AC86" si="533">AB89</f>
        <v>1357.3626476799764</v>
      </c>
      <c r="AD86" s="288">
        <f t="shared" ref="AD86" si="534">AC89</f>
        <v>1335.2317349460636</v>
      </c>
      <c r="AE86" s="288">
        <f t="shared" ref="AE86" si="535">AD89</f>
        <v>1384.5099006335759</v>
      </c>
      <c r="AF86" s="288">
        <f t="shared" ref="AF86" si="536">AE89</f>
        <v>1361.9363696449855</v>
      </c>
      <c r="AG86" s="288">
        <f t="shared" ref="AG86" si="537">AF89</f>
        <v>1404.4407574448942</v>
      </c>
      <c r="AH86" s="288">
        <f t="shared" ref="AH86" si="538">AG89</f>
        <v>1389.1750970378853</v>
      </c>
      <c r="AI86" s="288">
        <f t="shared" ref="AI86" si="539">AH89</f>
        <v>1440.5222522670147</v>
      </c>
      <c r="AJ86" s="288">
        <f t="shared" ref="AJ86" si="540">AI89</f>
        <v>1417.035476414836</v>
      </c>
      <c r="AK86" s="288">
        <f t="shared" ref="AK86" si="541">AJ89</f>
        <v>1469.3326973123558</v>
      </c>
      <c r="AL86" s="288">
        <f t="shared" ref="AL86" si="542">AK89</f>
        <v>1445.3761859431324</v>
      </c>
      <c r="AM86" s="288">
        <f t="shared" ref="AM86" si="543">AL89</f>
        <v>1498.7193512586027</v>
      </c>
      <c r="AN86" s="288">
        <f t="shared" ref="AN86" si="544">AM89</f>
        <v>1474.2837096619951</v>
      </c>
      <c r="AO86" s="288">
        <f t="shared" ref="AO86" si="545">AN89</f>
        <v>1520.294322139358</v>
      </c>
      <c r="AP86" s="288">
        <f t="shared" ref="AP86" si="546">AO89</f>
        <v>1503.769383855235</v>
      </c>
      <c r="AQ86" s="288">
        <f t="shared" ref="AQ86" si="547">AP89</f>
        <v>1559.3522114960924</v>
      </c>
      <c r="AR86" s="288">
        <f t="shared" ref="AR86" si="548">AQ89</f>
        <v>1533.9279906564825</v>
      </c>
      <c r="AS86" s="288">
        <f t="shared" ref="AS86" si="549">AR89</f>
        <v>1590.5392557260138</v>
      </c>
      <c r="AT86" s="288">
        <f t="shared" ref="AT86" si="550">AS89</f>
        <v>1564.6065504696116</v>
      </c>
      <c r="AU86" s="288">
        <f t="shared" ref="AU86" si="551">AT89</f>
        <v>1622.3500408405343</v>
      </c>
      <c r="AV86" s="288">
        <f t="shared" ref="AV86" si="552">AU89</f>
        <v>1595.8986814790042</v>
      </c>
      <c r="AW86" s="288">
        <f t="shared" ref="AW86" si="553">AV89</f>
        <v>1645.7047502196674</v>
      </c>
      <c r="AX86" s="288">
        <f t="shared" ref="AX86" si="554">AW89</f>
        <v>1627.8166551085833</v>
      </c>
      <c r="AY86" s="288">
        <f t="shared" ref="AY86" si="555">AX89</f>
        <v>1687.9845595380893</v>
      </c>
      <c r="AZ86" s="288">
        <f t="shared" ref="AZ86" si="556">AY89</f>
        <v>1660.4630721543163</v>
      </c>
      <c r="BA86" s="288">
        <f t="shared" ref="BA86" si="557">AZ89</f>
        <v>1721.7442507288506</v>
      </c>
      <c r="BB86" s="288">
        <f t="shared" ref="BB86" si="558">BA89</f>
        <v>1693.672333597402</v>
      </c>
      <c r="BC86" s="288">
        <f t="shared" ref="BC86" si="559">BB89</f>
        <v>1756.1791357434286</v>
      </c>
      <c r="BD86" s="288">
        <f t="shared" ref="BD86" si="560">BC89</f>
        <v>1727.5457802693509</v>
      </c>
      <c r="BE86" s="288">
        <f t="shared" ref="BE86" si="561">BD89</f>
        <v>1781.4603958294047</v>
      </c>
      <c r="BF86" s="288">
        <f t="shared" ref="BF86" si="562">BE89</f>
        <v>0</v>
      </c>
      <c r="BG86" s="288">
        <f t="shared" ref="BG86" si="563">BF89</f>
        <v>0</v>
      </c>
      <c r="BH86" s="288">
        <f t="shared" ref="BH86" si="564">BG89</f>
        <v>0</v>
      </c>
      <c r="BI86" s="288">
        <f t="shared" ref="BI86" si="565">BH89</f>
        <v>0</v>
      </c>
      <c r="BJ86" s="288">
        <f t="shared" ref="BJ86" si="566">BI89</f>
        <v>0</v>
      </c>
      <c r="BK86" s="288">
        <f t="shared" ref="BK86" si="567">BJ89</f>
        <v>0</v>
      </c>
      <c r="BL86" s="288">
        <f t="shared" ref="BL86" si="568">BK89</f>
        <v>0</v>
      </c>
      <c r="BM86" s="288">
        <f t="shared" ref="BM86" si="569">BL89</f>
        <v>0</v>
      </c>
      <c r="BN86" s="288">
        <f t="shared" ref="BN86" si="570">BM89</f>
        <v>0</v>
      </c>
      <c r="BO86" s="288">
        <f t="shared" ref="BO86" si="571">BN89</f>
        <v>0</v>
      </c>
      <c r="BP86" s="288">
        <f t="shared" ref="BP86" si="572">BO89</f>
        <v>0</v>
      </c>
      <c r="BQ86" s="288">
        <f t="shared" ref="BQ86" si="573">BP89</f>
        <v>0</v>
      </c>
      <c r="BR86" s="288">
        <f t="shared" ref="BR86" si="574">BQ89</f>
        <v>0</v>
      </c>
      <c r="BS86" s="288">
        <f t="shared" ref="BS86" si="575">BR89</f>
        <v>0</v>
      </c>
      <c r="BT86" s="288">
        <f t="shared" ref="BT86" si="576">BS89</f>
        <v>0</v>
      </c>
      <c r="BU86" s="288">
        <f t="shared" ref="BU86" si="577">BT89</f>
        <v>0</v>
      </c>
      <c r="BV86" s="288">
        <f t="shared" ref="BV86" si="578">BU89</f>
        <v>0</v>
      </c>
      <c r="BW86" s="288">
        <f t="shared" ref="BW86" si="579">BV89</f>
        <v>0</v>
      </c>
      <c r="BX86" s="288">
        <f t="shared" ref="BX86" si="580">BW89</f>
        <v>0</v>
      </c>
      <c r="BY86" s="288">
        <f t="shared" ref="BY86" si="581">BX89</f>
        <v>0</v>
      </c>
      <c r="BZ86" s="288">
        <f t="shared" ref="BZ86" si="582">BY89</f>
        <v>0</v>
      </c>
      <c r="CA86" s="288">
        <f t="shared" ref="CA86" si="583">BZ89</f>
        <v>0</v>
      </c>
      <c r="CB86" s="288">
        <f t="shared" ref="CB86" si="584">CA89</f>
        <v>0</v>
      </c>
      <c r="CC86" s="288">
        <f t="shared" ref="CC86" si="585">CB89</f>
        <v>0</v>
      </c>
      <c r="CD86" s="288">
        <f t="shared" ref="CD86" si="586">CC89</f>
        <v>0</v>
      </c>
      <c r="CE86" s="288">
        <f t="shared" ref="CE86" si="587">CD89</f>
        <v>0</v>
      </c>
      <c r="CF86" s="288">
        <f t="shared" ref="CF86" si="588">CE89</f>
        <v>0</v>
      </c>
      <c r="CG86" s="288">
        <f t="shared" ref="CG86" si="589">CF89</f>
        <v>0</v>
      </c>
      <c r="CH86" s="288">
        <f t="shared" ref="CH86" si="590">CG89</f>
        <v>0</v>
      </c>
      <c r="CI86" s="288">
        <f t="shared" ref="CI86" si="591">CH89</f>
        <v>0</v>
      </c>
      <c r="CJ86" s="288">
        <f t="shared" ref="CJ86" si="592">CI89</f>
        <v>0</v>
      </c>
      <c r="CK86" s="288">
        <f t="shared" ref="CK86" si="593">CJ89</f>
        <v>0</v>
      </c>
      <c r="CL86" s="288">
        <f t="shared" ref="CL86" si="594">CK89</f>
        <v>0</v>
      </c>
      <c r="CM86" s="288">
        <f t="shared" ref="CM86" si="595">CL89</f>
        <v>0</v>
      </c>
      <c r="CN86" s="288">
        <f t="shared" ref="CN86" si="596">CM89</f>
        <v>0</v>
      </c>
      <c r="CO86" s="288">
        <f t="shared" ref="CO86" si="597">CN89</f>
        <v>0</v>
      </c>
      <c r="CP86" s="288">
        <f t="shared" ref="CP86" si="598">CO89</f>
        <v>0</v>
      </c>
      <c r="CQ86" s="288">
        <f t="shared" ref="CQ86" si="599">CP89</f>
        <v>0</v>
      </c>
      <c r="CR86" s="288">
        <f t="shared" ref="CR86" si="600">CQ89</f>
        <v>0</v>
      </c>
      <c r="CS86" s="288">
        <f t="shared" ref="CS86" si="601">CR89</f>
        <v>0</v>
      </c>
      <c r="CT86" s="288">
        <f t="shared" ref="CT86" si="602">CS89</f>
        <v>0</v>
      </c>
      <c r="CU86" s="288">
        <f t="shared" ref="CU86" si="603">CT89</f>
        <v>0</v>
      </c>
      <c r="CV86" s="288">
        <f t="shared" ref="CV86" si="604">CU89</f>
        <v>0</v>
      </c>
      <c r="CW86" s="288">
        <f t="shared" ref="CW86" si="605">CV89</f>
        <v>0</v>
      </c>
      <c r="CX86" s="288">
        <f t="shared" ref="CX86" si="606">CW89</f>
        <v>0</v>
      </c>
      <c r="CY86" s="288">
        <f t="shared" ref="CY86" si="607">CX89</f>
        <v>0</v>
      </c>
      <c r="CZ86" s="288">
        <f t="shared" ref="CZ86" si="608">CY89</f>
        <v>0</v>
      </c>
      <c r="DA86" s="288">
        <f t="shared" ref="DA86" si="609">CZ89</f>
        <v>0</v>
      </c>
      <c r="DB86" s="288">
        <f t="shared" ref="DB86" si="610">DA89</f>
        <v>0</v>
      </c>
      <c r="DC86" s="288">
        <f t="shared" ref="DC86" si="611">DB89</f>
        <v>0</v>
      </c>
      <c r="DD86" s="288">
        <f t="shared" ref="DD86" si="612">DC89</f>
        <v>0</v>
      </c>
      <c r="DE86" s="288">
        <f t="shared" ref="DE86" si="613">DD89</f>
        <v>0</v>
      </c>
      <c r="DF86" s="288">
        <f t="shared" ref="DF86" si="614">DE89</f>
        <v>0</v>
      </c>
      <c r="DG86" s="288">
        <f t="shared" ref="DG86" si="615">DF89</f>
        <v>0</v>
      </c>
      <c r="DH86" s="288">
        <f t="shared" ref="DH86" si="616">DG89</f>
        <v>0</v>
      </c>
      <c r="DI86" s="288">
        <f t="shared" ref="DI86" si="617">DH89</f>
        <v>0</v>
      </c>
      <c r="DJ86" s="288">
        <f t="shared" ref="DJ86" si="618">DI89</f>
        <v>0</v>
      </c>
      <c r="DK86" s="288">
        <f t="shared" ref="DK86" si="619">DJ89</f>
        <v>0</v>
      </c>
      <c r="DL86" s="288">
        <f t="shared" ref="DL86" si="620">DK89</f>
        <v>0</v>
      </c>
      <c r="DM86" s="288">
        <f t="shared" ref="DM86" si="621">DL89</f>
        <v>0</v>
      </c>
      <c r="DN86" s="288">
        <f t="shared" ref="DN86" si="622">DM89</f>
        <v>0</v>
      </c>
      <c r="DO86" s="288">
        <f t="shared" ref="DO86" si="623">DN89</f>
        <v>0</v>
      </c>
      <c r="DP86" s="288">
        <f t="shared" ref="DP86" si="624">DO89</f>
        <v>0</v>
      </c>
      <c r="DQ86" s="288">
        <f t="shared" ref="DQ86" si="625">DP89</f>
        <v>0</v>
      </c>
      <c r="DR86" s="288">
        <f t="shared" ref="DR86" si="626">DQ89</f>
        <v>0</v>
      </c>
      <c r="DS86" s="288">
        <f t="shared" ref="DS86" si="627">DR89</f>
        <v>0</v>
      </c>
      <c r="DT86" s="288">
        <f t="shared" ref="DT86" si="628">DS89</f>
        <v>0</v>
      </c>
      <c r="DU86" s="288">
        <f t="shared" ref="DU86" si="629">DT89</f>
        <v>0</v>
      </c>
      <c r="DV86" s="288">
        <f t="shared" ref="DV86" si="630">DU89</f>
        <v>0</v>
      </c>
      <c r="DW86" s="288">
        <f t="shared" ref="DW86" si="631">DV89</f>
        <v>0</v>
      </c>
      <c r="DX86" s="288">
        <f t="shared" ref="DX86" si="632">DW89</f>
        <v>0</v>
      </c>
      <c r="DY86" s="288">
        <f t="shared" ref="DY86" si="633">DX89</f>
        <v>0</v>
      </c>
      <c r="DZ86" s="288">
        <f t="shared" ref="DZ86" si="634">DY89</f>
        <v>0</v>
      </c>
      <c r="EA86" s="288">
        <f t="shared" ref="EA86" si="635">DZ89</f>
        <v>0</v>
      </c>
      <c r="EB86" s="288">
        <f t="shared" ref="EB86" si="636">EA89</f>
        <v>0</v>
      </c>
      <c r="EC86" s="288">
        <f t="shared" ref="EC86" si="637">EB89</f>
        <v>0</v>
      </c>
      <c r="ED86" s="288">
        <f t="shared" ref="ED86" si="638">EC89</f>
        <v>0</v>
      </c>
      <c r="EE86" s="288">
        <f t="shared" ref="EE86" si="639">ED89</f>
        <v>0</v>
      </c>
      <c r="EF86" s="288">
        <f t="shared" ref="EF86" si="640">EE89</f>
        <v>0</v>
      </c>
      <c r="EG86" s="288">
        <f t="shared" ref="EG86" si="641">EF89</f>
        <v>0</v>
      </c>
      <c r="EH86" s="288">
        <f t="shared" ref="EH86" si="642">EG89</f>
        <v>0</v>
      </c>
      <c r="EI86" s="288">
        <f t="shared" ref="EI86" si="643">EH89</f>
        <v>0</v>
      </c>
      <c r="EJ86" s="288">
        <f t="shared" ref="EJ86" si="644">EI89</f>
        <v>0</v>
      </c>
      <c r="EK86" s="288">
        <f t="shared" ref="EK86" si="645">EJ89</f>
        <v>0</v>
      </c>
      <c r="EL86" s="288">
        <f t="shared" ref="EL86" si="646">EK89</f>
        <v>0</v>
      </c>
      <c r="EM86" s="288">
        <f t="shared" ref="EM86" si="647">EL89</f>
        <v>0</v>
      </c>
      <c r="EN86" s="288">
        <f t="shared" ref="EN86" si="648">EM89</f>
        <v>0</v>
      </c>
      <c r="EO86" s="288">
        <f t="shared" ref="EO86" si="649">EN89</f>
        <v>0</v>
      </c>
      <c r="EP86" s="288">
        <f t="shared" ref="EP86" si="650">EO89</f>
        <v>0</v>
      </c>
      <c r="EQ86" s="288">
        <f t="shared" ref="EQ86" si="651">EP89</f>
        <v>0</v>
      </c>
      <c r="ER86" s="288">
        <f t="shared" ref="ER86" si="652">EQ89</f>
        <v>0</v>
      </c>
      <c r="ES86" s="288">
        <f t="shared" ref="ES86" si="653">ER89</f>
        <v>0</v>
      </c>
      <c r="ET86" s="288">
        <f t="shared" ref="ET86" si="654">ES89</f>
        <v>0</v>
      </c>
      <c r="EU86" s="288">
        <f t="shared" ref="EU86" si="655">ET89</f>
        <v>0</v>
      </c>
      <c r="EV86" s="288">
        <f t="shared" ref="EV86" si="656">EU89</f>
        <v>0</v>
      </c>
      <c r="EW86" s="288">
        <f t="shared" ref="EW86" si="657">EV89</f>
        <v>0</v>
      </c>
      <c r="EX86" s="288">
        <f t="shared" ref="EX86" si="658">EW89</f>
        <v>0</v>
      </c>
      <c r="EY86" s="288">
        <f t="shared" ref="EY86" si="659">EX89</f>
        <v>0</v>
      </c>
      <c r="EZ86" s="288">
        <f t="shared" ref="EZ86" si="660">EY89</f>
        <v>0</v>
      </c>
      <c r="FA86" s="288">
        <f t="shared" ref="FA86" si="661">EZ89</f>
        <v>0</v>
      </c>
      <c r="FB86" s="288">
        <f t="shared" ref="FB86" si="662">FA89</f>
        <v>0</v>
      </c>
      <c r="FC86" s="288">
        <f t="shared" ref="FC86" si="663">FB89</f>
        <v>0</v>
      </c>
      <c r="FD86" s="288">
        <f t="shared" ref="FD86" si="664">FC89</f>
        <v>0</v>
      </c>
      <c r="FE86" s="288">
        <f t="shared" ref="FE86" si="665">FD89</f>
        <v>0</v>
      </c>
      <c r="FF86" s="288">
        <f t="shared" ref="FF86" si="666">FE89</f>
        <v>0</v>
      </c>
      <c r="FG86" s="288">
        <f t="shared" ref="FG86" si="667">FF89</f>
        <v>0</v>
      </c>
      <c r="FH86" s="288">
        <f t="shared" ref="FH86" si="668">FG89</f>
        <v>0</v>
      </c>
      <c r="FI86" s="288">
        <f t="shared" ref="FI86" si="669">FH89</f>
        <v>0</v>
      </c>
      <c r="FJ86" s="288">
        <f t="shared" ref="FJ86" si="670">FI89</f>
        <v>0</v>
      </c>
      <c r="FK86" s="288">
        <f t="shared" ref="FK86" si="671">FJ89</f>
        <v>0</v>
      </c>
      <c r="FL86" s="288">
        <f t="shared" ref="FL86" si="672">FK89</f>
        <v>0</v>
      </c>
      <c r="FM86" s="288">
        <f t="shared" ref="FM86" si="673">FL89</f>
        <v>0</v>
      </c>
      <c r="FN86" s="288">
        <f t="shared" ref="FN86" si="674">FM89</f>
        <v>0</v>
      </c>
      <c r="FO86" s="288">
        <f t="shared" ref="FO86" si="675">FN89</f>
        <v>0</v>
      </c>
      <c r="FP86" s="288">
        <f t="shared" ref="FP86" si="676">FO89</f>
        <v>0</v>
      </c>
      <c r="FQ86" s="288">
        <f t="shared" ref="FQ86" si="677">FP89</f>
        <v>0</v>
      </c>
      <c r="FR86" s="288">
        <f t="shared" ref="FR86" si="678">FQ89</f>
        <v>0</v>
      </c>
      <c r="FS86" s="288">
        <f t="shared" ref="FS86" si="679">FR89</f>
        <v>0</v>
      </c>
      <c r="FT86" s="288">
        <f t="shared" ref="FT86" si="680">FS89</f>
        <v>0</v>
      </c>
      <c r="FU86" s="288">
        <f t="shared" ref="FU86" si="681">FT89</f>
        <v>0</v>
      </c>
      <c r="FV86" s="288">
        <f t="shared" ref="FV86" si="682">FU89</f>
        <v>0</v>
      </c>
      <c r="FW86" s="288">
        <f t="shared" ref="FW86" si="683">FV89</f>
        <v>0</v>
      </c>
      <c r="FX86" s="288">
        <f t="shared" ref="FX86" si="684">FW89</f>
        <v>0</v>
      </c>
      <c r="FY86" s="288">
        <f t="shared" ref="FY86" si="685">FX89</f>
        <v>0</v>
      </c>
      <c r="FZ86" s="288">
        <f t="shared" ref="FZ86" si="686">FY89</f>
        <v>0</v>
      </c>
      <c r="GA86" s="288">
        <f t="shared" ref="GA86" si="687">FZ89</f>
        <v>0</v>
      </c>
      <c r="GB86" s="288">
        <f t="shared" ref="GB86" si="688">GA89</f>
        <v>0</v>
      </c>
      <c r="GC86" s="288">
        <f t="shared" ref="GC86" si="689">GB89</f>
        <v>0</v>
      </c>
      <c r="GD86" s="288">
        <f t="shared" ref="GD86" si="690">GC89</f>
        <v>0</v>
      </c>
      <c r="GE86" s="288">
        <f t="shared" ref="GE86" si="691">GD89</f>
        <v>0</v>
      </c>
      <c r="GF86" s="288">
        <f t="shared" ref="GF86" si="692">GE89</f>
        <v>0</v>
      </c>
      <c r="GG86" s="288">
        <f t="shared" ref="GG86" si="693">GF89</f>
        <v>0</v>
      </c>
      <c r="GH86" s="288">
        <f t="shared" ref="GH86" si="694">GG89</f>
        <v>0</v>
      </c>
      <c r="GI86" s="288">
        <f t="shared" ref="GI86" si="695">GH89</f>
        <v>0</v>
      </c>
      <c r="GJ86" s="288">
        <f t="shared" ref="GJ86" si="696">GI89</f>
        <v>0</v>
      </c>
    </row>
    <row r="87" spans="1:192" x14ac:dyDescent="0.25">
      <c r="A87" s="243"/>
      <c r="B87" s="243"/>
      <c r="C87" s="244"/>
      <c r="D87" s="245"/>
      <c r="E87" s="288" t="str">
        <f t="shared" ref="E87:BP87" si="697" xml:space="preserve"> E$43</f>
        <v>O&amp;M expense POS</v>
      </c>
      <c r="F87" s="288">
        <f t="shared" si="697"/>
        <v>0</v>
      </c>
      <c r="G87" s="288" t="str">
        <f t="shared" si="697"/>
        <v>$ 000s</v>
      </c>
      <c r="H87" s="288">
        <f t="shared" si="697"/>
        <v>233108.19068409089</v>
      </c>
      <c r="I87" s="288">
        <f t="shared" si="697"/>
        <v>0</v>
      </c>
      <c r="J87" s="288">
        <f t="shared" si="697"/>
        <v>0</v>
      </c>
      <c r="K87" s="288">
        <f t="shared" si="697"/>
        <v>0</v>
      </c>
      <c r="L87" s="288">
        <f t="shared" si="697"/>
        <v>0</v>
      </c>
      <c r="M87" s="288">
        <f t="shared" si="697"/>
        <v>0</v>
      </c>
      <c r="N87" s="288">
        <f t="shared" si="697"/>
        <v>0</v>
      </c>
      <c r="O87" s="288">
        <f t="shared" si="697"/>
        <v>0</v>
      </c>
      <c r="P87" s="288">
        <f t="shared" si="697"/>
        <v>0</v>
      </c>
      <c r="Q87" s="288">
        <f t="shared" si="697"/>
        <v>0</v>
      </c>
      <c r="R87" s="288">
        <f t="shared" si="697"/>
        <v>4944.6725209357819</v>
      </c>
      <c r="S87" s="288">
        <f t="shared" si="697"/>
        <v>4944.6725209357819</v>
      </c>
      <c r="T87" s="288">
        <f t="shared" si="697"/>
        <v>5043.5659713544983</v>
      </c>
      <c r="U87" s="288">
        <f t="shared" si="697"/>
        <v>5043.5659713544983</v>
      </c>
      <c r="V87" s="288">
        <f t="shared" si="697"/>
        <v>5144.4372907815878</v>
      </c>
      <c r="W87" s="288">
        <f t="shared" si="697"/>
        <v>5144.4372907815878</v>
      </c>
      <c r="X87" s="288">
        <f t="shared" si="697"/>
        <v>5247.3260365972192</v>
      </c>
      <c r="Y87" s="288">
        <f t="shared" si="697"/>
        <v>5247.3260365972192</v>
      </c>
      <c r="Z87" s="288">
        <f t="shared" si="697"/>
        <v>5352.562946189013</v>
      </c>
      <c r="AA87" s="288">
        <f t="shared" si="697"/>
        <v>5352.562946189013</v>
      </c>
      <c r="AB87" s="288">
        <f t="shared" si="697"/>
        <v>5459.6142051127936</v>
      </c>
      <c r="AC87" s="288">
        <f t="shared" si="697"/>
        <v>5459.6142051127936</v>
      </c>
      <c r="AD87" s="288">
        <f t="shared" si="697"/>
        <v>5568.8064892150505</v>
      </c>
      <c r="AE87" s="288">
        <f t="shared" si="697"/>
        <v>5568.8064892150505</v>
      </c>
      <c r="AF87" s="288">
        <f t="shared" si="697"/>
        <v>5680.1826189993517</v>
      </c>
      <c r="AG87" s="288">
        <f t="shared" si="697"/>
        <v>5680.1826189993517</v>
      </c>
      <c r="AH87" s="288">
        <f t="shared" si="697"/>
        <v>5794.1006146739937</v>
      </c>
      <c r="AI87" s="288">
        <f t="shared" si="697"/>
        <v>5794.1006146739937</v>
      </c>
      <c r="AJ87" s="288">
        <f t="shared" si="697"/>
        <v>5909.9826269674741</v>
      </c>
      <c r="AK87" s="288">
        <f t="shared" si="697"/>
        <v>5909.9826269674741</v>
      </c>
      <c r="AL87" s="288">
        <f t="shared" si="697"/>
        <v>6028.1822795068238</v>
      </c>
      <c r="AM87" s="288">
        <f t="shared" si="697"/>
        <v>6028.1822795068238</v>
      </c>
      <c r="AN87" s="288">
        <f t="shared" si="697"/>
        <v>6148.7459250969605</v>
      </c>
      <c r="AO87" s="288">
        <f t="shared" si="697"/>
        <v>6148.7459250969605</v>
      </c>
      <c r="AP87" s="288">
        <f t="shared" si="697"/>
        <v>6272.0611173509496</v>
      </c>
      <c r="AQ87" s="288">
        <f t="shared" si="697"/>
        <v>6272.0611173509496</v>
      </c>
      <c r="AR87" s="288">
        <f t="shared" si="697"/>
        <v>6397.5023396979677</v>
      </c>
      <c r="AS87" s="288">
        <f t="shared" si="697"/>
        <v>6397.5023396979677</v>
      </c>
      <c r="AT87" s="288">
        <f t="shared" si="697"/>
        <v>6525.4523864919265</v>
      </c>
      <c r="AU87" s="288">
        <f t="shared" si="697"/>
        <v>6525.4523864919265</v>
      </c>
      <c r="AV87" s="288">
        <f t="shared" si="697"/>
        <v>6655.9614342217646</v>
      </c>
      <c r="AW87" s="288">
        <f t="shared" si="697"/>
        <v>6655.9614342217646</v>
      </c>
      <c r="AX87" s="288">
        <f t="shared" si="697"/>
        <v>6789.449006142092</v>
      </c>
      <c r="AY87" s="288">
        <f t="shared" si="697"/>
        <v>6789.449006142092</v>
      </c>
      <c r="AZ87" s="288">
        <f t="shared" si="697"/>
        <v>6925.2379862649332</v>
      </c>
      <c r="BA87" s="288">
        <f t="shared" si="697"/>
        <v>6925.2379862649332</v>
      </c>
      <c r="BB87" s="288">
        <f t="shared" si="697"/>
        <v>7063.7427459902328</v>
      </c>
      <c r="BC87" s="288">
        <f t="shared" si="697"/>
        <v>7063.7427459902328</v>
      </c>
      <c r="BD87" s="288">
        <f t="shared" si="697"/>
        <v>7205.017600910036</v>
      </c>
      <c r="BE87" s="288">
        <f t="shared" si="697"/>
        <v>0</v>
      </c>
      <c r="BF87" s="288">
        <f t="shared" si="697"/>
        <v>0</v>
      </c>
      <c r="BG87" s="288">
        <f t="shared" si="697"/>
        <v>0</v>
      </c>
      <c r="BH87" s="288">
        <f t="shared" si="697"/>
        <v>0</v>
      </c>
      <c r="BI87" s="288">
        <f t="shared" si="697"/>
        <v>0</v>
      </c>
      <c r="BJ87" s="288">
        <f t="shared" si="697"/>
        <v>0</v>
      </c>
      <c r="BK87" s="288">
        <f t="shared" si="697"/>
        <v>0</v>
      </c>
      <c r="BL87" s="288">
        <f t="shared" si="697"/>
        <v>0</v>
      </c>
      <c r="BM87" s="288">
        <f t="shared" si="697"/>
        <v>0</v>
      </c>
      <c r="BN87" s="288">
        <f t="shared" si="697"/>
        <v>0</v>
      </c>
      <c r="BO87" s="288">
        <f t="shared" si="697"/>
        <v>0</v>
      </c>
      <c r="BP87" s="288">
        <f t="shared" si="697"/>
        <v>0</v>
      </c>
      <c r="BQ87" s="288">
        <f t="shared" ref="BQ87:EB87" si="698" xml:space="preserve"> BQ$43</f>
        <v>0</v>
      </c>
      <c r="BR87" s="288">
        <f t="shared" si="698"/>
        <v>0</v>
      </c>
      <c r="BS87" s="288">
        <f t="shared" si="698"/>
        <v>0</v>
      </c>
      <c r="BT87" s="288">
        <f t="shared" si="698"/>
        <v>0</v>
      </c>
      <c r="BU87" s="288">
        <f t="shared" si="698"/>
        <v>0</v>
      </c>
      <c r="BV87" s="288">
        <f t="shared" si="698"/>
        <v>0</v>
      </c>
      <c r="BW87" s="288">
        <f t="shared" si="698"/>
        <v>0</v>
      </c>
      <c r="BX87" s="288">
        <f t="shared" si="698"/>
        <v>0</v>
      </c>
      <c r="BY87" s="288">
        <f t="shared" si="698"/>
        <v>0</v>
      </c>
      <c r="BZ87" s="288">
        <f t="shared" si="698"/>
        <v>0</v>
      </c>
      <c r="CA87" s="288">
        <f t="shared" si="698"/>
        <v>0</v>
      </c>
      <c r="CB87" s="288">
        <f t="shared" si="698"/>
        <v>0</v>
      </c>
      <c r="CC87" s="288">
        <f t="shared" si="698"/>
        <v>0</v>
      </c>
      <c r="CD87" s="288">
        <f t="shared" si="698"/>
        <v>0</v>
      </c>
      <c r="CE87" s="288">
        <f t="shared" si="698"/>
        <v>0</v>
      </c>
      <c r="CF87" s="288">
        <f t="shared" si="698"/>
        <v>0</v>
      </c>
      <c r="CG87" s="288">
        <f t="shared" si="698"/>
        <v>0</v>
      </c>
      <c r="CH87" s="288">
        <f t="shared" si="698"/>
        <v>0</v>
      </c>
      <c r="CI87" s="288">
        <f t="shared" si="698"/>
        <v>0</v>
      </c>
      <c r="CJ87" s="288">
        <f t="shared" si="698"/>
        <v>0</v>
      </c>
      <c r="CK87" s="288">
        <f t="shared" si="698"/>
        <v>0</v>
      </c>
      <c r="CL87" s="288">
        <f t="shared" si="698"/>
        <v>0</v>
      </c>
      <c r="CM87" s="288">
        <f t="shared" si="698"/>
        <v>0</v>
      </c>
      <c r="CN87" s="288">
        <f t="shared" si="698"/>
        <v>0</v>
      </c>
      <c r="CO87" s="288">
        <f t="shared" si="698"/>
        <v>0</v>
      </c>
      <c r="CP87" s="288">
        <f t="shared" si="698"/>
        <v>0</v>
      </c>
      <c r="CQ87" s="288">
        <f t="shared" si="698"/>
        <v>0</v>
      </c>
      <c r="CR87" s="288">
        <f t="shared" si="698"/>
        <v>0</v>
      </c>
      <c r="CS87" s="288">
        <f t="shared" si="698"/>
        <v>0</v>
      </c>
      <c r="CT87" s="288">
        <f t="shared" si="698"/>
        <v>0</v>
      </c>
      <c r="CU87" s="288">
        <f t="shared" si="698"/>
        <v>0</v>
      </c>
      <c r="CV87" s="288">
        <f t="shared" si="698"/>
        <v>0</v>
      </c>
      <c r="CW87" s="288">
        <f t="shared" si="698"/>
        <v>0</v>
      </c>
      <c r="CX87" s="288">
        <f t="shared" si="698"/>
        <v>0</v>
      </c>
      <c r="CY87" s="288">
        <f t="shared" si="698"/>
        <v>0</v>
      </c>
      <c r="CZ87" s="288">
        <f t="shared" si="698"/>
        <v>0</v>
      </c>
      <c r="DA87" s="288">
        <f t="shared" si="698"/>
        <v>0</v>
      </c>
      <c r="DB87" s="288">
        <f t="shared" si="698"/>
        <v>0</v>
      </c>
      <c r="DC87" s="288">
        <f t="shared" si="698"/>
        <v>0</v>
      </c>
      <c r="DD87" s="288">
        <f t="shared" si="698"/>
        <v>0</v>
      </c>
      <c r="DE87" s="288">
        <f t="shared" si="698"/>
        <v>0</v>
      </c>
      <c r="DF87" s="288">
        <f t="shared" si="698"/>
        <v>0</v>
      </c>
      <c r="DG87" s="288">
        <f t="shared" si="698"/>
        <v>0</v>
      </c>
      <c r="DH87" s="288">
        <f t="shared" si="698"/>
        <v>0</v>
      </c>
      <c r="DI87" s="288">
        <f t="shared" si="698"/>
        <v>0</v>
      </c>
      <c r="DJ87" s="288">
        <f t="shared" si="698"/>
        <v>0</v>
      </c>
      <c r="DK87" s="288">
        <f t="shared" si="698"/>
        <v>0</v>
      </c>
      <c r="DL87" s="288">
        <f t="shared" si="698"/>
        <v>0</v>
      </c>
      <c r="DM87" s="288">
        <f t="shared" si="698"/>
        <v>0</v>
      </c>
      <c r="DN87" s="288">
        <f t="shared" si="698"/>
        <v>0</v>
      </c>
      <c r="DO87" s="288">
        <f t="shared" si="698"/>
        <v>0</v>
      </c>
      <c r="DP87" s="288">
        <f t="shared" si="698"/>
        <v>0</v>
      </c>
      <c r="DQ87" s="288">
        <f t="shared" si="698"/>
        <v>0</v>
      </c>
      <c r="DR87" s="288">
        <f t="shared" si="698"/>
        <v>0</v>
      </c>
      <c r="DS87" s="288">
        <f t="shared" si="698"/>
        <v>0</v>
      </c>
      <c r="DT87" s="288">
        <f t="shared" si="698"/>
        <v>0</v>
      </c>
      <c r="DU87" s="288">
        <f t="shared" si="698"/>
        <v>0</v>
      </c>
      <c r="DV87" s="288">
        <f t="shared" si="698"/>
        <v>0</v>
      </c>
      <c r="DW87" s="288">
        <f t="shared" si="698"/>
        <v>0</v>
      </c>
      <c r="DX87" s="288">
        <f t="shared" si="698"/>
        <v>0</v>
      </c>
      <c r="DY87" s="288">
        <f t="shared" si="698"/>
        <v>0</v>
      </c>
      <c r="DZ87" s="288">
        <f t="shared" si="698"/>
        <v>0</v>
      </c>
      <c r="EA87" s="288">
        <f t="shared" si="698"/>
        <v>0</v>
      </c>
      <c r="EB87" s="288">
        <f t="shared" si="698"/>
        <v>0</v>
      </c>
      <c r="EC87" s="288">
        <f t="shared" ref="EC87:GJ87" si="699" xml:space="preserve"> EC$43</f>
        <v>0</v>
      </c>
      <c r="ED87" s="288">
        <f t="shared" si="699"/>
        <v>0</v>
      </c>
      <c r="EE87" s="288">
        <f t="shared" si="699"/>
        <v>0</v>
      </c>
      <c r="EF87" s="288">
        <f t="shared" si="699"/>
        <v>0</v>
      </c>
      <c r="EG87" s="288">
        <f t="shared" si="699"/>
        <v>0</v>
      </c>
      <c r="EH87" s="288">
        <f t="shared" si="699"/>
        <v>0</v>
      </c>
      <c r="EI87" s="288">
        <f t="shared" si="699"/>
        <v>0</v>
      </c>
      <c r="EJ87" s="288">
        <f t="shared" si="699"/>
        <v>0</v>
      </c>
      <c r="EK87" s="288">
        <f t="shared" si="699"/>
        <v>0</v>
      </c>
      <c r="EL87" s="288">
        <f t="shared" si="699"/>
        <v>0</v>
      </c>
      <c r="EM87" s="288">
        <f t="shared" si="699"/>
        <v>0</v>
      </c>
      <c r="EN87" s="288">
        <f t="shared" si="699"/>
        <v>0</v>
      </c>
      <c r="EO87" s="288">
        <f t="shared" si="699"/>
        <v>0</v>
      </c>
      <c r="EP87" s="288">
        <f t="shared" si="699"/>
        <v>0</v>
      </c>
      <c r="EQ87" s="288">
        <f t="shared" si="699"/>
        <v>0</v>
      </c>
      <c r="ER87" s="288">
        <f t="shared" si="699"/>
        <v>0</v>
      </c>
      <c r="ES87" s="288">
        <f t="shared" si="699"/>
        <v>0</v>
      </c>
      <c r="ET87" s="288">
        <f t="shared" si="699"/>
        <v>0</v>
      </c>
      <c r="EU87" s="288">
        <f t="shared" si="699"/>
        <v>0</v>
      </c>
      <c r="EV87" s="288">
        <f t="shared" si="699"/>
        <v>0</v>
      </c>
      <c r="EW87" s="288">
        <f t="shared" si="699"/>
        <v>0</v>
      </c>
      <c r="EX87" s="288">
        <f t="shared" si="699"/>
        <v>0</v>
      </c>
      <c r="EY87" s="288">
        <f t="shared" si="699"/>
        <v>0</v>
      </c>
      <c r="EZ87" s="288">
        <f t="shared" si="699"/>
        <v>0</v>
      </c>
      <c r="FA87" s="288">
        <f t="shared" si="699"/>
        <v>0</v>
      </c>
      <c r="FB87" s="288">
        <f t="shared" si="699"/>
        <v>0</v>
      </c>
      <c r="FC87" s="288">
        <f t="shared" si="699"/>
        <v>0</v>
      </c>
      <c r="FD87" s="288">
        <f t="shared" si="699"/>
        <v>0</v>
      </c>
      <c r="FE87" s="288">
        <f t="shared" si="699"/>
        <v>0</v>
      </c>
      <c r="FF87" s="288">
        <f t="shared" si="699"/>
        <v>0</v>
      </c>
      <c r="FG87" s="288">
        <f t="shared" si="699"/>
        <v>0</v>
      </c>
      <c r="FH87" s="288">
        <f t="shared" si="699"/>
        <v>0</v>
      </c>
      <c r="FI87" s="288">
        <f t="shared" si="699"/>
        <v>0</v>
      </c>
      <c r="FJ87" s="288">
        <f t="shared" si="699"/>
        <v>0</v>
      </c>
      <c r="FK87" s="288">
        <f t="shared" si="699"/>
        <v>0</v>
      </c>
      <c r="FL87" s="288">
        <f t="shared" si="699"/>
        <v>0</v>
      </c>
      <c r="FM87" s="288">
        <f t="shared" si="699"/>
        <v>0</v>
      </c>
      <c r="FN87" s="288">
        <f t="shared" si="699"/>
        <v>0</v>
      </c>
      <c r="FO87" s="288">
        <f t="shared" si="699"/>
        <v>0</v>
      </c>
      <c r="FP87" s="288">
        <f t="shared" si="699"/>
        <v>0</v>
      </c>
      <c r="FQ87" s="288">
        <f t="shared" si="699"/>
        <v>0</v>
      </c>
      <c r="FR87" s="288">
        <f t="shared" si="699"/>
        <v>0</v>
      </c>
      <c r="FS87" s="288">
        <f t="shared" si="699"/>
        <v>0</v>
      </c>
      <c r="FT87" s="288">
        <f t="shared" si="699"/>
        <v>0</v>
      </c>
      <c r="FU87" s="288">
        <f t="shared" si="699"/>
        <v>0</v>
      </c>
      <c r="FV87" s="288">
        <f t="shared" si="699"/>
        <v>0</v>
      </c>
      <c r="FW87" s="288">
        <f t="shared" si="699"/>
        <v>0</v>
      </c>
      <c r="FX87" s="288">
        <f t="shared" si="699"/>
        <v>0</v>
      </c>
      <c r="FY87" s="288">
        <f t="shared" si="699"/>
        <v>0</v>
      </c>
      <c r="FZ87" s="288">
        <f t="shared" si="699"/>
        <v>0</v>
      </c>
      <c r="GA87" s="288">
        <f t="shared" si="699"/>
        <v>0</v>
      </c>
      <c r="GB87" s="288">
        <f t="shared" si="699"/>
        <v>0</v>
      </c>
      <c r="GC87" s="288">
        <f t="shared" si="699"/>
        <v>0</v>
      </c>
      <c r="GD87" s="288">
        <f t="shared" si="699"/>
        <v>0</v>
      </c>
      <c r="GE87" s="288">
        <f t="shared" si="699"/>
        <v>0</v>
      </c>
      <c r="GF87" s="288">
        <f t="shared" si="699"/>
        <v>0</v>
      </c>
      <c r="GG87" s="288">
        <f t="shared" si="699"/>
        <v>0</v>
      </c>
      <c r="GH87" s="288">
        <f t="shared" si="699"/>
        <v>0</v>
      </c>
      <c r="GI87" s="288">
        <f t="shared" si="699"/>
        <v>0</v>
      </c>
      <c r="GJ87" s="288">
        <f t="shared" si="699"/>
        <v>0</v>
      </c>
    </row>
    <row r="88" spans="1:192" x14ac:dyDescent="0.25">
      <c r="A88" s="243"/>
      <c r="B88" s="243"/>
      <c r="C88" s="244"/>
      <c r="D88" s="245"/>
      <c r="E88" s="288" t="str">
        <f t="shared" ref="E88:AJ88" si="700" xml:space="preserve"> E$80</f>
        <v>Cash paid for O&amp;M costs POS</v>
      </c>
      <c r="F88" s="288">
        <f t="shared" si="700"/>
        <v>0</v>
      </c>
      <c r="G88" s="288" t="str">
        <f t="shared" si="700"/>
        <v>$ 000s</v>
      </c>
      <c r="H88" s="288">
        <f t="shared" si="700"/>
        <v>233108.19068409089</v>
      </c>
      <c r="I88" s="288">
        <f t="shared" si="700"/>
        <v>0</v>
      </c>
      <c r="J88" s="288">
        <f t="shared" si="700"/>
        <v>0</v>
      </c>
      <c r="K88" s="288">
        <f t="shared" si="700"/>
        <v>0</v>
      </c>
      <c r="L88" s="288">
        <f t="shared" si="700"/>
        <v>0</v>
      </c>
      <c r="M88" s="288">
        <f t="shared" si="700"/>
        <v>0</v>
      </c>
      <c r="N88" s="288">
        <f t="shared" si="700"/>
        <v>0</v>
      </c>
      <c r="O88" s="288">
        <f t="shared" si="700"/>
        <v>0</v>
      </c>
      <c r="P88" s="288">
        <f t="shared" si="700"/>
        <v>0</v>
      </c>
      <c r="Q88" s="288">
        <f t="shared" si="700"/>
        <v>0</v>
      </c>
      <c r="R88" s="288">
        <f t="shared" si="700"/>
        <v>3715.3340488799245</v>
      </c>
      <c r="S88" s="288">
        <f t="shared" si="700"/>
        <v>4964.7160829801714</v>
      </c>
      <c r="T88" s="288">
        <f t="shared" si="700"/>
        <v>4998.9356398689924</v>
      </c>
      <c r="U88" s="288">
        <f t="shared" si="700"/>
        <v>5064.0104046397746</v>
      </c>
      <c r="V88" s="288">
        <f t="shared" si="700"/>
        <v>5098.914352666372</v>
      </c>
      <c r="W88" s="288">
        <f t="shared" si="700"/>
        <v>5165.2906127325696</v>
      </c>
      <c r="X88" s="288">
        <f t="shared" si="700"/>
        <v>5208.0606826936182</v>
      </c>
      <c r="Y88" s="288">
        <f t="shared" si="700"/>
        <v>5261.4283820133014</v>
      </c>
      <c r="Z88" s="288">
        <f t="shared" si="700"/>
        <v>5305.1286852485655</v>
      </c>
      <c r="AA88" s="288">
        <f t="shared" si="700"/>
        <v>5374.2599194575541</v>
      </c>
      <c r="AB88" s="288">
        <f t="shared" si="700"/>
        <v>5411.3022779681742</v>
      </c>
      <c r="AC88" s="288">
        <f t="shared" si="700"/>
        <v>5481.7451178467063</v>
      </c>
      <c r="AD88" s="288">
        <f t="shared" si="700"/>
        <v>5519.5283235275383</v>
      </c>
      <c r="AE88" s="288">
        <f t="shared" si="700"/>
        <v>5591.3800202036409</v>
      </c>
      <c r="AF88" s="288">
        <f t="shared" si="700"/>
        <v>5637.678231199443</v>
      </c>
      <c r="AG88" s="288">
        <f t="shared" si="700"/>
        <v>5695.4482794063606</v>
      </c>
      <c r="AH88" s="288">
        <f t="shared" si="700"/>
        <v>5742.7534594448643</v>
      </c>
      <c r="AI88" s="288">
        <f t="shared" si="700"/>
        <v>5817.5873905261724</v>
      </c>
      <c r="AJ88" s="288">
        <f t="shared" si="700"/>
        <v>5857.6854060699543</v>
      </c>
      <c r="AK88" s="288">
        <f t="shared" ref="AK88:BP88" si="701" xml:space="preserve"> AK$80</f>
        <v>5933.9391383366974</v>
      </c>
      <c r="AL88" s="288">
        <f t="shared" si="701"/>
        <v>5974.8391141913535</v>
      </c>
      <c r="AM88" s="288">
        <f t="shared" si="701"/>
        <v>6052.6179211034314</v>
      </c>
      <c r="AN88" s="288">
        <f t="shared" si="701"/>
        <v>6102.7353126195976</v>
      </c>
      <c r="AO88" s="288">
        <f t="shared" si="701"/>
        <v>6165.2708633810835</v>
      </c>
      <c r="AP88" s="288">
        <f t="shared" si="701"/>
        <v>6216.4782897100922</v>
      </c>
      <c r="AQ88" s="288">
        <f t="shared" si="701"/>
        <v>6297.4853381905596</v>
      </c>
      <c r="AR88" s="288">
        <f t="shared" si="701"/>
        <v>6340.8910746284364</v>
      </c>
      <c r="AS88" s="288">
        <f t="shared" si="701"/>
        <v>6423.4350449543699</v>
      </c>
      <c r="AT88" s="288">
        <f t="shared" si="701"/>
        <v>6467.7088961210038</v>
      </c>
      <c r="AU88" s="288">
        <f t="shared" si="701"/>
        <v>6551.9037458534567</v>
      </c>
      <c r="AV88" s="288">
        <f t="shared" si="701"/>
        <v>6606.1553654811014</v>
      </c>
      <c r="AW88" s="288">
        <f t="shared" si="701"/>
        <v>6673.8495293328488</v>
      </c>
      <c r="AX88" s="288">
        <f t="shared" si="701"/>
        <v>6729.2811017125869</v>
      </c>
      <c r="AY88" s="288">
        <f t="shared" si="701"/>
        <v>6816.9704935258651</v>
      </c>
      <c r="AZ88" s="288">
        <f t="shared" si="701"/>
        <v>6863.9568076903997</v>
      </c>
      <c r="BA88" s="288">
        <f t="shared" si="701"/>
        <v>6953.3099033963808</v>
      </c>
      <c r="BB88" s="288">
        <f t="shared" si="701"/>
        <v>7001.2359438442054</v>
      </c>
      <c r="BC88" s="288">
        <f t="shared" si="701"/>
        <v>7092.3761014643114</v>
      </c>
      <c r="BD88" s="288">
        <f t="shared" si="701"/>
        <v>7151.1029853499822</v>
      </c>
      <c r="BE88" s="288">
        <f t="shared" si="701"/>
        <v>1781.4603958294047</v>
      </c>
      <c r="BF88" s="288">
        <f t="shared" si="701"/>
        <v>0</v>
      </c>
      <c r="BG88" s="288">
        <f t="shared" si="701"/>
        <v>0</v>
      </c>
      <c r="BH88" s="288">
        <f t="shared" si="701"/>
        <v>0</v>
      </c>
      <c r="BI88" s="288">
        <f t="shared" si="701"/>
        <v>0</v>
      </c>
      <c r="BJ88" s="288">
        <f t="shared" si="701"/>
        <v>0</v>
      </c>
      <c r="BK88" s="288">
        <f t="shared" si="701"/>
        <v>0</v>
      </c>
      <c r="BL88" s="288">
        <f t="shared" si="701"/>
        <v>0</v>
      </c>
      <c r="BM88" s="288">
        <f t="shared" si="701"/>
        <v>0</v>
      </c>
      <c r="BN88" s="288">
        <f t="shared" si="701"/>
        <v>0</v>
      </c>
      <c r="BO88" s="288">
        <f t="shared" si="701"/>
        <v>0</v>
      </c>
      <c r="BP88" s="288">
        <f t="shared" si="701"/>
        <v>0</v>
      </c>
      <c r="BQ88" s="288">
        <f t="shared" ref="BQ88:CV88" si="702" xml:space="preserve"> BQ$80</f>
        <v>0</v>
      </c>
      <c r="BR88" s="288">
        <f t="shared" si="702"/>
        <v>0</v>
      </c>
      <c r="BS88" s="288">
        <f t="shared" si="702"/>
        <v>0</v>
      </c>
      <c r="BT88" s="288">
        <f t="shared" si="702"/>
        <v>0</v>
      </c>
      <c r="BU88" s="288">
        <f t="shared" si="702"/>
        <v>0</v>
      </c>
      <c r="BV88" s="288">
        <f t="shared" si="702"/>
        <v>0</v>
      </c>
      <c r="BW88" s="288">
        <f t="shared" si="702"/>
        <v>0</v>
      </c>
      <c r="BX88" s="288">
        <f t="shared" si="702"/>
        <v>0</v>
      </c>
      <c r="BY88" s="288">
        <f t="shared" si="702"/>
        <v>0</v>
      </c>
      <c r="BZ88" s="288">
        <f t="shared" si="702"/>
        <v>0</v>
      </c>
      <c r="CA88" s="288">
        <f t="shared" si="702"/>
        <v>0</v>
      </c>
      <c r="CB88" s="288">
        <f t="shared" si="702"/>
        <v>0</v>
      </c>
      <c r="CC88" s="288">
        <f t="shared" si="702"/>
        <v>0</v>
      </c>
      <c r="CD88" s="288">
        <f t="shared" si="702"/>
        <v>0</v>
      </c>
      <c r="CE88" s="288">
        <f t="shared" si="702"/>
        <v>0</v>
      </c>
      <c r="CF88" s="288">
        <f t="shared" si="702"/>
        <v>0</v>
      </c>
      <c r="CG88" s="288">
        <f t="shared" si="702"/>
        <v>0</v>
      </c>
      <c r="CH88" s="288">
        <f t="shared" si="702"/>
        <v>0</v>
      </c>
      <c r="CI88" s="288">
        <f t="shared" si="702"/>
        <v>0</v>
      </c>
      <c r="CJ88" s="288">
        <f t="shared" si="702"/>
        <v>0</v>
      </c>
      <c r="CK88" s="288">
        <f t="shared" si="702"/>
        <v>0</v>
      </c>
      <c r="CL88" s="288">
        <f t="shared" si="702"/>
        <v>0</v>
      </c>
      <c r="CM88" s="288">
        <f t="shared" si="702"/>
        <v>0</v>
      </c>
      <c r="CN88" s="288">
        <f t="shared" si="702"/>
        <v>0</v>
      </c>
      <c r="CO88" s="288">
        <f t="shared" si="702"/>
        <v>0</v>
      </c>
      <c r="CP88" s="288">
        <f t="shared" si="702"/>
        <v>0</v>
      </c>
      <c r="CQ88" s="288">
        <f t="shared" si="702"/>
        <v>0</v>
      </c>
      <c r="CR88" s="288">
        <f t="shared" si="702"/>
        <v>0</v>
      </c>
      <c r="CS88" s="288">
        <f t="shared" si="702"/>
        <v>0</v>
      </c>
      <c r="CT88" s="288">
        <f t="shared" si="702"/>
        <v>0</v>
      </c>
      <c r="CU88" s="288">
        <f t="shared" si="702"/>
        <v>0</v>
      </c>
      <c r="CV88" s="288">
        <f t="shared" si="702"/>
        <v>0</v>
      </c>
      <c r="CW88" s="288">
        <f t="shared" ref="CW88:EB88" si="703" xml:space="preserve"> CW$80</f>
        <v>0</v>
      </c>
      <c r="CX88" s="288">
        <f t="shared" si="703"/>
        <v>0</v>
      </c>
      <c r="CY88" s="288">
        <f t="shared" si="703"/>
        <v>0</v>
      </c>
      <c r="CZ88" s="288">
        <f t="shared" si="703"/>
        <v>0</v>
      </c>
      <c r="DA88" s="288">
        <f t="shared" si="703"/>
        <v>0</v>
      </c>
      <c r="DB88" s="288">
        <f t="shared" si="703"/>
        <v>0</v>
      </c>
      <c r="DC88" s="288">
        <f t="shared" si="703"/>
        <v>0</v>
      </c>
      <c r="DD88" s="288">
        <f t="shared" si="703"/>
        <v>0</v>
      </c>
      <c r="DE88" s="288">
        <f t="shared" si="703"/>
        <v>0</v>
      </c>
      <c r="DF88" s="288">
        <f t="shared" si="703"/>
        <v>0</v>
      </c>
      <c r="DG88" s="288">
        <f t="shared" si="703"/>
        <v>0</v>
      </c>
      <c r="DH88" s="288">
        <f t="shared" si="703"/>
        <v>0</v>
      </c>
      <c r="DI88" s="288">
        <f t="shared" si="703"/>
        <v>0</v>
      </c>
      <c r="DJ88" s="288">
        <f t="shared" si="703"/>
        <v>0</v>
      </c>
      <c r="DK88" s="288">
        <f t="shared" si="703"/>
        <v>0</v>
      </c>
      <c r="DL88" s="288">
        <f t="shared" si="703"/>
        <v>0</v>
      </c>
      <c r="DM88" s="288">
        <f t="shared" si="703"/>
        <v>0</v>
      </c>
      <c r="DN88" s="288">
        <f t="shared" si="703"/>
        <v>0</v>
      </c>
      <c r="DO88" s="288">
        <f t="shared" si="703"/>
        <v>0</v>
      </c>
      <c r="DP88" s="288">
        <f t="shared" si="703"/>
        <v>0</v>
      </c>
      <c r="DQ88" s="288">
        <f t="shared" si="703"/>
        <v>0</v>
      </c>
      <c r="DR88" s="288">
        <f t="shared" si="703"/>
        <v>0</v>
      </c>
      <c r="DS88" s="288">
        <f t="shared" si="703"/>
        <v>0</v>
      </c>
      <c r="DT88" s="288">
        <f t="shared" si="703"/>
        <v>0</v>
      </c>
      <c r="DU88" s="288">
        <f t="shared" si="703"/>
        <v>0</v>
      </c>
      <c r="DV88" s="288">
        <f t="shared" si="703"/>
        <v>0</v>
      </c>
      <c r="DW88" s="288">
        <f t="shared" si="703"/>
        <v>0</v>
      </c>
      <c r="DX88" s="288">
        <f t="shared" si="703"/>
        <v>0</v>
      </c>
      <c r="DY88" s="288">
        <f t="shared" si="703"/>
        <v>0</v>
      </c>
      <c r="DZ88" s="288">
        <f t="shared" si="703"/>
        <v>0</v>
      </c>
      <c r="EA88" s="288">
        <f t="shared" si="703"/>
        <v>0</v>
      </c>
      <c r="EB88" s="288">
        <f t="shared" si="703"/>
        <v>0</v>
      </c>
      <c r="EC88" s="288">
        <f t="shared" ref="EC88:FH88" si="704" xml:space="preserve"> EC$80</f>
        <v>0</v>
      </c>
      <c r="ED88" s="288">
        <f t="shared" si="704"/>
        <v>0</v>
      </c>
      <c r="EE88" s="288">
        <f t="shared" si="704"/>
        <v>0</v>
      </c>
      <c r="EF88" s="288">
        <f t="shared" si="704"/>
        <v>0</v>
      </c>
      <c r="EG88" s="288">
        <f t="shared" si="704"/>
        <v>0</v>
      </c>
      <c r="EH88" s="288">
        <f t="shared" si="704"/>
        <v>0</v>
      </c>
      <c r="EI88" s="288">
        <f t="shared" si="704"/>
        <v>0</v>
      </c>
      <c r="EJ88" s="288">
        <f t="shared" si="704"/>
        <v>0</v>
      </c>
      <c r="EK88" s="288">
        <f t="shared" si="704"/>
        <v>0</v>
      </c>
      <c r="EL88" s="288">
        <f t="shared" si="704"/>
        <v>0</v>
      </c>
      <c r="EM88" s="288">
        <f t="shared" si="704"/>
        <v>0</v>
      </c>
      <c r="EN88" s="288">
        <f t="shared" si="704"/>
        <v>0</v>
      </c>
      <c r="EO88" s="288">
        <f t="shared" si="704"/>
        <v>0</v>
      </c>
      <c r="EP88" s="288">
        <f t="shared" si="704"/>
        <v>0</v>
      </c>
      <c r="EQ88" s="288">
        <f t="shared" si="704"/>
        <v>0</v>
      </c>
      <c r="ER88" s="288">
        <f t="shared" si="704"/>
        <v>0</v>
      </c>
      <c r="ES88" s="288">
        <f t="shared" si="704"/>
        <v>0</v>
      </c>
      <c r="ET88" s="288">
        <f t="shared" si="704"/>
        <v>0</v>
      </c>
      <c r="EU88" s="288">
        <f t="shared" si="704"/>
        <v>0</v>
      </c>
      <c r="EV88" s="288">
        <f t="shared" si="704"/>
        <v>0</v>
      </c>
      <c r="EW88" s="288">
        <f t="shared" si="704"/>
        <v>0</v>
      </c>
      <c r="EX88" s="288">
        <f t="shared" si="704"/>
        <v>0</v>
      </c>
      <c r="EY88" s="288">
        <f t="shared" si="704"/>
        <v>0</v>
      </c>
      <c r="EZ88" s="288">
        <f t="shared" si="704"/>
        <v>0</v>
      </c>
      <c r="FA88" s="288">
        <f t="shared" si="704"/>
        <v>0</v>
      </c>
      <c r="FB88" s="288">
        <f t="shared" si="704"/>
        <v>0</v>
      </c>
      <c r="FC88" s="288">
        <f t="shared" si="704"/>
        <v>0</v>
      </c>
      <c r="FD88" s="288">
        <f t="shared" si="704"/>
        <v>0</v>
      </c>
      <c r="FE88" s="288">
        <f t="shared" si="704"/>
        <v>0</v>
      </c>
      <c r="FF88" s="288">
        <f t="shared" si="704"/>
        <v>0</v>
      </c>
      <c r="FG88" s="288">
        <f t="shared" si="704"/>
        <v>0</v>
      </c>
      <c r="FH88" s="288">
        <f t="shared" si="704"/>
        <v>0</v>
      </c>
      <c r="FI88" s="288">
        <f t="shared" ref="FI88:GJ88" si="705" xml:space="preserve"> FI$80</f>
        <v>0</v>
      </c>
      <c r="FJ88" s="288">
        <f t="shared" si="705"/>
        <v>0</v>
      </c>
      <c r="FK88" s="288">
        <f t="shared" si="705"/>
        <v>0</v>
      </c>
      <c r="FL88" s="288">
        <f t="shared" si="705"/>
        <v>0</v>
      </c>
      <c r="FM88" s="288">
        <f t="shared" si="705"/>
        <v>0</v>
      </c>
      <c r="FN88" s="288">
        <f t="shared" si="705"/>
        <v>0</v>
      </c>
      <c r="FO88" s="288">
        <f t="shared" si="705"/>
        <v>0</v>
      </c>
      <c r="FP88" s="288">
        <f t="shared" si="705"/>
        <v>0</v>
      </c>
      <c r="FQ88" s="288">
        <f t="shared" si="705"/>
        <v>0</v>
      </c>
      <c r="FR88" s="288">
        <f t="shared" si="705"/>
        <v>0</v>
      </c>
      <c r="FS88" s="288">
        <f t="shared" si="705"/>
        <v>0</v>
      </c>
      <c r="FT88" s="288">
        <f t="shared" si="705"/>
        <v>0</v>
      </c>
      <c r="FU88" s="288">
        <f t="shared" si="705"/>
        <v>0</v>
      </c>
      <c r="FV88" s="288">
        <f t="shared" si="705"/>
        <v>0</v>
      </c>
      <c r="FW88" s="288">
        <f t="shared" si="705"/>
        <v>0</v>
      </c>
      <c r="FX88" s="288">
        <f t="shared" si="705"/>
        <v>0</v>
      </c>
      <c r="FY88" s="288">
        <f t="shared" si="705"/>
        <v>0</v>
      </c>
      <c r="FZ88" s="288">
        <f t="shared" si="705"/>
        <v>0</v>
      </c>
      <c r="GA88" s="288">
        <f t="shared" si="705"/>
        <v>0</v>
      </c>
      <c r="GB88" s="288">
        <f t="shared" si="705"/>
        <v>0</v>
      </c>
      <c r="GC88" s="288">
        <f t="shared" si="705"/>
        <v>0</v>
      </c>
      <c r="GD88" s="288">
        <f t="shared" si="705"/>
        <v>0</v>
      </c>
      <c r="GE88" s="288">
        <f t="shared" si="705"/>
        <v>0</v>
      </c>
      <c r="GF88" s="288">
        <f t="shared" si="705"/>
        <v>0</v>
      </c>
      <c r="GG88" s="288">
        <f t="shared" si="705"/>
        <v>0</v>
      </c>
      <c r="GH88" s="288">
        <f t="shared" si="705"/>
        <v>0</v>
      </c>
      <c r="GI88" s="288">
        <f t="shared" si="705"/>
        <v>0</v>
      </c>
      <c r="GJ88" s="288">
        <f t="shared" si="705"/>
        <v>0</v>
      </c>
    </row>
    <row r="89" spans="1:192" x14ac:dyDescent="0.25">
      <c r="A89" s="404"/>
      <c r="B89" s="404"/>
      <c r="C89" s="405"/>
      <c r="D89" s="406"/>
      <c r="E89" s="408" t="s">
        <v>262</v>
      </c>
      <c r="F89" s="408"/>
      <c r="G89" s="408" t="str">
        <f xml:space="preserve"> SMU</f>
        <v>$ 000s</v>
      </c>
      <c r="H89" s="408"/>
      <c r="I89" s="408"/>
      <c r="J89" s="408">
        <f t="shared" ref="J89:BU89" si="706" xml:space="preserve"> IF( J84 = 1, $F83, J86 + J87 - J88)</f>
        <v>0</v>
      </c>
      <c r="K89" s="408">
        <f t="shared" si="706"/>
        <v>0</v>
      </c>
      <c r="L89" s="408">
        <f t="shared" si="706"/>
        <v>0</v>
      </c>
      <c r="M89" s="408">
        <f t="shared" si="706"/>
        <v>0</v>
      </c>
      <c r="N89" s="408">
        <f t="shared" si="706"/>
        <v>0</v>
      </c>
      <c r="O89" s="408">
        <f t="shared" si="706"/>
        <v>0</v>
      </c>
      <c r="P89" s="408">
        <f t="shared" si="706"/>
        <v>0</v>
      </c>
      <c r="Q89" s="408">
        <f t="shared" si="706"/>
        <v>0</v>
      </c>
      <c r="R89" s="408">
        <f t="shared" si="706"/>
        <v>1229.3384720558574</v>
      </c>
      <c r="S89" s="408">
        <f t="shared" si="706"/>
        <v>1209.2949100114683</v>
      </c>
      <c r="T89" s="408">
        <f t="shared" si="706"/>
        <v>1253.9252414969742</v>
      </c>
      <c r="U89" s="408">
        <f t="shared" si="706"/>
        <v>1233.4808082116979</v>
      </c>
      <c r="V89" s="408">
        <f t="shared" si="706"/>
        <v>1279.0037463269136</v>
      </c>
      <c r="W89" s="408">
        <f t="shared" si="706"/>
        <v>1258.1504243759318</v>
      </c>
      <c r="X89" s="408">
        <f t="shared" si="706"/>
        <v>1297.4157782795328</v>
      </c>
      <c r="Y89" s="408">
        <f t="shared" si="706"/>
        <v>1283.3134328634505</v>
      </c>
      <c r="Z89" s="408">
        <f t="shared" si="706"/>
        <v>1330.7476938038981</v>
      </c>
      <c r="AA89" s="408">
        <f t="shared" si="706"/>
        <v>1309.050720535357</v>
      </c>
      <c r="AB89" s="408">
        <f t="shared" si="706"/>
        <v>1357.3626476799764</v>
      </c>
      <c r="AC89" s="408">
        <f t="shared" si="706"/>
        <v>1335.2317349460636</v>
      </c>
      <c r="AD89" s="408">
        <f t="shared" si="706"/>
        <v>1384.5099006335759</v>
      </c>
      <c r="AE89" s="408">
        <f t="shared" si="706"/>
        <v>1361.9363696449855</v>
      </c>
      <c r="AF89" s="408">
        <f t="shared" si="706"/>
        <v>1404.4407574448942</v>
      </c>
      <c r="AG89" s="408">
        <f t="shared" si="706"/>
        <v>1389.1750970378853</v>
      </c>
      <c r="AH89" s="408">
        <f t="shared" si="706"/>
        <v>1440.5222522670147</v>
      </c>
      <c r="AI89" s="408">
        <f t="shared" si="706"/>
        <v>1417.035476414836</v>
      </c>
      <c r="AJ89" s="408">
        <f t="shared" si="706"/>
        <v>1469.3326973123558</v>
      </c>
      <c r="AK89" s="408">
        <f t="shared" si="706"/>
        <v>1445.3761859431324</v>
      </c>
      <c r="AL89" s="408">
        <f t="shared" si="706"/>
        <v>1498.7193512586027</v>
      </c>
      <c r="AM89" s="408">
        <f t="shared" si="706"/>
        <v>1474.2837096619951</v>
      </c>
      <c r="AN89" s="408">
        <f t="shared" si="706"/>
        <v>1520.294322139358</v>
      </c>
      <c r="AO89" s="408">
        <f t="shared" si="706"/>
        <v>1503.769383855235</v>
      </c>
      <c r="AP89" s="408">
        <f t="shared" si="706"/>
        <v>1559.3522114960924</v>
      </c>
      <c r="AQ89" s="408">
        <f t="shared" si="706"/>
        <v>1533.9279906564825</v>
      </c>
      <c r="AR89" s="408">
        <f t="shared" si="706"/>
        <v>1590.5392557260138</v>
      </c>
      <c r="AS89" s="408">
        <f t="shared" si="706"/>
        <v>1564.6065504696116</v>
      </c>
      <c r="AT89" s="408">
        <f t="shared" si="706"/>
        <v>1622.3500408405343</v>
      </c>
      <c r="AU89" s="408">
        <f t="shared" si="706"/>
        <v>1595.8986814790042</v>
      </c>
      <c r="AV89" s="408">
        <f t="shared" si="706"/>
        <v>1645.7047502196674</v>
      </c>
      <c r="AW89" s="408">
        <f t="shared" si="706"/>
        <v>1627.8166551085833</v>
      </c>
      <c r="AX89" s="408">
        <f t="shared" si="706"/>
        <v>1687.9845595380893</v>
      </c>
      <c r="AY89" s="408">
        <f t="shared" si="706"/>
        <v>1660.4630721543163</v>
      </c>
      <c r="AZ89" s="408">
        <f t="shared" si="706"/>
        <v>1721.7442507288506</v>
      </c>
      <c r="BA89" s="408">
        <f t="shared" si="706"/>
        <v>1693.672333597402</v>
      </c>
      <c r="BB89" s="408">
        <f t="shared" si="706"/>
        <v>1756.1791357434286</v>
      </c>
      <c r="BC89" s="408">
        <f t="shared" si="706"/>
        <v>1727.5457802693509</v>
      </c>
      <c r="BD89" s="408">
        <f t="shared" si="706"/>
        <v>1781.4603958294047</v>
      </c>
      <c r="BE89" s="408">
        <f t="shared" si="706"/>
        <v>0</v>
      </c>
      <c r="BF89" s="408">
        <f t="shared" si="706"/>
        <v>0</v>
      </c>
      <c r="BG89" s="408">
        <f t="shared" si="706"/>
        <v>0</v>
      </c>
      <c r="BH89" s="408">
        <f t="shared" si="706"/>
        <v>0</v>
      </c>
      <c r="BI89" s="408">
        <f t="shared" si="706"/>
        <v>0</v>
      </c>
      <c r="BJ89" s="408">
        <f t="shared" si="706"/>
        <v>0</v>
      </c>
      <c r="BK89" s="408">
        <f t="shared" si="706"/>
        <v>0</v>
      </c>
      <c r="BL89" s="408">
        <f t="shared" si="706"/>
        <v>0</v>
      </c>
      <c r="BM89" s="408">
        <f t="shared" si="706"/>
        <v>0</v>
      </c>
      <c r="BN89" s="408">
        <f t="shared" si="706"/>
        <v>0</v>
      </c>
      <c r="BO89" s="408">
        <f t="shared" si="706"/>
        <v>0</v>
      </c>
      <c r="BP89" s="408">
        <f t="shared" si="706"/>
        <v>0</v>
      </c>
      <c r="BQ89" s="408">
        <f t="shared" si="706"/>
        <v>0</v>
      </c>
      <c r="BR89" s="408">
        <f t="shared" si="706"/>
        <v>0</v>
      </c>
      <c r="BS89" s="408">
        <f t="shared" si="706"/>
        <v>0</v>
      </c>
      <c r="BT89" s="408">
        <f t="shared" si="706"/>
        <v>0</v>
      </c>
      <c r="BU89" s="408">
        <f t="shared" si="706"/>
        <v>0</v>
      </c>
      <c r="BV89" s="408">
        <f t="shared" ref="BV89:EG89" si="707" xml:space="preserve"> IF( BV84 = 1, $F83, BV86 + BV87 - BV88)</f>
        <v>0</v>
      </c>
      <c r="BW89" s="408">
        <f t="shared" si="707"/>
        <v>0</v>
      </c>
      <c r="BX89" s="408">
        <f t="shared" si="707"/>
        <v>0</v>
      </c>
      <c r="BY89" s="408">
        <f t="shared" si="707"/>
        <v>0</v>
      </c>
      <c r="BZ89" s="408">
        <f t="shared" si="707"/>
        <v>0</v>
      </c>
      <c r="CA89" s="408">
        <f t="shared" si="707"/>
        <v>0</v>
      </c>
      <c r="CB89" s="408">
        <f t="shared" si="707"/>
        <v>0</v>
      </c>
      <c r="CC89" s="408">
        <f t="shared" si="707"/>
        <v>0</v>
      </c>
      <c r="CD89" s="408">
        <f t="shared" si="707"/>
        <v>0</v>
      </c>
      <c r="CE89" s="408">
        <f t="shared" si="707"/>
        <v>0</v>
      </c>
      <c r="CF89" s="408">
        <f t="shared" si="707"/>
        <v>0</v>
      </c>
      <c r="CG89" s="408">
        <f t="shared" si="707"/>
        <v>0</v>
      </c>
      <c r="CH89" s="408">
        <f t="shared" si="707"/>
        <v>0</v>
      </c>
      <c r="CI89" s="408">
        <f t="shared" si="707"/>
        <v>0</v>
      </c>
      <c r="CJ89" s="408">
        <f t="shared" si="707"/>
        <v>0</v>
      </c>
      <c r="CK89" s="408">
        <f t="shared" si="707"/>
        <v>0</v>
      </c>
      <c r="CL89" s="408">
        <f t="shared" si="707"/>
        <v>0</v>
      </c>
      <c r="CM89" s="408">
        <f t="shared" si="707"/>
        <v>0</v>
      </c>
      <c r="CN89" s="408">
        <f t="shared" si="707"/>
        <v>0</v>
      </c>
      <c r="CO89" s="408">
        <f t="shared" si="707"/>
        <v>0</v>
      </c>
      <c r="CP89" s="408">
        <f t="shared" si="707"/>
        <v>0</v>
      </c>
      <c r="CQ89" s="408">
        <f t="shared" si="707"/>
        <v>0</v>
      </c>
      <c r="CR89" s="408">
        <f t="shared" si="707"/>
        <v>0</v>
      </c>
      <c r="CS89" s="408">
        <f t="shared" si="707"/>
        <v>0</v>
      </c>
      <c r="CT89" s="408">
        <f t="shared" si="707"/>
        <v>0</v>
      </c>
      <c r="CU89" s="408">
        <f t="shared" si="707"/>
        <v>0</v>
      </c>
      <c r="CV89" s="408">
        <f t="shared" si="707"/>
        <v>0</v>
      </c>
      <c r="CW89" s="408">
        <f t="shared" si="707"/>
        <v>0</v>
      </c>
      <c r="CX89" s="408">
        <f t="shared" si="707"/>
        <v>0</v>
      </c>
      <c r="CY89" s="408">
        <f t="shared" si="707"/>
        <v>0</v>
      </c>
      <c r="CZ89" s="408">
        <f t="shared" si="707"/>
        <v>0</v>
      </c>
      <c r="DA89" s="408">
        <f t="shared" si="707"/>
        <v>0</v>
      </c>
      <c r="DB89" s="408">
        <f t="shared" si="707"/>
        <v>0</v>
      </c>
      <c r="DC89" s="408">
        <f t="shared" si="707"/>
        <v>0</v>
      </c>
      <c r="DD89" s="408">
        <f t="shared" si="707"/>
        <v>0</v>
      </c>
      <c r="DE89" s="408">
        <f t="shared" si="707"/>
        <v>0</v>
      </c>
      <c r="DF89" s="408">
        <f t="shared" si="707"/>
        <v>0</v>
      </c>
      <c r="DG89" s="408">
        <f t="shared" si="707"/>
        <v>0</v>
      </c>
      <c r="DH89" s="408">
        <f t="shared" si="707"/>
        <v>0</v>
      </c>
      <c r="DI89" s="408">
        <f t="shared" si="707"/>
        <v>0</v>
      </c>
      <c r="DJ89" s="408">
        <f t="shared" si="707"/>
        <v>0</v>
      </c>
      <c r="DK89" s="408">
        <f t="shared" si="707"/>
        <v>0</v>
      </c>
      <c r="DL89" s="408">
        <f t="shared" si="707"/>
        <v>0</v>
      </c>
      <c r="DM89" s="408">
        <f t="shared" si="707"/>
        <v>0</v>
      </c>
      <c r="DN89" s="408">
        <f t="shared" si="707"/>
        <v>0</v>
      </c>
      <c r="DO89" s="408">
        <f t="shared" si="707"/>
        <v>0</v>
      </c>
      <c r="DP89" s="408">
        <f t="shared" si="707"/>
        <v>0</v>
      </c>
      <c r="DQ89" s="408">
        <f t="shared" si="707"/>
        <v>0</v>
      </c>
      <c r="DR89" s="408">
        <f t="shared" si="707"/>
        <v>0</v>
      </c>
      <c r="DS89" s="408">
        <f t="shared" si="707"/>
        <v>0</v>
      </c>
      <c r="DT89" s="408">
        <f t="shared" si="707"/>
        <v>0</v>
      </c>
      <c r="DU89" s="408">
        <f t="shared" si="707"/>
        <v>0</v>
      </c>
      <c r="DV89" s="408">
        <f t="shared" si="707"/>
        <v>0</v>
      </c>
      <c r="DW89" s="408">
        <f t="shared" si="707"/>
        <v>0</v>
      </c>
      <c r="DX89" s="408">
        <f t="shared" si="707"/>
        <v>0</v>
      </c>
      <c r="DY89" s="408">
        <f t="shared" si="707"/>
        <v>0</v>
      </c>
      <c r="DZ89" s="408">
        <f t="shared" si="707"/>
        <v>0</v>
      </c>
      <c r="EA89" s="408">
        <f t="shared" si="707"/>
        <v>0</v>
      </c>
      <c r="EB89" s="408">
        <f t="shared" si="707"/>
        <v>0</v>
      </c>
      <c r="EC89" s="408">
        <f t="shared" si="707"/>
        <v>0</v>
      </c>
      <c r="ED89" s="408">
        <f t="shared" si="707"/>
        <v>0</v>
      </c>
      <c r="EE89" s="408">
        <f t="shared" si="707"/>
        <v>0</v>
      </c>
      <c r="EF89" s="408">
        <f t="shared" si="707"/>
        <v>0</v>
      </c>
      <c r="EG89" s="408">
        <f t="shared" si="707"/>
        <v>0</v>
      </c>
      <c r="EH89" s="408">
        <f t="shared" ref="EH89:GJ89" si="708" xml:space="preserve"> IF( EH84 = 1, $F83, EH86 + EH87 - EH88)</f>
        <v>0</v>
      </c>
      <c r="EI89" s="408">
        <f t="shared" si="708"/>
        <v>0</v>
      </c>
      <c r="EJ89" s="408">
        <f t="shared" si="708"/>
        <v>0</v>
      </c>
      <c r="EK89" s="408">
        <f t="shared" si="708"/>
        <v>0</v>
      </c>
      <c r="EL89" s="408">
        <f t="shared" si="708"/>
        <v>0</v>
      </c>
      <c r="EM89" s="408">
        <f t="shared" si="708"/>
        <v>0</v>
      </c>
      <c r="EN89" s="408">
        <f t="shared" si="708"/>
        <v>0</v>
      </c>
      <c r="EO89" s="408">
        <f t="shared" si="708"/>
        <v>0</v>
      </c>
      <c r="EP89" s="408">
        <f t="shared" si="708"/>
        <v>0</v>
      </c>
      <c r="EQ89" s="408">
        <f t="shared" si="708"/>
        <v>0</v>
      </c>
      <c r="ER89" s="408">
        <f t="shared" si="708"/>
        <v>0</v>
      </c>
      <c r="ES89" s="408">
        <f t="shared" si="708"/>
        <v>0</v>
      </c>
      <c r="ET89" s="408">
        <f t="shared" si="708"/>
        <v>0</v>
      </c>
      <c r="EU89" s="408">
        <f t="shared" si="708"/>
        <v>0</v>
      </c>
      <c r="EV89" s="408">
        <f t="shared" si="708"/>
        <v>0</v>
      </c>
      <c r="EW89" s="408">
        <f t="shared" si="708"/>
        <v>0</v>
      </c>
      <c r="EX89" s="408">
        <f t="shared" si="708"/>
        <v>0</v>
      </c>
      <c r="EY89" s="408">
        <f t="shared" si="708"/>
        <v>0</v>
      </c>
      <c r="EZ89" s="408">
        <f t="shared" si="708"/>
        <v>0</v>
      </c>
      <c r="FA89" s="408">
        <f t="shared" si="708"/>
        <v>0</v>
      </c>
      <c r="FB89" s="408">
        <f t="shared" si="708"/>
        <v>0</v>
      </c>
      <c r="FC89" s="408">
        <f t="shared" si="708"/>
        <v>0</v>
      </c>
      <c r="FD89" s="408">
        <f t="shared" si="708"/>
        <v>0</v>
      </c>
      <c r="FE89" s="408">
        <f t="shared" si="708"/>
        <v>0</v>
      </c>
      <c r="FF89" s="408">
        <f t="shared" si="708"/>
        <v>0</v>
      </c>
      <c r="FG89" s="408">
        <f t="shared" si="708"/>
        <v>0</v>
      </c>
      <c r="FH89" s="408">
        <f t="shared" si="708"/>
        <v>0</v>
      </c>
      <c r="FI89" s="408">
        <f t="shared" si="708"/>
        <v>0</v>
      </c>
      <c r="FJ89" s="408">
        <f t="shared" si="708"/>
        <v>0</v>
      </c>
      <c r="FK89" s="408">
        <f t="shared" si="708"/>
        <v>0</v>
      </c>
      <c r="FL89" s="408">
        <f t="shared" si="708"/>
        <v>0</v>
      </c>
      <c r="FM89" s="408">
        <f t="shared" si="708"/>
        <v>0</v>
      </c>
      <c r="FN89" s="408">
        <f t="shared" si="708"/>
        <v>0</v>
      </c>
      <c r="FO89" s="408">
        <f t="shared" si="708"/>
        <v>0</v>
      </c>
      <c r="FP89" s="408">
        <f t="shared" si="708"/>
        <v>0</v>
      </c>
      <c r="FQ89" s="408">
        <f t="shared" si="708"/>
        <v>0</v>
      </c>
      <c r="FR89" s="408">
        <f t="shared" si="708"/>
        <v>0</v>
      </c>
      <c r="FS89" s="408">
        <f t="shared" si="708"/>
        <v>0</v>
      </c>
      <c r="FT89" s="408">
        <f t="shared" si="708"/>
        <v>0</v>
      </c>
      <c r="FU89" s="408">
        <f t="shared" si="708"/>
        <v>0</v>
      </c>
      <c r="FV89" s="408">
        <f t="shared" si="708"/>
        <v>0</v>
      </c>
      <c r="FW89" s="408">
        <f t="shared" si="708"/>
        <v>0</v>
      </c>
      <c r="FX89" s="408">
        <f t="shared" si="708"/>
        <v>0</v>
      </c>
      <c r="FY89" s="408">
        <f t="shared" si="708"/>
        <v>0</v>
      </c>
      <c r="FZ89" s="408">
        <f t="shared" si="708"/>
        <v>0</v>
      </c>
      <c r="GA89" s="408">
        <f t="shared" si="708"/>
        <v>0</v>
      </c>
      <c r="GB89" s="408">
        <f t="shared" si="708"/>
        <v>0</v>
      </c>
      <c r="GC89" s="408">
        <f t="shared" si="708"/>
        <v>0</v>
      </c>
      <c r="GD89" s="408">
        <f t="shared" si="708"/>
        <v>0</v>
      </c>
      <c r="GE89" s="408">
        <f t="shared" si="708"/>
        <v>0</v>
      </c>
      <c r="GF89" s="408">
        <f t="shared" si="708"/>
        <v>0</v>
      </c>
      <c r="GG89" s="408">
        <f t="shared" si="708"/>
        <v>0</v>
      </c>
      <c r="GH89" s="408">
        <f t="shared" si="708"/>
        <v>0</v>
      </c>
      <c r="GI89" s="408">
        <f t="shared" si="708"/>
        <v>0</v>
      </c>
      <c r="GJ89" s="408">
        <f t="shared" si="708"/>
        <v>0</v>
      </c>
    </row>
    <row r="90" spans="1:192" x14ac:dyDescent="0.25">
      <c r="A90" s="243"/>
      <c r="B90" s="243"/>
      <c r="C90" s="244"/>
      <c r="D90" s="245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  <c r="P90" s="242"/>
      <c r="Q90" s="242"/>
      <c r="R90" s="242"/>
      <c r="S90" s="242"/>
      <c r="T90" s="242"/>
      <c r="U90" s="242"/>
      <c r="V90" s="242"/>
      <c r="W90" s="242"/>
      <c r="X90" s="242"/>
      <c r="Y90" s="242"/>
      <c r="Z90" s="242"/>
      <c r="AA90" s="242"/>
      <c r="AB90" s="242"/>
      <c r="AC90" s="242"/>
      <c r="AD90" s="242"/>
      <c r="AE90" s="242"/>
      <c r="AF90" s="242"/>
      <c r="AG90" s="242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42"/>
      <c r="BU90" s="242"/>
      <c r="BV90" s="242"/>
      <c r="BW90" s="242"/>
      <c r="BX90" s="242"/>
      <c r="BY90" s="242"/>
      <c r="BZ90" s="242"/>
      <c r="CA90" s="242"/>
      <c r="CB90" s="242"/>
      <c r="CC90" s="242"/>
      <c r="CD90" s="242"/>
      <c r="CE90" s="242"/>
      <c r="CF90" s="242"/>
      <c r="CG90" s="242"/>
      <c r="CH90" s="242"/>
      <c r="CI90" s="242"/>
      <c r="CJ90" s="242"/>
      <c r="CK90" s="242"/>
      <c r="CL90" s="242"/>
      <c r="CM90" s="242"/>
      <c r="CN90" s="242"/>
      <c r="CO90" s="242"/>
      <c r="CP90" s="242"/>
      <c r="CQ90" s="242"/>
      <c r="CR90" s="242"/>
      <c r="CS90" s="242"/>
      <c r="CT90" s="242"/>
      <c r="CU90" s="242"/>
      <c r="CV90" s="242"/>
      <c r="CW90" s="242"/>
      <c r="CX90" s="242"/>
      <c r="CY90" s="242"/>
      <c r="CZ90" s="242"/>
      <c r="DA90" s="242"/>
      <c r="DB90" s="242"/>
      <c r="DC90" s="242"/>
      <c r="DD90" s="242"/>
      <c r="DE90" s="242"/>
      <c r="DF90" s="242"/>
      <c r="DG90" s="242"/>
      <c r="DH90" s="242"/>
      <c r="DI90" s="242"/>
      <c r="DJ90" s="242"/>
      <c r="DK90" s="242"/>
      <c r="DL90" s="242"/>
      <c r="DM90" s="242"/>
      <c r="DN90" s="242"/>
      <c r="DO90" s="242"/>
      <c r="DP90" s="242"/>
      <c r="DQ90" s="242"/>
      <c r="DR90" s="242"/>
      <c r="DS90" s="242"/>
      <c r="DT90" s="242"/>
      <c r="DU90" s="242"/>
      <c r="DV90" s="242"/>
      <c r="DW90" s="242"/>
      <c r="DX90" s="242"/>
      <c r="DY90" s="242"/>
      <c r="DZ90" s="242"/>
      <c r="EA90" s="242"/>
      <c r="EB90" s="242"/>
      <c r="EC90" s="242"/>
      <c r="ED90" s="242"/>
      <c r="EE90" s="242"/>
      <c r="EF90" s="242"/>
      <c r="EG90" s="242"/>
      <c r="EH90" s="242"/>
      <c r="EI90" s="242"/>
      <c r="EJ90" s="242"/>
      <c r="EK90" s="242"/>
      <c r="EL90" s="242"/>
      <c r="EM90" s="242"/>
      <c r="EN90" s="242"/>
      <c r="EO90" s="242"/>
      <c r="EP90" s="242"/>
      <c r="EQ90" s="242"/>
      <c r="ER90" s="242"/>
      <c r="ES90" s="242"/>
      <c r="ET90" s="242"/>
      <c r="EU90" s="242"/>
      <c r="EV90" s="242"/>
      <c r="EW90" s="242"/>
      <c r="EX90" s="242"/>
      <c r="EY90" s="242"/>
      <c r="EZ90" s="242"/>
      <c r="FA90" s="242"/>
      <c r="FB90" s="242"/>
      <c r="FC90" s="242"/>
      <c r="FD90" s="242"/>
      <c r="FE90" s="242"/>
      <c r="FF90" s="242"/>
      <c r="FG90" s="242"/>
      <c r="FH90" s="242"/>
      <c r="FI90" s="242"/>
      <c r="FJ90" s="242"/>
      <c r="FK90" s="242"/>
      <c r="FL90" s="242"/>
      <c r="FM90" s="242"/>
      <c r="FN90" s="242"/>
      <c r="FO90" s="242"/>
      <c r="FP90" s="242"/>
      <c r="FQ90" s="242"/>
      <c r="FR90" s="242"/>
      <c r="FS90" s="242"/>
      <c r="FT90" s="242"/>
      <c r="FU90" s="242"/>
      <c r="FV90" s="242"/>
      <c r="FW90" s="242"/>
      <c r="FX90" s="242"/>
      <c r="FY90" s="242"/>
      <c r="FZ90" s="242"/>
      <c r="GA90" s="242"/>
      <c r="GB90" s="242"/>
      <c r="GC90" s="242"/>
      <c r="GD90" s="242"/>
      <c r="GE90" s="242"/>
      <c r="GF90" s="242"/>
      <c r="GG90" s="242"/>
      <c r="GH90" s="242"/>
      <c r="GI90" s="242"/>
      <c r="GJ90" s="242"/>
    </row>
    <row r="91" spans="1:192" x14ac:dyDescent="0.25">
      <c r="A91" s="243"/>
      <c r="B91" s="243"/>
      <c r="C91" s="244"/>
      <c r="D91" s="245"/>
      <c r="E91" s="242"/>
      <c r="F91" s="242"/>
      <c r="G91" s="242"/>
      <c r="H91" s="242"/>
      <c r="I91" s="242"/>
      <c r="J91" s="242"/>
      <c r="K91" s="242"/>
      <c r="L91" s="242"/>
      <c r="M91" s="242"/>
      <c r="N91" s="242"/>
      <c r="O91" s="242"/>
      <c r="P91" s="242"/>
      <c r="Q91" s="242"/>
      <c r="R91" s="242"/>
      <c r="S91" s="242"/>
      <c r="T91" s="242"/>
      <c r="U91" s="242"/>
      <c r="V91" s="242"/>
      <c r="W91" s="242"/>
      <c r="X91" s="242"/>
      <c r="Y91" s="242"/>
      <c r="Z91" s="242"/>
      <c r="AA91" s="242"/>
      <c r="AB91" s="242"/>
      <c r="AC91" s="242"/>
      <c r="AD91" s="242"/>
      <c r="AE91" s="242"/>
      <c r="AF91" s="242"/>
      <c r="AG91" s="242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42"/>
      <c r="BU91" s="242"/>
      <c r="BV91" s="242"/>
      <c r="BW91" s="242"/>
      <c r="BX91" s="242"/>
      <c r="BY91" s="242"/>
      <c r="BZ91" s="242"/>
      <c r="CA91" s="242"/>
      <c r="CB91" s="242"/>
      <c r="CC91" s="242"/>
      <c r="CD91" s="242"/>
      <c r="CE91" s="242"/>
      <c r="CF91" s="242"/>
      <c r="CG91" s="242"/>
      <c r="CH91" s="242"/>
      <c r="CI91" s="242"/>
      <c r="CJ91" s="242"/>
      <c r="CK91" s="242"/>
      <c r="CL91" s="242"/>
      <c r="CM91" s="242"/>
      <c r="CN91" s="242"/>
      <c r="CO91" s="242"/>
      <c r="CP91" s="242"/>
      <c r="CQ91" s="242"/>
      <c r="CR91" s="242"/>
      <c r="CS91" s="242"/>
      <c r="CT91" s="242"/>
      <c r="CU91" s="242"/>
      <c r="CV91" s="242"/>
      <c r="CW91" s="242"/>
      <c r="CX91" s="242"/>
      <c r="CY91" s="242"/>
      <c r="CZ91" s="242"/>
      <c r="DA91" s="242"/>
      <c r="DB91" s="242"/>
      <c r="DC91" s="242"/>
      <c r="DD91" s="242"/>
      <c r="DE91" s="242"/>
      <c r="DF91" s="242"/>
      <c r="DG91" s="242"/>
      <c r="DH91" s="242"/>
      <c r="DI91" s="242"/>
      <c r="DJ91" s="242"/>
      <c r="DK91" s="242"/>
      <c r="DL91" s="242"/>
      <c r="DM91" s="242"/>
      <c r="DN91" s="242"/>
      <c r="DO91" s="242"/>
      <c r="DP91" s="242"/>
      <c r="DQ91" s="242"/>
      <c r="DR91" s="242"/>
      <c r="DS91" s="242"/>
      <c r="DT91" s="242"/>
      <c r="DU91" s="242"/>
      <c r="DV91" s="242"/>
      <c r="DW91" s="242"/>
      <c r="DX91" s="242"/>
      <c r="DY91" s="242"/>
      <c r="DZ91" s="242"/>
      <c r="EA91" s="242"/>
      <c r="EB91" s="242"/>
      <c r="EC91" s="242"/>
      <c r="ED91" s="242"/>
      <c r="EE91" s="242"/>
      <c r="EF91" s="242"/>
      <c r="EG91" s="242"/>
      <c r="EH91" s="242"/>
      <c r="EI91" s="242"/>
      <c r="EJ91" s="242"/>
      <c r="EK91" s="242"/>
      <c r="EL91" s="242"/>
      <c r="EM91" s="242"/>
      <c r="EN91" s="242"/>
      <c r="EO91" s="242"/>
      <c r="EP91" s="242"/>
      <c r="EQ91" s="242"/>
      <c r="ER91" s="242"/>
      <c r="ES91" s="242"/>
      <c r="ET91" s="242"/>
      <c r="EU91" s="242"/>
      <c r="EV91" s="242"/>
      <c r="EW91" s="242"/>
      <c r="EX91" s="242"/>
      <c r="EY91" s="242"/>
      <c r="EZ91" s="242"/>
      <c r="FA91" s="242"/>
      <c r="FB91" s="242"/>
      <c r="FC91" s="242"/>
      <c r="FD91" s="242"/>
      <c r="FE91" s="242"/>
      <c r="FF91" s="242"/>
      <c r="FG91" s="242"/>
      <c r="FH91" s="242"/>
      <c r="FI91" s="242"/>
      <c r="FJ91" s="242"/>
      <c r="FK91" s="242"/>
      <c r="FL91" s="242"/>
      <c r="FM91" s="242"/>
      <c r="FN91" s="242"/>
      <c r="FO91" s="242"/>
      <c r="FP91" s="242"/>
      <c r="FQ91" s="242"/>
      <c r="FR91" s="242"/>
      <c r="FS91" s="242"/>
      <c r="FT91" s="242"/>
      <c r="FU91" s="242"/>
      <c r="FV91" s="242"/>
      <c r="FW91" s="242"/>
      <c r="FX91" s="242"/>
      <c r="FY91" s="242"/>
      <c r="FZ91" s="242"/>
      <c r="GA91" s="242"/>
      <c r="GB91" s="242"/>
      <c r="GC91" s="242"/>
      <c r="GD91" s="242"/>
      <c r="GE91" s="242"/>
      <c r="GF91" s="242"/>
      <c r="GG91" s="242"/>
      <c r="GH91" s="242"/>
      <c r="GI91" s="242"/>
      <c r="GJ91" s="242"/>
    </row>
    <row r="92" spans="1:192" x14ac:dyDescent="0.25">
      <c r="A92" s="243" t="s">
        <v>430</v>
      </c>
      <c r="B92" s="243"/>
      <c r="C92" s="244"/>
      <c r="D92" s="245"/>
      <c r="E92" s="242"/>
      <c r="F92" s="242"/>
      <c r="G92" s="242"/>
      <c r="H92" s="242"/>
      <c r="I92" s="242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42"/>
      <c r="BU92" s="242"/>
      <c r="BV92" s="242"/>
      <c r="BW92" s="242"/>
      <c r="BX92" s="242"/>
      <c r="BY92" s="242"/>
      <c r="BZ92" s="242"/>
      <c r="CA92" s="242"/>
      <c r="CB92" s="242"/>
      <c r="CC92" s="242"/>
      <c r="CD92" s="242"/>
      <c r="CE92" s="242"/>
      <c r="CF92" s="242"/>
      <c r="CG92" s="242"/>
      <c r="CH92" s="242"/>
      <c r="CI92" s="242"/>
      <c r="CJ92" s="242"/>
      <c r="CK92" s="242"/>
      <c r="CL92" s="242"/>
      <c r="CM92" s="242"/>
      <c r="CN92" s="242"/>
      <c r="CO92" s="242"/>
      <c r="CP92" s="242"/>
      <c r="CQ92" s="242"/>
      <c r="CR92" s="242"/>
      <c r="CS92" s="242"/>
      <c r="CT92" s="242"/>
      <c r="CU92" s="242"/>
      <c r="CV92" s="242"/>
      <c r="CW92" s="242"/>
      <c r="CX92" s="242"/>
      <c r="CY92" s="242"/>
      <c r="CZ92" s="242"/>
      <c r="DA92" s="242"/>
      <c r="DB92" s="242"/>
      <c r="DC92" s="242"/>
      <c r="DD92" s="242"/>
      <c r="DE92" s="242"/>
      <c r="DF92" s="242"/>
      <c r="DG92" s="242"/>
      <c r="DH92" s="242"/>
      <c r="DI92" s="242"/>
      <c r="DJ92" s="242"/>
      <c r="DK92" s="242"/>
      <c r="DL92" s="242"/>
      <c r="DM92" s="242"/>
      <c r="DN92" s="242"/>
      <c r="DO92" s="242"/>
      <c r="DP92" s="242"/>
      <c r="DQ92" s="242"/>
      <c r="DR92" s="242"/>
      <c r="DS92" s="242"/>
      <c r="DT92" s="242"/>
      <c r="DU92" s="242"/>
      <c r="DV92" s="242"/>
      <c r="DW92" s="242"/>
      <c r="DX92" s="242"/>
      <c r="DY92" s="242"/>
      <c r="DZ92" s="242"/>
      <c r="EA92" s="242"/>
      <c r="EB92" s="242"/>
      <c r="EC92" s="242"/>
      <c r="ED92" s="242"/>
      <c r="EE92" s="242"/>
      <c r="EF92" s="242"/>
      <c r="EG92" s="242"/>
      <c r="EH92" s="242"/>
      <c r="EI92" s="242"/>
      <c r="EJ92" s="242"/>
      <c r="EK92" s="242"/>
      <c r="EL92" s="242"/>
      <c r="EM92" s="242"/>
      <c r="EN92" s="242"/>
      <c r="EO92" s="242"/>
      <c r="EP92" s="242"/>
      <c r="EQ92" s="242"/>
      <c r="ER92" s="242"/>
      <c r="ES92" s="242"/>
      <c r="ET92" s="242"/>
      <c r="EU92" s="242"/>
      <c r="EV92" s="242"/>
      <c r="EW92" s="242"/>
      <c r="EX92" s="242"/>
      <c r="EY92" s="242"/>
      <c r="EZ92" s="242"/>
      <c r="FA92" s="242"/>
      <c r="FB92" s="242"/>
      <c r="FC92" s="242"/>
      <c r="FD92" s="242"/>
      <c r="FE92" s="242"/>
      <c r="FF92" s="242"/>
      <c r="FG92" s="242"/>
      <c r="FH92" s="242"/>
      <c r="FI92" s="242"/>
      <c r="FJ92" s="242"/>
      <c r="FK92" s="242"/>
      <c r="FL92" s="242"/>
      <c r="FM92" s="242"/>
      <c r="FN92" s="242"/>
      <c r="FO92" s="242"/>
      <c r="FP92" s="242"/>
      <c r="FQ92" s="242"/>
      <c r="FR92" s="242"/>
      <c r="FS92" s="242"/>
      <c r="FT92" s="242"/>
      <c r="FU92" s="242"/>
      <c r="FV92" s="242"/>
      <c r="FW92" s="242"/>
      <c r="FX92" s="242"/>
      <c r="FY92" s="242"/>
      <c r="FZ92" s="242"/>
      <c r="GA92" s="242"/>
      <c r="GB92" s="242"/>
      <c r="GC92" s="242"/>
      <c r="GD92" s="242"/>
      <c r="GE92" s="242"/>
      <c r="GF92" s="242"/>
      <c r="GG92" s="242"/>
      <c r="GH92" s="242"/>
      <c r="GI92" s="242"/>
      <c r="GJ92" s="242"/>
    </row>
    <row r="93" spans="1:192" x14ac:dyDescent="0.25">
      <c r="A93" s="243"/>
      <c r="B93" s="243"/>
      <c r="C93" s="244"/>
      <c r="D93" s="245"/>
      <c r="E93" s="242"/>
      <c r="F93" s="242"/>
      <c r="G93" s="242"/>
      <c r="H93" s="242"/>
      <c r="I93" s="242"/>
      <c r="J93" s="242"/>
      <c r="K93" s="242"/>
      <c r="L93" s="242"/>
      <c r="M93" s="242"/>
      <c r="N93" s="242"/>
      <c r="O93" s="242"/>
      <c r="P93" s="242"/>
      <c r="Q93" s="242"/>
      <c r="R93" s="242"/>
      <c r="S93" s="242"/>
      <c r="T93" s="242"/>
      <c r="U93" s="242"/>
      <c r="V93" s="242"/>
      <c r="W93" s="242"/>
      <c r="X93" s="242"/>
      <c r="Y93" s="242"/>
      <c r="Z93" s="242"/>
      <c r="AA93" s="242"/>
      <c r="AB93" s="242"/>
      <c r="AC93" s="242"/>
      <c r="AD93" s="242"/>
      <c r="AE93" s="242"/>
      <c r="AF93" s="242"/>
      <c r="AG93" s="242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42"/>
      <c r="BU93" s="242"/>
      <c r="BV93" s="242"/>
      <c r="BW93" s="242"/>
      <c r="BX93" s="242"/>
      <c r="BY93" s="242"/>
      <c r="BZ93" s="242"/>
      <c r="CA93" s="242"/>
      <c r="CB93" s="242"/>
      <c r="CC93" s="242"/>
      <c r="CD93" s="242"/>
      <c r="CE93" s="242"/>
      <c r="CF93" s="242"/>
      <c r="CG93" s="242"/>
      <c r="CH93" s="242"/>
      <c r="CI93" s="242"/>
      <c r="CJ93" s="242"/>
      <c r="CK93" s="242"/>
      <c r="CL93" s="242"/>
      <c r="CM93" s="242"/>
      <c r="CN93" s="242"/>
      <c r="CO93" s="242"/>
      <c r="CP93" s="242"/>
      <c r="CQ93" s="242"/>
      <c r="CR93" s="242"/>
      <c r="CS93" s="242"/>
      <c r="CT93" s="242"/>
      <c r="CU93" s="242"/>
      <c r="CV93" s="242"/>
      <c r="CW93" s="242"/>
      <c r="CX93" s="242"/>
      <c r="CY93" s="242"/>
      <c r="CZ93" s="242"/>
      <c r="DA93" s="242"/>
      <c r="DB93" s="242"/>
      <c r="DC93" s="242"/>
      <c r="DD93" s="242"/>
      <c r="DE93" s="242"/>
      <c r="DF93" s="242"/>
      <c r="DG93" s="242"/>
      <c r="DH93" s="242"/>
      <c r="DI93" s="242"/>
      <c r="DJ93" s="242"/>
      <c r="DK93" s="242"/>
      <c r="DL93" s="242"/>
      <c r="DM93" s="242"/>
      <c r="DN93" s="242"/>
      <c r="DO93" s="242"/>
      <c r="DP93" s="242"/>
      <c r="DQ93" s="242"/>
      <c r="DR93" s="242"/>
      <c r="DS93" s="242"/>
      <c r="DT93" s="242"/>
      <c r="DU93" s="242"/>
      <c r="DV93" s="242"/>
      <c r="DW93" s="242"/>
      <c r="DX93" s="242"/>
      <c r="DY93" s="242"/>
      <c r="DZ93" s="242"/>
      <c r="EA93" s="242"/>
      <c r="EB93" s="242"/>
      <c r="EC93" s="242"/>
      <c r="ED93" s="242"/>
      <c r="EE93" s="242"/>
      <c r="EF93" s="242"/>
      <c r="EG93" s="242"/>
      <c r="EH93" s="242"/>
      <c r="EI93" s="242"/>
      <c r="EJ93" s="242"/>
      <c r="EK93" s="242"/>
      <c r="EL93" s="242"/>
      <c r="EM93" s="242"/>
      <c r="EN93" s="242"/>
      <c r="EO93" s="242"/>
      <c r="EP93" s="242"/>
      <c r="EQ93" s="242"/>
      <c r="ER93" s="242"/>
      <c r="ES93" s="242"/>
      <c r="ET93" s="242"/>
      <c r="EU93" s="242"/>
      <c r="EV93" s="242"/>
      <c r="EW93" s="242"/>
      <c r="EX93" s="242"/>
      <c r="EY93" s="242"/>
      <c r="EZ93" s="242"/>
      <c r="FA93" s="242"/>
      <c r="FB93" s="242"/>
      <c r="FC93" s="242"/>
      <c r="FD93" s="242"/>
      <c r="FE93" s="242"/>
      <c r="FF93" s="242"/>
      <c r="FG93" s="242"/>
      <c r="FH93" s="242"/>
      <c r="FI93" s="242"/>
      <c r="FJ93" s="242"/>
      <c r="FK93" s="242"/>
      <c r="FL93" s="242"/>
      <c r="FM93" s="242"/>
      <c r="FN93" s="242"/>
      <c r="FO93" s="242"/>
      <c r="FP93" s="242"/>
      <c r="FQ93" s="242"/>
      <c r="FR93" s="242"/>
      <c r="FS93" s="242"/>
      <c r="FT93" s="242"/>
      <c r="FU93" s="242"/>
      <c r="FV93" s="242"/>
      <c r="FW93" s="242"/>
      <c r="FX93" s="242"/>
      <c r="FY93" s="242"/>
      <c r="FZ93" s="242"/>
      <c r="GA93" s="242"/>
      <c r="GB93" s="242"/>
      <c r="GC93" s="242"/>
      <c r="GD93" s="242"/>
      <c r="GE93" s="242"/>
      <c r="GF93" s="242"/>
      <c r="GG93" s="242"/>
      <c r="GH93" s="242"/>
      <c r="GI93" s="242"/>
      <c r="GJ93" s="242"/>
    </row>
    <row r="94" spans="1:192" x14ac:dyDescent="0.25">
      <c r="A94" s="243"/>
      <c r="B94" s="243"/>
      <c r="C94" s="244"/>
      <c r="D94" s="245"/>
      <c r="E94" s="9" t="str">
        <f t="shared" ref="E94:AJ94" si="709" xml:space="preserve"> E$68</f>
        <v>Accounts receivable balance</v>
      </c>
      <c r="F94" s="9">
        <f t="shared" si="709"/>
        <v>0</v>
      </c>
      <c r="G94" s="9" t="str">
        <f t="shared" si="709"/>
        <v>$ 000s</v>
      </c>
      <c r="H94" s="9">
        <f t="shared" si="709"/>
        <v>0</v>
      </c>
      <c r="I94" s="9">
        <f t="shared" si="709"/>
        <v>0</v>
      </c>
      <c r="J94" s="9">
        <f t="shared" si="709"/>
        <v>0</v>
      </c>
      <c r="K94" s="9">
        <f t="shared" si="709"/>
        <v>0</v>
      </c>
      <c r="L94" s="9">
        <f t="shared" si="709"/>
        <v>0</v>
      </c>
      <c r="M94" s="9">
        <f t="shared" si="709"/>
        <v>0</v>
      </c>
      <c r="N94" s="9">
        <f t="shared" si="709"/>
        <v>0</v>
      </c>
      <c r="O94" s="9">
        <f t="shared" si="709"/>
        <v>0</v>
      </c>
      <c r="P94" s="9">
        <f t="shared" si="709"/>
        <v>0</v>
      </c>
      <c r="Q94" s="9">
        <f t="shared" si="709"/>
        <v>5093.9433690745245</v>
      </c>
      <c r="R94" s="9">
        <f t="shared" si="709"/>
        <v>5178.3733696669187</v>
      </c>
      <c r="S94" s="9">
        <f t="shared" si="709"/>
        <v>5083.775817439644</v>
      </c>
      <c r="T94" s="9">
        <f t="shared" si="709"/>
        <v>5168.0372950767669</v>
      </c>
      <c r="U94" s="9">
        <f t="shared" si="709"/>
        <v>5073.6285603190081</v>
      </c>
      <c r="V94" s="9">
        <f t="shared" si="709"/>
        <v>5157.721851374019</v>
      </c>
      <c r="W94" s="9">
        <f t="shared" si="709"/>
        <v>5063.5015572045995</v>
      </c>
      <c r="X94" s="9">
        <f t="shared" si="709"/>
        <v>5119.1444314595938</v>
      </c>
      <c r="Y94" s="9">
        <f t="shared" si="709"/>
        <v>5053.3947676692587</v>
      </c>
      <c r="Z94" s="9">
        <f t="shared" si="709"/>
        <v>5137.1526919952703</v>
      </c>
      <c r="AA94" s="9">
        <f t="shared" si="709"/>
        <v>5043.3081513665238</v>
      </c>
      <c r="AB94" s="9">
        <f t="shared" si="709"/>
        <v>5126.8988942068536</v>
      </c>
      <c r="AC94" s="9">
        <f t="shared" si="709"/>
        <v>5033.2416680304668</v>
      </c>
      <c r="AD94" s="9">
        <f t="shared" si="709"/>
        <v>5116.6655630806963</v>
      </c>
      <c r="AE94" s="9">
        <f t="shared" si="709"/>
        <v>5023.1952774755155</v>
      </c>
      <c r="AF94" s="9">
        <f t="shared" si="709"/>
        <v>5078.395225579643</v>
      </c>
      <c r="AG94" s="9">
        <f t="shared" si="709"/>
        <v>5013.1689395963222</v>
      </c>
      <c r="AH94" s="9">
        <f t="shared" si="709"/>
        <v>5096.2601374901824</v>
      </c>
      <c r="AI94" s="9">
        <f t="shared" si="709"/>
        <v>5003.1626143675858</v>
      </c>
      <c r="AJ94" s="9">
        <f t="shared" si="709"/>
        <v>5086.0879615670492</v>
      </c>
      <c r="AK94" s="9">
        <f t="shared" ref="AK94:BP94" si="710" xml:space="preserve"> AK$68</f>
        <v>4993.1762618438988</v>
      </c>
      <c r="AL94" s="9">
        <f t="shared" si="710"/>
        <v>5075.9360893882731</v>
      </c>
      <c r="AM94" s="9">
        <f t="shared" si="710"/>
        <v>4983.2098421595801</v>
      </c>
      <c r="AN94" s="9">
        <f t="shared" si="710"/>
        <v>5037.9703898756197</v>
      </c>
      <c r="AO94" s="9">
        <f t="shared" si="710"/>
        <v>4973.2633155285221</v>
      </c>
      <c r="AP94" s="9">
        <f t="shared" si="710"/>
        <v>5055.6930942389408</v>
      </c>
      <c r="AQ94" s="9">
        <f t="shared" si="710"/>
        <v>4963.336642244034</v>
      </c>
      <c r="AR94" s="9">
        <f t="shared" si="710"/>
        <v>5045.6018904580233</v>
      </c>
      <c r="AS94" s="9">
        <f t="shared" si="710"/>
        <v>4953.4297826786787</v>
      </c>
      <c r="AT94" s="9">
        <f t="shared" si="710"/>
        <v>5035.5308288004235</v>
      </c>
      <c r="AU94" s="9">
        <f t="shared" si="710"/>
        <v>4943.5426972841124</v>
      </c>
      <c r="AV94" s="9">
        <f t="shared" si="710"/>
        <v>4997.8673423092114</v>
      </c>
      <c r="AW94" s="9">
        <f t="shared" si="710"/>
        <v>4933.6753465909278</v>
      </c>
      <c r="AX94" s="9">
        <f t="shared" si="710"/>
        <v>5015.4489711200586</v>
      </c>
      <c r="AY94" s="9">
        <f t="shared" si="710"/>
        <v>4923.827691208513</v>
      </c>
      <c r="AZ94" s="9">
        <f t="shared" si="710"/>
        <v>5005.4380949301994</v>
      </c>
      <c r="BA94" s="9">
        <f t="shared" si="710"/>
        <v>4913.9996918248617</v>
      </c>
      <c r="BB94" s="9">
        <f t="shared" si="710"/>
        <v>4995.4472005291427</v>
      </c>
      <c r="BC94" s="9">
        <f t="shared" si="710"/>
        <v>4904.1913092064497</v>
      </c>
      <c r="BD94" s="9">
        <f t="shared" si="710"/>
        <v>4958.0835213955324</v>
      </c>
      <c r="BE94" s="9">
        <f t="shared" si="710"/>
        <v>0</v>
      </c>
      <c r="BF94" s="9">
        <f t="shared" si="710"/>
        <v>0</v>
      </c>
      <c r="BG94" s="9">
        <f t="shared" si="710"/>
        <v>0</v>
      </c>
      <c r="BH94" s="9">
        <f t="shared" si="710"/>
        <v>0</v>
      </c>
      <c r="BI94" s="9">
        <f t="shared" si="710"/>
        <v>0</v>
      </c>
      <c r="BJ94" s="9">
        <f t="shared" si="710"/>
        <v>0</v>
      </c>
      <c r="BK94" s="9">
        <f t="shared" si="710"/>
        <v>0</v>
      </c>
      <c r="BL94" s="9">
        <f t="shared" si="710"/>
        <v>0</v>
      </c>
      <c r="BM94" s="9">
        <f t="shared" si="710"/>
        <v>0</v>
      </c>
      <c r="BN94" s="9">
        <f t="shared" si="710"/>
        <v>0</v>
      </c>
      <c r="BO94" s="9">
        <f t="shared" si="710"/>
        <v>0</v>
      </c>
      <c r="BP94" s="9">
        <f t="shared" si="710"/>
        <v>0</v>
      </c>
      <c r="BQ94" s="9">
        <f t="shared" ref="BQ94:CV94" si="711" xml:space="preserve"> BQ$68</f>
        <v>0</v>
      </c>
      <c r="BR94" s="9">
        <f t="shared" si="711"/>
        <v>0</v>
      </c>
      <c r="BS94" s="9">
        <f t="shared" si="711"/>
        <v>0</v>
      </c>
      <c r="BT94" s="9">
        <f t="shared" si="711"/>
        <v>0</v>
      </c>
      <c r="BU94" s="9">
        <f t="shared" si="711"/>
        <v>0</v>
      </c>
      <c r="BV94" s="9">
        <f t="shared" si="711"/>
        <v>0</v>
      </c>
      <c r="BW94" s="9">
        <f t="shared" si="711"/>
        <v>0</v>
      </c>
      <c r="BX94" s="9">
        <f t="shared" si="711"/>
        <v>0</v>
      </c>
      <c r="BY94" s="9">
        <f t="shared" si="711"/>
        <v>0</v>
      </c>
      <c r="BZ94" s="9">
        <f t="shared" si="711"/>
        <v>0</v>
      </c>
      <c r="CA94" s="9">
        <f t="shared" si="711"/>
        <v>0</v>
      </c>
      <c r="CB94" s="9">
        <f t="shared" si="711"/>
        <v>0</v>
      </c>
      <c r="CC94" s="9">
        <f t="shared" si="711"/>
        <v>0</v>
      </c>
      <c r="CD94" s="9">
        <f t="shared" si="711"/>
        <v>0</v>
      </c>
      <c r="CE94" s="9">
        <f t="shared" si="711"/>
        <v>0</v>
      </c>
      <c r="CF94" s="9">
        <f t="shared" si="711"/>
        <v>0</v>
      </c>
      <c r="CG94" s="9">
        <f t="shared" si="711"/>
        <v>0</v>
      </c>
      <c r="CH94" s="9">
        <f t="shared" si="711"/>
        <v>0</v>
      </c>
      <c r="CI94" s="9">
        <f t="shared" si="711"/>
        <v>0</v>
      </c>
      <c r="CJ94" s="9">
        <f t="shared" si="711"/>
        <v>0</v>
      </c>
      <c r="CK94" s="9">
        <f t="shared" si="711"/>
        <v>0</v>
      </c>
      <c r="CL94" s="9">
        <f t="shared" si="711"/>
        <v>0</v>
      </c>
      <c r="CM94" s="9">
        <f t="shared" si="711"/>
        <v>0</v>
      </c>
      <c r="CN94" s="9">
        <f t="shared" si="711"/>
        <v>0</v>
      </c>
      <c r="CO94" s="9">
        <f t="shared" si="711"/>
        <v>0</v>
      </c>
      <c r="CP94" s="9">
        <f t="shared" si="711"/>
        <v>0</v>
      </c>
      <c r="CQ94" s="9">
        <f t="shared" si="711"/>
        <v>0</v>
      </c>
      <c r="CR94" s="9">
        <f t="shared" si="711"/>
        <v>0</v>
      </c>
      <c r="CS94" s="9">
        <f t="shared" si="711"/>
        <v>0</v>
      </c>
      <c r="CT94" s="9">
        <f t="shared" si="711"/>
        <v>0</v>
      </c>
      <c r="CU94" s="9">
        <f t="shared" si="711"/>
        <v>0</v>
      </c>
      <c r="CV94" s="9">
        <f t="shared" si="711"/>
        <v>0</v>
      </c>
      <c r="CW94" s="9">
        <f t="shared" ref="CW94:EB94" si="712" xml:space="preserve"> CW$68</f>
        <v>0</v>
      </c>
      <c r="CX94" s="9">
        <f t="shared" si="712"/>
        <v>0</v>
      </c>
      <c r="CY94" s="9">
        <f t="shared" si="712"/>
        <v>0</v>
      </c>
      <c r="CZ94" s="9">
        <f t="shared" si="712"/>
        <v>0</v>
      </c>
      <c r="DA94" s="9">
        <f t="shared" si="712"/>
        <v>0</v>
      </c>
      <c r="DB94" s="9">
        <f t="shared" si="712"/>
        <v>0</v>
      </c>
      <c r="DC94" s="9">
        <f t="shared" si="712"/>
        <v>0</v>
      </c>
      <c r="DD94" s="9">
        <f t="shared" si="712"/>
        <v>0</v>
      </c>
      <c r="DE94" s="9">
        <f t="shared" si="712"/>
        <v>0</v>
      </c>
      <c r="DF94" s="9">
        <f t="shared" si="712"/>
        <v>0</v>
      </c>
      <c r="DG94" s="9">
        <f t="shared" si="712"/>
        <v>0</v>
      </c>
      <c r="DH94" s="9">
        <f t="shared" si="712"/>
        <v>0</v>
      </c>
      <c r="DI94" s="9">
        <f t="shared" si="712"/>
        <v>0</v>
      </c>
      <c r="DJ94" s="9">
        <f t="shared" si="712"/>
        <v>0</v>
      </c>
      <c r="DK94" s="9">
        <f t="shared" si="712"/>
        <v>0</v>
      </c>
      <c r="DL94" s="9">
        <f t="shared" si="712"/>
        <v>0</v>
      </c>
      <c r="DM94" s="9">
        <f t="shared" si="712"/>
        <v>0</v>
      </c>
      <c r="DN94" s="9">
        <f t="shared" si="712"/>
        <v>0</v>
      </c>
      <c r="DO94" s="9">
        <f t="shared" si="712"/>
        <v>0</v>
      </c>
      <c r="DP94" s="9">
        <f t="shared" si="712"/>
        <v>0</v>
      </c>
      <c r="DQ94" s="9">
        <f t="shared" si="712"/>
        <v>0</v>
      </c>
      <c r="DR94" s="9">
        <f t="shared" si="712"/>
        <v>0</v>
      </c>
      <c r="DS94" s="9">
        <f t="shared" si="712"/>
        <v>0</v>
      </c>
      <c r="DT94" s="9">
        <f t="shared" si="712"/>
        <v>0</v>
      </c>
      <c r="DU94" s="9">
        <f t="shared" si="712"/>
        <v>0</v>
      </c>
      <c r="DV94" s="9">
        <f t="shared" si="712"/>
        <v>0</v>
      </c>
      <c r="DW94" s="9">
        <f t="shared" si="712"/>
        <v>0</v>
      </c>
      <c r="DX94" s="9">
        <f t="shared" si="712"/>
        <v>0</v>
      </c>
      <c r="DY94" s="9">
        <f t="shared" si="712"/>
        <v>0</v>
      </c>
      <c r="DZ94" s="9">
        <f t="shared" si="712"/>
        <v>0</v>
      </c>
      <c r="EA94" s="9">
        <f t="shared" si="712"/>
        <v>0</v>
      </c>
      <c r="EB94" s="9">
        <f t="shared" si="712"/>
        <v>0</v>
      </c>
      <c r="EC94" s="9">
        <f t="shared" ref="EC94:FH94" si="713" xml:space="preserve"> EC$68</f>
        <v>0</v>
      </c>
      <c r="ED94" s="9">
        <f t="shared" si="713"/>
        <v>0</v>
      </c>
      <c r="EE94" s="9">
        <f t="shared" si="713"/>
        <v>0</v>
      </c>
      <c r="EF94" s="9">
        <f t="shared" si="713"/>
        <v>0</v>
      </c>
      <c r="EG94" s="9">
        <f t="shared" si="713"/>
        <v>0</v>
      </c>
      <c r="EH94" s="9">
        <f t="shared" si="713"/>
        <v>0</v>
      </c>
      <c r="EI94" s="9">
        <f t="shared" si="713"/>
        <v>0</v>
      </c>
      <c r="EJ94" s="9">
        <f t="shared" si="713"/>
        <v>0</v>
      </c>
      <c r="EK94" s="9">
        <f t="shared" si="713"/>
        <v>0</v>
      </c>
      <c r="EL94" s="9">
        <f t="shared" si="713"/>
        <v>0</v>
      </c>
      <c r="EM94" s="9">
        <f t="shared" si="713"/>
        <v>0</v>
      </c>
      <c r="EN94" s="9">
        <f t="shared" si="713"/>
        <v>0</v>
      </c>
      <c r="EO94" s="9">
        <f t="shared" si="713"/>
        <v>0</v>
      </c>
      <c r="EP94" s="9">
        <f t="shared" si="713"/>
        <v>0</v>
      </c>
      <c r="EQ94" s="9">
        <f t="shared" si="713"/>
        <v>0</v>
      </c>
      <c r="ER94" s="9">
        <f t="shared" si="713"/>
        <v>0</v>
      </c>
      <c r="ES94" s="9">
        <f t="shared" si="713"/>
        <v>0</v>
      </c>
      <c r="ET94" s="9">
        <f t="shared" si="713"/>
        <v>0</v>
      </c>
      <c r="EU94" s="9">
        <f t="shared" si="713"/>
        <v>0</v>
      </c>
      <c r="EV94" s="9">
        <f t="shared" si="713"/>
        <v>0</v>
      </c>
      <c r="EW94" s="9">
        <f t="shared" si="713"/>
        <v>0</v>
      </c>
      <c r="EX94" s="9">
        <f t="shared" si="713"/>
        <v>0</v>
      </c>
      <c r="EY94" s="9">
        <f t="shared" si="713"/>
        <v>0</v>
      </c>
      <c r="EZ94" s="9">
        <f t="shared" si="713"/>
        <v>0</v>
      </c>
      <c r="FA94" s="9">
        <f t="shared" si="713"/>
        <v>0</v>
      </c>
      <c r="FB94" s="9">
        <f t="shared" si="713"/>
        <v>0</v>
      </c>
      <c r="FC94" s="9">
        <f t="shared" si="713"/>
        <v>0</v>
      </c>
      <c r="FD94" s="9">
        <f t="shared" si="713"/>
        <v>0</v>
      </c>
      <c r="FE94" s="9">
        <f t="shared" si="713"/>
        <v>0</v>
      </c>
      <c r="FF94" s="9">
        <f t="shared" si="713"/>
        <v>0</v>
      </c>
      <c r="FG94" s="9">
        <f t="shared" si="713"/>
        <v>0</v>
      </c>
      <c r="FH94" s="9">
        <f t="shared" si="713"/>
        <v>0</v>
      </c>
      <c r="FI94" s="9">
        <f t="shared" ref="FI94:GJ94" si="714" xml:space="preserve"> FI$68</f>
        <v>0</v>
      </c>
      <c r="FJ94" s="9">
        <f t="shared" si="714"/>
        <v>0</v>
      </c>
      <c r="FK94" s="9">
        <f t="shared" si="714"/>
        <v>0</v>
      </c>
      <c r="FL94" s="9">
        <f t="shared" si="714"/>
        <v>0</v>
      </c>
      <c r="FM94" s="9">
        <f t="shared" si="714"/>
        <v>0</v>
      </c>
      <c r="FN94" s="9">
        <f t="shared" si="714"/>
        <v>0</v>
      </c>
      <c r="FO94" s="9">
        <f t="shared" si="714"/>
        <v>0</v>
      </c>
      <c r="FP94" s="9">
        <f t="shared" si="714"/>
        <v>0</v>
      </c>
      <c r="FQ94" s="9">
        <f t="shared" si="714"/>
        <v>0</v>
      </c>
      <c r="FR94" s="9">
        <f t="shared" si="714"/>
        <v>0</v>
      </c>
      <c r="FS94" s="9">
        <f t="shared" si="714"/>
        <v>0</v>
      </c>
      <c r="FT94" s="9">
        <f t="shared" si="714"/>
        <v>0</v>
      </c>
      <c r="FU94" s="9">
        <f t="shared" si="714"/>
        <v>0</v>
      </c>
      <c r="FV94" s="9">
        <f t="shared" si="714"/>
        <v>0</v>
      </c>
      <c r="FW94" s="9">
        <f t="shared" si="714"/>
        <v>0</v>
      </c>
      <c r="FX94" s="9">
        <f t="shared" si="714"/>
        <v>0</v>
      </c>
      <c r="FY94" s="9">
        <f t="shared" si="714"/>
        <v>0</v>
      </c>
      <c r="FZ94" s="9">
        <f t="shared" si="714"/>
        <v>0</v>
      </c>
      <c r="GA94" s="9">
        <f t="shared" si="714"/>
        <v>0</v>
      </c>
      <c r="GB94" s="9">
        <f t="shared" si="714"/>
        <v>0</v>
      </c>
      <c r="GC94" s="9">
        <f t="shared" si="714"/>
        <v>0</v>
      </c>
      <c r="GD94" s="9">
        <f t="shared" si="714"/>
        <v>0</v>
      </c>
      <c r="GE94" s="9">
        <f t="shared" si="714"/>
        <v>0</v>
      </c>
      <c r="GF94" s="9">
        <f t="shared" si="714"/>
        <v>0</v>
      </c>
      <c r="GG94" s="9">
        <f t="shared" si="714"/>
        <v>0</v>
      </c>
      <c r="GH94" s="9">
        <f t="shared" si="714"/>
        <v>0</v>
      </c>
      <c r="GI94" s="9">
        <f t="shared" si="714"/>
        <v>0</v>
      </c>
      <c r="GJ94" s="9">
        <f t="shared" si="714"/>
        <v>0</v>
      </c>
    </row>
    <row r="95" spans="1:192" x14ac:dyDescent="0.25">
      <c r="A95" s="243"/>
      <c r="B95" s="243"/>
      <c r="C95" s="244"/>
      <c r="D95" s="245" t="s">
        <v>423</v>
      </c>
      <c r="E95" s="9" t="str">
        <f t="shared" ref="E95:AJ95" si="715" xml:space="preserve"> E$89</f>
        <v>Accounts payable balance</v>
      </c>
      <c r="F95" s="9">
        <f t="shared" si="715"/>
        <v>0</v>
      </c>
      <c r="G95" s="9" t="str">
        <f t="shared" si="715"/>
        <v>$ 000s</v>
      </c>
      <c r="H95" s="9">
        <f t="shared" si="715"/>
        <v>0</v>
      </c>
      <c r="I95" s="9">
        <f t="shared" si="715"/>
        <v>0</v>
      </c>
      <c r="J95" s="9">
        <f t="shared" si="715"/>
        <v>0</v>
      </c>
      <c r="K95" s="9">
        <f t="shared" si="715"/>
        <v>0</v>
      </c>
      <c r="L95" s="9">
        <f t="shared" si="715"/>
        <v>0</v>
      </c>
      <c r="M95" s="9">
        <f t="shared" si="715"/>
        <v>0</v>
      </c>
      <c r="N95" s="9">
        <f t="shared" si="715"/>
        <v>0</v>
      </c>
      <c r="O95" s="9">
        <f t="shared" si="715"/>
        <v>0</v>
      </c>
      <c r="P95" s="9">
        <f t="shared" si="715"/>
        <v>0</v>
      </c>
      <c r="Q95" s="9">
        <f t="shared" si="715"/>
        <v>0</v>
      </c>
      <c r="R95" s="9">
        <f t="shared" si="715"/>
        <v>1229.3384720558574</v>
      </c>
      <c r="S95" s="9">
        <f t="shared" si="715"/>
        <v>1209.2949100114683</v>
      </c>
      <c r="T95" s="9">
        <f t="shared" si="715"/>
        <v>1253.9252414969742</v>
      </c>
      <c r="U95" s="9">
        <f t="shared" si="715"/>
        <v>1233.4808082116979</v>
      </c>
      <c r="V95" s="9">
        <f t="shared" si="715"/>
        <v>1279.0037463269136</v>
      </c>
      <c r="W95" s="9">
        <f t="shared" si="715"/>
        <v>1258.1504243759318</v>
      </c>
      <c r="X95" s="9">
        <f t="shared" si="715"/>
        <v>1297.4157782795328</v>
      </c>
      <c r="Y95" s="9">
        <f t="shared" si="715"/>
        <v>1283.3134328634505</v>
      </c>
      <c r="Z95" s="9">
        <f t="shared" si="715"/>
        <v>1330.7476938038981</v>
      </c>
      <c r="AA95" s="9">
        <f t="shared" si="715"/>
        <v>1309.050720535357</v>
      </c>
      <c r="AB95" s="9">
        <f t="shared" si="715"/>
        <v>1357.3626476799764</v>
      </c>
      <c r="AC95" s="9">
        <f t="shared" si="715"/>
        <v>1335.2317349460636</v>
      </c>
      <c r="AD95" s="9">
        <f t="shared" si="715"/>
        <v>1384.5099006335759</v>
      </c>
      <c r="AE95" s="9">
        <f t="shared" si="715"/>
        <v>1361.9363696449855</v>
      </c>
      <c r="AF95" s="9">
        <f t="shared" si="715"/>
        <v>1404.4407574448942</v>
      </c>
      <c r="AG95" s="9">
        <f t="shared" si="715"/>
        <v>1389.1750970378853</v>
      </c>
      <c r="AH95" s="9">
        <f t="shared" si="715"/>
        <v>1440.5222522670147</v>
      </c>
      <c r="AI95" s="9">
        <f t="shared" si="715"/>
        <v>1417.035476414836</v>
      </c>
      <c r="AJ95" s="9">
        <f t="shared" si="715"/>
        <v>1469.3326973123558</v>
      </c>
      <c r="AK95" s="9">
        <f t="shared" ref="AK95:BP95" si="716" xml:space="preserve"> AK$89</f>
        <v>1445.3761859431324</v>
      </c>
      <c r="AL95" s="9">
        <f t="shared" si="716"/>
        <v>1498.7193512586027</v>
      </c>
      <c r="AM95" s="9">
        <f t="shared" si="716"/>
        <v>1474.2837096619951</v>
      </c>
      <c r="AN95" s="9">
        <f t="shared" si="716"/>
        <v>1520.294322139358</v>
      </c>
      <c r="AO95" s="9">
        <f t="shared" si="716"/>
        <v>1503.769383855235</v>
      </c>
      <c r="AP95" s="9">
        <f t="shared" si="716"/>
        <v>1559.3522114960924</v>
      </c>
      <c r="AQ95" s="9">
        <f t="shared" si="716"/>
        <v>1533.9279906564825</v>
      </c>
      <c r="AR95" s="9">
        <f t="shared" si="716"/>
        <v>1590.5392557260138</v>
      </c>
      <c r="AS95" s="9">
        <f t="shared" si="716"/>
        <v>1564.6065504696116</v>
      </c>
      <c r="AT95" s="9">
        <f t="shared" si="716"/>
        <v>1622.3500408405343</v>
      </c>
      <c r="AU95" s="9">
        <f t="shared" si="716"/>
        <v>1595.8986814790042</v>
      </c>
      <c r="AV95" s="9">
        <f t="shared" si="716"/>
        <v>1645.7047502196674</v>
      </c>
      <c r="AW95" s="9">
        <f t="shared" si="716"/>
        <v>1627.8166551085833</v>
      </c>
      <c r="AX95" s="9">
        <f t="shared" si="716"/>
        <v>1687.9845595380893</v>
      </c>
      <c r="AY95" s="9">
        <f t="shared" si="716"/>
        <v>1660.4630721543163</v>
      </c>
      <c r="AZ95" s="9">
        <f t="shared" si="716"/>
        <v>1721.7442507288506</v>
      </c>
      <c r="BA95" s="9">
        <f t="shared" si="716"/>
        <v>1693.672333597402</v>
      </c>
      <c r="BB95" s="9">
        <f t="shared" si="716"/>
        <v>1756.1791357434286</v>
      </c>
      <c r="BC95" s="9">
        <f t="shared" si="716"/>
        <v>1727.5457802693509</v>
      </c>
      <c r="BD95" s="9">
        <f t="shared" si="716"/>
        <v>1781.4603958294047</v>
      </c>
      <c r="BE95" s="9">
        <f t="shared" si="716"/>
        <v>0</v>
      </c>
      <c r="BF95" s="9">
        <f t="shared" si="716"/>
        <v>0</v>
      </c>
      <c r="BG95" s="9">
        <f t="shared" si="716"/>
        <v>0</v>
      </c>
      <c r="BH95" s="9">
        <f t="shared" si="716"/>
        <v>0</v>
      </c>
      <c r="BI95" s="9">
        <f t="shared" si="716"/>
        <v>0</v>
      </c>
      <c r="BJ95" s="9">
        <f t="shared" si="716"/>
        <v>0</v>
      </c>
      <c r="BK95" s="9">
        <f t="shared" si="716"/>
        <v>0</v>
      </c>
      <c r="BL95" s="9">
        <f t="shared" si="716"/>
        <v>0</v>
      </c>
      <c r="BM95" s="9">
        <f t="shared" si="716"/>
        <v>0</v>
      </c>
      <c r="BN95" s="9">
        <f t="shared" si="716"/>
        <v>0</v>
      </c>
      <c r="BO95" s="9">
        <f t="shared" si="716"/>
        <v>0</v>
      </c>
      <c r="BP95" s="9">
        <f t="shared" si="716"/>
        <v>0</v>
      </c>
      <c r="BQ95" s="9">
        <f t="shared" ref="BQ95:CV95" si="717" xml:space="preserve"> BQ$89</f>
        <v>0</v>
      </c>
      <c r="BR95" s="9">
        <f t="shared" si="717"/>
        <v>0</v>
      </c>
      <c r="BS95" s="9">
        <f t="shared" si="717"/>
        <v>0</v>
      </c>
      <c r="BT95" s="9">
        <f t="shared" si="717"/>
        <v>0</v>
      </c>
      <c r="BU95" s="9">
        <f t="shared" si="717"/>
        <v>0</v>
      </c>
      <c r="BV95" s="9">
        <f t="shared" si="717"/>
        <v>0</v>
      </c>
      <c r="BW95" s="9">
        <f t="shared" si="717"/>
        <v>0</v>
      </c>
      <c r="BX95" s="9">
        <f t="shared" si="717"/>
        <v>0</v>
      </c>
      <c r="BY95" s="9">
        <f t="shared" si="717"/>
        <v>0</v>
      </c>
      <c r="BZ95" s="9">
        <f t="shared" si="717"/>
        <v>0</v>
      </c>
      <c r="CA95" s="9">
        <f t="shared" si="717"/>
        <v>0</v>
      </c>
      <c r="CB95" s="9">
        <f t="shared" si="717"/>
        <v>0</v>
      </c>
      <c r="CC95" s="9">
        <f t="shared" si="717"/>
        <v>0</v>
      </c>
      <c r="CD95" s="9">
        <f t="shared" si="717"/>
        <v>0</v>
      </c>
      <c r="CE95" s="9">
        <f t="shared" si="717"/>
        <v>0</v>
      </c>
      <c r="CF95" s="9">
        <f t="shared" si="717"/>
        <v>0</v>
      </c>
      <c r="CG95" s="9">
        <f t="shared" si="717"/>
        <v>0</v>
      </c>
      <c r="CH95" s="9">
        <f t="shared" si="717"/>
        <v>0</v>
      </c>
      <c r="CI95" s="9">
        <f t="shared" si="717"/>
        <v>0</v>
      </c>
      <c r="CJ95" s="9">
        <f t="shared" si="717"/>
        <v>0</v>
      </c>
      <c r="CK95" s="9">
        <f t="shared" si="717"/>
        <v>0</v>
      </c>
      <c r="CL95" s="9">
        <f t="shared" si="717"/>
        <v>0</v>
      </c>
      <c r="CM95" s="9">
        <f t="shared" si="717"/>
        <v>0</v>
      </c>
      <c r="CN95" s="9">
        <f t="shared" si="717"/>
        <v>0</v>
      </c>
      <c r="CO95" s="9">
        <f t="shared" si="717"/>
        <v>0</v>
      </c>
      <c r="CP95" s="9">
        <f t="shared" si="717"/>
        <v>0</v>
      </c>
      <c r="CQ95" s="9">
        <f t="shared" si="717"/>
        <v>0</v>
      </c>
      <c r="CR95" s="9">
        <f t="shared" si="717"/>
        <v>0</v>
      </c>
      <c r="CS95" s="9">
        <f t="shared" si="717"/>
        <v>0</v>
      </c>
      <c r="CT95" s="9">
        <f t="shared" si="717"/>
        <v>0</v>
      </c>
      <c r="CU95" s="9">
        <f t="shared" si="717"/>
        <v>0</v>
      </c>
      <c r="CV95" s="9">
        <f t="shared" si="717"/>
        <v>0</v>
      </c>
      <c r="CW95" s="9">
        <f t="shared" ref="CW95:EB95" si="718" xml:space="preserve"> CW$89</f>
        <v>0</v>
      </c>
      <c r="CX95" s="9">
        <f t="shared" si="718"/>
        <v>0</v>
      </c>
      <c r="CY95" s="9">
        <f t="shared" si="718"/>
        <v>0</v>
      </c>
      <c r="CZ95" s="9">
        <f t="shared" si="718"/>
        <v>0</v>
      </c>
      <c r="DA95" s="9">
        <f t="shared" si="718"/>
        <v>0</v>
      </c>
      <c r="DB95" s="9">
        <f t="shared" si="718"/>
        <v>0</v>
      </c>
      <c r="DC95" s="9">
        <f t="shared" si="718"/>
        <v>0</v>
      </c>
      <c r="DD95" s="9">
        <f t="shared" si="718"/>
        <v>0</v>
      </c>
      <c r="DE95" s="9">
        <f t="shared" si="718"/>
        <v>0</v>
      </c>
      <c r="DF95" s="9">
        <f t="shared" si="718"/>
        <v>0</v>
      </c>
      <c r="DG95" s="9">
        <f t="shared" si="718"/>
        <v>0</v>
      </c>
      <c r="DH95" s="9">
        <f t="shared" si="718"/>
        <v>0</v>
      </c>
      <c r="DI95" s="9">
        <f t="shared" si="718"/>
        <v>0</v>
      </c>
      <c r="DJ95" s="9">
        <f t="shared" si="718"/>
        <v>0</v>
      </c>
      <c r="DK95" s="9">
        <f t="shared" si="718"/>
        <v>0</v>
      </c>
      <c r="DL95" s="9">
        <f t="shared" si="718"/>
        <v>0</v>
      </c>
      <c r="DM95" s="9">
        <f t="shared" si="718"/>
        <v>0</v>
      </c>
      <c r="DN95" s="9">
        <f t="shared" si="718"/>
        <v>0</v>
      </c>
      <c r="DO95" s="9">
        <f t="shared" si="718"/>
        <v>0</v>
      </c>
      <c r="DP95" s="9">
        <f t="shared" si="718"/>
        <v>0</v>
      </c>
      <c r="DQ95" s="9">
        <f t="shared" si="718"/>
        <v>0</v>
      </c>
      <c r="DR95" s="9">
        <f t="shared" si="718"/>
        <v>0</v>
      </c>
      <c r="DS95" s="9">
        <f t="shared" si="718"/>
        <v>0</v>
      </c>
      <c r="DT95" s="9">
        <f t="shared" si="718"/>
        <v>0</v>
      </c>
      <c r="DU95" s="9">
        <f t="shared" si="718"/>
        <v>0</v>
      </c>
      <c r="DV95" s="9">
        <f t="shared" si="718"/>
        <v>0</v>
      </c>
      <c r="DW95" s="9">
        <f t="shared" si="718"/>
        <v>0</v>
      </c>
      <c r="DX95" s="9">
        <f t="shared" si="718"/>
        <v>0</v>
      </c>
      <c r="DY95" s="9">
        <f t="shared" si="718"/>
        <v>0</v>
      </c>
      <c r="DZ95" s="9">
        <f t="shared" si="718"/>
        <v>0</v>
      </c>
      <c r="EA95" s="9">
        <f t="shared" si="718"/>
        <v>0</v>
      </c>
      <c r="EB95" s="9">
        <f t="shared" si="718"/>
        <v>0</v>
      </c>
      <c r="EC95" s="9">
        <f t="shared" ref="EC95:FH95" si="719" xml:space="preserve"> EC$89</f>
        <v>0</v>
      </c>
      <c r="ED95" s="9">
        <f t="shared" si="719"/>
        <v>0</v>
      </c>
      <c r="EE95" s="9">
        <f t="shared" si="719"/>
        <v>0</v>
      </c>
      <c r="EF95" s="9">
        <f t="shared" si="719"/>
        <v>0</v>
      </c>
      <c r="EG95" s="9">
        <f t="shared" si="719"/>
        <v>0</v>
      </c>
      <c r="EH95" s="9">
        <f t="shared" si="719"/>
        <v>0</v>
      </c>
      <c r="EI95" s="9">
        <f t="shared" si="719"/>
        <v>0</v>
      </c>
      <c r="EJ95" s="9">
        <f t="shared" si="719"/>
        <v>0</v>
      </c>
      <c r="EK95" s="9">
        <f t="shared" si="719"/>
        <v>0</v>
      </c>
      <c r="EL95" s="9">
        <f t="shared" si="719"/>
        <v>0</v>
      </c>
      <c r="EM95" s="9">
        <f t="shared" si="719"/>
        <v>0</v>
      </c>
      <c r="EN95" s="9">
        <f t="shared" si="719"/>
        <v>0</v>
      </c>
      <c r="EO95" s="9">
        <f t="shared" si="719"/>
        <v>0</v>
      </c>
      <c r="EP95" s="9">
        <f t="shared" si="719"/>
        <v>0</v>
      </c>
      <c r="EQ95" s="9">
        <f t="shared" si="719"/>
        <v>0</v>
      </c>
      <c r="ER95" s="9">
        <f t="shared" si="719"/>
        <v>0</v>
      </c>
      <c r="ES95" s="9">
        <f t="shared" si="719"/>
        <v>0</v>
      </c>
      <c r="ET95" s="9">
        <f t="shared" si="719"/>
        <v>0</v>
      </c>
      <c r="EU95" s="9">
        <f t="shared" si="719"/>
        <v>0</v>
      </c>
      <c r="EV95" s="9">
        <f t="shared" si="719"/>
        <v>0</v>
      </c>
      <c r="EW95" s="9">
        <f t="shared" si="719"/>
        <v>0</v>
      </c>
      <c r="EX95" s="9">
        <f t="shared" si="719"/>
        <v>0</v>
      </c>
      <c r="EY95" s="9">
        <f t="shared" si="719"/>
        <v>0</v>
      </c>
      <c r="EZ95" s="9">
        <f t="shared" si="719"/>
        <v>0</v>
      </c>
      <c r="FA95" s="9">
        <f t="shared" si="719"/>
        <v>0</v>
      </c>
      <c r="FB95" s="9">
        <f t="shared" si="719"/>
        <v>0</v>
      </c>
      <c r="FC95" s="9">
        <f t="shared" si="719"/>
        <v>0</v>
      </c>
      <c r="FD95" s="9">
        <f t="shared" si="719"/>
        <v>0</v>
      </c>
      <c r="FE95" s="9">
        <f t="shared" si="719"/>
        <v>0</v>
      </c>
      <c r="FF95" s="9">
        <f t="shared" si="719"/>
        <v>0</v>
      </c>
      <c r="FG95" s="9">
        <f t="shared" si="719"/>
        <v>0</v>
      </c>
      <c r="FH95" s="9">
        <f t="shared" si="719"/>
        <v>0</v>
      </c>
      <c r="FI95" s="9">
        <f t="shared" ref="FI95:GJ95" si="720" xml:space="preserve"> FI$89</f>
        <v>0</v>
      </c>
      <c r="FJ95" s="9">
        <f t="shared" si="720"/>
        <v>0</v>
      </c>
      <c r="FK95" s="9">
        <f t="shared" si="720"/>
        <v>0</v>
      </c>
      <c r="FL95" s="9">
        <f t="shared" si="720"/>
        <v>0</v>
      </c>
      <c r="FM95" s="9">
        <f t="shared" si="720"/>
        <v>0</v>
      </c>
      <c r="FN95" s="9">
        <f t="shared" si="720"/>
        <v>0</v>
      </c>
      <c r="FO95" s="9">
        <f t="shared" si="720"/>
        <v>0</v>
      </c>
      <c r="FP95" s="9">
        <f t="shared" si="720"/>
        <v>0</v>
      </c>
      <c r="FQ95" s="9">
        <f t="shared" si="720"/>
        <v>0</v>
      </c>
      <c r="FR95" s="9">
        <f t="shared" si="720"/>
        <v>0</v>
      </c>
      <c r="FS95" s="9">
        <f t="shared" si="720"/>
        <v>0</v>
      </c>
      <c r="FT95" s="9">
        <f t="shared" si="720"/>
        <v>0</v>
      </c>
      <c r="FU95" s="9">
        <f t="shared" si="720"/>
        <v>0</v>
      </c>
      <c r="FV95" s="9">
        <f t="shared" si="720"/>
        <v>0</v>
      </c>
      <c r="FW95" s="9">
        <f t="shared" si="720"/>
        <v>0</v>
      </c>
      <c r="FX95" s="9">
        <f t="shared" si="720"/>
        <v>0</v>
      </c>
      <c r="FY95" s="9">
        <f t="shared" si="720"/>
        <v>0</v>
      </c>
      <c r="FZ95" s="9">
        <f t="shared" si="720"/>
        <v>0</v>
      </c>
      <c r="GA95" s="9">
        <f t="shared" si="720"/>
        <v>0</v>
      </c>
      <c r="GB95" s="9">
        <f t="shared" si="720"/>
        <v>0</v>
      </c>
      <c r="GC95" s="9">
        <f t="shared" si="720"/>
        <v>0</v>
      </c>
      <c r="GD95" s="9">
        <f t="shared" si="720"/>
        <v>0</v>
      </c>
      <c r="GE95" s="9">
        <f t="shared" si="720"/>
        <v>0</v>
      </c>
      <c r="GF95" s="9">
        <f t="shared" si="720"/>
        <v>0</v>
      </c>
      <c r="GG95" s="9">
        <f t="shared" si="720"/>
        <v>0</v>
      </c>
      <c r="GH95" s="9">
        <f t="shared" si="720"/>
        <v>0</v>
      </c>
      <c r="GI95" s="9">
        <f t="shared" si="720"/>
        <v>0</v>
      </c>
      <c r="GJ95" s="9">
        <f t="shared" si="720"/>
        <v>0</v>
      </c>
    </row>
    <row r="96" spans="1:192" x14ac:dyDescent="0.25">
      <c r="A96" s="243"/>
      <c r="B96" s="243"/>
      <c r="C96" s="244"/>
      <c r="D96" s="245"/>
      <c r="E96" s="242" t="s">
        <v>429</v>
      </c>
      <c r="F96" s="242"/>
      <c r="G96" s="242" t="str">
        <f xml:space="preserve"> SMU</f>
        <v>$ 000s</v>
      </c>
      <c r="H96" s="242"/>
      <c r="I96" s="242"/>
      <c r="J96" s="242">
        <f t="shared" ref="J96:AO96" si="721" xml:space="preserve"> J94 - J95</f>
        <v>0</v>
      </c>
      <c r="K96" s="242">
        <f t="shared" si="721"/>
        <v>0</v>
      </c>
      <c r="L96" s="242">
        <f t="shared" si="721"/>
        <v>0</v>
      </c>
      <c r="M96" s="242">
        <f t="shared" si="721"/>
        <v>0</v>
      </c>
      <c r="N96" s="242">
        <f t="shared" si="721"/>
        <v>0</v>
      </c>
      <c r="O96" s="242">
        <f t="shared" si="721"/>
        <v>0</v>
      </c>
      <c r="P96" s="242">
        <f t="shared" si="721"/>
        <v>0</v>
      </c>
      <c r="Q96" s="242">
        <f t="shared" si="721"/>
        <v>5093.9433690745245</v>
      </c>
      <c r="R96" s="242">
        <f t="shared" si="721"/>
        <v>3949.0348976110613</v>
      </c>
      <c r="S96" s="242">
        <f t="shared" si="721"/>
        <v>3874.4809074281757</v>
      </c>
      <c r="T96" s="242">
        <f t="shared" si="721"/>
        <v>3914.1120535797927</v>
      </c>
      <c r="U96" s="242">
        <f t="shared" si="721"/>
        <v>3840.1477521073102</v>
      </c>
      <c r="V96" s="242">
        <f t="shared" si="721"/>
        <v>3878.7181050471054</v>
      </c>
      <c r="W96" s="242">
        <f t="shared" si="721"/>
        <v>3805.3511328286677</v>
      </c>
      <c r="X96" s="242">
        <f t="shared" si="721"/>
        <v>3821.728653180061</v>
      </c>
      <c r="Y96" s="242">
        <f t="shared" si="721"/>
        <v>3770.0813348058082</v>
      </c>
      <c r="Z96" s="242">
        <f t="shared" si="721"/>
        <v>3806.4049981913722</v>
      </c>
      <c r="AA96" s="242">
        <f t="shared" si="721"/>
        <v>3734.2574308311669</v>
      </c>
      <c r="AB96" s="242">
        <f t="shared" si="721"/>
        <v>3769.5362465268772</v>
      </c>
      <c r="AC96" s="242">
        <f t="shared" si="721"/>
        <v>3698.0099330844032</v>
      </c>
      <c r="AD96" s="242">
        <f t="shared" si="721"/>
        <v>3732.1556624471204</v>
      </c>
      <c r="AE96" s="242">
        <f t="shared" si="721"/>
        <v>3661.25890783053</v>
      </c>
      <c r="AF96" s="242">
        <f t="shared" si="721"/>
        <v>3673.9544681347488</v>
      </c>
      <c r="AG96" s="242">
        <f t="shared" si="721"/>
        <v>3623.9938425584369</v>
      </c>
      <c r="AH96" s="242">
        <f t="shared" si="721"/>
        <v>3655.7378852231677</v>
      </c>
      <c r="AI96" s="242">
        <f t="shared" si="721"/>
        <v>3586.1271379527498</v>
      </c>
      <c r="AJ96" s="242">
        <f t="shared" si="721"/>
        <v>3616.7552642546934</v>
      </c>
      <c r="AK96" s="242">
        <f t="shared" si="721"/>
        <v>3547.8000759007664</v>
      </c>
      <c r="AL96" s="242">
        <f t="shared" si="721"/>
        <v>3577.2167381296704</v>
      </c>
      <c r="AM96" s="242">
        <f t="shared" si="721"/>
        <v>3508.9261324975851</v>
      </c>
      <c r="AN96" s="242">
        <f t="shared" si="721"/>
        <v>3517.6760677362618</v>
      </c>
      <c r="AO96" s="242">
        <f t="shared" si="721"/>
        <v>3469.4939316732871</v>
      </c>
      <c r="AP96" s="242">
        <f t="shared" ref="AP96:BU96" si="722" xml:space="preserve"> AP94 - AP95</f>
        <v>3496.3408827428484</v>
      </c>
      <c r="AQ96" s="242">
        <f t="shared" si="722"/>
        <v>3429.4086515875515</v>
      </c>
      <c r="AR96" s="242">
        <f t="shared" si="722"/>
        <v>3455.0626347320094</v>
      </c>
      <c r="AS96" s="242">
        <f t="shared" si="722"/>
        <v>3388.8232322090671</v>
      </c>
      <c r="AT96" s="242">
        <f t="shared" si="722"/>
        <v>3413.1807879598891</v>
      </c>
      <c r="AU96" s="242">
        <f t="shared" si="722"/>
        <v>3347.6440158051082</v>
      </c>
      <c r="AV96" s="242">
        <f t="shared" si="722"/>
        <v>3352.162592089544</v>
      </c>
      <c r="AW96" s="242">
        <f t="shared" si="722"/>
        <v>3305.8586914823445</v>
      </c>
      <c r="AX96" s="242">
        <f t="shared" si="722"/>
        <v>3327.4644115819692</v>
      </c>
      <c r="AY96" s="242">
        <f t="shared" si="722"/>
        <v>3263.3646190541967</v>
      </c>
      <c r="AZ96" s="242">
        <f t="shared" si="722"/>
        <v>3283.6938442013488</v>
      </c>
      <c r="BA96" s="242">
        <f t="shared" si="722"/>
        <v>3220.3273582274596</v>
      </c>
      <c r="BB96" s="242">
        <f t="shared" si="722"/>
        <v>3239.2680647857142</v>
      </c>
      <c r="BC96" s="242">
        <f t="shared" si="722"/>
        <v>3176.6455289370988</v>
      </c>
      <c r="BD96" s="242">
        <f t="shared" si="722"/>
        <v>3176.6231255661278</v>
      </c>
      <c r="BE96" s="242">
        <f t="shared" si="722"/>
        <v>0</v>
      </c>
      <c r="BF96" s="242">
        <f t="shared" si="722"/>
        <v>0</v>
      </c>
      <c r="BG96" s="242">
        <f t="shared" si="722"/>
        <v>0</v>
      </c>
      <c r="BH96" s="242">
        <f t="shared" si="722"/>
        <v>0</v>
      </c>
      <c r="BI96" s="242">
        <f t="shared" si="722"/>
        <v>0</v>
      </c>
      <c r="BJ96" s="242">
        <f t="shared" si="722"/>
        <v>0</v>
      </c>
      <c r="BK96" s="242">
        <f t="shared" si="722"/>
        <v>0</v>
      </c>
      <c r="BL96" s="242">
        <f t="shared" si="722"/>
        <v>0</v>
      </c>
      <c r="BM96" s="242">
        <f t="shared" si="722"/>
        <v>0</v>
      </c>
      <c r="BN96" s="242">
        <f t="shared" si="722"/>
        <v>0</v>
      </c>
      <c r="BO96" s="242">
        <f t="shared" si="722"/>
        <v>0</v>
      </c>
      <c r="BP96" s="242">
        <f t="shared" si="722"/>
        <v>0</v>
      </c>
      <c r="BQ96" s="242">
        <f t="shared" si="722"/>
        <v>0</v>
      </c>
      <c r="BR96" s="242">
        <f t="shared" si="722"/>
        <v>0</v>
      </c>
      <c r="BS96" s="242">
        <f t="shared" si="722"/>
        <v>0</v>
      </c>
      <c r="BT96" s="242">
        <f t="shared" si="722"/>
        <v>0</v>
      </c>
      <c r="BU96" s="242">
        <f t="shared" si="722"/>
        <v>0</v>
      </c>
      <c r="BV96" s="242">
        <f t="shared" ref="BV96:DA96" si="723" xml:space="preserve"> BV94 - BV95</f>
        <v>0</v>
      </c>
      <c r="BW96" s="242">
        <f t="shared" si="723"/>
        <v>0</v>
      </c>
      <c r="BX96" s="242">
        <f t="shared" si="723"/>
        <v>0</v>
      </c>
      <c r="BY96" s="242">
        <f t="shared" si="723"/>
        <v>0</v>
      </c>
      <c r="BZ96" s="242">
        <f t="shared" si="723"/>
        <v>0</v>
      </c>
      <c r="CA96" s="242">
        <f t="shared" si="723"/>
        <v>0</v>
      </c>
      <c r="CB96" s="242">
        <f t="shared" si="723"/>
        <v>0</v>
      </c>
      <c r="CC96" s="242">
        <f t="shared" si="723"/>
        <v>0</v>
      </c>
      <c r="CD96" s="242">
        <f t="shared" si="723"/>
        <v>0</v>
      </c>
      <c r="CE96" s="242">
        <f t="shared" si="723"/>
        <v>0</v>
      </c>
      <c r="CF96" s="242">
        <f t="shared" si="723"/>
        <v>0</v>
      </c>
      <c r="CG96" s="242">
        <f t="shared" si="723"/>
        <v>0</v>
      </c>
      <c r="CH96" s="242">
        <f t="shared" si="723"/>
        <v>0</v>
      </c>
      <c r="CI96" s="242">
        <f t="shared" si="723"/>
        <v>0</v>
      </c>
      <c r="CJ96" s="242">
        <f t="shared" si="723"/>
        <v>0</v>
      </c>
      <c r="CK96" s="242">
        <f t="shared" si="723"/>
        <v>0</v>
      </c>
      <c r="CL96" s="242">
        <f t="shared" si="723"/>
        <v>0</v>
      </c>
      <c r="CM96" s="242">
        <f t="shared" si="723"/>
        <v>0</v>
      </c>
      <c r="CN96" s="242">
        <f t="shared" si="723"/>
        <v>0</v>
      </c>
      <c r="CO96" s="242">
        <f t="shared" si="723"/>
        <v>0</v>
      </c>
      <c r="CP96" s="242">
        <f t="shared" si="723"/>
        <v>0</v>
      </c>
      <c r="CQ96" s="242">
        <f t="shared" si="723"/>
        <v>0</v>
      </c>
      <c r="CR96" s="242">
        <f t="shared" si="723"/>
        <v>0</v>
      </c>
      <c r="CS96" s="242">
        <f t="shared" si="723"/>
        <v>0</v>
      </c>
      <c r="CT96" s="242">
        <f t="shared" si="723"/>
        <v>0</v>
      </c>
      <c r="CU96" s="242">
        <f t="shared" si="723"/>
        <v>0</v>
      </c>
      <c r="CV96" s="242">
        <f t="shared" si="723"/>
        <v>0</v>
      </c>
      <c r="CW96" s="242">
        <f t="shared" si="723"/>
        <v>0</v>
      </c>
      <c r="CX96" s="242">
        <f t="shared" si="723"/>
        <v>0</v>
      </c>
      <c r="CY96" s="242">
        <f t="shared" si="723"/>
        <v>0</v>
      </c>
      <c r="CZ96" s="242">
        <f t="shared" si="723"/>
        <v>0</v>
      </c>
      <c r="DA96" s="242">
        <f t="shared" si="723"/>
        <v>0</v>
      </c>
      <c r="DB96" s="242">
        <f t="shared" ref="DB96:EG96" si="724" xml:space="preserve"> DB94 - DB95</f>
        <v>0</v>
      </c>
      <c r="DC96" s="242">
        <f t="shared" si="724"/>
        <v>0</v>
      </c>
      <c r="DD96" s="242">
        <f t="shared" si="724"/>
        <v>0</v>
      </c>
      <c r="DE96" s="242">
        <f t="shared" si="724"/>
        <v>0</v>
      </c>
      <c r="DF96" s="242">
        <f t="shared" si="724"/>
        <v>0</v>
      </c>
      <c r="DG96" s="242">
        <f t="shared" si="724"/>
        <v>0</v>
      </c>
      <c r="DH96" s="242">
        <f t="shared" si="724"/>
        <v>0</v>
      </c>
      <c r="DI96" s="242">
        <f t="shared" si="724"/>
        <v>0</v>
      </c>
      <c r="DJ96" s="242">
        <f t="shared" si="724"/>
        <v>0</v>
      </c>
      <c r="DK96" s="242">
        <f t="shared" si="724"/>
        <v>0</v>
      </c>
      <c r="DL96" s="242">
        <f t="shared" si="724"/>
        <v>0</v>
      </c>
      <c r="DM96" s="242">
        <f t="shared" si="724"/>
        <v>0</v>
      </c>
      <c r="DN96" s="242">
        <f t="shared" si="724"/>
        <v>0</v>
      </c>
      <c r="DO96" s="242">
        <f t="shared" si="724"/>
        <v>0</v>
      </c>
      <c r="DP96" s="242">
        <f t="shared" si="724"/>
        <v>0</v>
      </c>
      <c r="DQ96" s="242">
        <f t="shared" si="724"/>
        <v>0</v>
      </c>
      <c r="DR96" s="242">
        <f t="shared" si="724"/>
        <v>0</v>
      </c>
      <c r="DS96" s="242">
        <f t="shared" si="724"/>
        <v>0</v>
      </c>
      <c r="DT96" s="242">
        <f t="shared" si="724"/>
        <v>0</v>
      </c>
      <c r="DU96" s="242">
        <f t="shared" si="724"/>
        <v>0</v>
      </c>
      <c r="DV96" s="242">
        <f t="shared" si="724"/>
        <v>0</v>
      </c>
      <c r="DW96" s="242">
        <f t="shared" si="724"/>
        <v>0</v>
      </c>
      <c r="DX96" s="242">
        <f t="shared" si="724"/>
        <v>0</v>
      </c>
      <c r="DY96" s="242">
        <f t="shared" si="724"/>
        <v>0</v>
      </c>
      <c r="DZ96" s="242">
        <f t="shared" si="724"/>
        <v>0</v>
      </c>
      <c r="EA96" s="242">
        <f t="shared" si="724"/>
        <v>0</v>
      </c>
      <c r="EB96" s="242">
        <f t="shared" si="724"/>
        <v>0</v>
      </c>
      <c r="EC96" s="242">
        <f t="shared" si="724"/>
        <v>0</v>
      </c>
      <c r="ED96" s="242">
        <f t="shared" si="724"/>
        <v>0</v>
      </c>
      <c r="EE96" s="242">
        <f t="shared" si="724"/>
        <v>0</v>
      </c>
      <c r="EF96" s="242">
        <f t="shared" si="724"/>
        <v>0</v>
      </c>
      <c r="EG96" s="242">
        <f t="shared" si="724"/>
        <v>0</v>
      </c>
      <c r="EH96" s="242">
        <f t="shared" ref="EH96:FM96" si="725" xml:space="preserve"> EH94 - EH95</f>
        <v>0</v>
      </c>
      <c r="EI96" s="242">
        <f t="shared" si="725"/>
        <v>0</v>
      </c>
      <c r="EJ96" s="242">
        <f t="shared" si="725"/>
        <v>0</v>
      </c>
      <c r="EK96" s="242">
        <f t="shared" si="725"/>
        <v>0</v>
      </c>
      <c r="EL96" s="242">
        <f t="shared" si="725"/>
        <v>0</v>
      </c>
      <c r="EM96" s="242">
        <f t="shared" si="725"/>
        <v>0</v>
      </c>
      <c r="EN96" s="242">
        <f t="shared" si="725"/>
        <v>0</v>
      </c>
      <c r="EO96" s="242">
        <f t="shared" si="725"/>
        <v>0</v>
      </c>
      <c r="EP96" s="242">
        <f t="shared" si="725"/>
        <v>0</v>
      </c>
      <c r="EQ96" s="242">
        <f t="shared" si="725"/>
        <v>0</v>
      </c>
      <c r="ER96" s="242">
        <f t="shared" si="725"/>
        <v>0</v>
      </c>
      <c r="ES96" s="242">
        <f t="shared" si="725"/>
        <v>0</v>
      </c>
      <c r="ET96" s="242">
        <f t="shared" si="725"/>
        <v>0</v>
      </c>
      <c r="EU96" s="242">
        <f t="shared" si="725"/>
        <v>0</v>
      </c>
      <c r="EV96" s="242">
        <f t="shared" si="725"/>
        <v>0</v>
      </c>
      <c r="EW96" s="242">
        <f t="shared" si="725"/>
        <v>0</v>
      </c>
      <c r="EX96" s="242">
        <f t="shared" si="725"/>
        <v>0</v>
      </c>
      <c r="EY96" s="242">
        <f t="shared" si="725"/>
        <v>0</v>
      </c>
      <c r="EZ96" s="242">
        <f t="shared" si="725"/>
        <v>0</v>
      </c>
      <c r="FA96" s="242">
        <f t="shared" si="725"/>
        <v>0</v>
      </c>
      <c r="FB96" s="242">
        <f t="shared" si="725"/>
        <v>0</v>
      </c>
      <c r="FC96" s="242">
        <f t="shared" si="725"/>
        <v>0</v>
      </c>
      <c r="FD96" s="242">
        <f t="shared" si="725"/>
        <v>0</v>
      </c>
      <c r="FE96" s="242">
        <f t="shared" si="725"/>
        <v>0</v>
      </c>
      <c r="FF96" s="242">
        <f t="shared" si="725"/>
        <v>0</v>
      </c>
      <c r="FG96" s="242">
        <f t="shared" si="725"/>
        <v>0</v>
      </c>
      <c r="FH96" s="242">
        <f t="shared" si="725"/>
        <v>0</v>
      </c>
      <c r="FI96" s="242">
        <f t="shared" si="725"/>
        <v>0</v>
      </c>
      <c r="FJ96" s="242">
        <f t="shared" si="725"/>
        <v>0</v>
      </c>
      <c r="FK96" s="242">
        <f t="shared" si="725"/>
        <v>0</v>
      </c>
      <c r="FL96" s="242">
        <f t="shared" si="725"/>
        <v>0</v>
      </c>
      <c r="FM96" s="242">
        <f t="shared" si="725"/>
        <v>0</v>
      </c>
      <c r="FN96" s="242">
        <f t="shared" ref="FN96:GJ96" si="726" xml:space="preserve"> FN94 - FN95</f>
        <v>0</v>
      </c>
      <c r="FO96" s="242">
        <f t="shared" si="726"/>
        <v>0</v>
      </c>
      <c r="FP96" s="242">
        <f t="shared" si="726"/>
        <v>0</v>
      </c>
      <c r="FQ96" s="242">
        <f t="shared" si="726"/>
        <v>0</v>
      </c>
      <c r="FR96" s="242">
        <f t="shared" si="726"/>
        <v>0</v>
      </c>
      <c r="FS96" s="242">
        <f t="shared" si="726"/>
        <v>0</v>
      </c>
      <c r="FT96" s="242">
        <f t="shared" si="726"/>
        <v>0</v>
      </c>
      <c r="FU96" s="242">
        <f t="shared" si="726"/>
        <v>0</v>
      </c>
      <c r="FV96" s="242">
        <f t="shared" si="726"/>
        <v>0</v>
      </c>
      <c r="FW96" s="242">
        <f t="shared" si="726"/>
        <v>0</v>
      </c>
      <c r="FX96" s="242">
        <f t="shared" si="726"/>
        <v>0</v>
      </c>
      <c r="FY96" s="242">
        <f t="shared" si="726"/>
        <v>0</v>
      </c>
      <c r="FZ96" s="242">
        <f t="shared" si="726"/>
        <v>0</v>
      </c>
      <c r="GA96" s="242">
        <f t="shared" si="726"/>
        <v>0</v>
      </c>
      <c r="GB96" s="242">
        <f t="shared" si="726"/>
        <v>0</v>
      </c>
      <c r="GC96" s="242">
        <f t="shared" si="726"/>
        <v>0</v>
      </c>
      <c r="GD96" s="242">
        <f t="shared" si="726"/>
        <v>0</v>
      </c>
      <c r="GE96" s="242">
        <f t="shared" si="726"/>
        <v>0</v>
      </c>
      <c r="GF96" s="242">
        <f t="shared" si="726"/>
        <v>0</v>
      </c>
      <c r="GG96" s="242">
        <f t="shared" si="726"/>
        <v>0</v>
      </c>
      <c r="GH96" s="242">
        <f t="shared" si="726"/>
        <v>0</v>
      </c>
      <c r="GI96" s="242">
        <f t="shared" si="726"/>
        <v>0</v>
      </c>
      <c r="GJ96" s="242">
        <f t="shared" si="726"/>
        <v>0</v>
      </c>
    </row>
    <row r="97" spans="1:192" x14ac:dyDescent="0.25">
      <c r="A97" s="243"/>
      <c r="B97" s="243"/>
      <c r="C97" s="244"/>
      <c r="D97" s="245"/>
      <c r="E97" s="242"/>
      <c r="F97" s="242"/>
      <c r="G97" s="242"/>
      <c r="H97" s="242"/>
      <c r="I97" s="242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242"/>
      <c r="AA97" s="242"/>
      <c r="AB97" s="242"/>
      <c r="AC97" s="242"/>
      <c r="AD97" s="242"/>
      <c r="AE97" s="242"/>
      <c r="AF97" s="242"/>
      <c r="AG97" s="242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42"/>
      <c r="BU97" s="242"/>
      <c r="BV97" s="242"/>
      <c r="BW97" s="242"/>
      <c r="BX97" s="242"/>
      <c r="BY97" s="242"/>
      <c r="BZ97" s="242"/>
      <c r="CA97" s="242"/>
      <c r="CB97" s="242"/>
      <c r="CC97" s="242"/>
      <c r="CD97" s="242"/>
      <c r="CE97" s="242"/>
      <c r="CF97" s="242"/>
      <c r="CG97" s="242"/>
      <c r="CH97" s="242"/>
      <c r="CI97" s="242"/>
      <c r="CJ97" s="242"/>
      <c r="CK97" s="242"/>
      <c r="CL97" s="242"/>
      <c r="CM97" s="242"/>
      <c r="CN97" s="242"/>
      <c r="CO97" s="242"/>
      <c r="CP97" s="242"/>
      <c r="CQ97" s="242"/>
      <c r="CR97" s="242"/>
      <c r="CS97" s="242"/>
      <c r="CT97" s="242"/>
      <c r="CU97" s="242"/>
      <c r="CV97" s="242"/>
      <c r="CW97" s="242"/>
      <c r="CX97" s="242"/>
      <c r="CY97" s="242"/>
      <c r="CZ97" s="242"/>
      <c r="DA97" s="242"/>
      <c r="DB97" s="242"/>
      <c r="DC97" s="242"/>
      <c r="DD97" s="242"/>
      <c r="DE97" s="242"/>
      <c r="DF97" s="242"/>
      <c r="DG97" s="242"/>
      <c r="DH97" s="242"/>
      <c r="DI97" s="242"/>
      <c r="DJ97" s="242"/>
      <c r="DK97" s="242"/>
      <c r="DL97" s="242"/>
      <c r="DM97" s="242"/>
      <c r="DN97" s="242"/>
      <c r="DO97" s="242"/>
      <c r="DP97" s="242"/>
      <c r="DQ97" s="242"/>
      <c r="DR97" s="242"/>
      <c r="DS97" s="242"/>
      <c r="DT97" s="242"/>
      <c r="DU97" s="242"/>
      <c r="DV97" s="242"/>
      <c r="DW97" s="242"/>
      <c r="DX97" s="242"/>
      <c r="DY97" s="242"/>
      <c r="DZ97" s="242"/>
      <c r="EA97" s="242"/>
      <c r="EB97" s="242"/>
      <c r="EC97" s="242"/>
      <c r="ED97" s="242"/>
      <c r="EE97" s="242"/>
      <c r="EF97" s="242"/>
      <c r="EG97" s="242"/>
      <c r="EH97" s="242"/>
      <c r="EI97" s="242"/>
      <c r="EJ97" s="242"/>
      <c r="EK97" s="242"/>
      <c r="EL97" s="242"/>
      <c r="EM97" s="242"/>
      <c r="EN97" s="242"/>
      <c r="EO97" s="242"/>
      <c r="EP97" s="242"/>
      <c r="EQ97" s="242"/>
      <c r="ER97" s="242"/>
      <c r="ES97" s="242"/>
      <c r="ET97" s="242"/>
      <c r="EU97" s="242"/>
      <c r="EV97" s="242"/>
      <c r="EW97" s="242"/>
      <c r="EX97" s="242"/>
      <c r="EY97" s="242"/>
      <c r="EZ97" s="242"/>
      <c r="FA97" s="242"/>
      <c r="FB97" s="242"/>
      <c r="FC97" s="242"/>
      <c r="FD97" s="242"/>
      <c r="FE97" s="242"/>
      <c r="FF97" s="242"/>
      <c r="FG97" s="242"/>
      <c r="FH97" s="242"/>
      <c r="FI97" s="242"/>
      <c r="FJ97" s="242"/>
      <c r="FK97" s="242"/>
      <c r="FL97" s="242"/>
      <c r="FM97" s="242"/>
      <c r="FN97" s="242"/>
      <c r="FO97" s="242"/>
      <c r="FP97" s="242"/>
      <c r="FQ97" s="242"/>
      <c r="FR97" s="242"/>
      <c r="FS97" s="242"/>
      <c r="FT97" s="242"/>
      <c r="FU97" s="242"/>
      <c r="FV97" s="242"/>
      <c r="FW97" s="242"/>
      <c r="FX97" s="242"/>
      <c r="FY97" s="242"/>
      <c r="FZ97" s="242"/>
      <c r="GA97" s="242"/>
      <c r="GB97" s="242"/>
      <c r="GC97" s="242"/>
      <c r="GD97" s="242"/>
      <c r="GE97" s="242"/>
      <c r="GF97" s="242"/>
      <c r="GG97" s="242"/>
      <c r="GH97" s="242"/>
      <c r="GI97" s="242"/>
      <c r="GJ97" s="242"/>
    </row>
    <row r="98" spans="1:192" s="573" customFormat="1" x14ac:dyDescent="0.25">
      <c r="A98" s="243"/>
      <c r="B98" s="243"/>
      <c r="C98" s="244"/>
      <c r="D98" s="245"/>
      <c r="E98" s="403" t="str">
        <f xml:space="preserve"> InpC!E$181</f>
        <v>Cash pre-funding of working capital</v>
      </c>
      <c r="F98" s="146">
        <f xml:space="preserve"> InpC!F$181</f>
        <v>1</v>
      </c>
      <c r="G98" s="403" t="str">
        <f xml:space="preserve"> InpC!G$181</f>
        <v>1 = yes, 0 = no</v>
      </c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  <c r="CP98" s="288"/>
      <c r="CQ98" s="288"/>
      <c r="CR98" s="288"/>
      <c r="CS98" s="288"/>
      <c r="CT98" s="288"/>
      <c r="CU98" s="288"/>
      <c r="CV98" s="288"/>
      <c r="CW98" s="288"/>
      <c r="CX98" s="288"/>
      <c r="CY98" s="288"/>
      <c r="CZ98" s="288"/>
      <c r="DA98" s="288"/>
      <c r="DB98" s="288"/>
      <c r="DC98" s="288"/>
      <c r="DD98" s="288"/>
      <c r="DE98" s="288"/>
      <c r="DF98" s="288"/>
      <c r="DG98" s="288"/>
      <c r="DH98" s="288"/>
      <c r="DI98" s="288"/>
      <c r="DJ98" s="288"/>
      <c r="DK98" s="288"/>
      <c r="DL98" s="288"/>
      <c r="DM98" s="288"/>
      <c r="DN98" s="288"/>
      <c r="DO98" s="288"/>
      <c r="DP98" s="288"/>
      <c r="DQ98" s="288"/>
      <c r="DR98" s="288"/>
      <c r="DS98" s="288"/>
      <c r="DT98" s="288"/>
      <c r="DU98" s="288"/>
      <c r="DV98" s="288"/>
      <c r="DW98" s="288"/>
      <c r="DX98" s="288"/>
      <c r="DY98" s="288"/>
      <c r="DZ98" s="288"/>
      <c r="EA98" s="288"/>
      <c r="EB98" s="288"/>
      <c r="EC98" s="288"/>
      <c r="ED98" s="288"/>
      <c r="EE98" s="288"/>
      <c r="EF98" s="288"/>
      <c r="EG98" s="288"/>
      <c r="EH98" s="288"/>
      <c r="EI98" s="288"/>
      <c r="EJ98" s="288"/>
      <c r="EK98" s="288"/>
      <c r="EL98" s="288"/>
      <c r="EM98" s="288"/>
      <c r="EN98" s="288"/>
      <c r="EO98" s="288"/>
      <c r="EP98" s="288"/>
      <c r="EQ98" s="288"/>
      <c r="ER98" s="288"/>
      <c r="ES98" s="288"/>
      <c r="ET98" s="288"/>
      <c r="EU98" s="288"/>
      <c r="EV98" s="288"/>
      <c r="EW98" s="288"/>
      <c r="EX98" s="288"/>
      <c r="EY98" s="288"/>
      <c r="EZ98" s="288"/>
      <c r="FA98" s="288"/>
      <c r="FB98" s="288"/>
      <c r="FC98" s="288"/>
      <c r="FD98" s="288"/>
      <c r="FE98" s="288"/>
      <c r="FF98" s="288"/>
      <c r="FG98" s="288"/>
      <c r="FH98" s="288"/>
      <c r="FI98" s="288"/>
      <c r="FJ98" s="288"/>
      <c r="FK98" s="288"/>
      <c r="FL98" s="288"/>
      <c r="FM98" s="288"/>
      <c r="FN98" s="288"/>
      <c r="FO98" s="288"/>
      <c r="FP98" s="288"/>
      <c r="FQ98" s="288"/>
      <c r="FR98" s="288"/>
      <c r="FS98" s="288"/>
      <c r="FT98" s="288"/>
      <c r="FU98" s="288"/>
      <c r="FV98" s="288"/>
      <c r="FW98" s="288"/>
      <c r="FX98" s="288"/>
      <c r="FY98" s="288"/>
      <c r="FZ98" s="288"/>
      <c r="GA98" s="288"/>
      <c r="GB98" s="288"/>
      <c r="GC98" s="288"/>
      <c r="GD98" s="288"/>
      <c r="GE98" s="288"/>
      <c r="GF98" s="288"/>
      <c r="GG98" s="288"/>
      <c r="GH98" s="288"/>
      <c r="GI98" s="288"/>
      <c r="GJ98" s="288"/>
    </row>
    <row r="99" spans="1:192" x14ac:dyDescent="0.25">
      <c r="A99" s="243"/>
      <c r="B99" s="243"/>
      <c r="C99" s="244"/>
      <c r="D99" s="245"/>
      <c r="E99" s="9" t="str">
        <f t="shared" ref="E99:AJ99" si="727" xml:space="preserve"> E$96</f>
        <v>Net working capital balance</v>
      </c>
      <c r="F99" s="9">
        <f t="shared" si="727"/>
        <v>0</v>
      </c>
      <c r="G99" s="9" t="str">
        <f t="shared" si="727"/>
        <v>$ 000s</v>
      </c>
      <c r="H99" s="9">
        <f t="shared" si="727"/>
        <v>0</v>
      </c>
      <c r="I99" s="9">
        <f t="shared" si="727"/>
        <v>0</v>
      </c>
      <c r="J99" s="9">
        <f t="shared" si="727"/>
        <v>0</v>
      </c>
      <c r="K99" s="9">
        <f t="shared" si="727"/>
        <v>0</v>
      </c>
      <c r="L99" s="9">
        <f t="shared" si="727"/>
        <v>0</v>
      </c>
      <c r="M99" s="9">
        <f t="shared" si="727"/>
        <v>0</v>
      </c>
      <c r="N99" s="9">
        <f t="shared" si="727"/>
        <v>0</v>
      </c>
      <c r="O99" s="9">
        <f t="shared" si="727"/>
        <v>0</v>
      </c>
      <c r="P99" s="9">
        <f t="shared" si="727"/>
        <v>0</v>
      </c>
      <c r="Q99" s="9">
        <f t="shared" si="727"/>
        <v>5093.9433690745245</v>
      </c>
      <c r="R99" s="9">
        <f t="shared" si="727"/>
        <v>3949.0348976110613</v>
      </c>
      <c r="S99" s="9">
        <f t="shared" si="727"/>
        <v>3874.4809074281757</v>
      </c>
      <c r="T99" s="9">
        <f t="shared" si="727"/>
        <v>3914.1120535797927</v>
      </c>
      <c r="U99" s="9">
        <f t="shared" si="727"/>
        <v>3840.1477521073102</v>
      </c>
      <c r="V99" s="9">
        <f t="shared" si="727"/>
        <v>3878.7181050471054</v>
      </c>
      <c r="W99" s="9">
        <f t="shared" si="727"/>
        <v>3805.3511328286677</v>
      </c>
      <c r="X99" s="9">
        <f t="shared" si="727"/>
        <v>3821.728653180061</v>
      </c>
      <c r="Y99" s="9">
        <f t="shared" si="727"/>
        <v>3770.0813348058082</v>
      </c>
      <c r="Z99" s="9">
        <f t="shared" si="727"/>
        <v>3806.4049981913722</v>
      </c>
      <c r="AA99" s="9">
        <f t="shared" si="727"/>
        <v>3734.2574308311669</v>
      </c>
      <c r="AB99" s="9">
        <f t="shared" si="727"/>
        <v>3769.5362465268772</v>
      </c>
      <c r="AC99" s="9">
        <f t="shared" si="727"/>
        <v>3698.0099330844032</v>
      </c>
      <c r="AD99" s="9">
        <f t="shared" si="727"/>
        <v>3732.1556624471204</v>
      </c>
      <c r="AE99" s="9">
        <f t="shared" si="727"/>
        <v>3661.25890783053</v>
      </c>
      <c r="AF99" s="9">
        <f t="shared" si="727"/>
        <v>3673.9544681347488</v>
      </c>
      <c r="AG99" s="9">
        <f t="shared" si="727"/>
        <v>3623.9938425584369</v>
      </c>
      <c r="AH99" s="9">
        <f t="shared" si="727"/>
        <v>3655.7378852231677</v>
      </c>
      <c r="AI99" s="9">
        <f t="shared" si="727"/>
        <v>3586.1271379527498</v>
      </c>
      <c r="AJ99" s="9">
        <f t="shared" si="727"/>
        <v>3616.7552642546934</v>
      </c>
      <c r="AK99" s="9">
        <f t="shared" ref="AK99:BP99" si="728" xml:space="preserve"> AK$96</f>
        <v>3547.8000759007664</v>
      </c>
      <c r="AL99" s="9">
        <f t="shared" si="728"/>
        <v>3577.2167381296704</v>
      </c>
      <c r="AM99" s="9">
        <f t="shared" si="728"/>
        <v>3508.9261324975851</v>
      </c>
      <c r="AN99" s="9">
        <f t="shared" si="728"/>
        <v>3517.6760677362618</v>
      </c>
      <c r="AO99" s="9">
        <f t="shared" si="728"/>
        <v>3469.4939316732871</v>
      </c>
      <c r="AP99" s="9">
        <f t="shared" si="728"/>
        <v>3496.3408827428484</v>
      </c>
      <c r="AQ99" s="9">
        <f t="shared" si="728"/>
        <v>3429.4086515875515</v>
      </c>
      <c r="AR99" s="9">
        <f t="shared" si="728"/>
        <v>3455.0626347320094</v>
      </c>
      <c r="AS99" s="9">
        <f t="shared" si="728"/>
        <v>3388.8232322090671</v>
      </c>
      <c r="AT99" s="9">
        <f t="shared" si="728"/>
        <v>3413.1807879598891</v>
      </c>
      <c r="AU99" s="9">
        <f t="shared" si="728"/>
        <v>3347.6440158051082</v>
      </c>
      <c r="AV99" s="9">
        <f t="shared" si="728"/>
        <v>3352.162592089544</v>
      </c>
      <c r="AW99" s="9">
        <f t="shared" si="728"/>
        <v>3305.8586914823445</v>
      </c>
      <c r="AX99" s="9">
        <f t="shared" si="728"/>
        <v>3327.4644115819692</v>
      </c>
      <c r="AY99" s="9">
        <f t="shared" si="728"/>
        <v>3263.3646190541967</v>
      </c>
      <c r="AZ99" s="9">
        <f t="shared" si="728"/>
        <v>3283.6938442013488</v>
      </c>
      <c r="BA99" s="9">
        <f t="shared" si="728"/>
        <v>3220.3273582274596</v>
      </c>
      <c r="BB99" s="9">
        <f t="shared" si="728"/>
        <v>3239.2680647857142</v>
      </c>
      <c r="BC99" s="9">
        <f t="shared" si="728"/>
        <v>3176.6455289370988</v>
      </c>
      <c r="BD99" s="9">
        <f t="shared" si="728"/>
        <v>3176.6231255661278</v>
      </c>
      <c r="BE99" s="9">
        <f t="shared" si="728"/>
        <v>0</v>
      </c>
      <c r="BF99" s="9">
        <f t="shared" si="728"/>
        <v>0</v>
      </c>
      <c r="BG99" s="9">
        <f t="shared" si="728"/>
        <v>0</v>
      </c>
      <c r="BH99" s="9">
        <f t="shared" si="728"/>
        <v>0</v>
      </c>
      <c r="BI99" s="9">
        <f t="shared" si="728"/>
        <v>0</v>
      </c>
      <c r="BJ99" s="9">
        <f t="shared" si="728"/>
        <v>0</v>
      </c>
      <c r="BK99" s="9">
        <f t="shared" si="728"/>
        <v>0</v>
      </c>
      <c r="BL99" s="9">
        <f t="shared" si="728"/>
        <v>0</v>
      </c>
      <c r="BM99" s="9">
        <f t="shared" si="728"/>
        <v>0</v>
      </c>
      <c r="BN99" s="9">
        <f t="shared" si="728"/>
        <v>0</v>
      </c>
      <c r="BO99" s="9">
        <f t="shared" si="728"/>
        <v>0</v>
      </c>
      <c r="BP99" s="9">
        <f t="shared" si="728"/>
        <v>0</v>
      </c>
      <c r="BQ99" s="9">
        <f t="shared" ref="BQ99:CV99" si="729" xml:space="preserve"> BQ$96</f>
        <v>0</v>
      </c>
      <c r="BR99" s="9">
        <f t="shared" si="729"/>
        <v>0</v>
      </c>
      <c r="BS99" s="9">
        <f t="shared" si="729"/>
        <v>0</v>
      </c>
      <c r="BT99" s="9">
        <f t="shared" si="729"/>
        <v>0</v>
      </c>
      <c r="BU99" s="9">
        <f t="shared" si="729"/>
        <v>0</v>
      </c>
      <c r="BV99" s="9">
        <f t="shared" si="729"/>
        <v>0</v>
      </c>
      <c r="BW99" s="9">
        <f t="shared" si="729"/>
        <v>0</v>
      </c>
      <c r="BX99" s="9">
        <f t="shared" si="729"/>
        <v>0</v>
      </c>
      <c r="BY99" s="9">
        <f t="shared" si="729"/>
        <v>0</v>
      </c>
      <c r="BZ99" s="9">
        <f t="shared" si="729"/>
        <v>0</v>
      </c>
      <c r="CA99" s="9">
        <f t="shared" si="729"/>
        <v>0</v>
      </c>
      <c r="CB99" s="9">
        <f t="shared" si="729"/>
        <v>0</v>
      </c>
      <c r="CC99" s="9">
        <f t="shared" si="729"/>
        <v>0</v>
      </c>
      <c r="CD99" s="9">
        <f t="shared" si="729"/>
        <v>0</v>
      </c>
      <c r="CE99" s="9">
        <f t="shared" si="729"/>
        <v>0</v>
      </c>
      <c r="CF99" s="9">
        <f t="shared" si="729"/>
        <v>0</v>
      </c>
      <c r="CG99" s="9">
        <f t="shared" si="729"/>
        <v>0</v>
      </c>
      <c r="CH99" s="9">
        <f t="shared" si="729"/>
        <v>0</v>
      </c>
      <c r="CI99" s="9">
        <f t="shared" si="729"/>
        <v>0</v>
      </c>
      <c r="CJ99" s="9">
        <f t="shared" si="729"/>
        <v>0</v>
      </c>
      <c r="CK99" s="9">
        <f t="shared" si="729"/>
        <v>0</v>
      </c>
      <c r="CL99" s="9">
        <f t="shared" si="729"/>
        <v>0</v>
      </c>
      <c r="CM99" s="9">
        <f t="shared" si="729"/>
        <v>0</v>
      </c>
      <c r="CN99" s="9">
        <f t="shared" si="729"/>
        <v>0</v>
      </c>
      <c r="CO99" s="9">
        <f t="shared" si="729"/>
        <v>0</v>
      </c>
      <c r="CP99" s="9">
        <f t="shared" si="729"/>
        <v>0</v>
      </c>
      <c r="CQ99" s="9">
        <f t="shared" si="729"/>
        <v>0</v>
      </c>
      <c r="CR99" s="9">
        <f t="shared" si="729"/>
        <v>0</v>
      </c>
      <c r="CS99" s="9">
        <f t="shared" si="729"/>
        <v>0</v>
      </c>
      <c r="CT99" s="9">
        <f t="shared" si="729"/>
        <v>0</v>
      </c>
      <c r="CU99" s="9">
        <f t="shared" si="729"/>
        <v>0</v>
      </c>
      <c r="CV99" s="9">
        <f t="shared" si="729"/>
        <v>0</v>
      </c>
      <c r="CW99" s="9">
        <f t="shared" ref="CW99:EB99" si="730" xml:space="preserve"> CW$96</f>
        <v>0</v>
      </c>
      <c r="CX99" s="9">
        <f t="shared" si="730"/>
        <v>0</v>
      </c>
      <c r="CY99" s="9">
        <f t="shared" si="730"/>
        <v>0</v>
      </c>
      <c r="CZ99" s="9">
        <f t="shared" si="730"/>
        <v>0</v>
      </c>
      <c r="DA99" s="9">
        <f t="shared" si="730"/>
        <v>0</v>
      </c>
      <c r="DB99" s="9">
        <f t="shared" si="730"/>
        <v>0</v>
      </c>
      <c r="DC99" s="9">
        <f t="shared" si="730"/>
        <v>0</v>
      </c>
      <c r="DD99" s="9">
        <f t="shared" si="730"/>
        <v>0</v>
      </c>
      <c r="DE99" s="9">
        <f t="shared" si="730"/>
        <v>0</v>
      </c>
      <c r="DF99" s="9">
        <f t="shared" si="730"/>
        <v>0</v>
      </c>
      <c r="DG99" s="9">
        <f t="shared" si="730"/>
        <v>0</v>
      </c>
      <c r="DH99" s="9">
        <f t="shared" si="730"/>
        <v>0</v>
      </c>
      <c r="DI99" s="9">
        <f t="shared" si="730"/>
        <v>0</v>
      </c>
      <c r="DJ99" s="9">
        <f t="shared" si="730"/>
        <v>0</v>
      </c>
      <c r="DK99" s="9">
        <f t="shared" si="730"/>
        <v>0</v>
      </c>
      <c r="DL99" s="9">
        <f t="shared" si="730"/>
        <v>0</v>
      </c>
      <c r="DM99" s="9">
        <f t="shared" si="730"/>
        <v>0</v>
      </c>
      <c r="DN99" s="9">
        <f t="shared" si="730"/>
        <v>0</v>
      </c>
      <c r="DO99" s="9">
        <f t="shared" si="730"/>
        <v>0</v>
      </c>
      <c r="DP99" s="9">
        <f t="shared" si="730"/>
        <v>0</v>
      </c>
      <c r="DQ99" s="9">
        <f t="shared" si="730"/>
        <v>0</v>
      </c>
      <c r="DR99" s="9">
        <f t="shared" si="730"/>
        <v>0</v>
      </c>
      <c r="DS99" s="9">
        <f t="shared" si="730"/>
        <v>0</v>
      </c>
      <c r="DT99" s="9">
        <f t="shared" si="730"/>
        <v>0</v>
      </c>
      <c r="DU99" s="9">
        <f t="shared" si="730"/>
        <v>0</v>
      </c>
      <c r="DV99" s="9">
        <f t="shared" si="730"/>
        <v>0</v>
      </c>
      <c r="DW99" s="9">
        <f t="shared" si="730"/>
        <v>0</v>
      </c>
      <c r="DX99" s="9">
        <f t="shared" si="730"/>
        <v>0</v>
      </c>
      <c r="DY99" s="9">
        <f t="shared" si="730"/>
        <v>0</v>
      </c>
      <c r="DZ99" s="9">
        <f t="shared" si="730"/>
        <v>0</v>
      </c>
      <c r="EA99" s="9">
        <f t="shared" si="730"/>
        <v>0</v>
      </c>
      <c r="EB99" s="9">
        <f t="shared" si="730"/>
        <v>0</v>
      </c>
      <c r="EC99" s="9">
        <f t="shared" ref="EC99:FH99" si="731" xml:space="preserve"> EC$96</f>
        <v>0</v>
      </c>
      <c r="ED99" s="9">
        <f t="shared" si="731"/>
        <v>0</v>
      </c>
      <c r="EE99" s="9">
        <f t="shared" si="731"/>
        <v>0</v>
      </c>
      <c r="EF99" s="9">
        <f t="shared" si="731"/>
        <v>0</v>
      </c>
      <c r="EG99" s="9">
        <f t="shared" si="731"/>
        <v>0</v>
      </c>
      <c r="EH99" s="9">
        <f t="shared" si="731"/>
        <v>0</v>
      </c>
      <c r="EI99" s="9">
        <f t="shared" si="731"/>
        <v>0</v>
      </c>
      <c r="EJ99" s="9">
        <f t="shared" si="731"/>
        <v>0</v>
      </c>
      <c r="EK99" s="9">
        <f t="shared" si="731"/>
        <v>0</v>
      </c>
      <c r="EL99" s="9">
        <f t="shared" si="731"/>
        <v>0</v>
      </c>
      <c r="EM99" s="9">
        <f t="shared" si="731"/>
        <v>0</v>
      </c>
      <c r="EN99" s="9">
        <f t="shared" si="731"/>
        <v>0</v>
      </c>
      <c r="EO99" s="9">
        <f t="shared" si="731"/>
        <v>0</v>
      </c>
      <c r="EP99" s="9">
        <f t="shared" si="731"/>
        <v>0</v>
      </c>
      <c r="EQ99" s="9">
        <f t="shared" si="731"/>
        <v>0</v>
      </c>
      <c r="ER99" s="9">
        <f t="shared" si="731"/>
        <v>0</v>
      </c>
      <c r="ES99" s="9">
        <f t="shared" si="731"/>
        <v>0</v>
      </c>
      <c r="ET99" s="9">
        <f t="shared" si="731"/>
        <v>0</v>
      </c>
      <c r="EU99" s="9">
        <f t="shared" si="731"/>
        <v>0</v>
      </c>
      <c r="EV99" s="9">
        <f t="shared" si="731"/>
        <v>0</v>
      </c>
      <c r="EW99" s="9">
        <f t="shared" si="731"/>
        <v>0</v>
      </c>
      <c r="EX99" s="9">
        <f t="shared" si="731"/>
        <v>0</v>
      </c>
      <c r="EY99" s="9">
        <f t="shared" si="731"/>
        <v>0</v>
      </c>
      <c r="EZ99" s="9">
        <f t="shared" si="731"/>
        <v>0</v>
      </c>
      <c r="FA99" s="9">
        <f t="shared" si="731"/>
        <v>0</v>
      </c>
      <c r="FB99" s="9">
        <f t="shared" si="731"/>
        <v>0</v>
      </c>
      <c r="FC99" s="9">
        <f t="shared" si="731"/>
        <v>0</v>
      </c>
      <c r="FD99" s="9">
        <f t="shared" si="731"/>
        <v>0</v>
      </c>
      <c r="FE99" s="9">
        <f t="shared" si="731"/>
        <v>0</v>
      </c>
      <c r="FF99" s="9">
        <f t="shared" si="731"/>
        <v>0</v>
      </c>
      <c r="FG99" s="9">
        <f t="shared" si="731"/>
        <v>0</v>
      </c>
      <c r="FH99" s="9">
        <f t="shared" si="731"/>
        <v>0</v>
      </c>
      <c r="FI99" s="9">
        <f t="shared" ref="FI99:GJ99" si="732" xml:space="preserve"> FI$96</f>
        <v>0</v>
      </c>
      <c r="FJ99" s="9">
        <f t="shared" si="732"/>
        <v>0</v>
      </c>
      <c r="FK99" s="9">
        <f t="shared" si="732"/>
        <v>0</v>
      </c>
      <c r="FL99" s="9">
        <f t="shared" si="732"/>
        <v>0</v>
      </c>
      <c r="FM99" s="9">
        <f t="shared" si="732"/>
        <v>0</v>
      </c>
      <c r="FN99" s="9">
        <f t="shared" si="732"/>
        <v>0</v>
      </c>
      <c r="FO99" s="9">
        <f t="shared" si="732"/>
        <v>0</v>
      </c>
      <c r="FP99" s="9">
        <f t="shared" si="732"/>
        <v>0</v>
      </c>
      <c r="FQ99" s="9">
        <f t="shared" si="732"/>
        <v>0</v>
      </c>
      <c r="FR99" s="9">
        <f t="shared" si="732"/>
        <v>0</v>
      </c>
      <c r="FS99" s="9">
        <f t="shared" si="732"/>
        <v>0</v>
      </c>
      <c r="FT99" s="9">
        <f t="shared" si="732"/>
        <v>0</v>
      </c>
      <c r="FU99" s="9">
        <f t="shared" si="732"/>
        <v>0</v>
      </c>
      <c r="FV99" s="9">
        <f t="shared" si="732"/>
        <v>0</v>
      </c>
      <c r="FW99" s="9">
        <f t="shared" si="732"/>
        <v>0</v>
      </c>
      <c r="FX99" s="9">
        <f t="shared" si="732"/>
        <v>0</v>
      </c>
      <c r="FY99" s="9">
        <f t="shared" si="732"/>
        <v>0</v>
      </c>
      <c r="FZ99" s="9">
        <f t="shared" si="732"/>
        <v>0</v>
      </c>
      <c r="GA99" s="9">
        <f t="shared" si="732"/>
        <v>0</v>
      </c>
      <c r="GB99" s="9">
        <f t="shared" si="732"/>
        <v>0</v>
      </c>
      <c r="GC99" s="9">
        <f t="shared" si="732"/>
        <v>0</v>
      </c>
      <c r="GD99" s="9">
        <f t="shared" si="732"/>
        <v>0</v>
      </c>
      <c r="GE99" s="9">
        <f t="shared" si="732"/>
        <v>0</v>
      </c>
      <c r="GF99" s="9">
        <f t="shared" si="732"/>
        <v>0</v>
      </c>
      <c r="GG99" s="9">
        <f t="shared" si="732"/>
        <v>0</v>
      </c>
      <c r="GH99" s="9">
        <f t="shared" si="732"/>
        <v>0</v>
      </c>
      <c r="GI99" s="9">
        <f t="shared" si="732"/>
        <v>0</v>
      </c>
      <c r="GJ99" s="9">
        <f t="shared" si="732"/>
        <v>0</v>
      </c>
    </row>
    <row r="100" spans="1:192" x14ac:dyDescent="0.25">
      <c r="A100" s="243"/>
      <c r="B100" s="243"/>
      <c r="C100" s="244"/>
      <c r="D100" s="245"/>
      <c r="E100" s="409" t="str">
        <f xml:space="preserve"> Time!E$92</f>
        <v>First operating period flag</v>
      </c>
      <c r="F100" s="409">
        <f xml:space="preserve"> Time!F$92</f>
        <v>0</v>
      </c>
      <c r="G100" s="409" t="str">
        <f xml:space="preserve"> Time!G$92</f>
        <v>flag</v>
      </c>
      <c r="H100" s="409">
        <f xml:space="preserve"> Time!H$92</f>
        <v>1</v>
      </c>
      <c r="I100" s="409">
        <f xml:space="preserve"> Time!I$92</f>
        <v>0</v>
      </c>
      <c r="J100" s="409">
        <f xml:space="preserve"> Time!J$92</f>
        <v>0</v>
      </c>
      <c r="K100" s="409">
        <f xml:space="preserve"> Time!K$92</f>
        <v>0</v>
      </c>
      <c r="L100" s="409">
        <f xml:space="preserve"> Time!L$92</f>
        <v>0</v>
      </c>
      <c r="M100" s="409">
        <f xml:space="preserve"> Time!M$92</f>
        <v>0</v>
      </c>
      <c r="N100" s="409">
        <f xml:space="preserve"> Time!N$92</f>
        <v>0</v>
      </c>
      <c r="O100" s="409">
        <f xml:space="preserve"> Time!O$92</f>
        <v>0</v>
      </c>
      <c r="P100" s="409">
        <f xml:space="preserve"> Time!P$92</f>
        <v>0</v>
      </c>
      <c r="Q100" s="409">
        <f xml:space="preserve"> Time!Q$92</f>
        <v>1</v>
      </c>
      <c r="R100" s="409">
        <f xml:space="preserve"> Time!R$92</f>
        <v>0</v>
      </c>
      <c r="S100" s="409">
        <f xml:space="preserve"> Time!S$92</f>
        <v>0</v>
      </c>
      <c r="T100" s="409">
        <f xml:space="preserve"> Time!T$92</f>
        <v>0</v>
      </c>
      <c r="U100" s="409">
        <f xml:space="preserve"> Time!U$92</f>
        <v>0</v>
      </c>
      <c r="V100" s="409">
        <f xml:space="preserve"> Time!V$92</f>
        <v>0</v>
      </c>
      <c r="W100" s="409">
        <f xml:space="preserve"> Time!W$92</f>
        <v>0</v>
      </c>
      <c r="X100" s="409">
        <f xml:space="preserve"> Time!X$92</f>
        <v>0</v>
      </c>
      <c r="Y100" s="409">
        <f xml:space="preserve"> Time!Y$92</f>
        <v>0</v>
      </c>
      <c r="Z100" s="409">
        <f xml:space="preserve"> Time!Z$92</f>
        <v>0</v>
      </c>
      <c r="AA100" s="409">
        <f xml:space="preserve"> Time!AA$92</f>
        <v>0</v>
      </c>
      <c r="AB100" s="409">
        <f xml:space="preserve"> Time!AB$92</f>
        <v>0</v>
      </c>
      <c r="AC100" s="409">
        <f xml:space="preserve"> Time!AC$92</f>
        <v>0</v>
      </c>
      <c r="AD100" s="409">
        <f xml:space="preserve"> Time!AD$92</f>
        <v>0</v>
      </c>
      <c r="AE100" s="409">
        <f xml:space="preserve"> Time!AE$92</f>
        <v>0</v>
      </c>
      <c r="AF100" s="409">
        <f xml:space="preserve"> Time!AF$92</f>
        <v>0</v>
      </c>
      <c r="AG100" s="409">
        <f xml:space="preserve"> Time!AG$92</f>
        <v>0</v>
      </c>
      <c r="AH100" s="409">
        <f xml:space="preserve"> Time!AH$92</f>
        <v>0</v>
      </c>
      <c r="AI100" s="409">
        <f xml:space="preserve"> Time!AI$92</f>
        <v>0</v>
      </c>
      <c r="AJ100" s="409">
        <f xml:space="preserve"> Time!AJ$92</f>
        <v>0</v>
      </c>
      <c r="AK100" s="409">
        <f xml:space="preserve"> Time!AK$92</f>
        <v>0</v>
      </c>
      <c r="AL100" s="409">
        <f xml:space="preserve"> Time!AL$92</f>
        <v>0</v>
      </c>
      <c r="AM100" s="409">
        <f xml:space="preserve"> Time!AM$92</f>
        <v>0</v>
      </c>
      <c r="AN100" s="409">
        <f xml:space="preserve"> Time!AN$92</f>
        <v>0</v>
      </c>
      <c r="AO100" s="409">
        <f xml:space="preserve"> Time!AO$92</f>
        <v>0</v>
      </c>
      <c r="AP100" s="409">
        <f xml:space="preserve"> Time!AP$92</f>
        <v>0</v>
      </c>
      <c r="AQ100" s="409">
        <f xml:space="preserve"> Time!AQ$92</f>
        <v>0</v>
      </c>
      <c r="AR100" s="409">
        <f xml:space="preserve"> Time!AR$92</f>
        <v>0</v>
      </c>
      <c r="AS100" s="409">
        <f xml:space="preserve"> Time!AS$92</f>
        <v>0</v>
      </c>
      <c r="AT100" s="409">
        <f xml:space="preserve"> Time!AT$92</f>
        <v>0</v>
      </c>
      <c r="AU100" s="409">
        <f xml:space="preserve"> Time!AU$92</f>
        <v>0</v>
      </c>
      <c r="AV100" s="409">
        <f xml:space="preserve"> Time!AV$92</f>
        <v>0</v>
      </c>
      <c r="AW100" s="409">
        <f xml:space="preserve"> Time!AW$92</f>
        <v>0</v>
      </c>
      <c r="AX100" s="409">
        <f xml:space="preserve"> Time!AX$92</f>
        <v>0</v>
      </c>
      <c r="AY100" s="409">
        <f xml:space="preserve"> Time!AY$92</f>
        <v>0</v>
      </c>
      <c r="AZ100" s="409">
        <f xml:space="preserve"> Time!AZ$92</f>
        <v>0</v>
      </c>
      <c r="BA100" s="409">
        <f xml:space="preserve"> Time!BA$92</f>
        <v>0</v>
      </c>
      <c r="BB100" s="409">
        <f xml:space="preserve"> Time!BB$92</f>
        <v>0</v>
      </c>
      <c r="BC100" s="409">
        <f xml:space="preserve"> Time!BC$92</f>
        <v>0</v>
      </c>
      <c r="BD100" s="409">
        <f xml:space="preserve"> Time!BD$92</f>
        <v>0</v>
      </c>
      <c r="BE100" s="409">
        <f xml:space="preserve"> Time!BE$92</f>
        <v>0</v>
      </c>
      <c r="BF100" s="409">
        <f xml:space="preserve"> Time!BF$92</f>
        <v>0</v>
      </c>
      <c r="BG100" s="409">
        <f xml:space="preserve"> Time!BG$92</f>
        <v>0</v>
      </c>
      <c r="BH100" s="409">
        <f xml:space="preserve"> Time!BH$92</f>
        <v>0</v>
      </c>
      <c r="BI100" s="409">
        <f xml:space="preserve"> Time!BI$92</f>
        <v>0</v>
      </c>
      <c r="BJ100" s="409">
        <f xml:space="preserve"> Time!BJ$92</f>
        <v>0</v>
      </c>
      <c r="BK100" s="409">
        <f xml:space="preserve"> Time!BK$92</f>
        <v>0</v>
      </c>
      <c r="BL100" s="409">
        <f xml:space="preserve"> Time!BL$92</f>
        <v>0</v>
      </c>
      <c r="BM100" s="409">
        <f xml:space="preserve"> Time!BM$92</f>
        <v>0</v>
      </c>
      <c r="BN100" s="409">
        <f xml:space="preserve"> Time!BN$92</f>
        <v>0</v>
      </c>
      <c r="BO100" s="409">
        <f xml:space="preserve"> Time!BO$92</f>
        <v>0</v>
      </c>
      <c r="BP100" s="409">
        <f xml:space="preserve"> Time!BP$92</f>
        <v>0</v>
      </c>
      <c r="BQ100" s="409">
        <f xml:space="preserve"> Time!BQ$92</f>
        <v>0</v>
      </c>
      <c r="BR100" s="409">
        <f xml:space="preserve"> Time!BR$92</f>
        <v>0</v>
      </c>
      <c r="BS100" s="409">
        <f xml:space="preserve"> Time!BS$92</f>
        <v>0</v>
      </c>
      <c r="BT100" s="409">
        <f xml:space="preserve"> Time!BT$92</f>
        <v>0</v>
      </c>
      <c r="BU100" s="409">
        <f xml:space="preserve"> Time!BU$92</f>
        <v>0</v>
      </c>
      <c r="BV100" s="409">
        <f xml:space="preserve"> Time!BV$92</f>
        <v>0</v>
      </c>
      <c r="BW100" s="409">
        <f xml:space="preserve"> Time!BW$92</f>
        <v>0</v>
      </c>
      <c r="BX100" s="409">
        <f xml:space="preserve"> Time!BX$92</f>
        <v>0</v>
      </c>
      <c r="BY100" s="409">
        <f xml:space="preserve"> Time!BY$92</f>
        <v>0</v>
      </c>
      <c r="BZ100" s="409">
        <f xml:space="preserve"> Time!BZ$92</f>
        <v>0</v>
      </c>
      <c r="CA100" s="409">
        <f xml:space="preserve"> Time!CA$92</f>
        <v>0</v>
      </c>
      <c r="CB100" s="409">
        <f xml:space="preserve"> Time!CB$92</f>
        <v>0</v>
      </c>
      <c r="CC100" s="409">
        <f xml:space="preserve"> Time!CC$92</f>
        <v>0</v>
      </c>
      <c r="CD100" s="409">
        <f xml:space="preserve"> Time!CD$92</f>
        <v>0</v>
      </c>
      <c r="CE100" s="409">
        <f xml:space="preserve"> Time!CE$92</f>
        <v>0</v>
      </c>
      <c r="CF100" s="409">
        <f xml:space="preserve"> Time!CF$92</f>
        <v>0</v>
      </c>
      <c r="CG100" s="409">
        <f xml:space="preserve"> Time!CG$92</f>
        <v>0</v>
      </c>
      <c r="CH100" s="409">
        <f xml:space="preserve"> Time!CH$92</f>
        <v>0</v>
      </c>
      <c r="CI100" s="409">
        <f xml:space="preserve"> Time!CI$92</f>
        <v>0</v>
      </c>
      <c r="CJ100" s="409">
        <f xml:space="preserve"> Time!CJ$92</f>
        <v>0</v>
      </c>
      <c r="CK100" s="409">
        <f xml:space="preserve"> Time!CK$92</f>
        <v>0</v>
      </c>
      <c r="CL100" s="409">
        <f xml:space="preserve"> Time!CL$92</f>
        <v>0</v>
      </c>
      <c r="CM100" s="409">
        <f xml:space="preserve"> Time!CM$92</f>
        <v>0</v>
      </c>
      <c r="CN100" s="409">
        <f xml:space="preserve"> Time!CN$92</f>
        <v>0</v>
      </c>
      <c r="CO100" s="409">
        <f xml:space="preserve"> Time!CO$92</f>
        <v>0</v>
      </c>
      <c r="CP100" s="409">
        <f xml:space="preserve"> Time!CP$92</f>
        <v>0</v>
      </c>
      <c r="CQ100" s="409">
        <f xml:space="preserve"> Time!CQ$92</f>
        <v>0</v>
      </c>
      <c r="CR100" s="409">
        <f xml:space="preserve"> Time!CR$92</f>
        <v>0</v>
      </c>
      <c r="CS100" s="409">
        <f xml:space="preserve"> Time!CS$92</f>
        <v>0</v>
      </c>
      <c r="CT100" s="409">
        <f xml:space="preserve"> Time!CT$92</f>
        <v>0</v>
      </c>
      <c r="CU100" s="409">
        <f xml:space="preserve"> Time!CU$92</f>
        <v>0</v>
      </c>
      <c r="CV100" s="409">
        <f xml:space="preserve"> Time!CV$92</f>
        <v>0</v>
      </c>
      <c r="CW100" s="409">
        <f xml:space="preserve"> Time!CW$92</f>
        <v>0</v>
      </c>
      <c r="CX100" s="409">
        <f xml:space="preserve"> Time!CX$92</f>
        <v>0</v>
      </c>
      <c r="CY100" s="409">
        <f xml:space="preserve"> Time!CY$92</f>
        <v>0</v>
      </c>
      <c r="CZ100" s="409">
        <f xml:space="preserve"> Time!CZ$92</f>
        <v>0</v>
      </c>
      <c r="DA100" s="409">
        <f xml:space="preserve"> Time!DA$92</f>
        <v>0</v>
      </c>
      <c r="DB100" s="409">
        <f xml:space="preserve"> Time!DB$92</f>
        <v>0</v>
      </c>
      <c r="DC100" s="409">
        <f xml:space="preserve"> Time!DC$92</f>
        <v>0</v>
      </c>
      <c r="DD100" s="409">
        <f xml:space="preserve"> Time!DD$92</f>
        <v>0</v>
      </c>
      <c r="DE100" s="409">
        <f xml:space="preserve"> Time!DE$92</f>
        <v>0</v>
      </c>
      <c r="DF100" s="409">
        <f xml:space="preserve"> Time!DF$92</f>
        <v>0</v>
      </c>
      <c r="DG100" s="409">
        <f xml:space="preserve"> Time!DG$92</f>
        <v>0</v>
      </c>
      <c r="DH100" s="409">
        <f xml:space="preserve"> Time!DH$92</f>
        <v>0</v>
      </c>
      <c r="DI100" s="409">
        <f xml:space="preserve"> Time!DI$92</f>
        <v>0</v>
      </c>
      <c r="DJ100" s="409">
        <f xml:space="preserve"> Time!DJ$92</f>
        <v>0</v>
      </c>
      <c r="DK100" s="409">
        <f xml:space="preserve"> Time!DK$92</f>
        <v>0</v>
      </c>
      <c r="DL100" s="409">
        <f xml:space="preserve"> Time!DL$92</f>
        <v>0</v>
      </c>
      <c r="DM100" s="409">
        <f xml:space="preserve"> Time!DM$92</f>
        <v>0</v>
      </c>
      <c r="DN100" s="409">
        <f xml:space="preserve"> Time!DN$92</f>
        <v>0</v>
      </c>
      <c r="DO100" s="409">
        <f xml:space="preserve"> Time!DO$92</f>
        <v>0</v>
      </c>
      <c r="DP100" s="409">
        <f xml:space="preserve"> Time!DP$92</f>
        <v>0</v>
      </c>
      <c r="DQ100" s="409">
        <f xml:space="preserve"> Time!DQ$92</f>
        <v>0</v>
      </c>
      <c r="DR100" s="409">
        <f xml:space="preserve"> Time!DR$92</f>
        <v>0</v>
      </c>
      <c r="DS100" s="409">
        <f xml:space="preserve"> Time!DS$92</f>
        <v>0</v>
      </c>
      <c r="DT100" s="409">
        <f xml:space="preserve"> Time!DT$92</f>
        <v>0</v>
      </c>
      <c r="DU100" s="409">
        <f xml:space="preserve"> Time!DU$92</f>
        <v>0</v>
      </c>
      <c r="DV100" s="409">
        <f xml:space="preserve"> Time!DV$92</f>
        <v>0</v>
      </c>
      <c r="DW100" s="409">
        <f xml:space="preserve"> Time!DW$92</f>
        <v>0</v>
      </c>
      <c r="DX100" s="409">
        <f xml:space="preserve"> Time!DX$92</f>
        <v>0</v>
      </c>
      <c r="DY100" s="409">
        <f xml:space="preserve"> Time!DY$92</f>
        <v>0</v>
      </c>
      <c r="DZ100" s="409">
        <f xml:space="preserve"> Time!DZ$92</f>
        <v>0</v>
      </c>
      <c r="EA100" s="409">
        <f xml:space="preserve"> Time!EA$92</f>
        <v>0</v>
      </c>
      <c r="EB100" s="409">
        <f xml:space="preserve"> Time!EB$92</f>
        <v>0</v>
      </c>
      <c r="EC100" s="409">
        <f xml:space="preserve"> Time!EC$92</f>
        <v>0</v>
      </c>
      <c r="ED100" s="409">
        <f xml:space="preserve"> Time!ED$92</f>
        <v>0</v>
      </c>
      <c r="EE100" s="409">
        <f xml:space="preserve"> Time!EE$92</f>
        <v>0</v>
      </c>
      <c r="EF100" s="409">
        <f xml:space="preserve"> Time!EF$92</f>
        <v>0</v>
      </c>
      <c r="EG100" s="409">
        <f xml:space="preserve"> Time!EG$92</f>
        <v>0</v>
      </c>
      <c r="EH100" s="409">
        <f xml:space="preserve"> Time!EH$92</f>
        <v>0</v>
      </c>
      <c r="EI100" s="409">
        <f xml:space="preserve"> Time!EI$92</f>
        <v>0</v>
      </c>
      <c r="EJ100" s="409">
        <f xml:space="preserve"> Time!EJ$92</f>
        <v>0</v>
      </c>
      <c r="EK100" s="409">
        <f xml:space="preserve"> Time!EK$92</f>
        <v>0</v>
      </c>
      <c r="EL100" s="409">
        <f xml:space="preserve"> Time!EL$92</f>
        <v>0</v>
      </c>
      <c r="EM100" s="409">
        <f xml:space="preserve"> Time!EM$92</f>
        <v>0</v>
      </c>
      <c r="EN100" s="409">
        <f xml:space="preserve"> Time!EN$92</f>
        <v>0</v>
      </c>
      <c r="EO100" s="409">
        <f xml:space="preserve"> Time!EO$92</f>
        <v>0</v>
      </c>
      <c r="EP100" s="409">
        <f xml:space="preserve"> Time!EP$92</f>
        <v>0</v>
      </c>
      <c r="EQ100" s="409">
        <f xml:space="preserve"> Time!EQ$92</f>
        <v>0</v>
      </c>
      <c r="ER100" s="409">
        <f xml:space="preserve"> Time!ER$92</f>
        <v>0</v>
      </c>
      <c r="ES100" s="409">
        <f xml:space="preserve"> Time!ES$92</f>
        <v>0</v>
      </c>
      <c r="ET100" s="409">
        <f xml:space="preserve"> Time!ET$92</f>
        <v>0</v>
      </c>
      <c r="EU100" s="409">
        <f xml:space="preserve"> Time!EU$92</f>
        <v>0</v>
      </c>
      <c r="EV100" s="409">
        <f xml:space="preserve"> Time!EV$92</f>
        <v>0</v>
      </c>
      <c r="EW100" s="409">
        <f xml:space="preserve"> Time!EW$92</f>
        <v>0</v>
      </c>
      <c r="EX100" s="409">
        <f xml:space="preserve"> Time!EX$92</f>
        <v>0</v>
      </c>
      <c r="EY100" s="409">
        <f xml:space="preserve"> Time!EY$92</f>
        <v>0</v>
      </c>
      <c r="EZ100" s="409">
        <f xml:space="preserve"> Time!EZ$92</f>
        <v>0</v>
      </c>
      <c r="FA100" s="409">
        <f xml:space="preserve"> Time!FA$92</f>
        <v>0</v>
      </c>
      <c r="FB100" s="409">
        <f xml:space="preserve"> Time!FB$92</f>
        <v>0</v>
      </c>
      <c r="FC100" s="409">
        <f xml:space="preserve"> Time!FC$92</f>
        <v>0</v>
      </c>
      <c r="FD100" s="409">
        <f xml:space="preserve"> Time!FD$92</f>
        <v>0</v>
      </c>
      <c r="FE100" s="409">
        <f xml:space="preserve"> Time!FE$92</f>
        <v>0</v>
      </c>
      <c r="FF100" s="409">
        <f xml:space="preserve"> Time!FF$92</f>
        <v>0</v>
      </c>
      <c r="FG100" s="409">
        <f xml:space="preserve"> Time!FG$92</f>
        <v>0</v>
      </c>
      <c r="FH100" s="409">
        <f xml:space="preserve"> Time!FH$92</f>
        <v>0</v>
      </c>
      <c r="FI100" s="409">
        <f xml:space="preserve"> Time!FI$92</f>
        <v>0</v>
      </c>
      <c r="FJ100" s="409">
        <f xml:space="preserve"> Time!FJ$92</f>
        <v>0</v>
      </c>
      <c r="FK100" s="409">
        <f xml:space="preserve"> Time!FK$92</f>
        <v>0</v>
      </c>
      <c r="FL100" s="409">
        <f xml:space="preserve"> Time!FL$92</f>
        <v>0</v>
      </c>
      <c r="FM100" s="409">
        <f xml:space="preserve"> Time!FM$92</f>
        <v>0</v>
      </c>
      <c r="FN100" s="409">
        <f xml:space="preserve"> Time!FN$92</f>
        <v>0</v>
      </c>
      <c r="FO100" s="409">
        <f xml:space="preserve"> Time!FO$92</f>
        <v>0</v>
      </c>
      <c r="FP100" s="409">
        <f xml:space="preserve"> Time!FP$92</f>
        <v>0</v>
      </c>
      <c r="FQ100" s="409">
        <f xml:space="preserve"> Time!FQ$92</f>
        <v>0</v>
      </c>
      <c r="FR100" s="409">
        <f xml:space="preserve"> Time!FR$92</f>
        <v>0</v>
      </c>
      <c r="FS100" s="409">
        <f xml:space="preserve"> Time!FS$92</f>
        <v>0</v>
      </c>
      <c r="FT100" s="409">
        <f xml:space="preserve"> Time!FT$92</f>
        <v>0</v>
      </c>
      <c r="FU100" s="409">
        <f xml:space="preserve"> Time!FU$92</f>
        <v>0</v>
      </c>
      <c r="FV100" s="409">
        <f xml:space="preserve"> Time!FV$92</f>
        <v>0</v>
      </c>
      <c r="FW100" s="409">
        <f xml:space="preserve"> Time!FW$92</f>
        <v>0</v>
      </c>
      <c r="FX100" s="409">
        <f xml:space="preserve"> Time!FX$92</f>
        <v>0</v>
      </c>
      <c r="FY100" s="409">
        <f xml:space="preserve"> Time!FY$92</f>
        <v>0</v>
      </c>
      <c r="FZ100" s="409">
        <f xml:space="preserve"> Time!FZ$92</f>
        <v>0</v>
      </c>
      <c r="GA100" s="409">
        <f xml:space="preserve"> Time!GA$92</f>
        <v>0</v>
      </c>
      <c r="GB100" s="409">
        <f xml:space="preserve"> Time!GB$92</f>
        <v>0</v>
      </c>
      <c r="GC100" s="409">
        <f xml:space="preserve"> Time!GC$92</f>
        <v>0</v>
      </c>
      <c r="GD100" s="409">
        <f xml:space="preserve"> Time!GD$92</f>
        <v>0</v>
      </c>
      <c r="GE100" s="409">
        <f xml:space="preserve"> Time!GE$92</f>
        <v>0</v>
      </c>
      <c r="GF100" s="409">
        <f xml:space="preserve"> Time!GF$92</f>
        <v>0</v>
      </c>
      <c r="GG100" s="409">
        <f xml:space="preserve"> Time!GG$92</f>
        <v>0</v>
      </c>
      <c r="GH100" s="409">
        <f xml:space="preserve"> Time!GH$92</f>
        <v>0</v>
      </c>
      <c r="GI100" s="409">
        <f xml:space="preserve"> Time!GI$92</f>
        <v>0</v>
      </c>
      <c r="GJ100" s="409">
        <f xml:space="preserve"> Time!GJ$92</f>
        <v>0</v>
      </c>
    </row>
    <row r="101" spans="1:192" s="194" customFormat="1" x14ac:dyDescent="0.25">
      <c r="A101" s="142"/>
      <c r="B101" s="142"/>
      <c r="C101" s="143"/>
      <c r="D101" s="144"/>
      <c r="E101" s="145" t="s">
        <v>431</v>
      </c>
      <c r="F101" s="145">
        <f xml:space="preserve"> SUMPRODUCT(J99:GJ99, J100:GJ100) * F98</f>
        <v>5093.9433690745245</v>
      </c>
      <c r="G101" s="145" t="str">
        <f xml:space="preserve"> SMU</f>
        <v>$ 000s</v>
      </c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145"/>
      <c r="AJ101" s="145"/>
      <c r="AK101" s="145"/>
      <c r="AL101" s="145"/>
      <c r="AM101" s="145"/>
      <c r="AN101" s="145"/>
      <c r="AO101" s="145"/>
      <c r="AP101" s="145"/>
      <c r="AQ101" s="145"/>
      <c r="AR101" s="145"/>
      <c r="AS101" s="145"/>
      <c r="AT101" s="145"/>
      <c r="AU101" s="145"/>
      <c r="AV101" s="145"/>
      <c r="AW101" s="145"/>
      <c r="AX101" s="145"/>
      <c r="AY101" s="145"/>
      <c r="AZ101" s="145"/>
      <c r="BA101" s="145"/>
      <c r="BB101" s="145"/>
      <c r="BC101" s="145"/>
      <c r="BD101" s="145"/>
      <c r="BE101" s="145"/>
      <c r="BF101" s="145"/>
      <c r="BG101" s="145"/>
      <c r="BH101" s="145"/>
      <c r="BI101" s="145"/>
      <c r="BJ101" s="145"/>
      <c r="BK101" s="145"/>
      <c r="BL101" s="145"/>
      <c r="BM101" s="145"/>
      <c r="BN101" s="145"/>
      <c r="BO101" s="145"/>
      <c r="BP101" s="145"/>
      <c r="BQ101" s="145"/>
      <c r="BR101" s="145"/>
      <c r="BS101" s="145"/>
      <c r="BT101" s="145"/>
      <c r="BU101" s="145"/>
      <c r="BV101" s="145"/>
      <c r="BW101" s="145"/>
      <c r="BX101" s="145"/>
      <c r="BY101" s="145"/>
      <c r="BZ101" s="145"/>
      <c r="CA101" s="145"/>
      <c r="CB101" s="145"/>
      <c r="CC101" s="145"/>
      <c r="CD101" s="145"/>
      <c r="CE101" s="145"/>
      <c r="CF101" s="145"/>
      <c r="CG101" s="145"/>
      <c r="CH101" s="145"/>
      <c r="CI101" s="145"/>
      <c r="CJ101" s="145"/>
      <c r="CK101" s="145"/>
      <c r="CL101" s="145"/>
      <c r="CM101" s="145"/>
      <c r="CN101" s="145"/>
      <c r="CO101" s="145"/>
      <c r="CP101" s="145"/>
      <c r="CQ101" s="145"/>
      <c r="CR101" s="145"/>
      <c r="CS101" s="145"/>
      <c r="CT101" s="145"/>
      <c r="CU101" s="145"/>
      <c r="CV101" s="145"/>
      <c r="CW101" s="145"/>
      <c r="CX101" s="145"/>
      <c r="CY101" s="145"/>
      <c r="CZ101" s="145"/>
      <c r="DA101" s="145"/>
      <c r="DB101" s="145"/>
      <c r="DC101" s="145"/>
      <c r="DD101" s="145"/>
      <c r="DE101" s="145"/>
      <c r="DF101" s="145"/>
      <c r="DG101" s="145"/>
      <c r="DH101" s="145"/>
      <c r="DI101" s="145"/>
      <c r="DJ101" s="145"/>
      <c r="DK101" s="145"/>
      <c r="DL101" s="145"/>
      <c r="DM101" s="145"/>
      <c r="DN101" s="145"/>
      <c r="DO101" s="145"/>
      <c r="DP101" s="145"/>
      <c r="DQ101" s="145"/>
      <c r="DR101" s="145"/>
      <c r="DS101" s="145"/>
      <c r="DT101" s="145"/>
      <c r="DU101" s="145"/>
      <c r="DV101" s="145"/>
      <c r="DW101" s="145"/>
      <c r="DX101" s="145"/>
      <c r="DY101" s="145"/>
      <c r="DZ101" s="145"/>
      <c r="EA101" s="145"/>
      <c r="EB101" s="145"/>
      <c r="EC101" s="145"/>
      <c r="ED101" s="145"/>
      <c r="EE101" s="145"/>
      <c r="EF101" s="145"/>
      <c r="EG101" s="145"/>
      <c r="EH101" s="145"/>
      <c r="EI101" s="145"/>
      <c r="EJ101" s="145"/>
      <c r="EK101" s="145"/>
      <c r="EL101" s="145"/>
      <c r="EM101" s="145"/>
      <c r="EN101" s="145"/>
      <c r="EO101" s="145"/>
      <c r="EP101" s="145"/>
      <c r="EQ101" s="145"/>
      <c r="ER101" s="145"/>
      <c r="ES101" s="145"/>
      <c r="ET101" s="145"/>
      <c r="EU101" s="145"/>
      <c r="EV101" s="145"/>
      <c r="EW101" s="145"/>
      <c r="EX101" s="145"/>
      <c r="EY101" s="145"/>
      <c r="EZ101" s="145"/>
      <c r="FA101" s="145"/>
      <c r="FB101" s="145"/>
      <c r="FC101" s="145"/>
      <c r="FD101" s="145"/>
      <c r="FE101" s="145"/>
      <c r="FF101" s="145"/>
      <c r="FG101" s="145"/>
      <c r="FH101" s="145"/>
      <c r="FI101" s="145"/>
      <c r="FJ101" s="145"/>
      <c r="FK101" s="145"/>
      <c r="FL101" s="145"/>
      <c r="FM101" s="145"/>
      <c r="FN101" s="145"/>
      <c r="FO101" s="145"/>
      <c r="FP101" s="145"/>
      <c r="FQ101" s="145"/>
      <c r="FR101" s="145"/>
      <c r="FS101" s="145"/>
      <c r="FT101" s="145"/>
      <c r="FU101" s="145"/>
      <c r="FV101" s="145"/>
      <c r="FW101" s="145"/>
      <c r="FX101" s="145"/>
      <c r="FY101" s="145"/>
      <c r="FZ101" s="145"/>
      <c r="GA101" s="145"/>
      <c r="GB101" s="145"/>
      <c r="GC101" s="145"/>
      <c r="GD101" s="145"/>
      <c r="GE101" s="145"/>
      <c r="GF101" s="145"/>
      <c r="GG101" s="145"/>
      <c r="GH101" s="145"/>
      <c r="GI101" s="145"/>
      <c r="GJ101" s="145"/>
    </row>
    <row r="102" spans="1:192" x14ac:dyDescent="0.25">
      <c r="A102" s="243"/>
      <c r="B102" s="243"/>
      <c r="C102" s="244"/>
      <c r="D102" s="245"/>
      <c r="E102" s="242"/>
      <c r="F102" s="242"/>
      <c r="G102" s="242"/>
      <c r="H102" s="242"/>
      <c r="I102" s="242"/>
      <c r="J102" s="242"/>
      <c r="K102" s="242"/>
      <c r="L102" s="242"/>
      <c r="M102" s="242"/>
      <c r="N102" s="242"/>
      <c r="O102" s="242"/>
      <c r="P102" s="242"/>
      <c r="Q102" s="242"/>
      <c r="R102" s="242"/>
      <c r="S102" s="242"/>
      <c r="T102" s="242"/>
      <c r="U102" s="242"/>
      <c r="V102" s="242"/>
      <c r="W102" s="242"/>
      <c r="X102" s="242"/>
      <c r="Y102" s="242"/>
      <c r="Z102" s="242"/>
      <c r="AA102" s="242"/>
      <c r="AB102" s="242"/>
      <c r="AC102" s="242"/>
      <c r="AD102" s="242"/>
      <c r="AE102" s="242"/>
      <c r="AF102" s="242"/>
      <c r="AG102" s="242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2"/>
      <c r="BX102" s="242"/>
      <c r="BY102" s="242"/>
      <c r="BZ102" s="242"/>
      <c r="CA102" s="242"/>
      <c r="CB102" s="242"/>
      <c r="CC102" s="242"/>
      <c r="CD102" s="242"/>
      <c r="CE102" s="242"/>
      <c r="CF102" s="242"/>
      <c r="CG102" s="242"/>
      <c r="CH102" s="242"/>
      <c r="CI102" s="242"/>
      <c r="CJ102" s="242"/>
      <c r="CK102" s="242"/>
      <c r="CL102" s="242"/>
      <c r="CM102" s="242"/>
      <c r="CN102" s="242"/>
      <c r="CO102" s="242"/>
      <c r="CP102" s="242"/>
      <c r="CQ102" s="242"/>
      <c r="CR102" s="242"/>
      <c r="CS102" s="242"/>
      <c r="CT102" s="242"/>
      <c r="CU102" s="242"/>
      <c r="CV102" s="242"/>
      <c r="CW102" s="242"/>
      <c r="CX102" s="242"/>
      <c r="CY102" s="242"/>
      <c r="CZ102" s="242"/>
      <c r="DA102" s="242"/>
      <c r="DB102" s="242"/>
      <c r="DC102" s="242"/>
      <c r="DD102" s="242"/>
      <c r="DE102" s="242"/>
      <c r="DF102" s="242"/>
      <c r="DG102" s="242"/>
      <c r="DH102" s="242"/>
      <c r="DI102" s="242"/>
      <c r="DJ102" s="242"/>
      <c r="DK102" s="242"/>
      <c r="DL102" s="242"/>
      <c r="DM102" s="242"/>
      <c r="DN102" s="242"/>
      <c r="DO102" s="242"/>
      <c r="DP102" s="242"/>
      <c r="DQ102" s="242"/>
      <c r="DR102" s="242"/>
      <c r="DS102" s="242"/>
      <c r="DT102" s="242"/>
      <c r="DU102" s="242"/>
      <c r="DV102" s="242"/>
      <c r="DW102" s="242"/>
      <c r="DX102" s="242"/>
      <c r="DY102" s="242"/>
      <c r="DZ102" s="242"/>
      <c r="EA102" s="242"/>
      <c r="EB102" s="242"/>
      <c r="EC102" s="242"/>
      <c r="ED102" s="242"/>
      <c r="EE102" s="242"/>
      <c r="EF102" s="242"/>
      <c r="EG102" s="242"/>
      <c r="EH102" s="242"/>
      <c r="EI102" s="242"/>
      <c r="EJ102" s="242"/>
      <c r="EK102" s="242"/>
      <c r="EL102" s="242"/>
      <c r="EM102" s="242"/>
      <c r="EN102" s="242"/>
      <c r="EO102" s="242"/>
      <c r="EP102" s="242"/>
      <c r="EQ102" s="242"/>
      <c r="ER102" s="242"/>
      <c r="ES102" s="242"/>
      <c r="ET102" s="242"/>
      <c r="EU102" s="242"/>
      <c r="EV102" s="242"/>
      <c r="EW102" s="242"/>
      <c r="EX102" s="242"/>
      <c r="EY102" s="242"/>
      <c r="EZ102" s="242"/>
      <c r="FA102" s="242"/>
      <c r="FB102" s="242"/>
      <c r="FC102" s="242"/>
      <c r="FD102" s="242"/>
      <c r="FE102" s="242"/>
      <c r="FF102" s="242"/>
      <c r="FG102" s="242"/>
      <c r="FH102" s="242"/>
      <c r="FI102" s="242"/>
      <c r="FJ102" s="242"/>
      <c r="FK102" s="242"/>
      <c r="FL102" s="242"/>
      <c r="FM102" s="242"/>
      <c r="FN102" s="242"/>
      <c r="FO102" s="242"/>
      <c r="FP102" s="242"/>
      <c r="FQ102" s="242"/>
      <c r="FR102" s="242"/>
      <c r="FS102" s="242"/>
      <c r="FT102" s="242"/>
      <c r="FU102" s="242"/>
      <c r="FV102" s="242"/>
      <c r="FW102" s="242"/>
      <c r="FX102" s="242"/>
      <c r="FY102" s="242"/>
      <c r="FZ102" s="242"/>
      <c r="GA102" s="242"/>
      <c r="GB102" s="242"/>
      <c r="GC102" s="242"/>
      <c r="GD102" s="242"/>
      <c r="GE102" s="242"/>
      <c r="GF102" s="242"/>
      <c r="GG102" s="242"/>
      <c r="GH102" s="242"/>
      <c r="GI102" s="242"/>
      <c r="GJ102" s="242"/>
    </row>
    <row r="103" spans="1:192" x14ac:dyDescent="0.25">
      <c r="A103" s="243"/>
      <c r="B103" s="243" t="s">
        <v>428</v>
      </c>
      <c r="C103" s="244"/>
      <c r="D103" s="245"/>
      <c r="E103" s="242"/>
      <c r="F103" s="242"/>
      <c r="G103" s="242"/>
      <c r="H103" s="242"/>
      <c r="I103" s="242"/>
      <c r="J103" s="242"/>
      <c r="K103" s="242"/>
      <c r="L103" s="242"/>
      <c r="M103" s="242"/>
      <c r="N103" s="242"/>
      <c r="O103" s="242"/>
      <c r="P103" s="242"/>
      <c r="Q103" s="242"/>
      <c r="R103" s="242"/>
      <c r="S103" s="242"/>
      <c r="T103" s="242"/>
      <c r="U103" s="242"/>
      <c r="V103" s="242"/>
      <c r="W103" s="242"/>
      <c r="X103" s="242"/>
      <c r="Y103" s="242"/>
      <c r="Z103" s="242"/>
      <c r="AA103" s="242"/>
      <c r="AB103" s="242"/>
      <c r="AC103" s="242"/>
      <c r="AD103" s="242"/>
      <c r="AE103" s="242"/>
      <c r="AF103" s="242"/>
      <c r="AG103" s="242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42"/>
      <c r="BU103" s="242"/>
      <c r="BV103" s="242"/>
      <c r="BW103" s="242"/>
      <c r="BX103" s="242"/>
      <c r="BY103" s="242"/>
      <c r="BZ103" s="242"/>
      <c r="CA103" s="242"/>
      <c r="CB103" s="242"/>
      <c r="CC103" s="242"/>
      <c r="CD103" s="242"/>
      <c r="CE103" s="242"/>
      <c r="CF103" s="242"/>
      <c r="CG103" s="242"/>
      <c r="CH103" s="242"/>
      <c r="CI103" s="242"/>
      <c r="CJ103" s="242"/>
      <c r="CK103" s="242"/>
      <c r="CL103" s="242"/>
      <c r="CM103" s="242"/>
      <c r="CN103" s="242"/>
      <c r="CO103" s="242"/>
      <c r="CP103" s="242"/>
      <c r="CQ103" s="242"/>
      <c r="CR103" s="242"/>
      <c r="CS103" s="242"/>
      <c r="CT103" s="242"/>
      <c r="CU103" s="242"/>
      <c r="CV103" s="242"/>
      <c r="CW103" s="242"/>
      <c r="CX103" s="242"/>
      <c r="CY103" s="242"/>
      <c r="CZ103" s="242"/>
      <c r="DA103" s="242"/>
      <c r="DB103" s="242"/>
      <c r="DC103" s="242"/>
      <c r="DD103" s="242"/>
      <c r="DE103" s="242"/>
      <c r="DF103" s="242"/>
      <c r="DG103" s="242"/>
      <c r="DH103" s="242"/>
      <c r="DI103" s="242"/>
      <c r="DJ103" s="242"/>
      <c r="DK103" s="242"/>
      <c r="DL103" s="242"/>
      <c r="DM103" s="242"/>
      <c r="DN103" s="242"/>
      <c r="DO103" s="242"/>
      <c r="DP103" s="242"/>
      <c r="DQ103" s="242"/>
      <c r="DR103" s="242"/>
      <c r="DS103" s="242"/>
      <c r="DT103" s="242"/>
      <c r="DU103" s="242"/>
      <c r="DV103" s="242"/>
      <c r="DW103" s="242"/>
      <c r="DX103" s="242"/>
      <c r="DY103" s="242"/>
      <c r="DZ103" s="242"/>
      <c r="EA103" s="242"/>
      <c r="EB103" s="242"/>
      <c r="EC103" s="242"/>
      <c r="ED103" s="242"/>
      <c r="EE103" s="242"/>
      <c r="EF103" s="242"/>
      <c r="EG103" s="242"/>
      <c r="EH103" s="242"/>
      <c r="EI103" s="242"/>
      <c r="EJ103" s="242"/>
      <c r="EK103" s="242"/>
      <c r="EL103" s="242"/>
      <c r="EM103" s="242"/>
      <c r="EN103" s="242"/>
      <c r="EO103" s="242"/>
      <c r="EP103" s="242"/>
      <c r="EQ103" s="242"/>
      <c r="ER103" s="242"/>
      <c r="ES103" s="242"/>
      <c r="ET103" s="242"/>
      <c r="EU103" s="242"/>
      <c r="EV103" s="242"/>
      <c r="EW103" s="242"/>
      <c r="EX103" s="242"/>
      <c r="EY103" s="242"/>
      <c r="EZ103" s="242"/>
      <c r="FA103" s="242"/>
      <c r="FB103" s="242"/>
      <c r="FC103" s="242"/>
      <c r="FD103" s="242"/>
      <c r="FE103" s="242"/>
      <c r="FF103" s="242"/>
      <c r="FG103" s="242"/>
      <c r="FH103" s="242"/>
      <c r="FI103" s="242"/>
      <c r="FJ103" s="242"/>
      <c r="FK103" s="242"/>
      <c r="FL103" s="242"/>
      <c r="FM103" s="242"/>
      <c r="FN103" s="242"/>
      <c r="FO103" s="242"/>
      <c r="FP103" s="242"/>
      <c r="FQ103" s="242"/>
      <c r="FR103" s="242"/>
      <c r="FS103" s="242"/>
      <c r="FT103" s="242"/>
      <c r="FU103" s="242"/>
      <c r="FV103" s="242"/>
      <c r="FW103" s="242"/>
      <c r="FX103" s="242"/>
      <c r="FY103" s="242"/>
      <c r="FZ103" s="242"/>
      <c r="GA103" s="242"/>
      <c r="GB103" s="242"/>
      <c r="GC103" s="242"/>
      <c r="GD103" s="242"/>
      <c r="GE103" s="242"/>
      <c r="GF103" s="242"/>
      <c r="GG103" s="242"/>
      <c r="GH103" s="242"/>
      <c r="GI103" s="242"/>
      <c r="GJ103" s="242"/>
    </row>
    <row r="104" spans="1:192" x14ac:dyDescent="0.25">
      <c r="A104" s="243"/>
      <c r="B104" s="243"/>
      <c r="C104" s="244"/>
      <c r="D104" s="245"/>
      <c r="E104" s="9" t="str">
        <f t="shared" ref="E104:AJ104" si="733" xml:space="preserve"> E$111</f>
        <v>Working capital reserve account balance BEG</v>
      </c>
      <c r="F104" s="9">
        <f t="shared" si="733"/>
        <v>0</v>
      </c>
      <c r="G104" s="9" t="str">
        <f t="shared" si="733"/>
        <v>$ 000s</v>
      </c>
      <c r="H104" s="9">
        <f t="shared" si="733"/>
        <v>0</v>
      </c>
      <c r="I104" s="9">
        <f t="shared" si="733"/>
        <v>0</v>
      </c>
      <c r="J104" s="9">
        <f t="shared" si="733"/>
        <v>0</v>
      </c>
      <c r="K104" s="9">
        <f t="shared" si="733"/>
        <v>0</v>
      </c>
      <c r="L104" s="9">
        <f t="shared" si="733"/>
        <v>0</v>
      </c>
      <c r="M104" s="9">
        <f t="shared" si="733"/>
        <v>0</v>
      </c>
      <c r="N104" s="9">
        <f t="shared" si="733"/>
        <v>0</v>
      </c>
      <c r="O104" s="9">
        <f t="shared" si="733"/>
        <v>0</v>
      </c>
      <c r="P104" s="9">
        <f t="shared" si="733"/>
        <v>0</v>
      </c>
      <c r="Q104" s="9">
        <f t="shared" si="733"/>
        <v>5093.9433690745245</v>
      </c>
      <c r="R104" s="9">
        <f t="shared" si="733"/>
        <v>0</v>
      </c>
      <c r="S104" s="9">
        <f t="shared" si="733"/>
        <v>0</v>
      </c>
      <c r="T104" s="9">
        <f t="shared" si="733"/>
        <v>0</v>
      </c>
      <c r="U104" s="9">
        <f t="shared" si="733"/>
        <v>0</v>
      </c>
      <c r="V104" s="9">
        <f t="shared" si="733"/>
        <v>0</v>
      </c>
      <c r="W104" s="9">
        <f t="shared" si="733"/>
        <v>0</v>
      </c>
      <c r="X104" s="9">
        <f t="shared" si="733"/>
        <v>0</v>
      </c>
      <c r="Y104" s="9">
        <f t="shared" si="733"/>
        <v>0</v>
      </c>
      <c r="Z104" s="9">
        <f t="shared" si="733"/>
        <v>0</v>
      </c>
      <c r="AA104" s="9">
        <f t="shared" si="733"/>
        <v>0</v>
      </c>
      <c r="AB104" s="9">
        <f t="shared" si="733"/>
        <v>0</v>
      </c>
      <c r="AC104" s="9">
        <f t="shared" si="733"/>
        <v>0</v>
      </c>
      <c r="AD104" s="9">
        <f t="shared" si="733"/>
        <v>0</v>
      </c>
      <c r="AE104" s="9">
        <f t="shared" si="733"/>
        <v>0</v>
      </c>
      <c r="AF104" s="9">
        <f t="shared" si="733"/>
        <v>0</v>
      </c>
      <c r="AG104" s="9">
        <f t="shared" si="733"/>
        <v>0</v>
      </c>
      <c r="AH104" s="9">
        <f t="shared" si="733"/>
        <v>0</v>
      </c>
      <c r="AI104" s="9">
        <f t="shared" si="733"/>
        <v>0</v>
      </c>
      <c r="AJ104" s="9">
        <f t="shared" si="733"/>
        <v>0</v>
      </c>
      <c r="AK104" s="9">
        <f t="shared" ref="AK104:BP104" si="734" xml:space="preserve"> AK$111</f>
        <v>0</v>
      </c>
      <c r="AL104" s="9">
        <f t="shared" si="734"/>
        <v>0</v>
      </c>
      <c r="AM104" s="9">
        <f t="shared" si="734"/>
        <v>0</v>
      </c>
      <c r="AN104" s="9">
        <f t="shared" si="734"/>
        <v>0</v>
      </c>
      <c r="AO104" s="9">
        <f t="shared" si="734"/>
        <v>0</v>
      </c>
      <c r="AP104" s="9">
        <f t="shared" si="734"/>
        <v>0</v>
      </c>
      <c r="AQ104" s="9">
        <f t="shared" si="734"/>
        <v>0</v>
      </c>
      <c r="AR104" s="9">
        <f t="shared" si="734"/>
        <v>0</v>
      </c>
      <c r="AS104" s="9">
        <f t="shared" si="734"/>
        <v>0</v>
      </c>
      <c r="AT104" s="9">
        <f t="shared" si="734"/>
        <v>0</v>
      </c>
      <c r="AU104" s="9">
        <f t="shared" si="734"/>
        <v>0</v>
      </c>
      <c r="AV104" s="9">
        <f t="shared" si="734"/>
        <v>0</v>
      </c>
      <c r="AW104" s="9">
        <f t="shared" si="734"/>
        <v>0</v>
      </c>
      <c r="AX104" s="9">
        <f t="shared" si="734"/>
        <v>0</v>
      </c>
      <c r="AY104" s="9">
        <f t="shared" si="734"/>
        <v>0</v>
      </c>
      <c r="AZ104" s="9">
        <f t="shared" si="734"/>
        <v>0</v>
      </c>
      <c r="BA104" s="9">
        <f t="shared" si="734"/>
        <v>0</v>
      </c>
      <c r="BB104" s="9">
        <f t="shared" si="734"/>
        <v>0</v>
      </c>
      <c r="BC104" s="9">
        <f t="shared" si="734"/>
        <v>0</v>
      </c>
      <c r="BD104" s="9">
        <f t="shared" si="734"/>
        <v>0</v>
      </c>
      <c r="BE104" s="9">
        <f t="shared" si="734"/>
        <v>0</v>
      </c>
      <c r="BF104" s="9">
        <f t="shared" si="734"/>
        <v>0</v>
      </c>
      <c r="BG104" s="9">
        <f t="shared" si="734"/>
        <v>0</v>
      </c>
      <c r="BH104" s="9">
        <f t="shared" si="734"/>
        <v>0</v>
      </c>
      <c r="BI104" s="9">
        <f t="shared" si="734"/>
        <v>0</v>
      </c>
      <c r="BJ104" s="9">
        <f t="shared" si="734"/>
        <v>0</v>
      </c>
      <c r="BK104" s="9">
        <f t="shared" si="734"/>
        <v>0</v>
      </c>
      <c r="BL104" s="9">
        <f t="shared" si="734"/>
        <v>0</v>
      </c>
      <c r="BM104" s="9">
        <f t="shared" si="734"/>
        <v>0</v>
      </c>
      <c r="BN104" s="9">
        <f t="shared" si="734"/>
        <v>0</v>
      </c>
      <c r="BO104" s="9">
        <f t="shared" si="734"/>
        <v>0</v>
      </c>
      <c r="BP104" s="9">
        <f t="shared" si="734"/>
        <v>0</v>
      </c>
      <c r="BQ104" s="9">
        <f t="shared" ref="BQ104:CV104" si="735" xml:space="preserve"> BQ$111</f>
        <v>0</v>
      </c>
      <c r="BR104" s="9">
        <f t="shared" si="735"/>
        <v>0</v>
      </c>
      <c r="BS104" s="9">
        <f t="shared" si="735"/>
        <v>0</v>
      </c>
      <c r="BT104" s="9">
        <f t="shared" si="735"/>
        <v>0</v>
      </c>
      <c r="BU104" s="9">
        <f t="shared" si="735"/>
        <v>0</v>
      </c>
      <c r="BV104" s="9">
        <f t="shared" si="735"/>
        <v>0</v>
      </c>
      <c r="BW104" s="9">
        <f t="shared" si="735"/>
        <v>0</v>
      </c>
      <c r="BX104" s="9">
        <f t="shared" si="735"/>
        <v>0</v>
      </c>
      <c r="BY104" s="9">
        <f t="shared" si="735"/>
        <v>0</v>
      </c>
      <c r="BZ104" s="9">
        <f t="shared" si="735"/>
        <v>0</v>
      </c>
      <c r="CA104" s="9">
        <f t="shared" si="735"/>
        <v>0</v>
      </c>
      <c r="CB104" s="9">
        <f t="shared" si="735"/>
        <v>0</v>
      </c>
      <c r="CC104" s="9">
        <f t="shared" si="735"/>
        <v>0</v>
      </c>
      <c r="CD104" s="9">
        <f t="shared" si="735"/>
        <v>0</v>
      </c>
      <c r="CE104" s="9">
        <f t="shared" si="735"/>
        <v>0</v>
      </c>
      <c r="CF104" s="9">
        <f t="shared" si="735"/>
        <v>0</v>
      </c>
      <c r="CG104" s="9">
        <f t="shared" si="735"/>
        <v>0</v>
      </c>
      <c r="CH104" s="9">
        <f t="shared" si="735"/>
        <v>0</v>
      </c>
      <c r="CI104" s="9">
        <f t="shared" si="735"/>
        <v>0</v>
      </c>
      <c r="CJ104" s="9">
        <f t="shared" si="735"/>
        <v>0</v>
      </c>
      <c r="CK104" s="9">
        <f t="shared" si="735"/>
        <v>0</v>
      </c>
      <c r="CL104" s="9">
        <f t="shared" si="735"/>
        <v>0</v>
      </c>
      <c r="CM104" s="9">
        <f t="shared" si="735"/>
        <v>0</v>
      </c>
      <c r="CN104" s="9">
        <f t="shared" si="735"/>
        <v>0</v>
      </c>
      <c r="CO104" s="9">
        <f t="shared" si="735"/>
        <v>0</v>
      </c>
      <c r="CP104" s="9">
        <f t="shared" si="735"/>
        <v>0</v>
      </c>
      <c r="CQ104" s="9">
        <f t="shared" si="735"/>
        <v>0</v>
      </c>
      <c r="CR104" s="9">
        <f t="shared" si="735"/>
        <v>0</v>
      </c>
      <c r="CS104" s="9">
        <f t="shared" si="735"/>
        <v>0</v>
      </c>
      <c r="CT104" s="9">
        <f t="shared" si="735"/>
        <v>0</v>
      </c>
      <c r="CU104" s="9">
        <f t="shared" si="735"/>
        <v>0</v>
      </c>
      <c r="CV104" s="9">
        <f t="shared" si="735"/>
        <v>0</v>
      </c>
      <c r="CW104" s="9">
        <f t="shared" ref="CW104:EB104" si="736" xml:space="preserve"> CW$111</f>
        <v>0</v>
      </c>
      <c r="CX104" s="9">
        <f t="shared" si="736"/>
        <v>0</v>
      </c>
      <c r="CY104" s="9">
        <f t="shared" si="736"/>
        <v>0</v>
      </c>
      <c r="CZ104" s="9">
        <f t="shared" si="736"/>
        <v>0</v>
      </c>
      <c r="DA104" s="9">
        <f t="shared" si="736"/>
        <v>0</v>
      </c>
      <c r="DB104" s="9">
        <f t="shared" si="736"/>
        <v>0</v>
      </c>
      <c r="DC104" s="9">
        <f t="shared" si="736"/>
        <v>0</v>
      </c>
      <c r="DD104" s="9">
        <f t="shared" si="736"/>
        <v>0</v>
      </c>
      <c r="DE104" s="9">
        <f t="shared" si="736"/>
        <v>0</v>
      </c>
      <c r="DF104" s="9">
        <f t="shared" si="736"/>
        <v>0</v>
      </c>
      <c r="DG104" s="9">
        <f t="shared" si="736"/>
        <v>0</v>
      </c>
      <c r="DH104" s="9">
        <f t="shared" si="736"/>
        <v>0</v>
      </c>
      <c r="DI104" s="9">
        <f t="shared" si="736"/>
        <v>0</v>
      </c>
      <c r="DJ104" s="9">
        <f t="shared" si="736"/>
        <v>0</v>
      </c>
      <c r="DK104" s="9">
        <f t="shared" si="736"/>
        <v>0</v>
      </c>
      <c r="DL104" s="9">
        <f t="shared" si="736"/>
        <v>0</v>
      </c>
      <c r="DM104" s="9">
        <f t="shared" si="736"/>
        <v>0</v>
      </c>
      <c r="DN104" s="9">
        <f t="shared" si="736"/>
        <v>0</v>
      </c>
      <c r="DO104" s="9">
        <f t="shared" si="736"/>
        <v>0</v>
      </c>
      <c r="DP104" s="9">
        <f t="shared" si="736"/>
        <v>0</v>
      </c>
      <c r="DQ104" s="9">
        <f t="shared" si="736"/>
        <v>0</v>
      </c>
      <c r="DR104" s="9">
        <f t="shared" si="736"/>
        <v>0</v>
      </c>
      <c r="DS104" s="9">
        <f t="shared" si="736"/>
        <v>0</v>
      </c>
      <c r="DT104" s="9">
        <f t="shared" si="736"/>
        <v>0</v>
      </c>
      <c r="DU104" s="9">
        <f t="shared" si="736"/>
        <v>0</v>
      </c>
      <c r="DV104" s="9">
        <f t="shared" si="736"/>
        <v>0</v>
      </c>
      <c r="DW104" s="9">
        <f t="shared" si="736"/>
        <v>0</v>
      </c>
      <c r="DX104" s="9">
        <f t="shared" si="736"/>
        <v>0</v>
      </c>
      <c r="DY104" s="9">
        <f t="shared" si="736"/>
        <v>0</v>
      </c>
      <c r="DZ104" s="9">
        <f t="shared" si="736"/>
        <v>0</v>
      </c>
      <c r="EA104" s="9">
        <f t="shared" si="736"/>
        <v>0</v>
      </c>
      <c r="EB104" s="9">
        <f t="shared" si="736"/>
        <v>0</v>
      </c>
      <c r="EC104" s="9">
        <f t="shared" ref="EC104:FH104" si="737" xml:space="preserve"> EC$111</f>
        <v>0</v>
      </c>
      <c r="ED104" s="9">
        <f t="shared" si="737"/>
        <v>0</v>
      </c>
      <c r="EE104" s="9">
        <f t="shared" si="737"/>
        <v>0</v>
      </c>
      <c r="EF104" s="9">
        <f t="shared" si="737"/>
        <v>0</v>
      </c>
      <c r="EG104" s="9">
        <f t="shared" si="737"/>
        <v>0</v>
      </c>
      <c r="EH104" s="9">
        <f t="shared" si="737"/>
        <v>0</v>
      </c>
      <c r="EI104" s="9">
        <f t="shared" si="737"/>
        <v>0</v>
      </c>
      <c r="EJ104" s="9">
        <f t="shared" si="737"/>
        <v>0</v>
      </c>
      <c r="EK104" s="9">
        <f t="shared" si="737"/>
        <v>0</v>
      </c>
      <c r="EL104" s="9">
        <f t="shared" si="737"/>
        <v>0</v>
      </c>
      <c r="EM104" s="9">
        <f t="shared" si="737"/>
        <v>0</v>
      </c>
      <c r="EN104" s="9">
        <f t="shared" si="737"/>
        <v>0</v>
      </c>
      <c r="EO104" s="9">
        <f t="shared" si="737"/>
        <v>0</v>
      </c>
      <c r="EP104" s="9">
        <f t="shared" si="737"/>
        <v>0</v>
      </c>
      <c r="EQ104" s="9">
        <f t="shared" si="737"/>
        <v>0</v>
      </c>
      <c r="ER104" s="9">
        <f t="shared" si="737"/>
        <v>0</v>
      </c>
      <c r="ES104" s="9">
        <f t="shared" si="737"/>
        <v>0</v>
      </c>
      <c r="ET104" s="9">
        <f t="shared" si="737"/>
        <v>0</v>
      </c>
      <c r="EU104" s="9">
        <f t="shared" si="737"/>
        <v>0</v>
      </c>
      <c r="EV104" s="9">
        <f t="shared" si="737"/>
        <v>0</v>
      </c>
      <c r="EW104" s="9">
        <f t="shared" si="737"/>
        <v>0</v>
      </c>
      <c r="EX104" s="9">
        <f t="shared" si="737"/>
        <v>0</v>
      </c>
      <c r="EY104" s="9">
        <f t="shared" si="737"/>
        <v>0</v>
      </c>
      <c r="EZ104" s="9">
        <f t="shared" si="737"/>
        <v>0</v>
      </c>
      <c r="FA104" s="9">
        <f t="shared" si="737"/>
        <v>0</v>
      </c>
      <c r="FB104" s="9">
        <f t="shared" si="737"/>
        <v>0</v>
      </c>
      <c r="FC104" s="9">
        <f t="shared" si="737"/>
        <v>0</v>
      </c>
      <c r="FD104" s="9">
        <f t="shared" si="737"/>
        <v>0</v>
      </c>
      <c r="FE104" s="9">
        <f t="shared" si="737"/>
        <v>0</v>
      </c>
      <c r="FF104" s="9">
        <f t="shared" si="737"/>
        <v>0</v>
      </c>
      <c r="FG104" s="9">
        <f t="shared" si="737"/>
        <v>0</v>
      </c>
      <c r="FH104" s="9">
        <f t="shared" si="737"/>
        <v>0</v>
      </c>
      <c r="FI104" s="9">
        <f t="shared" ref="FI104:GJ104" si="738" xml:space="preserve"> FI$111</f>
        <v>0</v>
      </c>
      <c r="FJ104" s="9">
        <f t="shared" si="738"/>
        <v>0</v>
      </c>
      <c r="FK104" s="9">
        <f t="shared" si="738"/>
        <v>0</v>
      </c>
      <c r="FL104" s="9">
        <f t="shared" si="738"/>
        <v>0</v>
      </c>
      <c r="FM104" s="9">
        <f t="shared" si="738"/>
        <v>0</v>
      </c>
      <c r="FN104" s="9">
        <f t="shared" si="738"/>
        <v>0</v>
      </c>
      <c r="FO104" s="9">
        <f t="shared" si="738"/>
        <v>0</v>
      </c>
      <c r="FP104" s="9">
        <f t="shared" si="738"/>
        <v>0</v>
      </c>
      <c r="FQ104" s="9">
        <f t="shared" si="738"/>
        <v>0</v>
      </c>
      <c r="FR104" s="9">
        <f t="shared" si="738"/>
        <v>0</v>
      </c>
      <c r="FS104" s="9">
        <f t="shared" si="738"/>
        <v>0</v>
      </c>
      <c r="FT104" s="9">
        <f t="shared" si="738"/>
        <v>0</v>
      </c>
      <c r="FU104" s="9">
        <f t="shared" si="738"/>
        <v>0</v>
      </c>
      <c r="FV104" s="9">
        <f t="shared" si="738"/>
        <v>0</v>
      </c>
      <c r="FW104" s="9">
        <f t="shared" si="738"/>
        <v>0</v>
      </c>
      <c r="FX104" s="9">
        <f t="shared" si="738"/>
        <v>0</v>
      </c>
      <c r="FY104" s="9">
        <f t="shared" si="738"/>
        <v>0</v>
      </c>
      <c r="FZ104" s="9">
        <f t="shared" si="738"/>
        <v>0</v>
      </c>
      <c r="GA104" s="9">
        <f t="shared" si="738"/>
        <v>0</v>
      </c>
      <c r="GB104" s="9">
        <f t="shared" si="738"/>
        <v>0</v>
      </c>
      <c r="GC104" s="9">
        <f t="shared" si="738"/>
        <v>0</v>
      </c>
      <c r="GD104" s="9">
        <f t="shared" si="738"/>
        <v>0</v>
      </c>
      <c r="GE104" s="9">
        <f t="shared" si="738"/>
        <v>0</v>
      </c>
      <c r="GF104" s="9">
        <f t="shared" si="738"/>
        <v>0</v>
      </c>
      <c r="GG104" s="9">
        <f t="shared" si="738"/>
        <v>0</v>
      </c>
      <c r="GH104" s="9">
        <f t="shared" si="738"/>
        <v>0</v>
      </c>
      <c r="GI104" s="9">
        <f t="shared" si="738"/>
        <v>0</v>
      </c>
      <c r="GJ104" s="9">
        <f t="shared" si="738"/>
        <v>0</v>
      </c>
    </row>
    <row r="105" spans="1:192" x14ac:dyDescent="0.25">
      <c r="A105" s="243"/>
      <c r="B105" s="243"/>
      <c r="C105" s="244"/>
      <c r="D105" s="245"/>
      <c r="E105" s="409" t="str">
        <f xml:space="preserve"> Time!E$92</f>
        <v>First operating period flag</v>
      </c>
      <c r="F105" s="409">
        <f xml:space="preserve"> Time!F$92</f>
        <v>0</v>
      </c>
      <c r="G105" s="409" t="str">
        <f xml:space="preserve"> Time!G$92</f>
        <v>flag</v>
      </c>
      <c r="H105" s="409">
        <f xml:space="preserve"> Time!H$92</f>
        <v>1</v>
      </c>
      <c r="I105" s="409">
        <f xml:space="preserve"> Time!I$92</f>
        <v>0</v>
      </c>
      <c r="J105" s="409">
        <f xml:space="preserve"> Time!J$92</f>
        <v>0</v>
      </c>
      <c r="K105" s="409">
        <f xml:space="preserve"> Time!K$92</f>
        <v>0</v>
      </c>
      <c r="L105" s="409">
        <f xml:space="preserve"> Time!L$92</f>
        <v>0</v>
      </c>
      <c r="M105" s="409">
        <f xml:space="preserve"> Time!M$92</f>
        <v>0</v>
      </c>
      <c r="N105" s="409">
        <f xml:space="preserve"> Time!N$92</f>
        <v>0</v>
      </c>
      <c r="O105" s="409">
        <f xml:space="preserve"> Time!O$92</f>
        <v>0</v>
      </c>
      <c r="P105" s="409">
        <f xml:space="preserve"> Time!P$92</f>
        <v>0</v>
      </c>
      <c r="Q105" s="409">
        <f xml:space="preserve"> Time!Q$92</f>
        <v>1</v>
      </c>
      <c r="R105" s="409">
        <f xml:space="preserve"> Time!R$92</f>
        <v>0</v>
      </c>
      <c r="S105" s="409">
        <f xml:space="preserve"> Time!S$92</f>
        <v>0</v>
      </c>
      <c r="T105" s="409">
        <f xml:space="preserve"> Time!T$92</f>
        <v>0</v>
      </c>
      <c r="U105" s="409">
        <f xml:space="preserve"> Time!U$92</f>
        <v>0</v>
      </c>
      <c r="V105" s="409">
        <f xml:space="preserve"> Time!V$92</f>
        <v>0</v>
      </c>
      <c r="W105" s="409">
        <f xml:space="preserve"> Time!W$92</f>
        <v>0</v>
      </c>
      <c r="X105" s="409">
        <f xml:space="preserve"> Time!X$92</f>
        <v>0</v>
      </c>
      <c r="Y105" s="409">
        <f xml:space="preserve"> Time!Y$92</f>
        <v>0</v>
      </c>
      <c r="Z105" s="409">
        <f xml:space="preserve"> Time!Z$92</f>
        <v>0</v>
      </c>
      <c r="AA105" s="409">
        <f xml:space="preserve"> Time!AA$92</f>
        <v>0</v>
      </c>
      <c r="AB105" s="409">
        <f xml:space="preserve"> Time!AB$92</f>
        <v>0</v>
      </c>
      <c r="AC105" s="409">
        <f xml:space="preserve"> Time!AC$92</f>
        <v>0</v>
      </c>
      <c r="AD105" s="409">
        <f xml:space="preserve"> Time!AD$92</f>
        <v>0</v>
      </c>
      <c r="AE105" s="409">
        <f xml:space="preserve"> Time!AE$92</f>
        <v>0</v>
      </c>
      <c r="AF105" s="409">
        <f xml:space="preserve"> Time!AF$92</f>
        <v>0</v>
      </c>
      <c r="AG105" s="409">
        <f xml:space="preserve"> Time!AG$92</f>
        <v>0</v>
      </c>
      <c r="AH105" s="409">
        <f xml:space="preserve"> Time!AH$92</f>
        <v>0</v>
      </c>
      <c r="AI105" s="409">
        <f xml:space="preserve"> Time!AI$92</f>
        <v>0</v>
      </c>
      <c r="AJ105" s="409">
        <f xml:space="preserve"> Time!AJ$92</f>
        <v>0</v>
      </c>
      <c r="AK105" s="409">
        <f xml:space="preserve"> Time!AK$92</f>
        <v>0</v>
      </c>
      <c r="AL105" s="409">
        <f xml:space="preserve"> Time!AL$92</f>
        <v>0</v>
      </c>
      <c r="AM105" s="409">
        <f xml:space="preserve"> Time!AM$92</f>
        <v>0</v>
      </c>
      <c r="AN105" s="409">
        <f xml:space="preserve"> Time!AN$92</f>
        <v>0</v>
      </c>
      <c r="AO105" s="409">
        <f xml:space="preserve"> Time!AO$92</f>
        <v>0</v>
      </c>
      <c r="AP105" s="409">
        <f xml:space="preserve"> Time!AP$92</f>
        <v>0</v>
      </c>
      <c r="AQ105" s="409">
        <f xml:space="preserve"> Time!AQ$92</f>
        <v>0</v>
      </c>
      <c r="AR105" s="409">
        <f xml:space="preserve"> Time!AR$92</f>
        <v>0</v>
      </c>
      <c r="AS105" s="409">
        <f xml:space="preserve"> Time!AS$92</f>
        <v>0</v>
      </c>
      <c r="AT105" s="409">
        <f xml:space="preserve"> Time!AT$92</f>
        <v>0</v>
      </c>
      <c r="AU105" s="409">
        <f xml:space="preserve"> Time!AU$92</f>
        <v>0</v>
      </c>
      <c r="AV105" s="409">
        <f xml:space="preserve"> Time!AV$92</f>
        <v>0</v>
      </c>
      <c r="AW105" s="409">
        <f xml:space="preserve"> Time!AW$92</f>
        <v>0</v>
      </c>
      <c r="AX105" s="409">
        <f xml:space="preserve"> Time!AX$92</f>
        <v>0</v>
      </c>
      <c r="AY105" s="409">
        <f xml:space="preserve"> Time!AY$92</f>
        <v>0</v>
      </c>
      <c r="AZ105" s="409">
        <f xml:space="preserve"> Time!AZ$92</f>
        <v>0</v>
      </c>
      <c r="BA105" s="409">
        <f xml:space="preserve"> Time!BA$92</f>
        <v>0</v>
      </c>
      <c r="BB105" s="409">
        <f xml:space="preserve"> Time!BB$92</f>
        <v>0</v>
      </c>
      <c r="BC105" s="409">
        <f xml:space="preserve"> Time!BC$92</f>
        <v>0</v>
      </c>
      <c r="BD105" s="409">
        <f xml:space="preserve"> Time!BD$92</f>
        <v>0</v>
      </c>
      <c r="BE105" s="409">
        <f xml:space="preserve"> Time!BE$92</f>
        <v>0</v>
      </c>
      <c r="BF105" s="409">
        <f xml:space="preserve"> Time!BF$92</f>
        <v>0</v>
      </c>
      <c r="BG105" s="409">
        <f xml:space="preserve"> Time!BG$92</f>
        <v>0</v>
      </c>
      <c r="BH105" s="409">
        <f xml:space="preserve"> Time!BH$92</f>
        <v>0</v>
      </c>
      <c r="BI105" s="409">
        <f xml:space="preserve"> Time!BI$92</f>
        <v>0</v>
      </c>
      <c r="BJ105" s="409">
        <f xml:space="preserve"> Time!BJ$92</f>
        <v>0</v>
      </c>
      <c r="BK105" s="409">
        <f xml:space="preserve"> Time!BK$92</f>
        <v>0</v>
      </c>
      <c r="BL105" s="409">
        <f xml:space="preserve"> Time!BL$92</f>
        <v>0</v>
      </c>
      <c r="BM105" s="409">
        <f xml:space="preserve"> Time!BM$92</f>
        <v>0</v>
      </c>
      <c r="BN105" s="409">
        <f xml:space="preserve"> Time!BN$92</f>
        <v>0</v>
      </c>
      <c r="BO105" s="409">
        <f xml:space="preserve"> Time!BO$92</f>
        <v>0</v>
      </c>
      <c r="BP105" s="409">
        <f xml:space="preserve"> Time!BP$92</f>
        <v>0</v>
      </c>
      <c r="BQ105" s="409">
        <f xml:space="preserve"> Time!BQ$92</f>
        <v>0</v>
      </c>
      <c r="BR105" s="409">
        <f xml:space="preserve"> Time!BR$92</f>
        <v>0</v>
      </c>
      <c r="BS105" s="409">
        <f xml:space="preserve"> Time!BS$92</f>
        <v>0</v>
      </c>
      <c r="BT105" s="409">
        <f xml:space="preserve"> Time!BT$92</f>
        <v>0</v>
      </c>
      <c r="BU105" s="409">
        <f xml:space="preserve"> Time!BU$92</f>
        <v>0</v>
      </c>
      <c r="BV105" s="409">
        <f xml:space="preserve"> Time!BV$92</f>
        <v>0</v>
      </c>
      <c r="BW105" s="409">
        <f xml:space="preserve"> Time!BW$92</f>
        <v>0</v>
      </c>
      <c r="BX105" s="409">
        <f xml:space="preserve"> Time!BX$92</f>
        <v>0</v>
      </c>
      <c r="BY105" s="409">
        <f xml:space="preserve"> Time!BY$92</f>
        <v>0</v>
      </c>
      <c r="BZ105" s="409">
        <f xml:space="preserve"> Time!BZ$92</f>
        <v>0</v>
      </c>
      <c r="CA105" s="409">
        <f xml:space="preserve"> Time!CA$92</f>
        <v>0</v>
      </c>
      <c r="CB105" s="409">
        <f xml:space="preserve"> Time!CB$92</f>
        <v>0</v>
      </c>
      <c r="CC105" s="409">
        <f xml:space="preserve"> Time!CC$92</f>
        <v>0</v>
      </c>
      <c r="CD105" s="409">
        <f xml:space="preserve"> Time!CD$92</f>
        <v>0</v>
      </c>
      <c r="CE105" s="409">
        <f xml:space="preserve"> Time!CE$92</f>
        <v>0</v>
      </c>
      <c r="CF105" s="409">
        <f xml:space="preserve"> Time!CF$92</f>
        <v>0</v>
      </c>
      <c r="CG105" s="409">
        <f xml:space="preserve"> Time!CG$92</f>
        <v>0</v>
      </c>
      <c r="CH105" s="409">
        <f xml:space="preserve"> Time!CH$92</f>
        <v>0</v>
      </c>
      <c r="CI105" s="409">
        <f xml:space="preserve"> Time!CI$92</f>
        <v>0</v>
      </c>
      <c r="CJ105" s="409">
        <f xml:space="preserve"> Time!CJ$92</f>
        <v>0</v>
      </c>
      <c r="CK105" s="409">
        <f xml:space="preserve"> Time!CK$92</f>
        <v>0</v>
      </c>
      <c r="CL105" s="409">
        <f xml:space="preserve"> Time!CL$92</f>
        <v>0</v>
      </c>
      <c r="CM105" s="409">
        <f xml:space="preserve"> Time!CM$92</f>
        <v>0</v>
      </c>
      <c r="CN105" s="409">
        <f xml:space="preserve"> Time!CN$92</f>
        <v>0</v>
      </c>
      <c r="CO105" s="409">
        <f xml:space="preserve"> Time!CO$92</f>
        <v>0</v>
      </c>
      <c r="CP105" s="409">
        <f xml:space="preserve"> Time!CP$92</f>
        <v>0</v>
      </c>
      <c r="CQ105" s="409">
        <f xml:space="preserve"> Time!CQ$92</f>
        <v>0</v>
      </c>
      <c r="CR105" s="409">
        <f xml:space="preserve"> Time!CR$92</f>
        <v>0</v>
      </c>
      <c r="CS105" s="409">
        <f xml:space="preserve"> Time!CS$92</f>
        <v>0</v>
      </c>
      <c r="CT105" s="409">
        <f xml:space="preserve"> Time!CT$92</f>
        <v>0</v>
      </c>
      <c r="CU105" s="409">
        <f xml:space="preserve"> Time!CU$92</f>
        <v>0</v>
      </c>
      <c r="CV105" s="409">
        <f xml:space="preserve"> Time!CV$92</f>
        <v>0</v>
      </c>
      <c r="CW105" s="409">
        <f xml:space="preserve"> Time!CW$92</f>
        <v>0</v>
      </c>
      <c r="CX105" s="409">
        <f xml:space="preserve"> Time!CX$92</f>
        <v>0</v>
      </c>
      <c r="CY105" s="409">
        <f xml:space="preserve"> Time!CY$92</f>
        <v>0</v>
      </c>
      <c r="CZ105" s="409">
        <f xml:space="preserve"> Time!CZ$92</f>
        <v>0</v>
      </c>
      <c r="DA105" s="409">
        <f xml:space="preserve"> Time!DA$92</f>
        <v>0</v>
      </c>
      <c r="DB105" s="409">
        <f xml:space="preserve"> Time!DB$92</f>
        <v>0</v>
      </c>
      <c r="DC105" s="409">
        <f xml:space="preserve"> Time!DC$92</f>
        <v>0</v>
      </c>
      <c r="DD105" s="409">
        <f xml:space="preserve"> Time!DD$92</f>
        <v>0</v>
      </c>
      <c r="DE105" s="409">
        <f xml:space="preserve"> Time!DE$92</f>
        <v>0</v>
      </c>
      <c r="DF105" s="409">
        <f xml:space="preserve"> Time!DF$92</f>
        <v>0</v>
      </c>
      <c r="DG105" s="409">
        <f xml:space="preserve"> Time!DG$92</f>
        <v>0</v>
      </c>
      <c r="DH105" s="409">
        <f xml:space="preserve"> Time!DH$92</f>
        <v>0</v>
      </c>
      <c r="DI105" s="409">
        <f xml:space="preserve"> Time!DI$92</f>
        <v>0</v>
      </c>
      <c r="DJ105" s="409">
        <f xml:space="preserve"> Time!DJ$92</f>
        <v>0</v>
      </c>
      <c r="DK105" s="409">
        <f xml:space="preserve"> Time!DK$92</f>
        <v>0</v>
      </c>
      <c r="DL105" s="409">
        <f xml:space="preserve"> Time!DL$92</f>
        <v>0</v>
      </c>
      <c r="DM105" s="409">
        <f xml:space="preserve"> Time!DM$92</f>
        <v>0</v>
      </c>
      <c r="DN105" s="409">
        <f xml:space="preserve"> Time!DN$92</f>
        <v>0</v>
      </c>
      <c r="DO105" s="409">
        <f xml:space="preserve"> Time!DO$92</f>
        <v>0</v>
      </c>
      <c r="DP105" s="409">
        <f xml:space="preserve"> Time!DP$92</f>
        <v>0</v>
      </c>
      <c r="DQ105" s="409">
        <f xml:space="preserve"> Time!DQ$92</f>
        <v>0</v>
      </c>
      <c r="DR105" s="409">
        <f xml:space="preserve"> Time!DR$92</f>
        <v>0</v>
      </c>
      <c r="DS105" s="409">
        <f xml:space="preserve"> Time!DS$92</f>
        <v>0</v>
      </c>
      <c r="DT105" s="409">
        <f xml:space="preserve"> Time!DT$92</f>
        <v>0</v>
      </c>
      <c r="DU105" s="409">
        <f xml:space="preserve"> Time!DU$92</f>
        <v>0</v>
      </c>
      <c r="DV105" s="409">
        <f xml:space="preserve"> Time!DV$92</f>
        <v>0</v>
      </c>
      <c r="DW105" s="409">
        <f xml:space="preserve"> Time!DW$92</f>
        <v>0</v>
      </c>
      <c r="DX105" s="409">
        <f xml:space="preserve"> Time!DX$92</f>
        <v>0</v>
      </c>
      <c r="DY105" s="409">
        <f xml:space="preserve"> Time!DY$92</f>
        <v>0</v>
      </c>
      <c r="DZ105" s="409">
        <f xml:space="preserve"> Time!DZ$92</f>
        <v>0</v>
      </c>
      <c r="EA105" s="409">
        <f xml:space="preserve"> Time!EA$92</f>
        <v>0</v>
      </c>
      <c r="EB105" s="409">
        <f xml:space="preserve"> Time!EB$92</f>
        <v>0</v>
      </c>
      <c r="EC105" s="409">
        <f xml:space="preserve"> Time!EC$92</f>
        <v>0</v>
      </c>
      <c r="ED105" s="409">
        <f xml:space="preserve"> Time!ED$92</f>
        <v>0</v>
      </c>
      <c r="EE105" s="409">
        <f xml:space="preserve"> Time!EE$92</f>
        <v>0</v>
      </c>
      <c r="EF105" s="409">
        <f xml:space="preserve"> Time!EF$92</f>
        <v>0</v>
      </c>
      <c r="EG105" s="409">
        <f xml:space="preserve"> Time!EG$92</f>
        <v>0</v>
      </c>
      <c r="EH105" s="409">
        <f xml:space="preserve"> Time!EH$92</f>
        <v>0</v>
      </c>
      <c r="EI105" s="409">
        <f xml:space="preserve"> Time!EI$92</f>
        <v>0</v>
      </c>
      <c r="EJ105" s="409">
        <f xml:space="preserve"> Time!EJ$92</f>
        <v>0</v>
      </c>
      <c r="EK105" s="409">
        <f xml:space="preserve"> Time!EK$92</f>
        <v>0</v>
      </c>
      <c r="EL105" s="409">
        <f xml:space="preserve"> Time!EL$92</f>
        <v>0</v>
      </c>
      <c r="EM105" s="409">
        <f xml:space="preserve"> Time!EM$92</f>
        <v>0</v>
      </c>
      <c r="EN105" s="409">
        <f xml:space="preserve"> Time!EN$92</f>
        <v>0</v>
      </c>
      <c r="EO105" s="409">
        <f xml:space="preserve"> Time!EO$92</f>
        <v>0</v>
      </c>
      <c r="EP105" s="409">
        <f xml:space="preserve"> Time!EP$92</f>
        <v>0</v>
      </c>
      <c r="EQ105" s="409">
        <f xml:space="preserve"> Time!EQ$92</f>
        <v>0</v>
      </c>
      <c r="ER105" s="409">
        <f xml:space="preserve"> Time!ER$92</f>
        <v>0</v>
      </c>
      <c r="ES105" s="409">
        <f xml:space="preserve"> Time!ES$92</f>
        <v>0</v>
      </c>
      <c r="ET105" s="409">
        <f xml:space="preserve"> Time!ET$92</f>
        <v>0</v>
      </c>
      <c r="EU105" s="409">
        <f xml:space="preserve"> Time!EU$92</f>
        <v>0</v>
      </c>
      <c r="EV105" s="409">
        <f xml:space="preserve"> Time!EV$92</f>
        <v>0</v>
      </c>
      <c r="EW105" s="409">
        <f xml:space="preserve"> Time!EW$92</f>
        <v>0</v>
      </c>
      <c r="EX105" s="409">
        <f xml:space="preserve"> Time!EX$92</f>
        <v>0</v>
      </c>
      <c r="EY105" s="409">
        <f xml:space="preserve"> Time!EY$92</f>
        <v>0</v>
      </c>
      <c r="EZ105" s="409">
        <f xml:space="preserve"> Time!EZ$92</f>
        <v>0</v>
      </c>
      <c r="FA105" s="409">
        <f xml:space="preserve"> Time!FA$92</f>
        <v>0</v>
      </c>
      <c r="FB105" s="409">
        <f xml:space="preserve"> Time!FB$92</f>
        <v>0</v>
      </c>
      <c r="FC105" s="409">
        <f xml:space="preserve"> Time!FC$92</f>
        <v>0</v>
      </c>
      <c r="FD105" s="409">
        <f xml:space="preserve"> Time!FD$92</f>
        <v>0</v>
      </c>
      <c r="FE105" s="409">
        <f xml:space="preserve"> Time!FE$92</f>
        <v>0</v>
      </c>
      <c r="FF105" s="409">
        <f xml:space="preserve"> Time!FF$92</f>
        <v>0</v>
      </c>
      <c r="FG105" s="409">
        <f xml:space="preserve"> Time!FG$92</f>
        <v>0</v>
      </c>
      <c r="FH105" s="409">
        <f xml:space="preserve"> Time!FH$92</f>
        <v>0</v>
      </c>
      <c r="FI105" s="409">
        <f xml:space="preserve"> Time!FI$92</f>
        <v>0</v>
      </c>
      <c r="FJ105" s="409">
        <f xml:space="preserve"> Time!FJ$92</f>
        <v>0</v>
      </c>
      <c r="FK105" s="409">
        <f xml:space="preserve"> Time!FK$92</f>
        <v>0</v>
      </c>
      <c r="FL105" s="409">
        <f xml:space="preserve"> Time!FL$92</f>
        <v>0</v>
      </c>
      <c r="FM105" s="409">
        <f xml:space="preserve"> Time!FM$92</f>
        <v>0</v>
      </c>
      <c r="FN105" s="409">
        <f xml:space="preserve"> Time!FN$92</f>
        <v>0</v>
      </c>
      <c r="FO105" s="409">
        <f xml:space="preserve"> Time!FO$92</f>
        <v>0</v>
      </c>
      <c r="FP105" s="409">
        <f xml:space="preserve"> Time!FP$92</f>
        <v>0</v>
      </c>
      <c r="FQ105" s="409">
        <f xml:space="preserve"> Time!FQ$92</f>
        <v>0</v>
      </c>
      <c r="FR105" s="409">
        <f xml:space="preserve"> Time!FR$92</f>
        <v>0</v>
      </c>
      <c r="FS105" s="409">
        <f xml:space="preserve"> Time!FS$92</f>
        <v>0</v>
      </c>
      <c r="FT105" s="409">
        <f xml:space="preserve"> Time!FT$92</f>
        <v>0</v>
      </c>
      <c r="FU105" s="409">
        <f xml:space="preserve"> Time!FU$92</f>
        <v>0</v>
      </c>
      <c r="FV105" s="409">
        <f xml:space="preserve"> Time!FV$92</f>
        <v>0</v>
      </c>
      <c r="FW105" s="409">
        <f xml:space="preserve"> Time!FW$92</f>
        <v>0</v>
      </c>
      <c r="FX105" s="409">
        <f xml:space="preserve"> Time!FX$92</f>
        <v>0</v>
      </c>
      <c r="FY105" s="409">
        <f xml:space="preserve"> Time!FY$92</f>
        <v>0</v>
      </c>
      <c r="FZ105" s="409">
        <f xml:space="preserve"> Time!FZ$92</f>
        <v>0</v>
      </c>
      <c r="GA105" s="409">
        <f xml:space="preserve"> Time!GA$92</f>
        <v>0</v>
      </c>
      <c r="GB105" s="409">
        <f xml:space="preserve"> Time!GB$92</f>
        <v>0</v>
      </c>
      <c r="GC105" s="409">
        <f xml:space="preserve"> Time!GC$92</f>
        <v>0</v>
      </c>
      <c r="GD105" s="409">
        <f xml:space="preserve"> Time!GD$92</f>
        <v>0</v>
      </c>
      <c r="GE105" s="409">
        <f xml:space="preserve"> Time!GE$92</f>
        <v>0</v>
      </c>
      <c r="GF105" s="409">
        <f xml:space="preserve"> Time!GF$92</f>
        <v>0</v>
      </c>
      <c r="GG105" s="409">
        <f xml:space="preserve"> Time!GG$92</f>
        <v>0</v>
      </c>
      <c r="GH105" s="409">
        <f xml:space="preserve"> Time!GH$92</f>
        <v>0</v>
      </c>
      <c r="GI105" s="409">
        <f xml:space="preserve"> Time!GI$92</f>
        <v>0</v>
      </c>
      <c r="GJ105" s="409">
        <f xml:space="preserve"> Time!GJ$92</f>
        <v>0</v>
      </c>
    </row>
    <row r="106" spans="1:192" s="194" customFormat="1" x14ac:dyDescent="0.25">
      <c r="A106" s="142"/>
      <c r="B106" s="142"/>
      <c r="C106" s="143"/>
      <c r="D106" s="144"/>
      <c r="E106" s="581" t="s">
        <v>428</v>
      </c>
      <c r="F106" s="581"/>
      <c r="G106" s="581" t="str">
        <f xml:space="preserve"> SMU</f>
        <v>$ 000s</v>
      </c>
      <c r="H106" s="581">
        <f xml:space="preserve"> SUM(J106:GJ106)</f>
        <v>5093.9433690745245</v>
      </c>
      <c r="I106" s="581"/>
      <c r="J106" s="581">
        <f t="shared" ref="J106:AO106" si="739" xml:space="preserve"> J104 * J105</f>
        <v>0</v>
      </c>
      <c r="K106" s="581">
        <f t="shared" si="739"/>
        <v>0</v>
      </c>
      <c r="L106" s="581">
        <f t="shared" si="739"/>
        <v>0</v>
      </c>
      <c r="M106" s="581">
        <f t="shared" si="739"/>
        <v>0</v>
      </c>
      <c r="N106" s="581">
        <f t="shared" si="739"/>
        <v>0</v>
      </c>
      <c r="O106" s="581">
        <f t="shared" si="739"/>
        <v>0</v>
      </c>
      <c r="P106" s="581">
        <f t="shared" si="739"/>
        <v>0</v>
      </c>
      <c r="Q106" s="581">
        <f t="shared" si="739"/>
        <v>5093.9433690745245</v>
      </c>
      <c r="R106" s="581">
        <f t="shared" si="739"/>
        <v>0</v>
      </c>
      <c r="S106" s="581">
        <f t="shared" si="739"/>
        <v>0</v>
      </c>
      <c r="T106" s="581">
        <f t="shared" si="739"/>
        <v>0</v>
      </c>
      <c r="U106" s="581">
        <f t="shared" si="739"/>
        <v>0</v>
      </c>
      <c r="V106" s="581">
        <f t="shared" si="739"/>
        <v>0</v>
      </c>
      <c r="W106" s="581">
        <f t="shared" si="739"/>
        <v>0</v>
      </c>
      <c r="X106" s="581">
        <f t="shared" si="739"/>
        <v>0</v>
      </c>
      <c r="Y106" s="581">
        <f t="shared" si="739"/>
        <v>0</v>
      </c>
      <c r="Z106" s="581">
        <f t="shared" si="739"/>
        <v>0</v>
      </c>
      <c r="AA106" s="581">
        <f t="shared" si="739"/>
        <v>0</v>
      </c>
      <c r="AB106" s="581">
        <f t="shared" si="739"/>
        <v>0</v>
      </c>
      <c r="AC106" s="581">
        <f t="shared" si="739"/>
        <v>0</v>
      </c>
      <c r="AD106" s="581">
        <f t="shared" si="739"/>
        <v>0</v>
      </c>
      <c r="AE106" s="581">
        <f t="shared" si="739"/>
        <v>0</v>
      </c>
      <c r="AF106" s="581">
        <f t="shared" si="739"/>
        <v>0</v>
      </c>
      <c r="AG106" s="581">
        <f t="shared" si="739"/>
        <v>0</v>
      </c>
      <c r="AH106" s="581">
        <f t="shared" si="739"/>
        <v>0</v>
      </c>
      <c r="AI106" s="581">
        <f t="shared" si="739"/>
        <v>0</v>
      </c>
      <c r="AJ106" s="581">
        <f t="shared" si="739"/>
        <v>0</v>
      </c>
      <c r="AK106" s="581">
        <f t="shared" si="739"/>
        <v>0</v>
      </c>
      <c r="AL106" s="581">
        <f t="shared" si="739"/>
        <v>0</v>
      </c>
      <c r="AM106" s="581">
        <f t="shared" si="739"/>
        <v>0</v>
      </c>
      <c r="AN106" s="581">
        <f t="shared" si="739"/>
        <v>0</v>
      </c>
      <c r="AO106" s="581">
        <f t="shared" si="739"/>
        <v>0</v>
      </c>
      <c r="AP106" s="581">
        <f t="shared" ref="AP106:BU106" si="740" xml:space="preserve"> AP104 * AP105</f>
        <v>0</v>
      </c>
      <c r="AQ106" s="581">
        <f t="shared" si="740"/>
        <v>0</v>
      </c>
      <c r="AR106" s="581">
        <f t="shared" si="740"/>
        <v>0</v>
      </c>
      <c r="AS106" s="581">
        <f t="shared" si="740"/>
        <v>0</v>
      </c>
      <c r="AT106" s="581">
        <f t="shared" si="740"/>
        <v>0</v>
      </c>
      <c r="AU106" s="581">
        <f t="shared" si="740"/>
        <v>0</v>
      </c>
      <c r="AV106" s="581">
        <f t="shared" si="740"/>
        <v>0</v>
      </c>
      <c r="AW106" s="581">
        <f t="shared" si="740"/>
        <v>0</v>
      </c>
      <c r="AX106" s="581">
        <f t="shared" si="740"/>
        <v>0</v>
      </c>
      <c r="AY106" s="581">
        <f t="shared" si="740"/>
        <v>0</v>
      </c>
      <c r="AZ106" s="581">
        <f t="shared" si="740"/>
        <v>0</v>
      </c>
      <c r="BA106" s="581">
        <f t="shared" si="740"/>
        <v>0</v>
      </c>
      <c r="BB106" s="581">
        <f t="shared" si="740"/>
        <v>0</v>
      </c>
      <c r="BC106" s="581">
        <f t="shared" si="740"/>
        <v>0</v>
      </c>
      <c r="BD106" s="581">
        <f t="shared" si="740"/>
        <v>0</v>
      </c>
      <c r="BE106" s="581">
        <f t="shared" si="740"/>
        <v>0</v>
      </c>
      <c r="BF106" s="581">
        <f t="shared" si="740"/>
        <v>0</v>
      </c>
      <c r="BG106" s="581">
        <f t="shared" si="740"/>
        <v>0</v>
      </c>
      <c r="BH106" s="581">
        <f t="shared" si="740"/>
        <v>0</v>
      </c>
      <c r="BI106" s="581">
        <f t="shared" si="740"/>
        <v>0</v>
      </c>
      <c r="BJ106" s="581">
        <f t="shared" si="740"/>
        <v>0</v>
      </c>
      <c r="BK106" s="581">
        <f t="shared" si="740"/>
        <v>0</v>
      </c>
      <c r="BL106" s="581">
        <f t="shared" si="740"/>
        <v>0</v>
      </c>
      <c r="BM106" s="581">
        <f t="shared" si="740"/>
        <v>0</v>
      </c>
      <c r="BN106" s="581">
        <f t="shared" si="740"/>
        <v>0</v>
      </c>
      <c r="BO106" s="581">
        <f t="shared" si="740"/>
        <v>0</v>
      </c>
      <c r="BP106" s="581">
        <f t="shared" si="740"/>
        <v>0</v>
      </c>
      <c r="BQ106" s="581">
        <f t="shared" si="740"/>
        <v>0</v>
      </c>
      <c r="BR106" s="581">
        <f t="shared" si="740"/>
        <v>0</v>
      </c>
      <c r="BS106" s="581">
        <f t="shared" si="740"/>
        <v>0</v>
      </c>
      <c r="BT106" s="581">
        <f t="shared" si="740"/>
        <v>0</v>
      </c>
      <c r="BU106" s="581">
        <f t="shared" si="740"/>
        <v>0</v>
      </c>
      <c r="BV106" s="581">
        <f t="shared" ref="BV106:DA106" si="741" xml:space="preserve"> BV104 * BV105</f>
        <v>0</v>
      </c>
      <c r="BW106" s="581">
        <f t="shared" si="741"/>
        <v>0</v>
      </c>
      <c r="BX106" s="581">
        <f t="shared" si="741"/>
        <v>0</v>
      </c>
      <c r="BY106" s="581">
        <f t="shared" si="741"/>
        <v>0</v>
      </c>
      <c r="BZ106" s="581">
        <f t="shared" si="741"/>
        <v>0</v>
      </c>
      <c r="CA106" s="581">
        <f t="shared" si="741"/>
        <v>0</v>
      </c>
      <c r="CB106" s="581">
        <f t="shared" si="741"/>
        <v>0</v>
      </c>
      <c r="CC106" s="581">
        <f t="shared" si="741"/>
        <v>0</v>
      </c>
      <c r="CD106" s="581">
        <f t="shared" si="741"/>
        <v>0</v>
      </c>
      <c r="CE106" s="581">
        <f t="shared" si="741"/>
        <v>0</v>
      </c>
      <c r="CF106" s="581">
        <f t="shared" si="741"/>
        <v>0</v>
      </c>
      <c r="CG106" s="581">
        <f t="shared" si="741"/>
        <v>0</v>
      </c>
      <c r="CH106" s="581">
        <f t="shared" si="741"/>
        <v>0</v>
      </c>
      <c r="CI106" s="581">
        <f t="shared" si="741"/>
        <v>0</v>
      </c>
      <c r="CJ106" s="581">
        <f t="shared" si="741"/>
        <v>0</v>
      </c>
      <c r="CK106" s="581">
        <f t="shared" si="741"/>
        <v>0</v>
      </c>
      <c r="CL106" s="581">
        <f t="shared" si="741"/>
        <v>0</v>
      </c>
      <c r="CM106" s="581">
        <f t="shared" si="741"/>
        <v>0</v>
      </c>
      <c r="CN106" s="581">
        <f t="shared" si="741"/>
        <v>0</v>
      </c>
      <c r="CO106" s="581">
        <f t="shared" si="741"/>
        <v>0</v>
      </c>
      <c r="CP106" s="581">
        <f t="shared" si="741"/>
        <v>0</v>
      </c>
      <c r="CQ106" s="581">
        <f t="shared" si="741"/>
        <v>0</v>
      </c>
      <c r="CR106" s="581">
        <f t="shared" si="741"/>
        <v>0</v>
      </c>
      <c r="CS106" s="581">
        <f t="shared" si="741"/>
        <v>0</v>
      </c>
      <c r="CT106" s="581">
        <f t="shared" si="741"/>
        <v>0</v>
      </c>
      <c r="CU106" s="581">
        <f t="shared" si="741"/>
        <v>0</v>
      </c>
      <c r="CV106" s="581">
        <f t="shared" si="741"/>
        <v>0</v>
      </c>
      <c r="CW106" s="581">
        <f t="shared" si="741"/>
        <v>0</v>
      </c>
      <c r="CX106" s="581">
        <f t="shared" si="741"/>
        <v>0</v>
      </c>
      <c r="CY106" s="581">
        <f t="shared" si="741"/>
        <v>0</v>
      </c>
      <c r="CZ106" s="581">
        <f t="shared" si="741"/>
        <v>0</v>
      </c>
      <c r="DA106" s="581">
        <f t="shared" si="741"/>
        <v>0</v>
      </c>
      <c r="DB106" s="581">
        <f t="shared" ref="DB106:EG106" si="742" xml:space="preserve"> DB104 * DB105</f>
        <v>0</v>
      </c>
      <c r="DC106" s="581">
        <f t="shared" si="742"/>
        <v>0</v>
      </c>
      <c r="DD106" s="581">
        <f t="shared" si="742"/>
        <v>0</v>
      </c>
      <c r="DE106" s="581">
        <f t="shared" si="742"/>
        <v>0</v>
      </c>
      <c r="DF106" s="581">
        <f t="shared" si="742"/>
        <v>0</v>
      </c>
      <c r="DG106" s="581">
        <f t="shared" si="742"/>
        <v>0</v>
      </c>
      <c r="DH106" s="581">
        <f t="shared" si="742"/>
        <v>0</v>
      </c>
      <c r="DI106" s="581">
        <f t="shared" si="742"/>
        <v>0</v>
      </c>
      <c r="DJ106" s="581">
        <f t="shared" si="742"/>
        <v>0</v>
      </c>
      <c r="DK106" s="581">
        <f t="shared" si="742"/>
        <v>0</v>
      </c>
      <c r="DL106" s="581">
        <f t="shared" si="742"/>
        <v>0</v>
      </c>
      <c r="DM106" s="581">
        <f t="shared" si="742"/>
        <v>0</v>
      </c>
      <c r="DN106" s="581">
        <f t="shared" si="742"/>
        <v>0</v>
      </c>
      <c r="DO106" s="581">
        <f t="shared" si="742"/>
        <v>0</v>
      </c>
      <c r="DP106" s="581">
        <f t="shared" si="742"/>
        <v>0</v>
      </c>
      <c r="DQ106" s="581">
        <f t="shared" si="742"/>
        <v>0</v>
      </c>
      <c r="DR106" s="581">
        <f t="shared" si="742"/>
        <v>0</v>
      </c>
      <c r="DS106" s="581">
        <f t="shared" si="742"/>
        <v>0</v>
      </c>
      <c r="DT106" s="581">
        <f t="shared" si="742"/>
        <v>0</v>
      </c>
      <c r="DU106" s="581">
        <f t="shared" si="742"/>
        <v>0</v>
      </c>
      <c r="DV106" s="581">
        <f t="shared" si="742"/>
        <v>0</v>
      </c>
      <c r="DW106" s="581">
        <f t="shared" si="742"/>
        <v>0</v>
      </c>
      <c r="DX106" s="581">
        <f t="shared" si="742"/>
        <v>0</v>
      </c>
      <c r="DY106" s="581">
        <f t="shared" si="742"/>
        <v>0</v>
      </c>
      <c r="DZ106" s="581">
        <f t="shared" si="742"/>
        <v>0</v>
      </c>
      <c r="EA106" s="581">
        <f t="shared" si="742"/>
        <v>0</v>
      </c>
      <c r="EB106" s="581">
        <f t="shared" si="742"/>
        <v>0</v>
      </c>
      <c r="EC106" s="581">
        <f t="shared" si="742"/>
        <v>0</v>
      </c>
      <c r="ED106" s="581">
        <f t="shared" si="742"/>
        <v>0</v>
      </c>
      <c r="EE106" s="581">
        <f t="shared" si="742"/>
        <v>0</v>
      </c>
      <c r="EF106" s="581">
        <f t="shared" si="742"/>
        <v>0</v>
      </c>
      <c r="EG106" s="581">
        <f t="shared" si="742"/>
        <v>0</v>
      </c>
      <c r="EH106" s="581">
        <f t="shared" ref="EH106:FM106" si="743" xml:space="preserve"> EH104 * EH105</f>
        <v>0</v>
      </c>
      <c r="EI106" s="581">
        <f t="shared" si="743"/>
        <v>0</v>
      </c>
      <c r="EJ106" s="581">
        <f t="shared" si="743"/>
        <v>0</v>
      </c>
      <c r="EK106" s="581">
        <f t="shared" si="743"/>
        <v>0</v>
      </c>
      <c r="EL106" s="581">
        <f t="shared" si="743"/>
        <v>0</v>
      </c>
      <c r="EM106" s="581">
        <f t="shared" si="743"/>
        <v>0</v>
      </c>
      <c r="EN106" s="581">
        <f t="shared" si="743"/>
        <v>0</v>
      </c>
      <c r="EO106" s="581">
        <f t="shared" si="743"/>
        <v>0</v>
      </c>
      <c r="EP106" s="581">
        <f t="shared" si="743"/>
        <v>0</v>
      </c>
      <c r="EQ106" s="581">
        <f t="shared" si="743"/>
        <v>0</v>
      </c>
      <c r="ER106" s="581">
        <f t="shared" si="743"/>
        <v>0</v>
      </c>
      <c r="ES106" s="581">
        <f t="shared" si="743"/>
        <v>0</v>
      </c>
      <c r="ET106" s="581">
        <f t="shared" si="743"/>
        <v>0</v>
      </c>
      <c r="EU106" s="581">
        <f t="shared" si="743"/>
        <v>0</v>
      </c>
      <c r="EV106" s="581">
        <f t="shared" si="743"/>
        <v>0</v>
      </c>
      <c r="EW106" s="581">
        <f t="shared" si="743"/>
        <v>0</v>
      </c>
      <c r="EX106" s="581">
        <f t="shared" si="743"/>
        <v>0</v>
      </c>
      <c r="EY106" s="581">
        <f t="shared" si="743"/>
        <v>0</v>
      </c>
      <c r="EZ106" s="581">
        <f t="shared" si="743"/>
        <v>0</v>
      </c>
      <c r="FA106" s="581">
        <f t="shared" si="743"/>
        <v>0</v>
      </c>
      <c r="FB106" s="581">
        <f t="shared" si="743"/>
        <v>0</v>
      </c>
      <c r="FC106" s="581">
        <f t="shared" si="743"/>
        <v>0</v>
      </c>
      <c r="FD106" s="581">
        <f t="shared" si="743"/>
        <v>0</v>
      </c>
      <c r="FE106" s="581">
        <f t="shared" si="743"/>
        <v>0</v>
      </c>
      <c r="FF106" s="581">
        <f t="shared" si="743"/>
        <v>0</v>
      </c>
      <c r="FG106" s="581">
        <f t="shared" si="743"/>
        <v>0</v>
      </c>
      <c r="FH106" s="581">
        <f t="shared" si="743"/>
        <v>0</v>
      </c>
      <c r="FI106" s="581">
        <f t="shared" si="743"/>
        <v>0</v>
      </c>
      <c r="FJ106" s="581">
        <f t="shared" si="743"/>
        <v>0</v>
      </c>
      <c r="FK106" s="581">
        <f t="shared" si="743"/>
        <v>0</v>
      </c>
      <c r="FL106" s="581">
        <f t="shared" si="743"/>
        <v>0</v>
      </c>
      <c r="FM106" s="581">
        <f t="shared" si="743"/>
        <v>0</v>
      </c>
      <c r="FN106" s="581">
        <f t="shared" ref="FN106:GJ106" si="744" xml:space="preserve"> FN104 * FN105</f>
        <v>0</v>
      </c>
      <c r="FO106" s="581">
        <f t="shared" si="744"/>
        <v>0</v>
      </c>
      <c r="FP106" s="581">
        <f t="shared" si="744"/>
        <v>0</v>
      </c>
      <c r="FQ106" s="581">
        <f t="shared" si="744"/>
        <v>0</v>
      </c>
      <c r="FR106" s="581">
        <f t="shared" si="744"/>
        <v>0</v>
      </c>
      <c r="FS106" s="581">
        <f t="shared" si="744"/>
        <v>0</v>
      </c>
      <c r="FT106" s="581">
        <f t="shared" si="744"/>
        <v>0</v>
      </c>
      <c r="FU106" s="581">
        <f t="shared" si="744"/>
        <v>0</v>
      </c>
      <c r="FV106" s="581">
        <f t="shared" si="744"/>
        <v>0</v>
      </c>
      <c r="FW106" s="581">
        <f t="shared" si="744"/>
        <v>0</v>
      </c>
      <c r="FX106" s="581">
        <f t="shared" si="744"/>
        <v>0</v>
      </c>
      <c r="FY106" s="581">
        <f t="shared" si="744"/>
        <v>0</v>
      </c>
      <c r="FZ106" s="581">
        <f t="shared" si="744"/>
        <v>0</v>
      </c>
      <c r="GA106" s="581">
        <f t="shared" si="744"/>
        <v>0</v>
      </c>
      <c r="GB106" s="581">
        <f t="shared" si="744"/>
        <v>0</v>
      </c>
      <c r="GC106" s="581">
        <f t="shared" si="744"/>
        <v>0</v>
      </c>
      <c r="GD106" s="581">
        <f t="shared" si="744"/>
        <v>0</v>
      </c>
      <c r="GE106" s="581">
        <f t="shared" si="744"/>
        <v>0</v>
      </c>
      <c r="GF106" s="581">
        <f t="shared" si="744"/>
        <v>0</v>
      </c>
      <c r="GG106" s="581">
        <f t="shared" si="744"/>
        <v>0</v>
      </c>
      <c r="GH106" s="581">
        <f t="shared" si="744"/>
        <v>0</v>
      </c>
      <c r="GI106" s="581">
        <f t="shared" si="744"/>
        <v>0</v>
      </c>
      <c r="GJ106" s="581">
        <f t="shared" si="744"/>
        <v>0</v>
      </c>
    </row>
    <row r="107" spans="1:192" x14ac:dyDescent="0.25">
      <c r="A107" s="243"/>
      <c r="B107" s="243"/>
      <c r="C107" s="244"/>
      <c r="D107" s="245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  <c r="P107" s="242"/>
      <c r="Q107" s="242"/>
      <c r="R107" s="242"/>
      <c r="S107" s="242"/>
      <c r="T107" s="242"/>
      <c r="U107" s="242"/>
      <c r="V107" s="242"/>
      <c r="W107" s="242"/>
      <c r="X107" s="242"/>
      <c r="Y107" s="242"/>
      <c r="Z107" s="242"/>
      <c r="AA107" s="242"/>
      <c r="AB107" s="242"/>
      <c r="AC107" s="242"/>
      <c r="AD107" s="242"/>
      <c r="AE107" s="242"/>
      <c r="AF107" s="242"/>
      <c r="AG107" s="242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42"/>
      <c r="BU107" s="242"/>
      <c r="BV107" s="242"/>
      <c r="BW107" s="242"/>
      <c r="BX107" s="242"/>
      <c r="BY107" s="242"/>
      <c r="BZ107" s="242"/>
      <c r="CA107" s="242"/>
      <c r="CB107" s="242"/>
      <c r="CC107" s="242"/>
      <c r="CD107" s="242"/>
      <c r="CE107" s="242"/>
      <c r="CF107" s="242"/>
      <c r="CG107" s="242"/>
      <c r="CH107" s="242"/>
      <c r="CI107" s="242"/>
      <c r="CJ107" s="242"/>
      <c r="CK107" s="242"/>
      <c r="CL107" s="242"/>
      <c r="CM107" s="242"/>
      <c r="CN107" s="242"/>
      <c r="CO107" s="242"/>
      <c r="CP107" s="242"/>
      <c r="CQ107" s="242"/>
      <c r="CR107" s="242"/>
      <c r="CS107" s="242"/>
      <c r="CT107" s="242"/>
      <c r="CU107" s="242"/>
      <c r="CV107" s="242"/>
      <c r="CW107" s="242"/>
      <c r="CX107" s="242"/>
      <c r="CY107" s="242"/>
      <c r="CZ107" s="242"/>
      <c r="DA107" s="242"/>
      <c r="DB107" s="242"/>
      <c r="DC107" s="242"/>
      <c r="DD107" s="242"/>
      <c r="DE107" s="242"/>
      <c r="DF107" s="242"/>
      <c r="DG107" s="242"/>
      <c r="DH107" s="242"/>
      <c r="DI107" s="242"/>
      <c r="DJ107" s="242"/>
      <c r="DK107" s="242"/>
      <c r="DL107" s="242"/>
      <c r="DM107" s="242"/>
      <c r="DN107" s="242"/>
      <c r="DO107" s="242"/>
      <c r="DP107" s="242"/>
      <c r="DQ107" s="242"/>
      <c r="DR107" s="242"/>
      <c r="DS107" s="242"/>
      <c r="DT107" s="242"/>
      <c r="DU107" s="242"/>
      <c r="DV107" s="242"/>
      <c r="DW107" s="242"/>
      <c r="DX107" s="242"/>
      <c r="DY107" s="242"/>
      <c r="DZ107" s="242"/>
      <c r="EA107" s="242"/>
      <c r="EB107" s="242"/>
      <c r="EC107" s="242"/>
      <c r="ED107" s="242"/>
      <c r="EE107" s="242"/>
      <c r="EF107" s="242"/>
      <c r="EG107" s="242"/>
      <c r="EH107" s="242"/>
      <c r="EI107" s="242"/>
      <c r="EJ107" s="242"/>
      <c r="EK107" s="242"/>
      <c r="EL107" s="242"/>
      <c r="EM107" s="242"/>
      <c r="EN107" s="242"/>
      <c r="EO107" s="242"/>
      <c r="EP107" s="242"/>
      <c r="EQ107" s="242"/>
      <c r="ER107" s="242"/>
      <c r="ES107" s="242"/>
      <c r="ET107" s="242"/>
      <c r="EU107" s="242"/>
      <c r="EV107" s="242"/>
      <c r="EW107" s="242"/>
      <c r="EX107" s="242"/>
      <c r="EY107" s="242"/>
      <c r="EZ107" s="242"/>
      <c r="FA107" s="242"/>
      <c r="FB107" s="242"/>
      <c r="FC107" s="242"/>
      <c r="FD107" s="242"/>
      <c r="FE107" s="242"/>
      <c r="FF107" s="242"/>
      <c r="FG107" s="242"/>
      <c r="FH107" s="242"/>
      <c r="FI107" s="242"/>
      <c r="FJ107" s="242"/>
      <c r="FK107" s="242"/>
      <c r="FL107" s="242"/>
      <c r="FM107" s="242"/>
      <c r="FN107" s="242"/>
      <c r="FO107" s="242"/>
      <c r="FP107" s="242"/>
      <c r="FQ107" s="242"/>
      <c r="FR107" s="242"/>
      <c r="FS107" s="242"/>
      <c r="FT107" s="242"/>
      <c r="FU107" s="242"/>
      <c r="FV107" s="242"/>
      <c r="FW107" s="242"/>
      <c r="FX107" s="242"/>
      <c r="FY107" s="242"/>
      <c r="FZ107" s="242"/>
      <c r="GA107" s="242"/>
      <c r="GB107" s="242"/>
      <c r="GC107" s="242"/>
      <c r="GD107" s="242"/>
      <c r="GE107" s="242"/>
      <c r="GF107" s="242"/>
      <c r="GG107" s="242"/>
      <c r="GH107" s="242"/>
      <c r="GI107" s="242"/>
      <c r="GJ107" s="242"/>
    </row>
    <row r="108" spans="1:192" s="533" customFormat="1" x14ac:dyDescent="0.25">
      <c r="A108" s="535"/>
      <c r="B108" s="535"/>
      <c r="C108" s="536"/>
      <c r="D108" s="537"/>
      <c r="E108" s="227" t="str">
        <f xml:space="preserve"> E$101</f>
        <v>Pre-funding of working capital amount</v>
      </c>
      <c r="F108" s="227">
        <f xml:space="preserve"> F$101</f>
        <v>5093.9433690745245</v>
      </c>
      <c r="G108" s="227" t="str">
        <f xml:space="preserve"> G$101</f>
        <v>$ 000s</v>
      </c>
      <c r="H108" s="226"/>
      <c r="I108" s="227"/>
      <c r="J108" s="226"/>
      <c r="K108" s="226"/>
      <c r="L108" s="226"/>
      <c r="M108" s="226"/>
      <c r="N108" s="226"/>
      <c r="O108" s="226"/>
      <c r="P108" s="226"/>
      <c r="Q108" s="226"/>
      <c r="R108" s="226"/>
      <c r="S108" s="226"/>
      <c r="T108" s="226"/>
      <c r="U108" s="226"/>
      <c r="V108" s="226"/>
      <c r="W108" s="226"/>
      <c r="X108" s="226"/>
      <c r="Y108" s="226"/>
      <c r="Z108" s="226"/>
      <c r="AA108" s="226"/>
      <c r="AB108" s="226"/>
      <c r="AC108" s="226"/>
      <c r="AD108" s="226"/>
      <c r="AE108" s="226"/>
      <c r="AF108" s="226"/>
      <c r="AG108" s="226"/>
      <c r="AH108" s="226"/>
      <c r="AI108" s="226"/>
      <c r="AJ108" s="226"/>
      <c r="AK108" s="226"/>
      <c r="AL108" s="226"/>
      <c r="AM108" s="226"/>
      <c r="AN108" s="226"/>
      <c r="AO108" s="226"/>
      <c r="AP108" s="226"/>
      <c r="AQ108" s="226"/>
      <c r="AR108" s="226"/>
      <c r="AS108" s="226"/>
      <c r="AT108" s="226"/>
      <c r="AU108" s="226"/>
      <c r="AV108" s="226"/>
      <c r="AW108" s="226"/>
      <c r="AX108" s="226"/>
      <c r="AY108" s="226"/>
      <c r="AZ108" s="226"/>
      <c r="BA108" s="226"/>
      <c r="BB108" s="226"/>
      <c r="BC108" s="226"/>
      <c r="BD108" s="226"/>
      <c r="BE108" s="226"/>
      <c r="BF108" s="226"/>
      <c r="BG108" s="226"/>
      <c r="BH108" s="226"/>
      <c r="BI108" s="226"/>
      <c r="BJ108" s="226"/>
      <c r="BK108" s="226"/>
      <c r="BL108" s="226"/>
      <c r="BM108" s="226"/>
      <c r="BN108" s="226"/>
      <c r="BO108" s="226"/>
      <c r="BP108" s="226"/>
      <c r="BQ108" s="226"/>
      <c r="BR108" s="226"/>
      <c r="BS108" s="226"/>
      <c r="BT108" s="226"/>
      <c r="BU108" s="226"/>
      <c r="BV108" s="226"/>
      <c r="BW108" s="226"/>
      <c r="BX108" s="226"/>
      <c r="BY108" s="226"/>
      <c r="BZ108" s="226"/>
      <c r="CA108" s="226"/>
      <c r="CB108" s="226"/>
      <c r="CC108" s="226"/>
      <c r="CD108" s="226"/>
      <c r="CE108" s="226"/>
      <c r="CF108" s="226"/>
      <c r="CG108" s="226"/>
      <c r="CH108" s="226"/>
      <c r="CI108" s="226"/>
      <c r="CJ108" s="226"/>
      <c r="CK108" s="226"/>
      <c r="CL108" s="226"/>
      <c r="CM108" s="226"/>
      <c r="CN108" s="226"/>
      <c r="CO108" s="226"/>
      <c r="CP108" s="226"/>
      <c r="CQ108" s="226"/>
      <c r="CR108" s="226"/>
      <c r="CS108" s="226"/>
      <c r="CT108" s="226"/>
      <c r="CU108" s="226"/>
      <c r="CV108" s="226"/>
      <c r="CW108" s="226"/>
      <c r="CX108" s="226"/>
      <c r="CY108" s="226"/>
      <c r="CZ108" s="226"/>
      <c r="DA108" s="226"/>
      <c r="DB108" s="226"/>
      <c r="DC108" s="226"/>
      <c r="DD108" s="226"/>
      <c r="DE108" s="226"/>
      <c r="DF108" s="226"/>
      <c r="DG108" s="226"/>
      <c r="DH108" s="226"/>
      <c r="DI108" s="226"/>
      <c r="DJ108" s="226"/>
      <c r="DK108" s="226"/>
      <c r="DL108" s="226"/>
      <c r="DM108" s="226"/>
      <c r="DN108" s="226"/>
      <c r="DO108" s="226"/>
      <c r="DP108" s="226"/>
      <c r="DQ108" s="226"/>
      <c r="DR108" s="226"/>
      <c r="DS108" s="226"/>
      <c r="DT108" s="226"/>
      <c r="DU108" s="226"/>
      <c r="DV108" s="226"/>
      <c r="DW108" s="226"/>
      <c r="DX108" s="226"/>
      <c r="DY108" s="226"/>
      <c r="DZ108" s="226"/>
      <c r="EA108" s="226"/>
      <c r="EB108" s="226"/>
      <c r="EC108" s="226"/>
      <c r="ED108" s="226"/>
      <c r="EE108" s="226"/>
      <c r="EF108" s="226"/>
      <c r="EG108" s="226"/>
      <c r="EH108" s="226"/>
      <c r="EI108" s="226"/>
      <c r="EJ108" s="226"/>
      <c r="EK108" s="226"/>
      <c r="EL108" s="226"/>
      <c r="EM108" s="226"/>
      <c r="EN108" s="226"/>
      <c r="EO108" s="226"/>
      <c r="EP108" s="226"/>
      <c r="EQ108" s="226"/>
      <c r="ER108" s="226"/>
      <c r="ES108" s="226"/>
      <c r="ET108" s="226"/>
      <c r="EU108" s="226"/>
      <c r="EV108" s="226"/>
      <c r="EW108" s="226"/>
      <c r="EX108" s="226"/>
      <c r="EY108" s="226"/>
      <c r="EZ108" s="226"/>
      <c r="FA108" s="226"/>
      <c r="FB108" s="226"/>
      <c r="FC108" s="226"/>
      <c r="FD108" s="226"/>
      <c r="FE108" s="226"/>
      <c r="FF108" s="226"/>
      <c r="FG108" s="226"/>
      <c r="FH108" s="226"/>
      <c r="FI108" s="226"/>
      <c r="FJ108" s="226"/>
      <c r="FK108" s="226"/>
      <c r="FL108" s="226"/>
      <c r="FM108" s="226"/>
      <c r="FN108" s="226"/>
      <c r="FO108" s="226"/>
      <c r="FP108" s="226"/>
      <c r="FQ108" s="226"/>
      <c r="FR108" s="226"/>
      <c r="FS108" s="226"/>
      <c r="FT108" s="226"/>
      <c r="FU108" s="226"/>
      <c r="FV108" s="226"/>
      <c r="FW108" s="226"/>
      <c r="FX108" s="226"/>
      <c r="FY108" s="226"/>
      <c r="FZ108" s="226"/>
      <c r="GA108" s="226"/>
      <c r="GB108" s="226"/>
      <c r="GC108" s="226"/>
      <c r="GD108" s="226"/>
      <c r="GE108" s="226"/>
      <c r="GF108" s="226"/>
      <c r="GG108" s="226"/>
      <c r="GH108" s="226"/>
      <c r="GI108" s="226"/>
      <c r="GJ108" s="226"/>
    </row>
    <row r="109" spans="1:192" s="529" customFormat="1" x14ac:dyDescent="0.25">
      <c r="A109" s="243"/>
      <c r="B109" s="243"/>
      <c r="C109" s="244"/>
      <c r="D109" s="245"/>
      <c r="E109" s="233" t="s">
        <v>336</v>
      </c>
      <c r="F109" s="233">
        <f xml:space="preserve"> Time!F$83</f>
        <v>0</v>
      </c>
      <c r="G109" s="233" t="str">
        <f xml:space="preserve"> Time!G$83</f>
        <v>flag</v>
      </c>
      <c r="H109" s="233">
        <f xml:space="preserve"> Time!H$83</f>
        <v>1</v>
      </c>
      <c r="I109" s="233">
        <f xml:space="preserve"> Time!I$83</f>
        <v>0</v>
      </c>
      <c r="J109" s="233">
        <f xml:space="preserve"> Time!J$83</f>
        <v>0</v>
      </c>
      <c r="K109" s="233">
        <f xml:space="preserve"> Time!K$83</f>
        <v>0</v>
      </c>
      <c r="L109" s="233">
        <f xml:space="preserve"> Time!L$83</f>
        <v>0</v>
      </c>
      <c r="M109" s="233">
        <f xml:space="preserve"> Time!M$83</f>
        <v>0</v>
      </c>
      <c r="N109" s="233">
        <f xml:space="preserve"> Time!N$83</f>
        <v>0</v>
      </c>
      <c r="O109" s="233">
        <f xml:space="preserve"> Time!O$83</f>
        <v>0</v>
      </c>
      <c r="P109" s="233">
        <f xml:space="preserve"> Time!P$83</f>
        <v>1</v>
      </c>
      <c r="Q109" s="233">
        <f xml:space="preserve"> Time!Q$83</f>
        <v>0</v>
      </c>
      <c r="R109" s="233">
        <f xml:space="preserve"> Time!R$83</f>
        <v>0</v>
      </c>
      <c r="S109" s="233">
        <f xml:space="preserve"> Time!S$83</f>
        <v>0</v>
      </c>
      <c r="T109" s="233">
        <f xml:space="preserve"> Time!T$83</f>
        <v>0</v>
      </c>
      <c r="U109" s="233">
        <f xml:space="preserve"> Time!U$83</f>
        <v>0</v>
      </c>
      <c r="V109" s="233">
        <f xml:space="preserve"> Time!V$83</f>
        <v>0</v>
      </c>
      <c r="W109" s="233">
        <f xml:space="preserve"> Time!W$83</f>
        <v>0</v>
      </c>
      <c r="X109" s="233">
        <f xml:space="preserve"> Time!X$83</f>
        <v>0</v>
      </c>
      <c r="Y109" s="233">
        <f xml:space="preserve"> Time!Y$83</f>
        <v>0</v>
      </c>
      <c r="Z109" s="233">
        <f xml:space="preserve"> Time!Z$83</f>
        <v>0</v>
      </c>
      <c r="AA109" s="233">
        <f xml:space="preserve"> Time!AA$83</f>
        <v>0</v>
      </c>
      <c r="AB109" s="233">
        <f xml:space="preserve"> Time!AB$83</f>
        <v>0</v>
      </c>
      <c r="AC109" s="233">
        <f xml:space="preserve"> Time!AC$83</f>
        <v>0</v>
      </c>
      <c r="AD109" s="233">
        <f xml:space="preserve"> Time!AD$83</f>
        <v>0</v>
      </c>
      <c r="AE109" s="233">
        <f xml:space="preserve"> Time!AE$83</f>
        <v>0</v>
      </c>
      <c r="AF109" s="233">
        <f xml:space="preserve"> Time!AF$83</f>
        <v>0</v>
      </c>
      <c r="AG109" s="233">
        <f xml:space="preserve"> Time!AG$83</f>
        <v>0</v>
      </c>
      <c r="AH109" s="233">
        <f xml:space="preserve"> Time!AH$83</f>
        <v>0</v>
      </c>
      <c r="AI109" s="233">
        <f xml:space="preserve"> Time!AI$83</f>
        <v>0</v>
      </c>
      <c r="AJ109" s="233">
        <f xml:space="preserve"> Time!AJ$83</f>
        <v>0</v>
      </c>
      <c r="AK109" s="233">
        <f xml:space="preserve"> Time!AK$83</f>
        <v>0</v>
      </c>
      <c r="AL109" s="233">
        <f xml:space="preserve"> Time!AL$83</f>
        <v>0</v>
      </c>
      <c r="AM109" s="233">
        <f xml:space="preserve"> Time!AM$83</f>
        <v>0</v>
      </c>
      <c r="AN109" s="233">
        <f xml:space="preserve"> Time!AN$83</f>
        <v>0</v>
      </c>
      <c r="AO109" s="233">
        <f xml:space="preserve"> Time!AO$83</f>
        <v>0</v>
      </c>
      <c r="AP109" s="233">
        <f xml:space="preserve"> Time!AP$83</f>
        <v>0</v>
      </c>
      <c r="AQ109" s="233">
        <f xml:space="preserve"> Time!AQ$83</f>
        <v>0</v>
      </c>
      <c r="AR109" s="233">
        <f xml:space="preserve"> Time!AR$83</f>
        <v>0</v>
      </c>
      <c r="AS109" s="233">
        <f xml:space="preserve"> Time!AS$83</f>
        <v>0</v>
      </c>
      <c r="AT109" s="233">
        <f xml:space="preserve"> Time!AT$83</f>
        <v>0</v>
      </c>
      <c r="AU109" s="233">
        <f xml:space="preserve"> Time!AU$83</f>
        <v>0</v>
      </c>
      <c r="AV109" s="233">
        <f xml:space="preserve"> Time!AV$83</f>
        <v>0</v>
      </c>
      <c r="AW109" s="233">
        <f xml:space="preserve"> Time!AW$83</f>
        <v>0</v>
      </c>
      <c r="AX109" s="233">
        <f xml:space="preserve"> Time!AX$83</f>
        <v>0</v>
      </c>
      <c r="AY109" s="233">
        <f xml:space="preserve"> Time!AY$83</f>
        <v>0</v>
      </c>
      <c r="AZ109" s="233">
        <f xml:space="preserve"> Time!AZ$83</f>
        <v>0</v>
      </c>
      <c r="BA109" s="233">
        <f xml:space="preserve"> Time!BA$83</f>
        <v>0</v>
      </c>
      <c r="BB109" s="233">
        <f xml:space="preserve"> Time!BB$83</f>
        <v>0</v>
      </c>
      <c r="BC109" s="233">
        <f xml:space="preserve"> Time!BC$83</f>
        <v>0</v>
      </c>
      <c r="BD109" s="233">
        <f xml:space="preserve"> Time!BD$83</f>
        <v>0</v>
      </c>
      <c r="BE109" s="233">
        <f xml:space="preserve"> Time!BE$83</f>
        <v>0</v>
      </c>
      <c r="BF109" s="233">
        <f xml:space="preserve"> Time!BF$83</f>
        <v>0</v>
      </c>
      <c r="BG109" s="233">
        <f xml:space="preserve"> Time!BG$83</f>
        <v>0</v>
      </c>
      <c r="BH109" s="233">
        <f xml:space="preserve"> Time!BH$83</f>
        <v>0</v>
      </c>
      <c r="BI109" s="233">
        <f xml:space="preserve"> Time!BI$83</f>
        <v>0</v>
      </c>
      <c r="BJ109" s="233">
        <f xml:space="preserve"> Time!BJ$83</f>
        <v>0</v>
      </c>
      <c r="BK109" s="233">
        <f xml:space="preserve"> Time!BK$83</f>
        <v>0</v>
      </c>
      <c r="BL109" s="233">
        <f xml:space="preserve"> Time!BL$83</f>
        <v>0</v>
      </c>
      <c r="BM109" s="233">
        <f xml:space="preserve"> Time!BM$83</f>
        <v>0</v>
      </c>
      <c r="BN109" s="233">
        <f xml:space="preserve"> Time!BN$83</f>
        <v>0</v>
      </c>
      <c r="BO109" s="233">
        <f xml:space="preserve"> Time!BO$83</f>
        <v>0</v>
      </c>
      <c r="BP109" s="233">
        <f xml:space="preserve"> Time!BP$83</f>
        <v>0</v>
      </c>
      <c r="BQ109" s="233">
        <f xml:space="preserve"> Time!BQ$83</f>
        <v>0</v>
      </c>
      <c r="BR109" s="233">
        <f xml:space="preserve"> Time!BR$83</f>
        <v>0</v>
      </c>
      <c r="BS109" s="233">
        <f xml:space="preserve"> Time!BS$83</f>
        <v>0</v>
      </c>
      <c r="BT109" s="233">
        <f xml:space="preserve"> Time!BT$83</f>
        <v>0</v>
      </c>
      <c r="BU109" s="233">
        <f xml:space="preserve"> Time!BU$83</f>
        <v>0</v>
      </c>
      <c r="BV109" s="233">
        <f xml:space="preserve"> Time!BV$83</f>
        <v>0</v>
      </c>
      <c r="BW109" s="233">
        <f xml:space="preserve"> Time!BW$83</f>
        <v>0</v>
      </c>
      <c r="BX109" s="233">
        <f xml:space="preserve"> Time!BX$83</f>
        <v>0</v>
      </c>
      <c r="BY109" s="233">
        <f xml:space="preserve"> Time!BY$83</f>
        <v>0</v>
      </c>
      <c r="BZ109" s="233">
        <f xml:space="preserve"> Time!BZ$83</f>
        <v>0</v>
      </c>
      <c r="CA109" s="233">
        <f xml:space="preserve"> Time!CA$83</f>
        <v>0</v>
      </c>
      <c r="CB109" s="233">
        <f xml:space="preserve"> Time!CB$83</f>
        <v>0</v>
      </c>
      <c r="CC109" s="233">
        <f xml:space="preserve"> Time!CC$83</f>
        <v>0</v>
      </c>
      <c r="CD109" s="233">
        <f xml:space="preserve"> Time!CD$83</f>
        <v>0</v>
      </c>
      <c r="CE109" s="233">
        <f xml:space="preserve"> Time!CE$83</f>
        <v>0</v>
      </c>
      <c r="CF109" s="233">
        <f xml:space="preserve"> Time!CF$83</f>
        <v>0</v>
      </c>
      <c r="CG109" s="233">
        <f xml:space="preserve"> Time!CG$83</f>
        <v>0</v>
      </c>
      <c r="CH109" s="233">
        <f xml:space="preserve"> Time!CH$83</f>
        <v>0</v>
      </c>
      <c r="CI109" s="233">
        <f xml:space="preserve"> Time!CI$83</f>
        <v>0</v>
      </c>
      <c r="CJ109" s="233">
        <f xml:space="preserve"> Time!CJ$83</f>
        <v>0</v>
      </c>
      <c r="CK109" s="233">
        <f xml:space="preserve"> Time!CK$83</f>
        <v>0</v>
      </c>
      <c r="CL109" s="233">
        <f xml:space="preserve"> Time!CL$83</f>
        <v>0</v>
      </c>
      <c r="CM109" s="233">
        <f xml:space="preserve"> Time!CM$83</f>
        <v>0</v>
      </c>
      <c r="CN109" s="233">
        <f xml:space="preserve"> Time!CN$83</f>
        <v>0</v>
      </c>
      <c r="CO109" s="233">
        <f xml:space="preserve"> Time!CO$83</f>
        <v>0</v>
      </c>
      <c r="CP109" s="233">
        <f xml:space="preserve"> Time!CP$83</f>
        <v>0</v>
      </c>
      <c r="CQ109" s="233">
        <f xml:space="preserve"> Time!CQ$83</f>
        <v>0</v>
      </c>
      <c r="CR109" s="233">
        <f xml:space="preserve"> Time!CR$83</f>
        <v>0</v>
      </c>
      <c r="CS109" s="233">
        <f xml:space="preserve"> Time!CS$83</f>
        <v>0</v>
      </c>
      <c r="CT109" s="233">
        <f xml:space="preserve"> Time!CT$83</f>
        <v>0</v>
      </c>
      <c r="CU109" s="233">
        <f xml:space="preserve"> Time!CU$83</f>
        <v>0</v>
      </c>
      <c r="CV109" s="233">
        <f xml:space="preserve"> Time!CV$83</f>
        <v>0</v>
      </c>
      <c r="CW109" s="233">
        <f xml:space="preserve"> Time!CW$83</f>
        <v>0</v>
      </c>
      <c r="CX109" s="233">
        <f xml:space="preserve"> Time!CX$83</f>
        <v>0</v>
      </c>
      <c r="CY109" s="233">
        <f xml:space="preserve"> Time!CY$83</f>
        <v>0</v>
      </c>
      <c r="CZ109" s="233">
        <f xml:space="preserve"> Time!CZ$83</f>
        <v>0</v>
      </c>
      <c r="DA109" s="233">
        <f xml:space="preserve"> Time!DA$83</f>
        <v>0</v>
      </c>
      <c r="DB109" s="233">
        <f xml:space="preserve"> Time!DB$83</f>
        <v>0</v>
      </c>
      <c r="DC109" s="233">
        <f xml:space="preserve"> Time!DC$83</f>
        <v>0</v>
      </c>
      <c r="DD109" s="233">
        <f xml:space="preserve"> Time!DD$83</f>
        <v>0</v>
      </c>
      <c r="DE109" s="233">
        <f xml:space="preserve"> Time!DE$83</f>
        <v>0</v>
      </c>
      <c r="DF109" s="233">
        <f xml:space="preserve"> Time!DF$83</f>
        <v>0</v>
      </c>
      <c r="DG109" s="233">
        <f xml:space="preserve"> Time!DG$83</f>
        <v>0</v>
      </c>
      <c r="DH109" s="233">
        <f xml:space="preserve"> Time!DH$83</f>
        <v>0</v>
      </c>
      <c r="DI109" s="233">
        <f xml:space="preserve"> Time!DI$83</f>
        <v>0</v>
      </c>
      <c r="DJ109" s="233">
        <f xml:space="preserve"> Time!DJ$83</f>
        <v>0</v>
      </c>
      <c r="DK109" s="233">
        <f xml:space="preserve"> Time!DK$83</f>
        <v>0</v>
      </c>
      <c r="DL109" s="233">
        <f xml:space="preserve"> Time!DL$83</f>
        <v>0</v>
      </c>
      <c r="DM109" s="233">
        <f xml:space="preserve"> Time!DM$83</f>
        <v>0</v>
      </c>
      <c r="DN109" s="233">
        <f xml:space="preserve"> Time!DN$83</f>
        <v>0</v>
      </c>
      <c r="DO109" s="233">
        <f xml:space="preserve"> Time!DO$83</f>
        <v>0</v>
      </c>
      <c r="DP109" s="233">
        <f xml:space="preserve"> Time!DP$83</f>
        <v>0</v>
      </c>
      <c r="DQ109" s="233">
        <f xml:space="preserve"> Time!DQ$83</f>
        <v>0</v>
      </c>
      <c r="DR109" s="233">
        <f xml:space="preserve"> Time!DR$83</f>
        <v>0</v>
      </c>
      <c r="DS109" s="233">
        <f xml:space="preserve"> Time!DS$83</f>
        <v>0</v>
      </c>
      <c r="DT109" s="233">
        <f xml:space="preserve"> Time!DT$83</f>
        <v>0</v>
      </c>
      <c r="DU109" s="233">
        <f xml:space="preserve"> Time!DU$83</f>
        <v>0</v>
      </c>
      <c r="DV109" s="233">
        <f xml:space="preserve"> Time!DV$83</f>
        <v>0</v>
      </c>
      <c r="DW109" s="233">
        <f xml:space="preserve"> Time!DW$83</f>
        <v>0</v>
      </c>
      <c r="DX109" s="233">
        <f xml:space="preserve"> Time!DX$83</f>
        <v>0</v>
      </c>
      <c r="DY109" s="233">
        <f xml:space="preserve"> Time!DY$83</f>
        <v>0</v>
      </c>
      <c r="DZ109" s="233">
        <f xml:space="preserve"> Time!DZ$83</f>
        <v>0</v>
      </c>
      <c r="EA109" s="233">
        <f xml:space="preserve"> Time!EA$83</f>
        <v>0</v>
      </c>
      <c r="EB109" s="233">
        <f xml:space="preserve"> Time!EB$83</f>
        <v>0</v>
      </c>
      <c r="EC109" s="233">
        <f xml:space="preserve"> Time!EC$83</f>
        <v>0</v>
      </c>
      <c r="ED109" s="233">
        <f xml:space="preserve"> Time!ED$83</f>
        <v>0</v>
      </c>
      <c r="EE109" s="233">
        <f xml:space="preserve"> Time!EE$83</f>
        <v>0</v>
      </c>
      <c r="EF109" s="233">
        <f xml:space="preserve"> Time!EF$83</f>
        <v>0</v>
      </c>
      <c r="EG109" s="233">
        <f xml:space="preserve"> Time!EG$83</f>
        <v>0</v>
      </c>
      <c r="EH109" s="233">
        <f xml:space="preserve"> Time!EH$83</f>
        <v>0</v>
      </c>
      <c r="EI109" s="233">
        <f xml:space="preserve"> Time!EI$83</f>
        <v>0</v>
      </c>
      <c r="EJ109" s="233">
        <f xml:space="preserve"> Time!EJ$83</f>
        <v>0</v>
      </c>
      <c r="EK109" s="233">
        <f xml:space="preserve"> Time!EK$83</f>
        <v>0</v>
      </c>
      <c r="EL109" s="233">
        <f xml:space="preserve"> Time!EL$83</f>
        <v>0</v>
      </c>
      <c r="EM109" s="233">
        <f xml:space="preserve"> Time!EM$83</f>
        <v>0</v>
      </c>
      <c r="EN109" s="233">
        <f xml:space="preserve"> Time!EN$83</f>
        <v>0</v>
      </c>
      <c r="EO109" s="233">
        <f xml:space="preserve"> Time!EO$83</f>
        <v>0</v>
      </c>
      <c r="EP109" s="233">
        <f xml:space="preserve"> Time!EP$83</f>
        <v>0</v>
      </c>
      <c r="EQ109" s="233">
        <f xml:space="preserve"> Time!EQ$83</f>
        <v>0</v>
      </c>
      <c r="ER109" s="233">
        <f xml:space="preserve"> Time!ER$83</f>
        <v>0</v>
      </c>
      <c r="ES109" s="233">
        <f xml:space="preserve"> Time!ES$83</f>
        <v>0</v>
      </c>
      <c r="ET109" s="233">
        <f xml:space="preserve"> Time!ET$83</f>
        <v>0</v>
      </c>
      <c r="EU109" s="233">
        <f xml:space="preserve"> Time!EU$83</f>
        <v>0</v>
      </c>
      <c r="EV109" s="233">
        <f xml:space="preserve"> Time!EV$83</f>
        <v>0</v>
      </c>
      <c r="EW109" s="233">
        <f xml:space="preserve"> Time!EW$83</f>
        <v>0</v>
      </c>
      <c r="EX109" s="233">
        <f xml:space="preserve"> Time!EX$83</f>
        <v>0</v>
      </c>
      <c r="EY109" s="233">
        <f xml:space="preserve"> Time!EY$83</f>
        <v>0</v>
      </c>
      <c r="EZ109" s="233">
        <f xml:space="preserve"> Time!EZ$83</f>
        <v>0</v>
      </c>
      <c r="FA109" s="233">
        <f xml:space="preserve"> Time!FA$83</f>
        <v>0</v>
      </c>
      <c r="FB109" s="233">
        <f xml:space="preserve"> Time!FB$83</f>
        <v>0</v>
      </c>
      <c r="FC109" s="233">
        <f xml:space="preserve"> Time!FC$83</f>
        <v>0</v>
      </c>
      <c r="FD109" s="233">
        <f xml:space="preserve"> Time!FD$83</f>
        <v>0</v>
      </c>
      <c r="FE109" s="233">
        <f xml:space="preserve"> Time!FE$83</f>
        <v>0</v>
      </c>
      <c r="FF109" s="233">
        <f xml:space="preserve"> Time!FF$83</f>
        <v>0</v>
      </c>
      <c r="FG109" s="233">
        <f xml:space="preserve"> Time!FG$83</f>
        <v>0</v>
      </c>
      <c r="FH109" s="233">
        <f xml:space="preserve"> Time!FH$83</f>
        <v>0</v>
      </c>
      <c r="FI109" s="233">
        <f xml:space="preserve"> Time!FI$83</f>
        <v>0</v>
      </c>
      <c r="FJ109" s="233">
        <f xml:space="preserve"> Time!FJ$83</f>
        <v>0</v>
      </c>
      <c r="FK109" s="233">
        <f xml:space="preserve"> Time!FK$83</f>
        <v>0</v>
      </c>
      <c r="FL109" s="233">
        <f xml:space="preserve"> Time!FL$83</f>
        <v>0</v>
      </c>
      <c r="FM109" s="233">
        <f xml:space="preserve"> Time!FM$83</f>
        <v>0</v>
      </c>
      <c r="FN109" s="233">
        <f xml:space="preserve"> Time!FN$83</f>
        <v>0</v>
      </c>
      <c r="FO109" s="233">
        <f xml:space="preserve"> Time!FO$83</f>
        <v>0</v>
      </c>
      <c r="FP109" s="233">
        <f xml:space="preserve"> Time!FP$83</f>
        <v>0</v>
      </c>
      <c r="FQ109" s="233">
        <f xml:space="preserve"> Time!FQ$83</f>
        <v>0</v>
      </c>
      <c r="FR109" s="233">
        <f xml:space="preserve"> Time!FR$83</f>
        <v>0</v>
      </c>
      <c r="FS109" s="233">
        <f xml:space="preserve"> Time!FS$83</f>
        <v>0</v>
      </c>
      <c r="FT109" s="233">
        <f xml:space="preserve"> Time!FT$83</f>
        <v>0</v>
      </c>
      <c r="FU109" s="233">
        <f xml:space="preserve"> Time!FU$83</f>
        <v>0</v>
      </c>
      <c r="FV109" s="233">
        <f xml:space="preserve"> Time!FV$83</f>
        <v>0</v>
      </c>
      <c r="FW109" s="233">
        <f xml:space="preserve"> Time!FW$83</f>
        <v>0</v>
      </c>
      <c r="FX109" s="233">
        <f xml:space="preserve"> Time!FX$83</f>
        <v>0</v>
      </c>
      <c r="FY109" s="233">
        <f xml:space="preserve"> Time!FY$83</f>
        <v>0</v>
      </c>
      <c r="FZ109" s="233">
        <f xml:space="preserve"> Time!FZ$83</f>
        <v>0</v>
      </c>
      <c r="GA109" s="233">
        <f xml:space="preserve"> Time!GA$83</f>
        <v>0</v>
      </c>
      <c r="GB109" s="233">
        <f xml:space="preserve"> Time!GB$83</f>
        <v>0</v>
      </c>
      <c r="GC109" s="233">
        <f xml:space="preserve"> Time!GC$83</f>
        <v>0</v>
      </c>
      <c r="GD109" s="233">
        <f xml:space="preserve"> Time!GD$83</f>
        <v>0</v>
      </c>
      <c r="GE109" s="233">
        <f xml:space="preserve"> Time!GE$83</f>
        <v>0</v>
      </c>
      <c r="GF109" s="233">
        <f xml:space="preserve"> Time!GF$83</f>
        <v>0</v>
      </c>
      <c r="GG109" s="233">
        <f xml:space="preserve"> Time!GG$83</f>
        <v>0</v>
      </c>
      <c r="GH109" s="233">
        <f xml:space="preserve"> Time!GH$83</f>
        <v>0</v>
      </c>
      <c r="GI109" s="233">
        <f xml:space="preserve"> Time!GI$83</f>
        <v>0</v>
      </c>
      <c r="GJ109" s="233">
        <f xml:space="preserve"> Time!GJ$83</f>
        <v>0</v>
      </c>
    </row>
    <row r="110" spans="1:192" s="529" customFormat="1" x14ac:dyDescent="0.25">
      <c r="A110" s="243"/>
      <c r="B110" s="243"/>
      <c r="C110" s="244"/>
      <c r="D110" s="245"/>
      <c r="E110" s="221"/>
      <c r="F110" s="221"/>
      <c r="G110" s="221"/>
      <c r="H110" s="221"/>
      <c r="I110" s="38"/>
      <c r="J110" s="221"/>
      <c r="K110" s="221"/>
      <c r="L110" s="221"/>
      <c r="M110" s="221"/>
      <c r="N110" s="221"/>
      <c r="O110" s="221"/>
      <c r="P110" s="221"/>
      <c r="Q110" s="221"/>
      <c r="R110" s="221"/>
      <c r="S110" s="221"/>
      <c r="T110" s="221"/>
      <c r="U110" s="221"/>
      <c r="V110" s="221"/>
      <c r="W110" s="221"/>
      <c r="X110" s="221"/>
      <c r="Y110" s="221"/>
      <c r="Z110" s="221"/>
      <c r="AA110" s="221"/>
      <c r="AB110" s="221"/>
      <c r="AC110" s="221"/>
      <c r="AD110" s="221"/>
      <c r="AE110" s="221"/>
      <c r="AF110" s="221"/>
      <c r="AG110" s="221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221"/>
      <c r="AR110" s="221"/>
      <c r="AS110" s="221"/>
      <c r="AT110" s="221"/>
      <c r="AU110" s="221"/>
      <c r="AV110" s="221"/>
      <c r="AW110" s="221"/>
      <c r="AX110" s="221"/>
      <c r="AY110" s="221"/>
      <c r="AZ110" s="221"/>
      <c r="BA110" s="221"/>
      <c r="BB110" s="221"/>
      <c r="BC110" s="221"/>
      <c r="BD110" s="221"/>
      <c r="BE110" s="221"/>
      <c r="BF110" s="221"/>
      <c r="BG110" s="221"/>
      <c r="BH110" s="221"/>
      <c r="BI110" s="221"/>
      <c r="BJ110" s="221"/>
      <c r="BK110" s="221"/>
      <c r="BL110" s="221"/>
      <c r="BM110" s="221"/>
      <c r="BN110" s="221"/>
      <c r="BO110" s="221"/>
      <c r="BP110" s="221"/>
      <c r="BQ110" s="221"/>
      <c r="BR110" s="221"/>
      <c r="BS110" s="221"/>
      <c r="BT110" s="221"/>
      <c r="BU110" s="221"/>
      <c r="BV110" s="221"/>
      <c r="BW110" s="221"/>
      <c r="BX110" s="221"/>
      <c r="BY110" s="221"/>
      <c r="BZ110" s="221"/>
      <c r="CA110" s="221"/>
      <c r="CB110" s="221"/>
      <c r="CC110" s="221"/>
      <c r="CD110" s="221"/>
      <c r="CE110" s="221"/>
      <c r="CF110" s="221"/>
      <c r="CG110" s="221"/>
      <c r="CH110" s="221"/>
      <c r="CI110" s="221"/>
      <c r="CJ110" s="221"/>
      <c r="CK110" s="221"/>
      <c r="CL110" s="221"/>
      <c r="CM110" s="221"/>
      <c r="CN110" s="221"/>
      <c r="CO110" s="221"/>
      <c r="CP110" s="221"/>
      <c r="CQ110" s="221"/>
      <c r="CR110" s="221"/>
      <c r="CS110" s="221"/>
      <c r="CT110" s="221"/>
      <c r="CU110" s="221"/>
      <c r="CV110" s="221"/>
      <c r="CW110" s="221"/>
      <c r="CX110" s="221"/>
      <c r="CY110" s="221"/>
      <c r="CZ110" s="221"/>
      <c r="DA110" s="221"/>
      <c r="DB110" s="221"/>
      <c r="DC110" s="221"/>
      <c r="DD110" s="221"/>
      <c r="DE110" s="221"/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221"/>
      <c r="DP110" s="221"/>
      <c r="DQ110" s="221"/>
      <c r="DR110" s="221"/>
      <c r="DS110" s="221"/>
      <c r="DT110" s="221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221"/>
      <c r="EE110" s="221"/>
      <c r="EF110" s="221"/>
      <c r="EG110" s="221"/>
      <c r="EH110" s="221"/>
      <c r="EI110" s="221"/>
      <c r="EJ110" s="221"/>
      <c r="EK110" s="221"/>
      <c r="EL110" s="221"/>
      <c r="EM110" s="221"/>
      <c r="EN110" s="221"/>
      <c r="EO110" s="221"/>
      <c r="EP110" s="221"/>
      <c r="EQ110" s="221"/>
      <c r="ER110" s="221"/>
      <c r="ES110" s="221"/>
      <c r="ET110" s="221"/>
      <c r="EU110" s="221"/>
      <c r="EV110" s="221"/>
      <c r="EW110" s="221"/>
      <c r="EX110" s="221"/>
      <c r="EY110" s="221"/>
      <c r="EZ110" s="221"/>
      <c r="FA110" s="221"/>
      <c r="FB110" s="221"/>
      <c r="FC110" s="221"/>
      <c r="FD110" s="221"/>
      <c r="FE110" s="221"/>
      <c r="FF110" s="221"/>
      <c r="FG110" s="221"/>
      <c r="FH110" s="221"/>
      <c r="FI110" s="221"/>
      <c r="FJ110" s="221"/>
      <c r="FK110" s="221"/>
      <c r="FL110" s="221"/>
      <c r="FM110" s="221"/>
      <c r="FN110" s="221"/>
      <c r="FO110" s="221"/>
      <c r="FP110" s="221"/>
      <c r="FQ110" s="221"/>
      <c r="FR110" s="221"/>
      <c r="FS110" s="221"/>
      <c r="FT110" s="221"/>
      <c r="FU110" s="221"/>
      <c r="FV110" s="221"/>
      <c r="FW110" s="221"/>
      <c r="FX110" s="221"/>
      <c r="FY110" s="221"/>
      <c r="FZ110" s="221"/>
      <c r="GA110" s="221"/>
      <c r="GB110" s="221"/>
      <c r="GC110" s="221"/>
      <c r="GD110" s="221"/>
      <c r="GE110" s="221"/>
      <c r="GF110" s="221"/>
      <c r="GG110" s="221"/>
      <c r="GH110" s="221"/>
      <c r="GI110" s="221"/>
      <c r="GJ110" s="221"/>
    </row>
    <row r="111" spans="1:192" s="529" customFormat="1" x14ac:dyDescent="0.25">
      <c r="A111" s="243"/>
      <c r="B111" s="243"/>
      <c r="C111" s="244"/>
      <c r="D111" s="245"/>
      <c r="E111" s="221" t="s">
        <v>436</v>
      </c>
      <c r="F111" s="221"/>
      <c r="G111" s="221" t="str">
        <f xml:space="preserve"> SMU</f>
        <v>$ 000s</v>
      </c>
      <c r="H111" s="221"/>
      <c r="I111" s="38"/>
      <c r="J111" s="221">
        <f t="shared" ref="J111" si="745">I113</f>
        <v>0</v>
      </c>
      <c r="K111" s="221">
        <f t="shared" ref="K111" si="746">J113</f>
        <v>0</v>
      </c>
      <c r="L111" s="221">
        <f t="shared" ref="L111" si="747">K113</f>
        <v>0</v>
      </c>
      <c r="M111" s="221">
        <f t="shared" ref="M111" si="748">L113</f>
        <v>0</v>
      </c>
      <c r="N111" s="221">
        <f t="shared" ref="N111" si="749">M113</f>
        <v>0</v>
      </c>
      <c r="O111" s="221">
        <f t="shared" ref="O111:AT111" si="750">N113</f>
        <v>0</v>
      </c>
      <c r="P111" s="221">
        <f t="shared" si="750"/>
        <v>0</v>
      </c>
      <c r="Q111" s="221">
        <f t="shared" si="750"/>
        <v>5093.9433690745245</v>
      </c>
      <c r="R111" s="221">
        <f t="shared" si="750"/>
        <v>0</v>
      </c>
      <c r="S111" s="221">
        <f t="shared" si="750"/>
        <v>0</v>
      </c>
      <c r="T111" s="221">
        <f t="shared" si="750"/>
        <v>0</v>
      </c>
      <c r="U111" s="221">
        <f t="shared" si="750"/>
        <v>0</v>
      </c>
      <c r="V111" s="221">
        <f t="shared" si="750"/>
        <v>0</v>
      </c>
      <c r="W111" s="221">
        <f t="shared" si="750"/>
        <v>0</v>
      </c>
      <c r="X111" s="221">
        <f t="shared" si="750"/>
        <v>0</v>
      </c>
      <c r="Y111" s="221">
        <f t="shared" si="750"/>
        <v>0</v>
      </c>
      <c r="Z111" s="221">
        <f t="shared" si="750"/>
        <v>0</v>
      </c>
      <c r="AA111" s="221">
        <f t="shared" si="750"/>
        <v>0</v>
      </c>
      <c r="AB111" s="221">
        <f t="shared" si="750"/>
        <v>0</v>
      </c>
      <c r="AC111" s="221">
        <f t="shared" si="750"/>
        <v>0</v>
      </c>
      <c r="AD111" s="221">
        <f t="shared" si="750"/>
        <v>0</v>
      </c>
      <c r="AE111" s="221">
        <f t="shared" si="750"/>
        <v>0</v>
      </c>
      <c r="AF111" s="221">
        <f t="shared" si="750"/>
        <v>0</v>
      </c>
      <c r="AG111" s="221">
        <f t="shared" si="750"/>
        <v>0</v>
      </c>
      <c r="AH111" s="221">
        <f t="shared" si="750"/>
        <v>0</v>
      </c>
      <c r="AI111" s="221">
        <f t="shared" si="750"/>
        <v>0</v>
      </c>
      <c r="AJ111" s="221">
        <f t="shared" si="750"/>
        <v>0</v>
      </c>
      <c r="AK111" s="221">
        <f t="shared" si="750"/>
        <v>0</v>
      </c>
      <c r="AL111" s="221">
        <f t="shared" si="750"/>
        <v>0</v>
      </c>
      <c r="AM111" s="221">
        <f t="shared" si="750"/>
        <v>0</v>
      </c>
      <c r="AN111" s="221">
        <f t="shared" si="750"/>
        <v>0</v>
      </c>
      <c r="AO111" s="221">
        <f t="shared" si="750"/>
        <v>0</v>
      </c>
      <c r="AP111" s="221">
        <f t="shared" si="750"/>
        <v>0</v>
      </c>
      <c r="AQ111" s="221">
        <f t="shared" si="750"/>
        <v>0</v>
      </c>
      <c r="AR111" s="221">
        <f t="shared" si="750"/>
        <v>0</v>
      </c>
      <c r="AS111" s="221">
        <f t="shared" si="750"/>
        <v>0</v>
      </c>
      <c r="AT111" s="221">
        <f t="shared" si="750"/>
        <v>0</v>
      </c>
      <c r="AU111" s="221">
        <f t="shared" ref="AU111:BZ111" si="751">AT113</f>
        <v>0</v>
      </c>
      <c r="AV111" s="221">
        <f t="shared" si="751"/>
        <v>0</v>
      </c>
      <c r="AW111" s="221">
        <f t="shared" si="751"/>
        <v>0</v>
      </c>
      <c r="AX111" s="221">
        <f t="shared" si="751"/>
        <v>0</v>
      </c>
      <c r="AY111" s="221">
        <f t="shared" si="751"/>
        <v>0</v>
      </c>
      <c r="AZ111" s="221">
        <f t="shared" si="751"/>
        <v>0</v>
      </c>
      <c r="BA111" s="221">
        <f t="shared" si="751"/>
        <v>0</v>
      </c>
      <c r="BB111" s="221">
        <f t="shared" si="751"/>
        <v>0</v>
      </c>
      <c r="BC111" s="221">
        <f t="shared" si="751"/>
        <v>0</v>
      </c>
      <c r="BD111" s="221">
        <f t="shared" si="751"/>
        <v>0</v>
      </c>
      <c r="BE111" s="221">
        <f t="shared" si="751"/>
        <v>0</v>
      </c>
      <c r="BF111" s="221">
        <f t="shared" si="751"/>
        <v>0</v>
      </c>
      <c r="BG111" s="221">
        <f t="shared" si="751"/>
        <v>0</v>
      </c>
      <c r="BH111" s="221">
        <f t="shared" si="751"/>
        <v>0</v>
      </c>
      <c r="BI111" s="221">
        <f t="shared" si="751"/>
        <v>0</v>
      </c>
      <c r="BJ111" s="221">
        <f t="shared" si="751"/>
        <v>0</v>
      </c>
      <c r="BK111" s="221">
        <f t="shared" si="751"/>
        <v>0</v>
      </c>
      <c r="BL111" s="221">
        <f t="shared" si="751"/>
        <v>0</v>
      </c>
      <c r="BM111" s="221">
        <f t="shared" si="751"/>
        <v>0</v>
      </c>
      <c r="BN111" s="221">
        <f t="shared" si="751"/>
        <v>0</v>
      </c>
      <c r="BO111" s="221">
        <f t="shared" si="751"/>
        <v>0</v>
      </c>
      <c r="BP111" s="221">
        <f t="shared" si="751"/>
        <v>0</v>
      </c>
      <c r="BQ111" s="221">
        <f t="shared" si="751"/>
        <v>0</v>
      </c>
      <c r="BR111" s="221">
        <f t="shared" si="751"/>
        <v>0</v>
      </c>
      <c r="BS111" s="221">
        <f t="shared" si="751"/>
        <v>0</v>
      </c>
      <c r="BT111" s="221">
        <f t="shared" si="751"/>
        <v>0</v>
      </c>
      <c r="BU111" s="221">
        <f t="shared" si="751"/>
        <v>0</v>
      </c>
      <c r="BV111" s="221">
        <f t="shared" si="751"/>
        <v>0</v>
      </c>
      <c r="BW111" s="221">
        <f t="shared" si="751"/>
        <v>0</v>
      </c>
      <c r="BX111" s="221">
        <f t="shared" si="751"/>
        <v>0</v>
      </c>
      <c r="BY111" s="221">
        <f t="shared" si="751"/>
        <v>0</v>
      </c>
      <c r="BZ111" s="221">
        <f t="shared" si="751"/>
        <v>0</v>
      </c>
      <c r="CA111" s="221">
        <f t="shared" ref="CA111:DF111" si="752">BZ113</f>
        <v>0</v>
      </c>
      <c r="CB111" s="221">
        <f t="shared" si="752"/>
        <v>0</v>
      </c>
      <c r="CC111" s="221">
        <f t="shared" si="752"/>
        <v>0</v>
      </c>
      <c r="CD111" s="221">
        <f t="shared" si="752"/>
        <v>0</v>
      </c>
      <c r="CE111" s="221">
        <f t="shared" si="752"/>
        <v>0</v>
      </c>
      <c r="CF111" s="221">
        <f t="shared" si="752"/>
        <v>0</v>
      </c>
      <c r="CG111" s="221">
        <f t="shared" si="752"/>
        <v>0</v>
      </c>
      <c r="CH111" s="221">
        <f t="shared" si="752"/>
        <v>0</v>
      </c>
      <c r="CI111" s="221">
        <f t="shared" si="752"/>
        <v>0</v>
      </c>
      <c r="CJ111" s="221">
        <f t="shared" si="752"/>
        <v>0</v>
      </c>
      <c r="CK111" s="221">
        <f t="shared" si="752"/>
        <v>0</v>
      </c>
      <c r="CL111" s="221">
        <f t="shared" si="752"/>
        <v>0</v>
      </c>
      <c r="CM111" s="221">
        <f t="shared" si="752"/>
        <v>0</v>
      </c>
      <c r="CN111" s="221">
        <f t="shared" si="752"/>
        <v>0</v>
      </c>
      <c r="CO111" s="221">
        <f t="shared" si="752"/>
        <v>0</v>
      </c>
      <c r="CP111" s="221">
        <f t="shared" si="752"/>
        <v>0</v>
      </c>
      <c r="CQ111" s="221">
        <f t="shared" si="752"/>
        <v>0</v>
      </c>
      <c r="CR111" s="221">
        <f t="shared" si="752"/>
        <v>0</v>
      </c>
      <c r="CS111" s="221">
        <f t="shared" si="752"/>
        <v>0</v>
      </c>
      <c r="CT111" s="221">
        <f t="shared" si="752"/>
        <v>0</v>
      </c>
      <c r="CU111" s="221">
        <f t="shared" si="752"/>
        <v>0</v>
      </c>
      <c r="CV111" s="221">
        <f t="shared" si="752"/>
        <v>0</v>
      </c>
      <c r="CW111" s="221">
        <f t="shared" si="752"/>
        <v>0</v>
      </c>
      <c r="CX111" s="221">
        <f t="shared" si="752"/>
        <v>0</v>
      </c>
      <c r="CY111" s="221">
        <f t="shared" si="752"/>
        <v>0</v>
      </c>
      <c r="CZ111" s="221">
        <f t="shared" si="752"/>
        <v>0</v>
      </c>
      <c r="DA111" s="221">
        <f t="shared" si="752"/>
        <v>0</v>
      </c>
      <c r="DB111" s="221">
        <f t="shared" si="752"/>
        <v>0</v>
      </c>
      <c r="DC111" s="221">
        <f t="shared" si="752"/>
        <v>0</v>
      </c>
      <c r="DD111" s="221">
        <f t="shared" si="752"/>
        <v>0</v>
      </c>
      <c r="DE111" s="221">
        <f t="shared" si="752"/>
        <v>0</v>
      </c>
      <c r="DF111" s="221">
        <f t="shared" si="752"/>
        <v>0</v>
      </c>
      <c r="DG111" s="221">
        <f t="shared" ref="DG111:EL111" si="753">DF113</f>
        <v>0</v>
      </c>
      <c r="DH111" s="221">
        <f t="shared" si="753"/>
        <v>0</v>
      </c>
      <c r="DI111" s="221">
        <f t="shared" si="753"/>
        <v>0</v>
      </c>
      <c r="DJ111" s="221">
        <f t="shared" si="753"/>
        <v>0</v>
      </c>
      <c r="DK111" s="221">
        <f t="shared" si="753"/>
        <v>0</v>
      </c>
      <c r="DL111" s="221">
        <f t="shared" si="753"/>
        <v>0</v>
      </c>
      <c r="DM111" s="221">
        <f t="shared" si="753"/>
        <v>0</v>
      </c>
      <c r="DN111" s="221">
        <f t="shared" si="753"/>
        <v>0</v>
      </c>
      <c r="DO111" s="221">
        <f t="shared" si="753"/>
        <v>0</v>
      </c>
      <c r="DP111" s="221">
        <f t="shared" si="753"/>
        <v>0</v>
      </c>
      <c r="DQ111" s="221">
        <f t="shared" si="753"/>
        <v>0</v>
      </c>
      <c r="DR111" s="221">
        <f t="shared" si="753"/>
        <v>0</v>
      </c>
      <c r="DS111" s="221">
        <f t="shared" si="753"/>
        <v>0</v>
      </c>
      <c r="DT111" s="221">
        <f t="shared" si="753"/>
        <v>0</v>
      </c>
      <c r="DU111" s="221">
        <f t="shared" si="753"/>
        <v>0</v>
      </c>
      <c r="DV111" s="221">
        <f t="shared" si="753"/>
        <v>0</v>
      </c>
      <c r="DW111" s="221">
        <f t="shared" si="753"/>
        <v>0</v>
      </c>
      <c r="DX111" s="221">
        <f t="shared" si="753"/>
        <v>0</v>
      </c>
      <c r="DY111" s="221">
        <f t="shared" si="753"/>
        <v>0</v>
      </c>
      <c r="DZ111" s="221">
        <f t="shared" si="753"/>
        <v>0</v>
      </c>
      <c r="EA111" s="221">
        <f t="shared" si="753"/>
        <v>0</v>
      </c>
      <c r="EB111" s="221">
        <f t="shared" si="753"/>
        <v>0</v>
      </c>
      <c r="EC111" s="221">
        <f t="shared" si="753"/>
        <v>0</v>
      </c>
      <c r="ED111" s="221">
        <f t="shared" si="753"/>
        <v>0</v>
      </c>
      <c r="EE111" s="221">
        <f t="shared" si="753"/>
        <v>0</v>
      </c>
      <c r="EF111" s="221">
        <f t="shared" si="753"/>
        <v>0</v>
      </c>
      <c r="EG111" s="221">
        <f t="shared" si="753"/>
        <v>0</v>
      </c>
      <c r="EH111" s="221">
        <f t="shared" si="753"/>
        <v>0</v>
      </c>
      <c r="EI111" s="221">
        <f t="shared" si="753"/>
        <v>0</v>
      </c>
      <c r="EJ111" s="221">
        <f t="shared" si="753"/>
        <v>0</v>
      </c>
      <c r="EK111" s="221">
        <f t="shared" si="753"/>
        <v>0</v>
      </c>
      <c r="EL111" s="221">
        <f t="shared" si="753"/>
        <v>0</v>
      </c>
      <c r="EM111" s="221">
        <f t="shared" ref="EM111:FR111" si="754">EL113</f>
        <v>0</v>
      </c>
      <c r="EN111" s="221">
        <f t="shared" si="754"/>
        <v>0</v>
      </c>
      <c r="EO111" s="221">
        <f t="shared" si="754"/>
        <v>0</v>
      </c>
      <c r="EP111" s="221">
        <f t="shared" si="754"/>
        <v>0</v>
      </c>
      <c r="EQ111" s="221">
        <f t="shared" si="754"/>
        <v>0</v>
      </c>
      <c r="ER111" s="221">
        <f t="shared" si="754"/>
        <v>0</v>
      </c>
      <c r="ES111" s="221">
        <f t="shared" si="754"/>
        <v>0</v>
      </c>
      <c r="ET111" s="221">
        <f t="shared" si="754"/>
        <v>0</v>
      </c>
      <c r="EU111" s="221">
        <f t="shared" si="754"/>
        <v>0</v>
      </c>
      <c r="EV111" s="221">
        <f t="shared" si="754"/>
        <v>0</v>
      </c>
      <c r="EW111" s="221">
        <f t="shared" si="754"/>
        <v>0</v>
      </c>
      <c r="EX111" s="221">
        <f t="shared" si="754"/>
        <v>0</v>
      </c>
      <c r="EY111" s="221">
        <f t="shared" si="754"/>
        <v>0</v>
      </c>
      <c r="EZ111" s="221">
        <f t="shared" si="754"/>
        <v>0</v>
      </c>
      <c r="FA111" s="221">
        <f t="shared" si="754"/>
        <v>0</v>
      </c>
      <c r="FB111" s="221">
        <f t="shared" si="754"/>
        <v>0</v>
      </c>
      <c r="FC111" s="221">
        <f t="shared" si="754"/>
        <v>0</v>
      </c>
      <c r="FD111" s="221">
        <f t="shared" si="754"/>
        <v>0</v>
      </c>
      <c r="FE111" s="221">
        <f t="shared" si="754"/>
        <v>0</v>
      </c>
      <c r="FF111" s="221">
        <f t="shared" si="754"/>
        <v>0</v>
      </c>
      <c r="FG111" s="221">
        <f t="shared" si="754"/>
        <v>0</v>
      </c>
      <c r="FH111" s="221">
        <f t="shared" si="754"/>
        <v>0</v>
      </c>
      <c r="FI111" s="221">
        <f t="shared" si="754"/>
        <v>0</v>
      </c>
      <c r="FJ111" s="221">
        <f t="shared" si="754"/>
        <v>0</v>
      </c>
      <c r="FK111" s="221">
        <f t="shared" si="754"/>
        <v>0</v>
      </c>
      <c r="FL111" s="221">
        <f t="shared" si="754"/>
        <v>0</v>
      </c>
      <c r="FM111" s="221">
        <f t="shared" si="754"/>
        <v>0</v>
      </c>
      <c r="FN111" s="221">
        <f t="shared" si="754"/>
        <v>0</v>
      </c>
      <c r="FO111" s="221">
        <f t="shared" si="754"/>
        <v>0</v>
      </c>
      <c r="FP111" s="221">
        <f t="shared" si="754"/>
        <v>0</v>
      </c>
      <c r="FQ111" s="221">
        <f t="shared" si="754"/>
        <v>0</v>
      </c>
      <c r="FR111" s="221">
        <f t="shared" si="754"/>
        <v>0</v>
      </c>
      <c r="FS111" s="221">
        <f t="shared" ref="FS111:GJ111" si="755">FR113</f>
        <v>0</v>
      </c>
      <c r="FT111" s="221">
        <f t="shared" si="755"/>
        <v>0</v>
      </c>
      <c r="FU111" s="221">
        <f t="shared" si="755"/>
        <v>0</v>
      </c>
      <c r="FV111" s="221">
        <f t="shared" si="755"/>
        <v>0</v>
      </c>
      <c r="FW111" s="221">
        <f t="shared" si="755"/>
        <v>0</v>
      </c>
      <c r="FX111" s="221">
        <f t="shared" si="755"/>
        <v>0</v>
      </c>
      <c r="FY111" s="221">
        <f t="shared" si="755"/>
        <v>0</v>
      </c>
      <c r="FZ111" s="221">
        <f t="shared" si="755"/>
        <v>0</v>
      </c>
      <c r="GA111" s="221">
        <f t="shared" si="755"/>
        <v>0</v>
      </c>
      <c r="GB111" s="221">
        <f t="shared" si="755"/>
        <v>0</v>
      </c>
      <c r="GC111" s="221">
        <f t="shared" si="755"/>
        <v>0</v>
      </c>
      <c r="GD111" s="221">
        <f t="shared" si="755"/>
        <v>0</v>
      </c>
      <c r="GE111" s="221">
        <f t="shared" si="755"/>
        <v>0</v>
      </c>
      <c r="GF111" s="221">
        <f t="shared" si="755"/>
        <v>0</v>
      </c>
      <c r="GG111" s="221">
        <f t="shared" si="755"/>
        <v>0</v>
      </c>
      <c r="GH111" s="221">
        <f t="shared" si="755"/>
        <v>0</v>
      </c>
      <c r="GI111" s="221">
        <f t="shared" si="755"/>
        <v>0</v>
      </c>
      <c r="GJ111" s="221">
        <f t="shared" si="755"/>
        <v>0</v>
      </c>
    </row>
    <row r="112" spans="1:192" s="573" customFormat="1" x14ac:dyDescent="0.25">
      <c r="A112" s="243"/>
      <c r="B112" s="243"/>
      <c r="C112" s="244"/>
      <c r="D112" s="245"/>
      <c r="E112" s="127" t="str">
        <f t="shared" ref="E112:AJ112" si="756" xml:space="preserve"> E$106</f>
        <v>Release of working capital reserve</v>
      </c>
      <c r="F112" s="127">
        <f t="shared" si="756"/>
        <v>0</v>
      </c>
      <c r="G112" s="127" t="str">
        <f t="shared" si="756"/>
        <v>$ 000s</v>
      </c>
      <c r="H112" s="127">
        <f t="shared" si="756"/>
        <v>5093.9433690745245</v>
      </c>
      <c r="I112" s="127">
        <f t="shared" si="756"/>
        <v>0</v>
      </c>
      <c r="J112" s="127">
        <f t="shared" si="756"/>
        <v>0</v>
      </c>
      <c r="K112" s="127">
        <f t="shared" si="756"/>
        <v>0</v>
      </c>
      <c r="L112" s="127">
        <f t="shared" si="756"/>
        <v>0</v>
      </c>
      <c r="M112" s="127">
        <f t="shared" si="756"/>
        <v>0</v>
      </c>
      <c r="N112" s="127">
        <f t="shared" si="756"/>
        <v>0</v>
      </c>
      <c r="O112" s="127">
        <f t="shared" si="756"/>
        <v>0</v>
      </c>
      <c r="P112" s="127">
        <f t="shared" si="756"/>
        <v>0</v>
      </c>
      <c r="Q112" s="127">
        <f t="shared" si="756"/>
        <v>5093.9433690745245</v>
      </c>
      <c r="R112" s="127">
        <f t="shared" si="756"/>
        <v>0</v>
      </c>
      <c r="S112" s="127">
        <f t="shared" si="756"/>
        <v>0</v>
      </c>
      <c r="T112" s="127">
        <f t="shared" si="756"/>
        <v>0</v>
      </c>
      <c r="U112" s="127">
        <f t="shared" si="756"/>
        <v>0</v>
      </c>
      <c r="V112" s="127">
        <f t="shared" si="756"/>
        <v>0</v>
      </c>
      <c r="W112" s="127">
        <f t="shared" si="756"/>
        <v>0</v>
      </c>
      <c r="X112" s="127">
        <f t="shared" si="756"/>
        <v>0</v>
      </c>
      <c r="Y112" s="127">
        <f t="shared" si="756"/>
        <v>0</v>
      </c>
      <c r="Z112" s="127">
        <f t="shared" si="756"/>
        <v>0</v>
      </c>
      <c r="AA112" s="127">
        <f t="shared" si="756"/>
        <v>0</v>
      </c>
      <c r="AB112" s="127">
        <f t="shared" si="756"/>
        <v>0</v>
      </c>
      <c r="AC112" s="127">
        <f t="shared" si="756"/>
        <v>0</v>
      </c>
      <c r="AD112" s="127">
        <f t="shared" si="756"/>
        <v>0</v>
      </c>
      <c r="AE112" s="127">
        <f t="shared" si="756"/>
        <v>0</v>
      </c>
      <c r="AF112" s="127">
        <f t="shared" si="756"/>
        <v>0</v>
      </c>
      <c r="AG112" s="127">
        <f t="shared" si="756"/>
        <v>0</v>
      </c>
      <c r="AH112" s="127">
        <f t="shared" si="756"/>
        <v>0</v>
      </c>
      <c r="AI112" s="127">
        <f t="shared" si="756"/>
        <v>0</v>
      </c>
      <c r="AJ112" s="127">
        <f t="shared" si="756"/>
        <v>0</v>
      </c>
      <c r="AK112" s="127">
        <f t="shared" ref="AK112:BP112" si="757" xml:space="preserve"> AK$106</f>
        <v>0</v>
      </c>
      <c r="AL112" s="127">
        <f t="shared" si="757"/>
        <v>0</v>
      </c>
      <c r="AM112" s="127">
        <f t="shared" si="757"/>
        <v>0</v>
      </c>
      <c r="AN112" s="127">
        <f t="shared" si="757"/>
        <v>0</v>
      </c>
      <c r="AO112" s="127">
        <f t="shared" si="757"/>
        <v>0</v>
      </c>
      <c r="AP112" s="127">
        <f t="shared" si="757"/>
        <v>0</v>
      </c>
      <c r="AQ112" s="127">
        <f t="shared" si="757"/>
        <v>0</v>
      </c>
      <c r="AR112" s="127">
        <f t="shared" si="757"/>
        <v>0</v>
      </c>
      <c r="AS112" s="127">
        <f t="shared" si="757"/>
        <v>0</v>
      </c>
      <c r="AT112" s="127">
        <f t="shared" si="757"/>
        <v>0</v>
      </c>
      <c r="AU112" s="127">
        <f t="shared" si="757"/>
        <v>0</v>
      </c>
      <c r="AV112" s="127">
        <f t="shared" si="757"/>
        <v>0</v>
      </c>
      <c r="AW112" s="127">
        <f t="shared" si="757"/>
        <v>0</v>
      </c>
      <c r="AX112" s="127">
        <f t="shared" si="757"/>
        <v>0</v>
      </c>
      <c r="AY112" s="127">
        <f t="shared" si="757"/>
        <v>0</v>
      </c>
      <c r="AZ112" s="127">
        <f t="shared" si="757"/>
        <v>0</v>
      </c>
      <c r="BA112" s="127">
        <f t="shared" si="757"/>
        <v>0</v>
      </c>
      <c r="BB112" s="127">
        <f t="shared" si="757"/>
        <v>0</v>
      </c>
      <c r="BC112" s="127">
        <f t="shared" si="757"/>
        <v>0</v>
      </c>
      <c r="BD112" s="127">
        <f t="shared" si="757"/>
        <v>0</v>
      </c>
      <c r="BE112" s="127">
        <f t="shared" si="757"/>
        <v>0</v>
      </c>
      <c r="BF112" s="127">
        <f t="shared" si="757"/>
        <v>0</v>
      </c>
      <c r="BG112" s="127">
        <f t="shared" si="757"/>
        <v>0</v>
      </c>
      <c r="BH112" s="127">
        <f t="shared" si="757"/>
        <v>0</v>
      </c>
      <c r="BI112" s="127">
        <f t="shared" si="757"/>
        <v>0</v>
      </c>
      <c r="BJ112" s="127">
        <f t="shared" si="757"/>
        <v>0</v>
      </c>
      <c r="BK112" s="127">
        <f t="shared" si="757"/>
        <v>0</v>
      </c>
      <c r="BL112" s="127">
        <f t="shared" si="757"/>
        <v>0</v>
      </c>
      <c r="BM112" s="127">
        <f t="shared" si="757"/>
        <v>0</v>
      </c>
      <c r="BN112" s="127">
        <f t="shared" si="757"/>
        <v>0</v>
      </c>
      <c r="BO112" s="127">
        <f t="shared" si="757"/>
        <v>0</v>
      </c>
      <c r="BP112" s="127">
        <f t="shared" si="757"/>
        <v>0</v>
      </c>
      <c r="BQ112" s="127">
        <f t="shared" ref="BQ112:CV112" si="758" xml:space="preserve"> BQ$106</f>
        <v>0</v>
      </c>
      <c r="BR112" s="127">
        <f t="shared" si="758"/>
        <v>0</v>
      </c>
      <c r="BS112" s="127">
        <f t="shared" si="758"/>
        <v>0</v>
      </c>
      <c r="BT112" s="127">
        <f t="shared" si="758"/>
        <v>0</v>
      </c>
      <c r="BU112" s="127">
        <f t="shared" si="758"/>
        <v>0</v>
      </c>
      <c r="BV112" s="127">
        <f t="shared" si="758"/>
        <v>0</v>
      </c>
      <c r="BW112" s="127">
        <f t="shared" si="758"/>
        <v>0</v>
      </c>
      <c r="BX112" s="127">
        <f t="shared" si="758"/>
        <v>0</v>
      </c>
      <c r="BY112" s="127">
        <f t="shared" si="758"/>
        <v>0</v>
      </c>
      <c r="BZ112" s="127">
        <f t="shared" si="758"/>
        <v>0</v>
      </c>
      <c r="CA112" s="127">
        <f t="shared" si="758"/>
        <v>0</v>
      </c>
      <c r="CB112" s="127">
        <f t="shared" si="758"/>
        <v>0</v>
      </c>
      <c r="CC112" s="127">
        <f t="shared" si="758"/>
        <v>0</v>
      </c>
      <c r="CD112" s="127">
        <f t="shared" si="758"/>
        <v>0</v>
      </c>
      <c r="CE112" s="127">
        <f t="shared" si="758"/>
        <v>0</v>
      </c>
      <c r="CF112" s="127">
        <f t="shared" si="758"/>
        <v>0</v>
      </c>
      <c r="CG112" s="127">
        <f t="shared" si="758"/>
        <v>0</v>
      </c>
      <c r="CH112" s="127">
        <f t="shared" si="758"/>
        <v>0</v>
      </c>
      <c r="CI112" s="127">
        <f t="shared" si="758"/>
        <v>0</v>
      </c>
      <c r="CJ112" s="127">
        <f t="shared" si="758"/>
        <v>0</v>
      </c>
      <c r="CK112" s="127">
        <f t="shared" si="758"/>
        <v>0</v>
      </c>
      <c r="CL112" s="127">
        <f t="shared" si="758"/>
        <v>0</v>
      </c>
      <c r="CM112" s="127">
        <f t="shared" si="758"/>
        <v>0</v>
      </c>
      <c r="CN112" s="127">
        <f t="shared" si="758"/>
        <v>0</v>
      </c>
      <c r="CO112" s="127">
        <f t="shared" si="758"/>
        <v>0</v>
      </c>
      <c r="CP112" s="127">
        <f t="shared" si="758"/>
        <v>0</v>
      </c>
      <c r="CQ112" s="127">
        <f t="shared" si="758"/>
        <v>0</v>
      </c>
      <c r="CR112" s="127">
        <f t="shared" si="758"/>
        <v>0</v>
      </c>
      <c r="CS112" s="127">
        <f t="shared" si="758"/>
        <v>0</v>
      </c>
      <c r="CT112" s="127">
        <f t="shared" si="758"/>
        <v>0</v>
      </c>
      <c r="CU112" s="127">
        <f t="shared" si="758"/>
        <v>0</v>
      </c>
      <c r="CV112" s="127">
        <f t="shared" si="758"/>
        <v>0</v>
      </c>
      <c r="CW112" s="127">
        <f t="shared" ref="CW112:EB112" si="759" xml:space="preserve"> CW$106</f>
        <v>0</v>
      </c>
      <c r="CX112" s="127">
        <f t="shared" si="759"/>
        <v>0</v>
      </c>
      <c r="CY112" s="127">
        <f t="shared" si="759"/>
        <v>0</v>
      </c>
      <c r="CZ112" s="127">
        <f t="shared" si="759"/>
        <v>0</v>
      </c>
      <c r="DA112" s="127">
        <f t="shared" si="759"/>
        <v>0</v>
      </c>
      <c r="DB112" s="127">
        <f t="shared" si="759"/>
        <v>0</v>
      </c>
      <c r="DC112" s="127">
        <f t="shared" si="759"/>
        <v>0</v>
      </c>
      <c r="DD112" s="127">
        <f t="shared" si="759"/>
        <v>0</v>
      </c>
      <c r="DE112" s="127">
        <f t="shared" si="759"/>
        <v>0</v>
      </c>
      <c r="DF112" s="127">
        <f t="shared" si="759"/>
        <v>0</v>
      </c>
      <c r="DG112" s="127">
        <f t="shared" si="759"/>
        <v>0</v>
      </c>
      <c r="DH112" s="127">
        <f t="shared" si="759"/>
        <v>0</v>
      </c>
      <c r="DI112" s="127">
        <f t="shared" si="759"/>
        <v>0</v>
      </c>
      <c r="DJ112" s="127">
        <f t="shared" si="759"/>
        <v>0</v>
      </c>
      <c r="DK112" s="127">
        <f t="shared" si="759"/>
        <v>0</v>
      </c>
      <c r="DL112" s="127">
        <f t="shared" si="759"/>
        <v>0</v>
      </c>
      <c r="DM112" s="127">
        <f t="shared" si="759"/>
        <v>0</v>
      </c>
      <c r="DN112" s="127">
        <f t="shared" si="759"/>
        <v>0</v>
      </c>
      <c r="DO112" s="127">
        <f t="shared" si="759"/>
        <v>0</v>
      </c>
      <c r="DP112" s="127">
        <f t="shared" si="759"/>
        <v>0</v>
      </c>
      <c r="DQ112" s="127">
        <f t="shared" si="759"/>
        <v>0</v>
      </c>
      <c r="DR112" s="127">
        <f t="shared" si="759"/>
        <v>0</v>
      </c>
      <c r="DS112" s="127">
        <f t="shared" si="759"/>
        <v>0</v>
      </c>
      <c r="DT112" s="127">
        <f t="shared" si="759"/>
        <v>0</v>
      </c>
      <c r="DU112" s="127">
        <f t="shared" si="759"/>
        <v>0</v>
      </c>
      <c r="DV112" s="127">
        <f t="shared" si="759"/>
        <v>0</v>
      </c>
      <c r="DW112" s="127">
        <f t="shared" si="759"/>
        <v>0</v>
      </c>
      <c r="DX112" s="127">
        <f t="shared" si="759"/>
        <v>0</v>
      </c>
      <c r="DY112" s="127">
        <f t="shared" si="759"/>
        <v>0</v>
      </c>
      <c r="DZ112" s="127">
        <f t="shared" si="759"/>
        <v>0</v>
      </c>
      <c r="EA112" s="127">
        <f t="shared" si="759"/>
        <v>0</v>
      </c>
      <c r="EB112" s="127">
        <f t="shared" si="759"/>
        <v>0</v>
      </c>
      <c r="EC112" s="127">
        <f t="shared" ref="EC112:FH112" si="760" xml:space="preserve"> EC$106</f>
        <v>0</v>
      </c>
      <c r="ED112" s="127">
        <f t="shared" si="760"/>
        <v>0</v>
      </c>
      <c r="EE112" s="127">
        <f t="shared" si="760"/>
        <v>0</v>
      </c>
      <c r="EF112" s="127">
        <f t="shared" si="760"/>
        <v>0</v>
      </c>
      <c r="EG112" s="127">
        <f t="shared" si="760"/>
        <v>0</v>
      </c>
      <c r="EH112" s="127">
        <f t="shared" si="760"/>
        <v>0</v>
      </c>
      <c r="EI112" s="127">
        <f t="shared" si="760"/>
        <v>0</v>
      </c>
      <c r="EJ112" s="127">
        <f t="shared" si="760"/>
        <v>0</v>
      </c>
      <c r="EK112" s="127">
        <f t="shared" si="760"/>
        <v>0</v>
      </c>
      <c r="EL112" s="127">
        <f t="shared" si="760"/>
        <v>0</v>
      </c>
      <c r="EM112" s="127">
        <f t="shared" si="760"/>
        <v>0</v>
      </c>
      <c r="EN112" s="127">
        <f t="shared" si="760"/>
        <v>0</v>
      </c>
      <c r="EO112" s="127">
        <f t="shared" si="760"/>
        <v>0</v>
      </c>
      <c r="EP112" s="127">
        <f t="shared" si="760"/>
        <v>0</v>
      </c>
      <c r="EQ112" s="127">
        <f t="shared" si="760"/>
        <v>0</v>
      </c>
      <c r="ER112" s="127">
        <f t="shared" si="760"/>
        <v>0</v>
      </c>
      <c r="ES112" s="127">
        <f t="shared" si="760"/>
        <v>0</v>
      </c>
      <c r="ET112" s="127">
        <f t="shared" si="760"/>
        <v>0</v>
      </c>
      <c r="EU112" s="127">
        <f t="shared" si="760"/>
        <v>0</v>
      </c>
      <c r="EV112" s="127">
        <f t="shared" si="760"/>
        <v>0</v>
      </c>
      <c r="EW112" s="127">
        <f t="shared" si="760"/>
        <v>0</v>
      </c>
      <c r="EX112" s="127">
        <f t="shared" si="760"/>
        <v>0</v>
      </c>
      <c r="EY112" s="127">
        <f t="shared" si="760"/>
        <v>0</v>
      </c>
      <c r="EZ112" s="127">
        <f t="shared" si="760"/>
        <v>0</v>
      </c>
      <c r="FA112" s="127">
        <f t="shared" si="760"/>
        <v>0</v>
      </c>
      <c r="FB112" s="127">
        <f t="shared" si="760"/>
        <v>0</v>
      </c>
      <c r="FC112" s="127">
        <f t="shared" si="760"/>
        <v>0</v>
      </c>
      <c r="FD112" s="127">
        <f t="shared" si="760"/>
        <v>0</v>
      </c>
      <c r="FE112" s="127">
        <f t="shared" si="760"/>
        <v>0</v>
      </c>
      <c r="FF112" s="127">
        <f t="shared" si="760"/>
        <v>0</v>
      </c>
      <c r="FG112" s="127">
        <f t="shared" si="760"/>
        <v>0</v>
      </c>
      <c r="FH112" s="127">
        <f t="shared" si="760"/>
        <v>0</v>
      </c>
      <c r="FI112" s="127">
        <f t="shared" ref="FI112:GJ112" si="761" xml:space="preserve"> FI$106</f>
        <v>0</v>
      </c>
      <c r="FJ112" s="127">
        <f t="shared" si="761"/>
        <v>0</v>
      </c>
      <c r="FK112" s="127">
        <f t="shared" si="761"/>
        <v>0</v>
      </c>
      <c r="FL112" s="127">
        <f t="shared" si="761"/>
        <v>0</v>
      </c>
      <c r="FM112" s="127">
        <f t="shared" si="761"/>
        <v>0</v>
      </c>
      <c r="FN112" s="127">
        <f t="shared" si="761"/>
        <v>0</v>
      </c>
      <c r="FO112" s="127">
        <f t="shared" si="761"/>
        <v>0</v>
      </c>
      <c r="FP112" s="127">
        <f t="shared" si="761"/>
        <v>0</v>
      </c>
      <c r="FQ112" s="127">
        <f t="shared" si="761"/>
        <v>0</v>
      </c>
      <c r="FR112" s="127">
        <f t="shared" si="761"/>
        <v>0</v>
      </c>
      <c r="FS112" s="127">
        <f t="shared" si="761"/>
        <v>0</v>
      </c>
      <c r="FT112" s="127">
        <f t="shared" si="761"/>
        <v>0</v>
      </c>
      <c r="FU112" s="127">
        <f t="shared" si="761"/>
        <v>0</v>
      </c>
      <c r="FV112" s="127">
        <f t="shared" si="761"/>
        <v>0</v>
      </c>
      <c r="FW112" s="127">
        <f t="shared" si="761"/>
        <v>0</v>
      </c>
      <c r="FX112" s="127">
        <f t="shared" si="761"/>
        <v>0</v>
      </c>
      <c r="FY112" s="127">
        <f t="shared" si="761"/>
        <v>0</v>
      </c>
      <c r="FZ112" s="127">
        <f t="shared" si="761"/>
        <v>0</v>
      </c>
      <c r="GA112" s="127">
        <f t="shared" si="761"/>
        <v>0</v>
      </c>
      <c r="GB112" s="127">
        <f t="shared" si="761"/>
        <v>0</v>
      </c>
      <c r="GC112" s="127">
        <f t="shared" si="761"/>
        <v>0</v>
      </c>
      <c r="GD112" s="127">
        <f t="shared" si="761"/>
        <v>0</v>
      </c>
      <c r="GE112" s="127">
        <f t="shared" si="761"/>
        <v>0</v>
      </c>
      <c r="GF112" s="127">
        <f t="shared" si="761"/>
        <v>0</v>
      </c>
      <c r="GG112" s="127">
        <f t="shared" si="761"/>
        <v>0</v>
      </c>
      <c r="GH112" s="127">
        <f t="shared" si="761"/>
        <v>0</v>
      </c>
      <c r="GI112" s="127">
        <f t="shared" si="761"/>
        <v>0</v>
      </c>
      <c r="GJ112" s="127">
        <f t="shared" si="761"/>
        <v>0</v>
      </c>
    </row>
    <row r="113" spans="1:192" s="574" customFormat="1" x14ac:dyDescent="0.25">
      <c r="A113" s="404"/>
      <c r="B113" s="404"/>
      <c r="C113" s="405"/>
      <c r="D113" s="406"/>
      <c r="E113" s="407" t="s">
        <v>437</v>
      </c>
      <c r="F113" s="407"/>
      <c r="G113" s="407" t="str">
        <f xml:space="preserve"> SMU</f>
        <v>$ 000s</v>
      </c>
      <c r="H113" s="407"/>
      <c r="I113" s="408"/>
      <c r="J113" s="407">
        <f t="shared" ref="J113:AO113" si="762" xml:space="preserve"> IF( J109 = 1, $F108, J111 - J112)</f>
        <v>0</v>
      </c>
      <c r="K113" s="407">
        <f t="shared" si="762"/>
        <v>0</v>
      </c>
      <c r="L113" s="407">
        <f t="shared" si="762"/>
        <v>0</v>
      </c>
      <c r="M113" s="407">
        <f t="shared" si="762"/>
        <v>0</v>
      </c>
      <c r="N113" s="407">
        <f t="shared" si="762"/>
        <v>0</v>
      </c>
      <c r="O113" s="407">
        <f t="shared" si="762"/>
        <v>0</v>
      </c>
      <c r="P113" s="407">
        <f t="shared" si="762"/>
        <v>5093.9433690745245</v>
      </c>
      <c r="Q113" s="407">
        <f t="shared" si="762"/>
        <v>0</v>
      </c>
      <c r="R113" s="407">
        <f t="shared" si="762"/>
        <v>0</v>
      </c>
      <c r="S113" s="407">
        <f t="shared" si="762"/>
        <v>0</v>
      </c>
      <c r="T113" s="407">
        <f t="shared" si="762"/>
        <v>0</v>
      </c>
      <c r="U113" s="407">
        <f t="shared" si="762"/>
        <v>0</v>
      </c>
      <c r="V113" s="407">
        <f t="shared" si="762"/>
        <v>0</v>
      </c>
      <c r="W113" s="407">
        <f t="shared" si="762"/>
        <v>0</v>
      </c>
      <c r="X113" s="407">
        <f t="shared" si="762"/>
        <v>0</v>
      </c>
      <c r="Y113" s="407">
        <f t="shared" si="762"/>
        <v>0</v>
      </c>
      <c r="Z113" s="407">
        <f t="shared" si="762"/>
        <v>0</v>
      </c>
      <c r="AA113" s="407">
        <f t="shared" si="762"/>
        <v>0</v>
      </c>
      <c r="AB113" s="407">
        <f t="shared" si="762"/>
        <v>0</v>
      </c>
      <c r="AC113" s="407">
        <f t="shared" si="762"/>
        <v>0</v>
      </c>
      <c r="AD113" s="407">
        <f t="shared" si="762"/>
        <v>0</v>
      </c>
      <c r="AE113" s="407">
        <f t="shared" si="762"/>
        <v>0</v>
      </c>
      <c r="AF113" s="407">
        <f t="shared" si="762"/>
        <v>0</v>
      </c>
      <c r="AG113" s="407">
        <f t="shared" si="762"/>
        <v>0</v>
      </c>
      <c r="AH113" s="407">
        <f t="shared" si="762"/>
        <v>0</v>
      </c>
      <c r="AI113" s="407">
        <f t="shared" si="762"/>
        <v>0</v>
      </c>
      <c r="AJ113" s="407">
        <f t="shared" si="762"/>
        <v>0</v>
      </c>
      <c r="AK113" s="407">
        <f t="shared" si="762"/>
        <v>0</v>
      </c>
      <c r="AL113" s="407">
        <f t="shared" si="762"/>
        <v>0</v>
      </c>
      <c r="AM113" s="407">
        <f t="shared" si="762"/>
        <v>0</v>
      </c>
      <c r="AN113" s="407">
        <f t="shared" si="762"/>
        <v>0</v>
      </c>
      <c r="AO113" s="407">
        <f t="shared" si="762"/>
        <v>0</v>
      </c>
      <c r="AP113" s="407">
        <f t="shared" ref="AP113:BU113" si="763" xml:space="preserve"> IF( AP109 = 1, $F108, AP111 - AP112)</f>
        <v>0</v>
      </c>
      <c r="AQ113" s="407">
        <f t="shared" si="763"/>
        <v>0</v>
      </c>
      <c r="AR113" s="407">
        <f t="shared" si="763"/>
        <v>0</v>
      </c>
      <c r="AS113" s="407">
        <f t="shared" si="763"/>
        <v>0</v>
      </c>
      <c r="AT113" s="407">
        <f t="shared" si="763"/>
        <v>0</v>
      </c>
      <c r="AU113" s="407">
        <f t="shared" si="763"/>
        <v>0</v>
      </c>
      <c r="AV113" s="407">
        <f t="shared" si="763"/>
        <v>0</v>
      </c>
      <c r="AW113" s="407">
        <f t="shared" si="763"/>
        <v>0</v>
      </c>
      <c r="AX113" s="407">
        <f t="shared" si="763"/>
        <v>0</v>
      </c>
      <c r="AY113" s="407">
        <f t="shared" si="763"/>
        <v>0</v>
      </c>
      <c r="AZ113" s="407">
        <f t="shared" si="763"/>
        <v>0</v>
      </c>
      <c r="BA113" s="407">
        <f t="shared" si="763"/>
        <v>0</v>
      </c>
      <c r="BB113" s="407">
        <f t="shared" si="763"/>
        <v>0</v>
      </c>
      <c r="BC113" s="407">
        <f t="shared" si="763"/>
        <v>0</v>
      </c>
      <c r="BD113" s="407">
        <f t="shared" si="763"/>
        <v>0</v>
      </c>
      <c r="BE113" s="407">
        <f t="shared" si="763"/>
        <v>0</v>
      </c>
      <c r="BF113" s="407">
        <f t="shared" si="763"/>
        <v>0</v>
      </c>
      <c r="BG113" s="407">
        <f t="shared" si="763"/>
        <v>0</v>
      </c>
      <c r="BH113" s="407">
        <f t="shared" si="763"/>
        <v>0</v>
      </c>
      <c r="BI113" s="407">
        <f t="shared" si="763"/>
        <v>0</v>
      </c>
      <c r="BJ113" s="407">
        <f t="shared" si="763"/>
        <v>0</v>
      </c>
      <c r="BK113" s="407">
        <f t="shared" si="763"/>
        <v>0</v>
      </c>
      <c r="BL113" s="407">
        <f t="shared" si="763"/>
        <v>0</v>
      </c>
      <c r="BM113" s="407">
        <f t="shared" si="763"/>
        <v>0</v>
      </c>
      <c r="BN113" s="407">
        <f t="shared" si="763"/>
        <v>0</v>
      </c>
      <c r="BO113" s="407">
        <f t="shared" si="763"/>
        <v>0</v>
      </c>
      <c r="BP113" s="407">
        <f t="shared" si="763"/>
        <v>0</v>
      </c>
      <c r="BQ113" s="407">
        <f t="shared" si="763"/>
        <v>0</v>
      </c>
      <c r="BR113" s="407">
        <f t="shared" si="763"/>
        <v>0</v>
      </c>
      <c r="BS113" s="407">
        <f t="shared" si="763"/>
        <v>0</v>
      </c>
      <c r="BT113" s="407">
        <f t="shared" si="763"/>
        <v>0</v>
      </c>
      <c r="BU113" s="407">
        <f t="shared" si="763"/>
        <v>0</v>
      </c>
      <c r="BV113" s="407">
        <f t="shared" ref="BV113:DA113" si="764" xml:space="preserve"> IF( BV109 = 1, $F108, BV111 - BV112)</f>
        <v>0</v>
      </c>
      <c r="BW113" s="407">
        <f t="shared" si="764"/>
        <v>0</v>
      </c>
      <c r="BX113" s="407">
        <f t="shared" si="764"/>
        <v>0</v>
      </c>
      <c r="BY113" s="407">
        <f t="shared" si="764"/>
        <v>0</v>
      </c>
      <c r="BZ113" s="407">
        <f t="shared" si="764"/>
        <v>0</v>
      </c>
      <c r="CA113" s="407">
        <f t="shared" si="764"/>
        <v>0</v>
      </c>
      <c r="CB113" s="407">
        <f t="shared" si="764"/>
        <v>0</v>
      </c>
      <c r="CC113" s="407">
        <f t="shared" si="764"/>
        <v>0</v>
      </c>
      <c r="CD113" s="407">
        <f t="shared" si="764"/>
        <v>0</v>
      </c>
      <c r="CE113" s="407">
        <f t="shared" si="764"/>
        <v>0</v>
      </c>
      <c r="CF113" s="407">
        <f t="shared" si="764"/>
        <v>0</v>
      </c>
      <c r="CG113" s="407">
        <f t="shared" si="764"/>
        <v>0</v>
      </c>
      <c r="CH113" s="407">
        <f t="shared" si="764"/>
        <v>0</v>
      </c>
      <c r="CI113" s="407">
        <f t="shared" si="764"/>
        <v>0</v>
      </c>
      <c r="CJ113" s="407">
        <f t="shared" si="764"/>
        <v>0</v>
      </c>
      <c r="CK113" s="407">
        <f t="shared" si="764"/>
        <v>0</v>
      </c>
      <c r="CL113" s="407">
        <f t="shared" si="764"/>
        <v>0</v>
      </c>
      <c r="CM113" s="407">
        <f t="shared" si="764"/>
        <v>0</v>
      </c>
      <c r="CN113" s="407">
        <f t="shared" si="764"/>
        <v>0</v>
      </c>
      <c r="CO113" s="407">
        <f t="shared" si="764"/>
        <v>0</v>
      </c>
      <c r="CP113" s="407">
        <f t="shared" si="764"/>
        <v>0</v>
      </c>
      <c r="CQ113" s="407">
        <f t="shared" si="764"/>
        <v>0</v>
      </c>
      <c r="CR113" s="407">
        <f t="shared" si="764"/>
        <v>0</v>
      </c>
      <c r="CS113" s="407">
        <f t="shared" si="764"/>
        <v>0</v>
      </c>
      <c r="CT113" s="407">
        <f t="shared" si="764"/>
        <v>0</v>
      </c>
      <c r="CU113" s="407">
        <f t="shared" si="764"/>
        <v>0</v>
      </c>
      <c r="CV113" s="407">
        <f t="shared" si="764"/>
        <v>0</v>
      </c>
      <c r="CW113" s="407">
        <f t="shared" si="764"/>
        <v>0</v>
      </c>
      <c r="CX113" s="407">
        <f t="shared" si="764"/>
        <v>0</v>
      </c>
      <c r="CY113" s="407">
        <f t="shared" si="764"/>
        <v>0</v>
      </c>
      <c r="CZ113" s="407">
        <f t="shared" si="764"/>
        <v>0</v>
      </c>
      <c r="DA113" s="407">
        <f t="shared" si="764"/>
        <v>0</v>
      </c>
      <c r="DB113" s="407">
        <f t="shared" ref="DB113:EG113" si="765" xml:space="preserve"> IF( DB109 = 1, $F108, DB111 - DB112)</f>
        <v>0</v>
      </c>
      <c r="DC113" s="407">
        <f t="shared" si="765"/>
        <v>0</v>
      </c>
      <c r="DD113" s="407">
        <f t="shared" si="765"/>
        <v>0</v>
      </c>
      <c r="DE113" s="407">
        <f t="shared" si="765"/>
        <v>0</v>
      </c>
      <c r="DF113" s="407">
        <f t="shared" si="765"/>
        <v>0</v>
      </c>
      <c r="DG113" s="407">
        <f t="shared" si="765"/>
        <v>0</v>
      </c>
      <c r="DH113" s="407">
        <f t="shared" si="765"/>
        <v>0</v>
      </c>
      <c r="DI113" s="407">
        <f t="shared" si="765"/>
        <v>0</v>
      </c>
      <c r="DJ113" s="407">
        <f t="shared" si="765"/>
        <v>0</v>
      </c>
      <c r="DK113" s="407">
        <f t="shared" si="765"/>
        <v>0</v>
      </c>
      <c r="DL113" s="407">
        <f t="shared" si="765"/>
        <v>0</v>
      </c>
      <c r="DM113" s="407">
        <f t="shared" si="765"/>
        <v>0</v>
      </c>
      <c r="DN113" s="407">
        <f t="shared" si="765"/>
        <v>0</v>
      </c>
      <c r="DO113" s="407">
        <f t="shared" si="765"/>
        <v>0</v>
      </c>
      <c r="DP113" s="407">
        <f t="shared" si="765"/>
        <v>0</v>
      </c>
      <c r="DQ113" s="407">
        <f t="shared" si="765"/>
        <v>0</v>
      </c>
      <c r="DR113" s="407">
        <f t="shared" si="765"/>
        <v>0</v>
      </c>
      <c r="DS113" s="407">
        <f t="shared" si="765"/>
        <v>0</v>
      </c>
      <c r="DT113" s="407">
        <f t="shared" si="765"/>
        <v>0</v>
      </c>
      <c r="DU113" s="407">
        <f t="shared" si="765"/>
        <v>0</v>
      </c>
      <c r="DV113" s="407">
        <f t="shared" si="765"/>
        <v>0</v>
      </c>
      <c r="DW113" s="407">
        <f t="shared" si="765"/>
        <v>0</v>
      </c>
      <c r="DX113" s="407">
        <f t="shared" si="765"/>
        <v>0</v>
      </c>
      <c r="DY113" s="407">
        <f t="shared" si="765"/>
        <v>0</v>
      </c>
      <c r="DZ113" s="407">
        <f t="shared" si="765"/>
        <v>0</v>
      </c>
      <c r="EA113" s="407">
        <f t="shared" si="765"/>
        <v>0</v>
      </c>
      <c r="EB113" s="407">
        <f t="shared" si="765"/>
        <v>0</v>
      </c>
      <c r="EC113" s="407">
        <f t="shared" si="765"/>
        <v>0</v>
      </c>
      <c r="ED113" s="407">
        <f t="shared" si="765"/>
        <v>0</v>
      </c>
      <c r="EE113" s="407">
        <f t="shared" si="765"/>
        <v>0</v>
      </c>
      <c r="EF113" s="407">
        <f t="shared" si="765"/>
        <v>0</v>
      </c>
      <c r="EG113" s="407">
        <f t="shared" si="765"/>
        <v>0</v>
      </c>
      <c r="EH113" s="407">
        <f t="shared" ref="EH113:FM113" si="766" xml:space="preserve"> IF( EH109 = 1, $F108, EH111 - EH112)</f>
        <v>0</v>
      </c>
      <c r="EI113" s="407">
        <f t="shared" si="766"/>
        <v>0</v>
      </c>
      <c r="EJ113" s="407">
        <f t="shared" si="766"/>
        <v>0</v>
      </c>
      <c r="EK113" s="407">
        <f t="shared" si="766"/>
        <v>0</v>
      </c>
      <c r="EL113" s="407">
        <f t="shared" si="766"/>
        <v>0</v>
      </c>
      <c r="EM113" s="407">
        <f t="shared" si="766"/>
        <v>0</v>
      </c>
      <c r="EN113" s="407">
        <f t="shared" si="766"/>
        <v>0</v>
      </c>
      <c r="EO113" s="407">
        <f t="shared" si="766"/>
        <v>0</v>
      </c>
      <c r="EP113" s="407">
        <f t="shared" si="766"/>
        <v>0</v>
      </c>
      <c r="EQ113" s="407">
        <f t="shared" si="766"/>
        <v>0</v>
      </c>
      <c r="ER113" s="407">
        <f t="shared" si="766"/>
        <v>0</v>
      </c>
      <c r="ES113" s="407">
        <f t="shared" si="766"/>
        <v>0</v>
      </c>
      <c r="ET113" s="407">
        <f t="shared" si="766"/>
        <v>0</v>
      </c>
      <c r="EU113" s="407">
        <f t="shared" si="766"/>
        <v>0</v>
      </c>
      <c r="EV113" s="407">
        <f t="shared" si="766"/>
        <v>0</v>
      </c>
      <c r="EW113" s="407">
        <f t="shared" si="766"/>
        <v>0</v>
      </c>
      <c r="EX113" s="407">
        <f t="shared" si="766"/>
        <v>0</v>
      </c>
      <c r="EY113" s="407">
        <f t="shared" si="766"/>
        <v>0</v>
      </c>
      <c r="EZ113" s="407">
        <f t="shared" si="766"/>
        <v>0</v>
      </c>
      <c r="FA113" s="407">
        <f t="shared" si="766"/>
        <v>0</v>
      </c>
      <c r="FB113" s="407">
        <f t="shared" si="766"/>
        <v>0</v>
      </c>
      <c r="FC113" s="407">
        <f t="shared" si="766"/>
        <v>0</v>
      </c>
      <c r="FD113" s="407">
        <f t="shared" si="766"/>
        <v>0</v>
      </c>
      <c r="FE113" s="407">
        <f t="shared" si="766"/>
        <v>0</v>
      </c>
      <c r="FF113" s="407">
        <f t="shared" si="766"/>
        <v>0</v>
      </c>
      <c r="FG113" s="407">
        <f t="shared" si="766"/>
        <v>0</v>
      </c>
      <c r="FH113" s="407">
        <f t="shared" si="766"/>
        <v>0</v>
      </c>
      <c r="FI113" s="407">
        <f t="shared" si="766"/>
        <v>0</v>
      </c>
      <c r="FJ113" s="407">
        <f t="shared" si="766"/>
        <v>0</v>
      </c>
      <c r="FK113" s="407">
        <f t="shared" si="766"/>
        <v>0</v>
      </c>
      <c r="FL113" s="407">
        <f t="shared" si="766"/>
        <v>0</v>
      </c>
      <c r="FM113" s="407">
        <f t="shared" si="766"/>
        <v>0</v>
      </c>
      <c r="FN113" s="407">
        <f t="shared" ref="FN113:GJ113" si="767" xml:space="preserve"> IF( FN109 = 1, $F108, FN111 - FN112)</f>
        <v>0</v>
      </c>
      <c r="FO113" s="407">
        <f t="shared" si="767"/>
        <v>0</v>
      </c>
      <c r="FP113" s="407">
        <f t="shared" si="767"/>
        <v>0</v>
      </c>
      <c r="FQ113" s="407">
        <f t="shared" si="767"/>
        <v>0</v>
      </c>
      <c r="FR113" s="407">
        <f t="shared" si="767"/>
        <v>0</v>
      </c>
      <c r="FS113" s="407">
        <f t="shared" si="767"/>
        <v>0</v>
      </c>
      <c r="FT113" s="407">
        <f t="shared" si="767"/>
        <v>0</v>
      </c>
      <c r="FU113" s="407">
        <f t="shared" si="767"/>
        <v>0</v>
      </c>
      <c r="FV113" s="407">
        <f t="shared" si="767"/>
        <v>0</v>
      </c>
      <c r="FW113" s="407">
        <f t="shared" si="767"/>
        <v>0</v>
      </c>
      <c r="FX113" s="407">
        <f t="shared" si="767"/>
        <v>0</v>
      </c>
      <c r="FY113" s="407">
        <f t="shared" si="767"/>
        <v>0</v>
      </c>
      <c r="FZ113" s="407">
        <f t="shared" si="767"/>
        <v>0</v>
      </c>
      <c r="GA113" s="407">
        <f t="shared" si="767"/>
        <v>0</v>
      </c>
      <c r="GB113" s="407">
        <f t="shared" si="767"/>
        <v>0</v>
      </c>
      <c r="GC113" s="407">
        <f t="shared" si="767"/>
        <v>0</v>
      </c>
      <c r="GD113" s="407">
        <f t="shared" si="767"/>
        <v>0</v>
      </c>
      <c r="GE113" s="407">
        <f t="shared" si="767"/>
        <v>0</v>
      </c>
      <c r="GF113" s="407">
        <f t="shared" si="767"/>
        <v>0</v>
      </c>
      <c r="GG113" s="407">
        <f t="shared" si="767"/>
        <v>0</v>
      </c>
      <c r="GH113" s="407">
        <f t="shared" si="767"/>
        <v>0</v>
      </c>
      <c r="GI113" s="407">
        <f t="shared" si="767"/>
        <v>0</v>
      </c>
      <c r="GJ113" s="407">
        <f t="shared" si="767"/>
        <v>0</v>
      </c>
    </row>
    <row r="114" spans="1:192" x14ac:dyDescent="0.25">
      <c r="A114" s="243"/>
      <c r="B114" s="243"/>
      <c r="C114" s="244"/>
      <c r="D114" s="245"/>
      <c r="E114" s="242"/>
      <c r="F114" s="242"/>
      <c r="G114" s="242"/>
      <c r="H114" s="242"/>
      <c r="I114" s="242"/>
      <c r="J114" s="242"/>
      <c r="K114" s="242"/>
      <c r="L114" s="242"/>
      <c r="M114" s="242"/>
      <c r="N114" s="242"/>
      <c r="O114" s="242"/>
      <c r="P114" s="242"/>
      <c r="Q114" s="242"/>
      <c r="R114" s="242"/>
      <c r="S114" s="242"/>
      <c r="T114" s="242"/>
      <c r="U114" s="242"/>
      <c r="V114" s="242"/>
      <c r="W114" s="242"/>
      <c r="X114" s="242"/>
      <c r="Y114" s="242"/>
      <c r="Z114" s="242"/>
      <c r="AA114" s="242"/>
      <c r="AB114" s="242"/>
      <c r="AC114" s="242"/>
      <c r="AD114" s="242"/>
      <c r="AE114" s="242"/>
      <c r="AF114" s="242"/>
      <c r="AG114" s="242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42"/>
      <c r="BU114" s="242"/>
      <c r="BV114" s="242"/>
      <c r="BW114" s="242"/>
      <c r="BX114" s="242"/>
      <c r="BY114" s="242"/>
      <c r="BZ114" s="242"/>
      <c r="CA114" s="242"/>
      <c r="CB114" s="242"/>
      <c r="CC114" s="242"/>
      <c r="CD114" s="242"/>
      <c r="CE114" s="242"/>
      <c r="CF114" s="242"/>
      <c r="CG114" s="242"/>
      <c r="CH114" s="242"/>
      <c r="CI114" s="242"/>
      <c r="CJ114" s="242"/>
      <c r="CK114" s="242"/>
      <c r="CL114" s="242"/>
      <c r="CM114" s="242"/>
      <c r="CN114" s="242"/>
      <c r="CO114" s="242"/>
      <c r="CP114" s="242"/>
      <c r="CQ114" s="242"/>
      <c r="CR114" s="242"/>
      <c r="CS114" s="242"/>
      <c r="CT114" s="242"/>
      <c r="CU114" s="242"/>
      <c r="CV114" s="242"/>
      <c r="CW114" s="242"/>
      <c r="CX114" s="242"/>
      <c r="CY114" s="242"/>
      <c r="CZ114" s="242"/>
      <c r="DA114" s="242"/>
      <c r="DB114" s="242"/>
      <c r="DC114" s="242"/>
      <c r="DD114" s="242"/>
      <c r="DE114" s="242"/>
      <c r="DF114" s="242"/>
      <c r="DG114" s="242"/>
      <c r="DH114" s="242"/>
      <c r="DI114" s="242"/>
      <c r="DJ114" s="242"/>
      <c r="DK114" s="242"/>
      <c r="DL114" s="242"/>
      <c r="DM114" s="242"/>
      <c r="DN114" s="242"/>
      <c r="DO114" s="242"/>
      <c r="DP114" s="242"/>
      <c r="DQ114" s="242"/>
      <c r="DR114" s="242"/>
      <c r="DS114" s="242"/>
      <c r="DT114" s="242"/>
      <c r="DU114" s="242"/>
      <c r="DV114" s="242"/>
      <c r="DW114" s="242"/>
      <c r="DX114" s="242"/>
      <c r="DY114" s="242"/>
      <c r="DZ114" s="242"/>
      <c r="EA114" s="242"/>
      <c r="EB114" s="242"/>
      <c r="EC114" s="242"/>
      <c r="ED114" s="242"/>
      <c r="EE114" s="242"/>
      <c r="EF114" s="242"/>
      <c r="EG114" s="242"/>
      <c r="EH114" s="242"/>
      <c r="EI114" s="242"/>
      <c r="EJ114" s="242"/>
      <c r="EK114" s="242"/>
      <c r="EL114" s="242"/>
      <c r="EM114" s="242"/>
      <c r="EN114" s="242"/>
      <c r="EO114" s="242"/>
      <c r="EP114" s="242"/>
      <c r="EQ114" s="242"/>
      <c r="ER114" s="242"/>
      <c r="ES114" s="242"/>
      <c r="ET114" s="242"/>
      <c r="EU114" s="242"/>
      <c r="EV114" s="242"/>
      <c r="EW114" s="242"/>
      <c r="EX114" s="242"/>
      <c r="EY114" s="242"/>
      <c r="EZ114" s="242"/>
      <c r="FA114" s="242"/>
      <c r="FB114" s="242"/>
      <c r="FC114" s="242"/>
      <c r="FD114" s="242"/>
      <c r="FE114" s="242"/>
      <c r="FF114" s="242"/>
      <c r="FG114" s="242"/>
      <c r="FH114" s="242"/>
      <c r="FI114" s="242"/>
      <c r="FJ114" s="242"/>
      <c r="FK114" s="242"/>
      <c r="FL114" s="242"/>
      <c r="FM114" s="242"/>
      <c r="FN114" s="242"/>
      <c r="FO114" s="242"/>
      <c r="FP114" s="242"/>
      <c r="FQ114" s="242"/>
      <c r="FR114" s="242"/>
      <c r="FS114" s="242"/>
      <c r="FT114" s="242"/>
      <c r="FU114" s="242"/>
      <c r="FV114" s="242"/>
      <c r="FW114" s="242"/>
      <c r="FX114" s="242"/>
      <c r="FY114" s="242"/>
      <c r="FZ114" s="242"/>
      <c r="GA114" s="242"/>
      <c r="GB114" s="242"/>
      <c r="GC114" s="242"/>
      <c r="GD114" s="242"/>
      <c r="GE114" s="242"/>
      <c r="GF114" s="242"/>
      <c r="GG114" s="242"/>
      <c r="GH114" s="242"/>
      <c r="GI114" s="242"/>
      <c r="GJ114" s="242"/>
    </row>
    <row r="115" spans="1:192" x14ac:dyDescent="0.25">
      <c r="A115" s="243"/>
      <c r="B115" s="243"/>
      <c r="C115" s="244"/>
      <c r="D115" s="245"/>
      <c r="E115" s="242"/>
      <c r="F115" s="242"/>
      <c r="G115" s="242"/>
      <c r="H115" s="242"/>
      <c r="I115" s="242"/>
      <c r="J115" s="242"/>
      <c r="K115" s="242"/>
      <c r="L115" s="242"/>
      <c r="M115" s="242"/>
      <c r="N115" s="242"/>
      <c r="O115" s="242"/>
      <c r="P115" s="242"/>
      <c r="Q115" s="242"/>
      <c r="R115" s="242"/>
      <c r="S115" s="242"/>
      <c r="T115" s="242"/>
      <c r="U115" s="242"/>
      <c r="V115" s="242"/>
      <c r="W115" s="242"/>
      <c r="X115" s="242"/>
      <c r="Y115" s="242"/>
      <c r="Z115" s="242"/>
      <c r="AA115" s="242"/>
      <c r="AB115" s="242"/>
      <c r="AC115" s="242"/>
      <c r="AD115" s="242"/>
      <c r="AE115" s="242"/>
      <c r="AF115" s="242"/>
      <c r="AG115" s="242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42"/>
      <c r="BU115" s="242"/>
      <c r="BV115" s="242"/>
      <c r="BW115" s="242"/>
      <c r="BX115" s="242"/>
      <c r="BY115" s="242"/>
      <c r="BZ115" s="242"/>
      <c r="CA115" s="242"/>
      <c r="CB115" s="242"/>
      <c r="CC115" s="242"/>
      <c r="CD115" s="242"/>
      <c r="CE115" s="242"/>
      <c r="CF115" s="242"/>
      <c r="CG115" s="242"/>
      <c r="CH115" s="242"/>
      <c r="CI115" s="242"/>
      <c r="CJ115" s="242"/>
      <c r="CK115" s="242"/>
      <c r="CL115" s="242"/>
      <c r="CM115" s="242"/>
      <c r="CN115" s="242"/>
      <c r="CO115" s="242"/>
      <c r="CP115" s="242"/>
      <c r="CQ115" s="242"/>
      <c r="CR115" s="242"/>
      <c r="CS115" s="242"/>
      <c r="CT115" s="242"/>
      <c r="CU115" s="242"/>
      <c r="CV115" s="242"/>
      <c r="CW115" s="242"/>
      <c r="CX115" s="242"/>
      <c r="CY115" s="242"/>
      <c r="CZ115" s="242"/>
      <c r="DA115" s="242"/>
      <c r="DB115" s="242"/>
      <c r="DC115" s="242"/>
      <c r="DD115" s="242"/>
      <c r="DE115" s="242"/>
      <c r="DF115" s="242"/>
      <c r="DG115" s="242"/>
      <c r="DH115" s="242"/>
      <c r="DI115" s="242"/>
      <c r="DJ115" s="242"/>
      <c r="DK115" s="242"/>
      <c r="DL115" s="242"/>
      <c r="DM115" s="242"/>
      <c r="DN115" s="242"/>
      <c r="DO115" s="242"/>
      <c r="DP115" s="242"/>
      <c r="DQ115" s="242"/>
      <c r="DR115" s="242"/>
      <c r="DS115" s="242"/>
      <c r="DT115" s="242"/>
      <c r="DU115" s="242"/>
      <c r="DV115" s="242"/>
      <c r="DW115" s="242"/>
      <c r="DX115" s="242"/>
      <c r="DY115" s="242"/>
      <c r="DZ115" s="242"/>
      <c r="EA115" s="242"/>
      <c r="EB115" s="242"/>
      <c r="EC115" s="242"/>
      <c r="ED115" s="242"/>
      <c r="EE115" s="242"/>
      <c r="EF115" s="242"/>
      <c r="EG115" s="242"/>
      <c r="EH115" s="242"/>
      <c r="EI115" s="242"/>
      <c r="EJ115" s="242"/>
      <c r="EK115" s="242"/>
      <c r="EL115" s="242"/>
      <c r="EM115" s="242"/>
      <c r="EN115" s="242"/>
      <c r="EO115" s="242"/>
      <c r="EP115" s="242"/>
      <c r="EQ115" s="242"/>
      <c r="ER115" s="242"/>
      <c r="ES115" s="242"/>
      <c r="ET115" s="242"/>
      <c r="EU115" s="242"/>
      <c r="EV115" s="242"/>
      <c r="EW115" s="242"/>
      <c r="EX115" s="242"/>
      <c r="EY115" s="242"/>
      <c r="EZ115" s="242"/>
      <c r="FA115" s="242"/>
      <c r="FB115" s="242"/>
      <c r="FC115" s="242"/>
      <c r="FD115" s="242"/>
      <c r="FE115" s="242"/>
      <c r="FF115" s="242"/>
      <c r="FG115" s="242"/>
      <c r="FH115" s="242"/>
      <c r="FI115" s="242"/>
      <c r="FJ115" s="242"/>
      <c r="FK115" s="242"/>
      <c r="FL115" s="242"/>
      <c r="FM115" s="242"/>
      <c r="FN115" s="242"/>
      <c r="FO115" s="242"/>
      <c r="FP115" s="242"/>
      <c r="FQ115" s="242"/>
      <c r="FR115" s="242"/>
      <c r="FS115" s="242"/>
      <c r="FT115" s="242"/>
      <c r="FU115" s="242"/>
      <c r="FV115" s="242"/>
      <c r="FW115" s="242"/>
      <c r="FX115" s="242"/>
      <c r="FY115" s="242"/>
      <c r="FZ115" s="242"/>
      <c r="GA115" s="242"/>
      <c r="GB115" s="242"/>
      <c r="GC115" s="242"/>
      <c r="GD115" s="242"/>
      <c r="GE115" s="242"/>
      <c r="GF115" s="242"/>
      <c r="GG115" s="242"/>
      <c r="GH115" s="242"/>
      <c r="GI115" s="242"/>
      <c r="GJ115" s="242"/>
    </row>
    <row r="116" spans="1:192" x14ac:dyDescent="0.25">
      <c r="A116" s="243" t="s">
        <v>63</v>
      </c>
      <c r="B116" s="243"/>
      <c r="C116" s="244"/>
      <c r="D116" s="245"/>
      <c r="E116" s="242"/>
      <c r="F116" s="242"/>
      <c r="G116" s="242"/>
      <c r="H116" s="242"/>
      <c r="I116" s="242"/>
      <c r="J116" s="242"/>
      <c r="K116" s="242"/>
      <c r="L116" s="242"/>
      <c r="M116" s="242"/>
      <c r="N116" s="242"/>
      <c r="O116" s="242"/>
      <c r="P116" s="242"/>
      <c r="Q116" s="242"/>
      <c r="R116" s="242"/>
      <c r="S116" s="242"/>
      <c r="T116" s="242"/>
      <c r="U116" s="242"/>
      <c r="V116" s="242"/>
      <c r="W116" s="242"/>
      <c r="X116" s="242"/>
      <c r="Y116" s="242"/>
      <c r="Z116" s="242"/>
      <c r="AA116" s="242"/>
      <c r="AB116" s="242"/>
      <c r="AC116" s="242"/>
      <c r="AD116" s="242"/>
      <c r="AE116" s="242"/>
      <c r="AF116" s="242"/>
      <c r="AG116" s="242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42"/>
      <c r="BU116" s="242"/>
      <c r="BV116" s="242"/>
      <c r="BW116" s="242"/>
      <c r="BX116" s="242"/>
      <c r="BY116" s="242"/>
      <c r="BZ116" s="242"/>
      <c r="CA116" s="242"/>
      <c r="CB116" s="242"/>
      <c r="CC116" s="242"/>
      <c r="CD116" s="242"/>
      <c r="CE116" s="242"/>
      <c r="CF116" s="242"/>
      <c r="CG116" s="242"/>
      <c r="CH116" s="242"/>
      <c r="CI116" s="242"/>
      <c r="CJ116" s="242"/>
      <c r="CK116" s="242"/>
      <c r="CL116" s="242"/>
      <c r="CM116" s="242"/>
      <c r="CN116" s="242"/>
      <c r="CO116" s="242"/>
      <c r="CP116" s="242"/>
      <c r="CQ116" s="242"/>
      <c r="CR116" s="242"/>
      <c r="CS116" s="242"/>
      <c r="CT116" s="242"/>
      <c r="CU116" s="242"/>
      <c r="CV116" s="242"/>
      <c r="CW116" s="242"/>
      <c r="CX116" s="242"/>
      <c r="CY116" s="242"/>
      <c r="CZ116" s="242"/>
      <c r="DA116" s="242"/>
      <c r="DB116" s="242"/>
      <c r="DC116" s="242"/>
      <c r="DD116" s="242"/>
      <c r="DE116" s="242"/>
      <c r="DF116" s="242"/>
      <c r="DG116" s="242"/>
      <c r="DH116" s="242"/>
      <c r="DI116" s="242"/>
      <c r="DJ116" s="242"/>
      <c r="DK116" s="242"/>
      <c r="DL116" s="242"/>
      <c r="DM116" s="242"/>
      <c r="DN116" s="242"/>
      <c r="DO116" s="242"/>
      <c r="DP116" s="242"/>
      <c r="DQ116" s="242"/>
      <c r="DR116" s="242"/>
      <c r="DS116" s="242"/>
      <c r="DT116" s="242"/>
      <c r="DU116" s="242"/>
      <c r="DV116" s="242"/>
      <c r="DW116" s="242"/>
      <c r="DX116" s="242"/>
      <c r="DY116" s="242"/>
      <c r="DZ116" s="242"/>
      <c r="EA116" s="242"/>
      <c r="EB116" s="242"/>
      <c r="EC116" s="242"/>
      <c r="ED116" s="242"/>
      <c r="EE116" s="242"/>
      <c r="EF116" s="242"/>
      <c r="EG116" s="242"/>
      <c r="EH116" s="242"/>
      <c r="EI116" s="242"/>
      <c r="EJ116" s="242"/>
      <c r="EK116" s="242"/>
      <c r="EL116" s="242"/>
      <c r="EM116" s="242"/>
      <c r="EN116" s="242"/>
      <c r="EO116" s="242"/>
      <c r="EP116" s="242"/>
      <c r="EQ116" s="242"/>
      <c r="ER116" s="242"/>
      <c r="ES116" s="242"/>
      <c r="ET116" s="242"/>
      <c r="EU116" s="242"/>
      <c r="EV116" s="242"/>
      <c r="EW116" s="242"/>
      <c r="EX116" s="242"/>
      <c r="EY116" s="242"/>
      <c r="EZ116" s="242"/>
      <c r="FA116" s="242"/>
      <c r="FB116" s="242"/>
      <c r="FC116" s="242"/>
      <c r="FD116" s="242"/>
      <c r="FE116" s="242"/>
      <c r="FF116" s="242"/>
      <c r="FG116" s="242"/>
      <c r="FH116" s="242"/>
      <c r="FI116" s="242"/>
      <c r="FJ116" s="242"/>
      <c r="FK116" s="242"/>
      <c r="FL116" s="242"/>
      <c r="FM116" s="242"/>
      <c r="FN116" s="242"/>
      <c r="FO116" s="242"/>
      <c r="FP116" s="242"/>
      <c r="FQ116" s="242"/>
      <c r="FR116" s="242"/>
      <c r="FS116" s="242"/>
      <c r="FT116" s="242"/>
      <c r="FU116" s="242"/>
      <c r="FV116" s="242"/>
      <c r="FW116" s="242"/>
      <c r="FX116" s="242"/>
      <c r="FY116" s="242"/>
      <c r="FZ116" s="242"/>
      <c r="GA116" s="242"/>
      <c r="GB116" s="242"/>
      <c r="GC116" s="242"/>
      <c r="GD116" s="242"/>
      <c r="GE116" s="242"/>
      <c r="GF116" s="242"/>
      <c r="GG116" s="242"/>
      <c r="GH116" s="242"/>
      <c r="GI116" s="242"/>
      <c r="GJ116" s="242"/>
    </row>
  </sheetData>
  <conditionalFormatting sqref="J3:GJ3">
    <cfRule type="cellIs" dxfId="204" priority="8" stopIfTrue="1" operator="equal">
      <formula>"Construction"</formula>
    </cfRule>
    <cfRule type="cellIs" dxfId="203" priority="9" stopIfTrue="1" operator="equal">
      <formula>"Operations"</formula>
    </cfRule>
  </conditionalFormatting>
  <conditionalFormatting sqref="J3:GJ3">
    <cfRule type="cellIs" dxfId="202" priority="7" operator="equal">
      <formula>"Fin Close"</formula>
    </cfRule>
  </conditionalFormatting>
  <conditionalFormatting sqref="J3:GJ3">
    <cfRule type="cellIs" dxfId="201" priority="5" operator="equal">
      <formula>"PPA ext."</formula>
    </cfRule>
    <cfRule type="cellIs" dxfId="200" priority="6" operator="equal">
      <formula>"Delay"</formula>
    </cfRule>
  </conditionalFormatting>
  <conditionalFormatting sqref="F2:F4">
    <cfRule type="cellIs" dxfId="199" priority="1" stopIfTrue="1" operator="notEqual">
      <formula>0</formula>
    </cfRule>
    <cfRule type="cellIs" dxfId="198" priority="2" stopIfTrue="1" operator="equal">
      <formula>""</formula>
    </cfRule>
  </conditionalFormatting>
  <conditionalFormatting sqref="F2:F4">
    <cfRule type="cellIs" dxfId="197" priority="3" stopIfTrue="1" operator="notEqual">
      <formula>0</formula>
    </cfRule>
    <cfRule type="cellIs" dxfId="196" priority="4" stopIfTrue="1" operator="equal">
      <formula>""</formula>
    </cfRule>
  </conditionalFormatting>
  <dataValidations count="1">
    <dataValidation allowBlank="1" showInputMessage="1" showErrorMessage="1" sqref="E9:H9 E14:H15 E20:H21 E26:H28 E39:H39 E49:H49 E72:H72 E83:H83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40"/>
  <sheetViews>
    <sheetView showGridLines="0" defaultGridColor="0" colorId="8" zoomScale="43" zoomScaleNormal="80" workbookViewId="0">
      <pane xSplit="9" ySplit="5" topLeftCell="J16" activePane="bottomRight" state="frozen"/>
      <selection activeCell="F117" sqref="F117"/>
      <selection pane="topRight" activeCell="F117" sqref="F117"/>
      <selection pane="bottomLeft" activeCell="F117" sqref="F117"/>
      <selection pane="bottomRight" activeCell="E12" sqref="E12"/>
    </sheetView>
  </sheetViews>
  <sheetFormatPr defaultColWidth="0" defaultRowHeight="13" outlineLevelCol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4" width="11.54296875" style="12" customWidth="1"/>
    <col min="15" max="30" width="11.54296875" style="12" customWidth="1" outlineLevel="1"/>
    <col min="31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Acct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680</v>
      </c>
    </row>
    <row r="9" spans="1:192" x14ac:dyDescent="0.25">
      <c r="E9" s="146" t="str">
        <f xml:space="preserve"> ConCost!E$57</f>
        <v>Sum of construction costs - m</v>
      </c>
      <c r="F9" s="146">
        <f xml:space="preserve"> ConCost!F$57</f>
        <v>317550</v>
      </c>
      <c r="G9" s="146" t="str">
        <f xml:space="preserve"> ConCost!G$57</f>
        <v>$ 000s</v>
      </c>
      <c r="H9" s="38"/>
    </row>
    <row r="10" spans="1:192" x14ac:dyDescent="0.25">
      <c r="E10" s="403" t="str">
        <f xml:space="preserve"> InpC!E$186</f>
        <v>Useful life of wind asset</v>
      </c>
      <c r="F10" s="403">
        <f xml:space="preserve"> InpC!F$186</f>
        <v>17</v>
      </c>
      <c r="G10" s="403" t="str">
        <f xml:space="preserve"> InpC!G$186</f>
        <v>years</v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  <c r="ED10" s="38"/>
      <c r="EE10" s="38"/>
      <c r="EF10" s="38"/>
      <c r="EG10" s="38"/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38"/>
      <c r="EX10" s="38"/>
      <c r="EY10" s="38"/>
      <c r="EZ10" s="38"/>
      <c r="FA10" s="38"/>
      <c r="FB10" s="38"/>
      <c r="FC10" s="38"/>
      <c r="FD10" s="38"/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</row>
    <row r="11" spans="1:192" x14ac:dyDescent="0.25">
      <c r="E11" s="409" t="str">
        <f xml:space="preserve"> InpC!E$214</f>
        <v>Number of periods in a year</v>
      </c>
      <c r="F11" s="409">
        <f xml:space="preserve"> InpC!F$214</f>
        <v>2</v>
      </c>
      <c r="G11" s="409" t="str">
        <f xml:space="preserve"> InpC!G$214</f>
        <v>periods</v>
      </c>
    </row>
    <row r="12" spans="1:192" x14ac:dyDescent="0.25">
      <c r="E12" s="195" t="str">
        <f xml:space="preserve"> Time!E$126</f>
        <v>Useful life of solar asset flag</v>
      </c>
      <c r="F12" s="195">
        <f xml:space="preserve"> Time!F$126</f>
        <v>0</v>
      </c>
      <c r="G12" s="195" t="str">
        <f xml:space="preserve"> Time!G$126</f>
        <v>flag</v>
      </c>
      <c r="H12" s="195">
        <f xml:space="preserve"> Time!H$126</f>
        <v>34</v>
      </c>
      <c r="I12" s="195">
        <f xml:space="preserve"> Time!I$126</f>
        <v>0</v>
      </c>
      <c r="J12" s="195">
        <f xml:space="preserve"> Time!J$126</f>
        <v>0</v>
      </c>
      <c r="K12" s="195">
        <f xml:space="preserve"> Time!K$126</f>
        <v>0</v>
      </c>
      <c r="L12" s="195">
        <f xml:space="preserve"> Time!L$126</f>
        <v>0</v>
      </c>
      <c r="M12" s="195">
        <f xml:space="preserve"> Time!M$126</f>
        <v>0</v>
      </c>
      <c r="N12" s="195">
        <f xml:space="preserve"> Time!N$126</f>
        <v>0</v>
      </c>
      <c r="O12" s="195">
        <f xml:space="preserve"> Time!O$126</f>
        <v>0</v>
      </c>
      <c r="P12" s="195">
        <f xml:space="preserve"> Time!P$126</f>
        <v>0</v>
      </c>
      <c r="Q12" s="195">
        <f xml:space="preserve"> Time!Q$126</f>
        <v>1</v>
      </c>
      <c r="R12" s="195">
        <f xml:space="preserve"> Time!R$126</f>
        <v>1</v>
      </c>
      <c r="S12" s="195">
        <f xml:space="preserve"> Time!S$126</f>
        <v>1</v>
      </c>
      <c r="T12" s="195">
        <f xml:space="preserve"> Time!T$126</f>
        <v>1</v>
      </c>
      <c r="U12" s="195">
        <f xml:space="preserve"> Time!U$126</f>
        <v>1</v>
      </c>
      <c r="V12" s="195">
        <f xml:space="preserve"> Time!V$126</f>
        <v>1</v>
      </c>
      <c r="W12" s="195">
        <f xml:space="preserve"> Time!W$126</f>
        <v>1</v>
      </c>
      <c r="X12" s="195">
        <f xml:space="preserve"> Time!X$126</f>
        <v>1</v>
      </c>
      <c r="Y12" s="195">
        <f xml:space="preserve"> Time!Y$126</f>
        <v>1</v>
      </c>
      <c r="Z12" s="195">
        <f xml:space="preserve"> Time!Z$126</f>
        <v>1</v>
      </c>
      <c r="AA12" s="195">
        <f xml:space="preserve"> Time!AA$126</f>
        <v>1</v>
      </c>
      <c r="AB12" s="195">
        <f xml:space="preserve"> Time!AB$126</f>
        <v>1</v>
      </c>
      <c r="AC12" s="195">
        <f xml:space="preserve"> Time!AC$126</f>
        <v>1</v>
      </c>
      <c r="AD12" s="195">
        <f xml:space="preserve"> Time!AD$126</f>
        <v>1</v>
      </c>
      <c r="AE12" s="195">
        <f xml:space="preserve"> Time!AE$126</f>
        <v>1</v>
      </c>
      <c r="AF12" s="195">
        <f xml:space="preserve"> Time!AF$126</f>
        <v>1</v>
      </c>
      <c r="AG12" s="195">
        <f xml:space="preserve"> Time!AG$126</f>
        <v>1</v>
      </c>
      <c r="AH12" s="195">
        <f xml:space="preserve"> Time!AH$126</f>
        <v>1</v>
      </c>
      <c r="AI12" s="195">
        <f xml:space="preserve"> Time!AI$126</f>
        <v>1</v>
      </c>
      <c r="AJ12" s="195">
        <f xml:space="preserve"> Time!AJ$126</f>
        <v>1</v>
      </c>
      <c r="AK12" s="195">
        <f xml:space="preserve"> Time!AK$126</f>
        <v>1</v>
      </c>
      <c r="AL12" s="195">
        <f xml:space="preserve"> Time!AL$126</f>
        <v>1</v>
      </c>
      <c r="AM12" s="195">
        <f xml:space="preserve"> Time!AM$126</f>
        <v>1</v>
      </c>
      <c r="AN12" s="195">
        <f xml:space="preserve"> Time!AN$126</f>
        <v>1</v>
      </c>
      <c r="AO12" s="195">
        <f xml:space="preserve"> Time!AO$126</f>
        <v>1</v>
      </c>
      <c r="AP12" s="195">
        <f xml:space="preserve"> Time!AP$126</f>
        <v>1</v>
      </c>
      <c r="AQ12" s="195">
        <f xml:space="preserve"> Time!AQ$126</f>
        <v>1</v>
      </c>
      <c r="AR12" s="195">
        <f xml:space="preserve"> Time!AR$126</f>
        <v>1</v>
      </c>
      <c r="AS12" s="195">
        <f xml:space="preserve"> Time!AS$126</f>
        <v>1</v>
      </c>
      <c r="AT12" s="195">
        <f xml:space="preserve"> Time!AT$126</f>
        <v>1</v>
      </c>
      <c r="AU12" s="195">
        <f xml:space="preserve"> Time!AU$126</f>
        <v>1</v>
      </c>
      <c r="AV12" s="195">
        <f xml:space="preserve"> Time!AV$126</f>
        <v>1</v>
      </c>
      <c r="AW12" s="195">
        <f xml:space="preserve"> Time!AW$126</f>
        <v>1</v>
      </c>
      <c r="AX12" s="195">
        <f xml:space="preserve"> Time!AX$126</f>
        <v>1</v>
      </c>
      <c r="AY12" s="195">
        <f xml:space="preserve"> Time!AY$126</f>
        <v>0</v>
      </c>
      <c r="AZ12" s="195">
        <f xml:space="preserve"> Time!AZ$126</f>
        <v>0</v>
      </c>
      <c r="BA12" s="195">
        <f xml:space="preserve"> Time!BA$126</f>
        <v>0</v>
      </c>
      <c r="BB12" s="195">
        <f xml:space="preserve"> Time!BB$126</f>
        <v>0</v>
      </c>
      <c r="BC12" s="195">
        <f xml:space="preserve"> Time!BC$126</f>
        <v>0</v>
      </c>
      <c r="BD12" s="195">
        <f xml:space="preserve"> Time!BD$126</f>
        <v>0</v>
      </c>
      <c r="BE12" s="195">
        <f xml:space="preserve"> Time!BE$126</f>
        <v>0</v>
      </c>
      <c r="BF12" s="195">
        <f xml:space="preserve"> Time!BF$126</f>
        <v>0</v>
      </c>
      <c r="BG12" s="195">
        <f xml:space="preserve"> Time!BG$126</f>
        <v>0</v>
      </c>
      <c r="BH12" s="195">
        <f xml:space="preserve"> Time!BH$126</f>
        <v>0</v>
      </c>
      <c r="BI12" s="195">
        <f xml:space="preserve"> Time!BI$126</f>
        <v>0</v>
      </c>
      <c r="BJ12" s="195">
        <f xml:space="preserve"> Time!BJ$126</f>
        <v>0</v>
      </c>
      <c r="BK12" s="195">
        <f xml:space="preserve"> Time!BK$126</f>
        <v>0</v>
      </c>
      <c r="BL12" s="195">
        <f xml:space="preserve"> Time!BL$126</f>
        <v>0</v>
      </c>
      <c r="BM12" s="195">
        <f xml:space="preserve"> Time!BM$126</f>
        <v>0</v>
      </c>
      <c r="BN12" s="195">
        <f xml:space="preserve"> Time!BN$126</f>
        <v>0</v>
      </c>
      <c r="BO12" s="195">
        <f xml:space="preserve"> Time!BO$126</f>
        <v>0</v>
      </c>
      <c r="BP12" s="195">
        <f xml:space="preserve"> Time!BP$126</f>
        <v>0</v>
      </c>
      <c r="BQ12" s="195">
        <f xml:space="preserve"> Time!BQ$126</f>
        <v>0</v>
      </c>
      <c r="BR12" s="195">
        <f xml:space="preserve"> Time!BR$126</f>
        <v>0</v>
      </c>
      <c r="BS12" s="195">
        <f xml:space="preserve"> Time!BS$126</f>
        <v>0</v>
      </c>
      <c r="BT12" s="195">
        <f xml:space="preserve"> Time!BT$126</f>
        <v>0</v>
      </c>
      <c r="BU12" s="195">
        <f xml:space="preserve"> Time!BU$126</f>
        <v>0</v>
      </c>
      <c r="BV12" s="195">
        <f xml:space="preserve"> Time!BV$126</f>
        <v>0</v>
      </c>
      <c r="BW12" s="195">
        <f xml:space="preserve"> Time!BW$126</f>
        <v>0</v>
      </c>
      <c r="BX12" s="195">
        <f xml:space="preserve"> Time!BX$126</f>
        <v>0</v>
      </c>
      <c r="BY12" s="195">
        <f xml:space="preserve"> Time!BY$126</f>
        <v>0</v>
      </c>
      <c r="BZ12" s="195">
        <f xml:space="preserve"> Time!BZ$126</f>
        <v>0</v>
      </c>
      <c r="CA12" s="195">
        <f xml:space="preserve"> Time!CA$126</f>
        <v>0</v>
      </c>
      <c r="CB12" s="195">
        <f xml:space="preserve"> Time!CB$126</f>
        <v>0</v>
      </c>
      <c r="CC12" s="195">
        <f xml:space="preserve"> Time!CC$126</f>
        <v>0</v>
      </c>
      <c r="CD12" s="195">
        <f xml:space="preserve"> Time!CD$126</f>
        <v>0</v>
      </c>
      <c r="CE12" s="195">
        <f xml:space="preserve"> Time!CE$126</f>
        <v>0</v>
      </c>
      <c r="CF12" s="195">
        <f xml:space="preserve"> Time!CF$126</f>
        <v>0</v>
      </c>
      <c r="CG12" s="195">
        <f xml:space="preserve"> Time!CG$126</f>
        <v>0</v>
      </c>
      <c r="CH12" s="195">
        <f xml:space="preserve"> Time!CH$126</f>
        <v>0</v>
      </c>
      <c r="CI12" s="195">
        <f xml:space="preserve"> Time!CI$126</f>
        <v>0</v>
      </c>
      <c r="CJ12" s="195">
        <f xml:space="preserve"> Time!CJ$126</f>
        <v>0</v>
      </c>
      <c r="CK12" s="195">
        <f xml:space="preserve"> Time!CK$126</f>
        <v>0</v>
      </c>
      <c r="CL12" s="195">
        <f xml:space="preserve"> Time!CL$126</f>
        <v>0</v>
      </c>
      <c r="CM12" s="195">
        <f xml:space="preserve"> Time!CM$126</f>
        <v>0</v>
      </c>
      <c r="CN12" s="195">
        <f xml:space="preserve"> Time!CN$126</f>
        <v>0</v>
      </c>
      <c r="CO12" s="195">
        <f xml:space="preserve"> Time!CO$126</f>
        <v>0</v>
      </c>
      <c r="CP12" s="195">
        <f xml:space="preserve"> Time!CP$126</f>
        <v>0</v>
      </c>
      <c r="CQ12" s="195">
        <f xml:space="preserve"> Time!CQ$126</f>
        <v>0</v>
      </c>
      <c r="CR12" s="195">
        <f xml:space="preserve"> Time!CR$126</f>
        <v>0</v>
      </c>
      <c r="CS12" s="195">
        <f xml:space="preserve"> Time!CS$126</f>
        <v>0</v>
      </c>
      <c r="CT12" s="195">
        <f xml:space="preserve"> Time!CT$126</f>
        <v>0</v>
      </c>
      <c r="CU12" s="195">
        <f xml:space="preserve"> Time!CU$126</f>
        <v>0</v>
      </c>
      <c r="CV12" s="195">
        <f xml:space="preserve"> Time!CV$126</f>
        <v>0</v>
      </c>
      <c r="CW12" s="195">
        <f xml:space="preserve"> Time!CW$126</f>
        <v>0</v>
      </c>
      <c r="CX12" s="195">
        <f xml:space="preserve"> Time!CX$126</f>
        <v>0</v>
      </c>
      <c r="CY12" s="195">
        <f xml:space="preserve"> Time!CY$126</f>
        <v>0</v>
      </c>
      <c r="CZ12" s="195">
        <f xml:space="preserve"> Time!CZ$126</f>
        <v>0</v>
      </c>
      <c r="DA12" s="195">
        <f xml:space="preserve"> Time!DA$126</f>
        <v>0</v>
      </c>
      <c r="DB12" s="195">
        <f xml:space="preserve"> Time!DB$126</f>
        <v>0</v>
      </c>
      <c r="DC12" s="195">
        <f xml:space="preserve"> Time!DC$126</f>
        <v>0</v>
      </c>
      <c r="DD12" s="195">
        <f xml:space="preserve"> Time!DD$126</f>
        <v>0</v>
      </c>
      <c r="DE12" s="195">
        <f xml:space="preserve"> Time!DE$126</f>
        <v>0</v>
      </c>
      <c r="DF12" s="195">
        <f xml:space="preserve"> Time!DF$126</f>
        <v>0</v>
      </c>
      <c r="DG12" s="195">
        <f xml:space="preserve"> Time!DG$126</f>
        <v>0</v>
      </c>
      <c r="DH12" s="195">
        <f xml:space="preserve"> Time!DH$126</f>
        <v>0</v>
      </c>
      <c r="DI12" s="195">
        <f xml:space="preserve"> Time!DI$126</f>
        <v>0</v>
      </c>
      <c r="DJ12" s="195">
        <f xml:space="preserve"> Time!DJ$126</f>
        <v>0</v>
      </c>
      <c r="DK12" s="195">
        <f xml:space="preserve"> Time!DK$126</f>
        <v>0</v>
      </c>
      <c r="DL12" s="195">
        <f xml:space="preserve"> Time!DL$126</f>
        <v>0</v>
      </c>
      <c r="DM12" s="195">
        <f xml:space="preserve"> Time!DM$126</f>
        <v>0</v>
      </c>
      <c r="DN12" s="195">
        <f xml:space="preserve"> Time!DN$126</f>
        <v>0</v>
      </c>
      <c r="DO12" s="195">
        <f xml:space="preserve"> Time!DO$126</f>
        <v>0</v>
      </c>
      <c r="DP12" s="195">
        <f xml:space="preserve"> Time!DP$126</f>
        <v>0</v>
      </c>
      <c r="DQ12" s="195">
        <f xml:space="preserve"> Time!DQ$126</f>
        <v>0</v>
      </c>
      <c r="DR12" s="195">
        <f xml:space="preserve"> Time!DR$126</f>
        <v>0</v>
      </c>
      <c r="DS12" s="195">
        <f xml:space="preserve"> Time!DS$126</f>
        <v>0</v>
      </c>
      <c r="DT12" s="195">
        <f xml:space="preserve"> Time!DT$126</f>
        <v>0</v>
      </c>
      <c r="DU12" s="195">
        <f xml:space="preserve"> Time!DU$126</f>
        <v>0</v>
      </c>
      <c r="DV12" s="195">
        <f xml:space="preserve"> Time!DV$126</f>
        <v>0</v>
      </c>
      <c r="DW12" s="195">
        <f xml:space="preserve"> Time!DW$126</f>
        <v>0</v>
      </c>
      <c r="DX12" s="195">
        <f xml:space="preserve"> Time!DX$126</f>
        <v>0</v>
      </c>
      <c r="DY12" s="195">
        <f xml:space="preserve"> Time!DY$126</f>
        <v>0</v>
      </c>
      <c r="DZ12" s="195">
        <f xml:space="preserve"> Time!DZ$126</f>
        <v>0</v>
      </c>
      <c r="EA12" s="195">
        <f xml:space="preserve"> Time!EA$126</f>
        <v>0</v>
      </c>
      <c r="EB12" s="195">
        <f xml:space="preserve"> Time!EB$126</f>
        <v>0</v>
      </c>
      <c r="EC12" s="195">
        <f xml:space="preserve"> Time!EC$126</f>
        <v>0</v>
      </c>
      <c r="ED12" s="195">
        <f xml:space="preserve"> Time!ED$126</f>
        <v>0</v>
      </c>
      <c r="EE12" s="195">
        <f xml:space="preserve"> Time!EE$126</f>
        <v>0</v>
      </c>
      <c r="EF12" s="195">
        <f xml:space="preserve"> Time!EF$126</f>
        <v>0</v>
      </c>
      <c r="EG12" s="195">
        <f xml:space="preserve"> Time!EG$126</f>
        <v>0</v>
      </c>
      <c r="EH12" s="195">
        <f xml:space="preserve"> Time!EH$126</f>
        <v>0</v>
      </c>
      <c r="EI12" s="195">
        <f xml:space="preserve"> Time!EI$126</f>
        <v>0</v>
      </c>
      <c r="EJ12" s="195">
        <f xml:space="preserve"> Time!EJ$126</f>
        <v>0</v>
      </c>
      <c r="EK12" s="195">
        <f xml:space="preserve"> Time!EK$126</f>
        <v>0</v>
      </c>
      <c r="EL12" s="195">
        <f xml:space="preserve"> Time!EL$126</f>
        <v>0</v>
      </c>
      <c r="EM12" s="195">
        <f xml:space="preserve"> Time!EM$126</f>
        <v>0</v>
      </c>
      <c r="EN12" s="195">
        <f xml:space="preserve"> Time!EN$126</f>
        <v>0</v>
      </c>
      <c r="EO12" s="195">
        <f xml:space="preserve"> Time!EO$126</f>
        <v>0</v>
      </c>
      <c r="EP12" s="195">
        <f xml:space="preserve"> Time!EP$126</f>
        <v>0</v>
      </c>
      <c r="EQ12" s="195">
        <f xml:space="preserve"> Time!EQ$126</f>
        <v>0</v>
      </c>
      <c r="ER12" s="195">
        <f xml:space="preserve"> Time!ER$126</f>
        <v>0</v>
      </c>
      <c r="ES12" s="195">
        <f xml:space="preserve"> Time!ES$126</f>
        <v>0</v>
      </c>
      <c r="ET12" s="195">
        <f xml:space="preserve"> Time!ET$126</f>
        <v>0</v>
      </c>
      <c r="EU12" s="195">
        <f xml:space="preserve"> Time!EU$126</f>
        <v>0</v>
      </c>
      <c r="EV12" s="195">
        <f xml:space="preserve"> Time!EV$126</f>
        <v>0</v>
      </c>
      <c r="EW12" s="195">
        <f xml:space="preserve"> Time!EW$126</f>
        <v>0</v>
      </c>
      <c r="EX12" s="195">
        <f xml:space="preserve"> Time!EX$126</f>
        <v>0</v>
      </c>
      <c r="EY12" s="195">
        <f xml:space="preserve"> Time!EY$126</f>
        <v>0</v>
      </c>
      <c r="EZ12" s="195">
        <f xml:space="preserve"> Time!EZ$126</f>
        <v>0</v>
      </c>
      <c r="FA12" s="195">
        <f xml:space="preserve"> Time!FA$126</f>
        <v>0</v>
      </c>
      <c r="FB12" s="195">
        <f xml:space="preserve"> Time!FB$126</f>
        <v>0</v>
      </c>
      <c r="FC12" s="195">
        <f xml:space="preserve"> Time!FC$126</f>
        <v>0</v>
      </c>
      <c r="FD12" s="195">
        <f xml:space="preserve"> Time!FD$126</f>
        <v>0</v>
      </c>
      <c r="FE12" s="195">
        <f xml:space="preserve"> Time!FE$126</f>
        <v>0</v>
      </c>
      <c r="FF12" s="195">
        <f xml:space="preserve"> Time!FF$126</f>
        <v>0</v>
      </c>
      <c r="FG12" s="195">
        <f xml:space="preserve"> Time!FG$126</f>
        <v>0</v>
      </c>
      <c r="FH12" s="195">
        <f xml:space="preserve"> Time!FH$126</f>
        <v>0</v>
      </c>
      <c r="FI12" s="195">
        <f xml:space="preserve"> Time!FI$126</f>
        <v>0</v>
      </c>
      <c r="FJ12" s="195">
        <f xml:space="preserve"> Time!FJ$126</f>
        <v>0</v>
      </c>
      <c r="FK12" s="195">
        <f xml:space="preserve"> Time!FK$126</f>
        <v>0</v>
      </c>
      <c r="FL12" s="195">
        <f xml:space="preserve"> Time!FL$126</f>
        <v>0</v>
      </c>
      <c r="FM12" s="195">
        <f xml:space="preserve"> Time!FM$126</f>
        <v>0</v>
      </c>
      <c r="FN12" s="195">
        <f xml:space="preserve"> Time!FN$126</f>
        <v>0</v>
      </c>
      <c r="FO12" s="195">
        <f xml:space="preserve"> Time!FO$126</f>
        <v>0</v>
      </c>
      <c r="FP12" s="195">
        <f xml:space="preserve"> Time!FP$126</f>
        <v>0</v>
      </c>
      <c r="FQ12" s="195">
        <f xml:space="preserve"> Time!FQ$126</f>
        <v>0</v>
      </c>
      <c r="FR12" s="195">
        <f xml:space="preserve"> Time!FR$126</f>
        <v>0</v>
      </c>
      <c r="FS12" s="195">
        <f xml:space="preserve"> Time!FS$126</f>
        <v>0</v>
      </c>
      <c r="FT12" s="195">
        <f xml:space="preserve"> Time!FT$126</f>
        <v>0</v>
      </c>
      <c r="FU12" s="195">
        <f xml:space="preserve"> Time!FU$126</f>
        <v>0</v>
      </c>
      <c r="FV12" s="195">
        <f xml:space="preserve"> Time!FV$126</f>
        <v>0</v>
      </c>
      <c r="FW12" s="195">
        <f xml:space="preserve"> Time!FW$126</f>
        <v>0</v>
      </c>
      <c r="FX12" s="195">
        <f xml:space="preserve"> Time!FX$126</f>
        <v>0</v>
      </c>
      <c r="FY12" s="195">
        <f xml:space="preserve"> Time!FY$126</f>
        <v>0</v>
      </c>
      <c r="FZ12" s="195">
        <f xml:space="preserve"> Time!FZ$126</f>
        <v>0</v>
      </c>
      <c r="GA12" s="195">
        <f xml:space="preserve"> Time!GA$126</f>
        <v>0</v>
      </c>
      <c r="GB12" s="195">
        <f xml:space="preserve"> Time!GB$126</f>
        <v>0</v>
      </c>
      <c r="GC12" s="195">
        <f xml:space="preserve"> Time!GC$126</f>
        <v>0</v>
      </c>
      <c r="GD12" s="195">
        <f xml:space="preserve"> Time!GD$126</f>
        <v>0</v>
      </c>
      <c r="GE12" s="195">
        <f xml:space="preserve"> Time!GE$126</f>
        <v>0</v>
      </c>
      <c r="GF12" s="195">
        <f xml:space="preserve"> Time!GF$126</f>
        <v>0</v>
      </c>
      <c r="GG12" s="195">
        <f xml:space="preserve"> Time!GG$126</f>
        <v>0</v>
      </c>
      <c r="GH12" s="195">
        <f xml:space="preserve"> Time!GH$126</f>
        <v>0</v>
      </c>
      <c r="GI12" s="195">
        <f xml:space="preserve"> Time!GI$126</f>
        <v>0</v>
      </c>
      <c r="GJ12" s="195">
        <f xml:space="preserve"> Time!GJ$126</f>
        <v>0</v>
      </c>
    </row>
    <row r="13" spans="1:192" x14ac:dyDescent="0.25">
      <c r="E13" s="12" t="s">
        <v>676</v>
      </c>
      <c r="G13" s="12" t="str">
        <f xml:space="preserve"> SMU</f>
        <v>$ 000s</v>
      </c>
      <c r="H13" s="12">
        <f xml:space="preserve"> SUM(J13:GJ13)</f>
        <v>317550.00000000012</v>
      </c>
      <c r="J13" s="12">
        <f xml:space="preserve"> $F9 / $F10 / $F11 * J12</f>
        <v>0</v>
      </c>
      <c r="K13" s="12">
        <f t="shared" ref="K13:AM13" si="0" xml:space="preserve"> $F9 / $F10 / $F11* K12</f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t="shared" si="0"/>
        <v>9339.7058823529405</v>
      </c>
      <c r="R13" s="12">
        <f t="shared" si="0"/>
        <v>9339.7058823529405</v>
      </c>
      <c r="S13" s="12">
        <f t="shared" si="0"/>
        <v>9339.7058823529405</v>
      </c>
      <c r="T13" s="12">
        <f t="shared" si="0"/>
        <v>9339.7058823529405</v>
      </c>
      <c r="U13" s="12">
        <f t="shared" si="0"/>
        <v>9339.7058823529405</v>
      </c>
      <c r="V13" s="12">
        <f t="shared" si="0"/>
        <v>9339.7058823529405</v>
      </c>
      <c r="W13" s="12">
        <f t="shared" si="0"/>
        <v>9339.7058823529405</v>
      </c>
      <c r="X13" s="12">
        <f t="shared" si="0"/>
        <v>9339.7058823529405</v>
      </c>
      <c r="Y13" s="12">
        <f t="shared" si="0"/>
        <v>9339.7058823529405</v>
      </c>
      <c r="Z13" s="12">
        <f t="shared" si="0"/>
        <v>9339.7058823529405</v>
      </c>
      <c r="AA13" s="12">
        <f t="shared" si="0"/>
        <v>9339.7058823529405</v>
      </c>
      <c r="AB13" s="12">
        <f t="shared" si="0"/>
        <v>9339.7058823529405</v>
      </c>
      <c r="AC13" s="12">
        <f t="shared" si="0"/>
        <v>9339.7058823529405</v>
      </c>
      <c r="AD13" s="12">
        <f t="shared" si="0"/>
        <v>9339.7058823529405</v>
      </c>
      <c r="AE13" s="12">
        <f t="shared" si="0"/>
        <v>9339.7058823529405</v>
      </c>
      <c r="AF13" s="12">
        <f t="shared" si="0"/>
        <v>9339.7058823529405</v>
      </c>
      <c r="AG13" s="12">
        <f t="shared" si="0"/>
        <v>9339.7058823529405</v>
      </c>
      <c r="AH13" s="12">
        <f t="shared" si="0"/>
        <v>9339.7058823529405</v>
      </c>
      <c r="AI13" s="12">
        <f t="shared" si="0"/>
        <v>9339.7058823529405</v>
      </c>
      <c r="AJ13" s="12">
        <f t="shared" si="0"/>
        <v>9339.7058823529405</v>
      </c>
      <c r="AK13" s="12">
        <f t="shared" si="0"/>
        <v>9339.7058823529405</v>
      </c>
      <c r="AL13" s="12">
        <f t="shared" si="0"/>
        <v>9339.7058823529405</v>
      </c>
      <c r="AM13" s="12">
        <f t="shared" si="0"/>
        <v>9339.7058823529405</v>
      </c>
      <c r="AN13" s="12">
        <f t="shared" ref="AN13:CY13" si="1" xml:space="preserve"> $F9 / $F10 / $F11* AN12</f>
        <v>9339.7058823529405</v>
      </c>
      <c r="AO13" s="12">
        <f t="shared" si="1"/>
        <v>9339.7058823529405</v>
      </c>
      <c r="AP13" s="12">
        <f t="shared" si="1"/>
        <v>9339.7058823529405</v>
      </c>
      <c r="AQ13" s="12">
        <f t="shared" si="1"/>
        <v>9339.7058823529405</v>
      </c>
      <c r="AR13" s="12">
        <f t="shared" si="1"/>
        <v>9339.7058823529405</v>
      </c>
      <c r="AS13" s="12">
        <f t="shared" si="1"/>
        <v>9339.7058823529405</v>
      </c>
      <c r="AT13" s="12">
        <f t="shared" si="1"/>
        <v>9339.7058823529405</v>
      </c>
      <c r="AU13" s="12">
        <f t="shared" si="1"/>
        <v>9339.7058823529405</v>
      </c>
      <c r="AV13" s="12">
        <f t="shared" si="1"/>
        <v>9339.7058823529405</v>
      </c>
      <c r="AW13" s="12">
        <f t="shared" si="1"/>
        <v>9339.7058823529405</v>
      </c>
      <c r="AX13" s="12">
        <f t="shared" si="1"/>
        <v>9339.7058823529405</v>
      </c>
      <c r="AY13" s="12">
        <f t="shared" si="1"/>
        <v>0</v>
      </c>
      <c r="AZ13" s="12">
        <f t="shared" si="1"/>
        <v>0</v>
      </c>
      <c r="BA13" s="12">
        <f t="shared" si="1"/>
        <v>0</v>
      </c>
      <c r="BB13" s="12">
        <f t="shared" si="1"/>
        <v>0</v>
      </c>
      <c r="BC13" s="12">
        <f t="shared" si="1"/>
        <v>0</v>
      </c>
      <c r="BD13" s="12">
        <f t="shared" si="1"/>
        <v>0</v>
      </c>
      <c r="BE13" s="12">
        <f t="shared" si="1"/>
        <v>0</v>
      </c>
      <c r="BF13" s="12">
        <f t="shared" si="1"/>
        <v>0</v>
      </c>
      <c r="BG13" s="12">
        <f t="shared" si="1"/>
        <v>0</v>
      </c>
      <c r="BH13" s="12">
        <f t="shared" si="1"/>
        <v>0</v>
      </c>
      <c r="BI13" s="12">
        <f t="shared" si="1"/>
        <v>0</v>
      </c>
      <c r="BJ13" s="12">
        <f t="shared" si="1"/>
        <v>0</v>
      </c>
      <c r="BK13" s="12">
        <f t="shared" si="1"/>
        <v>0</v>
      </c>
      <c r="BL13" s="12">
        <f t="shared" si="1"/>
        <v>0</v>
      </c>
      <c r="BM13" s="12">
        <f t="shared" si="1"/>
        <v>0</v>
      </c>
      <c r="BN13" s="12">
        <f t="shared" si="1"/>
        <v>0</v>
      </c>
      <c r="BO13" s="12">
        <f t="shared" si="1"/>
        <v>0</v>
      </c>
      <c r="BP13" s="12">
        <f t="shared" si="1"/>
        <v>0</v>
      </c>
      <c r="BQ13" s="12">
        <f t="shared" si="1"/>
        <v>0</v>
      </c>
      <c r="BR13" s="12">
        <f t="shared" si="1"/>
        <v>0</v>
      </c>
      <c r="BS13" s="12">
        <f t="shared" si="1"/>
        <v>0</v>
      </c>
      <c r="BT13" s="12">
        <f t="shared" si="1"/>
        <v>0</v>
      </c>
      <c r="BU13" s="12">
        <f t="shared" si="1"/>
        <v>0</v>
      </c>
      <c r="BV13" s="12">
        <f t="shared" si="1"/>
        <v>0</v>
      </c>
      <c r="BW13" s="12">
        <f t="shared" si="1"/>
        <v>0</v>
      </c>
      <c r="BX13" s="12">
        <f t="shared" si="1"/>
        <v>0</v>
      </c>
      <c r="BY13" s="12">
        <f t="shared" si="1"/>
        <v>0</v>
      </c>
      <c r="BZ13" s="12">
        <f t="shared" si="1"/>
        <v>0</v>
      </c>
      <c r="CA13" s="12">
        <f t="shared" si="1"/>
        <v>0</v>
      </c>
      <c r="CB13" s="12">
        <f t="shared" si="1"/>
        <v>0</v>
      </c>
      <c r="CC13" s="12">
        <f t="shared" si="1"/>
        <v>0</v>
      </c>
      <c r="CD13" s="12">
        <f t="shared" si="1"/>
        <v>0</v>
      </c>
      <c r="CE13" s="12">
        <f t="shared" si="1"/>
        <v>0</v>
      </c>
      <c r="CF13" s="12">
        <f t="shared" si="1"/>
        <v>0</v>
      </c>
      <c r="CG13" s="12">
        <f t="shared" si="1"/>
        <v>0</v>
      </c>
      <c r="CH13" s="12">
        <f t="shared" si="1"/>
        <v>0</v>
      </c>
      <c r="CI13" s="12">
        <f t="shared" si="1"/>
        <v>0</v>
      </c>
      <c r="CJ13" s="12">
        <f t="shared" si="1"/>
        <v>0</v>
      </c>
      <c r="CK13" s="12">
        <f t="shared" si="1"/>
        <v>0</v>
      </c>
      <c r="CL13" s="12">
        <f t="shared" si="1"/>
        <v>0</v>
      </c>
      <c r="CM13" s="12">
        <f t="shared" si="1"/>
        <v>0</v>
      </c>
      <c r="CN13" s="12">
        <f t="shared" si="1"/>
        <v>0</v>
      </c>
      <c r="CO13" s="12">
        <f t="shared" si="1"/>
        <v>0</v>
      </c>
      <c r="CP13" s="12">
        <f t="shared" si="1"/>
        <v>0</v>
      </c>
      <c r="CQ13" s="12">
        <f t="shared" si="1"/>
        <v>0</v>
      </c>
      <c r="CR13" s="12">
        <f t="shared" si="1"/>
        <v>0</v>
      </c>
      <c r="CS13" s="12">
        <f t="shared" si="1"/>
        <v>0</v>
      </c>
      <c r="CT13" s="12">
        <f t="shared" si="1"/>
        <v>0</v>
      </c>
      <c r="CU13" s="12">
        <f t="shared" si="1"/>
        <v>0</v>
      </c>
      <c r="CV13" s="12">
        <f t="shared" si="1"/>
        <v>0</v>
      </c>
      <c r="CW13" s="12">
        <f t="shared" si="1"/>
        <v>0</v>
      </c>
      <c r="CX13" s="12">
        <f t="shared" si="1"/>
        <v>0</v>
      </c>
      <c r="CY13" s="12">
        <f t="shared" si="1"/>
        <v>0</v>
      </c>
      <c r="CZ13" s="12">
        <f t="shared" ref="CZ13:FK13" si="2" xml:space="preserve"> $F9 / $F10 / $F11* CZ12</f>
        <v>0</v>
      </c>
      <c r="DA13" s="12">
        <f t="shared" si="2"/>
        <v>0</v>
      </c>
      <c r="DB13" s="12">
        <f t="shared" si="2"/>
        <v>0</v>
      </c>
      <c r="DC13" s="12">
        <f t="shared" si="2"/>
        <v>0</v>
      </c>
      <c r="DD13" s="12">
        <f t="shared" si="2"/>
        <v>0</v>
      </c>
      <c r="DE13" s="12">
        <f t="shared" si="2"/>
        <v>0</v>
      </c>
      <c r="DF13" s="12">
        <f t="shared" si="2"/>
        <v>0</v>
      </c>
      <c r="DG13" s="12">
        <f t="shared" si="2"/>
        <v>0</v>
      </c>
      <c r="DH13" s="12">
        <f t="shared" si="2"/>
        <v>0</v>
      </c>
      <c r="DI13" s="12">
        <f t="shared" si="2"/>
        <v>0</v>
      </c>
      <c r="DJ13" s="12">
        <f t="shared" si="2"/>
        <v>0</v>
      </c>
      <c r="DK13" s="12">
        <f t="shared" si="2"/>
        <v>0</v>
      </c>
      <c r="DL13" s="12">
        <f t="shared" si="2"/>
        <v>0</v>
      </c>
      <c r="DM13" s="12">
        <f t="shared" si="2"/>
        <v>0</v>
      </c>
      <c r="DN13" s="12">
        <f t="shared" si="2"/>
        <v>0</v>
      </c>
      <c r="DO13" s="12">
        <f t="shared" si="2"/>
        <v>0</v>
      </c>
      <c r="DP13" s="12">
        <f t="shared" si="2"/>
        <v>0</v>
      </c>
      <c r="DQ13" s="12">
        <f t="shared" si="2"/>
        <v>0</v>
      </c>
      <c r="DR13" s="12">
        <f t="shared" si="2"/>
        <v>0</v>
      </c>
      <c r="DS13" s="12">
        <f t="shared" si="2"/>
        <v>0</v>
      </c>
      <c r="DT13" s="12">
        <f t="shared" si="2"/>
        <v>0</v>
      </c>
      <c r="DU13" s="12">
        <f t="shared" si="2"/>
        <v>0</v>
      </c>
      <c r="DV13" s="12">
        <f t="shared" si="2"/>
        <v>0</v>
      </c>
      <c r="DW13" s="12">
        <f t="shared" si="2"/>
        <v>0</v>
      </c>
      <c r="DX13" s="12">
        <f t="shared" si="2"/>
        <v>0</v>
      </c>
      <c r="DY13" s="12">
        <f t="shared" si="2"/>
        <v>0</v>
      </c>
      <c r="DZ13" s="12">
        <f t="shared" si="2"/>
        <v>0</v>
      </c>
      <c r="EA13" s="12">
        <f t="shared" si="2"/>
        <v>0</v>
      </c>
      <c r="EB13" s="12">
        <f t="shared" si="2"/>
        <v>0</v>
      </c>
      <c r="EC13" s="12">
        <f t="shared" si="2"/>
        <v>0</v>
      </c>
      <c r="ED13" s="12">
        <f t="shared" si="2"/>
        <v>0</v>
      </c>
      <c r="EE13" s="12">
        <f t="shared" si="2"/>
        <v>0</v>
      </c>
      <c r="EF13" s="12">
        <f t="shared" si="2"/>
        <v>0</v>
      </c>
      <c r="EG13" s="12">
        <f t="shared" si="2"/>
        <v>0</v>
      </c>
      <c r="EH13" s="12">
        <f t="shared" si="2"/>
        <v>0</v>
      </c>
      <c r="EI13" s="12">
        <f t="shared" si="2"/>
        <v>0</v>
      </c>
      <c r="EJ13" s="12">
        <f t="shared" si="2"/>
        <v>0</v>
      </c>
      <c r="EK13" s="12">
        <f t="shared" si="2"/>
        <v>0</v>
      </c>
      <c r="EL13" s="12">
        <f t="shared" si="2"/>
        <v>0</v>
      </c>
      <c r="EM13" s="12">
        <f t="shared" si="2"/>
        <v>0</v>
      </c>
      <c r="EN13" s="12">
        <f t="shared" si="2"/>
        <v>0</v>
      </c>
      <c r="EO13" s="12">
        <f t="shared" si="2"/>
        <v>0</v>
      </c>
      <c r="EP13" s="12">
        <f t="shared" si="2"/>
        <v>0</v>
      </c>
      <c r="EQ13" s="12">
        <f t="shared" si="2"/>
        <v>0</v>
      </c>
      <c r="ER13" s="12">
        <f t="shared" si="2"/>
        <v>0</v>
      </c>
      <c r="ES13" s="12">
        <f t="shared" si="2"/>
        <v>0</v>
      </c>
      <c r="ET13" s="12">
        <f t="shared" si="2"/>
        <v>0</v>
      </c>
      <c r="EU13" s="12">
        <f t="shared" si="2"/>
        <v>0</v>
      </c>
      <c r="EV13" s="12">
        <f t="shared" si="2"/>
        <v>0</v>
      </c>
      <c r="EW13" s="12">
        <f t="shared" si="2"/>
        <v>0</v>
      </c>
      <c r="EX13" s="12">
        <f t="shared" si="2"/>
        <v>0</v>
      </c>
      <c r="EY13" s="12">
        <f t="shared" si="2"/>
        <v>0</v>
      </c>
      <c r="EZ13" s="12">
        <f t="shared" si="2"/>
        <v>0</v>
      </c>
      <c r="FA13" s="12">
        <f t="shared" si="2"/>
        <v>0</v>
      </c>
      <c r="FB13" s="12">
        <f t="shared" si="2"/>
        <v>0</v>
      </c>
      <c r="FC13" s="12">
        <f t="shared" si="2"/>
        <v>0</v>
      </c>
      <c r="FD13" s="12">
        <f t="shared" si="2"/>
        <v>0</v>
      </c>
      <c r="FE13" s="12">
        <f t="shared" si="2"/>
        <v>0</v>
      </c>
      <c r="FF13" s="12">
        <f t="shared" si="2"/>
        <v>0</v>
      </c>
      <c r="FG13" s="12">
        <f t="shared" si="2"/>
        <v>0</v>
      </c>
      <c r="FH13" s="12">
        <f t="shared" si="2"/>
        <v>0</v>
      </c>
      <c r="FI13" s="12">
        <f t="shared" si="2"/>
        <v>0</v>
      </c>
      <c r="FJ13" s="12">
        <f t="shared" si="2"/>
        <v>0</v>
      </c>
      <c r="FK13" s="12">
        <f t="shared" si="2"/>
        <v>0</v>
      </c>
      <c r="FL13" s="12">
        <f t="shared" ref="FL13:GJ13" si="3" xml:space="preserve"> $F9 / $F10 / $F11* FL12</f>
        <v>0</v>
      </c>
      <c r="FM13" s="12">
        <f t="shared" si="3"/>
        <v>0</v>
      </c>
      <c r="FN13" s="12">
        <f t="shared" si="3"/>
        <v>0</v>
      </c>
      <c r="FO13" s="12">
        <f t="shared" si="3"/>
        <v>0</v>
      </c>
      <c r="FP13" s="12">
        <f t="shared" si="3"/>
        <v>0</v>
      </c>
      <c r="FQ13" s="12">
        <f t="shared" si="3"/>
        <v>0</v>
      </c>
      <c r="FR13" s="12">
        <f t="shared" si="3"/>
        <v>0</v>
      </c>
      <c r="FS13" s="12">
        <f t="shared" si="3"/>
        <v>0</v>
      </c>
      <c r="FT13" s="12">
        <f t="shared" si="3"/>
        <v>0</v>
      </c>
      <c r="FU13" s="12">
        <f t="shared" si="3"/>
        <v>0</v>
      </c>
      <c r="FV13" s="12">
        <f t="shared" si="3"/>
        <v>0</v>
      </c>
      <c r="FW13" s="12">
        <f t="shared" si="3"/>
        <v>0</v>
      </c>
      <c r="FX13" s="12">
        <f t="shared" si="3"/>
        <v>0</v>
      </c>
      <c r="FY13" s="12">
        <f t="shared" si="3"/>
        <v>0</v>
      </c>
      <c r="FZ13" s="12">
        <f t="shared" si="3"/>
        <v>0</v>
      </c>
      <c r="GA13" s="12">
        <f t="shared" si="3"/>
        <v>0</v>
      </c>
      <c r="GB13" s="12">
        <f t="shared" si="3"/>
        <v>0</v>
      </c>
      <c r="GC13" s="12">
        <f t="shared" si="3"/>
        <v>0</v>
      </c>
      <c r="GD13" s="12">
        <f t="shared" si="3"/>
        <v>0</v>
      </c>
      <c r="GE13" s="12">
        <f t="shared" si="3"/>
        <v>0</v>
      </c>
      <c r="GF13" s="12">
        <f t="shared" si="3"/>
        <v>0</v>
      </c>
      <c r="GG13" s="12">
        <f t="shared" si="3"/>
        <v>0</v>
      </c>
      <c r="GH13" s="12">
        <f t="shared" si="3"/>
        <v>0</v>
      </c>
      <c r="GI13" s="12">
        <f t="shared" si="3"/>
        <v>0</v>
      </c>
      <c r="GJ13" s="12">
        <f t="shared" si="3"/>
        <v>0</v>
      </c>
    </row>
    <row r="14" spans="1:192" x14ac:dyDescent="0.25">
      <c r="A14" s="142"/>
      <c r="B14" s="142"/>
      <c r="C14" s="143"/>
      <c r="D14" s="144"/>
      <c r="E14" s="193" t="str">
        <f xml:space="preserve"> LEFT(E13, LEN(E13) - 4)</f>
        <v>Wind asset depreciation</v>
      </c>
      <c r="F14" s="193"/>
      <c r="G14" s="193" t="str">
        <f xml:space="preserve"> SMU</f>
        <v>$ 000s</v>
      </c>
      <c r="H14" s="193">
        <f xml:space="preserve"> SUM(J14:GJ14)</f>
        <v>-317550.00000000012</v>
      </c>
      <c r="I14" s="145"/>
      <c r="J14" s="193">
        <f t="shared" ref="J14:AM14" si="4" xml:space="preserve"> -1 * J13</f>
        <v>0</v>
      </c>
      <c r="K14" s="193">
        <f t="shared" si="4"/>
        <v>0</v>
      </c>
      <c r="L14" s="193">
        <f t="shared" si="4"/>
        <v>0</v>
      </c>
      <c r="M14" s="193">
        <f t="shared" si="4"/>
        <v>0</v>
      </c>
      <c r="N14" s="193">
        <f t="shared" si="4"/>
        <v>0</v>
      </c>
      <c r="O14" s="193">
        <f t="shared" si="4"/>
        <v>0</v>
      </c>
      <c r="P14" s="193">
        <f t="shared" si="4"/>
        <v>0</v>
      </c>
      <c r="Q14" s="193">
        <f t="shared" si="4"/>
        <v>-9339.7058823529405</v>
      </c>
      <c r="R14" s="193">
        <f t="shared" si="4"/>
        <v>-9339.7058823529405</v>
      </c>
      <c r="S14" s="193">
        <f t="shared" si="4"/>
        <v>-9339.7058823529405</v>
      </c>
      <c r="T14" s="193">
        <f t="shared" si="4"/>
        <v>-9339.7058823529405</v>
      </c>
      <c r="U14" s="193">
        <f t="shared" si="4"/>
        <v>-9339.7058823529405</v>
      </c>
      <c r="V14" s="193">
        <f t="shared" si="4"/>
        <v>-9339.7058823529405</v>
      </c>
      <c r="W14" s="193">
        <f t="shared" si="4"/>
        <v>-9339.7058823529405</v>
      </c>
      <c r="X14" s="193">
        <f t="shared" si="4"/>
        <v>-9339.7058823529405</v>
      </c>
      <c r="Y14" s="193">
        <f t="shared" si="4"/>
        <v>-9339.7058823529405</v>
      </c>
      <c r="Z14" s="193">
        <f t="shared" si="4"/>
        <v>-9339.7058823529405</v>
      </c>
      <c r="AA14" s="193">
        <f t="shared" si="4"/>
        <v>-9339.7058823529405</v>
      </c>
      <c r="AB14" s="193">
        <f t="shared" si="4"/>
        <v>-9339.7058823529405</v>
      </c>
      <c r="AC14" s="193">
        <f t="shared" si="4"/>
        <v>-9339.7058823529405</v>
      </c>
      <c r="AD14" s="193">
        <f t="shared" si="4"/>
        <v>-9339.7058823529405</v>
      </c>
      <c r="AE14" s="193">
        <f t="shared" si="4"/>
        <v>-9339.7058823529405</v>
      </c>
      <c r="AF14" s="193">
        <f t="shared" si="4"/>
        <v>-9339.7058823529405</v>
      </c>
      <c r="AG14" s="193">
        <f t="shared" si="4"/>
        <v>-9339.7058823529405</v>
      </c>
      <c r="AH14" s="193">
        <f t="shared" si="4"/>
        <v>-9339.7058823529405</v>
      </c>
      <c r="AI14" s="193">
        <f t="shared" si="4"/>
        <v>-9339.7058823529405</v>
      </c>
      <c r="AJ14" s="193">
        <f t="shared" si="4"/>
        <v>-9339.7058823529405</v>
      </c>
      <c r="AK14" s="193">
        <f t="shared" si="4"/>
        <v>-9339.7058823529405</v>
      </c>
      <c r="AL14" s="193">
        <f t="shared" si="4"/>
        <v>-9339.7058823529405</v>
      </c>
      <c r="AM14" s="193">
        <f t="shared" si="4"/>
        <v>-9339.7058823529405</v>
      </c>
      <c r="AN14" s="193">
        <f t="shared" ref="AN14:CY14" si="5" xml:space="preserve"> -1 * AN13</f>
        <v>-9339.7058823529405</v>
      </c>
      <c r="AO14" s="193">
        <f t="shared" si="5"/>
        <v>-9339.7058823529405</v>
      </c>
      <c r="AP14" s="193">
        <f t="shared" si="5"/>
        <v>-9339.7058823529405</v>
      </c>
      <c r="AQ14" s="193">
        <f t="shared" si="5"/>
        <v>-9339.7058823529405</v>
      </c>
      <c r="AR14" s="193">
        <f t="shared" si="5"/>
        <v>-9339.7058823529405</v>
      </c>
      <c r="AS14" s="193">
        <f t="shared" si="5"/>
        <v>-9339.7058823529405</v>
      </c>
      <c r="AT14" s="193">
        <f t="shared" si="5"/>
        <v>-9339.7058823529405</v>
      </c>
      <c r="AU14" s="193">
        <f t="shared" si="5"/>
        <v>-9339.7058823529405</v>
      </c>
      <c r="AV14" s="193">
        <f t="shared" si="5"/>
        <v>-9339.7058823529405</v>
      </c>
      <c r="AW14" s="193">
        <f t="shared" si="5"/>
        <v>-9339.7058823529405</v>
      </c>
      <c r="AX14" s="193">
        <f t="shared" si="5"/>
        <v>-9339.7058823529405</v>
      </c>
      <c r="AY14" s="193">
        <f t="shared" si="5"/>
        <v>0</v>
      </c>
      <c r="AZ14" s="193">
        <f t="shared" si="5"/>
        <v>0</v>
      </c>
      <c r="BA14" s="193">
        <f t="shared" si="5"/>
        <v>0</v>
      </c>
      <c r="BB14" s="193">
        <f t="shared" si="5"/>
        <v>0</v>
      </c>
      <c r="BC14" s="193">
        <f t="shared" si="5"/>
        <v>0</v>
      </c>
      <c r="BD14" s="193">
        <f t="shared" si="5"/>
        <v>0</v>
      </c>
      <c r="BE14" s="193">
        <f t="shared" si="5"/>
        <v>0</v>
      </c>
      <c r="BF14" s="193">
        <f t="shared" si="5"/>
        <v>0</v>
      </c>
      <c r="BG14" s="193">
        <f t="shared" si="5"/>
        <v>0</v>
      </c>
      <c r="BH14" s="193">
        <f t="shared" si="5"/>
        <v>0</v>
      </c>
      <c r="BI14" s="193">
        <f t="shared" si="5"/>
        <v>0</v>
      </c>
      <c r="BJ14" s="193">
        <f t="shared" si="5"/>
        <v>0</v>
      </c>
      <c r="BK14" s="193">
        <f t="shared" si="5"/>
        <v>0</v>
      </c>
      <c r="BL14" s="193">
        <f t="shared" si="5"/>
        <v>0</v>
      </c>
      <c r="BM14" s="193">
        <f t="shared" si="5"/>
        <v>0</v>
      </c>
      <c r="BN14" s="193">
        <f t="shared" si="5"/>
        <v>0</v>
      </c>
      <c r="BO14" s="193">
        <f t="shared" si="5"/>
        <v>0</v>
      </c>
      <c r="BP14" s="193">
        <f t="shared" si="5"/>
        <v>0</v>
      </c>
      <c r="BQ14" s="193">
        <f t="shared" si="5"/>
        <v>0</v>
      </c>
      <c r="BR14" s="193">
        <f t="shared" si="5"/>
        <v>0</v>
      </c>
      <c r="BS14" s="193">
        <f t="shared" si="5"/>
        <v>0</v>
      </c>
      <c r="BT14" s="193">
        <f t="shared" si="5"/>
        <v>0</v>
      </c>
      <c r="BU14" s="193">
        <f t="shared" si="5"/>
        <v>0</v>
      </c>
      <c r="BV14" s="193">
        <f t="shared" si="5"/>
        <v>0</v>
      </c>
      <c r="BW14" s="193">
        <f t="shared" si="5"/>
        <v>0</v>
      </c>
      <c r="BX14" s="193">
        <f t="shared" si="5"/>
        <v>0</v>
      </c>
      <c r="BY14" s="193">
        <f t="shared" si="5"/>
        <v>0</v>
      </c>
      <c r="BZ14" s="193">
        <f t="shared" si="5"/>
        <v>0</v>
      </c>
      <c r="CA14" s="193">
        <f t="shared" si="5"/>
        <v>0</v>
      </c>
      <c r="CB14" s="193">
        <f t="shared" si="5"/>
        <v>0</v>
      </c>
      <c r="CC14" s="193">
        <f t="shared" si="5"/>
        <v>0</v>
      </c>
      <c r="CD14" s="193">
        <f t="shared" si="5"/>
        <v>0</v>
      </c>
      <c r="CE14" s="193">
        <f t="shared" si="5"/>
        <v>0</v>
      </c>
      <c r="CF14" s="193">
        <f t="shared" si="5"/>
        <v>0</v>
      </c>
      <c r="CG14" s="193">
        <f t="shared" si="5"/>
        <v>0</v>
      </c>
      <c r="CH14" s="193">
        <f t="shared" si="5"/>
        <v>0</v>
      </c>
      <c r="CI14" s="193">
        <f t="shared" si="5"/>
        <v>0</v>
      </c>
      <c r="CJ14" s="193">
        <f t="shared" si="5"/>
        <v>0</v>
      </c>
      <c r="CK14" s="193">
        <f t="shared" si="5"/>
        <v>0</v>
      </c>
      <c r="CL14" s="193">
        <f t="shared" si="5"/>
        <v>0</v>
      </c>
      <c r="CM14" s="193">
        <f t="shared" si="5"/>
        <v>0</v>
      </c>
      <c r="CN14" s="193">
        <f t="shared" si="5"/>
        <v>0</v>
      </c>
      <c r="CO14" s="193">
        <f t="shared" si="5"/>
        <v>0</v>
      </c>
      <c r="CP14" s="193">
        <f t="shared" si="5"/>
        <v>0</v>
      </c>
      <c r="CQ14" s="193">
        <f t="shared" si="5"/>
        <v>0</v>
      </c>
      <c r="CR14" s="193">
        <f t="shared" si="5"/>
        <v>0</v>
      </c>
      <c r="CS14" s="193">
        <f t="shared" si="5"/>
        <v>0</v>
      </c>
      <c r="CT14" s="193">
        <f t="shared" si="5"/>
        <v>0</v>
      </c>
      <c r="CU14" s="193">
        <f t="shared" si="5"/>
        <v>0</v>
      </c>
      <c r="CV14" s="193">
        <f t="shared" si="5"/>
        <v>0</v>
      </c>
      <c r="CW14" s="193">
        <f t="shared" si="5"/>
        <v>0</v>
      </c>
      <c r="CX14" s="193">
        <f t="shared" si="5"/>
        <v>0</v>
      </c>
      <c r="CY14" s="193">
        <f t="shared" si="5"/>
        <v>0</v>
      </c>
      <c r="CZ14" s="193">
        <f t="shared" ref="CZ14:FK14" si="6" xml:space="preserve"> -1 * CZ13</f>
        <v>0</v>
      </c>
      <c r="DA14" s="193">
        <f t="shared" si="6"/>
        <v>0</v>
      </c>
      <c r="DB14" s="193">
        <f t="shared" si="6"/>
        <v>0</v>
      </c>
      <c r="DC14" s="193">
        <f t="shared" si="6"/>
        <v>0</v>
      </c>
      <c r="DD14" s="193">
        <f t="shared" si="6"/>
        <v>0</v>
      </c>
      <c r="DE14" s="193">
        <f t="shared" si="6"/>
        <v>0</v>
      </c>
      <c r="DF14" s="193">
        <f t="shared" si="6"/>
        <v>0</v>
      </c>
      <c r="DG14" s="193">
        <f t="shared" si="6"/>
        <v>0</v>
      </c>
      <c r="DH14" s="193">
        <f t="shared" si="6"/>
        <v>0</v>
      </c>
      <c r="DI14" s="193">
        <f t="shared" si="6"/>
        <v>0</v>
      </c>
      <c r="DJ14" s="193">
        <f t="shared" si="6"/>
        <v>0</v>
      </c>
      <c r="DK14" s="193">
        <f t="shared" si="6"/>
        <v>0</v>
      </c>
      <c r="DL14" s="193">
        <f t="shared" si="6"/>
        <v>0</v>
      </c>
      <c r="DM14" s="193">
        <f t="shared" si="6"/>
        <v>0</v>
      </c>
      <c r="DN14" s="193">
        <f t="shared" si="6"/>
        <v>0</v>
      </c>
      <c r="DO14" s="193">
        <f t="shared" si="6"/>
        <v>0</v>
      </c>
      <c r="DP14" s="193">
        <f t="shared" si="6"/>
        <v>0</v>
      </c>
      <c r="DQ14" s="193">
        <f t="shared" si="6"/>
        <v>0</v>
      </c>
      <c r="DR14" s="193">
        <f t="shared" si="6"/>
        <v>0</v>
      </c>
      <c r="DS14" s="193">
        <f t="shared" si="6"/>
        <v>0</v>
      </c>
      <c r="DT14" s="193">
        <f t="shared" si="6"/>
        <v>0</v>
      </c>
      <c r="DU14" s="193">
        <f t="shared" si="6"/>
        <v>0</v>
      </c>
      <c r="DV14" s="193">
        <f t="shared" si="6"/>
        <v>0</v>
      </c>
      <c r="DW14" s="193">
        <f t="shared" si="6"/>
        <v>0</v>
      </c>
      <c r="DX14" s="193">
        <f t="shared" si="6"/>
        <v>0</v>
      </c>
      <c r="DY14" s="193">
        <f t="shared" si="6"/>
        <v>0</v>
      </c>
      <c r="DZ14" s="193">
        <f t="shared" si="6"/>
        <v>0</v>
      </c>
      <c r="EA14" s="193">
        <f t="shared" si="6"/>
        <v>0</v>
      </c>
      <c r="EB14" s="193">
        <f t="shared" si="6"/>
        <v>0</v>
      </c>
      <c r="EC14" s="193">
        <f t="shared" si="6"/>
        <v>0</v>
      </c>
      <c r="ED14" s="193">
        <f t="shared" si="6"/>
        <v>0</v>
      </c>
      <c r="EE14" s="193">
        <f t="shared" si="6"/>
        <v>0</v>
      </c>
      <c r="EF14" s="193">
        <f t="shared" si="6"/>
        <v>0</v>
      </c>
      <c r="EG14" s="193">
        <f t="shared" si="6"/>
        <v>0</v>
      </c>
      <c r="EH14" s="193">
        <f t="shared" si="6"/>
        <v>0</v>
      </c>
      <c r="EI14" s="193">
        <f t="shared" si="6"/>
        <v>0</v>
      </c>
      <c r="EJ14" s="193">
        <f t="shared" si="6"/>
        <v>0</v>
      </c>
      <c r="EK14" s="193">
        <f t="shared" si="6"/>
        <v>0</v>
      </c>
      <c r="EL14" s="193">
        <f t="shared" si="6"/>
        <v>0</v>
      </c>
      <c r="EM14" s="193">
        <f t="shared" si="6"/>
        <v>0</v>
      </c>
      <c r="EN14" s="193">
        <f t="shared" si="6"/>
        <v>0</v>
      </c>
      <c r="EO14" s="193">
        <f t="shared" si="6"/>
        <v>0</v>
      </c>
      <c r="EP14" s="193">
        <f t="shared" si="6"/>
        <v>0</v>
      </c>
      <c r="EQ14" s="193">
        <f t="shared" si="6"/>
        <v>0</v>
      </c>
      <c r="ER14" s="193">
        <f t="shared" si="6"/>
        <v>0</v>
      </c>
      <c r="ES14" s="193">
        <f t="shared" si="6"/>
        <v>0</v>
      </c>
      <c r="ET14" s="193">
        <f t="shared" si="6"/>
        <v>0</v>
      </c>
      <c r="EU14" s="193">
        <f t="shared" si="6"/>
        <v>0</v>
      </c>
      <c r="EV14" s="193">
        <f t="shared" si="6"/>
        <v>0</v>
      </c>
      <c r="EW14" s="193">
        <f t="shared" si="6"/>
        <v>0</v>
      </c>
      <c r="EX14" s="193">
        <f t="shared" si="6"/>
        <v>0</v>
      </c>
      <c r="EY14" s="193">
        <f t="shared" si="6"/>
        <v>0</v>
      </c>
      <c r="EZ14" s="193">
        <f t="shared" si="6"/>
        <v>0</v>
      </c>
      <c r="FA14" s="193">
        <f t="shared" si="6"/>
        <v>0</v>
      </c>
      <c r="FB14" s="193">
        <f t="shared" si="6"/>
        <v>0</v>
      </c>
      <c r="FC14" s="193">
        <f t="shared" si="6"/>
        <v>0</v>
      </c>
      <c r="FD14" s="193">
        <f t="shared" si="6"/>
        <v>0</v>
      </c>
      <c r="FE14" s="193">
        <f t="shared" si="6"/>
        <v>0</v>
      </c>
      <c r="FF14" s="193">
        <f t="shared" si="6"/>
        <v>0</v>
      </c>
      <c r="FG14" s="193">
        <f t="shared" si="6"/>
        <v>0</v>
      </c>
      <c r="FH14" s="193">
        <f t="shared" si="6"/>
        <v>0</v>
      </c>
      <c r="FI14" s="193">
        <f t="shared" si="6"/>
        <v>0</v>
      </c>
      <c r="FJ14" s="193">
        <f t="shared" si="6"/>
        <v>0</v>
      </c>
      <c r="FK14" s="193">
        <f t="shared" si="6"/>
        <v>0</v>
      </c>
      <c r="FL14" s="193">
        <f t="shared" ref="FL14:GJ14" si="7" xml:space="preserve"> -1 * FL13</f>
        <v>0</v>
      </c>
      <c r="FM14" s="193">
        <f t="shared" si="7"/>
        <v>0</v>
      </c>
      <c r="FN14" s="193">
        <f t="shared" si="7"/>
        <v>0</v>
      </c>
      <c r="FO14" s="193">
        <f t="shared" si="7"/>
        <v>0</v>
      </c>
      <c r="FP14" s="193">
        <f t="shared" si="7"/>
        <v>0</v>
      </c>
      <c r="FQ14" s="193">
        <f t="shared" si="7"/>
        <v>0</v>
      </c>
      <c r="FR14" s="193">
        <f t="shared" si="7"/>
        <v>0</v>
      </c>
      <c r="FS14" s="193">
        <f t="shared" si="7"/>
        <v>0</v>
      </c>
      <c r="FT14" s="193">
        <f t="shared" si="7"/>
        <v>0</v>
      </c>
      <c r="FU14" s="193">
        <f t="shared" si="7"/>
        <v>0</v>
      </c>
      <c r="FV14" s="193">
        <f t="shared" si="7"/>
        <v>0</v>
      </c>
      <c r="FW14" s="193">
        <f t="shared" si="7"/>
        <v>0</v>
      </c>
      <c r="FX14" s="193">
        <f t="shared" si="7"/>
        <v>0</v>
      </c>
      <c r="FY14" s="193">
        <f t="shared" si="7"/>
        <v>0</v>
      </c>
      <c r="FZ14" s="193">
        <f t="shared" si="7"/>
        <v>0</v>
      </c>
      <c r="GA14" s="193">
        <f t="shared" si="7"/>
        <v>0</v>
      </c>
      <c r="GB14" s="193">
        <f t="shared" si="7"/>
        <v>0</v>
      </c>
      <c r="GC14" s="193">
        <f t="shared" si="7"/>
        <v>0</v>
      </c>
      <c r="GD14" s="193">
        <f t="shared" si="7"/>
        <v>0</v>
      </c>
      <c r="GE14" s="193">
        <f t="shared" si="7"/>
        <v>0</v>
      </c>
      <c r="GF14" s="193">
        <f t="shared" si="7"/>
        <v>0</v>
      </c>
      <c r="GG14" s="193">
        <f t="shared" si="7"/>
        <v>0</v>
      </c>
      <c r="GH14" s="193">
        <f t="shared" si="7"/>
        <v>0</v>
      </c>
      <c r="GI14" s="193">
        <f t="shared" si="7"/>
        <v>0</v>
      </c>
      <c r="GJ14" s="193">
        <f t="shared" si="7"/>
        <v>0</v>
      </c>
    </row>
    <row r="16" spans="1:192" x14ac:dyDescent="0.25">
      <c r="A16" s="15" t="s">
        <v>677</v>
      </c>
    </row>
    <row r="18" spans="1:192" s="533" customFormat="1" x14ac:dyDescent="0.25">
      <c r="A18" s="223"/>
      <c r="B18" s="223"/>
      <c r="C18" s="224"/>
      <c r="D18" s="225"/>
      <c r="E18" s="226" t="s">
        <v>678</v>
      </c>
      <c r="F18" s="226"/>
      <c r="G18" s="226" t="str">
        <f xml:space="preserve"> SMU</f>
        <v>$ 000s</v>
      </c>
      <c r="H18" s="226"/>
      <c r="I18" s="227"/>
      <c r="J18" s="226">
        <f t="shared" ref="J18:AM18" si="8">I21</f>
        <v>0</v>
      </c>
      <c r="K18" s="226">
        <f t="shared" si="8"/>
        <v>0</v>
      </c>
      <c r="L18" s="226">
        <f t="shared" si="8"/>
        <v>0</v>
      </c>
      <c r="M18" s="226">
        <f t="shared" si="8"/>
        <v>32088.461538461539</v>
      </c>
      <c r="N18" s="226">
        <f t="shared" si="8"/>
        <v>103453.84615384616</v>
      </c>
      <c r="O18" s="226">
        <f t="shared" si="8"/>
        <v>174819.23076923075</v>
      </c>
      <c r="P18" s="226">
        <f t="shared" si="8"/>
        <v>246184.61538461538</v>
      </c>
      <c r="Q18" s="226">
        <f t="shared" si="8"/>
        <v>317550</v>
      </c>
      <c r="R18" s="226">
        <f t="shared" si="8"/>
        <v>308210.29411764705</v>
      </c>
      <c r="S18" s="226">
        <f t="shared" si="8"/>
        <v>298870.5882352941</v>
      </c>
      <c r="T18" s="226">
        <f t="shared" si="8"/>
        <v>289530.88235294115</v>
      </c>
      <c r="U18" s="226">
        <f t="shared" si="8"/>
        <v>280191.17647058819</v>
      </c>
      <c r="V18" s="226">
        <f t="shared" si="8"/>
        <v>270851.47058823524</v>
      </c>
      <c r="W18" s="226">
        <f t="shared" si="8"/>
        <v>261511.76470588229</v>
      </c>
      <c r="X18" s="226">
        <f t="shared" si="8"/>
        <v>252172.05882352934</v>
      </c>
      <c r="Y18" s="226">
        <f t="shared" si="8"/>
        <v>242832.35294117639</v>
      </c>
      <c r="Z18" s="226">
        <f t="shared" si="8"/>
        <v>233492.64705882344</v>
      </c>
      <c r="AA18" s="226">
        <f t="shared" si="8"/>
        <v>224152.94117647049</v>
      </c>
      <c r="AB18" s="226">
        <f t="shared" si="8"/>
        <v>214813.23529411753</v>
      </c>
      <c r="AC18" s="226">
        <f t="shared" si="8"/>
        <v>205473.52941176458</v>
      </c>
      <c r="AD18" s="226">
        <f t="shared" si="8"/>
        <v>196133.82352941163</v>
      </c>
      <c r="AE18" s="226">
        <f t="shared" si="8"/>
        <v>186794.11764705868</v>
      </c>
      <c r="AF18" s="226">
        <f t="shared" si="8"/>
        <v>177454.41176470573</v>
      </c>
      <c r="AG18" s="226">
        <f t="shared" si="8"/>
        <v>168114.70588235278</v>
      </c>
      <c r="AH18" s="226">
        <f t="shared" si="8"/>
        <v>158774.99999999983</v>
      </c>
      <c r="AI18" s="226">
        <f t="shared" si="8"/>
        <v>149435.29411764687</v>
      </c>
      <c r="AJ18" s="226">
        <f t="shared" si="8"/>
        <v>140095.58823529392</v>
      </c>
      <c r="AK18" s="226">
        <f t="shared" si="8"/>
        <v>130755.88235294099</v>
      </c>
      <c r="AL18" s="226">
        <f t="shared" si="8"/>
        <v>121416.17647058805</v>
      </c>
      <c r="AM18" s="226">
        <f t="shared" si="8"/>
        <v>112076.47058823511</v>
      </c>
      <c r="AN18" s="226">
        <f t="shared" ref="AN18" si="9">AM21</f>
        <v>102736.76470588217</v>
      </c>
      <c r="AO18" s="226">
        <f t="shared" ref="AO18" si="10">AN21</f>
        <v>93397.058823529238</v>
      </c>
      <c r="AP18" s="226">
        <f t="shared" ref="AP18" si="11">AO21</f>
        <v>84057.352941176301</v>
      </c>
      <c r="AQ18" s="226">
        <f t="shared" ref="AQ18" si="12">AP21</f>
        <v>74717.647058823364</v>
      </c>
      <c r="AR18" s="226">
        <f t="shared" ref="AR18" si="13">AQ21</f>
        <v>65377.941176470427</v>
      </c>
      <c r="AS18" s="226">
        <f t="shared" ref="AS18" si="14">AR21</f>
        <v>56038.23529411749</v>
      </c>
      <c r="AT18" s="226">
        <f t="shared" ref="AT18" si="15">AS21</f>
        <v>46698.529411764554</v>
      </c>
      <c r="AU18" s="226">
        <f t="shared" ref="AU18" si="16">AT21</f>
        <v>37358.823529411617</v>
      </c>
      <c r="AV18" s="226">
        <f t="shared" ref="AV18" si="17">AU21</f>
        <v>28019.117647058676</v>
      </c>
      <c r="AW18" s="226">
        <f t="shared" ref="AW18" si="18">AV21</f>
        <v>18679.411764705736</v>
      </c>
      <c r="AX18" s="226">
        <f t="shared" ref="AX18" si="19">AW21</f>
        <v>9339.705882352795</v>
      </c>
      <c r="AY18" s="226">
        <f t="shared" ref="AY18" si="20">AX21</f>
        <v>-1.4551915228366852E-10</v>
      </c>
      <c r="AZ18" s="226">
        <f t="shared" ref="AZ18" si="21">AY21</f>
        <v>-1.4551915228366852E-10</v>
      </c>
      <c r="BA18" s="226">
        <f t="shared" ref="BA18" si="22">AZ21</f>
        <v>-1.4551915228366852E-10</v>
      </c>
      <c r="BB18" s="226">
        <f t="shared" ref="BB18" si="23">BA21</f>
        <v>-1.4551915228366852E-10</v>
      </c>
      <c r="BC18" s="226">
        <f t="shared" ref="BC18" si="24">BB21</f>
        <v>-1.4551915228366852E-10</v>
      </c>
      <c r="BD18" s="226">
        <f t="shared" ref="BD18" si="25">BC21</f>
        <v>-1.4551915228366852E-10</v>
      </c>
      <c r="BE18" s="226">
        <f t="shared" ref="BE18" si="26">BD21</f>
        <v>-1.4551915228366852E-10</v>
      </c>
      <c r="BF18" s="226">
        <f t="shared" ref="BF18" si="27">BE21</f>
        <v>-1.4551915228366852E-10</v>
      </c>
      <c r="BG18" s="226">
        <f t="shared" ref="BG18" si="28">BF21</f>
        <v>-1.4551915228366852E-10</v>
      </c>
      <c r="BH18" s="226">
        <f t="shared" ref="BH18" si="29">BG21</f>
        <v>-1.4551915228366852E-10</v>
      </c>
      <c r="BI18" s="226">
        <f t="shared" ref="BI18" si="30">BH21</f>
        <v>-1.4551915228366852E-10</v>
      </c>
      <c r="BJ18" s="226">
        <f t="shared" ref="BJ18" si="31">BI21</f>
        <v>-1.4551915228366852E-10</v>
      </c>
      <c r="BK18" s="226">
        <f t="shared" ref="BK18" si="32">BJ21</f>
        <v>-1.4551915228366852E-10</v>
      </c>
      <c r="BL18" s="226">
        <f t="shared" ref="BL18" si="33">BK21</f>
        <v>-1.4551915228366852E-10</v>
      </c>
      <c r="BM18" s="226">
        <f t="shared" ref="BM18" si="34">BL21</f>
        <v>-1.4551915228366852E-10</v>
      </c>
      <c r="BN18" s="226">
        <f t="shared" ref="BN18" si="35">BM21</f>
        <v>-1.4551915228366852E-10</v>
      </c>
      <c r="BO18" s="226">
        <f t="shared" ref="BO18" si="36">BN21</f>
        <v>-1.4551915228366852E-10</v>
      </c>
      <c r="BP18" s="226">
        <f t="shared" ref="BP18" si="37">BO21</f>
        <v>-1.4551915228366852E-10</v>
      </c>
      <c r="BQ18" s="226">
        <f t="shared" ref="BQ18" si="38">BP21</f>
        <v>-1.4551915228366852E-10</v>
      </c>
      <c r="BR18" s="226">
        <f t="shared" ref="BR18" si="39">BQ21</f>
        <v>-1.4551915228366852E-10</v>
      </c>
      <c r="BS18" s="226">
        <f t="shared" ref="BS18" si="40">BR21</f>
        <v>-1.4551915228366852E-10</v>
      </c>
      <c r="BT18" s="226">
        <f t="shared" ref="BT18" si="41">BS21</f>
        <v>-1.4551915228366852E-10</v>
      </c>
      <c r="BU18" s="226">
        <f t="shared" ref="BU18" si="42">BT21</f>
        <v>-1.4551915228366852E-10</v>
      </c>
      <c r="BV18" s="226">
        <f t="shared" ref="BV18" si="43">BU21</f>
        <v>-1.4551915228366852E-10</v>
      </c>
      <c r="BW18" s="226">
        <f t="shared" ref="BW18" si="44">BV21</f>
        <v>-1.4551915228366852E-10</v>
      </c>
      <c r="BX18" s="226">
        <f t="shared" ref="BX18" si="45">BW21</f>
        <v>-1.4551915228366852E-10</v>
      </c>
      <c r="BY18" s="226">
        <f t="shared" ref="BY18" si="46">BX21</f>
        <v>-1.4551915228366852E-10</v>
      </c>
      <c r="BZ18" s="226">
        <f t="shared" ref="BZ18" si="47">BY21</f>
        <v>-1.4551915228366852E-10</v>
      </c>
      <c r="CA18" s="226">
        <f t="shared" ref="CA18" si="48">BZ21</f>
        <v>-1.4551915228366852E-10</v>
      </c>
      <c r="CB18" s="226">
        <f t="shared" ref="CB18" si="49">CA21</f>
        <v>-1.4551915228366852E-10</v>
      </c>
      <c r="CC18" s="226">
        <f t="shared" ref="CC18" si="50">CB21</f>
        <v>-1.4551915228366852E-10</v>
      </c>
      <c r="CD18" s="226">
        <f t="shared" ref="CD18" si="51">CC21</f>
        <v>-1.4551915228366852E-10</v>
      </c>
      <c r="CE18" s="226">
        <f t="shared" ref="CE18" si="52">CD21</f>
        <v>-1.4551915228366852E-10</v>
      </c>
      <c r="CF18" s="226">
        <f t="shared" ref="CF18" si="53">CE21</f>
        <v>-1.4551915228366852E-10</v>
      </c>
      <c r="CG18" s="226">
        <f t="shared" ref="CG18" si="54">CF21</f>
        <v>-1.4551915228366852E-10</v>
      </c>
      <c r="CH18" s="226">
        <f t="shared" ref="CH18" si="55">CG21</f>
        <v>-1.4551915228366852E-10</v>
      </c>
      <c r="CI18" s="226">
        <f t="shared" ref="CI18" si="56">CH21</f>
        <v>-1.4551915228366852E-10</v>
      </c>
      <c r="CJ18" s="226">
        <f t="shared" ref="CJ18" si="57">CI21</f>
        <v>-1.4551915228366852E-10</v>
      </c>
      <c r="CK18" s="226">
        <f t="shared" ref="CK18" si="58">CJ21</f>
        <v>-1.4551915228366852E-10</v>
      </c>
      <c r="CL18" s="226">
        <f t="shared" ref="CL18" si="59">CK21</f>
        <v>-1.4551915228366852E-10</v>
      </c>
      <c r="CM18" s="226">
        <f t="shared" ref="CM18" si="60">CL21</f>
        <v>-1.4551915228366852E-10</v>
      </c>
      <c r="CN18" s="226">
        <f t="shared" ref="CN18" si="61">CM21</f>
        <v>-1.4551915228366852E-10</v>
      </c>
      <c r="CO18" s="226">
        <f t="shared" ref="CO18" si="62">CN21</f>
        <v>-1.4551915228366852E-10</v>
      </c>
      <c r="CP18" s="226">
        <f t="shared" ref="CP18" si="63">CO21</f>
        <v>-1.4551915228366852E-10</v>
      </c>
      <c r="CQ18" s="226">
        <f t="shared" ref="CQ18" si="64">CP21</f>
        <v>-1.4551915228366852E-10</v>
      </c>
      <c r="CR18" s="226">
        <f t="shared" ref="CR18" si="65">CQ21</f>
        <v>-1.4551915228366852E-10</v>
      </c>
      <c r="CS18" s="226">
        <f t="shared" ref="CS18" si="66">CR21</f>
        <v>-1.4551915228366852E-10</v>
      </c>
      <c r="CT18" s="226">
        <f t="shared" ref="CT18" si="67">CS21</f>
        <v>-1.4551915228366852E-10</v>
      </c>
      <c r="CU18" s="226">
        <f t="shared" ref="CU18" si="68">CT21</f>
        <v>-1.4551915228366852E-10</v>
      </c>
      <c r="CV18" s="226">
        <f t="shared" ref="CV18" si="69">CU21</f>
        <v>-1.4551915228366852E-10</v>
      </c>
      <c r="CW18" s="226">
        <f t="shared" ref="CW18" si="70">CV21</f>
        <v>-1.4551915228366852E-10</v>
      </c>
      <c r="CX18" s="226">
        <f t="shared" ref="CX18" si="71">CW21</f>
        <v>-1.4551915228366852E-10</v>
      </c>
      <c r="CY18" s="226">
        <f t="shared" ref="CY18" si="72">CX21</f>
        <v>-1.4551915228366852E-10</v>
      </c>
      <c r="CZ18" s="226">
        <f t="shared" ref="CZ18" si="73">CY21</f>
        <v>-1.4551915228366852E-10</v>
      </c>
      <c r="DA18" s="226">
        <f t="shared" ref="DA18" si="74">CZ21</f>
        <v>-1.4551915228366852E-10</v>
      </c>
      <c r="DB18" s="226">
        <f t="shared" ref="DB18" si="75">DA21</f>
        <v>-1.4551915228366852E-10</v>
      </c>
      <c r="DC18" s="226">
        <f t="shared" ref="DC18" si="76">DB21</f>
        <v>-1.4551915228366852E-10</v>
      </c>
      <c r="DD18" s="226">
        <f t="shared" ref="DD18" si="77">DC21</f>
        <v>-1.4551915228366852E-10</v>
      </c>
      <c r="DE18" s="226">
        <f t="shared" ref="DE18" si="78">DD21</f>
        <v>-1.4551915228366852E-10</v>
      </c>
      <c r="DF18" s="226">
        <f t="shared" ref="DF18" si="79">DE21</f>
        <v>-1.4551915228366852E-10</v>
      </c>
      <c r="DG18" s="226">
        <f t="shared" ref="DG18" si="80">DF21</f>
        <v>-1.4551915228366852E-10</v>
      </c>
      <c r="DH18" s="226">
        <f t="shared" ref="DH18" si="81">DG21</f>
        <v>-1.4551915228366852E-10</v>
      </c>
      <c r="DI18" s="226">
        <f t="shared" ref="DI18" si="82">DH21</f>
        <v>-1.4551915228366852E-10</v>
      </c>
      <c r="DJ18" s="226">
        <f t="shared" ref="DJ18" si="83">DI21</f>
        <v>-1.4551915228366852E-10</v>
      </c>
      <c r="DK18" s="226">
        <f t="shared" ref="DK18" si="84">DJ21</f>
        <v>-1.4551915228366852E-10</v>
      </c>
      <c r="DL18" s="226">
        <f t="shared" ref="DL18" si="85">DK21</f>
        <v>-1.4551915228366852E-10</v>
      </c>
      <c r="DM18" s="226">
        <f t="shared" ref="DM18" si="86">DL21</f>
        <v>-1.4551915228366852E-10</v>
      </c>
      <c r="DN18" s="226">
        <f t="shared" ref="DN18" si="87">DM21</f>
        <v>-1.4551915228366852E-10</v>
      </c>
      <c r="DO18" s="226">
        <f t="shared" ref="DO18" si="88">DN21</f>
        <v>-1.4551915228366852E-10</v>
      </c>
      <c r="DP18" s="226">
        <f t="shared" ref="DP18" si="89">DO21</f>
        <v>-1.4551915228366852E-10</v>
      </c>
      <c r="DQ18" s="226">
        <f t="shared" ref="DQ18" si="90">DP21</f>
        <v>-1.4551915228366852E-10</v>
      </c>
      <c r="DR18" s="226">
        <f t="shared" ref="DR18" si="91">DQ21</f>
        <v>-1.4551915228366852E-10</v>
      </c>
      <c r="DS18" s="226">
        <f t="shared" ref="DS18" si="92">DR21</f>
        <v>-1.4551915228366852E-10</v>
      </c>
      <c r="DT18" s="226">
        <f t="shared" ref="DT18" si="93">DS21</f>
        <v>-1.4551915228366852E-10</v>
      </c>
      <c r="DU18" s="226">
        <f t="shared" ref="DU18" si="94">DT21</f>
        <v>-1.4551915228366852E-10</v>
      </c>
      <c r="DV18" s="226">
        <f t="shared" ref="DV18" si="95">DU21</f>
        <v>-1.4551915228366852E-10</v>
      </c>
      <c r="DW18" s="226">
        <f t="shared" ref="DW18" si="96">DV21</f>
        <v>-1.4551915228366852E-10</v>
      </c>
      <c r="DX18" s="226">
        <f t="shared" ref="DX18" si="97">DW21</f>
        <v>-1.4551915228366852E-10</v>
      </c>
      <c r="DY18" s="226">
        <f t="shared" ref="DY18" si="98">DX21</f>
        <v>-1.4551915228366852E-10</v>
      </c>
      <c r="DZ18" s="226">
        <f t="shared" ref="DZ18" si="99">DY21</f>
        <v>-1.4551915228366852E-10</v>
      </c>
      <c r="EA18" s="226">
        <f t="shared" ref="EA18" si="100">DZ21</f>
        <v>-1.4551915228366852E-10</v>
      </c>
      <c r="EB18" s="226">
        <f t="shared" ref="EB18" si="101">EA21</f>
        <v>-1.4551915228366852E-10</v>
      </c>
      <c r="EC18" s="226">
        <f t="shared" ref="EC18" si="102">EB21</f>
        <v>-1.4551915228366852E-10</v>
      </c>
      <c r="ED18" s="226">
        <f t="shared" ref="ED18" si="103">EC21</f>
        <v>-1.4551915228366852E-10</v>
      </c>
      <c r="EE18" s="226">
        <f t="shared" ref="EE18" si="104">ED21</f>
        <v>-1.4551915228366852E-10</v>
      </c>
      <c r="EF18" s="226">
        <f t="shared" ref="EF18" si="105">EE21</f>
        <v>-1.4551915228366852E-10</v>
      </c>
      <c r="EG18" s="226">
        <f t="shared" ref="EG18" si="106">EF21</f>
        <v>-1.4551915228366852E-10</v>
      </c>
      <c r="EH18" s="226">
        <f t="shared" ref="EH18" si="107">EG21</f>
        <v>-1.4551915228366852E-10</v>
      </c>
      <c r="EI18" s="226">
        <f t="shared" ref="EI18" si="108">EH21</f>
        <v>-1.4551915228366852E-10</v>
      </c>
      <c r="EJ18" s="226">
        <f t="shared" ref="EJ18" si="109">EI21</f>
        <v>-1.4551915228366852E-10</v>
      </c>
      <c r="EK18" s="226">
        <f t="shared" ref="EK18" si="110">EJ21</f>
        <v>-1.4551915228366852E-10</v>
      </c>
      <c r="EL18" s="226">
        <f t="shared" ref="EL18" si="111">EK21</f>
        <v>-1.4551915228366852E-10</v>
      </c>
      <c r="EM18" s="226">
        <f t="shared" ref="EM18" si="112">EL21</f>
        <v>-1.4551915228366852E-10</v>
      </c>
      <c r="EN18" s="226">
        <f t="shared" ref="EN18" si="113">EM21</f>
        <v>-1.4551915228366852E-10</v>
      </c>
      <c r="EO18" s="226">
        <f t="shared" ref="EO18" si="114">EN21</f>
        <v>-1.4551915228366852E-10</v>
      </c>
      <c r="EP18" s="226">
        <f t="shared" ref="EP18" si="115">EO21</f>
        <v>-1.4551915228366852E-10</v>
      </c>
      <c r="EQ18" s="226">
        <f t="shared" ref="EQ18" si="116">EP21</f>
        <v>-1.4551915228366852E-10</v>
      </c>
      <c r="ER18" s="226">
        <f t="shared" ref="ER18" si="117">EQ21</f>
        <v>-1.4551915228366852E-10</v>
      </c>
      <c r="ES18" s="226">
        <f t="shared" ref="ES18" si="118">ER21</f>
        <v>-1.4551915228366852E-10</v>
      </c>
      <c r="ET18" s="226">
        <f t="shared" ref="ET18" si="119">ES21</f>
        <v>-1.4551915228366852E-10</v>
      </c>
      <c r="EU18" s="226">
        <f t="shared" ref="EU18" si="120">ET21</f>
        <v>-1.4551915228366852E-10</v>
      </c>
      <c r="EV18" s="226">
        <f t="shared" ref="EV18" si="121">EU21</f>
        <v>-1.4551915228366852E-10</v>
      </c>
      <c r="EW18" s="226">
        <f t="shared" ref="EW18" si="122">EV21</f>
        <v>-1.4551915228366852E-10</v>
      </c>
      <c r="EX18" s="226">
        <f t="shared" ref="EX18" si="123">EW21</f>
        <v>-1.4551915228366852E-10</v>
      </c>
      <c r="EY18" s="226">
        <f t="shared" ref="EY18" si="124">EX21</f>
        <v>-1.4551915228366852E-10</v>
      </c>
      <c r="EZ18" s="226">
        <f t="shared" ref="EZ18" si="125">EY21</f>
        <v>-1.4551915228366852E-10</v>
      </c>
      <c r="FA18" s="226">
        <f t="shared" ref="FA18" si="126">EZ21</f>
        <v>-1.4551915228366852E-10</v>
      </c>
      <c r="FB18" s="226">
        <f t="shared" ref="FB18" si="127">FA21</f>
        <v>-1.4551915228366852E-10</v>
      </c>
      <c r="FC18" s="226">
        <f t="shared" ref="FC18" si="128">FB21</f>
        <v>-1.4551915228366852E-10</v>
      </c>
      <c r="FD18" s="226">
        <f t="shared" ref="FD18" si="129">FC21</f>
        <v>-1.4551915228366852E-10</v>
      </c>
      <c r="FE18" s="226">
        <f t="shared" ref="FE18" si="130">FD21</f>
        <v>-1.4551915228366852E-10</v>
      </c>
      <c r="FF18" s="226">
        <f t="shared" ref="FF18" si="131">FE21</f>
        <v>-1.4551915228366852E-10</v>
      </c>
      <c r="FG18" s="226">
        <f t="shared" ref="FG18" si="132">FF21</f>
        <v>-1.4551915228366852E-10</v>
      </c>
      <c r="FH18" s="226">
        <f t="shared" ref="FH18" si="133">FG21</f>
        <v>-1.4551915228366852E-10</v>
      </c>
      <c r="FI18" s="226">
        <f t="shared" ref="FI18" si="134">FH21</f>
        <v>-1.4551915228366852E-10</v>
      </c>
      <c r="FJ18" s="226">
        <f t="shared" ref="FJ18" si="135">FI21</f>
        <v>-1.4551915228366852E-10</v>
      </c>
      <c r="FK18" s="226">
        <f t="shared" ref="FK18" si="136">FJ21</f>
        <v>-1.4551915228366852E-10</v>
      </c>
      <c r="FL18" s="226">
        <f t="shared" ref="FL18" si="137">FK21</f>
        <v>-1.4551915228366852E-10</v>
      </c>
      <c r="FM18" s="226">
        <f t="shared" ref="FM18" si="138">FL21</f>
        <v>-1.4551915228366852E-10</v>
      </c>
      <c r="FN18" s="226">
        <f t="shared" ref="FN18" si="139">FM21</f>
        <v>-1.4551915228366852E-10</v>
      </c>
      <c r="FO18" s="226">
        <f t="shared" ref="FO18" si="140">FN21</f>
        <v>-1.4551915228366852E-10</v>
      </c>
      <c r="FP18" s="226">
        <f t="shared" ref="FP18" si="141">FO21</f>
        <v>-1.4551915228366852E-10</v>
      </c>
      <c r="FQ18" s="226">
        <f t="shared" ref="FQ18" si="142">FP21</f>
        <v>-1.4551915228366852E-10</v>
      </c>
      <c r="FR18" s="226">
        <f t="shared" ref="FR18" si="143">FQ21</f>
        <v>-1.4551915228366852E-10</v>
      </c>
      <c r="FS18" s="226">
        <f t="shared" ref="FS18" si="144">FR21</f>
        <v>-1.4551915228366852E-10</v>
      </c>
      <c r="FT18" s="226">
        <f t="shared" ref="FT18" si="145">FS21</f>
        <v>-1.4551915228366852E-10</v>
      </c>
      <c r="FU18" s="226">
        <f t="shared" ref="FU18" si="146">FT21</f>
        <v>-1.4551915228366852E-10</v>
      </c>
      <c r="FV18" s="226">
        <f t="shared" ref="FV18" si="147">FU21</f>
        <v>-1.4551915228366852E-10</v>
      </c>
      <c r="FW18" s="226">
        <f t="shared" ref="FW18" si="148">FV21</f>
        <v>-1.4551915228366852E-10</v>
      </c>
      <c r="FX18" s="226">
        <f t="shared" ref="FX18" si="149">FW21</f>
        <v>-1.4551915228366852E-10</v>
      </c>
      <c r="FY18" s="226">
        <f t="shared" ref="FY18" si="150">FX21</f>
        <v>-1.4551915228366852E-10</v>
      </c>
      <c r="FZ18" s="226">
        <f t="shared" ref="FZ18" si="151">FY21</f>
        <v>-1.4551915228366852E-10</v>
      </c>
      <c r="GA18" s="226">
        <f t="shared" ref="GA18" si="152">FZ21</f>
        <v>-1.4551915228366852E-10</v>
      </c>
      <c r="GB18" s="226">
        <f t="shared" ref="GB18" si="153">GA21</f>
        <v>-1.4551915228366852E-10</v>
      </c>
      <c r="GC18" s="226">
        <f t="shared" ref="GC18" si="154">GB21</f>
        <v>-1.4551915228366852E-10</v>
      </c>
      <c r="GD18" s="226">
        <f t="shared" ref="GD18" si="155">GC21</f>
        <v>-1.4551915228366852E-10</v>
      </c>
      <c r="GE18" s="226">
        <f t="shared" ref="GE18" si="156">GD21</f>
        <v>-1.4551915228366852E-10</v>
      </c>
      <c r="GF18" s="226">
        <f t="shared" ref="GF18" si="157">GE21</f>
        <v>-1.4551915228366852E-10</v>
      </c>
      <c r="GG18" s="226">
        <f t="shared" ref="GG18" si="158">GF21</f>
        <v>-1.4551915228366852E-10</v>
      </c>
      <c r="GH18" s="226">
        <f t="shared" ref="GH18" si="159">GG21</f>
        <v>-1.4551915228366852E-10</v>
      </c>
      <c r="GI18" s="226">
        <f t="shared" ref="GI18" si="160">GH21</f>
        <v>-1.4551915228366852E-10</v>
      </c>
      <c r="GJ18" s="226">
        <f t="shared" ref="GJ18" si="161">GI21</f>
        <v>-1.4551915228366852E-10</v>
      </c>
    </row>
    <row r="19" spans="1:192" s="529" customFormat="1" x14ac:dyDescent="0.25">
      <c r="A19" s="15"/>
      <c r="B19" s="15"/>
      <c r="C19" s="21"/>
      <c r="D19" s="48"/>
      <c r="E19" s="532" t="str">
        <f xml:space="preserve"> ConCost!E$78</f>
        <v>Construction costs POS</v>
      </c>
      <c r="F19" s="532">
        <f xml:space="preserve"> ConCost!F$78</f>
        <v>0</v>
      </c>
      <c r="G19" s="532" t="str">
        <f xml:space="preserve"> ConCost!G$78</f>
        <v>$ 000s</v>
      </c>
      <c r="H19" s="532">
        <f xml:space="preserve"> ConCost!H$78</f>
        <v>317550</v>
      </c>
      <c r="I19" s="532">
        <f xml:space="preserve"> ConCost!I$78</f>
        <v>0</v>
      </c>
      <c r="J19" s="532">
        <f xml:space="preserve"> ConCost!J$78</f>
        <v>0</v>
      </c>
      <c r="K19" s="532">
        <f xml:space="preserve"> ConCost!K$78</f>
        <v>0</v>
      </c>
      <c r="L19" s="532">
        <f xml:space="preserve"> ConCost!L$78</f>
        <v>32088.461538461539</v>
      </c>
      <c r="M19" s="532">
        <f xml:space="preserve"> ConCost!M$78</f>
        <v>71365.38461538461</v>
      </c>
      <c r="N19" s="532">
        <f xml:space="preserve"> ConCost!N$78</f>
        <v>71365.38461538461</v>
      </c>
      <c r="O19" s="532">
        <f xml:space="preserve"> ConCost!O$78</f>
        <v>71365.38461538461</v>
      </c>
      <c r="P19" s="532">
        <f xml:space="preserve"> ConCost!P$78</f>
        <v>71365.38461538461</v>
      </c>
      <c r="Q19" s="532">
        <f xml:space="preserve"> ConCost!Q$78</f>
        <v>0</v>
      </c>
      <c r="R19" s="532">
        <f xml:space="preserve"> ConCost!R$78</f>
        <v>0</v>
      </c>
      <c r="S19" s="532">
        <f xml:space="preserve"> ConCost!S$78</f>
        <v>0</v>
      </c>
      <c r="T19" s="532">
        <f xml:space="preserve"> ConCost!T$78</f>
        <v>0</v>
      </c>
      <c r="U19" s="532">
        <f xml:space="preserve"> ConCost!U$78</f>
        <v>0</v>
      </c>
      <c r="V19" s="532">
        <f xml:space="preserve"> ConCost!V$78</f>
        <v>0</v>
      </c>
      <c r="W19" s="532">
        <f xml:space="preserve"> ConCost!W$78</f>
        <v>0</v>
      </c>
      <c r="X19" s="532">
        <f xml:space="preserve"> ConCost!X$78</f>
        <v>0</v>
      </c>
      <c r="Y19" s="532">
        <f xml:space="preserve"> ConCost!Y$78</f>
        <v>0</v>
      </c>
      <c r="Z19" s="532">
        <f xml:space="preserve"> ConCost!Z$78</f>
        <v>0</v>
      </c>
      <c r="AA19" s="532">
        <f xml:space="preserve"> ConCost!AA$78</f>
        <v>0</v>
      </c>
      <c r="AB19" s="532">
        <f xml:space="preserve"> ConCost!AB$78</f>
        <v>0</v>
      </c>
      <c r="AC19" s="532">
        <f xml:space="preserve"> ConCost!AC$78</f>
        <v>0</v>
      </c>
      <c r="AD19" s="532">
        <f xml:space="preserve"> ConCost!AD$78</f>
        <v>0</v>
      </c>
      <c r="AE19" s="532">
        <f xml:space="preserve"> ConCost!AE$78</f>
        <v>0</v>
      </c>
      <c r="AF19" s="532">
        <f xml:space="preserve"> ConCost!AF$78</f>
        <v>0</v>
      </c>
      <c r="AG19" s="532">
        <f xml:space="preserve"> ConCost!AG$78</f>
        <v>0</v>
      </c>
      <c r="AH19" s="532">
        <f xml:space="preserve"> ConCost!AH$78</f>
        <v>0</v>
      </c>
      <c r="AI19" s="532">
        <f xml:space="preserve"> ConCost!AI$78</f>
        <v>0</v>
      </c>
      <c r="AJ19" s="532">
        <f xml:space="preserve"> ConCost!AJ$78</f>
        <v>0</v>
      </c>
      <c r="AK19" s="532">
        <f xml:space="preserve"> ConCost!AK$78</f>
        <v>0</v>
      </c>
      <c r="AL19" s="532">
        <f xml:space="preserve"> ConCost!AL$78</f>
        <v>0</v>
      </c>
      <c r="AM19" s="532">
        <f xml:space="preserve"> ConCost!AM$78</f>
        <v>0</v>
      </c>
      <c r="AN19" s="532">
        <f xml:space="preserve"> ConCost!AN$78</f>
        <v>0</v>
      </c>
      <c r="AO19" s="532">
        <f xml:space="preserve"> ConCost!AO$78</f>
        <v>0</v>
      </c>
      <c r="AP19" s="532">
        <f xml:space="preserve"> ConCost!AP$78</f>
        <v>0</v>
      </c>
      <c r="AQ19" s="532">
        <f xml:space="preserve"> ConCost!AQ$78</f>
        <v>0</v>
      </c>
      <c r="AR19" s="532">
        <f xml:space="preserve"> ConCost!AR$78</f>
        <v>0</v>
      </c>
      <c r="AS19" s="532">
        <f xml:space="preserve"> ConCost!AS$78</f>
        <v>0</v>
      </c>
      <c r="AT19" s="532">
        <f xml:space="preserve"> ConCost!AT$78</f>
        <v>0</v>
      </c>
      <c r="AU19" s="532">
        <f xml:space="preserve"> ConCost!AU$78</f>
        <v>0</v>
      </c>
      <c r="AV19" s="532">
        <f xml:space="preserve"> ConCost!AV$78</f>
        <v>0</v>
      </c>
      <c r="AW19" s="532">
        <f xml:space="preserve"> ConCost!AW$78</f>
        <v>0</v>
      </c>
      <c r="AX19" s="532">
        <f xml:space="preserve"> ConCost!AX$78</f>
        <v>0</v>
      </c>
      <c r="AY19" s="532">
        <f xml:space="preserve"> ConCost!AY$78</f>
        <v>0</v>
      </c>
      <c r="AZ19" s="532">
        <f xml:space="preserve"> ConCost!AZ$78</f>
        <v>0</v>
      </c>
      <c r="BA19" s="532">
        <f xml:space="preserve"> ConCost!BA$78</f>
        <v>0</v>
      </c>
      <c r="BB19" s="532">
        <f xml:space="preserve"> ConCost!BB$78</f>
        <v>0</v>
      </c>
      <c r="BC19" s="532">
        <f xml:space="preserve"> ConCost!BC$78</f>
        <v>0</v>
      </c>
      <c r="BD19" s="532">
        <f xml:space="preserve"> ConCost!BD$78</f>
        <v>0</v>
      </c>
      <c r="BE19" s="532">
        <f xml:space="preserve"> ConCost!BE$78</f>
        <v>0</v>
      </c>
      <c r="BF19" s="532">
        <f xml:space="preserve"> ConCost!BF$78</f>
        <v>0</v>
      </c>
      <c r="BG19" s="532">
        <f xml:space="preserve"> ConCost!BG$78</f>
        <v>0</v>
      </c>
      <c r="BH19" s="532">
        <f xml:space="preserve"> ConCost!BH$78</f>
        <v>0</v>
      </c>
      <c r="BI19" s="532">
        <f xml:space="preserve"> ConCost!BI$78</f>
        <v>0</v>
      </c>
      <c r="BJ19" s="532">
        <f xml:space="preserve"> ConCost!BJ$78</f>
        <v>0</v>
      </c>
      <c r="BK19" s="532">
        <f xml:space="preserve"> ConCost!BK$78</f>
        <v>0</v>
      </c>
      <c r="BL19" s="532">
        <f xml:space="preserve"> ConCost!BL$78</f>
        <v>0</v>
      </c>
      <c r="BM19" s="532">
        <f xml:space="preserve"> ConCost!BM$78</f>
        <v>0</v>
      </c>
      <c r="BN19" s="532">
        <f xml:space="preserve"> ConCost!BN$78</f>
        <v>0</v>
      </c>
      <c r="BO19" s="532">
        <f xml:space="preserve"> ConCost!BO$78</f>
        <v>0</v>
      </c>
      <c r="BP19" s="532">
        <f xml:space="preserve"> ConCost!BP$78</f>
        <v>0</v>
      </c>
      <c r="BQ19" s="532">
        <f xml:space="preserve"> ConCost!BQ$78</f>
        <v>0</v>
      </c>
      <c r="BR19" s="532">
        <f xml:space="preserve"> ConCost!BR$78</f>
        <v>0</v>
      </c>
      <c r="BS19" s="532">
        <f xml:space="preserve"> ConCost!BS$78</f>
        <v>0</v>
      </c>
      <c r="BT19" s="532">
        <f xml:space="preserve"> ConCost!BT$78</f>
        <v>0</v>
      </c>
      <c r="BU19" s="532">
        <f xml:space="preserve"> ConCost!BU$78</f>
        <v>0</v>
      </c>
      <c r="BV19" s="532">
        <f xml:space="preserve"> ConCost!BV$78</f>
        <v>0</v>
      </c>
      <c r="BW19" s="532">
        <f xml:space="preserve"> ConCost!BW$78</f>
        <v>0</v>
      </c>
      <c r="BX19" s="532">
        <f xml:space="preserve"> ConCost!BX$78</f>
        <v>0</v>
      </c>
      <c r="BY19" s="532">
        <f xml:space="preserve"> ConCost!BY$78</f>
        <v>0</v>
      </c>
      <c r="BZ19" s="532">
        <f xml:space="preserve"> ConCost!BZ$78</f>
        <v>0</v>
      </c>
      <c r="CA19" s="532">
        <f xml:space="preserve"> ConCost!CA$78</f>
        <v>0</v>
      </c>
      <c r="CB19" s="532">
        <f xml:space="preserve"> ConCost!CB$78</f>
        <v>0</v>
      </c>
      <c r="CC19" s="532">
        <f xml:space="preserve"> ConCost!CC$78</f>
        <v>0</v>
      </c>
      <c r="CD19" s="532">
        <f xml:space="preserve"> ConCost!CD$78</f>
        <v>0</v>
      </c>
      <c r="CE19" s="532">
        <f xml:space="preserve"> ConCost!CE$78</f>
        <v>0</v>
      </c>
      <c r="CF19" s="532">
        <f xml:space="preserve"> ConCost!CF$78</f>
        <v>0</v>
      </c>
      <c r="CG19" s="532">
        <f xml:space="preserve"> ConCost!CG$78</f>
        <v>0</v>
      </c>
      <c r="CH19" s="532">
        <f xml:space="preserve"> ConCost!CH$78</f>
        <v>0</v>
      </c>
      <c r="CI19" s="532">
        <f xml:space="preserve"> ConCost!CI$78</f>
        <v>0</v>
      </c>
      <c r="CJ19" s="532">
        <f xml:space="preserve"> ConCost!CJ$78</f>
        <v>0</v>
      </c>
      <c r="CK19" s="532">
        <f xml:space="preserve"> ConCost!CK$78</f>
        <v>0</v>
      </c>
      <c r="CL19" s="532">
        <f xml:space="preserve"> ConCost!CL$78</f>
        <v>0</v>
      </c>
      <c r="CM19" s="532">
        <f xml:space="preserve"> ConCost!CM$78</f>
        <v>0</v>
      </c>
      <c r="CN19" s="532">
        <f xml:space="preserve"> ConCost!CN$78</f>
        <v>0</v>
      </c>
      <c r="CO19" s="532">
        <f xml:space="preserve"> ConCost!CO$78</f>
        <v>0</v>
      </c>
      <c r="CP19" s="532">
        <f xml:space="preserve"> ConCost!CP$78</f>
        <v>0</v>
      </c>
      <c r="CQ19" s="532">
        <f xml:space="preserve"> ConCost!CQ$78</f>
        <v>0</v>
      </c>
      <c r="CR19" s="532">
        <f xml:space="preserve"> ConCost!CR$78</f>
        <v>0</v>
      </c>
      <c r="CS19" s="532">
        <f xml:space="preserve"> ConCost!CS$78</f>
        <v>0</v>
      </c>
      <c r="CT19" s="532">
        <f xml:space="preserve"> ConCost!CT$78</f>
        <v>0</v>
      </c>
      <c r="CU19" s="532">
        <f xml:space="preserve"> ConCost!CU$78</f>
        <v>0</v>
      </c>
      <c r="CV19" s="532">
        <f xml:space="preserve"> ConCost!CV$78</f>
        <v>0</v>
      </c>
      <c r="CW19" s="532">
        <f xml:space="preserve"> ConCost!CW$78</f>
        <v>0</v>
      </c>
      <c r="CX19" s="532">
        <f xml:space="preserve"> ConCost!CX$78</f>
        <v>0</v>
      </c>
      <c r="CY19" s="532">
        <f xml:space="preserve"> ConCost!CY$78</f>
        <v>0</v>
      </c>
      <c r="CZ19" s="532">
        <f xml:space="preserve"> ConCost!CZ$78</f>
        <v>0</v>
      </c>
      <c r="DA19" s="532">
        <f xml:space="preserve"> ConCost!DA$78</f>
        <v>0</v>
      </c>
      <c r="DB19" s="532">
        <f xml:space="preserve"> ConCost!DB$78</f>
        <v>0</v>
      </c>
      <c r="DC19" s="532">
        <f xml:space="preserve"> ConCost!DC$78</f>
        <v>0</v>
      </c>
      <c r="DD19" s="532">
        <f xml:space="preserve"> ConCost!DD$78</f>
        <v>0</v>
      </c>
      <c r="DE19" s="532">
        <f xml:space="preserve"> ConCost!DE$78</f>
        <v>0</v>
      </c>
      <c r="DF19" s="532">
        <f xml:space="preserve"> ConCost!DF$78</f>
        <v>0</v>
      </c>
      <c r="DG19" s="532">
        <f xml:space="preserve"> ConCost!DG$78</f>
        <v>0</v>
      </c>
      <c r="DH19" s="532">
        <f xml:space="preserve"> ConCost!DH$78</f>
        <v>0</v>
      </c>
      <c r="DI19" s="532">
        <f xml:space="preserve"> ConCost!DI$78</f>
        <v>0</v>
      </c>
      <c r="DJ19" s="532">
        <f xml:space="preserve"> ConCost!DJ$78</f>
        <v>0</v>
      </c>
      <c r="DK19" s="532">
        <f xml:space="preserve"> ConCost!DK$78</f>
        <v>0</v>
      </c>
      <c r="DL19" s="532">
        <f xml:space="preserve"> ConCost!DL$78</f>
        <v>0</v>
      </c>
      <c r="DM19" s="532">
        <f xml:space="preserve"> ConCost!DM$78</f>
        <v>0</v>
      </c>
      <c r="DN19" s="532">
        <f xml:space="preserve"> ConCost!DN$78</f>
        <v>0</v>
      </c>
      <c r="DO19" s="532">
        <f xml:space="preserve"> ConCost!DO$78</f>
        <v>0</v>
      </c>
      <c r="DP19" s="532">
        <f xml:space="preserve"> ConCost!DP$78</f>
        <v>0</v>
      </c>
      <c r="DQ19" s="532">
        <f xml:space="preserve"> ConCost!DQ$78</f>
        <v>0</v>
      </c>
      <c r="DR19" s="532">
        <f xml:space="preserve"> ConCost!DR$78</f>
        <v>0</v>
      </c>
      <c r="DS19" s="532">
        <f xml:space="preserve"> ConCost!DS$78</f>
        <v>0</v>
      </c>
      <c r="DT19" s="532">
        <f xml:space="preserve"> ConCost!DT$78</f>
        <v>0</v>
      </c>
      <c r="DU19" s="532">
        <f xml:space="preserve"> ConCost!DU$78</f>
        <v>0</v>
      </c>
      <c r="DV19" s="532">
        <f xml:space="preserve"> ConCost!DV$78</f>
        <v>0</v>
      </c>
      <c r="DW19" s="532">
        <f xml:space="preserve"> ConCost!DW$78</f>
        <v>0</v>
      </c>
      <c r="DX19" s="532">
        <f xml:space="preserve"> ConCost!DX$78</f>
        <v>0</v>
      </c>
      <c r="DY19" s="532">
        <f xml:space="preserve"> ConCost!DY$78</f>
        <v>0</v>
      </c>
      <c r="DZ19" s="532">
        <f xml:space="preserve"> ConCost!DZ$78</f>
        <v>0</v>
      </c>
      <c r="EA19" s="532">
        <f xml:space="preserve"> ConCost!EA$78</f>
        <v>0</v>
      </c>
      <c r="EB19" s="532">
        <f xml:space="preserve"> ConCost!EB$78</f>
        <v>0</v>
      </c>
      <c r="EC19" s="532">
        <f xml:space="preserve"> ConCost!EC$78</f>
        <v>0</v>
      </c>
      <c r="ED19" s="532">
        <f xml:space="preserve"> ConCost!ED$78</f>
        <v>0</v>
      </c>
      <c r="EE19" s="532">
        <f xml:space="preserve"> ConCost!EE$78</f>
        <v>0</v>
      </c>
      <c r="EF19" s="532">
        <f xml:space="preserve"> ConCost!EF$78</f>
        <v>0</v>
      </c>
      <c r="EG19" s="532">
        <f xml:space="preserve"> ConCost!EG$78</f>
        <v>0</v>
      </c>
      <c r="EH19" s="532">
        <f xml:space="preserve"> ConCost!EH$78</f>
        <v>0</v>
      </c>
      <c r="EI19" s="532">
        <f xml:space="preserve"> ConCost!EI$78</f>
        <v>0</v>
      </c>
      <c r="EJ19" s="532">
        <f xml:space="preserve"> ConCost!EJ$78</f>
        <v>0</v>
      </c>
      <c r="EK19" s="532">
        <f xml:space="preserve"> ConCost!EK$78</f>
        <v>0</v>
      </c>
      <c r="EL19" s="532">
        <f xml:space="preserve"> ConCost!EL$78</f>
        <v>0</v>
      </c>
      <c r="EM19" s="532">
        <f xml:space="preserve"> ConCost!EM$78</f>
        <v>0</v>
      </c>
      <c r="EN19" s="532">
        <f xml:space="preserve"> ConCost!EN$78</f>
        <v>0</v>
      </c>
      <c r="EO19" s="532">
        <f xml:space="preserve"> ConCost!EO$78</f>
        <v>0</v>
      </c>
      <c r="EP19" s="532">
        <f xml:space="preserve"> ConCost!EP$78</f>
        <v>0</v>
      </c>
      <c r="EQ19" s="532">
        <f xml:space="preserve"> ConCost!EQ$78</f>
        <v>0</v>
      </c>
      <c r="ER19" s="532">
        <f xml:space="preserve"> ConCost!ER$78</f>
        <v>0</v>
      </c>
      <c r="ES19" s="532">
        <f xml:space="preserve"> ConCost!ES$78</f>
        <v>0</v>
      </c>
      <c r="ET19" s="532">
        <f xml:space="preserve"> ConCost!ET$78</f>
        <v>0</v>
      </c>
      <c r="EU19" s="532">
        <f xml:space="preserve"> ConCost!EU$78</f>
        <v>0</v>
      </c>
      <c r="EV19" s="532">
        <f xml:space="preserve"> ConCost!EV$78</f>
        <v>0</v>
      </c>
      <c r="EW19" s="532">
        <f xml:space="preserve"> ConCost!EW$78</f>
        <v>0</v>
      </c>
      <c r="EX19" s="532">
        <f xml:space="preserve"> ConCost!EX$78</f>
        <v>0</v>
      </c>
      <c r="EY19" s="532">
        <f xml:space="preserve"> ConCost!EY$78</f>
        <v>0</v>
      </c>
      <c r="EZ19" s="532">
        <f xml:space="preserve"> ConCost!EZ$78</f>
        <v>0</v>
      </c>
      <c r="FA19" s="532">
        <f xml:space="preserve"> ConCost!FA$78</f>
        <v>0</v>
      </c>
      <c r="FB19" s="532">
        <f xml:space="preserve"> ConCost!FB$78</f>
        <v>0</v>
      </c>
      <c r="FC19" s="532">
        <f xml:space="preserve"> ConCost!FC$78</f>
        <v>0</v>
      </c>
      <c r="FD19" s="532">
        <f xml:space="preserve"> ConCost!FD$78</f>
        <v>0</v>
      </c>
      <c r="FE19" s="532">
        <f xml:space="preserve"> ConCost!FE$78</f>
        <v>0</v>
      </c>
      <c r="FF19" s="532">
        <f xml:space="preserve"> ConCost!FF$78</f>
        <v>0</v>
      </c>
      <c r="FG19" s="532">
        <f xml:space="preserve"> ConCost!FG$78</f>
        <v>0</v>
      </c>
      <c r="FH19" s="532">
        <f xml:space="preserve"> ConCost!FH$78</f>
        <v>0</v>
      </c>
      <c r="FI19" s="532">
        <f xml:space="preserve"> ConCost!FI$78</f>
        <v>0</v>
      </c>
      <c r="FJ19" s="532">
        <f xml:space="preserve"> ConCost!FJ$78</f>
        <v>0</v>
      </c>
      <c r="FK19" s="532">
        <f xml:space="preserve"> ConCost!FK$78</f>
        <v>0</v>
      </c>
      <c r="FL19" s="532">
        <f xml:space="preserve"> ConCost!FL$78</f>
        <v>0</v>
      </c>
      <c r="FM19" s="532">
        <f xml:space="preserve"> ConCost!FM$78</f>
        <v>0</v>
      </c>
      <c r="FN19" s="532">
        <f xml:space="preserve"> ConCost!FN$78</f>
        <v>0</v>
      </c>
      <c r="FO19" s="532">
        <f xml:space="preserve"> ConCost!FO$78</f>
        <v>0</v>
      </c>
      <c r="FP19" s="532">
        <f xml:space="preserve"> ConCost!FP$78</f>
        <v>0</v>
      </c>
      <c r="FQ19" s="532">
        <f xml:space="preserve"> ConCost!FQ$78</f>
        <v>0</v>
      </c>
      <c r="FR19" s="532">
        <f xml:space="preserve"> ConCost!FR$78</f>
        <v>0</v>
      </c>
      <c r="FS19" s="532">
        <f xml:space="preserve"> ConCost!FS$78</f>
        <v>0</v>
      </c>
      <c r="FT19" s="532">
        <f xml:space="preserve"> ConCost!FT$78</f>
        <v>0</v>
      </c>
      <c r="FU19" s="532">
        <f xml:space="preserve"> ConCost!FU$78</f>
        <v>0</v>
      </c>
      <c r="FV19" s="532">
        <f xml:space="preserve"> ConCost!FV$78</f>
        <v>0</v>
      </c>
      <c r="FW19" s="532">
        <f xml:space="preserve"> ConCost!FW$78</f>
        <v>0</v>
      </c>
      <c r="FX19" s="532">
        <f xml:space="preserve"> ConCost!FX$78</f>
        <v>0</v>
      </c>
      <c r="FY19" s="532">
        <f xml:space="preserve"> ConCost!FY$78</f>
        <v>0</v>
      </c>
      <c r="FZ19" s="532">
        <f xml:space="preserve"> ConCost!FZ$78</f>
        <v>0</v>
      </c>
      <c r="GA19" s="532">
        <f xml:space="preserve"> ConCost!GA$78</f>
        <v>0</v>
      </c>
      <c r="GB19" s="532">
        <f xml:space="preserve"> ConCost!GB$78</f>
        <v>0</v>
      </c>
      <c r="GC19" s="532">
        <f xml:space="preserve"> ConCost!GC$78</f>
        <v>0</v>
      </c>
      <c r="GD19" s="532">
        <f xml:space="preserve"> ConCost!GD$78</f>
        <v>0</v>
      </c>
      <c r="GE19" s="532">
        <f xml:space="preserve"> ConCost!GE$78</f>
        <v>0</v>
      </c>
      <c r="GF19" s="532">
        <f xml:space="preserve"> ConCost!GF$78</f>
        <v>0</v>
      </c>
      <c r="GG19" s="532">
        <f xml:space="preserve"> ConCost!GG$78</f>
        <v>0</v>
      </c>
      <c r="GH19" s="532">
        <f xml:space="preserve"> ConCost!GH$78</f>
        <v>0</v>
      </c>
      <c r="GI19" s="532">
        <f xml:space="preserve"> ConCost!GI$78</f>
        <v>0</v>
      </c>
      <c r="GJ19" s="532">
        <f xml:space="preserve"> ConCost!GJ$78</f>
        <v>0</v>
      </c>
    </row>
    <row r="20" spans="1:192" s="529" customFormat="1" x14ac:dyDescent="0.25">
      <c r="A20" s="15"/>
      <c r="B20" s="15"/>
      <c r="C20" s="21"/>
      <c r="D20" s="48"/>
      <c r="E20" s="127" t="str">
        <f t="shared" ref="E20:AJ20" si="162" xml:space="preserve"> E$13</f>
        <v>Wind asset depreciation POS</v>
      </c>
      <c r="F20" s="127">
        <f t="shared" si="162"/>
        <v>0</v>
      </c>
      <c r="G20" s="127" t="str">
        <f t="shared" si="162"/>
        <v>$ 000s</v>
      </c>
      <c r="H20" s="127">
        <f t="shared" si="162"/>
        <v>317550.00000000012</v>
      </c>
      <c r="I20" s="127">
        <f t="shared" si="162"/>
        <v>0</v>
      </c>
      <c r="J20" s="127">
        <f t="shared" si="162"/>
        <v>0</v>
      </c>
      <c r="K20" s="127">
        <f t="shared" si="162"/>
        <v>0</v>
      </c>
      <c r="L20" s="127">
        <f t="shared" si="162"/>
        <v>0</v>
      </c>
      <c r="M20" s="127">
        <f t="shared" si="162"/>
        <v>0</v>
      </c>
      <c r="N20" s="127">
        <f t="shared" si="162"/>
        <v>0</v>
      </c>
      <c r="O20" s="127">
        <f t="shared" si="162"/>
        <v>0</v>
      </c>
      <c r="P20" s="127">
        <f t="shared" si="162"/>
        <v>0</v>
      </c>
      <c r="Q20" s="127">
        <f t="shared" si="162"/>
        <v>9339.7058823529405</v>
      </c>
      <c r="R20" s="127">
        <f t="shared" si="162"/>
        <v>9339.7058823529405</v>
      </c>
      <c r="S20" s="127">
        <f t="shared" si="162"/>
        <v>9339.7058823529405</v>
      </c>
      <c r="T20" s="127">
        <f t="shared" si="162"/>
        <v>9339.7058823529405</v>
      </c>
      <c r="U20" s="127">
        <f t="shared" si="162"/>
        <v>9339.7058823529405</v>
      </c>
      <c r="V20" s="127">
        <f t="shared" si="162"/>
        <v>9339.7058823529405</v>
      </c>
      <c r="W20" s="127">
        <f t="shared" si="162"/>
        <v>9339.7058823529405</v>
      </c>
      <c r="X20" s="127">
        <f t="shared" si="162"/>
        <v>9339.7058823529405</v>
      </c>
      <c r="Y20" s="127">
        <f t="shared" si="162"/>
        <v>9339.7058823529405</v>
      </c>
      <c r="Z20" s="127">
        <f t="shared" si="162"/>
        <v>9339.7058823529405</v>
      </c>
      <c r="AA20" s="127">
        <f t="shared" si="162"/>
        <v>9339.7058823529405</v>
      </c>
      <c r="AB20" s="127">
        <f t="shared" si="162"/>
        <v>9339.7058823529405</v>
      </c>
      <c r="AC20" s="127">
        <f t="shared" si="162"/>
        <v>9339.7058823529405</v>
      </c>
      <c r="AD20" s="127">
        <f t="shared" si="162"/>
        <v>9339.7058823529405</v>
      </c>
      <c r="AE20" s="127">
        <f t="shared" si="162"/>
        <v>9339.7058823529405</v>
      </c>
      <c r="AF20" s="127">
        <f t="shared" si="162"/>
        <v>9339.7058823529405</v>
      </c>
      <c r="AG20" s="127">
        <f t="shared" si="162"/>
        <v>9339.7058823529405</v>
      </c>
      <c r="AH20" s="127">
        <f t="shared" si="162"/>
        <v>9339.7058823529405</v>
      </c>
      <c r="AI20" s="127">
        <f t="shared" si="162"/>
        <v>9339.7058823529405</v>
      </c>
      <c r="AJ20" s="127">
        <f t="shared" si="162"/>
        <v>9339.7058823529405</v>
      </c>
      <c r="AK20" s="127">
        <f t="shared" ref="AK20:CV20" si="163" xml:space="preserve"> AK$13</f>
        <v>9339.7058823529405</v>
      </c>
      <c r="AL20" s="127">
        <f t="shared" si="163"/>
        <v>9339.7058823529405</v>
      </c>
      <c r="AM20" s="127">
        <f t="shared" si="163"/>
        <v>9339.7058823529405</v>
      </c>
      <c r="AN20" s="127">
        <f t="shared" si="163"/>
        <v>9339.7058823529405</v>
      </c>
      <c r="AO20" s="127">
        <f t="shared" si="163"/>
        <v>9339.7058823529405</v>
      </c>
      <c r="AP20" s="127">
        <f t="shared" si="163"/>
        <v>9339.7058823529405</v>
      </c>
      <c r="AQ20" s="127">
        <f t="shared" si="163"/>
        <v>9339.7058823529405</v>
      </c>
      <c r="AR20" s="127">
        <f t="shared" si="163"/>
        <v>9339.7058823529405</v>
      </c>
      <c r="AS20" s="127">
        <f t="shared" si="163"/>
        <v>9339.7058823529405</v>
      </c>
      <c r="AT20" s="127">
        <f t="shared" si="163"/>
        <v>9339.7058823529405</v>
      </c>
      <c r="AU20" s="127">
        <f t="shared" si="163"/>
        <v>9339.7058823529405</v>
      </c>
      <c r="AV20" s="127">
        <f t="shared" si="163"/>
        <v>9339.7058823529405</v>
      </c>
      <c r="AW20" s="127">
        <f t="shared" si="163"/>
        <v>9339.7058823529405</v>
      </c>
      <c r="AX20" s="127">
        <f t="shared" si="163"/>
        <v>9339.7058823529405</v>
      </c>
      <c r="AY20" s="127">
        <f t="shared" si="163"/>
        <v>0</v>
      </c>
      <c r="AZ20" s="127">
        <f t="shared" si="163"/>
        <v>0</v>
      </c>
      <c r="BA20" s="127">
        <f t="shared" si="163"/>
        <v>0</v>
      </c>
      <c r="BB20" s="127">
        <f t="shared" si="163"/>
        <v>0</v>
      </c>
      <c r="BC20" s="127">
        <f t="shared" si="163"/>
        <v>0</v>
      </c>
      <c r="BD20" s="127">
        <f t="shared" si="163"/>
        <v>0</v>
      </c>
      <c r="BE20" s="127">
        <f t="shared" si="163"/>
        <v>0</v>
      </c>
      <c r="BF20" s="127">
        <f t="shared" si="163"/>
        <v>0</v>
      </c>
      <c r="BG20" s="127">
        <f t="shared" si="163"/>
        <v>0</v>
      </c>
      <c r="BH20" s="127">
        <f t="shared" si="163"/>
        <v>0</v>
      </c>
      <c r="BI20" s="127">
        <f t="shared" si="163"/>
        <v>0</v>
      </c>
      <c r="BJ20" s="127">
        <f t="shared" si="163"/>
        <v>0</v>
      </c>
      <c r="BK20" s="127">
        <f t="shared" si="163"/>
        <v>0</v>
      </c>
      <c r="BL20" s="127">
        <f t="shared" si="163"/>
        <v>0</v>
      </c>
      <c r="BM20" s="127">
        <f t="shared" si="163"/>
        <v>0</v>
      </c>
      <c r="BN20" s="127">
        <f t="shared" si="163"/>
        <v>0</v>
      </c>
      <c r="BO20" s="127">
        <f t="shared" si="163"/>
        <v>0</v>
      </c>
      <c r="BP20" s="127">
        <f t="shared" si="163"/>
        <v>0</v>
      </c>
      <c r="BQ20" s="127">
        <f t="shared" si="163"/>
        <v>0</v>
      </c>
      <c r="BR20" s="127">
        <f t="shared" si="163"/>
        <v>0</v>
      </c>
      <c r="BS20" s="127">
        <f t="shared" si="163"/>
        <v>0</v>
      </c>
      <c r="BT20" s="127">
        <f t="shared" si="163"/>
        <v>0</v>
      </c>
      <c r="BU20" s="127">
        <f t="shared" si="163"/>
        <v>0</v>
      </c>
      <c r="BV20" s="127">
        <f t="shared" si="163"/>
        <v>0</v>
      </c>
      <c r="BW20" s="127">
        <f t="shared" si="163"/>
        <v>0</v>
      </c>
      <c r="BX20" s="127">
        <f t="shared" si="163"/>
        <v>0</v>
      </c>
      <c r="BY20" s="127">
        <f t="shared" si="163"/>
        <v>0</v>
      </c>
      <c r="BZ20" s="127">
        <f t="shared" si="163"/>
        <v>0</v>
      </c>
      <c r="CA20" s="127">
        <f t="shared" si="163"/>
        <v>0</v>
      </c>
      <c r="CB20" s="127">
        <f t="shared" si="163"/>
        <v>0</v>
      </c>
      <c r="CC20" s="127">
        <f t="shared" si="163"/>
        <v>0</v>
      </c>
      <c r="CD20" s="127">
        <f t="shared" si="163"/>
        <v>0</v>
      </c>
      <c r="CE20" s="127">
        <f t="shared" si="163"/>
        <v>0</v>
      </c>
      <c r="CF20" s="127">
        <f t="shared" si="163"/>
        <v>0</v>
      </c>
      <c r="CG20" s="127">
        <f t="shared" si="163"/>
        <v>0</v>
      </c>
      <c r="CH20" s="127">
        <f t="shared" si="163"/>
        <v>0</v>
      </c>
      <c r="CI20" s="127">
        <f t="shared" si="163"/>
        <v>0</v>
      </c>
      <c r="CJ20" s="127">
        <f t="shared" si="163"/>
        <v>0</v>
      </c>
      <c r="CK20" s="127">
        <f t="shared" si="163"/>
        <v>0</v>
      </c>
      <c r="CL20" s="127">
        <f t="shared" si="163"/>
        <v>0</v>
      </c>
      <c r="CM20" s="127">
        <f t="shared" si="163"/>
        <v>0</v>
      </c>
      <c r="CN20" s="127">
        <f t="shared" si="163"/>
        <v>0</v>
      </c>
      <c r="CO20" s="127">
        <f t="shared" si="163"/>
        <v>0</v>
      </c>
      <c r="CP20" s="127">
        <f t="shared" si="163"/>
        <v>0</v>
      </c>
      <c r="CQ20" s="127">
        <f t="shared" si="163"/>
        <v>0</v>
      </c>
      <c r="CR20" s="127">
        <f t="shared" si="163"/>
        <v>0</v>
      </c>
      <c r="CS20" s="127">
        <f t="shared" si="163"/>
        <v>0</v>
      </c>
      <c r="CT20" s="127">
        <f t="shared" si="163"/>
        <v>0</v>
      </c>
      <c r="CU20" s="127">
        <f t="shared" si="163"/>
        <v>0</v>
      </c>
      <c r="CV20" s="127">
        <f t="shared" si="163"/>
        <v>0</v>
      </c>
      <c r="CW20" s="127">
        <f t="shared" ref="CW20:FH20" si="164" xml:space="preserve"> CW$13</f>
        <v>0</v>
      </c>
      <c r="CX20" s="127">
        <f t="shared" si="164"/>
        <v>0</v>
      </c>
      <c r="CY20" s="127">
        <f t="shared" si="164"/>
        <v>0</v>
      </c>
      <c r="CZ20" s="127">
        <f t="shared" si="164"/>
        <v>0</v>
      </c>
      <c r="DA20" s="127">
        <f t="shared" si="164"/>
        <v>0</v>
      </c>
      <c r="DB20" s="127">
        <f t="shared" si="164"/>
        <v>0</v>
      </c>
      <c r="DC20" s="127">
        <f t="shared" si="164"/>
        <v>0</v>
      </c>
      <c r="DD20" s="127">
        <f t="shared" si="164"/>
        <v>0</v>
      </c>
      <c r="DE20" s="127">
        <f t="shared" si="164"/>
        <v>0</v>
      </c>
      <c r="DF20" s="127">
        <f t="shared" si="164"/>
        <v>0</v>
      </c>
      <c r="DG20" s="127">
        <f t="shared" si="164"/>
        <v>0</v>
      </c>
      <c r="DH20" s="127">
        <f t="shared" si="164"/>
        <v>0</v>
      </c>
      <c r="DI20" s="127">
        <f t="shared" si="164"/>
        <v>0</v>
      </c>
      <c r="DJ20" s="127">
        <f t="shared" si="164"/>
        <v>0</v>
      </c>
      <c r="DK20" s="127">
        <f t="shared" si="164"/>
        <v>0</v>
      </c>
      <c r="DL20" s="127">
        <f t="shared" si="164"/>
        <v>0</v>
      </c>
      <c r="DM20" s="127">
        <f t="shared" si="164"/>
        <v>0</v>
      </c>
      <c r="DN20" s="127">
        <f t="shared" si="164"/>
        <v>0</v>
      </c>
      <c r="DO20" s="127">
        <f t="shared" si="164"/>
        <v>0</v>
      </c>
      <c r="DP20" s="127">
        <f t="shared" si="164"/>
        <v>0</v>
      </c>
      <c r="DQ20" s="127">
        <f t="shared" si="164"/>
        <v>0</v>
      </c>
      <c r="DR20" s="127">
        <f t="shared" si="164"/>
        <v>0</v>
      </c>
      <c r="DS20" s="127">
        <f t="shared" si="164"/>
        <v>0</v>
      </c>
      <c r="DT20" s="127">
        <f t="shared" si="164"/>
        <v>0</v>
      </c>
      <c r="DU20" s="127">
        <f t="shared" si="164"/>
        <v>0</v>
      </c>
      <c r="DV20" s="127">
        <f t="shared" si="164"/>
        <v>0</v>
      </c>
      <c r="DW20" s="127">
        <f t="shared" si="164"/>
        <v>0</v>
      </c>
      <c r="DX20" s="127">
        <f t="shared" si="164"/>
        <v>0</v>
      </c>
      <c r="DY20" s="127">
        <f t="shared" si="164"/>
        <v>0</v>
      </c>
      <c r="DZ20" s="127">
        <f t="shared" si="164"/>
        <v>0</v>
      </c>
      <c r="EA20" s="127">
        <f t="shared" si="164"/>
        <v>0</v>
      </c>
      <c r="EB20" s="127">
        <f t="shared" si="164"/>
        <v>0</v>
      </c>
      <c r="EC20" s="127">
        <f t="shared" si="164"/>
        <v>0</v>
      </c>
      <c r="ED20" s="127">
        <f t="shared" si="164"/>
        <v>0</v>
      </c>
      <c r="EE20" s="127">
        <f t="shared" si="164"/>
        <v>0</v>
      </c>
      <c r="EF20" s="127">
        <f t="shared" si="164"/>
        <v>0</v>
      </c>
      <c r="EG20" s="127">
        <f t="shared" si="164"/>
        <v>0</v>
      </c>
      <c r="EH20" s="127">
        <f t="shared" si="164"/>
        <v>0</v>
      </c>
      <c r="EI20" s="127">
        <f t="shared" si="164"/>
        <v>0</v>
      </c>
      <c r="EJ20" s="127">
        <f t="shared" si="164"/>
        <v>0</v>
      </c>
      <c r="EK20" s="127">
        <f t="shared" si="164"/>
        <v>0</v>
      </c>
      <c r="EL20" s="127">
        <f t="shared" si="164"/>
        <v>0</v>
      </c>
      <c r="EM20" s="127">
        <f t="shared" si="164"/>
        <v>0</v>
      </c>
      <c r="EN20" s="127">
        <f t="shared" si="164"/>
        <v>0</v>
      </c>
      <c r="EO20" s="127">
        <f t="shared" si="164"/>
        <v>0</v>
      </c>
      <c r="EP20" s="127">
        <f t="shared" si="164"/>
        <v>0</v>
      </c>
      <c r="EQ20" s="127">
        <f t="shared" si="164"/>
        <v>0</v>
      </c>
      <c r="ER20" s="127">
        <f t="shared" si="164"/>
        <v>0</v>
      </c>
      <c r="ES20" s="127">
        <f t="shared" si="164"/>
        <v>0</v>
      </c>
      <c r="ET20" s="127">
        <f t="shared" si="164"/>
        <v>0</v>
      </c>
      <c r="EU20" s="127">
        <f t="shared" si="164"/>
        <v>0</v>
      </c>
      <c r="EV20" s="127">
        <f t="shared" si="164"/>
        <v>0</v>
      </c>
      <c r="EW20" s="127">
        <f t="shared" si="164"/>
        <v>0</v>
      </c>
      <c r="EX20" s="127">
        <f t="shared" si="164"/>
        <v>0</v>
      </c>
      <c r="EY20" s="127">
        <f t="shared" si="164"/>
        <v>0</v>
      </c>
      <c r="EZ20" s="127">
        <f t="shared" si="164"/>
        <v>0</v>
      </c>
      <c r="FA20" s="127">
        <f t="shared" si="164"/>
        <v>0</v>
      </c>
      <c r="FB20" s="127">
        <f t="shared" si="164"/>
        <v>0</v>
      </c>
      <c r="FC20" s="127">
        <f t="shared" si="164"/>
        <v>0</v>
      </c>
      <c r="FD20" s="127">
        <f t="shared" si="164"/>
        <v>0</v>
      </c>
      <c r="FE20" s="127">
        <f t="shared" si="164"/>
        <v>0</v>
      </c>
      <c r="FF20" s="127">
        <f t="shared" si="164"/>
        <v>0</v>
      </c>
      <c r="FG20" s="127">
        <f t="shared" si="164"/>
        <v>0</v>
      </c>
      <c r="FH20" s="127">
        <f t="shared" si="164"/>
        <v>0</v>
      </c>
      <c r="FI20" s="127">
        <f t="shared" ref="FI20:GJ20" si="165" xml:space="preserve"> FI$13</f>
        <v>0</v>
      </c>
      <c r="FJ20" s="127">
        <f t="shared" si="165"/>
        <v>0</v>
      </c>
      <c r="FK20" s="127">
        <f t="shared" si="165"/>
        <v>0</v>
      </c>
      <c r="FL20" s="127">
        <f t="shared" si="165"/>
        <v>0</v>
      </c>
      <c r="FM20" s="127">
        <f t="shared" si="165"/>
        <v>0</v>
      </c>
      <c r="FN20" s="127">
        <f t="shared" si="165"/>
        <v>0</v>
      </c>
      <c r="FO20" s="127">
        <f t="shared" si="165"/>
        <v>0</v>
      </c>
      <c r="FP20" s="127">
        <f t="shared" si="165"/>
        <v>0</v>
      </c>
      <c r="FQ20" s="127">
        <f t="shared" si="165"/>
        <v>0</v>
      </c>
      <c r="FR20" s="127">
        <f t="shared" si="165"/>
        <v>0</v>
      </c>
      <c r="FS20" s="127">
        <f t="shared" si="165"/>
        <v>0</v>
      </c>
      <c r="FT20" s="127">
        <f t="shared" si="165"/>
        <v>0</v>
      </c>
      <c r="FU20" s="127">
        <f t="shared" si="165"/>
        <v>0</v>
      </c>
      <c r="FV20" s="127">
        <f t="shared" si="165"/>
        <v>0</v>
      </c>
      <c r="FW20" s="127">
        <f t="shared" si="165"/>
        <v>0</v>
      </c>
      <c r="FX20" s="127">
        <f t="shared" si="165"/>
        <v>0</v>
      </c>
      <c r="FY20" s="127">
        <f t="shared" si="165"/>
        <v>0</v>
      </c>
      <c r="FZ20" s="127">
        <f t="shared" si="165"/>
        <v>0</v>
      </c>
      <c r="GA20" s="127">
        <f t="shared" si="165"/>
        <v>0</v>
      </c>
      <c r="GB20" s="127">
        <f t="shared" si="165"/>
        <v>0</v>
      </c>
      <c r="GC20" s="127">
        <f t="shared" si="165"/>
        <v>0</v>
      </c>
      <c r="GD20" s="127">
        <f t="shared" si="165"/>
        <v>0</v>
      </c>
      <c r="GE20" s="127">
        <f t="shared" si="165"/>
        <v>0</v>
      </c>
      <c r="GF20" s="127">
        <f t="shared" si="165"/>
        <v>0</v>
      </c>
      <c r="GG20" s="127">
        <f t="shared" si="165"/>
        <v>0</v>
      </c>
      <c r="GH20" s="127">
        <f t="shared" si="165"/>
        <v>0</v>
      </c>
      <c r="GI20" s="127">
        <f t="shared" si="165"/>
        <v>0</v>
      </c>
      <c r="GJ20" s="127">
        <f t="shared" si="165"/>
        <v>0</v>
      </c>
    </row>
    <row r="21" spans="1:192" s="534" customFormat="1" x14ac:dyDescent="0.25">
      <c r="A21" s="404"/>
      <c r="B21" s="404"/>
      <c r="C21" s="405"/>
      <c r="D21" s="406"/>
      <c r="E21" s="407" t="s">
        <v>679</v>
      </c>
      <c r="F21" s="407"/>
      <c r="G21" s="407" t="str">
        <f xml:space="preserve"> SMU</f>
        <v>$ 000s</v>
      </c>
      <c r="H21" s="407"/>
      <c r="I21" s="408"/>
      <c r="J21" s="407">
        <f t="shared" ref="J21:AO21" si="166" xml:space="preserve"> J18 + J19 - J20</f>
        <v>0</v>
      </c>
      <c r="K21" s="407">
        <f t="shared" si="166"/>
        <v>0</v>
      </c>
      <c r="L21" s="407">
        <f t="shared" si="166"/>
        <v>32088.461538461539</v>
      </c>
      <c r="M21" s="407">
        <f t="shared" si="166"/>
        <v>103453.84615384616</v>
      </c>
      <c r="N21" s="407">
        <f t="shared" si="166"/>
        <v>174819.23076923075</v>
      </c>
      <c r="O21" s="407">
        <f t="shared" si="166"/>
        <v>246184.61538461538</v>
      </c>
      <c r="P21" s="407">
        <f t="shared" si="166"/>
        <v>317550</v>
      </c>
      <c r="Q21" s="407">
        <f t="shared" si="166"/>
        <v>308210.29411764705</v>
      </c>
      <c r="R21" s="407">
        <f t="shared" si="166"/>
        <v>298870.5882352941</v>
      </c>
      <c r="S21" s="407">
        <f t="shared" si="166"/>
        <v>289530.88235294115</v>
      </c>
      <c r="T21" s="407">
        <f t="shared" si="166"/>
        <v>280191.17647058819</v>
      </c>
      <c r="U21" s="407">
        <f t="shared" si="166"/>
        <v>270851.47058823524</v>
      </c>
      <c r="V21" s="407">
        <f t="shared" si="166"/>
        <v>261511.76470588229</v>
      </c>
      <c r="W21" s="407">
        <f t="shared" si="166"/>
        <v>252172.05882352934</v>
      </c>
      <c r="X21" s="407">
        <f t="shared" si="166"/>
        <v>242832.35294117639</v>
      </c>
      <c r="Y21" s="407">
        <f t="shared" si="166"/>
        <v>233492.64705882344</v>
      </c>
      <c r="Z21" s="407">
        <f t="shared" si="166"/>
        <v>224152.94117647049</v>
      </c>
      <c r="AA21" s="407">
        <f t="shared" si="166"/>
        <v>214813.23529411753</v>
      </c>
      <c r="AB21" s="407">
        <f t="shared" si="166"/>
        <v>205473.52941176458</v>
      </c>
      <c r="AC21" s="407">
        <f t="shared" si="166"/>
        <v>196133.82352941163</v>
      </c>
      <c r="AD21" s="407">
        <f t="shared" si="166"/>
        <v>186794.11764705868</v>
      </c>
      <c r="AE21" s="407">
        <f t="shared" si="166"/>
        <v>177454.41176470573</v>
      </c>
      <c r="AF21" s="407">
        <f t="shared" si="166"/>
        <v>168114.70588235278</v>
      </c>
      <c r="AG21" s="407">
        <f t="shared" si="166"/>
        <v>158774.99999999983</v>
      </c>
      <c r="AH21" s="407">
        <f t="shared" si="166"/>
        <v>149435.29411764687</v>
      </c>
      <c r="AI21" s="407">
        <f t="shared" si="166"/>
        <v>140095.58823529392</v>
      </c>
      <c r="AJ21" s="407">
        <f t="shared" si="166"/>
        <v>130755.88235294099</v>
      </c>
      <c r="AK21" s="407">
        <f t="shared" si="166"/>
        <v>121416.17647058805</v>
      </c>
      <c r="AL21" s="407">
        <f t="shared" si="166"/>
        <v>112076.47058823511</v>
      </c>
      <c r="AM21" s="407">
        <f t="shared" si="166"/>
        <v>102736.76470588217</v>
      </c>
      <c r="AN21" s="407">
        <f t="shared" si="166"/>
        <v>93397.058823529238</v>
      </c>
      <c r="AO21" s="407">
        <f t="shared" si="166"/>
        <v>84057.352941176301</v>
      </c>
      <c r="AP21" s="407">
        <f t="shared" ref="AP21:BU21" si="167" xml:space="preserve"> AP18 + AP19 - AP20</f>
        <v>74717.647058823364</v>
      </c>
      <c r="AQ21" s="407">
        <f t="shared" si="167"/>
        <v>65377.941176470427</v>
      </c>
      <c r="AR21" s="407">
        <f t="shared" si="167"/>
        <v>56038.23529411749</v>
      </c>
      <c r="AS21" s="407">
        <f t="shared" si="167"/>
        <v>46698.529411764554</v>
      </c>
      <c r="AT21" s="407">
        <f t="shared" si="167"/>
        <v>37358.823529411617</v>
      </c>
      <c r="AU21" s="407">
        <f t="shared" si="167"/>
        <v>28019.117647058676</v>
      </c>
      <c r="AV21" s="407">
        <f t="shared" si="167"/>
        <v>18679.411764705736</v>
      </c>
      <c r="AW21" s="407">
        <f t="shared" si="167"/>
        <v>9339.705882352795</v>
      </c>
      <c r="AX21" s="407">
        <f t="shared" si="167"/>
        <v>-1.4551915228366852E-10</v>
      </c>
      <c r="AY21" s="407">
        <f t="shared" si="167"/>
        <v>-1.4551915228366852E-10</v>
      </c>
      <c r="AZ21" s="407">
        <f t="shared" si="167"/>
        <v>-1.4551915228366852E-10</v>
      </c>
      <c r="BA21" s="407">
        <f t="shared" si="167"/>
        <v>-1.4551915228366852E-10</v>
      </c>
      <c r="BB21" s="407">
        <f t="shared" si="167"/>
        <v>-1.4551915228366852E-10</v>
      </c>
      <c r="BC21" s="407">
        <f t="shared" si="167"/>
        <v>-1.4551915228366852E-10</v>
      </c>
      <c r="BD21" s="407">
        <f t="shared" si="167"/>
        <v>-1.4551915228366852E-10</v>
      </c>
      <c r="BE21" s="407">
        <f t="shared" si="167"/>
        <v>-1.4551915228366852E-10</v>
      </c>
      <c r="BF21" s="407">
        <f t="shared" si="167"/>
        <v>-1.4551915228366852E-10</v>
      </c>
      <c r="BG21" s="407">
        <f t="shared" si="167"/>
        <v>-1.4551915228366852E-10</v>
      </c>
      <c r="BH21" s="407">
        <f t="shared" si="167"/>
        <v>-1.4551915228366852E-10</v>
      </c>
      <c r="BI21" s="407">
        <f t="shared" si="167"/>
        <v>-1.4551915228366852E-10</v>
      </c>
      <c r="BJ21" s="407">
        <f t="shared" si="167"/>
        <v>-1.4551915228366852E-10</v>
      </c>
      <c r="BK21" s="407">
        <f t="shared" si="167"/>
        <v>-1.4551915228366852E-10</v>
      </c>
      <c r="BL21" s="407">
        <f t="shared" si="167"/>
        <v>-1.4551915228366852E-10</v>
      </c>
      <c r="BM21" s="407">
        <f t="shared" si="167"/>
        <v>-1.4551915228366852E-10</v>
      </c>
      <c r="BN21" s="407">
        <f t="shared" si="167"/>
        <v>-1.4551915228366852E-10</v>
      </c>
      <c r="BO21" s="407">
        <f t="shared" si="167"/>
        <v>-1.4551915228366852E-10</v>
      </c>
      <c r="BP21" s="407">
        <f t="shared" si="167"/>
        <v>-1.4551915228366852E-10</v>
      </c>
      <c r="BQ21" s="407">
        <f t="shared" si="167"/>
        <v>-1.4551915228366852E-10</v>
      </c>
      <c r="BR21" s="407">
        <f t="shared" si="167"/>
        <v>-1.4551915228366852E-10</v>
      </c>
      <c r="BS21" s="407">
        <f t="shared" si="167"/>
        <v>-1.4551915228366852E-10</v>
      </c>
      <c r="BT21" s="407">
        <f t="shared" si="167"/>
        <v>-1.4551915228366852E-10</v>
      </c>
      <c r="BU21" s="407">
        <f t="shared" si="167"/>
        <v>-1.4551915228366852E-10</v>
      </c>
      <c r="BV21" s="407">
        <f t="shared" ref="BV21:DA21" si="168" xml:space="preserve"> BV18 + BV19 - BV20</f>
        <v>-1.4551915228366852E-10</v>
      </c>
      <c r="BW21" s="407">
        <f t="shared" si="168"/>
        <v>-1.4551915228366852E-10</v>
      </c>
      <c r="BX21" s="407">
        <f t="shared" si="168"/>
        <v>-1.4551915228366852E-10</v>
      </c>
      <c r="BY21" s="407">
        <f t="shared" si="168"/>
        <v>-1.4551915228366852E-10</v>
      </c>
      <c r="BZ21" s="407">
        <f t="shared" si="168"/>
        <v>-1.4551915228366852E-10</v>
      </c>
      <c r="CA21" s="407">
        <f t="shared" si="168"/>
        <v>-1.4551915228366852E-10</v>
      </c>
      <c r="CB21" s="407">
        <f t="shared" si="168"/>
        <v>-1.4551915228366852E-10</v>
      </c>
      <c r="CC21" s="407">
        <f t="shared" si="168"/>
        <v>-1.4551915228366852E-10</v>
      </c>
      <c r="CD21" s="407">
        <f t="shared" si="168"/>
        <v>-1.4551915228366852E-10</v>
      </c>
      <c r="CE21" s="407">
        <f t="shared" si="168"/>
        <v>-1.4551915228366852E-10</v>
      </c>
      <c r="CF21" s="407">
        <f t="shared" si="168"/>
        <v>-1.4551915228366852E-10</v>
      </c>
      <c r="CG21" s="407">
        <f t="shared" si="168"/>
        <v>-1.4551915228366852E-10</v>
      </c>
      <c r="CH21" s="407">
        <f t="shared" si="168"/>
        <v>-1.4551915228366852E-10</v>
      </c>
      <c r="CI21" s="407">
        <f t="shared" si="168"/>
        <v>-1.4551915228366852E-10</v>
      </c>
      <c r="CJ21" s="407">
        <f t="shared" si="168"/>
        <v>-1.4551915228366852E-10</v>
      </c>
      <c r="CK21" s="407">
        <f t="shared" si="168"/>
        <v>-1.4551915228366852E-10</v>
      </c>
      <c r="CL21" s="407">
        <f t="shared" si="168"/>
        <v>-1.4551915228366852E-10</v>
      </c>
      <c r="CM21" s="407">
        <f t="shared" si="168"/>
        <v>-1.4551915228366852E-10</v>
      </c>
      <c r="CN21" s="407">
        <f t="shared" si="168"/>
        <v>-1.4551915228366852E-10</v>
      </c>
      <c r="CO21" s="407">
        <f t="shared" si="168"/>
        <v>-1.4551915228366852E-10</v>
      </c>
      <c r="CP21" s="407">
        <f t="shared" si="168"/>
        <v>-1.4551915228366852E-10</v>
      </c>
      <c r="CQ21" s="407">
        <f t="shared" si="168"/>
        <v>-1.4551915228366852E-10</v>
      </c>
      <c r="CR21" s="407">
        <f t="shared" si="168"/>
        <v>-1.4551915228366852E-10</v>
      </c>
      <c r="CS21" s="407">
        <f t="shared" si="168"/>
        <v>-1.4551915228366852E-10</v>
      </c>
      <c r="CT21" s="407">
        <f t="shared" si="168"/>
        <v>-1.4551915228366852E-10</v>
      </c>
      <c r="CU21" s="407">
        <f t="shared" si="168"/>
        <v>-1.4551915228366852E-10</v>
      </c>
      <c r="CV21" s="407">
        <f t="shared" si="168"/>
        <v>-1.4551915228366852E-10</v>
      </c>
      <c r="CW21" s="407">
        <f t="shared" si="168"/>
        <v>-1.4551915228366852E-10</v>
      </c>
      <c r="CX21" s="407">
        <f t="shared" si="168"/>
        <v>-1.4551915228366852E-10</v>
      </c>
      <c r="CY21" s="407">
        <f t="shared" si="168"/>
        <v>-1.4551915228366852E-10</v>
      </c>
      <c r="CZ21" s="407">
        <f t="shared" si="168"/>
        <v>-1.4551915228366852E-10</v>
      </c>
      <c r="DA21" s="407">
        <f t="shared" si="168"/>
        <v>-1.4551915228366852E-10</v>
      </c>
      <c r="DB21" s="407">
        <f t="shared" ref="DB21:EG21" si="169" xml:space="preserve"> DB18 + DB19 - DB20</f>
        <v>-1.4551915228366852E-10</v>
      </c>
      <c r="DC21" s="407">
        <f t="shared" si="169"/>
        <v>-1.4551915228366852E-10</v>
      </c>
      <c r="DD21" s="407">
        <f t="shared" si="169"/>
        <v>-1.4551915228366852E-10</v>
      </c>
      <c r="DE21" s="407">
        <f t="shared" si="169"/>
        <v>-1.4551915228366852E-10</v>
      </c>
      <c r="DF21" s="407">
        <f t="shared" si="169"/>
        <v>-1.4551915228366852E-10</v>
      </c>
      <c r="DG21" s="407">
        <f t="shared" si="169"/>
        <v>-1.4551915228366852E-10</v>
      </c>
      <c r="DH21" s="407">
        <f t="shared" si="169"/>
        <v>-1.4551915228366852E-10</v>
      </c>
      <c r="DI21" s="407">
        <f t="shared" si="169"/>
        <v>-1.4551915228366852E-10</v>
      </c>
      <c r="DJ21" s="407">
        <f t="shared" si="169"/>
        <v>-1.4551915228366852E-10</v>
      </c>
      <c r="DK21" s="407">
        <f t="shared" si="169"/>
        <v>-1.4551915228366852E-10</v>
      </c>
      <c r="DL21" s="407">
        <f t="shared" si="169"/>
        <v>-1.4551915228366852E-10</v>
      </c>
      <c r="DM21" s="407">
        <f t="shared" si="169"/>
        <v>-1.4551915228366852E-10</v>
      </c>
      <c r="DN21" s="407">
        <f t="shared" si="169"/>
        <v>-1.4551915228366852E-10</v>
      </c>
      <c r="DO21" s="407">
        <f t="shared" si="169"/>
        <v>-1.4551915228366852E-10</v>
      </c>
      <c r="DP21" s="407">
        <f t="shared" si="169"/>
        <v>-1.4551915228366852E-10</v>
      </c>
      <c r="DQ21" s="407">
        <f t="shared" si="169"/>
        <v>-1.4551915228366852E-10</v>
      </c>
      <c r="DR21" s="407">
        <f t="shared" si="169"/>
        <v>-1.4551915228366852E-10</v>
      </c>
      <c r="DS21" s="407">
        <f t="shared" si="169"/>
        <v>-1.4551915228366852E-10</v>
      </c>
      <c r="DT21" s="407">
        <f t="shared" si="169"/>
        <v>-1.4551915228366852E-10</v>
      </c>
      <c r="DU21" s="407">
        <f t="shared" si="169"/>
        <v>-1.4551915228366852E-10</v>
      </c>
      <c r="DV21" s="407">
        <f t="shared" si="169"/>
        <v>-1.4551915228366852E-10</v>
      </c>
      <c r="DW21" s="407">
        <f t="shared" si="169"/>
        <v>-1.4551915228366852E-10</v>
      </c>
      <c r="DX21" s="407">
        <f t="shared" si="169"/>
        <v>-1.4551915228366852E-10</v>
      </c>
      <c r="DY21" s="407">
        <f t="shared" si="169"/>
        <v>-1.4551915228366852E-10</v>
      </c>
      <c r="DZ21" s="407">
        <f t="shared" si="169"/>
        <v>-1.4551915228366852E-10</v>
      </c>
      <c r="EA21" s="407">
        <f t="shared" si="169"/>
        <v>-1.4551915228366852E-10</v>
      </c>
      <c r="EB21" s="407">
        <f t="shared" si="169"/>
        <v>-1.4551915228366852E-10</v>
      </c>
      <c r="EC21" s="407">
        <f t="shared" si="169"/>
        <v>-1.4551915228366852E-10</v>
      </c>
      <c r="ED21" s="407">
        <f t="shared" si="169"/>
        <v>-1.4551915228366852E-10</v>
      </c>
      <c r="EE21" s="407">
        <f t="shared" si="169"/>
        <v>-1.4551915228366852E-10</v>
      </c>
      <c r="EF21" s="407">
        <f t="shared" si="169"/>
        <v>-1.4551915228366852E-10</v>
      </c>
      <c r="EG21" s="407">
        <f t="shared" si="169"/>
        <v>-1.4551915228366852E-10</v>
      </c>
      <c r="EH21" s="407">
        <f t="shared" ref="EH21:FM21" si="170" xml:space="preserve"> EH18 + EH19 - EH20</f>
        <v>-1.4551915228366852E-10</v>
      </c>
      <c r="EI21" s="407">
        <f t="shared" si="170"/>
        <v>-1.4551915228366852E-10</v>
      </c>
      <c r="EJ21" s="407">
        <f t="shared" si="170"/>
        <v>-1.4551915228366852E-10</v>
      </c>
      <c r="EK21" s="407">
        <f t="shared" si="170"/>
        <v>-1.4551915228366852E-10</v>
      </c>
      <c r="EL21" s="407">
        <f t="shared" si="170"/>
        <v>-1.4551915228366852E-10</v>
      </c>
      <c r="EM21" s="407">
        <f t="shared" si="170"/>
        <v>-1.4551915228366852E-10</v>
      </c>
      <c r="EN21" s="407">
        <f t="shared" si="170"/>
        <v>-1.4551915228366852E-10</v>
      </c>
      <c r="EO21" s="407">
        <f t="shared" si="170"/>
        <v>-1.4551915228366852E-10</v>
      </c>
      <c r="EP21" s="407">
        <f t="shared" si="170"/>
        <v>-1.4551915228366852E-10</v>
      </c>
      <c r="EQ21" s="407">
        <f t="shared" si="170"/>
        <v>-1.4551915228366852E-10</v>
      </c>
      <c r="ER21" s="407">
        <f t="shared" si="170"/>
        <v>-1.4551915228366852E-10</v>
      </c>
      <c r="ES21" s="407">
        <f t="shared" si="170"/>
        <v>-1.4551915228366852E-10</v>
      </c>
      <c r="ET21" s="407">
        <f t="shared" si="170"/>
        <v>-1.4551915228366852E-10</v>
      </c>
      <c r="EU21" s="407">
        <f t="shared" si="170"/>
        <v>-1.4551915228366852E-10</v>
      </c>
      <c r="EV21" s="407">
        <f t="shared" si="170"/>
        <v>-1.4551915228366852E-10</v>
      </c>
      <c r="EW21" s="407">
        <f t="shared" si="170"/>
        <v>-1.4551915228366852E-10</v>
      </c>
      <c r="EX21" s="407">
        <f t="shared" si="170"/>
        <v>-1.4551915228366852E-10</v>
      </c>
      <c r="EY21" s="407">
        <f t="shared" si="170"/>
        <v>-1.4551915228366852E-10</v>
      </c>
      <c r="EZ21" s="407">
        <f t="shared" si="170"/>
        <v>-1.4551915228366852E-10</v>
      </c>
      <c r="FA21" s="407">
        <f t="shared" si="170"/>
        <v>-1.4551915228366852E-10</v>
      </c>
      <c r="FB21" s="407">
        <f t="shared" si="170"/>
        <v>-1.4551915228366852E-10</v>
      </c>
      <c r="FC21" s="407">
        <f t="shared" si="170"/>
        <v>-1.4551915228366852E-10</v>
      </c>
      <c r="FD21" s="407">
        <f t="shared" si="170"/>
        <v>-1.4551915228366852E-10</v>
      </c>
      <c r="FE21" s="407">
        <f t="shared" si="170"/>
        <v>-1.4551915228366852E-10</v>
      </c>
      <c r="FF21" s="407">
        <f t="shared" si="170"/>
        <v>-1.4551915228366852E-10</v>
      </c>
      <c r="FG21" s="407">
        <f t="shared" si="170"/>
        <v>-1.4551915228366852E-10</v>
      </c>
      <c r="FH21" s="407">
        <f t="shared" si="170"/>
        <v>-1.4551915228366852E-10</v>
      </c>
      <c r="FI21" s="407">
        <f t="shared" si="170"/>
        <v>-1.4551915228366852E-10</v>
      </c>
      <c r="FJ21" s="407">
        <f t="shared" si="170"/>
        <v>-1.4551915228366852E-10</v>
      </c>
      <c r="FK21" s="407">
        <f t="shared" si="170"/>
        <v>-1.4551915228366852E-10</v>
      </c>
      <c r="FL21" s="407">
        <f t="shared" si="170"/>
        <v>-1.4551915228366852E-10</v>
      </c>
      <c r="FM21" s="407">
        <f t="shared" si="170"/>
        <v>-1.4551915228366852E-10</v>
      </c>
      <c r="FN21" s="407">
        <f t="shared" ref="FN21:GJ21" si="171" xml:space="preserve"> FN18 + FN19 - FN20</f>
        <v>-1.4551915228366852E-10</v>
      </c>
      <c r="FO21" s="407">
        <f t="shared" si="171"/>
        <v>-1.4551915228366852E-10</v>
      </c>
      <c r="FP21" s="407">
        <f t="shared" si="171"/>
        <v>-1.4551915228366852E-10</v>
      </c>
      <c r="FQ21" s="407">
        <f t="shared" si="171"/>
        <v>-1.4551915228366852E-10</v>
      </c>
      <c r="FR21" s="407">
        <f t="shared" si="171"/>
        <v>-1.4551915228366852E-10</v>
      </c>
      <c r="FS21" s="407">
        <f t="shared" si="171"/>
        <v>-1.4551915228366852E-10</v>
      </c>
      <c r="FT21" s="407">
        <f t="shared" si="171"/>
        <v>-1.4551915228366852E-10</v>
      </c>
      <c r="FU21" s="407">
        <f t="shared" si="171"/>
        <v>-1.4551915228366852E-10</v>
      </c>
      <c r="FV21" s="407">
        <f t="shared" si="171"/>
        <v>-1.4551915228366852E-10</v>
      </c>
      <c r="FW21" s="407">
        <f t="shared" si="171"/>
        <v>-1.4551915228366852E-10</v>
      </c>
      <c r="FX21" s="407">
        <f t="shared" si="171"/>
        <v>-1.4551915228366852E-10</v>
      </c>
      <c r="FY21" s="407">
        <f t="shared" si="171"/>
        <v>-1.4551915228366852E-10</v>
      </c>
      <c r="FZ21" s="407">
        <f t="shared" si="171"/>
        <v>-1.4551915228366852E-10</v>
      </c>
      <c r="GA21" s="407">
        <f t="shared" si="171"/>
        <v>-1.4551915228366852E-10</v>
      </c>
      <c r="GB21" s="407">
        <f t="shared" si="171"/>
        <v>-1.4551915228366852E-10</v>
      </c>
      <c r="GC21" s="407">
        <f t="shared" si="171"/>
        <v>-1.4551915228366852E-10</v>
      </c>
      <c r="GD21" s="407">
        <f t="shared" si="171"/>
        <v>-1.4551915228366852E-10</v>
      </c>
      <c r="GE21" s="407">
        <f t="shared" si="171"/>
        <v>-1.4551915228366852E-10</v>
      </c>
      <c r="GF21" s="407">
        <f t="shared" si="171"/>
        <v>-1.4551915228366852E-10</v>
      </c>
      <c r="GG21" s="407">
        <f t="shared" si="171"/>
        <v>-1.4551915228366852E-10</v>
      </c>
      <c r="GH21" s="407">
        <f t="shared" si="171"/>
        <v>-1.4551915228366852E-10</v>
      </c>
      <c r="GI21" s="407">
        <f t="shared" si="171"/>
        <v>-1.4551915228366852E-10</v>
      </c>
      <c r="GJ21" s="407">
        <f t="shared" si="171"/>
        <v>-1.4551915228366852E-10</v>
      </c>
    </row>
    <row r="24" spans="1:192" x14ac:dyDescent="0.25">
      <c r="A24" s="15" t="s">
        <v>417</v>
      </c>
    </row>
    <row r="26" spans="1:192" x14ac:dyDescent="0.25">
      <c r="E26" s="146" t="str">
        <f xml:space="preserve"> ConFin!E$355</f>
        <v>Total financing costs incl. rolled up costs - m</v>
      </c>
      <c r="F26" s="146">
        <f xml:space="preserve"> ConFin!F$355</f>
        <v>20511.856056744142</v>
      </c>
      <c r="G26" s="146" t="str">
        <f xml:space="preserve"> ConFin!G$355</f>
        <v>$ 000s</v>
      </c>
      <c r="H26" s="38"/>
    </row>
    <row r="27" spans="1:192" x14ac:dyDescent="0.25">
      <c r="E27" s="403" t="str">
        <f xml:space="preserve"> InpC!E$118</f>
        <v>Senior debt - T1 repayment term</v>
      </c>
      <c r="F27" s="403">
        <f xml:space="preserve"> InpC!F$118</f>
        <v>17</v>
      </c>
      <c r="G27" s="403" t="str">
        <f xml:space="preserve"> InpC!G$118</f>
        <v>years</v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38"/>
      <c r="EW27" s="38"/>
      <c r="EX27" s="38"/>
      <c r="EY27" s="38"/>
      <c r="EZ27" s="38"/>
      <c r="FA27" s="38"/>
      <c r="FB27" s="38"/>
      <c r="FC27" s="38"/>
      <c r="FD27" s="38"/>
      <c r="FE27" s="38"/>
      <c r="FF27" s="38"/>
      <c r="FG27" s="38"/>
      <c r="FH27" s="38"/>
      <c r="FI27" s="38"/>
      <c r="FJ27" s="38"/>
      <c r="FK27" s="38"/>
      <c r="FL27" s="38"/>
      <c r="FM27" s="38"/>
      <c r="FN27" s="38"/>
      <c r="FO27" s="38"/>
      <c r="FP27" s="38"/>
      <c r="FQ27" s="38"/>
      <c r="FR27" s="38"/>
      <c r="FS27" s="38"/>
      <c r="FT27" s="38"/>
      <c r="FU27" s="38"/>
      <c r="FV27" s="38"/>
      <c r="FW27" s="38"/>
      <c r="FX27" s="38"/>
      <c r="FY27" s="38"/>
      <c r="FZ27" s="38"/>
      <c r="GA27" s="38"/>
      <c r="GB27" s="38"/>
      <c r="GC27" s="38"/>
      <c r="GD27" s="38"/>
      <c r="GE27" s="38"/>
      <c r="GF27" s="38"/>
      <c r="GG27" s="38"/>
      <c r="GH27" s="38"/>
      <c r="GI27" s="38"/>
      <c r="GJ27" s="38"/>
    </row>
    <row r="28" spans="1:192" x14ac:dyDescent="0.25">
      <c r="E28" s="409" t="str">
        <f xml:space="preserve"> InpC!E$214</f>
        <v>Number of periods in a year</v>
      </c>
      <c r="F28" s="409">
        <f xml:space="preserve"> InpC!F$214</f>
        <v>2</v>
      </c>
      <c r="G28" s="409" t="str">
        <f xml:space="preserve"> InpC!G$214</f>
        <v>periods</v>
      </c>
    </row>
    <row r="29" spans="1:192" x14ac:dyDescent="0.25">
      <c r="E29" s="195" t="str">
        <f xml:space="preserve"> Time!E$140</f>
        <v>Senior debt repayment period flag</v>
      </c>
      <c r="F29" s="195">
        <f xml:space="preserve"> Time!F$140</f>
        <v>0</v>
      </c>
      <c r="G29" s="195" t="str">
        <f xml:space="preserve"> Time!G$140</f>
        <v>flag</v>
      </c>
      <c r="H29" s="195">
        <f xml:space="preserve"> Time!H$140</f>
        <v>34</v>
      </c>
      <c r="I29" s="195">
        <f xml:space="preserve"> Time!I$140</f>
        <v>0</v>
      </c>
      <c r="J29" s="195">
        <f xml:space="preserve"> Time!J$140</f>
        <v>0</v>
      </c>
      <c r="K29" s="195">
        <f xml:space="preserve"> Time!K$140</f>
        <v>0</v>
      </c>
      <c r="L29" s="195">
        <f xml:space="preserve"> Time!L$140</f>
        <v>0</v>
      </c>
      <c r="M29" s="195">
        <f xml:space="preserve"> Time!M$140</f>
        <v>0</v>
      </c>
      <c r="N29" s="195">
        <f xml:space="preserve"> Time!N$140</f>
        <v>0</v>
      </c>
      <c r="O29" s="195">
        <f xml:space="preserve"> Time!O$140</f>
        <v>0</v>
      </c>
      <c r="P29" s="195">
        <f xml:space="preserve"> Time!P$140</f>
        <v>0</v>
      </c>
      <c r="Q29" s="195">
        <f xml:space="preserve"> Time!Q$140</f>
        <v>1</v>
      </c>
      <c r="R29" s="195">
        <f xml:space="preserve"> Time!R$140</f>
        <v>1</v>
      </c>
      <c r="S29" s="195">
        <f xml:space="preserve"> Time!S$140</f>
        <v>1</v>
      </c>
      <c r="T29" s="195">
        <f xml:space="preserve"> Time!T$140</f>
        <v>1</v>
      </c>
      <c r="U29" s="195">
        <f xml:space="preserve"> Time!U$140</f>
        <v>1</v>
      </c>
      <c r="V29" s="195">
        <f xml:space="preserve"> Time!V$140</f>
        <v>1</v>
      </c>
      <c r="W29" s="195">
        <f xml:space="preserve"> Time!W$140</f>
        <v>1</v>
      </c>
      <c r="X29" s="195">
        <f xml:space="preserve"> Time!X$140</f>
        <v>1</v>
      </c>
      <c r="Y29" s="195">
        <f xml:space="preserve"> Time!Y$140</f>
        <v>1</v>
      </c>
      <c r="Z29" s="195">
        <f xml:space="preserve"> Time!Z$140</f>
        <v>1</v>
      </c>
      <c r="AA29" s="195">
        <f xml:space="preserve"> Time!AA$140</f>
        <v>1</v>
      </c>
      <c r="AB29" s="195">
        <f xml:space="preserve"> Time!AB$140</f>
        <v>1</v>
      </c>
      <c r="AC29" s="195">
        <f xml:space="preserve"> Time!AC$140</f>
        <v>1</v>
      </c>
      <c r="AD29" s="195">
        <f xml:space="preserve"> Time!AD$140</f>
        <v>1</v>
      </c>
      <c r="AE29" s="195">
        <f xml:space="preserve"> Time!AE$140</f>
        <v>1</v>
      </c>
      <c r="AF29" s="195">
        <f xml:space="preserve"> Time!AF$140</f>
        <v>1</v>
      </c>
      <c r="AG29" s="195">
        <f xml:space="preserve"> Time!AG$140</f>
        <v>1</v>
      </c>
      <c r="AH29" s="195">
        <f xml:space="preserve"> Time!AH$140</f>
        <v>1</v>
      </c>
      <c r="AI29" s="195">
        <f xml:space="preserve"> Time!AI$140</f>
        <v>1</v>
      </c>
      <c r="AJ29" s="195">
        <f xml:space="preserve"> Time!AJ$140</f>
        <v>1</v>
      </c>
      <c r="AK29" s="195">
        <f xml:space="preserve"> Time!AK$140</f>
        <v>1</v>
      </c>
      <c r="AL29" s="195">
        <f xml:space="preserve"> Time!AL$140</f>
        <v>1</v>
      </c>
      <c r="AM29" s="195">
        <f xml:space="preserve"> Time!AM$140</f>
        <v>1</v>
      </c>
      <c r="AN29" s="195">
        <f xml:space="preserve"> Time!AN$140</f>
        <v>1</v>
      </c>
      <c r="AO29" s="195">
        <f xml:space="preserve"> Time!AO$140</f>
        <v>1</v>
      </c>
      <c r="AP29" s="195">
        <f xml:space="preserve"> Time!AP$140</f>
        <v>1</v>
      </c>
      <c r="AQ29" s="195">
        <f xml:space="preserve"> Time!AQ$140</f>
        <v>1</v>
      </c>
      <c r="AR29" s="195">
        <f xml:space="preserve"> Time!AR$140</f>
        <v>1</v>
      </c>
      <c r="AS29" s="195">
        <f xml:space="preserve"> Time!AS$140</f>
        <v>1</v>
      </c>
      <c r="AT29" s="195">
        <f xml:space="preserve"> Time!AT$140</f>
        <v>1</v>
      </c>
      <c r="AU29" s="195">
        <f xml:space="preserve"> Time!AU$140</f>
        <v>1</v>
      </c>
      <c r="AV29" s="195">
        <f xml:space="preserve"> Time!AV$140</f>
        <v>1</v>
      </c>
      <c r="AW29" s="195">
        <f xml:space="preserve"> Time!AW$140</f>
        <v>1</v>
      </c>
      <c r="AX29" s="195">
        <f xml:space="preserve"> Time!AX$140</f>
        <v>1</v>
      </c>
      <c r="AY29" s="195">
        <f xml:space="preserve"> Time!AY$140</f>
        <v>0</v>
      </c>
      <c r="AZ29" s="195">
        <f xml:space="preserve"> Time!AZ$140</f>
        <v>0</v>
      </c>
      <c r="BA29" s="195">
        <f xml:space="preserve"> Time!BA$140</f>
        <v>0</v>
      </c>
      <c r="BB29" s="195">
        <f xml:space="preserve"> Time!BB$140</f>
        <v>0</v>
      </c>
      <c r="BC29" s="195">
        <f xml:space="preserve"> Time!BC$140</f>
        <v>0</v>
      </c>
      <c r="BD29" s="195">
        <f xml:space="preserve"> Time!BD$140</f>
        <v>0</v>
      </c>
      <c r="BE29" s="195">
        <f xml:space="preserve"> Time!BE$140</f>
        <v>0</v>
      </c>
      <c r="BF29" s="195">
        <f xml:space="preserve"> Time!BF$140</f>
        <v>0</v>
      </c>
      <c r="BG29" s="195">
        <f xml:space="preserve"> Time!BG$140</f>
        <v>0</v>
      </c>
      <c r="BH29" s="195">
        <f xml:space="preserve"> Time!BH$140</f>
        <v>0</v>
      </c>
      <c r="BI29" s="195">
        <f xml:space="preserve"> Time!BI$140</f>
        <v>0</v>
      </c>
      <c r="BJ29" s="195">
        <f xml:space="preserve"> Time!BJ$140</f>
        <v>0</v>
      </c>
      <c r="BK29" s="195">
        <f xml:space="preserve"> Time!BK$140</f>
        <v>0</v>
      </c>
      <c r="BL29" s="195">
        <f xml:space="preserve"> Time!BL$140</f>
        <v>0</v>
      </c>
      <c r="BM29" s="195">
        <f xml:space="preserve"> Time!BM$140</f>
        <v>0</v>
      </c>
      <c r="BN29" s="195">
        <f xml:space="preserve"> Time!BN$140</f>
        <v>0</v>
      </c>
      <c r="BO29" s="195">
        <f xml:space="preserve"> Time!BO$140</f>
        <v>0</v>
      </c>
      <c r="BP29" s="195">
        <f xml:space="preserve"> Time!BP$140</f>
        <v>0</v>
      </c>
      <c r="BQ29" s="195">
        <f xml:space="preserve"> Time!BQ$140</f>
        <v>0</v>
      </c>
      <c r="BR29" s="195">
        <f xml:space="preserve"> Time!BR$140</f>
        <v>0</v>
      </c>
      <c r="BS29" s="195">
        <f xml:space="preserve"> Time!BS$140</f>
        <v>0</v>
      </c>
      <c r="BT29" s="195">
        <f xml:space="preserve"> Time!BT$140</f>
        <v>0</v>
      </c>
      <c r="BU29" s="195">
        <f xml:space="preserve"> Time!BU$140</f>
        <v>0</v>
      </c>
      <c r="BV29" s="195">
        <f xml:space="preserve"> Time!BV$140</f>
        <v>0</v>
      </c>
      <c r="BW29" s="195">
        <f xml:space="preserve"> Time!BW$140</f>
        <v>0</v>
      </c>
      <c r="BX29" s="195">
        <f xml:space="preserve"> Time!BX$140</f>
        <v>0</v>
      </c>
      <c r="BY29" s="195">
        <f xml:space="preserve"> Time!BY$140</f>
        <v>0</v>
      </c>
      <c r="BZ29" s="195">
        <f xml:space="preserve"> Time!BZ$140</f>
        <v>0</v>
      </c>
      <c r="CA29" s="195">
        <f xml:space="preserve"> Time!CA$140</f>
        <v>0</v>
      </c>
      <c r="CB29" s="195">
        <f xml:space="preserve"> Time!CB$140</f>
        <v>0</v>
      </c>
      <c r="CC29" s="195">
        <f xml:space="preserve"> Time!CC$140</f>
        <v>0</v>
      </c>
      <c r="CD29" s="195">
        <f xml:space="preserve"> Time!CD$140</f>
        <v>0</v>
      </c>
      <c r="CE29" s="195">
        <f xml:space="preserve"> Time!CE$140</f>
        <v>0</v>
      </c>
      <c r="CF29" s="195">
        <f xml:space="preserve"> Time!CF$140</f>
        <v>0</v>
      </c>
      <c r="CG29" s="195">
        <f xml:space="preserve"> Time!CG$140</f>
        <v>0</v>
      </c>
      <c r="CH29" s="195">
        <f xml:space="preserve"> Time!CH$140</f>
        <v>0</v>
      </c>
      <c r="CI29" s="195">
        <f xml:space="preserve"> Time!CI$140</f>
        <v>0</v>
      </c>
      <c r="CJ29" s="195">
        <f xml:space="preserve"> Time!CJ$140</f>
        <v>0</v>
      </c>
      <c r="CK29" s="195">
        <f xml:space="preserve"> Time!CK$140</f>
        <v>0</v>
      </c>
      <c r="CL29" s="195">
        <f xml:space="preserve"> Time!CL$140</f>
        <v>0</v>
      </c>
      <c r="CM29" s="195">
        <f xml:space="preserve"> Time!CM$140</f>
        <v>0</v>
      </c>
      <c r="CN29" s="195">
        <f xml:space="preserve"> Time!CN$140</f>
        <v>0</v>
      </c>
      <c r="CO29" s="195">
        <f xml:space="preserve"> Time!CO$140</f>
        <v>0</v>
      </c>
      <c r="CP29" s="195">
        <f xml:space="preserve"> Time!CP$140</f>
        <v>0</v>
      </c>
      <c r="CQ29" s="195">
        <f xml:space="preserve"> Time!CQ$140</f>
        <v>0</v>
      </c>
      <c r="CR29" s="195">
        <f xml:space="preserve"> Time!CR$140</f>
        <v>0</v>
      </c>
      <c r="CS29" s="195">
        <f xml:space="preserve"> Time!CS$140</f>
        <v>0</v>
      </c>
      <c r="CT29" s="195">
        <f xml:space="preserve"> Time!CT$140</f>
        <v>0</v>
      </c>
      <c r="CU29" s="195">
        <f xml:space="preserve"> Time!CU$140</f>
        <v>0</v>
      </c>
      <c r="CV29" s="195">
        <f xml:space="preserve"> Time!CV$140</f>
        <v>0</v>
      </c>
      <c r="CW29" s="195">
        <f xml:space="preserve"> Time!CW$140</f>
        <v>0</v>
      </c>
      <c r="CX29" s="195">
        <f xml:space="preserve"> Time!CX$140</f>
        <v>0</v>
      </c>
      <c r="CY29" s="195">
        <f xml:space="preserve"> Time!CY$140</f>
        <v>0</v>
      </c>
      <c r="CZ29" s="195">
        <f xml:space="preserve"> Time!CZ$140</f>
        <v>0</v>
      </c>
      <c r="DA29" s="195">
        <f xml:space="preserve"> Time!DA$140</f>
        <v>0</v>
      </c>
      <c r="DB29" s="195">
        <f xml:space="preserve"> Time!DB$140</f>
        <v>0</v>
      </c>
      <c r="DC29" s="195">
        <f xml:space="preserve"> Time!DC$140</f>
        <v>0</v>
      </c>
      <c r="DD29" s="195">
        <f xml:space="preserve"> Time!DD$140</f>
        <v>0</v>
      </c>
      <c r="DE29" s="195">
        <f xml:space="preserve"> Time!DE$140</f>
        <v>0</v>
      </c>
      <c r="DF29" s="195">
        <f xml:space="preserve"> Time!DF$140</f>
        <v>0</v>
      </c>
      <c r="DG29" s="195">
        <f xml:space="preserve"> Time!DG$140</f>
        <v>0</v>
      </c>
      <c r="DH29" s="195">
        <f xml:space="preserve"> Time!DH$140</f>
        <v>0</v>
      </c>
      <c r="DI29" s="195">
        <f xml:space="preserve"> Time!DI$140</f>
        <v>0</v>
      </c>
      <c r="DJ29" s="195">
        <f xml:space="preserve"> Time!DJ$140</f>
        <v>0</v>
      </c>
      <c r="DK29" s="195">
        <f xml:space="preserve"> Time!DK$140</f>
        <v>0</v>
      </c>
      <c r="DL29" s="195">
        <f xml:space="preserve"> Time!DL$140</f>
        <v>0</v>
      </c>
      <c r="DM29" s="195">
        <f xml:space="preserve"> Time!DM$140</f>
        <v>0</v>
      </c>
      <c r="DN29" s="195">
        <f xml:space="preserve"> Time!DN$140</f>
        <v>0</v>
      </c>
      <c r="DO29" s="195">
        <f xml:space="preserve"> Time!DO$140</f>
        <v>0</v>
      </c>
      <c r="DP29" s="195">
        <f xml:space="preserve"> Time!DP$140</f>
        <v>0</v>
      </c>
      <c r="DQ29" s="195">
        <f xml:space="preserve"> Time!DQ$140</f>
        <v>0</v>
      </c>
      <c r="DR29" s="195">
        <f xml:space="preserve"> Time!DR$140</f>
        <v>0</v>
      </c>
      <c r="DS29" s="195">
        <f xml:space="preserve"> Time!DS$140</f>
        <v>0</v>
      </c>
      <c r="DT29" s="195">
        <f xml:space="preserve"> Time!DT$140</f>
        <v>0</v>
      </c>
      <c r="DU29" s="195">
        <f xml:space="preserve"> Time!DU$140</f>
        <v>0</v>
      </c>
      <c r="DV29" s="195">
        <f xml:space="preserve"> Time!DV$140</f>
        <v>0</v>
      </c>
      <c r="DW29" s="195">
        <f xml:space="preserve"> Time!DW$140</f>
        <v>0</v>
      </c>
      <c r="DX29" s="195">
        <f xml:space="preserve"> Time!DX$140</f>
        <v>0</v>
      </c>
      <c r="DY29" s="195">
        <f xml:space="preserve"> Time!DY$140</f>
        <v>0</v>
      </c>
      <c r="DZ29" s="195">
        <f xml:space="preserve"> Time!DZ$140</f>
        <v>0</v>
      </c>
      <c r="EA29" s="195">
        <f xml:space="preserve"> Time!EA$140</f>
        <v>0</v>
      </c>
      <c r="EB29" s="195">
        <f xml:space="preserve"> Time!EB$140</f>
        <v>0</v>
      </c>
      <c r="EC29" s="195">
        <f xml:space="preserve"> Time!EC$140</f>
        <v>0</v>
      </c>
      <c r="ED29" s="195">
        <f xml:space="preserve"> Time!ED$140</f>
        <v>0</v>
      </c>
      <c r="EE29" s="195">
        <f xml:space="preserve"> Time!EE$140</f>
        <v>0</v>
      </c>
      <c r="EF29" s="195">
        <f xml:space="preserve"> Time!EF$140</f>
        <v>0</v>
      </c>
      <c r="EG29" s="195">
        <f xml:space="preserve"> Time!EG$140</f>
        <v>0</v>
      </c>
      <c r="EH29" s="195">
        <f xml:space="preserve"> Time!EH$140</f>
        <v>0</v>
      </c>
      <c r="EI29" s="195">
        <f xml:space="preserve"> Time!EI$140</f>
        <v>0</v>
      </c>
      <c r="EJ29" s="195">
        <f xml:space="preserve"> Time!EJ$140</f>
        <v>0</v>
      </c>
      <c r="EK29" s="195">
        <f xml:space="preserve"> Time!EK$140</f>
        <v>0</v>
      </c>
      <c r="EL29" s="195">
        <f xml:space="preserve"> Time!EL$140</f>
        <v>0</v>
      </c>
      <c r="EM29" s="195">
        <f xml:space="preserve"> Time!EM$140</f>
        <v>0</v>
      </c>
      <c r="EN29" s="195">
        <f xml:space="preserve"> Time!EN$140</f>
        <v>0</v>
      </c>
      <c r="EO29" s="195">
        <f xml:space="preserve"> Time!EO$140</f>
        <v>0</v>
      </c>
      <c r="EP29" s="195">
        <f xml:space="preserve"> Time!EP$140</f>
        <v>0</v>
      </c>
      <c r="EQ29" s="195">
        <f xml:space="preserve"> Time!EQ$140</f>
        <v>0</v>
      </c>
      <c r="ER29" s="195">
        <f xml:space="preserve"> Time!ER$140</f>
        <v>0</v>
      </c>
      <c r="ES29" s="195">
        <f xml:space="preserve"> Time!ES$140</f>
        <v>0</v>
      </c>
      <c r="ET29" s="195">
        <f xml:space="preserve"> Time!ET$140</f>
        <v>0</v>
      </c>
      <c r="EU29" s="195">
        <f xml:space="preserve"> Time!EU$140</f>
        <v>0</v>
      </c>
      <c r="EV29" s="195">
        <f xml:space="preserve"> Time!EV$140</f>
        <v>0</v>
      </c>
      <c r="EW29" s="195">
        <f xml:space="preserve"> Time!EW$140</f>
        <v>0</v>
      </c>
      <c r="EX29" s="195">
        <f xml:space="preserve"> Time!EX$140</f>
        <v>0</v>
      </c>
      <c r="EY29" s="195">
        <f xml:space="preserve"> Time!EY$140</f>
        <v>0</v>
      </c>
      <c r="EZ29" s="195">
        <f xml:space="preserve"> Time!EZ$140</f>
        <v>0</v>
      </c>
      <c r="FA29" s="195">
        <f xml:space="preserve"> Time!FA$140</f>
        <v>0</v>
      </c>
      <c r="FB29" s="195">
        <f xml:space="preserve"> Time!FB$140</f>
        <v>0</v>
      </c>
      <c r="FC29" s="195">
        <f xml:space="preserve"> Time!FC$140</f>
        <v>0</v>
      </c>
      <c r="FD29" s="195">
        <f xml:space="preserve"> Time!FD$140</f>
        <v>0</v>
      </c>
      <c r="FE29" s="195">
        <f xml:space="preserve"> Time!FE$140</f>
        <v>0</v>
      </c>
      <c r="FF29" s="195">
        <f xml:space="preserve"> Time!FF$140</f>
        <v>0</v>
      </c>
      <c r="FG29" s="195">
        <f xml:space="preserve"> Time!FG$140</f>
        <v>0</v>
      </c>
      <c r="FH29" s="195">
        <f xml:space="preserve"> Time!FH$140</f>
        <v>0</v>
      </c>
      <c r="FI29" s="195">
        <f xml:space="preserve"> Time!FI$140</f>
        <v>0</v>
      </c>
      <c r="FJ29" s="195">
        <f xml:space="preserve"> Time!FJ$140</f>
        <v>0</v>
      </c>
      <c r="FK29" s="195">
        <f xml:space="preserve"> Time!FK$140</f>
        <v>0</v>
      </c>
      <c r="FL29" s="195">
        <f xml:space="preserve"> Time!FL$140</f>
        <v>0</v>
      </c>
      <c r="FM29" s="195">
        <f xml:space="preserve"> Time!FM$140</f>
        <v>0</v>
      </c>
      <c r="FN29" s="195">
        <f xml:space="preserve"> Time!FN$140</f>
        <v>0</v>
      </c>
      <c r="FO29" s="195">
        <f xml:space="preserve"> Time!FO$140</f>
        <v>0</v>
      </c>
      <c r="FP29" s="195">
        <f xml:space="preserve"> Time!FP$140</f>
        <v>0</v>
      </c>
      <c r="FQ29" s="195">
        <f xml:space="preserve"> Time!FQ$140</f>
        <v>0</v>
      </c>
      <c r="FR29" s="195">
        <f xml:space="preserve"> Time!FR$140</f>
        <v>0</v>
      </c>
      <c r="FS29" s="195">
        <f xml:space="preserve"> Time!FS$140</f>
        <v>0</v>
      </c>
      <c r="FT29" s="195">
        <f xml:space="preserve"> Time!FT$140</f>
        <v>0</v>
      </c>
      <c r="FU29" s="195">
        <f xml:space="preserve"> Time!FU$140</f>
        <v>0</v>
      </c>
      <c r="FV29" s="195">
        <f xml:space="preserve"> Time!FV$140</f>
        <v>0</v>
      </c>
      <c r="FW29" s="195">
        <f xml:space="preserve"> Time!FW$140</f>
        <v>0</v>
      </c>
      <c r="FX29" s="195">
        <f xml:space="preserve"> Time!FX$140</f>
        <v>0</v>
      </c>
      <c r="FY29" s="195">
        <f xml:space="preserve"> Time!FY$140</f>
        <v>0</v>
      </c>
      <c r="FZ29" s="195">
        <f xml:space="preserve"> Time!FZ$140</f>
        <v>0</v>
      </c>
      <c r="GA29" s="195">
        <f xml:space="preserve"> Time!GA$140</f>
        <v>0</v>
      </c>
      <c r="GB29" s="195">
        <f xml:space="preserve"> Time!GB$140</f>
        <v>0</v>
      </c>
      <c r="GC29" s="195">
        <f xml:space="preserve"> Time!GC$140</f>
        <v>0</v>
      </c>
      <c r="GD29" s="195">
        <f xml:space="preserve"> Time!GD$140</f>
        <v>0</v>
      </c>
      <c r="GE29" s="195">
        <f xml:space="preserve"> Time!GE$140</f>
        <v>0</v>
      </c>
      <c r="GF29" s="195">
        <f xml:space="preserve"> Time!GF$140</f>
        <v>0</v>
      </c>
      <c r="GG29" s="195">
        <f xml:space="preserve"> Time!GG$140</f>
        <v>0</v>
      </c>
      <c r="GH29" s="195">
        <f xml:space="preserve"> Time!GH$140</f>
        <v>0</v>
      </c>
      <c r="GI29" s="195">
        <f xml:space="preserve"> Time!GI$140</f>
        <v>0</v>
      </c>
      <c r="GJ29" s="195">
        <f xml:space="preserve"> Time!GJ$140</f>
        <v>0</v>
      </c>
    </row>
    <row r="30" spans="1:192" x14ac:dyDescent="0.25">
      <c r="E30" s="12" t="s">
        <v>418</v>
      </c>
      <c r="G30" s="12" t="str">
        <f xml:space="preserve"> SMU</f>
        <v>$ 000s</v>
      </c>
      <c r="H30" s="12">
        <f xml:space="preserve"> SUM(J30:GJ30)</f>
        <v>20511.856056744142</v>
      </c>
      <c r="J30" s="12">
        <f xml:space="preserve"> $F26 / $F27 / $F28 * J29</f>
        <v>0</v>
      </c>
      <c r="K30" s="12">
        <f t="shared" ref="K30:AM30" si="172" xml:space="preserve"> $F26 / $F27 / $F28* K29</f>
        <v>0</v>
      </c>
      <c r="L30" s="12">
        <f t="shared" si="172"/>
        <v>0</v>
      </c>
      <c r="M30" s="12">
        <f t="shared" si="172"/>
        <v>0</v>
      </c>
      <c r="N30" s="12">
        <f t="shared" si="172"/>
        <v>0</v>
      </c>
      <c r="O30" s="12">
        <f t="shared" si="172"/>
        <v>0</v>
      </c>
      <c r="P30" s="12">
        <f t="shared" si="172"/>
        <v>0</v>
      </c>
      <c r="Q30" s="12">
        <f t="shared" si="172"/>
        <v>603.28988402188656</v>
      </c>
      <c r="R30" s="12">
        <f t="shared" si="172"/>
        <v>603.28988402188656</v>
      </c>
      <c r="S30" s="12">
        <f t="shared" si="172"/>
        <v>603.28988402188656</v>
      </c>
      <c r="T30" s="12">
        <f t="shared" si="172"/>
        <v>603.28988402188656</v>
      </c>
      <c r="U30" s="12">
        <f t="shared" si="172"/>
        <v>603.28988402188656</v>
      </c>
      <c r="V30" s="12">
        <f t="shared" si="172"/>
        <v>603.28988402188656</v>
      </c>
      <c r="W30" s="12">
        <f t="shared" si="172"/>
        <v>603.28988402188656</v>
      </c>
      <c r="X30" s="12">
        <f t="shared" si="172"/>
        <v>603.28988402188656</v>
      </c>
      <c r="Y30" s="12">
        <f t="shared" si="172"/>
        <v>603.28988402188656</v>
      </c>
      <c r="Z30" s="12">
        <f t="shared" si="172"/>
        <v>603.28988402188656</v>
      </c>
      <c r="AA30" s="12">
        <f t="shared" si="172"/>
        <v>603.28988402188656</v>
      </c>
      <c r="AB30" s="12">
        <f t="shared" si="172"/>
        <v>603.28988402188656</v>
      </c>
      <c r="AC30" s="12">
        <f t="shared" si="172"/>
        <v>603.28988402188656</v>
      </c>
      <c r="AD30" s="12">
        <f t="shared" si="172"/>
        <v>603.28988402188656</v>
      </c>
      <c r="AE30" s="12">
        <f t="shared" si="172"/>
        <v>603.28988402188656</v>
      </c>
      <c r="AF30" s="12">
        <f t="shared" si="172"/>
        <v>603.28988402188656</v>
      </c>
      <c r="AG30" s="12">
        <f t="shared" si="172"/>
        <v>603.28988402188656</v>
      </c>
      <c r="AH30" s="12">
        <f t="shared" si="172"/>
        <v>603.28988402188656</v>
      </c>
      <c r="AI30" s="12">
        <f t="shared" si="172"/>
        <v>603.28988402188656</v>
      </c>
      <c r="AJ30" s="12">
        <f t="shared" si="172"/>
        <v>603.28988402188656</v>
      </c>
      <c r="AK30" s="12">
        <f t="shared" si="172"/>
        <v>603.28988402188656</v>
      </c>
      <c r="AL30" s="12">
        <f t="shared" si="172"/>
        <v>603.28988402188656</v>
      </c>
      <c r="AM30" s="12">
        <f t="shared" si="172"/>
        <v>603.28988402188656</v>
      </c>
      <c r="AN30" s="12">
        <f t="shared" ref="AN30:CY30" si="173" xml:space="preserve"> $F26 / $F27 / $F28* AN29</f>
        <v>603.28988402188656</v>
      </c>
      <c r="AO30" s="12">
        <f t="shared" si="173"/>
        <v>603.28988402188656</v>
      </c>
      <c r="AP30" s="12">
        <f t="shared" si="173"/>
        <v>603.28988402188656</v>
      </c>
      <c r="AQ30" s="12">
        <f t="shared" si="173"/>
        <v>603.28988402188656</v>
      </c>
      <c r="AR30" s="12">
        <f t="shared" si="173"/>
        <v>603.28988402188656</v>
      </c>
      <c r="AS30" s="12">
        <f t="shared" si="173"/>
        <v>603.28988402188656</v>
      </c>
      <c r="AT30" s="12">
        <f t="shared" si="173"/>
        <v>603.28988402188656</v>
      </c>
      <c r="AU30" s="12">
        <f t="shared" si="173"/>
        <v>603.28988402188656</v>
      </c>
      <c r="AV30" s="12">
        <f t="shared" si="173"/>
        <v>603.28988402188656</v>
      </c>
      <c r="AW30" s="12">
        <f t="shared" si="173"/>
        <v>603.28988402188656</v>
      </c>
      <c r="AX30" s="12">
        <f t="shared" si="173"/>
        <v>603.28988402188656</v>
      </c>
      <c r="AY30" s="12">
        <f t="shared" si="173"/>
        <v>0</v>
      </c>
      <c r="AZ30" s="12">
        <f t="shared" si="173"/>
        <v>0</v>
      </c>
      <c r="BA30" s="12">
        <f t="shared" si="173"/>
        <v>0</v>
      </c>
      <c r="BB30" s="12">
        <f t="shared" si="173"/>
        <v>0</v>
      </c>
      <c r="BC30" s="12">
        <f t="shared" si="173"/>
        <v>0</v>
      </c>
      <c r="BD30" s="12">
        <f t="shared" si="173"/>
        <v>0</v>
      </c>
      <c r="BE30" s="12">
        <f t="shared" si="173"/>
        <v>0</v>
      </c>
      <c r="BF30" s="12">
        <f t="shared" si="173"/>
        <v>0</v>
      </c>
      <c r="BG30" s="12">
        <f t="shared" si="173"/>
        <v>0</v>
      </c>
      <c r="BH30" s="12">
        <f t="shared" si="173"/>
        <v>0</v>
      </c>
      <c r="BI30" s="12">
        <f t="shared" si="173"/>
        <v>0</v>
      </c>
      <c r="BJ30" s="12">
        <f t="shared" si="173"/>
        <v>0</v>
      </c>
      <c r="BK30" s="12">
        <f t="shared" si="173"/>
        <v>0</v>
      </c>
      <c r="BL30" s="12">
        <f t="shared" si="173"/>
        <v>0</v>
      </c>
      <c r="BM30" s="12">
        <f t="shared" si="173"/>
        <v>0</v>
      </c>
      <c r="BN30" s="12">
        <f t="shared" si="173"/>
        <v>0</v>
      </c>
      <c r="BO30" s="12">
        <f t="shared" si="173"/>
        <v>0</v>
      </c>
      <c r="BP30" s="12">
        <f t="shared" si="173"/>
        <v>0</v>
      </c>
      <c r="BQ30" s="12">
        <f t="shared" si="173"/>
        <v>0</v>
      </c>
      <c r="BR30" s="12">
        <f t="shared" si="173"/>
        <v>0</v>
      </c>
      <c r="BS30" s="12">
        <f t="shared" si="173"/>
        <v>0</v>
      </c>
      <c r="BT30" s="12">
        <f t="shared" si="173"/>
        <v>0</v>
      </c>
      <c r="BU30" s="12">
        <f t="shared" si="173"/>
        <v>0</v>
      </c>
      <c r="BV30" s="12">
        <f t="shared" si="173"/>
        <v>0</v>
      </c>
      <c r="BW30" s="12">
        <f t="shared" si="173"/>
        <v>0</v>
      </c>
      <c r="BX30" s="12">
        <f t="shared" si="173"/>
        <v>0</v>
      </c>
      <c r="BY30" s="12">
        <f t="shared" si="173"/>
        <v>0</v>
      </c>
      <c r="BZ30" s="12">
        <f t="shared" si="173"/>
        <v>0</v>
      </c>
      <c r="CA30" s="12">
        <f t="shared" si="173"/>
        <v>0</v>
      </c>
      <c r="CB30" s="12">
        <f t="shared" si="173"/>
        <v>0</v>
      </c>
      <c r="CC30" s="12">
        <f t="shared" si="173"/>
        <v>0</v>
      </c>
      <c r="CD30" s="12">
        <f t="shared" si="173"/>
        <v>0</v>
      </c>
      <c r="CE30" s="12">
        <f t="shared" si="173"/>
        <v>0</v>
      </c>
      <c r="CF30" s="12">
        <f t="shared" si="173"/>
        <v>0</v>
      </c>
      <c r="CG30" s="12">
        <f t="shared" si="173"/>
        <v>0</v>
      </c>
      <c r="CH30" s="12">
        <f t="shared" si="173"/>
        <v>0</v>
      </c>
      <c r="CI30" s="12">
        <f t="shared" si="173"/>
        <v>0</v>
      </c>
      <c r="CJ30" s="12">
        <f t="shared" si="173"/>
        <v>0</v>
      </c>
      <c r="CK30" s="12">
        <f t="shared" si="173"/>
        <v>0</v>
      </c>
      <c r="CL30" s="12">
        <f t="shared" si="173"/>
        <v>0</v>
      </c>
      <c r="CM30" s="12">
        <f t="shared" si="173"/>
        <v>0</v>
      </c>
      <c r="CN30" s="12">
        <f t="shared" si="173"/>
        <v>0</v>
      </c>
      <c r="CO30" s="12">
        <f t="shared" si="173"/>
        <v>0</v>
      </c>
      <c r="CP30" s="12">
        <f t="shared" si="173"/>
        <v>0</v>
      </c>
      <c r="CQ30" s="12">
        <f t="shared" si="173"/>
        <v>0</v>
      </c>
      <c r="CR30" s="12">
        <f t="shared" si="173"/>
        <v>0</v>
      </c>
      <c r="CS30" s="12">
        <f t="shared" si="173"/>
        <v>0</v>
      </c>
      <c r="CT30" s="12">
        <f t="shared" si="173"/>
        <v>0</v>
      </c>
      <c r="CU30" s="12">
        <f t="shared" si="173"/>
        <v>0</v>
      </c>
      <c r="CV30" s="12">
        <f t="shared" si="173"/>
        <v>0</v>
      </c>
      <c r="CW30" s="12">
        <f t="shared" si="173"/>
        <v>0</v>
      </c>
      <c r="CX30" s="12">
        <f t="shared" si="173"/>
        <v>0</v>
      </c>
      <c r="CY30" s="12">
        <f t="shared" si="173"/>
        <v>0</v>
      </c>
      <c r="CZ30" s="12">
        <f t="shared" ref="CZ30:FK30" si="174" xml:space="preserve"> $F26 / $F27 / $F28* CZ29</f>
        <v>0</v>
      </c>
      <c r="DA30" s="12">
        <f t="shared" si="174"/>
        <v>0</v>
      </c>
      <c r="DB30" s="12">
        <f t="shared" si="174"/>
        <v>0</v>
      </c>
      <c r="DC30" s="12">
        <f t="shared" si="174"/>
        <v>0</v>
      </c>
      <c r="DD30" s="12">
        <f t="shared" si="174"/>
        <v>0</v>
      </c>
      <c r="DE30" s="12">
        <f t="shared" si="174"/>
        <v>0</v>
      </c>
      <c r="DF30" s="12">
        <f t="shared" si="174"/>
        <v>0</v>
      </c>
      <c r="DG30" s="12">
        <f t="shared" si="174"/>
        <v>0</v>
      </c>
      <c r="DH30" s="12">
        <f t="shared" si="174"/>
        <v>0</v>
      </c>
      <c r="DI30" s="12">
        <f t="shared" si="174"/>
        <v>0</v>
      </c>
      <c r="DJ30" s="12">
        <f t="shared" si="174"/>
        <v>0</v>
      </c>
      <c r="DK30" s="12">
        <f t="shared" si="174"/>
        <v>0</v>
      </c>
      <c r="DL30" s="12">
        <f t="shared" si="174"/>
        <v>0</v>
      </c>
      <c r="DM30" s="12">
        <f t="shared" si="174"/>
        <v>0</v>
      </c>
      <c r="DN30" s="12">
        <f t="shared" si="174"/>
        <v>0</v>
      </c>
      <c r="DO30" s="12">
        <f t="shared" si="174"/>
        <v>0</v>
      </c>
      <c r="DP30" s="12">
        <f t="shared" si="174"/>
        <v>0</v>
      </c>
      <c r="DQ30" s="12">
        <f t="shared" si="174"/>
        <v>0</v>
      </c>
      <c r="DR30" s="12">
        <f t="shared" si="174"/>
        <v>0</v>
      </c>
      <c r="DS30" s="12">
        <f t="shared" si="174"/>
        <v>0</v>
      </c>
      <c r="DT30" s="12">
        <f t="shared" si="174"/>
        <v>0</v>
      </c>
      <c r="DU30" s="12">
        <f t="shared" si="174"/>
        <v>0</v>
      </c>
      <c r="DV30" s="12">
        <f t="shared" si="174"/>
        <v>0</v>
      </c>
      <c r="DW30" s="12">
        <f t="shared" si="174"/>
        <v>0</v>
      </c>
      <c r="DX30" s="12">
        <f t="shared" si="174"/>
        <v>0</v>
      </c>
      <c r="DY30" s="12">
        <f t="shared" si="174"/>
        <v>0</v>
      </c>
      <c r="DZ30" s="12">
        <f t="shared" si="174"/>
        <v>0</v>
      </c>
      <c r="EA30" s="12">
        <f t="shared" si="174"/>
        <v>0</v>
      </c>
      <c r="EB30" s="12">
        <f t="shared" si="174"/>
        <v>0</v>
      </c>
      <c r="EC30" s="12">
        <f t="shared" si="174"/>
        <v>0</v>
      </c>
      <c r="ED30" s="12">
        <f t="shared" si="174"/>
        <v>0</v>
      </c>
      <c r="EE30" s="12">
        <f t="shared" si="174"/>
        <v>0</v>
      </c>
      <c r="EF30" s="12">
        <f t="shared" si="174"/>
        <v>0</v>
      </c>
      <c r="EG30" s="12">
        <f t="shared" si="174"/>
        <v>0</v>
      </c>
      <c r="EH30" s="12">
        <f t="shared" si="174"/>
        <v>0</v>
      </c>
      <c r="EI30" s="12">
        <f t="shared" si="174"/>
        <v>0</v>
      </c>
      <c r="EJ30" s="12">
        <f t="shared" si="174"/>
        <v>0</v>
      </c>
      <c r="EK30" s="12">
        <f t="shared" si="174"/>
        <v>0</v>
      </c>
      <c r="EL30" s="12">
        <f t="shared" si="174"/>
        <v>0</v>
      </c>
      <c r="EM30" s="12">
        <f t="shared" si="174"/>
        <v>0</v>
      </c>
      <c r="EN30" s="12">
        <f t="shared" si="174"/>
        <v>0</v>
      </c>
      <c r="EO30" s="12">
        <f t="shared" si="174"/>
        <v>0</v>
      </c>
      <c r="EP30" s="12">
        <f t="shared" si="174"/>
        <v>0</v>
      </c>
      <c r="EQ30" s="12">
        <f t="shared" si="174"/>
        <v>0</v>
      </c>
      <c r="ER30" s="12">
        <f t="shared" si="174"/>
        <v>0</v>
      </c>
      <c r="ES30" s="12">
        <f t="shared" si="174"/>
        <v>0</v>
      </c>
      <c r="ET30" s="12">
        <f t="shared" si="174"/>
        <v>0</v>
      </c>
      <c r="EU30" s="12">
        <f t="shared" si="174"/>
        <v>0</v>
      </c>
      <c r="EV30" s="12">
        <f t="shared" si="174"/>
        <v>0</v>
      </c>
      <c r="EW30" s="12">
        <f t="shared" si="174"/>
        <v>0</v>
      </c>
      <c r="EX30" s="12">
        <f t="shared" si="174"/>
        <v>0</v>
      </c>
      <c r="EY30" s="12">
        <f t="shared" si="174"/>
        <v>0</v>
      </c>
      <c r="EZ30" s="12">
        <f t="shared" si="174"/>
        <v>0</v>
      </c>
      <c r="FA30" s="12">
        <f t="shared" si="174"/>
        <v>0</v>
      </c>
      <c r="FB30" s="12">
        <f t="shared" si="174"/>
        <v>0</v>
      </c>
      <c r="FC30" s="12">
        <f t="shared" si="174"/>
        <v>0</v>
      </c>
      <c r="FD30" s="12">
        <f t="shared" si="174"/>
        <v>0</v>
      </c>
      <c r="FE30" s="12">
        <f t="shared" si="174"/>
        <v>0</v>
      </c>
      <c r="FF30" s="12">
        <f t="shared" si="174"/>
        <v>0</v>
      </c>
      <c r="FG30" s="12">
        <f t="shared" si="174"/>
        <v>0</v>
      </c>
      <c r="FH30" s="12">
        <f t="shared" si="174"/>
        <v>0</v>
      </c>
      <c r="FI30" s="12">
        <f t="shared" si="174"/>
        <v>0</v>
      </c>
      <c r="FJ30" s="12">
        <f t="shared" si="174"/>
        <v>0</v>
      </c>
      <c r="FK30" s="12">
        <f t="shared" si="174"/>
        <v>0</v>
      </c>
      <c r="FL30" s="12">
        <f t="shared" ref="FL30:GJ30" si="175" xml:space="preserve"> $F26 / $F27 / $F28* FL29</f>
        <v>0</v>
      </c>
      <c r="FM30" s="12">
        <f t="shared" si="175"/>
        <v>0</v>
      </c>
      <c r="FN30" s="12">
        <f t="shared" si="175"/>
        <v>0</v>
      </c>
      <c r="FO30" s="12">
        <f t="shared" si="175"/>
        <v>0</v>
      </c>
      <c r="FP30" s="12">
        <f t="shared" si="175"/>
        <v>0</v>
      </c>
      <c r="FQ30" s="12">
        <f t="shared" si="175"/>
        <v>0</v>
      </c>
      <c r="FR30" s="12">
        <f t="shared" si="175"/>
        <v>0</v>
      </c>
      <c r="FS30" s="12">
        <f t="shared" si="175"/>
        <v>0</v>
      </c>
      <c r="FT30" s="12">
        <f t="shared" si="175"/>
        <v>0</v>
      </c>
      <c r="FU30" s="12">
        <f t="shared" si="175"/>
        <v>0</v>
      </c>
      <c r="FV30" s="12">
        <f t="shared" si="175"/>
        <v>0</v>
      </c>
      <c r="FW30" s="12">
        <f t="shared" si="175"/>
        <v>0</v>
      </c>
      <c r="FX30" s="12">
        <f t="shared" si="175"/>
        <v>0</v>
      </c>
      <c r="FY30" s="12">
        <f t="shared" si="175"/>
        <v>0</v>
      </c>
      <c r="FZ30" s="12">
        <f t="shared" si="175"/>
        <v>0</v>
      </c>
      <c r="GA30" s="12">
        <f t="shared" si="175"/>
        <v>0</v>
      </c>
      <c r="GB30" s="12">
        <f t="shared" si="175"/>
        <v>0</v>
      </c>
      <c r="GC30" s="12">
        <f t="shared" si="175"/>
        <v>0</v>
      </c>
      <c r="GD30" s="12">
        <f t="shared" si="175"/>
        <v>0</v>
      </c>
      <c r="GE30" s="12">
        <f t="shared" si="175"/>
        <v>0</v>
      </c>
      <c r="GF30" s="12">
        <f t="shared" si="175"/>
        <v>0</v>
      </c>
      <c r="GG30" s="12">
        <f t="shared" si="175"/>
        <v>0</v>
      </c>
      <c r="GH30" s="12">
        <f t="shared" si="175"/>
        <v>0</v>
      </c>
      <c r="GI30" s="12">
        <f t="shared" si="175"/>
        <v>0</v>
      </c>
      <c r="GJ30" s="12">
        <f t="shared" si="175"/>
        <v>0</v>
      </c>
    </row>
    <row r="31" spans="1:192" s="194" customFormat="1" x14ac:dyDescent="0.25">
      <c r="A31" s="142"/>
      <c r="B31" s="142"/>
      <c r="C31" s="143"/>
      <c r="D31" s="144"/>
      <c r="E31" s="193" t="str">
        <f xml:space="preserve"> LEFT(E30, LEN(E30) - 4)</f>
        <v>Amortisation of capitalised finance costs</v>
      </c>
      <c r="F31" s="193"/>
      <c r="G31" s="193" t="str">
        <f xml:space="preserve"> SMU</f>
        <v>$ 000s</v>
      </c>
      <c r="H31" s="193">
        <f xml:space="preserve"> SUM(J31:GJ31)</f>
        <v>-20511.856056744142</v>
      </c>
      <c r="I31" s="145"/>
      <c r="J31" s="193">
        <f t="shared" ref="J31:AM31" si="176" xml:space="preserve"> -1 * J30</f>
        <v>0</v>
      </c>
      <c r="K31" s="193">
        <f t="shared" si="176"/>
        <v>0</v>
      </c>
      <c r="L31" s="193">
        <f t="shared" si="176"/>
        <v>0</v>
      </c>
      <c r="M31" s="193">
        <f t="shared" si="176"/>
        <v>0</v>
      </c>
      <c r="N31" s="193">
        <f t="shared" si="176"/>
        <v>0</v>
      </c>
      <c r="O31" s="193">
        <f t="shared" si="176"/>
        <v>0</v>
      </c>
      <c r="P31" s="193">
        <f t="shared" si="176"/>
        <v>0</v>
      </c>
      <c r="Q31" s="193">
        <f t="shared" si="176"/>
        <v>-603.28988402188656</v>
      </c>
      <c r="R31" s="193">
        <f t="shared" si="176"/>
        <v>-603.28988402188656</v>
      </c>
      <c r="S31" s="193">
        <f t="shared" si="176"/>
        <v>-603.28988402188656</v>
      </c>
      <c r="T31" s="193">
        <f t="shared" si="176"/>
        <v>-603.28988402188656</v>
      </c>
      <c r="U31" s="193">
        <f t="shared" si="176"/>
        <v>-603.28988402188656</v>
      </c>
      <c r="V31" s="193">
        <f t="shared" si="176"/>
        <v>-603.28988402188656</v>
      </c>
      <c r="W31" s="193">
        <f t="shared" si="176"/>
        <v>-603.28988402188656</v>
      </c>
      <c r="X31" s="193">
        <f t="shared" si="176"/>
        <v>-603.28988402188656</v>
      </c>
      <c r="Y31" s="193">
        <f t="shared" si="176"/>
        <v>-603.28988402188656</v>
      </c>
      <c r="Z31" s="193">
        <f t="shared" si="176"/>
        <v>-603.28988402188656</v>
      </c>
      <c r="AA31" s="193">
        <f t="shared" si="176"/>
        <v>-603.28988402188656</v>
      </c>
      <c r="AB31" s="193">
        <f t="shared" si="176"/>
        <v>-603.28988402188656</v>
      </c>
      <c r="AC31" s="193">
        <f t="shared" si="176"/>
        <v>-603.28988402188656</v>
      </c>
      <c r="AD31" s="193">
        <f t="shared" si="176"/>
        <v>-603.28988402188656</v>
      </c>
      <c r="AE31" s="193">
        <f t="shared" si="176"/>
        <v>-603.28988402188656</v>
      </c>
      <c r="AF31" s="193">
        <f t="shared" si="176"/>
        <v>-603.28988402188656</v>
      </c>
      <c r="AG31" s="193">
        <f t="shared" si="176"/>
        <v>-603.28988402188656</v>
      </c>
      <c r="AH31" s="193">
        <f t="shared" si="176"/>
        <v>-603.28988402188656</v>
      </c>
      <c r="AI31" s="193">
        <f t="shared" si="176"/>
        <v>-603.28988402188656</v>
      </c>
      <c r="AJ31" s="193">
        <f t="shared" si="176"/>
        <v>-603.28988402188656</v>
      </c>
      <c r="AK31" s="193">
        <f t="shared" si="176"/>
        <v>-603.28988402188656</v>
      </c>
      <c r="AL31" s="193">
        <f t="shared" si="176"/>
        <v>-603.28988402188656</v>
      </c>
      <c r="AM31" s="193">
        <f t="shared" si="176"/>
        <v>-603.28988402188656</v>
      </c>
      <c r="AN31" s="193">
        <f t="shared" ref="AN31:CY31" si="177" xml:space="preserve"> -1 * AN30</f>
        <v>-603.28988402188656</v>
      </c>
      <c r="AO31" s="193">
        <f t="shared" si="177"/>
        <v>-603.28988402188656</v>
      </c>
      <c r="AP31" s="193">
        <f t="shared" si="177"/>
        <v>-603.28988402188656</v>
      </c>
      <c r="AQ31" s="193">
        <f t="shared" si="177"/>
        <v>-603.28988402188656</v>
      </c>
      <c r="AR31" s="193">
        <f t="shared" si="177"/>
        <v>-603.28988402188656</v>
      </c>
      <c r="AS31" s="193">
        <f t="shared" si="177"/>
        <v>-603.28988402188656</v>
      </c>
      <c r="AT31" s="193">
        <f t="shared" si="177"/>
        <v>-603.28988402188656</v>
      </c>
      <c r="AU31" s="193">
        <f t="shared" si="177"/>
        <v>-603.28988402188656</v>
      </c>
      <c r="AV31" s="193">
        <f t="shared" si="177"/>
        <v>-603.28988402188656</v>
      </c>
      <c r="AW31" s="193">
        <f t="shared" si="177"/>
        <v>-603.28988402188656</v>
      </c>
      <c r="AX31" s="193">
        <f t="shared" si="177"/>
        <v>-603.28988402188656</v>
      </c>
      <c r="AY31" s="193">
        <f t="shared" si="177"/>
        <v>0</v>
      </c>
      <c r="AZ31" s="193">
        <f t="shared" si="177"/>
        <v>0</v>
      </c>
      <c r="BA31" s="193">
        <f t="shared" si="177"/>
        <v>0</v>
      </c>
      <c r="BB31" s="193">
        <f t="shared" si="177"/>
        <v>0</v>
      </c>
      <c r="BC31" s="193">
        <f t="shared" si="177"/>
        <v>0</v>
      </c>
      <c r="BD31" s="193">
        <f t="shared" si="177"/>
        <v>0</v>
      </c>
      <c r="BE31" s="193">
        <f t="shared" si="177"/>
        <v>0</v>
      </c>
      <c r="BF31" s="193">
        <f t="shared" si="177"/>
        <v>0</v>
      </c>
      <c r="BG31" s="193">
        <f t="shared" si="177"/>
        <v>0</v>
      </c>
      <c r="BH31" s="193">
        <f t="shared" si="177"/>
        <v>0</v>
      </c>
      <c r="BI31" s="193">
        <f t="shared" si="177"/>
        <v>0</v>
      </c>
      <c r="BJ31" s="193">
        <f t="shared" si="177"/>
        <v>0</v>
      </c>
      <c r="BK31" s="193">
        <f t="shared" si="177"/>
        <v>0</v>
      </c>
      <c r="BL31" s="193">
        <f t="shared" si="177"/>
        <v>0</v>
      </c>
      <c r="BM31" s="193">
        <f t="shared" si="177"/>
        <v>0</v>
      </c>
      <c r="BN31" s="193">
        <f t="shared" si="177"/>
        <v>0</v>
      </c>
      <c r="BO31" s="193">
        <f t="shared" si="177"/>
        <v>0</v>
      </c>
      <c r="BP31" s="193">
        <f t="shared" si="177"/>
        <v>0</v>
      </c>
      <c r="BQ31" s="193">
        <f t="shared" si="177"/>
        <v>0</v>
      </c>
      <c r="BR31" s="193">
        <f t="shared" si="177"/>
        <v>0</v>
      </c>
      <c r="BS31" s="193">
        <f t="shared" si="177"/>
        <v>0</v>
      </c>
      <c r="BT31" s="193">
        <f t="shared" si="177"/>
        <v>0</v>
      </c>
      <c r="BU31" s="193">
        <f t="shared" si="177"/>
        <v>0</v>
      </c>
      <c r="BV31" s="193">
        <f t="shared" si="177"/>
        <v>0</v>
      </c>
      <c r="BW31" s="193">
        <f t="shared" si="177"/>
        <v>0</v>
      </c>
      <c r="BX31" s="193">
        <f t="shared" si="177"/>
        <v>0</v>
      </c>
      <c r="BY31" s="193">
        <f t="shared" si="177"/>
        <v>0</v>
      </c>
      <c r="BZ31" s="193">
        <f t="shared" si="177"/>
        <v>0</v>
      </c>
      <c r="CA31" s="193">
        <f t="shared" si="177"/>
        <v>0</v>
      </c>
      <c r="CB31" s="193">
        <f t="shared" si="177"/>
        <v>0</v>
      </c>
      <c r="CC31" s="193">
        <f t="shared" si="177"/>
        <v>0</v>
      </c>
      <c r="CD31" s="193">
        <f t="shared" si="177"/>
        <v>0</v>
      </c>
      <c r="CE31" s="193">
        <f t="shared" si="177"/>
        <v>0</v>
      </c>
      <c r="CF31" s="193">
        <f t="shared" si="177"/>
        <v>0</v>
      </c>
      <c r="CG31" s="193">
        <f t="shared" si="177"/>
        <v>0</v>
      </c>
      <c r="CH31" s="193">
        <f t="shared" si="177"/>
        <v>0</v>
      </c>
      <c r="CI31" s="193">
        <f t="shared" si="177"/>
        <v>0</v>
      </c>
      <c r="CJ31" s="193">
        <f t="shared" si="177"/>
        <v>0</v>
      </c>
      <c r="CK31" s="193">
        <f t="shared" si="177"/>
        <v>0</v>
      </c>
      <c r="CL31" s="193">
        <f t="shared" si="177"/>
        <v>0</v>
      </c>
      <c r="CM31" s="193">
        <f t="shared" si="177"/>
        <v>0</v>
      </c>
      <c r="CN31" s="193">
        <f t="shared" si="177"/>
        <v>0</v>
      </c>
      <c r="CO31" s="193">
        <f t="shared" si="177"/>
        <v>0</v>
      </c>
      <c r="CP31" s="193">
        <f t="shared" si="177"/>
        <v>0</v>
      </c>
      <c r="CQ31" s="193">
        <f t="shared" si="177"/>
        <v>0</v>
      </c>
      <c r="CR31" s="193">
        <f t="shared" si="177"/>
        <v>0</v>
      </c>
      <c r="CS31" s="193">
        <f t="shared" si="177"/>
        <v>0</v>
      </c>
      <c r="CT31" s="193">
        <f t="shared" si="177"/>
        <v>0</v>
      </c>
      <c r="CU31" s="193">
        <f t="shared" si="177"/>
        <v>0</v>
      </c>
      <c r="CV31" s="193">
        <f t="shared" si="177"/>
        <v>0</v>
      </c>
      <c r="CW31" s="193">
        <f t="shared" si="177"/>
        <v>0</v>
      </c>
      <c r="CX31" s="193">
        <f t="shared" si="177"/>
        <v>0</v>
      </c>
      <c r="CY31" s="193">
        <f t="shared" si="177"/>
        <v>0</v>
      </c>
      <c r="CZ31" s="193">
        <f t="shared" ref="CZ31:FK31" si="178" xml:space="preserve"> -1 * CZ30</f>
        <v>0</v>
      </c>
      <c r="DA31" s="193">
        <f t="shared" si="178"/>
        <v>0</v>
      </c>
      <c r="DB31" s="193">
        <f t="shared" si="178"/>
        <v>0</v>
      </c>
      <c r="DC31" s="193">
        <f t="shared" si="178"/>
        <v>0</v>
      </c>
      <c r="DD31" s="193">
        <f t="shared" si="178"/>
        <v>0</v>
      </c>
      <c r="DE31" s="193">
        <f t="shared" si="178"/>
        <v>0</v>
      </c>
      <c r="DF31" s="193">
        <f t="shared" si="178"/>
        <v>0</v>
      </c>
      <c r="DG31" s="193">
        <f t="shared" si="178"/>
        <v>0</v>
      </c>
      <c r="DH31" s="193">
        <f t="shared" si="178"/>
        <v>0</v>
      </c>
      <c r="DI31" s="193">
        <f t="shared" si="178"/>
        <v>0</v>
      </c>
      <c r="DJ31" s="193">
        <f t="shared" si="178"/>
        <v>0</v>
      </c>
      <c r="DK31" s="193">
        <f t="shared" si="178"/>
        <v>0</v>
      </c>
      <c r="DL31" s="193">
        <f t="shared" si="178"/>
        <v>0</v>
      </c>
      <c r="DM31" s="193">
        <f t="shared" si="178"/>
        <v>0</v>
      </c>
      <c r="DN31" s="193">
        <f t="shared" si="178"/>
        <v>0</v>
      </c>
      <c r="DO31" s="193">
        <f t="shared" si="178"/>
        <v>0</v>
      </c>
      <c r="DP31" s="193">
        <f t="shared" si="178"/>
        <v>0</v>
      </c>
      <c r="DQ31" s="193">
        <f t="shared" si="178"/>
        <v>0</v>
      </c>
      <c r="DR31" s="193">
        <f t="shared" si="178"/>
        <v>0</v>
      </c>
      <c r="DS31" s="193">
        <f t="shared" si="178"/>
        <v>0</v>
      </c>
      <c r="DT31" s="193">
        <f t="shared" si="178"/>
        <v>0</v>
      </c>
      <c r="DU31" s="193">
        <f t="shared" si="178"/>
        <v>0</v>
      </c>
      <c r="DV31" s="193">
        <f t="shared" si="178"/>
        <v>0</v>
      </c>
      <c r="DW31" s="193">
        <f t="shared" si="178"/>
        <v>0</v>
      </c>
      <c r="DX31" s="193">
        <f t="shared" si="178"/>
        <v>0</v>
      </c>
      <c r="DY31" s="193">
        <f t="shared" si="178"/>
        <v>0</v>
      </c>
      <c r="DZ31" s="193">
        <f t="shared" si="178"/>
        <v>0</v>
      </c>
      <c r="EA31" s="193">
        <f t="shared" si="178"/>
        <v>0</v>
      </c>
      <c r="EB31" s="193">
        <f t="shared" si="178"/>
        <v>0</v>
      </c>
      <c r="EC31" s="193">
        <f t="shared" si="178"/>
        <v>0</v>
      </c>
      <c r="ED31" s="193">
        <f t="shared" si="178"/>
        <v>0</v>
      </c>
      <c r="EE31" s="193">
        <f t="shared" si="178"/>
        <v>0</v>
      </c>
      <c r="EF31" s="193">
        <f t="shared" si="178"/>
        <v>0</v>
      </c>
      <c r="EG31" s="193">
        <f t="shared" si="178"/>
        <v>0</v>
      </c>
      <c r="EH31" s="193">
        <f t="shared" si="178"/>
        <v>0</v>
      </c>
      <c r="EI31" s="193">
        <f t="shared" si="178"/>
        <v>0</v>
      </c>
      <c r="EJ31" s="193">
        <f t="shared" si="178"/>
        <v>0</v>
      </c>
      <c r="EK31" s="193">
        <f t="shared" si="178"/>
        <v>0</v>
      </c>
      <c r="EL31" s="193">
        <f t="shared" si="178"/>
        <v>0</v>
      </c>
      <c r="EM31" s="193">
        <f t="shared" si="178"/>
        <v>0</v>
      </c>
      <c r="EN31" s="193">
        <f t="shared" si="178"/>
        <v>0</v>
      </c>
      <c r="EO31" s="193">
        <f t="shared" si="178"/>
        <v>0</v>
      </c>
      <c r="EP31" s="193">
        <f t="shared" si="178"/>
        <v>0</v>
      </c>
      <c r="EQ31" s="193">
        <f t="shared" si="178"/>
        <v>0</v>
      </c>
      <c r="ER31" s="193">
        <f t="shared" si="178"/>
        <v>0</v>
      </c>
      <c r="ES31" s="193">
        <f t="shared" si="178"/>
        <v>0</v>
      </c>
      <c r="ET31" s="193">
        <f t="shared" si="178"/>
        <v>0</v>
      </c>
      <c r="EU31" s="193">
        <f t="shared" si="178"/>
        <v>0</v>
      </c>
      <c r="EV31" s="193">
        <f t="shared" si="178"/>
        <v>0</v>
      </c>
      <c r="EW31" s="193">
        <f t="shared" si="178"/>
        <v>0</v>
      </c>
      <c r="EX31" s="193">
        <f t="shared" si="178"/>
        <v>0</v>
      </c>
      <c r="EY31" s="193">
        <f t="shared" si="178"/>
        <v>0</v>
      </c>
      <c r="EZ31" s="193">
        <f t="shared" si="178"/>
        <v>0</v>
      </c>
      <c r="FA31" s="193">
        <f t="shared" si="178"/>
        <v>0</v>
      </c>
      <c r="FB31" s="193">
        <f t="shared" si="178"/>
        <v>0</v>
      </c>
      <c r="FC31" s="193">
        <f t="shared" si="178"/>
        <v>0</v>
      </c>
      <c r="FD31" s="193">
        <f t="shared" si="178"/>
        <v>0</v>
      </c>
      <c r="FE31" s="193">
        <f t="shared" si="178"/>
        <v>0</v>
      </c>
      <c r="FF31" s="193">
        <f t="shared" si="178"/>
        <v>0</v>
      </c>
      <c r="FG31" s="193">
        <f t="shared" si="178"/>
        <v>0</v>
      </c>
      <c r="FH31" s="193">
        <f t="shared" si="178"/>
        <v>0</v>
      </c>
      <c r="FI31" s="193">
        <f t="shared" si="178"/>
        <v>0</v>
      </c>
      <c r="FJ31" s="193">
        <f t="shared" si="178"/>
        <v>0</v>
      </c>
      <c r="FK31" s="193">
        <f t="shared" si="178"/>
        <v>0</v>
      </c>
      <c r="FL31" s="193">
        <f t="shared" ref="FL31:GJ31" si="179" xml:space="preserve"> -1 * FL30</f>
        <v>0</v>
      </c>
      <c r="FM31" s="193">
        <f t="shared" si="179"/>
        <v>0</v>
      </c>
      <c r="FN31" s="193">
        <f t="shared" si="179"/>
        <v>0</v>
      </c>
      <c r="FO31" s="193">
        <f t="shared" si="179"/>
        <v>0</v>
      </c>
      <c r="FP31" s="193">
        <f t="shared" si="179"/>
        <v>0</v>
      </c>
      <c r="FQ31" s="193">
        <f t="shared" si="179"/>
        <v>0</v>
      </c>
      <c r="FR31" s="193">
        <f t="shared" si="179"/>
        <v>0</v>
      </c>
      <c r="FS31" s="193">
        <f t="shared" si="179"/>
        <v>0</v>
      </c>
      <c r="FT31" s="193">
        <f t="shared" si="179"/>
        <v>0</v>
      </c>
      <c r="FU31" s="193">
        <f t="shared" si="179"/>
        <v>0</v>
      </c>
      <c r="FV31" s="193">
        <f t="shared" si="179"/>
        <v>0</v>
      </c>
      <c r="FW31" s="193">
        <f t="shared" si="179"/>
        <v>0</v>
      </c>
      <c r="FX31" s="193">
        <f t="shared" si="179"/>
        <v>0</v>
      </c>
      <c r="FY31" s="193">
        <f t="shared" si="179"/>
        <v>0</v>
      </c>
      <c r="FZ31" s="193">
        <f t="shared" si="179"/>
        <v>0</v>
      </c>
      <c r="GA31" s="193">
        <f t="shared" si="179"/>
        <v>0</v>
      </c>
      <c r="GB31" s="193">
        <f t="shared" si="179"/>
        <v>0</v>
      </c>
      <c r="GC31" s="193">
        <f t="shared" si="179"/>
        <v>0</v>
      </c>
      <c r="GD31" s="193">
        <f t="shared" si="179"/>
        <v>0</v>
      </c>
      <c r="GE31" s="193">
        <f t="shared" si="179"/>
        <v>0</v>
      </c>
      <c r="GF31" s="193">
        <f t="shared" si="179"/>
        <v>0</v>
      </c>
      <c r="GG31" s="193">
        <f t="shared" si="179"/>
        <v>0</v>
      </c>
      <c r="GH31" s="193">
        <f t="shared" si="179"/>
        <v>0</v>
      </c>
      <c r="GI31" s="193">
        <f t="shared" si="179"/>
        <v>0</v>
      </c>
      <c r="GJ31" s="193">
        <f t="shared" si="179"/>
        <v>0</v>
      </c>
    </row>
    <row r="33" spans="1:192" s="533" customFormat="1" x14ac:dyDescent="0.25">
      <c r="A33" s="223"/>
      <c r="B33" s="223"/>
      <c r="C33" s="224"/>
      <c r="D33" s="225"/>
      <c r="E33" s="226" t="s">
        <v>419</v>
      </c>
      <c r="F33" s="226"/>
      <c r="G33" s="226" t="str">
        <f xml:space="preserve"> SMU</f>
        <v>$ 000s</v>
      </c>
      <c r="H33" s="226"/>
      <c r="I33" s="227"/>
      <c r="J33" s="226">
        <f t="shared" ref="J33" si="180">I37</f>
        <v>0</v>
      </c>
      <c r="K33" s="226">
        <f t="shared" ref="K33" si="181">J37</f>
        <v>0</v>
      </c>
      <c r="L33" s="226">
        <f t="shared" ref="L33" si="182">K37</f>
        <v>0</v>
      </c>
      <c r="M33" s="226">
        <f t="shared" ref="M33" si="183">L37</f>
        <v>5341.3718533181209</v>
      </c>
      <c r="N33" s="226">
        <f t="shared" ref="N33" si="184">M37</f>
        <v>7119.561155781661</v>
      </c>
      <c r="O33" s="226">
        <f t="shared" ref="O33:AM33" si="185">N37</f>
        <v>10141.226771695185</v>
      </c>
      <c r="P33" s="226">
        <f t="shared" si="185"/>
        <v>14636.684638656357</v>
      </c>
      <c r="Q33" s="226">
        <f t="shared" si="185"/>
        <v>20511.856056744138</v>
      </c>
      <c r="R33" s="226">
        <f t="shared" si="185"/>
        <v>19908.56617272225</v>
      </c>
      <c r="S33" s="226">
        <f t="shared" si="185"/>
        <v>19305.276288700363</v>
      </c>
      <c r="T33" s="226">
        <f t="shared" si="185"/>
        <v>18701.986404678475</v>
      </c>
      <c r="U33" s="226">
        <f t="shared" si="185"/>
        <v>18098.696520656587</v>
      </c>
      <c r="V33" s="226">
        <f t="shared" si="185"/>
        <v>17495.4066366347</v>
      </c>
      <c r="W33" s="226">
        <f t="shared" si="185"/>
        <v>16892.116752612812</v>
      </c>
      <c r="X33" s="226">
        <f t="shared" si="185"/>
        <v>16288.826868590926</v>
      </c>
      <c r="Y33" s="226">
        <f t="shared" si="185"/>
        <v>15685.53698456904</v>
      </c>
      <c r="Z33" s="226">
        <f t="shared" si="185"/>
        <v>15082.247100547154</v>
      </c>
      <c r="AA33" s="226">
        <f t="shared" si="185"/>
        <v>14478.957216525268</v>
      </c>
      <c r="AB33" s="226">
        <f t="shared" si="185"/>
        <v>13875.667332503383</v>
      </c>
      <c r="AC33" s="226">
        <f t="shared" si="185"/>
        <v>13272.377448481497</v>
      </c>
      <c r="AD33" s="226">
        <f t="shared" si="185"/>
        <v>12669.087564459611</v>
      </c>
      <c r="AE33" s="226">
        <f t="shared" si="185"/>
        <v>12065.797680437725</v>
      </c>
      <c r="AF33" s="226">
        <f t="shared" si="185"/>
        <v>11462.507796415839</v>
      </c>
      <c r="AG33" s="226">
        <f t="shared" si="185"/>
        <v>10859.217912393953</v>
      </c>
      <c r="AH33" s="226">
        <f t="shared" si="185"/>
        <v>10255.928028372067</v>
      </c>
      <c r="AI33" s="226">
        <f t="shared" si="185"/>
        <v>9652.6381443501814</v>
      </c>
      <c r="AJ33" s="226">
        <f t="shared" si="185"/>
        <v>9049.3482603282955</v>
      </c>
      <c r="AK33" s="226">
        <f t="shared" si="185"/>
        <v>8446.0583763064096</v>
      </c>
      <c r="AL33" s="226">
        <f t="shared" si="185"/>
        <v>7842.7684922845228</v>
      </c>
      <c r="AM33" s="226">
        <f t="shared" si="185"/>
        <v>7239.478608262636</v>
      </c>
      <c r="AN33" s="226">
        <f t="shared" ref="AN33" si="186">AM37</f>
        <v>6636.1887242407493</v>
      </c>
      <c r="AO33" s="226">
        <f t="shared" ref="AO33" si="187">AN37</f>
        <v>6032.8988402188625</v>
      </c>
      <c r="AP33" s="226">
        <f t="shared" ref="AP33" si="188">AO37</f>
        <v>5429.6089561969757</v>
      </c>
      <c r="AQ33" s="226">
        <f t="shared" ref="AQ33" si="189">AP37</f>
        <v>4826.3190721750889</v>
      </c>
      <c r="AR33" s="226">
        <f t="shared" ref="AR33" si="190">AQ37</f>
        <v>4223.0291881532021</v>
      </c>
      <c r="AS33" s="226">
        <f t="shared" ref="AS33" si="191">AR37</f>
        <v>3619.7393041313153</v>
      </c>
      <c r="AT33" s="226">
        <f t="shared" ref="AT33" si="192">AS37</f>
        <v>3016.4494201094285</v>
      </c>
      <c r="AU33" s="226">
        <f t="shared" ref="AU33" si="193">AT37</f>
        <v>2413.1595360875417</v>
      </c>
      <c r="AV33" s="226">
        <f t="shared" ref="AV33" si="194">AU37</f>
        <v>1809.8696520656551</v>
      </c>
      <c r="AW33" s="226">
        <f t="shared" ref="AW33" si="195">AV37</f>
        <v>1206.5797680437686</v>
      </c>
      <c r="AX33" s="226">
        <f t="shared" ref="AX33" si="196">AW37</f>
        <v>603.28988402188202</v>
      </c>
      <c r="AY33" s="226">
        <f t="shared" ref="AY33" si="197">AX37</f>
        <v>-4.5474735088646412E-12</v>
      </c>
      <c r="AZ33" s="226">
        <f t="shared" ref="AZ33" si="198">AY37</f>
        <v>-4.5474735088646412E-12</v>
      </c>
      <c r="BA33" s="226">
        <f t="shared" ref="BA33" si="199">AZ37</f>
        <v>-4.5474735088646412E-12</v>
      </c>
      <c r="BB33" s="226">
        <f t="shared" ref="BB33" si="200">BA37</f>
        <v>-4.5474735088646412E-12</v>
      </c>
      <c r="BC33" s="226">
        <f t="shared" ref="BC33" si="201">BB37</f>
        <v>-4.5474735088646412E-12</v>
      </c>
      <c r="BD33" s="226">
        <f t="shared" ref="BD33" si="202">BC37</f>
        <v>-4.5474735088646412E-12</v>
      </c>
      <c r="BE33" s="226">
        <f t="shared" ref="BE33" si="203">BD37</f>
        <v>-4.5474735088646412E-12</v>
      </c>
      <c r="BF33" s="226">
        <f t="shared" ref="BF33" si="204">BE37</f>
        <v>-4.5474735088646412E-12</v>
      </c>
      <c r="BG33" s="226">
        <f t="shared" ref="BG33" si="205">BF37</f>
        <v>-4.5474735088646412E-12</v>
      </c>
      <c r="BH33" s="226">
        <f t="shared" ref="BH33" si="206">BG37</f>
        <v>-4.5474735088646412E-12</v>
      </c>
      <c r="BI33" s="226">
        <f t="shared" ref="BI33" si="207">BH37</f>
        <v>-4.5474735088646412E-12</v>
      </c>
      <c r="BJ33" s="226">
        <f t="shared" ref="BJ33" si="208">BI37</f>
        <v>-4.5474735088646412E-12</v>
      </c>
      <c r="BK33" s="226">
        <f t="shared" ref="BK33" si="209">BJ37</f>
        <v>-4.5474735088646412E-12</v>
      </c>
      <c r="BL33" s="226">
        <f t="shared" ref="BL33" si="210">BK37</f>
        <v>-4.5474735088646412E-12</v>
      </c>
      <c r="BM33" s="226">
        <f t="shared" ref="BM33" si="211">BL37</f>
        <v>-4.5474735088646412E-12</v>
      </c>
      <c r="BN33" s="226">
        <f t="shared" ref="BN33" si="212">BM37</f>
        <v>-4.5474735088646412E-12</v>
      </c>
      <c r="BO33" s="226">
        <f t="shared" ref="BO33" si="213">BN37</f>
        <v>-4.5474735088646412E-12</v>
      </c>
      <c r="BP33" s="226">
        <f t="shared" ref="BP33" si="214">BO37</f>
        <v>-4.5474735088646412E-12</v>
      </c>
      <c r="BQ33" s="226">
        <f t="shared" ref="BQ33" si="215">BP37</f>
        <v>-4.5474735088646412E-12</v>
      </c>
      <c r="BR33" s="226">
        <f t="shared" ref="BR33" si="216">BQ37</f>
        <v>-4.5474735088646412E-12</v>
      </c>
      <c r="BS33" s="226">
        <f t="shared" ref="BS33" si="217">BR37</f>
        <v>-4.5474735088646412E-12</v>
      </c>
      <c r="BT33" s="226">
        <f t="shared" ref="BT33" si="218">BS37</f>
        <v>-4.5474735088646412E-12</v>
      </c>
      <c r="BU33" s="226">
        <f t="shared" ref="BU33" si="219">BT37</f>
        <v>-4.5474735088646412E-12</v>
      </c>
      <c r="BV33" s="226">
        <f t="shared" ref="BV33" si="220">BU37</f>
        <v>-4.5474735088646412E-12</v>
      </c>
      <c r="BW33" s="226">
        <f t="shared" ref="BW33" si="221">BV37</f>
        <v>-4.5474735088646412E-12</v>
      </c>
      <c r="BX33" s="226">
        <f t="shared" ref="BX33" si="222">BW37</f>
        <v>-4.5474735088646412E-12</v>
      </c>
      <c r="BY33" s="226">
        <f t="shared" ref="BY33" si="223">BX37</f>
        <v>-4.5474735088646412E-12</v>
      </c>
      <c r="BZ33" s="226">
        <f t="shared" ref="BZ33" si="224">BY37</f>
        <v>-4.5474735088646412E-12</v>
      </c>
      <c r="CA33" s="226">
        <f t="shared" ref="CA33" si="225">BZ37</f>
        <v>-4.5474735088646412E-12</v>
      </c>
      <c r="CB33" s="226">
        <f t="shared" ref="CB33" si="226">CA37</f>
        <v>-4.5474735088646412E-12</v>
      </c>
      <c r="CC33" s="226">
        <f t="shared" ref="CC33" si="227">CB37</f>
        <v>-4.5474735088646412E-12</v>
      </c>
      <c r="CD33" s="226">
        <f t="shared" ref="CD33" si="228">CC37</f>
        <v>-4.5474735088646412E-12</v>
      </c>
      <c r="CE33" s="226">
        <f t="shared" ref="CE33" si="229">CD37</f>
        <v>-4.5474735088646412E-12</v>
      </c>
      <c r="CF33" s="226">
        <f t="shared" ref="CF33" si="230">CE37</f>
        <v>-4.5474735088646412E-12</v>
      </c>
      <c r="CG33" s="226">
        <f t="shared" ref="CG33" si="231">CF37</f>
        <v>-4.5474735088646412E-12</v>
      </c>
      <c r="CH33" s="226">
        <f t="shared" ref="CH33" si="232">CG37</f>
        <v>-4.5474735088646412E-12</v>
      </c>
      <c r="CI33" s="226">
        <f t="shared" ref="CI33" si="233">CH37</f>
        <v>-4.5474735088646412E-12</v>
      </c>
      <c r="CJ33" s="226">
        <f t="shared" ref="CJ33" si="234">CI37</f>
        <v>-4.5474735088646412E-12</v>
      </c>
      <c r="CK33" s="226">
        <f t="shared" ref="CK33" si="235">CJ37</f>
        <v>-4.5474735088646412E-12</v>
      </c>
      <c r="CL33" s="226">
        <f t="shared" ref="CL33" si="236">CK37</f>
        <v>-4.5474735088646412E-12</v>
      </c>
      <c r="CM33" s="226">
        <f t="shared" ref="CM33" si="237">CL37</f>
        <v>-4.5474735088646412E-12</v>
      </c>
      <c r="CN33" s="226">
        <f t="shared" ref="CN33" si="238">CM37</f>
        <v>-4.5474735088646412E-12</v>
      </c>
      <c r="CO33" s="226">
        <f t="shared" ref="CO33" si="239">CN37</f>
        <v>-4.5474735088646412E-12</v>
      </c>
      <c r="CP33" s="226">
        <f t="shared" ref="CP33" si="240">CO37</f>
        <v>-4.5474735088646412E-12</v>
      </c>
      <c r="CQ33" s="226">
        <f t="shared" ref="CQ33" si="241">CP37</f>
        <v>-4.5474735088646412E-12</v>
      </c>
      <c r="CR33" s="226">
        <f t="shared" ref="CR33" si="242">CQ37</f>
        <v>-4.5474735088646412E-12</v>
      </c>
      <c r="CS33" s="226">
        <f t="shared" ref="CS33" si="243">CR37</f>
        <v>-4.5474735088646412E-12</v>
      </c>
      <c r="CT33" s="226">
        <f t="shared" ref="CT33" si="244">CS37</f>
        <v>-4.5474735088646412E-12</v>
      </c>
      <c r="CU33" s="226">
        <f t="shared" ref="CU33" si="245">CT37</f>
        <v>-4.5474735088646412E-12</v>
      </c>
      <c r="CV33" s="226">
        <f t="shared" ref="CV33" si="246">CU37</f>
        <v>-4.5474735088646412E-12</v>
      </c>
      <c r="CW33" s="226">
        <f t="shared" ref="CW33" si="247">CV37</f>
        <v>-4.5474735088646412E-12</v>
      </c>
      <c r="CX33" s="226">
        <f t="shared" ref="CX33" si="248">CW37</f>
        <v>-4.5474735088646412E-12</v>
      </c>
      <c r="CY33" s="226">
        <f t="shared" ref="CY33" si="249">CX37</f>
        <v>-4.5474735088646412E-12</v>
      </c>
      <c r="CZ33" s="226">
        <f t="shared" ref="CZ33" si="250">CY37</f>
        <v>-4.5474735088646412E-12</v>
      </c>
      <c r="DA33" s="226">
        <f t="shared" ref="DA33" si="251">CZ37</f>
        <v>-4.5474735088646412E-12</v>
      </c>
      <c r="DB33" s="226">
        <f t="shared" ref="DB33" si="252">DA37</f>
        <v>-4.5474735088646412E-12</v>
      </c>
      <c r="DC33" s="226">
        <f t="shared" ref="DC33" si="253">DB37</f>
        <v>-4.5474735088646412E-12</v>
      </c>
      <c r="DD33" s="226">
        <f t="shared" ref="DD33" si="254">DC37</f>
        <v>-4.5474735088646412E-12</v>
      </c>
      <c r="DE33" s="226">
        <f t="shared" ref="DE33" si="255">DD37</f>
        <v>-4.5474735088646412E-12</v>
      </c>
      <c r="DF33" s="226">
        <f t="shared" ref="DF33" si="256">DE37</f>
        <v>-4.5474735088646412E-12</v>
      </c>
      <c r="DG33" s="226">
        <f t="shared" ref="DG33" si="257">DF37</f>
        <v>-4.5474735088646412E-12</v>
      </c>
      <c r="DH33" s="226">
        <f t="shared" ref="DH33" si="258">DG37</f>
        <v>-4.5474735088646412E-12</v>
      </c>
      <c r="DI33" s="226">
        <f t="shared" ref="DI33" si="259">DH37</f>
        <v>-4.5474735088646412E-12</v>
      </c>
      <c r="DJ33" s="226">
        <f t="shared" ref="DJ33" si="260">DI37</f>
        <v>-4.5474735088646412E-12</v>
      </c>
      <c r="DK33" s="226">
        <f t="shared" ref="DK33" si="261">DJ37</f>
        <v>-4.5474735088646412E-12</v>
      </c>
      <c r="DL33" s="226">
        <f t="shared" ref="DL33" si="262">DK37</f>
        <v>-4.5474735088646412E-12</v>
      </c>
      <c r="DM33" s="226">
        <f t="shared" ref="DM33" si="263">DL37</f>
        <v>-4.5474735088646412E-12</v>
      </c>
      <c r="DN33" s="226">
        <f t="shared" ref="DN33" si="264">DM37</f>
        <v>-4.5474735088646412E-12</v>
      </c>
      <c r="DO33" s="226">
        <f t="shared" ref="DO33" si="265">DN37</f>
        <v>-4.5474735088646412E-12</v>
      </c>
      <c r="DP33" s="226">
        <f t="shared" ref="DP33" si="266">DO37</f>
        <v>-4.5474735088646412E-12</v>
      </c>
      <c r="DQ33" s="226">
        <f t="shared" ref="DQ33" si="267">DP37</f>
        <v>-4.5474735088646412E-12</v>
      </c>
      <c r="DR33" s="226">
        <f t="shared" ref="DR33" si="268">DQ37</f>
        <v>-4.5474735088646412E-12</v>
      </c>
      <c r="DS33" s="226">
        <f t="shared" ref="DS33" si="269">DR37</f>
        <v>-4.5474735088646412E-12</v>
      </c>
      <c r="DT33" s="226">
        <f t="shared" ref="DT33" si="270">DS37</f>
        <v>-4.5474735088646412E-12</v>
      </c>
      <c r="DU33" s="226">
        <f t="shared" ref="DU33" si="271">DT37</f>
        <v>-4.5474735088646412E-12</v>
      </c>
      <c r="DV33" s="226">
        <f t="shared" ref="DV33" si="272">DU37</f>
        <v>-4.5474735088646412E-12</v>
      </c>
      <c r="DW33" s="226">
        <f t="shared" ref="DW33" si="273">DV37</f>
        <v>-4.5474735088646412E-12</v>
      </c>
      <c r="DX33" s="226">
        <f t="shared" ref="DX33" si="274">DW37</f>
        <v>-4.5474735088646412E-12</v>
      </c>
      <c r="DY33" s="226">
        <f t="shared" ref="DY33" si="275">DX37</f>
        <v>-4.5474735088646412E-12</v>
      </c>
      <c r="DZ33" s="226">
        <f t="shared" ref="DZ33" si="276">DY37</f>
        <v>-4.5474735088646412E-12</v>
      </c>
      <c r="EA33" s="226">
        <f t="shared" ref="EA33" si="277">DZ37</f>
        <v>-4.5474735088646412E-12</v>
      </c>
      <c r="EB33" s="226">
        <f t="shared" ref="EB33" si="278">EA37</f>
        <v>-4.5474735088646412E-12</v>
      </c>
      <c r="EC33" s="226">
        <f t="shared" ref="EC33" si="279">EB37</f>
        <v>-4.5474735088646412E-12</v>
      </c>
      <c r="ED33" s="226">
        <f t="shared" ref="ED33" si="280">EC37</f>
        <v>-4.5474735088646412E-12</v>
      </c>
      <c r="EE33" s="226">
        <f t="shared" ref="EE33" si="281">ED37</f>
        <v>-4.5474735088646412E-12</v>
      </c>
      <c r="EF33" s="226">
        <f t="shared" ref="EF33" si="282">EE37</f>
        <v>-4.5474735088646412E-12</v>
      </c>
      <c r="EG33" s="226">
        <f t="shared" ref="EG33" si="283">EF37</f>
        <v>-4.5474735088646412E-12</v>
      </c>
      <c r="EH33" s="226">
        <f t="shared" ref="EH33" si="284">EG37</f>
        <v>-4.5474735088646412E-12</v>
      </c>
      <c r="EI33" s="226">
        <f t="shared" ref="EI33" si="285">EH37</f>
        <v>-4.5474735088646412E-12</v>
      </c>
      <c r="EJ33" s="226">
        <f t="shared" ref="EJ33" si="286">EI37</f>
        <v>-4.5474735088646412E-12</v>
      </c>
      <c r="EK33" s="226">
        <f t="shared" ref="EK33" si="287">EJ37</f>
        <v>-4.5474735088646412E-12</v>
      </c>
      <c r="EL33" s="226">
        <f t="shared" ref="EL33" si="288">EK37</f>
        <v>-4.5474735088646412E-12</v>
      </c>
      <c r="EM33" s="226">
        <f t="shared" ref="EM33" si="289">EL37</f>
        <v>-4.5474735088646412E-12</v>
      </c>
      <c r="EN33" s="226">
        <f t="shared" ref="EN33" si="290">EM37</f>
        <v>-4.5474735088646412E-12</v>
      </c>
      <c r="EO33" s="226">
        <f t="shared" ref="EO33" si="291">EN37</f>
        <v>-4.5474735088646412E-12</v>
      </c>
      <c r="EP33" s="226">
        <f t="shared" ref="EP33" si="292">EO37</f>
        <v>-4.5474735088646412E-12</v>
      </c>
      <c r="EQ33" s="226">
        <f t="shared" ref="EQ33" si="293">EP37</f>
        <v>-4.5474735088646412E-12</v>
      </c>
      <c r="ER33" s="226">
        <f t="shared" ref="ER33" si="294">EQ37</f>
        <v>-4.5474735088646412E-12</v>
      </c>
      <c r="ES33" s="226">
        <f t="shared" ref="ES33" si="295">ER37</f>
        <v>-4.5474735088646412E-12</v>
      </c>
      <c r="ET33" s="226">
        <f t="shared" ref="ET33" si="296">ES37</f>
        <v>-4.5474735088646412E-12</v>
      </c>
      <c r="EU33" s="226">
        <f t="shared" ref="EU33" si="297">ET37</f>
        <v>-4.5474735088646412E-12</v>
      </c>
      <c r="EV33" s="226">
        <f t="shared" ref="EV33" si="298">EU37</f>
        <v>-4.5474735088646412E-12</v>
      </c>
      <c r="EW33" s="226">
        <f t="shared" ref="EW33" si="299">EV37</f>
        <v>-4.5474735088646412E-12</v>
      </c>
      <c r="EX33" s="226">
        <f t="shared" ref="EX33" si="300">EW37</f>
        <v>-4.5474735088646412E-12</v>
      </c>
      <c r="EY33" s="226">
        <f t="shared" ref="EY33" si="301">EX37</f>
        <v>-4.5474735088646412E-12</v>
      </c>
      <c r="EZ33" s="226">
        <f t="shared" ref="EZ33" si="302">EY37</f>
        <v>-4.5474735088646412E-12</v>
      </c>
      <c r="FA33" s="226">
        <f t="shared" ref="FA33" si="303">EZ37</f>
        <v>-4.5474735088646412E-12</v>
      </c>
      <c r="FB33" s="226">
        <f t="shared" ref="FB33" si="304">FA37</f>
        <v>-4.5474735088646412E-12</v>
      </c>
      <c r="FC33" s="226">
        <f t="shared" ref="FC33" si="305">FB37</f>
        <v>-4.5474735088646412E-12</v>
      </c>
      <c r="FD33" s="226">
        <f t="shared" ref="FD33" si="306">FC37</f>
        <v>-4.5474735088646412E-12</v>
      </c>
      <c r="FE33" s="226">
        <f t="shared" ref="FE33" si="307">FD37</f>
        <v>-4.5474735088646412E-12</v>
      </c>
      <c r="FF33" s="226">
        <f t="shared" ref="FF33" si="308">FE37</f>
        <v>-4.5474735088646412E-12</v>
      </c>
      <c r="FG33" s="226">
        <f t="shared" ref="FG33" si="309">FF37</f>
        <v>-4.5474735088646412E-12</v>
      </c>
      <c r="FH33" s="226">
        <f t="shared" ref="FH33" si="310">FG37</f>
        <v>-4.5474735088646412E-12</v>
      </c>
      <c r="FI33" s="226">
        <f t="shared" ref="FI33" si="311">FH37</f>
        <v>-4.5474735088646412E-12</v>
      </c>
      <c r="FJ33" s="226">
        <f t="shared" ref="FJ33" si="312">FI37</f>
        <v>-4.5474735088646412E-12</v>
      </c>
      <c r="FK33" s="226">
        <f t="shared" ref="FK33" si="313">FJ37</f>
        <v>-4.5474735088646412E-12</v>
      </c>
      <c r="FL33" s="226">
        <f t="shared" ref="FL33" si="314">FK37</f>
        <v>-4.5474735088646412E-12</v>
      </c>
      <c r="FM33" s="226">
        <f t="shared" ref="FM33" si="315">FL37</f>
        <v>-4.5474735088646412E-12</v>
      </c>
      <c r="FN33" s="226">
        <f t="shared" ref="FN33" si="316">FM37</f>
        <v>-4.5474735088646412E-12</v>
      </c>
      <c r="FO33" s="226">
        <f t="shared" ref="FO33" si="317">FN37</f>
        <v>-4.5474735088646412E-12</v>
      </c>
      <c r="FP33" s="226">
        <f t="shared" ref="FP33" si="318">FO37</f>
        <v>-4.5474735088646412E-12</v>
      </c>
      <c r="FQ33" s="226">
        <f t="shared" ref="FQ33" si="319">FP37</f>
        <v>-4.5474735088646412E-12</v>
      </c>
      <c r="FR33" s="226">
        <f t="shared" ref="FR33" si="320">FQ37</f>
        <v>-4.5474735088646412E-12</v>
      </c>
      <c r="FS33" s="226">
        <f t="shared" ref="FS33" si="321">FR37</f>
        <v>-4.5474735088646412E-12</v>
      </c>
      <c r="FT33" s="226">
        <f t="shared" ref="FT33" si="322">FS37</f>
        <v>-4.5474735088646412E-12</v>
      </c>
      <c r="FU33" s="226">
        <f t="shared" ref="FU33" si="323">FT37</f>
        <v>-4.5474735088646412E-12</v>
      </c>
      <c r="FV33" s="226">
        <f t="shared" ref="FV33" si="324">FU37</f>
        <v>-4.5474735088646412E-12</v>
      </c>
      <c r="FW33" s="226">
        <f t="shared" ref="FW33" si="325">FV37</f>
        <v>-4.5474735088646412E-12</v>
      </c>
      <c r="FX33" s="226">
        <f t="shared" ref="FX33" si="326">FW37</f>
        <v>-4.5474735088646412E-12</v>
      </c>
      <c r="FY33" s="226">
        <f t="shared" ref="FY33" si="327">FX37</f>
        <v>-4.5474735088646412E-12</v>
      </c>
      <c r="FZ33" s="226">
        <f t="shared" ref="FZ33" si="328">FY37</f>
        <v>-4.5474735088646412E-12</v>
      </c>
      <c r="GA33" s="226">
        <f t="shared" ref="GA33" si="329">FZ37</f>
        <v>-4.5474735088646412E-12</v>
      </c>
      <c r="GB33" s="226">
        <f t="shared" ref="GB33" si="330">GA37</f>
        <v>-4.5474735088646412E-12</v>
      </c>
      <c r="GC33" s="226">
        <f t="shared" ref="GC33" si="331">GB37</f>
        <v>-4.5474735088646412E-12</v>
      </c>
      <c r="GD33" s="226">
        <f t="shared" ref="GD33" si="332">GC37</f>
        <v>-4.5474735088646412E-12</v>
      </c>
      <c r="GE33" s="226">
        <f t="shared" ref="GE33" si="333">GD37</f>
        <v>-4.5474735088646412E-12</v>
      </c>
      <c r="GF33" s="226">
        <f t="shared" ref="GF33" si="334">GE37</f>
        <v>-4.5474735088646412E-12</v>
      </c>
      <c r="GG33" s="226">
        <f t="shared" ref="GG33" si="335">GF37</f>
        <v>-4.5474735088646412E-12</v>
      </c>
      <c r="GH33" s="226">
        <f t="shared" ref="GH33" si="336">GG37</f>
        <v>-4.5474735088646412E-12</v>
      </c>
      <c r="GI33" s="226">
        <f t="shared" ref="GI33" si="337">GH37</f>
        <v>-4.5474735088646412E-12</v>
      </c>
      <c r="GJ33" s="226">
        <f t="shared" ref="GJ33" si="338">GI37</f>
        <v>-4.5474735088646412E-12</v>
      </c>
    </row>
    <row r="34" spans="1:192" s="529" customFormat="1" x14ac:dyDescent="0.25">
      <c r="A34" s="15"/>
      <c r="B34" s="15"/>
      <c r="C34" s="21"/>
      <c r="D34" s="48"/>
      <c r="E34" s="532" t="str">
        <f xml:space="preserve"> ConFin!E$363</f>
        <v>Financing fees POS</v>
      </c>
      <c r="F34" s="532">
        <f xml:space="preserve"> ConFin!F$363</f>
        <v>0</v>
      </c>
      <c r="G34" s="532" t="str">
        <f xml:space="preserve"> ConFin!G$363</f>
        <v>$ 000s</v>
      </c>
      <c r="H34" s="532">
        <f xml:space="preserve"> ConFin!H$363</f>
        <v>13866.843758582756</v>
      </c>
      <c r="I34" s="532">
        <f xml:space="preserve"> ConFin!I$363</f>
        <v>0</v>
      </c>
      <c r="J34" s="532">
        <f xml:space="preserve"> ConFin!J$363</f>
        <v>0</v>
      </c>
      <c r="K34" s="532">
        <f xml:space="preserve"> ConFin!K$363</f>
        <v>0</v>
      </c>
      <c r="L34" s="532">
        <f xml:space="preserve"> ConFin!L$363</f>
        <v>3825</v>
      </c>
      <c r="M34" s="532">
        <f xml:space="preserve"> ConFin!M$363</f>
        <v>712.46182268841267</v>
      </c>
      <c r="N34" s="532">
        <f xml:space="preserve"> ConFin!N$363</f>
        <v>1694.624622944634</v>
      </c>
      <c r="O34" s="532">
        <f xml:space="preserve"> ConFin!O$363</f>
        <v>3128.9108020534409</v>
      </c>
      <c r="P34" s="532">
        <f xml:space="preserve"> ConFin!P$363</f>
        <v>4505.8465108962682</v>
      </c>
      <c r="Q34" s="532">
        <f xml:space="preserve"> ConFin!Q$363</f>
        <v>0</v>
      </c>
      <c r="R34" s="532">
        <f xml:space="preserve"> ConFin!R$363</f>
        <v>0</v>
      </c>
      <c r="S34" s="532">
        <f xml:space="preserve"> ConFin!S$363</f>
        <v>0</v>
      </c>
      <c r="T34" s="532">
        <f xml:space="preserve"> ConFin!T$363</f>
        <v>0</v>
      </c>
      <c r="U34" s="532">
        <f xml:space="preserve"> ConFin!U$363</f>
        <v>0</v>
      </c>
      <c r="V34" s="532">
        <f xml:space="preserve"> ConFin!V$363</f>
        <v>0</v>
      </c>
      <c r="W34" s="532">
        <f xml:space="preserve"> ConFin!W$363</f>
        <v>0</v>
      </c>
      <c r="X34" s="532">
        <f xml:space="preserve"> ConFin!X$363</f>
        <v>0</v>
      </c>
      <c r="Y34" s="532">
        <f xml:space="preserve"> ConFin!Y$363</f>
        <v>0</v>
      </c>
      <c r="Z34" s="532">
        <f xml:space="preserve"> ConFin!Z$363</f>
        <v>0</v>
      </c>
      <c r="AA34" s="532">
        <f xml:space="preserve"> ConFin!AA$363</f>
        <v>0</v>
      </c>
      <c r="AB34" s="532">
        <f xml:space="preserve"> ConFin!AB$363</f>
        <v>0</v>
      </c>
      <c r="AC34" s="532">
        <f xml:space="preserve"> ConFin!AC$363</f>
        <v>0</v>
      </c>
      <c r="AD34" s="532">
        <f xml:space="preserve"> ConFin!AD$363</f>
        <v>0</v>
      </c>
      <c r="AE34" s="532">
        <f xml:space="preserve"> ConFin!AE$363</f>
        <v>0</v>
      </c>
      <c r="AF34" s="532">
        <f xml:space="preserve"> ConFin!AF$363</f>
        <v>0</v>
      </c>
      <c r="AG34" s="532">
        <f xml:space="preserve"> ConFin!AG$363</f>
        <v>0</v>
      </c>
      <c r="AH34" s="532">
        <f xml:space="preserve"> ConFin!AH$363</f>
        <v>0</v>
      </c>
      <c r="AI34" s="532">
        <f xml:space="preserve"> ConFin!AI$363</f>
        <v>0</v>
      </c>
      <c r="AJ34" s="532">
        <f xml:space="preserve"> ConFin!AJ$363</f>
        <v>0</v>
      </c>
      <c r="AK34" s="532">
        <f xml:space="preserve"> ConFin!AK$363</f>
        <v>0</v>
      </c>
      <c r="AL34" s="532">
        <f xml:space="preserve"> ConFin!AL$363</f>
        <v>0</v>
      </c>
      <c r="AM34" s="532">
        <f xml:space="preserve"> ConFin!AM$363</f>
        <v>0</v>
      </c>
      <c r="AN34" s="532">
        <f xml:space="preserve"> ConFin!AN$363</f>
        <v>0</v>
      </c>
      <c r="AO34" s="532">
        <f xml:space="preserve"> ConFin!AO$363</f>
        <v>0</v>
      </c>
      <c r="AP34" s="532">
        <f xml:space="preserve"> ConFin!AP$363</f>
        <v>0</v>
      </c>
      <c r="AQ34" s="532">
        <f xml:space="preserve"> ConFin!AQ$363</f>
        <v>0</v>
      </c>
      <c r="AR34" s="532">
        <f xml:space="preserve"> ConFin!AR$363</f>
        <v>0</v>
      </c>
      <c r="AS34" s="532">
        <f xml:space="preserve"> ConFin!AS$363</f>
        <v>0</v>
      </c>
      <c r="AT34" s="532">
        <f xml:space="preserve"> ConFin!AT$363</f>
        <v>0</v>
      </c>
      <c r="AU34" s="532">
        <f xml:space="preserve"> ConFin!AU$363</f>
        <v>0</v>
      </c>
      <c r="AV34" s="532">
        <f xml:space="preserve"> ConFin!AV$363</f>
        <v>0</v>
      </c>
      <c r="AW34" s="532">
        <f xml:space="preserve"> ConFin!AW$363</f>
        <v>0</v>
      </c>
      <c r="AX34" s="532">
        <f xml:space="preserve"> ConFin!AX$363</f>
        <v>0</v>
      </c>
      <c r="AY34" s="532">
        <f xml:space="preserve"> ConFin!AY$363</f>
        <v>0</v>
      </c>
      <c r="AZ34" s="532">
        <f xml:space="preserve"> ConFin!AZ$363</f>
        <v>0</v>
      </c>
      <c r="BA34" s="532">
        <f xml:space="preserve"> ConFin!BA$363</f>
        <v>0</v>
      </c>
      <c r="BB34" s="532">
        <f xml:space="preserve"> ConFin!BB$363</f>
        <v>0</v>
      </c>
      <c r="BC34" s="532">
        <f xml:space="preserve"> ConFin!BC$363</f>
        <v>0</v>
      </c>
      <c r="BD34" s="532">
        <f xml:space="preserve"> ConFin!BD$363</f>
        <v>0</v>
      </c>
      <c r="BE34" s="532">
        <f xml:space="preserve"> ConFin!BE$363</f>
        <v>0</v>
      </c>
      <c r="BF34" s="532">
        <f xml:space="preserve"> ConFin!BF$363</f>
        <v>0</v>
      </c>
      <c r="BG34" s="532">
        <f xml:space="preserve"> ConFin!BG$363</f>
        <v>0</v>
      </c>
      <c r="BH34" s="532">
        <f xml:space="preserve"> ConFin!BH$363</f>
        <v>0</v>
      </c>
      <c r="BI34" s="532">
        <f xml:space="preserve"> ConFin!BI$363</f>
        <v>0</v>
      </c>
      <c r="BJ34" s="532">
        <f xml:space="preserve"> ConFin!BJ$363</f>
        <v>0</v>
      </c>
      <c r="BK34" s="532">
        <f xml:space="preserve"> ConFin!BK$363</f>
        <v>0</v>
      </c>
      <c r="BL34" s="532">
        <f xml:space="preserve"> ConFin!BL$363</f>
        <v>0</v>
      </c>
      <c r="BM34" s="532">
        <f xml:space="preserve"> ConFin!BM$363</f>
        <v>0</v>
      </c>
      <c r="BN34" s="532">
        <f xml:space="preserve"> ConFin!BN$363</f>
        <v>0</v>
      </c>
      <c r="BO34" s="532">
        <f xml:space="preserve"> ConFin!BO$363</f>
        <v>0</v>
      </c>
      <c r="BP34" s="532">
        <f xml:space="preserve"> ConFin!BP$363</f>
        <v>0</v>
      </c>
      <c r="BQ34" s="532">
        <f xml:space="preserve"> ConFin!BQ$363</f>
        <v>0</v>
      </c>
      <c r="BR34" s="532">
        <f xml:space="preserve"> ConFin!BR$363</f>
        <v>0</v>
      </c>
      <c r="BS34" s="532">
        <f xml:space="preserve"> ConFin!BS$363</f>
        <v>0</v>
      </c>
      <c r="BT34" s="532">
        <f xml:space="preserve"> ConFin!BT$363</f>
        <v>0</v>
      </c>
      <c r="BU34" s="532">
        <f xml:space="preserve"> ConFin!BU$363</f>
        <v>0</v>
      </c>
      <c r="BV34" s="532">
        <f xml:space="preserve"> ConFin!BV$363</f>
        <v>0</v>
      </c>
      <c r="BW34" s="532">
        <f xml:space="preserve"> ConFin!BW$363</f>
        <v>0</v>
      </c>
      <c r="BX34" s="532">
        <f xml:space="preserve"> ConFin!BX$363</f>
        <v>0</v>
      </c>
      <c r="BY34" s="532">
        <f xml:space="preserve"> ConFin!BY$363</f>
        <v>0</v>
      </c>
      <c r="BZ34" s="532">
        <f xml:space="preserve"> ConFin!BZ$363</f>
        <v>0</v>
      </c>
      <c r="CA34" s="532">
        <f xml:space="preserve"> ConFin!CA$363</f>
        <v>0</v>
      </c>
      <c r="CB34" s="532">
        <f xml:space="preserve"> ConFin!CB$363</f>
        <v>0</v>
      </c>
      <c r="CC34" s="532">
        <f xml:space="preserve"> ConFin!CC$363</f>
        <v>0</v>
      </c>
      <c r="CD34" s="532">
        <f xml:space="preserve"> ConFin!CD$363</f>
        <v>0</v>
      </c>
      <c r="CE34" s="532">
        <f xml:space="preserve"> ConFin!CE$363</f>
        <v>0</v>
      </c>
      <c r="CF34" s="532">
        <f xml:space="preserve"> ConFin!CF$363</f>
        <v>0</v>
      </c>
      <c r="CG34" s="532">
        <f xml:space="preserve"> ConFin!CG$363</f>
        <v>0</v>
      </c>
      <c r="CH34" s="532">
        <f xml:space="preserve"> ConFin!CH$363</f>
        <v>0</v>
      </c>
      <c r="CI34" s="532">
        <f xml:space="preserve"> ConFin!CI$363</f>
        <v>0</v>
      </c>
      <c r="CJ34" s="532">
        <f xml:space="preserve"> ConFin!CJ$363</f>
        <v>0</v>
      </c>
      <c r="CK34" s="532">
        <f xml:space="preserve"> ConFin!CK$363</f>
        <v>0</v>
      </c>
      <c r="CL34" s="532">
        <f xml:space="preserve"> ConFin!CL$363</f>
        <v>0</v>
      </c>
      <c r="CM34" s="532">
        <f xml:space="preserve"> ConFin!CM$363</f>
        <v>0</v>
      </c>
      <c r="CN34" s="532">
        <f xml:space="preserve"> ConFin!CN$363</f>
        <v>0</v>
      </c>
      <c r="CO34" s="532">
        <f xml:space="preserve"> ConFin!CO$363</f>
        <v>0</v>
      </c>
      <c r="CP34" s="532">
        <f xml:space="preserve"> ConFin!CP$363</f>
        <v>0</v>
      </c>
      <c r="CQ34" s="532">
        <f xml:space="preserve"> ConFin!CQ$363</f>
        <v>0</v>
      </c>
      <c r="CR34" s="532">
        <f xml:space="preserve"> ConFin!CR$363</f>
        <v>0</v>
      </c>
      <c r="CS34" s="532">
        <f xml:space="preserve"> ConFin!CS$363</f>
        <v>0</v>
      </c>
      <c r="CT34" s="532">
        <f xml:space="preserve"> ConFin!CT$363</f>
        <v>0</v>
      </c>
      <c r="CU34" s="532">
        <f xml:space="preserve"> ConFin!CU$363</f>
        <v>0</v>
      </c>
      <c r="CV34" s="532">
        <f xml:space="preserve"> ConFin!CV$363</f>
        <v>0</v>
      </c>
      <c r="CW34" s="532">
        <f xml:space="preserve"> ConFin!CW$363</f>
        <v>0</v>
      </c>
      <c r="CX34" s="532">
        <f xml:space="preserve"> ConFin!CX$363</f>
        <v>0</v>
      </c>
      <c r="CY34" s="532">
        <f xml:space="preserve"> ConFin!CY$363</f>
        <v>0</v>
      </c>
      <c r="CZ34" s="532">
        <f xml:space="preserve"> ConFin!CZ$363</f>
        <v>0</v>
      </c>
      <c r="DA34" s="532">
        <f xml:space="preserve"> ConFin!DA$363</f>
        <v>0</v>
      </c>
      <c r="DB34" s="532">
        <f xml:space="preserve"> ConFin!DB$363</f>
        <v>0</v>
      </c>
      <c r="DC34" s="532">
        <f xml:space="preserve"> ConFin!DC$363</f>
        <v>0</v>
      </c>
      <c r="DD34" s="532">
        <f xml:space="preserve"> ConFin!DD$363</f>
        <v>0</v>
      </c>
      <c r="DE34" s="532">
        <f xml:space="preserve"> ConFin!DE$363</f>
        <v>0</v>
      </c>
      <c r="DF34" s="532">
        <f xml:space="preserve"> ConFin!DF$363</f>
        <v>0</v>
      </c>
      <c r="DG34" s="532">
        <f xml:space="preserve"> ConFin!DG$363</f>
        <v>0</v>
      </c>
      <c r="DH34" s="532">
        <f xml:space="preserve"> ConFin!DH$363</f>
        <v>0</v>
      </c>
      <c r="DI34" s="532">
        <f xml:space="preserve"> ConFin!DI$363</f>
        <v>0</v>
      </c>
      <c r="DJ34" s="532">
        <f xml:space="preserve"> ConFin!DJ$363</f>
        <v>0</v>
      </c>
      <c r="DK34" s="532">
        <f xml:space="preserve"> ConFin!DK$363</f>
        <v>0</v>
      </c>
      <c r="DL34" s="532">
        <f xml:space="preserve"> ConFin!DL$363</f>
        <v>0</v>
      </c>
      <c r="DM34" s="532">
        <f xml:space="preserve"> ConFin!DM$363</f>
        <v>0</v>
      </c>
      <c r="DN34" s="532">
        <f xml:space="preserve"> ConFin!DN$363</f>
        <v>0</v>
      </c>
      <c r="DO34" s="532">
        <f xml:space="preserve"> ConFin!DO$363</f>
        <v>0</v>
      </c>
      <c r="DP34" s="532">
        <f xml:space="preserve"> ConFin!DP$363</f>
        <v>0</v>
      </c>
      <c r="DQ34" s="532">
        <f xml:space="preserve"> ConFin!DQ$363</f>
        <v>0</v>
      </c>
      <c r="DR34" s="532">
        <f xml:space="preserve"> ConFin!DR$363</f>
        <v>0</v>
      </c>
      <c r="DS34" s="532">
        <f xml:space="preserve"> ConFin!DS$363</f>
        <v>0</v>
      </c>
      <c r="DT34" s="532">
        <f xml:space="preserve"> ConFin!DT$363</f>
        <v>0</v>
      </c>
      <c r="DU34" s="532">
        <f xml:space="preserve"> ConFin!DU$363</f>
        <v>0</v>
      </c>
      <c r="DV34" s="532">
        <f xml:space="preserve"> ConFin!DV$363</f>
        <v>0</v>
      </c>
      <c r="DW34" s="532">
        <f xml:space="preserve"> ConFin!DW$363</f>
        <v>0</v>
      </c>
      <c r="DX34" s="532">
        <f xml:space="preserve"> ConFin!DX$363</f>
        <v>0</v>
      </c>
      <c r="DY34" s="532">
        <f xml:space="preserve"> ConFin!DY$363</f>
        <v>0</v>
      </c>
      <c r="DZ34" s="532">
        <f xml:space="preserve"> ConFin!DZ$363</f>
        <v>0</v>
      </c>
      <c r="EA34" s="532">
        <f xml:space="preserve"> ConFin!EA$363</f>
        <v>0</v>
      </c>
      <c r="EB34" s="532">
        <f xml:space="preserve"> ConFin!EB$363</f>
        <v>0</v>
      </c>
      <c r="EC34" s="532">
        <f xml:space="preserve"> ConFin!EC$363</f>
        <v>0</v>
      </c>
      <c r="ED34" s="532">
        <f xml:space="preserve"> ConFin!ED$363</f>
        <v>0</v>
      </c>
      <c r="EE34" s="532">
        <f xml:space="preserve"> ConFin!EE$363</f>
        <v>0</v>
      </c>
      <c r="EF34" s="532">
        <f xml:space="preserve"> ConFin!EF$363</f>
        <v>0</v>
      </c>
      <c r="EG34" s="532">
        <f xml:space="preserve"> ConFin!EG$363</f>
        <v>0</v>
      </c>
      <c r="EH34" s="532">
        <f xml:space="preserve"> ConFin!EH$363</f>
        <v>0</v>
      </c>
      <c r="EI34" s="532">
        <f xml:space="preserve"> ConFin!EI$363</f>
        <v>0</v>
      </c>
      <c r="EJ34" s="532">
        <f xml:space="preserve"> ConFin!EJ$363</f>
        <v>0</v>
      </c>
      <c r="EK34" s="532">
        <f xml:space="preserve"> ConFin!EK$363</f>
        <v>0</v>
      </c>
      <c r="EL34" s="532">
        <f xml:space="preserve"> ConFin!EL$363</f>
        <v>0</v>
      </c>
      <c r="EM34" s="532">
        <f xml:space="preserve"> ConFin!EM$363</f>
        <v>0</v>
      </c>
      <c r="EN34" s="532">
        <f xml:space="preserve"> ConFin!EN$363</f>
        <v>0</v>
      </c>
      <c r="EO34" s="532">
        <f xml:space="preserve"> ConFin!EO$363</f>
        <v>0</v>
      </c>
      <c r="EP34" s="532">
        <f xml:space="preserve"> ConFin!EP$363</f>
        <v>0</v>
      </c>
      <c r="EQ34" s="532">
        <f xml:space="preserve"> ConFin!EQ$363</f>
        <v>0</v>
      </c>
      <c r="ER34" s="532">
        <f xml:space="preserve"> ConFin!ER$363</f>
        <v>0</v>
      </c>
      <c r="ES34" s="532">
        <f xml:space="preserve"> ConFin!ES$363</f>
        <v>0</v>
      </c>
      <c r="ET34" s="532">
        <f xml:space="preserve"> ConFin!ET$363</f>
        <v>0</v>
      </c>
      <c r="EU34" s="532">
        <f xml:space="preserve"> ConFin!EU$363</f>
        <v>0</v>
      </c>
      <c r="EV34" s="532">
        <f xml:space="preserve"> ConFin!EV$363</f>
        <v>0</v>
      </c>
      <c r="EW34" s="532">
        <f xml:space="preserve"> ConFin!EW$363</f>
        <v>0</v>
      </c>
      <c r="EX34" s="532">
        <f xml:space="preserve"> ConFin!EX$363</f>
        <v>0</v>
      </c>
      <c r="EY34" s="532">
        <f xml:space="preserve"> ConFin!EY$363</f>
        <v>0</v>
      </c>
      <c r="EZ34" s="532">
        <f xml:space="preserve"> ConFin!EZ$363</f>
        <v>0</v>
      </c>
      <c r="FA34" s="532">
        <f xml:space="preserve"> ConFin!FA$363</f>
        <v>0</v>
      </c>
      <c r="FB34" s="532">
        <f xml:space="preserve"> ConFin!FB$363</f>
        <v>0</v>
      </c>
      <c r="FC34" s="532">
        <f xml:space="preserve"> ConFin!FC$363</f>
        <v>0</v>
      </c>
      <c r="FD34" s="532">
        <f xml:space="preserve"> ConFin!FD$363</f>
        <v>0</v>
      </c>
      <c r="FE34" s="532">
        <f xml:space="preserve"> ConFin!FE$363</f>
        <v>0</v>
      </c>
      <c r="FF34" s="532">
        <f xml:space="preserve"> ConFin!FF$363</f>
        <v>0</v>
      </c>
      <c r="FG34" s="532">
        <f xml:space="preserve"> ConFin!FG$363</f>
        <v>0</v>
      </c>
      <c r="FH34" s="532">
        <f xml:space="preserve"> ConFin!FH$363</f>
        <v>0</v>
      </c>
      <c r="FI34" s="532">
        <f xml:space="preserve"> ConFin!FI$363</f>
        <v>0</v>
      </c>
      <c r="FJ34" s="532">
        <f xml:space="preserve"> ConFin!FJ$363</f>
        <v>0</v>
      </c>
      <c r="FK34" s="532">
        <f xml:space="preserve"> ConFin!FK$363</f>
        <v>0</v>
      </c>
      <c r="FL34" s="532">
        <f xml:space="preserve"> ConFin!FL$363</f>
        <v>0</v>
      </c>
      <c r="FM34" s="532">
        <f xml:space="preserve"> ConFin!FM$363</f>
        <v>0</v>
      </c>
      <c r="FN34" s="532">
        <f xml:space="preserve"> ConFin!FN$363</f>
        <v>0</v>
      </c>
      <c r="FO34" s="532">
        <f xml:space="preserve"> ConFin!FO$363</f>
        <v>0</v>
      </c>
      <c r="FP34" s="532">
        <f xml:space="preserve"> ConFin!FP$363</f>
        <v>0</v>
      </c>
      <c r="FQ34" s="532">
        <f xml:space="preserve"> ConFin!FQ$363</f>
        <v>0</v>
      </c>
      <c r="FR34" s="532">
        <f xml:space="preserve"> ConFin!FR$363</f>
        <v>0</v>
      </c>
      <c r="FS34" s="532">
        <f xml:space="preserve"> ConFin!FS$363</f>
        <v>0</v>
      </c>
      <c r="FT34" s="532">
        <f xml:space="preserve"> ConFin!FT$363</f>
        <v>0</v>
      </c>
      <c r="FU34" s="532">
        <f xml:space="preserve"> ConFin!FU$363</f>
        <v>0</v>
      </c>
      <c r="FV34" s="532">
        <f xml:space="preserve"> ConFin!FV$363</f>
        <v>0</v>
      </c>
      <c r="FW34" s="532">
        <f xml:space="preserve"> ConFin!FW$363</f>
        <v>0</v>
      </c>
      <c r="FX34" s="532">
        <f xml:space="preserve"> ConFin!FX$363</f>
        <v>0</v>
      </c>
      <c r="FY34" s="532">
        <f xml:space="preserve"> ConFin!FY$363</f>
        <v>0</v>
      </c>
      <c r="FZ34" s="532">
        <f xml:space="preserve"> ConFin!FZ$363</f>
        <v>0</v>
      </c>
      <c r="GA34" s="532">
        <f xml:space="preserve"> ConFin!GA$363</f>
        <v>0</v>
      </c>
      <c r="GB34" s="532">
        <f xml:space="preserve"> ConFin!GB$363</f>
        <v>0</v>
      </c>
      <c r="GC34" s="532">
        <f xml:space="preserve"> ConFin!GC$363</f>
        <v>0</v>
      </c>
      <c r="GD34" s="532">
        <f xml:space="preserve"> ConFin!GD$363</f>
        <v>0</v>
      </c>
      <c r="GE34" s="532">
        <f xml:space="preserve"> ConFin!GE$363</f>
        <v>0</v>
      </c>
      <c r="GF34" s="532">
        <f xml:space="preserve"> ConFin!GF$363</f>
        <v>0</v>
      </c>
      <c r="GG34" s="532">
        <f xml:space="preserve"> ConFin!GG$363</f>
        <v>0</v>
      </c>
      <c r="GH34" s="532">
        <f xml:space="preserve"> ConFin!GH$363</f>
        <v>0</v>
      </c>
      <c r="GI34" s="532">
        <f xml:space="preserve"> ConFin!GI$363</f>
        <v>0</v>
      </c>
      <c r="GJ34" s="532">
        <f xml:space="preserve"> ConFin!GJ$363</f>
        <v>0</v>
      </c>
    </row>
    <row r="35" spans="1:192" s="529" customFormat="1" x14ac:dyDescent="0.25">
      <c r="A35" s="15"/>
      <c r="B35" s="15"/>
      <c r="C35" s="21"/>
      <c r="D35" s="48"/>
      <c r="E35" s="532" t="str">
        <f xml:space="preserve"> ConFin!E$374</f>
        <v>Equity bridge interest and fees rolled up</v>
      </c>
      <c r="F35" s="532">
        <f xml:space="preserve"> ConFin!F$374</f>
        <v>0</v>
      </c>
      <c r="G35" s="532" t="str">
        <f xml:space="preserve"> ConFin!G$374</f>
        <v>$ 000s</v>
      </c>
      <c r="H35" s="532">
        <f xml:space="preserve"> ConFin!H$374</f>
        <v>6645.0122981613849</v>
      </c>
      <c r="I35" s="532">
        <f xml:space="preserve"> ConFin!I$374</f>
        <v>0</v>
      </c>
      <c r="J35" s="532">
        <f xml:space="preserve"> ConFin!J$374</f>
        <v>0</v>
      </c>
      <c r="K35" s="532">
        <f xml:space="preserve"> ConFin!K$374</f>
        <v>0</v>
      </c>
      <c r="L35" s="532">
        <f xml:space="preserve"> ConFin!L$374</f>
        <v>1516.3718533181211</v>
      </c>
      <c r="M35" s="532">
        <f xml:space="preserve"> ConFin!M$374</f>
        <v>1065.7274797751272</v>
      </c>
      <c r="N35" s="532">
        <f xml:space="preserve"> ConFin!N$374</f>
        <v>1327.0409929688906</v>
      </c>
      <c r="O35" s="532">
        <f xml:space="preserve"> ConFin!O$374</f>
        <v>1366.5470649077317</v>
      </c>
      <c r="P35" s="532">
        <f xml:space="preserve"> ConFin!P$374</f>
        <v>1369.3249071915141</v>
      </c>
      <c r="Q35" s="532">
        <f xml:space="preserve"> ConFin!Q$374</f>
        <v>0</v>
      </c>
      <c r="R35" s="532">
        <f xml:space="preserve"> ConFin!R$374</f>
        <v>0</v>
      </c>
      <c r="S35" s="532">
        <f xml:space="preserve"> ConFin!S$374</f>
        <v>0</v>
      </c>
      <c r="T35" s="532">
        <f xml:space="preserve"> ConFin!T$374</f>
        <v>0</v>
      </c>
      <c r="U35" s="532">
        <f xml:space="preserve"> ConFin!U$374</f>
        <v>0</v>
      </c>
      <c r="V35" s="532">
        <f xml:space="preserve"> ConFin!V$374</f>
        <v>0</v>
      </c>
      <c r="W35" s="532">
        <f xml:space="preserve"> ConFin!W$374</f>
        <v>0</v>
      </c>
      <c r="X35" s="532">
        <f xml:space="preserve"> ConFin!X$374</f>
        <v>0</v>
      </c>
      <c r="Y35" s="532">
        <f xml:space="preserve"> ConFin!Y$374</f>
        <v>0</v>
      </c>
      <c r="Z35" s="532">
        <f xml:space="preserve"> ConFin!Z$374</f>
        <v>0</v>
      </c>
      <c r="AA35" s="532">
        <f xml:space="preserve"> ConFin!AA$374</f>
        <v>0</v>
      </c>
      <c r="AB35" s="532">
        <f xml:space="preserve"> ConFin!AB$374</f>
        <v>0</v>
      </c>
      <c r="AC35" s="532">
        <f xml:space="preserve"> ConFin!AC$374</f>
        <v>0</v>
      </c>
      <c r="AD35" s="532">
        <f xml:space="preserve"> ConFin!AD$374</f>
        <v>0</v>
      </c>
      <c r="AE35" s="532">
        <f xml:space="preserve"> ConFin!AE$374</f>
        <v>0</v>
      </c>
      <c r="AF35" s="532">
        <f xml:space="preserve"> ConFin!AF$374</f>
        <v>0</v>
      </c>
      <c r="AG35" s="532">
        <f xml:space="preserve"> ConFin!AG$374</f>
        <v>0</v>
      </c>
      <c r="AH35" s="532">
        <f xml:space="preserve"> ConFin!AH$374</f>
        <v>0</v>
      </c>
      <c r="AI35" s="532">
        <f xml:space="preserve"> ConFin!AI$374</f>
        <v>0</v>
      </c>
      <c r="AJ35" s="532">
        <f xml:space="preserve"> ConFin!AJ$374</f>
        <v>0</v>
      </c>
      <c r="AK35" s="532">
        <f xml:space="preserve"> ConFin!AK$374</f>
        <v>0</v>
      </c>
      <c r="AL35" s="532">
        <f xml:space="preserve"> ConFin!AL$374</f>
        <v>0</v>
      </c>
      <c r="AM35" s="532">
        <f xml:space="preserve"> ConFin!AM$374</f>
        <v>0</v>
      </c>
      <c r="AN35" s="532">
        <f xml:space="preserve"> ConFin!AN$374</f>
        <v>0</v>
      </c>
      <c r="AO35" s="532">
        <f xml:space="preserve"> ConFin!AO$374</f>
        <v>0</v>
      </c>
      <c r="AP35" s="532">
        <f xml:space="preserve"> ConFin!AP$374</f>
        <v>0</v>
      </c>
      <c r="AQ35" s="532">
        <f xml:space="preserve"> ConFin!AQ$374</f>
        <v>0</v>
      </c>
      <c r="AR35" s="532">
        <f xml:space="preserve"> ConFin!AR$374</f>
        <v>0</v>
      </c>
      <c r="AS35" s="532">
        <f xml:space="preserve"> ConFin!AS$374</f>
        <v>0</v>
      </c>
      <c r="AT35" s="532">
        <f xml:space="preserve"> ConFin!AT$374</f>
        <v>0</v>
      </c>
      <c r="AU35" s="532">
        <f xml:space="preserve"> ConFin!AU$374</f>
        <v>0</v>
      </c>
      <c r="AV35" s="532">
        <f xml:space="preserve"> ConFin!AV$374</f>
        <v>0</v>
      </c>
      <c r="AW35" s="532">
        <f xml:space="preserve"> ConFin!AW$374</f>
        <v>0</v>
      </c>
      <c r="AX35" s="532">
        <f xml:space="preserve"> ConFin!AX$374</f>
        <v>0</v>
      </c>
      <c r="AY35" s="532">
        <f xml:space="preserve"> ConFin!AY$374</f>
        <v>0</v>
      </c>
      <c r="AZ35" s="532">
        <f xml:space="preserve"> ConFin!AZ$374</f>
        <v>0</v>
      </c>
      <c r="BA35" s="532">
        <f xml:space="preserve"> ConFin!BA$374</f>
        <v>0</v>
      </c>
      <c r="BB35" s="532">
        <f xml:space="preserve"> ConFin!BB$374</f>
        <v>0</v>
      </c>
      <c r="BC35" s="532">
        <f xml:space="preserve"> ConFin!BC$374</f>
        <v>0</v>
      </c>
      <c r="BD35" s="532">
        <f xml:space="preserve"> ConFin!BD$374</f>
        <v>0</v>
      </c>
      <c r="BE35" s="532">
        <f xml:space="preserve"> ConFin!BE$374</f>
        <v>0</v>
      </c>
      <c r="BF35" s="532">
        <f xml:space="preserve"> ConFin!BF$374</f>
        <v>0</v>
      </c>
      <c r="BG35" s="532">
        <f xml:space="preserve"> ConFin!BG$374</f>
        <v>0</v>
      </c>
      <c r="BH35" s="532">
        <f xml:space="preserve"> ConFin!BH$374</f>
        <v>0</v>
      </c>
      <c r="BI35" s="532">
        <f xml:space="preserve"> ConFin!BI$374</f>
        <v>0</v>
      </c>
      <c r="BJ35" s="532">
        <f xml:space="preserve"> ConFin!BJ$374</f>
        <v>0</v>
      </c>
      <c r="BK35" s="532">
        <f xml:space="preserve"> ConFin!BK$374</f>
        <v>0</v>
      </c>
      <c r="BL35" s="532">
        <f xml:space="preserve"> ConFin!BL$374</f>
        <v>0</v>
      </c>
      <c r="BM35" s="532">
        <f xml:space="preserve"> ConFin!BM$374</f>
        <v>0</v>
      </c>
      <c r="BN35" s="532">
        <f xml:space="preserve"> ConFin!BN$374</f>
        <v>0</v>
      </c>
      <c r="BO35" s="532">
        <f xml:space="preserve"> ConFin!BO$374</f>
        <v>0</v>
      </c>
      <c r="BP35" s="532">
        <f xml:space="preserve"> ConFin!BP$374</f>
        <v>0</v>
      </c>
      <c r="BQ35" s="532">
        <f xml:space="preserve"> ConFin!BQ$374</f>
        <v>0</v>
      </c>
      <c r="BR35" s="532">
        <f xml:space="preserve"> ConFin!BR$374</f>
        <v>0</v>
      </c>
      <c r="BS35" s="532">
        <f xml:space="preserve"> ConFin!BS$374</f>
        <v>0</v>
      </c>
      <c r="BT35" s="532">
        <f xml:space="preserve"> ConFin!BT$374</f>
        <v>0</v>
      </c>
      <c r="BU35" s="532">
        <f xml:space="preserve"> ConFin!BU$374</f>
        <v>0</v>
      </c>
      <c r="BV35" s="532">
        <f xml:space="preserve"> ConFin!BV$374</f>
        <v>0</v>
      </c>
      <c r="BW35" s="532">
        <f xml:space="preserve"> ConFin!BW$374</f>
        <v>0</v>
      </c>
      <c r="BX35" s="532">
        <f xml:space="preserve"> ConFin!BX$374</f>
        <v>0</v>
      </c>
      <c r="BY35" s="532">
        <f xml:space="preserve"> ConFin!BY$374</f>
        <v>0</v>
      </c>
      <c r="BZ35" s="532">
        <f xml:space="preserve"> ConFin!BZ$374</f>
        <v>0</v>
      </c>
      <c r="CA35" s="532">
        <f xml:space="preserve"> ConFin!CA$374</f>
        <v>0</v>
      </c>
      <c r="CB35" s="532">
        <f xml:space="preserve"> ConFin!CB$374</f>
        <v>0</v>
      </c>
      <c r="CC35" s="532">
        <f xml:space="preserve"> ConFin!CC$374</f>
        <v>0</v>
      </c>
      <c r="CD35" s="532">
        <f xml:space="preserve"> ConFin!CD$374</f>
        <v>0</v>
      </c>
      <c r="CE35" s="532">
        <f xml:space="preserve"> ConFin!CE$374</f>
        <v>0</v>
      </c>
      <c r="CF35" s="532">
        <f xml:space="preserve"> ConFin!CF$374</f>
        <v>0</v>
      </c>
      <c r="CG35" s="532">
        <f xml:space="preserve"> ConFin!CG$374</f>
        <v>0</v>
      </c>
      <c r="CH35" s="532">
        <f xml:space="preserve"> ConFin!CH$374</f>
        <v>0</v>
      </c>
      <c r="CI35" s="532">
        <f xml:space="preserve"> ConFin!CI$374</f>
        <v>0</v>
      </c>
      <c r="CJ35" s="532">
        <f xml:space="preserve"> ConFin!CJ$374</f>
        <v>0</v>
      </c>
      <c r="CK35" s="532">
        <f xml:space="preserve"> ConFin!CK$374</f>
        <v>0</v>
      </c>
      <c r="CL35" s="532">
        <f xml:space="preserve"> ConFin!CL$374</f>
        <v>0</v>
      </c>
      <c r="CM35" s="532">
        <f xml:space="preserve"> ConFin!CM$374</f>
        <v>0</v>
      </c>
      <c r="CN35" s="532">
        <f xml:space="preserve"> ConFin!CN$374</f>
        <v>0</v>
      </c>
      <c r="CO35" s="532">
        <f xml:space="preserve"> ConFin!CO$374</f>
        <v>0</v>
      </c>
      <c r="CP35" s="532">
        <f xml:space="preserve"> ConFin!CP$374</f>
        <v>0</v>
      </c>
      <c r="CQ35" s="532">
        <f xml:space="preserve"> ConFin!CQ$374</f>
        <v>0</v>
      </c>
      <c r="CR35" s="532">
        <f xml:space="preserve"> ConFin!CR$374</f>
        <v>0</v>
      </c>
      <c r="CS35" s="532">
        <f xml:space="preserve"> ConFin!CS$374</f>
        <v>0</v>
      </c>
      <c r="CT35" s="532">
        <f xml:space="preserve"> ConFin!CT$374</f>
        <v>0</v>
      </c>
      <c r="CU35" s="532">
        <f xml:space="preserve"> ConFin!CU$374</f>
        <v>0</v>
      </c>
      <c r="CV35" s="532">
        <f xml:space="preserve"> ConFin!CV$374</f>
        <v>0</v>
      </c>
      <c r="CW35" s="532">
        <f xml:space="preserve"> ConFin!CW$374</f>
        <v>0</v>
      </c>
      <c r="CX35" s="532">
        <f xml:space="preserve"> ConFin!CX$374</f>
        <v>0</v>
      </c>
      <c r="CY35" s="532">
        <f xml:space="preserve"> ConFin!CY$374</f>
        <v>0</v>
      </c>
      <c r="CZ35" s="532">
        <f xml:space="preserve"> ConFin!CZ$374</f>
        <v>0</v>
      </c>
      <c r="DA35" s="532">
        <f xml:space="preserve"> ConFin!DA$374</f>
        <v>0</v>
      </c>
      <c r="DB35" s="532">
        <f xml:space="preserve"> ConFin!DB$374</f>
        <v>0</v>
      </c>
      <c r="DC35" s="532">
        <f xml:space="preserve"> ConFin!DC$374</f>
        <v>0</v>
      </c>
      <c r="DD35" s="532">
        <f xml:space="preserve"> ConFin!DD$374</f>
        <v>0</v>
      </c>
      <c r="DE35" s="532">
        <f xml:space="preserve"> ConFin!DE$374</f>
        <v>0</v>
      </c>
      <c r="DF35" s="532">
        <f xml:space="preserve"> ConFin!DF$374</f>
        <v>0</v>
      </c>
      <c r="DG35" s="532">
        <f xml:space="preserve"> ConFin!DG$374</f>
        <v>0</v>
      </c>
      <c r="DH35" s="532">
        <f xml:space="preserve"> ConFin!DH$374</f>
        <v>0</v>
      </c>
      <c r="DI35" s="532">
        <f xml:space="preserve"> ConFin!DI$374</f>
        <v>0</v>
      </c>
      <c r="DJ35" s="532">
        <f xml:space="preserve"> ConFin!DJ$374</f>
        <v>0</v>
      </c>
      <c r="DK35" s="532">
        <f xml:space="preserve"> ConFin!DK$374</f>
        <v>0</v>
      </c>
      <c r="DL35" s="532">
        <f xml:space="preserve"> ConFin!DL$374</f>
        <v>0</v>
      </c>
      <c r="DM35" s="532">
        <f xml:space="preserve"> ConFin!DM$374</f>
        <v>0</v>
      </c>
      <c r="DN35" s="532">
        <f xml:space="preserve"> ConFin!DN$374</f>
        <v>0</v>
      </c>
      <c r="DO35" s="532">
        <f xml:space="preserve"> ConFin!DO$374</f>
        <v>0</v>
      </c>
      <c r="DP35" s="532">
        <f xml:space="preserve"> ConFin!DP$374</f>
        <v>0</v>
      </c>
      <c r="DQ35" s="532">
        <f xml:space="preserve"> ConFin!DQ$374</f>
        <v>0</v>
      </c>
      <c r="DR35" s="532">
        <f xml:space="preserve"> ConFin!DR$374</f>
        <v>0</v>
      </c>
      <c r="DS35" s="532">
        <f xml:space="preserve"> ConFin!DS$374</f>
        <v>0</v>
      </c>
      <c r="DT35" s="532">
        <f xml:space="preserve"> ConFin!DT$374</f>
        <v>0</v>
      </c>
      <c r="DU35" s="532">
        <f xml:space="preserve"> ConFin!DU$374</f>
        <v>0</v>
      </c>
      <c r="DV35" s="532">
        <f xml:space="preserve"> ConFin!DV$374</f>
        <v>0</v>
      </c>
      <c r="DW35" s="532">
        <f xml:space="preserve"> ConFin!DW$374</f>
        <v>0</v>
      </c>
      <c r="DX35" s="532">
        <f xml:space="preserve"> ConFin!DX$374</f>
        <v>0</v>
      </c>
      <c r="DY35" s="532">
        <f xml:space="preserve"> ConFin!DY$374</f>
        <v>0</v>
      </c>
      <c r="DZ35" s="532">
        <f xml:space="preserve"> ConFin!DZ$374</f>
        <v>0</v>
      </c>
      <c r="EA35" s="532">
        <f xml:space="preserve"> ConFin!EA$374</f>
        <v>0</v>
      </c>
      <c r="EB35" s="532">
        <f xml:space="preserve"> ConFin!EB$374</f>
        <v>0</v>
      </c>
      <c r="EC35" s="532">
        <f xml:space="preserve"> ConFin!EC$374</f>
        <v>0</v>
      </c>
      <c r="ED35" s="532">
        <f xml:space="preserve"> ConFin!ED$374</f>
        <v>0</v>
      </c>
      <c r="EE35" s="532">
        <f xml:space="preserve"> ConFin!EE$374</f>
        <v>0</v>
      </c>
      <c r="EF35" s="532">
        <f xml:space="preserve"> ConFin!EF$374</f>
        <v>0</v>
      </c>
      <c r="EG35" s="532">
        <f xml:space="preserve"> ConFin!EG$374</f>
        <v>0</v>
      </c>
      <c r="EH35" s="532">
        <f xml:space="preserve"> ConFin!EH$374</f>
        <v>0</v>
      </c>
      <c r="EI35" s="532">
        <f xml:space="preserve"> ConFin!EI$374</f>
        <v>0</v>
      </c>
      <c r="EJ35" s="532">
        <f xml:space="preserve"> ConFin!EJ$374</f>
        <v>0</v>
      </c>
      <c r="EK35" s="532">
        <f xml:space="preserve"> ConFin!EK$374</f>
        <v>0</v>
      </c>
      <c r="EL35" s="532">
        <f xml:space="preserve"> ConFin!EL$374</f>
        <v>0</v>
      </c>
      <c r="EM35" s="532">
        <f xml:space="preserve"> ConFin!EM$374</f>
        <v>0</v>
      </c>
      <c r="EN35" s="532">
        <f xml:space="preserve"> ConFin!EN$374</f>
        <v>0</v>
      </c>
      <c r="EO35" s="532">
        <f xml:space="preserve"> ConFin!EO$374</f>
        <v>0</v>
      </c>
      <c r="EP35" s="532">
        <f xml:space="preserve"> ConFin!EP$374</f>
        <v>0</v>
      </c>
      <c r="EQ35" s="532">
        <f xml:space="preserve"> ConFin!EQ$374</f>
        <v>0</v>
      </c>
      <c r="ER35" s="532">
        <f xml:space="preserve"> ConFin!ER$374</f>
        <v>0</v>
      </c>
      <c r="ES35" s="532">
        <f xml:space="preserve"> ConFin!ES$374</f>
        <v>0</v>
      </c>
      <c r="ET35" s="532">
        <f xml:space="preserve"> ConFin!ET$374</f>
        <v>0</v>
      </c>
      <c r="EU35" s="532">
        <f xml:space="preserve"> ConFin!EU$374</f>
        <v>0</v>
      </c>
      <c r="EV35" s="532">
        <f xml:space="preserve"> ConFin!EV$374</f>
        <v>0</v>
      </c>
      <c r="EW35" s="532">
        <f xml:space="preserve"> ConFin!EW$374</f>
        <v>0</v>
      </c>
      <c r="EX35" s="532">
        <f xml:space="preserve"> ConFin!EX$374</f>
        <v>0</v>
      </c>
      <c r="EY35" s="532">
        <f xml:space="preserve"> ConFin!EY$374</f>
        <v>0</v>
      </c>
      <c r="EZ35" s="532">
        <f xml:space="preserve"> ConFin!EZ$374</f>
        <v>0</v>
      </c>
      <c r="FA35" s="532">
        <f xml:space="preserve"> ConFin!FA$374</f>
        <v>0</v>
      </c>
      <c r="FB35" s="532">
        <f xml:space="preserve"> ConFin!FB$374</f>
        <v>0</v>
      </c>
      <c r="FC35" s="532">
        <f xml:space="preserve"> ConFin!FC$374</f>
        <v>0</v>
      </c>
      <c r="FD35" s="532">
        <f xml:space="preserve"> ConFin!FD$374</f>
        <v>0</v>
      </c>
      <c r="FE35" s="532">
        <f xml:space="preserve"> ConFin!FE$374</f>
        <v>0</v>
      </c>
      <c r="FF35" s="532">
        <f xml:space="preserve"> ConFin!FF$374</f>
        <v>0</v>
      </c>
      <c r="FG35" s="532">
        <f xml:space="preserve"> ConFin!FG$374</f>
        <v>0</v>
      </c>
      <c r="FH35" s="532">
        <f xml:space="preserve"> ConFin!FH$374</f>
        <v>0</v>
      </c>
      <c r="FI35" s="532">
        <f xml:space="preserve"> ConFin!FI$374</f>
        <v>0</v>
      </c>
      <c r="FJ35" s="532">
        <f xml:space="preserve"> ConFin!FJ$374</f>
        <v>0</v>
      </c>
      <c r="FK35" s="532">
        <f xml:space="preserve"> ConFin!FK$374</f>
        <v>0</v>
      </c>
      <c r="FL35" s="532">
        <f xml:space="preserve"> ConFin!FL$374</f>
        <v>0</v>
      </c>
      <c r="FM35" s="532">
        <f xml:space="preserve"> ConFin!FM$374</f>
        <v>0</v>
      </c>
      <c r="FN35" s="532">
        <f xml:space="preserve"> ConFin!FN$374</f>
        <v>0</v>
      </c>
      <c r="FO35" s="532">
        <f xml:space="preserve"> ConFin!FO$374</f>
        <v>0</v>
      </c>
      <c r="FP35" s="532">
        <f xml:space="preserve"> ConFin!FP$374</f>
        <v>0</v>
      </c>
      <c r="FQ35" s="532">
        <f xml:space="preserve"> ConFin!FQ$374</f>
        <v>0</v>
      </c>
      <c r="FR35" s="532">
        <f xml:space="preserve"> ConFin!FR$374</f>
        <v>0</v>
      </c>
      <c r="FS35" s="532">
        <f xml:space="preserve"> ConFin!FS$374</f>
        <v>0</v>
      </c>
      <c r="FT35" s="532">
        <f xml:space="preserve"> ConFin!FT$374</f>
        <v>0</v>
      </c>
      <c r="FU35" s="532">
        <f xml:space="preserve"> ConFin!FU$374</f>
        <v>0</v>
      </c>
      <c r="FV35" s="532">
        <f xml:space="preserve"> ConFin!FV$374</f>
        <v>0</v>
      </c>
      <c r="FW35" s="532">
        <f xml:space="preserve"> ConFin!FW$374</f>
        <v>0</v>
      </c>
      <c r="FX35" s="532">
        <f xml:space="preserve"> ConFin!FX$374</f>
        <v>0</v>
      </c>
      <c r="FY35" s="532">
        <f xml:space="preserve"> ConFin!FY$374</f>
        <v>0</v>
      </c>
      <c r="FZ35" s="532">
        <f xml:space="preserve"> ConFin!FZ$374</f>
        <v>0</v>
      </c>
      <c r="GA35" s="532">
        <f xml:space="preserve"> ConFin!GA$374</f>
        <v>0</v>
      </c>
      <c r="GB35" s="532">
        <f xml:space="preserve"> ConFin!GB$374</f>
        <v>0</v>
      </c>
      <c r="GC35" s="532">
        <f xml:space="preserve"> ConFin!GC$374</f>
        <v>0</v>
      </c>
      <c r="GD35" s="532">
        <f xml:space="preserve"> ConFin!GD$374</f>
        <v>0</v>
      </c>
      <c r="GE35" s="532">
        <f xml:space="preserve"> ConFin!GE$374</f>
        <v>0</v>
      </c>
      <c r="GF35" s="532">
        <f xml:space="preserve"> ConFin!GF$374</f>
        <v>0</v>
      </c>
      <c r="GG35" s="532">
        <f xml:space="preserve"> ConFin!GG$374</f>
        <v>0</v>
      </c>
      <c r="GH35" s="532">
        <f xml:space="preserve"> ConFin!GH$374</f>
        <v>0</v>
      </c>
      <c r="GI35" s="532">
        <f xml:space="preserve"> ConFin!GI$374</f>
        <v>0</v>
      </c>
      <c r="GJ35" s="532">
        <f xml:space="preserve"> ConFin!GJ$374</f>
        <v>0</v>
      </c>
    </row>
    <row r="36" spans="1:192" s="573" customFormat="1" x14ac:dyDescent="0.25">
      <c r="A36" s="15"/>
      <c r="B36" s="15"/>
      <c r="C36" s="21"/>
      <c r="D36" s="48"/>
      <c r="E36" s="38" t="str">
        <f t="shared" ref="E36:AJ36" si="339" xml:space="preserve"> E$30</f>
        <v>Amortisation of capitalised finance costs POS</v>
      </c>
      <c r="F36" s="38">
        <f t="shared" si="339"/>
        <v>0</v>
      </c>
      <c r="G36" s="38" t="str">
        <f t="shared" si="339"/>
        <v>$ 000s</v>
      </c>
      <c r="H36" s="38">
        <f t="shared" si="339"/>
        <v>20511.856056744142</v>
      </c>
      <c r="I36" s="38">
        <f t="shared" si="339"/>
        <v>0</v>
      </c>
      <c r="J36" s="38">
        <f t="shared" si="339"/>
        <v>0</v>
      </c>
      <c r="K36" s="38">
        <f t="shared" si="339"/>
        <v>0</v>
      </c>
      <c r="L36" s="38">
        <f t="shared" si="339"/>
        <v>0</v>
      </c>
      <c r="M36" s="38">
        <f t="shared" si="339"/>
        <v>0</v>
      </c>
      <c r="N36" s="38">
        <f t="shared" si="339"/>
        <v>0</v>
      </c>
      <c r="O36" s="38">
        <f t="shared" si="339"/>
        <v>0</v>
      </c>
      <c r="P36" s="38">
        <f t="shared" si="339"/>
        <v>0</v>
      </c>
      <c r="Q36" s="38">
        <f t="shared" si="339"/>
        <v>603.28988402188656</v>
      </c>
      <c r="R36" s="38">
        <f t="shared" si="339"/>
        <v>603.28988402188656</v>
      </c>
      <c r="S36" s="38">
        <f t="shared" si="339"/>
        <v>603.28988402188656</v>
      </c>
      <c r="T36" s="38">
        <f t="shared" si="339"/>
        <v>603.28988402188656</v>
      </c>
      <c r="U36" s="38">
        <f t="shared" si="339"/>
        <v>603.28988402188656</v>
      </c>
      <c r="V36" s="38">
        <f t="shared" si="339"/>
        <v>603.28988402188656</v>
      </c>
      <c r="W36" s="38">
        <f t="shared" si="339"/>
        <v>603.28988402188656</v>
      </c>
      <c r="X36" s="38">
        <f t="shared" si="339"/>
        <v>603.28988402188656</v>
      </c>
      <c r="Y36" s="38">
        <f t="shared" si="339"/>
        <v>603.28988402188656</v>
      </c>
      <c r="Z36" s="38">
        <f t="shared" si="339"/>
        <v>603.28988402188656</v>
      </c>
      <c r="AA36" s="38">
        <f t="shared" si="339"/>
        <v>603.28988402188656</v>
      </c>
      <c r="AB36" s="38">
        <f t="shared" si="339"/>
        <v>603.28988402188656</v>
      </c>
      <c r="AC36" s="38">
        <f t="shared" si="339"/>
        <v>603.28988402188656</v>
      </c>
      <c r="AD36" s="38">
        <f t="shared" si="339"/>
        <v>603.28988402188656</v>
      </c>
      <c r="AE36" s="38">
        <f t="shared" si="339"/>
        <v>603.28988402188656</v>
      </c>
      <c r="AF36" s="38">
        <f t="shared" si="339"/>
        <v>603.28988402188656</v>
      </c>
      <c r="AG36" s="38">
        <f t="shared" si="339"/>
        <v>603.28988402188656</v>
      </c>
      <c r="AH36" s="38">
        <f t="shared" si="339"/>
        <v>603.28988402188656</v>
      </c>
      <c r="AI36" s="38">
        <f t="shared" si="339"/>
        <v>603.28988402188656</v>
      </c>
      <c r="AJ36" s="38">
        <f t="shared" si="339"/>
        <v>603.28988402188656</v>
      </c>
      <c r="AK36" s="38">
        <f t="shared" ref="AK36:CV36" si="340" xml:space="preserve"> AK$30</f>
        <v>603.28988402188656</v>
      </c>
      <c r="AL36" s="38">
        <f t="shared" si="340"/>
        <v>603.28988402188656</v>
      </c>
      <c r="AM36" s="38">
        <f t="shared" si="340"/>
        <v>603.28988402188656</v>
      </c>
      <c r="AN36" s="38">
        <f t="shared" si="340"/>
        <v>603.28988402188656</v>
      </c>
      <c r="AO36" s="38">
        <f t="shared" si="340"/>
        <v>603.28988402188656</v>
      </c>
      <c r="AP36" s="38">
        <f t="shared" si="340"/>
        <v>603.28988402188656</v>
      </c>
      <c r="AQ36" s="38">
        <f t="shared" si="340"/>
        <v>603.28988402188656</v>
      </c>
      <c r="AR36" s="38">
        <f t="shared" si="340"/>
        <v>603.28988402188656</v>
      </c>
      <c r="AS36" s="38">
        <f t="shared" si="340"/>
        <v>603.28988402188656</v>
      </c>
      <c r="AT36" s="38">
        <f t="shared" si="340"/>
        <v>603.28988402188656</v>
      </c>
      <c r="AU36" s="38">
        <f t="shared" si="340"/>
        <v>603.28988402188656</v>
      </c>
      <c r="AV36" s="38">
        <f t="shared" si="340"/>
        <v>603.28988402188656</v>
      </c>
      <c r="AW36" s="38">
        <f t="shared" si="340"/>
        <v>603.28988402188656</v>
      </c>
      <c r="AX36" s="38">
        <f t="shared" si="340"/>
        <v>603.28988402188656</v>
      </c>
      <c r="AY36" s="38">
        <f t="shared" si="340"/>
        <v>0</v>
      </c>
      <c r="AZ36" s="38">
        <f t="shared" si="340"/>
        <v>0</v>
      </c>
      <c r="BA36" s="38">
        <f t="shared" si="340"/>
        <v>0</v>
      </c>
      <c r="BB36" s="38">
        <f t="shared" si="340"/>
        <v>0</v>
      </c>
      <c r="BC36" s="38">
        <f t="shared" si="340"/>
        <v>0</v>
      </c>
      <c r="BD36" s="38">
        <f t="shared" si="340"/>
        <v>0</v>
      </c>
      <c r="BE36" s="38">
        <f t="shared" si="340"/>
        <v>0</v>
      </c>
      <c r="BF36" s="38">
        <f t="shared" si="340"/>
        <v>0</v>
      </c>
      <c r="BG36" s="38">
        <f t="shared" si="340"/>
        <v>0</v>
      </c>
      <c r="BH36" s="38">
        <f t="shared" si="340"/>
        <v>0</v>
      </c>
      <c r="BI36" s="38">
        <f t="shared" si="340"/>
        <v>0</v>
      </c>
      <c r="BJ36" s="38">
        <f t="shared" si="340"/>
        <v>0</v>
      </c>
      <c r="BK36" s="38">
        <f t="shared" si="340"/>
        <v>0</v>
      </c>
      <c r="BL36" s="38">
        <f t="shared" si="340"/>
        <v>0</v>
      </c>
      <c r="BM36" s="38">
        <f t="shared" si="340"/>
        <v>0</v>
      </c>
      <c r="BN36" s="38">
        <f t="shared" si="340"/>
        <v>0</v>
      </c>
      <c r="BO36" s="38">
        <f t="shared" si="340"/>
        <v>0</v>
      </c>
      <c r="BP36" s="38">
        <f t="shared" si="340"/>
        <v>0</v>
      </c>
      <c r="BQ36" s="38">
        <f t="shared" si="340"/>
        <v>0</v>
      </c>
      <c r="BR36" s="38">
        <f t="shared" si="340"/>
        <v>0</v>
      </c>
      <c r="BS36" s="38">
        <f t="shared" si="340"/>
        <v>0</v>
      </c>
      <c r="BT36" s="38">
        <f t="shared" si="340"/>
        <v>0</v>
      </c>
      <c r="BU36" s="38">
        <f t="shared" si="340"/>
        <v>0</v>
      </c>
      <c r="BV36" s="38">
        <f t="shared" si="340"/>
        <v>0</v>
      </c>
      <c r="BW36" s="38">
        <f t="shared" si="340"/>
        <v>0</v>
      </c>
      <c r="BX36" s="38">
        <f t="shared" si="340"/>
        <v>0</v>
      </c>
      <c r="BY36" s="38">
        <f t="shared" si="340"/>
        <v>0</v>
      </c>
      <c r="BZ36" s="38">
        <f t="shared" si="340"/>
        <v>0</v>
      </c>
      <c r="CA36" s="38">
        <f t="shared" si="340"/>
        <v>0</v>
      </c>
      <c r="CB36" s="38">
        <f t="shared" si="340"/>
        <v>0</v>
      </c>
      <c r="CC36" s="38">
        <f t="shared" si="340"/>
        <v>0</v>
      </c>
      <c r="CD36" s="38">
        <f t="shared" si="340"/>
        <v>0</v>
      </c>
      <c r="CE36" s="38">
        <f t="shared" si="340"/>
        <v>0</v>
      </c>
      <c r="CF36" s="38">
        <f t="shared" si="340"/>
        <v>0</v>
      </c>
      <c r="CG36" s="38">
        <f t="shared" si="340"/>
        <v>0</v>
      </c>
      <c r="CH36" s="38">
        <f t="shared" si="340"/>
        <v>0</v>
      </c>
      <c r="CI36" s="38">
        <f t="shared" si="340"/>
        <v>0</v>
      </c>
      <c r="CJ36" s="38">
        <f t="shared" si="340"/>
        <v>0</v>
      </c>
      <c r="CK36" s="38">
        <f t="shared" si="340"/>
        <v>0</v>
      </c>
      <c r="CL36" s="38">
        <f t="shared" si="340"/>
        <v>0</v>
      </c>
      <c r="CM36" s="38">
        <f t="shared" si="340"/>
        <v>0</v>
      </c>
      <c r="CN36" s="38">
        <f t="shared" si="340"/>
        <v>0</v>
      </c>
      <c r="CO36" s="38">
        <f t="shared" si="340"/>
        <v>0</v>
      </c>
      <c r="CP36" s="38">
        <f t="shared" si="340"/>
        <v>0</v>
      </c>
      <c r="CQ36" s="38">
        <f t="shared" si="340"/>
        <v>0</v>
      </c>
      <c r="CR36" s="38">
        <f t="shared" si="340"/>
        <v>0</v>
      </c>
      <c r="CS36" s="38">
        <f t="shared" si="340"/>
        <v>0</v>
      </c>
      <c r="CT36" s="38">
        <f t="shared" si="340"/>
        <v>0</v>
      </c>
      <c r="CU36" s="38">
        <f t="shared" si="340"/>
        <v>0</v>
      </c>
      <c r="CV36" s="38">
        <f t="shared" si="340"/>
        <v>0</v>
      </c>
      <c r="CW36" s="38">
        <f t="shared" ref="CW36:FH36" si="341" xml:space="preserve"> CW$30</f>
        <v>0</v>
      </c>
      <c r="CX36" s="38">
        <f t="shared" si="341"/>
        <v>0</v>
      </c>
      <c r="CY36" s="38">
        <f t="shared" si="341"/>
        <v>0</v>
      </c>
      <c r="CZ36" s="38">
        <f t="shared" si="341"/>
        <v>0</v>
      </c>
      <c r="DA36" s="38">
        <f t="shared" si="341"/>
        <v>0</v>
      </c>
      <c r="DB36" s="38">
        <f t="shared" si="341"/>
        <v>0</v>
      </c>
      <c r="DC36" s="38">
        <f t="shared" si="341"/>
        <v>0</v>
      </c>
      <c r="DD36" s="38">
        <f t="shared" si="341"/>
        <v>0</v>
      </c>
      <c r="DE36" s="38">
        <f t="shared" si="341"/>
        <v>0</v>
      </c>
      <c r="DF36" s="38">
        <f t="shared" si="341"/>
        <v>0</v>
      </c>
      <c r="DG36" s="38">
        <f t="shared" si="341"/>
        <v>0</v>
      </c>
      <c r="DH36" s="38">
        <f t="shared" si="341"/>
        <v>0</v>
      </c>
      <c r="DI36" s="38">
        <f t="shared" si="341"/>
        <v>0</v>
      </c>
      <c r="DJ36" s="38">
        <f t="shared" si="341"/>
        <v>0</v>
      </c>
      <c r="DK36" s="38">
        <f t="shared" si="341"/>
        <v>0</v>
      </c>
      <c r="DL36" s="38">
        <f t="shared" si="341"/>
        <v>0</v>
      </c>
      <c r="DM36" s="38">
        <f t="shared" si="341"/>
        <v>0</v>
      </c>
      <c r="DN36" s="38">
        <f t="shared" si="341"/>
        <v>0</v>
      </c>
      <c r="DO36" s="38">
        <f t="shared" si="341"/>
        <v>0</v>
      </c>
      <c r="DP36" s="38">
        <f t="shared" si="341"/>
        <v>0</v>
      </c>
      <c r="DQ36" s="38">
        <f t="shared" si="341"/>
        <v>0</v>
      </c>
      <c r="DR36" s="38">
        <f t="shared" si="341"/>
        <v>0</v>
      </c>
      <c r="DS36" s="38">
        <f t="shared" si="341"/>
        <v>0</v>
      </c>
      <c r="DT36" s="38">
        <f t="shared" si="341"/>
        <v>0</v>
      </c>
      <c r="DU36" s="38">
        <f t="shared" si="341"/>
        <v>0</v>
      </c>
      <c r="DV36" s="38">
        <f t="shared" si="341"/>
        <v>0</v>
      </c>
      <c r="DW36" s="38">
        <f t="shared" si="341"/>
        <v>0</v>
      </c>
      <c r="DX36" s="38">
        <f t="shared" si="341"/>
        <v>0</v>
      </c>
      <c r="DY36" s="38">
        <f t="shared" si="341"/>
        <v>0</v>
      </c>
      <c r="DZ36" s="38">
        <f t="shared" si="341"/>
        <v>0</v>
      </c>
      <c r="EA36" s="38">
        <f t="shared" si="341"/>
        <v>0</v>
      </c>
      <c r="EB36" s="38">
        <f t="shared" si="341"/>
        <v>0</v>
      </c>
      <c r="EC36" s="38">
        <f t="shared" si="341"/>
        <v>0</v>
      </c>
      <c r="ED36" s="38">
        <f t="shared" si="341"/>
        <v>0</v>
      </c>
      <c r="EE36" s="38">
        <f t="shared" si="341"/>
        <v>0</v>
      </c>
      <c r="EF36" s="38">
        <f t="shared" si="341"/>
        <v>0</v>
      </c>
      <c r="EG36" s="38">
        <f t="shared" si="341"/>
        <v>0</v>
      </c>
      <c r="EH36" s="38">
        <f t="shared" si="341"/>
        <v>0</v>
      </c>
      <c r="EI36" s="38">
        <f t="shared" si="341"/>
        <v>0</v>
      </c>
      <c r="EJ36" s="38">
        <f t="shared" si="341"/>
        <v>0</v>
      </c>
      <c r="EK36" s="38">
        <f t="shared" si="341"/>
        <v>0</v>
      </c>
      <c r="EL36" s="38">
        <f t="shared" si="341"/>
        <v>0</v>
      </c>
      <c r="EM36" s="38">
        <f t="shared" si="341"/>
        <v>0</v>
      </c>
      <c r="EN36" s="38">
        <f t="shared" si="341"/>
        <v>0</v>
      </c>
      <c r="EO36" s="38">
        <f t="shared" si="341"/>
        <v>0</v>
      </c>
      <c r="EP36" s="38">
        <f t="shared" si="341"/>
        <v>0</v>
      </c>
      <c r="EQ36" s="38">
        <f t="shared" si="341"/>
        <v>0</v>
      </c>
      <c r="ER36" s="38">
        <f t="shared" si="341"/>
        <v>0</v>
      </c>
      <c r="ES36" s="38">
        <f t="shared" si="341"/>
        <v>0</v>
      </c>
      <c r="ET36" s="38">
        <f t="shared" si="341"/>
        <v>0</v>
      </c>
      <c r="EU36" s="38">
        <f t="shared" si="341"/>
        <v>0</v>
      </c>
      <c r="EV36" s="38">
        <f t="shared" si="341"/>
        <v>0</v>
      </c>
      <c r="EW36" s="38">
        <f t="shared" si="341"/>
        <v>0</v>
      </c>
      <c r="EX36" s="38">
        <f t="shared" si="341"/>
        <v>0</v>
      </c>
      <c r="EY36" s="38">
        <f t="shared" si="341"/>
        <v>0</v>
      </c>
      <c r="EZ36" s="38">
        <f t="shared" si="341"/>
        <v>0</v>
      </c>
      <c r="FA36" s="38">
        <f t="shared" si="341"/>
        <v>0</v>
      </c>
      <c r="FB36" s="38">
        <f t="shared" si="341"/>
        <v>0</v>
      </c>
      <c r="FC36" s="38">
        <f t="shared" si="341"/>
        <v>0</v>
      </c>
      <c r="FD36" s="38">
        <f t="shared" si="341"/>
        <v>0</v>
      </c>
      <c r="FE36" s="38">
        <f t="shared" si="341"/>
        <v>0</v>
      </c>
      <c r="FF36" s="38">
        <f t="shared" si="341"/>
        <v>0</v>
      </c>
      <c r="FG36" s="38">
        <f t="shared" si="341"/>
        <v>0</v>
      </c>
      <c r="FH36" s="38">
        <f t="shared" si="341"/>
        <v>0</v>
      </c>
      <c r="FI36" s="38">
        <f t="shared" ref="FI36:GJ36" si="342" xml:space="preserve"> FI$30</f>
        <v>0</v>
      </c>
      <c r="FJ36" s="38">
        <f t="shared" si="342"/>
        <v>0</v>
      </c>
      <c r="FK36" s="38">
        <f t="shared" si="342"/>
        <v>0</v>
      </c>
      <c r="FL36" s="38">
        <f t="shared" si="342"/>
        <v>0</v>
      </c>
      <c r="FM36" s="38">
        <f t="shared" si="342"/>
        <v>0</v>
      </c>
      <c r="FN36" s="38">
        <f t="shared" si="342"/>
        <v>0</v>
      </c>
      <c r="FO36" s="38">
        <f t="shared" si="342"/>
        <v>0</v>
      </c>
      <c r="FP36" s="38">
        <f t="shared" si="342"/>
        <v>0</v>
      </c>
      <c r="FQ36" s="38">
        <f t="shared" si="342"/>
        <v>0</v>
      </c>
      <c r="FR36" s="38">
        <f t="shared" si="342"/>
        <v>0</v>
      </c>
      <c r="FS36" s="38">
        <f t="shared" si="342"/>
        <v>0</v>
      </c>
      <c r="FT36" s="38">
        <f t="shared" si="342"/>
        <v>0</v>
      </c>
      <c r="FU36" s="38">
        <f t="shared" si="342"/>
        <v>0</v>
      </c>
      <c r="FV36" s="38">
        <f t="shared" si="342"/>
        <v>0</v>
      </c>
      <c r="FW36" s="38">
        <f t="shared" si="342"/>
        <v>0</v>
      </c>
      <c r="FX36" s="38">
        <f t="shared" si="342"/>
        <v>0</v>
      </c>
      <c r="FY36" s="38">
        <f t="shared" si="342"/>
        <v>0</v>
      </c>
      <c r="FZ36" s="38">
        <f t="shared" si="342"/>
        <v>0</v>
      </c>
      <c r="GA36" s="38">
        <f t="shared" si="342"/>
        <v>0</v>
      </c>
      <c r="GB36" s="38">
        <f t="shared" si="342"/>
        <v>0</v>
      </c>
      <c r="GC36" s="38">
        <f t="shared" si="342"/>
        <v>0</v>
      </c>
      <c r="GD36" s="38">
        <f t="shared" si="342"/>
        <v>0</v>
      </c>
      <c r="GE36" s="38">
        <f t="shared" si="342"/>
        <v>0</v>
      </c>
      <c r="GF36" s="38">
        <f t="shared" si="342"/>
        <v>0</v>
      </c>
      <c r="GG36" s="38">
        <f t="shared" si="342"/>
        <v>0</v>
      </c>
      <c r="GH36" s="38">
        <f t="shared" si="342"/>
        <v>0</v>
      </c>
      <c r="GI36" s="38">
        <f t="shared" si="342"/>
        <v>0</v>
      </c>
      <c r="GJ36" s="38">
        <f t="shared" si="342"/>
        <v>0</v>
      </c>
    </row>
    <row r="37" spans="1:192" s="574" customFormat="1" x14ac:dyDescent="0.25">
      <c r="A37" s="404"/>
      <c r="B37" s="404"/>
      <c r="C37" s="405"/>
      <c r="D37" s="406"/>
      <c r="E37" s="407" t="s">
        <v>420</v>
      </c>
      <c r="F37" s="407"/>
      <c r="G37" s="407" t="str">
        <f xml:space="preserve"> SMU</f>
        <v>$ 000s</v>
      </c>
      <c r="H37" s="407"/>
      <c r="I37" s="408"/>
      <c r="J37" s="407">
        <f t="shared" ref="J37:AO37" si="343" xml:space="preserve"> J33 + J34 + J35 - J36</f>
        <v>0</v>
      </c>
      <c r="K37" s="407">
        <f t="shared" si="343"/>
        <v>0</v>
      </c>
      <c r="L37" s="407">
        <f t="shared" si="343"/>
        <v>5341.3718533181209</v>
      </c>
      <c r="M37" s="407">
        <f t="shared" si="343"/>
        <v>7119.561155781661</v>
      </c>
      <c r="N37" s="407">
        <f t="shared" si="343"/>
        <v>10141.226771695185</v>
      </c>
      <c r="O37" s="407">
        <f t="shared" si="343"/>
        <v>14636.684638656357</v>
      </c>
      <c r="P37" s="407">
        <f t="shared" si="343"/>
        <v>20511.856056744138</v>
      </c>
      <c r="Q37" s="407">
        <f t="shared" si="343"/>
        <v>19908.56617272225</v>
      </c>
      <c r="R37" s="407">
        <f t="shared" si="343"/>
        <v>19305.276288700363</v>
      </c>
      <c r="S37" s="407">
        <f t="shared" si="343"/>
        <v>18701.986404678475</v>
      </c>
      <c r="T37" s="407">
        <f t="shared" si="343"/>
        <v>18098.696520656587</v>
      </c>
      <c r="U37" s="407">
        <f t="shared" si="343"/>
        <v>17495.4066366347</v>
      </c>
      <c r="V37" s="407">
        <f t="shared" si="343"/>
        <v>16892.116752612812</v>
      </c>
      <c r="W37" s="407">
        <f t="shared" si="343"/>
        <v>16288.826868590926</v>
      </c>
      <c r="X37" s="407">
        <f t="shared" si="343"/>
        <v>15685.53698456904</v>
      </c>
      <c r="Y37" s="407">
        <f t="shared" si="343"/>
        <v>15082.247100547154</v>
      </c>
      <c r="Z37" s="407">
        <f t="shared" si="343"/>
        <v>14478.957216525268</v>
      </c>
      <c r="AA37" s="407">
        <f t="shared" si="343"/>
        <v>13875.667332503383</v>
      </c>
      <c r="AB37" s="407">
        <f t="shared" si="343"/>
        <v>13272.377448481497</v>
      </c>
      <c r="AC37" s="407">
        <f t="shared" si="343"/>
        <v>12669.087564459611</v>
      </c>
      <c r="AD37" s="407">
        <f t="shared" si="343"/>
        <v>12065.797680437725</v>
      </c>
      <c r="AE37" s="407">
        <f t="shared" si="343"/>
        <v>11462.507796415839</v>
      </c>
      <c r="AF37" s="407">
        <f t="shared" si="343"/>
        <v>10859.217912393953</v>
      </c>
      <c r="AG37" s="407">
        <f t="shared" si="343"/>
        <v>10255.928028372067</v>
      </c>
      <c r="AH37" s="407">
        <f t="shared" si="343"/>
        <v>9652.6381443501814</v>
      </c>
      <c r="AI37" s="407">
        <f t="shared" si="343"/>
        <v>9049.3482603282955</v>
      </c>
      <c r="AJ37" s="407">
        <f t="shared" si="343"/>
        <v>8446.0583763064096</v>
      </c>
      <c r="AK37" s="407">
        <f t="shared" si="343"/>
        <v>7842.7684922845228</v>
      </c>
      <c r="AL37" s="407">
        <f t="shared" si="343"/>
        <v>7239.478608262636</v>
      </c>
      <c r="AM37" s="407">
        <f t="shared" si="343"/>
        <v>6636.1887242407493</v>
      </c>
      <c r="AN37" s="407">
        <f t="shared" si="343"/>
        <v>6032.8988402188625</v>
      </c>
      <c r="AO37" s="407">
        <f t="shared" si="343"/>
        <v>5429.6089561969757</v>
      </c>
      <c r="AP37" s="407">
        <f t="shared" ref="AP37:BU37" si="344" xml:space="preserve"> AP33 + AP34 + AP35 - AP36</f>
        <v>4826.3190721750889</v>
      </c>
      <c r="AQ37" s="407">
        <f t="shared" si="344"/>
        <v>4223.0291881532021</v>
      </c>
      <c r="AR37" s="407">
        <f t="shared" si="344"/>
        <v>3619.7393041313153</v>
      </c>
      <c r="AS37" s="407">
        <f t="shared" si="344"/>
        <v>3016.4494201094285</v>
      </c>
      <c r="AT37" s="407">
        <f t="shared" si="344"/>
        <v>2413.1595360875417</v>
      </c>
      <c r="AU37" s="407">
        <f t="shared" si="344"/>
        <v>1809.8696520656551</v>
      </c>
      <c r="AV37" s="407">
        <f t="shared" si="344"/>
        <v>1206.5797680437686</v>
      </c>
      <c r="AW37" s="407">
        <f t="shared" si="344"/>
        <v>603.28988402188202</v>
      </c>
      <c r="AX37" s="407">
        <f t="shared" si="344"/>
        <v>-4.5474735088646412E-12</v>
      </c>
      <c r="AY37" s="407">
        <f t="shared" si="344"/>
        <v>-4.5474735088646412E-12</v>
      </c>
      <c r="AZ37" s="407">
        <f t="shared" si="344"/>
        <v>-4.5474735088646412E-12</v>
      </c>
      <c r="BA37" s="407">
        <f t="shared" si="344"/>
        <v>-4.5474735088646412E-12</v>
      </c>
      <c r="BB37" s="407">
        <f t="shared" si="344"/>
        <v>-4.5474735088646412E-12</v>
      </c>
      <c r="BC37" s="407">
        <f t="shared" si="344"/>
        <v>-4.5474735088646412E-12</v>
      </c>
      <c r="BD37" s="407">
        <f t="shared" si="344"/>
        <v>-4.5474735088646412E-12</v>
      </c>
      <c r="BE37" s="407">
        <f t="shared" si="344"/>
        <v>-4.5474735088646412E-12</v>
      </c>
      <c r="BF37" s="407">
        <f t="shared" si="344"/>
        <v>-4.5474735088646412E-12</v>
      </c>
      <c r="BG37" s="407">
        <f t="shared" si="344"/>
        <v>-4.5474735088646412E-12</v>
      </c>
      <c r="BH37" s="407">
        <f t="shared" si="344"/>
        <v>-4.5474735088646412E-12</v>
      </c>
      <c r="BI37" s="407">
        <f t="shared" si="344"/>
        <v>-4.5474735088646412E-12</v>
      </c>
      <c r="BJ37" s="407">
        <f t="shared" si="344"/>
        <v>-4.5474735088646412E-12</v>
      </c>
      <c r="BK37" s="407">
        <f t="shared" si="344"/>
        <v>-4.5474735088646412E-12</v>
      </c>
      <c r="BL37" s="407">
        <f t="shared" si="344"/>
        <v>-4.5474735088646412E-12</v>
      </c>
      <c r="BM37" s="407">
        <f t="shared" si="344"/>
        <v>-4.5474735088646412E-12</v>
      </c>
      <c r="BN37" s="407">
        <f t="shared" si="344"/>
        <v>-4.5474735088646412E-12</v>
      </c>
      <c r="BO37" s="407">
        <f t="shared" si="344"/>
        <v>-4.5474735088646412E-12</v>
      </c>
      <c r="BP37" s="407">
        <f t="shared" si="344"/>
        <v>-4.5474735088646412E-12</v>
      </c>
      <c r="BQ37" s="407">
        <f t="shared" si="344"/>
        <v>-4.5474735088646412E-12</v>
      </c>
      <c r="BR37" s="407">
        <f t="shared" si="344"/>
        <v>-4.5474735088646412E-12</v>
      </c>
      <c r="BS37" s="407">
        <f t="shared" si="344"/>
        <v>-4.5474735088646412E-12</v>
      </c>
      <c r="BT37" s="407">
        <f t="shared" si="344"/>
        <v>-4.5474735088646412E-12</v>
      </c>
      <c r="BU37" s="407">
        <f t="shared" si="344"/>
        <v>-4.5474735088646412E-12</v>
      </c>
      <c r="BV37" s="407">
        <f t="shared" ref="BV37:DA37" si="345" xml:space="preserve"> BV33 + BV34 + BV35 - BV36</f>
        <v>-4.5474735088646412E-12</v>
      </c>
      <c r="BW37" s="407">
        <f t="shared" si="345"/>
        <v>-4.5474735088646412E-12</v>
      </c>
      <c r="BX37" s="407">
        <f t="shared" si="345"/>
        <v>-4.5474735088646412E-12</v>
      </c>
      <c r="BY37" s="407">
        <f t="shared" si="345"/>
        <v>-4.5474735088646412E-12</v>
      </c>
      <c r="BZ37" s="407">
        <f t="shared" si="345"/>
        <v>-4.5474735088646412E-12</v>
      </c>
      <c r="CA37" s="407">
        <f t="shared" si="345"/>
        <v>-4.5474735088646412E-12</v>
      </c>
      <c r="CB37" s="407">
        <f t="shared" si="345"/>
        <v>-4.5474735088646412E-12</v>
      </c>
      <c r="CC37" s="407">
        <f t="shared" si="345"/>
        <v>-4.5474735088646412E-12</v>
      </c>
      <c r="CD37" s="407">
        <f t="shared" si="345"/>
        <v>-4.5474735088646412E-12</v>
      </c>
      <c r="CE37" s="407">
        <f t="shared" si="345"/>
        <v>-4.5474735088646412E-12</v>
      </c>
      <c r="CF37" s="407">
        <f t="shared" si="345"/>
        <v>-4.5474735088646412E-12</v>
      </c>
      <c r="CG37" s="407">
        <f t="shared" si="345"/>
        <v>-4.5474735088646412E-12</v>
      </c>
      <c r="CH37" s="407">
        <f t="shared" si="345"/>
        <v>-4.5474735088646412E-12</v>
      </c>
      <c r="CI37" s="407">
        <f t="shared" si="345"/>
        <v>-4.5474735088646412E-12</v>
      </c>
      <c r="CJ37" s="407">
        <f t="shared" si="345"/>
        <v>-4.5474735088646412E-12</v>
      </c>
      <c r="CK37" s="407">
        <f t="shared" si="345"/>
        <v>-4.5474735088646412E-12</v>
      </c>
      <c r="CL37" s="407">
        <f t="shared" si="345"/>
        <v>-4.5474735088646412E-12</v>
      </c>
      <c r="CM37" s="407">
        <f t="shared" si="345"/>
        <v>-4.5474735088646412E-12</v>
      </c>
      <c r="CN37" s="407">
        <f t="shared" si="345"/>
        <v>-4.5474735088646412E-12</v>
      </c>
      <c r="CO37" s="407">
        <f t="shared" si="345"/>
        <v>-4.5474735088646412E-12</v>
      </c>
      <c r="CP37" s="407">
        <f t="shared" si="345"/>
        <v>-4.5474735088646412E-12</v>
      </c>
      <c r="CQ37" s="407">
        <f t="shared" si="345"/>
        <v>-4.5474735088646412E-12</v>
      </c>
      <c r="CR37" s="407">
        <f t="shared" si="345"/>
        <v>-4.5474735088646412E-12</v>
      </c>
      <c r="CS37" s="407">
        <f t="shared" si="345"/>
        <v>-4.5474735088646412E-12</v>
      </c>
      <c r="CT37" s="407">
        <f t="shared" si="345"/>
        <v>-4.5474735088646412E-12</v>
      </c>
      <c r="CU37" s="407">
        <f t="shared" si="345"/>
        <v>-4.5474735088646412E-12</v>
      </c>
      <c r="CV37" s="407">
        <f t="shared" si="345"/>
        <v>-4.5474735088646412E-12</v>
      </c>
      <c r="CW37" s="407">
        <f t="shared" si="345"/>
        <v>-4.5474735088646412E-12</v>
      </c>
      <c r="CX37" s="407">
        <f t="shared" si="345"/>
        <v>-4.5474735088646412E-12</v>
      </c>
      <c r="CY37" s="407">
        <f t="shared" si="345"/>
        <v>-4.5474735088646412E-12</v>
      </c>
      <c r="CZ37" s="407">
        <f t="shared" si="345"/>
        <v>-4.5474735088646412E-12</v>
      </c>
      <c r="DA37" s="407">
        <f t="shared" si="345"/>
        <v>-4.5474735088646412E-12</v>
      </c>
      <c r="DB37" s="407">
        <f t="shared" ref="DB37:EG37" si="346" xml:space="preserve"> DB33 + DB34 + DB35 - DB36</f>
        <v>-4.5474735088646412E-12</v>
      </c>
      <c r="DC37" s="407">
        <f t="shared" si="346"/>
        <v>-4.5474735088646412E-12</v>
      </c>
      <c r="DD37" s="407">
        <f t="shared" si="346"/>
        <v>-4.5474735088646412E-12</v>
      </c>
      <c r="DE37" s="407">
        <f t="shared" si="346"/>
        <v>-4.5474735088646412E-12</v>
      </c>
      <c r="DF37" s="407">
        <f t="shared" si="346"/>
        <v>-4.5474735088646412E-12</v>
      </c>
      <c r="DG37" s="407">
        <f t="shared" si="346"/>
        <v>-4.5474735088646412E-12</v>
      </c>
      <c r="DH37" s="407">
        <f t="shared" si="346"/>
        <v>-4.5474735088646412E-12</v>
      </c>
      <c r="DI37" s="407">
        <f t="shared" si="346"/>
        <v>-4.5474735088646412E-12</v>
      </c>
      <c r="DJ37" s="407">
        <f t="shared" si="346"/>
        <v>-4.5474735088646412E-12</v>
      </c>
      <c r="DK37" s="407">
        <f t="shared" si="346"/>
        <v>-4.5474735088646412E-12</v>
      </c>
      <c r="DL37" s="407">
        <f t="shared" si="346"/>
        <v>-4.5474735088646412E-12</v>
      </c>
      <c r="DM37" s="407">
        <f t="shared" si="346"/>
        <v>-4.5474735088646412E-12</v>
      </c>
      <c r="DN37" s="407">
        <f t="shared" si="346"/>
        <v>-4.5474735088646412E-12</v>
      </c>
      <c r="DO37" s="407">
        <f t="shared" si="346"/>
        <v>-4.5474735088646412E-12</v>
      </c>
      <c r="DP37" s="407">
        <f t="shared" si="346"/>
        <v>-4.5474735088646412E-12</v>
      </c>
      <c r="DQ37" s="407">
        <f t="shared" si="346"/>
        <v>-4.5474735088646412E-12</v>
      </c>
      <c r="DR37" s="407">
        <f t="shared" si="346"/>
        <v>-4.5474735088646412E-12</v>
      </c>
      <c r="DS37" s="407">
        <f t="shared" si="346"/>
        <v>-4.5474735088646412E-12</v>
      </c>
      <c r="DT37" s="407">
        <f t="shared" si="346"/>
        <v>-4.5474735088646412E-12</v>
      </c>
      <c r="DU37" s="407">
        <f t="shared" si="346"/>
        <v>-4.5474735088646412E-12</v>
      </c>
      <c r="DV37" s="407">
        <f t="shared" si="346"/>
        <v>-4.5474735088646412E-12</v>
      </c>
      <c r="DW37" s="407">
        <f t="shared" si="346"/>
        <v>-4.5474735088646412E-12</v>
      </c>
      <c r="DX37" s="407">
        <f t="shared" si="346"/>
        <v>-4.5474735088646412E-12</v>
      </c>
      <c r="DY37" s="407">
        <f t="shared" si="346"/>
        <v>-4.5474735088646412E-12</v>
      </c>
      <c r="DZ37" s="407">
        <f t="shared" si="346"/>
        <v>-4.5474735088646412E-12</v>
      </c>
      <c r="EA37" s="407">
        <f t="shared" si="346"/>
        <v>-4.5474735088646412E-12</v>
      </c>
      <c r="EB37" s="407">
        <f t="shared" si="346"/>
        <v>-4.5474735088646412E-12</v>
      </c>
      <c r="EC37" s="407">
        <f t="shared" si="346"/>
        <v>-4.5474735088646412E-12</v>
      </c>
      <c r="ED37" s="407">
        <f t="shared" si="346"/>
        <v>-4.5474735088646412E-12</v>
      </c>
      <c r="EE37" s="407">
        <f t="shared" si="346"/>
        <v>-4.5474735088646412E-12</v>
      </c>
      <c r="EF37" s="407">
        <f t="shared" si="346"/>
        <v>-4.5474735088646412E-12</v>
      </c>
      <c r="EG37" s="407">
        <f t="shared" si="346"/>
        <v>-4.5474735088646412E-12</v>
      </c>
      <c r="EH37" s="407">
        <f t="shared" ref="EH37:FM37" si="347" xml:space="preserve"> EH33 + EH34 + EH35 - EH36</f>
        <v>-4.5474735088646412E-12</v>
      </c>
      <c r="EI37" s="407">
        <f t="shared" si="347"/>
        <v>-4.5474735088646412E-12</v>
      </c>
      <c r="EJ37" s="407">
        <f t="shared" si="347"/>
        <v>-4.5474735088646412E-12</v>
      </c>
      <c r="EK37" s="407">
        <f t="shared" si="347"/>
        <v>-4.5474735088646412E-12</v>
      </c>
      <c r="EL37" s="407">
        <f t="shared" si="347"/>
        <v>-4.5474735088646412E-12</v>
      </c>
      <c r="EM37" s="407">
        <f t="shared" si="347"/>
        <v>-4.5474735088646412E-12</v>
      </c>
      <c r="EN37" s="407">
        <f t="shared" si="347"/>
        <v>-4.5474735088646412E-12</v>
      </c>
      <c r="EO37" s="407">
        <f t="shared" si="347"/>
        <v>-4.5474735088646412E-12</v>
      </c>
      <c r="EP37" s="407">
        <f t="shared" si="347"/>
        <v>-4.5474735088646412E-12</v>
      </c>
      <c r="EQ37" s="407">
        <f t="shared" si="347"/>
        <v>-4.5474735088646412E-12</v>
      </c>
      <c r="ER37" s="407">
        <f t="shared" si="347"/>
        <v>-4.5474735088646412E-12</v>
      </c>
      <c r="ES37" s="407">
        <f t="shared" si="347"/>
        <v>-4.5474735088646412E-12</v>
      </c>
      <c r="ET37" s="407">
        <f t="shared" si="347"/>
        <v>-4.5474735088646412E-12</v>
      </c>
      <c r="EU37" s="407">
        <f t="shared" si="347"/>
        <v>-4.5474735088646412E-12</v>
      </c>
      <c r="EV37" s="407">
        <f t="shared" si="347"/>
        <v>-4.5474735088646412E-12</v>
      </c>
      <c r="EW37" s="407">
        <f t="shared" si="347"/>
        <v>-4.5474735088646412E-12</v>
      </c>
      <c r="EX37" s="407">
        <f t="shared" si="347"/>
        <v>-4.5474735088646412E-12</v>
      </c>
      <c r="EY37" s="407">
        <f t="shared" si="347"/>
        <v>-4.5474735088646412E-12</v>
      </c>
      <c r="EZ37" s="407">
        <f t="shared" si="347"/>
        <v>-4.5474735088646412E-12</v>
      </c>
      <c r="FA37" s="407">
        <f t="shared" si="347"/>
        <v>-4.5474735088646412E-12</v>
      </c>
      <c r="FB37" s="407">
        <f t="shared" si="347"/>
        <v>-4.5474735088646412E-12</v>
      </c>
      <c r="FC37" s="407">
        <f t="shared" si="347"/>
        <v>-4.5474735088646412E-12</v>
      </c>
      <c r="FD37" s="407">
        <f t="shared" si="347"/>
        <v>-4.5474735088646412E-12</v>
      </c>
      <c r="FE37" s="407">
        <f t="shared" si="347"/>
        <v>-4.5474735088646412E-12</v>
      </c>
      <c r="FF37" s="407">
        <f t="shared" si="347"/>
        <v>-4.5474735088646412E-12</v>
      </c>
      <c r="FG37" s="407">
        <f t="shared" si="347"/>
        <v>-4.5474735088646412E-12</v>
      </c>
      <c r="FH37" s="407">
        <f t="shared" si="347"/>
        <v>-4.5474735088646412E-12</v>
      </c>
      <c r="FI37" s="407">
        <f t="shared" si="347"/>
        <v>-4.5474735088646412E-12</v>
      </c>
      <c r="FJ37" s="407">
        <f t="shared" si="347"/>
        <v>-4.5474735088646412E-12</v>
      </c>
      <c r="FK37" s="407">
        <f t="shared" si="347"/>
        <v>-4.5474735088646412E-12</v>
      </c>
      <c r="FL37" s="407">
        <f t="shared" si="347"/>
        <v>-4.5474735088646412E-12</v>
      </c>
      <c r="FM37" s="407">
        <f t="shared" si="347"/>
        <v>-4.5474735088646412E-12</v>
      </c>
      <c r="FN37" s="407">
        <f t="shared" ref="FN37:GJ37" si="348" xml:space="preserve"> FN33 + FN34 + FN35 - FN36</f>
        <v>-4.5474735088646412E-12</v>
      </c>
      <c r="FO37" s="407">
        <f t="shared" si="348"/>
        <v>-4.5474735088646412E-12</v>
      </c>
      <c r="FP37" s="407">
        <f t="shared" si="348"/>
        <v>-4.5474735088646412E-12</v>
      </c>
      <c r="FQ37" s="407">
        <f t="shared" si="348"/>
        <v>-4.5474735088646412E-12</v>
      </c>
      <c r="FR37" s="407">
        <f t="shared" si="348"/>
        <v>-4.5474735088646412E-12</v>
      </c>
      <c r="FS37" s="407">
        <f t="shared" si="348"/>
        <v>-4.5474735088646412E-12</v>
      </c>
      <c r="FT37" s="407">
        <f t="shared" si="348"/>
        <v>-4.5474735088646412E-12</v>
      </c>
      <c r="FU37" s="407">
        <f t="shared" si="348"/>
        <v>-4.5474735088646412E-12</v>
      </c>
      <c r="FV37" s="407">
        <f t="shared" si="348"/>
        <v>-4.5474735088646412E-12</v>
      </c>
      <c r="FW37" s="407">
        <f t="shared" si="348"/>
        <v>-4.5474735088646412E-12</v>
      </c>
      <c r="FX37" s="407">
        <f t="shared" si="348"/>
        <v>-4.5474735088646412E-12</v>
      </c>
      <c r="FY37" s="407">
        <f t="shared" si="348"/>
        <v>-4.5474735088646412E-12</v>
      </c>
      <c r="FZ37" s="407">
        <f t="shared" si="348"/>
        <v>-4.5474735088646412E-12</v>
      </c>
      <c r="GA37" s="407">
        <f t="shared" si="348"/>
        <v>-4.5474735088646412E-12</v>
      </c>
      <c r="GB37" s="407">
        <f t="shared" si="348"/>
        <v>-4.5474735088646412E-12</v>
      </c>
      <c r="GC37" s="407">
        <f t="shared" si="348"/>
        <v>-4.5474735088646412E-12</v>
      </c>
      <c r="GD37" s="407">
        <f t="shared" si="348"/>
        <v>-4.5474735088646412E-12</v>
      </c>
      <c r="GE37" s="407">
        <f t="shared" si="348"/>
        <v>-4.5474735088646412E-12</v>
      </c>
      <c r="GF37" s="407">
        <f t="shared" si="348"/>
        <v>-4.5474735088646412E-12</v>
      </c>
      <c r="GG37" s="407">
        <f t="shared" si="348"/>
        <v>-4.5474735088646412E-12</v>
      </c>
      <c r="GH37" s="407">
        <f t="shared" si="348"/>
        <v>-4.5474735088646412E-12</v>
      </c>
      <c r="GI37" s="407">
        <f t="shared" si="348"/>
        <v>-4.5474735088646412E-12</v>
      </c>
      <c r="GJ37" s="407">
        <f t="shared" si="348"/>
        <v>-4.5474735088646412E-12</v>
      </c>
    </row>
    <row r="40" spans="1:192" x14ac:dyDescent="0.25">
      <c r="A40" s="15" t="s">
        <v>63</v>
      </c>
    </row>
  </sheetData>
  <conditionalFormatting sqref="J3:GJ3">
    <cfRule type="cellIs" dxfId="195" priority="8" stopIfTrue="1" operator="equal">
      <formula>"Construction"</formula>
    </cfRule>
    <cfRule type="cellIs" dxfId="194" priority="9" stopIfTrue="1" operator="equal">
      <formula>"Operations"</formula>
    </cfRule>
  </conditionalFormatting>
  <conditionalFormatting sqref="J3:GJ3">
    <cfRule type="cellIs" dxfId="193" priority="7" operator="equal">
      <formula>"Fin Close"</formula>
    </cfRule>
  </conditionalFormatting>
  <conditionalFormatting sqref="J3:GJ3">
    <cfRule type="cellIs" dxfId="192" priority="5" operator="equal">
      <formula>"PPA ext."</formula>
    </cfRule>
    <cfRule type="cellIs" dxfId="191" priority="6" operator="equal">
      <formula>"Delay"</formula>
    </cfRule>
  </conditionalFormatting>
  <conditionalFormatting sqref="F2:F4">
    <cfRule type="cellIs" dxfId="190" priority="1" stopIfTrue="1" operator="notEqual">
      <formula>0</formula>
    </cfRule>
    <cfRule type="cellIs" dxfId="189" priority="2" stopIfTrue="1" operator="equal">
      <formula>""</formula>
    </cfRule>
  </conditionalFormatting>
  <conditionalFormatting sqref="F2:F4">
    <cfRule type="cellIs" dxfId="188" priority="3" stopIfTrue="1" operator="notEqual">
      <formula>0</formula>
    </cfRule>
    <cfRule type="cellIs" dxfId="187" priority="4" stopIfTrue="1" operator="equal">
      <formula>""</formula>
    </cfRule>
  </conditionalFormatting>
  <dataValidations count="1">
    <dataValidation allowBlank="1" showInputMessage="1" showErrorMessage="1" sqref="E9:H9 E26:H26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GJ235"/>
  <sheetViews>
    <sheetView defaultGridColor="0" colorId="8" zoomScale="48" zoomScaleNormal="80" zoomScalePageLayoutView="120" workbookViewId="0">
      <pane xSplit="9" ySplit="5" topLeftCell="J39" activePane="bottomRight" state="frozen"/>
      <selection activeCell="F117" sqref="F117"/>
      <selection pane="topRight" activeCell="F117" sqref="F117"/>
      <selection pane="bottomLeft" activeCell="F117" sqref="F117"/>
      <selection pane="bottomRight" activeCell="U62" sqref="U62"/>
    </sheetView>
  </sheetViews>
  <sheetFormatPr defaultColWidth="0" defaultRowHeight="13" outlineLevelCol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7" width="11.54296875" style="12" customWidth="1"/>
    <col min="8" max="8" width="18.54296875" style="12" bestFit="1" customWidth="1"/>
    <col min="9" max="9" width="2.54296875" style="9" customWidth="1"/>
    <col min="10" max="13" width="11.54296875" style="12" customWidth="1"/>
    <col min="14" max="16" width="11.54296875" style="12" customWidth="1" outlineLevel="1"/>
    <col min="17" max="17" width="11.7265625" style="12" bestFit="1" customWidth="1" outlineLevel="1"/>
    <col min="18" max="31" width="11.54296875" style="12" customWidth="1" outlineLevel="1"/>
    <col min="32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Debt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178</v>
      </c>
    </row>
    <row r="9" spans="1:192" x14ac:dyDescent="0.25">
      <c r="B9" s="15" t="s">
        <v>236</v>
      </c>
    </row>
    <row r="10" spans="1:192" x14ac:dyDescent="0.25">
      <c r="E10" s="69" t="str">
        <f xml:space="preserve"> Solve!E$51</f>
        <v>Cash flow available for senior debt - paste</v>
      </c>
      <c r="F10" s="192">
        <f xml:space="preserve"> Solve!F$51</f>
        <v>0</v>
      </c>
      <c r="G10" s="192" t="str">
        <f xml:space="preserve"> Solve!G$51</f>
        <v>$ 000s</v>
      </c>
      <c r="H10" s="192">
        <f xml:space="preserve"> Solve!H$51</f>
        <v>585348.84156685846</v>
      </c>
      <c r="I10" s="192">
        <f xml:space="preserve"> Solve!I$51</f>
        <v>0</v>
      </c>
      <c r="J10" s="192">
        <f xml:space="preserve"> Solve!J$51</f>
        <v>0</v>
      </c>
      <c r="K10" s="192">
        <f xml:space="preserve"> Solve!K$51</f>
        <v>0</v>
      </c>
      <c r="L10" s="192">
        <f xml:space="preserve"> Solve!L$51</f>
        <v>-2.0190782379359007E-8</v>
      </c>
      <c r="M10" s="192">
        <f xml:space="preserve"> Solve!M$51</f>
        <v>7.6542800208710456E-3</v>
      </c>
      <c r="N10" s="192">
        <f xml:space="preserve"> Solve!N$51</f>
        <v>-1.9993536919822516E-3</v>
      </c>
      <c r="O10" s="192">
        <f xml:space="preserve"> Solve!O$51</f>
        <v>-3.9830681588924957E-4</v>
      </c>
      <c r="P10" s="192">
        <f xml:space="preserve"> Solve!P$51</f>
        <v>0.12994443409994649</v>
      </c>
      <c r="Q10" s="192">
        <f xml:space="preserve"> Solve!Q$51</f>
        <v>20828.568333832034</v>
      </c>
      <c r="R10" s="192">
        <f xml:space="preserve"> Solve!R$51</f>
        <v>17028.804284799957</v>
      </c>
      <c r="S10" s="192">
        <f xml:space="preserve"> Solve!S$51</f>
        <v>15916.875813895596</v>
      </c>
      <c r="T10" s="192">
        <f xml:space="preserve"> Solve!T$51</f>
        <v>15703.797228075004</v>
      </c>
      <c r="U10" s="192">
        <f xml:space="preserve"> Solve!U$51</f>
        <v>15775.901668090533</v>
      </c>
      <c r="V10" s="192">
        <f xml:space="preserve"> Solve!V$51</f>
        <v>15562.495695181931</v>
      </c>
      <c r="W10" s="192">
        <f xml:space="preserve"> Solve!W$51</f>
        <v>15633.024829114045</v>
      </c>
      <c r="X10" s="192">
        <f xml:space="preserve"> Solve!X$51</f>
        <v>15440.391591510011</v>
      </c>
      <c r="Y10" s="192">
        <f xml:space="preserve"> Solve!Y$51</f>
        <v>15467.090890384783</v>
      </c>
      <c r="Z10" s="192">
        <f xml:space="preserve"> Solve!Z$51</f>
        <v>15273.882999812749</v>
      </c>
      <c r="AA10" s="192">
        <f xml:space="preserve"> Solve!AA$51</f>
        <v>15341.111176520764</v>
      </c>
      <c r="AB10" s="192">
        <f xml:space="preserve"> Solve!AB$51</f>
        <v>15126.63353546627</v>
      </c>
      <c r="AC10" s="192">
        <f xml:space="preserve"> Solve!AC$51</f>
        <v>15192.277932031862</v>
      </c>
      <c r="AD10" s="192">
        <f xml:space="preserve"> Solve!AD$51</f>
        <v>14977.413606047759</v>
      </c>
      <c r="AE10" s="192">
        <f xml:space="preserve"> Solve!AE$51</f>
        <v>15041.37751460531</v>
      </c>
      <c r="AF10" s="192">
        <f xml:space="preserve"> Solve!AF$51</f>
        <v>14846.409070675409</v>
      </c>
      <c r="AG10" s="192">
        <f xml:space="preserve"> Solve!AG$51</f>
        <v>14868.06867459129</v>
      </c>
      <c r="AH10" s="192">
        <f xml:space="preserve"> Solve!AH$51</f>
        <v>14672.44601144897</v>
      </c>
      <c r="AI10" s="192">
        <f xml:space="preserve"> Solve!AI$51</f>
        <v>14732.886048632383</v>
      </c>
      <c r="AJ10" s="192">
        <f xml:space="preserve"> Solve!AJ$51</f>
        <v>14516.765163684373</v>
      </c>
      <c r="AK10" s="192">
        <f xml:space="preserve"> Solve!AK$51</f>
        <v>14575.515391761664</v>
      </c>
      <c r="AL10" s="192">
        <f xml:space="preserve"> Solve!AL$51</f>
        <v>14358.94388955549</v>
      </c>
      <c r="AM10" s="192">
        <f xml:space="preserve"> Solve!AM$51</f>
        <v>14415.89957400471</v>
      </c>
      <c r="AN10" s="192">
        <f xml:space="preserve"> Solve!AN$51</f>
        <v>14218.295388312854</v>
      </c>
      <c r="AO10" s="192">
        <f xml:space="preserve"> Solve!AO$51</f>
        <v>14234.557216978863</v>
      </c>
      <c r="AP10" s="192">
        <f xml:space="preserve"> Solve!AP$51</f>
        <v>14036.212938359555</v>
      </c>
      <c r="AQ10" s="192">
        <f xml:space="preserve"> Solve!AQ$51</f>
        <v>14089.402022500537</v>
      </c>
      <c r="AR10" s="192">
        <f xml:space="preserve"> Solve!AR$51</f>
        <v>13871.373282290217</v>
      </c>
      <c r="AS10" s="192">
        <f xml:space="preserve"> Solve!AS$51</f>
        <v>13922.758555671504</v>
      </c>
      <c r="AT10" s="192">
        <f xml:space="preserve"> Solve!AT$51</f>
        <v>13704.211498620167</v>
      </c>
      <c r="AU10" s="192">
        <f xml:space="preserve"> Solve!AU$51</f>
        <v>13753.678573234654</v>
      </c>
      <c r="AV10" s="192">
        <f xml:space="preserve"> Solve!AV$51</f>
        <v>13553.11413263105</v>
      </c>
      <c r="AW10" s="192">
        <f xml:space="preserve"> Solve!AW$51</f>
        <v>13563.590051990972</v>
      </c>
      <c r="AX10" s="192">
        <f xml:space="preserve"> Solve!AX$51</f>
        <v>13362.192820146242</v>
      </c>
      <c r="AY10" s="192">
        <f xml:space="preserve"> Solve!AY$51</f>
        <v>13407.632309625515</v>
      </c>
      <c r="AZ10" s="192">
        <f xml:space="preserve"> Solve!AZ$51</f>
        <v>13187.414320650176</v>
      </c>
      <c r="BA10" s="192">
        <f xml:space="preserve"> Solve!BA$51</f>
        <v>13230.924425766394</v>
      </c>
      <c r="BB10" s="192">
        <f xml:space="preserve"> Solve!BB$51</f>
        <v>12722.542151442442</v>
      </c>
      <c r="BC10" s="192">
        <f xml:space="preserve"> Solve!BC$51</f>
        <v>10629.015117865925</v>
      </c>
      <c r="BD10" s="192">
        <f xml:space="preserve"> Solve!BD$51</f>
        <v>11388.587536301897</v>
      </c>
      <c r="BE10" s="192">
        <f xml:space="preserve"> Solve!BE$51</f>
        <v>3176.6230997132843</v>
      </c>
      <c r="BF10" s="192">
        <f xml:space="preserve"> Solve!BF$51</f>
        <v>0</v>
      </c>
      <c r="BG10" s="192">
        <f xml:space="preserve"> Solve!BG$51</f>
        <v>0</v>
      </c>
      <c r="BH10" s="192">
        <f xml:space="preserve"> Solve!BH$51</f>
        <v>0</v>
      </c>
      <c r="BI10" s="192">
        <f xml:space="preserve"> Solve!BI$51</f>
        <v>0</v>
      </c>
      <c r="BJ10" s="192">
        <f xml:space="preserve"> Solve!BJ$51</f>
        <v>0</v>
      </c>
      <c r="BK10" s="192">
        <f xml:space="preserve"> Solve!BK$51</f>
        <v>0</v>
      </c>
      <c r="BL10" s="192">
        <f xml:space="preserve"> Solve!BL$51</f>
        <v>0</v>
      </c>
      <c r="BM10" s="192">
        <f xml:space="preserve"> Solve!BM$51</f>
        <v>0</v>
      </c>
      <c r="BN10" s="192">
        <f xml:space="preserve"> Solve!BN$51</f>
        <v>0</v>
      </c>
      <c r="BO10" s="192">
        <f xml:space="preserve"> Solve!BO$51</f>
        <v>0</v>
      </c>
      <c r="BP10" s="192">
        <f xml:space="preserve"> Solve!BP$51</f>
        <v>0</v>
      </c>
      <c r="BQ10" s="192">
        <f xml:space="preserve"> Solve!BQ$51</f>
        <v>0</v>
      </c>
      <c r="BR10" s="192">
        <f xml:space="preserve"> Solve!BR$51</f>
        <v>0</v>
      </c>
      <c r="BS10" s="192">
        <f xml:space="preserve"> Solve!BS$51</f>
        <v>0</v>
      </c>
      <c r="BT10" s="192">
        <f xml:space="preserve"> Solve!BT$51</f>
        <v>0</v>
      </c>
      <c r="BU10" s="192">
        <f xml:space="preserve"> Solve!BU$51</f>
        <v>0</v>
      </c>
      <c r="BV10" s="192">
        <f xml:space="preserve"> Solve!BV$51</f>
        <v>0</v>
      </c>
      <c r="BW10" s="192">
        <f xml:space="preserve"> Solve!BW$51</f>
        <v>0</v>
      </c>
      <c r="BX10" s="192">
        <f xml:space="preserve"> Solve!BX$51</f>
        <v>0</v>
      </c>
      <c r="BY10" s="192">
        <f xml:space="preserve"> Solve!BY$51</f>
        <v>0</v>
      </c>
      <c r="BZ10" s="192">
        <f xml:space="preserve"> Solve!BZ$51</f>
        <v>0</v>
      </c>
      <c r="CA10" s="192">
        <f xml:space="preserve"> Solve!CA$51</f>
        <v>0</v>
      </c>
      <c r="CB10" s="192">
        <f xml:space="preserve"> Solve!CB$51</f>
        <v>0</v>
      </c>
      <c r="CC10" s="192">
        <f xml:space="preserve"> Solve!CC$51</f>
        <v>0</v>
      </c>
      <c r="CD10" s="192">
        <f xml:space="preserve"> Solve!CD$51</f>
        <v>0</v>
      </c>
      <c r="CE10" s="192">
        <f xml:space="preserve"> Solve!CE$51</f>
        <v>0</v>
      </c>
      <c r="CF10" s="192">
        <f xml:space="preserve"> Solve!CF$51</f>
        <v>0</v>
      </c>
      <c r="CG10" s="192">
        <f xml:space="preserve"> Solve!CG$51</f>
        <v>0</v>
      </c>
      <c r="CH10" s="192">
        <f xml:space="preserve"> Solve!CH$51</f>
        <v>0</v>
      </c>
      <c r="CI10" s="192">
        <f xml:space="preserve"> Solve!CI$51</f>
        <v>0</v>
      </c>
      <c r="CJ10" s="192">
        <f xml:space="preserve"> Solve!CJ$51</f>
        <v>0</v>
      </c>
      <c r="CK10" s="192">
        <f xml:space="preserve"> Solve!CK$51</f>
        <v>0</v>
      </c>
      <c r="CL10" s="192">
        <f xml:space="preserve"> Solve!CL$51</f>
        <v>0</v>
      </c>
      <c r="CM10" s="192">
        <f xml:space="preserve"> Solve!CM$51</f>
        <v>0</v>
      </c>
      <c r="CN10" s="192">
        <f xml:space="preserve"> Solve!CN$51</f>
        <v>0</v>
      </c>
      <c r="CO10" s="192">
        <f xml:space="preserve"> Solve!CO$51</f>
        <v>0</v>
      </c>
      <c r="CP10" s="192">
        <f xml:space="preserve"> Solve!CP$51</f>
        <v>0</v>
      </c>
      <c r="CQ10" s="192">
        <f xml:space="preserve"> Solve!CQ$51</f>
        <v>0</v>
      </c>
      <c r="CR10" s="192">
        <f xml:space="preserve"> Solve!CR$51</f>
        <v>0</v>
      </c>
      <c r="CS10" s="192">
        <f xml:space="preserve"> Solve!CS$51</f>
        <v>0</v>
      </c>
      <c r="CT10" s="192">
        <f xml:space="preserve"> Solve!CT$51</f>
        <v>0</v>
      </c>
      <c r="CU10" s="192">
        <f xml:space="preserve"> Solve!CU$51</f>
        <v>0</v>
      </c>
      <c r="CV10" s="192">
        <f xml:space="preserve"> Solve!CV$51</f>
        <v>0</v>
      </c>
      <c r="CW10" s="192">
        <f xml:space="preserve"> Solve!CW$51</f>
        <v>0</v>
      </c>
      <c r="CX10" s="192">
        <f xml:space="preserve"> Solve!CX$51</f>
        <v>0</v>
      </c>
      <c r="CY10" s="192">
        <f xml:space="preserve"> Solve!CY$51</f>
        <v>0</v>
      </c>
      <c r="CZ10" s="192">
        <f xml:space="preserve"> Solve!CZ$51</f>
        <v>0</v>
      </c>
      <c r="DA10" s="192">
        <f xml:space="preserve"> Solve!DA$51</f>
        <v>0</v>
      </c>
      <c r="DB10" s="192">
        <f xml:space="preserve"> Solve!DB$51</f>
        <v>0</v>
      </c>
      <c r="DC10" s="192">
        <f xml:space="preserve"> Solve!DC$51</f>
        <v>0</v>
      </c>
      <c r="DD10" s="192">
        <f xml:space="preserve"> Solve!DD$51</f>
        <v>0</v>
      </c>
      <c r="DE10" s="192">
        <f xml:space="preserve"> Solve!DE$51</f>
        <v>0</v>
      </c>
      <c r="DF10" s="192">
        <f xml:space="preserve"> Solve!DF$51</f>
        <v>0</v>
      </c>
      <c r="DG10" s="192">
        <f xml:space="preserve"> Solve!DG$51</f>
        <v>0</v>
      </c>
      <c r="DH10" s="192">
        <f xml:space="preserve"> Solve!DH$51</f>
        <v>0</v>
      </c>
      <c r="DI10" s="192">
        <f xml:space="preserve"> Solve!DI$51</f>
        <v>0</v>
      </c>
      <c r="DJ10" s="192">
        <f xml:space="preserve"> Solve!DJ$51</f>
        <v>0</v>
      </c>
      <c r="DK10" s="192">
        <f xml:space="preserve"> Solve!DK$51</f>
        <v>0</v>
      </c>
      <c r="DL10" s="192">
        <f xml:space="preserve"> Solve!DL$51</f>
        <v>0</v>
      </c>
      <c r="DM10" s="192">
        <f xml:space="preserve"> Solve!DM$51</f>
        <v>0</v>
      </c>
      <c r="DN10" s="192">
        <f xml:space="preserve"> Solve!DN$51</f>
        <v>0</v>
      </c>
      <c r="DO10" s="192">
        <f xml:space="preserve"> Solve!DO$51</f>
        <v>0</v>
      </c>
      <c r="DP10" s="192">
        <f xml:space="preserve"> Solve!DP$51</f>
        <v>0</v>
      </c>
      <c r="DQ10" s="192">
        <f xml:space="preserve"> Solve!DQ$51</f>
        <v>0</v>
      </c>
      <c r="DR10" s="192">
        <f xml:space="preserve"> Solve!DR$51</f>
        <v>0</v>
      </c>
      <c r="DS10" s="192">
        <f xml:space="preserve"> Solve!DS$51</f>
        <v>0</v>
      </c>
      <c r="DT10" s="192">
        <f xml:space="preserve"> Solve!DT$51</f>
        <v>0</v>
      </c>
      <c r="DU10" s="192">
        <f xml:space="preserve"> Solve!DU$51</f>
        <v>0</v>
      </c>
      <c r="DV10" s="192">
        <f xml:space="preserve"> Solve!DV$51</f>
        <v>0</v>
      </c>
      <c r="DW10" s="192">
        <f xml:space="preserve"> Solve!DW$51</f>
        <v>0</v>
      </c>
      <c r="DX10" s="192">
        <f xml:space="preserve"> Solve!DX$51</f>
        <v>0</v>
      </c>
      <c r="DY10" s="192">
        <f xml:space="preserve"> Solve!DY$51</f>
        <v>0</v>
      </c>
      <c r="DZ10" s="192">
        <f xml:space="preserve"> Solve!DZ$51</f>
        <v>0</v>
      </c>
      <c r="EA10" s="192">
        <f xml:space="preserve"> Solve!EA$51</f>
        <v>0</v>
      </c>
      <c r="EB10" s="192">
        <f xml:space="preserve"> Solve!EB$51</f>
        <v>0</v>
      </c>
      <c r="EC10" s="192">
        <f xml:space="preserve"> Solve!EC$51</f>
        <v>0</v>
      </c>
      <c r="ED10" s="192">
        <f xml:space="preserve"> Solve!ED$51</f>
        <v>0</v>
      </c>
      <c r="EE10" s="192">
        <f xml:space="preserve"> Solve!EE$51</f>
        <v>0</v>
      </c>
      <c r="EF10" s="192">
        <f xml:space="preserve"> Solve!EF$51</f>
        <v>0</v>
      </c>
      <c r="EG10" s="192">
        <f xml:space="preserve"> Solve!EG$51</f>
        <v>0</v>
      </c>
      <c r="EH10" s="192">
        <f xml:space="preserve"> Solve!EH$51</f>
        <v>0</v>
      </c>
      <c r="EI10" s="192">
        <f xml:space="preserve"> Solve!EI$51</f>
        <v>0</v>
      </c>
      <c r="EJ10" s="192">
        <f xml:space="preserve"> Solve!EJ$51</f>
        <v>0</v>
      </c>
      <c r="EK10" s="192">
        <f xml:space="preserve"> Solve!EK$51</f>
        <v>0</v>
      </c>
      <c r="EL10" s="192">
        <f xml:space="preserve"> Solve!EL$51</f>
        <v>0</v>
      </c>
      <c r="EM10" s="192">
        <f xml:space="preserve"> Solve!EM$51</f>
        <v>0</v>
      </c>
      <c r="EN10" s="192">
        <f xml:space="preserve"> Solve!EN$51</f>
        <v>0</v>
      </c>
      <c r="EO10" s="192">
        <f xml:space="preserve"> Solve!EO$51</f>
        <v>0</v>
      </c>
      <c r="EP10" s="192">
        <f xml:space="preserve"> Solve!EP$51</f>
        <v>0</v>
      </c>
      <c r="EQ10" s="192">
        <f xml:space="preserve"> Solve!EQ$51</f>
        <v>0</v>
      </c>
      <c r="ER10" s="192">
        <f xml:space="preserve"> Solve!ER$51</f>
        <v>0</v>
      </c>
      <c r="ES10" s="192">
        <f xml:space="preserve"> Solve!ES$51</f>
        <v>0</v>
      </c>
      <c r="ET10" s="192">
        <f xml:space="preserve"> Solve!ET$51</f>
        <v>0</v>
      </c>
      <c r="EU10" s="192">
        <f xml:space="preserve"> Solve!EU$51</f>
        <v>0</v>
      </c>
      <c r="EV10" s="192">
        <f xml:space="preserve"> Solve!EV$51</f>
        <v>0</v>
      </c>
      <c r="EW10" s="192">
        <f xml:space="preserve"> Solve!EW$51</f>
        <v>0</v>
      </c>
      <c r="EX10" s="192">
        <f xml:space="preserve"> Solve!EX$51</f>
        <v>0</v>
      </c>
      <c r="EY10" s="192">
        <f xml:space="preserve"> Solve!EY$51</f>
        <v>0</v>
      </c>
      <c r="EZ10" s="192">
        <f xml:space="preserve"> Solve!EZ$51</f>
        <v>0</v>
      </c>
      <c r="FA10" s="192">
        <f xml:space="preserve"> Solve!FA$51</f>
        <v>0</v>
      </c>
      <c r="FB10" s="192">
        <f xml:space="preserve"> Solve!FB$51</f>
        <v>0</v>
      </c>
      <c r="FC10" s="192">
        <f xml:space="preserve"> Solve!FC$51</f>
        <v>0</v>
      </c>
      <c r="FD10" s="192">
        <f xml:space="preserve"> Solve!FD$51</f>
        <v>0</v>
      </c>
      <c r="FE10" s="192">
        <f xml:space="preserve"> Solve!FE$51</f>
        <v>0</v>
      </c>
      <c r="FF10" s="192">
        <f xml:space="preserve"> Solve!FF$51</f>
        <v>0</v>
      </c>
      <c r="FG10" s="192">
        <f xml:space="preserve"> Solve!FG$51</f>
        <v>0</v>
      </c>
      <c r="FH10" s="192">
        <f xml:space="preserve"> Solve!FH$51</f>
        <v>0</v>
      </c>
      <c r="FI10" s="192">
        <f xml:space="preserve"> Solve!FI$51</f>
        <v>0</v>
      </c>
      <c r="FJ10" s="192">
        <f xml:space="preserve"> Solve!FJ$51</f>
        <v>0</v>
      </c>
      <c r="FK10" s="192">
        <f xml:space="preserve"> Solve!FK$51</f>
        <v>0</v>
      </c>
      <c r="FL10" s="192">
        <f xml:space="preserve"> Solve!FL$51</f>
        <v>0</v>
      </c>
      <c r="FM10" s="192">
        <f xml:space="preserve"> Solve!FM$51</f>
        <v>0</v>
      </c>
      <c r="FN10" s="192">
        <f xml:space="preserve"> Solve!FN$51</f>
        <v>0</v>
      </c>
      <c r="FO10" s="192">
        <f xml:space="preserve"> Solve!FO$51</f>
        <v>0</v>
      </c>
      <c r="FP10" s="192">
        <f xml:space="preserve"> Solve!FP$51</f>
        <v>0</v>
      </c>
      <c r="FQ10" s="192">
        <f xml:space="preserve"> Solve!FQ$51</f>
        <v>0</v>
      </c>
      <c r="FR10" s="192">
        <f xml:space="preserve"> Solve!FR$51</f>
        <v>0</v>
      </c>
      <c r="FS10" s="192">
        <f xml:space="preserve"> Solve!FS$51</f>
        <v>0</v>
      </c>
      <c r="FT10" s="192">
        <f xml:space="preserve"> Solve!FT$51</f>
        <v>0</v>
      </c>
      <c r="FU10" s="192">
        <f xml:space="preserve"> Solve!FU$51</f>
        <v>0</v>
      </c>
      <c r="FV10" s="192">
        <f xml:space="preserve"> Solve!FV$51</f>
        <v>0</v>
      </c>
      <c r="FW10" s="192">
        <f xml:space="preserve"> Solve!FW$51</f>
        <v>0</v>
      </c>
      <c r="FX10" s="192">
        <f xml:space="preserve"> Solve!FX$51</f>
        <v>0</v>
      </c>
      <c r="FY10" s="192">
        <f xml:space="preserve"> Solve!FY$51</f>
        <v>0</v>
      </c>
      <c r="FZ10" s="192">
        <f xml:space="preserve"> Solve!FZ$51</f>
        <v>0</v>
      </c>
      <c r="GA10" s="192">
        <f xml:space="preserve"> Solve!GA$51</f>
        <v>0</v>
      </c>
      <c r="GB10" s="192">
        <f xml:space="preserve"> Solve!GB$51</f>
        <v>0</v>
      </c>
      <c r="GC10" s="192">
        <f xml:space="preserve"> Solve!GC$51</f>
        <v>0</v>
      </c>
      <c r="GD10" s="192">
        <f xml:space="preserve"> Solve!GD$51</f>
        <v>0</v>
      </c>
      <c r="GE10" s="192">
        <f xml:space="preserve"> Solve!GE$51</f>
        <v>0</v>
      </c>
      <c r="GF10" s="192">
        <f xml:space="preserve"> Solve!GF$51</f>
        <v>0</v>
      </c>
      <c r="GG10" s="192">
        <f xml:space="preserve"> Solve!GG$51</f>
        <v>0</v>
      </c>
      <c r="GH10" s="192">
        <f xml:space="preserve"> Solve!GH$51</f>
        <v>0</v>
      </c>
      <c r="GI10" s="192">
        <f xml:space="preserve"> Solve!GI$51</f>
        <v>0</v>
      </c>
      <c r="GJ10" s="192">
        <f xml:space="preserve"> Solve!GJ$51</f>
        <v>0</v>
      </c>
    </row>
    <row r="11" spans="1:192" x14ac:dyDescent="0.25">
      <c r="E11" s="69" t="str">
        <f xml:space="preserve"> ConFin!E$47</f>
        <v>Cash received from EGRs</v>
      </c>
      <c r="F11" s="69">
        <f xml:space="preserve"> ConFin!F$47</f>
        <v>0</v>
      </c>
      <c r="G11" s="69" t="str">
        <f xml:space="preserve"> ConFin!G$47</f>
        <v>$ 000s</v>
      </c>
      <c r="H11" s="69">
        <f xml:space="preserve"> ConFin!H$47</f>
        <v>2403.8688334462668</v>
      </c>
      <c r="I11" s="69">
        <f xml:space="preserve"> ConFin!I$47</f>
        <v>0</v>
      </c>
      <c r="J11" s="69">
        <f xml:space="preserve"> ConFin!J$47</f>
        <v>0</v>
      </c>
      <c r="K11" s="69">
        <f xml:space="preserve"> ConFin!K$47</f>
        <v>0</v>
      </c>
      <c r="L11" s="69">
        <f xml:space="preserve"> ConFin!L$47</f>
        <v>0</v>
      </c>
      <c r="M11" s="69">
        <f xml:space="preserve"> ConFin!M$47</f>
        <v>0</v>
      </c>
      <c r="N11" s="69">
        <f xml:space="preserve"> ConFin!N$47</f>
        <v>0</v>
      </c>
      <c r="O11" s="69">
        <f xml:space="preserve"> ConFin!O$47</f>
        <v>0</v>
      </c>
      <c r="P11" s="69">
        <f xml:space="preserve"> ConFin!P$47</f>
        <v>2403.8688334462668</v>
      </c>
      <c r="Q11" s="69">
        <f xml:space="preserve"> ConFin!Q$47</f>
        <v>0</v>
      </c>
      <c r="R11" s="69">
        <f xml:space="preserve"> ConFin!R$47</f>
        <v>0</v>
      </c>
      <c r="S11" s="69">
        <f xml:space="preserve"> ConFin!S$47</f>
        <v>0</v>
      </c>
      <c r="T11" s="69">
        <f xml:space="preserve"> ConFin!T$47</f>
        <v>0</v>
      </c>
      <c r="U11" s="69">
        <f xml:space="preserve"> ConFin!U$47</f>
        <v>0</v>
      </c>
      <c r="V11" s="69">
        <f xml:space="preserve"> ConFin!V$47</f>
        <v>0</v>
      </c>
      <c r="W11" s="69">
        <f xml:space="preserve"> ConFin!W$47</f>
        <v>0</v>
      </c>
      <c r="X11" s="69">
        <f xml:space="preserve"> ConFin!X$47</f>
        <v>0</v>
      </c>
      <c r="Y11" s="69">
        <f xml:space="preserve"> ConFin!Y$47</f>
        <v>0</v>
      </c>
      <c r="Z11" s="69">
        <f xml:space="preserve"> ConFin!Z$47</f>
        <v>0</v>
      </c>
      <c r="AA11" s="69">
        <f xml:space="preserve"> ConFin!AA$47</f>
        <v>0</v>
      </c>
      <c r="AB11" s="69">
        <f xml:space="preserve"> ConFin!AB$47</f>
        <v>0</v>
      </c>
      <c r="AC11" s="69">
        <f xml:space="preserve"> ConFin!AC$47</f>
        <v>0</v>
      </c>
      <c r="AD11" s="69">
        <f xml:space="preserve"> ConFin!AD$47</f>
        <v>0</v>
      </c>
      <c r="AE11" s="69">
        <f xml:space="preserve"> ConFin!AE$47</f>
        <v>0</v>
      </c>
      <c r="AF11" s="69">
        <f xml:space="preserve"> ConFin!AF$47</f>
        <v>0</v>
      </c>
      <c r="AG11" s="69">
        <f xml:space="preserve"> ConFin!AG$47</f>
        <v>0</v>
      </c>
      <c r="AH11" s="69">
        <f xml:space="preserve"> ConFin!AH$47</f>
        <v>0</v>
      </c>
      <c r="AI11" s="69">
        <f xml:space="preserve"> ConFin!AI$47</f>
        <v>0</v>
      </c>
      <c r="AJ11" s="69">
        <f xml:space="preserve"> ConFin!AJ$47</f>
        <v>0</v>
      </c>
      <c r="AK11" s="69">
        <f xml:space="preserve"> ConFin!AK$47</f>
        <v>0</v>
      </c>
      <c r="AL11" s="69">
        <f xml:space="preserve"> ConFin!AL$47</f>
        <v>0</v>
      </c>
      <c r="AM11" s="69">
        <f xml:space="preserve"> ConFin!AM$47</f>
        <v>0</v>
      </c>
      <c r="AN11" s="69">
        <f xml:space="preserve"> ConFin!AN$47</f>
        <v>0</v>
      </c>
      <c r="AO11" s="69">
        <f xml:space="preserve"> ConFin!AO$47</f>
        <v>0</v>
      </c>
      <c r="AP11" s="69">
        <f xml:space="preserve"> ConFin!AP$47</f>
        <v>0</v>
      </c>
      <c r="AQ11" s="69">
        <f xml:space="preserve"> ConFin!AQ$47</f>
        <v>0</v>
      </c>
      <c r="AR11" s="69">
        <f xml:space="preserve"> ConFin!AR$47</f>
        <v>0</v>
      </c>
      <c r="AS11" s="69">
        <f xml:space="preserve"> ConFin!AS$47</f>
        <v>0</v>
      </c>
      <c r="AT11" s="69">
        <f xml:space="preserve"> ConFin!AT$47</f>
        <v>0</v>
      </c>
      <c r="AU11" s="69">
        <f xml:space="preserve"> ConFin!AU$47</f>
        <v>0</v>
      </c>
      <c r="AV11" s="69">
        <f xml:space="preserve"> ConFin!AV$47</f>
        <v>0</v>
      </c>
      <c r="AW11" s="69">
        <f xml:space="preserve"> ConFin!AW$47</f>
        <v>0</v>
      </c>
      <c r="AX11" s="69">
        <f xml:space="preserve"> ConFin!AX$47</f>
        <v>0</v>
      </c>
      <c r="AY11" s="69">
        <f xml:space="preserve"> ConFin!AY$47</f>
        <v>0</v>
      </c>
      <c r="AZ11" s="69">
        <f xml:space="preserve"> ConFin!AZ$47</f>
        <v>0</v>
      </c>
      <c r="BA11" s="69">
        <f xml:space="preserve"> ConFin!BA$47</f>
        <v>0</v>
      </c>
      <c r="BB11" s="69">
        <f xml:space="preserve"> ConFin!BB$47</f>
        <v>0</v>
      </c>
      <c r="BC11" s="69">
        <f xml:space="preserve"> ConFin!BC$47</f>
        <v>0</v>
      </c>
      <c r="BD11" s="69">
        <f xml:space="preserve"> ConFin!BD$47</f>
        <v>0</v>
      </c>
      <c r="BE11" s="69">
        <f xml:space="preserve"> ConFin!BE$47</f>
        <v>0</v>
      </c>
      <c r="BF11" s="69">
        <f xml:space="preserve"> ConFin!BF$47</f>
        <v>0</v>
      </c>
      <c r="BG11" s="69">
        <f xml:space="preserve"> ConFin!BG$47</f>
        <v>0</v>
      </c>
      <c r="BH11" s="69">
        <f xml:space="preserve"> ConFin!BH$47</f>
        <v>0</v>
      </c>
      <c r="BI11" s="69">
        <f xml:space="preserve"> ConFin!BI$47</f>
        <v>0</v>
      </c>
      <c r="BJ11" s="69">
        <f xml:space="preserve"> ConFin!BJ$47</f>
        <v>0</v>
      </c>
      <c r="BK11" s="69">
        <f xml:space="preserve"> ConFin!BK$47</f>
        <v>0</v>
      </c>
      <c r="BL11" s="69">
        <f xml:space="preserve"> ConFin!BL$47</f>
        <v>0</v>
      </c>
      <c r="BM11" s="69">
        <f xml:space="preserve"> ConFin!BM$47</f>
        <v>0</v>
      </c>
      <c r="BN11" s="69">
        <f xml:space="preserve"> ConFin!BN$47</f>
        <v>0</v>
      </c>
      <c r="BO11" s="69">
        <f xml:space="preserve"> ConFin!BO$47</f>
        <v>0</v>
      </c>
      <c r="BP11" s="69">
        <f xml:space="preserve"> ConFin!BP$47</f>
        <v>0</v>
      </c>
      <c r="BQ11" s="69">
        <f xml:space="preserve"> ConFin!BQ$47</f>
        <v>0</v>
      </c>
      <c r="BR11" s="69">
        <f xml:space="preserve"> ConFin!BR$47</f>
        <v>0</v>
      </c>
      <c r="BS11" s="69">
        <f xml:space="preserve"> ConFin!BS$47</f>
        <v>0</v>
      </c>
      <c r="BT11" s="69">
        <f xml:space="preserve"> ConFin!BT$47</f>
        <v>0</v>
      </c>
      <c r="BU11" s="69">
        <f xml:space="preserve"> ConFin!BU$47</f>
        <v>0</v>
      </c>
      <c r="BV11" s="69">
        <f xml:space="preserve"> ConFin!BV$47</f>
        <v>0</v>
      </c>
      <c r="BW11" s="69">
        <f xml:space="preserve"> ConFin!BW$47</f>
        <v>0</v>
      </c>
      <c r="BX11" s="69">
        <f xml:space="preserve"> ConFin!BX$47</f>
        <v>0</v>
      </c>
      <c r="BY11" s="69">
        <f xml:space="preserve"> ConFin!BY$47</f>
        <v>0</v>
      </c>
      <c r="BZ11" s="69">
        <f xml:space="preserve"> ConFin!BZ$47</f>
        <v>0</v>
      </c>
      <c r="CA11" s="69">
        <f xml:space="preserve"> ConFin!CA$47</f>
        <v>0</v>
      </c>
      <c r="CB11" s="69">
        <f xml:space="preserve"> ConFin!CB$47</f>
        <v>0</v>
      </c>
      <c r="CC11" s="69">
        <f xml:space="preserve"> ConFin!CC$47</f>
        <v>0</v>
      </c>
      <c r="CD11" s="69">
        <f xml:space="preserve"> ConFin!CD$47</f>
        <v>0</v>
      </c>
      <c r="CE11" s="69">
        <f xml:space="preserve"> ConFin!CE$47</f>
        <v>0</v>
      </c>
      <c r="CF11" s="69">
        <f xml:space="preserve"> ConFin!CF$47</f>
        <v>0</v>
      </c>
      <c r="CG11" s="69">
        <f xml:space="preserve"> ConFin!CG$47</f>
        <v>0</v>
      </c>
      <c r="CH11" s="69">
        <f xml:space="preserve"> ConFin!CH$47</f>
        <v>0</v>
      </c>
      <c r="CI11" s="69">
        <f xml:space="preserve"> ConFin!CI$47</f>
        <v>0</v>
      </c>
      <c r="CJ11" s="69">
        <f xml:space="preserve"> ConFin!CJ$47</f>
        <v>0</v>
      </c>
      <c r="CK11" s="69">
        <f xml:space="preserve"> ConFin!CK$47</f>
        <v>0</v>
      </c>
      <c r="CL11" s="69">
        <f xml:space="preserve"> ConFin!CL$47</f>
        <v>0</v>
      </c>
      <c r="CM11" s="69">
        <f xml:space="preserve"> ConFin!CM$47</f>
        <v>0</v>
      </c>
      <c r="CN11" s="69">
        <f xml:space="preserve"> ConFin!CN$47</f>
        <v>0</v>
      </c>
      <c r="CO11" s="69">
        <f xml:space="preserve"> ConFin!CO$47</f>
        <v>0</v>
      </c>
      <c r="CP11" s="69">
        <f xml:space="preserve"> ConFin!CP$47</f>
        <v>0</v>
      </c>
      <c r="CQ11" s="69">
        <f xml:space="preserve"> ConFin!CQ$47</f>
        <v>0</v>
      </c>
      <c r="CR11" s="69">
        <f xml:space="preserve"> ConFin!CR$47</f>
        <v>0</v>
      </c>
      <c r="CS11" s="69">
        <f xml:space="preserve"> ConFin!CS$47</f>
        <v>0</v>
      </c>
      <c r="CT11" s="69">
        <f xml:space="preserve"> ConFin!CT$47</f>
        <v>0</v>
      </c>
      <c r="CU11" s="69">
        <f xml:space="preserve"> ConFin!CU$47</f>
        <v>0</v>
      </c>
      <c r="CV11" s="69">
        <f xml:space="preserve"> ConFin!CV$47</f>
        <v>0</v>
      </c>
      <c r="CW11" s="69">
        <f xml:space="preserve"> ConFin!CW$47</f>
        <v>0</v>
      </c>
      <c r="CX11" s="69">
        <f xml:space="preserve"> ConFin!CX$47</f>
        <v>0</v>
      </c>
      <c r="CY11" s="69">
        <f xml:space="preserve"> ConFin!CY$47</f>
        <v>0</v>
      </c>
      <c r="CZ11" s="69">
        <f xml:space="preserve"> ConFin!CZ$47</f>
        <v>0</v>
      </c>
      <c r="DA11" s="69">
        <f xml:space="preserve"> ConFin!DA$47</f>
        <v>0</v>
      </c>
      <c r="DB11" s="69">
        <f xml:space="preserve"> ConFin!DB$47</f>
        <v>0</v>
      </c>
      <c r="DC11" s="69">
        <f xml:space="preserve"> ConFin!DC$47</f>
        <v>0</v>
      </c>
      <c r="DD11" s="69">
        <f xml:space="preserve"> ConFin!DD$47</f>
        <v>0</v>
      </c>
      <c r="DE11" s="69">
        <f xml:space="preserve"> ConFin!DE$47</f>
        <v>0</v>
      </c>
      <c r="DF11" s="69">
        <f xml:space="preserve"> ConFin!DF$47</f>
        <v>0</v>
      </c>
      <c r="DG11" s="69">
        <f xml:space="preserve"> ConFin!DG$47</f>
        <v>0</v>
      </c>
      <c r="DH11" s="69">
        <f xml:space="preserve"> ConFin!DH$47</f>
        <v>0</v>
      </c>
      <c r="DI11" s="69">
        <f xml:space="preserve"> ConFin!DI$47</f>
        <v>0</v>
      </c>
      <c r="DJ11" s="69">
        <f xml:space="preserve"> ConFin!DJ$47</f>
        <v>0</v>
      </c>
      <c r="DK11" s="69">
        <f xml:space="preserve"> ConFin!DK$47</f>
        <v>0</v>
      </c>
      <c r="DL11" s="69">
        <f xml:space="preserve"> ConFin!DL$47</f>
        <v>0</v>
      </c>
      <c r="DM11" s="69">
        <f xml:space="preserve"> ConFin!DM$47</f>
        <v>0</v>
      </c>
      <c r="DN11" s="69">
        <f xml:space="preserve"> ConFin!DN$47</f>
        <v>0</v>
      </c>
      <c r="DO11" s="69">
        <f xml:space="preserve"> ConFin!DO$47</f>
        <v>0</v>
      </c>
      <c r="DP11" s="69">
        <f xml:space="preserve"> ConFin!DP$47</f>
        <v>0</v>
      </c>
      <c r="DQ11" s="69">
        <f xml:space="preserve"> ConFin!DQ$47</f>
        <v>0</v>
      </c>
      <c r="DR11" s="69">
        <f xml:space="preserve"> ConFin!DR$47</f>
        <v>0</v>
      </c>
      <c r="DS11" s="69">
        <f xml:space="preserve"> ConFin!DS$47</f>
        <v>0</v>
      </c>
      <c r="DT11" s="69">
        <f xml:space="preserve"> ConFin!DT$47</f>
        <v>0</v>
      </c>
      <c r="DU11" s="69">
        <f xml:space="preserve"> ConFin!DU$47</f>
        <v>0</v>
      </c>
      <c r="DV11" s="69">
        <f xml:space="preserve"> ConFin!DV$47</f>
        <v>0</v>
      </c>
      <c r="DW11" s="69">
        <f xml:space="preserve"> ConFin!DW$47</f>
        <v>0</v>
      </c>
      <c r="DX11" s="69">
        <f xml:space="preserve"> ConFin!DX$47</f>
        <v>0</v>
      </c>
      <c r="DY11" s="69">
        <f xml:space="preserve"> ConFin!DY$47</f>
        <v>0</v>
      </c>
      <c r="DZ11" s="69">
        <f xml:space="preserve"> ConFin!DZ$47</f>
        <v>0</v>
      </c>
      <c r="EA11" s="69">
        <f xml:space="preserve"> ConFin!EA$47</f>
        <v>0</v>
      </c>
      <c r="EB11" s="69">
        <f xml:space="preserve"> ConFin!EB$47</f>
        <v>0</v>
      </c>
      <c r="EC11" s="69">
        <f xml:space="preserve"> ConFin!EC$47</f>
        <v>0</v>
      </c>
      <c r="ED11" s="69">
        <f xml:space="preserve"> ConFin!ED$47</f>
        <v>0</v>
      </c>
      <c r="EE11" s="69">
        <f xml:space="preserve"> ConFin!EE$47</f>
        <v>0</v>
      </c>
      <c r="EF11" s="69">
        <f xml:space="preserve"> ConFin!EF$47</f>
        <v>0</v>
      </c>
      <c r="EG11" s="69">
        <f xml:space="preserve"> ConFin!EG$47</f>
        <v>0</v>
      </c>
      <c r="EH11" s="69">
        <f xml:space="preserve"> ConFin!EH$47</f>
        <v>0</v>
      </c>
      <c r="EI11" s="69">
        <f xml:space="preserve"> ConFin!EI$47</f>
        <v>0</v>
      </c>
      <c r="EJ11" s="69">
        <f xml:space="preserve"> ConFin!EJ$47</f>
        <v>0</v>
      </c>
      <c r="EK11" s="69">
        <f xml:space="preserve"> ConFin!EK$47</f>
        <v>0</v>
      </c>
      <c r="EL11" s="69">
        <f xml:space="preserve"> ConFin!EL$47</f>
        <v>0</v>
      </c>
      <c r="EM11" s="69">
        <f xml:space="preserve"> ConFin!EM$47</f>
        <v>0</v>
      </c>
      <c r="EN11" s="69">
        <f xml:space="preserve"> ConFin!EN$47</f>
        <v>0</v>
      </c>
      <c r="EO11" s="69">
        <f xml:space="preserve"> ConFin!EO$47</f>
        <v>0</v>
      </c>
      <c r="EP11" s="69">
        <f xml:space="preserve"> ConFin!EP$47</f>
        <v>0</v>
      </c>
      <c r="EQ11" s="69">
        <f xml:space="preserve"> ConFin!EQ$47</f>
        <v>0</v>
      </c>
      <c r="ER11" s="69">
        <f xml:space="preserve"> ConFin!ER$47</f>
        <v>0</v>
      </c>
      <c r="ES11" s="69">
        <f xml:space="preserve"> ConFin!ES$47</f>
        <v>0</v>
      </c>
      <c r="ET11" s="69">
        <f xml:space="preserve"> ConFin!ET$47</f>
        <v>0</v>
      </c>
      <c r="EU11" s="69">
        <f xml:space="preserve"> ConFin!EU$47</f>
        <v>0</v>
      </c>
      <c r="EV11" s="69">
        <f xml:space="preserve"> ConFin!EV$47</f>
        <v>0</v>
      </c>
      <c r="EW11" s="69">
        <f xml:space="preserve"> ConFin!EW$47</f>
        <v>0</v>
      </c>
      <c r="EX11" s="69">
        <f xml:space="preserve"> ConFin!EX$47</f>
        <v>0</v>
      </c>
      <c r="EY11" s="69">
        <f xml:space="preserve"> ConFin!EY$47</f>
        <v>0</v>
      </c>
      <c r="EZ11" s="69">
        <f xml:space="preserve"> ConFin!EZ$47</f>
        <v>0</v>
      </c>
      <c r="FA11" s="69">
        <f xml:space="preserve"> ConFin!FA$47</f>
        <v>0</v>
      </c>
      <c r="FB11" s="69">
        <f xml:space="preserve"> ConFin!FB$47</f>
        <v>0</v>
      </c>
      <c r="FC11" s="69">
        <f xml:space="preserve"> ConFin!FC$47</f>
        <v>0</v>
      </c>
      <c r="FD11" s="69">
        <f xml:space="preserve"> ConFin!FD$47</f>
        <v>0</v>
      </c>
      <c r="FE11" s="69">
        <f xml:space="preserve"> ConFin!FE$47</f>
        <v>0</v>
      </c>
      <c r="FF11" s="69">
        <f xml:space="preserve"> ConFin!FF$47</f>
        <v>0</v>
      </c>
      <c r="FG11" s="69">
        <f xml:space="preserve"> ConFin!FG$47</f>
        <v>0</v>
      </c>
      <c r="FH11" s="69">
        <f xml:space="preserve"> ConFin!FH$47</f>
        <v>0</v>
      </c>
      <c r="FI11" s="69">
        <f xml:space="preserve"> ConFin!FI$47</f>
        <v>0</v>
      </c>
      <c r="FJ11" s="69">
        <f xml:space="preserve"> ConFin!FJ$47</f>
        <v>0</v>
      </c>
      <c r="FK11" s="69">
        <f xml:space="preserve"> ConFin!FK$47</f>
        <v>0</v>
      </c>
      <c r="FL11" s="69">
        <f xml:space="preserve"> ConFin!FL$47</f>
        <v>0</v>
      </c>
      <c r="FM11" s="69">
        <f xml:space="preserve"> ConFin!FM$47</f>
        <v>0</v>
      </c>
      <c r="FN11" s="69">
        <f xml:space="preserve"> ConFin!FN$47</f>
        <v>0</v>
      </c>
      <c r="FO11" s="69">
        <f xml:space="preserve"> ConFin!FO$47</f>
        <v>0</v>
      </c>
      <c r="FP11" s="69">
        <f xml:space="preserve"> ConFin!FP$47</f>
        <v>0</v>
      </c>
      <c r="FQ11" s="69">
        <f xml:space="preserve"> ConFin!FQ$47</f>
        <v>0</v>
      </c>
      <c r="FR11" s="69">
        <f xml:space="preserve"> ConFin!FR$47</f>
        <v>0</v>
      </c>
      <c r="FS11" s="69">
        <f xml:space="preserve"> ConFin!FS$47</f>
        <v>0</v>
      </c>
      <c r="FT11" s="69">
        <f xml:space="preserve"> ConFin!FT$47</f>
        <v>0</v>
      </c>
      <c r="FU11" s="69">
        <f xml:space="preserve"> ConFin!FU$47</f>
        <v>0</v>
      </c>
      <c r="FV11" s="69">
        <f xml:space="preserve"> ConFin!FV$47</f>
        <v>0</v>
      </c>
      <c r="FW11" s="69">
        <f xml:space="preserve"> ConFin!FW$47</f>
        <v>0</v>
      </c>
      <c r="FX11" s="69">
        <f xml:space="preserve"> ConFin!FX$47</f>
        <v>0</v>
      </c>
      <c r="FY11" s="69">
        <f xml:space="preserve"> ConFin!FY$47</f>
        <v>0</v>
      </c>
      <c r="FZ11" s="69">
        <f xml:space="preserve"> ConFin!FZ$47</f>
        <v>0</v>
      </c>
      <c r="GA11" s="69">
        <f xml:space="preserve"> ConFin!GA$47</f>
        <v>0</v>
      </c>
      <c r="GB11" s="69">
        <f xml:space="preserve"> ConFin!GB$47</f>
        <v>0</v>
      </c>
      <c r="GC11" s="69">
        <f xml:space="preserve"> ConFin!GC$47</f>
        <v>0</v>
      </c>
      <c r="GD11" s="69">
        <f xml:space="preserve"> ConFin!GD$47</f>
        <v>0</v>
      </c>
      <c r="GE11" s="69">
        <f xml:space="preserve"> ConFin!GE$47</f>
        <v>0</v>
      </c>
      <c r="GF11" s="69">
        <f xml:space="preserve"> ConFin!GF$47</f>
        <v>0</v>
      </c>
      <c r="GG11" s="69">
        <f xml:space="preserve"> ConFin!GG$47</f>
        <v>0</v>
      </c>
      <c r="GH11" s="69">
        <f xml:space="preserve"> ConFin!GH$47</f>
        <v>0</v>
      </c>
      <c r="GI11" s="69">
        <f xml:space="preserve"> ConFin!GI$47</f>
        <v>0</v>
      </c>
      <c r="GJ11" s="69">
        <f xml:space="preserve"> ConFin!GJ$47</f>
        <v>0</v>
      </c>
    </row>
    <row r="12" spans="1:192" x14ac:dyDescent="0.25">
      <c r="E12" s="195" t="str">
        <f xml:space="preserve"> Time!E$140</f>
        <v>Senior debt repayment period flag</v>
      </c>
      <c r="F12" s="195">
        <f xml:space="preserve"> Time!F$140</f>
        <v>0</v>
      </c>
      <c r="G12" s="466" t="str">
        <f xml:space="preserve"> Time!G$140</f>
        <v>flag</v>
      </c>
      <c r="H12" s="195">
        <f xml:space="preserve"> Time!H$140</f>
        <v>34</v>
      </c>
      <c r="I12" s="195">
        <f xml:space="preserve"> Time!I$140</f>
        <v>0</v>
      </c>
      <c r="J12" s="195">
        <f xml:space="preserve"> Time!J$140</f>
        <v>0</v>
      </c>
      <c r="K12" s="195">
        <f xml:space="preserve"> Time!K$140</f>
        <v>0</v>
      </c>
      <c r="L12" s="195">
        <f xml:space="preserve"> Time!L$140</f>
        <v>0</v>
      </c>
      <c r="M12" s="195">
        <f xml:space="preserve"> Time!M$140</f>
        <v>0</v>
      </c>
      <c r="N12" s="195">
        <f xml:space="preserve"> Time!N$140</f>
        <v>0</v>
      </c>
      <c r="O12" s="195">
        <f xml:space="preserve"> Time!O$140</f>
        <v>0</v>
      </c>
      <c r="P12" s="195">
        <f xml:space="preserve"> Time!P$140</f>
        <v>0</v>
      </c>
      <c r="Q12" s="195">
        <f xml:space="preserve"> Time!Q$140</f>
        <v>1</v>
      </c>
      <c r="R12" s="195">
        <f xml:space="preserve"> Time!R$140</f>
        <v>1</v>
      </c>
      <c r="S12" s="195">
        <f xml:space="preserve"> Time!S$140</f>
        <v>1</v>
      </c>
      <c r="T12" s="195">
        <f xml:space="preserve"> Time!T$140</f>
        <v>1</v>
      </c>
      <c r="U12" s="195">
        <f xml:space="preserve"> Time!U$140</f>
        <v>1</v>
      </c>
      <c r="V12" s="195">
        <f xml:space="preserve"> Time!V$140</f>
        <v>1</v>
      </c>
      <c r="W12" s="195">
        <f xml:space="preserve"> Time!W$140</f>
        <v>1</v>
      </c>
      <c r="X12" s="195">
        <f xml:space="preserve"> Time!X$140</f>
        <v>1</v>
      </c>
      <c r="Y12" s="195">
        <f xml:space="preserve"> Time!Y$140</f>
        <v>1</v>
      </c>
      <c r="Z12" s="195">
        <f xml:space="preserve"> Time!Z$140</f>
        <v>1</v>
      </c>
      <c r="AA12" s="195">
        <f xml:space="preserve"> Time!AA$140</f>
        <v>1</v>
      </c>
      <c r="AB12" s="195">
        <f xml:space="preserve"> Time!AB$140</f>
        <v>1</v>
      </c>
      <c r="AC12" s="195">
        <f xml:space="preserve"> Time!AC$140</f>
        <v>1</v>
      </c>
      <c r="AD12" s="195">
        <f xml:space="preserve"> Time!AD$140</f>
        <v>1</v>
      </c>
      <c r="AE12" s="195">
        <f xml:space="preserve"> Time!AE$140</f>
        <v>1</v>
      </c>
      <c r="AF12" s="195">
        <f xml:space="preserve"> Time!AF$140</f>
        <v>1</v>
      </c>
      <c r="AG12" s="195">
        <f xml:space="preserve"> Time!AG$140</f>
        <v>1</v>
      </c>
      <c r="AH12" s="195">
        <f xml:space="preserve"> Time!AH$140</f>
        <v>1</v>
      </c>
      <c r="AI12" s="195">
        <f xml:space="preserve"> Time!AI$140</f>
        <v>1</v>
      </c>
      <c r="AJ12" s="195">
        <f xml:space="preserve"> Time!AJ$140</f>
        <v>1</v>
      </c>
      <c r="AK12" s="195">
        <f xml:space="preserve"> Time!AK$140</f>
        <v>1</v>
      </c>
      <c r="AL12" s="195">
        <f xml:space="preserve"> Time!AL$140</f>
        <v>1</v>
      </c>
      <c r="AM12" s="195">
        <f xml:space="preserve"> Time!AM$140</f>
        <v>1</v>
      </c>
      <c r="AN12" s="195">
        <f xml:space="preserve"> Time!AN$140</f>
        <v>1</v>
      </c>
      <c r="AO12" s="195">
        <f xml:space="preserve"> Time!AO$140</f>
        <v>1</v>
      </c>
      <c r="AP12" s="195">
        <f xml:space="preserve"> Time!AP$140</f>
        <v>1</v>
      </c>
      <c r="AQ12" s="195">
        <f xml:space="preserve"> Time!AQ$140</f>
        <v>1</v>
      </c>
      <c r="AR12" s="195">
        <f xml:space="preserve"> Time!AR$140</f>
        <v>1</v>
      </c>
      <c r="AS12" s="195">
        <f xml:space="preserve"> Time!AS$140</f>
        <v>1</v>
      </c>
      <c r="AT12" s="195">
        <f xml:space="preserve"> Time!AT$140</f>
        <v>1</v>
      </c>
      <c r="AU12" s="195">
        <f xml:space="preserve"> Time!AU$140</f>
        <v>1</v>
      </c>
      <c r="AV12" s="195">
        <f xml:space="preserve"> Time!AV$140</f>
        <v>1</v>
      </c>
      <c r="AW12" s="195">
        <f xml:space="preserve"> Time!AW$140</f>
        <v>1</v>
      </c>
      <c r="AX12" s="195">
        <f xml:space="preserve"> Time!AX$140</f>
        <v>1</v>
      </c>
      <c r="AY12" s="195">
        <f xml:space="preserve"> Time!AY$140</f>
        <v>0</v>
      </c>
      <c r="AZ12" s="195">
        <f xml:space="preserve"> Time!AZ$140</f>
        <v>0</v>
      </c>
      <c r="BA12" s="195">
        <f xml:space="preserve"> Time!BA$140</f>
        <v>0</v>
      </c>
      <c r="BB12" s="195">
        <f xml:space="preserve"> Time!BB$140</f>
        <v>0</v>
      </c>
      <c r="BC12" s="195">
        <f xml:space="preserve"> Time!BC$140</f>
        <v>0</v>
      </c>
      <c r="BD12" s="195">
        <f xml:space="preserve"> Time!BD$140</f>
        <v>0</v>
      </c>
      <c r="BE12" s="195">
        <f xml:space="preserve"> Time!BE$140</f>
        <v>0</v>
      </c>
      <c r="BF12" s="195">
        <f xml:space="preserve"> Time!BF$140</f>
        <v>0</v>
      </c>
      <c r="BG12" s="195">
        <f xml:space="preserve"> Time!BG$140</f>
        <v>0</v>
      </c>
      <c r="BH12" s="195">
        <f xml:space="preserve"> Time!BH$140</f>
        <v>0</v>
      </c>
      <c r="BI12" s="195">
        <f xml:space="preserve"> Time!BI$140</f>
        <v>0</v>
      </c>
      <c r="BJ12" s="195">
        <f xml:space="preserve"> Time!BJ$140</f>
        <v>0</v>
      </c>
      <c r="BK12" s="195">
        <f xml:space="preserve"> Time!BK$140</f>
        <v>0</v>
      </c>
      <c r="BL12" s="195">
        <f xml:space="preserve"> Time!BL$140</f>
        <v>0</v>
      </c>
      <c r="BM12" s="195">
        <f xml:space="preserve"> Time!BM$140</f>
        <v>0</v>
      </c>
      <c r="BN12" s="195">
        <f xml:space="preserve"> Time!BN$140</f>
        <v>0</v>
      </c>
      <c r="BO12" s="195">
        <f xml:space="preserve"> Time!BO$140</f>
        <v>0</v>
      </c>
      <c r="BP12" s="195">
        <f xml:space="preserve"> Time!BP$140</f>
        <v>0</v>
      </c>
      <c r="BQ12" s="195">
        <f xml:space="preserve"> Time!BQ$140</f>
        <v>0</v>
      </c>
      <c r="BR12" s="195">
        <f xml:space="preserve"> Time!BR$140</f>
        <v>0</v>
      </c>
      <c r="BS12" s="195">
        <f xml:space="preserve"> Time!BS$140</f>
        <v>0</v>
      </c>
      <c r="BT12" s="195">
        <f xml:space="preserve"> Time!BT$140</f>
        <v>0</v>
      </c>
      <c r="BU12" s="195">
        <f xml:space="preserve"> Time!BU$140</f>
        <v>0</v>
      </c>
      <c r="BV12" s="195">
        <f xml:space="preserve"> Time!BV$140</f>
        <v>0</v>
      </c>
      <c r="BW12" s="195">
        <f xml:space="preserve"> Time!BW$140</f>
        <v>0</v>
      </c>
      <c r="BX12" s="195">
        <f xml:space="preserve"> Time!BX$140</f>
        <v>0</v>
      </c>
      <c r="BY12" s="195">
        <f xml:space="preserve"> Time!BY$140</f>
        <v>0</v>
      </c>
      <c r="BZ12" s="195">
        <f xml:space="preserve"> Time!BZ$140</f>
        <v>0</v>
      </c>
      <c r="CA12" s="195">
        <f xml:space="preserve"> Time!CA$140</f>
        <v>0</v>
      </c>
      <c r="CB12" s="195">
        <f xml:space="preserve"> Time!CB$140</f>
        <v>0</v>
      </c>
      <c r="CC12" s="195">
        <f xml:space="preserve"> Time!CC$140</f>
        <v>0</v>
      </c>
      <c r="CD12" s="195">
        <f xml:space="preserve"> Time!CD$140</f>
        <v>0</v>
      </c>
      <c r="CE12" s="195">
        <f xml:space="preserve"> Time!CE$140</f>
        <v>0</v>
      </c>
      <c r="CF12" s="195">
        <f xml:space="preserve"> Time!CF$140</f>
        <v>0</v>
      </c>
      <c r="CG12" s="195">
        <f xml:space="preserve"> Time!CG$140</f>
        <v>0</v>
      </c>
      <c r="CH12" s="195">
        <f xml:space="preserve"> Time!CH$140</f>
        <v>0</v>
      </c>
      <c r="CI12" s="195">
        <f xml:space="preserve"> Time!CI$140</f>
        <v>0</v>
      </c>
      <c r="CJ12" s="195">
        <f xml:space="preserve"> Time!CJ$140</f>
        <v>0</v>
      </c>
      <c r="CK12" s="195">
        <f xml:space="preserve"> Time!CK$140</f>
        <v>0</v>
      </c>
      <c r="CL12" s="195">
        <f xml:space="preserve"> Time!CL$140</f>
        <v>0</v>
      </c>
      <c r="CM12" s="195">
        <f xml:space="preserve"> Time!CM$140</f>
        <v>0</v>
      </c>
      <c r="CN12" s="195">
        <f xml:space="preserve"> Time!CN$140</f>
        <v>0</v>
      </c>
      <c r="CO12" s="195">
        <f xml:space="preserve"> Time!CO$140</f>
        <v>0</v>
      </c>
      <c r="CP12" s="195">
        <f xml:space="preserve"> Time!CP$140</f>
        <v>0</v>
      </c>
      <c r="CQ12" s="195">
        <f xml:space="preserve"> Time!CQ$140</f>
        <v>0</v>
      </c>
      <c r="CR12" s="195">
        <f xml:space="preserve"> Time!CR$140</f>
        <v>0</v>
      </c>
      <c r="CS12" s="195">
        <f xml:space="preserve"> Time!CS$140</f>
        <v>0</v>
      </c>
      <c r="CT12" s="195">
        <f xml:space="preserve"> Time!CT$140</f>
        <v>0</v>
      </c>
      <c r="CU12" s="195">
        <f xml:space="preserve"> Time!CU$140</f>
        <v>0</v>
      </c>
      <c r="CV12" s="195">
        <f xml:space="preserve"> Time!CV$140</f>
        <v>0</v>
      </c>
      <c r="CW12" s="195">
        <f xml:space="preserve"> Time!CW$140</f>
        <v>0</v>
      </c>
      <c r="CX12" s="195">
        <f xml:space="preserve"> Time!CX$140</f>
        <v>0</v>
      </c>
      <c r="CY12" s="195">
        <f xml:space="preserve"> Time!CY$140</f>
        <v>0</v>
      </c>
      <c r="CZ12" s="195">
        <f xml:space="preserve"> Time!CZ$140</f>
        <v>0</v>
      </c>
      <c r="DA12" s="195">
        <f xml:space="preserve"> Time!DA$140</f>
        <v>0</v>
      </c>
      <c r="DB12" s="195">
        <f xml:space="preserve"> Time!DB$140</f>
        <v>0</v>
      </c>
      <c r="DC12" s="195">
        <f xml:space="preserve"> Time!DC$140</f>
        <v>0</v>
      </c>
      <c r="DD12" s="195">
        <f xml:space="preserve"> Time!DD$140</f>
        <v>0</v>
      </c>
      <c r="DE12" s="195">
        <f xml:space="preserve"> Time!DE$140</f>
        <v>0</v>
      </c>
      <c r="DF12" s="195">
        <f xml:space="preserve"> Time!DF$140</f>
        <v>0</v>
      </c>
      <c r="DG12" s="195">
        <f xml:space="preserve"> Time!DG$140</f>
        <v>0</v>
      </c>
      <c r="DH12" s="195">
        <f xml:space="preserve"> Time!DH$140</f>
        <v>0</v>
      </c>
      <c r="DI12" s="195">
        <f xml:space="preserve"> Time!DI$140</f>
        <v>0</v>
      </c>
      <c r="DJ12" s="195">
        <f xml:space="preserve"> Time!DJ$140</f>
        <v>0</v>
      </c>
      <c r="DK12" s="195">
        <f xml:space="preserve"> Time!DK$140</f>
        <v>0</v>
      </c>
      <c r="DL12" s="195">
        <f xml:space="preserve"> Time!DL$140</f>
        <v>0</v>
      </c>
      <c r="DM12" s="195">
        <f xml:space="preserve"> Time!DM$140</f>
        <v>0</v>
      </c>
      <c r="DN12" s="195">
        <f xml:space="preserve"> Time!DN$140</f>
        <v>0</v>
      </c>
      <c r="DO12" s="195">
        <f xml:space="preserve"> Time!DO$140</f>
        <v>0</v>
      </c>
      <c r="DP12" s="195">
        <f xml:space="preserve"> Time!DP$140</f>
        <v>0</v>
      </c>
      <c r="DQ12" s="195">
        <f xml:space="preserve"> Time!DQ$140</f>
        <v>0</v>
      </c>
      <c r="DR12" s="195">
        <f xml:space="preserve"> Time!DR$140</f>
        <v>0</v>
      </c>
      <c r="DS12" s="195">
        <f xml:space="preserve"> Time!DS$140</f>
        <v>0</v>
      </c>
      <c r="DT12" s="195">
        <f xml:space="preserve"> Time!DT$140</f>
        <v>0</v>
      </c>
      <c r="DU12" s="195">
        <f xml:space="preserve"> Time!DU$140</f>
        <v>0</v>
      </c>
      <c r="DV12" s="195">
        <f xml:space="preserve"> Time!DV$140</f>
        <v>0</v>
      </c>
      <c r="DW12" s="195">
        <f xml:space="preserve"> Time!DW$140</f>
        <v>0</v>
      </c>
      <c r="DX12" s="195">
        <f xml:space="preserve"> Time!DX$140</f>
        <v>0</v>
      </c>
      <c r="DY12" s="195">
        <f xml:space="preserve"> Time!DY$140</f>
        <v>0</v>
      </c>
      <c r="DZ12" s="195">
        <f xml:space="preserve"> Time!DZ$140</f>
        <v>0</v>
      </c>
      <c r="EA12" s="195">
        <f xml:space="preserve"> Time!EA$140</f>
        <v>0</v>
      </c>
      <c r="EB12" s="195">
        <f xml:space="preserve"> Time!EB$140</f>
        <v>0</v>
      </c>
      <c r="EC12" s="195">
        <f xml:space="preserve"> Time!EC$140</f>
        <v>0</v>
      </c>
      <c r="ED12" s="195">
        <f xml:space="preserve"> Time!ED$140</f>
        <v>0</v>
      </c>
      <c r="EE12" s="195">
        <f xml:space="preserve"> Time!EE$140</f>
        <v>0</v>
      </c>
      <c r="EF12" s="195">
        <f xml:space="preserve"> Time!EF$140</f>
        <v>0</v>
      </c>
      <c r="EG12" s="195">
        <f xml:space="preserve"> Time!EG$140</f>
        <v>0</v>
      </c>
      <c r="EH12" s="195">
        <f xml:space="preserve"> Time!EH$140</f>
        <v>0</v>
      </c>
      <c r="EI12" s="195">
        <f xml:space="preserve"> Time!EI$140</f>
        <v>0</v>
      </c>
      <c r="EJ12" s="195">
        <f xml:space="preserve"> Time!EJ$140</f>
        <v>0</v>
      </c>
      <c r="EK12" s="195">
        <f xml:space="preserve"> Time!EK$140</f>
        <v>0</v>
      </c>
      <c r="EL12" s="195">
        <f xml:space="preserve"> Time!EL$140</f>
        <v>0</v>
      </c>
      <c r="EM12" s="195">
        <f xml:space="preserve"> Time!EM$140</f>
        <v>0</v>
      </c>
      <c r="EN12" s="195">
        <f xml:space="preserve"> Time!EN$140</f>
        <v>0</v>
      </c>
      <c r="EO12" s="195">
        <f xml:space="preserve"> Time!EO$140</f>
        <v>0</v>
      </c>
      <c r="EP12" s="195">
        <f xml:space="preserve"> Time!EP$140</f>
        <v>0</v>
      </c>
      <c r="EQ12" s="195">
        <f xml:space="preserve"> Time!EQ$140</f>
        <v>0</v>
      </c>
      <c r="ER12" s="195">
        <f xml:space="preserve"> Time!ER$140</f>
        <v>0</v>
      </c>
      <c r="ES12" s="195">
        <f xml:space="preserve"> Time!ES$140</f>
        <v>0</v>
      </c>
      <c r="ET12" s="195">
        <f xml:space="preserve"> Time!ET$140</f>
        <v>0</v>
      </c>
      <c r="EU12" s="195">
        <f xml:space="preserve"> Time!EU$140</f>
        <v>0</v>
      </c>
      <c r="EV12" s="195">
        <f xml:space="preserve"> Time!EV$140</f>
        <v>0</v>
      </c>
      <c r="EW12" s="195">
        <f xml:space="preserve"> Time!EW$140</f>
        <v>0</v>
      </c>
      <c r="EX12" s="195">
        <f xml:space="preserve"> Time!EX$140</f>
        <v>0</v>
      </c>
      <c r="EY12" s="195">
        <f xml:space="preserve"> Time!EY$140</f>
        <v>0</v>
      </c>
      <c r="EZ12" s="195">
        <f xml:space="preserve"> Time!EZ$140</f>
        <v>0</v>
      </c>
      <c r="FA12" s="195">
        <f xml:space="preserve"> Time!FA$140</f>
        <v>0</v>
      </c>
      <c r="FB12" s="195">
        <f xml:space="preserve"> Time!FB$140</f>
        <v>0</v>
      </c>
      <c r="FC12" s="195">
        <f xml:space="preserve"> Time!FC$140</f>
        <v>0</v>
      </c>
      <c r="FD12" s="195">
        <f xml:space="preserve"> Time!FD$140</f>
        <v>0</v>
      </c>
      <c r="FE12" s="195">
        <f xml:space="preserve"> Time!FE$140</f>
        <v>0</v>
      </c>
      <c r="FF12" s="195">
        <f xml:space="preserve"> Time!FF$140</f>
        <v>0</v>
      </c>
      <c r="FG12" s="195">
        <f xml:space="preserve"> Time!FG$140</f>
        <v>0</v>
      </c>
      <c r="FH12" s="195">
        <f xml:space="preserve"> Time!FH$140</f>
        <v>0</v>
      </c>
      <c r="FI12" s="195">
        <f xml:space="preserve"> Time!FI$140</f>
        <v>0</v>
      </c>
      <c r="FJ12" s="195">
        <f xml:space="preserve"> Time!FJ$140</f>
        <v>0</v>
      </c>
      <c r="FK12" s="195">
        <f xml:space="preserve"> Time!FK$140</f>
        <v>0</v>
      </c>
      <c r="FL12" s="195">
        <f xml:space="preserve"> Time!FL$140</f>
        <v>0</v>
      </c>
      <c r="FM12" s="195">
        <f xml:space="preserve"> Time!FM$140</f>
        <v>0</v>
      </c>
      <c r="FN12" s="195">
        <f xml:space="preserve"> Time!FN$140</f>
        <v>0</v>
      </c>
      <c r="FO12" s="195">
        <f xml:space="preserve"> Time!FO$140</f>
        <v>0</v>
      </c>
      <c r="FP12" s="195">
        <f xml:space="preserve"> Time!FP$140</f>
        <v>0</v>
      </c>
      <c r="FQ12" s="195">
        <f xml:space="preserve"> Time!FQ$140</f>
        <v>0</v>
      </c>
      <c r="FR12" s="195">
        <f xml:space="preserve"> Time!FR$140</f>
        <v>0</v>
      </c>
      <c r="FS12" s="195">
        <f xml:space="preserve"> Time!FS$140</f>
        <v>0</v>
      </c>
      <c r="FT12" s="195">
        <f xml:space="preserve"> Time!FT$140</f>
        <v>0</v>
      </c>
      <c r="FU12" s="195">
        <f xml:space="preserve"> Time!FU$140</f>
        <v>0</v>
      </c>
      <c r="FV12" s="195">
        <f xml:space="preserve"> Time!FV$140</f>
        <v>0</v>
      </c>
      <c r="FW12" s="195">
        <f xml:space="preserve"> Time!FW$140</f>
        <v>0</v>
      </c>
      <c r="FX12" s="195">
        <f xml:space="preserve"> Time!FX$140</f>
        <v>0</v>
      </c>
      <c r="FY12" s="195">
        <f xml:space="preserve"> Time!FY$140</f>
        <v>0</v>
      </c>
      <c r="FZ12" s="195">
        <f xml:space="preserve"> Time!FZ$140</f>
        <v>0</v>
      </c>
      <c r="GA12" s="195">
        <f xml:space="preserve"> Time!GA$140</f>
        <v>0</v>
      </c>
      <c r="GB12" s="195">
        <f xml:space="preserve"> Time!GB$140</f>
        <v>0</v>
      </c>
      <c r="GC12" s="195">
        <f xml:space="preserve"> Time!GC$140</f>
        <v>0</v>
      </c>
      <c r="GD12" s="195">
        <f xml:space="preserve"> Time!GD$140</f>
        <v>0</v>
      </c>
      <c r="GE12" s="195">
        <f xml:space="preserve"> Time!GE$140</f>
        <v>0</v>
      </c>
      <c r="GF12" s="195">
        <f xml:space="preserve"> Time!GF$140</f>
        <v>0</v>
      </c>
      <c r="GG12" s="195">
        <f xml:space="preserve"> Time!GG$140</f>
        <v>0</v>
      </c>
      <c r="GH12" s="195">
        <f xml:space="preserve"> Time!GH$140</f>
        <v>0</v>
      </c>
      <c r="GI12" s="195">
        <f xml:space="preserve"> Time!GI$140</f>
        <v>0</v>
      </c>
      <c r="GJ12" s="195">
        <f xml:space="preserve"> Time!GJ$140</f>
        <v>0</v>
      </c>
    </row>
    <row r="13" spans="1:192" s="194" customFormat="1" x14ac:dyDescent="0.25">
      <c r="A13" s="142"/>
      <c r="B13" s="142"/>
      <c r="C13" s="143"/>
      <c r="D13" s="144"/>
      <c r="E13" s="145" t="s">
        <v>642</v>
      </c>
      <c r="F13" s="193"/>
      <c r="G13" s="734" t="str">
        <f xml:space="preserve"> SMU</f>
        <v>$ 000s</v>
      </c>
      <c r="H13" s="193">
        <f xml:space="preserve"> SUM(J13:GJ13)</f>
        <v>507605.96740445943</v>
      </c>
      <c r="I13" s="145"/>
      <c r="J13" s="193">
        <f t="shared" ref="J13:AO13" si="0" xml:space="preserve"> (J10 - J11) * J12</f>
        <v>0</v>
      </c>
      <c r="K13" s="193">
        <f t="shared" si="0"/>
        <v>0</v>
      </c>
      <c r="L13" s="193">
        <f t="shared" si="0"/>
        <v>0</v>
      </c>
      <c r="M13" s="193">
        <f t="shared" si="0"/>
        <v>0</v>
      </c>
      <c r="N13" s="193">
        <f t="shared" si="0"/>
        <v>0</v>
      </c>
      <c r="O13" s="193">
        <f t="shared" si="0"/>
        <v>0</v>
      </c>
      <c r="P13" s="193">
        <f t="shared" si="0"/>
        <v>0</v>
      </c>
      <c r="Q13" s="193">
        <f xml:space="preserve"> (Q10 - Q11) * Q12</f>
        <v>20828.568333832034</v>
      </c>
      <c r="R13" s="193">
        <f t="shared" si="0"/>
        <v>17028.804284799957</v>
      </c>
      <c r="S13" s="193">
        <f t="shared" si="0"/>
        <v>15916.875813895596</v>
      </c>
      <c r="T13" s="193">
        <f t="shared" si="0"/>
        <v>15703.797228075004</v>
      </c>
      <c r="U13" s="193">
        <f t="shared" si="0"/>
        <v>15775.901668090533</v>
      </c>
      <c r="V13" s="193">
        <f t="shared" si="0"/>
        <v>15562.495695181931</v>
      </c>
      <c r="W13" s="193">
        <f t="shared" si="0"/>
        <v>15633.024829114045</v>
      </c>
      <c r="X13" s="193">
        <f t="shared" si="0"/>
        <v>15440.391591510011</v>
      </c>
      <c r="Y13" s="193">
        <f t="shared" si="0"/>
        <v>15467.090890384783</v>
      </c>
      <c r="Z13" s="193">
        <f t="shared" si="0"/>
        <v>15273.882999812749</v>
      </c>
      <c r="AA13" s="193">
        <f t="shared" si="0"/>
        <v>15341.111176520764</v>
      </c>
      <c r="AB13" s="193">
        <f t="shared" si="0"/>
        <v>15126.63353546627</v>
      </c>
      <c r="AC13" s="193">
        <f t="shared" si="0"/>
        <v>15192.277932031862</v>
      </c>
      <c r="AD13" s="193">
        <f t="shared" si="0"/>
        <v>14977.413606047759</v>
      </c>
      <c r="AE13" s="193">
        <f t="shared" si="0"/>
        <v>15041.37751460531</v>
      </c>
      <c r="AF13" s="193">
        <f t="shared" si="0"/>
        <v>14846.409070675409</v>
      </c>
      <c r="AG13" s="193">
        <f t="shared" si="0"/>
        <v>14868.06867459129</v>
      </c>
      <c r="AH13" s="193">
        <f t="shared" si="0"/>
        <v>14672.44601144897</v>
      </c>
      <c r="AI13" s="193">
        <f t="shared" si="0"/>
        <v>14732.886048632383</v>
      </c>
      <c r="AJ13" s="193">
        <f t="shared" si="0"/>
        <v>14516.765163684373</v>
      </c>
      <c r="AK13" s="193">
        <f t="shared" si="0"/>
        <v>14575.515391761664</v>
      </c>
      <c r="AL13" s="193">
        <f t="shared" si="0"/>
        <v>14358.94388955549</v>
      </c>
      <c r="AM13" s="193">
        <f t="shared" si="0"/>
        <v>14415.89957400471</v>
      </c>
      <c r="AN13" s="193">
        <f t="shared" si="0"/>
        <v>14218.295388312854</v>
      </c>
      <c r="AO13" s="193">
        <f t="shared" si="0"/>
        <v>14234.557216978863</v>
      </c>
      <c r="AP13" s="193">
        <f t="shared" ref="AP13:BU13" si="1" xml:space="preserve"> (AP10 - AP11) * AP12</f>
        <v>14036.212938359555</v>
      </c>
      <c r="AQ13" s="193">
        <f t="shared" si="1"/>
        <v>14089.402022500537</v>
      </c>
      <c r="AR13" s="193">
        <f t="shared" si="1"/>
        <v>13871.373282290217</v>
      </c>
      <c r="AS13" s="193">
        <f t="shared" si="1"/>
        <v>13922.758555671504</v>
      </c>
      <c r="AT13" s="193">
        <f t="shared" si="1"/>
        <v>13704.211498620167</v>
      </c>
      <c r="AU13" s="193">
        <f t="shared" si="1"/>
        <v>13753.678573234654</v>
      </c>
      <c r="AV13" s="193">
        <f t="shared" si="1"/>
        <v>13553.11413263105</v>
      </c>
      <c r="AW13" s="193">
        <f t="shared" si="1"/>
        <v>13563.590051990972</v>
      </c>
      <c r="AX13" s="193">
        <f t="shared" si="1"/>
        <v>13362.192820146242</v>
      </c>
      <c r="AY13" s="193">
        <f t="shared" si="1"/>
        <v>0</v>
      </c>
      <c r="AZ13" s="193">
        <f t="shared" si="1"/>
        <v>0</v>
      </c>
      <c r="BA13" s="193">
        <f t="shared" si="1"/>
        <v>0</v>
      </c>
      <c r="BB13" s="193">
        <f t="shared" si="1"/>
        <v>0</v>
      </c>
      <c r="BC13" s="193">
        <f t="shared" si="1"/>
        <v>0</v>
      </c>
      <c r="BD13" s="193">
        <f t="shared" si="1"/>
        <v>0</v>
      </c>
      <c r="BE13" s="193">
        <f t="shared" si="1"/>
        <v>0</v>
      </c>
      <c r="BF13" s="193">
        <f t="shared" si="1"/>
        <v>0</v>
      </c>
      <c r="BG13" s="193">
        <f t="shared" si="1"/>
        <v>0</v>
      </c>
      <c r="BH13" s="193">
        <f t="shared" si="1"/>
        <v>0</v>
      </c>
      <c r="BI13" s="193">
        <f t="shared" si="1"/>
        <v>0</v>
      </c>
      <c r="BJ13" s="193">
        <f t="shared" si="1"/>
        <v>0</v>
      </c>
      <c r="BK13" s="193">
        <f t="shared" si="1"/>
        <v>0</v>
      </c>
      <c r="BL13" s="193">
        <f t="shared" si="1"/>
        <v>0</v>
      </c>
      <c r="BM13" s="193">
        <f t="shared" si="1"/>
        <v>0</v>
      </c>
      <c r="BN13" s="193">
        <f t="shared" si="1"/>
        <v>0</v>
      </c>
      <c r="BO13" s="193">
        <f t="shared" si="1"/>
        <v>0</v>
      </c>
      <c r="BP13" s="193">
        <f t="shared" si="1"/>
        <v>0</v>
      </c>
      <c r="BQ13" s="193">
        <f t="shared" si="1"/>
        <v>0</v>
      </c>
      <c r="BR13" s="193">
        <f t="shared" si="1"/>
        <v>0</v>
      </c>
      <c r="BS13" s="193">
        <f t="shared" si="1"/>
        <v>0</v>
      </c>
      <c r="BT13" s="193">
        <f t="shared" si="1"/>
        <v>0</v>
      </c>
      <c r="BU13" s="193">
        <f t="shared" si="1"/>
        <v>0</v>
      </c>
      <c r="BV13" s="193">
        <f t="shared" ref="BV13:DA13" si="2" xml:space="preserve"> (BV10 - BV11) * BV12</f>
        <v>0</v>
      </c>
      <c r="BW13" s="193">
        <f t="shared" si="2"/>
        <v>0</v>
      </c>
      <c r="BX13" s="193">
        <f t="shared" si="2"/>
        <v>0</v>
      </c>
      <c r="BY13" s="193">
        <f t="shared" si="2"/>
        <v>0</v>
      </c>
      <c r="BZ13" s="193">
        <f t="shared" si="2"/>
        <v>0</v>
      </c>
      <c r="CA13" s="193">
        <f t="shared" si="2"/>
        <v>0</v>
      </c>
      <c r="CB13" s="193">
        <f t="shared" si="2"/>
        <v>0</v>
      </c>
      <c r="CC13" s="193">
        <f t="shared" si="2"/>
        <v>0</v>
      </c>
      <c r="CD13" s="193">
        <f t="shared" si="2"/>
        <v>0</v>
      </c>
      <c r="CE13" s="193">
        <f t="shared" si="2"/>
        <v>0</v>
      </c>
      <c r="CF13" s="193">
        <f t="shared" si="2"/>
        <v>0</v>
      </c>
      <c r="CG13" s="193">
        <f t="shared" si="2"/>
        <v>0</v>
      </c>
      <c r="CH13" s="193">
        <f t="shared" si="2"/>
        <v>0</v>
      </c>
      <c r="CI13" s="193">
        <f t="shared" si="2"/>
        <v>0</v>
      </c>
      <c r="CJ13" s="193">
        <f t="shared" si="2"/>
        <v>0</v>
      </c>
      <c r="CK13" s="193">
        <f t="shared" si="2"/>
        <v>0</v>
      </c>
      <c r="CL13" s="193">
        <f t="shared" si="2"/>
        <v>0</v>
      </c>
      <c r="CM13" s="193">
        <f t="shared" si="2"/>
        <v>0</v>
      </c>
      <c r="CN13" s="193">
        <f t="shared" si="2"/>
        <v>0</v>
      </c>
      <c r="CO13" s="193">
        <f t="shared" si="2"/>
        <v>0</v>
      </c>
      <c r="CP13" s="193">
        <f t="shared" si="2"/>
        <v>0</v>
      </c>
      <c r="CQ13" s="193">
        <f t="shared" si="2"/>
        <v>0</v>
      </c>
      <c r="CR13" s="193">
        <f t="shared" si="2"/>
        <v>0</v>
      </c>
      <c r="CS13" s="193">
        <f t="shared" si="2"/>
        <v>0</v>
      </c>
      <c r="CT13" s="193">
        <f t="shared" si="2"/>
        <v>0</v>
      </c>
      <c r="CU13" s="193">
        <f t="shared" si="2"/>
        <v>0</v>
      </c>
      <c r="CV13" s="193">
        <f t="shared" si="2"/>
        <v>0</v>
      </c>
      <c r="CW13" s="193">
        <f t="shared" si="2"/>
        <v>0</v>
      </c>
      <c r="CX13" s="193">
        <f t="shared" si="2"/>
        <v>0</v>
      </c>
      <c r="CY13" s="193">
        <f t="shared" si="2"/>
        <v>0</v>
      </c>
      <c r="CZ13" s="193">
        <f t="shared" si="2"/>
        <v>0</v>
      </c>
      <c r="DA13" s="193">
        <f t="shared" si="2"/>
        <v>0</v>
      </c>
      <c r="DB13" s="193">
        <f t="shared" ref="DB13:EG13" si="3" xml:space="preserve"> (DB10 - DB11) * DB12</f>
        <v>0</v>
      </c>
      <c r="DC13" s="193">
        <f t="shared" si="3"/>
        <v>0</v>
      </c>
      <c r="DD13" s="193">
        <f t="shared" si="3"/>
        <v>0</v>
      </c>
      <c r="DE13" s="193">
        <f t="shared" si="3"/>
        <v>0</v>
      </c>
      <c r="DF13" s="193">
        <f t="shared" si="3"/>
        <v>0</v>
      </c>
      <c r="DG13" s="193">
        <f t="shared" si="3"/>
        <v>0</v>
      </c>
      <c r="DH13" s="193">
        <f t="shared" si="3"/>
        <v>0</v>
      </c>
      <c r="DI13" s="193">
        <f t="shared" si="3"/>
        <v>0</v>
      </c>
      <c r="DJ13" s="193">
        <f t="shared" si="3"/>
        <v>0</v>
      </c>
      <c r="DK13" s="193">
        <f t="shared" si="3"/>
        <v>0</v>
      </c>
      <c r="DL13" s="193">
        <f t="shared" si="3"/>
        <v>0</v>
      </c>
      <c r="DM13" s="193">
        <f t="shared" si="3"/>
        <v>0</v>
      </c>
      <c r="DN13" s="193">
        <f t="shared" si="3"/>
        <v>0</v>
      </c>
      <c r="DO13" s="193">
        <f t="shared" si="3"/>
        <v>0</v>
      </c>
      <c r="DP13" s="193">
        <f t="shared" si="3"/>
        <v>0</v>
      </c>
      <c r="DQ13" s="193">
        <f t="shared" si="3"/>
        <v>0</v>
      </c>
      <c r="DR13" s="193">
        <f t="shared" si="3"/>
        <v>0</v>
      </c>
      <c r="DS13" s="193">
        <f t="shared" si="3"/>
        <v>0</v>
      </c>
      <c r="DT13" s="193">
        <f t="shared" si="3"/>
        <v>0</v>
      </c>
      <c r="DU13" s="193">
        <f t="shared" si="3"/>
        <v>0</v>
      </c>
      <c r="DV13" s="193">
        <f t="shared" si="3"/>
        <v>0</v>
      </c>
      <c r="DW13" s="193">
        <f t="shared" si="3"/>
        <v>0</v>
      </c>
      <c r="DX13" s="193">
        <f t="shared" si="3"/>
        <v>0</v>
      </c>
      <c r="DY13" s="193">
        <f t="shared" si="3"/>
        <v>0</v>
      </c>
      <c r="DZ13" s="193">
        <f t="shared" si="3"/>
        <v>0</v>
      </c>
      <c r="EA13" s="193">
        <f t="shared" si="3"/>
        <v>0</v>
      </c>
      <c r="EB13" s="193">
        <f t="shared" si="3"/>
        <v>0</v>
      </c>
      <c r="EC13" s="193">
        <f t="shared" si="3"/>
        <v>0</v>
      </c>
      <c r="ED13" s="193">
        <f t="shared" si="3"/>
        <v>0</v>
      </c>
      <c r="EE13" s="193">
        <f t="shared" si="3"/>
        <v>0</v>
      </c>
      <c r="EF13" s="193">
        <f t="shared" si="3"/>
        <v>0</v>
      </c>
      <c r="EG13" s="193">
        <f t="shared" si="3"/>
        <v>0</v>
      </c>
      <c r="EH13" s="193">
        <f t="shared" ref="EH13:FM13" si="4" xml:space="preserve"> (EH10 - EH11) * EH12</f>
        <v>0</v>
      </c>
      <c r="EI13" s="193">
        <f t="shared" si="4"/>
        <v>0</v>
      </c>
      <c r="EJ13" s="193">
        <f t="shared" si="4"/>
        <v>0</v>
      </c>
      <c r="EK13" s="193">
        <f t="shared" si="4"/>
        <v>0</v>
      </c>
      <c r="EL13" s="193">
        <f t="shared" si="4"/>
        <v>0</v>
      </c>
      <c r="EM13" s="193">
        <f t="shared" si="4"/>
        <v>0</v>
      </c>
      <c r="EN13" s="193">
        <f t="shared" si="4"/>
        <v>0</v>
      </c>
      <c r="EO13" s="193">
        <f t="shared" si="4"/>
        <v>0</v>
      </c>
      <c r="EP13" s="193">
        <f t="shared" si="4"/>
        <v>0</v>
      </c>
      <c r="EQ13" s="193">
        <f t="shared" si="4"/>
        <v>0</v>
      </c>
      <c r="ER13" s="193">
        <f t="shared" si="4"/>
        <v>0</v>
      </c>
      <c r="ES13" s="193">
        <f t="shared" si="4"/>
        <v>0</v>
      </c>
      <c r="ET13" s="193">
        <f t="shared" si="4"/>
        <v>0</v>
      </c>
      <c r="EU13" s="193">
        <f t="shared" si="4"/>
        <v>0</v>
      </c>
      <c r="EV13" s="193">
        <f t="shared" si="4"/>
        <v>0</v>
      </c>
      <c r="EW13" s="193">
        <f t="shared" si="4"/>
        <v>0</v>
      </c>
      <c r="EX13" s="193">
        <f t="shared" si="4"/>
        <v>0</v>
      </c>
      <c r="EY13" s="193">
        <f t="shared" si="4"/>
        <v>0</v>
      </c>
      <c r="EZ13" s="193">
        <f t="shared" si="4"/>
        <v>0</v>
      </c>
      <c r="FA13" s="193">
        <f t="shared" si="4"/>
        <v>0</v>
      </c>
      <c r="FB13" s="193">
        <f t="shared" si="4"/>
        <v>0</v>
      </c>
      <c r="FC13" s="193">
        <f t="shared" si="4"/>
        <v>0</v>
      </c>
      <c r="FD13" s="193">
        <f t="shared" si="4"/>
        <v>0</v>
      </c>
      <c r="FE13" s="193">
        <f t="shared" si="4"/>
        <v>0</v>
      </c>
      <c r="FF13" s="193">
        <f t="shared" si="4"/>
        <v>0</v>
      </c>
      <c r="FG13" s="193">
        <f t="shared" si="4"/>
        <v>0</v>
      </c>
      <c r="FH13" s="193">
        <f t="shared" si="4"/>
        <v>0</v>
      </c>
      <c r="FI13" s="193">
        <f t="shared" si="4"/>
        <v>0</v>
      </c>
      <c r="FJ13" s="193">
        <f t="shared" si="4"/>
        <v>0</v>
      </c>
      <c r="FK13" s="193">
        <f t="shared" si="4"/>
        <v>0</v>
      </c>
      <c r="FL13" s="193">
        <f t="shared" si="4"/>
        <v>0</v>
      </c>
      <c r="FM13" s="193">
        <f t="shared" si="4"/>
        <v>0</v>
      </c>
      <c r="FN13" s="193">
        <f t="shared" ref="FN13:GJ13" si="5" xml:space="preserve"> (FN10 - FN11) * FN12</f>
        <v>0</v>
      </c>
      <c r="FO13" s="193">
        <f t="shared" si="5"/>
        <v>0</v>
      </c>
      <c r="FP13" s="193">
        <f t="shared" si="5"/>
        <v>0</v>
      </c>
      <c r="FQ13" s="193">
        <f t="shared" si="5"/>
        <v>0</v>
      </c>
      <c r="FR13" s="193">
        <f t="shared" si="5"/>
        <v>0</v>
      </c>
      <c r="FS13" s="193">
        <f t="shared" si="5"/>
        <v>0</v>
      </c>
      <c r="FT13" s="193">
        <f t="shared" si="5"/>
        <v>0</v>
      </c>
      <c r="FU13" s="193">
        <f t="shared" si="5"/>
        <v>0</v>
      </c>
      <c r="FV13" s="193">
        <f t="shared" si="5"/>
        <v>0</v>
      </c>
      <c r="FW13" s="193">
        <f t="shared" si="5"/>
        <v>0</v>
      </c>
      <c r="FX13" s="193">
        <f t="shared" si="5"/>
        <v>0</v>
      </c>
      <c r="FY13" s="193">
        <f t="shared" si="5"/>
        <v>0</v>
      </c>
      <c r="FZ13" s="193">
        <f t="shared" si="5"/>
        <v>0</v>
      </c>
      <c r="GA13" s="193">
        <f t="shared" si="5"/>
        <v>0</v>
      </c>
      <c r="GB13" s="193">
        <f t="shared" si="5"/>
        <v>0</v>
      </c>
      <c r="GC13" s="193">
        <f t="shared" si="5"/>
        <v>0</v>
      </c>
      <c r="GD13" s="193">
        <f t="shared" si="5"/>
        <v>0</v>
      </c>
      <c r="GE13" s="193">
        <f t="shared" si="5"/>
        <v>0</v>
      </c>
      <c r="GF13" s="193">
        <f t="shared" si="5"/>
        <v>0</v>
      </c>
      <c r="GG13" s="193">
        <f t="shared" si="5"/>
        <v>0</v>
      </c>
      <c r="GH13" s="193">
        <f t="shared" si="5"/>
        <v>0</v>
      </c>
      <c r="GI13" s="193">
        <f t="shared" si="5"/>
        <v>0</v>
      </c>
      <c r="GJ13" s="193">
        <f t="shared" si="5"/>
        <v>0</v>
      </c>
    </row>
    <row r="15" spans="1:192" x14ac:dyDescent="0.25">
      <c r="A15" s="285"/>
      <c r="B15" s="285"/>
      <c r="C15" s="425"/>
      <c r="D15" s="286"/>
      <c r="E15" s="489" t="str">
        <f xml:space="preserve"> InpC!E$131</f>
        <v>Senior debt DSCR - year 1</v>
      </c>
      <c r="F15" s="489">
        <f xml:space="preserve"> InpC!F$131</f>
        <v>1.4</v>
      </c>
      <c r="G15" s="489" t="str">
        <f xml:space="preserve"> InpC!G$131</f>
        <v>ratio</v>
      </c>
      <c r="H15" s="83"/>
      <c r="I15" s="4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83"/>
      <c r="BW15" s="83"/>
      <c r="BX15" s="83"/>
      <c r="BY15" s="83"/>
      <c r="BZ15" s="83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  <c r="CQ15" s="83"/>
      <c r="CR15" s="83"/>
      <c r="CS15" s="83"/>
      <c r="CT15" s="83"/>
      <c r="CU15" s="83"/>
      <c r="CV15" s="83"/>
      <c r="CW15" s="83"/>
      <c r="CX15" s="83"/>
      <c r="CY15" s="83"/>
      <c r="CZ15" s="83"/>
      <c r="DA15" s="83"/>
      <c r="DB15" s="83"/>
      <c r="DC15" s="83"/>
      <c r="DD15" s="83"/>
      <c r="DE15" s="83"/>
      <c r="DF15" s="83"/>
      <c r="DG15" s="83"/>
      <c r="DH15" s="83"/>
      <c r="DI15" s="83"/>
      <c r="DJ15" s="83"/>
      <c r="DK15" s="83"/>
      <c r="DL15" s="83"/>
      <c r="DM15" s="83"/>
      <c r="DN15" s="83"/>
      <c r="DO15" s="83"/>
      <c r="DP15" s="83"/>
      <c r="DQ15" s="83"/>
      <c r="DR15" s="83"/>
      <c r="DS15" s="83"/>
      <c r="DT15" s="83"/>
      <c r="DU15" s="83"/>
      <c r="DV15" s="83"/>
      <c r="DW15" s="83"/>
      <c r="DX15" s="83"/>
      <c r="DY15" s="83"/>
      <c r="DZ15" s="83"/>
      <c r="EA15" s="83"/>
      <c r="EB15" s="83"/>
      <c r="EC15" s="83"/>
      <c r="ED15" s="83"/>
      <c r="EE15" s="83"/>
      <c r="EF15" s="83"/>
      <c r="EG15" s="83"/>
      <c r="EH15" s="83"/>
      <c r="EI15" s="83"/>
      <c r="EJ15" s="83"/>
      <c r="EK15" s="83"/>
      <c r="EL15" s="83"/>
      <c r="EM15" s="83"/>
      <c r="EN15" s="83"/>
      <c r="EO15" s="83"/>
      <c r="EP15" s="83"/>
      <c r="EQ15" s="83"/>
      <c r="ER15" s="83"/>
      <c r="ES15" s="83"/>
      <c r="ET15" s="83"/>
      <c r="EU15" s="83"/>
      <c r="EV15" s="83"/>
      <c r="EW15" s="83"/>
      <c r="EX15" s="83"/>
      <c r="EY15" s="83"/>
      <c r="EZ15" s="83"/>
      <c r="FA15" s="83"/>
      <c r="FB15" s="83"/>
      <c r="FC15" s="83"/>
      <c r="FD15" s="83"/>
      <c r="FE15" s="83"/>
      <c r="FF15" s="83"/>
      <c r="FG15" s="83"/>
      <c r="FH15" s="83"/>
      <c r="FI15" s="83"/>
      <c r="FJ15" s="83"/>
      <c r="FK15" s="83"/>
      <c r="FL15" s="83"/>
      <c r="FM15" s="83"/>
      <c r="FN15" s="83"/>
      <c r="FO15" s="83"/>
      <c r="FP15" s="83"/>
      <c r="FQ15" s="83"/>
      <c r="FR15" s="83"/>
      <c r="FS15" s="83"/>
      <c r="FT15" s="83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</row>
    <row r="16" spans="1:192" x14ac:dyDescent="0.25">
      <c r="A16" s="285"/>
      <c r="B16" s="285"/>
      <c r="C16" s="425"/>
      <c r="D16" s="286"/>
      <c r="E16" s="489" t="str">
        <f xml:space="preserve"> InpC!E$132</f>
        <v>Senior debt DSCR - year 2</v>
      </c>
      <c r="F16" s="489">
        <f xml:space="preserve"> InpC!F$132</f>
        <v>1.4</v>
      </c>
      <c r="G16" s="489" t="str">
        <f xml:space="preserve"> InpC!G$132</f>
        <v>ratio</v>
      </c>
      <c r="H16" s="83"/>
      <c r="I16" s="4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83"/>
      <c r="BU16" s="83"/>
      <c r="BV16" s="83"/>
      <c r="BW16" s="83"/>
      <c r="BX16" s="83"/>
      <c r="BY16" s="83"/>
      <c r="BZ16" s="83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  <c r="CQ16" s="83"/>
      <c r="CR16" s="83"/>
      <c r="CS16" s="83"/>
      <c r="CT16" s="83"/>
      <c r="CU16" s="83"/>
      <c r="CV16" s="83"/>
      <c r="CW16" s="83"/>
      <c r="CX16" s="83"/>
      <c r="CY16" s="83"/>
      <c r="CZ16" s="83"/>
      <c r="DA16" s="83"/>
      <c r="DB16" s="83"/>
      <c r="DC16" s="83"/>
      <c r="DD16" s="83"/>
      <c r="DE16" s="83"/>
      <c r="DF16" s="83"/>
      <c r="DG16" s="83"/>
      <c r="DH16" s="83"/>
      <c r="DI16" s="83"/>
      <c r="DJ16" s="83"/>
      <c r="DK16" s="83"/>
      <c r="DL16" s="83"/>
      <c r="DM16" s="83"/>
      <c r="DN16" s="83"/>
      <c r="DO16" s="83"/>
      <c r="DP16" s="83"/>
      <c r="DQ16" s="83"/>
      <c r="DR16" s="83"/>
      <c r="DS16" s="83"/>
      <c r="DT16" s="83"/>
      <c r="DU16" s="83"/>
      <c r="DV16" s="83"/>
      <c r="DW16" s="83"/>
      <c r="DX16" s="83"/>
      <c r="DY16" s="83"/>
      <c r="DZ16" s="83"/>
      <c r="EA16" s="83"/>
      <c r="EB16" s="83"/>
      <c r="EC16" s="83"/>
      <c r="ED16" s="83"/>
      <c r="EE16" s="83"/>
      <c r="EF16" s="83"/>
      <c r="EG16" s="83"/>
      <c r="EH16" s="83"/>
      <c r="EI16" s="83"/>
      <c r="EJ16" s="83"/>
      <c r="EK16" s="83"/>
      <c r="EL16" s="83"/>
      <c r="EM16" s="83"/>
      <c r="EN16" s="83"/>
      <c r="EO16" s="83"/>
      <c r="EP16" s="83"/>
      <c r="EQ16" s="83"/>
      <c r="ER16" s="83"/>
      <c r="ES16" s="83"/>
      <c r="ET16" s="83"/>
      <c r="EU16" s="83"/>
      <c r="EV16" s="83"/>
      <c r="EW16" s="83"/>
      <c r="EX16" s="83"/>
      <c r="EY16" s="83"/>
      <c r="EZ16" s="83"/>
      <c r="FA16" s="83"/>
      <c r="FB16" s="83"/>
      <c r="FC16" s="83"/>
      <c r="FD16" s="83"/>
      <c r="FE16" s="83"/>
      <c r="FF16" s="83"/>
      <c r="FG16" s="83"/>
      <c r="FH16" s="83"/>
      <c r="FI16" s="83"/>
      <c r="FJ16" s="83"/>
      <c r="FK16" s="83"/>
      <c r="FL16" s="83"/>
      <c r="FM16" s="83"/>
      <c r="FN16" s="83"/>
      <c r="FO16" s="83"/>
      <c r="FP16" s="83"/>
      <c r="FQ16" s="83"/>
      <c r="FR16" s="83"/>
      <c r="FS16" s="83"/>
      <c r="FT16" s="83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</row>
    <row r="17" spans="1:192" x14ac:dyDescent="0.25">
      <c r="A17" s="285"/>
      <c r="B17" s="285"/>
      <c r="C17" s="425"/>
      <c r="D17" s="286"/>
      <c r="E17" s="489" t="str">
        <f xml:space="preserve"> InpC!E$133</f>
        <v>Senior debt DSCR - year 3</v>
      </c>
      <c r="F17" s="489">
        <f xml:space="preserve"> InpC!F$133</f>
        <v>1.4</v>
      </c>
      <c r="G17" s="489" t="str">
        <f xml:space="preserve"> InpC!G$133</f>
        <v>ratio</v>
      </c>
      <c r="H17" s="83"/>
      <c r="I17" s="4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83"/>
      <c r="BW17" s="83"/>
      <c r="BX17" s="83"/>
      <c r="BY17" s="83"/>
      <c r="BZ17" s="83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  <c r="CQ17" s="83"/>
      <c r="CR17" s="83"/>
      <c r="CS17" s="83"/>
      <c r="CT17" s="83"/>
      <c r="CU17" s="83"/>
      <c r="CV17" s="83"/>
      <c r="CW17" s="83"/>
      <c r="CX17" s="83"/>
      <c r="CY17" s="83"/>
      <c r="CZ17" s="83"/>
      <c r="DA17" s="83"/>
      <c r="DB17" s="83"/>
      <c r="DC17" s="83"/>
      <c r="DD17" s="83"/>
      <c r="DE17" s="83"/>
      <c r="DF17" s="83"/>
      <c r="DG17" s="83"/>
      <c r="DH17" s="83"/>
      <c r="DI17" s="83"/>
      <c r="DJ17" s="83"/>
      <c r="DK17" s="83"/>
      <c r="DL17" s="83"/>
      <c r="DM17" s="83"/>
      <c r="DN17" s="83"/>
      <c r="DO17" s="83"/>
      <c r="DP17" s="83"/>
      <c r="DQ17" s="83"/>
      <c r="DR17" s="83"/>
      <c r="DS17" s="83"/>
      <c r="DT17" s="83"/>
      <c r="DU17" s="83"/>
      <c r="DV17" s="83"/>
      <c r="DW17" s="83"/>
      <c r="DX17" s="83"/>
      <c r="DY17" s="83"/>
      <c r="DZ17" s="83"/>
      <c r="EA17" s="83"/>
      <c r="EB17" s="83"/>
      <c r="EC17" s="83"/>
      <c r="ED17" s="83"/>
      <c r="EE17" s="83"/>
      <c r="EF17" s="83"/>
      <c r="EG17" s="83"/>
      <c r="EH17" s="83"/>
      <c r="EI17" s="83"/>
      <c r="EJ17" s="83"/>
      <c r="EK17" s="83"/>
      <c r="EL17" s="83"/>
      <c r="EM17" s="83"/>
      <c r="EN17" s="83"/>
      <c r="EO17" s="83"/>
      <c r="EP17" s="83"/>
      <c r="EQ17" s="83"/>
      <c r="ER17" s="83"/>
      <c r="ES17" s="83"/>
      <c r="ET17" s="83"/>
      <c r="EU17" s="83"/>
      <c r="EV17" s="83"/>
      <c r="EW17" s="83"/>
      <c r="EX17" s="83"/>
      <c r="EY17" s="83"/>
      <c r="EZ17" s="83"/>
      <c r="FA17" s="83"/>
      <c r="FB17" s="83"/>
      <c r="FC17" s="83"/>
      <c r="FD17" s="83"/>
      <c r="FE17" s="83"/>
      <c r="FF17" s="83"/>
      <c r="FG17" s="83"/>
      <c r="FH17" s="83"/>
      <c r="FI17" s="83"/>
      <c r="FJ17" s="83"/>
      <c r="FK17" s="83"/>
      <c r="FL17" s="83"/>
      <c r="FM17" s="83"/>
      <c r="FN17" s="83"/>
      <c r="FO17" s="83"/>
      <c r="FP17" s="83"/>
      <c r="FQ17" s="83"/>
      <c r="FR17" s="83"/>
      <c r="FS17" s="83"/>
      <c r="FT17" s="83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</row>
    <row r="18" spans="1:192" x14ac:dyDescent="0.25">
      <c r="A18" s="285"/>
      <c r="B18" s="285"/>
      <c r="C18" s="425"/>
      <c r="D18" s="286"/>
      <c r="E18" s="489" t="str">
        <f xml:space="preserve"> InpC!E$134</f>
        <v>Senior debt DSCR - year 4</v>
      </c>
      <c r="F18" s="489">
        <f xml:space="preserve"> InpC!F$134</f>
        <v>1.4</v>
      </c>
      <c r="G18" s="489" t="str">
        <f xml:space="preserve"> InpC!G$134</f>
        <v>ratio</v>
      </c>
      <c r="H18" s="83"/>
      <c r="I18" s="4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83"/>
      <c r="BU18" s="83"/>
      <c r="BV18" s="83"/>
      <c r="BW18" s="83"/>
      <c r="BX18" s="83"/>
      <c r="BY18" s="83"/>
      <c r="BZ18" s="83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  <c r="CQ18" s="83"/>
      <c r="CR18" s="83"/>
      <c r="CS18" s="83"/>
      <c r="CT18" s="83"/>
      <c r="CU18" s="83"/>
      <c r="CV18" s="83"/>
      <c r="CW18" s="83"/>
      <c r="CX18" s="83"/>
      <c r="CY18" s="83"/>
      <c r="CZ18" s="83"/>
      <c r="DA18" s="83"/>
      <c r="DB18" s="83"/>
      <c r="DC18" s="83"/>
      <c r="DD18" s="83"/>
      <c r="DE18" s="83"/>
      <c r="DF18" s="83"/>
      <c r="DG18" s="83"/>
      <c r="DH18" s="83"/>
      <c r="DI18" s="83"/>
      <c r="DJ18" s="83"/>
      <c r="DK18" s="83"/>
      <c r="DL18" s="83"/>
      <c r="DM18" s="83"/>
      <c r="DN18" s="83"/>
      <c r="DO18" s="83"/>
      <c r="DP18" s="83"/>
      <c r="DQ18" s="83"/>
      <c r="DR18" s="83"/>
      <c r="DS18" s="83"/>
      <c r="DT18" s="83"/>
      <c r="DU18" s="83"/>
      <c r="DV18" s="83"/>
      <c r="DW18" s="83"/>
      <c r="DX18" s="83"/>
      <c r="DY18" s="83"/>
      <c r="DZ18" s="83"/>
      <c r="EA18" s="83"/>
      <c r="EB18" s="83"/>
      <c r="EC18" s="83"/>
      <c r="ED18" s="83"/>
      <c r="EE18" s="83"/>
      <c r="EF18" s="83"/>
      <c r="EG18" s="83"/>
      <c r="EH18" s="83"/>
      <c r="EI18" s="83"/>
      <c r="EJ18" s="83"/>
      <c r="EK18" s="83"/>
      <c r="EL18" s="83"/>
      <c r="EM18" s="83"/>
      <c r="EN18" s="83"/>
      <c r="EO18" s="83"/>
      <c r="EP18" s="83"/>
      <c r="EQ18" s="83"/>
      <c r="ER18" s="83"/>
      <c r="ES18" s="83"/>
      <c r="ET18" s="83"/>
      <c r="EU18" s="83"/>
      <c r="EV18" s="83"/>
      <c r="EW18" s="83"/>
      <c r="EX18" s="83"/>
      <c r="EY18" s="83"/>
      <c r="EZ18" s="83"/>
      <c r="FA18" s="83"/>
      <c r="FB18" s="83"/>
      <c r="FC18" s="83"/>
      <c r="FD18" s="83"/>
      <c r="FE18" s="83"/>
      <c r="FF18" s="83"/>
      <c r="FG18" s="83"/>
      <c r="FH18" s="83"/>
      <c r="FI18" s="83"/>
      <c r="FJ18" s="83"/>
      <c r="FK18" s="83"/>
      <c r="FL18" s="83"/>
      <c r="FM18" s="83"/>
      <c r="FN18" s="83"/>
      <c r="FO18" s="83"/>
      <c r="FP18" s="83"/>
      <c r="FQ18" s="83"/>
      <c r="FR18" s="83"/>
      <c r="FS18" s="83"/>
      <c r="FT18" s="83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</row>
    <row r="19" spans="1:192" x14ac:dyDescent="0.25">
      <c r="A19" s="285"/>
      <c r="B19" s="285"/>
      <c r="C19" s="425"/>
      <c r="D19" s="286"/>
      <c r="E19" s="489" t="str">
        <f xml:space="preserve"> InpC!E$135</f>
        <v>Senior debt DSCR - year 5</v>
      </c>
      <c r="F19" s="489">
        <f xml:space="preserve"> InpC!F$135</f>
        <v>1.4</v>
      </c>
      <c r="G19" s="489" t="str">
        <f xml:space="preserve"> InpC!G$135</f>
        <v>ratio</v>
      </c>
      <c r="H19" s="83"/>
      <c r="I19" s="4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83"/>
      <c r="BW19" s="83"/>
      <c r="BX19" s="83"/>
      <c r="BY19" s="83"/>
      <c r="BZ19" s="83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  <c r="CQ19" s="83"/>
      <c r="CR19" s="83"/>
      <c r="CS19" s="83"/>
      <c r="CT19" s="83"/>
      <c r="CU19" s="83"/>
      <c r="CV19" s="83"/>
      <c r="CW19" s="83"/>
      <c r="CX19" s="83"/>
      <c r="CY19" s="83"/>
      <c r="CZ19" s="83"/>
      <c r="DA19" s="83"/>
      <c r="DB19" s="83"/>
      <c r="DC19" s="83"/>
      <c r="DD19" s="83"/>
      <c r="DE19" s="83"/>
      <c r="DF19" s="83"/>
      <c r="DG19" s="83"/>
      <c r="DH19" s="83"/>
      <c r="DI19" s="83"/>
      <c r="DJ19" s="83"/>
      <c r="DK19" s="83"/>
      <c r="DL19" s="83"/>
      <c r="DM19" s="83"/>
      <c r="DN19" s="83"/>
      <c r="DO19" s="83"/>
      <c r="DP19" s="83"/>
      <c r="DQ19" s="83"/>
      <c r="DR19" s="83"/>
      <c r="DS19" s="83"/>
      <c r="DT19" s="83"/>
      <c r="DU19" s="83"/>
      <c r="DV19" s="83"/>
      <c r="DW19" s="83"/>
      <c r="DX19" s="83"/>
      <c r="DY19" s="83"/>
      <c r="DZ19" s="83"/>
      <c r="EA19" s="83"/>
      <c r="EB19" s="83"/>
      <c r="EC19" s="83"/>
      <c r="ED19" s="83"/>
      <c r="EE19" s="83"/>
      <c r="EF19" s="83"/>
      <c r="EG19" s="83"/>
      <c r="EH19" s="83"/>
      <c r="EI19" s="83"/>
      <c r="EJ19" s="83"/>
      <c r="EK19" s="83"/>
      <c r="EL19" s="83"/>
      <c r="EM19" s="83"/>
      <c r="EN19" s="83"/>
      <c r="EO19" s="83"/>
      <c r="EP19" s="83"/>
      <c r="EQ19" s="83"/>
      <c r="ER19" s="83"/>
      <c r="ES19" s="83"/>
      <c r="ET19" s="83"/>
      <c r="EU19" s="83"/>
      <c r="EV19" s="83"/>
      <c r="EW19" s="83"/>
      <c r="EX19" s="83"/>
      <c r="EY19" s="83"/>
      <c r="EZ19" s="83"/>
      <c r="FA19" s="83"/>
      <c r="FB19" s="83"/>
      <c r="FC19" s="83"/>
      <c r="FD19" s="83"/>
      <c r="FE19" s="83"/>
      <c r="FF19" s="83"/>
      <c r="FG19" s="83"/>
      <c r="FH19" s="83"/>
      <c r="FI19" s="83"/>
      <c r="FJ19" s="83"/>
      <c r="FK19" s="83"/>
      <c r="FL19" s="83"/>
      <c r="FM19" s="83"/>
      <c r="FN19" s="83"/>
      <c r="FO19" s="83"/>
      <c r="FP19" s="83"/>
      <c r="FQ19" s="83"/>
      <c r="FR19" s="83"/>
      <c r="FS19" s="83"/>
      <c r="FT19" s="83"/>
      <c r="FU19" s="83"/>
      <c r="FV19" s="83"/>
      <c r="FW19" s="83"/>
      <c r="FX19" s="83"/>
      <c r="FY19" s="83"/>
      <c r="FZ19" s="83"/>
      <c r="GA19" s="83"/>
      <c r="GB19" s="83"/>
      <c r="GC19" s="83"/>
      <c r="GD19" s="83"/>
      <c r="GE19" s="83"/>
      <c r="GF19" s="83"/>
      <c r="GG19" s="83"/>
      <c r="GH19" s="83"/>
      <c r="GI19" s="83"/>
      <c r="GJ19" s="83"/>
    </row>
    <row r="20" spans="1:192" x14ac:dyDescent="0.25">
      <c r="A20" s="285"/>
      <c r="B20" s="285"/>
      <c r="C20" s="425"/>
      <c r="D20" s="286"/>
      <c r="E20" s="489" t="str">
        <f xml:space="preserve"> InpC!E$136</f>
        <v>Senior debt DSCR - year 6</v>
      </c>
      <c r="F20" s="489">
        <f xml:space="preserve"> InpC!F$136</f>
        <v>1.4</v>
      </c>
      <c r="G20" s="489" t="str">
        <f xml:space="preserve"> InpC!G$136</f>
        <v>ratio</v>
      </c>
      <c r="H20" s="83"/>
      <c r="I20" s="4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83"/>
      <c r="BU20" s="83"/>
      <c r="BV20" s="83"/>
      <c r="BW20" s="83"/>
      <c r="BX20" s="83"/>
      <c r="BY20" s="83"/>
      <c r="BZ20" s="83"/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  <c r="CQ20" s="83"/>
      <c r="CR20" s="83"/>
      <c r="CS20" s="83"/>
      <c r="CT20" s="83"/>
      <c r="CU20" s="83"/>
      <c r="CV20" s="83"/>
      <c r="CW20" s="83"/>
      <c r="CX20" s="83"/>
      <c r="CY20" s="83"/>
      <c r="CZ20" s="83"/>
      <c r="DA20" s="83"/>
      <c r="DB20" s="83"/>
      <c r="DC20" s="83"/>
      <c r="DD20" s="83"/>
      <c r="DE20" s="83"/>
      <c r="DF20" s="83"/>
      <c r="DG20" s="83"/>
      <c r="DH20" s="83"/>
      <c r="DI20" s="83"/>
      <c r="DJ20" s="83"/>
      <c r="DK20" s="83"/>
      <c r="DL20" s="83"/>
      <c r="DM20" s="83"/>
      <c r="DN20" s="83"/>
      <c r="DO20" s="83"/>
      <c r="DP20" s="83"/>
      <c r="DQ20" s="83"/>
      <c r="DR20" s="83"/>
      <c r="DS20" s="83"/>
      <c r="DT20" s="83"/>
      <c r="DU20" s="83"/>
      <c r="DV20" s="83"/>
      <c r="DW20" s="83"/>
      <c r="DX20" s="83"/>
      <c r="DY20" s="83"/>
      <c r="DZ20" s="83"/>
      <c r="EA20" s="83"/>
      <c r="EB20" s="83"/>
      <c r="EC20" s="83"/>
      <c r="ED20" s="83"/>
      <c r="EE20" s="83"/>
      <c r="EF20" s="83"/>
      <c r="EG20" s="83"/>
      <c r="EH20" s="83"/>
      <c r="EI20" s="83"/>
      <c r="EJ20" s="83"/>
      <c r="EK20" s="83"/>
      <c r="EL20" s="83"/>
      <c r="EM20" s="83"/>
      <c r="EN20" s="83"/>
      <c r="EO20" s="83"/>
      <c r="EP20" s="83"/>
      <c r="EQ20" s="83"/>
      <c r="ER20" s="83"/>
      <c r="ES20" s="83"/>
      <c r="ET20" s="83"/>
      <c r="EU20" s="83"/>
      <c r="EV20" s="83"/>
      <c r="EW20" s="83"/>
      <c r="EX20" s="83"/>
      <c r="EY20" s="83"/>
      <c r="EZ20" s="83"/>
      <c r="FA20" s="83"/>
      <c r="FB20" s="83"/>
      <c r="FC20" s="83"/>
      <c r="FD20" s="83"/>
      <c r="FE20" s="83"/>
      <c r="FF20" s="83"/>
      <c r="FG20" s="83"/>
      <c r="FH20" s="83"/>
      <c r="FI20" s="83"/>
      <c r="FJ20" s="83"/>
      <c r="FK20" s="83"/>
      <c r="FL20" s="83"/>
      <c r="FM20" s="83"/>
      <c r="FN20" s="83"/>
      <c r="FO20" s="83"/>
      <c r="FP20" s="83"/>
      <c r="FQ20" s="83"/>
      <c r="FR20" s="83"/>
      <c r="FS20" s="83"/>
      <c r="FT20" s="83"/>
      <c r="FU20" s="83"/>
      <c r="FV20" s="83"/>
      <c r="FW20" s="83"/>
      <c r="FX20" s="83"/>
      <c r="FY20" s="83"/>
      <c r="FZ20" s="83"/>
      <c r="GA20" s="83"/>
      <c r="GB20" s="83"/>
      <c r="GC20" s="83"/>
      <c r="GD20" s="83"/>
      <c r="GE20" s="83"/>
      <c r="GF20" s="83"/>
      <c r="GG20" s="83"/>
      <c r="GH20" s="83"/>
      <c r="GI20" s="83"/>
      <c r="GJ20" s="83"/>
    </row>
    <row r="21" spans="1:192" x14ac:dyDescent="0.25">
      <c r="A21" s="285"/>
      <c r="B21" s="285"/>
      <c r="C21" s="425"/>
      <c r="D21" s="286"/>
      <c r="E21" s="489" t="str">
        <f xml:space="preserve"> InpC!E$137</f>
        <v>Senior debt DSCR - year 7</v>
      </c>
      <c r="F21" s="489">
        <f xml:space="preserve"> InpC!F$137</f>
        <v>1.4</v>
      </c>
      <c r="G21" s="489" t="str">
        <f xml:space="preserve"> InpC!G$137</f>
        <v>ratio</v>
      </c>
      <c r="H21" s="83"/>
      <c r="I21" s="4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83"/>
      <c r="BW21" s="83"/>
      <c r="BX21" s="83"/>
      <c r="BY21" s="83"/>
      <c r="BZ21" s="83"/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  <c r="CQ21" s="83"/>
      <c r="CR21" s="83"/>
      <c r="CS21" s="83"/>
      <c r="CT21" s="83"/>
      <c r="CU21" s="83"/>
      <c r="CV21" s="83"/>
      <c r="CW21" s="83"/>
      <c r="CX21" s="83"/>
      <c r="CY21" s="83"/>
      <c r="CZ21" s="83"/>
      <c r="DA21" s="83"/>
      <c r="DB21" s="83"/>
      <c r="DC21" s="83"/>
      <c r="DD21" s="83"/>
      <c r="DE21" s="83"/>
      <c r="DF21" s="83"/>
      <c r="DG21" s="83"/>
      <c r="DH21" s="83"/>
      <c r="DI21" s="83"/>
      <c r="DJ21" s="83"/>
      <c r="DK21" s="83"/>
      <c r="DL21" s="83"/>
      <c r="DM21" s="83"/>
      <c r="DN21" s="83"/>
      <c r="DO21" s="83"/>
      <c r="DP21" s="83"/>
      <c r="DQ21" s="83"/>
      <c r="DR21" s="83"/>
      <c r="DS21" s="83"/>
      <c r="DT21" s="83"/>
      <c r="DU21" s="83"/>
      <c r="DV21" s="83"/>
      <c r="DW21" s="83"/>
      <c r="DX21" s="83"/>
      <c r="DY21" s="83"/>
      <c r="DZ21" s="83"/>
      <c r="EA21" s="83"/>
      <c r="EB21" s="83"/>
      <c r="EC21" s="83"/>
      <c r="ED21" s="83"/>
      <c r="EE21" s="83"/>
      <c r="EF21" s="83"/>
      <c r="EG21" s="83"/>
      <c r="EH21" s="83"/>
      <c r="EI21" s="83"/>
      <c r="EJ21" s="83"/>
      <c r="EK21" s="83"/>
      <c r="EL21" s="83"/>
      <c r="EM21" s="83"/>
      <c r="EN21" s="83"/>
      <c r="EO21" s="83"/>
      <c r="EP21" s="83"/>
      <c r="EQ21" s="83"/>
      <c r="ER21" s="83"/>
      <c r="ES21" s="83"/>
      <c r="ET21" s="83"/>
      <c r="EU21" s="83"/>
      <c r="EV21" s="83"/>
      <c r="EW21" s="83"/>
      <c r="EX21" s="83"/>
      <c r="EY21" s="83"/>
      <c r="EZ21" s="83"/>
      <c r="FA21" s="83"/>
      <c r="FB21" s="83"/>
      <c r="FC21" s="83"/>
      <c r="FD21" s="83"/>
      <c r="FE21" s="83"/>
      <c r="FF21" s="83"/>
      <c r="FG21" s="83"/>
      <c r="FH21" s="83"/>
      <c r="FI21" s="83"/>
      <c r="FJ21" s="83"/>
      <c r="FK21" s="83"/>
      <c r="FL21" s="83"/>
      <c r="FM21" s="83"/>
      <c r="FN21" s="83"/>
      <c r="FO21" s="83"/>
      <c r="FP21" s="83"/>
      <c r="FQ21" s="83"/>
      <c r="FR21" s="83"/>
      <c r="FS21" s="83"/>
      <c r="FT21" s="83"/>
      <c r="FU21" s="83"/>
      <c r="FV21" s="83"/>
      <c r="FW21" s="83"/>
      <c r="FX21" s="83"/>
      <c r="FY21" s="83"/>
      <c r="FZ21" s="83"/>
      <c r="GA21" s="83"/>
      <c r="GB21" s="83"/>
      <c r="GC21" s="83"/>
      <c r="GD21" s="83"/>
      <c r="GE21" s="83"/>
      <c r="GF21" s="83"/>
      <c r="GG21" s="83"/>
      <c r="GH21" s="83"/>
      <c r="GI21" s="83"/>
      <c r="GJ21" s="83"/>
    </row>
    <row r="22" spans="1:192" x14ac:dyDescent="0.25">
      <c r="A22" s="285"/>
      <c r="B22" s="285"/>
      <c r="C22" s="425"/>
      <c r="D22" s="286"/>
      <c r="E22" s="489" t="str">
        <f xml:space="preserve"> InpC!E$138</f>
        <v>Senior debt DSCR - year 8</v>
      </c>
      <c r="F22" s="489">
        <f xml:space="preserve"> InpC!F$138</f>
        <v>1.4</v>
      </c>
      <c r="G22" s="489" t="str">
        <f xml:space="preserve"> InpC!G$138</f>
        <v>ratio</v>
      </c>
      <c r="H22" s="83"/>
      <c r="I22" s="4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83"/>
      <c r="BU22" s="83"/>
      <c r="BV22" s="83"/>
      <c r="BW22" s="83"/>
      <c r="BX22" s="83"/>
      <c r="BY22" s="83"/>
      <c r="BZ22" s="83"/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  <c r="CQ22" s="83"/>
      <c r="CR22" s="83"/>
      <c r="CS22" s="83"/>
      <c r="CT22" s="83"/>
      <c r="CU22" s="83"/>
      <c r="CV22" s="83"/>
      <c r="CW22" s="83"/>
      <c r="CX22" s="83"/>
      <c r="CY22" s="83"/>
      <c r="CZ22" s="83"/>
      <c r="DA22" s="83"/>
      <c r="DB22" s="83"/>
      <c r="DC22" s="83"/>
      <c r="DD22" s="83"/>
      <c r="DE22" s="83"/>
      <c r="DF22" s="83"/>
      <c r="DG22" s="83"/>
      <c r="DH22" s="83"/>
      <c r="DI22" s="83"/>
      <c r="DJ22" s="83"/>
      <c r="DK22" s="83"/>
      <c r="DL22" s="83"/>
      <c r="DM22" s="83"/>
      <c r="DN22" s="83"/>
      <c r="DO22" s="83"/>
      <c r="DP22" s="83"/>
      <c r="DQ22" s="83"/>
      <c r="DR22" s="83"/>
      <c r="DS22" s="83"/>
      <c r="DT22" s="83"/>
      <c r="DU22" s="83"/>
      <c r="DV22" s="83"/>
      <c r="DW22" s="83"/>
      <c r="DX22" s="83"/>
      <c r="DY22" s="83"/>
      <c r="DZ22" s="83"/>
      <c r="EA22" s="83"/>
      <c r="EB22" s="83"/>
      <c r="EC22" s="83"/>
      <c r="ED22" s="83"/>
      <c r="EE22" s="83"/>
      <c r="EF22" s="83"/>
      <c r="EG22" s="83"/>
      <c r="EH22" s="83"/>
      <c r="EI22" s="83"/>
      <c r="EJ22" s="83"/>
      <c r="EK22" s="83"/>
      <c r="EL22" s="83"/>
      <c r="EM22" s="83"/>
      <c r="EN22" s="83"/>
      <c r="EO22" s="83"/>
      <c r="EP22" s="83"/>
      <c r="EQ22" s="83"/>
      <c r="ER22" s="83"/>
      <c r="ES22" s="83"/>
      <c r="ET22" s="83"/>
      <c r="EU22" s="83"/>
      <c r="EV22" s="83"/>
      <c r="EW22" s="83"/>
      <c r="EX22" s="83"/>
      <c r="EY22" s="83"/>
      <c r="EZ22" s="83"/>
      <c r="FA22" s="83"/>
      <c r="FB22" s="83"/>
      <c r="FC22" s="83"/>
      <c r="FD22" s="83"/>
      <c r="FE22" s="83"/>
      <c r="FF22" s="83"/>
      <c r="FG22" s="83"/>
      <c r="FH22" s="83"/>
      <c r="FI22" s="83"/>
      <c r="FJ22" s="83"/>
      <c r="FK22" s="83"/>
      <c r="FL22" s="83"/>
      <c r="FM22" s="83"/>
      <c r="FN22" s="83"/>
      <c r="FO22" s="83"/>
      <c r="FP22" s="83"/>
      <c r="FQ22" s="83"/>
      <c r="FR22" s="83"/>
      <c r="FS22" s="83"/>
      <c r="FT22" s="83"/>
      <c r="FU22" s="83"/>
      <c r="FV22" s="83"/>
      <c r="FW22" s="83"/>
      <c r="FX22" s="83"/>
      <c r="FY22" s="83"/>
      <c r="FZ22" s="83"/>
      <c r="GA22" s="83"/>
      <c r="GB22" s="83"/>
      <c r="GC22" s="83"/>
      <c r="GD22" s="83"/>
      <c r="GE22" s="83"/>
      <c r="GF22" s="83"/>
      <c r="GG22" s="83"/>
      <c r="GH22" s="83"/>
      <c r="GI22" s="83"/>
      <c r="GJ22" s="83"/>
    </row>
    <row r="23" spans="1:192" x14ac:dyDescent="0.25">
      <c r="A23" s="285"/>
      <c r="B23" s="285"/>
      <c r="C23" s="425"/>
      <c r="D23" s="286"/>
      <c r="E23" s="489" t="str">
        <f xml:space="preserve"> InpC!E$139</f>
        <v>Senior debt DSCR - year 9</v>
      </c>
      <c r="F23" s="489">
        <f xml:space="preserve"> InpC!F$139</f>
        <v>1.4</v>
      </c>
      <c r="G23" s="489" t="str">
        <f xml:space="preserve"> InpC!G$139</f>
        <v>ratio</v>
      </c>
      <c r="H23" s="83"/>
      <c r="I23" s="4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3"/>
      <c r="DC23" s="83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3"/>
      <c r="DU23" s="83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3"/>
      <c r="EP23" s="83"/>
      <c r="EQ23" s="83"/>
      <c r="ER23" s="83"/>
      <c r="ES23" s="83"/>
      <c r="ET23" s="83"/>
      <c r="EU23" s="83"/>
      <c r="EV23" s="83"/>
      <c r="EW23" s="83"/>
      <c r="EX23" s="83"/>
      <c r="EY23" s="83"/>
      <c r="EZ23" s="83"/>
      <c r="FA23" s="83"/>
      <c r="FB23" s="83"/>
      <c r="FC23" s="83"/>
      <c r="FD23" s="83"/>
      <c r="FE23" s="83"/>
      <c r="FF23" s="83"/>
      <c r="FG23" s="83"/>
      <c r="FH23" s="83"/>
      <c r="FI23" s="83"/>
      <c r="FJ23" s="83"/>
      <c r="FK23" s="83"/>
      <c r="FL23" s="83"/>
      <c r="FM23" s="83"/>
      <c r="FN23" s="83"/>
      <c r="FO23" s="83"/>
      <c r="FP23" s="83"/>
      <c r="FQ23" s="83"/>
      <c r="FR23" s="83"/>
      <c r="FS23" s="83"/>
      <c r="FT23" s="83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</row>
    <row r="24" spans="1:192" x14ac:dyDescent="0.25">
      <c r="A24" s="285"/>
      <c r="B24" s="285"/>
      <c r="C24" s="425"/>
      <c r="D24" s="286"/>
      <c r="E24" s="489" t="str">
        <f xml:space="preserve"> InpC!E$140</f>
        <v>Senior debt DSCR - year 10</v>
      </c>
      <c r="F24" s="489">
        <f xml:space="preserve"> InpC!F$140</f>
        <v>1.4</v>
      </c>
      <c r="G24" s="489" t="str">
        <f xml:space="preserve"> InpC!G$140</f>
        <v>ratio</v>
      </c>
      <c r="H24" s="83"/>
      <c r="I24" s="4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83"/>
      <c r="BU24" s="83"/>
      <c r="BV24" s="83"/>
      <c r="BW24" s="83"/>
      <c r="BX24" s="83"/>
      <c r="BY24" s="83"/>
      <c r="BZ24" s="83"/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  <c r="CQ24" s="83"/>
      <c r="CR24" s="83"/>
      <c r="CS24" s="83"/>
      <c r="CT24" s="83"/>
      <c r="CU24" s="83"/>
      <c r="CV24" s="83"/>
      <c r="CW24" s="83"/>
      <c r="CX24" s="83"/>
      <c r="CY24" s="83"/>
      <c r="CZ24" s="83"/>
      <c r="DA24" s="83"/>
      <c r="DB24" s="83"/>
      <c r="DC24" s="83"/>
      <c r="DD24" s="83"/>
      <c r="DE24" s="83"/>
      <c r="DF24" s="83"/>
      <c r="DG24" s="83"/>
      <c r="DH24" s="83"/>
      <c r="DI24" s="83"/>
      <c r="DJ24" s="83"/>
      <c r="DK24" s="83"/>
      <c r="DL24" s="83"/>
      <c r="DM24" s="83"/>
      <c r="DN24" s="83"/>
      <c r="DO24" s="83"/>
      <c r="DP24" s="83"/>
      <c r="DQ24" s="83"/>
      <c r="DR24" s="83"/>
      <c r="DS24" s="83"/>
      <c r="DT24" s="83"/>
      <c r="DU24" s="83"/>
      <c r="DV24" s="83"/>
      <c r="DW24" s="83"/>
      <c r="DX24" s="83"/>
      <c r="DY24" s="83"/>
      <c r="DZ24" s="83"/>
      <c r="EA24" s="83"/>
      <c r="EB24" s="83"/>
      <c r="EC24" s="83"/>
      <c r="ED24" s="83"/>
      <c r="EE24" s="83"/>
      <c r="EF24" s="83"/>
      <c r="EG24" s="83"/>
      <c r="EH24" s="83"/>
      <c r="EI24" s="83"/>
      <c r="EJ24" s="83"/>
      <c r="EK24" s="83"/>
      <c r="EL24" s="83"/>
      <c r="EM24" s="83"/>
      <c r="EN24" s="83"/>
      <c r="EO24" s="83"/>
      <c r="EP24" s="83"/>
      <c r="EQ24" s="83"/>
      <c r="ER24" s="83"/>
      <c r="ES24" s="83"/>
      <c r="ET24" s="83"/>
      <c r="EU24" s="83"/>
      <c r="EV24" s="83"/>
      <c r="EW24" s="83"/>
      <c r="EX24" s="83"/>
      <c r="EY24" s="83"/>
      <c r="EZ24" s="83"/>
      <c r="FA24" s="83"/>
      <c r="FB24" s="83"/>
      <c r="FC24" s="83"/>
      <c r="FD24" s="83"/>
      <c r="FE24" s="83"/>
      <c r="FF24" s="83"/>
      <c r="FG24" s="83"/>
      <c r="FH24" s="83"/>
      <c r="FI24" s="83"/>
      <c r="FJ24" s="83"/>
      <c r="FK24" s="83"/>
      <c r="FL24" s="83"/>
      <c r="FM24" s="83"/>
      <c r="FN24" s="83"/>
      <c r="FO24" s="83"/>
      <c r="FP24" s="83"/>
      <c r="FQ24" s="83"/>
      <c r="FR24" s="83"/>
      <c r="FS24" s="83"/>
      <c r="FT24" s="83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</row>
    <row r="25" spans="1:192" x14ac:dyDescent="0.25">
      <c r="A25" s="285"/>
      <c r="B25" s="285"/>
      <c r="C25" s="425"/>
      <c r="D25" s="286"/>
      <c r="E25" s="489" t="str">
        <f xml:space="preserve"> InpC!E$141</f>
        <v>Senior debt DSCR - year 11</v>
      </c>
      <c r="F25" s="489">
        <f xml:space="preserve"> InpC!F$141</f>
        <v>1.4</v>
      </c>
      <c r="G25" s="489" t="str">
        <f xml:space="preserve"> InpC!G$141</f>
        <v>ratio</v>
      </c>
      <c r="H25" s="83"/>
      <c r="I25" s="4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83"/>
      <c r="BU25" s="83"/>
      <c r="BV25" s="83"/>
      <c r="BW25" s="83"/>
      <c r="BX25" s="83"/>
      <c r="BY25" s="83"/>
      <c r="BZ25" s="83"/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  <c r="CQ25" s="83"/>
      <c r="CR25" s="83"/>
      <c r="CS25" s="83"/>
      <c r="CT25" s="83"/>
      <c r="CU25" s="83"/>
      <c r="CV25" s="83"/>
      <c r="CW25" s="83"/>
      <c r="CX25" s="83"/>
      <c r="CY25" s="83"/>
      <c r="CZ25" s="83"/>
      <c r="DA25" s="83"/>
      <c r="DB25" s="83"/>
      <c r="DC25" s="83"/>
      <c r="DD25" s="83"/>
      <c r="DE25" s="83"/>
      <c r="DF25" s="83"/>
      <c r="DG25" s="83"/>
      <c r="DH25" s="83"/>
      <c r="DI25" s="83"/>
      <c r="DJ25" s="83"/>
      <c r="DK25" s="83"/>
      <c r="DL25" s="83"/>
      <c r="DM25" s="83"/>
      <c r="DN25" s="83"/>
      <c r="DO25" s="83"/>
      <c r="DP25" s="83"/>
      <c r="DQ25" s="83"/>
      <c r="DR25" s="83"/>
      <c r="DS25" s="83"/>
      <c r="DT25" s="83"/>
      <c r="DU25" s="83"/>
      <c r="DV25" s="83"/>
      <c r="DW25" s="83"/>
      <c r="DX25" s="83"/>
      <c r="DY25" s="83"/>
      <c r="DZ25" s="83"/>
      <c r="EA25" s="83"/>
      <c r="EB25" s="83"/>
      <c r="EC25" s="83"/>
      <c r="ED25" s="83"/>
      <c r="EE25" s="83"/>
      <c r="EF25" s="83"/>
      <c r="EG25" s="83"/>
      <c r="EH25" s="83"/>
      <c r="EI25" s="83"/>
      <c r="EJ25" s="83"/>
      <c r="EK25" s="83"/>
      <c r="EL25" s="83"/>
      <c r="EM25" s="83"/>
      <c r="EN25" s="83"/>
      <c r="EO25" s="83"/>
      <c r="EP25" s="83"/>
      <c r="EQ25" s="83"/>
      <c r="ER25" s="83"/>
      <c r="ES25" s="83"/>
      <c r="ET25" s="83"/>
      <c r="EU25" s="83"/>
      <c r="EV25" s="83"/>
      <c r="EW25" s="83"/>
      <c r="EX25" s="83"/>
      <c r="EY25" s="83"/>
      <c r="EZ25" s="83"/>
      <c r="FA25" s="83"/>
      <c r="FB25" s="83"/>
      <c r="FC25" s="83"/>
      <c r="FD25" s="83"/>
      <c r="FE25" s="83"/>
      <c r="FF25" s="83"/>
      <c r="FG25" s="83"/>
      <c r="FH25" s="83"/>
      <c r="FI25" s="83"/>
      <c r="FJ25" s="83"/>
      <c r="FK25" s="83"/>
      <c r="FL25" s="83"/>
      <c r="FM25" s="83"/>
      <c r="FN25" s="83"/>
      <c r="FO25" s="83"/>
      <c r="FP25" s="83"/>
      <c r="FQ25" s="83"/>
      <c r="FR25" s="83"/>
      <c r="FS25" s="83"/>
      <c r="FT25" s="83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</row>
    <row r="26" spans="1:192" x14ac:dyDescent="0.25">
      <c r="A26" s="285"/>
      <c r="B26" s="285"/>
      <c r="C26" s="425"/>
      <c r="D26" s="286"/>
      <c r="E26" s="489" t="str">
        <f xml:space="preserve"> InpC!E$142</f>
        <v>Senior debt DSCR - year 12</v>
      </c>
      <c r="F26" s="489">
        <f xml:space="preserve"> InpC!F$142</f>
        <v>1.4</v>
      </c>
      <c r="G26" s="489" t="str">
        <f xml:space="preserve"> InpC!G$142</f>
        <v>ratio</v>
      </c>
      <c r="H26" s="83"/>
      <c r="I26" s="4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83"/>
      <c r="BU26" s="83"/>
      <c r="BV26" s="83"/>
      <c r="BW26" s="83"/>
      <c r="BX26" s="83"/>
      <c r="BY26" s="83"/>
      <c r="BZ26" s="83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  <c r="CQ26" s="83"/>
      <c r="CR26" s="83"/>
      <c r="CS26" s="83"/>
      <c r="CT26" s="83"/>
      <c r="CU26" s="83"/>
      <c r="CV26" s="83"/>
      <c r="CW26" s="83"/>
      <c r="CX26" s="83"/>
      <c r="CY26" s="83"/>
      <c r="CZ26" s="83"/>
      <c r="DA26" s="83"/>
      <c r="DB26" s="83"/>
      <c r="DC26" s="83"/>
      <c r="DD26" s="83"/>
      <c r="DE26" s="83"/>
      <c r="DF26" s="83"/>
      <c r="DG26" s="83"/>
      <c r="DH26" s="83"/>
      <c r="DI26" s="83"/>
      <c r="DJ26" s="83"/>
      <c r="DK26" s="83"/>
      <c r="DL26" s="83"/>
      <c r="DM26" s="83"/>
      <c r="DN26" s="83"/>
      <c r="DO26" s="83"/>
      <c r="DP26" s="83"/>
      <c r="DQ26" s="83"/>
      <c r="DR26" s="83"/>
      <c r="DS26" s="83"/>
      <c r="DT26" s="83"/>
      <c r="DU26" s="83"/>
      <c r="DV26" s="83"/>
      <c r="DW26" s="83"/>
      <c r="DX26" s="83"/>
      <c r="DY26" s="83"/>
      <c r="DZ26" s="83"/>
      <c r="EA26" s="83"/>
      <c r="EB26" s="83"/>
      <c r="EC26" s="83"/>
      <c r="ED26" s="83"/>
      <c r="EE26" s="83"/>
      <c r="EF26" s="83"/>
      <c r="EG26" s="83"/>
      <c r="EH26" s="83"/>
      <c r="EI26" s="83"/>
      <c r="EJ26" s="83"/>
      <c r="EK26" s="83"/>
      <c r="EL26" s="83"/>
      <c r="EM26" s="83"/>
      <c r="EN26" s="83"/>
      <c r="EO26" s="83"/>
      <c r="EP26" s="83"/>
      <c r="EQ26" s="83"/>
      <c r="ER26" s="83"/>
      <c r="ES26" s="83"/>
      <c r="ET26" s="83"/>
      <c r="EU26" s="83"/>
      <c r="EV26" s="83"/>
      <c r="EW26" s="83"/>
      <c r="EX26" s="83"/>
      <c r="EY26" s="83"/>
      <c r="EZ26" s="83"/>
      <c r="FA26" s="83"/>
      <c r="FB26" s="83"/>
      <c r="FC26" s="83"/>
      <c r="FD26" s="83"/>
      <c r="FE26" s="83"/>
      <c r="FF26" s="83"/>
      <c r="FG26" s="83"/>
      <c r="FH26" s="83"/>
      <c r="FI26" s="83"/>
      <c r="FJ26" s="83"/>
      <c r="FK26" s="83"/>
      <c r="FL26" s="83"/>
      <c r="FM26" s="83"/>
      <c r="FN26" s="83"/>
      <c r="FO26" s="83"/>
      <c r="FP26" s="83"/>
      <c r="FQ26" s="83"/>
      <c r="FR26" s="83"/>
      <c r="FS26" s="83"/>
      <c r="FT26" s="83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</row>
    <row r="27" spans="1:192" x14ac:dyDescent="0.25">
      <c r="A27" s="285"/>
      <c r="B27" s="285"/>
      <c r="C27" s="425"/>
      <c r="D27" s="286"/>
      <c r="E27" s="489" t="str">
        <f xml:space="preserve"> InpC!E$143</f>
        <v>Senior debt DSCR - year 13</v>
      </c>
      <c r="F27" s="489">
        <f xml:space="preserve"> InpC!F$143</f>
        <v>1.4</v>
      </c>
      <c r="G27" s="489" t="str">
        <f xml:space="preserve"> InpC!G$143</f>
        <v>ratio</v>
      </c>
      <c r="H27" s="83"/>
      <c r="I27" s="4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83"/>
      <c r="BW27" s="83"/>
      <c r="BX27" s="83"/>
      <c r="BY27" s="83"/>
      <c r="BZ27" s="83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  <c r="CQ27" s="83"/>
      <c r="CR27" s="83"/>
      <c r="CS27" s="83"/>
      <c r="CT27" s="83"/>
      <c r="CU27" s="83"/>
      <c r="CV27" s="83"/>
      <c r="CW27" s="83"/>
      <c r="CX27" s="83"/>
      <c r="CY27" s="83"/>
      <c r="CZ27" s="83"/>
      <c r="DA27" s="83"/>
      <c r="DB27" s="83"/>
      <c r="DC27" s="83"/>
      <c r="DD27" s="83"/>
      <c r="DE27" s="83"/>
      <c r="DF27" s="83"/>
      <c r="DG27" s="83"/>
      <c r="DH27" s="83"/>
      <c r="DI27" s="83"/>
      <c r="DJ27" s="83"/>
      <c r="DK27" s="83"/>
      <c r="DL27" s="83"/>
      <c r="DM27" s="83"/>
      <c r="DN27" s="83"/>
      <c r="DO27" s="83"/>
      <c r="DP27" s="83"/>
      <c r="DQ27" s="83"/>
      <c r="DR27" s="83"/>
      <c r="DS27" s="83"/>
      <c r="DT27" s="83"/>
      <c r="DU27" s="83"/>
      <c r="DV27" s="83"/>
      <c r="DW27" s="83"/>
      <c r="DX27" s="83"/>
      <c r="DY27" s="83"/>
      <c r="DZ27" s="83"/>
      <c r="EA27" s="83"/>
      <c r="EB27" s="83"/>
      <c r="EC27" s="83"/>
      <c r="ED27" s="83"/>
      <c r="EE27" s="83"/>
      <c r="EF27" s="83"/>
      <c r="EG27" s="83"/>
      <c r="EH27" s="83"/>
      <c r="EI27" s="83"/>
      <c r="EJ27" s="83"/>
      <c r="EK27" s="83"/>
      <c r="EL27" s="83"/>
      <c r="EM27" s="83"/>
      <c r="EN27" s="83"/>
      <c r="EO27" s="83"/>
      <c r="EP27" s="83"/>
      <c r="EQ27" s="83"/>
      <c r="ER27" s="83"/>
      <c r="ES27" s="83"/>
      <c r="ET27" s="83"/>
      <c r="EU27" s="83"/>
      <c r="EV27" s="83"/>
      <c r="EW27" s="83"/>
      <c r="EX27" s="83"/>
      <c r="EY27" s="83"/>
      <c r="EZ27" s="83"/>
      <c r="FA27" s="83"/>
      <c r="FB27" s="83"/>
      <c r="FC27" s="83"/>
      <c r="FD27" s="83"/>
      <c r="FE27" s="83"/>
      <c r="FF27" s="83"/>
      <c r="FG27" s="83"/>
      <c r="FH27" s="83"/>
      <c r="FI27" s="83"/>
      <c r="FJ27" s="83"/>
      <c r="FK27" s="83"/>
      <c r="FL27" s="83"/>
      <c r="FM27" s="83"/>
      <c r="FN27" s="83"/>
      <c r="FO27" s="83"/>
      <c r="FP27" s="83"/>
      <c r="FQ27" s="83"/>
      <c r="FR27" s="83"/>
      <c r="FS27" s="83"/>
      <c r="FT27" s="83"/>
      <c r="FU27" s="83"/>
      <c r="FV27" s="83"/>
      <c r="FW27" s="83"/>
      <c r="FX27" s="83"/>
      <c r="FY27" s="83"/>
      <c r="FZ27" s="83"/>
      <c r="GA27" s="83"/>
      <c r="GB27" s="83"/>
      <c r="GC27" s="83"/>
      <c r="GD27" s="83"/>
      <c r="GE27" s="83"/>
      <c r="GF27" s="83"/>
      <c r="GG27" s="83"/>
      <c r="GH27" s="83"/>
      <c r="GI27" s="83"/>
      <c r="GJ27" s="83"/>
    </row>
    <row r="28" spans="1:192" x14ac:dyDescent="0.25">
      <c r="A28" s="285"/>
      <c r="B28" s="285"/>
      <c r="C28" s="425"/>
      <c r="D28" s="286"/>
      <c r="E28" s="489" t="str">
        <f xml:space="preserve"> InpC!E$144</f>
        <v>Senior debt DSCR - year 14</v>
      </c>
      <c r="F28" s="489">
        <f xml:space="preserve"> InpC!F$144</f>
        <v>1.4</v>
      </c>
      <c r="G28" s="489" t="str">
        <f xml:space="preserve"> InpC!G$144</f>
        <v>ratio</v>
      </c>
      <c r="H28" s="83"/>
      <c r="I28" s="4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83"/>
      <c r="BU28" s="83"/>
      <c r="BV28" s="83"/>
      <c r="BW28" s="83"/>
      <c r="BX28" s="83"/>
      <c r="BY28" s="83"/>
      <c r="BZ28" s="83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  <c r="CQ28" s="83"/>
      <c r="CR28" s="83"/>
      <c r="CS28" s="83"/>
      <c r="CT28" s="83"/>
      <c r="CU28" s="83"/>
      <c r="CV28" s="83"/>
      <c r="CW28" s="83"/>
      <c r="CX28" s="83"/>
      <c r="CY28" s="83"/>
      <c r="CZ28" s="83"/>
      <c r="DA28" s="83"/>
      <c r="DB28" s="83"/>
      <c r="DC28" s="83"/>
      <c r="DD28" s="83"/>
      <c r="DE28" s="83"/>
      <c r="DF28" s="83"/>
      <c r="DG28" s="83"/>
      <c r="DH28" s="83"/>
      <c r="DI28" s="83"/>
      <c r="DJ28" s="83"/>
      <c r="DK28" s="83"/>
      <c r="DL28" s="83"/>
      <c r="DM28" s="83"/>
      <c r="DN28" s="83"/>
      <c r="DO28" s="83"/>
      <c r="DP28" s="83"/>
      <c r="DQ28" s="83"/>
      <c r="DR28" s="83"/>
      <c r="DS28" s="83"/>
      <c r="DT28" s="83"/>
      <c r="DU28" s="83"/>
      <c r="DV28" s="83"/>
      <c r="DW28" s="83"/>
      <c r="DX28" s="83"/>
      <c r="DY28" s="83"/>
      <c r="DZ28" s="83"/>
      <c r="EA28" s="83"/>
      <c r="EB28" s="83"/>
      <c r="EC28" s="83"/>
      <c r="ED28" s="83"/>
      <c r="EE28" s="83"/>
      <c r="EF28" s="83"/>
      <c r="EG28" s="83"/>
      <c r="EH28" s="83"/>
      <c r="EI28" s="83"/>
      <c r="EJ28" s="83"/>
      <c r="EK28" s="83"/>
      <c r="EL28" s="83"/>
      <c r="EM28" s="83"/>
      <c r="EN28" s="83"/>
      <c r="EO28" s="83"/>
      <c r="EP28" s="83"/>
      <c r="EQ28" s="83"/>
      <c r="ER28" s="83"/>
      <c r="ES28" s="83"/>
      <c r="ET28" s="83"/>
      <c r="EU28" s="83"/>
      <c r="EV28" s="83"/>
      <c r="EW28" s="83"/>
      <c r="EX28" s="83"/>
      <c r="EY28" s="83"/>
      <c r="EZ28" s="83"/>
      <c r="FA28" s="83"/>
      <c r="FB28" s="83"/>
      <c r="FC28" s="83"/>
      <c r="FD28" s="83"/>
      <c r="FE28" s="83"/>
      <c r="FF28" s="83"/>
      <c r="FG28" s="83"/>
      <c r="FH28" s="83"/>
      <c r="FI28" s="83"/>
      <c r="FJ28" s="83"/>
      <c r="FK28" s="83"/>
      <c r="FL28" s="83"/>
      <c r="FM28" s="83"/>
      <c r="FN28" s="83"/>
      <c r="FO28" s="83"/>
      <c r="FP28" s="83"/>
      <c r="FQ28" s="83"/>
      <c r="FR28" s="83"/>
      <c r="FS28" s="83"/>
      <c r="FT28" s="83"/>
      <c r="FU28" s="83"/>
      <c r="FV28" s="83"/>
      <c r="FW28" s="83"/>
      <c r="FX28" s="83"/>
      <c r="FY28" s="83"/>
      <c r="FZ28" s="83"/>
      <c r="GA28" s="83"/>
      <c r="GB28" s="83"/>
      <c r="GC28" s="83"/>
      <c r="GD28" s="83"/>
      <c r="GE28" s="83"/>
      <c r="GF28" s="83"/>
      <c r="GG28" s="83"/>
      <c r="GH28" s="83"/>
      <c r="GI28" s="83"/>
      <c r="GJ28" s="83"/>
    </row>
    <row r="29" spans="1:192" x14ac:dyDescent="0.25">
      <c r="A29" s="285"/>
      <c r="B29" s="285"/>
      <c r="C29" s="425"/>
      <c r="D29" s="286"/>
      <c r="E29" s="489" t="str">
        <f xml:space="preserve"> InpC!E$145</f>
        <v>Senior debt DSCR - year 15</v>
      </c>
      <c r="F29" s="489">
        <f xml:space="preserve"> InpC!F$145</f>
        <v>1.4</v>
      </c>
      <c r="G29" s="489" t="str">
        <f xml:space="preserve"> InpC!G$145</f>
        <v>ratio</v>
      </c>
      <c r="H29" s="83"/>
      <c r="I29" s="4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83"/>
      <c r="BU29" s="83"/>
      <c r="BV29" s="83"/>
      <c r="BW29" s="83"/>
      <c r="BX29" s="83"/>
      <c r="BY29" s="83"/>
      <c r="BZ29" s="83"/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  <c r="CQ29" s="83"/>
      <c r="CR29" s="83"/>
      <c r="CS29" s="83"/>
      <c r="CT29" s="83"/>
      <c r="CU29" s="83"/>
      <c r="CV29" s="83"/>
      <c r="CW29" s="83"/>
      <c r="CX29" s="83"/>
      <c r="CY29" s="83"/>
      <c r="CZ29" s="83"/>
      <c r="DA29" s="83"/>
      <c r="DB29" s="83"/>
      <c r="DC29" s="83"/>
      <c r="DD29" s="83"/>
      <c r="DE29" s="83"/>
      <c r="DF29" s="83"/>
      <c r="DG29" s="83"/>
      <c r="DH29" s="83"/>
      <c r="DI29" s="83"/>
      <c r="DJ29" s="83"/>
      <c r="DK29" s="83"/>
      <c r="DL29" s="83"/>
      <c r="DM29" s="83"/>
      <c r="DN29" s="83"/>
      <c r="DO29" s="83"/>
      <c r="DP29" s="83"/>
      <c r="DQ29" s="83"/>
      <c r="DR29" s="83"/>
      <c r="DS29" s="83"/>
      <c r="DT29" s="83"/>
      <c r="DU29" s="83"/>
      <c r="DV29" s="83"/>
      <c r="DW29" s="83"/>
      <c r="DX29" s="83"/>
      <c r="DY29" s="83"/>
      <c r="DZ29" s="83"/>
      <c r="EA29" s="83"/>
      <c r="EB29" s="83"/>
      <c r="EC29" s="83"/>
      <c r="ED29" s="83"/>
      <c r="EE29" s="83"/>
      <c r="EF29" s="83"/>
      <c r="EG29" s="83"/>
      <c r="EH29" s="83"/>
      <c r="EI29" s="83"/>
      <c r="EJ29" s="83"/>
      <c r="EK29" s="83"/>
      <c r="EL29" s="83"/>
      <c r="EM29" s="83"/>
      <c r="EN29" s="83"/>
      <c r="EO29" s="83"/>
      <c r="EP29" s="83"/>
      <c r="EQ29" s="83"/>
      <c r="ER29" s="83"/>
      <c r="ES29" s="83"/>
      <c r="ET29" s="83"/>
      <c r="EU29" s="83"/>
      <c r="EV29" s="83"/>
      <c r="EW29" s="83"/>
      <c r="EX29" s="83"/>
      <c r="EY29" s="83"/>
      <c r="EZ29" s="83"/>
      <c r="FA29" s="83"/>
      <c r="FB29" s="83"/>
      <c r="FC29" s="83"/>
      <c r="FD29" s="83"/>
      <c r="FE29" s="83"/>
      <c r="FF29" s="83"/>
      <c r="FG29" s="83"/>
      <c r="FH29" s="83"/>
      <c r="FI29" s="83"/>
      <c r="FJ29" s="83"/>
      <c r="FK29" s="83"/>
      <c r="FL29" s="83"/>
      <c r="FM29" s="83"/>
      <c r="FN29" s="83"/>
      <c r="FO29" s="83"/>
      <c r="FP29" s="83"/>
      <c r="FQ29" s="83"/>
      <c r="FR29" s="83"/>
      <c r="FS29" s="83"/>
      <c r="FT29" s="83"/>
      <c r="FU29" s="83"/>
      <c r="FV29" s="83"/>
      <c r="FW29" s="83"/>
      <c r="FX29" s="83"/>
      <c r="FY29" s="83"/>
      <c r="FZ29" s="83"/>
      <c r="GA29" s="83"/>
      <c r="GB29" s="83"/>
      <c r="GC29" s="83"/>
      <c r="GD29" s="83"/>
      <c r="GE29" s="83"/>
      <c r="GF29" s="83"/>
      <c r="GG29" s="83"/>
      <c r="GH29" s="83"/>
      <c r="GI29" s="83"/>
      <c r="GJ29" s="83"/>
    </row>
    <row r="30" spans="1:192" x14ac:dyDescent="0.25">
      <c r="A30" s="285"/>
      <c r="B30" s="285"/>
      <c r="C30" s="425"/>
      <c r="D30" s="286"/>
      <c r="E30" s="489" t="str">
        <f xml:space="preserve"> InpC!E$146</f>
        <v>Senior debt DSCR - year 16</v>
      </c>
      <c r="F30" s="489">
        <f xml:space="preserve"> InpC!F$146</f>
        <v>1.4</v>
      </c>
      <c r="G30" s="489" t="str">
        <f xml:space="preserve"> InpC!G$146</f>
        <v>ratio</v>
      </c>
      <c r="H30" s="83"/>
      <c r="I30" s="4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83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3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  <c r="DS30" s="83"/>
      <c r="DT30" s="83"/>
      <c r="DU30" s="83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3"/>
      <c r="EP30" s="83"/>
      <c r="EQ30" s="83"/>
      <c r="ER30" s="83"/>
      <c r="ES30" s="83"/>
      <c r="ET30" s="83"/>
      <c r="EU30" s="83"/>
      <c r="EV30" s="83"/>
      <c r="EW30" s="83"/>
      <c r="EX30" s="83"/>
      <c r="EY30" s="83"/>
      <c r="EZ30" s="83"/>
      <c r="FA30" s="83"/>
      <c r="FB30" s="83"/>
      <c r="FC30" s="83"/>
      <c r="FD30" s="83"/>
      <c r="FE30" s="83"/>
      <c r="FF30" s="83"/>
      <c r="FG30" s="83"/>
      <c r="FH30" s="83"/>
      <c r="FI30" s="83"/>
      <c r="FJ30" s="83"/>
      <c r="FK30" s="83"/>
      <c r="FL30" s="83"/>
      <c r="FM30" s="83"/>
      <c r="FN30" s="83"/>
      <c r="FO30" s="83"/>
      <c r="FP30" s="83"/>
      <c r="FQ30" s="83"/>
      <c r="FR30" s="83"/>
      <c r="FS30" s="83"/>
      <c r="FT30" s="83"/>
      <c r="FU30" s="83"/>
      <c r="FV30" s="83"/>
      <c r="FW30" s="83"/>
      <c r="FX30" s="83"/>
      <c r="FY30" s="83"/>
      <c r="FZ30" s="83"/>
      <c r="GA30" s="83"/>
      <c r="GB30" s="83"/>
      <c r="GC30" s="83"/>
      <c r="GD30" s="83"/>
      <c r="GE30" s="83"/>
      <c r="GF30" s="83"/>
      <c r="GG30" s="83"/>
      <c r="GH30" s="83"/>
      <c r="GI30" s="83"/>
      <c r="GJ30" s="83"/>
    </row>
    <row r="31" spans="1:192" x14ac:dyDescent="0.25">
      <c r="A31" s="285"/>
      <c r="B31" s="285"/>
      <c r="C31" s="425"/>
      <c r="D31" s="286"/>
      <c r="E31" s="489" t="str">
        <f xml:space="preserve"> InpC!E$147</f>
        <v>Senior debt DSCR - year 17</v>
      </c>
      <c r="F31" s="489">
        <f xml:space="preserve"> InpC!F$147</f>
        <v>1.4</v>
      </c>
      <c r="G31" s="489" t="str">
        <f xml:space="preserve"> InpC!G$147</f>
        <v>ratio</v>
      </c>
      <c r="H31" s="83"/>
      <c r="I31" s="4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3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  <c r="DS31" s="83"/>
      <c r="DT31" s="83"/>
      <c r="DU31" s="83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3"/>
      <c r="EP31" s="83"/>
      <c r="EQ31" s="83"/>
      <c r="ER31" s="83"/>
      <c r="ES31" s="83"/>
      <c r="ET31" s="83"/>
      <c r="EU31" s="83"/>
      <c r="EV31" s="83"/>
      <c r="EW31" s="83"/>
      <c r="EX31" s="83"/>
      <c r="EY31" s="83"/>
      <c r="EZ31" s="83"/>
      <c r="FA31" s="83"/>
      <c r="FB31" s="83"/>
      <c r="FC31" s="83"/>
      <c r="FD31" s="83"/>
      <c r="FE31" s="83"/>
      <c r="FF31" s="83"/>
      <c r="FG31" s="83"/>
      <c r="FH31" s="83"/>
      <c r="FI31" s="83"/>
      <c r="FJ31" s="83"/>
      <c r="FK31" s="83"/>
      <c r="FL31" s="83"/>
      <c r="FM31" s="83"/>
      <c r="FN31" s="83"/>
      <c r="FO31" s="83"/>
      <c r="FP31" s="83"/>
      <c r="FQ31" s="83"/>
      <c r="FR31" s="83"/>
      <c r="FS31" s="83"/>
      <c r="FT31" s="83"/>
      <c r="FU31" s="83"/>
      <c r="FV31" s="83"/>
      <c r="FW31" s="83"/>
      <c r="FX31" s="83"/>
      <c r="FY31" s="83"/>
      <c r="FZ31" s="83"/>
      <c r="GA31" s="83"/>
      <c r="GB31" s="83"/>
      <c r="GC31" s="83"/>
      <c r="GD31" s="83"/>
      <c r="GE31" s="83"/>
      <c r="GF31" s="83"/>
      <c r="GG31" s="83"/>
      <c r="GH31" s="83"/>
      <c r="GI31" s="83"/>
      <c r="GJ31" s="83"/>
    </row>
    <row r="32" spans="1:192" x14ac:dyDescent="0.25">
      <c r="A32" s="285"/>
      <c r="B32" s="285"/>
      <c r="C32" s="425"/>
      <c r="D32" s="286"/>
      <c r="E32" s="489" t="str">
        <f xml:space="preserve"> InpC!E$148</f>
        <v>Senior debt DSCR - year 18</v>
      </c>
      <c r="F32" s="489">
        <f xml:space="preserve"> InpC!F$148</f>
        <v>0</v>
      </c>
      <c r="G32" s="489" t="str">
        <f xml:space="preserve"> InpC!G$148</f>
        <v>ratio</v>
      </c>
      <c r="H32" s="83"/>
      <c r="I32" s="4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</row>
    <row r="33" spans="1:192" x14ac:dyDescent="0.25">
      <c r="A33" s="285"/>
      <c r="B33" s="285"/>
      <c r="C33" s="425"/>
      <c r="D33" s="286"/>
      <c r="E33" s="489" t="str">
        <f xml:space="preserve"> InpC!E$149</f>
        <v>Senior debt DSCR - year 19</v>
      </c>
      <c r="F33" s="489">
        <f xml:space="preserve"> InpC!F$149</f>
        <v>0</v>
      </c>
      <c r="G33" s="489" t="str">
        <f xml:space="preserve"> InpC!G$149</f>
        <v>ratio</v>
      </c>
      <c r="H33" s="83"/>
      <c r="I33" s="4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3"/>
      <c r="BR33" s="83"/>
      <c r="BS33" s="83"/>
      <c r="BT33" s="83"/>
      <c r="BU33" s="83"/>
      <c r="BV33" s="83"/>
      <c r="BW33" s="83"/>
      <c r="BX33" s="83"/>
      <c r="BY33" s="83"/>
      <c r="BZ33" s="83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  <c r="CQ33" s="83"/>
      <c r="CR33" s="83"/>
      <c r="CS33" s="83"/>
      <c r="CT33" s="83"/>
      <c r="CU33" s="83"/>
      <c r="CV33" s="83"/>
      <c r="CW33" s="83"/>
      <c r="CX33" s="83"/>
      <c r="CY33" s="83"/>
      <c r="CZ33" s="83"/>
      <c r="DA33" s="83"/>
      <c r="DB33" s="83"/>
      <c r="DC33" s="83"/>
      <c r="DD33" s="83"/>
      <c r="DE33" s="83"/>
      <c r="DF33" s="83"/>
      <c r="DG33" s="83"/>
      <c r="DH33" s="83"/>
      <c r="DI33" s="83"/>
      <c r="DJ33" s="83"/>
      <c r="DK33" s="83"/>
      <c r="DL33" s="83"/>
      <c r="DM33" s="83"/>
      <c r="DN33" s="83"/>
      <c r="DO33" s="83"/>
      <c r="DP33" s="83"/>
      <c r="DQ33" s="83"/>
      <c r="DR33" s="83"/>
      <c r="DS33" s="83"/>
      <c r="DT33" s="83"/>
      <c r="DU33" s="83"/>
      <c r="DV33" s="83"/>
      <c r="DW33" s="83"/>
      <c r="DX33" s="83"/>
      <c r="DY33" s="83"/>
      <c r="DZ33" s="83"/>
      <c r="EA33" s="83"/>
      <c r="EB33" s="83"/>
      <c r="EC33" s="83"/>
      <c r="ED33" s="83"/>
      <c r="EE33" s="83"/>
      <c r="EF33" s="83"/>
      <c r="EG33" s="83"/>
      <c r="EH33" s="83"/>
      <c r="EI33" s="83"/>
      <c r="EJ33" s="83"/>
      <c r="EK33" s="83"/>
      <c r="EL33" s="83"/>
      <c r="EM33" s="83"/>
      <c r="EN33" s="83"/>
      <c r="EO33" s="83"/>
      <c r="EP33" s="83"/>
      <c r="EQ33" s="83"/>
      <c r="ER33" s="83"/>
      <c r="ES33" s="83"/>
      <c r="ET33" s="83"/>
      <c r="EU33" s="83"/>
      <c r="EV33" s="83"/>
      <c r="EW33" s="83"/>
      <c r="EX33" s="83"/>
      <c r="EY33" s="83"/>
      <c r="EZ33" s="83"/>
      <c r="FA33" s="83"/>
      <c r="FB33" s="83"/>
      <c r="FC33" s="83"/>
      <c r="FD33" s="83"/>
      <c r="FE33" s="83"/>
      <c r="FF33" s="83"/>
      <c r="FG33" s="83"/>
      <c r="FH33" s="83"/>
      <c r="FI33" s="83"/>
      <c r="FJ33" s="83"/>
      <c r="FK33" s="83"/>
      <c r="FL33" s="83"/>
      <c r="FM33" s="83"/>
      <c r="FN33" s="83"/>
      <c r="FO33" s="83"/>
      <c r="FP33" s="83"/>
      <c r="FQ33" s="83"/>
      <c r="FR33" s="83"/>
      <c r="FS33" s="83"/>
      <c r="FT33" s="83"/>
      <c r="FU33" s="83"/>
      <c r="FV33" s="83"/>
      <c r="FW33" s="83"/>
      <c r="FX33" s="83"/>
      <c r="FY33" s="83"/>
      <c r="FZ33" s="83"/>
      <c r="GA33" s="83"/>
      <c r="GB33" s="83"/>
      <c r="GC33" s="83"/>
      <c r="GD33" s="83"/>
      <c r="GE33" s="83"/>
      <c r="GF33" s="83"/>
      <c r="GG33" s="83"/>
      <c r="GH33" s="83"/>
      <c r="GI33" s="83"/>
      <c r="GJ33" s="83"/>
    </row>
    <row r="34" spans="1:192" x14ac:dyDescent="0.25">
      <c r="A34" s="285"/>
      <c r="B34" s="285"/>
      <c r="C34" s="425"/>
      <c r="D34" s="286"/>
      <c r="E34" s="489" t="str">
        <f xml:space="preserve"> InpC!E$150</f>
        <v>Senior debt DSCR - year 20</v>
      </c>
      <c r="F34" s="489">
        <f xml:space="preserve"> InpC!F$150</f>
        <v>0</v>
      </c>
      <c r="G34" s="489" t="str">
        <f xml:space="preserve"> InpC!G$150</f>
        <v>ratio</v>
      </c>
      <c r="H34" s="83"/>
      <c r="I34" s="4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  <c r="BB34" s="83"/>
      <c r="BC34" s="83"/>
      <c r="BD34" s="83"/>
      <c r="BE34" s="83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3"/>
      <c r="BT34" s="83"/>
      <c r="BU34" s="83"/>
      <c r="BV34" s="83"/>
      <c r="BW34" s="83"/>
      <c r="BX34" s="83"/>
      <c r="BY34" s="83"/>
      <c r="BZ34" s="83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  <c r="CQ34" s="83"/>
      <c r="CR34" s="83"/>
      <c r="CS34" s="83"/>
      <c r="CT34" s="83"/>
      <c r="CU34" s="83"/>
      <c r="CV34" s="83"/>
      <c r="CW34" s="83"/>
      <c r="CX34" s="83"/>
      <c r="CY34" s="83"/>
      <c r="CZ34" s="83"/>
      <c r="DA34" s="83"/>
      <c r="DB34" s="83"/>
      <c r="DC34" s="83"/>
      <c r="DD34" s="83"/>
      <c r="DE34" s="83"/>
      <c r="DF34" s="83"/>
      <c r="DG34" s="83"/>
      <c r="DH34" s="83"/>
      <c r="DI34" s="83"/>
      <c r="DJ34" s="83"/>
      <c r="DK34" s="83"/>
      <c r="DL34" s="83"/>
      <c r="DM34" s="83"/>
      <c r="DN34" s="83"/>
      <c r="DO34" s="83"/>
      <c r="DP34" s="83"/>
      <c r="DQ34" s="83"/>
      <c r="DR34" s="83"/>
      <c r="DS34" s="83"/>
      <c r="DT34" s="83"/>
      <c r="DU34" s="83"/>
      <c r="DV34" s="83"/>
      <c r="DW34" s="83"/>
      <c r="DX34" s="83"/>
      <c r="DY34" s="83"/>
      <c r="DZ34" s="83"/>
      <c r="EA34" s="83"/>
      <c r="EB34" s="83"/>
      <c r="EC34" s="83"/>
      <c r="ED34" s="83"/>
      <c r="EE34" s="83"/>
      <c r="EF34" s="83"/>
      <c r="EG34" s="83"/>
      <c r="EH34" s="83"/>
      <c r="EI34" s="83"/>
      <c r="EJ34" s="83"/>
      <c r="EK34" s="83"/>
      <c r="EL34" s="83"/>
      <c r="EM34" s="83"/>
      <c r="EN34" s="83"/>
      <c r="EO34" s="83"/>
      <c r="EP34" s="83"/>
      <c r="EQ34" s="83"/>
      <c r="ER34" s="83"/>
      <c r="ES34" s="83"/>
      <c r="ET34" s="83"/>
      <c r="EU34" s="83"/>
      <c r="EV34" s="83"/>
      <c r="EW34" s="83"/>
      <c r="EX34" s="83"/>
      <c r="EY34" s="83"/>
      <c r="EZ34" s="83"/>
      <c r="FA34" s="83"/>
      <c r="FB34" s="83"/>
      <c r="FC34" s="83"/>
      <c r="FD34" s="83"/>
      <c r="FE34" s="83"/>
      <c r="FF34" s="83"/>
      <c r="FG34" s="83"/>
      <c r="FH34" s="83"/>
      <c r="FI34" s="83"/>
      <c r="FJ34" s="83"/>
      <c r="FK34" s="83"/>
      <c r="FL34" s="83"/>
      <c r="FM34" s="83"/>
      <c r="FN34" s="83"/>
      <c r="FO34" s="83"/>
      <c r="FP34" s="83"/>
      <c r="FQ34" s="83"/>
      <c r="FR34" s="83"/>
      <c r="FS34" s="83"/>
      <c r="FT34" s="83"/>
      <c r="FU34" s="83"/>
      <c r="FV34" s="83"/>
      <c r="FW34" s="83"/>
      <c r="FX34" s="83"/>
      <c r="FY34" s="83"/>
      <c r="FZ34" s="83"/>
      <c r="GA34" s="83"/>
      <c r="GB34" s="83"/>
      <c r="GC34" s="83"/>
      <c r="GD34" s="83"/>
      <c r="GE34" s="83"/>
      <c r="GF34" s="83"/>
      <c r="GG34" s="83"/>
      <c r="GH34" s="83"/>
      <c r="GI34" s="83"/>
      <c r="GJ34" s="83"/>
    </row>
    <row r="35" spans="1:192" x14ac:dyDescent="0.25">
      <c r="A35" s="285"/>
      <c r="B35" s="285"/>
      <c r="C35" s="425"/>
      <c r="D35" s="286"/>
      <c r="E35" s="489" t="str">
        <f xml:space="preserve"> InpC!E$151</f>
        <v>Senior debt DSCR - year 21</v>
      </c>
      <c r="F35" s="489">
        <f xml:space="preserve"> InpC!F$151</f>
        <v>0</v>
      </c>
      <c r="G35" s="489" t="str">
        <f xml:space="preserve"> InpC!G$151</f>
        <v>ratio</v>
      </c>
      <c r="H35" s="83"/>
      <c r="I35" s="4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3"/>
      <c r="DC35" s="83"/>
      <c r="DD35" s="83"/>
      <c r="DE35" s="83"/>
      <c r="DF35" s="83"/>
      <c r="DG35" s="83"/>
      <c r="DH35" s="83"/>
      <c r="DI35" s="83"/>
      <c r="DJ35" s="83"/>
      <c r="DK35" s="83"/>
      <c r="DL35" s="83"/>
      <c r="DM35" s="83"/>
      <c r="DN35" s="83"/>
      <c r="DO35" s="83"/>
      <c r="DP35" s="83"/>
      <c r="DQ35" s="83"/>
      <c r="DR35" s="83"/>
      <c r="DS35" s="83"/>
      <c r="DT35" s="83"/>
      <c r="DU35" s="83"/>
      <c r="DV35" s="83"/>
      <c r="DW35" s="83"/>
      <c r="DX35" s="83"/>
      <c r="DY35" s="83"/>
      <c r="DZ35" s="83"/>
      <c r="EA35" s="83"/>
      <c r="EB35" s="83"/>
      <c r="EC35" s="83"/>
      <c r="ED35" s="83"/>
      <c r="EE35" s="83"/>
      <c r="EF35" s="83"/>
      <c r="EG35" s="83"/>
      <c r="EH35" s="83"/>
      <c r="EI35" s="83"/>
      <c r="EJ35" s="83"/>
      <c r="EK35" s="83"/>
      <c r="EL35" s="83"/>
      <c r="EM35" s="83"/>
      <c r="EN35" s="83"/>
      <c r="EO35" s="83"/>
      <c r="EP35" s="83"/>
      <c r="EQ35" s="83"/>
      <c r="ER35" s="83"/>
      <c r="ES35" s="83"/>
      <c r="ET35" s="83"/>
      <c r="EU35" s="83"/>
      <c r="EV35" s="83"/>
      <c r="EW35" s="83"/>
      <c r="EX35" s="83"/>
      <c r="EY35" s="83"/>
      <c r="EZ35" s="83"/>
      <c r="FA35" s="83"/>
      <c r="FB35" s="83"/>
      <c r="FC35" s="83"/>
      <c r="FD35" s="83"/>
      <c r="FE35" s="83"/>
      <c r="FF35" s="83"/>
      <c r="FG35" s="83"/>
      <c r="FH35" s="83"/>
      <c r="FI35" s="83"/>
      <c r="FJ35" s="83"/>
      <c r="FK35" s="83"/>
      <c r="FL35" s="83"/>
      <c r="FM35" s="83"/>
      <c r="FN35" s="83"/>
      <c r="FO35" s="83"/>
      <c r="FP35" s="83"/>
      <c r="FQ35" s="83"/>
      <c r="FR35" s="83"/>
      <c r="FS35" s="83"/>
      <c r="FT35" s="83"/>
      <c r="FU35" s="83"/>
      <c r="FV35" s="83"/>
      <c r="FW35" s="83"/>
      <c r="FX35" s="83"/>
      <c r="FY35" s="83"/>
      <c r="FZ35" s="83"/>
      <c r="GA35" s="83"/>
      <c r="GB35" s="83"/>
      <c r="GC35" s="83"/>
      <c r="GD35" s="83"/>
      <c r="GE35" s="83"/>
      <c r="GF35" s="83"/>
      <c r="GG35" s="83"/>
      <c r="GH35" s="83"/>
      <c r="GI35" s="83"/>
      <c r="GJ35" s="83"/>
    </row>
    <row r="36" spans="1:192" x14ac:dyDescent="0.25">
      <c r="A36" s="285"/>
      <c r="B36" s="285"/>
      <c r="C36" s="425"/>
      <c r="D36" s="286"/>
      <c r="E36" s="489" t="str">
        <f xml:space="preserve"> InpC!E$152</f>
        <v>Senior debt DSCR - year 22</v>
      </c>
      <c r="F36" s="489">
        <f xml:space="preserve"> InpC!F$152</f>
        <v>0</v>
      </c>
      <c r="G36" s="489" t="str">
        <f xml:space="preserve"> InpC!G$152</f>
        <v>ratio</v>
      </c>
      <c r="H36" s="83"/>
      <c r="I36" s="4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  <c r="BB36" s="83"/>
      <c r="BC36" s="83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3"/>
      <c r="BT36" s="83"/>
      <c r="BU36" s="83"/>
      <c r="BV36" s="83"/>
      <c r="BW36" s="83"/>
      <c r="BX36" s="83"/>
      <c r="BY36" s="83"/>
      <c r="BZ36" s="83"/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  <c r="CQ36" s="83"/>
      <c r="CR36" s="83"/>
      <c r="CS36" s="83"/>
      <c r="CT36" s="83"/>
      <c r="CU36" s="83"/>
      <c r="CV36" s="83"/>
      <c r="CW36" s="83"/>
      <c r="CX36" s="83"/>
      <c r="CY36" s="83"/>
      <c r="CZ36" s="83"/>
      <c r="DA36" s="83"/>
      <c r="DB36" s="83"/>
      <c r="DC36" s="83"/>
      <c r="DD36" s="83"/>
      <c r="DE36" s="83"/>
      <c r="DF36" s="83"/>
      <c r="DG36" s="83"/>
      <c r="DH36" s="83"/>
      <c r="DI36" s="83"/>
      <c r="DJ36" s="83"/>
      <c r="DK36" s="83"/>
      <c r="DL36" s="83"/>
      <c r="DM36" s="83"/>
      <c r="DN36" s="83"/>
      <c r="DO36" s="83"/>
      <c r="DP36" s="83"/>
      <c r="DQ36" s="83"/>
      <c r="DR36" s="83"/>
      <c r="DS36" s="83"/>
      <c r="DT36" s="83"/>
      <c r="DU36" s="83"/>
      <c r="DV36" s="83"/>
      <c r="DW36" s="83"/>
      <c r="DX36" s="83"/>
      <c r="DY36" s="83"/>
      <c r="DZ36" s="83"/>
      <c r="EA36" s="83"/>
      <c r="EB36" s="83"/>
      <c r="EC36" s="83"/>
      <c r="ED36" s="83"/>
      <c r="EE36" s="83"/>
      <c r="EF36" s="83"/>
      <c r="EG36" s="83"/>
      <c r="EH36" s="83"/>
      <c r="EI36" s="83"/>
      <c r="EJ36" s="83"/>
      <c r="EK36" s="83"/>
      <c r="EL36" s="83"/>
      <c r="EM36" s="83"/>
      <c r="EN36" s="83"/>
      <c r="EO36" s="83"/>
      <c r="EP36" s="83"/>
      <c r="EQ36" s="83"/>
      <c r="ER36" s="83"/>
      <c r="ES36" s="83"/>
      <c r="ET36" s="83"/>
      <c r="EU36" s="83"/>
      <c r="EV36" s="83"/>
      <c r="EW36" s="83"/>
      <c r="EX36" s="83"/>
      <c r="EY36" s="83"/>
      <c r="EZ36" s="83"/>
      <c r="FA36" s="83"/>
      <c r="FB36" s="83"/>
      <c r="FC36" s="83"/>
      <c r="FD36" s="83"/>
      <c r="FE36" s="83"/>
      <c r="FF36" s="83"/>
      <c r="FG36" s="83"/>
      <c r="FH36" s="83"/>
      <c r="FI36" s="83"/>
      <c r="FJ36" s="83"/>
      <c r="FK36" s="83"/>
      <c r="FL36" s="83"/>
      <c r="FM36" s="83"/>
      <c r="FN36" s="83"/>
      <c r="FO36" s="83"/>
      <c r="FP36" s="83"/>
      <c r="FQ36" s="83"/>
      <c r="FR36" s="83"/>
      <c r="FS36" s="83"/>
      <c r="FT36" s="83"/>
      <c r="FU36" s="83"/>
      <c r="FV36" s="83"/>
      <c r="FW36" s="83"/>
      <c r="FX36" s="83"/>
      <c r="FY36" s="83"/>
      <c r="FZ36" s="83"/>
      <c r="GA36" s="83"/>
      <c r="GB36" s="83"/>
      <c r="GC36" s="83"/>
      <c r="GD36" s="83"/>
      <c r="GE36" s="83"/>
      <c r="GF36" s="83"/>
      <c r="GG36" s="83"/>
      <c r="GH36" s="83"/>
      <c r="GI36" s="83"/>
      <c r="GJ36" s="83"/>
    </row>
    <row r="37" spans="1:192" x14ac:dyDescent="0.25">
      <c r="A37" s="285"/>
      <c r="B37" s="285"/>
      <c r="C37" s="425"/>
      <c r="D37" s="286"/>
      <c r="E37" s="489" t="str">
        <f xml:space="preserve"> InpC!E$153</f>
        <v>Senior debt DSCR - year 23</v>
      </c>
      <c r="F37" s="489">
        <f xml:space="preserve"> InpC!F$153</f>
        <v>0</v>
      </c>
      <c r="G37" s="489" t="str">
        <f xml:space="preserve"> InpC!G$153</f>
        <v>ratio</v>
      </c>
      <c r="H37" s="83"/>
      <c r="I37" s="4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  <c r="BB37" s="83"/>
      <c r="BC37" s="83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3"/>
      <c r="BT37" s="83"/>
      <c r="BU37" s="83"/>
      <c r="BV37" s="83"/>
      <c r="BW37" s="83"/>
      <c r="BX37" s="83"/>
      <c r="BY37" s="83"/>
      <c r="BZ37" s="83"/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  <c r="CQ37" s="83"/>
      <c r="CR37" s="83"/>
      <c r="CS37" s="83"/>
      <c r="CT37" s="83"/>
      <c r="CU37" s="83"/>
      <c r="CV37" s="83"/>
      <c r="CW37" s="83"/>
      <c r="CX37" s="83"/>
      <c r="CY37" s="83"/>
      <c r="CZ37" s="83"/>
      <c r="DA37" s="83"/>
      <c r="DB37" s="83"/>
      <c r="DC37" s="83"/>
      <c r="DD37" s="83"/>
      <c r="DE37" s="83"/>
      <c r="DF37" s="83"/>
      <c r="DG37" s="83"/>
      <c r="DH37" s="83"/>
      <c r="DI37" s="83"/>
      <c r="DJ37" s="83"/>
      <c r="DK37" s="83"/>
      <c r="DL37" s="83"/>
      <c r="DM37" s="83"/>
      <c r="DN37" s="83"/>
      <c r="DO37" s="83"/>
      <c r="DP37" s="83"/>
      <c r="DQ37" s="83"/>
      <c r="DR37" s="83"/>
      <c r="DS37" s="83"/>
      <c r="DT37" s="83"/>
      <c r="DU37" s="83"/>
      <c r="DV37" s="83"/>
      <c r="DW37" s="83"/>
      <c r="DX37" s="83"/>
      <c r="DY37" s="83"/>
      <c r="DZ37" s="83"/>
      <c r="EA37" s="83"/>
      <c r="EB37" s="83"/>
      <c r="EC37" s="83"/>
      <c r="ED37" s="83"/>
      <c r="EE37" s="83"/>
      <c r="EF37" s="83"/>
      <c r="EG37" s="83"/>
      <c r="EH37" s="83"/>
      <c r="EI37" s="83"/>
      <c r="EJ37" s="83"/>
      <c r="EK37" s="83"/>
      <c r="EL37" s="83"/>
      <c r="EM37" s="83"/>
      <c r="EN37" s="83"/>
      <c r="EO37" s="83"/>
      <c r="EP37" s="83"/>
      <c r="EQ37" s="83"/>
      <c r="ER37" s="83"/>
      <c r="ES37" s="83"/>
      <c r="ET37" s="83"/>
      <c r="EU37" s="83"/>
      <c r="EV37" s="83"/>
      <c r="EW37" s="83"/>
      <c r="EX37" s="83"/>
      <c r="EY37" s="83"/>
      <c r="EZ37" s="83"/>
      <c r="FA37" s="83"/>
      <c r="FB37" s="83"/>
      <c r="FC37" s="83"/>
      <c r="FD37" s="83"/>
      <c r="FE37" s="83"/>
      <c r="FF37" s="83"/>
      <c r="FG37" s="83"/>
      <c r="FH37" s="83"/>
      <c r="FI37" s="83"/>
      <c r="FJ37" s="83"/>
      <c r="FK37" s="83"/>
      <c r="FL37" s="83"/>
      <c r="FM37" s="83"/>
      <c r="FN37" s="83"/>
      <c r="FO37" s="83"/>
      <c r="FP37" s="83"/>
      <c r="FQ37" s="83"/>
      <c r="FR37" s="83"/>
      <c r="FS37" s="83"/>
      <c r="FT37" s="83"/>
      <c r="FU37" s="83"/>
      <c r="FV37" s="83"/>
      <c r="FW37" s="83"/>
      <c r="FX37" s="83"/>
      <c r="FY37" s="83"/>
      <c r="FZ37" s="83"/>
      <c r="GA37" s="83"/>
      <c r="GB37" s="83"/>
      <c r="GC37" s="83"/>
      <c r="GD37" s="83"/>
      <c r="GE37" s="83"/>
      <c r="GF37" s="83"/>
      <c r="GG37" s="83"/>
      <c r="GH37" s="83"/>
      <c r="GI37" s="83"/>
      <c r="GJ37" s="83"/>
    </row>
    <row r="38" spans="1:192" x14ac:dyDescent="0.25">
      <c r="A38" s="285"/>
      <c r="B38" s="285"/>
      <c r="C38" s="425"/>
      <c r="D38" s="286"/>
      <c r="E38" s="489" t="str">
        <f xml:space="preserve"> InpC!E$154</f>
        <v>Senior debt DSCR - year 24</v>
      </c>
      <c r="F38" s="489">
        <f xml:space="preserve"> InpC!F$154</f>
        <v>0</v>
      </c>
      <c r="G38" s="489" t="str">
        <f xml:space="preserve"> InpC!G$154</f>
        <v>ratio</v>
      </c>
      <c r="H38" s="83"/>
      <c r="I38" s="4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3"/>
      <c r="CX38" s="83"/>
      <c r="CY38" s="83"/>
      <c r="CZ38" s="83"/>
      <c r="DA38" s="83"/>
      <c r="DB38" s="83"/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83"/>
      <c r="DO38" s="83"/>
      <c r="DP38" s="83"/>
      <c r="DQ38" s="83"/>
      <c r="DR38" s="83"/>
      <c r="DS38" s="83"/>
      <c r="DT38" s="83"/>
      <c r="DU38" s="83"/>
      <c r="DV38" s="83"/>
      <c r="DW38" s="83"/>
      <c r="DX38" s="83"/>
      <c r="DY38" s="83"/>
      <c r="DZ38" s="83"/>
      <c r="EA38" s="83"/>
      <c r="EB38" s="83"/>
      <c r="EC38" s="83"/>
      <c r="ED38" s="83"/>
      <c r="EE38" s="83"/>
      <c r="EF38" s="83"/>
      <c r="EG38" s="83"/>
      <c r="EH38" s="83"/>
      <c r="EI38" s="83"/>
      <c r="EJ38" s="83"/>
      <c r="EK38" s="83"/>
      <c r="EL38" s="83"/>
      <c r="EM38" s="83"/>
      <c r="EN38" s="83"/>
      <c r="EO38" s="83"/>
      <c r="EP38" s="83"/>
      <c r="EQ38" s="83"/>
      <c r="ER38" s="83"/>
      <c r="ES38" s="83"/>
      <c r="ET38" s="83"/>
      <c r="EU38" s="83"/>
      <c r="EV38" s="83"/>
      <c r="EW38" s="83"/>
      <c r="EX38" s="83"/>
      <c r="EY38" s="83"/>
      <c r="EZ38" s="83"/>
      <c r="FA38" s="83"/>
      <c r="FB38" s="83"/>
      <c r="FC38" s="83"/>
      <c r="FD38" s="83"/>
      <c r="FE38" s="83"/>
      <c r="FF38" s="83"/>
      <c r="FG38" s="83"/>
      <c r="FH38" s="83"/>
      <c r="FI38" s="83"/>
      <c r="FJ38" s="83"/>
      <c r="FK38" s="83"/>
      <c r="FL38" s="83"/>
      <c r="FM38" s="83"/>
      <c r="FN38" s="83"/>
      <c r="FO38" s="83"/>
      <c r="FP38" s="83"/>
      <c r="FQ38" s="83"/>
      <c r="FR38" s="83"/>
      <c r="FS38" s="83"/>
      <c r="FT38" s="83"/>
      <c r="FU38" s="83"/>
      <c r="FV38" s="83"/>
      <c r="FW38" s="83"/>
      <c r="FX38" s="83"/>
      <c r="FY38" s="83"/>
      <c r="FZ38" s="83"/>
      <c r="GA38" s="83"/>
      <c r="GB38" s="83"/>
      <c r="GC38" s="83"/>
      <c r="GD38" s="83"/>
      <c r="GE38" s="83"/>
      <c r="GF38" s="83"/>
      <c r="GG38" s="83"/>
      <c r="GH38" s="83"/>
      <c r="GI38" s="83"/>
      <c r="GJ38" s="83"/>
    </row>
    <row r="39" spans="1:192" x14ac:dyDescent="0.25">
      <c r="A39" s="285"/>
      <c r="B39" s="285"/>
      <c r="C39" s="425"/>
      <c r="D39" s="286"/>
      <c r="E39" s="489" t="str">
        <f xml:space="preserve"> InpC!E$155</f>
        <v>Senior debt DSCR - year 25</v>
      </c>
      <c r="F39" s="489">
        <f xml:space="preserve"> InpC!F$155</f>
        <v>0</v>
      </c>
      <c r="G39" s="489" t="str">
        <f xml:space="preserve"> InpC!G$155</f>
        <v>ratio</v>
      </c>
      <c r="H39" s="83"/>
      <c r="I39" s="4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3"/>
      <c r="DC39" s="83"/>
      <c r="DD39" s="83"/>
      <c r="DE39" s="83"/>
      <c r="DF39" s="83"/>
      <c r="DG39" s="83"/>
      <c r="DH39" s="83"/>
      <c r="DI39" s="83"/>
      <c r="DJ39" s="83"/>
      <c r="DK39" s="83"/>
      <c r="DL39" s="83"/>
      <c r="DM39" s="83"/>
      <c r="DN39" s="83"/>
      <c r="DO39" s="83"/>
      <c r="DP39" s="83"/>
      <c r="DQ39" s="83"/>
      <c r="DR39" s="83"/>
      <c r="DS39" s="83"/>
      <c r="DT39" s="83"/>
      <c r="DU39" s="83"/>
      <c r="DV39" s="83"/>
      <c r="DW39" s="83"/>
      <c r="DX39" s="83"/>
      <c r="DY39" s="83"/>
      <c r="DZ39" s="83"/>
      <c r="EA39" s="83"/>
      <c r="EB39" s="83"/>
      <c r="EC39" s="83"/>
      <c r="ED39" s="83"/>
      <c r="EE39" s="83"/>
      <c r="EF39" s="83"/>
      <c r="EG39" s="83"/>
      <c r="EH39" s="83"/>
      <c r="EI39" s="83"/>
      <c r="EJ39" s="8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83"/>
      <c r="EV39" s="83"/>
      <c r="EW39" s="83"/>
      <c r="EX39" s="83"/>
      <c r="EY39" s="83"/>
      <c r="EZ39" s="83"/>
      <c r="FA39" s="83"/>
      <c r="FB39" s="83"/>
      <c r="FC39" s="83"/>
      <c r="FD39" s="83"/>
      <c r="FE39" s="83"/>
      <c r="FF39" s="83"/>
      <c r="FG39" s="83"/>
      <c r="FH39" s="83"/>
      <c r="FI39" s="83"/>
      <c r="FJ39" s="83"/>
      <c r="FK39" s="83"/>
      <c r="FL39" s="83"/>
      <c r="FM39" s="83"/>
      <c r="FN39" s="83"/>
      <c r="FO39" s="83"/>
      <c r="FP39" s="83"/>
      <c r="FQ39" s="83"/>
      <c r="FR39" s="83"/>
      <c r="FS39" s="83"/>
      <c r="FT39" s="83"/>
      <c r="FU39" s="83"/>
      <c r="FV39" s="83"/>
      <c r="FW39" s="83"/>
      <c r="FX39" s="83"/>
      <c r="FY39" s="83"/>
      <c r="FZ39" s="83"/>
      <c r="GA39" s="83"/>
      <c r="GB39" s="83"/>
      <c r="GC39" s="83"/>
      <c r="GD39" s="83"/>
      <c r="GE39" s="83"/>
      <c r="GF39" s="83"/>
      <c r="GG39" s="83"/>
      <c r="GH39" s="83"/>
      <c r="GI39" s="83"/>
      <c r="GJ39" s="83"/>
    </row>
    <row r="40" spans="1:192" x14ac:dyDescent="0.25">
      <c r="E40" s="195" t="str">
        <f xml:space="preserve"> Time!E$165</f>
        <v>Contract year number</v>
      </c>
      <c r="F40" s="195">
        <f xml:space="preserve"> Time!F$165</f>
        <v>0</v>
      </c>
      <c r="G40" s="195" t="str">
        <f xml:space="preserve"> Time!G$165</f>
        <v>counter</v>
      </c>
      <c r="H40" s="195">
        <f xml:space="preserve"> Time!H$165</f>
        <v>0</v>
      </c>
      <c r="I40" s="195">
        <f xml:space="preserve"> Time!I$165</f>
        <v>0</v>
      </c>
      <c r="J40" s="195">
        <f xml:space="preserve"> Time!J$165</f>
        <v>0</v>
      </c>
      <c r="K40" s="195">
        <f xml:space="preserve"> Time!K$165</f>
        <v>0</v>
      </c>
      <c r="L40" s="195">
        <f xml:space="preserve"> Time!L$165</f>
        <v>0</v>
      </c>
      <c r="M40" s="195">
        <f xml:space="preserve"> Time!M$165</f>
        <v>0</v>
      </c>
      <c r="N40" s="195">
        <f xml:space="preserve"> Time!N$165</f>
        <v>0</v>
      </c>
      <c r="O40" s="195">
        <f xml:space="preserve"> Time!O$165</f>
        <v>0</v>
      </c>
      <c r="P40" s="195">
        <f xml:space="preserve"> Time!P$165</f>
        <v>0</v>
      </c>
      <c r="Q40" s="195">
        <f xml:space="preserve"> Time!Q$165</f>
        <v>1</v>
      </c>
      <c r="R40" s="195">
        <f xml:space="preserve"> Time!R$165</f>
        <v>1</v>
      </c>
      <c r="S40" s="195">
        <f xml:space="preserve"> Time!S$165</f>
        <v>2</v>
      </c>
      <c r="T40" s="195">
        <f xml:space="preserve"> Time!T$165</f>
        <v>2</v>
      </c>
      <c r="U40" s="195">
        <f xml:space="preserve"> Time!U$165</f>
        <v>3</v>
      </c>
      <c r="V40" s="195">
        <f xml:space="preserve"> Time!V$165</f>
        <v>3</v>
      </c>
      <c r="W40" s="195">
        <f xml:space="preserve"> Time!W$165</f>
        <v>4</v>
      </c>
      <c r="X40" s="195">
        <f xml:space="preserve"> Time!X$165</f>
        <v>4</v>
      </c>
      <c r="Y40" s="195">
        <f xml:space="preserve"> Time!Y$165</f>
        <v>5</v>
      </c>
      <c r="Z40" s="195">
        <f xml:space="preserve"> Time!Z$165</f>
        <v>5</v>
      </c>
      <c r="AA40" s="195">
        <f xml:space="preserve"> Time!AA$165</f>
        <v>6</v>
      </c>
      <c r="AB40" s="195">
        <f xml:space="preserve"> Time!AB$165</f>
        <v>6</v>
      </c>
      <c r="AC40" s="195">
        <f xml:space="preserve"> Time!AC$165</f>
        <v>7</v>
      </c>
      <c r="AD40" s="195">
        <f xml:space="preserve"> Time!AD$165</f>
        <v>7</v>
      </c>
      <c r="AE40" s="195">
        <f xml:space="preserve"> Time!AE$165</f>
        <v>8</v>
      </c>
      <c r="AF40" s="195">
        <f xml:space="preserve"> Time!AF$165</f>
        <v>8</v>
      </c>
      <c r="AG40" s="195">
        <f xml:space="preserve"> Time!AG$165</f>
        <v>9</v>
      </c>
      <c r="AH40" s="195">
        <f xml:space="preserve"> Time!AH$165</f>
        <v>9</v>
      </c>
      <c r="AI40" s="195">
        <f xml:space="preserve"> Time!AI$165</f>
        <v>10</v>
      </c>
      <c r="AJ40" s="195">
        <f xml:space="preserve"> Time!AJ$165</f>
        <v>10</v>
      </c>
      <c r="AK40" s="195">
        <f xml:space="preserve"> Time!AK$165</f>
        <v>11</v>
      </c>
      <c r="AL40" s="195">
        <f xml:space="preserve"> Time!AL$165</f>
        <v>11</v>
      </c>
      <c r="AM40" s="195">
        <f xml:space="preserve"> Time!AM$165</f>
        <v>12</v>
      </c>
      <c r="AN40" s="195">
        <f xml:space="preserve"> Time!AN$165</f>
        <v>12</v>
      </c>
      <c r="AO40" s="195">
        <f xml:space="preserve"> Time!AO$165</f>
        <v>13</v>
      </c>
      <c r="AP40" s="195">
        <f xml:space="preserve"> Time!AP$165</f>
        <v>13</v>
      </c>
      <c r="AQ40" s="195">
        <f xml:space="preserve"> Time!AQ$165</f>
        <v>14</v>
      </c>
      <c r="AR40" s="195">
        <f xml:space="preserve"> Time!AR$165</f>
        <v>14</v>
      </c>
      <c r="AS40" s="195">
        <f xml:space="preserve"> Time!AS$165</f>
        <v>15</v>
      </c>
      <c r="AT40" s="195">
        <f xml:space="preserve"> Time!AT$165</f>
        <v>15</v>
      </c>
      <c r="AU40" s="195">
        <f xml:space="preserve"> Time!AU$165</f>
        <v>16</v>
      </c>
      <c r="AV40" s="195">
        <f xml:space="preserve"> Time!AV$165</f>
        <v>16</v>
      </c>
      <c r="AW40" s="195">
        <f xml:space="preserve"> Time!AW$165</f>
        <v>17</v>
      </c>
      <c r="AX40" s="195">
        <f xml:space="preserve"> Time!AX$165</f>
        <v>17</v>
      </c>
      <c r="AY40" s="195">
        <f xml:space="preserve"> Time!AY$165</f>
        <v>18</v>
      </c>
      <c r="AZ40" s="195">
        <f xml:space="preserve"> Time!AZ$165</f>
        <v>18</v>
      </c>
      <c r="BA40" s="195">
        <f xml:space="preserve"> Time!BA$165</f>
        <v>19</v>
      </c>
      <c r="BB40" s="195">
        <f xml:space="preserve"> Time!BB$165</f>
        <v>19</v>
      </c>
      <c r="BC40" s="195">
        <f xml:space="preserve"> Time!BC$165</f>
        <v>20</v>
      </c>
      <c r="BD40" s="195">
        <f xml:space="preserve"> Time!BD$165</f>
        <v>20</v>
      </c>
      <c r="BE40" s="195">
        <f xml:space="preserve"> Time!BE$165</f>
        <v>0</v>
      </c>
      <c r="BF40" s="195">
        <f xml:space="preserve"> Time!BF$165</f>
        <v>0</v>
      </c>
      <c r="BG40" s="195">
        <f xml:space="preserve"> Time!BG$165</f>
        <v>0</v>
      </c>
      <c r="BH40" s="195">
        <f xml:space="preserve"> Time!BH$165</f>
        <v>0</v>
      </c>
      <c r="BI40" s="195">
        <f xml:space="preserve"> Time!BI$165</f>
        <v>0</v>
      </c>
      <c r="BJ40" s="195">
        <f xml:space="preserve"> Time!BJ$165</f>
        <v>0</v>
      </c>
      <c r="BK40" s="195">
        <f xml:space="preserve"> Time!BK$165</f>
        <v>0</v>
      </c>
      <c r="BL40" s="195">
        <f xml:space="preserve"> Time!BL$165</f>
        <v>0</v>
      </c>
      <c r="BM40" s="195">
        <f xml:space="preserve"> Time!BM$165</f>
        <v>0</v>
      </c>
      <c r="BN40" s="195">
        <f xml:space="preserve"> Time!BN$165</f>
        <v>0</v>
      </c>
      <c r="BO40" s="195">
        <f xml:space="preserve"> Time!BO$165</f>
        <v>0</v>
      </c>
      <c r="BP40" s="195">
        <f xml:space="preserve"> Time!BP$165</f>
        <v>0</v>
      </c>
      <c r="BQ40" s="195">
        <f xml:space="preserve"> Time!BQ$165</f>
        <v>0</v>
      </c>
      <c r="BR40" s="195">
        <f xml:space="preserve"> Time!BR$165</f>
        <v>0</v>
      </c>
      <c r="BS40" s="195">
        <f xml:space="preserve"> Time!BS$165</f>
        <v>0</v>
      </c>
      <c r="BT40" s="195">
        <f xml:space="preserve"> Time!BT$165</f>
        <v>0</v>
      </c>
      <c r="BU40" s="195">
        <f xml:space="preserve"> Time!BU$165</f>
        <v>0</v>
      </c>
      <c r="BV40" s="195">
        <f xml:space="preserve"> Time!BV$165</f>
        <v>0</v>
      </c>
      <c r="BW40" s="195">
        <f xml:space="preserve"> Time!BW$165</f>
        <v>0</v>
      </c>
      <c r="BX40" s="195">
        <f xml:space="preserve"> Time!BX$165</f>
        <v>0</v>
      </c>
      <c r="BY40" s="195">
        <f xml:space="preserve"> Time!BY$165</f>
        <v>0</v>
      </c>
      <c r="BZ40" s="195">
        <f xml:space="preserve"> Time!BZ$165</f>
        <v>0</v>
      </c>
      <c r="CA40" s="195">
        <f xml:space="preserve"> Time!CA$165</f>
        <v>0</v>
      </c>
      <c r="CB40" s="195">
        <f xml:space="preserve"> Time!CB$165</f>
        <v>0</v>
      </c>
      <c r="CC40" s="195">
        <f xml:space="preserve"> Time!CC$165</f>
        <v>0</v>
      </c>
      <c r="CD40" s="195">
        <f xml:space="preserve"> Time!CD$165</f>
        <v>0</v>
      </c>
      <c r="CE40" s="195">
        <f xml:space="preserve"> Time!CE$165</f>
        <v>0</v>
      </c>
      <c r="CF40" s="195">
        <f xml:space="preserve"> Time!CF$165</f>
        <v>0</v>
      </c>
      <c r="CG40" s="195">
        <f xml:space="preserve"> Time!CG$165</f>
        <v>0</v>
      </c>
      <c r="CH40" s="195">
        <f xml:space="preserve"> Time!CH$165</f>
        <v>0</v>
      </c>
      <c r="CI40" s="195">
        <f xml:space="preserve"> Time!CI$165</f>
        <v>0</v>
      </c>
      <c r="CJ40" s="195">
        <f xml:space="preserve"> Time!CJ$165</f>
        <v>0</v>
      </c>
      <c r="CK40" s="195">
        <f xml:space="preserve"> Time!CK$165</f>
        <v>0</v>
      </c>
      <c r="CL40" s="195">
        <f xml:space="preserve"> Time!CL$165</f>
        <v>0</v>
      </c>
      <c r="CM40" s="195">
        <f xml:space="preserve"> Time!CM$165</f>
        <v>0</v>
      </c>
      <c r="CN40" s="195">
        <f xml:space="preserve"> Time!CN$165</f>
        <v>0</v>
      </c>
      <c r="CO40" s="195">
        <f xml:space="preserve"> Time!CO$165</f>
        <v>0</v>
      </c>
      <c r="CP40" s="195">
        <f xml:space="preserve"> Time!CP$165</f>
        <v>0</v>
      </c>
      <c r="CQ40" s="195">
        <f xml:space="preserve"> Time!CQ$165</f>
        <v>0</v>
      </c>
      <c r="CR40" s="195">
        <f xml:space="preserve"> Time!CR$165</f>
        <v>0</v>
      </c>
      <c r="CS40" s="195">
        <f xml:space="preserve"> Time!CS$165</f>
        <v>0</v>
      </c>
      <c r="CT40" s="195">
        <f xml:space="preserve"> Time!CT$165</f>
        <v>0</v>
      </c>
      <c r="CU40" s="195">
        <f xml:space="preserve"> Time!CU$165</f>
        <v>0</v>
      </c>
      <c r="CV40" s="195">
        <f xml:space="preserve"> Time!CV$165</f>
        <v>0</v>
      </c>
      <c r="CW40" s="195">
        <f xml:space="preserve"> Time!CW$165</f>
        <v>0</v>
      </c>
      <c r="CX40" s="195">
        <f xml:space="preserve"> Time!CX$165</f>
        <v>0</v>
      </c>
      <c r="CY40" s="195">
        <f xml:space="preserve"> Time!CY$165</f>
        <v>0</v>
      </c>
      <c r="CZ40" s="195">
        <f xml:space="preserve"> Time!CZ$165</f>
        <v>0</v>
      </c>
      <c r="DA40" s="195">
        <f xml:space="preserve"> Time!DA$165</f>
        <v>0</v>
      </c>
      <c r="DB40" s="195">
        <f xml:space="preserve"> Time!DB$165</f>
        <v>0</v>
      </c>
      <c r="DC40" s="195">
        <f xml:space="preserve"> Time!DC$165</f>
        <v>0</v>
      </c>
      <c r="DD40" s="195">
        <f xml:space="preserve"> Time!DD$165</f>
        <v>0</v>
      </c>
      <c r="DE40" s="195">
        <f xml:space="preserve"> Time!DE$165</f>
        <v>0</v>
      </c>
      <c r="DF40" s="195">
        <f xml:space="preserve"> Time!DF$165</f>
        <v>0</v>
      </c>
      <c r="DG40" s="195">
        <f xml:space="preserve"> Time!DG$165</f>
        <v>0</v>
      </c>
      <c r="DH40" s="195">
        <f xml:space="preserve"> Time!DH$165</f>
        <v>0</v>
      </c>
      <c r="DI40" s="195">
        <f xml:space="preserve"> Time!DI$165</f>
        <v>0</v>
      </c>
      <c r="DJ40" s="195">
        <f xml:space="preserve"> Time!DJ$165</f>
        <v>0</v>
      </c>
      <c r="DK40" s="195">
        <f xml:space="preserve"> Time!DK$165</f>
        <v>0</v>
      </c>
      <c r="DL40" s="195">
        <f xml:space="preserve"> Time!DL$165</f>
        <v>0</v>
      </c>
      <c r="DM40" s="195">
        <f xml:space="preserve"> Time!DM$165</f>
        <v>0</v>
      </c>
      <c r="DN40" s="195">
        <f xml:space="preserve"> Time!DN$165</f>
        <v>0</v>
      </c>
      <c r="DO40" s="195">
        <f xml:space="preserve"> Time!DO$165</f>
        <v>0</v>
      </c>
      <c r="DP40" s="195">
        <f xml:space="preserve"> Time!DP$165</f>
        <v>0</v>
      </c>
      <c r="DQ40" s="195">
        <f xml:space="preserve"> Time!DQ$165</f>
        <v>0</v>
      </c>
      <c r="DR40" s="195">
        <f xml:space="preserve"> Time!DR$165</f>
        <v>0</v>
      </c>
      <c r="DS40" s="195">
        <f xml:space="preserve"> Time!DS$165</f>
        <v>0</v>
      </c>
      <c r="DT40" s="195">
        <f xml:space="preserve"> Time!DT$165</f>
        <v>0</v>
      </c>
      <c r="DU40" s="195">
        <f xml:space="preserve"> Time!DU$165</f>
        <v>0</v>
      </c>
      <c r="DV40" s="195">
        <f xml:space="preserve"> Time!DV$165</f>
        <v>0</v>
      </c>
      <c r="DW40" s="195">
        <f xml:space="preserve"> Time!DW$165</f>
        <v>0</v>
      </c>
      <c r="DX40" s="195">
        <f xml:space="preserve"> Time!DX$165</f>
        <v>0</v>
      </c>
      <c r="DY40" s="195">
        <f xml:space="preserve"> Time!DY$165</f>
        <v>0</v>
      </c>
      <c r="DZ40" s="195">
        <f xml:space="preserve"> Time!DZ$165</f>
        <v>0</v>
      </c>
      <c r="EA40" s="195">
        <f xml:space="preserve"> Time!EA$165</f>
        <v>0</v>
      </c>
      <c r="EB40" s="195">
        <f xml:space="preserve"> Time!EB$165</f>
        <v>0</v>
      </c>
      <c r="EC40" s="195">
        <f xml:space="preserve"> Time!EC$165</f>
        <v>0</v>
      </c>
      <c r="ED40" s="195">
        <f xml:space="preserve"> Time!ED$165</f>
        <v>0</v>
      </c>
      <c r="EE40" s="195">
        <f xml:space="preserve"> Time!EE$165</f>
        <v>0</v>
      </c>
      <c r="EF40" s="195">
        <f xml:space="preserve"> Time!EF$165</f>
        <v>0</v>
      </c>
      <c r="EG40" s="195">
        <f xml:space="preserve"> Time!EG$165</f>
        <v>0</v>
      </c>
      <c r="EH40" s="195">
        <f xml:space="preserve"> Time!EH$165</f>
        <v>0</v>
      </c>
      <c r="EI40" s="195">
        <f xml:space="preserve"> Time!EI$165</f>
        <v>0</v>
      </c>
      <c r="EJ40" s="195">
        <f xml:space="preserve"> Time!EJ$165</f>
        <v>0</v>
      </c>
      <c r="EK40" s="195">
        <f xml:space="preserve"> Time!EK$165</f>
        <v>0</v>
      </c>
      <c r="EL40" s="195">
        <f xml:space="preserve"> Time!EL$165</f>
        <v>0</v>
      </c>
      <c r="EM40" s="195">
        <f xml:space="preserve"> Time!EM$165</f>
        <v>0</v>
      </c>
      <c r="EN40" s="195">
        <f xml:space="preserve"> Time!EN$165</f>
        <v>0</v>
      </c>
      <c r="EO40" s="195">
        <f xml:space="preserve"> Time!EO$165</f>
        <v>0</v>
      </c>
      <c r="EP40" s="195">
        <f xml:space="preserve"> Time!EP$165</f>
        <v>0</v>
      </c>
      <c r="EQ40" s="195">
        <f xml:space="preserve"> Time!EQ$165</f>
        <v>0</v>
      </c>
      <c r="ER40" s="195">
        <f xml:space="preserve"> Time!ER$165</f>
        <v>0</v>
      </c>
      <c r="ES40" s="195">
        <f xml:space="preserve"> Time!ES$165</f>
        <v>0</v>
      </c>
      <c r="ET40" s="195">
        <f xml:space="preserve"> Time!ET$165</f>
        <v>0</v>
      </c>
      <c r="EU40" s="195">
        <f xml:space="preserve"> Time!EU$165</f>
        <v>0</v>
      </c>
      <c r="EV40" s="195">
        <f xml:space="preserve"> Time!EV$165</f>
        <v>0</v>
      </c>
      <c r="EW40" s="195">
        <f xml:space="preserve"> Time!EW$165</f>
        <v>0</v>
      </c>
      <c r="EX40" s="195">
        <f xml:space="preserve"> Time!EX$165</f>
        <v>0</v>
      </c>
      <c r="EY40" s="195">
        <f xml:space="preserve"> Time!EY$165</f>
        <v>0</v>
      </c>
      <c r="EZ40" s="195">
        <f xml:space="preserve"> Time!EZ$165</f>
        <v>0</v>
      </c>
      <c r="FA40" s="195">
        <f xml:space="preserve"> Time!FA$165</f>
        <v>0</v>
      </c>
      <c r="FB40" s="195">
        <f xml:space="preserve"> Time!FB$165</f>
        <v>0</v>
      </c>
      <c r="FC40" s="195">
        <f xml:space="preserve"> Time!FC$165</f>
        <v>0</v>
      </c>
      <c r="FD40" s="195">
        <f xml:space="preserve"> Time!FD$165</f>
        <v>0</v>
      </c>
      <c r="FE40" s="195">
        <f xml:space="preserve"> Time!FE$165</f>
        <v>0</v>
      </c>
      <c r="FF40" s="195">
        <f xml:space="preserve"> Time!FF$165</f>
        <v>0</v>
      </c>
      <c r="FG40" s="195">
        <f xml:space="preserve"> Time!FG$165</f>
        <v>0</v>
      </c>
      <c r="FH40" s="195">
        <f xml:space="preserve"> Time!FH$165</f>
        <v>0</v>
      </c>
      <c r="FI40" s="195">
        <f xml:space="preserve"> Time!FI$165</f>
        <v>0</v>
      </c>
      <c r="FJ40" s="195">
        <f xml:space="preserve"> Time!FJ$165</f>
        <v>0</v>
      </c>
      <c r="FK40" s="195">
        <f xml:space="preserve"> Time!FK$165</f>
        <v>0</v>
      </c>
      <c r="FL40" s="195">
        <f xml:space="preserve"> Time!FL$165</f>
        <v>0</v>
      </c>
      <c r="FM40" s="195">
        <f xml:space="preserve"> Time!FM$165</f>
        <v>0</v>
      </c>
      <c r="FN40" s="195">
        <f xml:space="preserve"> Time!FN$165</f>
        <v>0</v>
      </c>
      <c r="FO40" s="195">
        <f xml:space="preserve"> Time!FO$165</f>
        <v>0</v>
      </c>
      <c r="FP40" s="195">
        <f xml:space="preserve"> Time!FP$165</f>
        <v>0</v>
      </c>
      <c r="FQ40" s="195">
        <f xml:space="preserve"> Time!FQ$165</f>
        <v>0</v>
      </c>
      <c r="FR40" s="195">
        <f xml:space="preserve"> Time!FR$165</f>
        <v>0</v>
      </c>
      <c r="FS40" s="195">
        <f xml:space="preserve"> Time!FS$165</f>
        <v>0</v>
      </c>
      <c r="FT40" s="195">
        <f xml:space="preserve"> Time!FT$165</f>
        <v>0</v>
      </c>
      <c r="FU40" s="195">
        <f xml:space="preserve"> Time!FU$165</f>
        <v>0</v>
      </c>
      <c r="FV40" s="195">
        <f xml:space="preserve"> Time!FV$165</f>
        <v>0</v>
      </c>
      <c r="FW40" s="195">
        <f xml:space="preserve"> Time!FW$165</f>
        <v>0</v>
      </c>
      <c r="FX40" s="195">
        <f xml:space="preserve"> Time!FX$165</f>
        <v>0</v>
      </c>
      <c r="FY40" s="195">
        <f xml:space="preserve"> Time!FY$165</f>
        <v>0</v>
      </c>
      <c r="FZ40" s="195">
        <f xml:space="preserve"> Time!FZ$165</f>
        <v>0</v>
      </c>
      <c r="GA40" s="195">
        <f xml:space="preserve"> Time!GA$165</f>
        <v>0</v>
      </c>
      <c r="GB40" s="195">
        <f xml:space="preserve"> Time!GB$165</f>
        <v>0</v>
      </c>
      <c r="GC40" s="195">
        <f xml:space="preserve"> Time!GC$165</f>
        <v>0</v>
      </c>
      <c r="GD40" s="195">
        <f xml:space="preserve"> Time!GD$165</f>
        <v>0</v>
      </c>
      <c r="GE40" s="195">
        <f xml:space="preserve"> Time!GE$165</f>
        <v>0</v>
      </c>
      <c r="GF40" s="195">
        <f xml:space="preserve"> Time!GF$165</f>
        <v>0</v>
      </c>
      <c r="GG40" s="195">
        <f xml:space="preserve"> Time!GG$165</f>
        <v>0</v>
      </c>
      <c r="GH40" s="195">
        <f xml:space="preserve"> Time!GH$165</f>
        <v>0</v>
      </c>
      <c r="GI40" s="195">
        <f xml:space="preserve"> Time!GI$165</f>
        <v>0</v>
      </c>
      <c r="GJ40" s="195">
        <f xml:space="preserve"> Time!GJ$165</f>
        <v>0</v>
      </c>
    </row>
    <row r="41" spans="1:192" x14ac:dyDescent="0.25">
      <c r="E41" s="195" t="str">
        <f xml:space="preserve"> Time!E$140</f>
        <v>Senior debt repayment period flag</v>
      </c>
      <c r="F41" s="195">
        <f xml:space="preserve"> Time!F$140</f>
        <v>0</v>
      </c>
      <c r="G41" s="466" t="str">
        <f xml:space="preserve"> Time!G$140</f>
        <v>flag</v>
      </c>
      <c r="H41" s="195">
        <f xml:space="preserve"> Time!H$140</f>
        <v>34</v>
      </c>
      <c r="I41" s="195">
        <f xml:space="preserve"> Time!I$140</f>
        <v>0</v>
      </c>
      <c r="J41" s="195">
        <f xml:space="preserve"> Time!J$140</f>
        <v>0</v>
      </c>
      <c r="K41" s="195">
        <f xml:space="preserve"> Time!K$140</f>
        <v>0</v>
      </c>
      <c r="L41" s="195">
        <f xml:space="preserve"> Time!L$140</f>
        <v>0</v>
      </c>
      <c r="M41" s="195">
        <f xml:space="preserve"> Time!M$140</f>
        <v>0</v>
      </c>
      <c r="N41" s="195">
        <f xml:space="preserve"> Time!N$140</f>
        <v>0</v>
      </c>
      <c r="O41" s="195">
        <f xml:space="preserve"> Time!O$140</f>
        <v>0</v>
      </c>
      <c r="P41" s="195">
        <f xml:space="preserve"> Time!P$140</f>
        <v>0</v>
      </c>
      <c r="Q41" s="195">
        <f xml:space="preserve"> Time!Q$140</f>
        <v>1</v>
      </c>
      <c r="R41" s="195">
        <f xml:space="preserve"> Time!R$140</f>
        <v>1</v>
      </c>
      <c r="S41" s="195">
        <f xml:space="preserve"> Time!S$140</f>
        <v>1</v>
      </c>
      <c r="T41" s="195">
        <f xml:space="preserve"> Time!T$140</f>
        <v>1</v>
      </c>
      <c r="U41" s="195">
        <f xml:space="preserve"> Time!U$140</f>
        <v>1</v>
      </c>
      <c r="V41" s="195">
        <f xml:space="preserve"> Time!V$140</f>
        <v>1</v>
      </c>
      <c r="W41" s="195">
        <f xml:space="preserve"> Time!W$140</f>
        <v>1</v>
      </c>
      <c r="X41" s="195">
        <f xml:space="preserve"> Time!X$140</f>
        <v>1</v>
      </c>
      <c r="Y41" s="195">
        <f xml:space="preserve"> Time!Y$140</f>
        <v>1</v>
      </c>
      <c r="Z41" s="195">
        <f xml:space="preserve"> Time!Z$140</f>
        <v>1</v>
      </c>
      <c r="AA41" s="195">
        <f xml:space="preserve"> Time!AA$140</f>
        <v>1</v>
      </c>
      <c r="AB41" s="195">
        <f xml:space="preserve"> Time!AB$140</f>
        <v>1</v>
      </c>
      <c r="AC41" s="195">
        <f xml:space="preserve"> Time!AC$140</f>
        <v>1</v>
      </c>
      <c r="AD41" s="195">
        <f xml:space="preserve"> Time!AD$140</f>
        <v>1</v>
      </c>
      <c r="AE41" s="195">
        <f xml:space="preserve"> Time!AE$140</f>
        <v>1</v>
      </c>
      <c r="AF41" s="195">
        <f xml:space="preserve"> Time!AF$140</f>
        <v>1</v>
      </c>
      <c r="AG41" s="195">
        <f xml:space="preserve"> Time!AG$140</f>
        <v>1</v>
      </c>
      <c r="AH41" s="195">
        <f xml:space="preserve"> Time!AH$140</f>
        <v>1</v>
      </c>
      <c r="AI41" s="195">
        <f xml:space="preserve"> Time!AI$140</f>
        <v>1</v>
      </c>
      <c r="AJ41" s="195">
        <f xml:space="preserve"> Time!AJ$140</f>
        <v>1</v>
      </c>
      <c r="AK41" s="195">
        <f xml:space="preserve"> Time!AK$140</f>
        <v>1</v>
      </c>
      <c r="AL41" s="195">
        <f xml:space="preserve"> Time!AL$140</f>
        <v>1</v>
      </c>
      <c r="AM41" s="195">
        <f xml:space="preserve"> Time!AM$140</f>
        <v>1</v>
      </c>
      <c r="AN41" s="195">
        <f xml:space="preserve"> Time!AN$140</f>
        <v>1</v>
      </c>
      <c r="AO41" s="195">
        <f xml:space="preserve"> Time!AO$140</f>
        <v>1</v>
      </c>
      <c r="AP41" s="195">
        <f xml:space="preserve"> Time!AP$140</f>
        <v>1</v>
      </c>
      <c r="AQ41" s="195">
        <f xml:space="preserve"> Time!AQ$140</f>
        <v>1</v>
      </c>
      <c r="AR41" s="195">
        <f xml:space="preserve"> Time!AR$140</f>
        <v>1</v>
      </c>
      <c r="AS41" s="195">
        <f xml:space="preserve"> Time!AS$140</f>
        <v>1</v>
      </c>
      <c r="AT41" s="195">
        <f xml:space="preserve"> Time!AT$140</f>
        <v>1</v>
      </c>
      <c r="AU41" s="195">
        <f xml:space="preserve"> Time!AU$140</f>
        <v>1</v>
      </c>
      <c r="AV41" s="195">
        <f xml:space="preserve"> Time!AV$140</f>
        <v>1</v>
      </c>
      <c r="AW41" s="195">
        <f xml:space="preserve"> Time!AW$140</f>
        <v>1</v>
      </c>
      <c r="AX41" s="195">
        <f xml:space="preserve"> Time!AX$140</f>
        <v>1</v>
      </c>
      <c r="AY41" s="195">
        <f xml:space="preserve"> Time!AY$140</f>
        <v>0</v>
      </c>
      <c r="AZ41" s="195">
        <f xml:space="preserve"> Time!AZ$140</f>
        <v>0</v>
      </c>
      <c r="BA41" s="195">
        <f xml:space="preserve"> Time!BA$140</f>
        <v>0</v>
      </c>
      <c r="BB41" s="195">
        <f xml:space="preserve"> Time!BB$140</f>
        <v>0</v>
      </c>
      <c r="BC41" s="195">
        <f xml:space="preserve"> Time!BC$140</f>
        <v>0</v>
      </c>
      <c r="BD41" s="195">
        <f xml:space="preserve"> Time!BD$140</f>
        <v>0</v>
      </c>
      <c r="BE41" s="195">
        <f xml:space="preserve"> Time!BE$140</f>
        <v>0</v>
      </c>
      <c r="BF41" s="195">
        <f xml:space="preserve"> Time!BF$140</f>
        <v>0</v>
      </c>
      <c r="BG41" s="195">
        <f xml:space="preserve"> Time!BG$140</f>
        <v>0</v>
      </c>
      <c r="BH41" s="195">
        <f xml:space="preserve"> Time!BH$140</f>
        <v>0</v>
      </c>
      <c r="BI41" s="195">
        <f xml:space="preserve"> Time!BI$140</f>
        <v>0</v>
      </c>
      <c r="BJ41" s="195">
        <f xml:space="preserve"> Time!BJ$140</f>
        <v>0</v>
      </c>
      <c r="BK41" s="195">
        <f xml:space="preserve"> Time!BK$140</f>
        <v>0</v>
      </c>
      <c r="BL41" s="195">
        <f xml:space="preserve"> Time!BL$140</f>
        <v>0</v>
      </c>
      <c r="BM41" s="195">
        <f xml:space="preserve"> Time!BM$140</f>
        <v>0</v>
      </c>
      <c r="BN41" s="195">
        <f xml:space="preserve"> Time!BN$140</f>
        <v>0</v>
      </c>
      <c r="BO41" s="195">
        <f xml:space="preserve"> Time!BO$140</f>
        <v>0</v>
      </c>
      <c r="BP41" s="195">
        <f xml:space="preserve"> Time!BP$140</f>
        <v>0</v>
      </c>
      <c r="BQ41" s="195">
        <f xml:space="preserve"> Time!BQ$140</f>
        <v>0</v>
      </c>
      <c r="BR41" s="195">
        <f xml:space="preserve"> Time!BR$140</f>
        <v>0</v>
      </c>
      <c r="BS41" s="195">
        <f xml:space="preserve"> Time!BS$140</f>
        <v>0</v>
      </c>
      <c r="BT41" s="195">
        <f xml:space="preserve"> Time!BT$140</f>
        <v>0</v>
      </c>
      <c r="BU41" s="195">
        <f xml:space="preserve"> Time!BU$140</f>
        <v>0</v>
      </c>
      <c r="BV41" s="195">
        <f xml:space="preserve"> Time!BV$140</f>
        <v>0</v>
      </c>
      <c r="BW41" s="195">
        <f xml:space="preserve"> Time!BW$140</f>
        <v>0</v>
      </c>
      <c r="BX41" s="195">
        <f xml:space="preserve"> Time!BX$140</f>
        <v>0</v>
      </c>
      <c r="BY41" s="195">
        <f xml:space="preserve"> Time!BY$140</f>
        <v>0</v>
      </c>
      <c r="BZ41" s="195">
        <f xml:space="preserve"> Time!BZ$140</f>
        <v>0</v>
      </c>
      <c r="CA41" s="195">
        <f xml:space="preserve"> Time!CA$140</f>
        <v>0</v>
      </c>
      <c r="CB41" s="195">
        <f xml:space="preserve"> Time!CB$140</f>
        <v>0</v>
      </c>
      <c r="CC41" s="195">
        <f xml:space="preserve"> Time!CC$140</f>
        <v>0</v>
      </c>
      <c r="CD41" s="195">
        <f xml:space="preserve"> Time!CD$140</f>
        <v>0</v>
      </c>
      <c r="CE41" s="195">
        <f xml:space="preserve"> Time!CE$140</f>
        <v>0</v>
      </c>
      <c r="CF41" s="195">
        <f xml:space="preserve"> Time!CF$140</f>
        <v>0</v>
      </c>
      <c r="CG41" s="195">
        <f xml:space="preserve"> Time!CG$140</f>
        <v>0</v>
      </c>
      <c r="CH41" s="195">
        <f xml:space="preserve"> Time!CH$140</f>
        <v>0</v>
      </c>
      <c r="CI41" s="195">
        <f xml:space="preserve"> Time!CI$140</f>
        <v>0</v>
      </c>
      <c r="CJ41" s="195">
        <f xml:space="preserve"> Time!CJ$140</f>
        <v>0</v>
      </c>
      <c r="CK41" s="195">
        <f xml:space="preserve"> Time!CK$140</f>
        <v>0</v>
      </c>
      <c r="CL41" s="195">
        <f xml:space="preserve"> Time!CL$140</f>
        <v>0</v>
      </c>
      <c r="CM41" s="195">
        <f xml:space="preserve"> Time!CM$140</f>
        <v>0</v>
      </c>
      <c r="CN41" s="195">
        <f xml:space="preserve"> Time!CN$140</f>
        <v>0</v>
      </c>
      <c r="CO41" s="195">
        <f xml:space="preserve"> Time!CO$140</f>
        <v>0</v>
      </c>
      <c r="CP41" s="195">
        <f xml:space="preserve"> Time!CP$140</f>
        <v>0</v>
      </c>
      <c r="CQ41" s="195">
        <f xml:space="preserve"> Time!CQ$140</f>
        <v>0</v>
      </c>
      <c r="CR41" s="195">
        <f xml:space="preserve"> Time!CR$140</f>
        <v>0</v>
      </c>
      <c r="CS41" s="195">
        <f xml:space="preserve"> Time!CS$140</f>
        <v>0</v>
      </c>
      <c r="CT41" s="195">
        <f xml:space="preserve"> Time!CT$140</f>
        <v>0</v>
      </c>
      <c r="CU41" s="195">
        <f xml:space="preserve"> Time!CU$140</f>
        <v>0</v>
      </c>
      <c r="CV41" s="195">
        <f xml:space="preserve"> Time!CV$140</f>
        <v>0</v>
      </c>
      <c r="CW41" s="195">
        <f xml:space="preserve"> Time!CW$140</f>
        <v>0</v>
      </c>
      <c r="CX41" s="195">
        <f xml:space="preserve"> Time!CX$140</f>
        <v>0</v>
      </c>
      <c r="CY41" s="195">
        <f xml:space="preserve"> Time!CY$140</f>
        <v>0</v>
      </c>
      <c r="CZ41" s="195">
        <f xml:space="preserve"> Time!CZ$140</f>
        <v>0</v>
      </c>
      <c r="DA41" s="195">
        <f xml:space="preserve"> Time!DA$140</f>
        <v>0</v>
      </c>
      <c r="DB41" s="195">
        <f xml:space="preserve"> Time!DB$140</f>
        <v>0</v>
      </c>
      <c r="DC41" s="195">
        <f xml:space="preserve"> Time!DC$140</f>
        <v>0</v>
      </c>
      <c r="DD41" s="195">
        <f xml:space="preserve"> Time!DD$140</f>
        <v>0</v>
      </c>
      <c r="DE41" s="195">
        <f xml:space="preserve"> Time!DE$140</f>
        <v>0</v>
      </c>
      <c r="DF41" s="195">
        <f xml:space="preserve"> Time!DF$140</f>
        <v>0</v>
      </c>
      <c r="DG41" s="195">
        <f xml:space="preserve"> Time!DG$140</f>
        <v>0</v>
      </c>
      <c r="DH41" s="195">
        <f xml:space="preserve"> Time!DH$140</f>
        <v>0</v>
      </c>
      <c r="DI41" s="195">
        <f xml:space="preserve"> Time!DI$140</f>
        <v>0</v>
      </c>
      <c r="DJ41" s="195">
        <f xml:space="preserve"> Time!DJ$140</f>
        <v>0</v>
      </c>
      <c r="DK41" s="195">
        <f xml:space="preserve"> Time!DK$140</f>
        <v>0</v>
      </c>
      <c r="DL41" s="195">
        <f xml:space="preserve"> Time!DL$140</f>
        <v>0</v>
      </c>
      <c r="DM41" s="195">
        <f xml:space="preserve"> Time!DM$140</f>
        <v>0</v>
      </c>
      <c r="DN41" s="195">
        <f xml:space="preserve"> Time!DN$140</f>
        <v>0</v>
      </c>
      <c r="DO41" s="195">
        <f xml:space="preserve"> Time!DO$140</f>
        <v>0</v>
      </c>
      <c r="DP41" s="195">
        <f xml:space="preserve"> Time!DP$140</f>
        <v>0</v>
      </c>
      <c r="DQ41" s="195">
        <f xml:space="preserve"> Time!DQ$140</f>
        <v>0</v>
      </c>
      <c r="DR41" s="195">
        <f xml:space="preserve"> Time!DR$140</f>
        <v>0</v>
      </c>
      <c r="DS41" s="195">
        <f xml:space="preserve"> Time!DS$140</f>
        <v>0</v>
      </c>
      <c r="DT41" s="195">
        <f xml:space="preserve"> Time!DT$140</f>
        <v>0</v>
      </c>
      <c r="DU41" s="195">
        <f xml:space="preserve"> Time!DU$140</f>
        <v>0</v>
      </c>
      <c r="DV41" s="195">
        <f xml:space="preserve"> Time!DV$140</f>
        <v>0</v>
      </c>
      <c r="DW41" s="195">
        <f xml:space="preserve"> Time!DW$140</f>
        <v>0</v>
      </c>
      <c r="DX41" s="195">
        <f xml:space="preserve"> Time!DX$140</f>
        <v>0</v>
      </c>
      <c r="DY41" s="195">
        <f xml:space="preserve"> Time!DY$140</f>
        <v>0</v>
      </c>
      <c r="DZ41" s="195">
        <f xml:space="preserve"> Time!DZ$140</f>
        <v>0</v>
      </c>
      <c r="EA41" s="195">
        <f xml:space="preserve"> Time!EA$140</f>
        <v>0</v>
      </c>
      <c r="EB41" s="195">
        <f xml:space="preserve"> Time!EB$140</f>
        <v>0</v>
      </c>
      <c r="EC41" s="195">
        <f xml:space="preserve"> Time!EC$140</f>
        <v>0</v>
      </c>
      <c r="ED41" s="195">
        <f xml:space="preserve"> Time!ED$140</f>
        <v>0</v>
      </c>
      <c r="EE41" s="195">
        <f xml:space="preserve"> Time!EE$140</f>
        <v>0</v>
      </c>
      <c r="EF41" s="195">
        <f xml:space="preserve"> Time!EF$140</f>
        <v>0</v>
      </c>
      <c r="EG41" s="195">
        <f xml:space="preserve"> Time!EG$140</f>
        <v>0</v>
      </c>
      <c r="EH41" s="195">
        <f xml:space="preserve"> Time!EH$140</f>
        <v>0</v>
      </c>
      <c r="EI41" s="195">
        <f xml:space="preserve"> Time!EI$140</f>
        <v>0</v>
      </c>
      <c r="EJ41" s="195">
        <f xml:space="preserve"> Time!EJ$140</f>
        <v>0</v>
      </c>
      <c r="EK41" s="195">
        <f xml:space="preserve"> Time!EK$140</f>
        <v>0</v>
      </c>
      <c r="EL41" s="195">
        <f xml:space="preserve"> Time!EL$140</f>
        <v>0</v>
      </c>
      <c r="EM41" s="195">
        <f xml:space="preserve"> Time!EM$140</f>
        <v>0</v>
      </c>
      <c r="EN41" s="195">
        <f xml:space="preserve"> Time!EN$140</f>
        <v>0</v>
      </c>
      <c r="EO41" s="195">
        <f xml:space="preserve"> Time!EO$140</f>
        <v>0</v>
      </c>
      <c r="EP41" s="195">
        <f xml:space="preserve"> Time!EP$140</f>
        <v>0</v>
      </c>
      <c r="EQ41" s="195">
        <f xml:space="preserve"> Time!EQ$140</f>
        <v>0</v>
      </c>
      <c r="ER41" s="195">
        <f xml:space="preserve"> Time!ER$140</f>
        <v>0</v>
      </c>
      <c r="ES41" s="195">
        <f xml:space="preserve"> Time!ES$140</f>
        <v>0</v>
      </c>
      <c r="ET41" s="195">
        <f xml:space="preserve"> Time!ET$140</f>
        <v>0</v>
      </c>
      <c r="EU41" s="195">
        <f xml:space="preserve"> Time!EU$140</f>
        <v>0</v>
      </c>
      <c r="EV41" s="195">
        <f xml:space="preserve"> Time!EV$140</f>
        <v>0</v>
      </c>
      <c r="EW41" s="195">
        <f xml:space="preserve"> Time!EW$140</f>
        <v>0</v>
      </c>
      <c r="EX41" s="195">
        <f xml:space="preserve"> Time!EX$140</f>
        <v>0</v>
      </c>
      <c r="EY41" s="195">
        <f xml:space="preserve"> Time!EY$140</f>
        <v>0</v>
      </c>
      <c r="EZ41" s="195">
        <f xml:space="preserve"> Time!EZ$140</f>
        <v>0</v>
      </c>
      <c r="FA41" s="195">
        <f xml:space="preserve"> Time!FA$140</f>
        <v>0</v>
      </c>
      <c r="FB41" s="195">
        <f xml:space="preserve"> Time!FB$140</f>
        <v>0</v>
      </c>
      <c r="FC41" s="195">
        <f xml:space="preserve"> Time!FC$140</f>
        <v>0</v>
      </c>
      <c r="FD41" s="195">
        <f xml:space="preserve"> Time!FD$140</f>
        <v>0</v>
      </c>
      <c r="FE41" s="195">
        <f xml:space="preserve"> Time!FE$140</f>
        <v>0</v>
      </c>
      <c r="FF41" s="195">
        <f xml:space="preserve"> Time!FF$140</f>
        <v>0</v>
      </c>
      <c r="FG41" s="195">
        <f xml:space="preserve"> Time!FG$140</f>
        <v>0</v>
      </c>
      <c r="FH41" s="195">
        <f xml:space="preserve"> Time!FH$140</f>
        <v>0</v>
      </c>
      <c r="FI41" s="195">
        <f xml:space="preserve"> Time!FI$140</f>
        <v>0</v>
      </c>
      <c r="FJ41" s="195">
        <f xml:space="preserve"> Time!FJ$140</f>
        <v>0</v>
      </c>
      <c r="FK41" s="195">
        <f xml:space="preserve"> Time!FK$140</f>
        <v>0</v>
      </c>
      <c r="FL41" s="195">
        <f xml:space="preserve"> Time!FL$140</f>
        <v>0</v>
      </c>
      <c r="FM41" s="195">
        <f xml:space="preserve"> Time!FM$140</f>
        <v>0</v>
      </c>
      <c r="FN41" s="195">
        <f xml:space="preserve"> Time!FN$140</f>
        <v>0</v>
      </c>
      <c r="FO41" s="195">
        <f xml:space="preserve"> Time!FO$140</f>
        <v>0</v>
      </c>
      <c r="FP41" s="195">
        <f xml:space="preserve"> Time!FP$140</f>
        <v>0</v>
      </c>
      <c r="FQ41" s="195">
        <f xml:space="preserve"> Time!FQ$140</f>
        <v>0</v>
      </c>
      <c r="FR41" s="195">
        <f xml:space="preserve"> Time!FR$140</f>
        <v>0</v>
      </c>
      <c r="FS41" s="195">
        <f xml:space="preserve"> Time!FS$140</f>
        <v>0</v>
      </c>
      <c r="FT41" s="195">
        <f xml:space="preserve"> Time!FT$140</f>
        <v>0</v>
      </c>
      <c r="FU41" s="195">
        <f xml:space="preserve"> Time!FU$140</f>
        <v>0</v>
      </c>
      <c r="FV41" s="195">
        <f xml:space="preserve"> Time!FV$140</f>
        <v>0</v>
      </c>
      <c r="FW41" s="195">
        <f xml:space="preserve"> Time!FW$140</f>
        <v>0</v>
      </c>
      <c r="FX41" s="195">
        <f xml:space="preserve"> Time!FX$140</f>
        <v>0</v>
      </c>
      <c r="FY41" s="195">
        <f xml:space="preserve"> Time!FY$140</f>
        <v>0</v>
      </c>
      <c r="FZ41" s="195">
        <f xml:space="preserve"> Time!FZ$140</f>
        <v>0</v>
      </c>
      <c r="GA41" s="195">
        <f xml:space="preserve"> Time!GA$140</f>
        <v>0</v>
      </c>
      <c r="GB41" s="195">
        <f xml:space="preserve"> Time!GB$140</f>
        <v>0</v>
      </c>
      <c r="GC41" s="195">
        <f xml:space="preserve"> Time!GC$140</f>
        <v>0</v>
      </c>
      <c r="GD41" s="195">
        <f xml:space="preserve"> Time!GD$140</f>
        <v>0</v>
      </c>
      <c r="GE41" s="195">
        <f xml:space="preserve"> Time!GE$140</f>
        <v>0</v>
      </c>
      <c r="GF41" s="195">
        <f xml:space="preserve"> Time!GF$140</f>
        <v>0</v>
      </c>
      <c r="GG41" s="195">
        <f xml:space="preserve"> Time!GG$140</f>
        <v>0</v>
      </c>
      <c r="GH41" s="195">
        <f xml:space="preserve"> Time!GH$140</f>
        <v>0</v>
      </c>
      <c r="GI41" s="195">
        <f xml:space="preserve"> Time!GI$140</f>
        <v>0</v>
      </c>
      <c r="GJ41" s="195">
        <f xml:space="preserve"> Time!GJ$140</f>
        <v>0</v>
      </c>
    </row>
    <row r="42" spans="1:192" x14ac:dyDescent="0.25">
      <c r="E42" s="12" t="s">
        <v>311</v>
      </c>
      <c r="G42" s="12" t="s">
        <v>195</v>
      </c>
      <c r="J42" s="83">
        <f t="shared" ref="J42:AO42" si="6" xml:space="preserve"> IF( J41 = 1, INDEX($F15:$F39, J40), 0)</f>
        <v>0</v>
      </c>
      <c r="K42" s="83">
        <f t="shared" si="6"/>
        <v>0</v>
      </c>
      <c r="L42" s="83">
        <f t="shared" si="6"/>
        <v>0</v>
      </c>
      <c r="M42" s="83">
        <f t="shared" si="6"/>
        <v>0</v>
      </c>
      <c r="N42" s="83">
        <f t="shared" si="6"/>
        <v>0</v>
      </c>
      <c r="O42" s="83">
        <f t="shared" si="6"/>
        <v>0</v>
      </c>
      <c r="P42" s="83">
        <f xml:space="preserve"> IF( P41 = 1, INDEX($F15:$F39, P40), 0)</f>
        <v>0</v>
      </c>
      <c r="Q42" s="83">
        <f xml:space="preserve"> IF( Q41 = 1, INDEX($F15:$F39, Q40), 0)</f>
        <v>1.4</v>
      </c>
      <c r="R42" s="83">
        <f t="shared" si="6"/>
        <v>1.4</v>
      </c>
      <c r="S42" s="83">
        <f t="shared" si="6"/>
        <v>1.4</v>
      </c>
      <c r="T42" s="83">
        <f t="shared" si="6"/>
        <v>1.4</v>
      </c>
      <c r="U42" s="83">
        <f t="shared" si="6"/>
        <v>1.4</v>
      </c>
      <c r="V42" s="83">
        <f t="shared" si="6"/>
        <v>1.4</v>
      </c>
      <c r="W42" s="83">
        <f t="shared" si="6"/>
        <v>1.4</v>
      </c>
      <c r="X42" s="83">
        <f t="shared" si="6"/>
        <v>1.4</v>
      </c>
      <c r="Y42" s="83">
        <f t="shared" si="6"/>
        <v>1.4</v>
      </c>
      <c r="Z42" s="83">
        <f t="shared" si="6"/>
        <v>1.4</v>
      </c>
      <c r="AA42" s="83">
        <f t="shared" si="6"/>
        <v>1.4</v>
      </c>
      <c r="AB42" s="83">
        <f t="shared" si="6"/>
        <v>1.4</v>
      </c>
      <c r="AC42" s="83">
        <f t="shared" si="6"/>
        <v>1.4</v>
      </c>
      <c r="AD42" s="83">
        <f t="shared" si="6"/>
        <v>1.4</v>
      </c>
      <c r="AE42" s="83">
        <f t="shared" si="6"/>
        <v>1.4</v>
      </c>
      <c r="AF42" s="83">
        <f t="shared" si="6"/>
        <v>1.4</v>
      </c>
      <c r="AG42" s="83">
        <f t="shared" si="6"/>
        <v>1.4</v>
      </c>
      <c r="AH42" s="83">
        <f t="shared" si="6"/>
        <v>1.4</v>
      </c>
      <c r="AI42" s="83">
        <f t="shared" si="6"/>
        <v>1.4</v>
      </c>
      <c r="AJ42" s="83">
        <f t="shared" si="6"/>
        <v>1.4</v>
      </c>
      <c r="AK42" s="83">
        <f t="shared" si="6"/>
        <v>1.4</v>
      </c>
      <c r="AL42" s="83">
        <f t="shared" si="6"/>
        <v>1.4</v>
      </c>
      <c r="AM42" s="83">
        <f t="shared" si="6"/>
        <v>1.4</v>
      </c>
      <c r="AN42" s="83">
        <f t="shared" si="6"/>
        <v>1.4</v>
      </c>
      <c r="AO42" s="83">
        <f t="shared" si="6"/>
        <v>1.4</v>
      </c>
      <c r="AP42" s="83">
        <f t="shared" ref="AP42:BD42" si="7" xml:space="preserve"> IF( AP41 = 1, INDEX($F15:$F39, AP40), 0)</f>
        <v>1.4</v>
      </c>
      <c r="AQ42" s="83">
        <f t="shared" si="7"/>
        <v>1.4</v>
      </c>
      <c r="AR42" s="83">
        <f t="shared" si="7"/>
        <v>1.4</v>
      </c>
      <c r="AS42" s="83">
        <f t="shared" si="7"/>
        <v>1.4</v>
      </c>
      <c r="AT42" s="83">
        <f t="shared" si="7"/>
        <v>1.4</v>
      </c>
      <c r="AU42" s="83">
        <f t="shared" si="7"/>
        <v>1.4</v>
      </c>
      <c r="AV42" s="83">
        <f t="shared" si="7"/>
        <v>1.4</v>
      </c>
      <c r="AW42" s="83">
        <f t="shared" si="7"/>
        <v>1.4</v>
      </c>
      <c r="AX42" s="83">
        <f t="shared" si="7"/>
        <v>1.4</v>
      </c>
      <c r="AY42" s="83">
        <f t="shared" si="7"/>
        <v>0</v>
      </c>
      <c r="AZ42" s="83">
        <f t="shared" si="7"/>
        <v>0</v>
      </c>
      <c r="BA42" s="83">
        <f t="shared" si="7"/>
        <v>0</v>
      </c>
      <c r="BB42" s="83">
        <f t="shared" si="7"/>
        <v>0</v>
      </c>
      <c r="BC42" s="83">
        <f t="shared" si="7"/>
        <v>0</v>
      </c>
      <c r="BD42" s="83">
        <f t="shared" si="7"/>
        <v>0</v>
      </c>
      <c r="BE42" s="83">
        <f t="shared" ref="BE42:DP42" si="8" xml:space="preserve"> IF( BE41 = 1, INDEX($F15:$F39, BE40), 0)</f>
        <v>0</v>
      </c>
      <c r="BF42" s="83">
        <f t="shared" si="8"/>
        <v>0</v>
      </c>
      <c r="BG42" s="83">
        <f t="shared" si="8"/>
        <v>0</v>
      </c>
      <c r="BH42" s="83">
        <f t="shared" si="8"/>
        <v>0</v>
      </c>
      <c r="BI42" s="83">
        <f t="shared" si="8"/>
        <v>0</v>
      </c>
      <c r="BJ42" s="83">
        <f t="shared" si="8"/>
        <v>0</v>
      </c>
      <c r="BK42" s="83">
        <f t="shared" si="8"/>
        <v>0</v>
      </c>
      <c r="BL42" s="83">
        <f t="shared" si="8"/>
        <v>0</v>
      </c>
      <c r="BM42" s="83">
        <f t="shared" si="8"/>
        <v>0</v>
      </c>
      <c r="BN42" s="83">
        <f t="shared" si="8"/>
        <v>0</v>
      </c>
      <c r="BO42" s="83">
        <f t="shared" si="8"/>
        <v>0</v>
      </c>
      <c r="BP42" s="83">
        <f t="shared" si="8"/>
        <v>0</v>
      </c>
      <c r="BQ42" s="83">
        <f t="shared" si="8"/>
        <v>0</v>
      </c>
      <c r="BR42" s="83">
        <f t="shared" si="8"/>
        <v>0</v>
      </c>
      <c r="BS42" s="83">
        <f t="shared" si="8"/>
        <v>0</v>
      </c>
      <c r="BT42" s="83">
        <f t="shared" si="8"/>
        <v>0</v>
      </c>
      <c r="BU42" s="83">
        <f t="shared" si="8"/>
        <v>0</v>
      </c>
      <c r="BV42" s="83">
        <f t="shared" si="8"/>
        <v>0</v>
      </c>
      <c r="BW42" s="83">
        <f t="shared" si="8"/>
        <v>0</v>
      </c>
      <c r="BX42" s="83">
        <f t="shared" si="8"/>
        <v>0</v>
      </c>
      <c r="BY42" s="83">
        <f t="shared" si="8"/>
        <v>0</v>
      </c>
      <c r="BZ42" s="83">
        <f t="shared" si="8"/>
        <v>0</v>
      </c>
      <c r="CA42" s="83">
        <f t="shared" si="8"/>
        <v>0</v>
      </c>
      <c r="CB42" s="83">
        <f t="shared" si="8"/>
        <v>0</v>
      </c>
      <c r="CC42" s="83">
        <f t="shared" si="8"/>
        <v>0</v>
      </c>
      <c r="CD42" s="83">
        <f t="shared" si="8"/>
        <v>0</v>
      </c>
      <c r="CE42" s="83">
        <f t="shared" si="8"/>
        <v>0</v>
      </c>
      <c r="CF42" s="83">
        <f t="shared" si="8"/>
        <v>0</v>
      </c>
      <c r="CG42" s="83">
        <f t="shared" si="8"/>
        <v>0</v>
      </c>
      <c r="CH42" s="83">
        <f t="shared" si="8"/>
        <v>0</v>
      </c>
      <c r="CI42" s="83">
        <f t="shared" si="8"/>
        <v>0</v>
      </c>
      <c r="CJ42" s="83">
        <f t="shared" si="8"/>
        <v>0</v>
      </c>
      <c r="CK42" s="83">
        <f t="shared" si="8"/>
        <v>0</v>
      </c>
      <c r="CL42" s="83">
        <f t="shared" si="8"/>
        <v>0</v>
      </c>
      <c r="CM42" s="83">
        <f t="shared" si="8"/>
        <v>0</v>
      </c>
      <c r="CN42" s="83">
        <f t="shared" si="8"/>
        <v>0</v>
      </c>
      <c r="CO42" s="83">
        <f t="shared" si="8"/>
        <v>0</v>
      </c>
      <c r="CP42" s="83">
        <f t="shared" si="8"/>
        <v>0</v>
      </c>
      <c r="CQ42" s="83">
        <f t="shared" si="8"/>
        <v>0</v>
      </c>
      <c r="CR42" s="83">
        <f t="shared" si="8"/>
        <v>0</v>
      </c>
      <c r="CS42" s="83">
        <f t="shared" si="8"/>
        <v>0</v>
      </c>
      <c r="CT42" s="83">
        <f t="shared" si="8"/>
        <v>0</v>
      </c>
      <c r="CU42" s="83">
        <f t="shared" si="8"/>
        <v>0</v>
      </c>
      <c r="CV42" s="83">
        <f t="shared" si="8"/>
        <v>0</v>
      </c>
      <c r="CW42" s="83">
        <f t="shared" si="8"/>
        <v>0</v>
      </c>
      <c r="CX42" s="83">
        <f t="shared" si="8"/>
        <v>0</v>
      </c>
      <c r="CY42" s="83">
        <f t="shared" si="8"/>
        <v>0</v>
      </c>
      <c r="CZ42" s="83">
        <f t="shared" si="8"/>
        <v>0</v>
      </c>
      <c r="DA42" s="83">
        <f t="shared" si="8"/>
        <v>0</v>
      </c>
      <c r="DB42" s="83">
        <f t="shared" si="8"/>
        <v>0</v>
      </c>
      <c r="DC42" s="83">
        <f t="shared" si="8"/>
        <v>0</v>
      </c>
      <c r="DD42" s="83">
        <f t="shared" si="8"/>
        <v>0</v>
      </c>
      <c r="DE42" s="83">
        <f t="shared" si="8"/>
        <v>0</v>
      </c>
      <c r="DF42" s="83">
        <f t="shared" si="8"/>
        <v>0</v>
      </c>
      <c r="DG42" s="83">
        <f t="shared" si="8"/>
        <v>0</v>
      </c>
      <c r="DH42" s="83">
        <f t="shared" si="8"/>
        <v>0</v>
      </c>
      <c r="DI42" s="83">
        <f t="shared" si="8"/>
        <v>0</v>
      </c>
      <c r="DJ42" s="83">
        <f t="shared" si="8"/>
        <v>0</v>
      </c>
      <c r="DK42" s="83">
        <f t="shared" si="8"/>
        <v>0</v>
      </c>
      <c r="DL42" s="83">
        <f t="shared" si="8"/>
        <v>0</v>
      </c>
      <c r="DM42" s="83">
        <f t="shared" si="8"/>
        <v>0</v>
      </c>
      <c r="DN42" s="83">
        <f t="shared" si="8"/>
        <v>0</v>
      </c>
      <c r="DO42" s="83">
        <f t="shared" si="8"/>
        <v>0</v>
      </c>
      <c r="DP42" s="83">
        <f t="shared" si="8"/>
        <v>0</v>
      </c>
      <c r="DQ42" s="83">
        <f t="shared" ref="DQ42:GB42" si="9" xml:space="preserve"> IF( DQ41 = 1, INDEX($F15:$F39, DQ40), 0)</f>
        <v>0</v>
      </c>
      <c r="DR42" s="83">
        <f t="shared" si="9"/>
        <v>0</v>
      </c>
      <c r="DS42" s="83">
        <f t="shared" si="9"/>
        <v>0</v>
      </c>
      <c r="DT42" s="83">
        <f t="shared" si="9"/>
        <v>0</v>
      </c>
      <c r="DU42" s="83">
        <f t="shared" si="9"/>
        <v>0</v>
      </c>
      <c r="DV42" s="83">
        <f t="shared" si="9"/>
        <v>0</v>
      </c>
      <c r="DW42" s="83">
        <f t="shared" si="9"/>
        <v>0</v>
      </c>
      <c r="DX42" s="83">
        <f t="shared" si="9"/>
        <v>0</v>
      </c>
      <c r="DY42" s="83">
        <f t="shared" si="9"/>
        <v>0</v>
      </c>
      <c r="DZ42" s="83">
        <f t="shared" si="9"/>
        <v>0</v>
      </c>
      <c r="EA42" s="83">
        <f t="shared" si="9"/>
        <v>0</v>
      </c>
      <c r="EB42" s="83">
        <f t="shared" si="9"/>
        <v>0</v>
      </c>
      <c r="EC42" s="83">
        <f t="shared" si="9"/>
        <v>0</v>
      </c>
      <c r="ED42" s="83">
        <f t="shared" si="9"/>
        <v>0</v>
      </c>
      <c r="EE42" s="83">
        <f t="shared" si="9"/>
        <v>0</v>
      </c>
      <c r="EF42" s="83">
        <f t="shared" si="9"/>
        <v>0</v>
      </c>
      <c r="EG42" s="83">
        <f t="shared" si="9"/>
        <v>0</v>
      </c>
      <c r="EH42" s="83">
        <f t="shared" si="9"/>
        <v>0</v>
      </c>
      <c r="EI42" s="83">
        <f t="shared" si="9"/>
        <v>0</v>
      </c>
      <c r="EJ42" s="83">
        <f t="shared" si="9"/>
        <v>0</v>
      </c>
      <c r="EK42" s="83">
        <f t="shared" si="9"/>
        <v>0</v>
      </c>
      <c r="EL42" s="83">
        <f t="shared" si="9"/>
        <v>0</v>
      </c>
      <c r="EM42" s="83">
        <f t="shared" si="9"/>
        <v>0</v>
      </c>
      <c r="EN42" s="83">
        <f t="shared" si="9"/>
        <v>0</v>
      </c>
      <c r="EO42" s="83">
        <f t="shared" si="9"/>
        <v>0</v>
      </c>
      <c r="EP42" s="83">
        <f t="shared" si="9"/>
        <v>0</v>
      </c>
      <c r="EQ42" s="83">
        <f t="shared" si="9"/>
        <v>0</v>
      </c>
      <c r="ER42" s="83">
        <f t="shared" si="9"/>
        <v>0</v>
      </c>
      <c r="ES42" s="83">
        <f t="shared" si="9"/>
        <v>0</v>
      </c>
      <c r="ET42" s="83">
        <f t="shared" si="9"/>
        <v>0</v>
      </c>
      <c r="EU42" s="83">
        <f t="shared" si="9"/>
        <v>0</v>
      </c>
      <c r="EV42" s="83">
        <f t="shared" si="9"/>
        <v>0</v>
      </c>
      <c r="EW42" s="83">
        <f t="shared" si="9"/>
        <v>0</v>
      </c>
      <c r="EX42" s="83">
        <f t="shared" si="9"/>
        <v>0</v>
      </c>
      <c r="EY42" s="83">
        <f t="shared" si="9"/>
        <v>0</v>
      </c>
      <c r="EZ42" s="83">
        <f t="shared" si="9"/>
        <v>0</v>
      </c>
      <c r="FA42" s="83">
        <f t="shared" si="9"/>
        <v>0</v>
      </c>
      <c r="FB42" s="83">
        <f t="shared" si="9"/>
        <v>0</v>
      </c>
      <c r="FC42" s="83">
        <f t="shared" si="9"/>
        <v>0</v>
      </c>
      <c r="FD42" s="83">
        <f t="shared" si="9"/>
        <v>0</v>
      </c>
      <c r="FE42" s="83">
        <f t="shared" si="9"/>
        <v>0</v>
      </c>
      <c r="FF42" s="83">
        <f t="shared" si="9"/>
        <v>0</v>
      </c>
      <c r="FG42" s="83">
        <f t="shared" si="9"/>
        <v>0</v>
      </c>
      <c r="FH42" s="83">
        <f t="shared" si="9"/>
        <v>0</v>
      </c>
      <c r="FI42" s="83">
        <f t="shared" si="9"/>
        <v>0</v>
      </c>
      <c r="FJ42" s="83">
        <f t="shared" si="9"/>
        <v>0</v>
      </c>
      <c r="FK42" s="83">
        <f t="shared" si="9"/>
        <v>0</v>
      </c>
      <c r="FL42" s="83">
        <f t="shared" si="9"/>
        <v>0</v>
      </c>
      <c r="FM42" s="83">
        <f t="shared" si="9"/>
        <v>0</v>
      </c>
      <c r="FN42" s="83">
        <f t="shared" si="9"/>
        <v>0</v>
      </c>
      <c r="FO42" s="83">
        <f t="shared" si="9"/>
        <v>0</v>
      </c>
      <c r="FP42" s="83">
        <f t="shared" si="9"/>
        <v>0</v>
      </c>
      <c r="FQ42" s="83">
        <f t="shared" si="9"/>
        <v>0</v>
      </c>
      <c r="FR42" s="83">
        <f t="shared" si="9"/>
        <v>0</v>
      </c>
      <c r="FS42" s="83">
        <f t="shared" si="9"/>
        <v>0</v>
      </c>
      <c r="FT42" s="83">
        <f t="shared" si="9"/>
        <v>0</v>
      </c>
      <c r="FU42" s="83">
        <f t="shared" si="9"/>
        <v>0</v>
      </c>
      <c r="FV42" s="83">
        <f t="shared" si="9"/>
        <v>0</v>
      </c>
      <c r="FW42" s="83">
        <f t="shared" si="9"/>
        <v>0</v>
      </c>
      <c r="FX42" s="83">
        <f t="shared" si="9"/>
        <v>0</v>
      </c>
      <c r="FY42" s="83">
        <f t="shared" si="9"/>
        <v>0</v>
      </c>
      <c r="FZ42" s="83">
        <f t="shared" si="9"/>
        <v>0</v>
      </c>
      <c r="GA42" s="83">
        <f t="shared" si="9"/>
        <v>0</v>
      </c>
      <c r="GB42" s="83">
        <f t="shared" si="9"/>
        <v>0</v>
      </c>
      <c r="GC42" s="83">
        <f t="shared" ref="GC42:GJ42" si="10" xml:space="preserve"> IF( GC41 = 1, INDEX($F15:$F39, GC40), 0)</f>
        <v>0</v>
      </c>
      <c r="GD42" s="83">
        <f t="shared" si="10"/>
        <v>0</v>
      </c>
      <c r="GE42" s="83">
        <f t="shared" si="10"/>
        <v>0</v>
      </c>
      <c r="GF42" s="83">
        <f t="shared" si="10"/>
        <v>0</v>
      </c>
      <c r="GG42" s="83">
        <f t="shared" si="10"/>
        <v>0</v>
      </c>
      <c r="GH42" s="83">
        <f t="shared" si="10"/>
        <v>0</v>
      </c>
      <c r="GI42" s="83">
        <f t="shared" si="10"/>
        <v>0</v>
      </c>
      <c r="GJ42" s="83">
        <f t="shared" si="10"/>
        <v>0</v>
      </c>
    </row>
    <row r="44" spans="1:192" x14ac:dyDescent="0.25">
      <c r="E44" s="12" t="str">
        <f t="shared" ref="E44:AJ44" si="11" xml:space="preserve"> E$13</f>
        <v>CFADS over term of senior debt excl EGRs</v>
      </c>
      <c r="F44" s="12">
        <f t="shared" si="11"/>
        <v>0</v>
      </c>
      <c r="G44" s="12" t="str">
        <f t="shared" si="11"/>
        <v>$ 000s</v>
      </c>
      <c r="H44" s="12">
        <f t="shared" si="11"/>
        <v>507605.96740445943</v>
      </c>
      <c r="I44" s="12">
        <f t="shared" si="11"/>
        <v>0</v>
      </c>
      <c r="J44" s="12">
        <f t="shared" si="11"/>
        <v>0</v>
      </c>
      <c r="K44" s="12">
        <f t="shared" si="11"/>
        <v>0</v>
      </c>
      <c r="L44" s="12">
        <f t="shared" si="11"/>
        <v>0</v>
      </c>
      <c r="M44" s="12">
        <f t="shared" si="11"/>
        <v>0</v>
      </c>
      <c r="N44" s="12">
        <f t="shared" si="11"/>
        <v>0</v>
      </c>
      <c r="O44" s="12">
        <f t="shared" si="11"/>
        <v>0</v>
      </c>
      <c r="P44" s="12">
        <f xml:space="preserve"> P$13</f>
        <v>0</v>
      </c>
      <c r="Q44" s="12">
        <f xml:space="preserve"> Q$13</f>
        <v>20828.568333832034</v>
      </c>
      <c r="R44" s="12">
        <f t="shared" si="11"/>
        <v>17028.804284799957</v>
      </c>
      <c r="S44" s="12">
        <f t="shared" si="11"/>
        <v>15916.875813895596</v>
      </c>
      <c r="T44" s="12">
        <f t="shared" si="11"/>
        <v>15703.797228075004</v>
      </c>
      <c r="U44" s="12">
        <f t="shared" si="11"/>
        <v>15775.901668090533</v>
      </c>
      <c r="V44" s="12">
        <f t="shared" si="11"/>
        <v>15562.495695181931</v>
      </c>
      <c r="W44" s="12">
        <f t="shared" si="11"/>
        <v>15633.024829114045</v>
      </c>
      <c r="X44" s="12">
        <f t="shared" si="11"/>
        <v>15440.391591510011</v>
      </c>
      <c r="Y44" s="12">
        <f t="shared" si="11"/>
        <v>15467.090890384783</v>
      </c>
      <c r="Z44" s="12">
        <f t="shared" si="11"/>
        <v>15273.882999812749</v>
      </c>
      <c r="AA44" s="12">
        <f t="shared" si="11"/>
        <v>15341.111176520764</v>
      </c>
      <c r="AB44" s="12">
        <f t="shared" si="11"/>
        <v>15126.63353546627</v>
      </c>
      <c r="AC44" s="12">
        <f t="shared" si="11"/>
        <v>15192.277932031862</v>
      </c>
      <c r="AD44" s="12">
        <f t="shared" si="11"/>
        <v>14977.413606047759</v>
      </c>
      <c r="AE44" s="12">
        <f t="shared" si="11"/>
        <v>15041.37751460531</v>
      </c>
      <c r="AF44" s="12">
        <f t="shared" si="11"/>
        <v>14846.409070675409</v>
      </c>
      <c r="AG44" s="12">
        <f t="shared" si="11"/>
        <v>14868.06867459129</v>
      </c>
      <c r="AH44" s="12">
        <f t="shared" si="11"/>
        <v>14672.44601144897</v>
      </c>
      <c r="AI44" s="12">
        <f t="shared" si="11"/>
        <v>14732.886048632383</v>
      </c>
      <c r="AJ44" s="12">
        <f t="shared" si="11"/>
        <v>14516.765163684373</v>
      </c>
      <c r="AK44" s="12">
        <f t="shared" ref="AK44:CV44" si="12" xml:space="preserve"> AK$13</f>
        <v>14575.515391761664</v>
      </c>
      <c r="AL44" s="12">
        <f t="shared" si="12"/>
        <v>14358.94388955549</v>
      </c>
      <c r="AM44" s="12">
        <f t="shared" si="12"/>
        <v>14415.89957400471</v>
      </c>
      <c r="AN44" s="12">
        <f t="shared" si="12"/>
        <v>14218.295388312854</v>
      </c>
      <c r="AO44" s="12">
        <f t="shared" si="12"/>
        <v>14234.557216978863</v>
      </c>
      <c r="AP44" s="12">
        <f t="shared" si="12"/>
        <v>14036.212938359555</v>
      </c>
      <c r="AQ44" s="12">
        <f t="shared" si="12"/>
        <v>14089.402022500537</v>
      </c>
      <c r="AR44" s="12">
        <f t="shared" si="12"/>
        <v>13871.373282290217</v>
      </c>
      <c r="AS44" s="12">
        <f t="shared" si="12"/>
        <v>13922.758555671504</v>
      </c>
      <c r="AT44" s="12">
        <f t="shared" si="12"/>
        <v>13704.211498620167</v>
      </c>
      <c r="AU44" s="12">
        <f t="shared" si="12"/>
        <v>13753.678573234654</v>
      </c>
      <c r="AV44" s="12">
        <f t="shared" si="12"/>
        <v>13553.11413263105</v>
      </c>
      <c r="AW44" s="12">
        <f t="shared" si="12"/>
        <v>13563.590051990972</v>
      </c>
      <c r="AX44" s="12">
        <f t="shared" si="12"/>
        <v>13362.192820146242</v>
      </c>
      <c r="AY44" s="12">
        <f t="shared" si="12"/>
        <v>0</v>
      </c>
      <c r="AZ44" s="12">
        <f t="shared" si="12"/>
        <v>0</v>
      </c>
      <c r="BA44" s="12">
        <f t="shared" si="12"/>
        <v>0</v>
      </c>
      <c r="BB44" s="12">
        <f t="shared" si="12"/>
        <v>0</v>
      </c>
      <c r="BC44" s="12">
        <f t="shared" si="12"/>
        <v>0</v>
      </c>
      <c r="BD44" s="12">
        <f t="shared" si="12"/>
        <v>0</v>
      </c>
      <c r="BE44" s="12">
        <f t="shared" si="12"/>
        <v>0</v>
      </c>
      <c r="BF44" s="12">
        <f t="shared" si="12"/>
        <v>0</v>
      </c>
      <c r="BG44" s="12">
        <f t="shared" si="12"/>
        <v>0</v>
      </c>
      <c r="BH44" s="12">
        <f t="shared" si="12"/>
        <v>0</v>
      </c>
      <c r="BI44" s="12">
        <f t="shared" si="12"/>
        <v>0</v>
      </c>
      <c r="BJ44" s="12">
        <f t="shared" si="12"/>
        <v>0</v>
      </c>
      <c r="BK44" s="12">
        <f t="shared" si="12"/>
        <v>0</v>
      </c>
      <c r="BL44" s="12">
        <f t="shared" si="12"/>
        <v>0</v>
      </c>
      <c r="BM44" s="12">
        <f t="shared" si="12"/>
        <v>0</v>
      </c>
      <c r="BN44" s="12">
        <f t="shared" si="12"/>
        <v>0</v>
      </c>
      <c r="BO44" s="12">
        <f t="shared" si="12"/>
        <v>0</v>
      </c>
      <c r="BP44" s="12">
        <f t="shared" si="12"/>
        <v>0</v>
      </c>
      <c r="BQ44" s="12">
        <f t="shared" si="12"/>
        <v>0</v>
      </c>
      <c r="BR44" s="12">
        <f t="shared" si="12"/>
        <v>0</v>
      </c>
      <c r="BS44" s="12">
        <f t="shared" si="12"/>
        <v>0</v>
      </c>
      <c r="BT44" s="12">
        <f t="shared" si="12"/>
        <v>0</v>
      </c>
      <c r="BU44" s="12">
        <f t="shared" si="12"/>
        <v>0</v>
      </c>
      <c r="BV44" s="12">
        <f t="shared" si="12"/>
        <v>0</v>
      </c>
      <c r="BW44" s="12">
        <f t="shared" si="12"/>
        <v>0</v>
      </c>
      <c r="BX44" s="12">
        <f t="shared" si="12"/>
        <v>0</v>
      </c>
      <c r="BY44" s="12">
        <f t="shared" si="12"/>
        <v>0</v>
      </c>
      <c r="BZ44" s="12">
        <f t="shared" si="12"/>
        <v>0</v>
      </c>
      <c r="CA44" s="12">
        <f t="shared" si="12"/>
        <v>0</v>
      </c>
      <c r="CB44" s="12">
        <f t="shared" si="12"/>
        <v>0</v>
      </c>
      <c r="CC44" s="12">
        <f t="shared" si="12"/>
        <v>0</v>
      </c>
      <c r="CD44" s="12">
        <f t="shared" si="12"/>
        <v>0</v>
      </c>
      <c r="CE44" s="12">
        <f t="shared" si="12"/>
        <v>0</v>
      </c>
      <c r="CF44" s="12">
        <f t="shared" si="12"/>
        <v>0</v>
      </c>
      <c r="CG44" s="12">
        <f t="shared" si="12"/>
        <v>0</v>
      </c>
      <c r="CH44" s="12">
        <f t="shared" si="12"/>
        <v>0</v>
      </c>
      <c r="CI44" s="12">
        <f t="shared" si="12"/>
        <v>0</v>
      </c>
      <c r="CJ44" s="12">
        <f t="shared" si="12"/>
        <v>0</v>
      </c>
      <c r="CK44" s="12">
        <f t="shared" si="12"/>
        <v>0</v>
      </c>
      <c r="CL44" s="12">
        <f t="shared" si="12"/>
        <v>0</v>
      </c>
      <c r="CM44" s="12">
        <f t="shared" si="12"/>
        <v>0</v>
      </c>
      <c r="CN44" s="12">
        <f t="shared" si="12"/>
        <v>0</v>
      </c>
      <c r="CO44" s="12">
        <f t="shared" si="12"/>
        <v>0</v>
      </c>
      <c r="CP44" s="12">
        <f t="shared" si="12"/>
        <v>0</v>
      </c>
      <c r="CQ44" s="12">
        <f t="shared" si="12"/>
        <v>0</v>
      </c>
      <c r="CR44" s="12">
        <f t="shared" si="12"/>
        <v>0</v>
      </c>
      <c r="CS44" s="12">
        <f t="shared" si="12"/>
        <v>0</v>
      </c>
      <c r="CT44" s="12">
        <f t="shared" si="12"/>
        <v>0</v>
      </c>
      <c r="CU44" s="12">
        <f t="shared" si="12"/>
        <v>0</v>
      </c>
      <c r="CV44" s="12">
        <f t="shared" si="12"/>
        <v>0</v>
      </c>
      <c r="CW44" s="12">
        <f t="shared" ref="CW44:FH44" si="13" xml:space="preserve"> CW$13</f>
        <v>0</v>
      </c>
      <c r="CX44" s="12">
        <f t="shared" si="13"/>
        <v>0</v>
      </c>
      <c r="CY44" s="12">
        <f t="shared" si="13"/>
        <v>0</v>
      </c>
      <c r="CZ44" s="12">
        <f t="shared" si="13"/>
        <v>0</v>
      </c>
      <c r="DA44" s="12">
        <f t="shared" si="13"/>
        <v>0</v>
      </c>
      <c r="DB44" s="12">
        <f t="shared" si="13"/>
        <v>0</v>
      </c>
      <c r="DC44" s="12">
        <f t="shared" si="13"/>
        <v>0</v>
      </c>
      <c r="DD44" s="12">
        <f t="shared" si="13"/>
        <v>0</v>
      </c>
      <c r="DE44" s="12">
        <f t="shared" si="13"/>
        <v>0</v>
      </c>
      <c r="DF44" s="12">
        <f t="shared" si="13"/>
        <v>0</v>
      </c>
      <c r="DG44" s="12">
        <f t="shared" si="13"/>
        <v>0</v>
      </c>
      <c r="DH44" s="12">
        <f t="shared" si="13"/>
        <v>0</v>
      </c>
      <c r="DI44" s="12">
        <f t="shared" si="13"/>
        <v>0</v>
      </c>
      <c r="DJ44" s="12">
        <f t="shared" si="13"/>
        <v>0</v>
      </c>
      <c r="DK44" s="12">
        <f t="shared" si="13"/>
        <v>0</v>
      </c>
      <c r="DL44" s="12">
        <f t="shared" si="13"/>
        <v>0</v>
      </c>
      <c r="DM44" s="12">
        <f t="shared" si="13"/>
        <v>0</v>
      </c>
      <c r="DN44" s="12">
        <f t="shared" si="13"/>
        <v>0</v>
      </c>
      <c r="DO44" s="12">
        <f t="shared" si="13"/>
        <v>0</v>
      </c>
      <c r="DP44" s="12">
        <f t="shared" si="13"/>
        <v>0</v>
      </c>
      <c r="DQ44" s="12">
        <f t="shared" si="13"/>
        <v>0</v>
      </c>
      <c r="DR44" s="12">
        <f t="shared" si="13"/>
        <v>0</v>
      </c>
      <c r="DS44" s="12">
        <f t="shared" si="13"/>
        <v>0</v>
      </c>
      <c r="DT44" s="12">
        <f t="shared" si="13"/>
        <v>0</v>
      </c>
      <c r="DU44" s="12">
        <f t="shared" si="13"/>
        <v>0</v>
      </c>
      <c r="DV44" s="12">
        <f t="shared" si="13"/>
        <v>0</v>
      </c>
      <c r="DW44" s="12">
        <f t="shared" si="13"/>
        <v>0</v>
      </c>
      <c r="DX44" s="12">
        <f t="shared" si="13"/>
        <v>0</v>
      </c>
      <c r="DY44" s="12">
        <f t="shared" si="13"/>
        <v>0</v>
      </c>
      <c r="DZ44" s="12">
        <f t="shared" si="13"/>
        <v>0</v>
      </c>
      <c r="EA44" s="12">
        <f t="shared" si="13"/>
        <v>0</v>
      </c>
      <c r="EB44" s="12">
        <f t="shared" si="13"/>
        <v>0</v>
      </c>
      <c r="EC44" s="12">
        <f t="shared" si="13"/>
        <v>0</v>
      </c>
      <c r="ED44" s="12">
        <f t="shared" si="13"/>
        <v>0</v>
      </c>
      <c r="EE44" s="12">
        <f t="shared" si="13"/>
        <v>0</v>
      </c>
      <c r="EF44" s="12">
        <f t="shared" si="13"/>
        <v>0</v>
      </c>
      <c r="EG44" s="12">
        <f t="shared" si="13"/>
        <v>0</v>
      </c>
      <c r="EH44" s="12">
        <f t="shared" si="13"/>
        <v>0</v>
      </c>
      <c r="EI44" s="12">
        <f t="shared" si="13"/>
        <v>0</v>
      </c>
      <c r="EJ44" s="12">
        <f t="shared" si="13"/>
        <v>0</v>
      </c>
      <c r="EK44" s="12">
        <f t="shared" si="13"/>
        <v>0</v>
      </c>
      <c r="EL44" s="12">
        <f t="shared" si="13"/>
        <v>0</v>
      </c>
      <c r="EM44" s="12">
        <f t="shared" si="13"/>
        <v>0</v>
      </c>
      <c r="EN44" s="12">
        <f t="shared" si="13"/>
        <v>0</v>
      </c>
      <c r="EO44" s="12">
        <f t="shared" si="13"/>
        <v>0</v>
      </c>
      <c r="EP44" s="12">
        <f t="shared" si="13"/>
        <v>0</v>
      </c>
      <c r="EQ44" s="12">
        <f t="shared" si="13"/>
        <v>0</v>
      </c>
      <c r="ER44" s="12">
        <f t="shared" si="13"/>
        <v>0</v>
      </c>
      <c r="ES44" s="12">
        <f t="shared" si="13"/>
        <v>0</v>
      </c>
      <c r="ET44" s="12">
        <f t="shared" si="13"/>
        <v>0</v>
      </c>
      <c r="EU44" s="12">
        <f t="shared" si="13"/>
        <v>0</v>
      </c>
      <c r="EV44" s="12">
        <f t="shared" si="13"/>
        <v>0</v>
      </c>
      <c r="EW44" s="12">
        <f t="shared" si="13"/>
        <v>0</v>
      </c>
      <c r="EX44" s="12">
        <f t="shared" si="13"/>
        <v>0</v>
      </c>
      <c r="EY44" s="12">
        <f t="shared" si="13"/>
        <v>0</v>
      </c>
      <c r="EZ44" s="12">
        <f t="shared" si="13"/>
        <v>0</v>
      </c>
      <c r="FA44" s="12">
        <f t="shared" si="13"/>
        <v>0</v>
      </c>
      <c r="FB44" s="12">
        <f t="shared" si="13"/>
        <v>0</v>
      </c>
      <c r="FC44" s="12">
        <f t="shared" si="13"/>
        <v>0</v>
      </c>
      <c r="FD44" s="12">
        <f t="shared" si="13"/>
        <v>0</v>
      </c>
      <c r="FE44" s="12">
        <f t="shared" si="13"/>
        <v>0</v>
      </c>
      <c r="FF44" s="12">
        <f t="shared" si="13"/>
        <v>0</v>
      </c>
      <c r="FG44" s="12">
        <f t="shared" si="13"/>
        <v>0</v>
      </c>
      <c r="FH44" s="12">
        <f t="shared" si="13"/>
        <v>0</v>
      </c>
      <c r="FI44" s="12">
        <f t="shared" ref="FI44:GJ44" si="14" xml:space="preserve"> FI$13</f>
        <v>0</v>
      </c>
      <c r="FJ44" s="12">
        <f t="shared" si="14"/>
        <v>0</v>
      </c>
      <c r="FK44" s="12">
        <f t="shared" si="14"/>
        <v>0</v>
      </c>
      <c r="FL44" s="12">
        <f t="shared" si="14"/>
        <v>0</v>
      </c>
      <c r="FM44" s="12">
        <f t="shared" si="14"/>
        <v>0</v>
      </c>
      <c r="FN44" s="12">
        <f t="shared" si="14"/>
        <v>0</v>
      </c>
      <c r="FO44" s="12">
        <f t="shared" si="14"/>
        <v>0</v>
      </c>
      <c r="FP44" s="12">
        <f t="shared" si="14"/>
        <v>0</v>
      </c>
      <c r="FQ44" s="12">
        <f t="shared" si="14"/>
        <v>0</v>
      </c>
      <c r="FR44" s="12">
        <f t="shared" si="14"/>
        <v>0</v>
      </c>
      <c r="FS44" s="12">
        <f t="shared" si="14"/>
        <v>0</v>
      </c>
      <c r="FT44" s="12">
        <f t="shared" si="14"/>
        <v>0</v>
      </c>
      <c r="FU44" s="12">
        <f t="shared" si="14"/>
        <v>0</v>
      </c>
      <c r="FV44" s="12">
        <f t="shared" si="14"/>
        <v>0</v>
      </c>
      <c r="FW44" s="12">
        <f t="shared" si="14"/>
        <v>0</v>
      </c>
      <c r="FX44" s="12">
        <f t="shared" si="14"/>
        <v>0</v>
      </c>
      <c r="FY44" s="12">
        <f t="shared" si="14"/>
        <v>0</v>
      </c>
      <c r="FZ44" s="12">
        <f t="shared" si="14"/>
        <v>0</v>
      </c>
      <c r="GA44" s="12">
        <f t="shared" si="14"/>
        <v>0</v>
      </c>
      <c r="GB44" s="12">
        <f t="shared" si="14"/>
        <v>0</v>
      </c>
      <c r="GC44" s="12">
        <f t="shared" si="14"/>
        <v>0</v>
      </c>
      <c r="GD44" s="12">
        <f t="shared" si="14"/>
        <v>0</v>
      </c>
      <c r="GE44" s="12">
        <f t="shared" si="14"/>
        <v>0</v>
      </c>
      <c r="GF44" s="12">
        <f t="shared" si="14"/>
        <v>0</v>
      </c>
      <c r="GG44" s="12">
        <f t="shared" si="14"/>
        <v>0</v>
      </c>
      <c r="GH44" s="12">
        <f t="shared" si="14"/>
        <v>0</v>
      </c>
      <c r="GI44" s="12">
        <f t="shared" si="14"/>
        <v>0</v>
      </c>
      <c r="GJ44" s="12">
        <f t="shared" si="14"/>
        <v>0</v>
      </c>
    </row>
    <row r="45" spans="1:192" x14ac:dyDescent="0.25">
      <c r="E45" s="83" t="str">
        <f t="shared" ref="E45:AJ45" si="15" xml:space="preserve"> E$42</f>
        <v>Senior debt DSCR applicable in year</v>
      </c>
      <c r="F45" s="83">
        <f t="shared" si="15"/>
        <v>0</v>
      </c>
      <c r="G45" s="83" t="str">
        <f t="shared" si="15"/>
        <v>ratio</v>
      </c>
      <c r="H45" s="83">
        <f t="shared" si="15"/>
        <v>0</v>
      </c>
      <c r="I45" s="83">
        <f t="shared" si="15"/>
        <v>0</v>
      </c>
      <c r="J45" s="83">
        <f t="shared" si="15"/>
        <v>0</v>
      </c>
      <c r="K45" s="83">
        <f t="shared" si="15"/>
        <v>0</v>
      </c>
      <c r="L45" s="83">
        <f t="shared" si="15"/>
        <v>0</v>
      </c>
      <c r="M45" s="83">
        <f t="shared" si="15"/>
        <v>0</v>
      </c>
      <c r="N45" s="83">
        <f t="shared" si="15"/>
        <v>0</v>
      </c>
      <c r="O45" s="83">
        <f t="shared" si="15"/>
        <v>0</v>
      </c>
      <c r="P45" s="83">
        <f xml:space="preserve"> P$42</f>
        <v>0</v>
      </c>
      <c r="Q45" s="83">
        <f t="shared" si="15"/>
        <v>1.4</v>
      </c>
      <c r="R45" s="83">
        <f t="shared" si="15"/>
        <v>1.4</v>
      </c>
      <c r="S45" s="83">
        <f t="shared" si="15"/>
        <v>1.4</v>
      </c>
      <c r="T45" s="83">
        <f t="shared" si="15"/>
        <v>1.4</v>
      </c>
      <c r="U45" s="83">
        <f t="shared" si="15"/>
        <v>1.4</v>
      </c>
      <c r="V45" s="83">
        <f t="shared" si="15"/>
        <v>1.4</v>
      </c>
      <c r="W45" s="83">
        <f t="shared" si="15"/>
        <v>1.4</v>
      </c>
      <c r="X45" s="83">
        <f t="shared" si="15"/>
        <v>1.4</v>
      </c>
      <c r="Y45" s="83">
        <f t="shared" si="15"/>
        <v>1.4</v>
      </c>
      <c r="Z45" s="83">
        <f t="shared" si="15"/>
        <v>1.4</v>
      </c>
      <c r="AA45" s="83">
        <f t="shared" si="15"/>
        <v>1.4</v>
      </c>
      <c r="AB45" s="83">
        <f t="shared" si="15"/>
        <v>1.4</v>
      </c>
      <c r="AC45" s="83">
        <f t="shared" si="15"/>
        <v>1.4</v>
      </c>
      <c r="AD45" s="83">
        <f t="shared" si="15"/>
        <v>1.4</v>
      </c>
      <c r="AE45" s="83">
        <f t="shared" si="15"/>
        <v>1.4</v>
      </c>
      <c r="AF45" s="83">
        <f t="shared" si="15"/>
        <v>1.4</v>
      </c>
      <c r="AG45" s="83">
        <f t="shared" si="15"/>
        <v>1.4</v>
      </c>
      <c r="AH45" s="83">
        <f t="shared" si="15"/>
        <v>1.4</v>
      </c>
      <c r="AI45" s="83">
        <f t="shared" si="15"/>
        <v>1.4</v>
      </c>
      <c r="AJ45" s="83">
        <f t="shared" si="15"/>
        <v>1.4</v>
      </c>
      <c r="AK45" s="83">
        <f t="shared" ref="AK45:CV45" si="16" xml:space="preserve"> AK$42</f>
        <v>1.4</v>
      </c>
      <c r="AL45" s="83">
        <f t="shared" si="16"/>
        <v>1.4</v>
      </c>
      <c r="AM45" s="83">
        <f t="shared" si="16"/>
        <v>1.4</v>
      </c>
      <c r="AN45" s="83">
        <f t="shared" si="16"/>
        <v>1.4</v>
      </c>
      <c r="AO45" s="83">
        <f t="shared" si="16"/>
        <v>1.4</v>
      </c>
      <c r="AP45" s="83">
        <f t="shared" si="16"/>
        <v>1.4</v>
      </c>
      <c r="AQ45" s="83">
        <f t="shared" si="16"/>
        <v>1.4</v>
      </c>
      <c r="AR45" s="83">
        <f t="shared" si="16"/>
        <v>1.4</v>
      </c>
      <c r="AS45" s="83">
        <f t="shared" si="16"/>
        <v>1.4</v>
      </c>
      <c r="AT45" s="83">
        <f t="shared" si="16"/>
        <v>1.4</v>
      </c>
      <c r="AU45" s="83">
        <f t="shared" si="16"/>
        <v>1.4</v>
      </c>
      <c r="AV45" s="83">
        <f t="shared" si="16"/>
        <v>1.4</v>
      </c>
      <c r="AW45" s="83">
        <f t="shared" si="16"/>
        <v>1.4</v>
      </c>
      <c r="AX45" s="83">
        <f t="shared" si="16"/>
        <v>1.4</v>
      </c>
      <c r="AY45" s="83">
        <f t="shared" si="16"/>
        <v>0</v>
      </c>
      <c r="AZ45" s="83">
        <f t="shared" si="16"/>
        <v>0</v>
      </c>
      <c r="BA45" s="83">
        <f t="shared" si="16"/>
        <v>0</v>
      </c>
      <c r="BB45" s="83">
        <f t="shared" si="16"/>
        <v>0</v>
      </c>
      <c r="BC45" s="83">
        <f t="shared" si="16"/>
        <v>0</v>
      </c>
      <c r="BD45" s="83">
        <f t="shared" si="16"/>
        <v>0</v>
      </c>
      <c r="BE45" s="83">
        <f t="shared" si="16"/>
        <v>0</v>
      </c>
      <c r="BF45" s="83">
        <f t="shared" si="16"/>
        <v>0</v>
      </c>
      <c r="BG45" s="83">
        <f t="shared" si="16"/>
        <v>0</v>
      </c>
      <c r="BH45" s="83">
        <f t="shared" si="16"/>
        <v>0</v>
      </c>
      <c r="BI45" s="83">
        <f t="shared" si="16"/>
        <v>0</v>
      </c>
      <c r="BJ45" s="83">
        <f t="shared" si="16"/>
        <v>0</v>
      </c>
      <c r="BK45" s="83">
        <f t="shared" si="16"/>
        <v>0</v>
      </c>
      <c r="BL45" s="83">
        <f t="shared" si="16"/>
        <v>0</v>
      </c>
      <c r="BM45" s="83">
        <f t="shared" si="16"/>
        <v>0</v>
      </c>
      <c r="BN45" s="83">
        <f t="shared" si="16"/>
        <v>0</v>
      </c>
      <c r="BO45" s="83">
        <f t="shared" si="16"/>
        <v>0</v>
      </c>
      <c r="BP45" s="83">
        <f t="shared" si="16"/>
        <v>0</v>
      </c>
      <c r="BQ45" s="83">
        <f t="shared" si="16"/>
        <v>0</v>
      </c>
      <c r="BR45" s="83">
        <f t="shared" si="16"/>
        <v>0</v>
      </c>
      <c r="BS45" s="83">
        <f t="shared" si="16"/>
        <v>0</v>
      </c>
      <c r="BT45" s="83">
        <f t="shared" si="16"/>
        <v>0</v>
      </c>
      <c r="BU45" s="83">
        <f t="shared" si="16"/>
        <v>0</v>
      </c>
      <c r="BV45" s="83">
        <f t="shared" si="16"/>
        <v>0</v>
      </c>
      <c r="BW45" s="83">
        <f t="shared" si="16"/>
        <v>0</v>
      </c>
      <c r="BX45" s="83">
        <f t="shared" si="16"/>
        <v>0</v>
      </c>
      <c r="BY45" s="83">
        <f t="shared" si="16"/>
        <v>0</v>
      </c>
      <c r="BZ45" s="83">
        <f t="shared" si="16"/>
        <v>0</v>
      </c>
      <c r="CA45" s="83">
        <f t="shared" si="16"/>
        <v>0</v>
      </c>
      <c r="CB45" s="83">
        <f t="shared" si="16"/>
        <v>0</v>
      </c>
      <c r="CC45" s="83">
        <f t="shared" si="16"/>
        <v>0</v>
      </c>
      <c r="CD45" s="83">
        <f t="shared" si="16"/>
        <v>0</v>
      </c>
      <c r="CE45" s="83">
        <f t="shared" si="16"/>
        <v>0</v>
      </c>
      <c r="CF45" s="83">
        <f t="shared" si="16"/>
        <v>0</v>
      </c>
      <c r="CG45" s="83">
        <f t="shared" si="16"/>
        <v>0</v>
      </c>
      <c r="CH45" s="83">
        <f t="shared" si="16"/>
        <v>0</v>
      </c>
      <c r="CI45" s="83">
        <f t="shared" si="16"/>
        <v>0</v>
      </c>
      <c r="CJ45" s="83">
        <f t="shared" si="16"/>
        <v>0</v>
      </c>
      <c r="CK45" s="83">
        <f t="shared" si="16"/>
        <v>0</v>
      </c>
      <c r="CL45" s="83">
        <f t="shared" si="16"/>
        <v>0</v>
      </c>
      <c r="CM45" s="83">
        <f t="shared" si="16"/>
        <v>0</v>
      </c>
      <c r="CN45" s="83">
        <f t="shared" si="16"/>
        <v>0</v>
      </c>
      <c r="CO45" s="83">
        <f t="shared" si="16"/>
        <v>0</v>
      </c>
      <c r="CP45" s="83">
        <f t="shared" si="16"/>
        <v>0</v>
      </c>
      <c r="CQ45" s="83">
        <f t="shared" si="16"/>
        <v>0</v>
      </c>
      <c r="CR45" s="83">
        <f t="shared" si="16"/>
        <v>0</v>
      </c>
      <c r="CS45" s="83">
        <f t="shared" si="16"/>
        <v>0</v>
      </c>
      <c r="CT45" s="83">
        <f t="shared" si="16"/>
        <v>0</v>
      </c>
      <c r="CU45" s="83">
        <f t="shared" si="16"/>
        <v>0</v>
      </c>
      <c r="CV45" s="83">
        <f t="shared" si="16"/>
        <v>0</v>
      </c>
      <c r="CW45" s="83">
        <f t="shared" ref="CW45:FH45" si="17" xml:space="preserve"> CW$42</f>
        <v>0</v>
      </c>
      <c r="CX45" s="83">
        <f t="shared" si="17"/>
        <v>0</v>
      </c>
      <c r="CY45" s="83">
        <f t="shared" si="17"/>
        <v>0</v>
      </c>
      <c r="CZ45" s="83">
        <f t="shared" si="17"/>
        <v>0</v>
      </c>
      <c r="DA45" s="83">
        <f t="shared" si="17"/>
        <v>0</v>
      </c>
      <c r="DB45" s="83">
        <f t="shared" si="17"/>
        <v>0</v>
      </c>
      <c r="DC45" s="83">
        <f t="shared" si="17"/>
        <v>0</v>
      </c>
      <c r="DD45" s="83">
        <f t="shared" si="17"/>
        <v>0</v>
      </c>
      <c r="DE45" s="83">
        <f t="shared" si="17"/>
        <v>0</v>
      </c>
      <c r="DF45" s="83">
        <f t="shared" si="17"/>
        <v>0</v>
      </c>
      <c r="DG45" s="83">
        <f t="shared" si="17"/>
        <v>0</v>
      </c>
      <c r="DH45" s="83">
        <f t="shared" si="17"/>
        <v>0</v>
      </c>
      <c r="DI45" s="83">
        <f t="shared" si="17"/>
        <v>0</v>
      </c>
      <c r="DJ45" s="83">
        <f t="shared" si="17"/>
        <v>0</v>
      </c>
      <c r="DK45" s="83">
        <f t="shared" si="17"/>
        <v>0</v>
      </c>
      <c r="DL45" s="83">
        <f t="shared" si="17"/>
        <v>0</v>
      </c>
      <c r="DM45" s="83">
        <f t="shared" si="17"/>
        <v>0</v>
      </c>
      <c r="DN45" s="83">
        <f t="shared" si="17"/>
        <v>0</v>
      </c>
      <c r="DO45" s="83">
        <f t="shared" si="17"/>
        <v>0</v>
      </c>
      <c r="DP45" s="83">
        <f t="shared" si="17"/>
        <v>0</v>
      </c>
      <c r="DQ45" s="83">
        <f t="shared" si="17"/>
        <v>0</v>
      </c>
      <c r="DR45" s="83">
        <f t="shared" si="17"/>
        <v>0</v>
      </c>
      <c r="DS45" s="83">
        <f t="shared" si="17"/>
        <v>0</v>
      </c>
      <c r="DT45" s="83">
        <f t="shared" si="17"/>
        <v>0</v>
      </c>
      <c r="DU45" s="83">
        <f t="shared" si="17"/>
        <v>0</v>
      </c>
      <c r="DV45" s="83">
        <f t="shared" si="17"/>
        <v>0</v>
      </c>
      <c r="DW45" s="83">
        <f t="shared" si="17"/>
        <v>0</v>
      </c>
      <c r="DX45" s="83">
        <f t="shared" si="17"/>
        <v>0</v>
      </c>
      <c r="DY45" s="83">
        <f t="shared" si="17"/>
        <v>0</v>
      </c>
      <c r="DZ45" s="83">
        <f t="shared" si="17"/>
        <v>0</v>
      </c>
      <c r="EA45" s="83">
        <f t="shared" si="17"/>
        <v>0</v>
      </c>
      <c r="EB45" s="83">
        <f t="shared" si="17"/>
        <v>0</v>
      </c>
      <c r="EC45" s="83">
        <f t="shared" si="17"/>
        <v>0</v>
      </c>
      <c r="ED45" s="83">
        <f t="shared" si="17"/>
        <v>0</v>
      </c>
      <c r="EE45" s="83">
        <f t="shared" si="17"/>
        <v>0</v>
      </c>
      <c r="EF45" s="83">
        <f t="shared" si="17"/>
        <v>0</v>
      </c>
      <c r="EG45" s="83">
        <f t="shared" si="17"/>
        <v>0</v>
      </c>
      <c r="EH45" s="83">
        <f t="shared" si="17"/>
        <v>0</v>
      </c>
      <c r="EI45" s="83">
        <f t="shared" si="17"/>
        <v>0</v>
      </c>
      <c r="EJ45" s="83">
        <f t="shared" si="17"/>
        <v>0</v>
      </c>
      <c r="EK45" s="83">
        <f t="shared" si="17"/>
        <v>0</v>
      </c>
      <c r="EL45" s="83">
        <f t="shared" si="17"/>
        <v>0</v>
      </c>
      <c r="EM45" s="83">
        <f t="shared" si="17"/>
        <v>0</v>
      </c>
      <c r="EN45" s="83">
        <f t="shared" si="17"/>
        <v>0</v>
      </c>
      <c r="EO45" s="83">
        <f t="shared" si="17"/>
        <v>0</v>
      </c>
      <c r="EP45" s="83">
        <f t="shared" si="17"/>
        <v>0</v>
      </c>
      <c r="EQ45" s="83">
        <f t="shared" si="17"/>
        <v>0</v>
      </c>
      <c r="ER45" s="83">
        <f t="shared" si="17"/>
        <v>0</v>
      </c>
      <c r="ES45" s="83">
        <f t="shared" si="17"/>
        <v>0</v>
      </c>
      <c r="ET45" s="83">
        <f t="shared" si="17"/>
        <v>0</v>
      </c>
      <c r="EU45" s="83">
        <f t="shared" si="17"/>
        <v>0</v>
      </c>
      <c r="EV45" s="83">
        <f t="shared" si="17"/>
        <v>0</v>
      </c>
      <c r="EW45" s="83">
        <f t="shared" si="17"/>
        <v>0</v>
      </c>
      <c r="EX45" s="83">
        <f t="shared" si="17"/>
        <v>0</v>
      </c>
      <c r="EY45" s="83">
        <f t="shared" si="17"/>
        <v>0</v>
      </c>
      <c r="EZ45" s="83">
        <f t="shared" si="17"/>
        <v>0</v>
      </c>
      <c r="FA45" s="83">
        <f t="shared" si="17"/>
        <v>0</v>
      </c>
      <c r="FB45" s="83">
        <f t="shared" si="17"/>
        <v>0</v>
      </c>
      <c r="FC45" s="83">
        <f t="shared" si="17"/>
        <v>0</v>
      </c>
      <c r="FD45" s="83">
        <f t="shared" si="17"/>
        <v>0</v>
      </c>
      <c r="FE45" s="83">
        <f t="shared" si="17"/>
        <v>0</v>
      </c>
      <c r="FF45" s="83">
        <f t="shared" si="17"/>
        <v>0</v>
      </c>
      <c r="FG45" s="83">
        <f t="shared" si="17"/>
        <v>0</v>
      </c>
      <c r="FH45" s="83">
        <f t="shared" si="17"/>
        <v>0</v>
      </c>
      <c r="FI45" s="83">
        <f t="shared" ref="FI45:GJ45" si="18" xml:space="preserve"> FI$42</f>
        <v>0</v>
      </c>
      <c r="FJ45" s="83">
        <f t="shared" si="18"/>
        <v>0</v>
      </c>
      <c r="FK45" s="83">
        <f t="shared" si="18"/>
        <v>0</v>
      </c>
      <c r="FL45" s="83">
        <f t="shared" si="18"/>
        <v>0</v>
      </c>
      <c r="FM45" s="83">
        <f t="shared" si="18"/>
        <v>0</v>
      </c>
      <c r="FN45" s="83">
        <f t="shared" si="18"/>
        <v>0</v>
      </c>
      <c r="FO45" s="83">
        <f t="shared" si="18"/>
        <v>0</v>
      </c>
      <c r="FP45" s="83">
        <f t="shared" si="18"/>
        <v>0</v>
      </c>
      <c r="FQ45" s="83">
        <f t="shared" si="18"/>
        <v>0</v>
      </c>
      <c r="FR45" s="83">
        <f t="shared" si="18"/>
        <v>0</v>
      </c>
      <c r="FS45" s="83">
        <f t="shared" si="18"/>
        <v>0</v>
      </c>
      <c r="FT45" s="83">
        <f t="shared" si="18"/>
        <v>0</v>
      </c>
      <c r="FU45" s="83">
        <f t="shared" si="18"/>
        <v>0</v>
      </c>
      <c r="FV45" s="83">
        <f t="shared" si="18"/>
        <v>0</v>
      </c>
      <c r="FW45" s="83">
        <f t="shared" si="18"/>
        <v>0</v>
      </c>
      <c r="FX45" s="83">
        <f t="shared" si="18"/>
        <v>0</v>
      </c>
      <c r="FY45" s="83">
        <f t="shared" si="18"/>
        <v>0</v>
      </c>
      <c r="FZ45" s="83">
        <f t="shared" si="18"/>
        <v>0</v>
      </c>
      <c r="GA45" s="83">
        <f t="shared" si="18"/>
        <v>0</v>
      </c>
      <c r="GB45" s="83">
        <f t="shared" si="18"/>
        <v>0</v>
      </c>
      <c r="GC45" s="83">
        <f t="shared" si="18"/>
        <v>0</v>
      </c>
      <c r="GD45" s="83">
        <f t="shared" si="18"/>
        <v>0</v>
      </c>
      <c r="GE45" s="83">
        <f t="shared" si="18"/>
        <v>0</v>
      </c>
      <c r="GF45" s="83">
        <f t="shared" si="18"/>
        <v>0</v>
      </c>
      <c r="GG45" s="83">
        <f t="shared" si="18"/>
        <v>0</v>
      </c>
      <c r="GH45" s="83">
        <f t="shared" si="18"/>
        <v>0</v>
      </c>
      <c r="GI45" s="83">
        <f t="shared" si="18"/>
        <v>0</v>
      </c>
      <c r="GJ45" s="83">
        <f t="shared" si="18"/>
        <v>0</v>
      </c>
    </row>
    <row r="46" spans="1:192" x14ac:dyDescent="0.25">
      <c r="E46" s="195" t="str">
        <f xml:space="preserve"> Time!E$140</f>
        <v>Senior debt repayment period flag</v>
      </c>
      <c r="F46" s="195">
        <f xml:space="preserve"> Time!F$140</f>
        <v>0</v>
      </c>
      <c r="G46" s="466" t="str">
        <f xml:space="preserve"> Time!G$140</f>
        <v>flag</v>
      </c>
      <c r="H46" s="195">
        <f xml:space="preserve"> Time!H$140</f>
        <v>34</v>
      </c>
      <c r="I46" s="195">
        <f xml:space="preserve"> Time!I$140</f>
        <v>0</v>
      </c>
      <c r="J46" s="195">
        <f xml:space="preserve"> Time!J$140</f>
        <v>0</v>
      </c>
      <c r="K46" s="195">
        <f xml:space="preserve"> Time!K$140</f>
        <v>0</v>
      </c>
      <c r="L46" s="195">
        <f xml:space="preserve"> Time!L$140</f>
        <v>0</v>
      </c>
      <c r="M46" s="195">
        <f xml:space="preserve"> Time!M$140</f>
        <v>0</v>
      </c>
      <c r="N46" s="195">
        <f xml:space="preserve"> Time!N$140</f>
        <v>0</v>
      </c>
      <c r="O46" s="195">
        <f xml:space="preserve"> Time!O$140</f>
        <v>0</v>
      </c>
      <c r="P46" s="195">
        <f xml:space="preserve"> Time!P$140</f>
        <v>0</v>
      </c>
      <c r="Q46" s="195">
        <f xml:space="preserve"> Time!Q$140</f>
        <v>1</v>
      </c>
      <c r="R46" s="195">
        <f xml:space="preserve"> Time!R$140</f>
        <v>1</v>
      </c>
      <c r="S46" s="195">
        <f xml:space="preserve"> Time!S$140</f>
        <v>1</v>
      </c>
      <c r="T46" s="195">
        <f xml:space="preserve"> Time!T$140</f>
        <v>1</v>
      </c>
      <c r="U46" s="195">
        <f xml:space="preserve"> Time!U$140</f>
        <v>1</v>
      </c>
      <c r="V46" s="195">
        <f xml:space="preserve"> Time!V$140</f>
        <v>1</v>
      </c>
      <c r="W46" s="195">
        <f xml:space="preserve"> Time!W$140</f>
        <v>1</v>
      </c>
      <c r="X46" s="195">
        <f xml:space="preserve"> Time!X$140</f>
        <v>1</v>
      </c>
      <c r="Y46" s="195">
        <f xml:space="preserve"> Time!Y$140</f>
        <v>1</v>
      </c>
      <c r="Z46" s="195">
        <f xml:space="preserve"> Time!Z$140</f>
        <v>1</v>
      </c>
      <c r="AA46" s="195">
        <f xml:space="preserve"> Time!AA$140</f>
        <v>1</v>
      </c>
      <c r="AB46" s="195">
        <f xml:space="preserve"> Time!AB$140</f>
        <v>1</v>
      </c>
      <c r="AC46" s="195">
        <f xml:space="preserve"> Time!AC$140</f>
        <v>1</v>
      </c>
      <c r="AD46" s="195">
        <f xml:space="preserve"> Time!AD$140</f>
        <v>1</v>
      </c>
      <c r="AE46" s="195">
        <f xml:space="preserve"> Time!AE$140</f>
        <v>1</v>
      </c>
      <c r="AF46" s="195">
        <f xml:space="preserve"> Time!AF$140</f>
        <v>1</v>
      </c>
      <c r="AG46" s="195">
        <f xml:space="preserve"> Time!AG$140</f>
        <v>1</v>
      </c>
      <c r="AH46" s="195">
        <f xml:space="preserve"> Time!AH$140</f>
        <v>1</v>
      </c>
      <c r="AI46" s="195">
        <f xml:space="preserve"> Time!AI$140</f>
        <v>1</v>
      </c>
      <c r="AJ46" s="195">
        <f xml:space="preserve"> Time!AJ$140</f>
        <v>1</v>
      </c>
      <c r="AK46" s="195">
        <f xml:space="preserve"> Time!AK$140</f>
        <v>1</v>
      </c>
      <c r="AL46" s="195">
        <f xml:space="preserve"> Time!AL$140</f>
        <v>1</v>
      </c>
      <c r="AM46" s="195">
        <f xml:space="preserve"> Time!AM$140</f>
        <v>1</v>
      </c>
      <c r="AN46" s="195">
        <f xml:space="preserve"> Time!AN$140</f>
        <v>1</v>
      </c>
      <c r="AO46" s="195">
        <f xml:space="preserve"> Time!AO$140</f>
        <v>1</v>
      </c>
      <c r="AP46" s="195">
        <f xml:space="preserve"> Time!AP$140</f>
        <v>1</v>
      </c>
      <c r="AQ46" s="195">
        <f xml:space="preserve"> Time!AQ$140</f>
        <v>1</v>
      </c>
      <c r="AR46" s="195">
        <f xml:space="preserve"> Time!AR$140</f>
        <v>1</v>
      </c>
      <c r="AS46" s="195">
        <f xml:space="preserve"> Time!AS$140</f>
        <v>1</v>
      </c>
      <c r="AT46" s="195">
        <f xml:space="preserve"> Time!AT$140</f>
        <v>1</v>
      </c>
      <c r="AU46" s="195">
        <f xml:space="preserve"> Time!AU$140</f>
        <v>1</v>
      </c>
      <c r="AV46" s="195">
        <f xml:space="preserve"> Time!AV$140</f>
        <v>1</v>
      </c>
      <c r="AW46" s="195">
        <f xml:space="preserve"> Time!AW$140</f>
        <v>1</v>
      </c>
      <c r="AX46" s="195">
        <f xml:space="preserve"> Time!AX$140</f>
        <v>1</v>
      </c>
      <c r="AY46" s="195">
        <f xml:space="preserve"> Time!AY$140</f>
        <v>0</v>
      </c>
      <c r="AZ46" s="195">
        <f xml:space="preserve"> Time!AZ$140</f>
        <v>0</v>
      </c>
      <c r="BA46" s="195">
        <f xml:space="preserve"> Time!BA$140</f>
        <v>0</v>
      </c>
      <c r="BB46" s="195">
        <f xml:space="preserve"> Time!BB$140</f>
        <v>0</v>
      </c>
      <c r="BC46" s="195">
        <f xml:space="preserve"> Time!BC$140</f>
        <v>0</v>
      </c>
      <c r="BD46" s="195">
        <f xml:space="preserve"> Time!BD$140</f>
        <v>0</v>
      </c>
      <c r="BE46" s="195">
        <f xml:space="preserve"> Time!BE$140</f>
        <v>0</v>
      </c>
      <c r="BF46" s="195">
        <f xml:space="preserve"> Time!BF$140</f>
        <v>0</v>
      </c>
      <c r="BG46" s="195">
        <f xml:space="preserve"> Time!BG$140</f>
        <v>0</v>
      </c>
      <c r="BH46" s="195">
        <f xml:space="preserve"> Time!BH$140</f>
        <v>0</v>
      </c>
      <c r="BI46" s="195">
        <f xml:space="preserve"> Time!BI$140</f>
        <v>0</v>
      </c>
      <c r="BJ46" s="195">
        <f xml:space="preserve"> Time!BJ$140</f>
        <v>0</v>
      </c>
      <c r="BK46" s="195">
        <f xml:space="preserve"> Time!BK$140</f>
        <v>0</v>
      </c>
      <c r="BL46" s="195">
        <f xml:space="preserve"> Time!BL$140</f>
        <v>0</v>
      </c>
      <c r="BM46" s="195">
        <f xml:space="preserve"> Time!BM$140</f>
        <v>0</v>
      </c>
      <c r="BN46" s="195">
        <f xml:space="preserve"> Time!BN$140</f>
        <v>0</v>
      </c>
      <c r="BO46" s="195">
        <f xml:space="preserve"> Time!BO$140</f>
        <v>0</v>
      </c>
      <c r="BP46" s="195">
        <f xml:space="preserve"> Time!BP$140</f>
        <v>0</v>
      </c>
      <c r="BQ46" s="195">
        <f xml:space="preserve"> Time!BQ$140</f>
        <v>0</v>
      </c>
      <c r="BR46" s="195">
        <f xml:space="preserve"> Time!BR$140</f>
        <v>0</v>
      </c>
      <c r="BS46" s="195">
        <f xml:space="preserve"> Time!BS$140</f>
        <v>0</v>
      </c>
      <c r="BT46" s="195">
        <f xml:space="preserve"> Time!BT$140</f>
        <v>0</v>
      </c>
      <c r="BU46" s="195">
        <f xml:space="preserve"> Time!BU$140</f>
        <v>0</v>
      </c>
      <c r="BV46" s="195">
        <f xml:space="preserve"> Time!BV$140</f>
        <v>0</v>
      </c>
      <c r="BW46" s="195">
        <f xml:space="preserve"> Time!BW$140</f>
        <v>0</v>
      </c>
      <c r="BX46" s="195">
        <f xml:space="preserve"> Time!BX$140</f>
        <v>0</v>
      </c>
      <c r="BY46" s="195">
        <f xml:space="preserve"> Time!BY$140</f>
        <v>0</v>
      </c>
      <c r="BZ46" s="195">
        <f xml:space="preserve"> Time!BZ$140</f>
        <v>0</v>
      </c>
      <c r="CA46" s="195">
        <f xml:space="preserve"> Time!CA$140</f>
        <v>0</v>
      </c>
      <c r="CB46" s="195">
        <f xml:space="preserve"> Time!CB$140</f>
        <v>0</v>
      </c>
      <c r="CC46" s="195">
        <f xml:space="preserve"> Time!CC$140</f>
        <v>0</v>
      </c>
      <c r="CD46" s="195">
        <f xml:space="preserve"> Time!CD$140</f>
        <v>0</v>
      </c>
      <c r="CE46" s="195">
        <f xml:space="preserve"> Time!CE$140</f>
        <v>0</v>
      </c>
      <c r="CF46" s="195">
        <f xml:space="preserve"> Time!CF$140</f>
        <v>0</v>
      </c>
      <c r="CG46" s="195">
        <f xml:space="preserve"> Time!CG$140</f>
        <v>0</v>
      </c>
      <c r="CH46" s="195">
        <f xml:space="preserve"> Time!CH$140</f>
        <v>0</v>
      </c>
      <c r="CI46" s="195">
        <f xml:space="preserve"> Time!CI$140</f>
        <v>0</v>
      </c>
      <c r="CJ46" s="195">
        <f xml:space="preserve"> Time!CJ$140</f>
        <v>0</v>
      </c>
      <c r="CK46" s="195">
        <f xml:space="preserve"> Time!CK$140</f>
        <v>0</v>
      </c>
      <c r="CL46" s="195">
        <f xml:space="preserve"> Time!CL$140</f>
        <v>0</v>
      </c>
      <c r="CM46" s="195">
        <f xml:space="preserve"> Time!CM$140</f>
        <v>0</v>
      </c>
      <c r="CN46" s="195">
        <f xml:space="preserve"> Time!CN$140</f>
        <v>0</v>
      </c>
      <c r="CO46" s="195">
        <f xml:space="preserve"> Time!CO$140</f>
        <v>0</v>
      </c>
      <c r="CP46" s="195">
        <f xml:space="preserve"> Time!CP$140</f>
        <v>0</v>
      </c>
      <c r="CQ46" s="195">
        <f xml:space="preserve"> Time!CQ$140</f>
        <v>0</v>
      </c>
      <c r="CR46" s="195">
        <f xml:space="preserve"> Time!CR$140</f>
        <v>0</v>
      </c>
      <c r="CS46" s="195">
        <f xml:space="preserve"> Time!CS$140</f>
        <v>0</v>
      </c>
      <c r="CT46" s="195">
        <f xml:space="preserve"> Time!CT$140</f>
        <v>0</v>
      </c>
      <c r="CU46" s="195">
        <f xml:space="preserve"> Time!CU$140</f>
        <v>0</v>
      </c>
      <c r="CV46" s="195">
        <f xml:space="preserve"> Time!CV$140</f>
        <v>0</v>
      </c>
      <c r="CW46" s="195">
        <f xml:space="preserve"> Time!CW$140</f>
        <v>0</v>
      </c>
      <c r="CX46" s="195">
        <f xml:space="preserve"> Time!CX$140</f>
        <v>0</v>
      </c>
      <c r="CY46" s="195">
        <f xml:space="preserve"> Time!CY$140</f>
        <v>0</v>
      </c>
      <c r="CZ46" s="195">
        <f xml:space="preserve"> Time!CZ$140</f>
        <v>0</v>
      </c>
      <c r="DA46" s="195">
        <f xml:space="preserve"> Time!DA$140</f>
        <v>0</v>
      </c>
      <c r="DB46" s="195">
        <f xml:space="preserve"> Time!DB$140</f>
        <v>0</v>
      </c>
      <c r="DC46" s="195">
        <f xml:space="preserve"> Time!DC$140</f>
        <v>0</v>
      </c>
      <c r="DD46" s="195">
        <f xml:space="preserve"> Time!DD$140</f>
        <v>0</v>
      </c>
      <c r="DE46" s="195">
        <f xml:space="preserve"> Time!DE$140</f>
        <v>0</v>
      </c>
      <c r="DF46" s="195">
        <f xml:space="preserve"> Time!DF$140</f>
        <v>0</v>
      </c>
      <c r="DG46" s="195">
        <f xml:space="preserve"> Time!DG$140</f>
        <v>0</v>
      </c>
      <c r="DH46" s="195">
        <f xml:space="preserve"> Time!DH$140</f>
        <v>0</v>
      </c>
      <c r="DI46" s="195">
        <f xml:space="preserve"> Time!DI$140</f>
        <v>0</v>
      </c>
      <c r="DJ46" s="195">
        <f xml:space="preserve"> Time!DJ$140</f>
        <v>0</v>
      </c>
      <c r="DK46" s="195">
        <f xml:space="preserve"> Time!DK$140</f>
        <v>0</v>
      </c>
      <c r="DL46" s="195">
        <f xml:space="preserve"> Time!DL$140</f>
        <v>0</v>
      </c>
      <c r="DM46" s="195">
        <f xml:space="preserve"> Time!DM$140</f>
        <v>0</v>
      </c>
      <c r="DN46" s="195">
        <f xml:space="preserve"> Time!DN$140</f>
        <v>0</v>
      </c>
      <c r="DO46" s="195">
        <f xml:space="preserve"> Time!DO$140</f>
        <v>0</v>
      </c>
      <c r="DP46" s="195">
        <f xml:space="preserve"> Time!DP$140</f>
        <v>0</v>
      </c>
      <c r="DQ46" s="195">
        <f xml:space="preserve"> Time!DQ$140</f>
        <v>0</v>
      </c>
      <c r="DR46" s="195">
        <f xml:space="preserve"> Time!DR$140</f>
        <v>0</v>
      </c>
      <c r="DS46" s="195">
        <f xml:space="preserve"> Time!DS$140</f>
        <v>0</v>
      </c>
      <c r="DT46" s="195">
        <f xml:space="preserve"> Time!DT$140</f>
        <v>0</v>
      </c>
      <c r="DU46" s="195">
        <f xml:space="preserve"> Time!DU$140</f>
        <v>0</v>
      </c>
      <c r="DV46" s="195">
        <f xml:space="preserve"> Time!DV$140</f>
        <v>0</v>
      </c>
      <c r="DW46" s="195">
        <f xml:space="preserve"> Time!DW$140</f>
        <v>0</v>
      </c>
      <c r="DX46" s="195">
        <f xml:space="preserve"> Time!DX$140</f>
        <v>0</v>
      </c>
      <c r="DY46" s="195">
        <f xml:space="preserve"> Time!DY$140</f>
        <v>0</v>
      </c>
      <c r="DZ46" s="195">
        <f xml:space="preserve"> Time!DZ$140</f>
        <v>0</v>
      </c>
      <c r="EA46" s="195">
        <f xml:space="preserve"> Time!EA$140</f>
        <v>0</v>
      </c>
      <c r="EB46" s="195">
        <f xml:space="preserve"> Time!EB$140</f>
        <v>0</v>
      </c>
      <c r="EC46" s="195">
        <f xml:space="preserve"> Time!EC$140</f>
        <v>0</v>
      </c>
      <c r="ED46" s="195">
        <f xml:space="preserve"> Time!ED$140</f>
        <v>0</v>
      </c>
      <c r="EE46" s="195">
        <f xml:space="preserve"> Time!EE$140</f>
        <v>0</v>
      </c>
      <c r="EF46" s="195">
        <f xml:space="preserve"> Time!EF$140</f>
        <v>0</v>
      </c>
      <c r="EG46" s="195">
        <f xml:space="preserve"> Time!EG$140</f>
        <v>0</v>
      </c>
      <c r="EH46" s="195">
        <f xml:space="preserve"> Time!EH$140</f>
        <v>0</v>
      </c>
      <c r="EI46" s="195">
        <f xml:space="preserve"> Time!EI$140</f>
        <v>0</v>
      </c>
      <c r="EJ46" s="195">
        <f xml:space="preserve"> Time!EJ$140</f>
        <v>0</v>
      </c>
      <c r="EK46" s="195">
        <f xml:space="preserve"> Time!EK$140</f>
        <v>0</v>
      </c>
      <c r="EL46" s="195">
        <f xml:space="preserve"> Time!EL$140</f>
        <v>0</v>
      </c>
      <c r="EM46" s="195">
        <f xml:space="preserve"> Time!EM$140</f>
        <v>0</v>
      </c>
      <c r="EN46" s="195">
        <f xml:space="preserve"> Time!EN$140</f>
        <v>0</v>
      </c>
      <c r="EO46" s="195">
        <f xml:space="preserve"> Time!EO$140</f>
        <v>0</v>
      </c>
      <c r="EP46" s="195">
        <f xml:space="preserve"> Time!EP$140</f>
        <v>0</v>
      </c>
      <c r="EQ46" s="195">
        <f xml:space="preserve"> Time!EQ$140</f>
        <v>0</v>
      </c>
      <c r="ER46" s="195">
        <f xml:space="preserve"> Time!ER$140</f>
        <v>0</v>
      </c>
      <c r="ES46" s="195">
        <f xml:space="preserve"> Time!ES$140</f>
        <v>0</v>
      </c>
      <c r="ET46" s="195">
        <f xml:space="preserve"> Time!ET$140</f>
        <v>0</v>
      </c>
      <c r="EU46" s="195">
        <f xml:space="preserve"> Time!EU$140</f>
        <v>0</v>
      </c>
      <c r="EV46" s="195">
        <f xml:space="preserve"> Time!EV$140</f>
        <v>0</v>
      </c>
      <c r="EW46" s="195">
        <f xml:space="preserve"> Time!EW$140</f>
        <v>0</v>
      </c>
      <c r="EX46" s="195">
        <f xml:space="preserve"> Time!EX$140</f>
        <v>0</v>
      </c>
      <c r="EY46" s="195">
        <f xml:space="preserve"> Time!EY$140</f>
        <v>0</v>
      </c>
      <c r="EZ46" s="195">
        <f xml:space="preserve"> Time!EZ$140</f>
        <v>0</v>
      </c>
      <c r="FA46" s="195">
        <f xml:space="preserve"> Time!FA$140</f>
        <v>0</v>
      </c>
      <c r="FB46" s="195">
        <f xml:space="preserve"> Time!FB$140</f>
        <v>0</v>
      </c>
      <c r="FC46" s="195">
        <f xml:space="preserve"> Time!FC$140</f>
        <v>0</v>
      </c>
      <c r="FD46" s="195">
        <f xml:space="preserve"> Time!FD$140</f>
        <v>0</v>
      </c>
      <c r="FE46" s="195">
        <f xml:space="preserve"> Time!FE$140</f>
        <v>0</v>
      </c>
      <c r="FF46" s="195">
        <f xml:space="preserve"> Time!FF$140</f>
        <v>0</v>
      </c>
      <c r="FG46" s="195">
        <f xml:space="preserve"> Time!FG$140</f>
        <v>0</v>
      </c>
      <c r="FH46" s="195">
        <f xml:space="preserve"> Time!FH$140</f>
        <v>0</v>
      </c>
      <c r="FI46" s="195">
        <f xml:space="preserve"> Time!FI$140</f>
        <v>0</v>
      </c>
      <c r="FJ46" s="195">
        <f xml:space="preserve"> Time!FJ$140</f>
        <v>0</v>
      </c>
      <c r="FK46" s="195">
        <f xml:space="preserve"> Time!FK$140</f>
        <v>0</v>
      </c>
      <c r="FL46" s="195">
        <f xml:space="preserve"> Time!FL$140</f>
        <v>0</v>
      </c>
      <c r="FM46" s="195">
        <f xml:space="preserve"> Time!FM$140</f>
        <v>0</v>
      </c>
      <c r="FN46" s="195">
        <f xml:space="preserve"> Time!FN$140</f>
        <v>0</v>
      </c>
      <c r="FO46" s="195">
        <f xml:space="preserve"> Time!FO$140</f>
        <v>0</v>
      </c>
      <c r="FP46" s="195">
        <f xml:space="preserve"> Time!FP$140</f>
        <v>0</v>
      </c>
      <c r="FQ46" s="195">
        <f xml:space="preserve"> Time!FQ$140</f>
        <v>0</v>
      </c>
      <c r="FR46" s="195">
        <f xml:space="preserve"> Time!FR$140</f>
        <v>0</v>
      </c>
      <c r="FS46" s="195">
        <f xml:space="preserve"> Time!FS$140</f>
        <v>0</v>
      </c>
      <c r="FT46" s="195">
        <f xml:space="preserve"> Time!FT$140</f>
        <v>0</v>
      </c>
      <c r="FU46" s="195">
        <f xml:space="preserve"> Time!FU$140</f>
        <v>0</v>
      </c>
      <c r="FV46" s="195">
        <f xml:space="preserve"> Time!FV$140</f>
        <v>0</v>
      </c>
      <c r="FW46" s="195">
        <f xml:space="preserve"> Time!FW$140</f>
        <v>0</v>
      </c>
      <c r="FX46" s="195">
        <f xml:space="preserve"> Time!FX$140</f>
        <v>0</v>
      </c>
      <c r="FY46" s="195">
        <f xml:space="preserve"> Time!FY$140</f>
        <v>0</v>
      </c>
      <c r="FZ46" s="195">
        <f xml:space="preserve"> Time!FZ$140</f>
        <v>0</v>
      </c>
      <c r="GA46" s="195">
        <f xml:space="preserve"> Time!GA$140</f>
        <v>0</v>
      </c>
      <c r="GB46" s="195">
        <f xml:space="preserve"> Time!GB$140</f>
        <v>0</v>
      </c>
      <c r="GC46" s="195">
        <f xml:space="preserve"> Time!GC$140</f>
        <v>0</v>
      </c>
      <c r="GD46" s="195">
        <f xml:space="preserve"> Time!GD$140</f>
        <v>0</v>
      </c>
      <c r="GE46" s="195">
        <f xml:space="preserve"> Time!GE$140</f>
        <v>0</v>
      </c>
      <c r="GF46" s="195">
        <f xml:space="preserve"> Time!GF$140</f>
        <v>0</v>
      </c>
      <c r="GG46" s="195">
        <f xml:space="preserve"> Time!GG$140</f>
        <v>0</v>
      </c>
      <c r="GH46" s="195">
        <f xml:space="preserve"> Time!GH$140</f>
        <v>0</v>
      </c>
      <c r="GI46" s="195">
        <f xml:space="preserve"> Time!GI$140</f>
        <v>0</v>
      </c>
      <c r="GJ46" s="195">
        <f xml:space="preserve"> Time!GJ$140</f>
        <v>0</v>
      </c>
    </row>
    <row r="47" spans="1:192" x14ac:dyDescent="0.25">
      <c r="E47" s="12" t="s">
        <v>237</v>
      </c>
      <c r="G47" s="12" t="str">
        <f xml:space="preserve"> SMU</f>
        <v>$ 000s</v>
      </c>
      <c r="H47" s="12">
        <f xml:space="preserve"> SUM(J47:GJ47)</f>
        <v>362575.69100318541</v>
      </c>
      <c r="J47" s="12">
        <f t="shared" ref="J47:AO47" si="19" xml:space="preserve"> IF(J46 = 1, J44 / J45, 0)</f>
        <v>0</v>
      </c>
      <c r="K47" s="12">
        <f t="shared" si="19"/>
        <v>0</v>
      </c>
      <c r="L47" s="12">
        <f t="shared" si="19"/>
        <v>0</v>
      </c>
      <c r="M47" s="12">
        <f t="shared" si="19"/>
        <v>0</v>
      </c>
      <c r="N47" s="12">
        <f t="shared" si="19"/>
        <v>0</v>
      </c>
      <c r="O47" s="12">
        <f t="shared" si="19"/>
        <v>0</v>
      </c>
      <c r="P47" s="12">
        <f xml:space="preserve"> IF(P46 = 1, P44 / P45, 0)</f>
        <v>0</v>
      </c>
      <c r="Q47" s="12">
        <f t="shared" si="19"/>
        <v>14877.548809880025</v>
      </c>
      <c r="R47" s="12">
        <f t="shared" si="19"/>
        <v>12163.431631999971</v>
      </c>
      <c r="S47" s="9">
        <f t="shared" si="19"/>
        <v>11369.197009925427</v>
      </c>
      <c r="T47" s="12">
        <f t="shared" si="19"/>
        <v>11216.998020053576</v>
      </c>
      <c r="U47" s="12">
        <f t="shared" si="19"/>
        <v>11268.501191493238</v>
      </c>
      <c r="V47" s="12">
        <f t="shared" si="19"/>
        <v>11116.068353701381</v>
      </c>
      <c r="W47" s="12">
        <f t="shared" si="19"/>
        <v>11166.446306510034</v>
      </c>
      <c r="X47" s="12">
        <f t="shared" si="19"/>
        <v>11028.851136792866</v>
      </c>
      <c r="Y47" s="12">
        <f t="shared" si="19"/>
        <v>11047.92206456056</v>
      </c>
      <c r="Z47" s="12">
        <f t="shared" si="19"/>
        <v>10909.916428437678</v>
      </c>
      <c r="AA47" s="12">
        <f t="shared" si="19"/>
        <v>10957.93655465769</v>
      </c>
      <c r="AB47" s="12">
        <f t="shared" si="19"/>
        <v>10804.738239618764</v>
      </c>
      <c r="AC47" s="12">
        <f t="shared" si="19"/>
        <v>10851.627094308475</v>
      </c>
      <c r="AD47" s="12">
        <f t="shared" si="19"/>
        <v>10698.1525757484</v>
      </c>
      <c r="AE47" s="12">
        <f t="shared" si="19"/>
        <v>10743.841081860937</v>
      </c>
      <c r="AF47" s="12">
        <f t="shared" si="19"/>
        <v>10604.577907625293</v>
      </c>
      <c r="AG47" s="12">
        <f t="shared" si="19"/>
        <v>10620.049053279494</v>
      </c>
      <c r="AH47" s="12">
        <f t="shared" si="19"/>
        <v>10480.318579606408</v>
      </c>
      <c r="AI47" s="12">
        <f t="shared" si="19"/>
        <v>10523.490034737417</v>
      </c>
      <c r="AJ47" s="12">
        <f t="shared" si="19"/>
        <v>10369.117974060267</v>
      </c>
      <c r="AK47" s="12">
        <f t="shared" si="19"/>
        <v>10411.082422686904</v>
      </c>
      <c r="AL47" s="12">
        <f t="shared" si="19"/>
        <v>10256.388492539636</v>
      </c>
      <c r="AM47" s="12">
        <f t="shared" si="19"/>
        <v>10297.071124289079</v>
      </c>
      <c r="AN47" s="12">
        <f t="shared" si="19"/>
        <v>10155.925277366325</v>
      </c>
      <c r="AO47" s="12">
        <f t="shared" si="19"/>
        <v>10167.540869270617</v>
      </c>
      <c r="AP47" s="12">
        <f t="shared" ref="AP47:BD47" si="20" xml:space="preserve"> IF(AP46 = 1, AP44 / AP45, 0)</f>
        <v>10025.86638454254</v>
      </c>
      <c r="AQ47" s="12">
        <f t="shared" si="20"/>
        <v>10063.858587500385</v>
      </c>
      <c r="AR47" s="12">
        <f t="shared" si="20"/>
        <v>9908.1237730644407</v>
      </c>
      <c r="AS47" s="12">
        <f t="shared" si="20"/>
        <v>9944.8275397653597</v>
      </c>
      <c r="AT47" s="12">
        <f t="shared" si="20"/>
        <v>9788.7224990144059</v>
      </c>
      <c r="AU47" s="12">
        <f t="shared" si="20"/>
        <v>9824.0561237390393</v>
      </c>
      <c r="AV47" s="12">
        <f t="shared" si="20"/>
        <v>9680.7958090221782</v>
      </c>
      <c r="AW47" s="12">
        <f t="shared" si="20"/>
        <v>9688.2786085649805</v>
      </c>
      <c r="AX47" s="12">
        <f t="shared" si="20"/>
        <v>9544.4234429616008</v>
      </c>
      <c r="AY47" s="12">
        <f t="shared" si="20"/>
        <v>0</v>
      </c>
      <c r="AZ47" s="12">
        <f t="shared" si="20"/>
        <v>0</v>
      </c>
      <c r="BA47" s="12">
        <f t="shared" si="20"/>
        <v>0</v>
      </c>
      <c r="BB47" s="12">
        <f t="shared" si="20"/>
        <v>0</v>
      </c>
      <c r="BC47" s="12">
        <f t="shared" si="20"/>
        <v>0</v>
      </c>
      <c r="BD47" s="12">
        <f t="shared" si="20"/>
        <v>0</v>
      </c>
      <c r="BE47" s="12">
        <f t="shared" ref="BE47:DP47" si="21" xml:space="preserve"> IF(BE46 = 1, BE44 / BE45, 0)</f>
        <v>0</v>
      </c>
      <c r="BF47" s="12">
        <f t="shared" si="21"/>
        <v>0</v>
      </c>
      <c r="BG47" s="12">
        <f t="shared" si="21"/>
        <v>0</v>
      </c>
      <c r="BH47" s="12">
        <f t="shared" si="21"/>
        <v>0</v>
      </c>
      <c r="BI47" s="12">
        <f t="shared" si="21"/>
        <v>0</v>
      </c>
      <c r="BJ47" s="12">
        <f t="shared" si="21"/>
        <v>0</v>
      </c>
      <c r="BK47" s="12">
        <f t="shared" si="21"/>
        <v>0</v>
      </c>
      <c r="BL47" s="12">
        <f t="shared" si="21"/>
        <v>0</v>
      </c>
      <c r="BM47" s="12">
        <f t="shared" si="21"/>
        <v>0</v>
      </c>
      <c r="BN47" s="12">
        <f t="shared" si="21"/>
        <v>0</v>
      </c>
      <c r="BO47" s="12">
        <f t="shared" si="21"/>
        <v>0</v>
      </c>
      <c r="BP47" s="12">
        <f t="shared" si="21"/>
        <v>0</v>
      </c>
      <c r="BQ47" s="12">
        <f t="shared" si="21"/>
        <v>0</v>
      </c>
      <c r="BR47" s="12">
        <f t="shared" si="21"/>
        <v>0</v>
      </c>
      <c r="BS47" s="12">
        <f t="shared" si="21"/>
        <v>0</v>
      </c>
      <c r="BT47" s="12">
        <f t="shared" si="21"/>
        <v>0</v>
      </c>
      <c r="BU47" s="12">
        <f t="shared" si="21"/>
        <v>0</v>
      </c>
      <c r="BV47" s="12">
        <f t="shared" si="21"/>
        <v>0</v>
      </c>
      <c r="BW47" s="12">
        <f t="shared" si="21"/>
        <v>0</v>
      </c>
      <c r="BX47" s="12">
        <f t="shared" si="21"/>
        <v>0</v>
      </c>
      <c r="BY47" s="12">
        <f t="shared" si="21"/>
        <v>0</v>
      </c>
      <c r="BZ47" s="12">
        <f t="shared" si="21"/>
        <v>0</v>
      </c>
      <c r="CA47" s="12">
        <f t="shared" si="21"/>
        <v>0</v>
      </c>
      <c r="CB47" s="12">
        <f t="shared" si="21"/>
        <v>0</v>
      </c>
      <c r="CC47" s="12">
        <f t="shared" si="21"/>
        <v>0</v>
      </c>
      <c r="CD47" s="12">
        <f t="shared" si="21"/>
        <v>0</v>
      </c>
      <c r="CE47" s="12">
        <f t="shared" si="21"/>
        <v>0</v>
      </c>
      <c r="CF47" s="12">
        <f t="shared" si="21"/>
        <v>0</v>
      </c>
      <c r="CG47" s="12">
        <f t="shared" si="21"/>
        <v>0</v>
      </c>
      <c r="CH47" s="12">
        <f t="shared" si="21"/>
        <v>0</v>
      </c>
      <c r="CI47" s="12">
        <f t="shared" si="21"/>
        <v>0</v>
      </c>
      <c r="CJ47" s="12">
        <f t="shared" si="21"/>
        <v>0</v>
      </c>
      <c r="CK47" s="12">
        <f t="shared" si="21"/>
        <v>0</v>
      </c>
      <c r="CL47" s="12">
        <f t="shared" si="21"/>
        <v>0</v>
      </c>
      <c r="CM47" s="12">
        <f t="shared" si="21"/>
        <v>0</v>
      </c>
      <c r="CN47" s="12">
        <f t="shared" si="21"/>
        <v>0</v>
      </c>
      <c r="CO47" s="12">
        <f t="shared" si="21"/>
        <v>0</v>
      </c>
      <c r="CP47" s="12">
        <f t="shared" si="21"/>
        <v>0</v>
      </c>
      <c r="CQ47" s="12">
        <f t="shared" si="21"/>
        <v>0</v>
      </c>
      <c r="CR47" s="12">
        <f t="shared" si="21"/>
        <v>0</v>
      </c>
      <c r="CS47" s="12">
        <f t="shared" si="21"/>
        <v>0</v>
      </c>
      <c r="CT47" s="12">
        <f t="shared" si="21"/>
        <v>0</v>
      </c>
      <c r="CU47" s="12">
        <f t="shared" si="21"/>
        <v>0</v>
      </c>
      <c r="CV47" s="12">
        <f t="shared" si="21"/>
        <v>0</v>
      </c>
      <c r="CW47" s="12">
        <f t="shared" si="21"/>
        <v>0</v>
      </c>
      <c r="CX47" s="12">
        <f t="shared" si="21"/>
        <v>0</v>
      </c>
      <c r="CY47" s="12">
        <f t="shared" si="21"/>
        <v>0</v>
      </c>
      <c r="CZ47" s="12">
        <f t="shared" si="21"/>
        <v>0</v>
      </c>
      <c r="DA47" s="12">
        <f t="shared" si="21"/>
        <v>0</v>
      </c>
      <c r="DB47" s="12">
        <f t="shared" si="21"/>
        <v>0</v>
      </c>
      <c r="DC47" s="12">
        <f t="shared" si="21"/>
        <v>0</v>
      </c>
      <c r="DD47" s="12">
        <f t="shared" si="21"/>
        <v>0</v>
      </c>
      <c r="DE47" s="12">
        <f t="shared" si="21"/>
        <v>0</v>
      </c>
      <c r="DF47" s="12">
        <f t="shared" si="21"/>
        <v>0</v>
      </c>
      <c r="DG47" s="12">
        <f t="shared" si="21"/>
        <v>0</v>
      </c>
      <c r="DH47" s="12">
        <f t="shared" si="21"/>
        <v>0</v>
      </c>
      <c r="DI47" s="12">
        <f t="shared" si="21"/>
        <v>0</v>
      </c>
      <c r="DJ47" s="12">
        <f t="shared" si="21"/>
        <v>0</v>
      </c>
      <c r="DK47" s="12">
        <f t="shared" si="21"/>
        <v>0</v>
      </c>
      <c r="DL47" s="12">
        <f t="shared" si="21"/>
        <v>0</v>
      </c>
      <c r="DM47" s="12">
        <f t="shared" si="21"/>
        <v>0</v>
      </c>
      <c r="DN47" s="12">
        <f t="shared" si="21"/>
        <v>0</v>
      </c>
      <c r="DO47" s="12">
        <f t="shared" si="21"/>
        <v>0</v>
      </c>
      <c r="DP47" s="12">
        <f t="shared" si="21"/>
        <v>0</v>
      </c>
      <c r="DQ47" s="12">
        <f t="shared" ref="DQ47:GB47" si="22" xml:space="preserve"> IF(DQ46 = 1, DQ44 / DQ45, 0)</f>
        <v>0</v>
      </c>
      <c r="DR47" s="12">
        <f t="shared" si="22"/>
        <v>0</v>
      </c>
      <c r="DS47" s="12">
        <f t="shared" si="22"/>
        <v>0</v>
      </c>
      <c r="DT47" s="12">
        <f t="shared" si="22"/>
        <v>0</v>
      </c>
      <c r="DU47" s="12">
        <f t="shared" si="22"/>
        <v>0</v>
      </c>
      <c r="DV47" s="12">
        <f t="shared" si="22"/>
        <v>0</v>
      </c>
      <c r="DW47" s="12">
        <f t="shared" si="22"/>
        <v>0</v>
      </c>
      <c r="DX47" s="12">
        <f t="shared" si="22"/>
        <v>0</v>
      </c>
      <c r="DY47" s="12">
        <f t="shared" si="22"/>
        <v>0</v>
      </c>
      <c r="DZ47" s="12">
        <f t="shared" si="22"/>
        <v>0</v>
      </c>
      <c r="EA47" s="12">
        <f t="shared" si="22"/>
        <v>0</v>
      </c>
      <c r="EB47" s="12">
        <f t="shared" si="22"/>
        <v>0</v>
      </c>
      <c r="EC47" s="12">
        <f t="shared" si="22"/>
        <v>0</v>
      </c>
      <c r="ED47" s="12">
        <f t="shared" si="22"/>
        <v>0</v>
      </c>
      <c r="EE47" s="12">
        <f t="shared" si="22"/>
        <v>0</v>
      </c>
      <c r="EF47" s="12">
        <f t="shared" si="22"/>
        <v>0</v>
      </c>
      <c r="EG47" s="12">
        <f t="shared" si="22"/>
        <v>0</v>
      </c>
      <c r="EH47" s="12">
        <f t="shared" si="22"/>
        <v>0</v>
      </c>
      <c r="EI47" s="12">
        <f t="shared" si="22"/>
        <v>0</v>
      </c>
      <c r="EJ47" s="12">
        <f t="shared" si="22"/>
        <v>0</v>
      </c>
      <c r="EK47" s="12">
        <f t="shared" si="22"/>
        <v>0</v>
      </c>
      <c r="EL47" s="12">
        <f t="shared" si="22"/>
        <v>0</v>
      </c>
      <c r="EM47" s="12">
        <f t="shared" si="22"/>
        <v>0</v>
      </c>
      <c r="EN47" s="12">
        <f t="shared" si="22"/>
        <v>0</v>
      </c>
      <c r="EO47" s="12">
        <f t="shared" si="22"/>
        <v>0</v>
      </c>
      <c r="EP47" s="12">
        <f t="shared" si="22"/>
        <v>0</v>
      </c>
      <c r="EQ47" s="12">
        <f t="shared" si="22"/>
        <v>0</v>
      </c>
      <c r="ER47" s="12">
        <f t="shared" si="22"/>
        <v>0</v>
      </c>
      <c r="ES47" s="12">
        <f t="shared" si="22"/>
        <v>0</v>
      </c>
      <c r="ET47" s="12">
        <f t="shared" si="22"/>
        <v>0</v>
      </c>
      <c r="EU47" s="12">
        <f t="shared" si="22"/>
        <v>0</v>
      </c>
      <c r="EV47" s="12">
        <f t="shared" si="22"/>
        <v>0</v>
      </c>
      <c r="EW47" s="12">
        <f t="shared" si="22"/>
        <v>0</v>
      </c>
      <c r="EX47" s="12">
        <f t="shared" si="22"/>
        <v>0</v>
      </c>
      <c r="EY47" s="12">
        <f t="shared" si="22"/>
        <v>0</v>
      </c>
      <c r="EZ47" s="12">
        <f t="shared" si="22"/>
        <v>0</v>
      </c>
      <c r="FA47" s="12">
        <f t="shared" si="22"/>
        <v>0</v>
      </c>
      <c r="FB47" s="12">
        <f t="shared" si="22"/>
        <v>0</v>
      </c>
      <c r="FC47" s="12">
        <f t="shared" si="22"/>
        <v>0</v>
      </c>
      <c r="FD47" s="12">
        <f t="shared" si="22"/>
        <v>0</v>
      </c>
      <c r="FE47" s="12">
        <f t="shared" si="22"/>
        <v>0</v>
      </c>
      <c r="FF47" s="12">
        <f t="shared" si="22"/>
        <v>0</v>
      </c>
      <c r="FG47" s="12">
        <f t="shared" si="22"/>
        <v>0</v>
      </c>
      <c r="FH47" s="12">
        <f t="shared" si="22"/>
        <v>0</v>
      </c>
      <c r="FI47" s="12">
        <f t="shared" si="22"/>
        <v>0</v>
      </c>
      <c r="FJ47" s="12">
        <f t="shared" si="22"/>
        <v>0</v>
      </c>
      <c r="FK47" s="12">
        <f t="shared" si="22"/>
        <v>0</v>
      </c>
      <c r="FL47" s="12">
        <f t="shared" si="22"/>
        <v>0</v>
      </c>
      <c r="FM47" s="12">
        <f t="shared" si="22"/>
        <v>0</v>
      </c>
      <c r="FN47" s="12">
        <f t="shared" si="22"/>
        <v>0</v>
      </c>
      <c r="FO47" s="12">
        <f t="shared" si="22"/>
        <v>0</v>
      </c>
      <c r="FP47" s="12">
        <f t="shared" si="22"/>
        <v>0</v>
      </c>
      <c r="FQ47" s="12">
        <f t="shared" si="22"/>
        <v>0</v>
      </c>
      <c r="FR47" s="12">
        <f t="shared" si="22"/>
        <v>0</v>
      </c>
      <c r="FS47" s="12">
        <f t="shared" si="22"/>
        <v>0</v>
      </c>
      <c r="FT47" s="12">
        <f t="shared" si="22"/>
        <v>0</v>
      </c>
      <c r="FU47" s="12">
        <f t="shared" si="22"/>
        <v>0</v>
      </c>
      <c r="FV47" s="12">
        <f t="shared" si="22"/>
        <v>0</v>
      </c>
      <c r="FW47" s="12">
        <f t="shared" si="22"/>
        <v>0</v>
      </c>
      <c r="FX47" s="12">
        <f t="shared" si="22"/>
        <v>0</v>
      </c>
      <c r="FY47" s="12">
        <f t="shared" si="22"/>
        <v>0</v>
      </c>
      <c r="FZ47" s="12">
        <f t="shared" si="22"/>
        <v>0</v>
      </c>
      <c r="GA47" s="12">
        <f t="shared" si="22"/>
        <v>0</v>
      </c>
      <c r="GB47" s="12">
        <f t="shared" si="22"/>
        <v>0</v>
      </c>
      <c r="GC47" s="12">
        <f t="shared" ref="GC47:GJ47" si="23" xml:space="preserve"> IF(GC46 = 1, GC44 / GC45, 0)</f>
        <v>0</v>
      </c>
      <c r="GD47" s="12">
        <f t="shared" si="23"/>
        <v>0</v>
      </c>
      <c r="GE47" s="12">
        <f t="shared" si="23"/>
        <v>0</v>
      </c>
      <c r="GF47" s="12">
        <f t="shared" si="23"/>
        <v>0</v>
      </c>
      <c r="GG47" s="12">
        <f t="shared" si="23"/>
        <v>0</v>
      </c>
      <c r="GH47" s="12">
        <f t="shared" si="23"/>
        <v>0</v>
      </c>
      <c r="GI47" s="12">
        <f t="shared" si="23"/>
        <v>0</v>
      </c>
      <c r="GJ47" s="12">
        <f t="shared" si="23"/>
        <v>0</v>
      </c>
    </row>
    <row r="49" spans="1:192" x14ac:dyDescent="0.25">
      <c r="E49" s="233" t="str">
        <f xml:space="preserve"> Time!E$83</f>
        <v>End of construction period flag</v>
      </c>
      <c r="F49" s="233">
        <f xml:space="preserve"> Time!F$83</f>
        <v>0</v>
      </c>
      <c r="G49" s="233" t="str">
        <f xml:space="preserve"> Time!G$83</f>
        <v>flag</v>
      </c>
      <c r="H49" s="233">
        <f xml:space="preserve"> Time!H$83</f>
        <v>1</v>
      </c>
      <c r="I49" s="233">
        <f xml:space="preserve"> Time!I$83</f>
        <v>0</v>
      </c>
      <c r="J49" s="233">
        <f xml:space="preserve"> Time!J$83</f>
        <v>0</v>
      </c>
      <c r="K49" s="233">
        <f xml:space="preserve"> Time!K$83</f>
        <v>0</v>
      </c>
      <c r="L49" s="233">
        <f xml:space="preserve"> Time!L$83</f>
        <v>0</v>
      </c>
      <c r="M49" s="233">
        <f xml:space="preserve"> Time!M$83</f>
        <v>0</v>
      </c>
      <c r="N49" s="233">
        <f xml:space="preserve"> Time!N$83</f>
        <v>0</v>
      </c>
      <c r="O49" s="233">
        <f xml:space="preserve"> Time!O$83</f>
        <v>0</v>
      </c>
      <c r="P49" s="233">
        <f xml:space="preserve"> Time!P$83</f>
        <v>1</v>
      </c>
      <c r="Q49" s="233">
        <f xml:space="preserve"> Time!Q$83</f>
        <v>0</v>
      </c>
      <c r="R49" s="233">
        <f xml:space="preserve"> Time!R$83</f>
        <v>0</v>
      </c>
      <c r="S49" s="233">
        <f xml:space="preserve"> Time!S$83</f>
        <v>0</v>
      </c>
      <c r="T49" s="233">
        <f xml:space="preserve"> Time!T$83</f>
        <v>0</v>
      </c>
      <c r="U49" s="233">
        <f xml:space="preserve"> Time!U$83</f>
        <v>0</v>
      </c>
      <c r="V49" s="233">
        <f xml:space="preserve"> Time!V$83</f>
        <v>0</v>
      </c>
      <c r="W49" s="233">
        <f xml:space="preserve"> Time!W$83</f>
        <v>0</v>
      </c>
      <c r="X49" s="233">
        <f xml:space="preserve"> Time!X$83</f>
        <v>0</v>
      </c>
      <c r="Y49" s="233">
        <f xml:space="preserve"> Time!Y$83</f>
        <v>0</v>
      </c>
      <c r="Z49" s="233">
        <f xml:space="preserve"> Time!Z$83</f>
        <v>0</v>
      </c>
      <c r="AA49" s="233">
        <f xml:space="preserve"> Time!AA$83</f>
        <v>0</v>
      </c>
      <c r="AB49" s="233">
        <f xml:space="preserve"> Time!AB$83</f>
        <v>0</v>
      </c>
      <c r="AC49" s="233">
        <f xml:space="preserve"> Time!AC$83</f>
        <v>0</v>
      </c>
      <c r="AD49" s="233">
        <f xml:space="preserve"> Time!AD$83</f>
        <v>0</v>
      </c>
      <c r="AE49" s="233">
        <f xml:space="preserve"> Time!AE$83</f>
        <v>0</v>
      </c>
      <c r="AF49" s="233">
        <f xml:space="preserve"> Time!AF$83</f>
        <v>0</v>
      </c>
      <c r="AG49" s="233">
        <f xml:space="preserve"> Time!AG$83</f>
        <v>0</v>
      </c>
      <c r="AH49" s="233">
        <f xml:space="preserve"> Time!AH$83</f>
        <v>0</v>
      </c>
      <c r="AI49" s="233">
        <f xml:space="preserve"> Time!AI$83</f>
        <v>0</v>
      </c>
      <c r="AJ49" s="233">
        <f xml:space="preserve"> Time!AJ$83</f>
        <v>0</v>
      </c>
      <c r="AK49" s="233">
        <f xml:space="preserve"> Time!AK$83</f>
        <v>0</v>
      </c>
      <c r="AL49" s="233">
        <f xml:space="preserve"> Time!AL$83</f>
        <v>0</v>
      </c>
      <c r="AM49" s="233">
        <f xml:space="preserve"> Time!AM$83</f>
        <v>0</v>
      </c>
      <c r="AN49" s="233">
        <f xml:space="preserve"> Time!AN$83</f>
        <v>0</v>
      </c>
      <c r="AO49" s="233">
        <f xml:space="preserve"> Time!AO$83</f>
        <v>0</v>
      </c>
      <c r="AP49" s="233">
        <f xml:space="preserve"> Time!AP$83</f>
        <v>0</v>
      </c>
      <c r="AQ49" s="233">
        <f xml:space="preserve"> Time!AQ$83</f>
        <v>0</v>
      </c>
      <c r="AR49" s="233">
        <f xml:space="preserve"> Time!AR$83</f>
        <v>0</v>
      </c>
      <c r="AS49" s="233">
        <f xml:space="preserve"> Time!AS$83</f>
        <v>0</v>
      </c>
      <c r="AT49" s="233">
        <f xml:space="preserve"> Time!AT$83</f>
        <v>0</v>
      </c>
      <c r="AU49" s="233">
        <f xml:space="preserve"> Time!AU$83</f>
        <v>0</v>
      </c>
      <c r="AV49" s="233">
        <f xml:space="preserve"> Time!AV$83</f>
        <v>0</v>
      </c>
      <c r="AW49" s="233">
        <f xml:space="preserve"> Time!AW$83</f>
        <v>0</v>
      </c>
      <c r="AX49" s="233">
        <f xml:space="preserve"> Time!AX$83</f>
        <v>0</v>
      </c>
      <c r="AY49" s="233">
        <f xml:space="preserve"> Time!AY$83</f>
        <v>0</v>
      </c>
      <c r="AZ49" s="233">
        <f xml:space="preserve"> Time!AZ$83</f>
        <v>0</v>
      </c>
      <c r="BA49" s="233">
        <f xml:space="preserve"> Time!BA$83</f>
        <v>0</v>
      </c>
      <c r="BB49" s="233">
        <f xml:space="preserve"> Time!BB$83</f>
        <v>0</v>
      </c>
      <c r="BC49" s="233">
        <f xml:space="preserve"> Time!BC$83</f>
        <v>0</v>
      </c>
      <c r="BD49" s="233">
        <f xml:space="preserve"> Time!BD$83</f>
        <v>0</v>
      </c>
      <c r="BE49" s="233">
        <f xml:space="preserve"> Time!BE$83</f>
        <v>0</v>
      </c>
      <c r="BF49" s="233">
        <f xml:space="preserve"> Time!BF$83</f>
        <v>0</v>
      </c>
      <c r="BG49" s="233">
        <f xml:space="preserve"> Time!BG$83</f>
        <v>0</v>
      </c>
      <c r="BH49" s="233">
        <f xml:space="preserve"> Time!BH$83</f>
        <v>0</v>
      </c>
      <c r="BI49" s="233">
        <f xml:space="preserve"> Time!BI$83</f>
        <v>0</v>
      </c>
      <c r="BJ49" s="233">
        <f xml:space="preserve"> Time!BJ$83</f>
        <v>0</v>
      </c>
      <c r="BK49" s="233">
        <f xml:space="preserve"> Time!BK$83</f>
        <v>0</v>
      </c>
      <c r="BL49" s="233">
        <f xml:space="preserve"> Time!BL$83</f>
        <v>0</v>
      </c>
      <c r="BM49" s="233">
        <f xml:space="preserve"> Time!BM$83</f>
        <v>0</v>
      </c>
      <c r="BN49" s="233">
        <f xml:space="preserve"> Time!BN$83</f>
        <v>0</v>
      </c>
      <c r="BO49" s="233">
        <f xml:space="preserve"> Time!BO$83</f>
        <v>0</v>
      </c>
      <c r="BP49" s="233">
        <f xml:space="preserve"> Time!BP$83</f>
        <v>0</v>
      </c>
      <c r="BQ49" s="233">
        <f xml:space="preserve"> Time!BQ$83</f>
        <v>0</v>
      </c>
      <c r="BR49" s="233">
        <f xml:space="preserve"> Time!BR$83</f>
        <v>0</v>
      </c>
      <c r="BS49" s="233">
        <f xml:space="preserve"> Time!BS$83</f>
        <v>0</v>
      </c>
      <c r="BT49" s="233">
        <f xml:space="preserve"> Time!BT$83</f>
        <v>0</v>
      </c>
      <c r="BU49" s="233">
        <f xml:space="preserve"> Time!BU$83</f>
        <v>0</v>
      </c>
      <c r="BV49" s="233">
        <f xml:space="preserve"> Time!BV$83</f>
        <v>0</v>
      </c>
      <c r="BW49" s="233">
        <f xml:space="preserve"> Time!BW$83</f>
        <v>0</v>
      </c>
      <c r="BX49" s="233">
        <f xml:space="preserve"> Time!BX$83</f>
        <v>0</v>
      </c>
      <c r="BY49" s="233">
        <f xml:space="preserve"> Time!BY$83</f>
        <v>0</v>
      </c>
      <c r="BZ49" s="233">
        <f xml:space="preserve"> Time!BZ$83</f>
        <v>0</v>
      </c>
      <c r="CA49" s="233">
        <f xml:space="preserve"> Time!CA$83</f>
        <v>0</v>
      </c>
      <c r="CB49" s="233">
        <f xml:space="preserve"> Time!CB$83</f>
        <v>0</v>
      </c>
      <c r="CC49" s="233">
        <f xml:space="preserve"> Time!CC$83</f>
        <v>0</v>
      </c>
      <c r="CD49" s="233">
        <f xml:space="preserve"> Time!CD$83</f>
        <v>0</v>
      </c>
      <c r="CE49" s="233">
        <f xml:space="preserve"> Time!CE$83</f>
        <v>0</v>
      </c>
      <c r="CF49" s="233">
        <f xml:space="preserve"> Time!CF$83</f>
        <v>0</v>
      </c>
      <c r="CG49" s="233">
        <f xml:space="preserve"> Time!CG$83</f>
        <v>0</v>
      </c>
      <c r="CH49" s="233">
        <f xml:space="preserve"> Time!CH$83</f>
        <v>0</v>
      </c>
      <c r="CI49" s="233">
        <f xml:space="preserve"> Time!CI$83</f>
        <v>0</v>
      </c>
      <c r="CJ49" s="233">
        <f xml:space="preserve"> Time!CJ$83</f>
        <v>0</v>
      </c>
      <c r="CK49" s="233">
        <f xml:space="preserve"> Time!CK$83</f>
        <v>0</v>
      </c>
      <c r="CL49" s="233">
        <f xml:space="preserve"> Time!CL$83</f>
        <v>0</v>
      </c>
      <c r="CM49" s="233">
        <f xml:space="preserve"> Time!CM$83</f>
        <v>0</v>
      </c>
      <c r="CN49" s="233">
        <f xml:space="preserve"> Time!CN$83</f>
        <v>0</v>
      </c>
      <c r="CO49" s="233">
        <f xml:space="preserve"> Time!CO$83</f>
        <v>0</v>
      </c>
      <c r="CP49" s="233">
        <f xml:space="preserve"> Time!CP$83</f>
        <v>0</v>
      </c>
      <c r="CQ49" s="233">
        <f xml:space="preserve"> Time!CQ$83</f>
        <v>0</v>
      </c>
      <c r="CR49" s="233">
        <f xml:space="preserve"> Time!CR$83</f>
        <v>0</v>
      </c>
      <c r="CS49" s="233">
        <f xml:space="preserve"> Time!CS$83</f>
        <v>0</v>
      </c>
      <c r="CT49" s="233">
        <f xml:space="preserve"> Time!CT$83</f>
        <v>0</v>
      </c>
      <c r="CU49" s="233">
        <f xml:space="preserve"> Time!CU$83</f>
        <v>0</v>
      </c>
      <c r="CV49" s="233">
        <f xml:space="preserve"> Time!CV$83</f>
        <v>0</v>
      </c>
      <c r="CW49" s="233">
        <f xml:space="preserve"> Time!CW$83</f>
        <v>0</v>
      </c>
      <c r="CX49" s="233">
        <f xml:space="preserve"> Time!CX$83</f>
        <v>0</v>
      </c>
      <c r="CY49" s="233">
        <f xml:space="preserve"> Time!CY$83</f>
        <v>0</v>
      </c>
      <c r="CZ49" s="233">
        <f xml:space="preserve"> Time!CZ$83</f>
        <v>0</v>
      </c>
      <c r="DA49" s="233">
        <f xml:space="preserve"> Time!DA$83</f>
        <v>0</v>
      </c>
      <c r="DB49" s="233">
        <f xml:space="preserve"> Time!DB$83</f>
        <v>0</v>
      </c>
      <c r="DC49" s="233">
        <f xml:space="preserve"> Time!DC$83</f>
        <v>0</v>
      </c>
      <c r="DD49" s="233">
        <f xml:space="preserve"> Time!DD$83</f>
        <v>0</v>
      </c>
      <c r="DE49" s="233">
        <f xml:space="preserve"> Time!DE$83</f>
        <v>0</v>
      </c>
      <c r="DF49" s="233">
        <f xml:space="preserve"> Time!DF$83</f>
        <v>0</v>
      </c>
      <c r="DG49" s="233">
        <f xml:space="preserve"> Time!DG$83</f>
        <v>0</v>
      </c>
      <c r="DH49" s="233">
        <f xml:space="preserve"> Time!DH$83</f>
        <v>0</v>
      </c>
      <c r="DI49" s="233">
        <f xml:space="preserve"> Time!DI$83</f>
        <v>0</v>
      </c>
      <c r="DJ49" s="233">
        <f xml:space="preserve"> Time!DJ$83</f>
        <v>0</v>
      </c>
      <c r="DK49" s="233">
        <f xml:space="preserve"> Time!DK$83</f>
        <v>0</v>
      </c>
      <c r="DL49" s="233">
        <f xml:space="preserve"> Time!DL$83</f>
        <v>0</v>
      </c>
      <c r="DM49" s="233">
        <f xml:space="preserve"> Time!DM$83</f>
        <v>0</v>
      </c>
      <c r="DN49" s="233">
        <f xml:space="preserve"> Time!DN$83</f>
        <v>0</v>
      </c>
      <c r="DO49" s="233">
        <f xml:space="preserve"> Time!DO$83</f>
        <v>0</v>
      </c>
      <c r="DP49" s="233">
        <f xml:space="preserve"> Time!DP$83</f>
        <v>0</v>
      </c>
      <c r="DQ49" s="233">
        <f xml:space="preserve"> Time!DQ$83</f>
        <v>0</v>
      </c>
      <c r="DR49" s="233">
        <f xml:space="preserve"> Time!DR$83</f>
        <v>0</v>
      </c>
      <c r="DS49" s="233">
        <f xml:space="preserve"> Time!DS$83</f>
        <v>0</v>
      </c>
      <c r="DT49" s="233">
        <f xml:space="preserve"> Time!DT$83</f>
        <v>0</v>
      </c>
      <c r="DU49" s="233">
        <f xml:space="preserve"> Time!DU$83</f>
        <v>0</v>
      </c>
      <c r="DV49" s="233">
        <f xml:space="preserve"> Time!DV$83</f>
        <v>0</v>
      </c>
      <c r="DW49" s="233">
        <f xml:space="preserve"> Time!DW$83</f>
        <v>0</v>
      </c>
      <c r="DX49" s="233">
        <f xml:space="preserve"> Time!DX$83</f>
        <v>0</v>
      </c>
      <c r="DY49" s="233">
        <f xml:space="preserve"> Time!DY$83</f>
        <v>0</v>
      </c>
      <c r="DZ49" s="233">
        <f xml:space="preserve"> Time!DZ$83</f>
        <v>0</v>
      </c>
      <c r="EA49" s="233">
        <f xml:space="preserve"> Time!EA$83</f>
        <v>0</v>
      </c>
      <c r="EB49" s="233">
        <f xml:space="preserve"> Time!EB$83</f>
        <v>0</v>
      </c>
      <c r="EC49" s="233">
        <f xml:space="preserve"> Time!EC$83</f>
        <v>0</v>
      </c>
      <c r="ED49" s="233">
        <f xml:space="preserve"> Time!ED$83</f>
        <v>0</v>
      </c>
      <c r="EE49" s="233">
        <f xml:space="preserve"> Time!EE$83</f>
        <v>0</v>
      </c>
      <c r="EF49" s="233">
        <f xml:space="preserve"> Time!EF$83</f>
        <v>0</v>
      </c>
      <c r="EG49" s="233">
        <f xml:space="preserve"> Time!EG$83</f>
        <v>0</v>
      </c>
      <c r="EH49" s="233">
        <f xml:space="preserve"> Time!EH$83</f>
        <v>0</v>
      </c>
      <c r="EI49" s="233">
        <f xml:space="preserve"> Time!EI$83</f>
        <v>0</v>
      </c>
      <c r="EJ49" s="233">
        <f xml:space="preserve"> Time!EJ$83</f>
        <v>0</v>
      </c>
      <c r="EK49" s="233">
        <f xml:space="preserve"> Time!EK$83</f>
        <v>0</v>
      </c>
      <c r="EL49" s="233">
        <f xml:space="preserve"> Time!EL$83</f>
        <v>0</v>
      </c>
      <c r="EM49" s="233">
        <f xml:space="preserve"> Time!EM$83</f>
        <v>0</v>
      </c>
      <c r="EN49" s="233">
        <f xml:space="preserve"> Time!EN$83</f>
        <v>0</v>
      </c>
      <c r="EO49" s="233">
        <f xml:space="preserve"> Time!EO$83</f>
        <v>0</v>
      </c>
      <c r="EP49" s="233">
        <f xml:space="preserve"> Time!EP$83</f>
        <v>0</v>
      </c>
      <c r="EQ49" s="233">
        <f xml:space="preserve"> Time!EQ$83</f>
        <v>0</v>
      </c>
      <c r="ER49" s="233">
        <f xml:space="preserve"> Time!ER$83</f>
        <v>0</v>
      </c>
      <c r="ES49" s="233">
        <f xml:space="preserve"> Time!ES$83</f>
        <v>0</v>
      </c>
      <c r="ET49" s="233">
        <f xml:space="preserve"> Time!ET$83</f>
        <v>0</v>
      </c>
      <c r="EU49" s="233">
        <f xml:space="preserve"> Time!EU$83</f>
        <v>0</v>
      </c>
      <c r="EV49" s="233">
        <f xml:space="preserve"> Time!EV$83</f>
        <v>0</v>
      </c>
      <c r="EW49" s="233">
        <f xml:space="preserve"> Time!EW$83</f>
        <v>0</v>
      </c>
      <c r="EX49" s="233">
        <f xml:space="preserve"> Time!EX$83</f>
        <v>0</v>
      </c>
      <c r="EY49" s="233">
        <f xml:space="preserve"> Time!EY$83</f>
        <v>0</v>
      </c>
      <c r="EZ49" s="233">
        <f xml:space="preserve"> Time!EZ$83</f>
        <v>0</v>
      </c>
      <c r="FA49" s="233">
        <f xml:space="preserve"> Time!FA$83</f>
        <v>0</v>
      </c>
      <c r="FB49" s="233">
        <f xml:space="preserve"> Time!FB$83</f>
        <v>0</v>
      </c>
      <c r="FC49" s="233">
        <f xml:space="preserve"> Time!FC$83</f>
        <v>0</v>
      </c>
      <c r="FD49" s="233">
        <f xml:space="preserve"> Time!FD$83</f>
        <v>0</v>
      </c>
      <c r="FE49" s="233">
        <f xml:space="preserve"> Time!FE$83</f>
        <v>0</v>
      </c>
      <c r="FF49" s="233">
        <f xml:space="preserve"> Time!FF$83</f>
        <v>0</v>
      </c>
      <c r="FG49" s="233">
        <f xml:space="preserve"> Time!FG$83</f>
        <v>0</v>
      </c>
      <c r="FH49" s="233">
        <f xml:space="preserve"> Time!FH$83</f>
        <v>0</v>
      </c>
      <c r="FI49" s="233">
        <f xml:space="preserve"> Time!FI$83</f>
        <v>0</v>
      </c>
      <c r="FJ49" s="233">
        <f xml:space="preserve"> Time!FJ$83</f>
        <v>0</v>
      </c>
      <c r="FK49" s="233">
        <f xml:space="preserve"> Time!FK$83</f>
        <v>0</v>
      </c>
      <c r="FL49" s="233">
        <f xml:space="preserve"> Time!FL$83</f>
        <v>0</v>
      </c>
      <c r="FM49" s="233">
        <f xml:space="preserve"> Time!FM$83</f>
        <v>0</v>
      </c>
      <c r="FN49" s="233">
        <f xml:space="preserve"> Time!FN$83</f>
        <v>0</v>
      </c>
      <c r="FO49" s="233">
        <f xml:space="preserve"> Time!FO$83</f>
        <v>0</v>
      </c>
      <c r="FP49" s="233">
        <f xml:space="preserve"> Time!FP$83</f>
        <v>0</v>
      </c>
      <c r="FQ49" s="233">
        <f xml:space="preserve"> Time!FQ$83</f>
        <v>0</v>
      </c>
      <c r="FR49" s="233">
        <f xml:space="preserve"> Time!FR$83</f>
        <v>0</v>
      </c>
      <c r="FS49" s="233">
        <f xml:space="preserve"> Time!FS$83</f>
        <v>0</v>
      </c>
      <c r="FT49" s="233">
        <f xml:space="preserve"> Time!FT$83</f>
        <v>0</v>
      </c>
      <c r="FU49" s="233">
        <f xml:space="preserve"> Time!FU$83</f>
        <v>0</v>
      </c>
      <c r="FV49" s="233">
        <f xml:space="preserve"> Time!FV$83</f>
        <v>0</v>
      </c>
      <c r="FW49" s="233">
        <f xml:space="preserve"> Time!FW$83</f>
        <v>0</v>
      </c>
      <c r="FX49" s="233">
        <f xml:space="preserve"> Time!FX$83</f>
        <v>0</v>
      </c>
      <c r="FY49" s="233">
        <f xml:space="preserve"> Time!FY$83</f>
        <v>0</v>
      </c>
      <c r="FZ49" s="233">
        <f xml:space="preserve"> Time!FZ$83</f>
        <v>0</v>
      </c>
      <c r="GA49" s="233">
        <f xml:space="preserve"> Time!GA$83</f>
        <v>0</v>
      </c>
      <c r="GB49" s="233">
        <f xml:space="preserve"> Time!GB$83</f>
        <v>0</v>
      </c>
      <c r="GC49" s="233">
        <f xml:space="preserve"> Time!GC$83</f>
        <v>0</v>
      </c>
      <c r="GD49" s="233">
        <f xml:space="preserve"> Time!GD$83</f>
        <v>0</v>
      </c>
      <c r="GE49" s="233">
        <f xml:space="preserve"> Time!GE$83</f>
        <v>0</v>
      </c>
      <c r="GF49" s="233">
        <f xml:space="preserve"> Time!GF$83</f>
        <v>0</v>
      </c>
      <c r="GG49" s="233">
        <f xml:space="preserve"> Time!GG$83</f>
        <v>0</v>
      </c>
      <c r="GH49" s="233">
        <f xml:space="preserve"> Time!GH$83</f>
        <v>0</v>
      </c>
      <c r="GI49" s="233">
        <f xml:space="preserve"> Time!GI$83</f>
        <v>0</v>
      </c>
      <c r="GJ49" s="233">
        <f xml:space="preserve"> Time!GJ$83</f>
        <v>0</v>
      </c>
    </row>
    <row r="50" spans="1:192" x14ac:dyDescent="0.25">
      <c r="E50" s="294" t="str">
        <f t="shared" ref="E50:AJ50" si="24" xml:space="preserve"> E$122</f>
        <v>Senior debt period interest rate</v>
      </c>
      <c r="F50" s="294">
        <f t="shared" si="24"/>
        <v>0</v>
      </c>
      <c r="G50" s="294" t="str">
        <f t="shared" si="24"/>
        <v>%</v>
      </c>
      <c r="H50" s="294">
        <f t="shared" si="24"/>
        <v>0</v>
      </c>
      <c r="I50" s="294">
        <f t="shared" si="24"/>
        <v>0</v>
      </c>
      <c r="J50" s="294">
        <f xml:space="preserve"> J$122</f>
        <v>2.061388888888889E-2</v>
      </c>
      <c r="K50" s="294">
        <f t="shared" si="24"/>
        <v>2.0961893333333335E-2</v>
      </c>
      <c r="L50" s="294">
        <f t="shared" si="24"/>
        <v>2.0626357777777778E-2</v>
      </c>
      <c r="M50" s="294">
        <f t="shared" si="24"/>
        <v>2.0974364444444442E-2</v>
      </c>
      <c r="N50" s="294">
        <f t="shared" si="24"/>
        <v>2.0638122777777778E-2</v>
      </c>
      <c r="O50" s="294">
        <f t="shared" si="24"/>
        <v>2.0987040000000002E-2</v>
      </c>
      <c r="P50" s="294">
        <f t="shared" si="24"/>
        <v>2.0765694444444444E-2</v>
      </c>
      <c r="Q50" s="294">
        <f t="shared" si="24"/>
        <v>2.0999919999999998E-2</v>
      </c>
      <c r="R50" s="294">
        <f t="shared" si="24"/>
        <v>2.0664770000000002E-2</v>
      </c>
      <c r="S50" s="294">
        <f t="shared" si="24"/>
        <v>2.1013720000000003E-2</v>
      </c>
      <c r="T50" s="294">
        <f t="shared" si="24"/>
        <v>2.0676233333333335E-2</v>
      </c>
      <c r="U50" s="294">
        <f t="shared" si="24"/>
        <v>2.1023635555555555E-2</v>
      </c>
      <c r="V50" s="294">
        <f t="shared" si="24"/>
        <v>2.0686188333333334E-2</v>
      </c>
      <c r="W50" s="294">
        <f t="shared" si="24"/>
        <v>2.1032937777777781E-2</v>
      </c>
      <c r="X50" s="294">
        <f t="shared" si="24"/>
        <v>2.0808161111111112E-2</v>
      </c>
      <c r="Y50" s="294">
        <f t="shared" si="24"/>
        <v>2.1042444444444443E-2</v>
      </c>
      <c r="Z50" s="294">
        <f t="shared" si="24"/>
        <v>2.0703182222222224E-2</v>
      </c>
      <c r="AA50" s="294">
        <f t="shared" si="24"/>
        <v>2.1053075555555554E-2</v>
      </c>
      <c r="AB50" s="294">
        <f t="shared" si="24"/>
        <v>2.0716857777777778E-2</v>
      </c>
      <c r="AC50" s="294">
        <f t="shared" si="24"/>
        <v>2.1067080000000002E-2</v>
      </c>
      <c r="AD50" s="294">
        <f t="shared" si="24"/>
        <v>2.0727918888888888E-2</v>
      </c>
      <c r="AE50" s="294">
        <f t="shared" si="24"/>
        <v>2.1078733333333332E-2</v>
      </c>
      <c r="AF50" s="294">
        <f t="shared" si="24"/>
        <v>2.0857098888888891E-2</v>
      </c>
      <c r="AG50" s="294">
        <f t="shared" si="24"/>
        <v>2.1090080000000001E-2</v>
      </c>
      <c r="AH50" s="294">
        <f t="shared" si="24"/>
        <v>2.0751348333333336E-2</v>
      </c>
      <c r="AI50" s="294">
        <f t="shared" si="24"/>
        <v>2.1100813333333333E-2</v>
      </c>
      <c r="AJ50" s="294">
        <f t="shared" si="24"/>
        <v>2.0761705555555555E-2</v>
      </c>
      <c r="AK50" s="294">
        <f t="shared" ref="AK50:CV50" si="25" xml:space="preserve"> AK$122</f>
        <v>2.1110524444444445E-2</v>
      </c>
      <c r="AL50" s="294">
        <f t="shared" si="25"/>
        <v>2.0771761111111113E-2</v>
      </c>
      <c r="AM50" s="294">
        <f t="shared" si="25"/>
        <v>2.1123097777777777E-2</v>
      </c>
      <c r="AN50" s="294">
        <f t="shared" si="25"/>
        <v>2.0900576666666663E-2</v>
      </c>
      <c r="AO50" s="294">
        <f t="shared" si="25"/>
        <v>2.1136693333333331E-2</v>
      </c>
      <c r="AP50" s="294">
        <f t="shared" si="25"/>
        <v>2.0796196111111109E-2</v>
      </c>
      <c r="AQ50" s="294">
        <f t="shared" si="25"/>
        <v>2.1145484444444446E-2</v>
      </c>
      <c r="AR50" s="294">
        <f t="shared" si="25"/>
        <v>2.0806251666666671E-2</v>
      </c>
      <c r="AS50" s="294">
        <f t="shared" si="25"/>
        <v>2.1158568888888892E-2</v>
      </c>
      <c r="AT50" s="294">
        <f t="shared" si="25"/>
        <v>2.0819122777777782E-2</v>
      </c>
      <c r="AU50" s="294">
        <f t="shared" si="25"/>
        <v>2.1169097777777778E-2</v>
      </c>
      <c r="AV50" s="294">
        <f t="shared" si="25"/>
        <v>2.0944964444444443E-2</v>
      </c>
      <c r="AW50" s="294">
        <f t="shared" si="25"/>
        <v>2.1182079999999999E-2</v>
      </c>
      <c r="AX50" s="294">
        <f t="shared" si="25"/>
        <v>2.0843356666666667E-2</v>
      </c>
      <c r="AY50" s="294">
        <f t="shared" si="25"/>
        <v>2.119588E-2</v>
      </c>
      <c r="AZ50" s="294">
        <f t="shared" si="25"/>
        <v>2.0856127222222222E-2</v>
      </c>
      <c r="BA50" s="294">
        <f t="shared" si="25"/>
        <v>2.1205488888888888E-2</v>
      </c>
      <c r="BB50" s="294">
        <f t="shared" si="25"/>
        <v>2.0864171666666667E-2</v>
      </c>
      <c r="BC50" s="294">
        <f t="shared" si="25"/>
        <v>2.1214688888888888E-2</v>
      </c>
      <c r="BD50" s="294">
        <f t="shared" si="25"/>
        <v>2.0991374444444447E-2</v>
      </c>
      <c r="BE50" s="294">
        <f t="shared" si="25"/>
        <v>2.1226137777777779E-2</v>
      </c>
      <c r="BF50" s="294">
        <f t="shared" si="25"/>
        <v>2.0883779999999998E-2</v>
      </c>
      <c r="BG50" s="294">
        <f t="shared" si="25"/>
        <v>2.1235031111111111E-2</v>
      </c>
      <c r="BH50" s="294">
        <f t="shared" si="25"/>
        <v>2.0896047777777777E-2</v>
      </c>
      <c r="BI50" s="294">
        <f t="shared" si="25"/>
        <v>2.1247093333333331E-2</v>
      </c>
      <c r="BJ50" s="294">
        <f t="shared" si="25"/>
        <v>2.0905399444444445E-2</v>
      </c>
      <c r="BK50" s="294">
        <f t="shared" si="25"/>
        <v>2.1257417777777777E-2</v>
      </c>
      <c r="BL50" s="294">
        <f t="shared" si="25"/>
        <v>2.1033942222222223E-2</v>
      </c>
      <c r="BM50" s="294">
        <f t="shared" si="25"/>
        <v>2.1271831111111111E-2</v>
      </c>
      <c r="BN50" s="294">
        <f t="shared" si="25"/>
        <v>2.0930236666666664E-2</v>
      </c>
      <c r="BO50" s="294">
        <f t="shared" si="25"/>
        <v>2.1283893333333331E-2</v>
      </c>
      <c r="BP50" s="294">
        <f t="shared" si="25"/>
        <v>2.0941096666666666E-2</v>
      </c>
      <c r="BQ50" s="294">
        <f t="shared" si="25"/>
        <v>2.1291764444444444E-2</v>
      </c>
      <c r="BR50" s="294">
        <f t="shared" si="25"/>
        <v>2.0949141111111111E-2</v>
      </c>
      <c r="BS50" s="294">
        <f t="shared" si="25"/>
        <v>2.1300351111111112E-2</v>
      </c>
      <c r="BT50" s="294">
        <f t="shared" si="25"/>
        <v>2.1072971111111113E-2</v>
      </c>
      <c r="BU50" s="294">
        <f t="shared" si="25"/>
        <v>2.1310573333333332E-2</v>
      </c>
      <c r="BV50" s="294">
        <f t="shared" si="25"/>
        <v>2.0967844444444442E-2</v>
      </c>
      <c r="BW50" s="294">
        <f t="shared" si="25"/>
        <v>2.1322840000000003E-2</v>
      </c>
      <c r="BX50" s="294">
        <f t="shared" si="25"/>
        <v>2.0982022777777779E-2</v>
      </c>
      <c r="BY50" s="294">
        <f t="shared" si="25"/>
        <v>2.1336742222222222E-2</v>
      </c>
      <c r="BZ50" s="294">
        <f t="shared" si="25"/>
        <v>2.0994592222222223E-2</v>
      </c>
      <c r="CA50" s="294">
        <f t="shared" si="25"/>
        <v>2.1348293333333334E-2</v>
      </c>
      <c r="CB50" s="294">
        <f t="shared" si="25"/>
        <v>2.1122920000000003E-2</v>
      </c>
      <c r="CC50" s="294">
        <f t="shared" si="25"/>
        <v>2.1360560000000001E-2</v>
      </c>
      <c r="CD50" s="294">
        <f t="shared" si="25"/>
        <v>2.101731777777778E-2</v>
      </c>
      <c r="CE50" s="294">
        <f t="shared" si="25"/>
        <v>2.1371702222222219E-2</v>
      </c>
      <c r="CF50" s="294">
        <f t="shared" si="25"/>
        <v>2.1028177777777778E-2</v>
      </c>
      <c r="CG50" s="294">
        <f t="shared" si="25"/>
        <v>2.1381515555555553E-2</v>
      </c>
      <c r="CH50" s="294">
        <f t="shared" si="25"/>
        <v>2.103783111111111E-2</v>
      </c>
      <c r="CI50" s="294">
        <f t="shared" si="25"/>
        <v>2.1391431111111109E-2</v>
      </c>
      <c r="CJ50" s="294">
        <f t="shared" si="25"/>
        <v>2.1162757777777777E-2</v>
      </c>
      <c r="CK50" s="294">
        <f t="shared" si="25"/>
        <v>2.140185777777778E-2</v>
      </c>
      <c r="CL50" s="294">
        <f t="shared" si="25"/>
        <v>2.1057238333333332E-2</v>
      </c>
      <c r="CM50" s="294">
        <f t="shared" si="25"/>
        <v>2.1411773333333335E-2</v>
      </c>
      <c r="CN50" s="294">
        <f t="shared" si="25"/>
        <v>2.1069506111111108E-2</v>
      </c>
      <c r="CO50" s="294">
        <f t="shared" si="25"/>
        <v>2.1424448888888892E-2</v>
      </c>
      <c r="CP50" s="294">
        <f t="shared" si="25"/>
        <v>2.107875722222222E-2</v>
      </c>
      <c r="CQ50" s="294">
        <f t="shared" si="25"/>
        <v>2.1434875555555555E-2</v>
      </c>
      <c r="CR50" s="294">
        <f t="shared" si="25"/>
        <v>2.1206943333333336E-2</v>
      </c>
      <c r="CS50" s="294">
        <f t="shared" si="25"/>
        <v>2.1445199999999998E-2</v>
      </c>
      <c r="CT50" s="294">
        <f t="shared" si="25"/>
        <v>2.1100075000000003E-2</v>
      </c>
      <c r="CU50" s="294">
        <f t="shared" si="25"/>
        <v>2.1453684444444444E-2</v>
      </c>
      <c r="CV50" s="294">
        <f t="shared" si="25"/>
        <v>2.1109728333333334E-2</v>
      </c>
      <c r="CW50" s="294">
        <f t="shared" ref="CW50:FH50" si="26" xml:space="preserve"> CW$122</f>
        <v>2.1465031111111109E-2</v>
      </c>
      <c r="CX50" s="294">
        <f t="shared" si="26"/>
        <v>2.1121593888888887E-2</v>
      </c>
      <c r="CY50" s="294">
        <f t="shared" si="26"/>
        <v>2.1478115555555559E-2</v>
      </c>
      <c r="CZ50" s="294">
        <f t="shared" si="26"/>
        <v>2.1251735555555557E-2</v>
      </c>
      <c r="DA50" s="294">
        <f t="shared" si="26"/>
        <v>2.1492426666666668E-2</v>
      </c>
      <c r="DB50" s="294">
        <f t="shared" si="26"/>
        <v>2.1145827777777775E-2</v>
      </c>
      <c r="DC50" s="294">
        <f t="shared" si="26"/>
        <v>2.1500706666666664E-2</v>
      </c>
      <c r="DD50" s="294">
        <f t="shared" si="26"/>
        <v>2.1156285555555557E-2</v>
      </c>
      <c r="DE50" s="294">
        <f t="shared" si="26"/>
        <v>2.1511542222222221E-2</v>
      </c>
      <c r="DF50" s="294">
        <f t="shared" si="26"/>
        <v>2.1166039444444444E-2</v>
      </c>
      <c r="DG50" s="294">
        <f t="shared" si="26"/>
        <v>2.1524115555555556E-2</v>
      </c>
      <c r="DH50" s="294">
        <f t="shared" si="26"/>
        <v>2.129642666666667E-2</v>
      </c>
      <c r="DI50" s="294">
        <f t="shared" si="26"/>
        <v>2.1534746666666663E-2</v>
      </c>
      <c r="DJ50" s="294">
        <f t="shared" si="26"/>
        <v>2.1190977222222223E-2</v>
      </c>
      <c r="DK50" s="294">
        <f t="shared" si="26"/>
        <v>2.1548342222222221E-2</v>
      </c>
      <c r="DL50" s="294">
        <f t="shared" si="26"/>
        <v>2.1200831666666666E-2</v>
      </c>
      <c r="DM50" s="294">
        <f t="shared" si="26"/>
        <v>2.1559382222222222E-2</v>
      </c>
      <c r="DN50" s="294">
        <f t="shared" si="26"/>
        <v>2.1211892777777779E-2</v>
      </c>
      <c r="DO50" s="294">
        <f t="shared" si="26"/>
        <v>2.1567457777777781E-2</v>
      </c>
      <c r="DP50" s="294">
        <f t="shared" si="26"/>
        <v>2.1340410000000001E-2</v>
      </c>
      <c r="DQ50" s="294">
        <f t="shared" si="26"/>
        <v>2.1579520000000001E-2</v>
      </c>
      <c r="DR50" s="294">
        <f t="shared" si="26"/>
        <v>2.1235020555555553E-2</v>
      </c>
      <c r="DS50" s="294">
        <f t="shared" si="26"/>
        <v>2.1591377777777782E-2</v>
      </c>
      <c r="DT50" s="294">
        <f t="shared" si="26"/>
        <v>2.124648388888889E-2</v>
      </c>
      <c r="DU50" s="294">
        <f t="shared" si="26"/>
        <v>2.160436E-2</v>
      </c>
      <c r="DV50" s="294">
        <f t="shared" si="26"/>
        <v>2.1256237777777777E-2</v>
      </c>
      <c r="DW50" s="294">
        <f t="shared" si="26"/>
        <v>2.1614582222222224E-2</v>
      </c>
      <c r="DX50" s="294">
        <f t="shared" si="26"/>
        <v>2.1386112222222222E-2</v>
      </c>
      <c r="DY50" s="294">
        <f t="shared" si="26"/>
        <v>2.1624804444444444E-2</v>
      </c>
      <c r="DZ50" s="294">
        <f t="shared" si="26"/>
        <v>2.1276449444444446E-2</v>
      </c>
      <c r="EA50" s="294">
        <f t="shared" si="26"/>
        <v>2.1635844444444444E-2</v>
      </c>
      <c r="EB50" s="294">
        <f t="shared" si="26"/>
        <v>2.1286907222222224E-2</v>
      </c>
      <c r="EC50" s="294">
        <f t="shared" si="26"/>
        <v>2.1644328888888887E-2</v>
      </c>
      <c r="ED50" s="294">
        <f t="shared" si="26"/>
        <v>2.129877277777778E-2</v>
      </c>
      <c r="EE50" s="294">
        <f t="shared" si="26"/>
        <v>2.165720888888889E-2</v>
      </c>
      <c r="EF50" s="294">
        <f t="shared" si="26"/>
        <v>2.1427163333333332E-2</v>
      </c>
      <c r="EG50" s="294">
        <f t="shared" si="26"/>
        <v>2.1669577777777779E-2</v>
      </c>
      <c r="EH50" s="294">
        <f t="shared" si="26"/>
        <v>2.1320593333333335E-2</v>
      </c>
      <c r="EI50" s="294">
        <f t="shared" si="26"/>
        <v>2.1680311111111107E-2</v>
      </c>
      <c r="EJ50" s="294">
        <f t="shared" si="26"/>
        <v>2.1331252222222222E-2</v>
      </c>
      <c r="EK50" s="294">
        <f t="shared" si="26"/>
        <v>2.1692066666666669E-2</v>
      </c>
      <c r="EL50" s="294">
        <f t="shared" si="26"/>
        <v>2.1344927777777779E-2</v>
      </c>
      <c r="EM50" s="294">
        <f t="shared" si="26"/>
        <v>2.1702595555555555E-2</v>
      </c>
      <c r="EN50" s="294">
        <f t="shared" si="26"/>
        <v>2.147054E-2</v>
      </c>
      <c r="EO50" s="294">
        <f t="shared" si="26"/>
        <v>2.1711080000000001E-2</v>
      </c>
      <c r="EP50" s="294">
        <f t="shared" si="26"/>
        <v>2.1361720555555557E-2</v>
      </c>
      <c r="EQ50" s="294">
        <f t="shared" si="26"/>
        <v>2.1721813333333333E-2</v>
      </c>
      <c r="ER50" s="294">
        <f t="shared" si="26"/>
        <v>2.137318388888889E-2</v>
      </c>
      <c r="ES50" s="294">
        <f t="shared" si="26"/>
        <v>2.1734591111111111E-2</v>
      </c>
      <c r="ET50" s="294">
        <f t="shared" si="26"/>
        <v>2.1387060555555556E-2</v>
      </c>
      <c r="EU50" s="294">
        <f t="shared" si="26"/>
        <v>2.1748084444444444E-2</v>
      </c>
      <c r="EV50" s="294">
        <f t="shared" si="26"/>
        <v>2.1515231111111113E-2</v>
      </c>
      <c r="EW50" s="294">
        <f t="shared" si="26"/>
        <v>2.1755751111111114E-2</v>
      </c>
      <c r="EX50" s="294">
        <f t="shared" si="26"/>
        <v>2.1407372777777781E-2</v>
      </c>
      <c r="EY50" s="294">
        <f t="shared" si="26"/>
        <v>2.1768426666666667E-2</v>
      </c>
      <c r="EZ50" s="294">
        <f t="shared" si="26"/>
        <v>2.1418735555555558E-2</v>
      </c>
      <c r="FA50" s="294">
        <f t="shared" si="26"/>
        <v>2.1778546666666666E-2</v>
      </c>
      <c r="FB50" s="294">
        <f t="shared" si="26"/>
        <v>2.1430098333333335E-2</v>
      </c>
      <c r="FC50" s="294">
        <f t="shared" si="26"/>
        <v>2.1789893333333334E-2</v>
      </c>
      <c r="FD50" s="294">
        <f t="shared" si="26"/>
        <v>2.155951777777778E-2</v>
      </c>
      <c r="FE50" s="294">
        <f t="shared" si="26"/>
        <v>2.1802262222222223E-2</v>
      </c>
      <c r="FF50" s="294">
        <f t="shared" si="26"/>
        <v>2.1453628333333336E-2</v>
      </c>
      <c r="FG50" s="294">
        <f t="shared" si="26"/>
        <v>2.1814937777777779E-2</v>
      </c>
      <c r="FH50" s="294">
        <f t="shared" si="26"/>
        <v>2.1463784444444446E-2</v>
      </c>
      <c r="FI50" s="294">
        <f t="shared" ref="FI50:GJ50" si="27" xml:space="preserve"> FI$122</f>
        <v>2.1823933333333333E-2</v>
      </c>
      <c r="FJ50" s="294">
        <f t="shared" si="27"/>
        <v>2.1475650000000002E-2</v>
      </c>
      <c r="FK50" s="294">
        <f t="shared" si="27"/>
        <v>2.1835995555555557E-2</v>
      </c>
      <c r="FL50" s="294">
        <f t="shared" si="27"/>
        <v>2.148651E-2</v>
      </c>
      <c r="FM50" s="294">
        <f t="shared" si="27"/>
        <v>2.1847546666666665E-2</v>
      </c>
      <c r="FN50" s="294">
        <f t="shared" si="27"/>
        <v>2.1498476111111112E-2</v>
      </c>
      <c r="FO50" s="294">
        <f t="shared" si="27"/>
        <v>2.186134666666667E-2</v>
      </c>
      <c r="FP50" s="294">
        <f t="shared" si="27"/>
        <v>2.1512352777777782E-2</v>
      </c>
      <c r="FQ50" s="294">
        <f t="shared" si="27"/>
        <v>2.1875044444444446E-2</v>
      </c>
      <c r="FR50" s="294">
        <f t="shared" si="27"/>
        <v>2.1523916666666667E-2</v>
      </c>
      <c r="FS50" s="294">
        <f t="shared" si="27"/>
        <v>2.1886697777777783E-2</v>
      </c>
      <c r="FT50" s="294">
        <f t="shared" si="27"/>
        <v>2.1656078888888892E-2</v>
      </c>
      <c r="FU50" s="294">
        <f t="shared" si="27"/>
        <v>2.1899271111111115E-2</v>
      </c>
      <c r="FV50" s="294">
        <f t="shared" si="27"/>
        <v>2.1547346111111112E-2</v>
      </c>
      <c r="FW50" s="294">
        <f t="shared" si="27"/>
        <v>2.1908471111111112E-2</v>
      </c>
      <c r="FX50" s="294">
        <f t="shared" si="27"/>
        <v>2.1557301111111111E-2</v>
      </c>
      <c r="FY50" s="294">
        <f t="shared" si="27"/>
        <v>2.192124888888889E-2</v>
      </c>
      <c r="FZ50" s="294">
        <f t="shared" si="27"/>
        <v>2.1567960000000001E-2</v>
      </c>
      <c r="GA50" s="294">
        <f t="shared" si="27"/>
        <v>2.1932493333333334E-2</v>
      </c>
      <c r="GB50" s="294">
        <f t="shared" si="27"/>
        <v>2.1697938888888886E-2</v>
      </c>
      <c r="GC50" s="294">
        <f t="shared" si="27"/>
        <v>2.1944044444444446E-2</v>
      </c>
      <c r="GD50" s="294">
        <f t="shared" si="27"/>
        <v>2.1592998333333335E-2</v>
      </c>
      <c r="GE50" s="294">
        <f t="shared" si="27"/>
        <v>2.1956106666666666E-2</v>
      </c>
      <c r="GF50" s="294">
        <f t="shared" si="27"/>
        <v>2.160345611111111E-2</v>
      </c>
      <c r="GG50" s="294">
        <f t="shared" si="27"/>
        <v>2.1965613333333332E-2</v>
      </c>
      <c r="GH50" s="294">
        <f t="shared" si="27"/>
        <v>2.1614919444444446E-2</v>
      </c>
      <c r="GI50" s="294">
        <f t="shared" si="27"/>
        <v>2.1980742222222224E-2</v>
      </c>
      <c r="GJ50" s="294">
        <f t="shared" si="27"/>
        <v>2.174819111111111E-2</v>
      </c>
    </row>
    <row r="51" spans="1:192" x14ac:dyDescent="0.25">
      <c r="E51" s="12" t="s">
        <v>238</v>
      </c>
      <c r="G51" s="12" t="s">
        <v>239</v>
      </c>
      <c r="J51" s="83">
        <f xml:space="preserve"> IF( J49 = 1, 1, I51 / (1 + J50))</f>
        <v>0</v>
      </c>
      <c r="K51" s="83">
        <f t="shared" ref="J51:AO51" si="28" xml:space="preserve"> IF( K49 = 1, 1, J51 / (1 + K50))</f>
        <v>0</v>
      </c>
      <c r="L51" s="83">
        <f t="shared" si="28"/>
        <v>0</v>
      </c>
      <c r="M51" s="83">
        <f t="shared" si="28"/>
        <v>0</v>
      </c>
      <c r="N51" s="83">
        <f t="shared" si="28"/>
        <v>0</v>
      </c>
      <c r="O51" s="83">
        <f t="shared" si="28"/>
        <v>0</v>
      </c>
      <c r="P51" s="83">
        <f xml:space="preserve"> IF( P49 = 1, 1, O51 / (1 + P50))</f>
        <v>1</v>
      </c>
      <c r="Q51" s="83">
        <f xml:space="preserve"> IF( Q49 = 1, 1, P51 / (1 + Q50))</f>
        <v>0.97943200622385951</v>
      </c>
      <c r="R51" s="83">
        <f t="shared" si="28"/>
        <v>0.95960205055755921</v>
      </c>
      <c r="S51" s="83">
        <f t="shared" si="28"/>
        <v>0.93985225835903474</v>
      </c>
      <c r="T51" s="83">
        <f t="shared" si="28"/>
        <v>0.92081330755557733</v>
      </c>
      <c r="U51" s="83">
        <f t="shared" si="28"/>
        <v>0.90185307713718876</v>
      </c>
      <c r="V51" s="83">
        <f t="shared" si="28"/>
        <v>0.8835752726406676</v>
      </c>
      <c r="W51" s="83">
        <f t="shared" si="28"/>
        <v>0.86537391689216292</v>
      </c>
      <c r="X51" s="83">
        <f t="shared" si="28"/>
        <v>0.84773412856558295</v>
      </c>
      <c r="Y51" s="83">
        <f t="shared" si="28"/>
        <v>0.8302633579810097</v>
      </c>
      <c r="Z51" s="83">
        <f t="shared" si="28"/>
        <v>0.81342291514503096</v>
      </c>
      <c r="AA51" s="83">
        <f t="shared" si="28"/>
        <v>0.79665096224547105</v>
      </c>
      <c r="AB51" s="83">
        <f t="shared" si="28"/>
        <v>0.78048183115136849</v>
      </c>
      <c r="AC51" s="83">
        <f t="shared" si="28"/>
        <v>0.76437860591036644</v>
      </c>
      <c r="AD51" s="83">
        <f t="shared" si="28"/>
        <v>0.74885637177675035</v>
      </c>
      <c r="AE51" s="83">
        <f t="shared" si="28"/>
        <v>0.73339728595863785</v>
      </c>
      <c r="AF51" s="83">
        <f t="shared" si="28"/>
        <v>0.71841326935657768</v>
      </c>
      <c r="AG51" s="83">
        <f t="shared" si="28"/>
        <v>0.70357482011437977</v>
      </c>
      <c r="AH51" s="83">
        <f t="shared" si="28"/>
        <v>0.68927150697686135</v>
      </c>
      <c r="AI51" s="83">
        <f t="shared" si="28"/>
        <v>0.67502786989931829</v>
      </c>
      <c r="AJ51" s="83">
        <f t="shared" si="28"/>
        <v>0.66129819156169301</v>
      </c>
      <c r="AK51" s="83">
        <f t="shared" si="28"/>
        <v>0.64762645740184244</v>
      </c>
      <c r="AL51" s="83">
        <f t="shared" si="28"/>
        <v>0.63444785805682979</v>
      </c>
      <c r="AM51" s="83">
        <f t="shared" si="28"/>
        <v>0.62132357933881699</v>
      </c>
      <c r="AN51" s="83">
        <f t="shared" si="28"/>
        <v>0.60860341696298681</v>
      </c>
      <c r="AO51" s="83">
        <f t="shared" si="28"/>
        <v>0.59600582462304907</v>
      </c>
      <c r="AP51" s="83">
        <f t="shared" ref="AP51:BD51" si="29" xml:space="preserve"> IF( AP49 = 1, 1, AO51 / (1 + AP50))</f>
        <v>0.58386368101059749</v>
      </c>
      <c r="AQ51" s="83">
        <f t="shared" si="29"/>
        <v>0.57177325846791482</v>
      </c>
      <c r="AR51" s="83">
        <f t="shared" si="29"/>
        <v>0.56011927585120358</v>
      </c>
      <c r="AS51" s="83">
        <f t="shared" si="29"/>
        <v>0.54851351486054023</v>
      </c>
      <c r="AT51" s="83">
        <f t="shared" si="29"/>
        <v>0.53732684137809417</v>
      </c>
      <c r="AU51" s="83">
        <f t="shared" si="29"/>
        <v>0.52618791789469599</v>
      </c>
      <c r="AV51" s="83">
        <f t="shared" si="29"/>
        <v>0.5153930292227118</v>
      </c>
      <c r="AW51" s="83">
        <f t="shared" si="29"/>
        <v>0.50470238297044123</v>
      </c>
      <c r="AX51" s="83">
        <f t="shared" si="29"/>
        <v>0.49439747996052291</v>
      </c>
      <c r="AY51" s="83">
        <f t="shared" si="29"/>
        <v>0.48413579573051441</v>
      </c>
      <c r="AZ51" s="83">
        <f t="shared" si="29"/>
        <v>0.4742448840933749</v>
      </c>
      <c r="BA51" s="83">
        <f t="shared" si="29"/>
        <v>0.46439711620564411</v>
      </c>
      <c r="BB51" s="83">
        <f t="shared" si="29"/>
        <v>0.45490588179568264</v>
      </c>
      <c r="BC51" s="83">
        <f t="shared" si="29"/>
        <v>0.44545567816952714</v>
      </c>
      <c r="BD51" s="83">
        <f t="shared" si="29"/>
        <v>0.43629720026960506</v>
      </c>
      <c r="BE51" s="83">
        <f t="shared" ref="BE51" si="30" xml:space="preserve"> IF( BE49 = 1, 1, BD51 / (1 + BE50))</f>
        <v>0.42722878325363112</v>
      </c>
      <c r="BF51" s="83">
        <f t="shared" ref="BF51" si="31" xml:space="preserve"> IF( BF49 = 1, 1, BE51 / (1 + BF50))</f>
        <v>0.41848914795534431</v>
      </c>
      <c r="BG51" s="83">
        <f t="shared" ref="BG51" si="32" xml:space="preserve"> IF( BG49 = 1, 1, BF51 / (1 + BG50))</f>
        <v>0.40978730185158757</v>
      </c>
      <c r="BH51" s="83">
        <f t="shared" ref="BH51" si="33" xml:space="preserve"> IF( BH49 = 1, 1, BG51 / (1 + BH50))</f>
        <v>0.40139963588221028</v>
      </c>
      <c r="BI51" s="83">
        <f t="shared" ref="BI51" si="34" xml:space="preserve"> IF( BI49 = 1, 1, BH51 / (1 + BI50))</f>
        <v>0.39304849776565692</v>
      </c>
      <c r="BJ51" s="83">
        <f t="shared" ref="BJ51" si="35" xml:space="preserve"> IF( BJ49 = 1, 1, BI51 / (1 + BJ50))</f>
        <v>0.38499992063862704</v>
      </c>
      <c r="BK51" s="83">
        <f t="shared" ref="BK51" si="36" xml:space="preserve"> IF( BK49 = 1, 1, BJ51 / (1 + BK50))</f>
        <v>0.37698616816548963</v>
      </c>
      <c r="BL51" s="83">
        <f t="shared" ref="BL51" si="37" xml:space="preserve"> IF( BL49 = 1, 1, BK51 / (1 + BL50))</f>
        <v>0.36922001568821566</v>
      </c>
      <c r="BM51" s="83">
        <f t="shared" ref="BM51" si="38" xml:space="preserve"> IF( BM49 = 1, 1, BL51 / (1 + BM50))</f>
        <v>0.36152961869761557</v>
      </c>
      <c r="BN51" s="83">
        <f t="shared" ref="BN51" si="39" xml:space="preserve"> IF( BN49 = 1, 1, BM51 / (1 + BN50))</f>
        <v>0.35411784832429727</v>
      </c>
      <c r="BO51" s="83">
        <f t="shared" ref="BO51" si="40" xml:space="preserve"> IF( BO49 = 1, 1, BN51 / (1 + BO50))</f>
        <v>0.34673791551583588</v>
      </c>
      <c r="BP51" s="83">
        <f t="shared" ref="BP51" si="41" xml:space="preserve"> IF( BP49 = 1, 1, BO51 / (1 + BP50))</f>
        <v>0.33962577924223225</v>
      </c>
      <c r="BQ51" s="83">
        <f t="shared" ref="BQ51" si="42" xml:space="preserve"> IF( BQ49 = 1, 1, BP51 / (1 + BQ50))</f>
        <v>0.33254530298399076</v>
      </c>
      <c r="BR51" s="83">
        <f t="shared" ref="BR51" si="43" xml:space="preserve"> IF( BR49 = 1, 1, BQ51 / (1 + BR50))</f>
        <v>0.32572171285836798</v>
      </c>
      <c r="BS51" s="83">
        <f t="shared" ref="BS51" si="44" xml:space="preserve"> IF( BS49 = 1, 1, BR51 / (1 + BS50))</f>
        <v>0.31892842541765803</v>
      </c>
      <c r="BT51" s="83">
        <f t="shared" ref="BT51" si="45" xml:space="preserve"> IF( BT49 = 1, 1, BS51 / (1 + BT50))</f>
        <v>0.31234635960504031</v>
      </c>
      <c r="BU51" s="83">
        <f t="shared" ref="BU51" si="46" xml:space="preserve"> IF( BU49 = 1, 1, BT51 / (1 + BU50))</f>
        <v>0.30582896893509132</v>
      </c>
      <c r="BV51" s="83">
        <f t="shared" ref="BV51" si="47" xml:space="preserve"> IF( BV49 = 1, 1, BU51 / (1 + BV50))</f>
        <v>0.29954809115609993</v>
      </c>
      <c r="BW51" s="83">
        <f t="shared" ref="BW51" si="48" xml:space="preserve"> IF( BW49 = 1, 1, BV51 / (1 + BW50))</f>
        <v>0.29329422531674698</v>
      </c>
      <c r="BX51" s="83">
        <f t="shared" ref="BX51" si="49" xml:space="preserve"> IF( BX49 = 1, 1, BW51 / (1 + BX50))</f>
        <v>0.28726678704761488</v>
      </c>
      <c r="BY51" s="83">
        <f t="shared" ref="BY51" si="50" xml:space="preserve"> IF( BY49 = 1, 1, BX51 / (1 + BY50))</f>
        <v>0.28126549762870612</v>
      </c>
      <c r="BZ51" s="83">
        <f t="shared" ref="BZ51" si="51" xml:space="preserve"> IF( BZ49 = 1, 1, BY51 / (1 + BZ50))</f>
        <v>0.27548186814243958</v>
      </c>
      <c r="CA51" s="83">
        <f t="shared" ref="CA51" si="52" xml:space="preserve"> IF( CA49 = 1, 1, BZ51 / (1 + CA50))</f>
        <v>0.26972372690158464</v>
      </c>
      <c r="CB51" s="83">
        <f t="shared" ref="CB51" si="53" xml:space="preserve"> IF( CB49 = 1, 1, CA51 / (1 + CB50))</f>
        <v>0.26414422947394484</v>
      </c>
      <c r="CC51" s="83">
        <f t="shared" ref="CC51" si="54" xml:space="preserve"> IF( CC49 = 1, 1, CB51 / (1 + CC50))</f>
        <v>0.25861996225304101</v>
      </c>
      <c r="CD51" s="83">
        <f t="shared" ref="CD51" si="55" xml:space="preserve"> IF( CD49 = 1, 1, CC51 / (1 + CD50))</f>
        <v>0.25329635232428949</v>
      </c>
      <c r="CE51" s="83">
        <f t="shared" ref="CE51" si="56" xml:space="preserve"> IF( CE49 = 1, 1, CD51 / (1 + CE50))</f>
        <v>0.24799625031042735</v>
      </c>
      <c r="CF51" s="83">
        <f t="shared" ref="CF51" si="57" xml:space="preserve"> IF( CF49 = 1, 1, CE51 / (1 + CF50))</f>
        <v>0.24288874264976712</v>
      </c>
      <c r="CG51" s="83">
        <f t="shared" ref="CG51" si="58" xml:space="preserve"> IF( CG49 = 1, 1, CF51 / (1 + CG50))</f>
        <v>0.23780412994614822</v>
      </c>
      <c r="CH51" s="83">
        <f t="shared" ref="CH51" si="59" xml:space="preserve"> IF( CH49 = 1, 1, CG51 / (1 + CH50))</f>
        <v>0.23290432802804736</v>
      </c>
      <c r="CI51" s="83">
        <f t="shared" ref="CI51" si="60" xml:space="preserve"> IF( CI49 = 1, 1, CH51 / (1 + CI50))</f>
        <v>0.22802651455053286</v>
      </c>
      <c r="CJ51" s="83">
        <f t="shared" ref="CJ51" si="61" xml:space="preserve"> IF( CJ49 = 1, 1, CI51 / (1 + CJ50))</f>
        <v>0.22330085269341096</v>
      </c>
      <c r="CK51" s="83">
        <f t="shared" ref="CK51" si="62" xml:space="preserve"> IF( CK49 = 1, 1, CJ51 / (1 + CK50))</f>
        <v>0.21862193708873559</v>
      </c>
      <c r="CL51" s="83">
        <f t="shared" ref="CL51" si="63" xml:space="preserve"> IF( CL49 = 1, 1, CK51 / (1 + CL50))</f>
        <v>0.21411330225286007</v>
      </c>
      <c r="CM51" s="83">
        <f t="shared" ref="CM51" si="64" xml:space="preserve"> IF( CM49 = 1, 1, CL51 / (1 + CM50))</f>
        <v>0.20962486221801666</v>
      </c>
      <c r="CN51" s="83">
        <f t="shared" ref="CN51" si="65" xml:space="preserve"> IF( CN49 = 1, 1, CM51 / (1 + CN50))</f>
        <v>0.20529930721014564</v>
      </c>
      <c r="CO51" s="83">
        <f t="shared" ref="CO51" si="66" xml:space="preserve"> IF( CO49 = 1, 1, CN51 / (1 + CO50))</f>
        <v>0.20099313995613807</v>
      </c>
      <c r="CP51" s="83">
        <f t="shared" ref="CP51" si="67" xml:space="preserve"> IF( CP49 = 1, 1, CO51 / (1 + CP50))</f>
        <v>0.19684391486404706</v>
      </c>
      <c r="CQ51" s="83">
        <f t="shared" ref="CQ51" si="68" xml:space="preserve"> IF( CQ49 = 1, 1, CP51 / (1 + CQ50))</f>
        <v>0.19271313284362276</v>
      </c>
      <c r="CR51" s="83">
        <f t="shared" ref="CR51" si="69" xml:space="preserve"> IF( CR49 = 1, 1, CQ51 / (1 + CR50))</f>
        <v>0.18871114625854934</v>
      </c>
      <c r="CS51" s="83">
        <f t="shared" ref="CS51" si="70" xml:space="preserve"> IF( CS49 = 1, 1, CR51 / (1 + CS50))</f>
        <v>0.18474916349751247</v>
      </c>
      <c r="CT51" s="83">
        <f t="shared" ref="CT51" si="71" xml:space="preserve"> IF( CT49 = 1, 1, CS51 / (1 + CT50))</f>
        <v>0.18093149537523287</v>
      </c>
      <c r="CU51" s="83">
        <f t="shared" ref="CU51" si="72" xml:space="preserve"> IF( CU49 = 1, 1, CT51 / (1 + CU50))</f>
        <v>0.17713137475600688</v>
      </c>
      <c r="CV51" s="83">
        <f t="shared" ref="CV51" si="73" xml:space="preserve"> IF( CV49 = 1, 1, CU51 / (1 + CV50))</f>
        <v>0.1734694811351202</v>
      </c>
      <c r="CW51" s="83">
        <f t="shared" ref="CW51" si="74" xml:space="preserve"> IF( CW49 = 1, 1, CV51 / (1 + CW50))</f>
        <v>0.16982419941133634</v>
      </c>
      <c r="CX51" s="83">
        <f t="shared" ref="CX51" si="75" xml:space="preserve"> IF( CX49 = 1, 1, CW51 / (1 + CX50))</f>
        <v>0.16631143678449659</v>
      </c>
      <c r="CY51" s="83">
        <f t="shared" ref="CY51" si="76" xml:space="preserve"> IF( CY49 = 1, 1, CX51 / (1 + CY50))</f>
        <v>0.16281448838876406</v>
      </c>
      <c r="CZ51" s="83">
        <f t="shared" ref="CZ51" si="77" xml:space="preserve"> IF( CZ49 = 1, 1, CY51 / (1 + CZ50))</f>
        <v>0.15942640068091912</v>
      </c>
      <c r="DA51" s="83">
        <f t="shared" ref="DA51" si="78" xml:space="preserve"> IF( DA49 = 1, 1, CZ51 / (1 + DA50))</f>
        <v>0.15607203393681462</v>
      </c>
      <c r="DB51" s="83">
        <f t="shared" ref="DB51" si="79" xml:space="preserve"> IF( DB49 = 1, 1, DA51 / (1 + DB50))</f>
        <v>0.15284010343210164</v>
      </c>
      <c r="DC51" s="83">
        <f t="shared" ref="DC51" si="80" xml:space="preserve"> IF( DC49 = 1, 1, DB51 / (1 + DC50))</f>
        <v>0.14962310102637649</v>
      </c>
      <c r="DD51" s="83">
        <f t="shared" ref="DD51" si="81" xml:space="preserve"> IF( DD49 = 1, 1, DC51 / (1 + DD50))</f>
        <v>0.14652321406901461</v>
      </c>
      <c r="DE51" s="83">
        <f t="shared" ref="DE51" si="82" xml:space="preserve"> IF( DE49 = 1, 1, DD51 / (1 + DE50))</f>
        <v>0.14343764902574108</v>
      </c>
      <c r="DF51" s="83">
        <f t="shared" ref="DF51" si="83" xml:space="preserve"> IF( DF49 = 1, 1, DE51 / (1 + DF50))</f>
        <v>0.14046457038835422</v>
      </c>
      <c r="DG51" s="83">
        <f t="shared" ref="DG51" si="84" xml:space="preserve"> IF( DG49 = 1, 1, DF51 / (1 + DG50))</f>
        <v>0.13750489905171021</v>
      </c>
      <c r="DH51" s="83">
        <f t="shared" ref="DH51" si="85" xml:space="preserve"> IF( DH49 = 1, 1, DG51 / (1 + DH50))</f>
        <v>0.13463759929181598</v>
      </c>
      <c r="DI51" s="83">
        <f t="shared" ref="DI51" si="86" xml:space="preserve"> IF( DI49 = 1, 1, DH51 / (1 + DI50))</f>
        <v>0.13179933402279961</v>
      </c>
      <c r="DJ51" s="83">
        <f t="shared" ref="DJ51" si="87" xml:space="preserve"> IF( DJ49 = 1, 1, DI51 / (1 + DJ50))</f>
        <v>0.12906433464709183</v>
      </c>
      <c r="DK51" s="83">
        <f t="shared" ref="DK51" si="88" xml:space="preserve"> IF( DK49 = 1, 1, DJ51 / (1 + DK50))</f>
        <v>0.12634187665199681</v>
      </c>
      <c r="DL51" s="83">
        <f t="shared" ref="DL51" si="89" xml:space="preserve"> IF( DL49 = 1, 1, DK51 / (1 + DL50))</f>
        <v>0.12371893239236652</v>
      </c>
      <c r="DM51" s="83">
        <f t="shared" ref="DM51" si="90" xml:space="preserve"> IF( DM49 = 1, 1, DL51 / (1 + DM50))</f>
        <v>0.12110792044534681</v>
      </c>
      <c r="DN51" s="83">
        <f t="shared" ref="DN51" si="91" xml:space="preserve"> IF( DN49 = 1, 1, DM51 / (1 + DN50))</f>
        <v>0.11859235218650226</v>
      </c>
      <c r="DO51" s="83">
        <f t="shared" ref="DO51" si="92" xml:space="preserve"> IF( DO49 = 1, 1, DN51 / (1 + DO50))</f>
        <v>0.11608861586534575</v>
      </c>
      <c r="DP51" s="83">
        <f t="shared" ref="DP51" si="93" xml:space="preserve"> IF( DP49 = 1, 1, DO51 / (1 + DP50))</f>
        <v>0.11366300082589088</v>
      </c>
      <c r="DQ51" s="83">
        <f t="shared" ref="DQ51" si="94" xml:space="preserve"> IF( DQ49 = 1, 1, DP51 / (1 + DQ50))</f>
        <v>0.111262019843439</v>
      </c>
      <c r="DR51" s="83">
        <f t="shared" ref="DR51" si="95" xml:space="preserve"> IF( DR49 = 1, 1, DQ51 / (1 + DR50))</f>
        <v>0.10894849628532328</v>
      </c>
      <c r="DS51" s="83">
        <f t="shared" ref="DS51" si="96" xml:space="preserve"> IF( DS49 = 1, 1, DR51 / (1 + DS50))</f>
        <v>0.10664586512301434</v>
      </c>
      <c r="DT51" s="83">
        <f t="shared" ref="DT51" si="97" xml:space="preserve"> IF( DT49 = 1, 1, DS51 / (1 + DT50))</f>
        <v>0.10442715525140292</v>
      </c>
      <c r="DU51" s="83">
        <f t="shared" ref="DU51" si="98" xml:space="preserve"> IF( DU49 = 1, 1, DT51 / (1 + DU50))</f>
        <v>0.10221878384642262</v>
      </c>
      <c r="DV51" s="83">
        <f t="shared" ref="DV51" si="99" xml:space="preserve"> IF( DV49 = 1, 1, DU51 / (1 + DV50))</f>
        <v>0.1000912210522675</v>
      </c>
      <c r="DW51" s="83">
        <f t="shared" ref="DW51" si="100" xml:space="preserve"> IF( DW49 = 1, 1, DV51 / (1 + DW50))</f>
        <v>9.7973563410330811E-2</v>
      </c>
      <c r="DX51" s="83">
        <f t="shared" ref="DX51" si="101" xml:space="preserve"> IF( DX49 = 1, 1, DW51 / (1 + DX50))</f>
        <v>9.592216130408357E-2</v>
      </c>
      <c r="DY51" s="83">
        <f t="shared" ref="DY51" si="102" xml:space="preserve"> IF( DY49 = 1, 1, DX51 / (1 + DY50))</f>
        <v>9.3891770135950903E-2</v>
      </c>
      <c r="DZ51" s="83">
        <f t="shared" ref="DZ51" si="103" xml:space="preserve"> IF( DZ49 = 1, 1, DY51 / (1 + DZ50))</f>
        <v>9.1935704761454448E-2</v>
      </c>
      <c r="EA51" s="83">
        <f t="shared" ref="EA51" si="104" xml:space="preserve"> IF( EA49 = 1, 1, DZ51 / (1 + EA50))</f>
        <v>8.998872275419055E-2</v>
      </c>
      <c r="EB51" s="83">
        <f t="shared" ref="EB51" si="105" xml:space="preserve"> IF( EB49 = 1, 1, EA51 / (1 + EB50))</f>
        <v>8.8113068049554336E-2</v>
      </c>
      <c r="EC51" s="83">
        <f t="shared" ref="EC51" si="106" xml:space="preserve"> IF( EC49 = 1, 1, EB51 / (1 + EC50))</f>
        <v>8.6246324242198455E-2</v>
      </c>
      <c r="ED51" s="83">
        <f t="shared" ref="ED51" si="107" xml:space="preserve"> IF( ED49 = 1, 1, EC51 / (1 + ED50))</f>
        <v>8.4447692037875985E-2</v>
      </c>
      <c r="EE51" s="83">
        <f t="shared" ref="EE51" si="108" xml:space="preserve"> IF( EE49 = 1, 1, ED51 / (1 + EE50))</f>
        <v>8.2657559994822258E-2</v>
      </c>
      <c r="EF51" s="83">
        <f t="shared" ref="EF51" si="109" xml:space="preserve"> IF( EF49 = 1, 1, EE51 / (1 + EF50))</f>
        <v>8.0923596867227346E-2</v>
      </c>
      <c r="EG51" s="83">
        <f t="shared" ref="EG51" si="110" xml:space="preserve"> IF( EG49 = 1, 1, EF51 / (1 + EG50))</f>
        <v>7.920721006809596E-2</v>
      </c>
      <c r="EH51" s="83">
        <f t="shared" ref="EH51" si="111" xml:space="preserve"> IF( EH49 = 1, 1, EG51 / (1 + EH50))</f>
        <v>7.7553718768739954E-2</v>
      </c>
      <c r="EI51" s="83">
        <f t="shared" ref="EI51" si="112" xml:space="preserve"> IF( EI49 = 1, 1, EH51 / (1 + EI50))</f>
        <v>7.5908009506807206E-2</v>
      </c>
      <c r="EJ51" s="83">
        <f t="shared" ref="EJ51" si="113" xml:space="preserve"> IF( EJ49 = 1, 1, EI51 / (1 + EJ50))</f>
        <v>7.4322615059165029E-2</v>
      </c>
      <c r="EK51" s="83">
        <f t="shared" ref="EK51" si="114" xml:space="preserve"> IF( EK49 = 1, 1, EJ51 / (1 + EK50))</f>
        <v>7.2744633617100637E-2</v>
      </c>
      <c r="EL51" s="83">
        <f t="shared" ref="EL51" si="115" xml:space="preserve"> IF( EL49 = 1, 1, EK51 / (1 + EL50))</f>
        <v>7.1224354905621345E-2</v>
      </c>
      <c r="EM51" s="83">
        <f t="shared" ref="EM51" si="116" xml:space="preserve"> IF( EM49 = 1, 1, EL51 / (1 + EM50))</f>
        <v>6.9711435808668731E-2</v>
      </c>
      <c r="EN51" s="83">
        <f t="shared" ref="EN51" si="117" xml:space="preserve"> IF( EN49 = 1, 1, EM51 / (1 + EN50))</f>
        <v>6.824615402874834E-2</v>
      </c>
      <c r="EO51" s="83">
        <f t="shared" ref="EO51" si="118" xml:space="preserve"> IF( EO49 = 1, 1, EN51 / (1 + EO50))</f>
        <v>6.6795941988559371E-2</v>
      </c>
      <c r="EP51" s="83">
        <f t="shared" ref="EP51" si="119" xml:space="preserve"> IF( EP49 = 1, 1, EO51 / (1 + EP50))</f>
        <v>6.5398908774676454E-2</v>
      </c>
      <c r="EQ51" s="83">
        <f t="shared" ref="EQ51" si="120" xml:space="preserve"> IF( EQ49 = 1, 1, EP51 / (1 + EQ50))</f>
        <v>6.4008527488822714E-2</v>
      </c>
      <c r="ER51" s="83">
        <f t="shared" ref="ER51" si="121" xml:space="preserve"> IF( ER49 = 1, 1, EQ51 / (1 + ER50))</f>
        <v>6.2669089514480483E-2</v>
      </c>
      <c r="ES51" s="83">
        <f t="shared" ref="ES51" si="122" xml:space="preserve"> IF( ES49 = 1, 1, ER51 / (1 + ES50))</f>
        <v>6.1335977131134804E-2</v>
      </c>
      <c r="ET51" s="83">
        <f t="shared" ref="ET51" si="123" xml:space="preserve"> IF( ET49 = 1, 1, ES51 / (1 + ET50))</f>
        <v>6.0051648880075671E-2</v>
      </c>
      <c r="EU51" s="83">
        <f t="shared" ref="EU51" si="124" xml:space="preserve"> IF( EU49 = 1, 1, ET51 / (1 + EU50))</f>
        <v>5.8773439162088159E-2</v>
      </c>
      <c r="EV51" s="83">
        <f t="shared" ref="EV51" si="125" xml:space="preserve"> IF( EV49 = 1, 1, EU51 / (1 + EV50))</f>
        <v>5.7535548538184565E-2</v>
      </c>
      <c r="EW51" s="83">
        <f t="shared" ref="EW51" si="126" xml:space="preserve"> IF( EW49 = 1, 1, EV51 / (1 + EW50))</f>
        <v>5.6310471926013017E-2</v>
      </c>
      <c r="EX51" s="83">
        <f t="shared" ref="EX51" si="127" xml:space="preserve"> IF( EX49 = 1, 1, EW51 / (1 + EX50))</f>
        <v>5.5130277523720392E-2</v>
      </c>
      <c r="EY51" s="83">
        <f t="shared" ref="EY51" si="128" xml:space="preserve"> IF( EY49 = 1, 1, EX51 / (1 + EY50))</f>
        <v>5.3955745827430658E-2</v>
      </c>
      <c r="EZ51" s="83">
        <f t="shared" ref="EZ51" si="129" xml:space="preserve"> IF( EZ49 = 1, 1, EY51 / (1 + EZ50))</f>
        <v>5.2824315776902032E-2</v>
      </c>
      <c r="FA51" s="83">
        <f t="shared" ref="FA51" si="130" xml:space="preserve"> IF( FA49 = 1, 1, EZ51 / (1 + FA50))</f>
        <v>5.1698399765027395E-2</v>
      </c>
      <c r="FB51" s="83">
        <f t="shared" ref="FB51" si="131" xml:space="preserve"> IF( FB49 = 1, 1, FA51 / (1 + FB50))</f>
        <v>5.0613742290719292E-2</v>
      </c>
      <c r="FC51" s="83">
        <f t="shared" ref="FC51" si="132" xml:space="preserve"> IF( FC49 = 1, 1, FB51 / (1 + FC50))</f>
        <v>4.9534393147699522E-2</v>
      </c>
      <c r="FD51" s="83">
        <f t="shared" ref="FD51" si="133" xml:space="preserve"> IF( FD49 = 1, 1, FC51 / (1 + FD50))</f>
        <v>4.848899382333869E-2</v>
      </c>
      <c r="FE51" s="83">
        <f t="shared" ref="FE51" si="134" xml:space="preserve"> IF( FE49 = 1, 1, FD51 / (1 + FE50))</f>
        <v>4.7454380965926329E-2</v>
      </c>
      <c r="FF51" s="83">
        <f t="shared" ref="FF51" si="135" xml:space="preserve"> IF( FF49 = 1, 1, FE51 / (1 + FF50))</f>
        <v>4.6457694847445816E-2</v>
      </c>
      <c r="FG51" s="83">
        <f t="shared" ref="FG51" si="136" xml:space="preserve"> IF( FG49 = 1, 1, FF51 / (1 + FG50))</f>
        <v>4.5465859941802238E-2</v>
      </c>
      <c r="FH51" s="83">
        <f t="shared" ref="FH51" si="137" xml:space="preserve"> IF( FH49 = 1, 1, FG51 / (1 + FH50))</f>
        <v>4.4510496244886733E-2</v>
      </c>
      <c r="FI51" s="83">
        <f t="shared" ref="FI51" si="138" xml:space="preserve"> IF( FI49 = 1, 1, FH51 / (1 + FI50))</f>
        <v>4.3559849004208812E-2</v>
      </c>
      <c r="FJ51" s="83">
        <f t="shared" ref="FJ51" si="139" xml:space="preserve"> IF( FJ49 = 1, 1, FI51 / (1 + FJ50))</f>
        <v>4.2644040515511863E-2</v>
      </c>
      <c r="FK51" s="83">
        <f t="shared" ref="FK51" si="140" xml:space="preserve"> IF( FK49 = 1, 1, FJ51 / (1 + FK50))</f>
        <v>4.1732764064870302E-2</v>
      </c>
      <c r="FL51" s="83">
        <f t="shared" ref="FL51" si="141" xml:space="preserve"> IF( FL49 = 1, 1, FK51 / (1 + FL50))</f>
        <v>4.0854934114470394E-2</v>
      </c>
      <c r="FM51" s="83">
        <f t="shared" ref="FM51" si="142" xml:space="preserve"> IF( FM49 = 1, 1, FL51 / (1 + FM50))</f>
        <v>3.9981437786626634E-2</v>
      </c>
      <c r="FN51" s="83">
        <f t="shared" ref="FN51" si="143" xml:space="preserve"> IF( FN49 = 1, 1, FM51 / (1 + FN50))</f>
        <v>3.9139987696151728E-2</v>
      </c>
      <c r="FO51" s="83">
        <f t="shared" ref="FO51" si="144" xml:space="preserve"> IF( FO49 = 1, 1, FN51 / (1 + FO50))</f>
        <v>3.8302640396201695E-2</v>
      </c>
      <c r="FP51" s="83">
        <f t="shared" ref="FP51" si="145" xml:space="preserve"> IF( FP49 = 1, 1, FO51 / (1 + FP50))</f>
        <v>3.7496012938116802E-2</v>
      </c>
      <c r="FQ51" s="83">
        <f t="shared" ref="FQ51" si="146" xml:space="preserve"> IF( FQ49 = 1, 1, FP51 / (1 + FQ50))</f>
        <v>3.6693344398582503E-2</v>
      </c>
      <c r="FR51" s="83">
        <f t="shared" ref="FR51" si="147" xml:space="preserve"> IF( FR49 = 1, 1, FQ51 / (1 + FR50))</f>
        <v>3.5920200985911817E-2</v>
      </c>
      <c r="FS51" s="83">
        <f t="shared" ref="FS51" si="148" xml:space="preserve"> IF( FS49 = 1, 1, FR51 / (1 + FS50))</f>
        <v>3.5150864635017605E-2</v>
      </c>
      <c r="FT51" s="83">
        <f t="shared" ref="FT51" si="149" xml:space="preserve"> IF( FT49 = 1, 1, FS51 / (1 + FT50))</f>
        <v>3.4405770553674227E-2</v>
      </c>
      <c r="FU51" s="83">
        <f t="shared" ref="FU51" si="150" xml:space="preserve"> IF( FU49 = 1, 1, FT51 / (1 + FU50))</f>
        <v>3.3668455909812753E-2</v>
      </c>
      <c r="FV51" s="83">
        <f t="shared" ref="FV51" si="151" xml:space="preserve"> IF( FV49 = 1, 1, FU51 / (1 + FV50))</f>
        <v>3.2958292180958512E-2</v>
      </c>
      <c r="FW51" s="83">
        <f t="shared" ref="FW51" si="152" xml:space="preserve"> IF( FW49 = 1, 1, FV51 / (1 + FW50))</f>
        <v>3.2251706598657788E-2</v>
      </c>
      <c r="FX51" s="83">
        <f t="shared" ref="FX51" si="153" xml:space="preserve"> IF( FX49 = 1, 1, FW51 / (1 + FX50))</f>
        <v>3.157111849093415E-2</v>
      </c>
      <c r="FY51" s="83">
        <f t="shared" ref="FY51" si="154" xml:space="preserve"> IF( FY49 = 1, 1, FX51 / (1 + FY50))</f>
        <v>3.0893885928353765E-2</v>
      </c>
      <c r="FZ51" s="83">
        <f t="shared" ref="FZ51" si="155" xml:space="preserve"> IF( FZ49 = 1, 1, FY51 / (1 + FZ50))</f>
        <v>3.024163554263562E-2</v>
      </c>
      <c r="GA51" s="83">
        <f t="shared" ref="GA51" si="156" xml:space="preserve"> IF( GA49 = 1, 1, FZ51 / (1 + GA50))</f>
        <v>2.9592596125399273E-2</v>
      </c>
      <c r="GB51" s="83">
        <f t="shared" ref="GB51" si="157" xml:space="preserve"> IF( GB49 = 1, 1, GA51 / (1 + GB50))</f>
        <v>2.896413411343635E-2</v>
      </c>
      <c r="GC51" s="83">
        <f t="shared" ref="GC51" si="158" xml:space="preserve"> IF( GC49 = 1, 1, GB51 / (1 + GC50))</f>
        <v>2.8342191796990227E-2</v>
      </c>
      <c r="GD51" s="83">
        <f t="shared" ref="GD51" si="159" xml:space="preserve"> IF( GD49 = 1, 1, GC51 / (1 + GD50))</f>
        <v>2.7743134343352766E-2</v>
      </c>
      <c r="GE51" s="83">
        <f t="shared" ref="GE51" si="160" xml:space="preserve"> IF( GE49 = 1, 1, GD51 / (1 + GE50))</f>
        <v>2.7147089940920324E-2</v>
      </c>
      <c r="GF51" s="83">
        <f t="shared" ref="GF51" si="161" xml:space="preserve"> IF( GF49 = 1, 1, GE51 / (1 + GF50))</f>
        <v>2.6573020851221322E-2</v>
      </c>
      <c r="GG51" s="83">
        <f t="shared" ref="GG51" si="162" xml:space="preserve"> IF( GG49 = 1, 1, GF51 / (1 + GG50))</f>
        <v>2.6001873746562189E-2</v>
      </c>
      <c r="GH51" s="83">
        <f t="shared" ref="GH51" si="163" xml:space="preserve"> IF( GH49 = 1, 1, GG51 / (1 + GH50))</f>
        <v>2.545173651213125E-2</v>
      </c>
      <c r="GI51" s="83">
        <f t="shared" ref="GI51" si="164" xml:space="preserve"> IF( GI49 = 1, 1, GH51 / (1 + GI50))</f>
        <v>2.4904321050892127E-2</v>
      </c>
      <c r="GJ51" s="83">
        <f t="shared" ref="GJ51" si="165" xml:space="preserve"> IF( GJ49 = 1, 1, GI51 / (1 + GJ50))</f>
        <v>2.4374225731498146E-2</v>
      </c>
    </row>
    <row r="53" spans="1:192" x14ac:dyDescent="0.25">
      <c r="E53" s="12" t="str">
        <f t="shared" ref="E53:AJ53" si="166" xml:space="preserve"> E$47</f>
        <v>Senior debt service at target cover ratio</v>
      </c>
      <c r="F53" s="12">
        <f t="shared" si="166"/>
        <v>0</v>
      </c>
      <c r="G53" s="12" t="str">
        <f t="shared" si="166"/>
        <v>$ 000s</v>
      </c>
      <c r="H53" s="12">
        <f t="shared" si="166"/>
        <v>362575.69100318541</v>
      </c>
      <c r="I53" s="12">
        <f t="shared" si="166"/>
        <v>0</v>
      </c>
      <c r="J53" s="12">
        <f t="shared" si="166"/>
        <v>0</v>
      </c>
      <c r="K53" s="12">
        <f t="shared" si="166"/>
        <v>0</v>
      </c>
      <c r="L53" s="12">
        <f t="shared" si="166"/>
        <v>0</v>
      </c>
      <c r="M53" s="12">
        <f t="shared" si="166"/>
        <v>0</v>
      </c>
      <c r="N53" s="12">
        <f t="shared" si="166"/>
        <v>0</v>
      </c>
      <c r="O53" s="12">
        <f t="shared" si="166"/>
        <v>0</v>
      </c>
      <c r="P53" s="12">
        <f t="shared" si="166"/>
        <v>0</v>
      </c>
      <c r="Q53" s="12">
        <f t="shared" si="166"/>
        <v>14877.548809880025</v>
      </c>
      <c r="R53" s="12">
        <f t="shared" si="166"/>
        <v>12163.431631999971</v>
      </c>
      <c r="S53" s="12">
        <f t="shared" si="166"/>
        <v>11369.197009925427</v>
      </c>
      <c r="T53" s="12">
        <f t="shared" si="166"/>
        <v>11216.998020053576</v>
      </c>
      <c r="U53" s="12">
        <f t="shared" si="166"/>
        <v>11268.501191493238</v>
      </c>
      <c r="V53" s="12">
        <f t="shared" si="166"/>
        <v>11116.068353701381</v>
      </c>
      <c r="W53" s="12">
        <f t="shared" si="166"/>
        <v>11166.446306510034</v>
      </c>
      <c r="X53" s="12">
        <f t="shared" si="166"/>
        <v>11028.851136792866</v>
      </c>
      <c r="Y53" s="12">
        <f t="shared" si="166"/>
        <v>11047.92206456056</v>
      </c>
      <c r="Z53" s="12">
        <f t="shared" si="166"/>
        <v>10909.916428437678</v>
      </c>
      <c r="AA53" s="12">
        <f t="shared" si="166"/>
        <v>10957.93655465769</v>
      </c>
      <c r="AB53" s="12">
        <f t="shared" si="166"/>
        <v>10804.738239618764</v>
      </c>
      <c r="AC53" s="12">
        <f t="shared" si="166"/>
        <v>10851.627094308475</v>
      </c>
      <c r="AD53" s="12">
        <f t="shared" si="166"/>
        <v>10698.1525757484</v>
      </c>
      <c r="AE53" s="12">
        <f t="shared" si="166"/>
        <v>10743.841081860937</v>
      </c>
      <c r="AF53" s="12">
        <f t="shared" si="166"/>
        <v>10604.577907625293</v>
      </c>
      <c r="AG53" s="12">
        <f t="shared" si="166"/>
        <v>10620.049053279494</v>
      </c>
      <c r="AH53" s="12">
        <f t="shared" si="166"/>
        <v>10480.318579606408</v>
      </c>
      <c r="AI53" s="12">
        <f t="shared" si="166"/>
        <v>10523.490034737417</v>
      </c>
      <c r="AJ53" s="12">
        <f t="shared" si="166"/>
        <v>10369.117974060267</v>
      </c>
      <c r="AK53" s="12">
        <f t="shared" ref="AK53:CV53" si="167" xml:space="preserve"> AK$47</f>
        <v>10411.082422686904</v>
      </c>
      <c r="AL53" s="12">
        <f t="shared" si="167"/>
        <v>10256.388492539636</v>
      </c>
      <c r="AM53" s="12">
        <f t="shared" si="167"/>
        <v>10297.071124289079</v>
      </c>
      <c r="AN53" s="12">
        <f t="shared" si="167"/>
        <v>10155.925277366325</v>
      </c>
      <c r="AO53" s="12">
        <f t="shared" si="167"/>
        <v>10167.540869270617</v>
      </c>
      <c r="AP53" s="12">
        <f t="shared" si="167"/>
        <v>10025.86638454254</v>
      </c>
      <c r="AQ53" s="12">
        <f t="shared" si="167"/>
        <v>10063.858587500385</v>
      </c>
      <c r="AR53" s="12">
        <f t="shared" si="167"/>
        <v>9908.1237730644407</v>
      </c>
      <c r="AS53" s="12">
        <f t="shared" si="167"/>
        <v>9944.8275397653597</v>
      </c>
      <c r="AT53" s="12">
        <f t="shared" si="167"/>
        <v>9788.7224990144059</v>
      </c>
      <c r="AU53" s="12">
        <f t="shared" si="167"/>
        <v>9824.0561237390393</v>
      </c>
      <c r="AV53" s="12">
        <f t="shared" si="167"/>
        <v>9680.7958090221782</v>
      </c>
      <c r="AW53" s="12">
        <f t="shared" si="167"/>
        <v>9688.2786085649805</v>
      </c>
      <c r="AX53" s="12">
        <f t="shared" si="167"/>
        <v>9544.4234429616008</v>
      </c>
      <c r="AY53" s="12">
        <f t="shared" si="167"/>
        <v>0</v>
      </c>
      <c r="AZ53" s="12">
        <f t="shared" si="167"/>
        <v>0</v>
      </c>
      <c r="BA53" s="12">
        <f t="shared" si="167"/>
        <v>0</v>
      </c>
      <c r="BB53" s="12">
        <f t="shared" si="167"/>
        <v>0</v>
      </c>
      <c r="BC53" s="12">
        <f t="shared" si="167"/>
        <v>0</v>
      </c>
      <c r="BD53" s="12">
        <f t="shared" si="167"/>
        <v>0</v>
      </c>
      <c r="BE53" s="12">
        <f t="shared" si="167"/>
        <v>0</v>
      </c>
      <c r="BF53" s="12">
        <f t="shared" si="167"/>
        <v>0</v>
      </c>
      <c r="BG53" s="12">
        <f t="shared" si="167"/>
        <v>0</v>
      </c>
      <c r="BH53" s="12">
        <f t="shared" si="167"/>
        <v>0</v>
      </c>
      <c r="BI53" s="12">
        <f t="shared" si="167"/>
        <v>0</v>
      </c>
      <c r="BJ53" s="12">
        <f t="shared" si="167"/>
        <v>0</v>
      </c>
      <c r="BK53" s="12">
        <f t="shared" si="167"/>
        <v>0</v>
      </c>
      <c r="BL53" s="12">
        <f t="shared" si="167"/>
        <v>0</v>
      </c>
      <c r="BM53" s="12">
        <f t="shared" si="167"/>
        <v>0</v>
      </c>
      <c r="BN53" s="12">
        <f t="shared" si="167"/>
        <v>0</v>
      </c>
      <c r="BO53" s="12">
        <f t="shared" si="167"/>
        <v>0</v>
      </c>
      <c r="BP53" s="12">
        <f t="shared" si="167"/>
        <v>0</v>
      </c>
      <c r="BQ53" s="12">
        <f t="shared" si="167"/>
        <v>0</v>
      </c>
      <c r="BR53" s="12">
        <f t="shared" si="167"/>
        <v>0</v>
      </c>
      <c r="BS53" s="12">
        <f t="shared" si="167"/>
        <v>0</v>
      </c>
      <c r="BT53" s="12">
        <f t="shared" si="167"/>
        <v>0</v>
      </c>
      <c r="BU53" s="12">
        <f t="shared" si="167"/>
        <v>0</v>
      </c>
      <c r="BV53" s="12">
        <f t="shared" si="167"/>
        <v>0</v>
      </c>
      <c r="BW53" s="12">
        <f t="shared" si="167"/>
        <v>0</v>
      </c>
      <c r="BX53" s="12">
        <f t="shared" si="167"/>
        <v>0</v>
      </c>
      <c r="BY53" s="12">
        <f t="shared" si="167"/>
        <v>0</v>
      </c>
      <c r="BZ53" s="12">
        <f t="shared" si="167"/>
        <v>0</v>
      </c>
      <c r="CA53" s="12">
        <f t="shared" si="167"/>
        <v>0</v>
      </c>
      <c r="CB53" s="12">
        <f t="shared" si="167"/>
        <v>0</v>
      </c>
      <c r="CC53" s="12">
        <f t="shared" si="167"/>
        <v>0</v>
      </c>
      <c r="CD53" s="12">
        <f t="shared" si="167"/>
        <v>0</v>
      </c>
      <c r="CE53" s="12">
        <f t="shared" si="167"/>
        <v>0</v>
      </c>
      <c r="CF53" s="12">
        <f t="shared" si="167"/>
        <v>0</v>
      </c>
      <c r="CG53" s="12">
        <f t="shared" si="167"/>
        <v>0</v>
      </c>
      <c r="CH53" s="12">
        <f t="shared" si="167"/>
        <v>0</v>
      </c>
      <c r="CI53" s="12">
        <f t="shared" si="167"/>
        <v>0</v>
      </c>
      <c r="CJ53" s="12">
        <f t="shared" si="167"/>
        <v>0</v>
      </c>
      <c r="CK53" s="12">
        <f t="shared" si="167"/>
        <v>0</v>
      </c>
      <c r="CL53" s="12">
        <f t="shared" si="167"/>
        <v>0</v>
      </c>
      <c r="CM53" s="12">
        <f t="shared" si="167"/>
        <v>0</v>
      </c>
      <c r="CN53" s="12">
        <f t="shared" si="167"/>
        <v>0</v>
      </c>
      <c r="CO53" s="12">
        <f t="shared" si="167"/>
        <v>0</v>
      </c>
      <c r="CP53" s="12">
        <f t="shared" si="167"/>
        <v>0</v>
      </c>
      <c r="CQ53" s="12">
        <f t="shared" si="167"/>
        <v>0</v>
      </c>
      <c r="CR53" s="12">
        <f t="shared" si="167"/>
        <v>0</v>
      </c>
      <c r="CS53" s="12">
        <f t="shared" si="167"/>
        <v>0</v>
      </c>
      <c r="CT53" s="12">
        <f t="shared" si="167"/>
        <v>0</v>
      </c>
      <c r="CU53" s="12">
        <f t="shared" si="167"/>
        <v>0</v>
      </c>
      <c r="CV53" s="12">
        <f t="shared" si="167"/>
        <v>0</v>
      </c>
      <c r="CW53" s="12">
        <f t="shared" ref="CW53:FH53" si="168" xml:space="preserve"> CW$47</f>
        <v>0</v>
      </c>
      <c r="CX53" s="12">
        <f t="shared" si="168"/>
        <v>0</v>
      </c>
      <c r="CY53" s="12">
        <f t="shared" si="168"/>
        <v>0</v>
      </c>
      <c r="CZ53" s="12">
        <f t="shared" si="168"/>
        <v>0</v>
      </c>
      <c r="DA53" s="12">
        <f t="shared" si="168"/>
        <v>0</v>
      </c>
      <c r="DB53" s="12">
        <f t="shared" si="168"/>
        <v>0</v>
      </c>
      <c r="DC53" s="12">
        <f t="shared" si="168"/>
        <v>0</v>
      </c>
      <c r="DD53" s="12">
        <f t="shared" si="168"/>
        <v>0</v>
      </c>
      <c r="DE53" s="12">
        <f t="shared" si="168"/>
        <v>0</v>
      </c>
      <c r="DF53" s="12">
        <f t="shared" si="168"/>
        <v>0</v>
      </c>
      <c r="DG53" s="12">
        <f t="shared" si="168"/>
        <v>0</v>
      </c>
      <c r="DH53" s="12">
        <f t="shared" si="168"/>
        <v>0</v>
      </c>
      <c r="DI53" s="12">
        <f t="shared" si="168"/>
        <v>0</v>
      </c>
      <c r="DJ53" s="12">
        <f t="shared" si="168"/>
        <v>0</v>
      </c>
      <c r="DK53" s="12">
        <f t="shared" si="168"/>
        <v>0</v>
      </c>
      <c r="DL53" s="12">
        <f t="shared" si="168"/>
        <v>0</v>
      </c>
      <c r="DM53" s="12">
        <f t="shared" si="168"/>
        <v>0</v>
      </c>
      <c r="DN53" s="12">
        <f t="shared" si="168"/>
        <v>0</v>
      </c>
      <c r="DO53" s="12">
        <f t="shared" si="168"/>
        <v>0</v>
      </c>
      <c r="DP53" s="12">
        <f t="shared" si="168"/>
        <v>0</v>
      </c>
      <c r="DQ53" s="12">
        <f t="shared" si="168"/>
        <v>0</v>
      </c>
      <c r="DR53" s="12">
        <f t="shared" si="168"/>
        <v>0</v>
      </c>
      <c r="DS53" s="12">
        <f t="shared" si="168"/>
        <v>0</v>
      </c>
      <c r="DT53" s="12">
        <f t="shared" si="168"/>
        <v>0</v>
      </c>
      <c r="DU53" s="12">
        <f t="shared" si="168"/>
        <v>0</v>
      </c>
      <c r="DV53" s="12">
        <f t="shared" si="168"/>
        <v>0</v>
      </c>
      <c r="DW53" s="12">
        <f t="shared" si="168"/>
        <v>0</v>
      </c>
      <c r="DX53" s="12">
        <f t="shared" si="168"/>
        <v>0</v>
      </c>
      <c r="DY53" s="12">
        <f t="shared" si="168"/>
        <v>0</v>
      </c>
      <c r="DZ53" s="12">
        <f t="shared" si="168"/>
        <v>0</v>
      </c>
      <c r="EA53" s="12">
        <f t="shared" si="168"/>
        <v>0</v>
      </c>
      <c r="EB53" s="12">
        <f t="shared" si="168"/>
        <v>0</v>
      </c>
      <c r="EC53" s="12">
        <f t="shared" si="168"/>
        <v>0</v>
      </c>
      <c r="ED53" s="12">
        <f t="shared" si="168"/>
        <v>0</v>
      </c>
      <c r="EE53" s="12">
        <f t="shared" si="168"/>
        <v>0</v>
      </c>
      <c r="EF53" s="12">
        <f t="shared" si="168"/>
        <v>0</v>
      </c>
      <c r="EG53" s="12">
        <f t="shared" si="168"/>
        <v>0</v>
      </c>
      <c r="EH53" s="12">
        <f t="shared" si="168"/>
        <v>0</v>
      </c>
      <c r="EI53" s="12">
        <f t="shared" si="168"/>
        <v>0</v>
      </c>
      <c r="EJ53" s="12">
        <f t="shared" si="168"/>
        <v>0</v>
      </c>
      <c r="EK53" s="12">
        <f t="shared" si="168"/>
        <v>0</v>
      </c>
      <c r="EL53" s="12">
        <f t="shared" si="168"/>
        <v>0</v>
      </c>
      <c r="EM53" s="12">
        <f t="shared" si="168"/>
        <v>0</v>
      </c>
      <c r="EN53" s="12">
        <f t="shared" si="168"/>
        <v>0</v>
      </c>
      <c r="EO53" s="12">
        <f t="shared" si="168"/>
        <v>0</v>
      </c>
      <c r="EP53" s="12">
        <f t="shared" si="168"/>
        <v>0</v>
      </c>
      <c r="EQ53" s="12">
        <f t="shared" si="168"/>
        <v>0</v>
      </c>
      <c r="ER53" s="12">
        <f t="shared" si="168"/>
        <v>0</v>
      </c>
      <c r="ES53" s="12">
        <f t="shared" si="168"/>
        <v>0</v>
      </c>
      <c r="ET53" s="12">
        <f t="shared" si="168"/>
        <v>0</v>
      </c>
      <c r="EU53" s="12">
        <f t="shared" si="168"/>
        <v>0</v>
      </c>
      <c r="EV53" s="12">
        <f t="shared" si="168"/>
        <v>0</v>
      </c>
      <c r="EW53" s="12">
        <f t="shared" si="168"/>
        <v>0</v>
      </c>
      <c r="EX53" s="12">
        <f t="shared" si="168"/>
        <v>0</v>
      </c>
      <c r="EY53" s="12">
        <f t="shared" si="168"/>
        <v>0</v>
      </c>
      <c r="EZ53" s="12">
        <f t="shared" si="168"/>
        <v>0</v>
      </c>
      <c r="FA53" s="12">
        <f t="shared" si="168"/>
        <v>0</v>
      </c>
      <c r="FB53" s="12">
        <f t="shared" si="168"/>
        <v>0</v>
      </c>
      <c r="FC53" s="12">
        <f t="shared" si="168"/>
        <v>0</v>
      </c>
      <c r="FD53" s="12">
        <f t="shared" si="168"/>
        <v>0</v>
      </c>
      <c r="FE53" s="12">
        <f t="shared" si="168"/>
        <v>0</v>
      </c>
      <c r="FF53" s="12">
        <f t="shared" si="168"/>
        <v>0</v>
      </c>
      <c r="FG53" s="12">
        <f t="shared" si="168"/>
        <v>0</v>
      </c>
      <c r="FH53" s="12">
        <f t="shared" si="168"/>
        <v>0</v>
      </c>
      <c r="FI53" s="12">
        <f t="shared" ref="FI53:GJ53" si="169" xml:space="preserve"> FI$47</f>
        <v>0</v>
      </c>
      <c r="FJ53" s="12">
        <f t="shared" si="169"/>
        <v>0</v>
      </c>
      <c r="FK53" s="12">
        <f t="shared" si="169"/>
        <v>0</v>
      </c>
      <c r="FL53" s="12">
        <f t="shared" si="169"/>
        <v>0</v>
      </c>
      <c r="FM53" s="12">
        <f t="shared" si="169"/>
        <v>0</v>
      </c>
      <c r="FN53" s="12">
        <f t="shared" si="169"/>
        <v>0</v>
      </c>
      <c r="FO53" s="12">
        <f t="shared" si="169"/>
        <v>0</v>
      </c>
      <c r="FP53" s="12">
        <f t="shared" si="169"/>
        <v>0</v>
      </c>
      <c r="FQ53" s="12">
        <f t="shared" si="169"/>
        <v>0</v>
      </c>
      <c r="FR53" s="12">
        <f t="shared" si="169"/>
        <v>0</v>
      </c>
      <c r="FS53" s="12">
        <f t="shared" si="169"/>
        <v>0</v>
      </c>
      <c r="FT53" s="12">
        <f t="shared" si="169"/>
        <v>0</v>
      </c>
      <c r="FU53" s="12">
        <f t="shared" si="169"/>
        <v>0</v>
      </c>
      <c r="FV53" s="12">
        <f t="shared" si="169"/>
        <v>0</v>
      </c>
      <c r="FW53" s="12">
        <f t="shared" si="169"/>
        <v>0</v>
      </c>
      <c r="FX53" s="12">
        <f t="shared" si="169"/>
        <v>0</v>
      </c>
      <c r="FY53" s="12">
        <f t="shared" si="169"/>
        <v>0</v>
      </c>
      <c r="FZ53" s="12">
        <f t="shared" si="169"/>
        <v>0</v>
      </c>
      <c r="GA53" s="12">
        <f t="shared" si="169"/>
        <v>0</v>
      </c>
      <c r="GB53" s="12">
        <f t="shared" si="169"/>
        <v>0</v>
      </c>
      <c r="GC53" s="12">
        <f t="shared" si="169"/>
        <v>0</v>
      </c>
      <c r="GD53" s="12">
        <f t="shared" si="169"/>
        <v>0</v>
      </c>
      <c r="GE53" s="12">
        <f t="shared" si="169"/>
        <v>0</v>
      </c>
      <c r="GF53" s="12">
        <f t="shared" si="169"/>
        <v>0</v>
      </c>
      <c r="GG53" s="12">
        <f t="shared" si="169"/>
        <v>0</v>
      </c>
      <c r="GH53" s="12">
        <f t="shared" si="169"/>
        <v>0</v>
      </c>
      <c r="GI53" s="12">
        <f t="shared" si="169"/>
        <v>0</v>
      </c>
      <c r="GJ53" s="12">
        <f t="shared" si="169"/>
        <v>0</v>
      </c>
    </row>
    <row r="54" spans="1:192" x14ac:dyDescent="0.25">
      <c r="A54" s="285"/>
      <c r="B54" s="285"/>
      <c r="C54" s="425"/>
      <c r="D54" s="286"/>
      <c r="E54" s="83" t="str">
        <f t="shared" ref="E54:AJ54" si="170" xml:space="preserve"> E$51</f>
        <v>Senior debt discount factor</v>
      </c>
      <c r="F54" s="83">
        <f t="shared" si="170"/>
        <v>0</v>
      </c>
      <c r="G54" s="83" t="str">
        <f t="shared" si="170"/>
        <v>factor</v>
      </c>
      <c r="H54" s="83">
        <f t="shared" si="170"/>
        <v>0</v>
      </c>
      <c r="I54" s="83">
        <f t="shared" si="170"/>
        <v>0</v>
      </c>
      <c r="J54" s="83">
        <f t="shared" si="170"/>
        <v>0</v>
      </c>
      <c r="K54" s="83">
        <f t="shared" si="170"/>
        <v>0</v>
      </c>
      <c r="L54" s="83">
        <f t="shared" si="170"/>
        <v>0</v>
      </c>
      <c r="M54" s="83">
        <f t="shared" si="170"/>
        <v>0</v>
      </c>
      <c r="N54" s="83">
        <f t="shared" si="170"/>
        <v>0</v>
      </c>
      <c r="O54" s="83">
        <f t="shared" si="170"/>
        <v>0</v>
      </c>
      <c r="P54" s="83">
        <f t="shared" si="170"/>
        <v>1</v>
      </c>
      <c r="Q54" s="83">
        <f xml:space="preserve"> Q$51</f>
        <v>0.97943200622385951</v>
      </c>
      <c r="R54" s="83">
        <f t="shared" si="170"/>
        <v>0.95960205055755921</v>
      </c>
      <c r="S54" s="83">
        <f t="shared" si="170"/>
        <v>0.93985225835903474</v>
      </c>
      <c r="T54" s="83">
        <f t="shared" si="170"/>
        <v>0.92081330755557733</v>
      </c>
      <c r="U54" s="83">
        <f t="shared" si="170"/>
        <v>0.90185307713718876</v>
      </c>
      <c r="V54" s="83">
        <f t="shared" si="170"/>
        <v>0.8835752726406676</v>
      </c>
      <c r="W54" s="83">
        <f t="shared" si="170"/>
        <v>0.86537391689216292</v>
      </c>
      <c r="X54" s="83">
        <f t="shared" si="170"/>
        <v>0.84773412856558295</v>
      </c>
      <c r="Y54" s="83">
        <f t="shared" si="170"/>
        <v>0.8302633579810097</v>
      </c>
      <c r="Z54" s="83">
        <f t="shared" si="170"/>
        <v>0.81342291514503096</v>
      </c>
      <c r="AA54" s="83">
        <f t="shared" si="170"/>
        <v>0.79665096224547105</v>
      </c>
      <c r="AB54" s="83">
        <f t="shared" si="170"/>
        <v>0.78048183115136849</v>
      </c>
      <c r="AC54" s="83">
        <f t="shared" si="170"/>
        <v>0.76437860591036644</v>
      </c>
      <c r="AD54" s="83">
        <f t="shared" si="170"/>
        <v>0.74885637177675035</v>
      </c>
      <c r="AE54" s="83">
        <f t="shared" si="170"/>
        <v>0.73339728595863785</v>
      </c>
      <c r="AF54" s="83">
        <f t="shared" si="170"/>
        <v>0.71841326935657768</v>
      </c>
      <c r="AG54" s="83">
        <f t="shared" si="170"/>
        <v>0.70357482011437977</v>
      </c>
      <c r="AH54" s="83">
        <f t="shared" si="170"/>
        <v>0.68927150697686135</v>
      </c>
      <c r="AI54" s="83">
        <f t="shared" si="170"/>
        <v>0.67502786989931829</v>
      </c>
      <c r="AJ54" s="83">
        <f t="shared" si="170"/>
        <v>0.66129819156169301</v>
      </c>
      <c r="AK54" s="83">
        <f t="shared" ref="AK54:CV54" si="171" xml:space="preserve"> AK$51</f>
        <v>0.64762645740184244</v>
      </c>
      <c r="AL54" s="83">
        <f t="shared" si="171"/>
        <v>0.63444785805682979</v>
      </c>
      <c r="AM54" s="83">
        <f t="shared" si="171"/>
        <v>0.62132357933881699</v>
      </c>
      <c r="AN54" s="83">
        <f t="shared" si="171"/>
        <v>0.60860341696298681</v>
      </c>
      <c r="AO54" s="83">
        <f t="shared" si="171"/>
        <v>0.59600582462304907</v>
      </c>
      <c r="AP54" s="83">
        <f t="shared" si="171"/>
        <v>0.58386368101059749</v>
      </c>
      <c r="AQ54" s="83">
        <f t="shared" si="171"/>
        <v>0.57177325846791482</v>
      </c>
      <c r="AR54" s="83">
        <f t="shared" si="171"/>
        <v>0.56011927585120358</v>
      </c>
      <c r="AS54" s="83">
        <f t="shared" si="171"/>
        <v>0.54851351486054023</v>
      </c>
      <c r="AT54" s="83">
        <f t="shared" si="171"/>
        <v>0.53732684137809417</v>
      </c>
      <c r="AU54" s="83">
        <f t="shared" si="171"/>
        <v>0.52618791789469599</v>
      </c>
      <c r="AV54" s="83">
        <f t="shared" si="171"/>
        <v>0.5153930292227118</v>
      </c>
      <c r="AW54" s="83">
        <f t="shared" si="171"/>
        <v>0.50470238297044123</v>
      </c>
      <c r="AX54" s="83">
        <f t="shared" si="171"/>
        <v>0.49439747996052291</v>
      </c>
      <c r="AY54" s="83">
        <f t="shared" si="171"/>
        <v>0.48413579573051441</v>
      </c>
      <c r="AZ54" s="83">
        <f t="shared" si="171"/>
        <v>0.4742448840933749</v>
      </c>
      <c r="BA54" s="83">
        <f t="shared" si="171"/>
        <v>0.46439711620564411</v>
      </c>
      <c r="BB54" s="83">
        <f t="shared" si="171"/>
        <v>0.45490588179568264</v>
      </c>
      <c r="BC54" s="83">
        <f t="shared" si="171"/>
        <v>0.44545567816952714</v>
      </c>
      <c r="BD54" s="83">
        <f t="shared" si="171"/>
        <v>0.43629720026960506</v>
      </c>
      <c r="BE54" s="83">
        <f t="shared" si="171"/>
        <v>0.42722878325363112</v>
      </c>
      <c r="BF54" s="83">
        <f t="shared" si="171"/>
        <v>0.41848914795534431</v>
      </c>
      <c r="BG54" s="83">
        <f t="shared" si="171"/>
        <v>0.40978730185158757</v>
      </c>
      <c r="BH54" s="83">
        <f t="shared" si="171"/>
        <v>0.40139963588221028</v>
      </c>
      <c r="BI54" s="83">
        <f t="shared" si="171"/>
        <v>0.39304849776565692</v>
      </c>
      <c r="BJ54" s="83">
        <f t="shared" si="171"/>
        <v>0.38499992063862704</v>
      </c>
      <c r="BK54" s="83">
        <f t="shared" si="171"/>
        <v>0.37698616816548963</v>
      </c>
      <c r="BL54" s="83">
        <f t="shared" si="171"/>
        <v>0.36922001568821566</v>
      </c>
      <c r="BM54" s="83">
        <f t="shared" si="171"/>
        <v>0.36152961869761557</v>
      </c>
      <c r="BN54" s="83">
        <f t="shared" si="171"/>
        <v>0.35411784832429727</v>
      </c>
      <c r="BO54" s="83">
        <f t="shared" si="171"/>
        <v>0.34673791551583588</v>
      </c>
      <c r="BP54" s="83">
        <f t="shared" si="171"/>
        <v>0.33962577924223225</v>
      </c>
      <c r="BQ54" s="83">
        <f t="shared" si="171"/>
        <v>0.33254530298399076</v>
      </c>
      <c r="BR54" s="83">
        <f t="shared" si="171"/>
        <v>0.32572171285836798</v>
      </c>
      <c r="BS54" s="83">
        <f t="shared" si="171"/>
        <v>0.31892842541765803</v>
      </c>
      <c r="BT54" s="83">
        <f t="shared" si="171"/>
        <v>0.31234635960504031</v>
      </c>
      <c r="BU54" s="83">
        <f t="shared" si="171"/>
        <v>0.30582896893509132</v>
      </c>
      <c r="BV54" s="83">
        <f t="shared" si="171"/>
        <v>0.29954809115609993</v>
      </c>
      <c r="BW54" s="83">
        <f t="shared" si="171"/>
        <v>0.29329422531674698</v>
      </c>
      <c r="BX54" s="83">
        <f t="shared" si="171"/>
        <v>0.28726678704761488</v>
      </c>
      <c r="BY54" s="83">
        <f t="shared" si="171"/>
        <v>0.28126549762870612</v>
      </c>
      <c r="BZ54" s="83">
        <f t="shared" si="171"/>
        <v>0.27548186814243958</v>
      </c>
      <c r="CA54" s="83">
        <f t="shared" si="171"/>
        <v>0.26972372690158464</v>
      </c>
      <c r="CB54" s="83">
        <f t="shared" si="171"/>
        <v>0.26414422947394484</v>
      </c>
      <c r="CC54" s="83">
        <f t="shared" si="171"/>
        <v>0.25861996225304101</v>
      </c>
      <c r="CD54" s="83">
        <f t="shared" si="171"/>
        <v>0.25329635232428949</v>
      </c>
      <c r="CE54" s="83">
        <f t="shared" si="171"/>
        <v>0.24799625031042735</v>
      </c>
      <c r="CF54" s="83">
        <f t="shared" si="171"/>
        <v>0.24288874264976712</v>
      </c>
      <c r="CG54" s="83">
        <f t="shared" si="171"/>
        <v>0.23780412994614822</v>
      </c>
      <c r="CH54" s="83">
        <f t="shared" si="171"/>
        <v>0.23290432802804736</v>
      </c>
      <c r="CI54" s="83">
        <f t="shared" si="171"/>
        <v>0.22802651455053286</v>
      </c>
      <c r="CJ54" s="83">
        <f t="shared" si="171"/>
        <v>0.22330085269341096</v>
      </c>
      <c r="CK54" s="83">
        <f t="shared" si="171"/>
        <v>0.21862193708873559</v>
      </c>
      <c r="CL54" s="83">
        <f t="shared" si="171"/>
        <v>0.21411330225286007</v>
      </c>
      <c r="CM54" s="83">
        <f t="shared" si="171"/>
        <v>0.20962486221801666</v>
      </c>
      <c r="CN54" s="83">
        <f t="shared" si="171"/>
        <v>0.20529930721014564</v>
      </c>
      <c r="CO54" s="83">
        <f t="shared" si="171"/>
        <v>0.20099313995613807</v>
      </c>
      <c r="CP54" s="83">
        <f t="shared" si="171"/>
        <v>0.19684391486404706</v>
      </c>
      <c r="CQ54" s="83">
        <f t="shared" si="171"/>
        <v>0.19271313284362276</v>
      </c>
      <c r="CR54" s="83">
        <f t="shared" si="171"/>
        <v>0.18871114625854934</v>
      </c>
      <c r="CS54" s="83">
        <f t="shared" si="171"/>
        <v>0.18474916349751247</v>
      </c>
      <c r="CT54" s="83">
        <f t="shared" si="171"/>
        <v>0.18093149537523287</v>
      </c>
      <c r="CU54" s="83">
        <f t="shared" si="171"/>
        <v>0.17713137475600688</v>
      </c>
      <c r="CV54" s="83">
        <f t="shared" si="171"/>
        <v>0.1734694811351202</v>
      </c>
      <c r="CW54" s="83">
        <f t="shared" ref="CW54:FH54" si="172" xml:space="preserve"> CW$51</f>
        <v>0.16982419941133634</v>
      </c>
      <c r="CX54" s="83">
        <f t="shared" si="172"/>
        <v>0.16631143678449659</v>
      </c>
      <c r="CY54" s="83">
        <f t="shared" si="172"/>
        <v>0.16281448838876406</v>
      </c>
      <c r="CZ54" s="83">
        <f t="shared" si="172"/>
        <v>0.15942640068091912</v>
      </c>
      <c r="DA54" s="83">
        <f t="shared" si="172"/>
        <v>0.15607203393681462</v>
      </c>
      <c r="DB54" s="83">
        <f t="shared" si="172"/>
        <v>0.15284010343210164</v>
      </c>
      <c r="DC54" s="83">
        <f t="shared" si="172"/>
        <v>0.14962310102637649</v>
      </c>
      <c r="DD54" s="83">
        <f t="shared" si="172"/>
        <v>0.14652321406901461</v>
      </c>
      <c r="DE54" s="83">
        <f t="shared" si="172"/>
        <v>0.14343764902574108</v>
      </c>
      <c r="DF54" s="83">
        <f t="shared" si="172"/>
        <v>0.14046457038835422</v>
      </c>
      <c r="DG54" s="83">
        <f t="shared" si="172"/>
        <v>0.13750489905171021</v>
      </c>
      <c r="DH54" s="83">
        <f t="shared" si="172"/>
        <v>0.13463759929181598</v>
      </c>
      <c r="DI54" s="83">
        <f t="shared" si="172"/>
        <v>0.13179933402279961</v>
      </c>
      <c r="DJ54" s="83">
        <f t="shared" si="172"/>
        <v>0.12906433464709183</v>
      </c>
      <c r="DK54" s="83">
        <f t="shared" si="172"/>
        <v>0.12634187665199681</v>
      </c>
      <c r="DL54" s="83">
        <f t="shared" si="172"/>
        <v>0.12371893239236652</v>
      </c>
      <c r="DM54" s="83">
        <f t="shared" si="172"/>
        <v>0.12110792044534681</v>
      </c>
      <c r="DN54" s="83">
        <f t="shared" si="172"/>
        <v>0.11859235218650226</v>
      </c>
      <c r="DO54" s="83">
        <f t="shared" si="172"/>
        <v>0.11608861586534575</v>
      </c>
      <c r="DP54" s="83">
        <f t="shared" si="172"/>
        <v>0.11366300082589088</v>
      </c>
      <c r="DQ54" s="83">
        <f t="shared" si="172"/>
        <v>0.111262019843439</v>
      </c>
      <c r="DR54" s="83">
        <f t="shared" si="172"/>
        <v>0.10894849628532328</v>
      </c>
      <c r="DS54" s="83">
        <f t="shared" si="172"/>
        <v>0.10664586512301434</v>
      </c>
      <c r="DT54" s="83">
        <f t="shared" si="172"/>
        <v>0.10442715525140292</v>
      </c>
      <c r="DU54" s="83">
        <f t="shared" si="172"/>
        <v>0.10221878384642262</v>
      </c>
      <c r="DV54" s="83">
        <f t="shared" si="172"/>
        <v>0.1000912210522675</v>
      </c>
      <c r="DW54" s="83">
        <f t="shared" si="172"/>
        <v>9.7973563410330811E-2</v>
      </c>
      <c r="DX54" s="83">
        <f t="shared" si="172"/>
        <v>9.592216130408357E-2</v>
      </c>
      <c r="DY54" s="83">
        <f t="shared" si="172"/>
        <v>9.3891770135950903E-2</v>
      </c>
      <c r="DZ54" s="83">
        <f t="shared" si="172"/>
        <v>9.1935704761454448E-2</v>
      </c>
      <c r="EA54" s="83">
        <f t="shared" si="172"/>
        <v>8.998872275419055E-2</v>
      </c>
      <c r="EB54" s="83">
        <f t="shared" si="172"/>
        <v>8.8113068049554336E-2</v>
      </c>
      <c r="EC54" s="83">
        <f t="shared" si="172"/>
        <v>8.6246324242198455E-2</v>
      </c>
      <c r="ED54" s="83">
        <f t="shared" si="172"/>
        <v>8.4447692037875985E-2</v>
      </c>
      <c r="EE54" s="83">
        <f t="shared" si="172"/>
        <v>8.2657559994822258E-2</v>
      </c>
      <c r="EF54" s="83">
        <f t="shared" si="172"/>
        <v>8.0923596867227346E-2</v>
      </c>
      <c r="EG54" s="83">
        <f t="shared" si="172"/>
        <v>7.920721006809596E-2</v>
      </c>
      <c r="EH54" s="83">
        <f t="shared" si="172"/>
        <v>7.7553718768739954E-2</v>
      </c>
      <c r="EI54" s="83">
        <f t="shared" si="172"/>
        <v>7.5908009506807206E-2</v>
      </c>
      <c r="EJ54" s="83">
        <f t="shared" si="172"/>
        <v>7.4322615059165029E-2</v>
      </c>
      <c r="EK54" s="83">
        <f t="shared" si="172"/>
        <v>7.2744633617100637E-2</v>
      </c>
      <c r="EL54" s="83">
        <f t="shared" si="172"/>
        <v>7.1224354905621345E-2</v>
      </c>
      <c r="EM54" s="83">
        <f t="shared" si="172"/>
        <v>6.9711435808668731E-2</v>
      </c>
      <c r="EN54" s="83">
        <f t="shared" si="172"/>
        <v>6.824615402874834E-2</v>
      </c>
      <c r="EO54" s="83">
        <f t="shared" si="172"/>
        <v>6.6795941988559371E-2</v>
      </c>
      <c r="EP54" s="83">
        <f t="shared" si="172"/>
        <v>6.5398908774676454E-2</v>
      </c>
      <c r="EQ54" s="83">
        <f t="shared" si="172"/>
        <v>6.4008527488822714E-2</v>
      </c>
      <c r="ER54" s="83">
        <f t="shared" si="172"/>
        <v>6.2669089514480483E-2</v>
      </c>
      <c r="ES54" s="83">
        <f t="shared" si="172"/>
        <v>6.1335977131134804E-2</v>
      </c>
      <c r="ET54" s="83">
        <f t="shared" si="172"/>
        <v>6.0051648880075671E-2</v>
      </c>
      <c r="EU54" s="83">
        <f t="shared" si="172"/>
        <v>5.8773439162088159E-2</v>
      </c>
      <c r="EV54" s="83">
        <f t="shared" si="172"/>
        <v>5.7535548538184565E-2</v>
      </c>
      <c r="EW54" s="83">
        <f t="shared" si="172"/>
        <v>5.6310471926013017E-2</v>
      </c>
      <c r="EX54" s="83">
        <f t="shared" si="172"/>
        <v>5.5130277523720392E-2</v>
      </c>
      <c r="EY54" s="83">
        <f t="shared" si="172"/>
        <v>5.3955745827430658E-2</v>
      </c>
      <c r="EZ54" s="83">
        <f t="shared" si="172"/>
        <v>5.2824315776902032E-2</v>
      </c>
      <c r="FA54" s="83">
        <f t="shared" si="172"/>
        <v>5.1698399765027395E-2</v>
      </c>
      <c r="FB54" s="83">
        <f t="shared" si="172"/>
        <v>5.0613742290719292E-2</v>
      </c>
      <c r="FC54" s="83">
        <f t="shared" si="172"/>
        <v>4.9534393147699522E-2</v>
      </c>
      <c r="FD54" s="83">
        <f t="shared" si="172"/>
        <v>4.848899382333869E-2</v>
      </c>
      <c r="FE54" s="83">
        <f t="shared" si="172"/>
        <v>4.7454380965926329E-2</v>
      </c>
      <c r="FF54" s="83">
        <f t="shared" si="172"/>
        <v>4.6457694847445816E-2</v>
      </c>
      <c r="FG54" s="83">
        <f t="shared" si="172"/>
        <v>4.5465859941802238E-2</v>
      </c>
      <c r="FH54" s="83">
        <f t="shared" si="172"/>
        <v>4.4510496244886733E-2</v>
      </c>
      <c r="FI54" s="83">
        <f t="shared" ref="FI54:GJ54" si="173" xml:space="preserve"> FI$51</f>
        <v>4.3559849004208812E-2</v>
      </c>
      <c r="FJ54" s="83">
        <f t="shared" si="173"/>
        <v>4.2644040515511863E-2</v>
      </c>
      <c r="FK54" s="83">
        <f t="shared" si="173"/>
        <v>4.1732764064870302E-2</v>
      </c>
      <c r="FL54" s="83">
        <f t="shared" si="173"/>
        <v>4.0854934114470394E-2</v>
      </c>
      <c r="FM54" s="83">
        <f t="shared" si="173"/>
        <v>3.9981437786626634E-2</v>
      </c>
      <c r="FN54" s="83">
        <f t="shared" si="173"/>
        <v>3.9139987696151728E-2</v>
      </c>
      <c r="FO54" s="83">
        <f t="shared" si="173"/>
        <v>3.8302640396201695E-2</v>
      </c>
      <c r="FP54" s="83">
        <f t="shared" si="173"/>
        <v>3.7496012938116802E-2</v>
      </c>
      <c r="FQ54" s="83">
        <f t="shared" si="173"/>
        <v>3.6693344398582503E-2</v>
      </c>
      <c r="FR54" s="83">
        <f t="shared" si="173"/>
        <v>3.5920200985911817E-2</v>
      </c>
      <c r="FS54" s="83">
        <f t="shared" si="173"/>
        <v>3.5150864635017605E-2</v>
      </c>
      <c r="FT54" s="83">
        <f t="shared" si="173"/>
        <v>3.4405770553674227E-2</v>
      </c>
      <c r="FU54" s="83">
        <f t="shared" si="173"/>
        <v>3.3668455909812753E-2</v>
      </c>
      <c r="FV54" s="83">
        <f t="shared" si="173"/>
        <v>3.2958292180958512E-2</v>
      </c>
      <c r="FW54" s="83">
        <f t="shared" si="173"/>
        <v>3.2251706598657788E-2</v>
      </c>
      <c r="FX54" s="83">
        <f t="shared" si="173"/>
        <v>3.157111849093415E-2</v>
      </c>
      <c r="FY54" s="83">
        <f t="shared" si="173"/>
        <v>3.0893885928353765E-2</v>
      </c>
      <c r="FZ54" s="83">
        <f t="shared" si="173"/>
        <v>3.024163554263562E-2</v>
      </c>
      <c r="GA54" s="83">
        <f t="shared" si="173"/>
        <v>2.9592596125399273E-2</v>
      </c>
      <c r="GB54" s="83">
        <f t="shared" si="173"/>
        <v>2.896413411343635E-2</v>
      </c>
      <c r="GC54" s="83">
        <f t="shared" si="173"/>
        <v>2.8342191796990227E-2</v>
      </c>
      <c r="GD54" s="83">
        <f t="shared" si="173"/>
        <v>2.7743134343352766E-2</v>
      </c>
      <c r="GE54" s="83">
        <f t="shared" si="173"/>
        <v>2.7147089940920324E-2</v>
      </c>
      <c r="GF54" s="83">
        <f t="shared" si="173"/>
        <v>2.6573020851221322E-2</v>
      </c>
      <c r="GG54" s="83">
        <f t="shared" si="173"/>
        <v>2.6001873746562189E-2</v>
      </c>
      <c r="GH54" s="83">
        <f t="shared" si="173"/>
        <v>2.545173651213125E-2</v>
      </c>
      <c r="GI54" s="83">
        <f t="shared" si="173"/>
        <v>2.4904321050892127E-2</v>
      </c>
      <c r="GJ54" s="83">
        <f t="shared" si="173"/>
        <v>2.4374225731498146E-2</v>
      </c>
    </row>
    <row r="55" spans="1:192" x14ac:dyDescent="0.25">
      <c r="E55" s="12" t="s">
        <v>240</v>
      </c>
      <c r="F55" s="12">
        <f xml:space="preserve"> SUMPRODUCT(J53:GJ53, J54:GJ54)</f>
        <v>261452.83409255982</v>
      </c>
      <c r="G55" s="12" t="str">
        <f xml:space="preserve"> SMU</f>
        <v>$ 000s</v>
      </c>
    </row>
    <row r="57" spans="1:192" x14ac:dyDescent="0.25">
      <c r="B57" s="15" t="s">
        <v>175</v>
      </c>
    </row>
    <row r="58" spans="1:192" x14ac:dyDescent="0.25">
      <c r="E58" s="146" t="str">
        <f xml:space="preserve"> InpC!E$107</f>
        <v>Senior debt target gearing</v>
      </c>
      <c r="F58" s="327">
        <f xml:space="preserve"> InpC!F$107</f>
        <v>0.8</v>
      </c>
      <c r="G58" s="146" t="str">
        <f xml:space="preserve"> InpC!G$107</f>
        <v>%</v>
      </c>
      <c r="H58" s="38"/>
    </row>
    <row r="59" spans="1:192" x14ac:dyDescent="0.25">
      <c r="E59" s="146" t="str">
        <f xml:space="preserve"> ConFin!E$74</f>
        <v>Sum of project costs / funding requirement</v>
      </c>
      <c r="F59" s="146">
        <f xml:space="preserve"> ConFin!F$74</f>
        <v>345873.23527701374</v>
      </c>
      <c r="G59" s="146" t="str">
        <f xml:space="preserve"> ConFin!G$74</f>
        <v>$ 000s</v>
      </c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  <c r="BS59" s="146"/>
      <c r="BT59" s="146"/>
      <c r="BU59" s="146"/>
      <c r="BV59" s="146"/>
      <c r="BW59" s="146"/>
      <c r="BX59" s="146"/>
      <c r="BY59" s="146"/>
      <c r="BZ59" s="146"/>
      <c r="CA59" s="146"/>
      <c r="CB59" s="146"/>
      <c r="CC59" s="146"/>
      <c r="CD59" s="146"/>
      <c r="CE59" s="146"/>
      <c r="CF59" s="146"/>
      <c r="CG59" s="146"/>
      <c r="CH59" s="146"/>
      <c r="CI59" s="146"/>
      <c r="CJ59" s="146"/>
      <c r="CK59" s="146"/>
      <c r="CL59" s="146"/>
      <c r="CM59" s="146"/>
      <c r="CN59" s="146"/>
      <c r="CO59" s="146"/>
      <c r="CP59" s="146"/>
      <c r="CQ59" s="146"/>
      <c r="CR59" s="146"/>
      <c r="CS59" s="146"/>
      <c r="CT59" s="146"/>
      <c r="CU59" s="146"/>
      <c r="CV59" s="146"/>
      <c r="CW59" s="146"/>
      <c r="CX59" s="146"/>
      <c r="CY59" s="146"/>
      <c r="CZ59" s="146"/>
      <c r="DA59" s="146"/>
      <c r="DB59" s="146"/>
      <c r="DC59" s="146"/>
      <c r="DD59" s="146"/>
      <c r="DE59" s="146"/>
      <c r="DF59" s="146"/>
      <c r="DG59" s="146"/>
      <c r="DH59" s="146"/>
      <c r="DI59" s="146"/>
      <c r="DJ59" s="146"/>
      <c r="DK59" s="146"/>
      <c r="DL59" s="146"/>
      <c r="DM59" s="146"/>
      <c r="DN59" s="146"/>
      <c r="DO59" s="146"/>
      <c r="DP59" s="146"/>
      <c r="DQ59" s="146"/>
      <c r="DR59" s="146"/>
      <c r="DS59" s="146"/>
      <c r="DT59" s="146"/>
      <c r="DU59" s="146"/>
      <c r="DV59" s="146"/>
      <c r="DW59" s="146"/>
      <c r="DX59" s="146"/>
      <c r="DY59" s="146"/>
      <c r="DZ59" s="146"/>
      <c r="EA59" s="146"/>
      <c r="EB59" s="146"/>
      <c r="EC59" s="146"/>
      <c r="ED59" s="146"/>
      <c r="EE59" s="146"/>
      <c r="EF59" s="146"/>
      <c r="EG59" s="146"/>
      <c r="EH59" s="146"/>
      <c r="EI59" s="146"/>
      <c r="EJ59" s="146"/>
      <c r="EK59" s="146"/>
      <c r="EL59" s="146"/>
      <c r="EM59" s="146"/>
      <c r="EN59" s="146"/>
      <c r="EO59" s="146"/>
      <c r="EP59" s="146"/>
      <c r="EQ59" s="146"/>
      <c r="ER59" s="146"/>
      <c r="ES59" s="146"/>
      <c r="ET59" s="146"/>
      <c r="EU59" s="146"/>
      <c r="EV59" s="146"/>
      <c r="EW59" s="146"/>
      <c r="EX59" s="146"/>
      <c r="EY59" s="146"/>
      <c r="EZ59" s="146"/>
      <c r="FA59" s="146"/>
      <c r="FB59" s="146"/>
      <c r="FC59" s="146"/>
      <c r="FD59" s="146"/>
      <c r="FE59" s="146"/>
      <c r="FF59" s="146"/>
      <c r="FG59" s="146"/>
      <c r="FH59" s="146"/>
      <c r="FI59" s="146"/>
      <c r="FJ59" s="146"/>
      <c r="FK59" s="146"/>
      <c r="FL59" s="146"/>
      <c r="FM59" s="146"/>
      <c r="FN59" s="146"/>
      <c r="FO59" s="146"/>
      <c r="FP59" s="146"/>
      <c r="FQ59" s="146"/>
      <c r="FR59" s="146"/>
      <c r="FS59" s="146"/>
      <c r="FT59" s="146"/>
      <c r="FU59" s="146"/>
      <c r="FV59" s="146"/>
      <c r="FW59" s="146"/>
      <c r="FX59" s="146"/>
      <c r="FY59" s="146"/>
      <c r="FZ59" s="146"/>
      <c r="GA59" s="146"/>
      <c r="GB59" s="146"/>
      <c r="GC59" s="146"/>
      <c r="GD59" s="146"/>
      <c r="GE59" s="146"/>
      <c r="GF59" s="146"/>
      <c r="GG59" s="146"/>
      <c r="GH59" s="146"/>
      <c r="GI59" s="146"/>
      <c r="GJ59" s="146"/>
    </row>
    <row r="60" spans="1:192" x14ac:dyDescent="0.25">
      <c r="A60" s="243"/>
      <c r="B60" s="243"/>
      <c r="C60" s="244"/>
      <c r="D60" s="245"/>
      <c r="E60" s="288" t="s">
        <v>242</v>
      </c>
      <c r="F60" s="288">
        <f xml:space="preserve"> F58 * F59</f>
        <v>276698.58822161099</v>
      </c>
      <c r="G60" s="288" t="str">
        <f xml:space="preserve"> SMU</f>
        <v>$ 000s</v>
      </c>
      <c r="H60" s="288"/>
      <c r="I60" s="242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1"/>
      <c r="CA60" s="241"/>
      <c r="CB60" s="241"/>
      <c r="CC60" s="241"/>
      <c r="CD60" s="241"/>
      <c r="CE60" s="241"/>
      <c r="CF60" s="241"/>
      <c r="CG60" s="241"/>
      <c r="CH60" s="241"/>
      <c r="CI60" s="241"/>
      <c r="CJ60" s="241"/>
      <c r="CK60" s="241"/>
      <c r="CL60" s="241"/>
      <c r="CM60" s="241"/>
      <c r="CN60" s="241"/>
      <c r="CO60" s="241"/>
      <c r="CP60" s="241"/>
      <c r="CQ60" s="241"/>
      <c r="CR60" s="241"/>
      <c r="CS60" s="241"/>
      <c r="CT60" s="241"/>
      <c r="CU60" s="241"/>
      <c r="CV60" s="241"/>
      <c r="CW60" s="241"/>
      <c r="CX60" s="241"/>
      <c r="CY60" s="241"/>
      <c r="CZ60" s="241"/>
      <c r="DA60" s="241"/>
      <c r="DB60" s="241"/>
      <c r="DC60" s="241"/>
      <c r="DD60" s="241"/>
      <c r="DE60" s="241"/>
      <c r="DF60" s="241"/>
      <c r="DG60" s="241"/>
      <c r="DH60" s="241"/>
      <c r="DI60" s="241"/>
      <c r="DJ60" s="241"/>
      <c r="DK60" s="241"/>
      <c r="DL60" s="241"/>
      <c r="DM60" s="241"/>
      <c r="DN60" s="241"/>
      <c r="DO60" s="241"/>
      <c r="DP60" s="241"/>
      <c r="DQ60" s="241"/>
      <c r="DR60" s="241"/>
      <c r="DS60" s="241"/>
      <c r="DT60" s="241"/>
      <c r="DU60" s="241"/>
      <c r="DV60" s="241"/>
      <c r="DW60" s="241"/>
      <c r="DX60" s="241"/>
      <c r="DY60" s="241"/>
      <c r="DZ60" s="241"/>
      <c r="EA60" s="241"/>
      <c r="EB60" s="241"/>
      <c r="EC60" s="241"/>
      <c r="ED60" s="241"/>
      <c r="EE60" s="241"/>
      <c r="EF60" s="241"/>
      <c r="EG60" s="241"/>
      <c r="EH60" s="241"/>
      <c r="EI60" s="241"/>
      <c r="EJ60" s="241"/>
      <c r="EK60" s="241"/>
      <c r="EL60" s="241"/>
      <c r="EM60" s="241"/>
      <c r="EN60" s="241"/>
      <c r="EO60" s="241"/>
      <c r="EP60" s="241"/>
      <c r="EQ60" s="241"/>
      <c r="ER60" s="241"/>
      <c r="ES60" s="241"/>
      <c r="ET60" s="241"/>
      <c r="EU60" s="241"/>
      <c r="EV60" s="241"/>
      <c r="EW60" s="241"/>
      <c r="EX60" s="241"/>
      <c r="EY60" s="241"/>
      <c r="EZ60" s="241"/>
      <c r="FA60" s="241"/>
      <c r="FB60" s="241"/>
      <c r="FC60" s="241"/>
      <c r="FD60" s="241"/>
      <c r="FE60" s="241"/>
      <c r="FF60" s="241"/>
      <c r="FG60" s="241"/>
      <c r="FH60" s="241"/>
      <c r="FI60" s="241"/>
      <c r="FJ60" s="241"/>
      <c r="FK60" s="241"/>
      <c r="FL60" s="241"/>
      <c r="FM60" s="241"/>
      <c r="FN60" s="241"/>
      <c r="FO60" s="241"/>
      <c r="FP60" s="241"/>
      <c r="FQ60" s="241"/>
      <c r="FR60" s="241"/>
      <c r="FS60" s="241"/>
      <c r="FT60" s="241"/>
      <c r="FU60" s="241"/>
      <c r="FV60" s="241"/>
      <c r="FW60" s="241"/>
      <c r="FX60" s="241"/>
      <c r="FY60" s="241"/>
      <c r="FZ60" s="241"/>
      <c r="GA60" s="241"/>
      <c r="GB60" s="241"/>
      <c r="GC60" s="241"/>
      <c r="GD60" s="241"/>
      <c r="GE60" s="241"/>
      <c r="GF60" s="241"/>
      <c r="GG60" s="241"/>
      <c r="GH60" s="241"/>
      <c r="GI60" s="241"/>
      <c r="GJ60" s="241"/>
    </row>
    <row r="61" spans="1:192" x14ac:dyDescent="0.25">
      <c r="A61" s="243"/>
      <c r="B61" s="243"/>
      <c r="C61" s="244"/>
      <c r="D61" s="245"/>
      <c r="E61" s="288"/>
      <c r="F61" s="288"/>
      <c r="G61" s="288"/>
      <c r="H61" s="288"/>
      <c r="I61" s="242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1"/>
      <c r="CA61" s="241"/>
      <c r="CB61" s="241"/>
      <c r="CC61" s="241"/>
      <c r="CD61" s="241"/>
      <c r="CE61" s="241"/>
      <c r="CF61" s="241"/>
      <c r="CG61" s="241"/>
      <c r="CH61" s="241"/>
      <c r="CI61" s="241"/>
      <c r="CJ61" s="241"/>
      <c r="CK61" s="241"/>
      <c r="CL61" s="241"/>
      <c r="CM61" s="241"/>
      <c r="CN61" s="241"/>
      <c r="CO61" s="241"/>
      <c r="CP61" s="241"/>
      <c r="CQ61" s="241"/>
      <c r="CR61" s="241"/>
      <c r="CS61" s="241"/>
      <c r="CT61" s="241"/>
      <c r="CU61" s="241"/>
      <c r="CV61" s="241"/>
      <c r="CW61" s="241"/>
      <c r="CX61" s="241"/>
      <c r="CY61" s="241"/>
      <c r="CZ61" s="241"/>
      <c r="DA61" s="241"/>
      <c r="DB61" s="241"/>
      <c r="DC61" s="241"/>
      <c r="DD61" s="241"/>
      <c r="DE61" s="241"/>
      <c r="DF61" s="241"/>
      <c r="DG61" s="241"/>
      <c r="DH61" s="241"/>
      <c r="DI61" s="241"/>
      <c r="DJ61" s="241"/>
      <c r="DK61" s="241"/>
      <c r="DL61" s="241"/>
      <c r="DM61" s="241"/>
      <c r="DN61" s="241"/>
      <c r="DO61" s="241"/>
      <c r="DP61" s="241"/>
      <c r="DQ61" s="241"/>
      <c r="DR61" s="241"/>
      <c r="DS61" s="241"/>
      <c r="DT61" s="241"/>
      <c r="DU61" s="241"/>
      <c r="DV61" s="241"/>
      <c r="DW61" s="241"/>
      <c r="DX61" s="241"/>
      <c r="DY61" s="241"/>
      <c r="DZ61" s="241"/>
      <c r="EA61" s="241"/>
      <c r="EB61" s="241"/>
      <c r="EC61" s="241"/>
      <c r="ED61" s="241"/>
      <c r="EE61" s="241"/>
      <c r="EF61" s="241"/>
      <c r="EG61" s="241"/>
      <c r="EH61" s="241"/>
      <c r="EI61" s="241"/>
      <c r="EJ61" s="241"/>
      <c r="EK61" s="241"/>
      <c r="EL61" s="241"/>
      <c r="EM61" s="241"/>
      <c r="EN61" s="241"/>
      <c r="EO61" s="241"/>
      <c r="EP61" s="241"/>
      <c r="EQ61" s="241"/>
      <c r="ER61" s="241"/>
      <c r="ES61" s="241"/>
      <c r="ET61" s="241"/>
      <c r="EU61" s="241"/>
      <c r="EV61" s="241"/>
      <c r="EW61" s="241"/>
      <c r="EX61" s="241"/>
      <c r="EY61" s="241"/>
      <c r="EZ61" s="241"/>
      <c r="FA61" s="241"/>
      <c r="FB61" s="241"/>
      <c r="FC61" s="241"/>
      <c r="FD61" s="241"/>
      <c r="FE61" s="241"/>
      <c r="FF61" s="241"/>
      <c r="FG61" s="241"/>
      <c r="FH61" s="241"/>
      <c r="FI61" s="241"/>
      <c r="FJ61" s="241"/>
      <c r="FK61" s="241"/>
      <c r="FL61" s="241"/>
      <c r="FM61" s="241"/>
      <c r="FN61" s="241"/>
      <c r="FO61" s="241"/>
      <c r="FP61" s="241"/>
      <c r="FQ61" s="241"/>
      <c r="FR61" s="241"/>
      <c r="FS61" s="241"/>
      <c r="FT61" s="241"/>
      <c r="FU61" s="241"/>
      <c r="FV61" s="241"/>
      <c r="FW61" s="241"/>
      <c r="FX61" s="241"/>
      <c r="FY61" s="241"/>
      <c r="FZ61" s="241"/>
      <c r="GA61" s="241"/>
      <c r="GB61" s="241"/>
      <c r="GC61" s="241"/>
      <c r="GD61" s="241"/>
      <c r="GE61" s="241"/>
      <c r="GF61" s="241"/>
      <c r="GG61" s="241"/>
      <c r="GH61" s="241"/>
      <c r="GI61" s="241"/>
      <c r="GJ61" s="241"/>
    </row>
    <row r="62" spans="1:192" x14ac:dyDescent="0.25">
      <c r="A62" s="243"/>
      <c r="B62" s="243"/>
      <c r="C62" s="244"/>
      <c r="D62" s="245"/>
      <c r="E62" s="146" t="str">
        <f xml:space="preserve"> InpC!E$108</f>
        <v>Senior debt sizing method</v>
      </c>
      <c r="F62" s="146">
        <f xml:space="preserve"> InpC!F$108</f>
        <v>2</v>
      </c>
      <c r="G62" s="146" t="str">
        <f xml:space="preserve"> InpC!G$108</f>
        <v>1 = leverage, 2 = DSCR</v>
      </c>
      <c r="H62" s="288"/>
      <c r="I62" s="242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1"/>
      <c r="U62" s="241"/>
      <c r="V62" s="241"/>
      <c r="W62" s="241"/>
      <c r="X62" s="241"/>
      <c r="Y62" s="241"/>
      <c r="Z62" s="241"/>
      <c r="AA62" s="241"/>
      <c r="AB62" s="241"/>
      <c r="AC62" s="241"/>
      <c r="AD62" s="241"/>
      <c r="AE62" s="241"/>
      <c r="AF62" s="241"/>
      <c r="AG62" s="241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1"/>
      <c r="CA62" s="241"/>
      <c r="CB62" s="241"/>
      <c r="CC62" s="241"/>
      <c r="CD62" s="241"/>
      <c r="CE62" s="241"/>
      <c r="CF62" s="241"/>
      <c r="CG62" s="241"/>
      <c r="CH62" s="241"/>
      <c r="CI62" s="241"/>
      <c r="CJ62" s="241"/>
      <c r="CK62" s="241"/>
      <c r="CL62" s="241"/>
      <c r="CM62" s="241"/>
      <c r="CN62" s="241"/>
      <c r="CO62" s="241"/>
      <c r="CP62" s="241"/>
      <c r="CQ62" s="241"/>
      <c r="CR62" s="241"/>
      <c r="CS62" s="241"/>
      <c r="CT62" s="241"/>
      <c r="CU62" s="241"/>
      <c r="CV62" s="241"/>
      <c r="CW62" s="241"/>
      <c r="CX62" s="241"/>
      <c r="CY62" s="241"/>
      <c r="CZ62" s="241"/>
      <c r="DA62" s="241"/>
      <c r="DB62" s="241"/>
      <c r="DC62" s="241"/>
      <c r="DD62" s="241"/>
      <c r="DE62" s="241"/>
      <c r="DF62" s="241"/>
      <c r="DG62" s="241"/>
      <c r="DH62" s="241"/>
      <c r="DI62" s="241"/>
      <c r="DJ62" s="241"/>
      <c r="DK62" s="241"/>
      <c r="DL62" s="241"/>
      <c r="DM62" s="241"/>
      <c r="DN62" s="241"/>
      <c r="DO62" s="241"/>
      <c r="DP62" s="241"/>
      <c r="DQ62" s="241"/>
      <c r="DR62" s="241"/>
      <c r="DS62" s="241"/>
      <c r="DT62" s="241"/>
      <c r="DU62" s="241"/>
      <c r="DV62" s="241"/>
      <c r="DW62" s="241"/>
      <c r="DX62" s="241"/>
      <c r="DY62" s="241"/>
      <c r="DZ62" s="241"/>
      <c r="EA62" s="241"/>
      <c r="EB62" s="241"/>
      <c r="EC62" s="241"/>
      <c r="ED62" s="241"/>
      <c r="EE62" s="241"/>
      <c r="EF62" s="241"/>
      <c r="EG62" s="241"/>
      <c r="EH62" s="241"/>
      <c r="EI62" s="241"/>
      <c r="EJ62" s="241"/>
      <c r="EK62" s="241"/>
      <c r="EL62" s="241"/>
      <c r="EM62" s="241"/>
      <c r="EN62" s="241"/>
      <c r="EO62" s="241"/>
      <c r="EP62" s="241"/>
      <c r="EQ62" s="241"/>
      <c r="ER62" s="241"/>
      <c r="ES62" s="241"/>
      <c r="ET62" s="241"/>
      <c r="EU62" s="241"/>
      <c r="EV62" s="241"/>
      <c r="EW62" s="241"/>
      <c r="EX62" s="241"/>
      <c r="EY62" s="241"/>
      <c r="EZ62" s="241"/>
      <c r="FA62" s="241"/>
      <c r="FB62" s="241"/>
      <c r="FC62" s="241"/>
      <c r="FD62" s="241"/>
      <c r="FE62" s="241"/>
      <c r="FF62" s="241"/>
      <c r="FG62" s="241"/>
      <c r="FH62" s="241"/>
      <c r="FI62" s="241"/>
      <c r="FJ62" s="241"/>
      <c r="FK62" s="241"/>
      <c r="FL62" s="241"/>
      <c r="FM62" s="241"/>
      <c r="FN62" s="241"/>
      <c r="FO62" s="241"/>
      <c r="FP62" s="241"/>
      <c r="FQ62" s="241"/>
      <c r="FR62" s="241"/>
      <c r="FS62" s="241"/>
      <c r="FT62" s="241"/>
      <c r="FU62" s="241"/>
      <c r="FV62" s="241"/>
      <c r="FW62" s="241"/>
      <c r="FX62" s="241"/>
      <c r="FY62" s="241"/>
      <c r="FZ62" s="241"/>
      <c r="GA62" s="241"/>
      <c r="GB62" s="241"/>
      <c r="GC62" s="241"/>
      <c r="GD62" s="241"/>
      <c r="GE62" s="241"/>
      <c r="GF62" s="241"/>
      <c r="GG62" s="241"/>
      <c r="GH62" s="241"/>
      <c r="GI62" s="241"/>
      <c r="GJ62" s="241"/>
    </row>
    <row r="63" spans="1:192" x14ac:dyDescent="0.25">
      <c r="A63" s="243"/>
      <c r="B63" s="243"/>
      <c r="C63" s="244"/>
      <c r="D63" s="245"/>
      <c r="E63" s="38" t="str">
        <f xml:space="preserve"> E$60</f>
        <v>Senior debt drawdown - leverage method</v>
      </c>
      <c r="F63" s="38">
        <f xml:space="preserve"> F$60</f>
        <v>276698.58822161099</v>
      </c>
      <c r="G63" s="38" t="str">
        <f xml:space="preserve"> G$60</f>
        <v>$ 000s</v>
      </c>
      <c r="H63" s="288"/>
      <c r="I63" s="242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1"/>
      <c r="CA63" s="241"/>
      <c r="CB63" s="241"/>
      <c r="CC63" s="241"/>
      <c r="CD63" s="241"/>
      <c r="CE63" s="241"/>
      <c r="CF63" s="241"/>
      <c r="CG63" s="241"/>
      <c r="CH63" s="241"/>
      <c r="CI63" s="241"/>
      <c r="CJ63" s="241"/>
      <c r="CK63" s="241"/>
      <c r="CL63" s="241"/>
      <c r="CM63" s="241"/>
      <c r="CN63" s="241"/>
      <c r="CO63" s="241"/>
      <c r="CP63" s="241"/>
      <c r="CQ63" s="241"/>
      <c r="CR63" s="241"/>
      <c r="CS63" s="241"/>
      <c r="CT63" s="241"/>
      <c r="CU63" s="241"/>
      <c r="CV63" s="241"/>
      <c r="CW63" s="241"/>
      <c r="CX63" s="241"/>
      <c r="CY63" s="241"/>
      <c r="CZ63" s="241"/>
      <c r="DA63" s="241"/>
      <c r="DB63" s="241"/>
      <c r="DC63" s="241"/>
      <c r="DD63" s="241"/>
      <c r="DE63" s="241"/>
      <c r="DF63" s="241"/>
      <c r="DG63" s="241"/>
      <c r="DH63" s="241"/>
      <c r="DI63" s="241"/>
      <c r="DJ63" s="241"/>
      <c r="DK63" s="241"/>
      <c r="DL63" s="241"/>
      <c r="DM63" s="241"/>
      <c r="DN63" s="241"/>
      <c r="DO63" s="241"/>
      <c r="DP63" s="241"/>
      <c r="DQ63" s="241"/>
      <c r="DR63" s="241"/>
      <c r="DS63" s="241"/>
      <c r="DT63" s="241"/>
      <c r="DU63" s="241"/>
      <c r="DV63" s="241"/>
      <c r="DW63" s="241"/>
      <c r="DX63" s="241"/>
      <c r="DY63" s="241"/>
      <c r="DZ63" s="241"/>
      <c r="EA63" s="241"/>
      <c r="EB63" s="241"/>
      <c r="EC63" s="241"/>
      <c r="ED63" s="241"/>
      <c r="EE63" s="241"/>
      <c r="EF63" s="241"/>
      <c r="EG63" s="241"/>
      <c r="EH63" s="241"/>
      <c r="EI63" s="241"/>
      <c r="EJ63" s="241"/>
      <c r="EK63" s="241"/>
      <c r="EL63" s="241"/>
      <c r="EM63" s="241"/>
      <c r="EN63" s="241"/>
      <c r="EO63" s="241"/>
      <c r="EP63" s="241"/>
      <c r="EQ63" s="241"/>
      <c r="ER63" s="241"/>
      <c r="ES63" s="241"/>
      <c r="ET63" s="241"/>
      <c r="EU63" s="241"/>
      <c r="EV63" s="241"/>
      <c r="EW63" s="241"/>
      <c r="EX63" s="241"/>
      <c r="EY63" s="241"/>
      <c r="EZ63" s="241"/>
      <c r="FA63" s="241"/>
      <c r="FB63" s="241"/>
      <c r="FC63" s="241"/>
      <c r="FD63" s="241"/>
      <c r="FE63" s="241"/>
      <c r="FF63" s="241"/>
      <c r="FG63" s="241"/>
      <c r="FH63" s="241"/>
      <c r="FI63" s="241"/>
      <c r="FJ63" s="241"/>
      <c r="FK63" s="241"/>
      <c r="FL63" s="241"/>
      <c r="FM63" s="241"/>
      <c r="FN63" s="241"/>
      <c r="FO63" s="241"/>
      <c r="FP63" s="241"/>
      <c r="FQ63" s="241"/>
      <c r="FR63" s="241"/>
      <c r="FS63" s="241"/>
      <c r="FT63" s="241"/>
      <c r="FU63" s="241"/>
      <c r="FV63" s="241"/>
      <c r="FW63" s="241"/>
      <c r="FX63" s="241"/>
      <c r="FY63" s="241"/>
      <c r="FZ63" s="241"/>
      <c r="GA63" s="241"/>
      <c r="GB63" s="241"/>
      <c r="GC63" s="241"/>
      <c r="GD63" s="241"/>
      <c r="GE63" s="241"/>
      <c r="GF63" s="241"/>
      <c r="GG63" s="241"/>
      <c r="GH63" s="241"/>
      <c r="GI63" s="241"/>
      <c r="GJ63" s="241"/>
    </row>
    <row r="64" spans="1:192" x14ac:dyDescent="0.25">
      <c r="A64" s="243"/>
      <c r="B64" s="243"/>
      <c r="C64" s="244"/>
      <c r="D64" s="245"/>
      <c r="E64" s="38" t="str">
        <f xml:space="preserve"> E$55</f>
        <v>Debt capacity at target DSCR</v>
      </c>
      <c r="F64" s="38">
        <f xml:space="preserve"> F$55</f>
        <v>261452.83409255982</v>
      </c>
      <c r="G64" s="38" t="str">
        <f xml:space="preserve"> G$55</f>
        <v>$ 000s</v>
      </c>
      <c r="H64" s="288"/>
      <c r="I64" s="242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1"/>
      <c r="CA64" s="241"/>
      <c r="CB64" s="241"/>
      <c r="CC64" s="241"/>
      <c r="CD64" s="241"/>
      <c r="CE64" s="241"/>
      <c r="CF64" s="241"/>
      <c r="CG64" s="241"/>
      <c r="CH64" s="241"/>
      <c r="CI64" s="241"/>
      <c r="CJ64" s="241"/>
      <c r="CK64" s="241"/>
      <c r="CL64" s="241"/>
      <c r="CM64" s="241"/>
      <c r="CN64" s="241"/>
      <c r="CO64" s="241"/>
      <c r="CP64" s="241"/>
      <c r="CQ64" s="241"/>
      <c r="CR64" s="241"/>
      <c r="CS64" s="241"/>
      <c r="CT64" s="241"/>
      <c r="CU64" s="241"/>
      <c r="CV64" s="241"/>
      <c r="CW64" s="241"/>
      <c r="CX64" s="241"/>
      <c r="CY64" s="241"/>
      <c r="CZ64" s="241"/>
      <c r="DA64" s="241"/>
      <c r="DB64" s="241"/>
      <c r="DC64" s="241"/>
      <c r="DD64" s="241"/>
      <c r="DE64" s="241"/>
      <c r="DF64" s="241"/>
      <c r="DG64" s="241"/>
      <c r="DH64" s="241"/>
      <c r="DI64" s="241"/>
      <c r="DJ64" s="241"/>
      <c r="DK64" s="241"/>
      <c r="DL64" s="241"/>
      <c r="DM64" s="241"/>
      <c r="DN64" s="241"/>
      <c r="DO64" s="241"/>
      <c r="DP64" s="241"/>
      <c r="DQ64" s="241"/>
      <c r="DR64" s="241"/>
      <c r="DS64" s="241"/>
      <c r="DT64" s="241"/>
      <c r="DU64" s="241"/>
      <c r="DV64" s="241"/>
      <c r="DW64" s="241"/>
      <c r="DX64" s="241"/>
      <c r="DY64" s="241"/>
      <c r="DZ64" s="241"/>
      <c r="EA64" s="241"/>
      <c r="EB64" s="241"/>
      <c r="EC64" s="241"/>
      <c r="ED64" s="241"/>
      <c r="EE64" s="241"/>
      <c r="EF64" s="241"/>
      <c r="EG64" s="241"/>
      <c r="EH64" s="241"/>
      <c r="EI64" s="241"/>
      <c r="EJ64" s="241"/>
      <c r="EK64" s="241"/>
      <c r="EL64" s="241"/>
      <c r="EM64" s="241"/>
      <c r="EN64" s="241"/>
      <c r="EO64" s="241"/>
      <c r="EP64" s="241"/>
      <c r="EQ64" s="241"/>
      <c r="ER64" s="241"/>
      <c r="ES64" s="241"/>
      <c r="ET64" s="241"/>
      <c r="EU64" s="241"/>
      <c r="EV64" s="241"/>
      <c r="EW64" s="241"/>
      <c r="EX64" s="241"/>
      <c r="EY64" s="241"/>
      <c r="EZ64" s="241"/>
      <c r="FA64" s="241"/>
      <c r="FB64" s="241"/>
      <c r="FC64" s="241"/>
      <c r="FD64" s="241"/>
      <c r="FE64" s="241"/>
      <c r="FF64" s="241"/>
      <c r="FG64" s="241"/>
      <c r="FH64" s="241"/>
      <c r="FI64" s="241"/>
      <c r="FJ64" s="241"/>
      <c r="FK64" s="241"/>
      <c r="FL64" s="241"/>
      <c r="FM64" s="241"/>
      <c r="FN64" s="241"/>
      <c r="FO64" s="241"/>
      <c r="FP64" s="241"/>
      <c r="FQ64" s="241"/>
      <c r="FR64" s="241"/>
      <c r="FS64" s="241"/>
      <c r="FT64" s="241"/>
      <c r="FU64" s="241"/>
      <c r="FV64" s="241"/>
      <c r="FW64" s="241"/>
      <c r="FX64" s="241"/>
      <c r="FY64" s="241"/>
      <c r="FZ64" s="241"/>
      <c r="GA64" s="241"/>
      <c r="GB64" s="241"/>
      <c r="GC64" s="241"/>
      <c r="GD64" s="241"/>
      <c r="GE64" s="241"/>
      <c r="GF64" s="241"/>
      <c r="GG64" s="241"/>
      <c r="GH64" s="241"/>
      <c r="GI64" s="241"/>
      <c r="GJ64" s="241"/>
    </row>
    <row r="65" spans="1:192" s="194" customFormat="1" x14ac:dyDescent="0.25">
      <c r="A65" s="142"/>
      <c r="B65" s="142"/>
      <c r="C65" s="143"/>
      <c r="D65" s="144"/>
      <c r="E65" s="415" t="s">
        <v>175</v>
      </c>
      <c r="F65" s="415" cm="1">
        <f t="array" ref="F65" xml:space="preserve"> INDEX(F63:F64, F62)</f>
        <v>261452.83409255982</v>
      </c>
      <c r="G65" s="415" t="str">
        <f xml:space="preserve"> SMU</f>
        <v>$ 000s</v>
      </c>
      <c r="H65" s="415"/>
      <c r="I65" s="145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  <c r="AR65" s="193"/>
      <c r="AS65" s="193"/>
      <c r="AT65" s="193"/>
      <c r="AU65" s="193"/>
      <c r="AV65" s="193"/>
      <c r="AW65" s="193"/>
      <c r="AX65" s="193"/>
      <c r="AY65" s="193"/>
      <c r="AZ65" s="193"/>
      <c r="BA65" s="193"/>
      <c r="BB65" s="193"/>
      <c r="BC65" s="193"/>
      <c r="BD65" s="193"/>
      <c r="BE65" s="193"/>
      <c r="BF65" s="193"/>
      <c r="BG65" s="193"/>
      <c r="BH65" s="193"/>
      <c r="BI65" s="193"/>
      <c r="BJ65" s="193"/>
      <c r="BK65" s="193"/>
      <c r="BL65" s="193"/>
      <c r="BM65" s="193"/>
      <c r="BN65" s="193"/>
      <c r="BO65" s="193"/>
      <c r="BP65" s="193"/>
      <c r="BQ65" s="193"/>
      <c r="BR65" s="193"/>
      <c r="BS65" s="193"/>
      <c r="BT65" s="193"/>
      <c r="BU65" s="193"/>
      <c r="BV65" s="193"/>
      <c r="BW65" s="193"/>
      <c r="BX65" s="193"/>
      <c r="BY65" s="193"/>
      <c r="BZ65" s="193"/>
      <c r="CA65" s="193"/>
      <c r="CB65" s="193"/>
      <c r="CC65" s="193"/>
      <c r="CD65" s="193"/>
      <c r="CE65" s="193"/>
      <c r="CF65" s="193"/>
      <c r="CG65" s="193"/>
      <c r="CH65" s="193"/>
      <c r="CI65" s="193"/>
      <c r="CJ65" s="193"/>
      <c r="CK65" s="193"/>
      <c r="CL65" s="193"/>
      <c r="CM65" s="193"/>
      <c r="CN65" s="193"/>
      <c r="CO65" s="193"/>
      <c r="CP65" s="193"/>
      <c r="CQ65" s="193"/>
      <c r="CR65" s="193"/>
      <c r="CS65" s="193"/>
      <c r="CT65" s="193"/>
      <c r="CU65" s="193"/>
      <c r="CV65" s="193"/>
      <c r="CW65" s="193"/>
      <c r="CX65" s="193"/>
      <c r="CY65" s="193"/>
      <c r="CZ65" s="193"/>
      <c r="DA65" s="193"/>
      <c r="DB65" s="193"/>
      <c r="DC65" s="193"/>
      <c r="DD65" s="193"/>
      <c r="DE65" s="193"/>
      <c r="DF65" s="193"/>
      <c r="DG65" s="193"/>
      <c r="DH65" s="193"/>
      <c r="DI65" s="193"/>
      <c r="DJ65" s="193"/>
      <c r="DK65" s="193"/>
      <c r="DL65" s="193"/>
      <c r="DM65" s="193"/>
      <c r="DN65" s="193"/>
      <c r="DO65" s="193"/>
      <c r="DP65" s="193"/>
      <c r="DQ65" s="193"/>
      <c r="DR65" s="193"/>
      <c r="DS65" s="193"/>
      <c r="DT65" s="193"/>
      <c r="DU65" s="193"/>
      <c r="DV65" s="193"/>
      <c r="DW65" s="193"/>
      <c r="DX65" s="193"/>
      <c r="DY65" s="193"/>
      <c r="DZ65" s="193"/>
      <c r="EA65" s="193"/>
      <c r="EB65" s="193"/>
      <c r="EC65" s="193"/>
      <c r="ED65" s="193"/>
      <c r="EE65" s="193"/>
      <c r="EF65" s="193"/>
      <c r="EG65" s="193"/>
      <c r="EH65" s="193"/>
      <c r="EI65" s="193"/>
      <c r="EJ65" s="193"/>
      <c r="EK65" s="193"/>
      <c r="EL65" s="193"/>
      <c r="EM65" s="193"/>
      <c r="EN65" s="193"/>
      <c r="EO65" s="193"/>
      <c r="EP65" s="193"/>
      <c r="EQ65" s="193"/>
      <c r="ER65" s="193"/>
      <c r="ES65" s="193"/>
      <c r="ET65" s="193"/>
      <c r="EU65" s="193"/>
      <c r="EV65" s="193"/>
      <c r="EW65" s="193"/>
      <c r="EX65" s="193"/>
      <c r="EY65" s="193"/>
      <c r="EZ65" s="193"/>
      <c r="FA65" s="193"/>
      <c r="FB65" s="193"/>
      <c r="FC65" s="193"/>
      <c r="FD65" s="193"/>
      <c r="FE65" s="193"/>
      <c r="FF65" s="193"/>
      <c r="FG65" s="193"/>
      <c r="FH65" s="193"/>
      <c r="FI65" s="193"/>
      <c r="FJ65" s="193"/>
      <c r="FK65" s="193"/>
      <c r="FL65" s="193"/>
      <c r="FM65" s="193"/>
      <c r="FN65" s="193"/>
      <c r="FO65" s="193"/>
      <c r="FP65" s="193"/>
      <c r="FQ65" s="193"/>
      <c r="FR65" s="193"/>
      <c r="FS65" s="193"/>
      <c r="FT65" s="193"/>
      <c r="FU65" s="193"/>
      <c r="FV65" s="193"/>
      <c r="FW65" s="193"/>
      <c r="FX65" s="193"/>
      <c r="FY65" s="193"/>
      <c r="FZ65" s="193"/>
      <c r="GA65" s="193"/>
      <c r="GB65" s="193"/>
      <c r="GC65" s="193"/>
      <c r="GD65" s="193"/>
      <c r="GE65" s="193"/>
      <c r="GF65" s="193"/>
      <c r="GG65" s="193"/>
      <c r="GH65" s="193"/>
      <c r="GI65" s="193"/>
      <c r="GJ65" s="193"/>
    </row>
    <row r="66" spans="1:192" x14ac:dyDescent="0.25">
      <c r="A66" s="243"/>
      <c r="B66" s="243"/>
      <c r="C66" s="244"/>
      <c r="D66" s="245"/>
      <c r="E66" s="288"/>
      <c r="F66" s="288"/>
      <c r="G66" s="288"/>
      <c r="H66" s="288" t="s">
        <v>244</v>
      </c>
      <c r="I66" s="242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1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1"/>
      <c r="CA66" s="241"/>
      <c r="CB66" s="241"/>
      <c r="CC66" s="241"/>
      <c r="CD66" s="241"/>
      <c r="CE66" s="241"/>
      <c r="CF66" s="241"/>
      <c r="CG66" s="241"/>
      <c r="CH66" s="241"/>
      <c r="CI66" s="241"/>
      <c r="CJ66" s="241"/>
      <c r="CK66" s="241"/>
      <c r="CL66" s="241"/>
      <c r="CM66" s="241"/>
      <c r="CN66" s="241"/>
      <c r="CO66" s="241"/>
      <c r="CP66" s="241"/>
      <c r="CQ66" s="241"/>
      <c r="CR66" s="241"/>
      <c r="CS66" s="241"/>
      <c r="CT66" s="241"/>
      <c r="CU66" s="241"/>
      <c r="CV66" s="241"/>
      <c r="CW66" s="241"/>
      <c r="CX66" s="241"/>
      <c r="CY66" s="241"/>
      <c r="CZ66" s="241"/>
      <c r="DA66" s="241"/>
      <c r="DB66" s="241"/>
      <c r="DC66" s="241"/>
      <c r="DD66" s="241"/>
      <c r="DE66" s="241"/>
      <c r="DF66" s="241"/>
      <c r="DG66" s="241"/>
      <c r="DH66" s="241"/>
      <c r="DI66" s="241"/>
      <c r="DJ66" s="241"/>
      <c r="DK66" s="241"/>
      <c r="DL66" s="241"/>
      <c r="DM66" s="241"/>
      <c r="DN66" s="241"/>
      <c r="DO66" s="241"/>
      <c r="DP66" s="241"/>
      <c r="DQ66" s="241"/>
      <c r="DR66" s="241"/>
      <c r="DS66" s="241"/>
      <c r="DT66" s="241"/>
      <c r="DU66" s="241"/>
      <c r="DV66" s="241"/>
      <c r="DW66" s="241"/>
      <c r="DX66" s="241"/>
      <c r="DY66" s="241"/>
      <c r="DZ66" s="241"/>
      <c r="EA66" s="241"/>
      <c r="EB66" s="241"/>
      <c r="EC66" s="241"/>
      <c r="ED66" s="241"/>
      <c r="EE66" s="241"/>
      <c r="EF66" s="241"/>
      <c r="EG66" s="241"/>
      <c r="EH66" s="241"/>
      <c r="EI66" s="241"/>
      <c r="EJ66" s="241"/>
      <c r="EK66" s="241"/>
      <c r="EL66" s="241"/>
      <c r="EM66" s="241"/>
      <c r="EN66" s="241"/>
      <c r="EO66" s="241"/>
      <c r="EP66" s="241"/>
      <c r="EQ66" s="241"/>
      <c r="ER66" s="241"/>
      <c r="ES66" s="241"/>
      <c r="ET66" s="241"/>
      <c r="EU66" s="241"/>
      <c r="EV66" s="241"/>
      <c r="EW66" s="241"/>
      <c r="EX66" s="241"/>
      <c r="EY66" s="241"/>
      <c r="EZ66" s="241"/>
      <c r="FA66" s="241"/>
      <c r="FB66" s="241"/>
      <c r="FC66" s="241"/>
      <c r="FD66" s="241"/>
      <c r="FE66" s="241"/>
      <c r="FF66" s="241"/>
      <c r="FG66" s="241"/>
      <c r="FH66" s="241"/>
      <c r="FI66" s="241"/>
      <c r="FJ66" s="241"/>
      <c r="FK66" s="241"/>
      <c r="FL66" s="241"/>
      <c r="FM66" s="241"/>
      <c r="FN66" s="241"/>
      <c r="FO66" s="241"/>
      <c r="FP66" s="241"/>
      <c r="FQ66" s="241"/>
      <c r="FR66" s="241"/>
      <c r="FS66" s="241"/>
      <c r="FT66" s="241"/>
      <c r="FU66" s="241"/>
      <c r="FV66" s="241"/>
      <c r="FW66" s="241"/>
      <c r="FX66" s="241"/>
      <c r="FY66" s="241"/>
      <c r="FZ66" s="241"/>
      <c r="GA66" s="241"/>
      <c r="GB66" s="241"/>
      <c r="GC66" s="241"/>
      <c r="GD66" s="241"/>
      <c r="GE66" s="241"/>
      <c r="GF66" s="241"/>
      <c r="GG66" s="241"/>
      <c r="GH66" s="241"/>
      <c r="GI66" s="241"/>
      <c r="GJ66" s="241"/>
    </row>
    <row r="67" spans="1:192" x14ac:dyDescent="0.25">
      <c r="E67" s="146" t="str">
        <f xml:space="preserve"> ConFin!E$74</f>
        <v>Sum of project costs / funding requirement</v>
      </c>
      <c r="F67" s="146">
        <f xml:space="preserve"> ConFin!F$74</f>
        <v>345873.23527701374</v>
      </c>
      <c r="G67" s="146" t="str">
        <f xml:space="preserve"> ConFin!G$74</f>
        <v>$ 000s</v>
      </c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  <c r="BH67" s="146"/>
      <c r="BI67" s="146"/>
      <c r="BJ67" s="146"/>
      <c r="BK67" s="146"/>
      <c r="BL67" s="146"/>
      <c r="BM67" s="146"/>
      <c r="BN67" s="146"/>
      <c r="BO67" s="146"/>
      <c r="BP67" s="146"/>
      <c r="BQ67" s="146"/>
      <c r="BR67" s="146"/>
      <c r="BS67" s="146"/>
      <c r="BT67" s="146"/>
      <c r="BU67" s="146"/>
      <c r="BV67" s="146"/>
      <c r="BW67" s="146"/>
      <c r="BX67" s="146"/>
      <c r="BY67" s="146"/>
      <c r="BZ67" s="146"/>
      <c r="CA67" s="146"/>
      <c r="CB67" s="146"/>
      <c r="CC67" s="146"/>
      <c r="CD67" s="146"/>
      <c r="CE67" s="146"/>
      <c r="CF67" s="146"/>
      <c r="CG67" s="146"/>
      <c r="CH67" s="146"/>
      <c r="CI67" s="146"/>
      <c r="CJ67" s="146"/>
      <c r="CK67" s="146"/>
      <c r="CL67" s="146"/>
      <c r="CM67" s="146"/>
      <c r="CN67" s="146"/>
      <c r="CO67" s="146"/>
      <c r="CP67" s="146"/>
      <c r="CQ67" s="146"/>
      <c r="CR67" s="146"/>
      <c r="CS67" s="146"/>
      <c r="CT67" s="146"/>
      <c r="CU67" s="146"/>
      <c r="CV67" s="146"/>
      <c r="CW67" s="146"/>
      <c r="CX67" s="146"/>
      <c r="CY67" s="146"/>
      <c r="CZ67" s="146"/>
      <c r="DA67" s="146"/>
      <c r="DB67" s="146"/>
      <c r="DC67" s="146"/>
      <c r="DD67" s="146"/>
      <c r="DE67" s="146"/>
      <c r="DF67" s="146"/>
      <c r="DG67" s="146"/>
      <c r="DH67" s="146"/>
      <c r="DI67" s="146"/>
      <c r="DJ67" s="146"/>
      <c r="DK67" s="146"/>
      <c r="DL67" s="146"/>
      <c r="DM67" s="146"/>
      <c r="DN67" s="146"/>
      <c r="DO67" s="146"/>
      <c r="DP67" s="146"/>
      <c r="DQ67" s="146"/>
      <c r="DR67" s="146"/>
      <c r="DS67" s="146"/>
      <c r="DT67" s="146"/>
      <c r="DU67" s="146"/>
      <c r="DV67" s="146"/>
      <c r="DW67" s="146"/>
      <c r="DX67" s="146"/>
      <c r="DY67" s="146"/>
      <c r="DZ67" s="146"/>
      <c r="EA67" s="146"/>
      <c r="EB67" s="146"/>
      <c r="EC67" s="146"/>
      <c r="ED67" s="146"/>
      <c r="EE67" s="146"/>
      <c r="EF67" s="146"/>
      <c r="EG67" s="146"/>
      <c r="EH67" s="146"/>
      <c r="EI67" s="146"/>
      <c r="EJ67" s="146"/>
      <c r="EK67" s="146"/>
      <c r="EL67" s="146"/>
      <c r="EM67" s="146"/>
      <c r="EN67" s="146"/>
      <c r="EO67" s="146"/>
      <c r="EP67" s="146"/>
      <c r="EQ67" s="146"/>
      <c r="ER67" s="146"/>
      <c r="ES67" s="146"/>
      <c r="ET67" s="146"/>
      <c r="EU67" s="146"/>
      <c r="EV67" s="146"/>
      <c r="EW67" s="146"/>
      <c r="EX67" s="146"/>
      <c r="EY67" s="146"/>
      <c r="EZ67" s="146"/>
      <c r="FA67" s="146"/>
      <c r="FB67" s="146"/>
      <c r="FC67" s="146"/>
      <c r="FD67" s="146"/>
      <c r="FE67" s="146"/>
      <c r="FF67" s="146"/>
      <c r="FG67" s="146"/>
      <c r="FH67" s="146"/>
      <c r="FI67" s="146"/>
      <c r="FJ67" s="146"/>
      <c r="FK67" s="146"/>
      <c r="FL67" s="146"/>
      <c r="FM67" s="146"/>
      <c r="FN67" s="146"/>
      <c r="FO67" s="146"/>
      <c r="FP67" s="146"/>
      <c r="FQ67" s="146"/>
      <c r="FR67" s="146"/>
      <c r="FS67" s="146"/>
      <c r="FT67" s="146"/>
      <c r="FU67" s="146"/>
      <c r="FV67" s="146"/>
      <c r="FW67" s="146"/>
      <c r="FX67" s="146"/>
      <c r="FY67" s="146"/>
      <c r="FZ67" s="146"/>
      <c r="GA67" s="146"/>
      <c r="GB67" s="146"/>
      <c r="GC67" s="146"/>
      <c r="GD67" s="146"/>
      <c r="GE67" s="146"/>
      <c r="GF67" s="146"/>
      <c r="GG67" s="146"/>
      <c r="GH67" s="146"/>
      <c r="GI67" s="146"/>
      <c r="GJ67" s="146"/>
    </row>
    <row r="68" spans="1:192" x14ac:dyDescent="0.25">
      <c r="A68" s="243"/>
      <c r="B68" s="243"/>
      <c r="C68" s="244"/>
      <c r="D68" s="245"/>
      <c r="E68" s="38" t="str">
        <f xml:space="preserve"> E$65</f>
        <v>Senior debt drawdown</v>
      </c>
      <c r="F68" s="38">
        <f xml:space="preserve"> F$65</f>
        <v>261452.83409255982</v>
      </c>
      <c r="G68" s="38" t="str">
        <f xml:space="preserve"> G$65</f>
        <v>$ 000s</v>
      </c>
      <c r="H68" s="288"/>
      <c r="I68" s="242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1"/>
      <c r="CA68" s="241"/>
      <c r="CB68" s="241"/>
      <c r="CC68" s="241"/>
      <c r="CD68" s="241"/>
      <c r="CE68" s="241"/>
      <c r="CF68" s="241"/>
      <c r="CG68" s="241"/>
      <c r="CH68" s="241"/>
      <c r="CI68" s="241"/>
      <c r="CJ68" s="241"/>
      <c r="CK68" s="241"/>
      <c r="CL68" s="241"/>
      <c r="CM68" s="241"/>
      <c r="CN68" s="241"/>
      <c r="CO68" s="241"/>
      <c r="CP68" s="241"/>
      <c r="CQ68" s="241"/>
      <c r="CR68" s="241"/>
      <c r="CS68" s="241"/>
      <c r="CT68" s="241"/>
      <c r="CU68" s="241"/>
      <c r="CV68" s="241"/>
      <c r="CW68" s="241"/>
      <c r="CX68" s="241"/>
      <c r="CY68" s="241"/>
      <c r="CZ68" s="241"/>
      <c r="DA68" s="241"/>
      <c r="DB68" s="241"/>
      <c r="DC68" s="241"/>
      <c r="DD68" s="241"/>
      <c r="DE68" s="241"/>
      <c r="DF68" s="241"/>
      <c r="DG68" s="241"/>
      <c r="DH68" s="241"/>
      <c r="DI68" s="241"/>
      <c r="DJ68" s="241"/>
      <c r="DK68" s="241"/>
      <c r="DL68" s="241"/>
      <c r="DM68" s="241"/>
      <c r="DN68" s="241"/>
      <c r="DO68" s="241"/>
      <c r="DP68" s="241"/>
      <c r="DQ68" s="241"/>
      <c r="DR68" s="241"/>
      <c r="DS68" s="241"/>
      <c r="DT68" s="241"/>
      <c r="DU68" s="241"/>
      <c r="DV68" s="241"/>
      <c r="DW68" s="241"/>
      <c r="DX68" s="241"/>
      <c r="DY68" s="241"/>
      <c r="DZ68" s="241"/>
      <c r="EA68" s="241"/>
      <c r="EB68" s="241"/>
      <c r="EC68" s="241"/>
      <c r="ED68" s="241"/>
      <c r="EE68" s="241"/>
      <c r="EF68" s="241"/>
      <c r="EG68" s="241"/>
      <c r="EH68" s="241"/>
      <c r="EI68" s="241"/>
      <c r="EJ68" s="241"/>
      <c r="EK68" s="241"/>
      <c r="EL68" s="241"/>
      <c r="EM68" s="241"/>
      <c r="EN68" s="241"/>
      <c r="EO68" s="241"/>
      <c r="EP68" s="241"/>
      <c r="EQ68" s="241"/>
      <c r="ER68" s="241"/>
      <c r="ES68" s="241"/>
      <c r="ET68" s="241"/>
      <c r="EU68" s="241"/>
      <c r="EV68" s="241"/>
      <c r="EW68" s="241"/>
      <c r="EX68" s="241"/>
      <c r="EY68" s="241"/>
      <c r="EZ68" s="241"/>
      <c r="FA68" s="241"/>
      <c r="FB68" s="241"/>
      <c r="FC68" s="241"/>
      <c r="FD68" s="241"/>
      <c r="FE68" s="241"/>
      <c r="FF68" s="241"/>
      <c r="FG68" s="241"/>
      <c r="FH68" s="241"/>
      <c r="FI68" s="241"/>
      <c r="FJ68" s="241"/>
      <c r="FK68" s="241"/>
      <c r="FL68" s="241"/>
      <c r="FM68" s="241"/>
      <c r="FN68" s="241"/>
      <c r="FO68" s="241"/>
      <c r="FP68" s="241"/>
      <c r="FQ68" s="241"/>
      <c r="FR68" s="241"/>
      <c r="FS68" s="241"/>
      <c r="FT68" s="241"/>
      <c r="FU68" s="241"/>
      <c r="FV68" s="241"/>
      <c r="FW68" s="241"/>
      <c r="FX68" s="241"/>
      <c r="FY68" s="241"/>
      <c r="FZ68" s="241"/>
      <c r="GA68" s="241"/>
      <c r="GB68" s="241"/>
      <c r="GC68" s="241"/>
      <c r="GD68" s="241"/>
      <c r="GE68" s="241"/>
      <c r="GF68" s="241"/>
      <c r="GG68" s="241"/>
      <c r="GH68" s="241"/>
      <c r="GI68" s="241"/>
      <c r="GJ68" s="241"/>
    </row>
    <row r="69" spans="1:192" x14ac:dyDescent="0.25">
      <c r="E69" s="12" t="s">
        <v>450</v>
      </c>
      <c r="F69" s="289">
        <f xml:space="preserve"> F68 / F67</f>
        <v>0.75592097747360909</v>
      </c>
      <c r="G69" s="12" t="s">
        <v>104</v>
      </c>
    </row>
    <row r="71" spans="1:192" x14ac:dyDescent="0.25">
      <c r="B71" s="15" t="s">
        <v>191</v>
      </c>
    </row>
    <row r="72" spans="1:192" x14ac:dyDescent="0.25">
      <c r="C72" s="21" t="s">
        <v>249</v>
      </c>
    </row>
    <row r="73" spans="1:192" x14ac:dyDescent="0.25">
      <c r="E73" s="146" t="str">
        <f xml:space="preserve"> ConFin!E$300</f>
        <v>Sum of construction debt drawdown - m</v>
      </c>
      <c r="F73" s="146">
        <f xml:space="preserve"> ConFin!F$300</f>
        <v>261452.83409255985</v>
      </c>
      <c r="G73" s="146" t="str">
        <f xml:space="preserve"> ConFin!G$300</f>
        <v>$ 000s</v>
      </c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FF73" s="38"/>
      <c r="FG73" s="38"/>
      <c r="FH73" s="38"/>
      <c r="FI73" s="38"/>
      <c r="FJ73" s="38"/>
      <c r="FK73" s="38"/>
      <c r="FL73" s="38"/>
      <c r="FM73" s="38"/>
      <c r="FN73" s="38"/>
      <c r="FO73" s="38"/>
      <c r="FP73" s="38"/>
      <c r="FQ73" s="38"/>
      <c r="FR73" s="38"/>
      <c r="FS73" s="38"/>
      <c r="FT73" s="38"/>
      <c r="FU73" s="38"/>
      <c r="FV73" s="38"/>
      <c r="FW73" s="38"/>
      <c r="FX73" s="38"/>
      <c r="FY73" s="38"/>
      <c r="FZ73" s="38"/>
      <c r="GA73" s="38"/>
      <c r="GB73" s="38"/>
      <c r="GC73" s="38"/>
      <c r="GD73" s="38"/>
      <c r="GE73" s="38"/>
      <c r="GF73" s="38"/>
      <c r="GG73" s="38"/>
      <c r="GH73" s="38"/>
      <c r="GI73" s="38"/>
      <c r="GJ73" s="38"/>
    </row>
    <row r="74" spans="1:192" x14ac:dyDescent="0.25">
      <c r="E74" s="403" t="str">
        <f xml:space="preserve"> InpC!E$118</f>
        <v>Senior debt - T1 repayment term</v>
      </c>
      <c r="F74" s="403">
        <f xml:space="preserve"> InpC!F$118</f>
        <v>17</v>
      </c>
      <c r="G74" s="403" t="str">
        <f xml:space="preserve"> InpC!G$118</f>
        <v>years</v>
      </c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38"/>
      <c r="EW74" s="38"/>
      <c r="EX74" s="38"/>
      <c r="EY74" s="38"/>
      <c r="EZ74" s="38"/>
      <c r="FA74" s="38"/>
      <c r="FB74" s="38"/>
      <c r="FC74" s="38"/>
      <c r="FD74" s="38"/>
      <c r="FE74" s="38"/>
      <c r="FF74" s="38"/>
      <c r="FG74" s="38"/>
      <c r="FH74" s="38"/>
      <c r="FI74" s="38"/>
      <c r="FJ74" s="38"/>
      <c r="FK74" s="38"/>
      <c r="FL74" s="38"/>
      <c r="FM74" s="38"/>
      <c r="FN74" s="38"/>
      <c r="FO74" s="38"/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38"/>
      <c r="GC74" s="38"/>
      <c r="GD74" s="38"/>
      <c r="GE74" s="38"/>
      <c r="GF74" s="38"/>
      <c r="GG74" s="38"/>
      <c r="GH74" s="38"/>
      <c r="GI74" s="38"/>
      <c r="GJ74" s="38"/>
    </row>
    <row r="75" spans="1:192" x14ac:dyDescent="0.25">
      <c r="E75" s="409" t="str">
        <f xml:space="preserve"> InpC!E$214</f>
        <v>Number of periods in a year</v>
      </c>
      <c r="F75" s="409">
        <f xml:space="preserve"> InpC!F$214</f>
        <v>2</v>
      </c>
      <c r="G75" s="409" t="str">
        <f xml:space="preserve"> InpC!G$214</f>
        <v>periods</v>
      </c>
    </row>
    <row r="76" spans="1:192" x14ac:dyDescent="0.25">
      <c r="E76" s="195" t="str">
        <f xml:space="preserve"> Time!E$140</f>
        <v>Senior debt repayment period flag</v>
      </c>
      <c r="F76" s="195">
        <f xml:space="preserve"> Time!F$140</f>
        <v>0</v>
      </c>
      <c r="G76" s="195" t="str">
        <f xml:space="preserve"> Time!G$140</f>
        <v>flag</v>
      </c>
      <c r="H76" s="195">
        <f xml:space="preserve"> Time!H$140</f>
        <v>34</v>
      </c>
      <c r="I76" s="195">
        <f xml:space="preserve"> Time!I$140</f>
        <v>0</v>
      </c>
      <c r="J76" s="195">
        <f xml:space="preserve"> Time!J$140</f>
        <v>0</v>
      </c>
      <c r="K76" s="195">
        <f xml:space="preserve"> Time!K$140</f>
        <v>0</v>
      </c>
      <c r="L76" s="195">
        <f xml:space="preserve"> Time!L$140</f>
        <v>0</v>
      </c>
      <c r="M76" s="195">
        <f xml:space="preserve"> Time!M$140</f>
        <v>0</v>
      </c>
      <c r="N76" s="195">
        <f xml:space="preserve"> Time!N$140</f>
        <v>0</v>
      </c>
      <c r="O76" s="195">
        <f xml:space="preserve"> Time!O$140</f>
        <v>0</v>
      </c>
      <c r="P76" s="195">
        <f xml:space="preserve"> Time!P$140</f>
        <v>0</v>
      </c>
      <c r="Q76" s="195">
        <f xml:space="preserve"> Time!Q$140</f>
        <v>1</v>
      </c>
      <c r="R76" s="195">
        <f xml:space="preserve"> Time!R$140</f>
        <v>1</v>
      </c>
      <c r="S76" s="195">
        <f xml:space="preserve"> Time!S$140</f>
        <v>1</v>
      </c>
      <c r="T76" s="195">
        <f xml:space="preserve"> Time!T$140</f>
        <v>1</v>
      </c>
      <c r="U76" s="195">
        <f xml:space="preserve"> Time!U$140</f>
        <v>1</v>
      </c>
      <c r="V76" s="195">
        <f xml:space="preserve"> Time!V$140</f>
        <v>1</v>
      </c>
      <c r="W76" s="195">
        <f xml:space="preserve"> Time!W$140</f>
        <v>1</v>
      </c>
      <c r="X76" s="195">
        <f xml:space="preserve"> Time!X$140</f>
        <v>1</v>
      </c>
      <c r="Y76" s="195">
        <f xml:space="preserve"> Time!Y$140</f>
        <v>1</v>
      </c>
      <c r="Z76" s="195">
        <f xml:space="preserve"> Time!Z$140</f>
        <v>1</v>
      </c>
      <c r="AA76" s="195">
        <f xml:space="preserve"> Time!AA$140</f>
        <v>1</v>
      </c>
      <c r="AB76" s="195">
        <f xml:space="preserve"> Time!AB$140</f>
        <v>1</v>
      </c>
      <c r="AC76" s="195">
        <f xml:space="preserve"> Time!AC$140</f>
        <v>1</v>
      </c>
      <c r="AD76" s="195">
        <f xml:space="preserve"> Time!AD$140</f>
        <v>1</v>
      </c>
      <c r="AE76" s="195">
        <f xml:space="preserve"> Time!AE$140</f>
        <v>1</v>
      </c>
      <c r="AF76" s="195">
        <f xml:space="preserve"> Time!AF$140</f>
        <v>1</v>
      </c>
      <c r="AG76" s="195">
        <f xml:space="preserve"> Time!AG$140</f>
        <v>1</v>
      </c>
      <c r="AH76" s="195">
        <f xml:space="preserve"> Time!AH$140</f>
        <v>1</v>
      </c>
      <c r="AI76" s="195">
        <f xml:space="preserve"> Time!AI$140</f>
        <v>1</v>
      </c>
      <c r="AJ76" s="195">
        <f xml:space="preserve"> Time!AJ$140</f>
        <v>1</v>
      </c>
      <c r="AK76" s="195">
        <f xml:space="preserve"> Time!AK$140</f>
        <v>1</v>
      </c>
      <c r="AL76" s="195">
        <f xml:space="preserve"> Time!AL$140</f>
        <v>1</v>
      </c>
      <c r="AM76" s="195">
        <f xml:space="preserve"> Time!AM$140</f>
        <v>1</v>
      </c>
      <c r="AN76" s="195">
        <f xml:space="preserve"> Time!AN$140</f>
        <v>1</v>
      </c>
      <c r="AO76" s="195">
        <f xml:space="preserve"> Time!AO$140</f>
        <v>1</v>
      </c>
      <c r="AP76" s="195">
        <f xml:space="preserve"> Time!AP$140</f>
        <v>1</v>
      </c>
      <c r="AQ76" s="195">
        <f xml:space="preserve"> Time!AQ$140</f>
        <v>1</v>
      </c>
      <c r="AR76" s="195">
        <f xml:space="preserve"> Time!AR$140</f>
        <v>1</v>
      </c>
      <c r="AS76" s="195">
        <f xml:space="preserve"> Time!AS$140</f>
        <v>1</v>
      </c>
      <c r="AT76" s="195">
        <f xml:space="preserve"> Time!AT$140</f>
        <v>1</v>
      </c>
      <c r="AU76" s="195">
        <f xml:space="preserve"> Time!AU$140</f>
        <v>1</v>
      </c>
      <c r="AV76" s="195">
        <f xml:space="preserve"> Time!AV$140</f>
        <v>1</v>
      </c>
      <c r="AW76" s="195">
        <f xml:space="preserve"> Time!AW$140</f>
        <v>1</v>
      </c>
      <c r="AX76" s="195">
        <f xml:space="preserve"> Time!AX$140</f>
        <v>1</v>
      </c>
      <c r="AY76" s="195">
        <f xml:space="preserve"> Time!AY$140</f>
        <v>0</v>
      </c>
      <c r="AZ76" s="195">
        <f xml:space="preserve"> Time!AZ$140</f>
        <v>0</v>
      </c>
      <c r="BA76" s="195">
        <f xml:space="preserve"> Time!BA$140</f>
        <v>0</v>
      </c>
      <c r="BB76" s="195">
        <f xml:space="preserve"> Time!BB$140</f>
        <v>0</v>
      </c>
      <c r="BC76" s="195">
        <f xml:space="preserve"> Time!BC$140</f>
        <v>0</v>
      </c>
      <c r="BD76" s="195">
        <f xml:space="preserve"> Time!BD$140</f>
        <v>0</v>
      </c>
      <c r="BE76" s="195">
        <f xml:space="preserve"> Time!BE$140</f>
        <v>0</v>
      </c>
      <c r="BF76" s="195">
        <f xml:space="preserve"> Time!BF$140</f>
        <v>0</v>
      </c>
      <c r="BG76" s="195">
        <f xml:space="preserve"> Time!BG$140</f>
        <v>0</v>
      </c>
      <c r="BH76" s="195">
        <f xml:space="preserve"> Time!BH$140</f>
        <v>0</v>
      </c>
      <c r="BI76" s="195">
        <f xml:space="preserve"> Time!BI$140</f>
        <v>0</v>
      </c>
      <c r="BJ76" s="195">
        <f xml:space="preserve"> Time!BJ$140</f>
        <v>0</v>
      </c>
      <c r="BK76" s="195">
        <f xml:space="preserve"> Time!BK$140</f>
        <v>0</v>
      </c>
      <c r="BL76" s="195">
        <f xml:space="preserve"> Time!BL$140</f>
        <v>0</v>
      </c>
      <c r="BM76" s="195">
        <f xml:space="preserve"> Time!BM$140</f>
        <v>0</v>
      </c>
      <c r="BN76" s="195">
        <f xml:space="preserve"> Time!BN$140</f>
        <v>0</v>
      </c>
      <c r="BO76" s="195">
        <f xml:space="preserve"> Time!BO$140</f>
        <v>0</v>
      </c>
      <c r="BP76" s="195">
        <f xml:space="preserve"> Time!BP$140</f>
        <v>0</v>
      </c>
      <c r="BQ76" s="195">
        <f xml:space="preserve"> Time!BQ$140</f>
        <v>0</v>
      </c>
      <c r="BR76" s="195">
        <f xml:space="preserve"> Time!BR$140</f>
        <v>0</v>
      </c>
      <c r="BS76" s="195">
        <f xml:space="preserve"> Time!BS$140</f>
        <v>0</v>
      </c>
      <c r="BT76" s="195">
        <f xml:space="preserve"> Time!BT$140</f>
        <v>0</v>
      </c>
      <c r="BU76" s="195">
        <f xml:space="preserve"> Time!BU$140</f>
        <v>0</v>
      </c>
      <c r="BV76" s="195">
        <f xml:space="preserve"> Time!BV$140</f>
        <v>0</v>
      </c>
      <c r="BW76" s="195">
        <f xml:space="preserve"> Time!BW$140</f>
        <v>0</v>
      </c>
      <c r="BX76" s="195">
        <f xml:space="preserve"> Time!BX$140</f>
        <v>0</v>
      </c>
      <c r="BY76" s="195">
        <f xml:space="preserve"> Time!BY$140</f>
        <v>0</v>
      </c>
      <c r="BZ76" s="195">
        <f xml:space="preserve"> Time!BZ$140</f>
        <v>0</v>
      </c>
      <c r="CA76" s="195">
        <f xml:space="preserve"> Time!CA$140</f>
        <v>0</v>
      </c>
      <c r="CB76" s="195">
        <f xml:space="preserve"> Time!CB$140</f>
        <v>0</v>
      </c>
      <c r="CC76" s="195">
        <f xml:space="preserve"> Time!CC$140</f>
        <v>0</v>
      </c>
      <c r="CD76" s="195">
        <f xml:space="preserve"> Time!CD$140</f>
        <v>0</v>
      </c>
      <c r="CE76" s="195">
        <f xml:space="preserve"> Time!CE$140</f>
        <v>0</v>
      </c>
      <c r="CF76" s="195">
        <f xml:space="preserve"> Time!CF$140</f>
        <v>0</v>
      </c>
      <c r="CG76" s="195">
        <f xml:space="preserve"> Time!CG$140</f>
        <v>0</v>
      </c>
      <c r="CH76" s="195">
        <f xml:space="preserve"> Time!CH$140</f>
        <v>0</v>
      </c>
      <c r="CI76" s="195">
        <f xml:space="preserve"> Time!CI$140</f>
        <v>0</v>
      </c>
      <c r="CJ76" s="195">
        <f xml:space="preserve"> Time!CJ$140</f>
        <v>0</v>
      </c>
      <c r="CK76" s="195">
        <f xml:space="preserve"> Time!CK$140</f>
        <v>0</v>
      </c>
      <c r="CL76" s="195">
        <f xml:space="preserve"> Time!CL$140</f>
        <v>0</v>
      </c>
      <c r="CM76" s="195">
        <f xml:space="preserve"> Time!CM$140</f>
        <v>0</v>
      </c>
      <c r="CN76" s="195">
        <f xml:space="preserve"> Time!CN$140</f>
        <v>0</v>
      </c>
      <c r="CO76" s="195">
        <f xml:space="preserve"> Time!CO$140</f>
        <v>0</v>
      </c>
      <c r="CP76" s="195">
        <f xml:space="preserve"> Time!CP$140</f>
        <v>0</v>
      </c>
      <c r="CQ76" s="195">
        <f xml:space="preserve"> Time!CQ$140</f>
        <v>0</v>
      </c>
      <c r="CR76" s="195">
        <f xml:space="preserve"> Time!CR$140</f>
        <v>0</v>
      </c>
      <c r="CS76" s="195">
        <f xml:space="preserve"> Time!CS$140</f>
        <v>0</v>
      </c>
      <c r="CT76" s="195">
        <f xml:space="preserve"> Time!CT$140</f>
        <v>0</v>
      </c>
      <c r="CU76" s="195">
        <f xml:space="preserve"> Time!CU$140</f>
        <v>0</v>
      </c>
      <c r="CV76" s="195">
        <f xml:space="preserve"> Time!CV$140</f>
        <v>0</v>
      </c>
      <c r="CW76" s="195">
        <f xml:space="preserve"> Time!CW$140</f>
        <v>0</v>
      </c>
      <c r="CX76" s="195">
        <f xml:space="preserve"> Time!CX$140</f>
        <v>0</v>
      </c>
      <c r="CY76" s="195">
        <f xml:space="preserve"> Time!CY$140</f>
        <v>0</v>
      </c>
      <c r="CZ76" s="195">
        <f xml:space="preserve"> Time!CZ$140</f>
        <v>0</v>
      </c>
      <c r="DA76" s="195">
        <f xml:space="preserve"> Time!DA$140</f>
        <v>0</v>
      </c>
      <c r="DB76" s="195">
        <f xml:space="preserve"> Time!DB$140</f>
        <v>0</v>
      </c>
      <c r="DC76" s="195">
        <f xml:space="preserve"> Time!DC$140</f>
        <v>0</v>
      </c>
      <c r="DD76" s="195">
        <f xml:space="preserve"> Time!DD$140</f>
        <v>0</v>
      </c>
      <c r="DE76" s="195">
        <f xml:space="preserve"> Time!DE$140</f>
        <v>0</v>
      </c>
      <c r="DF76" s="195">
        <f xml:space="preserve"> Time!DF$140</f>
        <v>0</v>
      </c>
      <c r="DG76" s="195">
        <f xml:space="preserve"> Time!DG$140</f>
        <v>0</v>
      </c>
      <c r="DH76" s="195">
        <f xml:space="preserve"> Time!DH$140</f>
        <v>0</v>
      </c>
      <c r="DI76" s="195">
        <f xml:space="preserve"> Time!DI$140</f>
        <v>0</v>
      </c>
      <c r="DJ76" s="195">
        <f xml:space="preserve"> Time!DJ$140</f>
        <v>0</v>
      </c>
      <c r="DK76" s="195">
        <f xml:space="preserve"> Time!DK$140</f>
        <v>0</v>
      </c>
      <c r="DL76" s="195">
        <f xml:space="preserve"> Time!DL$140</f>
        <v>0</v>
      </c>
      <c r="DM76" s="195">
        <f xml:space="preserve"> Time!DM$140</f>
        <v>0</v>
      </c>
      <c r="DN76" s="195">
        <f xml:space="preserve"> Time!DN$140</f>
        <v>0</v>
      </c>
      <c r="DO76" s="195">
        <f xml:space="preserve"> Time!DO$140</f>
        <v>0</v>
      </c>
      <c r="DP76" s="195">
        <f xml:space="preserve"> Time!DP$140</f>
        <v>0</v>
      </c>
      <c r="DQ76" s="195">
        <f xml:space="preserve"> Time!DQ$140</f>
        <v>0</v>
      </c>
      <c r="DR76" s="195">
        <f xml:space="preserve"> Time!DR$140</f>
        <v>0</v>
      </c>
      <c r="DS76" s="195">
        <f xml:space="preserve"> Time!DS$140</f>
        <v>0</v>
      </c>
      <c r="DT76" s="195">
        <f xml:space="preserve"> Time!DT$140</f>
        <v>0</v>
      </c>
      <c r="DU76" s="195">
        <f xml:space="preserve"> Time!DU$140</f>
        <v>0</v>
      </c>
      <c r="DV76" s="195">
        <f xml:space="preserve"> Time!DV$140</f>
        <v>0</v>
      </c>
      <c r="DW76" s="195">
        <f xml:space="preserve"> Time!DW$140</f>
        <v>0</v>
      </c>
      <c r="DX76" s="195">
        <f xml:space="preserve"> Time!DX$140</f>
        <v>0</v>
      </c>
      <c r="DY76" s="195">
        <f xml:space="preserve"> Time!DY$140</f>
        <v>0</v>
      </c>
      <c r="DZ76" s="195">
        <f xml:space="preserve"> Time!DZ$140</f>
        <v>0</v>
      </c>
      <c r="EA76" s="195">
        <f xml:space="preserve"> Time!EA$140</f>
        <v>0</v>
      </c>
      <c r="EB76" s="195">
        <f xml:space="preserve"> Time!EB$140</f>
        <v>0</v>
      </c>
      <c r="EC76" s="195">
        <f xml:space="preserve"> Time!EC$140</f>
        <v>0</v>
      </c>
      <c r="ED76" s="195">
        <f xml:space="preserve"> Time!ED$140</f>
        <v>0</v>
      </c>
      <c r="EE76" s="195">
        <f xml:space="preserve"> Time!EE$140</f>
        <v>0</v>
      </c>
      <c r="EF76" s="195">
        <f xml:space="preserve"> Time!EF$140</f>
        <v>0</v>
      </c>
      <c r="EG76" s="195">
        <f xml:space="preserve"> Time!EG$140</f>
        <v>0</v>
      </c>
      <c r="EH76" s="195">
        <f xml:space="preserve"> Time!EH$140</f>
        <v>0</v>
      </c>
      <c r="EI76" s="195">
        <f xml:space="preserve"> Time!EI$140</f>
        <v>0</v>
      </c>
      <c r="EJ76" s="195">
        <f xml:space="preserve"> Time!EJ$140</f>
        <v>0</v>
      </c>
      <c r="EK76" s="195">
        <f xml:space="preserve"> Time!EK$140</f>
        <v>0</v>
      </c>
      <c r="EL76" s="195">
        <f xml:space="preserve"> Time!EL$140</f>
        <v>0</v>
      </c>
      <c r="EM76" s="195">
        <f xml:space="preserve"> Time!EM$140</f>
        <v>0</v>
      </c>
      <c r="EN76" s="195">
        <f xml:space="preserve"> Time!EN$140</f>
        <v>0</v>
      </c>
      <c r="EO76" s="195">
        <f xml:space="preserve"> Time!EO$140</f>
        <v>0</v>
      </c>
      <c r="EP76" s="195">
        <f xml:space="preserve"> Time!EP$140</f>
        <v>0</v>
      </c>
      <c r="EQ76" s="195">
        <f xml:space="preserve"> Time!EQ$140</f>
        <v>0</v>
      </c>
      <c r="ER76" s="195">
        <f xml:space="preserve"> Time!ER$140</f>
        <v>0</v>
      </c>
      <c r="ES76" s="195">
        <f xml:space="preserve"> Time!ES$140</f>
        <v>0</v>
      </c>
      <c r="ET76" s="195">
        <f xml:space="preserve"> Time!ET$140</f>
        <v>0</v>
      </c>
      <c r="EU76" s="195">
        <f xml:space="preserve"> Time!EU$140</f>
        <v>0</v>
      </c>
      <c r="EV76" s="195">
        <f xml:space="preserve"> Time!EV$140</f>
        <v>0</v>
      </c>
      <c r="EW76" s="195">
        <f xml:space="preserve"> Time!EW$140</f>
        <v>0</v>
      </c>
      <c r="EX76" s="195">
        <f xml:space="preserve"> Time!EX$140</f>
        <v>0</v>
      </c>
      <c r="EY76" s="195">
        <f xml:space="preserve"> Time!EY$140</f>
        <v>0</v>
      </c>
      <c r="EZ76" s="195">
        <f xml:space="preserve"> Time!EZ$140</f>
        <v>0</v>
      </c>
      <c r="FA76" s="195">
        <f xml:space="preserve"> Time!FA$140</f>
        <v>0</v>
      </c>
      <c r="FB76" s="195">
        <f xml:space="preserve"> Time!FB$140</f>
        <v>0</v>
      </c>
      <c r="FC76" s="195">
        <f xml:space="preserve"> Time!FC$140</f>
        <v>0</v>
      </c>
      <c r="FD76" s="195">
        <f xml:space="preserve"> Time!FD$140</f>
        <v>0</v>
      </c>
      <c r="FE76" s="195">
        <f xml:space="preserve"> Time!FE$140</f>
        <v>0</v>
      </c>
      <c r="FF76" s="195">
        <f xml:space="preserve"> Time!FF$140</f>
        <v>0</v>
      </c>
      <c r="FG76" s="195">
        <f xml:space="preserve"> Time!FG$140</f>
        <v>0</v>
      </c>
      <c r="FH76" s="195">
        <f xml:space="preserve"> Time!FH$140</f>
        <v>0</v>
      </c>
      <c r="FI76" s="195">
        <f xml:space="preserve"> Time!FI$140</f>
        <v>0</v>
      </c>
      <c r="FJ76" s="195">
        <f xml:space="preserve"> Time!FJ$140</f>
        <v>0</v>
      </c>
      <c r="FK76" s="195">
        <f xml:space="preserve"> Time!FK$140</f>
        <v>0</v>
      </c>
      <c r="FL76" s="195">
        <f xml:space="preserve"> Time!FL$140</f>
        <v>0</v>
      </c>
      <c r="FM76" s="195">
        <f xml:space="preserve"> Time!FM$140</f>
        <v>0</v>
      </c>
      <c r="FN76" s="195">
        <f xml:space="preserve"> Time!FN$140</f>
        <v>0</v>
      </c>
      <c r="FO76" s="195">
        <f xml:space="preserve"> Time!FO$140</f>
        <v>0</v>
      </c>
      <c r="FP76" s="195">
        <f xml:space="preserve"> Time!FP$140</f>
        <v>0</v>
      </c>
      <c r="FQ76" s="195">
        <f xml:space="preserve"> Time!FQ$140</f>
        <v>0</v>
      </c>
      <c r="FR76" s="195">
        <f xml:space="preserve"> Time!FR$140</f>
        <v>0</v>
      </c>
      <c r="FS76" s="195">
        <f xml:space="preserve"> Time!FS$140</f>
        <v>0</v>
      </c>
      <c r="FT76" s="195">
        <f xml:space="preserve"> Time!FT$140</f>
        <v>0</v>
      </c>
      <c r="FU76" s="195">
        <f xml:space="preserve"> Time!FU$140</f>
        <v>0</v>
      </c>
      <c r="FV76" s="195">
        <f xml:space="preserve"> Time!FV$140</f>
        <v>0</v>
      </c>
      <c r="FW76" s="195">
        <f xml:space="preserve"> Time!FW$140</f>
        <v>0</v>
      </c>
      <c r="FX76" s="195">
        <f xml:space="preserve"> Time!FX$140</f>
        <v>0</v>
      </c>
      <c r="FY76" s="195">
        <f xml:space="preserve"> Time!FY$140</f>
        <v>0</v>
      </c>
      <c r="FZ76" s="195">
        <f xml:space="preserve"> Time!FZ$140</f>
        <v>0</v>
      </c>
      <c r="GA76" s="195">
        <f xml:space="preserve"> Time!GA$140</f>
        <v>0</v>
      </c>
      <c r="GB76" s="195">
        <f xml:space="preserve"> Time!GB$140</f>
        <v>0</v>
      </c>
      <c r="GC76" s="195">
        <f xml:space="preserve"> Time!GC$140</f>
        <v>0</v>
      </c>
      <c r="GD76" s="195">
        <f xml:space="preserve"> Time!GD$140</f>
        <v>0</v>
      </c>
      <c r="GE76" s="195">
        <f xml:space="preserve"> Time!GE$140</f>
        <v>0</v>
      </c>
      <c r="GF76" s="195">
        <f xml:space="preserve"> Time!GF$140</f>
        <v>0</v>
      </c>
      <c r="GG76" s="195">
        <f xml:space="preserve"> Time!GG$140</f>
        <v>0</v>
      </c>
      <c r="GH76" s="195">
        <f xml:space="preserve"> Time!GH$140</f>
        <v>0</v>
      </c>
      <c r="GI76" s="195">
        <f xml:space="preserve"> Time!GI$140</f>
        <v>0</v>
      </c>
      <c r="GJ76" s="195">
        <f xml:space="preserve"> Time!GJ$140</f>
        <v>0</v>
      </c>
    </row>
    <row r="77" spans="1:192" x14ac:dyDescent="0.25">
      <c r="A77" s="243"/>
      <c r="B77" s="243"/>
      <c r="C77" s="244"/>
      <c r="D77" s="245"/>
      <c r="E77" s="241" t="s">
        <v>246</v>
      </c>
      <c r="F77" s="320"/>
      <c r="G77" s="320" t="str">
        <f xml:space="preserve"> SMU</f>
        <v>$ 000s</v>
      </c>
      <c r="H77" s="320">
        <f xml:space="preserve"> SUM(J77:GJ77)</f>
        <v>261452.83409255993</v>
      </c>
      <c r="I77" s="320"/>
      <c r="J77" s="320">
        <f t="shared" ref="J77:AO77" si="174" xml:space="preserve"> $F73 / $F74 / $F75 * J76</f>
        <v>0</v>
      </c>
      <c r="K77" s="320">
        <f t="shared" si="174"/>
        <v>0</v>
      </c>
      <c r="L77" s="320">
        <f t="shared" si="174"/>
        <v>0</v>
      </c>
      <c r="M77" s="320">
        <f t="shared" si="174"/>
        <v>0</v>
      </c>
      <c r="N77" s="320">
        <f t="shared" si="174"/>
        <v>0</v>
      </c>
      <c r="O77" s="320">
        <f t="shared" si="174"/>
        <v>0</v>
      </c>
      <c r="P77" s="320">
        <f t="shared" si="174"/>
        <v>0</v>
      </c>
      <c r="Q77" s="320">
        <f xml:space="preserve"> $F73 / $F74 / $F75 * Q76</f>
        <v>7689.7892380164658</v>
      </c>
      <c r="R77" s="320">
        <f t="shared" si="174"/>
        <v>7689.7892380164658</v>
      </c>
      <c r="S77" s="320">
        <f t="shared" si="174"/>
        <v>7689.7892380164658</v>
      </c>
      <c r="T77" s="320">
        <f t="shared" si="174"/>
        <v>7689.7892380164658</v>
      </c>
      <c r="U77" s="320">
        <f t="shared" si="174"/>
        <v>7689.7892380164658</v>
      </c>
      <c r="V77" s="320">
        <f t="shared" si="174"/>
        <v>7689.7892380164658</v>
      </c>
      <c r="W77" s="320">
        <f t="shared" si="174"/>
        <v>7689.7892380164658</v>
      </c>
      <c r="X77" s="320">
        <f t="shared" si="174"/>
        <v>7689.7892380164658</v>
      </c>
      <c r="Y77" s="320">
        <f t="shared" si="174"/>
        <v>7689.7892380164658</v>
      </c>
      <c r="Z77" s="320">
        <f t="shared" si="174"/>
        <v>7689.7892380164658</v>
      </c>
      <c r="AA77" s="320">
        <f t="shared" si="174"/>
        <v>7689.7892380164658</v>
      </c>
      <c r="AB77" s="320">
        <f t="shared" si="174"/>
        <v>7689.7892380164658</v>
      </c>
      <c r="AC77" s="320">
        <f t="shared" si="174"/>
        <v>7689.7892380164658</v>
      </c>
      <c r="AD77" s="320">
        <f t="shared" si="174"/>
        <v>7689.7892380164658</v>
      </c>
      <c r="AE77" s="320">
        <f t="shared" si="174"/>
        <v>7689.7892380164658</v>
      </c>
      <c r="AF77" s="320">
        <f t="shared" si="174"/>
        <v>7689.7892380164658</v>
      </c>
      <c r="AG77" s="320">
        <f t="shared" si="174"/>
        <v>7689.7892380164658</v>
      </c>
      <c r="AH77" s="320">
        <f t="shared" si="174"/>
        <v>7689.7892380164658</v>
      </c>
      <c r="AI77" s="320">
        <f t="shared" si="174"/>
        <v>7689.7892380164658</v>
      </c>
      <c r="AJ77" s="320">
        <f t="shared" si="174"/>
        <v>7689.7892380164658</v>
      </c>
      <c r="AK77" s="320">
        <f t="shared" si="174"/>
        <v>7689.7892380164658</v>
      </c>
      <c r="AL77" s="320">
        <f t="shared" si="174"/>
        <v>7689.7892380164658</v>
      </c>
      <c r="AM77" s="320">
        <f t="shared" si="174"/>
        <v>7689.7892380164658</v>
      </c>
      <c r="AN77" s="320">
        <f t="shared" si="174"/>
        <v>7689.7892380164658</v>
      </c>
      <c r="AO77" s="320">
        <f t="shared" si="174"/>
        <v>7689.7892380164658</v>
      </c>
      <c r="AP77" s="320">
        <f t="shared" ref="AP77:BD77" si="175" xml:space="preserve"> $F73 / $F74 / $F75 * AP76</f>
        <v>7689.7892380164658</v>
      </c>
      <c r="AQ77" s="320">
        <f t="shared" si="175"/>
        <v>7689.7892380164658</v>
      </c>
      <c r="AR77" s="320">
        <f t="shared" si="175"/>
        <v>7689.7892380164658</v>
      </c>
      <c r="AS77" s="320">
        <f t="shared" si="175"/>
        <v>7689.7892380164658</v>
      </c>
      <c r="AT77" s="320">
        <f t="shared" si="175"/>
        <v>7689.7892380164658</v>
      </c>
      <c r="AU77" s="320">
        <f t="shared" si="175"/>
        <v>7689.7892380164658</v>
      </c>
      <c r="AV77" s="320">
        <f t="shared" si="175"/>
        <v>7689.7892380164658</v>
      </c>
      <c r="AW77" s="320">
        <f t="shared" si="175"/>
        <v>7689.7892380164658</v>
      </c>
      <c r="AX77" s="320">
        <f t="shared" si="175"/>
        <v>7689.7892380164658</v>
      </c>
      <c r="AY77" s="320">
        <f t="shared" si="175"/>
        <v>0</v>
      </c>
      <c r="AZ77" s="320">
        <f t="shared" si="175"/>
        <v>0</v>
      </c>
      <c r="BA77" s="320">
        <f t="shared" si="175"/>
        <v>0</v>
      </c>
      <c r="BB77" s="320">
        <f t="shared" si="175"/>
        <v>0</v>
      </c>
      <c r="BC77" s="320">
        <f t="shared" si="175"/>
        <v>0</v>
      </c>
      <c r="BD77" s="320">
        <f t="shared" si="175"/>
        <v>0</v>
      </c>
      <c r="BE77" s="320">
        <f t="shared" ref="BE77:DP77" si="176" xml:space="preserve"> $F73 / $F74 / $F75 * BE76</f>
        <v>0</v>
      </c>
      <c r="BF77" s="320">
        <f t="shared" si="176"/>
        <v>0</v>
      </c>
      <c r="BG77" s="320">
        <f t="shared" si="176"/>
        <v>0</v>
      </c>
      <c r="BH77" s="320">
        <f t="shared" si="176"/>
        <v>0</v>
      </c>
      <c r="BI77" s="320">
        <f t="shared" si="176"/>
        <v>0</v>
      </c>
      <c r="BJ77" s="320">
        <f t="shared" si="176"/>
        <v>0</v>
      </c>
      <c r="BK77" s="320">
        <f t="shared" si="176"/>
        <v>0</v>
      </c>
      <c r="BL77" s="320">
        <f t="shared" si="176"/>
        <v>0</v>
      </c>
      <c r="BM77" s="320">
        <f t="shared" si="176"/>
        <v>0</v>
      </c>
      <c r="BN77" s="320">
        <f t="shared" si="176"/>
        <v>0</v>
      </c>
      <c r="BO77" s="320">
        <f t="shared" si="176"/>
        <v>0</v>
      </c>
      <c r="BP77" s="320">
        <f t="shared" si="176"/>
        <v>0</v>
      </c>
      <c r="BQ77" s="320">
        <f t="shared" si="176"/>
        <v>0</v>
      </c>
      <c r="BR77" s="320">
        <f t="shared" si="176"/>
        <v>0</v>
      </c>
      <c r="BS77" s="320">
        <f t="shared" si="176"/>
        <v>0</v>
      </c>
      <c r="BT77" s="320">
        <f t="shared" si="176"/>
        <v>0</v>
      </c>
      <c r="BU77" s="320">
        <f t="shared" si="176"/>
        <v>0</v>
      </c>
      <c r="BV77" s="320">
        <f t="shared" si="176"/>
        <v>0</v>
      </c>
      <c r="BW77" s="320">
        <f t="shared" si="176"/>
        <v>0</v>
      </c>
      <c r="BX77" s="320">
        <f t="shared" si="176"/>
        <v>0</v>
      </c>
      <c r="BY77" s="320">
        <f t="shared" si="176"/>
        <v>0</v>
      </c>
      <c r="BZ77" s="320">
        <f t="shared" si="176"/>
        <v>0</v>
      </c>
      <c r="CA77" s="320">
        <f t="shared" si="176"/>
        <v>0</v>
      </c>
      <c r="CB77" s="320">
        <f t="shared" si="176"/>
        <v>0</v>
      </c>
      <c r="CC77" s="320">
        <f t="shared" si="176"/>
        <v>0</v>
      </c>
      <c r="CD77" s="320">
        <f t="shared" si="176"/>
        <v>0</v>
      </c>
      <c r="CE77" s="320">
        <f t="shared" si="176"/>
        <v>0</v>
      </c>
      <c r="CF77" s="320">
        <f t="shared" si="176"/>
        <v>0</v>
      </c>
      <c r="CG77" s="320">
        <f t="shared" si="176"/>
        <v>0</v>
      </c>
      <c r="CH77" s="320">
        <f t="shared" si="176"/>
        <v>0</v>
      </c>
      <c r="CI77" s="320">
        <f t="shared" si="176"/>
        <v>0</v>
      </c>
      <c r="CJ77" s="320">
        <f t="shared" si="176"/>
        <v>0</v>
      </c>
      <c r="CK77" s="320">
        <f t="shared" si="176"/>
        <v>0</v>
      </c>
      <c r="CL77" s="320">
        <f t="shared" si="176"/>
        <v>0</v>
      </c>
      <c r="CM77" s="320">
        <f t="shared" si="176"/>
        <v>0</v>
      </c>
      <c r="CN77" s="320">
        <f t="shared" si="176"/>
        <v>0</v>
      </c>
      <c r="CO77" s="320">
        <f t="shared" si="176"/>
        <v>0</v>
      </c>
      <c r="CP77" s="320">
        <f t="shared" si="176"/>
        <v>0</v>
      </c>
      <c r="CQ77" s="320">
        <f t="shared" si="176"/>
        <v>0</v>
      </c>
      <c r="CR77" s="320">
        <f t="shared" si="176"/>
        <v>0</v>
      </c>
      <c r="CS77" s="320">
        <f t="shared" si="176"/>
        <v>0</v>
      </c>
      <c r="CT77" s="320">
        <f t="shared" si="176"/>
        <v>0</v>
      </c>
      <c r="CU77" s="320">
        <f t="shared" si="176"/>
        <v>0</v>
      </c>
      <c r="CV77" s="320">
        <f t="shared" si="176"/>
        <v>0</v>
      </c>
      <c r="CW77" s="320">
        <f t="shared" si="176"/>
        <v>0</v>
      </c>
      <c r="CX77" s="320">
        <f t="shared" si="176"/>
        <v>0</v>
      </c>
      <c r="CY77" s="320">
        <f t="shared" si="176"/>
        <v>0</v>
      </c>
      <c r="CZ77" s="320">
        <f t="shared" si="176"/>
        <v>0</v>
      </c>
      <c r="DA77" s="320">
        <f t="shared" si="176"/>
        <v>0</v>
      </c>
      <c r="DB77" s="320">
        <f t="shared" si="176"/>
        <v>0</v>
      </c>
      <c r="DC77" s="320">
        <f t="shared" si="176"/>
        <v>0</v>
      </c>
      <c r="DD77" s="320">
        <f t="shared" si="176"/>
        <v>0</v>
      </c>
      <c r="DE77" s="320">
        <f t="shared" si="176"/>
        <v>0</v>
      </c>
      <c r="DF77" s="320">
        <f t="shared" si="176"/>
        <v>0</v>
      </c>
      <c r="DG77" s="320">
        <f t="shared" si="176"/>
        <v>0</v>
      </c>
      <c r="DH77" s="320">
        <f t="shared" si="176"/>
        <v>0</v>
      </c>
      <c r="DI77" s="320">
        <f t="shared" si="176"/>
        <v>0</v>
      </c>
      <c r="DJ77" s="320">
        <f t="shared" si="176"/>
        <v>0</v>
      </c>
      <c r="DK77" s="320">
        <f t="shared" si="176"/>
        <v>0</v>
      </c>
      <c r="DL77" s="320">
        <f t="shared" si="176"/>
        <v>0</v>
      </c>
      <c r="DM77" s="320">
        <f t="shared" si="176"/>
        <v>0</v>
      </c>
      <c r="DN77" s="320">
        <f t="shared" si="176"/>
        <v>0</v>
      </c>
      <c r="DO77" s="320">
        <f t="shared" si="176"/>
        <v>0</v>
      </c>
      <c r="DP77" s="320">
        <f t="shared" si="176"/>
        <v>0</v>
      </c>
      <c r="DQ77" s="320">
        <f t="shared" ref="DQ77:GB77" si="177" xml:space="preserve"> $F73 / $F74 / $F75 * DQ76</f>
        <v>0</v>
      </c>
      <c r="DR77" s="320">
        <f t="shared" si="177"/>
        <v>0</v>
      </c>
      <c r="DS77" s="320">
        <f t="shared" si="177"/>
        <v>0</v>
      </c>
      <c r="DT77" s="320">
        <f t="shared" si="177"/>
        <v>0</v>
      </c>
      <c r="DU77" s="320">
        <f t="shared" si="177"/>
        <v>0</v>
      </c>
      <c r="DV77" s="320">
        <f t="shared" si="177"/>
        <v>0</v>
      </c>
      <c r="DW77" s="320">
        <f t="shared" si="177"/>
        <v>0</v>
      </c>
      <c r="DX77" s="320">
        <f t="shared" si="177"/>
        <v>0</v>
      </c>
      <c r="DY77" s="320">
        <f t="shared" si="177"/>
        <v>0</v>
      </c>
      <c r="DZ77" s="320">
        <f t="shared" si="177"/>
        <v>0</v>
      </c>
      <c r="EA77" s="320">
        <f t="shared" si="177"/>
        <v>0</v>
      </c>
      <c r="EB77" s="320">
        <f t="shared" si="177"/>
        <v>0</v>
      </c>
      <c r="EC77" s="320">
        <f t="shared" si="177"/>
        <v>0</v>
      </c>
      <c r="ED77" s="320">
        <f t="shared" si="177"/>
        <v>0</v>
      </c>
      <c r="EE77" s="320">
        <f t="shared" si="177"/>
        <v>0</v>
      </c>
      <c r="EF77" s="320">
        <f t="shared" si="177"/>
        <v>0</v>
      </c>
      <c r="EG77" s="320">
        <f t="shared" si="177"/>
        <v>0</v>
      </c>
      <c r="EH77" s="320">
        <f t="shared" si="177"/>
        <v>0</v>
      </c>
      <c r="EI77" s="320">
        <f t="shared" si="177"/>
        <v>0</v>
      </c>
      <c r="EJ77" s="320">
        <f t="shared" si="177"/>
        <v>0</v>
      </c>
      <c r="EK77" s="320">
        <f t="shared" si="177"/>
        <v>0</v>
      </c>
      <c r="EL77" s="320">
        <f t="shared" si="177"/>
        <v>0</v>
      </c>
      <c r="EM77" s="320">
        <f t="shared" si="177"/>
        <v>0</v>
      </c>
      <c r="EN77" s="320">
        <f t="shared" si="177"/>
        <v>0</v>
      </c>
      <c r="EO77" s="320">
        <f t="shared" si="177"/>
        <v>0</v>
      </c>
      <c r="EP77" s="320">
        <f t="shared" si="177"/>
        <v>0</v>
      </c>
      <c r="EQ77" s="320">
        <f t="shared" si="177"/>
        <v>0</v>
      </c>
      <c r="ER77" s="320">
        <f t="shared" si="177"/>
        <v>0</v>
      </c>
      <c r="ES77" s="320">
        <f t="shared" si="177"/>
        <v>0</v>
      </c>
      <c r="ET77" s="320">
        <f t="shared" si="177"/>
        <v>0</v>
      </c>
      <c r="EU77" s="320">
        <f t="shared" si="177"/>
        <v>0</v>
      </c>
      <c r="EV77" s="320">
        <f t="shared" si="177"/>
        <v>0</v>
      </c>
      <c r="EW77" s="320">
        <f t="shared" si="177"/>
        <v>0</v>
      </c>
      <c r="EX77" s="320">
        <f t="shared" si="177"/>
        <v>0</v>
      </c>
      <c r="EY77" s="320">
        <f t="shared" si="177"/>
        <v>0</v>
      </c>
      <c r="EZ77" s="320">
        <f t="shared" si="177"/>
        <v>0</v>
      </c>
      <c r="FA77" s="320">
        <f t="shared" si="177"/>
        <v>0</v>
      </c>
      <c r="FB77" s="320">
        <f t="shared" si="177"/>
        <v>0</v>
      </c>
      <c r="FC77" s="320">
        <f t="shared" si="177"/>
        <v>0</v>
      </c>
      <c r="FD77" s="320">
        <f t="shared" si="177"/>
        <v>0</v>
      </c>
      <c r="FE77" s="320">
        <f t="shared" si="177"/>
        <v>0</v>
      </c>
      <c r="FF77" s="320">
        <f t="shared" si="177"/>
        <v>0</v>
      </c>
      <c r="FG77" s="320">
        <f t="shared" si="177"/>
        <v>0</v>
      </c>
      <c r="FH77" s="320">
        <f t="shared" si="177"/>
        <v>0</v>
      </c>
      <c r="FI77" s="320">
        <f t="shared" si="177"/>
        <v>0</v>
      </c>
      <c r="FJ77" s="320">
        <f t="shared" si="177"/>
        <v>0</v>
      </c>
      <c r="FK77" s="320">
        <f t="shared" si="177"/>
        <v>0</v>
      </c>
      <c r="FL77" s="320">
        <f t="shared" si="177"/>
        <v>0</v>
      </c>
      <c r="FM77" s="320">
        <f t="shared" si="177"/>
        <v>0</v>
      </c>
      <c r="FN77" s="320">
        <f t="shared" si="177"/>
        <v>0</v>
      </c>
      <c r="FO77" s="320">
        <f t="shared" si="177"/>
        <v>0</v>
      </c>
      <c r="FP77" s="320">
        <f t="shared" si="177"/>
        <v>0</v>
      </c>
      <c r="FQ77" s="320">
        <f t="shared" si="177"/>
        <v>0</v>
      </c>
      <c r="FR77" s="320">
        <f t="shared" si="177"/>
        <v>0</v>
      </c>
      <c r="FS77" s="320">
        <f t="shared" si="177"/>
        <v>0</v>
      </c>
      <c r="FT77" s="320">
        <f t="shared" si="177"/>
        <v>0</v>
      </c>
      <c r="FU77" s="320">
        <f t="shared" si="177"/>
        <v>0</v>
      </c>
      <c r="FV77" s="320">
        <f t="shared" si="177"/>
        <v>0</v>
      </c>
      <c r="FW77" s="320">
        <f t="shared" si="177"/>
        <v>0</v>
      </c>
      <c r="FX77" s="320">
        <f t="shared" si="177"/>
        <v>0</v>
      </c>
      <c r="FY77" s="320">
        <f t="shared" si="177"/>
        <v>0</v>
      </c>
      <c r="FZ77" s="320">
        <f t="shared" si="177"/>
        <v>0</v>
      </c>
      <c r="GA77" s="320">
        <f t="shared" si="177"/>
        <v>0</v>
      </c>
      <c r="GB77" s="320">
        <f t="shared" si="177"/>
        <v>0</v>
      </c>
      <c r="GC77" s="320">
        <f t="shared" ref="GC77:GJ77" si="178" xml:space="preserve"> $F73 / $F74 / $F75 * GC76</f>
        <v>0</v>
      </c>
      <c r="GD77" s="320">
        <f t="shared" si="178"/>
        <v>0</v>
      </c>
      <c r="GE77" s="320">
        <f t="shared" si="178"/>
        <v>0</v>
      </c>
      <c r="GF77" s="320">
        <f t="shared" si="178"/>
        <v>0</v>
      </c>
      <c r="GG77" s="320">
        <f t="shared" si="178"/>
        <v>0</v>
      </c>
      <c r="GH77" s="320">
        <f t="shared" si="178"/>
        <v>0</v>
      </c>
      <c r="GI77" s="320">
        <f t="shared" si="178"/>
        <v>0</v>
      </c>
      <c r="GJ77" s="320">
        <f t="shared" si="178"/>
        <v>0</v>
      </c>
    </row>
    <row r="78" spans="1:192" x14ac:dyDescent="0.25">
      <c r="A78" s="243"/>
      <c r="B78" s="243"/>
      <c r="C78" s="244"/>
      <c r="D78" s="245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320"/>
      <c r="Q78" s="320"/>
      <c r="R78" s="320"/>
      <c r="S78" s="320"/>
      <c r="T78" s="320"/>
      <c r="U78" s="320"/>
      <c r="V78" s="320"/>
      <c r="W78" s="320"/>
      <c r="X78" s="320"/>
      <c r="Y78" s="320"/>
      <c r="Z78" s="320"/>
      <c r="AA78" s="320"/>
      <c r="AB78" s="320"/>
      <c r="AC78" s="320"/>
      <c r="AD78" s="320"/>
      <c r="AE78" s="320"/>
      <c r="AF78" s="320"/>
      <c r="AG78" s="320"/>
      <c r="AH78" s="320"/>
      <c r="AI78" s="320"/>
      <c r="AJ78" s="320"/>
      <c r="AK78" s="320"/>
      <c r="AL78" s="320"/>
      <c r="AM78" s="320"/>
      <c r="AN78" s="320"/>
      <c r="AO78" s="320"/>
      <c r="AP78" s="320"/>
      <c r="AQ78" s="320"/>
      <c r="AR78" s="320"/>
      <c r="AS78" s="320"/>
      <c r="AT78" s="320"/>
      <c r="AU78" s="320"/>
      <c r="AV78" s="320"/>
      <c r="AW78" s="320"/>
      <c r="AX78" s="320"/>
      <c r="AY78" s="320"/>
      <c r="AZ78" s="320"/>
      <c r="BA78" s="320"/>
      <c r="BB78" s="320"/>
      <c r="BC78" s="320"/>
      <c r="BD78" s="320"/>
      <c r="BE78" s="320"/>
      <c r="BF78" s="320"/>
      <c r="BG78" s="320"/>
      <c r="BH78" s="320"/>
      <c r="BI78" s="320"/>
      <c r="BJ78" s="320"/>
      <c r="BK78" s="320"/>
      <c r="BL78" s="320"/>
      <c r="BM78" s="320"/>
      <c r="BN78" s="320"/>
      <c r="BO78" s="320"/>
      <c r="BP78" s="320"/>
      <c r="BQ78" s="320"/>
      <c r="BR78" s="320"/>
      <c r="BS78" s="320"/>
      <c r="BT78" s="320"/>
      <c r="BU78" s="320"/>
      <c r="BV78" s="320"/>
      <c r="BW78" s="320"/>
      <c r="BX78" s="320"/>
      <c r="BY78" s="320"/>
      <c r="BZ78" s="320"/>
      <c r="CA78" s="320"/>
      <c r="CB78" s="320"/>
      <c r="CC78" s="320"/>
      <c r="CD78" s="320"/>
      <c r="CE78" s="320"/>
      <c r="CF78" s="320"/>
      <c r="CG78" s="320"/>
      <c r="CH78" s="320"/>
      <c r="CI78" s="320"/>
      <c r="CJ78" s="320"/>
      <c r="CK78" s="320"/>
      <c r="CL78" s="320"/>
      <c r="CM78" s="320"/>
      <c r="CN78" s="320"/>
      <c r="CO78" s="320"/>
      <c r="CP78" s="320"/>
      <c r="CQ78" s="320"/>
      <c r="CR78" s="320"/>
      <c r="CS78" s="320"/>
      <c r="CT78" s="320"/>
      <c r="CU78" s="320"/>
      <c r="CV78" s="320"/>
      <c r="CW78" s="320"/>
      <c r="CX78" s="320"/>
      <c r="CY78" s="320"/>
      <c r="CZ78" s="320"/>
      <c r="DA78" s="320"/>
      <c r="DB78" s="320"/>
      <c r="DC78" s="320"/>
      <c r="DD78" s="320"/>
      <c r="DE78" s="320"/>
      <c r="DF78" s="320"/>
      <c r="DG78" s="320"/>
      <c r="DH78" s="320"/>
      <c r="DI78" s="320"/>
      <c r="DJ78" s="320"/>
      <c r="DK78" s="320"/>
      <c r="DL78" s="320"/>
      <c r="DM78" s="320"/>
      <c r="DN78" s="320"/>
      <c r="DO78" s="320"/>
      <c r="DP78" s="320"/>
      <c r="DQ78" s="320"/>
      <c r="DR78" s="320"/>
      <c r="DS78" s="320"/>
      <c r="DT78" s="320"/>
      <c r="DU78" s="320"/>
      <c r="DV78" s="320"/>
      <c r="DW78" s="320"/>
      <c r="DX78" s="320"/>
      <c r="DY78" s="320"/>
      <c r="DZ78" s="320"/>
      <c r="EA78" s="320"/>
      <c r="EB78" s="320"/>
      <c r="EC78" s="320"/>
      <c r="ED78" s="320"/>
      <c r="EE78" s="320"/>
      <c r="EF78" s="320"/>
      <c r="EG78" s="320"/>
      <c r="EH78" s="320"/>
      <c r="EI78" s="320"/>
      <c r="EJ78" s="320"/>
      <c r="EK78" s="320"/>
      <c r="EL78" s="320"/>
      <c r="EM78" s="320"/>
      <c r="EN78" s="320"/>
      <c r="EO78" s="320"/>
      <c r="EP78" s="320"/>
      <c r="EQ78" s="320"/>
      <c r="ER78" s="320"/>
      <c r="ES78" s="320"/>
      <c r="ET78" s="320"/>
      <c r="EU78" s="320"/>
      <c r="EV78" s="320"/>
      <c r="EW78" s="320"/>
      <c r="EX78" s="320"/>
      <c r="EY78" s="320"/>
      <c r="EZ78" s="320"/>
      <c r="FA78" s="320"/>
      <c r="FB78" s="320"/>
      <c r="FC78" s="320"/>
      <c r="FD78" s="320"/>
      <c r="FE78" s="320"/>
      <c r="FF78" s="320"/>
      <c r="FG78" s="320"/>
      <c r="FH78" s="320"/>
      <c r="FI78" s="320"/>
      <c r="FJ78" s="320"/>
      <c r="FK78" s="320"/>
      <c r="FL78" s="320"/>
      <c r="FM78" s="320"/>
      <c r="FN78" s="320"/>
      <c r="FO78" s="320"/>
      <c r="FP78" s="320"/>
      <c r="FQ78" s="320"/>
      <c r="FR78" s="320"/>
      <c r="FS78" s="320"/>
      <c r="FT78" s="320"/>
      <c r="FU78" s="320"/>
      <c r="FV78" s="320"/>
      <c r="FW78" s="320"/>
      <c r="FX78" s="320"/>
      <c r="FY78" s="320"/>
      <c r="FZ78" s="320"/>
      <c r="GA78" s="320"/>
      <c r="GB78" s="320"/>
      <c r="GC78" s="320"/>
      <c r="GD78" s="320"/>
      <c r="GE78" s="320"/>
      <c r="GF78" s="320"/>
      <c r="GG78" s="320"/>
      <c r="GH78" s="320"/>
      <c r="GI78" s="320"/>
      <c r="GJ78" s="320"/>
    </row>
    <row r="79" spans="1:192" x14ac:dyDescent="0.25">
      <c r="A79" s="243"/>
      <c r="B79" s="243"/>
      <c r="C79" s="244" t="s">
        <v>250</v>
      </c>
      <c r="D79" s="245"/>
      <c r="E79" s="320"/>
      <c r="F79" s="320"/>
      <c r="G79" s="320"/>
      <c r="H79" s="320"/>
      <c r="I79" s="320"/>
      <c r="J79" s="320"/>
      <c r="K79" s="320"/>
      <c r="L79" s="320"/>
      <c r="M79" s="320"/>
      <c r="N79" s="320"/>
      <c r="O79" s="320"/>
      <c r="P79" s="320"/>
      <c r="Q79" s="320"/>
      <c r="R79" s="320"/>
      <c r="S79" s="320"/>
      <c r="T79" s="320"/>
      <c r="U79" s="320"/>
      <c r="V79" s="320"/>
      <c r="W79" s="320"/>
      <c r="X79" s="320"/>
      <c r="Y79" s="320"/>
      <c r="Z79" s="320"/>
      <c r="AA79" s="320"/>
      <c r="AB79" s="320"/>
      <c r="AC79" s="320"/>
      <c r="AD79" s="320"/>
      <c r="AE79" s="320"/>
      <c r="AF79" s="320"/>
      <c r="AG79" s="320"/>
      <c r="AH79" s="320"/>
      <c r="AI79" s="320"/>
      <c r="AJ79" s="320"/>
      <c r="AK79" s="320"/>
      <c r="AL79" s="320"/>
      <c r="AM79" s="320"/>
      <c r="AN79" s="320"/>
      <c r="AO79" s="320"/>
      <c r="AP79" s="320"/>
      <c r="AQ79" s="320"/>
      <c r="AR79" s="320"/>
      <c r="AS79" s="320"/>
      <c r="AT79" s="320"/>
      <c r="AU79" s="320"/>
      <c r="AV79" s="320"/>
      <c r="AW79" s="320"/>
      <c r="AX79" s="320"/>
      <c r="AY79" s="320"/>
      <c r="AZ79" s="320"/>
      <c r="BA79" s="320"/>
      <c r="BB79" s="320"/>
      <c r="BC79" s="320"/>
      <c r="BD79" s="320"/>
      <c r="BE79" s="320"/>
      <c r="BF79" s="320"/>
      <c r="BG79" s="320"/>
      <c r="BH79" s="320"/>
      <c r="BI79" s="320"/>
      <c r="BJ79" s="320"/>
      <c r="BK79" s="320"/>
      <c r="BL79" s="320"/>
      <c r="BM79" s="320"/>
      <c r="BN79" s="320"/>
      <c r="BO79" s="320"/>
      <c r="BP79" s="320"/>
      <c r="BQ79" s="320"/>
      <c r="BR79" s="320"/>
      <c r="BS79" s="320"/>
      <c r="BT79" s="320"/>
      <c r="BU79" s="320"/>
      <c r="BV79" s="320"/>
      <c r="BW79" s="320"/>
      <c r="BX79" s="320"/>
      <c r="BY79" s="320"/>
      <c r="BZ79" s="320"/>
      <c r="CA79" s="320"/>
      <c r="CB79" s="320"/>
      <c r="CC79" s="320"/>
      <c r="CD79" s="320"/>
      <c r="CE79" s="320"/>
      <c r="CF79" s="320"/>
      <c r="CG79" s="320"/>
      <c r="CH79" s="320"/>
      <c r="CI79" s="320"/>
      <c r="CJ79" s="320"/>
      <c r="CK79" s="320"/>
      <c r="CL79" s="320"/>
      <c r="CM79" s="320"/>
      <c r="CN79" s="320"/>
      <c r="CO79" s="320"/>
      <c r="CP79" s="320"/>
      <c r="CQ79" s="320"/>
      <c r="CR79" s="320"/>
      <c r="CS79" s="320"/>
      <c r="CT79" s="320"/>
      <c r="CU79" s="320"/>
      <c r="CV79" s="320"/>
      <c r="CW79" s="320"/>
      <c r="CX79" s="320"/>
      <c r="CY79" s="320"/>
      <c r="CZ79" s="320"/>
      <c r="DA79" s="320"/>
      <c r="DB79" s="320"/>
      <c r="DC79" s="320"/>
      <c r="DD79" s="320"/>
      <c r="DE79" s="320"/>
      <c r="DF79" s="320"/>
      <c r="DG79" s="320"/>
      <c r="DH79" s="320"/>
      <c r="DI79" s="320"/>
      <c r="DJ79" s="320"/>
      <c r="DK79" s="320"/>
      <c r="DL79" s="320"/>
      <c r="DM79" s="320"/>
      <c r="DN79" s="320"/>
      <c r="DO79" s="320"/>
      <c r="DP79" s="320"/>
      <c r="DQ79" s="320"/>
      <c r="DR79" s="320"/>
      <c r="DS79" s="320"/>
      <c r="DT79" s="320"/>
      <c r="DU79" s="320"/>
      <c r="DV79" s="320"/>
      <c r="DW79" s="320"/>
      <c r="DX79" s="320"/>
      <c r="DY79" s="320"/>
      <c r="DZ79" s="320"/>
      <c r="EA79" s="320"/>
      <c r="EB79" s="320"/>
      <c r="EC79" s="320"/>
      <c r="ED79" s="320"/>
      <c r="EE79" s="320"/>
      <c r="EF79" s="320"/>
      <c r="EG79" s="320"/>
      <c r="EH79" s="320"/>
      <c r="EI79" s="320"/>
      <c r="EJ79" s="320"/>
      <c r="EK79" s="320"/>
      <c r="EL79" s="320"/>
      <c r="EM79" s="320"/>
      <c r="EN79" s="320"/>
      <c r="EO79" s="320"/>
      <c r="EP79" s="320"/>
      <c r="EQ79" s="320"/>
      <c r="ER79" s="320"/>
      <c r="ES79" s="320"/>
      <c r="ET79" s="320"/>
      <c r="EU79" s="320"/>
      <c r="EV79" s="320"/>
      <c r="EW79" s="320"/>
      <c r="EX79" s="320"/>
      <c r="EY79" s="320"/>
      <c r="EZ79" s="320"/>
      <c r="FA79" s="320"/>
      <c r="FB79" s="320"/>
      <c r="FC79" s="320"/>
      <c r="FD79" s="320"/>
      <c r="FE79" s="320"/>
      <c r="FF79" s="320"/>
      <c r="FG79" s="320"/>
      <c r="FH79" s="320"/>
      <c r="FI79" s="320"/>
      <c r="FJ79" s="320"/>
      <c r="FK79" s="320"/>
      <c r="FL79" s="320"/>
      <c r="FM79" s="320"/>
      <c r="FN79" s="320"/>
      <c r="FO79" s="320"/>
      <c r="FP79" s="320"/>
      <c r="FQ79" s="320"/>
      <c r="FR79" s="320"/>
      <c r="FS79" s="320"/>
      <c r="FT79" s="320"/>
      <c r="FU79" s="320"/>
      <c r="FV79" s="320"/>
      <c r="FW79" s="320"/>
      <c r="FX79" s="320"/>
      <c r="FY79" s="320"/>
      <c r="FZ79" s="320"/>
      <c r="GA79" s="320"/>
      <c r="GB79" s="320"/>
      <c r="GC79" s="320"/>
      <c r="GD79" s="320"/>
      <c r="GE79" s="320"/>
      <c r="GF79" s="320"/>
      <c r="GG79" s="320"/>
      <c r="GH79" s="320"/>
      <c r="GI79" s="320"/>
      <c r="GJ79" s="320"/>
    </row>
    <row r="80" spans="1:192" x14ac:dyDescent="0.25">
      <c r="A80" s="243"/>
      <c r="B80" s="243"/>
      <c r="C80" s="244"/>
      <c r="D80" s="245"/>
      <c r="E80" s="12" t="str">
        <f t="shared" ref="E80:AJ80" si="179" xml:space="preserve"> E$47</f>
        <v>Senior debt service at target cover ratio</v>
      </c>
      <c r="F80" s="12">
        <f t="shared" si="179"/>
        <v>0</v>
      </c>
      <c r="G80" s="12" t="str">
        <f t="shared" si="179"/>
        <v>$ 000s</v>
      </c>
      <c r="H80" s="12">
        <f t="shared" si="179"/>
        <v>362575.69100318541</v>
      </c>
      <c r="I80" s="12">
        <f t="shared" si="179"/>
        <v>0</v>
      </c>
      <c r="J80" s="12">
        <f t="shared" si="179"/>
        <v>0</v>
      </c>
      <c r="K80" s="12">
        <f t="shared" si="179"/>
        <v>0</v>
      </c>
      <c r="L80" s="12">
        <f t="shared" si="179"/>
        <v>0</v>
      </c>
      <c r="M80" s="12">
        <f t="shared" si="179"/>
        <v>0</v>
      </c>
      <c r="N80" s="12">
        <f t="shared" si="179"/>
        <v>0</v>
      </c>
      <c r="O80" s="12">
        <f t="shared" si="179"/>
        <v>0</v>
      </c>
      <c r="P80" s="12">
        <f t="shared" si="179"/>
        <v>0</v>
      </c>
      <c r="Q80" s="12">
        <f t="shared" si="179"/>
        <v>14877.548809880025</v>
      </c>
      <c r="R80" s="12">
        <f t="shared" si="179"/>
        <v>12163.431631999971</v>
      </c>
      <c r="S80" s="9">
        <f t="shared" si="179"/>
        <v>11369.197009925427</v>
      </c>
      <c r="T80" s="12">
        <f t="shared" si="179"/>
        <v>11216.998020053576</v>
      </c>
      <c r="U80" s="12">
        <f t="shared" si="179"/>
        <v>11268.501191493238</v>
      </c>
      <c r="V80" s="12">
        <f t="shared" si="179"/>
        <v>11116.068353701381</v>
      </c>
      <c r="W80" s="12">
        <f t="shared" si="179"/>
        <v>11166.446306510034</v>
      </c>
      <c r="X80" s="12">
        <f t="shared" si="179"/>
        <v>11028.851136792866</v>
      </c>
      <c r="Y80" s="12">
        <f t="shared" si="179"/>
        <v>11047.92206456056</v>
      </c>
      <c r="Z80" s="12">
        <f t="shared" si="179"/>
        <v>10909.916428437678</v>
      </c>
      <c r="AA80" s="12">
        <f t="shared" si="179"/>
        <v>10957.93655465769</v>
      </c>
      <c r="AB80" s="12">
        <f t="shared" si="179"/>
        <v>10804.738239618764</v>
      </c>
      <c r="AC80" s="12">
        <f t="shared" si="179"/>
        <v>10851.627094308475</v>
      </c>
      <c r="AD80" s="12">
        <f t="shared" si="179"/>
        <v>10698.1525757484</v>
      </c>
      <c r="AE80" s="12">
        <f t="shared" si="179"/>
        <v>10743.841081860937</v>
      </c>
      <c r="AF80" s="12">
        <f t="shared" si="179"/>
        <v>10604.577907625293</v>
      </c>
      <c r="AG80" s="12">
        <f t="shared" si="179"/>
        <v>10620.049053279494</v>
      </c>
      <c r="AH80" s="12">
        <f t="shared" si="179"/>
        <v>10480.318579606408</v>
      </c>
      <c r="AI80" s="12">
        <f t="shared" si="179"/>
        <v>10523.490034737417</v>
      </c>
      <c r="AJ80" s="12">
        <f t="shared" si="179"/>
        <v>10369.117974060267</v>
      </c>
      <c r="AK80" s="12">
        <f t="shared" ref="AK80:CV80" si="180" xml:space="preserve"> AK$47</f>
        <v>10411.082422686904</v>
      </c>
      <c r="AL80" s="12">
        <f t="shared" si="180"/>
        <v>10256.388492539636</v>
      </c>
      <c r="AM80" s="12">
        <f t="shared" si="180"/>
        <v>10297.071124289079</v>
      </c>
      <c r="AN80" s="12">
        <f t="shared" si="180"/>
        <v>10155.925277366325</v>
      </c>
      <c r="AO80" s="12">
        <f t="shared" si="180"/>
        <v>10167.540869270617</v>
      </c>
      <c r="AP80" s="12">
        <f t="shared" si="180"/>
        <v>10025.86638454254</v>
      </c>
      <c r="AQ80" s="12">
        <f t="shared" si="180"/>
        <v>10063.858587500385</v>
      </c>
      <c r="AR80" s="12">
        <f t="shared" si="180"/>
        <v>9908.1237730644407</v>
      </c>
      <c r="AS80" s="12">
        <f t="shared" si="180"/>
        <v>9944.8275397653597</v>
      </c>
      <c r="AT80" s="12">
        <f t="shared" si="180"/>
        <v>9788.7224990144059</v>
      </c>
      <c r="AU80" s="12">
        <f t="shared" si="180"/>
        <v>9824.0561237390393</v>
      </c>
      <c r="AV80" s="12">
        <f t="shared" si="180"/>
        <v>9680.7958090221782</v>
      </c>
      <c r="AW80" s="12">
        <f t="shared" si="180"/>
        <v>9688.2786085649805</v>
      </c>
      <c r="AX80" s="12">
        <f t="shared" si="180"/>
        <v>9544.4234429616008</v>
      </c>
      <c r="AY80" s="12">
        <f t="shared" si="180"/>
        <v>0</v>
      </c>
      <c r="AZ80" s="12">
        <f t="shared" si="180"/>
        <v>0</v>
      </c>
      <c r="BA80" s="12">
        <f t="shared" si="180"/>
        <v>0</v>
      </c>
      <c r="BB80" s="12">
        <f t="shared" si="180"/>
        <v>0</v>
      </c>
      <c r="BC80" s="12">
        <f t="shared" si="180"/>
        <v>0</v>
      </c>
      <c r="BD80" s="12">
        <f t="shared" si="180"/>
        <v>0</v>
      </c>
      <c r="BE80" s="12">
        <f t="shared" si="180"/>
        <v>0</v>
      </c>
      <c r="BF80" s="12">
        <f t="shared" si="180"/>
        <v>0</v>
      </c>
      <c r="BG80" s="12">
        <f t="shared" si="180"/>
        <v>0</v>
      </c>
      <c r="BH80" s="12">
        <f t="shared" si="180"/>
        <v>0</v>
      </c>
      <c r="BI80" s="12">
        <f t="shared" si="180"/>
        <v>0</v>
      </c>
      <c r="BJ80" s="12">
        <f t="shared" si="180"/>
        <v>0</v>
      </c>
      <c r="BK80" s="12">
        <f t="shared" si="180"/>
        <v>0</v>
      </c>
      <c r="BL80" s="12">
        <f t="shared" si="180"/>
        <v>0</v>
      </c>
      <c r="BM80" s="12">
        <f t="shared" si="180"/>
        <v>0</v>
      </c>
      <c r="BN80" s="12">
        <f t="shared" si="180"/>
        <v>0</v>
      </c>
      <c r="BO80" s="12">
        <f t="shared" si="180"/>
        <v>0</v>
      </c>
      <c r="BP80" s="12">
        <f t="shared" si="180"/>
        <v>0</v>
      </c>
      <c r="BQ80" s="12">
        <f t="shared" si="180"/>
        <v>0</v>
      </c>
      <c r="BR80" s="12">
        <f t="shared" si="180"/>
        <v>0</v>
      </c>
      <c r="BS80" s="12">
        <f t="shared" si="180"/>
        <v>0</v>
      </c>
      <c r="BT80" s="12">
        <f t="shared" si="180"/>
        <v>0</v>
      </c>
      <c r="BU80" s="12">
        <f t="shared" si="180"/>
        <v>0</v>
      </c>
      <c r="BV80" s="12">
        <f t="shared" si="180"/>
        <v>0</v>
      </c>
      <c r="BW80" s="12">
        <f t="shared" si="180"/>
        <v>0</v>
      </c>
      <c r="BX80" s="12">
        <f t="shared" si="180"/>
        <v>0</v>
      </c>
      <c r="BY80" s="12">
        <f t="shared" si="180"/>
        <v>0</v>
      </c>
      <c r="BZ80" s="12">
        <f t="shared" si="180"/>
        <v>0</v>
      </c>
      <c r="CA80" s="12">
        <f t="shared" si="180"/>
        <v>0</v>
      </c>
      <c r="CB80" s="12">
        <f t="shared" si="180"/>
        <v>0</v>
      </c>
      <c r="CC80" s="12">
        <f t="shared" si="180"/>
        <v>0</v>
      </c>
      <c r="CD80" s="12">
        <f t="shared" si="180"/>
        <v>0</v>
      </c>
      <c r="CE80" s="12">
        <f t="shared" si="180"/>
        <v>0</v>
      </c>
      <c r="CF80" s="12">
        <f t="shared" si="180"/>
        <v>0</v>
      </c>
      <c r="CG80" s="12">
        <f t="shared" si="180"/>
        <v>0</v>
      </c>
      <c r="CH80" s="12">
        <f t="shared" si="180"/>
        <v>0</v>
      </c>
      <c r="CI80" s="12">
        <f t="shared" si="180"/>
        <v>0</v>
      </c>
      <c r="CJ80" s="12">
        <f t="shared" si="180"/>
        <v>0</v>
      </c>
      <c r="CK80" s="12">
        <f t="shared" si="180"/>
        <v>0</v>
      </c>
      <c r="CL80" s="12">
        <f t="shared" si="180"/>
        <v>0</v>
      </c>
      <c r="CM80" s="12">
        <f t="shared" si="180"/>
        <v>0</v>
      </c>
      <c r="CN80" s="12">
        <f t="shared" si="180"/>
        <v>0</v>
      </c>
      <c r="CO80" s="12">
        <f t="shared" si="180"/>
        <v>0</v>
      </c>
      <c r="CP80" s="12">
        <f t="shared" si="180"/>
        <v>0</v>
      </c>
      <c r="CQ80" s="12">
        <f t="shared" si="180"/>
        <v>0</v>
      </c>
      <c r="CR80" s="12">
        <f t="shared" si="180"/>
        <v>0</v>
      </c>
      <c r="CS80" s="12">
        <f t="shared" si="180"/>
        <v>0</v>
      </c>
      <c r="CT80" s="12">
        <f t="shared" si="180"/>
        <v>0</v>
      </c>
      <c r="CU80" s="12">
        <f t="shared" si="180"/>
        <v>0</v>
      </c>
      <c r="CV80" s="12">
        <f t="shared" si="180"/>
        <v>0</v>
      </c>
      <c r="CW80" s="12">
        <f t="shared" ref="CW80:FH80" si="181" xml:space="preserve"> CW$47</f>
        <v>0</v>
      </c>
      <c r="CX80" s="12">
        <f t="shared" si="181"/>
        <v>0</v>
      </c>
      <c r="CY80" s="12">
        <f t="shared" si="181"/>
        <v>0</v>
      </c>
      <c r="CZ80" s="12">
        <f t="shared" si="181"/>
        <v>0</v>
      </c>
      <c r="DA80" s="12">
        <f t="shared" si="181"/>
        <v>0</v>
      </c>
      <c r="DB80" s="12">
        <f t="shared" si="181"/>
        <v>0</v>
      </c>
      <c r="DC80" s="12">
        <f t="shared" si="181"/>
        <v>0</v>
      </c>
      <c r="DD80" s="12">
        <f t="shared" si="181"/>
        <v>0</v>
      </c>
      <c r="DE80" s="12">
        <f t="shared" si="181"/>
        <v>0</v>
      </c>
      <c r="DF80" s="12">
        <f t="shared" si="181"/>
        <v>0</v>
      </c>
      <c r="DG80" s="12">
        <f t="shared" si="181"/>
        <v>0</v>
      </c>
      <c r="DH80" s="12">
        <f t="shared" si="181"/>
        <v>0</v>
      </c>
      <c r="DI80" s="12">
        <f t="shared" si="181"/>
        <v>0</v>
      </c>
      <c r="DJ80" s="12">
        <f t="shared" si="181"/>
        <v>0</v>
      </c>
      <c r="DK80" s="12">
        <f t="shared" si="181"/>
        <v>0</v>
      </c>
      <c r="DL80" s="12">
        <f t="shared" si="181"/>
        <v>0</v>
      </c>
      <c r="DM80" s="12">
        <f t="shared" si="181"/>
        <v>0</v>
      </c>
      <c r="DN80" s="12">
        <f t="shared" si="181"/>
        <v>0</v>
      </c>
      <c r="DO80" s="12">
        <f t="shared" si="181"/>
        <v>0</v>
      </c>
      <c r="DP80" s="12">
        <f t="shared" si="181"/>
        <v>0</v>
      </c>
      <c r="DQ80" s="12">
        <f t="shared" si="181"/>
        <v>0</v>
      </c>
      <c r="DR80" s="12">
        <f t="shared" si="181"/>
        <v>0</v>
      </c>
      <c r="DS80" s="12">
        <f t="shared" si="181"/>
        <v>0</v>
      </c>
      <c r="DT80" s="12">
        <f t="shared" si="181"/>
        <v>0</v>
      </c>
      <c r="DU80" s="12">
        <f t="shared" si="181"/>
        <v>0</v>
      </c>
      <c r="DV80" s="12">
        <f t="shared" si="181"/>
        <v>0</v>
      </c>
      <c r="DW80" s="12">
        <f t="shared" si="181"/>
        <v>0</v>
      </c>
      <c r="DX80" s="12">
        <f t="shared" si="181"/>
        <v>0</v>
      </c>
      <c r="DY80" s="12">
        <f t="shared" si="181"/>
        <v>0</v>
      </c>
      <c r="DZ80" s="12">
        <f t="shared" si="181"/>
        <v>0</v>
      </c>
      <c r="EA80" s="12">
        <f t="shared" si="181"/>
        <v>0</v>
      </c>
      <c r="EB80" s="12">
        <f t="shared" si="181"/>
        <v>0</v>
      </c>
      <c r="EC80" s="12">
        <f t="shared" si="181"/>
        <v>0</v>
      </c>
      <c r="ED80" s="12">
        <f t="shared" si="181"/>
        <v>0</v>
      </c>
      <c r="EE80" s="12">
        <f t="shared" si="181"/>
        <v>0</v>
      </c>
      <c r="EF80" s="12">
        <f t="shared" si="181"/>
        <v>0</v>
      </c>
      <c r="EG80" s="12">
        <f t="shared" si="181"/>
        <v>0</v>
      </c>
      <c r="EH80" s="12">
        <f t="shared" si="181"/>
        <v>0</v>
      </c>
      <c r="EI80" s="12">
        <f t="shared" si="181"/>
        <v>0</v>
      </c>
      <c r="EJ80" s="12">
        <f t="shared" si="181"/>
        <v>0</v>
      </c>
      <c r="EK80" s="12">
        <f t="shared" si="181"/>
        <v>0</v>
      </c>
      <c r="EL80" s="12">
        <f t="shared" si="181"/>
        <v>0</v>
      </c>
      <c r="EM80" s="12">
        <f t="shared" si="181"/>
        <v>0</v>
      </c>
      <c r="EN80" s="12">
        <f t="shared" si="181"/>
        <v>0</v>
      </c>
      <c r="EO80" s="12">
        <f t="shared" si="181"/>
        <v>0</v>
      </c>
      <c r="EP80" s="12">
        <f t="shared" si="181"/>
        <v>0</v>
      </c>
      <c r="EQ80" s="12">
        <f t="shared" si="181"/>
        <v>0</v>
      </c>
      <c r="ER80" s="12">
        <f t="shared" si="181"/>
        <v>0</v>
      </c>
      <c r="ES80" s="12">
        <f t="shared" si="181"/>
        <v>0</v>
      </c>
      <c r="ET80" s="12">
        <f t="shared" si="181"/>
        <v>0</v>
      </c>
      <c r="EU80" s="12">
        <f t="shared" si="181"/>
        <v>0</v>
      </c>
      <c r="EV80" s="12">
        <f t="shared" si="181"/>
        <v>0</v>
      </c>
      <c r="EW80" s="12">
        <f t="shared" si="181"/>
        <v>0</v>
      </c>
      <c r="EX80" s="12">
        <f t="shared" si="181"/>
        <v>0</v>
      </c>
      <c r="EY80" s="12">
        <f t="shared" si="181"/>
        <v>0</v>
      </c>
      <c r="EZ80" s="12">
        <f t="shared" si="181"/>
        <v>0</v>
      </c>
      <c r="FA80" s="12">
        <f t="shared" si="181"/>
        <v>0</v>
      </c>
      <c r="FB80" s="12">
        <f t="shared" si="181"/>
        <v>0</v>
      </c>
      <c r="FC80" s="12">
        <f t="shared" si="181"/>
        <v>0</v>
      </c>
      <c r="FD80" s="12">
        <f t="shared" si="181"/>
        <v>0</v>
      </c>
      <c r="FE80" s="12">
        <f t="shared" si="181"/>
        <v>0</v>
      </c>
      <c r="FF80" s="12">
        <f t="shared" si="181"/>
        <v>0</v>
      </c>
      <c r="FG80" s="12">
        <f t="shared" si="181"/>
        <v>0</v>
      </c>
      <c r="FH80" s="12">
        <f t="shared" si="181"/>
        <v>0</v>
      </c>
      <c r="FI80" s="12">
        <f t="shared" ref="FI80:GJ80" si="182" xml:space="preserve"> FI$47</f>
        <v>0</v>
      </c>
      <c r="FJ80" s="12">
        <f t="shared" si="182"/>
        <v>0</v>
      </c>
      <c r="FK80" s="12">
        <f t="shared" si="182"/>
        <v>0</v>
      </c>
      <c r="FL80" s="12">
        <f t="shared" si="182"/>
        <v>0</v>
      </c>
      <c r="FM80" s="12">
        <f t="shared" si="182"/>
        <v>0</v>
      </c>
      <c r="FN80" s="12">
        <f t="shared" si="182"/>
        <v>0</v>
      </c>
      <c r="FO80" s="12">
        <f t="shared" si="182"/>
        <v>0</v>
      </c>
      <c r="FP80" s="12">
        <f t="shared" si="182"/>
        <v>0</v>
      </c>
      <c r="FQ80" s="12">
        <f t="shared" si="182"/>
        <v>0</v>
      </c>
      <c r="FR80" s="12">
        <f t="shared" si="182"/>
        <v>0</v>
      </c>
      <c r="FS80" s="12">
        <f t="shared" si="182"/>
        <v>0</v>
      </c>
      <c r="FT80" s="12">
        <f t="shared" si="182"/>
        <v>0</v>
      </c>
      <c r="FU80" s="12">
        <f t="shared" si="182"/>
        <v>0</v>
      </c>
      <c r="FV80" s="12">
        <f t="shared" si="182"/>
        <v>0</v>
      </c>
      <c r="FW80" s="12">
        <f t="shared" si="182"/>
        <v>0</v>
      </c>
      <c r="FX80" s="12">
        <f t="shared" si="182"/>
        <v>0</v>
      </c>
      <c r="FY80" s="12">
        <f t="shared" si="182"/>
        <v>0</v>
      </c>
      <c r="FZ80" s="12">
        <f t="shared" si="182"/>
        <v>0</v>
      </c>
      <c r="GA80" s="12">
        <f t="shared" si="182"/>
        <v>0</v>
      </c>
      <c r="GB80" s="12">
        <f t="shared" si="182"/>
        <v>0</v>
      </c>
      <c r="GC80" s="12">
        <f t="shared" si="182"/>
        <v>0</v>
      </c>
      <c r="GD80" s="12">
        <f t="shared" si="182"/>
        <v>0</v>
      </c>
      <c r="GE80" s="12">
        <f t="shared" si="182"/>
        <v>0</v>
      </c>
      <c r="GF80" s="12">
        <f t="shared" si="182"/>
        <v>0</v>
      </c>
      <c r="GG80" s="12">
        <f t="shared" si="182"/>
        <v>0</v>
      </c>
      <c r="GH80" s="12">
        <f t="shared" si="182"/>
        <v>0</v>
      </c>
      <c r="GI80" s="12">
        <f t="shared" si="182"/>
        <v>0</v>
      </c>
      <c r="GJ80" s="12">
        <f t="shared" si="182"/>
        <v>0</v>
      </c>
    </row>
    <row r="81" spans="1:192" x14ac:dyDescent="0.25">
      <c r="A81" s="243"/>
      <c r="B81" s="243"/>
      <c r="C81" s="244"/>
      <c r="D81" s="245"/>
      <c r="E81" s="12" t="str">
        <f t="shared" ref="E81:AJ81" si="183" xml:space="preserve"> E$127</f>
        <v>Senior debt interest POS</v>
      </c>
      <c r="F81" s="12">
        <f t="shared" si="183"/>
        <v>0</v>
      </c>
      <c r="G81" s="12" t="str">
        <f t="shared" si="183"/>
        <v>$ 000s</v>
      </c>
      <c r="H81" s="12">
        <f t="shared" si="183"/>
        <v>101122.85691062584</v>
      </c>
      <c r="I81" s="12">
        <f t="shared" si="183"/>
        <v>0</v>
      </c>
      <c r="J81" s="12">
        <f t="shared" si="183"/>
        <v>0</v>
      </c>
      <c r="K81" s="12">
        <f t="shared" si="183"/>
        <v>0</v>
      </c>
      <c r="L81" s="12">
        <f t="shared" si="183"/>
        <v>0</v>
      </c>
      <c r="M81" s="12">
        <f t="shared" si="183"/>
        <v>0</v>
      </c>
      <c r="N81" s="12">
        <f t="shared" si="183"/>
        <v>0</v>
      </c>
      <c r="O81" s="12">
        <f t="shared" si="183"/>
        <v>0</v>
      </c>
      <c r="P81" s="12">
        <f t="shared" si="183"/>
        <v>0</v>
      </c>
      <c r="Q81" s="12">
        <f t="shared" si="183"/>
        <v>5490.4885997170286</v>
      </c>
      <c r="R81" s="12">
        <f t="shared" si="183"/>
        <v>5208.8812421517378</v>
      </c>
      <c r="S81" s="12">
        <f t="shared" si="183"/>
        <v>5150.698619329838</v>
      </c>
      <c r="T81" s="12">
        <f t="shared" si="183"/>
        <v>4939.4017258438371</v>
      </c>
      <c r="U81" s="12">
        <f t="shared" si="183"/>
        <v>4890.4156927626054</v>
      </c>
      <c r="V81" s="12">
        <f t="shared" si="183"/>
        <v>4679.9820858667244</v>
      </c>
      <c r="W81" s="12">
        <f t="shared" si="183"/>
        <v>4623.0598529431027</v>
      </c>
      <c r="X81" s="12">
        <f t="shared" si="183"/>
        <v>4437.4978869511606</v>
      </c>
      <c r="Y81" s="12">
        <f t="shared" si="183"/>
        <v>4348.7623968734915</v>
      </c>
      <c r="Z81" s="12">
        <f t="shared" si="183"/>
        <v>4139.9544333853328</v>
      </c>
      <c r="AA81" s="12">
        <f t="shared" si="183"/>
        <v>4067.3930523602999</v>
      </c>
      <c r="AB81" s="12">
        <f t="shared" si="183"/>
        <v>3859.686344430635</v>
      </c>
      <c r="AC81" s="12">
        <f t="shared" si="183"/>
        <v>3778.6230752670499</v>
      </c>
      <c r="AD81" s="12">
        <f t="shared" si="183"/>
        <v>3571.1819759348855</v>
      </c>
      <c r="AE81" s="12">
        <f t="shared" si="183"/>
        <v>3481.3957562860055</v>
      </c>
      <c r="AF81" s="12">
        <f t="shared" si="183"/>
        <v>3293.3167329723806</v>
      </c>
      <c r="AG81" s="12">
        <f t="shared" si="183"/>
        <v>3175.9091530774881</v>
      </c>
      <c r="AH81" s="12">
        <f t="shared" si="183"/>
        <v>2970.4243500030871</v>
      </c>
      <c r="AI81" s="12">
        <f t="shared" si="183"/>
        <v>2861.9831795831374</v>
      </c>
      <c r="AJ81" s="12">
        <f t="shared" si="183"/>
        <v>2656.9227587118971</v>
      </c>
      <c r="AK81" s="12">
        <f t="shared" ref="AK81:CV81" si="184" xml:space="preserve"> AK$127</f>
        <v>2538.7534209790188</v>
      </c>
      <c r="AL81" s="12">
        <f t="shared" si="184"/>
        <v>2334.4915769976237</v>
      </c>
      <c r="AM81" s="12">
        <f t="shared" si="184"/>
        <v>2206.6425127143648</v>
      </c>
      <c r="AN81" s="12">
        <f t="shared" si="184"/>
        <v>2014.3020306700373</v>
      </c>
      <c r="AO81" s="12">
        <f t="shared" si="184"/>
        <v>1864.9708817783853</v>
      </c>
      <c r="AP81" s="12">
        <f t="shared" si="184"/>
        <v>1662.2656425214886</v>
      </c>
      <c r="AQ81" s="12">
        <f t="shared" si="184"/>
        <v>1513.3323010541239</v>
      </c>
      <c r="AR81" s="12">
        <f t="shared" si="184"/>
        <v>1311.1498118213583</v>
      </c>
      <c r="AS81" s="12">
        <f t="shared" si="184"/>
        <v>1151.452158528172</v>
      </c>
      <c r="AT81" s="12">
        <f t="shared" si="184"/>
        <v>949.90909391292848</v>
      </c>
      <c r="AU81" s="12">
        <f t="shared" si="184"/>
        <v>778.76761362029913</v>
      </c>
      <c r="AV81" s="12">
        <f t="shared" si="184"/>
        <v>581.06896255285449</v>
      </c>
      <c r="AW81" s="12">
        <f t="shared" si="184"/>
        <v>394.89603601835171</v>
      </c>
      <c r="AX81" s="12">
        <f t="shared" si="184"/>
        <v>194.87595300510679</v>
      </c>
      <c r="AY81" s="12">
        <f t="shared" si="184"/>
        <v>5.5904867622302847E-12</v>
      </c>
      <c r="AZ81" s="12">
        <f t="shared" si="184"/>
        <v>5.5008757903528424E-12</v>
      </c>
      <c r="BA81" s="12">
        <f t="shared" si="184"/>
        <v>5.5930211399552512E-12</v>
      </c>
      <c r="BB81" s="12">
        <f t="shared" si="184"/>
        <v>5.5029975404371124E-12</v>
      </c>
      <c r="BC81" s="12">
        <f t="shared" si="184"/>
        <v>5.5954476718195812E-12</v>
      </c>
      <c r="BD81" s="12">
        <f t="shared" si="184"/>
        <v>5.5365477136446222E-12</v>
      </c>
      <c r="BE81" s="12">
        <f t="shared" si="184"/>
        <v>0</v>
      </c>
      <c r="BF81" s="12">
        <f t="shared" si="184"/>
        <v>0</v>
      </c>
      <c r="BG81" s="12">
        <f t="shared" si="184"/>
        <v>0</v>
      </c>
      <c r="BH81" s="12">
        <f t="shared" si="184"/>
        <v>0</v>
      </c>
      <c r="BI81" s="12">
        <f t="shared" si="184"/>
        <v>0</v>
      </c>
      <c r="BJ81" s="12">
        <f t="shared" si="184"/>
        <v>0</v>
      </c>
      <c r="BK81" s="12">
        <f t="shared" si="184"/>
        <v>0</v>
      </c>
      <c r="BL81" s="12">
        <f t="shared" si="184"/>
        <v>0</v>
      </c>
      <c r="BM81" s="12">
        <f t="shared" si="184"/>
        <v>0</v>
      </c>
      <c r="BN81" s="12">
        <f t="shared" si="184"/>
        <v>0</v>
      </c>
      <c r="BO81" s="12">
        <f t="shared" si="184"/>
        <v>0</v>
      </c>
      <c r="BP81" s="12">
        <f t="shared" si="184"/>
        <v>0</v>
      </c>
      <c r="BQ81" s="12">
        <f t="shared" si="184"/>
        <v>0</v>
      </c>
      <c r="BR81" s="12">
        <f t="shared" si="184"/>
        <v>0</v>
      </c>
      <c r="BS81" s="12">
        <f t="shared" si="184"/>
        <v>0</v>
      </c>
      <c r="BT81" s="12">
        <f t="shared" si="184"/>
        <v>0</v>
      </c>
      <c r="BU81" s="12">
        <f t="shared" si="184"/>
        <v>0</v>
      </c>
      <c r="BV81" s="12">
        <f t="shared" si="184"/>
        <v>0</v>
      </c>
      <c r="BW81" s="12">
        <f t="shared" si="184"/>
        <v>0</v>
      </c>
      <c r="BX81" s="12">
        <f t="shared" si="184"/>
        <v>0</v>
      </c>
      <c r="BY81" s="12">
        <f t="shared" si="184"/>
        <v>0</v>
      </c>
      <c r="BZ81" s="12">
        <f t="shared" si="184"/>
        <v>0</v>
      </c>
      <c r="CA81" s="12">
        <f t="shared" si="184"/>
        <v>0</v>
      </c>
      <c r="CB81" s="12">
        <f t="shared" si="184"/>
        <v>0</v>
      </c>
      <c r="CC81" s="12">
        <f t="shared" si="184"/>
        <v>0</v>
      </c>
      <c r="CD81" s="12">
        <f t="shared" si="184"/>
        <v>0</v>
      </c>
      <c r="CE81" s="12">
        <f t="shared" si="184"/>
        <v>0</v>
      </c>
      <c r="CF81" s="12">
        <f t="shared" si="184"/>
        <v>0</v>
      </c>
      <c r="CG81" s="12">
        <f t="shared" si="184"/>
        <v>0</v>
      </c>
      <c r="CH81" s="12">
        <f t="shared" si="184"/>
        <v>0</v>
      </c>
      <c r="CI81" s="12">
        <f t="shared" si="184"/>
        <v>0</v>
      </c>
      <c r="CJ81" s="12">
        <f t="shared" si="184"/>
        <v>0</v>
      </c>
      <c r="CK81" s="12">
        <f t="shared" si="184"/>
        <v>0</v>
      </c>
      <c r="CL81" s="12">
        <f t="shared" si="184"/>
        <v>0</v>
      </c>
      <c r="CM81" s="12">
        <f t="shared" si="184"/>
        <v>0</v>
      </c>
      <c r="CN81" s="12">
        <f t="shared" si="184"/>
        <v>0</v>
      </c>
      <c r="CO81" s="12">
        <f t="shared" si="184"/>
        <v>0</v>
      </c>
      <c r="CP81" s="12">
        <f t="shared" si="184"/>
        <v>0</v>
      </c>
      <c r="CQ81" s="12">
        <f t="shared" si="184"/>
        <v>0</v>
      </c>
      <c r="CR81" s="12">
        <f t="shared" si="184"/>
        <v>0</v>
      </c>
      <c r="CS81" s="12">
        <f t="shared" si="184"/>
        <v>0</v>
      </c>
      <c r="CT81" s="12">
        <f t="shared" si="184"/>
        <v>0</v>
      </c>
      <c r="CU81" s="12">
        <f t="shared" si="184"/>
        <v>0</v>
      </c>
      <c r="CV81" s="12">
        <f t="shared" si="184"/>
        <v>0</v>
      </c>
      <c r="CW81" s="12">
        <f t="shared" ref="CW81:FH81" si="185" xml:space="preserve"> CW$127</f>
        <v>0</v>
      </c>
      <c r="CX81" s="12">
        <f t="shared" si="185"/>
        <v>0</v>
      </c>
      <c r="CY81" s="12">
        <f t="shared" si="185"/>
        <v>0</v>
      </c>
      <c r="CZ81" s="12">
        <f t="shared" si="185"/>
        <v>0</v>
      </c>
      <c r="DA81" s="12">
        <f t="shared" si="185"/>
        <v>0</v>
      </c>
      <c r="DB81" s="12">
        <f t="shared" si="185"/>
        <v>0</v>
      </c>
      <c r="DC81" s="12">
        <f t="shared" si="185"/>
        <v>0</v>
      </c>
      <c r="DD81" s="12">
        <f t="shared" si="185"/>
        <v>0</v>
      </c>
      <c r="DE81" s="12">
        <f t="shared" si="185"/>
        <v>0</v>
      </c>
      <c r="DF81" s="12">
        <f t="shared" si="185"/>
        <v>0</v>
      </c>
      <c r="DG81" s="12">
        <f t="shared" si="185"/>
        <v>0</v>
      </c>
      <c r="DH81" s="12">
        <f t="shared" si="185"/>
        <v>0</v>
      </c>
      <c r="DI81" s="12">
        <f t="shared" si="185"/>
        <v>0</v>
      </c>
      <c r="DJ81" s="12">
        <f t="shared" si="185"/>
        <v>0</v>
      </c>
      <c r="DK81" s="12">
        <f t="shared" si="185"/>
        <v>0</v>
      </c>
      <c r="DL81" s="12">
        <f t="shared" si="185"/>
        <v>0</v>
      </c>
      <c r="DM81" s="12">
        <f t="shared" si="185"/>
        <v>0</v>
      </c>
      <c r="DN81" s="12">
        <f t="shared" si="185"/>
        <v>0</v>
      </c>
      <c r="DO81" s="12">
        <f t="shared" si="185"/>
        <v>0</v>
      </c>
      <c r="DP81" s="12">
        <f t="shared" si="185"/>
        <v>0</v>
      </c>
      <c r="DQ81" s="12">
        <f t="shared" si="185"/>
        <v>0</v>
      </c>
      <c r="DR81" s="12">
        <f t="shared" si="185"/>
        <v>0</v>
      </c>
      <c r="DS81" s="12">
        <f t="shared" si="185"/>
        <v>0</v>
      </c>
      <c r="DT81" s="12">
        <f t="shared" si="185"/>
        <v>0</v>
      </c>
      <c r="DU81" s="12">
        <f t="shared" si="185"/>
        <v>0</v>
      </c>
      <c r="DV81" s="12">
        <f t="shared" si="185"/>
        <v>0</v>
      </c>
      <c r="DW81" s="12">
        <f t="shared" si="185"/>
        <v>0</v>
      </c>
      <c r="DX81" s="12">
        <f t="shared" si="185"/>
        <v>0</v>
      </c>
      <c r="DY81" s="12">
        <f t="shared" si="185"/>
        <v>0</v>
      </c>
      <c r="DZ81" s="12">
        <f t="shared" si="185"/>
        <v>0</v>
      </c>
      <c r="EA81" s="12">
        <f t="shared" si="185"/>
        <v>0</v>
      </c>
      <c r="EB81" s="12">
        <f t="shared" si="185"/>
        <v>0</v>
      </c>
      <c r="EC81" s="12">
        <f t="shared" si="185"/>
        <v>0</v>
      </c>
      <c r="ED81" s="12">
        <f t="shared" si="185"/>
        <v>0</v>
      </c>
      <c r="EE81" s="12">
        <f t="shared" si="185"/>
        <v>0</v>
      </c>
      <c r="EF81" s="12">
        <f t="shared" si="185"/>
        <v>0</v>
      </c>
      <c r="EG81" s="12">
        <f t="shared" si="185"/>
        <v>0</v>
      </c>
      <c r="EH81" s="12">
        <f t="shared" si="185"/>
        <v>0</v>
      </c>
      <c r="EI81" s="12">
        <f t="shared" si="185"/>
        <v>0</v>
      </c>
      <c r="EJ81" s="12">
        <f t="shared" si="185"/>
        <v>0</v>
      </c>
      <c r="EK81" s="12">
        <f t="shared" si="185"/>
        <v>0</v>
      </c>
      <c r="EL81" s="12">
        <f t="shared" si="185"/>
        <v>0</v>
      </c>
      <c r="EM81" s="12">
        <f t="shared" si="185"/>
        <v>0</v>
      </c>
      <c r="EN81" s="12">
        <f t="shared" si="185"/>
        <v>0</v>
      </c>
      <c r="EO81" s="12">
        <f t="shared" si="185"/>
        <v>0</v>
      </c>
      <c r="EP81" s="12">
        <f t="shared" si="185"/>
        <v>0</v>
      </c>
      <c r="EQ81" s="12">
        <f t="shared" si="185"/>
        <v>0</v>
      </c>
      <c r="ER81" s="12">
        <f t="shared" si="185"/>
        <v>0</v>
      </c>
      <c r="ES81" s="12">
        <f t="shared" si="185"/>
        <v>0</v>
      </c>
      <c r="ET81" s="12">
        <f t="shared" si="185"/>
        <v>0</v>
      </c>
      <c r="EU81" s="12">
        <f t="shared" si="185"/>
        <v>0</v>
      </c>
      <c r="EV81" s="12">
        <f t="shared" si="185"/>
        <v>0</v>
      </c>
      <c r="EW81" s="12">
        <f t="shared" si="185"/>
        <v>0</v>
      </c>
      <c r="EX81" s="12">
        <f t="shared" si="185"/>
        <v>0</v>
      </c>
      <c r="EY81" s="12">
        <f t="shared" si="185"/>
        <v>0</v>
      </c>
      <c r="EZ81" s="12">
        <f t="shared" si="185"/>
        <v>0</v>
      </c>
      <c r="FA81" s="12">
        <f t="shared" si="185"/>
        <v>0</v>
      </c>
      <c r="FB81" s="12">
        <f t="shared" si="185"/>
        <v>0</v>
      </c>
      <c r="FC81" s="12">
        <f t="shared" si="185"/>
        <v>0</v>
      </c>
      <c r="FD81" s="12">
        <f t="shared" si="185"/>
        <v>0</v>
      </c>
      <c r="FE81" s="12">
        <f t="shared" si="185"/>
        <v>0</v>
      </c>
      <c r="FF81" s="12">
        <f t="shared" si="185"/>
        <v>0</v>
      </c>
      <c r="FG81" s="12">
        <f t="shared" si="185"/>
        <v>0</v>
      </c>
      <c r="FH81" s="12">
        <f t="shared" si="185"/>
        <v>0</v>
      </c>
      <c r="FI81" s="12">
        <f t="shared" ref="FI81:GJ81" si="186" xml:space="preserve"> FI$127</f>
        <v>0</v>
      </c>
      <c r="FJ81" s="12">
        <f t="shared" si="186"/>
        <v>0</v>
      </c>
      <c r="FK81" s="12">
        <f t="shared" si="186"/>
        <v>0</v>
      </c>
      <c r="FL81" s="12">
        <f t="shared" si="186"/>
        <v>0</v>
      </c>
      <c r="FM81" s="12">
        <f t="shared" si="186"/>
        <v>0</v>
      </c>
      <c r="FN81" s="12">
        <f t="shared" si="186"/>
        <v>0</v>
      </c>
      <c r="FO81" s="12">
        <f t="shared" si="186"/>
        <v>0</v>
      </c>
      <c r="FP81" s="12">
        <f t="shared" si="186"/>
        <v>0</v>
      </c>
      <c r="FQ81" s="12">
        <f t="shared" si="186"/>
        <v>0</v>
      </c>
      <c r="FR81" s="12">
        <f t="shared" si="186"/>
        <v>0</v>
      </c>
      <c r="FS81" s="12">
        <f t="shared" si="186"/>
        <v>0</v>
      </c>
      <c r="FT81" s="12">
        <f t="shared" si="186"/>
        <v>0</v>
      </c>
      <c r="FU81" s="12">
        <f t="shared" si="186"/>
        <v>0</v>
      </c>
      <c r="FV81" s="12">
        <f t="shared" si="186"/>
        <v>0</v>
      </c>
      <c r="FW81" s="12">
        <f t="shared" si="186"/>
        <v>0</v>
      </c>
      <c r="FX81" s="12">
        <f t="shared" si="186"/>
        <v>0</v>
      </c>
      <c r="FY81" s="12">
        <f t="shared" si="186"/>
        <v>0</v>
      </c>
      <c r="FZ81" s="12">
        <f t="shared" si="186"/>
        <v>0</v>
      </c>
      <c r="GA81" s="12">
        <f t="shared" si="186"/>
        <v>0</v>
      </c>
      <c r="GB81" s="12">
        <f t="shared" si="186"/>
        <v>0</v>
      </c>
      <c r="GC81" s="12">
        <f t="shared" si="186"/>
        <v>0</v>
      </c>
      <c r="GD81" s="12">
        <f t="shared" si="186"/>
        <v>0</v>
      </c>
      <c r="GE81" s="12">
        <f t="shared" si="186"/>
        <v>0</v>
      </c>
      <c r="GF81" s="12">
        <f t="shared" si="186"/>
        <v>0</v>
      </c>
      <c r="GG81" s="12">
        <f t="shared" si="186"/>
        <v>0</v>
      </c>
      <c r="GH81" s="12">
        <f t="shared" si="186"/>
        <v>0</v>
      </c>
      <c r="GI81" s="12">
        <f t="shared" si="186"/>
        <v>0</v>
      </c>
      <c r="GJ81" s="12">
        <f t="shared" si="186"/>
        <v>0</v>
      </c>
    </row>
    <row r="82" spans="1:192" x14ac:dyDescent="0.25">
      <c r="E82" s="195" t="str">
        <f xml:space="preserve"> Time!E$140</f>
        <v>Senior debt repayment period flag</v>
      </c>
      <c r="F82" s="195">
        <f xml:space="preserve"> Time!F$140</f>
        <v>0</v>
      </c>
      <c r="G82" s="195" t="str">
        <f xml:space="preserve"> Time!G$140</f>
        <v>flag</v>
      </c>
      <c r="H82" s="195">
        <f xml:space="preserve"> Time!H$140</f>
        <v>34</v>
      </c>
      <c r="I82" s="195">
        <f xml:space="preserve"> Time!I$140</f>
        <v>0</v>
      </c>
      <c r="J82" s="195">
        <f xml:space="preserve"> Time!J$140</f>
        <v>0</v>
      </c>
      <c r="K82" s="195">
        <f xml:space="preserve"> Time!K$140</f>
        <v>0</v>
      </c>
      <c r="L82" s="195">
        <f xml:space="preserve"> Time!L$140</f>
        <v>0</v>
      </c>
      <c r="M82" s="195">
        <f xml:space="preserve"> Time!M$140</f>
        <v>0</v>
      </c>
      <c r="N82" s="195">
        <f xml:space="preserve"> Time!N$140</f>
        <v>0</v>
      </c>
      <c r="O82" s="195">
        <f xml:space="preserve"> Time!O$140</f>
        <v>0</v>
      </c>
      <c r="P82" s="195">
        <f xml:space="preserve"> Time!P$140</f>
        <v>0</v>
      </c>
      <c r="Q82" s="195">
        <f xml:space="preserve"> Time!Q$140</f>
        <v>1</v>
      </c>
      <c r="R82" s="195">
        <f xml:space="preserve"> Time!R$140</f>
        <v>1</v>
      </c>
      <c r="S82" s="195">
        <f xml:space="preserve"> Time!S$140</f>
        <v>1</v>
      </c>
      <c r="T82" s="195">
        <f xml:space="preserve"> Time!T$140</f>
        <v>1</v>
      </c>
      <c r="U82" s="195">
        <f xml:space="preserve"> Time!U$140</f>
        <v>1</v>
      </c>
      <c r="V82" s="195">
        <f xml:space="preserve"> Time!V$140</f>
        <v>1</v>
      </c>
      <c r="W82" s="195">
        <f xml:space="preserve"> Time!W$140</f>
        <v>1</v>
      </c>
      <c r="X82" s="195">
        <f xml:space="preserve"> Time!X$140</f>
        <v>1</v>
      </c>
      <c r="Y82" s="195">
        <f xml:space="preserve"> Time!Y$140</f>
        <v>1</v>
      </c>
      <c r="Z82" s="195">
        <f xml:space="preserve"> Time!Z$140</f>
        <v>1</v>
      </c>
      <c r="AA82" s="195">
        <f xml:space="preserve"> Time!AA$140</f>
        <v>1</v>
      </c>
      <c r="AB82" s="195">
        <f xml:space="preserve"> Time!AB$140</f>
        <v>1</v>
      </c>
      <c r="AC82" s="195">
        <f xml:space="preserve"> Time!AC$140</f>
        <v>1</v>
      </c>
      <c r="AD82" s="195">
        <f xml:space="preserve"> Time!AD$140</f>
        <v>1</v>
      </c>
      <c r="AE82" s="195">
        <f xml:space="preserve"> Time!AE$140</f>
        <v>1</v>
      </c>
      <c r="AF82" s="195">
        <f xml:space="preserve"> Time!AF$140</f>
        <v>1</v>
      </c>
      <c r="AG82" s="195">
        <f xml:space="preserve"> Time!AG$140</f>
        <v>1</v>
      </c>
      <c r="AH82" s="195">
        <f xml:space="preserve"> Time!AH$140</f>
        <v>1</v>
      </c>
      <c r="AI82" s="195">
        <f xml:space="preserve"> Time!AI$140</f>
        <v>1</v>
      </c>
      <c r="AJ82" s="195">
        <f xml:space="preserve"> Time!AJ$140</f>
        <v>1</v>
      </c>
      <c r="AK82" s="195">
        <f xml:space="preserve"> Time!AK$140</f>
        <v>1</v>
      </c>
      <c r="AL82" s="195">
        <f xml:space="preserve"> Time!AL$140</f>
        <v>1</v>
      </c>
      <c r="AM82" s="195">
        <f xml:space="preserve"> Time!AM$140</f>
        <v>1</v>
      </c>
      <c r="AN82" s="195">
        <f xml:space="preserve"> Time!AN$140</f>
        <v>1</v>
      </c>
      <c r="AO82" s="195">
        <f xml:space="preserve"> Time!AO$140</f>
        <v>1</v>
      </c>
      <c r="AP82" s="195">
        <f xml:space="preserve"> Time!AP$140</f>
        <v>1</v>
      </c>
      <c r="AQ82" s="195">
        <f xml:space="preserve"> Time!AQ$140</f>
        <v>1</v>
      </c>
      <c r="AR82" s="195">
        <f xml:space="preserve"> Time!AR$140</f>
        <v>1</v>
      </c>
      <c r="AS82" s="195">
        <f xml:space="preserve"> Time!AS$140</f>
        <v>1</v>
      </c>
      <c r="AT82" s="195">
        <f xml:space="preserve"> Time!AT$140</f>
        <v>1</v>
      </c>
      <c r="AU82" s="195">
        <f xml:space="preserve"> Time!AU$140</f>
        <v>1</v>
      </c>
      <c r="AV82" s="195">
        <f xml:space="preserve"> Time!AV$140</f>
        <v>1</v>
      </c>
      <c r="AW82" s="195">
        <f xml:space="preserve"> Time!AW$140</f>
        <v>1</v>
      </c>
      <c r="AX82" s="195">
        <f xml:space="preserve"> Time!AX$140</f>
        <v>1</v>
      </c>
      <c r="AY82" s="195">
        <f xml:space="preserve"> Time!AY$140</f>
        <v>0</v>
      </c>
      <c r="AZ82" s="195">
        <f xml:space="preserve"> Time!AZ$140</f>
        <v>0</v>
      </c>
      <c r="BA82" s="195">
        <f xml:space="preserve"> Time!BA$140</f>
        <v>0</v>
      </c>
      <c r="BB82" s="195">
        <f xml:space="preserve"> Time!BB$140</f>
        <v>0</v>
      </c>
      <c r="BC82" s="195">
        <f xml:space="preserve"> Time!BC$140</f>
        <v>0</v>
      </c>
      <c r="BD82" s="195">
        <f xml:space="preserve"> Time!BD$140</f>
        <v>0</v>
      </c>
      <c r="BE82" s="195">
        <f xml:space="preserve"> Time!BE$140</f>
        <v>0</v>
      </c>
      <c r="BF82" s="195">
        <f xml:space="preserve"> Time!BF$140</f>
        <v>0</v>
      </c>
      <c r="BG82" s="195">
        <f xml:space="preserve"> Time!BG$140</f>
        <v>0</v>
      </c>
      <c r="BH82" s="195">
        <f xml:space="preserve"> Time!BH$140</f>
        <v>0</v>
      </c>
      <c r="BI82" s="195">
        <f xml:space="preserve"> Time!BI$140</f>
        <v>0</v>
      </c>
      <c r="BJ82" s="195">
        <f xml:space="preserve"> Time!BJ$140</f>
        <v>0</v>
      </c>
      <c r="BK82" s="195">
        <f xml:space="preserve"> Time!BK$140</f>
        <v>0</v>
      </c>
      <c r="BL82" s="195">
        <f xml:space="preserve"> Time!BL$140</f>
        <v>0</v>
      </c>
      <c r="BM82" s="195">
        <f xml:space="preserve"> Time!BM$140</f>
        <v>0</v>
      </c>
      <c r="BN82" s="195">
        <f xml:space="preserve"> Time!BN$140</f>
        <v>0</v>
      </c>
      <c r="BO82" s="195">
        <f xml:space="preserve"> Time!BO$140</f>
        <v>0</v>
      </c>
      <c r="BP82" s="195">
        <f xml:space="preserve"> Time!BP$140</f>
        <v>0</v>
      </c>
      <c r="BQ82" s="195">
        <f xml:space="preserve"> Time!BQ$140</f>
        <v>0</v>
      </c>
      <c r="BR82" s="195">
        <f xml:space="preserve"> Time!BR$140</f>
        <v>0</v>
      </c>
      <c r="BS82" s="195">
        <f xml:space="preserve"> Time!BS$140</f>
        <v>0</v>
      </c>
      <c r="BT82" s="195">
        <f xml:space="preserve"> Time!BT$140</f>
        <v>0</v>
      </c>
      <c r="BU82" s="195">
        <f xml:space="preserve"> Time!BU$140</f>
        <v>0</v>
      </c>
      <c r="BV82" s="195">
        <f xml:space="preserve"> Time!BV$140</f>
        <v>0</v>
      </c>
      <c r="BW82" s="195">
        <f xml:space="preserve"> Time!BW$140</f>
        <v>0</v>
      </c>
      <c r="BX82" s="195">
        <f xml:space="preserve"> Time!BX$140</f>
        <v>0</v>
      </c>
      <c r="BY82" s="195">
        <f xml:space="preserve"> Time!BY$140</f>
        <v>0</v>
      </c>
      <c r="BZ82" s="195">
        <f xml:space="preserve"> Time!BZ$140</f>
        <v>0</v>
      </c>
      <c r="CA82" s="195">
        <f xml:space="preserve"> Time!CA$140</f>
        <v>0</v>
      </c>
      <c r="CB82" s="195">
        <f xml:space="preserve"> Time!CB$140</f>
        <v>0</v>
      </c>
      <c r="CC82" s="195">
        <f xml:space="preserve"> Time!CC$140</f>
        <v>0</v>
      </c>
      <c r="CD82" s="195">
        <f xml:space="preserve"> Time!CD$140</f>
        <v>0</v>
      </c>
      <c r="CE82" s="195">
        <f xml:space="preserve"> Time!CE$140</f>
        <v>0</v>
      </c>
      <c r="CF82" s="195">
        <f xml:space="preserve"> Time!CF$140</f>
        <v>0</v>
      </c>
      <c r="CG82" s="195">
        <f xml:space="preserve"> Time!CG$140</f>
        <v>0</v>
      </c>
      <c r="CH82" s="195">
        <f xml:space="preserve"> Time!CH$140</f>
        <v>0</v>
      </c>
      <c r="CI82" s="195">
        <f xml:space="preserve"> Time!CI$140</f>
        <v>0</v>
      </c>
      <c r="CJ82" s="195">
        <f xml:space="preserve"> Time!CJ$140</f>
        <v>0</v>
      </c>
      <c r="CK82" s="195">
        <f xml:space="preserve"> Time!CK$140</f>
        <v>0</v>
      </c>
      <c r="CL82" s="195">
        <f xml:space="preserve"> Time!CL$140</f>
        <v>0</v>
      </c>
      <c r="CM82" s="195">
        <f xml:space="preserve"> Time!CM$140</f>
        <v>0</v>
      </c>
      <c r="CN82" s="195">
        <f xml:space="preserve"> Time!CN$140</f>
        <v>0</v>
      </c>
      <c r="CO82" s="195">
        <f xml:space="preserve"> Time!CO$140</f>
        <v>0</v>
      </c>
      <c r="CP82" s="195">
        <f xml:space="preserve"> Time!CP$140</f>
        <v>0</v>
      </c>
      <c r="CQ82" s="195">
        <f xml:space="preserve"> Time!CQ$140</f>
        <v>0</v>
      </c>
      <c r="CR82" s="195">
        <f xml:space="preserve"> Time!CR$140</f>
        <v>0</v>
      </c>
      <c r="CS82" s="195">
        <f xml:space="preserve"> Time!CS$140</f>
        <v>0</v>
      </c>
      <c r="CT82" s="195">
        <f xml:space="preserve"> Time!CT$140</f>
        <v>0</v>
      </c>
      <c r="CU82" s="195">
        <f xml:space="preserve"> Time!CU$140</f>
        <v>0</v>
      </c>
      <c r="CV82" s="195">
        <f xml:space="preserve"> Time!CV$140</f>
        <v>0</v>
      </c>
      <c r="CW82" s="195">
        <f xml:space="preserve"> Time!CW$140</f>
        <v>0</v>
      </c>
      <c r="CX82" s="195">
        <f xml:space="preserve"> Time!CX$140</f>
        <v>0</v>
      </c>
      <c r="CY82" s="195">
        <f xml:space="preserve"> Time!CY$140</f>
        <v>0</v>
      </c>
      <c r="CZ82" s="195">
        <f xml:space="preserve"> Time!CZ$140</f>
        <v>0</v>
      </c>
      <c r="DA82" s="195">
        <f xml:space="preserve"> Time!DA$140</f>
        <v>0</v>
      </c>
      <c r="DB82" s="195">
        <f xml:space="preserve"> Time!DB$140</f>
        <v>0</v>
      </c>
      <c r="DC82" s="195">
        <f xml:space="preserve"> Time!DC$140</f>
        <v>0</v>
      </c>
      <c r="DD82" s="195">
        <f xml:space="preserve"> Time!DD$140</f>
        <v>0</v>
      </c>
      <c r="DE82" s="195">
        <f xml:space="preserve"> Time!DE$140</f>
        <v>0</v>
      </c>
      <c r="DF82" s="195">
        <f xml:space="preserve"> Time!DF$140</f>
        <v>0</v>
      </c>
      <c r="DG82" s="195">
        <f xml:space="preserve"> Time!DG$140</f>
        <v>0</v>
      </c>
      <c r="DH82" s="195">
        <f xml:space="preserve"> Time!DH$140</f>
        <v>0</v>
      </c>
      <c r="DI82" s="195">
        <f xml:space="preserve"> Time!DI$140</f>
        <v>0</v>
      </c>
      <c r="DJ82" s="195">
        <f xml:space="preserve"> Time!DJ$140</f>
        <v>0</v>
      </c>
      <c r="DK82" s="195">
        <f xml:space="preserve"> Time!DK$140</f>
        <v>0</v>
      </c>
      <c r="DL82" s="195">
        <f xml:space="preserve"> Time!DL$140</f>
        <v>0</v>
      </c>
      <c r="DM82" s="195">
        <f xml:space="preserve"> Time!DM$140</f>
        <v>0</v>
      </c>
      <c r="DN82" s="195">
        <f xml:space="preserve"> Time!DN$140</f>
        <v>0</v>
      </c>
      <c r="DO82" s="195">
        <f xml:space="preserve"> Time!DO$140</f>
        <v>0</v>
      </c>
      <c r="DP82" s="195">
        <f xml:space="preserve"> Time!DP$140</f>
        <v>0</v>
      </c>
      <c r="DQ82" s="195">
        <f xml:space="preserve"> Time!DQ$140</f>
        <v>0</v>
      </c>
      <c r="DR82" s="195">
        <f xml:space="preserve"> Time!DR$140</f>
        <v>0</v>
      </c>
      <c r="DS82" s="195">
        <f xml:space="preserve"> Time!DS$140</f>
        <v>0</v>
      </c>
      <c r="DT82" s="195">
        <f xml:space="preserve"> Time!DT$140</f>
        <v>0</v>
      </c>
      <c r="DU82" s="195">
        <f xml:space="preserve"> Time!DU$140</f>
        <v>0</v>
      </c>
      <c r="DV82" s="195">
        <f xml:space="preserve"> Time!DV$140</f>
        <v>0</v>
      </c>
      <c r="DW82" s="195">
        <f xml:space="preserve"> Time!DW$140</f>
        <v>0</v>
      </c>
      <c r="DX82" s="195">
        <f xml:space="preserve"> Time!DX$140</f>
        <v>0</v>
      </c>
      <c r="DY82" s="195">
        <f xml:space="preserve"> Time!DY$140</f>
        <v>0</v>
      </c>
      <c r="DZ82" s="195">
        <f xml:space="preserve"> Time!DZ$140</f>
        <v>0</v>
      </c>
      <c r="EA82" s="195">
        <f xml:space="preserve"> Time!EA$140</f>
        <v>0</v>
      </c>
      <c r="EB82" s="195">
        <f xml:space="preserve"> Time!EB$140</f>
        <v>0</v>
      </c>
      <c r="EC82" s="195">
        <f xml:space="preserve"> Time!EC$140</f>
        <v>0</v>
      </c>
      <c r="ED82" s="195">
        <f xml:space="preserve"> Time!ED$140</f>
        <v>0</v>
      </c>
      <c r="EE82" s="195">
        <f xml:space="preserve"> Time!EE$140</f>
        <v>0</v>
      </c>
      <c r="EF82" s="195">
        <f xml:space="preserve"> Time!EF$140</f>
        <v>0</v>
      </c>
      <c r="EG82" s="195">
        <f xml:space="preserve"> Time!EG$140</f>
        <v>0</v>
      </c>
      <c r="EH82" s="195">
        <f xml:space="preserve"> Time!EH$140</f>
        <v>0</v>
      </c>
      <c r="EI82" s="195">
        <f xml:space="preserve"> Time!EI$140</f>
        <v>0</v>
      </c>
      <c r="EJ82" s="195">
        <f xml:space="preserve"> Time!EJ$140</f>
        <v>0</v>
      </c>
      <c r="EK82" s="195">
        <f xml:space="preserve"> Time!EK$140</f>
        <v>0</v>
      </c>
      <c r="EL82" s="195">
        <f xml:space="preserve"> Time!EL$140</f>
        <v>0</v>
      </c>
      <c r="EM82" s="195">
        <f xml:space="preserve"> Time!EM$140</f>
        <v>0</v>
      </c>
      <c r="EN82" s="195">
        <f xml:space="preserve"> Time!EN$140</f>
        <v>0</v>
      </c>
      <c r="EO82" s="195">
        <f xml:space="preserve"> Time!EO$140</f>
        <v>0</v>
      </c>
      <c r="EP82" s="195">
        <f xml:space="preserve"> Time!EP$140</f>
        <v>0</v>
      </c>
      <c r="EQ82" s="195">
        <f xml:space="preserve"> Time!EQ$140</f>
        <v>0</v>
      </c>
      <c r="ER82" s="195">
        <f xml:space="preserve"> Time!ER$140</f>
        <v>0</v>
      </c>
      <c r="ES82" s="195">
        <f xml:space="preserve"> Time!ES$140</f>
        <v>0</v>
      </c>
      <c r="ET82" s="195">
        <f xml:space="preserve"> Time!ET$140</f>
        <v>0</v>
      </c>
      <c r="EU82" s="195">
        <f xml:space="preserve"> Time!EU$140</f>
        <v>0</v>
      </c>
      <c r="EV82" s="195">
        <f xml:space="preserve"> Time!EV$140</f>
        <v>0</v>
      </c>
      <c r="EW82" s="195">
        <f xml:space="preserve"> Time!EW$140</f>
        <v>0</v>
      </c>
      <c r="EX82" s="195">
        <f xml:space="preserve"> Time!EX$140</f>
        <v>0</v>
      </c>
      <c r="EY82" s="195">
        <f xml:space="preserve"> Time!EY$140</f>
        <v>0</v>
      </c>
      <c r="EZ82" s="195">
        <f xml:space="preserve"> Time!EZ$140</f>
        <v>0</v>
      </c>
      <c r="FA82" s="195">
        <f xml:space="preserve"> Time!FA$140</f>
        <v>0</v>
      </c>
      <c r="FB82" s="195">
        <f xml:space="preserve"> Time!FB$140</f>
        <v>0</v>
      </c>
      <c r="FC82" s="195">
        <f xml:space="preserve"> Time!FC$140</f>
        <v>0</v>
      </c>
      <c r="FD82" s="195">
        <f xml:space="preserve"> Time!FD$140</f>
        <v>0</v>
      </c>
      <c r="FE82" s="195">
        <f xml:space="preserve"> Time!FE$140</f>
        <v>0</v>
      </c>
      <c r="FF82" s="195">
        <f xml:space="preserve"> Time!FF$140</f>
        <v>0</v>
      </c>
      <c r="FG82" s="195">
        <f xml:space="preserve"> Time!FG$140</f>
        <v>0</v>
      </c>
      <c r="FH82" s="195">
        <f xml:space="preserve"> Time!FH$140</f>
        <v>0</v>
      </c>
      <c r="FI82" s="195">
        <f xml:space="preserve"> Time!FI$140</f>
        <v>0</v>
      </c>
      <c r="FJ82" s="195">
        <f xml:space="preserve"> Time!FJ$140</f>
        <v>0</v>
      </c>
      <c r="FK82" s="195">
        <f xml:space="preserve"> Time!FK$140</f>
        <v>0</v>
      </c>
      <c r="FL82" s="195">
        <f xml:space="preserve"> Time!FL$140</f>
        <v>0</v>
      </c>
      <c r="FM82" s="195">
        <f xml:space="preserve"> Time!FM$140</f>
        <v>0</v>
      </c>
      <c r="FN82" s="195">
        <f xml:space="preserve"> Time!FN$140</f>
        <v>0</v>
      </c>
      <c r="FO82" s="195">
        <f xml:space="preserve"> Time!FO$140</f>
        <v>0</v>
      </c>
      <c r="FP82" s="195">
        <f xml:space="preserve"> Time!FP$140</f>
        <v>0</v>
      </c>
      <c r="FQ82" s="195">
        <f xml:space="preserve"> Time!FQ$140</f>
        <v>0</v>
      </c>
      <c r="FR82" s="195">
        <f xml:space="preserve"> Time!FR$140</f>
        <v>0</v>
      </c>
      <c r="FS82" s="195">
        <f xml:space="preserve"> Time!FS$140</f>
        <v>0</v>
      </c>
      <c r="FT82" s="195">
        <f xml:space="preserve"> Time!FT$140</f>
        <v>0</v>
      </c>
      <c r="FU82" s="195">
        <f xml:space="preserve"> Time!FU$140</f>
        <v>0</v>
      </c>
      <c r="FV82" s="195">
        <f xml:space="preserve"> Time!FV$140</f>
        <v>0</v>
      </c>
      <c r="FW82" s="195">
        <f xml:space="preserve"> Time!FW$140</f>
        <v>0</v>
      </c>
      <c r="FX82" s="195">
        <f xml:space="preserve"> Time!FX$140</f>
        <v>0</v>
      </c>
      <c r="FY82" s="195">
        <f xml:space="preserve"> Time!FY$140</f>
        <v>0</v>
      </c>
      <c r="FZ82" s="195">
        <f xml:space="preserve"> Time!FZ$140</f>
        <v>0</v>
      </c>
      <c r="GA82" s="195">
        <f xml:space="preserve"> Time!GA$140</f>
        <v>0</v>
      </c>
      <c r="GB82" s="195">
        <f xml:space="preserve"> Time!GB$140</f>
        <v>0</v>
      </c>
      <c r="GC82" s="195">
        <f xml:space="preserve"> Time!GC$140</f>
        <v>0</v>
      </c>
      <c r="GD82" s="195">
        <f xml:space="preserve"> Time!GD$140</f>
        <v>0</v>
      </c>
      <c r="GE82" s="195">
        <f xml:space="preserve"> Time!GE$140</f>
        <v>0</v>
      </c>
      <c r="GF82" s="195">
        <f xml:space="preserve"> Time!GF$140</f>
        <v>0</v>
      </c>
      <c r="GG82" s="195">
        <f xml:space="preserve"> Time!GG$140</f>
        <v>0</v>
      </c>
      <c r="GH82" s="195">
        <f xml:space="preserve"> Time!GH$140</f>
        <v>0</v>
      </c>
      <c r="GI82" s="195">
        <f xml:space="preserve"> Time!GI$140</f>
        <v>0</v>
      </c>
      <c r="GJ82" s="195">
        <f xml:space="preserve"> Time!GJ$140</f>
        <v>0</v>
      </c>
    </row>
    <row r="83" spans="1:192" x14ac:dyDescent="0.25">
      <c r="A83" s="243"/>
      <c r="B83" s="243"/>
      <c r="C83" s="244"/>
      <c r="D83" s="245"/>
      <c r="E83" s="320" t="s">
        <v>251</v>
      </c>
      <c r="F83" s="320"/>
      <c r="G83" s="320" t="str">
        <f xml:space="preserve"> SMU</f>
        <v>$ 000s</v>
      </c>
      <c r="H83" s="320">
        <f xml:space="preserve"> SUM(J83:GJ83)</f>
        <v>261452.83409255955</v>
      </c>
      <c r="I83" s="320"/>
      <c r="J83" s="320">
        <f t="shared" ref="J83:AO83" si="187" xml:space="preserve"> MAX(J80 - J81, 0) * J82</f>
        <v>0</v>
      </c>
      <c r="K83" s="320">
        <f t="shared" si="187"/>
        <v>0</v>
      </c>
      <c r="L83" s="320">
        <f t="shared" si="187"/>
        <v>0</v>
      </c>
      <c r="M83" s="320">
        <f t="shared" si="187"/>
        <v>0</v>
      </c>
      <c r="N83" s="320">
        <f t="shared" si="187"/>
        <v>0</v>
      </c>
      <c r="O83" s="320">
        <f t="shared" si="187"/>
        <v>0</v>
      </c>
      <c r="P83" s="320">
        <f t="shared" si="187"/>
        <v>0</v>
      </c>
      <c r="Q83" s="320">
        <f t="shared" si="187"/>
        <v>9387.0602101629956</v>
      </c>
      <c r="R83" s="320">
        <f t="shared" si="187"/>
        <v>6954.550389848233</v>
      </c>
      <c r="S83" s="320">
        <f t="shared" si="187"/>
        <v>6218.4983905955887</v>
      </c>
      <c r="T83" s="320">
        <f t="shared" si="187"/>
        <v>6277.5962942097385</v>
      </c>
      <c r="U83" s="320">
        <f t="shared" si="187"/>
        <v>6378.0854987306329</v>
      </c>
      <c r="V83" s="320">
        <f t="shared" si="187"/>
        <v>6436.0862678346566</v>
      </c>
      <c r="W83" s="320">
        <f t="shared" si="187"/>
        <v>6543.3864535669309</v>
      </c>
      <c r="X83" s="320">
        <f t="shared" si="187"/>
        <v>6591.3532498417053</v>
      </c>
      <c r="Y83" s="320">
        <f t="shared" si="187"/>
        <v>6699.1596676870686</v>
      </c>
      <c r="Z83" s="320">
        <f t="shared" si="187"/>
        <v>6769.9619950523456</v>
      </c>
      <c r="AA83" s="320">
        <f t="shared" si="187"/>
        <v>6890.5435022973907</v>
      </c>
      <c r="AB83" s="320">
        <f t="shared" si="187"/>
        <v>6945.0518951881295</v>
      </c>
      <c r="AC83" s="320">
        <f t="shared" si="187"/>
        <v>7073.0040190414247</v>
      </c>
      <c r="AD83" s="320">
        <f t="shared" si="187"/>
        <v>7126.9705998135141</v>
      </c>
      <c r="AE83" s="320">
        <f t="shared" si="187"/>
        <v>7262.4453255749322</v>
      </c>
      <c r="AF83" s="320">
        <f t="shared" si="187"/>
        <v>7311.2611746529128</v>
      </c>
      <c r="AG83" s="320">
        <f t="shared" si="187"/>
        <v>7444.1399002020062</v>
      </c>
      <c r="AH83" s="320">
        <f t="shared" si="187"/>
        <v>7509.894229603321</v>
      </c>
      <c r="AI83" s="320">
        <f t="shared" si="187"/>
        <v>7661.506855154279</v>
      </c>
      <c r="AJ83" s="320">
        <f t="shared" si="187"/>
        <v>7712.1952153483708</v>
      </c>
      <c r="AK83" s="320">
        <f t="shared" si="187"/>
        <v>7872.3290017078853</v>
      </c>
      <c r="AL83" s="320">
        <f t="shared" si="187"/>
        <v>7921.8969155420127</v>
      </c>
      <c r="AM83" s="320">
        <f t="shared" si="187"/>
        <v>8090.4286115747145</v>
      </c>
      <c r="AN83" s="320">
        <f t="shared" si="187"/>
        <v>8141.6232466962874</v>
      </c>
      <c r="AO83" s="320">
        <f t="shared" si="187"/>
        <v>8302.569987492232</v>
      </c>
      <c r="AP83" s="320">
        <f t="shared" ref="AP83:BU83" si="188" xml:space="preserve"> MAX(AP80 - AP81, 0) * AP82</f>
        <v>8363.6007420210517</v>
      </c>
      <c r="AQ83" s="320">
        <f t="shared" si="188"/>
        <v>8550.5262864462602</v>
      </c>
      <c r="AR83" s="320">
        <f t="shared" si="188"/>
        <v>8596.9739612430822</v>
      </c>
      <c r="AS83" s="320">
        <f t="shared" si="188"/>
        <v>8793.375381237187</v>
      </c>
      <c r="AT83" s="320">
        <f t="shared" si="188"/>
        <v>8838.8134051014767</v>
      </c>
      <c r="AU83" s="320">
        <f t="shared" si="188"/>
        <v>9045.2885101187403</v>
      </c>
      <c r="AV83" s="320">
        <f t="shared" si="188"/>
        <v>9099.7268464693243</v>
      </c>
      <c r="AW83" s="320">
        <f t="shared" si="188"/>
        <v>9293.3825725466286</v>
      </c>
      <c r="AX83" s="320">
        <f t="shared" si="188"/>
        <v>9349.5474899564942</v>
      </c>
      <c r="AY83" s="320">
        <f t="shared" si="188"/>
        <v>0</v>
      </c>
      <c r="AZ83" s="320">
        <f t="shared" si="188"/>
        <v>0</v>
      </c>
      <c r="BA83" s="320">
        <f t="shared" si="188"/>
        <v>0</v>
      </c>
      <c r="BB83" s="320">
        <f t="shared" si="188"/>
        <v>0</v>
      </c>
      <c r="BC83" s="320">
        <f t="shared" si="188"/>
        <v>0</v>
      </c>
      <c r="BD83" s="320">
        <f t="shared" si="188"/>
        <v>0</v>
      </c>
      <c r="BE83" s="320">
        <f t="shared" si="188"/>
        <v>0</v>
      </c>
      <c r="BF83" s="320">
        <f t="shared" si="188"/>
        <v>0</v>
      </c>
      <c r="BG83" s="320">
        <f t="shared" si="188"/>
        <v>0</v>
      </c>
      <c r="BH83" s="320">
        <f t="shared" si="188"/>
        <v>0</v>
      </c>
      <c r="BI83" s="320">
        <f t="shared" si="188"/>
        <v>0</v>
      </c>
      <c r="BJ83" s="320">
        <f t="shared" si="188"/>
        <v>0</v>
      </c>
      <c r="BK83" s="320">
        <f t="shared" si="188"/>
        <v>0</v>
      </c>
      <c r="BL83" s="320">
        <f t="shared" si="188"/>
        <v>0</v>
      </c>
      <c r="BM83" s="320">
        <f t="shared" si="188"/>
        <v>0</v>
      </c>
      <c r="BN83" s="320">
        <f t="shared" si="188"/>
        <v>0</v>
      </c>
      <c r="BO83" s="320">
        <f t="shared" si="188"/>
        <v>0</v>
      </c>
      <c r="BP83" s="320">
        <f t="shared" si="188"/>
        <v>0</v>
      </c>
      <c r="BQ83" s="320">
        <f t="shared" si="188"/>
        <v>0</v>
      </c>
      <c r="BR83" s="320">
        <f t="shared" si="188"/>
        <v>0</v>
      </c>
      <c r="BS83" s="320">
        <f t="shared" si="188"/>
        <v>0</v>
      </c>
      <c r="BT83" s="320">
        <f t="shared" si="188"/>
        <v>0</v>
      </c>
      <c r="BU83" s="320">
        <f t="shared" si="188"/>
        <v>0</v>
      </c>
      <c r="BV83" s="320">
        <f t="shared" ref="BV83:DA83" si="189" xml:space="preserve"> MAX(BV80 - BV81, 0) * BV82</f>
        <v>0</v>
      </c>
      <c r="BW83" s="320">
        <f t="shared" si="189"/>
        <v>0</v>
      </c>
      <c r="BX83" s="320">
        <f t="shared" si="189"/>
        <v>0</v>
      </c>
      <c r="BY83" s="320">
        <f t="shared" si="189"/>
        <v>0</v>
      </c>
      <c r="BZ83" s="320">
        <f t="shared" si="189"/>
        <v>0</v>
      </c>
      <c r="CA83" s="320">
        <f t="shared" si="189"/>
        <v>0</v>
      </c>
      <c r="CB83" s="320">
        <f t="shared" si="189"/>
        <v>0</v>
      </c>
      <c r="CC83" s="320">
        <f t="shared" si="189"/>
        <v>0</v>
      </c>
      <c r="CD83" s="320">
        <f t="shared" si="189"/>
        <v>0</v>
      </c>
      <c r="CE83" s="320">
        <f t="shared" si="189"/>
        <v>0</v>
      </c>
      <c r="CF83" s="320">
        <f t="shared" si="189"/>
        <v>0</v>
      </c>
      <c r="CG83" s="320">
        <f t="shared" si="189"/>
        <v>0</v>
      </c>
      <c r="CH83" s="320">
        <f t="shared" si="189"/>
        <v>0</v>
      </c>
      <c r="CI83" s="320">
        <f t="shared" si="189"/>
        <v>0</v>
      </c>
      <c r="CJ83" s="320">
        <f t="shared" si="189"/>
        <v>0</v>
      </c>
      <c r="CK83" s="320">
        <f t="shared" si="189"/>
        <v>0</v>
      </c>
      <c r="CL83" s="320">
        <f t="shared" si="189"/>
        <v>0</v>
      </c>
      <c r="CM83" s="320">
        <f t="shared" si="189"/>
        <v>0</v>
      </c>
      <c r="CN83" s="320">
        <f t="shared" si="189"/>
        <v>0</v>
      </c>
      <c r="CO83" s="320">
        <f t="shared" si="189"/>
        <v>0</v>
      </c>
      <c r="CP83" s="320">
        <f t="shared" si="189"/>
        <v>0</v>
      </c>
      <c r="CQ83" s="320">
        <f t="shared" si="189"/>
        <v>0</v>
      </c>
      <c r="CR83" s="320">
        <f t="shared" si="189"/>
        <v>0</v>
      </c>
      <c r="CS83" s="320">
        <f t="shared" si="189"/>
        <v>0</v>
      </c>
      <c r="CT83" s="320">
        <f t="shared" si="189"/>
        <v>0</v>
      </c>
      <c r="CU83" s="320">
        <f t="shared" si="189"/>
        <v>0</v>
      </c>
      <c r="CV83" s="320">
        <f t="shared" si="189"/>
        <v>0</v>
      </c>
      <c r="CW83" s="320">
        <f t="shared" si="189"/>
        <v>0</v>
      </c>
      <c r="CX83" s="320">
        <f t="shared" si="189"/>
        <v>0</v>
      </c>
      <c r="CY83" s="320">
        <f t="shared" si="189"/>
        <v>0</v>
      </c>
      <c r="CZ83" s="320">
        <f t="shared" si="189"/>
        <v>0</v>
      </c>
      <c r="DA83" s="320">
        <f t="shared" si="189"/>
        <v>0</v>
      </c>
      <c r="DB83" s="320">
        <f t="shared" ref="DB83:EG83" si="190" xml:space="preserve"> MAX(DB80 - DB81, 0) * DB82</f>
        <v>0</v>
      </c>
      <c r="DC83" s="320">
        <f t="shared" si="190"/>
        <v>0</v>
      </c>
      <c r="DD83" s="320">
        <f t="shared" si="190"/>
        <v>0</v>
      </c>
      <c r="DE83" s="320">
        <f t="shared" si="190"/>
        <v>0</v>
      </c>
      <c r="DF83" s="320">
        <f t="shared" si="190"/>
        <v>0</v>
      </c>
      <c r="DG83" s="320">
        <f t="shared" si="190"/>
        <v>0</v>
      </c>
      <c r="DH83" s="320">
        <f t="shared" si="190"/>
        <v>0</v>
      </c>
      <c r="DI83" s="320">
        <f t="shared" si="190"/>
        <v>0</v>
      </c>
      <c r="DJ83" s="320">
        <f t="shared" si="190"/>
        <v>0</v>
      </c>
      <c r="DK83" s="320">
        <f t="shared" si="190"/>
        <v>0</v>
      </c>
      <c r="DL83" s="320">
        <f t="shared" si="190"/>
        <v>0</v>
      </c>
      <c r="DM83" s="320">
        <f t="shared" si="190"/>
        <v>0</v>
      </c>
      <c r="DN83" s="320">
        <f t="shared" si="190"/>
        <v>0</v>
      </c>
      <c r="DO83" s="320">
        <f t="shared" si="190"/>
        <v>0</v>
      </c>
      <c r="DP83" s="320">
        <f t="shared" si="190"/>
        <v>0</v>
      </c>
      <c r="DQ83" s="320">
        <f t="shared" si="190"/>
        <v>0</v>
      </c>
      <c r="DR83" s="320">
        <f t="shared" si="190"/>
        <v>0</v>
      </c>
      <c r="DS83" s="320">
        <f t="shared" si="190"/>
        <v>0</v>
      </c>
      <c r="DT83" s="320">
        <f t="shared" si="190"/>
        <v>0</v>
      </c>
      <c r="DU83" s="320">
        <f t="shared" si="190"/>
        <v>0</v>
      </c>
      <c r="DV83" s="320">
        <f t="shared" si="190"/>
        <v>0</v>
      </c>
      <c r="DW83" s="320">
        <f t="shared" si="190"/>
        <v>0</v>
      </c>
      <c r="DX83" s="320">
        <f t="shared" si="190"/>
        <v>0</v>
      </c>
      <c r="DY83" s="320">
        <f t="shared" si="190"/>
        <v>0</v>
      </c>
      <c r="DZ83" s="320">
        <f t="shared" si="190"/>
        <v>0</v>
      </c>
      <c r="EA83" s="320">
        <f t="shared" si="190"/>
        <v>0</v>
      </c>
      <c r="EB83" s="320">
        <f t="shared" si="190"/>
        <v>0</v>
      </c>
      <c r="EC83" s="320">
        <f t="shared" si="190"/>
        <v>0</v>
      </c>
      <c r="ED83" s="320">
        <f t="shared" si="190"/>
        <v>0</v>
      </c>
      <c r="EE83" s="320">
        <f t="shared" si="190"/>
        <v>0</v>
      </c>
      <c r="EF83" s="320">
        <f t="shared" si="190"/>
        <v>0</v>
      </c>
      <c r="EG83" s="320">
        <f t="shared" si="190"/>
        <v>0</v>
      </c>
      <c r="EH83" s="320">
        <f t="shared" ref="EH83:FM83" si="191" xml:space="preserve"> MAX(EH80 - EH81, 0) * EH82</f>
        <v>0</v>
      </c>
      <c r="EI83" s="320">
        <f t="shared" si="191"/>
        <v>0</v>
      </c>
      <c r="EJ83" s="320">
        <f t="shared" si="191"/>
        <v>0</v>
      </c>
      <c r="EK83" s="320">
        <f t="shared" si="191"/>
        <v>0</v>
      </c>
      <c r="EL83" s="320">
        <f t="shared" si="191"/>
        <v>0</v>
      </c>
      <c r="EM83" s="320">
        <f t="shared" si="191"/>
        <v>0</v>
      </c>
      <c r="EN83" s="320">
        <f t="shared" si="191"/>
        <v>0</v>
      </c>
      <c r="EO83" s="320">
        <f t="shared" si="191"/>
        <v>0</v>
      </c>
      <c r="EP83" s="320">
        <f t="shared" si="191"/>
        <v>0</v>
      </c>
      <c r="EQ83" s="320">
        <f t="shared" si="191"/>
        <v>0</v>
      </c>
      <c r="ER83" s="320">
        <f t="shared" si="191"/>
        <v>0</v>
      </c>
      <c r="ES83" s="320">
        <f t="shared" si="191"/>
        <v>0</v>
      </c>
      <c r="ET83" s="320">
        <f t="shared" si="191"/>
        <v>0</v>
      </c>
      <c r="EU83" s="320">
        <f t="shared" si="191"/>
        <v>0</v>
      </c>
      <c r="EV83" s="320">
        <f t="shared" si="191"/>
        <v>0</v>
      </c>
      <c r="EW83" s="320">
        <f t="shared" si="191"/>
        <v>0</v>
      </c>
      <c r="EX83" s="320">
        <f t="shared" si="191"/>
        <v>0</v>
      </c>
      <c r="EY83" s="320">
        <f t="shared" si="191"/>
        <v>0</v>
      </c>
      <c r="EZ83" s="320">
        <f t="shared" si="191"/>
        <v>0</v>
      </c>
      <c r="FA83" s="320">
        <f t="shared" si="191"/>
        <v>0</v>
      </c>
      <c r="FB83" s="320">
        <f t="shared" si="191"/>
        <v>0</v>
      </c>
      <c r="FC83" s="320">
        <f t="shared" si="191"/>
        <v>0</v>
      </c>
      <c r="FD83" s="320">
        <f t="shared" si="191"/>
        <v>0</v>
      </c>
      <c r="FE83" s="320">
        <f t="shared" si="191"/>
        <v>0</v>
      </c>
      <c r="FF83" s="320">
        <f t="shared" si="191"/>
        <v>0</v>
      </c>
      <c r="FG83" s="320">
        <f t="shared" si="191"/>
        <v>0</v>
      </c>
      <c r="FH83" s="320">
        <f t="shared" si="191"/>
        <v>0</v>
      </c>
      <c r="FI83" s="320">
        <f t="shared" si="191"/>
        <v>0</v>
      </c>
      <c r="FJ83" s="320">
        <f t="shared" si="191"/>
        <v>0</v>
      </c>
      <c r="FK83" s="320">
        <f t="shared" si="191"/>
        <v>0</v>
      </c>
      <c r="FL83" s="320">
        <f t="shared" si="191"/>
        <v>0</v>
      </c>
      <c r="FM83" s="320">
        <f t="shared" si="191"/>
        <v>0</v>
      </c>
      <c r="FN83" s="320">
        <f t="shared" ref="FN83:GJ83" si="192" xml:space="preserve"> MAX(FN80 - FN81, 0) * FN82</f>
        <v>0</v>
      </c>
      <c r="FO83" s="320">
        <f t="shared" si="192"/>
        <v>0</v>
      </c>
      <c r="FP83" s="320">
        <f t="shared" si="192"/>
        <v>0</v>
      </c>
      <c r="FQ83" s="320">
        <f t="shared" si="192"/>
        <v>0</v>
      </c>
      <c r="FR83" s="320">
        <f t="shared" si="192"/>
        <v>0</v>
      </c>
      <c r="FS83" s="320">
        <f t="shared" si="192"/>
        <v>0</v>
      </c>
      <c r="FT83" s="320">
        <f t="shared" si="192"/>
        <v>0</v>
      </c>
      <c r="FU83" s="320">
        <f t="shared" si="192"/>
        <v>0</v>
      </c>
      <c r="FV83" s="320">
        <f t="shared" si="192"/>
        <v>0</v>
      </c>
      <c r="FW83" s="320">
        <f t="shared" si="192"/>
        <v>0</v>
      </c>
      <c r="FX83" s="320">
        <f t="shared" si="192"/>
        <v>0</v>
      </c>
      <c r="FY83" s="320">
        <f t="shared" si="192"/>
        <v>0</v>
      </c>
      <c r="FZ83" s="320">
        <f t="shared" si="192"/>
        <v>0</v>
      </c>
      <c r="GA83" s="320">
        <f t="shared" si="192"/>
        <v>0</v>
      </c>
      <c r="GB83" s="320">
        <f t="shared" si="192"/>
        <v>0</v>
      </c>
      <c r="GC83" s="320">
        <f t="shared" si="192"/>
        <v>0</v>
      </c>
      <c r="GD83" s="320">
        <f t="shared" si="192"/>
        <v>0</v>
      </c>
      <c r="GE83" s="320">
        <f t="shared" si="192"/>
        <v>0</v>
      </c>
      <c r="GF83" s="320">
        <f t="shared" si="192"/>
        <v>0</v>
      </c>
      <c r="GG83" s="320">
        <f t="shared" si="192"/>
        <v>0</v>
      </c>
      <c r="GH83" s="320">
        <f t="shared" si="192"/>
        <v>0</v>
      </c>
      <c r="GI83" s="320">
        <f t="shared" si="192"/>
        <v>0</v>
      </c>
      <c r="GJ83" s="320">
        <f t="shared" si="192"/>
        <v>0</v>
      </c>
    </row>
    <row r="84" spans="1:192" x14ac:dyDescent="0.25">
      <c r="A84" s="243"/>
      <c r="B84" s="243"/>
      <c r="C84" s="244"/>
      <c r="D84" s="245"/>
      <c r="E84" s="320"/>
      <c r="F84" s="320"/>
      <c r="G84" s="320"/>
      <c r="H84" s="320"/>
      <c r="I84" s="320"/>
      <c r="J84" s="320"/>
      <c r="K84" s="320"/>
      <c r="L84" s="320"/>
      <c r="M84" s="320"/>
      <c r="N84" s="320"/>
      <c r="O84" s="320"/>
      <c r="P84" s="320"/>
      <c r="Q84" s="320"/>
      <c r="R84" s="320"/>
      <c r="S84" s="320"/>
      <c r="T84" s="320"/>
      <c r="U84" s="320"/>
      <c r="V84" s="320"/>
      <c r="W84" s="320"/>
      <c r="X84" s="320"/>
      <c r="Y84" s="320"/>
      <c r="Z84" s="320"/>
      <c r="AA84" s="320"/>
      <c r="AB84" s="320"/>
      <c r="AC84" s="320"/>
      <c r="AD84" s="320"/>
      <c r="AE84" s="320"/>
      <c r="AF84" s="320"/>
      <c r="AG84" s="320"/>
      <c r="AH84" s="320"/>
      <c r="AI84" s="320"/>
      <c r="AJ84" s="320"/>
      <c r="AK84" s="320"/>
      <c r="AL84" s="320"/>
      <c r="AM84" s="320"/>
      <c r="AN84" s="320"/>
      <c r="AO84" s="320"/>
      <c r="AP84" s="320"/>
      <c r="AQ84" s="320"/>
      <c r="AR84" s="320"/>
      <c r="AS84" s="320"/>
      <c r="AT84" s="320"/>
      <c r="AU84" s="320"/>
      <c r="AV84" s="320"/>
      <c r="AW84" s="320"/>
      <c r="AX84" s="320"/>
      <c r="AY84" s="320"/>
      <c r="AZ84" s="320"/>
      <c r="BA84" s="320"/>
      <c r="BB84" s="320"/>
      <c r="BC84" s="320"/>
      <c r="BD84" s="320"/>
      <c r="BE84" s="320"/>
      <c r="BF84" s="320"/>
      <c r="BG84" s="320"/>
      <c r="BH84" s="320"/>
      <c r="BI84" s="320"/>
      <c r="BJ84" s="320"/>
      <c r="BK84" s="320"/>
      <c r="BL84" s="320"/>
      <c r="BM84" s="320"/>
      <c r="BN84" s="320"/>
      <c r="BO84" s="320"/>
      <c r="BP84" s="320"/>
      <c r="BQ84" s="320"/>
      <c r="BR84" s="320"/>
      <c r="BS84" s="320"/>
      <c r="BT84" s="320"/>
      <c r="BU84" s="320"/>
      <c r="BV84" s="320"/>
      <c r="BW84" s="320"/>
      <c r="BX84" s="320"/>
      <c r="BY84" s="320"/>
      <c r="BZ84" s="320"/>
      <c r="CA84" s="320"/>
      <c r="CB84" s="320"/>
      <c r="CC84" s="320"/>
      <c r="CD84" s="320"/>
      <c r="CE84" s="320"/>
      <c r="CF84" s="320"/>
      <c r="CG84" s="320"/>
      <c r="CH84" s="320"/>
      <c r="CI84" s="320"/>
      <c r="CJ84" s="320"/>
      <c r="CK84" s="320"/>
      <c r="CL84" s="320"/>
      <c r="CM84" s="320"/>
      <c r="CN84" s="320"/>
      <c r="CO84" s="320"/>
      <c r="CP84" s="320"/>
      <c r="CQ84" s="320"/>
      <c r="CR84" s="320"/>
      <c r="CS84" s="320"/>
      <c r="CT84" s="320"/>
      <c r="CU84" s="320"/>
      <c r="CV84" s="320"/>
      <c r="CW84" s="320"/>
      <c r="CX84" s="320"/>
      <c r="CY84" s="320"/>
      <c r="CZ84" s="320"/>
      <c r="DA84" s="320"/>
      <c r="DB84" s="320"/>
      <c r="DC84" s="320"/>
      <c r="DD84" s="320"/>
      <c r="DE84" s="320"/>
      <c r="DF84" s="320"/>
      <c r="DG84" s="320"/>
      <c r="DH84" s="320"/>
      <c r="DI84" s="320"/>
      <c r="DJ84" s="320"/>
      <c r="DK84" s="320"/>
      <c r="DL84" s="320"/>
      <c r="DM84" s="320"/>
      <c r="DN84" s="320"/>
      <c r="DO84" s="320"/>
      <c r="DP84" s="320"/>
      <c r="DQ84" s="320"/>
      <c r="DR84" s="320"/>
      <c r="DS84" s="320"/>
      <c r="DT84" s="320"/>
      <c r="DU84" s="320"/>
      <c r="DV84" s="320"/>
      <c r="DW84" s="320"/>
      <c r="DX84" s="320"/>
      <c r="DY84" s="320"/>
      <c r="DZ84" s="320"/>
      <c r="EA84" s="320"/>
      <c r="EB84" s="320"/>
      <c r="EC84" s="320"/>
      <c r="ED84" s="320"/>
      <c r="EE84" s="320"/>
      <c r="EF84" s="320"/>
      <c r="EG84" s="320"/>
      <c r="EH84" s="320"/>
      <c r="EI84" s="320"/>
      <c r="EJ84" s="320"/>
      <c r="EK84" s="320"/>
      <c r="EL84" s="320"/>
      <c r="EM84" s="320"/>
      <c r="EN84" s="320"/>
      <c r="EO84" s="320"/>
      <c r="EP84" s="320"/>
      <c r="EQ84" s="320"/>
      <c r="ER84" s="320"/>
      <c r="ES84" s="320"/>
      <c r="ET84" s="320"/>
      <c r="EU84" s="320"/>
      <c r="EV84" s="320"/>
      <c r="EW84" s="320"/>
      <c r="EX84" s="320"/>
      <c r="EY84" s="320"/>
      <c r="EZ84" s="320"/>
      <c r="FA84" s="320"/>
      <c r="FB84" s="320"/>
      <c r="FC84" s="320"/>
      <c r="FD84" s="320"/>
      <c r="FE84" s="320"/>
      <c r="FF84" s="320"/>
      <c r="FG84" s="320"/>
      <c r="FH84" s="320"/>
      <c r="FI84" s="320"/>
      <c r="FJ84" s="320"/>
      <c r="FK84" s="320"/>
      <c r="FL84" s="320"/>
      <c r="FM84" s="320"/>
      <c r="FN84" s="320"/>
      <c r="FO84" s="320"/>
      <c r="FP84" s="320"/>
      <c r="FQ84" s="320"/>
      <c r="FR84" s="320"/>
      <c r="FS84" s="320"/>
      <c r="FT84" s="320"/>
      <c r="FU84" s="320"/>
      <c r="FV84" s="320"/>
      <c r="FW84" s="320"/>
      <c r="FX84" s="320"/>
      <c r="FY84" s="320"/>
      <c r="FZ84" s="320"/>
      <c r="GA84" s="320"/>
      <c r="GB84" s="320"/>
      <c r="GC84" s="320"/>
      <c r="GD84" s="320"/>
      <c r="GE84" s="320"/>
      <c r="GF84" s="320"/>
      <c r="GG84" s="320"/>
      <c r="GH84" s="320"/>
      <c r="GI84" s="320"/>
      <c r="GJ84" s="320"/>
    </row>
    <row r="85" spans="1:192" x14ac:dyDescent="0.25">
      <c r="A85" s="243"/>
      <c r="B85" s="243"/>
      <c r="C85" s="244" t="s">
        <v>319</v>
      </c>
      <c r="D85" s="245"/>
      <c r="E85" s="320"/>
      <c r="F85" s="320"/>
      <c r="G85" s="320"/>
      <c r="H85" s="320"/>
      <c r="I85" s="320"/>
      <c r="J85" s="320"/>
      <c r="K85" s="320"/>
      <c r="L85" s="320"/>
      <c r="M85" s="320"/>
      <c r="N85" s="320"/>
      <c r="O85" s="320"/>
      <c r="P85" s="320"/>
      <c r="Q85" s="320"/>
      <c r="R85" s="320"/>
      <c r="S85" s="320"/>
      <c r="T85" s="320"/>
      <c r="U85" s="320"/>
      <c r="V85" s="320"/>
      <c r="W85" s="320"/>
      <c r="X85" s="320"/>
      <c r="Y85" s="320"/>
      <c r="Z85" s="320"/>
      <c r="AA85" s="320"/>
      <c r="AB85" s="320"/>
      <c r="AC85" s="320"/>
      <c r="AD85" s="320"/>
      <c r="AE85" s="320"/>
      <c r="AF85" s="320"/>
      <c r="AG85" s="320"/>
      <c r="AH85" s="320"/>
      <c r="AI85" s="320"/>
      <c r="AJ85" s="320"/>
      <c r="AK85" s="320"/>
      <c r="AL85" s="320"/>
      <c r="AM85" s="320"/>
      <c r="AN85" s="320"/>
      <c r="AO85" s="320"/>
      <c r="AP85" s="320"/>
      <c r="AQ85" s="320"/>
      <c r="AR85" s="320"/>
      <c r="AS85" s="320"/>
      <c r="AT85" s="320"/>
      <c r="AU85" s="320"/>
      <c r="AV85" s="320"/>
      <c r="AW85" s="320"/>
      <c r="AX85" s="320"/>
      <c r="AY85" s="320"/>
      <c r="AZ85" s="320"/>
      <c r="BA85" s="320"/>
      <c r="BB85" s="320"/>
      <c r="BC85" s="320"/>
      <c r="BD85" s="320"/>
      <c r="BE85" s="320"/>
      <c r="BF85" s="320"/>
      <c r="BG85" s="320"/>
      <c r="BH85" s="320"/>
      <c r="BI85" s="320"/>
      <c r="BJ85" s="320"/>
      <c r="BK85" s="320"/>
      <c r="BL85" s="320"/>
      <c r="BM85" s="320"/>
      <c r="BN85" s="320"/>
      <c r="BO85" s="320"/>
      <c r="BP85" s="320"/>
      <c r="BQ85" s="320"/>
      <c r="BR85" s="320"/>
      <c r="BS85" s="320"/>
      <c r="BT85" s="320"/>
      <c r="BU85" s="320"/>
      <c r="BV85" s="320"/>
      <c r="BW85" s="320"/>
      <c r="BX85" s="320"/>
      <c r="BY85" s="320"/>
      <c r="BZ85" s="320"/>
      <c r="CA85" s="320"/>
      <c r="CB85" s="320"/>
      <c r="CC85" s="320"/>
      <c r="CD85" s="320"/>
      <c r="CE85" s="320"/>
      <c r="CF85" s="320"/>
      <c r="CG85" s="320"/>
      <c r="CH85" s="320"/>
      <c r="CI85" s="320"/>
      <c r="CJ85" s="320"/>
      <c r="CK85" s="320"/>
      <c r="CL85" s="320"/>
      <c r="CM85" s="320"/>
      <c r="CN85" s="320"/>
      <c r="CO85" s="320"/>
      <c r="CP85" s="320"/>
      <c r="CQ85" s="320"/>
      <c r="CR85" s="320"/>
      <c r="CS85" s="320"/>
      <c r="CT85" s="320"/>
      <c r="CU85" s="320"/>
      <c r="CV85" s="320"/>
      <c r="CW85" s="320"/>
      <c r="CX85" s="320"/>
      <c r="CY85" s="320"/>
      <c r="CZ85" s="320"/>
      <c r="DA85" s="320"/>
      <c r="DB85" s="320"/>
      <c r="DC85" s="320"/>
      <c r="DD85" s="320"/>
      <c r="DE85" s="320"/>
      <c r="DF85" s="320"/>
      <c r="DG85" s="320"/>
      <c r="DH85" s="320"/>
      <c r="DI85" s="320"/>
      <c r="DJ85" s="320"/>
      <c r="DK85" s="320"/>
      <c r="DL85" s="320"/>
      <c r="DM85" s="320"/>
      <c r="DN85" s="320"/>
      <c r="DO85" s="320"/>
      <c r="DP85" s="320"/>
      <c r="DQ85" s="320"/>
      <c r="DR85" s="320"/>
      <c r="DS85" s="320"/>
      <c r="DT85" s="320"/>
      <c r="DU85" s="320"/>
      <c r="DV85" s="320"/>
      <c r="DW85" s="320"/>
      <c r="DX85" s="320"/>
      <c r="DY85" s="320"/>
      <c r="DZ85" s="320"/>
      <c r="EA85" s="320"/>
      <c r="EB85" s="320"/>
      <c r="EC85" s="320"/>
      <c r="ED85" s="320"/>
      <c r="EE85" s="320"/>
      <c r="EF85" s="320"/>
      <c r="EG85" s="320"/>
      <c r="EH85" s="320"/>
      <c r="EI85" s="320"/>
      <c r="EJ85" s="320"/>
      <c r="EK85" s="320"/>
      <c r="EL85" s="320"/>
      <c r="EM85" s="320"/>
      <c r="EN85" s="320"/>
      <c r="EO85" s="320"/>
      <c r="EP85" s="320"/>
      <c r="EQ85" s="320"/>
      <c r="ER85" s="320"/>
      <c r="ES85" s="320"/>
      <c r="ET85" s="320"/>
      <c r="EU85" s="320"/>
      <c r="EV85" s="320"/>
      <c r="EW85" s="320"/>
      <c r="EX85" s="320"/>
      <c r="EY85" s="320"/>
      <c r="EZ85" s="320"/>
      <c r="FA85" s="320"/>
      <c r="FB85" s="320"/>
      <c r="FC85" s="320"/>
      <c r="FD85" s="320"/>
      <c r="FE85" s="320"/>
      <c r="FF85" s="320"/>
      <c r="FG85" s="320"/>
      <c r="FH85" s="320"/>
      <c r="FI85" s="320"/>
      <c r="FJ85" s="320"/>
      <c r="FK85" s="320"/>
      <c r="FL85" s="320"/>
      <c r="FM85" s="320"/>
      <c r="FN85" s="320"/>
      <c r="FO85" s="320"/>
      <c r="FP85" s="320"/>
      <c r="FQ85" s="320"/>
      <c r="FR85" s="320"/>
      <c r="FS85" s="320"/>
      <c r="FT85" s="320"/>
      <c r="FU85" s="320"/>
      <c r="FV85" s="320"/>
      <c r="FW85" s="320"/>
      <c r="FX85" s="320"/>
      <c r="FY85" s="320"/>
      <c r="FZ85" s="320"/>
      <c r="GA85" s="320"/>
      <c r="GB85" s="320"/>
      <c r="GC85" s="320"/>
      <c r="GD85" s="320"/>
      <c r="GE85" s="320"/>
      <c r="GF85" s="320"/>
      <c r="GG85" s="320"/>
      <c r="GH85" s="320"/>
      <c r="GI85" s="320"/>
      <c r="GJ85" s="320"/>
    </row>
    <row r="86" spans="1:192" x14ac:dyDescent="0.25">
      <c r="E86" s="195" t="str">
        <f xml:space="preserve"> Time!E$140</f>
        <v>Senior debt repayment period flag</v>
      </c>
      <c r="F86" s="195">
        <f xml:space="preserve"> Time!F$140</f>
        <v>0</v>
      </c>
      <c r="G86" s="195" t="str">
        <f xml:space="preserve"> Time!G$140</f>
        <v>flag</v>
      </c>
      <c r="H86" s="195">
        <f xml:space="preserve"> Time!H$140</f>
        <v>34</v>
      </c>
      <c r="I86" s="195">
        <f xml:space="preserve"> Time!I$140</f>
        <v>0</v>
      </c>
      <c r="J86" s="195">
        <f xml:space="preserve"> Time!J$140</f>
        <v>0</v>
      </c>
      <c r="K86" s="195">
        <f xml:space="preserve"> Time!K$140</f>
        <v>0</v>
      </c>
      <c r="L86" s="195">
        <f xml:space="preserve"> Time!L$140</f>
        <v>0</v>
      </c>
      <c r="M86" s="195">
        <f xml:space="preserve"> Time!M$140</f>
        <v>0</v>
      </c>
      <c r="N86" s="195">
        <f xml:space="preserve"> Time!N$140</f>
        <v>0</v>
      </c>
      <c r="O86" s="195">
        <f xml:space="preserve"> Time!O$140</f>
        <v>0</v>
      </c>
      <c r="P86" s="195">
        <f xml:space="preserve"> Time!P$140</f>
        <v>0</v>
      </c>
      <c r="Q86" s="195">
        <f xml:space="preserve"> Time!Q$140</f>
        <v>1</v>
      </c>
      <c r="R86" s="195">
        <f xml:space="preserve"> Time!R$140</f>
        <v>1</v>
      </c>
      <c r="S86" s="195">
        <f xml:space="preserve"> Time!S$140</f>
        <v>1</v>
      </c>
      <c r="T86" s="195">
        <f xml:space="preserve"> Time!T$140</f>
        <v>1</v>
      </c>
      <c r="U86" s="195">
        <f xml:space="preserve"> Time!U$140</f>
        <v>1</v>
      </c>
      <c r="V86" s="195">
        <f xml:space="preserve"> Time!V$140</f>
        <v>1</v>
      </c>
      <c r="W86" s="195">
        <f xml:space="preserve"> Time!W$140</f>
        <v>1</v>
      </c>
      <c r="X86" s="195">
        <f xml:space="preserve"> Time!X$140</f>
        <v>1</v>
      </c>
      <c r="Y86" s="195">
        <f xml:space="preserve"> Time!Y$140</f>
        <v>1</v>
      </c>
      <c r="Z86" s="195">
        <f xml:space="preserve"> Time!Z$140</f>
        <v>1</v>
      </c>
      <c r="AA86" s="195">
        <f xml:space="preserve"> Time!AA$140</f>
        <v>1</v>
      </c>
      <c r="AB86" s="195">
        <f xml:space="preserve"> Time!AB$140</f>
        <v>1</v>
      </c>
      <c r="AC86" s="195">
        <f xml:space="preserve"> Time!AC$140</f>
        <v>1</v>
      </c>
      <c r="AD86" s="195">
        <f xml:space="preserve"> Time!AD$140</f>
        <v>1</v>
      </c>
      <c r="AE86" s="195">
        <f xml:space="preserve"> Time!AE$140</f>
        <v>1</v>
      </c>
      <c r="AF86" s="195">
        <f xml:space="preserve"> Time!AF$140</f>
        <v>1</v>
      </c>
      <c r="AG86" s="195">
        <f xml:space="preserve"> Time!AG$140</f>
        <v>1</v>
      </c>
      <c r="AH86" s="195">
        <f xml:space="preserve"> Time!AH$140</f>
        <v>1</v>
      </c>
      <c r="AI86" s="195">
        <f xml:space="preserve"> Time!AI$140</f>
        <v>1</v>
      </c>
      <c r="AJ86" s="195">
        <f xml:space="preserve"> Time!AJ$140</f>
        <v>1</v>
      </c>
      <c r="AK86" s="195">
        <f xml:space="preserve"> Time!AK$140</f>
        <v>1</v>
      </c>
      <c r="AL86" s="195">
        <f xml:space="preserve"> Time!AL$140</f>
        <v>1</v>
      </c>
      <c r="AM86" s="195">
        <f xml:space="preserve"> Time!AM$140</f>
        <v>1</v>
      </c>
      <c r="AN86" s="195">
        <f xml:space="preserve"> Time!AN$140</f>
        <v>1</v>
      </c>
      <c r="AO86" s="195">
        <f xml:space="preserve"> Time!AO$140</f>
        <v>1</v>
      </c>
      <c r="AP86" s="195">
        <f xml:space="preserve"> Time!AP$140</f>
        <v>1</v>
      </c>
      <c r="AQ86" s="195">
        <f xml:space="preserve"> Time!AQ$140</f>
        <v>1</v>
      </c>
      <c r="AR86" s="195">
        <f xml:space="preserve"> Time!AR$140</f>
        <v>1</v>
      </c>
      <c r="AS86" s="195">
        <f xml:space="preserve"> Time!AS$140</f>
        <v>1</v>
      </c>
      <c r="AT86" s="195">
        <f xml:space="preserve"> Time!AT$140</f>
        <v>1</v>
      </c>
      <c r="AU86" s="195">
        <f xml:space="preserve"> Time!AU$140</f>
        <v>1</v>
      </c>
      <c r="AV86" s="195">
        <f xml:space="preserve"> Time!AV$140</f>
        <v>1</v>
      </c>
      <c r="AW86" s="195">
        <f xml:space="preserve"> Time!AW$140</f>
        <v>1</v>
      </c>
      <c r="AX86" s="195">
        <f xml:space="preserve"> Time!AX$140</f>
        <v>1</v>
      </c>
      <c r="AY86" s="195">
        <f xml:space="preserve"> Time!AY$140</f>
        <v>0</v>
      </c>
      <c r="AZ86" s="195">
        <f xml:space="preserve"> Time!AZ$140</f>
        <v>0</v>
      </c>
      <c r="BA86" s="195">
        <f xml:space="preserve"> Time!BA$140</f>
        <v>0</v>
      </c>
      <c r="BB86" s="195">
        <f xml:space="preserve"> Time!BB$140</f>
        <v>0</v>
      </c>
      <c r="BC86" s="195">
        <f xml:space="preserve"> Time!BC$140</f>
        <v>0</v>
      </c>
      <c r="BD86" s="195">
        <f xml:space="preserve"> Time!BD$140</f>
        <v>0</v>
      </c>
      <c r="BE86" s="195">
        <f xml:space="preserve"> Time!BE$140</f>
        <v>0</v>
      </c>
      <c r="BF86" s="195">
        <f xml:space="preserve"> Time!BF$140</f>
        <v>0</v>
      </c>
      <c r="BG86" s="195">
        <f xml:space="preserve"> Time!BG$140</f>
        <v>0</v>
      </c>
      <c r="BH86" s="195">
        <f xml:space="preserve"> Time!BH$140</f>
        <v>0</v>
      </c>
      <c r="BI86" s="195">
        <f xml:space="preserve"> Time!BI$140</f>
        <v>0</v>
      </c>
      <c r="BJ86" s="195">
        <f xml:space="preserve"> Time!BJ$140</f>
        <v>0</v>
      </c>
      <c r="BK86" s="195">
        <f xml:space="preserve"> Time!BK$140</f>
        <v>0</v>
      </c>
      <c r="BL86" s="195">
        <f xml:space="preserve"> Time!BL$140</f>
        <v>0</v>
      </c>
      <c r="BM86" s="195">
        <f xml:space="preserve"> Time!BM$140</f>
        <v>0</v>
      </c>
      <c r="BN86" s="195">
        <f xml:space="preserve"> Time!BN$140</f>
        <v>0</v>
      </c>
      <c r="BO86" s="195">
        <f xml:space="preserve"> Time!BO$140</f>
        <v>0</v>
      </c>
      <c r="BP86" s="195">
        <f xml:space="preserve"> Time!BP$140</f>
        <v>0</v>
      </c>
      <c r="BQ86" s="195">
        <f xml:space="preserve"> Time!BQ$140</f>
        <v>0</v>
      </c>
      <c r="BR86" s="195">
        <f xml:space="preserve"> Time!BR$140</f>
        <v>0</v>
      </c>
      <c r="BS86" s="195">
        <f xml:space="preserve"> Time!BS$140</f>
        <v>0</v>
      </c>
      <c r="BT86" s="195">
        <f xml:space="preserve"> Time!BT$140</f>
        <v>0</v>
      </c>
      <c r="BU86" s="195">
        <f xml:space="preserve"> Time!BU$140</f>
        <v>0</v>
      </c>
      <c r="BV86" s="195">
        <f xml:space="preserve"> Time!BV$140</f>
        <v>0</v>
      </c>
      <c r="BW86" s="195">
        <f xml:space="preserve"> Time!BW$140</f>
        <v>0</v>
      </c>
      <c r="BX86" s="195">
        <f xml:space="preserve"> Time!BX$140</f>
        <v>0</v>
      </c>
      <c r="BY86" s="195">
        <f xml:space="preserve"> Time!BY$140</f>
        <v>0</v>
      </c>
      <c r="BZ86" s="195">
        <f xml:space="preserve"> Time!BZ$140</f>
        <v>0</v>
      </c>
      <c r="CA86" s="195">
        <f xml:space="preserve"> Time!CA$140</f>
        <v>0</v>
      </c>
      <c r="CB86" s="195">
        <f xml:space="preserve"> Time!CB$140</f>
        <v>0</v>
      </c>
      <c r="CC86" s="195">
        <f xml:space="preserve"> Time!CC$140</f>
        <v>0</v>
      </c>
      <c r="CD86" s="195">
        <f xml:space="preserve"> Time!CD$140</f>
        <v>0</v>
      </c>
      <c r="CE86" s="195">
        <f xml:space="preserve"> Time!CE$140</f>
        <v>0</v>
      </c>
      <c r="CF86" s="195">
        <f xml:space="preserve"> Time!CF$140</f>
        <v>0</v>
      </c>
      <c r="CG86" s="195">
        <f xml:space="preserve"> Time!CG$140</f>
        <v>0</v>
      </c>
      <c r="CH86" s="195">
        <f xml:space="preserve"> Time!CH$140</f>
        <v>0</v>
      </c>
      <c r="CI86" s="195">
        <f xml:space="preserve"> Time!CI$140</f>
        <v>0</v>
      </c>
      <c r="CJ86" s="195">
        <f xml:space="preserve"> Time!CJ$140</f>
        <v>0</v>
      </c>
      <c r="CK86" s="195">
        <f xml:space="preserve"> Time!CK$140</f>
        <v>0</v>
      </c>
      <c r="CL86" s="195">
        <f xml:space="preserve"> Time!CL$140</f>
        <v>0</v>
      </c>
      <c r="CM86" s="195">
        <f xml:space="preserve"> Time!CM$140</f>
        <v>0</v>
      </c>
      <c r="CN86" s="195">
        <f xml:space="preserve"> Time!CN$140</f>
        <v>0</v>
      </c>
      <c r="CO86" s="195">
        <f xml:space="preserve"> Time!CO$140</f>
        <v>0</v>
      </c>
      <c r="CP86" s="195">
        <f xml:space="preserve"> Time!CP$140</f>
        <v>0</v>
      </c>
      <c r="CQ86" s="195">
        <f xml:space="preserve"> Time!CQ$140</f>
        <v>0</v>
      </c>
      <c r="CR86" s="195">
        <f xml:space="preserve"> Time!CR$140</f>
        <v>0</v>
      </c>
      <c r="CS86" s="195">
        <f xml:space="preserve"> Time!CS$140</f>
        <v>0</v>
      </c>
      <c r="CT86" s="195">
        <f xml:space="preserve"> Time!CT$140</f>
        <v>0</v>
      </c>
      <c r="CU86" s="195">
        <f xml:space="preserve"> Time!CU$140</f>
        <v>0</v>
      </c>
      <c r="CV86" s="195">
        <f xml:space="preserve"> Time!CV$140</f>
        <v>0</v>
      </c>
      <c r="CW86" s="195">
        <f xml:space="preserve"> Time!CW$140</f>
        <v>0</v>
      </c>
      <c r="CX86" s="195">
        <f xml:space="preserve"> Time!CX$140</f>
        <v>0</v>
      </c>
      <c r="CY86" s="195">
        <f xml:space="preserve"> Time!CY$140</f>
        <v>0</v>
      </c>
      <c r="CZ86" s="195">
        <f xml:space="preserve"> Time!CZ$140</f>
        <v>0</v>
      </c>
      <c r="DA86" s="195">
        <f xml:space="preserve"> Time!DA$140</f>
        <v>0</v>
      </c>
      <c r="DB86" s="195">
        <f xml:space="preserve"> Time!DB$140</f>
        <v>0</v>
      </c>
      <c r="DC86" s="195">
        <f xml:space="preserve"> Time!DC$140</f>
        <v>0</v>
      </c>
      <c r="DD86" s="195">
        <f xml:space="preserve"> Time!DD$140</f>
        <v>0</v>
      </c>
      <c r="DE86" s="195">
        <f xml:space="preserve"> Time!DE$140</f>
        <v>0</v>
      </c>
      <c r="DF86" s="195">
        <f xml:space="preserve"> Time!DF$140</f>
        <v>0</v>
      </c>
      <c r="DG86" s="195">
        <f xml:space="preserve"> Time!DG$140</f>
        <v>0</v>
      </c>
      <c r="DH86" s="195">
        <f xml:space="preserve"> Time!DH$140</f>
        <v>0</v>
      </c>
      <c r="DI86" s="195">
        <f xml:space="preserve"> Time!DI$140</f>
        <v>0</v>
      </c>
      <c r="DJ86" s="195">
        <f xml:space="preserve"> Time!DJ$140</f>
        <v>0</v>
      </c>
      <c r="DK86" s="195">
        <f xml:space="preserve"> Time!DK$140</f>
        <v>0</v>
      </c>
      <c r="DL86" s="195">
        <f xml:space="preserve"> Time!DL$140</f>
        <v>0</v>
      </c>
      <c r="DM86" s="195">
        <f xml:space="preserve"> Time!DM$140</f>
        <v>0</v>
      </c>
      <c r="DN86" s="195">
        <f xml:space="preserve"> Time!DN$140</f>
        <v>0</v>
      </c>
      <c r="DO86" s="195">
        <f xml:space="preserve"> Time!DO$140</f>
        <v>0</v>
      </c>
      <c r="DP86" s="195">
        <f xml:space="preserve"> Time!DP$140</f>
        <v>0</v>
      </c>
      <c r="DQ86" s="195">
        <f xml:space="preserve"> Time!DQ$140</f>
        <v>0</v>
      </c>
      <c r="DR86" s="195">
        <f xml:space="preserve"> Time!DR$140</f>
        <v>0</v>
      </c>
      <c r="DS86" s="195">
        <f xml:space="preserve"> Time!DS$140</f>
        <v>0</v>
      </c>
      <c r="DT86" s="195">
        <f xml:space="preserve"> Time!DT$140</f>
        <v>0</v>
      </c>
      <c r="DU86" s="195">
        <f xml:space="preserve"> Time!DU$140</f>
        <v>0</v>
      </c>
      <c r="DV86" s="195">
        <f xml:space="preserve"> Time!DV$140</f>
        <v>0</v>
      </c>
      <c r="DW86" s="195">
        <f xml:space="preserve"> Time!DW$140</f>
        <v>0</v>
      </c>
      <c r="DX86" s="195">
        <f xml:space="preserve"> Time!DX$140</f>
        <v>0</v>
      </c>
      <c r="DY86" s="195">
        <f xml:space="preserve"> Time!DY$140</f>
        <v>0</v>
      </c>
      <c r="DZ86" s="195">
        <f xml:space="preserve"> Time!DZ$140</f>
        <v>0</v>
      </c>
      <c r="EA86" s="195">
        <f xml:space="preserve"> Time!EA$140</f>
        <v>0</v>
      </c>
      <c r="EB86" s="195">
        <f xml:space="preserve"> Time!EB$140</f>
        <v>0</v>
      </c>
      <c r="EC86" s="195">
        <f xml:space="preserve"> Time!EC$140</f>
        <v>0</v>
      </c>
      <c r="ED86" s="195">
        <f xml:space="preserve"> Time!ED$140</f>
        <v>0</v>
      </c>
      <c r="EE86" s="195">
        <f xml:space="preserve"> Time!EE$140</f>
        <v>0</v>
      </c>
      <c r="EF86" s="195">
        <f xml:space="preserve"> Time!EF$140</f>
        <v>0</v>
      </c>
      <c r="EG86" s="195">
        <f xml:space="preserve"> Time!EG$140</f>
        <v>0</v>
      </c>
      <c r="EH86" s="195">
        <f xml:space="preserve"> Time!EH$140</f>
        <v>0</v>
      </c>
      <c r="EI86" s="195">
        <f xml:space="preserve"> Time!EI$140</f>
        <v>0</v>
      </c>
      <c r="EJ86" s="195">
        <f xml:space="preserve"> Time!EJ$140</f>
        <v>0</v>
      </c>
      <c r="EK86" s="195">
        <f xml:space="preserve"> Time!EK$140</f>
        <v>0</v>
      </c>
      <c r="EL86" s="195">
        <f xml:space="preserve"> Time!EL$140</f>
        <v>0</v>
      </c>
      <c r="EM86" s="195">
        <f xml:space="preserve"> Time!EM$140</f>
        <v>0</v>
      </c>
      <c r="EN86" s="195">
        <f xml:space="preserve"> Time!EN$140</f>
        <v>0</v>
      </c>
      <c r="EO86" s="195">
        <f xml:space="preserve"> Time!EO$140</f>
        <v>0</v>
      </c>
      <c r="EP86" s="195">
        <f xml:space="preserve"> Time!EP$140</f>
        <v>0</v>
      </c>
      <c r="EQ86" s="195">
        <f xml:space="preserve"> Time!EQ$140</f>
        <v>0</v>
      </c>
      <c r="ER86" s="195">
        <f xml:space="preserve"> Time!ER$140</f>
        <v>0</v>
      </c>
      <c r="ES86" s="195">
        <f xml:space="preserve"> Time!ES$140</f>
        <v>0</v>
      </c>
      <c r="ET86" s="195">
        <f xml:space="preserve"> Time!ET$140</f>
        <v>0</v>
      </c>
      <c r="EU86" s="195">
        <f xml:space="preserve"> Time!EU$140</f>
        <v>0</v>
      </c>
      <c r="EV86" s="195">
        <f xml:space="preserve"> Time!EV$140</f>
        <v>0</v>
      </c>
      <c r="EW86" s="195">
        <f xml:space="preserve"> Time!EW$140</f>
        <v>0</v>
      </c>
      <c r="EX86" s="195">
        <f xml:space="preserve"> Time!EX$140</f>
        <v>0</v>
      </c>
      <c r="EY86" s="195">
        <f xml:space="preserve"> Time!EY$140</f>
        <v>0</v>
      </c>
      <c r="EZ86" s="195">
        <f xml:space="preserve"> Time!EZ$140</f>
        <v>0</v>
      </c>
      <c r="FA86" s="195">
        <f xml:space="preserve"> Time!FA$140</f>
        <v>0</v>
      </c>
      <c r="FB86" s="195">
        <f xml:space="preserve"> Time!FB$140</f>
        <v>0</v>
      </c>
      <c r="FC86" s="195">
        <f xml:space="preserve"> Time!FC$140</f>
        <v>0</v>
      </c>
      <c r="FD86" s="195">
        <f xml:space="preserve"> Time!FD$140</f>
        <v>0</v>
      </c>
      <c r="FE86" s="195">
        <f xml:space="preserve"> Time!FE$140</f>
        <v>0</v>
      </c>
      <c r="FF86" s="195">
        <f xml:space="preserve"> Time!FF$140</f>
        <v>0</v>
      </c>
      <c r="FG86" s="195">
        <f xml:space="preserve"> Time!FG$140</f>
        <v>0</v>
      </c>
      <c r="FH86" s="195">
        <f xml:space="preserve"> Time!FH$140</f>
        <v>0</v>
      </c>
      <c r="FI86" s="195">
        <f xml:space="preserve"> Time!FI$140</f>
        <v>0</v>
      </c>
      <c r="FJ86" s="195">
        <f xml:space="preserve"> Time!FJ$140</f>
        <v>0</v>
      </c>
      <c r="FK86" s="195">
        <f xml:space="preserve"> Time!FK$140</f>
        <v>0</v>
      </c>
      <c r="FL86" s="195">
        <f xml:space="preserve"> Time!FL$140</f>
        <v>0</v>
      </c>
      <c r="FM86" s="195">
        <f xml:space="preserve"> Time!FM$140</f>
        <v>0</v>
      </c>
      <c r="FN86" s="195">
        <f xml:space="preserve"> Time!FN$140</f>
        <v>0</v>
      </c>
      <c r="FO86" s="195">
        <f xml:space="preserve"> Time!FO$140</f>
        <v>0</v>
      </c>
      <c r="FP86" s="195">
        <f xml:space="preserve"> Time!FP$140</f>
        <v>0</v>
      </c>
      <c r="FQ86" s="195">
        <f xml:space="preserve"> Time!FQ$140</f>
        <v>0</v>
      </c>
      <c r="FR86" s="195">
        <f xml:space="preserve"> Time!FR$140</f>
        <v>0</v>
      </c>
      <c r="FS86" s="195">
        <f xml:space="preserve"> Time!FS$140</f>
        <v>0</v>
      </c>
      <c r="FT86" s="195">
        <f xml:space="preserve"> Time!FT$140</f>
        <v>0</v>
      </c>
      <c r="FU86" s="195">
        <f xml:space="preserve"> Time!FU$140</f>
        <v>0</v>
      </c>
      <c r="FV86" s="195">
        <f xml:space="preserve"> Time!FV$140</f>
        <v>0</v>
      </c>
      <c r="FW86" s="195">
        <f xml:space="preserve"> Time!FW$140</f>
        <v>0</v>
      </c>
      <c r="FX86" s="195">
        <f xml:space="preserve"> Time!FX$140</f>
        <v>0</v>
      </c>
      <c r="FY86" s="195">
        <f xml:space="preserve"> Time!FY$140</f>
        <v>0</v>
      </c>
      <c r="FZ86" s="195">
        <f xml:space="preserve"> Time!FZ$140</f>
        <v>0</v>
      </c>
      <c r="GA86" s="195">
        <f xml:space="preserve"> Time!GA$140</f>
        <v>0</v>
      </c>
      <c r="GB86" s="195">
        <f xml:space="preserve"> Time!GB$140</f>
        <v>0</v>
      </c>
      <c r="GC86" s="195">
        <f xml:space="preserve"> Time!GC$140</f>
        <v>0</v>
      </c>
      <c r="GD86" s="195">
        <f xml:space="preserve"> Time!GD$140</f>
        <v>0</v>
      </c>
      <c r="GE86" s="195">
        <f xml:space="preserve"> Time!GE$140</f>
        <v>0</v>
      </c>
      <c r="GF86" s="195">
        <f xml:space="preserve"> Time!GF$140</f>
        <v>0</v>
      </c>
      <c r="GG86" s="195">
        <f xml:space="preserve"> Time!GG$140</f>
        <v>0</v>
      </c>
      <c r="GH86" s="195">
        <f xml:space="preserve"> Time!GH$140</f>
        <v>0</v>
      </c>
      <c r="GI86" s="195">
        <f xml:space="preserve"> Time!GI$140</f>
        <v>0</v>
      </c>
      <c r="GJ86" s="195">
        <f xml:space="preserve"> Time!GJ$140</f>
        <v>0</v>
      </c>
    </row>
    <row r="87" spans="1:192" x14ac:dyDescent="0.25">
      <c r="A87" s="285"/>
      <c r="B87" s="285"/>
      <c r="C87" s="425"/>
      <c r="D87" s="286"/>
      <c r="E87" s="83" t="str">
        <f t="shared" ref="E87:BP87" si="193" xml:space="preserve"> E$51</f>
        <v>Senior debt discount factor</v>
      </c>
      <c r="F87" s="83">
        <f t="shared" si="193"/>
        <v>0</v>
      </c>
      <c r="G87" s="83" t="str">
        <f t="shared" si="193"/>
        <v>factor</v>
      </c>
      <c r="H87" s="83">
        <f t="shared" si="193"/>
        <v>0</v>
      </c>
      <c r="I87" s="83">
        <f t="shared" si="193"/>
        <v>0</v>
      </c>
      <c r="J87" s="83">
        <f t="shared" si="193"/>
        <v>0</v>
      </c>
      <c r="K87" s="83">
        <f t="shared" si="193"/>
        <v>0</v>
      </c>
      <c r="L87" s="83">
        <f t="shared" si="193"/>
        <v>0</v>
      </c>
      <c r="M87" s="83">
        <f t="shared" si="193"/>
        <v>0</v>
      </c>
      <c r="N87" s="83">
        <f t="shared" si="193"/>
        <v>0</v>
      </c>
      <c r="O87" s="83">
        <f t="shared" si="193"/>
        <v>0</v>
      </c>
      <c r="P87" s="83">
        <f t="shared" si="193"/>
        <v>1</v>
      </c>
      <c r="Q87" s="83">
        <f t="shared" si="193"/>
        <v>0.97943200622385951</v>
      </c>
      <c r="R87" s="83">
        <f t="shared" si="193"/>
        <v>0.95960205055755921</v>
      </c>
      <c r="S87" s="83">
        <f t="shared" si="193"/>
        <v>0.93985225835903474</v>
      </c>
      <c r="T87" s="83">
        <f t="shared" si="193"/>
        <v>0.92081330755557733</v>
      </c>
      <c r="U87" s="83">
        <f t="shared" si="193"/>
        <v>0.90185307713718876</v>
      </c>
      <c r="V87" s="83">
        <f t="shared" si="193"/>
        <v>0.8835752726406676</v>
      </c>
      <c r="W87" s="83">
        <f t="shared" si="193"/>
        <v>0.86537391689216292</v>
      </c>
      <c r="X87" s="83">
        <f t="shared" si="193"/>
        <v>0.84773412856558295</v>
      </c>
      <c r="Y87" s="83">
        <f t="shared" si="193"/>
        <v>0.8302633579810097</v>
      </c>
      <c r="Z87" s="83">
        <f t="shared" si="193"/>
        <v>0.81342291514503096</v>
      </c>
      <c r="AA87" s="83">
        <f t="shared" si="193"/>
        <v>0.79665096224547105</v>
      </c>
      <c r="AB87" s="83">
        <f t="shared" si="193"/>
        <v>0.78048183115136849</v>
      </c>
      <c r="AC87" s="83">
        <f t="shared" si="193"/>
        <v>0.76437860591036644</v>
      </c>
      <c r="AD87" s="83">
        <f t="shared" si="193"/>
        <v>0.74885637177675035</v>
      </c>
      <c r="AE87" s="83">
        <f t="shared" si="193"/>
        <v>0.73339728595863785</v>
      </c>
      <c r="AF87" s="83">
        <f t="shared" si="193"/>
        <v>0.71841326935657768</v>
      </c>
      <c r="AG87" s="83">
        <f t="shared" si="193"/>
        <v>0.70357482011437977</v>
      </c>
      <c r="AH87" s="83">
        <f t="shared" si="193"/>
        <v>0.68927150697686135</v>
      </c>
      <c r="AI87" s="83">
        <f t="shared" si="193"/>
        <v>0.67502786989931829</v>
      </c>
      <c r="AJ87" s="83">
        <f t="shared" si="193"/>
        <v>0.66129819156169301</v>
      </c>
      <c r="AK87" s="83">
        <f t="shared" si="193"/>
        <v>0.64762645740184244</v>
      </c>
      <c r="AL87" s="83">
        <f t="shared" si="193"/>
        <v>0.63444785805682979</v>
      </c>
      <c r="AM87" s="83">
        <f t="shared" si="193"/>
        <v>0.62132357933881699</v>
      </c>
      <c r="AN87" s="83">
        <f t="shared" si="193"/>
        <v>0.60860341696298681</v>
      </c>
      <c r="AO87" s="83">
        <f t="shared" si="193"/>
        <v>0.59600582462304907</v>
      </c>
      <c r="AP87" s="83">
        <f t="shared" si="193"/>
        <v>0.58386368101059749</v>
      </c>
      <c r="AQ87" s="83">
        <f t="shared" si="193"/>
        <v>0.57177325846791482</v>
      </c>
      <c r="AR87" s="83">
        <f t="shared" si="193"/>
        <v>0.56011927585120358</v>
      </c>
      <c r="AS87" s="83">
        <f t="shared" si="193"/>
        <v>0.54851351486054023</v>
      </c>
      <c r="AT87" s="83">
        <f t="shared" si="193"/>
        <v>0.53732684137809417</v>
      </c>
      <c r="AU87" s="83">
        <f t="shared" si="193"/>
        <v>0.52618791789469599</v>
      </c>
      <c r="AV87" s="83">
        <f t="shared" si="193"/>
        <v>0.5153930292227118</v>
      </c>
      <c r="AW87" s="83">
        <f t="shared" si="193"/>
        <v>0.50470238297044123</v>
      </c>
      <c r="AX87" s="83">
        <f t="shared" si="193"/>
        <v>0.49439747996052291</v>
      </c>
      <c r="AY87" s="83">
        <f t="shared" si="193"/>
        <v>0.48413579573051441</v>
      </c>
      <c r="AZ87" s="83">
        <f t="shared" si="193"/>
        <v>0.4742448840933749</v>
      </c>
      <c r="BA87" s="83">
        <f t="shared" si="193"/>
        <v>0.46439711620564411</v>
      </c>
      <c r="BB87" s="83">
        <f t="shared" si="193"/>
        <v>0.45490588179568264</v>
      </c>
      <c r="BC87" s="83">
        <f t="shared" si="193"/>
        <v>0.44545567816952714</v>
      </c>
      <c r="BD87" s="83">
        <f t="shared" si="193"/>
        <v>0.43629720026960506</v>
      </c>
      <c r="BE87" s="83">
        <f t="shared" si="193"/>
        <v>0.42722878325363112</v>
      </c>
      <c r="BF87" s="83">
        <f t="shared" si="193"/>
        <v>0.41848914795534431</v>
      </c>
      <c r="BG87" s="83">
        <f t="shared" si="193"/>
        <v>0.40978730185158757</v>
      </c>
      <c r="BH87" s="83">
        <f t="shared" si="193"/>
        <v>0.40139963588221028</v>
      </c>
      <c r="BI87" s="83">
        <f t="shared" si="193"/>
        <v>0.39304849776565692</v>
      </c>
      <c r="BJ87" s="83">
        <f t="shared" si="193"/>
        <v>0.38499992063862704</v>
      </c>
      <c r="BK87" s="83">
        <f t="shared" si="193"/>
        <v>0.37698616816548963</v>
      </c>
      <c r="BL87" s="83">
        <f t="shared" si="193"/>
        <v>0.36922001568821566</v>
      </c>
      <c r="BM87" s="83">
        <f t="shared" si="193"/>
        <v>0.36152961869761557</v>
      </c>
      <c r="BN87" s="83">
        <f t="shared" si="193"/>
        <v>0.35411784832429727</v>
      </c>
      <c r="BO87" s="83">
        <f t="shared" si="193"/>
        <v>0.34673791551583588</v>
      </c>
      <c r="BP87" s="83">
        <f t="shared" si="193"/>
        <v>0.33962577924223225</v>
      </c>
      <c r="BQ87" s="83">
        <f t="shared" ref="BQ87:EB87" si="194" xml:space="preserve"> BQ$51</f>
        <v>0.33254530298399076</v>
      </c>
      <c r="BR87" s="83">
        <f t="shared" si="194"/>
        <v>0.32572171285836798</v>
      </c>
      <c r="BS87" s="83">
        <f t="shared" si="194"/>
        <v>0.31892842541765803</v>
      </c>
      <c r="BT87" s="83">
        <f t="shared" si="194"/>
        <v>0.31234635960504031</v>
      </c>
      <c r="BU87" s="83">
        <f t="shared" si="194"/>
        <v>0.30582896893509132</v>
      </c>
      <c r="BV87" s="83">
        <f t="shared" si="194"/>
        <v>0.29954809115609993</v>
      </c>
      <c r="BW87" s="83">
        <f t="shared" si="194"/>
        <v>0.29329422531674698</v>
      </c>
      <c r="BX87" s="83">
        <f t="shared" si="194"/>
        <v>0.28726678704761488</v>
      </c>
      <c r="BY87" s="83">
        <f t="shared" si="194"/>
        <v>0.28126549762870612</v>
      </c>
      <c r="BZ87" s="83">
        <f t="shared" si="194"/>
        <v>0.27548186814243958</v>
      </c>
      <c r="CA87" s="83">
        <f t="shared" si="194"/>
        <v>0.26972372690158464</v>
      </c>
      <c r="CB87" s="83">
        <f t="shared" si="194"/>
        <v>0.26414422947394484</v>
      </c>
      <c r="CC87" s="83">
        <f t="shared" si="194"/>
        <v>0.25861996225304101</v>
      </c>
      <c r="CD87" s="83">
        <f t="shared" si="194"/>
        <v>0.25329635232428949</v>
      </c>
      <c r="CE87" s="83">
        <f t="shared" si="194"/>
        <v>0.24799625031042735</v>
      </c>
      <c r="CF87" s="83">
        <f t="shared" si="194"/>
        <v>0.24288874264976712</v>
      </c>
      <c r="CG87" s="83">
        <f t="shared" si="194"/>
        <v>0.23780412994614822</v>
      </c>
      <c r="CH87" s="83">
        <f t="shared" si="194"/>
        <v>0.23290432802804736</v>
      </c>
      <c r="CI87" s="83">
        <f t="shared" si="194"/>
        <v>0.22802651455053286</v>
      </c>
      <c r="CJ87" s="83">
        <f t="shared" si="194"/>
        <v>0.22330085269341096</v>
      </c>
      <c r="CK87" s="83">
        <f t="shared" si="194"/>
        <v>0.21862193708873559</v>
      </c>
      <c r="CL87" s="83">
        <f t="shared" si="194"/>
        <v>0.21411330225286007</v>
      </c>
      <c r="CM87" s="83">
        <f t="shared" si="194"/>
        <v>0.20962486221801666</v>
      </c>
      <c r="CN87" s="83">
        <f t="shared" si="194"/>
        <v>0.20529930721014564</v>
      </c>
      <c r="CO87" s="83">
        <f t="shared" si="194"/>
        <v>0.20099313995613807</v>
      </c>
      <c r="CP87" s="83">
        <f t="shared" si="194"/>
        <v>0.19684391486404706</v>
      </c>
      <c r="CQ87" s="83">
        <f t="shared" si="194"/>
        <v>0.19271313284362276</v>
      </c>
      <c r="CR87" s="83">
        <f t="shared" si="194"/>
        <v>0.18871114625854934</v>
      </c>
      <c r="CS87" s="83">
        <f t="shared" si="194"/>
        <v>0.18474916349751247</v>
      </c>
      <c r="CT87" s="83">
        <f t="shared" si="194"/>
        <v>0.18093149537523287</v>
      </c>
      <c r="CU87" s="83">
        <f t="shared" si="194"/>
        <v>0.17713137475600688</v>
      </c>
      <c r="CV87" s="83">
        <f t="shared" si="194"/>
        <v>0.1734694811351202</v>
      </c>
      <c r="CW87" s="83">
        <f t="shared" si="194"/>
        <v>0.16982419941133634</v>
      </c>
      <c r="CX87" s="83">
        <f t="shared" si="194"/>
        <v>0.16631143678449659</v>
      </c>
      <c r="CY87" s="83">
        <f t="shared" si="194"/>
        <v>0.16281448838876406</v>
      </c>
      <c r="CZ87" s="83">
        <f t="shared" si="194"/>
        <v>0.15942640068091912</v>
      </c>
      <c r="DA87" s="83">
        <f t="shared" si="194"/>
        <v>0.15607203393681462</v>
      </c>
      <c r="DB87" s="83">
        <f t="shared" si="194"/>
        <v>0.15284010343210164</v>
      </c>
      <c r="DC87" s="83">
        <f t="shared" si="194"/>
        <v>0.14962310102637649</v>
      </c>
      <c r="DD87" s="83">
        <f t="shared" si="194"/>
        <v>0.14652321406901461</v>
      </c>
      <c r="DE87" s="83">
        <f t="shared" si="194"/>
        <v>0.14343764902574108</v>
      </c>
      <c r="DF87" s="83">
        <f t="shared" si="194"/>
        <v>0.14046457038835422</v>
      </c>
      <c r="DG87" s="83">
        <f t="shared" si="194"/>
        <v>0.13750489905171021</v>
      </c>
      <c r="DH87" s="83">
        <f t="shared" si="194"/>
        <v>0.13463759929181598</v>
      </c>
      <c r="DI87" s="83">
        <f t="shared" si="194"/>
        <v>0.13179933402279961</v>
      </c>
      <c r="DJ87" s="83">
        <f t="shared" si="194"/>
        <v>0.12906433464709183</v>
      </c>
      <c r="DK87" s="83">
        <f t="shared" si="194"/>
        <v>0.12634187665199681</v>
      </c>
      <c r="DL87" s="83">
        <f t="shared" si="194"/>
        <v>0.12371893239236652</v>
      </c>
      <c r="DM87" s="83">
        <f t="shared" si="194"/>
        <v>0.12110792044534681</v>
      </c>
      <c r="DN87" s="83">
        <f t="shared" si="194"/>
        <v>0.11859235218650226</v>
      </c>
      <c r="DO87" s="83">
        <f t="shared" si="194"/>
        <v>0.11608861586534575</v>
      </c>
      <c r="DP87" s="83">
        <f t="shared" si="194"/>
        <v>0.11366300082589088</v>
      </c>
      <c r="DQ87" s="83">
        <f t="shared" si="194"/>
        <v>0.111262019843439</v>
      </c>
      <c r="DR87" s="83">
        <f t="shared" si="194"/>
        <v>0.10894849628532328</v>
      </c>
      <c r="DS87" s="83">
        <f t="shared" si="194"/>
        <v>0.10664586512301434</v>
      </c>
      <c r="DT87" s="83">
        <f t="shared" si="194"/>
        <v>0.10442715525140292</v>
      </c>
      <c r="DU87" s="83">
        <f t="shared" si="194"/>
        <v>0.10221878384642262</v>
      </c>
      <c r="DV87" s="83">
        <f t="shared" si="194"/>
        <v>0.1000912210522675</v>
      </c>
      <c r="DW87" s="83">
        <f t="shared" si="194"/>
        <v>9.7973563410330811E-2</v>
      </c>
      <c r="DX87" s="83">
        <f t="shared" si="194"/>
        <v>9.592216130408357E-2</v>
      </c>
      <c r="DY87" s="83">
        <f t="shared" si="194"/>
        <v>9.3891770135950903E-2</v>
      </c>
      <c r="DZ87" s="83">
        <f t="shared" si="194"/>
        <v>9.1935704761454448E-2</v>
      </c>
      <c r="EA87" s="83">
        <f t="shared" si="194"/>
        <v>8.998872275419055E-2</v>
      </c>
      <c r="EB87" s="83">
        <f t="shared" si="194"/>
        <v>8.8113068049554336E-2</v>
      </c>
      <c r="EC87" s="83">
        <f t="shared" ref="EC87:GJ87" si="195" xml:space="preserve"> EC$51</f>
        <v>8.6246324242198455E-2</v>
      </c>
      <c r="ED87" s="83">
        <f t="shared" si="195"/>
        <v>8.4447692037875985E-2</v>
      </c>
      <c r="EE87" s="83">
        <f t="shared" si="195"/>
        <v>8.2657559994822258E-2</v>
      </c>
      <c r="EF87" s="83">
        <f t="shared" si="195"/>
        <v>8.0923596867227346E-2</v>
      </c>
      <c r="EG87" s="83">
        <f t="shared" si="195"/>
        <v>7.920721006809596E-2</v>
      </c>
      <c r="EH87" s="83">
        <f t="shared" si="195"/>
        <v>7.7553718768739954E-2</v>
      </c>
      <c r="EI87" s="83">
        <f t="shared" si="195"/>
        <v>7.5908009506807206E-2</v>
      </c>
      <c r="EJ87" s="83">
        <f t="shared" si="195"/>
        <v>7.4322615059165029E-2</v>
      </c>
      <c r="EK87" s="83">
        <f t="shared" si="195"/>
        <v>7.2744633617100637E-2</v>
      </c>
      <c r="EL87" s="83">
        <f t="shared" si="195"/>
        <v>7.1224354905621345E-2</v>
      </c>
      <c r="EM87" s="83">
        <f t="shared" si="195"/>
        <v>6.9711435808668731E-2</v>
      </c>
      <c r="EN87" s="83">
        <f t="shared" si="195"/>
        <v>6.824615402874834E-2</v>
      </c>
      <c r="EO87" s="83">
        <f t="shared" si="195"/>
        <v>6.6795941988559371E-2</v>
      </c>
      <c r="EP87" s="83">
        <f t="shared" si="195"/>
        <v>6.5398908774676454E-2</v>
      </c>
      <c r="EQ87" s="83">
        <f t="shared" si="195"/>
        <v>6.4008527488822714E-2</v>
      </c>
      <c r="ER87" s="83">
        <f t="shared" si="195"/>
        <v>6.2669089514480483E-2</v>
      </c>
      <c r="ES87" s="83">
        <f t="shared" si="195"/>
        <v>6.1335977131134804E-2</v>
      </c>
      <c r="ET87" s="83">
        <f t="shared" si="195"/>
        <v>6.0051648880075671E-2</v>
      </c>
      <c r="EU87" s="83">
        <f t="shared" si="195"/>
        <v>5.8773439162088159E-2</v>
      </c>
      <c r="EV87" s="83">
        <f t="shared" si="195"/>
        <v>5.7535548538184565E-2</v>
      </c>
      <c r="EW87" s="83">
        <f t="shared" si="195"/>
        <v>5.6310471926013017E-2</v>
      </c>
      <c r="EX87" s="83">
        <f t="shared" si="195"/>
        <v>5.5130277523720392E-2</v>
      </c>
      <c r="EY87" s="83">
        <f t="shared" si="195"/>
        <v>5.3955745827430658E-2</v>
      </c>
      <c r="EZ87" s="83">
        <f t="shared" si="195"/>
        <v>5.2824315776902032E-2</v>
      </c>
      <c r="FA87" s="83">
        <f t="shared" si="195"/>
        <v>5.1698399765027395E-2</v>
      </c>
      <c r="FB87" s="83">
        <f t="shared" si="195"/>
        <v>5.0613742290719292E-2</v>
      </c>
      <c r="FC87" s="83">
        <f t="shared" si="195"/>
        <v>4.9534393147699522E-2</v>
      </c>
      <c r="FD87" s="83">
        <f t="shared" si="195"/>
        <v>4.848899382333869E-2</v>
      </c>
      <c r="FE87" s="83">
        <f t="shared" si="195"/>
        <v>4.7454380965926329E-2</v>
      </c>
      <c r="FF87" s="83">
        <f t="shared" si="195"/>
        <v>4.6457694847445816E-2</v>
      </c>
      <c r="FG87" s="83">
        <f t="shared" si="195"/>
        <v>4.5465859941802238E-2</v>
      </c>
      <c r="FH87" s="83">
        <f t="shared" si="195"/>
        <v>4.4510496244886733E-2</v>
      </c>
      <c r="FI87" s="83">
        <f t="shared" si="195"/>
        <v>4.3559849004208812E-2</v>
      </c>
      <c r="FJ87" s="83">
        <f t="shared" si="195"/>
        <v>4.2644040515511863E-2</v>
      </c>
      <c r="FK87" s="83">
        <f t="shared" si="195"/>
        <v>4.1732764064870302E-2</v>
      </c>
      <c r="FL87" s="83">
        <f t="shared" si="195"/>
        <v>4.0854934114470394E-2</v>
      </c>
      <c r="FM87" s="83">
        <f t="shared" si="195"/>
        <v>3.9981437786626634E-2</v>
      </c>
      <c r="FN87" s="83">
        <f t="shared" si="195"/>
        <v>3.9139987696151728E-2</v>
      </c>
      <c r="FO87" s="83">
        <f t="shared" si="195"/>
        <v>3.8302640396201695E-2</v>
      </c>
      <c r="FP87" s="83">
        <f t="shared" si="195"/>
        <v>3.7496012938116802E-2</v>
      </c>
      <c r="FQ87" s="83">
        <f t="shared" si="195"/>
        <v>3.6693344398582503E-2</v>
      </c>
      <c r="FR87" s="83">
        <f t="shared" si="195"/>
        <v>3.5920200985911817E-2</v>
      </c>
      <c r="FS87" s="83">
        <f t="shared" si="195"/>
        <v>3.5150864635017605E-2</v>
      </c>
      <c r="FT87" s="83">
        <f t="shared" si="195"/>
        <v>3.4405770553674227E-2</v>
      </c>
      <c r="FU87" s="83">
        <f t="shared" si="195"/>
        <v>3.3668455909812753E-2</v>
      </c>
      <c r="FV87" s="83">
        <f t="shared" si="195"/>
        <v>3.2958292180958512E-2</v>
      </c>
      <c r="FW87" s="83">
        <f t="shared" si="195"/>
        <v>3.2251706598657788E-2</v>
      </c>
      <c r="FX87" s="83">
        <f t="shared" si="195"/>
        <v>3.157111849093415E-2</v>
      </c>
      <c r="FY87" s="83">
        <f t="shared" si="195"/>
        <v>3.0893885928353765E-2</v>
      </c>
      <c r="FZ87" s="83">
        <f t="shared" si="195"/>
        <v>3.024163554263562E-2</v>
      </c>
      <c r="GA87" s="83">
        <f t="shared" si="195"/>
        <v>2.9592596125399273E-2</v>
      </c>
      <c r="GB87" s="83">
        <f t="shared" si="195"/>
        <v>2.896413411343635E-2</v>
      </c>
      <c r="GC87" s="83">
        <f t="shared" si="195"/>
        <v>2.8342191796990227E-2</v>
      </c>
      <c r="GD87" s="83">
        <f t="shared" si="195"/>
        <v>2.7743134343352766E-2</v>
      </c>
      <c r="GE87" s="83">
        <f t="shared" si="195"/>
        <v>2.7147089940920324E-2</v>
      </c>
      <c r="GF87" s="83">
        <f t="shared" si="195"/>
        <v>2.6573020851221322E-2</v>
      </c>
      <c r="GG87" s="83">
        <f t="shared" si="195"/>
        <v>2.6001873746562189E-2</v>
      </c>
      <c r="GH87" s="83">
        <f t="shared" si="195"/>
        <v>2.545173651213125E-2</v>
      </c>
      <c r="GI87" s="83">
        <f t="shared" si="195"/>
        <v>2.4904321050892127E-2</v>
      </c>
      <c r="GJ87" s="83">
        <f t="shared" si="195"/>
        <v>2.4374225731498146E-2</v>
      </c>
    </row>
    <row r="88" spans="1:192" x14ac:dyDescent="0.25">
      <c r="A88" s="243"/>
      <c r="B88" s="243"/>
      <c r="C88" s="244"/>
      <c r="D88" s="245"/>
      <c r="E88" s="320" t="s">
        <v>321</v>
      </c>
      <c r="F88" s="430">
        <f xml:space="preserve"> SUMPRODUCT(J86:GJ86, J87:GJ87)</f>
        <v>24.163557524009342</v>
      </c>
      <c r="G88" s="320" t="s">
        <v>322</v>
      </c>
      <c r="H88" s="320"/>
      <c r="I88" s="320"/>
      <c r="J88" s="320"/>
      <c r="K88" s="320"/>
      <c r="L88" s="320"/>
      <c r="M88" s="320"/>
      <c r="N88" s="320"/>
      <c r="O88" s="320"/>
      <c r="P88" s="320"/>
      <c r="Q88" s="320"/>
      <c r="R88" s="320"/>
      <c r="S88" s="320"/>
      <c r="T88" s="320"/>
      <c r="U88" s="320"/>
      <c r="V88" s="320"/>
      <c r="W88" s="320"/>
      <c r="X88" s="320"/>
      <c r="Y88" s="320"/>
      <c r="Z88" s="320"/>
      <c r="AA88" s="320"/>
      <c r="AB88" s="320"/>
      <c r="AC88" s="320"/>
      <c r="AD88" s="320"/>
      <c r="AE88" s="320"/>
      <c r="AF88" s="320"/>
      <c r="AG88" s="320"/>
      <c r="AH88" s="320"/>
      <c r="AI88" s="320"/>
      <c r="AJ88" s="320"/>
      <c r="AK88" s="320"/>
      <c r="AL88" s="320"/>
      <c r="AM88" s="320"/>
      <c r="AN88" s="320"/>
      <c r="AO88" s="320"/>
      <c r="AP88" s="320"/>
      <c r="AQ88" s="320"/>
      <c r="AR88" s="320"/>
      <c r="AS88" s="320"/>
      <c r="AT88" s="320"/>
      <c r="AU88" s="320"/>
      <c r="AV88" s="320"/>
      <c r="AW88" s="320"/>
      <c r="AX88" s="320"/>
      <c r="AY88" s="320"/>
      <c r="AZ88" s="320"/>
      <c r="BA88" s="320"/>
      <c r="BB88" s="320"/>
      <c r="BC88" s="320"/>
      <c r="BD88" s="320"/>
      <c r="BE88" s="320"/>
      <c r="BF88" s="320"/>
      <c r="BG88" s="320"/>
      <c r="BH88" s="320"/>
      <c r="BI88" s="320"/>
      <c r="BJ88" s="320"/>
      <c r="BK88" s="320"/>
      <c r="BL88" s="320"/>
      <c r="BM88" s="320"/>
      <c r="BN88" s="320"/>
      <c r="BO88" s="320"/>
      <c r="BP88" s="320"/>
      <c r="BQ88" s="320"/>
      <c r="BR88" s="320"/>
      <c r="BS88" s="320"/>
      <c r="BT88" s="320"/>
      <c r="BU88" s="320"/>
      <c r="BV88" s="320"/>
      <c r="BW88" s="320"/>
      <c r="BX88" s="320"/>
      <c r="BY88" s="320"/>
      <c r="BZ88" s="320"/>
      <c r="CA88" s="320"/>
      <c r="CB88" s="320"/>
      <c r="CC88" s="320"/>
      <c r="CD88" s="320"/>
      <c r="CE88" s="320"/>
      <c r="CF88" s="320"/>
      <c r="CG88" s="320"/>
      <c r="CH88" s="320"/>
      <c r="CI88" s="320"/>
      <c r="CJ88" s="320"/>
      <c r="CK88" s="320"/>
      <c r="CL88" s="320"/>
      <c r="CM88" s="320"/>
      <c r="CN88" s="320"/>
      <c r="CO88" s="320"/>
      <c r="CP88" s="320"/>
      <c r="CQ88" s="320"/>
      <c r="CR88" s="320"/>
      <c r="CS88" s="320"/>
      <c r="CT88" s="320"/>
      <c r="CU88" s="320"/>
      <c r="CV88" s="320"/>
      <c r="CW88" s="320"/>
      <c r="CX88" s="320"/>
      <c r="CY88" s="320"/>
      <c r="CZ88" s="320"/>
      <c r="DA88" s="320"/>
      <c r="DB88" s="320"/>
      <c r="DC88" s="320"/>
      <c r="DD88" s="320"/>
      <c r="DE88" s="320"/>
      <c r="DF88" s="320"/>
      <c r="DG88" s="320"/>
      <c r="DH88" s="320"/>
      <c r="DI88" s="320"/>
      <c r="DJ88" s="320"/>
      <c r="DK88" s="320"/>
      <c r="DL88" s="320"/>
      <c r="DM88" s="320"/>
      <c r="DN88" s="320"/>
      <c r="DO88" s="320"/>
      <c r="DP88" s="320"/>
      <c r="DQ88" s="320"/>
      <c r="DR88" s="320"/>
      <c r="DS88" s="320"/>
      <c r="DT88" s="320"/>
      <c r="DU88" s="320"/>
      <c r="DV88" s="320"/>
      <c r="DW88" s="320"/>
      <c r="DX88" s="320"/>
      <c r="DY88" s="320"/>
      <c r="DZ88" s="320"/>
      <c r="EA88" s="320"/>
      <c r="EB88" s="320"/>
      <c r="EC88" s="320"/>
      <c r="ED88" s="320"/>
      <c r="EE88" s="320"/>
      <c r="EF88" s="320"/>
      <c r="EG88" s="320"/>
      <c r="EH88" s="320"/>
      <c r="EI88" s="320"/>
      <c r="EJ88" s="320"/>
      <c r="EK88" s="320"/>
      <c r="EL88" s="320"/>
      <c r="EM88" s="320"/>
      <c r="EN88" s="320"/>
      <c r="EO88" s="320"/>
      <c r="EP88" s="320"/>
      <c r="EQ88" s="320"/>
      <c r="ER88" s="320"/>
      <c r="ES88" s="320"/>
      <c r="ET88" s="320"/>
      <c r="EU88" s="320"/>
      <c r="EV88" s="320"/>
      <c r="EW88" s="320"/>
      <c r="EX88" s="320"/>
      <c r="EY88" s="320"/>
      <c r="EZ88" s="320"/>
      <c r="FA88" s="320"/>
      <c r="FB88" s="320"/>
      <c r="FC88" s="320"/>
      <c r="FD88" s="320"/>
      <c r="FE88" s="320"/>
      <c r="FF88" s="320"/>
      <c r="FG88" s="320"/>
      <c r="FH88" s="320"/>
      <c r="FI88" s="320"/>
      <c r="FJ88" s="320"/>
      <c r="FK88" s="320"/>
      <c r="FL88" s="320"/>
      <c r="FM88" s="320"/>
      <c r="FN88" s="320"/>
      <c r="FO88" s="320"/>
      <c r="FP88" s="320"/>
      <c r="FQ88" s="320"/>
      <c r="FR88" s="320"/>
      <c r="FS88" s="320"/>
      <c r="FT88" s="320"/>
      <c r="FU88" s="320"/>
      <c r="FV88" s="320"/>
      <c r="FW88" s="320"/>
      <c r="FX88" s="320"/>
      <c r="FY88" s="320"/>
      <c r="FZ88" s="320"/>
      <c r="GA88" s="320"/>
      <c r="GB88" s="320"/>
      <c r="GC88" s="320"/>
      <c r="GD88" s="320"/>
      <c r="GE88" s="320"/>
      <c r="GF88" s="320"/>
      <c r="GG88" s="320"/>
      <c r="GH88" s="320"/>
      <c r="GI88" s="320"/>
      <c r="GJ88" s="320"/>
    </row>
    <row r="89" spans="1:192" x14ac:dyDescent="0.25">
      <c r="A89" s="243"/>
      <c r="B89" s="243"/>
      <c r="C89" s="244"/>
      <c r="D89" s="245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0"/>
      <c r="P89" s="320"/>
      <c r="Q89" s="320"/>
      <c r="R89" s="320"/>
      <c r="S89" s="320"/>
      <c r="T89" s="320"/>
      <c r="U89" s="320"/>
      <c r="V89" s="320"/>
      <c r="W89" s="320"/>
      <c r="X89" s="320"/>
      <c r="Y89" s="320"/>
      <c r="Z89" s="320"/>
      <c r="AA89" s="320"/>
      <c r="AB89" s="320"/>
      <c r="AC89" s="320"/>
      <c r="AD89" s="320"/>
      <c r="AE89" s="320"/>
      <c r="AF89" s="320"/>
      <c r="AG89" s="320"/>
      <c r="AH89" s="320"/>
      <c r="AI89" s="320"/>
      <c r="AJ89" s="320"/>
      <c r="AK89" s="320"/>
      <c r="AL89" s="320"/>
      <c r="AM89" s="320"/>
      <c r="AN89" s="320"/>
      <c r="AO89" s="320"/>
      <c r="AP89" s="320"/>
      <c r="AQ89" s="320"/>
      <c r="AR89" s="320"/>
      <c r="AS89" s="320"/>
      <c r="AT89" s="320"/>
      <c r="AU89" s="320"/>
      <c r="AV89" s="320"/>
      <c r="AW89" s="320"/>
      <c r="AX89" s="320"/>
      <c r="AY89" s="320"/>
      <c r="AZ89" s="320"/>
      <c r="BA89" s="320"/>
      <c r="BB89" s="320"/>
      <c r="BC89" s="320"/>
      <c r="BD89" s="320"/>
      <c r="BE89" s="320"/>
      <c r="BF89" s="320"/>
      <c r="BG89" s="320"/>
      <c r="BH89" s="320"/>
      <c r="BI89" s="320"/>
      <c r="BJ89" s="320"/>
      <c r="BK89" s="320"/>
      <c r="BL89" s="320"/>
      <c r="BM89" s="320"/>
      <c r="BN89" s="320"/>
      <c r="BO89" s="320"/>
      <c r="BP89" s="320"/>
      <c r="BQ89" s="320"/>
      <c r="BR89" s="320"/>
      <c r="BS89" s="320"/>
      <c r="BT89" s="320"/>
      <c r="BU89" s="320"/>
      <c r="BV89" s="320"/>
      <c r="BW89" s="320"/>
      <c r="BX89" s="320"/>
      <c r="BY89" s="320"/>
      <c r="BZ89" s="320"/>
      <c r="CA89" s="320"/>
      <c r="CB89" s="320"/>
      <c r="CC89" s="320"/>
      <c r="CD89" s="320"/>
      <c r="CE89" s="320"/>
      <c r="CF89" s="320"/>
      <c r="CG89" s="320"/>
      <c r="CH89" s="320"/>
      <c r="CI89" s="320"/>
      <c r="CJ89" s="320"/>
      <c r="CK89" s="320"/>
      <c r="CL89" s="320"/>
      <c r="CM89" s="320"/>
      <c r="CN89" s="320"/>
      <c r="CO89" s="320"/>
      <c r="CP89" s="320"/>
      <c r="CQ89" s="320"/>
      <c r="CR89" s="320"/>
      <c r="CS89" s="320"/>
      <c r="CT89" s="320"/>
      <c r="CU89" s="320"/>
      <c r="CV89" s="320"/>
      <c r="CW89" s="320"/>
      <c r="CX89" s="320"/>
      <c r="CY89" s="320"/>
      <c r="CZ89" s="320"/>
      <c r="DA89" s="320"/>
      <c r="DB89" s="320"/>
      <c r="DC89" s="320"/>
      <c r="DD89" s="320"/>
      <c r="DE89" s="320"/>
      <c r="DF89" s="320"/>
      <c r="DG89" s="320"/>
      <c r="DH89" s="320"/>
      <c r="DI89" s="320"/>
      <c r="DJ89" s="320"/>
      <c r="DK89" s="320"/>
      <c r="DL89" s="320"/>
      <c r="DM89" s="320"/>
      <c r="DN89" s="320"/>
      <c r="DO89" s="320"/>
      <c r="DP89" s="320"/>
      <c r="DQ89" s="320"/>
      <c r="DR89" s="320"/>
      <c r="DS89" s="320"/>
      <c r="DT89" s="320"/>
      <c r="DU89" s="320"/>
      <c r="DV89" s="320"/>
      <c r="DW89" s="320"/>
      <c r="DX89" s="320"/>
      <c r="DY89" s="320"/>
      <c r="DZ89" s="320"/>
      <c r="EA89" s="320"/>
      <c r="EB89" s="320"/>
      <c r="EC89" s="320"/>
      <c r="ED89" s="320"/>
      <c r="EE89" s="320"/>
      <c r="EF89" s="320"/>
      <c r="EG89" s="320"/>
      <c r="EH89" s="320"/>
      <c r="EI89" s="320"/>
      <c r="EJ89" s="320"/>
      <c r="EK89" s="320"/>
      <c r="EL89" s="320"/>
      <c r="EM89" s="320"/>
      <c r="EN89" s="320"/>
      <c r="EO89" s="320"/>
      <c r="EP89" s="320"/>
      <c r="EQ89" s="320"/>
      <c r="ER89" s="320"/>
      <c r="ES89" s="320"/>
      <c r="ET89" s="320"/>
      <c r="EU89" s="320"/>
      <c r="EV89" s="320"/>
      <c r="EW89" s="320"/>
      <c r="EX89" s="320"/>
      <c r="EY89" s="320"/>
      <c r="EZ89" s="320"/>
      <c r="FA89" s="320"/>
      <c r="FB89" s="320"/>
      <c r="FC89" s="320"/>
      <c r="FD89" s="320"/>
      <c r="FE89" s="320"/>
      <c r="FF89" s="320"/>
      <c r="FG89" s="320"/>
      <c r="FH89" s="320"/>
      <c r="FI89" s="320"/>
      <c r="FJ89" s="320"/>
      <c r="FK89" s="320"/>
      <c r="FL89" s="320"/>
      <c r="FM89" s="320"/>
      <c r="FN89" s="320"/>
      <c r="FO89" s="320"/>
      <c r="FP89" s="320"/>
      <c r="FQ89" s="320"/>
      <c r="FR89" s="320"/>
      <c r="FS89" s="320"/>
      <c r="FT89" s="320"/>
      <c r="FU89" s="320"/>
      <c r="FV89" s="320"/>
      <c r="FW89" s="320"/>
      <c r="FX89" s="320"/>
      <c r="FY89" s="320"/>
      <c r="FZ89" s="320"/>
      <c r="GA89" s="320"/>
      <c r="GB89" s="320"/>
      <c r="GC89" s="320"/>
      <c r="GD89" s="320"/>
      <c r="GE89" s="320"/>
      <c r="GF89" s="320"/>
      <c r="GG89" s="320"/>
      <c r="GH89" s="320"/>
      <c r="GI89" s="320"/>
      <c r="GJ89" s="320"/>
    </row>
    <row r="90" spans="1:192" x14ac:dyDescent="0.25">
      <c r="E90" s="146" t="str">
        <f xml:space="preserve"> ConFin!E$300</f>
        <v>Sum of construction debt drawdown - m</v>
      </c>
      <c r="F90" s="146">
        <f xml:space="preserve"> ConFin!F$300</f>
        <v>261452.83409255985</v>
      </c>
      <c r="G90" s="146" t="str">
        <f xml:space="preserve"> ConFin!G$300</f>
        <v>$ 000s</v>
      </c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38"/>
      <c r="CU90" s="38"/>
      <c r="CV90" s="38"/>
      <c r="CW90" s="38"/>
      <c r="CX90" s="38"/>
      <c r="CY90" s="38"/>
      <c r="CZ90" s="38"/>
      <c r="DA90" s="38"/>
      <c r="DB90" s="38"/>
      <c r="DC90" s="38"/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38"/>
      <c r="DQ90" s="38"/>
      <c r="DR90" s="38"/>
      <c r="DS90" s="38"/>
      <c r="DT90" s="38"/>
      <c r="DU90" s="38"/>
      <c r="DV90" s="38"/>
      <c r="DW90" s="38"/>
      <c r="DX90" s="38"/>
      <c r="DY90" s="38"/>
      <c r="DZ90" s="38"/>
      <c r="EA90" s="38"/>
      <c r="EB90" s="38"/>
      <c r="EC90" s="38"/>
      <c r="ED90" s="38"/>
      <c r="EE90" s="38"/>
      <c r="EF90" s="38"/>
      <c r="EG90" s="38"/>
      <c r="EH90" s="38"/>
      <c r="EI90" s="38"/>
      <c r="EJ90" s="38"/>
      <c r="EK90" s="38"/>
      <c r="EL90" s="38"/>
      <c r="EM90" s="38"/>
      <c r="EN90" s="38"/>
      <c r="EO90" s="38"/>
      <c r="EP90" s="38"/>
      <c r="EQ90" s="38"/>
      <c r="ER90" s="38"/>
      <c r="ES90" s="38"/>
      <c r="ET90" s="38"/>
      <c r="EU90" s="38"/>
      <c r="EV90" s="38"/>
      <c r="EW90" s="38"/>
      <c r="EX90" s="38"/>
      <c r="EY90" s="38"/>
      <c r="EZ90" s="38"/>
      <c r="FA90" s="38"/>
      <c r="FB90" s="38"/>
      <c r="FC90" s="38"/>
      <c r="FD90" s="38"/>
      <c r="FE90" s="38"/>
      <c r="FF90" s="38"/>
      <c r="FG90" s="38"/>
      <c r="FH90" s="38"/>
      <c r="FI90" s="38"/>
      <c r="FJ90" s="38"/>
      <c r="FK90" s="38"/>
      <c r="FL90" s="38"/>
      <c r="FM90" s="38"/>
      <c r="FN90" s="38"/>
      <c r="FO90" s="38"/>
      <c r="FP90" s="38"/>
      <c r="FQ90" s="38"/>
      <c r="FR90" s="38"/>
      <c r="FS90" s="38"/>
      <c r="FT90" s="38"/>
      <c r="FU90" s="38"/>
      <c r="FV90" s="38"/>
      <c r="FW90" s="38"/>
      <c r="FX90" s="38"/>
      <c r="FY90" s="38"/>
      <c r="FZ90" s="38"/>
      <c r="GA90" s="38"/>
      <c r="GB90" s="38"/>
      <c r="GC90" s="38"/>
      <c r="GD90" s="38"/>
      <c r="GE90" s="38"/>
      <c r="GF90" s="38"/>
      <c r="GG90" s="38"/>
      <c r="GH90" s="38"/>
      <c r="GI90" s="38"/>
      <c r="GJ90" s="38"/>
    </row>
    <row r="91" spans="1:192" x14ac:dyDescent="0.25">
      <c r="A91" s="243"/>
      <c r="B91" s="243"/>
      <c r="C91" s="244"/>
      <c r="D91" s="245"/>
      <c r="E91" s="83" t="str">
        <f t="shared" ref="E91:G91" si="196" xml:space="preserve"> E$88</f>
        <v>Sum of senior debt discount factors</v>
      </c>
      <c r="F91" s="83">
        <f t="shared" si="196"/>
        <v>24.163557524009342</v>
      </c>
      <c r="G91" s="83" t="str">
        <f t="shared" si="196"/>
        <v>sum of factors</v>
      </c>
      <c r="H91" s="320"/>
      <c r="I91" s="320"/>
      <c r="J91" s="320"/>
      <c r="K91" s="320"/>
      <c r="L91" s="320"/>
      <c r="M91" s="320"/>
      <c r="N91" s="320"/>
      <c r="O91" s="320"/>
      <c r="P91" s="320"/>
      <c r="Q91" s="320"/>
      <c r="R91" s="320"/>
      <c r="S91" s="320"/>
      <c r="T91" s="320"/>
      <c r="U91" s="320"/>
      <c r="V91" s="320"/>
      <c r="W91" s="320"/>
      <c r="X91" s="320"/>
      <c r="Y91" s="320"/>
      <c r="Z91" s="320"/>
      <c r="AA91" s="320"/>
      <c r="AB91" s="320"/>
      <c r="AC91" s="320"/>
      <c r="AD91" s="320"/>
      <c r="AE91" s="320"/>
      <c r="AF91" s="320"/>
      <c r="AG91" s="320"/>
      <c r="AH91" s="320"/>
      <c r="AI91" s="320"/>
      <c r="AJ91" s="320"/>
      <c r="AK91" s="320"/>
      <c r="AL91" s="320"/>
      <c r="AM91" s="320"/>
      <c r="AN91" s="320"/>
      <c r="AO91" s="320"/>
      <c r="AP91" s="320"/>
      <c r="AQ91" s="320"/>
      <c r="AR91" s="320"/>
      <c r="AS91" s="320"/>
      <c r="AT91" s="320"/>
      <c r="AU91" s="320"/>
      <c r="AV91" s="320"/>
      <c r="AW91" s="320"/>
      <c r="AX91" s="320"/>
      <c r="AY91" s="320"/>
      <c r="AZ91" s="320"/>
      <c r="BA91" s="320"/>
      <c r="BB91" s="320"/>
      <c r="BC91" s="320"/>
      <c r="BD91" s="320"/>
      <c r="BE91" s="320"/>
      <c r="BF91" s="320"/>
      <c r="BG91" s="320"/>
      <c r="BH91" s="320"/>
      <c r="BI91" s="320"/>
      <c r="BJ91" s="320"/>
      <c r="BK91" s="320"/>
      <c r="BL91" s="320"/>
      <c r="BM91" s="320"/>
      <c r="BN91" s="320"/>
      <c r="BO91" s="320"/>
      <c r="BP91" s="320"/>
      <c r="BQ91" s="320"/>
      <c r="BR91" s="320"/>
      <c r="BS91" s="320"/>
      <c r="BT91" s="320"/>
      <c r="BU91" s="320"/>
      <c r="BV91" s="320"/>
      <c r="BW91" s="320"/>
      <c r="BX91" s="320"/>
      <c r="BY91" s="320"/>
      <c r="BZ91" s="320"/>
      <c r="CA91" s="320"/>
      <c r="CB91" s="320"/>
      <c r="CC91" s="320"/>
      <c r="CD91" s="320"/>
      <c r="CE91" s="320"/>
      <c r="CF91" s="320"/>
      <c r="CG91" s="320"/>
      <c r="CH91" s="320"/>
      <c r="CI91" s="320"/>
      <c r="CJ91" s="320"/>
      <c r="CK91" s="320"/>
      <c r="CL91" s="320"/>
      <c r="CM91" s="320"/>
      <c r="CN91" s="320"/>
      <c r="CO91" s="320"/>
      <c r="CP91" s="320"/>
      <c r="CQ91" s="320"/>
      <c r="CR91" s="320"/>
      <c r="CS91" s="320"/>
      <c r="CT91" s="320"/>
      <c r="CU91" s="320"/>
      <c r="CV91" s="320"/>
      <c r="CW91" s="320"/>
      <c r="CX91" s="320"/>
      <c r="CY91" s="320"/>
      <c r="CZ91" s="320"/>
      <c r="DA91" s="320"/>
      <c r="DB91" s="320"/>
      <c r="DC91" s="320"/>
      <c r="DD91" s="320"/>
      <c r="DE91" s="320"/>
      <c r="DF91" s="320"/>
      <c r="DG91" s="320"/>
      <c r="DH91" s="320"/>
      <c r="DI91" s="320"/>
      <c r="DJ91" s="320"/>
      <c r="DK91" s="320"/>
      <c r="DL91" s="320"/>
      <c r="DM91" s="320"/>
      <c r="DN91" s="320"/>
      <c r="DO91" s="320"/>
      <c r="DP91" s="320"/>
      <c r="DQ91" s="320"/>
      <c r="DR91" s="320"/>
      <c r="DS91" s="320"/>
      <c r="DT91" s="320"/>
      <c r="DU91" s="320"/>
      <c r="DV91" s="320"/>
      <c r="DW91" s="320"/>
      <c r="DX91" s="320"/>
      <c r="DY91" s="320"/>
      <c r="DZ91" s="320"/>
      <c r="EA91" s="320"/>
      <c r="EB91" s="320"/>
      <c r="EC91" s="320"/>
      <c r="ED91" s="320"/>
      <c r="EE91" s="320"/>
      <c r="EF91" s="320"/>
      <c r="EG91" s="320"/>
      <c r="EH91" s="320"/>
      <c r="EI91" s="320"/>
      <c r="EJ91" s="320"/>
      <c r="EK91" s="320"/>
      <c r="EL91" s="320"/>
      <c r="EM91" s="320"/>
      <c r="EN91" s="320"/>
      <c r="EO91" s="320"/>
      <c r="EP91" s="320"/>
      <c r="EQ91" s="320"/>
      <c r="ER91" s="320"/>
      <c r="ES91" s="320"/>
      <c r="ET91" s="320"/>
      <c r="EU91" s="320"/>
      <c r="EV91" s="320"/>
      <c r="EW91" s="320"/>
      <c r="EX91" s="320"/>
      <c r="EY91" s="320"/>
      <c r="EZ91" s="320"/>
      <c r="FA91" s="320"/>
      <c r="FB91" s="320"/>
      <c r="FC91" s="320"/>
      <c r="FD91" s="320"/>
      <c r="FE91" s="320"/>
      <c r="FF91" s="320"/>
      <c r="FG91" s="320"/>
      <c r="FH91" s="320"/>
      <c r="FI91" s="320"/>
      <c r="FJ91" s="320"/>
      <c r="FK91" s="320"/>
      <c r="FL91" s="320"/>
      <c r="FM91" s="320"/>
      <c r="FN91" s="320"/>
      <c r="FO91" s="320"/>
      <c r="FP91" s="320"/>
      <c r="FQ91" s="320"/>
      <c r="FR91" s="320"/>
      <c r="FS91" s="320"/>
      <c r="FT91" s="320"/>
      <c r="FU91" s="320"/>
      <c r="FV91" s="320"/>
      <c r="FW91" s="320"/>
      <c r="FX91" s="320"/>
      <c r="FY91" s="320"/>
      <c r="FZ91" s="320"/>
      <c r="GA91" s="320"/>
      <c r="GB91" s="320"/>
      <c r="GC91" s="320"/>
      <c r="GD91" s="320"/>
      <c r="GE91" s="320"/>
      <c r="GF91" s="320"/>
      <c r="GG91" s="320"/>
      <c r="GH91" s="320"/>
      <c r="GI91" s="320"/>
      <c r="GJ91" s="320"/>
    </row>
    <row r="92" spans="1:192" x14ac:dyDescent="0.25">
      <c r="A92" s="243"/>
      <c r="B92" s="243"/>
      <c r="C92" s="244"/>
      <c r="D92" s="245"/>
      <c r="E92" s="320" t="s">
        <v>323</v>
      </c>
      <c r="F92" s="320">
        <f xml:space="preserve"> F90 / F91</f>
        <v>10820.130017393989</v>
      </c>
      <c r="G92" s="320" t="str">
        <f xml:space="preserve"> SMU</f>
        <v>$ 000s</v>
      </c>
      <c r="H92" s="320"/>
      <c r="I92" s="320"/>
      <c r="J92" s="320"/>
      <c r="K92" s="320"/>
      <c r="L92" s="320"/>
      <c r="M92" s="320"/>
      <c r="N92" s="320"/>
      <c r="O92" s="320"/>
      <c r="P92" s="320"/>
      <c r="Q92" s="320"/>
      <c r="R92" s="320"/>
      <c r="S92" s="320"/>
      <c r="T92" s="320"/>
      <c r="U92" s="320"/>
      <c r="V92" s="320"/>
      <c r="W92" s="320"/>
      <c r="X92" s="320"/>
      <c r="Y92" s="320"/>
      <c r="Z92" s="320"/>
      <c r="AA92" s="320"/>
      <c r="AB92" s="320"/>
      <c r="AC92" s="320"/>
      <c r="AD92" s="320"/>
      <c r="AE92" s="320"/>
      <c r="AF92" s="320"/>
      <c r="AG92" s="320"/>
      <c r="AH92" s="320"/>
      <c r="AI92" s="320"/>
      <c r="AJ92" s="320"/>
      <c r="AK92" s="320"/>
      <c r="AL92" s="320"/>
      <c r="AM92" s="320"/>
      <c r="AN92" s="320"/>
      <c r="AO92" s="320"/>
      <c r="AP92" s="320"/>
      <c r="AQ92" s="320"/>
      <c r="AR92" s="320"/>
      <c r="AS92" s="320"/>
      <c r="AT92" s="320"/>
      <c r="AU92" s="320"/>
      <c r="AV92" s="320"/>
      <c r="AW92" s="320"/>
      <c r="AX92" s="320"/>
      <c r="AY92" s="320"/>
      <c r="AZ92" s="320"/>
      <c r="BA92" s="320"/>
      <c r="BB92" s="320"/>
      <c r="BC92" s="320"/>
      <c r="BD92" s="320"/>
      <c r="BE92" s="320"/>
      <c r="BF92" s="320"/>
      <c r="BG92" s="320"/>
      <c r="BH92" s="320"/>
      <c r="BI92" s="320"/>
      <c r="BJ92" s="320"/>
      <c r="BK92" s="320"/>
      <c r="BL92" s="320"/>
      <c r="BM92" s="320"/>
      <c r="BN92" s="320"/>
      <c r="BO92" s="320"/>
      <c r="BP92" s="320"/>
      <c r="BQ92" s="320"/>
      <c r="BR92" s="320"/>
      <c r="BS92" s="320"/>
      <c r="BT92" s="320"/>
      <c r="BU92" s="320"/>
      <c r="BV92" s="320"/>
      <c r="BW92" s="320"/>
      <c r="BX92" s="320"/>
      <c r="BY92" s="320"/>
      <c r="BZ92" s="320"/>
      <c r="CA92" s="320"/>
      <c r="CB92" s="320"/>
      <c r="CC92" s="320"/>
      <c r="CD92" s="320"/>
      <c r="CE92" s="320"/>
      <c r="CF92" s="320"/>
      <c r="CG92" s="320"/>
      <c r="CH92" s="320"/>
      <c r="CI92" s="320"/>
      <c r="CJ92" s="320"/>
      <c r="CK92" s="320"/>
      <c r="CL92" s="320"/>
      <c r="CM92" s="320"/>
      <c r="CN92" s="320"/>
      <c r="CO92" s="320"/>
      <c r="CP92" s="320"/>
      <c r="CQ92" s="320"/>
      <c r="CR92" s="320"/>
      <c r="CS92" s="320"/>
      <c r="CT92" s="320"/>
      <c r="CU92" s="320"/>
      <c r="CV92" s="320"/>
      <c r="CW92" s="320"/>
      <c r="CX92" s="320"/>
      <c r="CY92" s="320"/>
      <c r="CZ92" s="320"/>
      <c r="DA92" s="320"/>
      <c r="DB92" s="320"/>
      <c r="DC92" s="320"/>
      <c r="DD92" s="320"/>
      <c r="DE92" s="320"/>
      <c r="DF92" s="320"/>
      <c r="DG92" s="320"/>
      <c r="DH92" s="320"/>
      <c r="DI92" s="320"/>
      <c r="DJ92" s="320"/>
      <c r="DK92" s="320"/>
      <c r="DL92" s="320"/>
      <c r="DM92" s="320"/>
      <c r="DN92" s="320"/>
      <c r="DO92" s="320"/>
      <c r="DP92" s="320"/>
      <c r="DQ92" s="320"/>
      <c r="DR92" s="320"/>
      <c r="DS92" s="320"/>
      <c r="DT92" s="320"/>
      <c r="DU92" s="320"/>
      <c r="DV92" s="320"/>
      <c r="DW92" s="320"/>
      <c r="DX92" s="320"/>
      <c r="DY92" s="320"/>
      <c r="DZ92" s="320"/>
      <c r="EA92" s="320"/>
      <c r="EB92" s="320"/>
      <c r="EC92" s="320"/>
      <c r="ED92" s="320"/>
      <c r="EE92" s="320"/>
      <c r="EF92" s="320"/>
      <c r="EG92" s="320"/>
      <c r="EH92" s="320"/>
      <c r="EI92" s="320"/>
      <c r="EJ92" s="320"/>
      <c r="EK92" s="320"/>
      <c r="EL92" s="320"/>
      <c r="EM92" s="320"/>
      <c r="EN92" s="320"/>
      <c r="EO92" s="320"/>
      <c r="EP92" s="320"/>
      <c r="EQ92" s="320"/>
      <c r="ER92" s="320"/>
      <c r="ES92" s="320"/>
      <c r="ET92" s="320"/>
      <c r="EU92" s="320"/>
      <c r="EV92" s="320"/>
      <c r="EW92" s="320"/>
      <c r="EX92" s="320"/>
      <c r="EY92" s="320"/>
      <c r="EZ92" s="320"/>
      <c r="FA92" s="320"/>
      <c r="FB92" s="320"/>
      <c r="FC92" s="320"/>
      <c r="FD92" s="320"/>
      <c r="FE92" s="320"/>
      <c r="FF92" s="320"/>
      <c r="FG92" s="320"/>
      <c r="FH92" s="320"/>
      <c r="FI92" s="320"/>
      <c r="FJ92" s="320"/>
      <c r="FK92" s="320"/>
      <c r="FL92" s="320"/>
      <c r="FM92" s="320"/>
      <c r="FN92" s="320"/>
      <c r="FO92" s="320"/>
      <c r="FP92" s="320"/>
      <c r="FQ92" s="320"/>
      <c r="FR92" s="320"/>
      <c r="FS92" s="320"/>
      <c r="FT92" s="320"/>
      <c r="FU92" s="320"/>
      <c r="FV92" s="320"/>
      <c r="FW92" s="320"/>
      <c r="FX92" s="320"/>
      <c r="FY92" s="320"/>
      <c r="FZ92" s="320"/>
      <c r="GA92" s="320"/>
      <c r="GB92" s="320"/>
      <c r="GC92" s="320"/>
      <c r="GD92" s="320"/>
      <c r="GE92" s="320"/>
      <c r="GF92" s="320"/>
      <c r="GG92" s="320"/>
      <c r="GH92" s="320"/>
      <c r="GI92" s="320"/>
      <c r="GJ92" s="320"/>
    </row>
    <row r="93" spans="1:192" x14ac:dyDescent="0.25">
      <c r="A93" s="243"/>
      <c r="B93" s="243"/>
      <c r="C93" s="244"/>
      <c r="D93" s="245"/>
      <c r="E93" s="320"/>
      <c r="F93" s="320"/>
      <c r="G93" s="320"/>
      <c r="H93" s="320"/>
      <c r="I93" s="320"/>
      <c r="J93" s="320"/>
      <c r="K93" s="320"/>
      <c r="L93" s="320"/>
      <c r="M93" s="320"/>
      <c r="N93" s="320"/>
      <c r="O93" s="320"/>
      <c r="P93" s="320"/>
      <c r="Q93" s="320"/>
      <c r="R93" s="320"/>
      <c r="S93" s="320"/>
      <c r="T93" s="320"/>
      <c r="U93" s="320"/>
      <c r="V93" s="320"/>
      <c r="W93" s="320"/>
      <c r="X93" s="320"/>
      <c r="Y93" s="320"/>
      <c r="Z93" s="320"/>
      <c r="AA93" s="320"/>
      <c r="AB93" s="320"/>
      <c r="AC93" s="320"/>
      <c r="AD93" s="320"/>
      <c r="AE93" s="320"/>
      <c r="AF93" s="320"/>
      <c r="AG93" s="320"/>
      <c r="AH93" s="320"/>
      <c r="AI93" s="320"/>
      <c r="AJ93" s="320"/>
      <c r="AK93" s="320"/>
      <c r="AL93" s="320"/>
      <c r="AM93" s="320"/>
      <c r="AN93" s="320"/>
      <c r="AO93" s="320"/>
      <c r="AP93" s="320"/>
      <c r="AQ93" s="320"/>
      <c r="AR93" s="320"/>
      <c r="AS93" s="320"/>
      <c r="AT93" s="320"/>
      <c r="AU93" s="320"/>
      <c r="AV93" s="320"/>
      <c r="AW93" s="320"/>
      <c r="AX93" s="320"/>
      <c r="AY93" s="320"/>
      <c r="AZ93" s="320"/>
      <c r="BA93" s="320"/>
      <c r="BB93" s="320"/>
      <c r="BC93" s="320"/>
      <c r="BD93" s="320"/>
      <c r="BE93" s="320"/>
      <c r="BF93" s="320"/>
      <c r="BG93" s="320"/>
      <c r="BH93" s="320"/>
      <c r="BI93" s="320"/>
      <c r="BJ93" s="320"/>
      <c r="BK93" s="320"/>
      <c r="BL93" s="320"/>
      <c r="BM93" s="320"/>
      <c r="BN93" s="320"/>
      <c r="BO93" s="320"/>
      <c r="BP93" s="320"/>
      <c r="BQ93" s="320"/>
      <c r="BR93" s="320"/>
      <c r="BS93" s="320"/>
      <c r="BT93" s="320"/>
      <c r="BU93" s="320"/>
      <c r="BV93" s="320"/>
      <c r="BW93" s="320"/>
      <c r="BX93" s="320"/>
      <c r="BY93" s="320"/>
      <c r="BZ93" s="320"/>
      <c r="CA93" s="320"/>
      <c r="CB93" s="320"/>
      <c r="CC93" s="320"/>
      <c r="CD93" s="320"/>
      <c r="CE93" s="320"/>
      <c r="CF93" s="320"/>
      <c r="CG93" s="320"/>
      <c r="CH93" s="320"/>
      <c r="CI93" s="320"/>
      <c r="CJ93" s="320"/>
      <c r="CK93" s="320"/>
      <c r="CL93" s="320"/>
      <c r="CM93" s="320"/>
      <c r="CN93" s="320"/>
      <c r="CO93" s="320"/>
      <c r="CP93" s="320"/>
      <c r="CQ93" s="320"/>
      <c r="CR93" s="320"/>
      <c r="CS93" s="320"/>
      <c r="CT93" s="320"/>
      <c r="CU93" s="320"/>
      <c r="CV93" s="320"/>
      <c r="CW93" s="320"/>
      <c r="CX93" s="320"/>
      <c r="CY93" s="320"/>
      <c r="CZ93" s="320"/>
      <c r="DA93" s="320"/>
      <c r="DB93" s="320"/>
      <c r="DC93" s="320"/>
      <c r="DD93" s="320"/>
      <c r="DE93" s="320"/>
      <c r="DF93" s="320"/>
      <c r="DG93" s="320"/>
      <c r="DH93" s="320"/>
      <c r="DI93" s="320"/>
      <c r="DJ93" s="320"/>
      <c r="DK93" s="320"/>
      <c r="DL93" s="320"/>
      <c r="DM93" s="320"/>
      <c r="DN93" s="320"/>
      <c r="DO93" s="320"/>
      <c r="DP93" s="320"/>
      <c r="DQ93" s="320"/>
      <c r="DR93" s="320"/>
      <c r="DS93" s="320"/>
      <c r="DT93" s="320"/>
      <c r="DU93" s="320"/>
      <c r="DV93" s="320"/>
      <c r="DW93" s="320"/>
      <c r="DX93" s="320"/>
      <c r="DY93" s="320"/>
      <c r="DZ93" s="320"/>
      <c r="EA93" s="320"/>
      <c r="EB93" s="320"/>
      <c r="EC93" s="320"/>
      <c r="ED93" s="320"/>
      <c r="EE93" s="320"/>
      <c r="EF93" s="320"/>
      <c r="EG93" s="320"/>
      <c r="EH93" s="320"/>
      <c r="EI93" s="320"/>
      <c r="EJ93" s="320"/>
      <c r="EK93" s="320"/>
      <c r="EL93" s="320"/>
      <c r="EM93" s="320"/>
      <c r="EN93" s="320"/>
      <c r="EO93" s="320"/>
      <c r="EP93" s="320"/>
      <c r="EQ93" s="320"/>
      <c r="ER93" s="320"/>
      <c r="ES93" s="320"/>
      <c r="ET93" s="320"/>
      <c r="EU93" s="320"/>
      <c r="EV93" s="320"/>
      <c r="EW93" s="320"/>
      <c r="EX93" s="320"/>
      <c r="EY93" s="320"/>
      <c r="EZ93" s="320"/>
      <c r="FA93" s="320"/>
      <c r="FB93" s="320"/>
      <c r="FC93" s="320"/>
      <c r="FD93" s="320"/>
      <c r="FE93" s="320"/>
      <c r="FF93" s="320"/>
      <c r="FG93" s="320"/>
      <c r="FH93" s="320"/>
      <c r="FI93" s="320"/>
      <c r="FJ93" s="320"/>
      <c r="FK93" s="320"/>
      <c r="FL93" s="320"/>
      <c r="FM93" s="320"/>
      <c r="FN93" s="320"/>
      <c r="FO93" s="320"/>
      <c r="FP93" s="320"/>
      <c r="FQ93" s="320"/>
      <c r="FR93" s="320"/>
      <c r="FS93" s="320"/>
      <c r="FT93" s="320"/>
      <c r="FU93" s="320"/>
      <c r="FV93" s="320"/>
      <c r="FW93" s="320"/>
      <c r="FX93" s="320"/>
      <c r="FY93" s="320"/>
      <c r="FZ93" s="320"/>
      <c r="GA93" s="320"/>
      <c r="GB93" s="320"/>
      <c r="GC93" s="320"/>
      <c r="GD93" s="320"/>
      <c r="GE93" s="320"/>
      <c r="GF93" s="320"/>
      <c r="GG93" s="320"/>
      <c r="GH93" s="320"/>
      <c r="GI93" s="320"/>
      <c r="GJ93" s="320"/>
    </row>
    <row r="94" spans="1:192" x14ac:dyDescent="0.25">
      <c r="A94" s="243"/>
      <c r="B94" s="243"/>
      <c r="C94" s="244"/>
      <c r="D94" s="245"/>
      <c r="E94" s="204" t="str">
        <f t="shared" ref="E94:G94" si="197" xml:space="preserve"> E$92</f>
        <v>Senior debt level ds periodic payment</v>
      </c>
      <c r="F94" s="204">
        <f t="shared" si="197"/>
        <v>10820.130017393989</v>
      </c>
      <c r="G94" s="204" t="str">
        <f t="shared" si="197"/>
        <v>$ 000s</v>
      </c>
      <c r="H94" s="320"/>
      <c r="I94" s="320"/>
      <c r="J94" s="320"/>
      <c r="K94" s="320"/>
      <c r="L94" s="320"/>
      <c r="M94" s="320"/>
      <c r="N94" s="320"/>
      <c r="O94" s="320"/>
      <c r="P94" s="320"/>
      <c r="Q94" s="320"/>
      <c r="R94" s="320"/>
      <c r="S94" s="320"/>
      <c r="T94" s="320"/>
      <c r="U94" s="320"/>
      <c r="V94" s="320"/>
      <c r="W94" s="320"/>
      <c r="X94" s="320"/>
      <c r="Y94" s="320"/>
      <c r="Z94" s="320"/>
      <c r="AA94" s="320"/>
      <c r="AB94" s="320"/>
      <c r="AC94" s="320"/>
      <c r="AD94" s="320"/>
      <c r="AE94" s="320"/>
      <c r="AF94" s="320"/>
      <c r="AG94" s="320"/>
      <c r="AH94" s="320"/>
      <c r="AI94" s="320"/>
      <c r="AJ94" s="320"/>
      <c r="AK94" s="320"/>
      <c r="AL94" s="320"/>
      <c r="AM94" s="320"/>
      <c r="AN94" s="320"/>
      <c r="AO94" s="320"/>
      <c r="AP94" s="320"/>
      <c r="AQ94" s="320"/>
      <c r="AR94" s="320"/>
      <c r="AS94" s="320"/>
      <c r="AT94" s="320"/>
      <c r="AU94" s="320"/>
      <c r="AV94" s="320"/>
      <c r="AW94" s="320"/>
      <c r="AX94" s="320"/>
      <c r="AY94" s="320"/>
      <c r="AZ94" s="320"/>
      <c r="BA94" s="320"/>
      <c r="BB94" s="320"/>
      <c r="BC94" s="320"/>
      <c r="BD94" s="320"/>
      <c r="BE94" s="320"/>
      <c r="BF94" s="320"/>
      <c r="BG94" s="320"/>
      <c r="BH94" s="320"/>
      <c r="BI94" s="320"/>
      <c r="BJ94" s="320"/>
      <c r="BK94" s="320"/>
      <c r="BL94" s="320"/>
      <c r="BM94" s="320"/>
      <c r="BN94" s="320"/>
      <c r="BO94" s="320"/>
      <c r="BP94" s="320"/>
      <c r="BQ94" s="320"/>
      <c r="BR94" s="320"/>
      <c r="BS94" s="320"/>
      <c r="BT94" s="320"/>
      <c r="BU94" s="320"/>
      <c r="BV94" s="320"/>
      <c r="BW94" s="320"/>
      <c r="BX94" s="320"/>
      <c r="BY94" s="320"/>
      <c r="BZ94" s="320"/>
      <c r="CA94" s="320"/>
      <c r="CB94" s="320"/>
      <c r="CC94" s="320"/>
      <c r="CD94" s="320"/>
      <c r="CE94" s="320"/>
      <c r="CF94" s="320"/>
      <c r="CG94" s="320"/>
      <c r="CH94" s="320"/>
      <c r="CI94" s="320"/>
      <c r="CJ94" s="320"/>
      <c r="CK94" s="320"/>
      <c r="CL94" s="320"/>
      <c r="CM94" s="320"/>
      <c r="CN94" s="320"/>
      <c r="CO94" s="320"/>
      <c r="CP94" s="320"/>
      <c r="CQ94" s="320"/>
      <c r="CR94" s="320"/>
      <c r="CS94" s="320"/>
      <c r="CT94" s="320"/>
      <c r="CU94" s="320"/>
      <c r="CV94" s="320"/>
      <c r="CW94" s="320"/>
      <c r="CX94" s="320"/>
      <c r="CY94" s="320"/>
      <c r="CZ94" s="320"/>
      <c r="DA94" s="320"/>
      <c r="DB94" s="320"/>
      <c r="DC94" s="320"/>
      <c r="DD94" s="320"/>
      <c r="DE94" s="320"/>
      <c r="DF94" s="320"/>
      <c r="DG94" s="320"/>
      <c r="DH94" s="320"/>
      <c r="DI94" s="320"/>
      <c r="DJ94" s="320"/>
      <c r="DK94" s="320"/>
      <c r="DL94" s="320"/>
      <c r="DM94" s="320"/>
      <c r="DN94" s="320"/>
      <c r="DO94" s="320"/>
      <c r="DP94" s="320"/>
      <c r="DQ94" s="320"/>
      <c r="DR94" s="320"/>
      <c r="DS94" s="320"/>
      <c r="DT94" s="320"/>
      <c r="DU94" s="320"/>
      <c r="DV94" s="320"/>
      <c r="DW94" s="320"/>
      <c r="DX94" s="320"/>
      <c r="DY94" s="320"/>
      <c r="DZ94" s="320"/>
      <c r="EA94" s="320"/>
      <c r="EB94" s="320"/>
      <c r="EC94" s="320"/>
      <c r="ED94" s="320"/>
      <c r="EE94" s="320"/>
      <c r="EF94" s="320"/>
      <c r="EG94" s="320"/>
      <c r="EH94" s="320"/>
      <c r="EI94" s="320"/>
      <c r="EJ94" s="320"/>
      <c r="EK94" s="320"/>
      <c r="EL94" s="320"/>
      <c r="EM94" s="320"/>
      <c r="EN94" s="320"/>
      <c r="EO94" s="320"/>
      <c r="EP94" s="320"/>
      <c r="EQ94" s="320"/>
      <c r="ER94" s="320"/>
      <c r="ES94" s="320"/>
      <c r="ET94" s="320"/>
      <c r="EU94" s="320"/>
      <c r="EV94" s="320"/>
      <c r="EW94" s="320"/>
      <c r="EX94" s="320"/>
      <c r="EY94" s="320"/>
      <c r="EZ94" s="320"/>
      <c r="FA94" s="320"/>
      <c r="FB94" s="320"/>
      <c r="FC94" s="320"/>
      <c r="FD94" s="320"/>
      <c r="FE94" s="320"/>
      <c r="FF94" s="320"/>
      <c r="FG94" s="320"/>
      <c r="FH94" s="320"/>
      <c r="FI94" s="320"/>
      <c r="FJ94" s="320"/>
      <c r="FK94" s="320"/>
      <c r="FL94" s="320"/>
      <c r="FM94" s="320"/>
      <c r="FN94" s="320"/>
      <c r="FO94" s="320"/>
      <c r="FP94" s="320"/>
      <c r="FQ94" s="320"/>
      <c r="FR94" s="320"/>
      <c r="FS94" s="320"/>
      <c r="FT94" s="320"/>
      <c r="FU94" s="320"/>
      <c r="FV94" s="320"/>
      <c r="FW94" s="320"/>
      <c r="FX94" s="320"/>
      <c r="FY94" s="320"/>
      <c r="FZ94" s="320"/>
      <c r="GA94" s="320"/>
      <c r="GB94" s="320"/>
      <c r="GC94" s="320"/>
      <c r="GD94" s="320"/>
      <c r="GE94" s="320"/>
      <c r="GF94" s="320"/>
      <c r="GG94" s="320"/>
      <c r="GH94" s="320"/>
      <c r="GI94" s="320"/>
      <c r="GJ94" s="320"/>
    </row>
    <row r="95" spans="1:192" x14ac:dyDescent="0.25">
      <c r="A95" s="243"/>
      <c r="B95" s="243"/>
      <c r="C95" s="244"/>
      <c r="D95" s="245"/>
      <c r="E95" s="12" t="str">
        <f t="shared" ref="E95:AJ95" si="198" xml:space="preserve"> E$127</f>
        <v>Senior debt interest POS</v>
      </c>
      <c r="F95" s="12">
        <f t="shared" si="198"/>
        <v>0</v>
      </c>
      <c r="G95" s="12" t="str">
        <f t="shared" si="198"/>
        <v>$ 000s</v>
      </c>
      <c r="H95" s="12">
        <f t="shared" si="198"/>
        <v>101122.85691062584</v>
      </c>
      <c r="I95" s="12">
        <f t="shared" si="198"/>
        <v>0</v>
      </c>
      <c r="J95" s="12">
        <f t="shared" si="198"/>
        <v>0</v>
      </c>
      <c r="K95" s="12">
        <f t="shared" si="198"/>
        <v>0</v>
      </c>
      <c r="L95" s="12">
        <f t="shared" si="198"/>
        <v>0</v>
      </c>
      <c r="M95" s="12">
        <f t="shared" si="198"/>
        <v>0</v>
      </c>
      <c r="N95" s="12">
        <f t="shared" si="198"/>
        <v>0</v>
      </c>
      <c r="O95" s="12">
        <f t="shared" si="198"/>
        <v>0</v>
      </c>
      <c r="P95" s="12">
        <f t="shared" si="198"/>
        <v>0</v>
      </c>
      <c r="Q95" s="12">
        <f t="shared" si="198"/>
        <v>5490.4885997170286</v>
      </c>
      <c r="R95" s="12">
        <f t="shared" si="198"/>
        <v>5208.8812421517378</v>
      </c>
      <c r="S95" s="12">
        <f t="shared" si="198"/>
        <v>5150.698619329838</v>
      </c>
      <c r="T95" s="12">
        <f t="shared" si="198"/>
        <v>4939.4017258438371</v>
      </c>
      <c r="U95" s="12">
        <f t="shared" si="198"/>
        <v>4890.4156927626054</v>
      </c>
      <c r="V95" s="12">
        <f t="shared" si="198"/>
        <v>4679.9820858667244</v>
      </c>
      <c r="W95" s="12">
        <f t="shared" si="198"/>
        <v>4623.0598529431027</v>
      </c>
      <c r="X95" s="12">
        <f t="shared" si="198"/>
        <v>4437.4978869511606</v>
      </c>
      <c r="Y95" s="12">
        <f t="shared" si="198"/>
        <v>4348.7623968734915</v>
      </c>
      <c r="Z95" s="12">
        <f t="shared" si="198"/>
        <v>4139.9544333853328</v>
      </c>
      <c r="AA95" s="12">
        <f t="shared" si="198"/>
        <v>4067.3930523602999</v>
      </c>
      <c r="AB95" s="12">
        <f t="shared" si="198"/>
        <v>3859.686344430635</v>
      </c>
      <c r="AC95" s="12">
        <f t="shared" si="198"/>
        <v>3778.6230752670499</v>
      </c>
      <c r="AD95" s="12">
        <f t="shared" si="198"/>
        <v>3571.1819759348855</v>
      </c>
      <c r="AE95" s="12">
        <f t="shared" si="198"/>
        <v>3481.3957562860055</v>
      </c>
      <c r="AF95" s="12">
        <f t="shared" si="198"/>
        <v>3293.3167329723806</v>
      </c>
      <c r="AG95" s="12">
        <f t="shared" si="198"/>
        <v>3175.9091530774881</v>
      </c>
      <c r="AH95" s="12">
        <f t="shared" si="198"/>
        <v>2970.4243500030871</v>
      </c>
      <c r="AI95" s="12">
        <f t="shared" si="198"/>
        <v>2861.9831795831374</v>
      </c>
      <c r="AJ95" s="12">
        <f t="shared" si="198"/>
        <v>2656.9227587118971</v>
      </c>
      <c r="AK95" s="12">
        <f t="shared" ref="AK95:CV95" si="199" xml:space="preserve"> AK$127</f>
        <v>2538.7534209790188</v>
      </c>
      <c r="AL95" s="12">
        <f t="shared" si="199"/>
        <v>2334.4915769976237</v>
      </c>
      <c r="AM95" s="12">
        <f t="shared" si="199"/>
        <v>2206.6425127143648</v>
      </c>
      <c r="AN95" s="12">
        <f t="shared" si="199"/>
        <v>2014.3020306700373</v>
      </c>
      <c r="AO95" s="12">
        <f t="shared" si="199"/>
        <v>1864.9708817783853</v>
      </c>
      <c r="AP95" s="12">
        <f t="shared" si="199"/>
        <v>1662.2656425214886</v>
      </c>
      <c r="AQ95" s="12">
        <f t="shared" si="199"/>
        <v>1513.3323010541239</v>
      </c>
      <c r="AR95" s="12">
        <f t="shared" si="199"/>
        <v>1311.1498118213583</v>
      </c>
      <c r="AS95" s="12">
        <f t="shared" si="199"/>
        <v>1151.452158528172</v>
      </c>
      <c r="AT95" s="12">
        <f t="shared" si="199"/>
        <v>949.90909391292848</v>
      </c>
      <c r="AU95" s="12">
        <f t="shared" si="199"/>
        <v>778.76761362029913</v>
      </c>
      <c r="AV95" s="12">
        <f t="shared" si="199"/>
        <v>581.06896255285449</v>
      </c>
      <c r="AW95" s="12">
        <f t="shared" si="199"/>
        <v>394.89603601835171</v>
      </c>
      <c r="AX95" s="12">
        <f t="shared" si="199"/>
        <v>194.87595300510679</v>
      </c>
      <c r="AY95" s="12">
        <f t="shared" si="199"/>
        <v>5.5904867622302847E-12</v>
      </c>
      <c r="AZ95" s="12">
        <f t="shared" si="199"/>
        <v>5.5008757903528424E-12</v>
      </c>
      <c r="BA95" s="12">
        <f t="shared" si="199"/>
        <v>5.5930211399552512E-12</v>
      </c>
      <c r="BB95" s="12">
        <f t="shared" si="199"/>
        <v>5.5029975404371124E-12</v>
      </c>
      <c r="BC95" s="12">
        <f t="shared" si="199"/>
        <v>5.5954476718195812E-12</v>
      </c>
      <c r="BD95" s="12">
        <f t="shared" si="199"/>
        <v>5.5365477136446222E-12</v>
      </c>
      <c r="BE95" s="12">
        <f t="shared" si="199"/>
        <v>0</v>
      </c>
      <c r="BF95" s="12">
        <f t="shared" si="199"/>
        <v>0</v>
      </c>
      <c r="BG95" s="12">
        <f t="shared" si="199"/>
        <v>0</v>
      </c>
      <c r="BH95" s="12">
        <f t="shared" si="199"/>
        <v>0</v>
      </c>
      <c r="BI95" s="12">
        <f t="shared" si="199"/>
        <v>0</v>
      </c>
      <c r="BJ95" s="12">
        <f t="shared" si="199"/>
        <v>0</v>
      </c>
      <c r="BK95" s="12">
        <f t="shared" si="199"/>
        <v>0</v>
      </c>
      <c r="BL95" s="12">
        <f t="shared" si="199"/>
        <v>0</v>
      </c>
      <c r="BM95" s="12">
        <f t="shared" si="199"/>
        <v>0</v>
      </c>
      <c r="BN95" s="12">
        <f t="shared" si="199"/>
        <v>0</v>
      </c>
      <c r="BO95" s="12">
        <f t="shared" si="199"/>
        <v>0</v>
      </c>
      <c r="BP95" s="12">
        <f t="shared" si="199"/>
        <v>0</v>
      </c>
      <c r="BQ95" s="12">
        <f t="shared" si="199"/>
        <v>0</v>
      </c>
      <c r="BR95" s="12">
        <f t="shared" si="199"/>
        <v>0</v>
      </c>
      <c r="BS95" s="12">
        <f t="shared" si="199"/>
        <v>0</v>
      </c>
      <c r="BT95" s="12">
        <f t="shared" si="199"/>
        <v>0</v>
      </c>
      <c r="BU95" s="12">
        <f t="shared" si="199"/>
        <v>0</v>
      </c>
      <c r="BV95" s="12">
        <f t="shared" si="199"/>
        <v>0</v>
      </c>
      <c r="BW95" s="12">
        <f t="shared" si="199"/>
        <v>0</v>
      </c>
      <c r="BX95" s="12">
        <f t="shared" si="199"/>
        <v>0</v>
      </c>
      <c r="BY95" s="12">
        <f t="shared" si="199"/>
        <v>0</v>
      </c>
      <c r="BZ95" s="12">
        <f t="shared" si="199"/>
        <v>0</v>
      </c>
      <c r="CA95" s="12">
        <f t="shared" si="199"/>
        <v>0</v>
      </c>
      <c r="CB95" s="12">
        <f t="shared" si="199"/>
        <v>0</v>
      </c>
      <c r="CC95" s="12">
        <f t="shared" si="199"/>
        <v>0</v>
      </c>
      <c r="CD95" s="12">
        <f t="shared" si="199"/>
        <v>0</v>
      </c>
      <c r="CE95" s="12">
        <f t="shared" si="199"/>
        <v>0</v>
      </c>
      <c r="CF95" s="12">
        <f t="shared" si="199"/>
        <v>0</v>
      </c>
      <c r="CG95" s="12">
        <f t="shared" si="199"/>
        <v>0</v>
      </c>
      <c r="CH95" s="12">
        <f t="shared" si="199"/>
        <v>0</v>
      </c>
      <c r="CI95" s="12">
        <f t="shared" si="199"/>
        <v>0</v>
      </c>
      <c r="CJ95" s="12">
        <f t="shared" si="199"/>
        <v>0</v>
      </c>
      <c r="CK95" s="12">
        <f t="shared" si="199"/>
        <v>0</v>
      </c>
      <c r="CL95" s="12">
        <f t="shared" si="199"/>
        <v>0</v>
      </c>
      <c r="CM95" s="12">
        <f t="shared" si="199"/>
        <v>0</v>
      </c>
      <c r="CN95" s="12">
        <f t="shared" si="199"/>
        <v>0</v>
      </c>
      <c r="CO95" s="12">
        <f t="shared" si="199"/>
        <v>0</v>
      </c>
      <c r="CP95" s="12">
        <f t="shared" si="199"/>
        <v>0</v>
      </c>
      <c r="CQ95" s="12">
        <f t="shared" si="199"/>
        <v>0</v>
      </c>
      <c r="CR95" s="12">
        <f t="shared" si="199"/>
        <v>0</v>
      </c>
      <c r="CS95" s="12">
        <f t="shared" si="199"/>
        <v>0</v>
      </c>
      <c r="CT95" s="12">
        <f t="shared" si="199"/>
        <v>0</v>
      </c>
      <c r="CU95" s="12">
        <f t="shared" si="199"/>
        <v>0</v>
      </c>
      <c r="CV95" s="12">
        <f t="shared" si="199"/>
        <v>0</v>
      </c>
      <c r="CW95" s="12">
        <f t="shared" ref="CW95:FH95" si="200" xml:space="preserve"> CW$127</f>
        <v>0</v>
      </c>
      <c r="CX95" s="12">
        <f t="shared" si="200"/>
        <v>0</v>
      </c>
      <c r="CY95" s="12">
        <f t="shared" si="200"/>
        <v>0</v>
      </c>
      <c r="CZ95" s="12">
        <f t="shared" si="200"/>
        <v>0</v>
      </c>
      <c r="DA95" s="12">
        <f t="shared" si="200"/>
        <v>0</v>
      </c>
      <c r="DB95" s="12">
        <f t="shared" si="200"/>
        <v>0</v>
      </c>
      <c r="DC95" s="12">
        <f t="shared" si="200"/>
        <v>0</v>
      </c>
      <c r="DD95" s="12">
        <f t="shared" si="200"/>
        <v>0</v>
      </c>
      <c r="DE95" s="12">
        <f t="shared" si="200"/>
        <v>0</v>
      </c>
      <c r="DF95" s="12">
        <f t="shared" si="200"/>
        <v>0</v>
      </c>
      <c r="DG95" s="12">
        <f t="shared" si="200"/>
        <v>0</v>
      </c>
      <c r="DH95" s="12">
        <f t="shared" si="200"/>
        <v>0</v>
      </c>
      <c r="DI95" s="12">
        <f t="shared" si="200"/>
        <v>0</v>
      </c>
      <c r="DJ95" s="12">
        <f t="shared" si="200"/>
        <v>0</v>
      </c>
      <c r="DK95" s="12">
        <f t="shared" si="200"/>
        <v>0</v>
      </c>
      <c r="DL95" s="12">
        <f t="shared" si="200"/>
        <v>0</v>
      </c>
      <c r="DM95" s="12">
        <f t="shared" si="200"/>
        <v>0</v>
      </c>
      <c r="DN95" s="12">
        <f t="shared" si="200"/>
        <v>0</v>
      </c>
      <c r="DO95" s="12">
        <f t="shared" si="200"/>
        <v>0</v>
      </c>
      <c r="DP95" s="12">
        <f t="shared" si="200"/>
        <v>0</v>
      </c>
      <c r="DQ95" s="12">
        <f t="shared" si="200"/>
        <v>0</v>
      </c>
      <c r="DR95" s="12">
        <f t="shared" si="200"/>
        <v>0</v>
      </c>
      <c r="DS95" s="12">
        <f t="shared" si="200"/>
        <v>0</v>
      </c>
      <c r="DT95" s="12">
        <f t="shared" si="200"/>
        <v>0</v>
      </c>
      <c r="DU95" s="12">
        <f t="shared" si="200"/>
        <v>0</v>
      </c>
      <c r="DV95" s="12">
        <f t="shared" si="200"/>
        <v>0</v>
      </c>
      <c r="DW95" s="12">
        <f t="shared" si="200"/>
        <v>0</v>
      </c>
      <c r="DX95" s="12">
        <f t="shared" si="200"/>
        <v>0</v>
      </c>
      <c r="DY95" s="12">
        <f t="shared" si="200"/>
        <v>0</v>
      </c>
      <c r="DZ95" s="12">
        <f t="shared" si="200"/>
        <v>0</v>
      </c>
      <c r="EA95" s="12">
        <f t="shared" si="200"/>
        <v>0</v>
      </c>
      <c r="EB95" s="12">
        <f t="shared" si="200"/>
        <v>0</v>
      </c>
      <c r="EC95" s="12">
        <f t="shared" si="200"/>
        <v>0</v>
      </c>
      <c r="ED95" s="12">
        <f t="shared" si="200"/>
        <v>0</v>
      </c>
      <c r="EE95" s="12">
        <f t="shared" si="200"/>
        <v>0</v>
      </c>
      <c r="EF95" s="12">
        <f t="shared" si="200"/>
        <v>0</v>
      </c>
      <c r="EG95" s="12">
        <f t="shared" si="200"/>
        <v>0</v>
      </c>
      <c r="EH95" s="12">
        <f t="shared" si="200"/>
        <v>0</v>
      </c>
      <c r="EI95" s="12">
        <f t="shared" si="200"/>
        <v>0</v>
      </c>
      <c r="EJ95" s="12">
        <f t="shared" si="200"/>
        <v>0</v>
      </c>
      <c r="EK95" s="12">
        <f t="shared" si="200"/>
        <v>0</v>
      </c>
      <c r="EL95" s="12">
        <f t="shared" si="200"/>
        <v>0</v>
      </c>
      <c r="EM95" s="12">
        <f t="shared" si="200"/>
        <v>0</v>
      </c>
      <c r="EN95" s="12">
        <f t="shared" si="200"/>
        <v>0</v>
      </c>
      <c r="EO95" s="12">
        <f t="shared" si="200"/>
        <v>0</v>
      </c>
      <c r="EP95" s="12">
        <f t="shared" si="200"/>
        <v>0</v>
      </c>
      <c r="EQ95" s="12">
        <f t="shared" si="200"/>
        <v>0</v>
      </c>
      <c r="ER95" s="12">
        <f t="shared" si="200"/>
        <v>0</v>
      </c>
      <c r="ES95" s="12">
        <f t="shared" si="200"/>
        <v>0</v>
      </c>
      <c r="ET95" s="12">
        <f t="shared" si="200"/>
        <v>0</v>
      </c>
      <c r="EU95" s="12">
        <f t="shared" si="200"/>
        <v>0</v>
      </c>
      <c r="EV95" s="12">
        <f t="shared" si="200"/>
        <v>0</v>
      </c>
      <c r="EW95" s="12">
        <f t="shared" si="200"/>
        <v>0</v>
      </c>
      <c r="EX95" s="12">
        <f t="shared" si="200"/>
        <v>0</v>
      </c>
      <c r="EY95" s="12">
        <f t="shared" si="200"/>
        <v>0</v>
      </c>
      <c r="EZ95" s="12">
        <f t="shared" si="200"/>
        <v>0</v>
      </c>
      <c r="FA95" s="12">
        <f t="shared" si="200"/>
        <v>0</v>
      </c>
      <c r="FB95" s="12">
        <f t="shared" si="200"/>
        <v>0</v>
      </c>
      <c r="FC95" s="12">
        <f t="shared" si="200"/>
        <v>0</v>
      </c>
      <c r="FD95" s="12">
        <f t="shared" si="200"/>
        <v>0</v>
      </c>
      <c r="FE95" s="12">
        <f t="shared" si="200"/>
        <v>0</v>
      </c>
      <c r="FF95" s="12">
        <f t="shared" si="200"/>
        <v>0</v>
      </c>
      <c r="FG95" s="12">
        <f t="shared" si="200"/>
        <v>0</v>
      </c>
      <c r="FH95" s="12">
        <f t="shared" si="200"/>
        <v>0</v>
      </c>
      <c r="FI95" s="12">
        <f t="shared" ref="FI95:GJ95" si="201" xml:space="preserve"> FI$127</f>
        <v>0</v>
      </c>
      <c r="FJ95" s="12">
        <f t="shared" si="201"/>
        <v>0</v>
      </c>
      <c r="FK95" s="12">
        <f t="shared" si="201"/>
        <v>0</v>
      </c>
      <c r="FL95" s="12">
        <f t="shared" si="201"/>
        <v>0</v>
      </c>
      <c r="FM95" s="12">
        <f t="shared" si="201"/>
        <v>0</v>
      </c>
      <c r="FN95" s="12">
        <f t="shared" si="201"/>
        <v>0</v>
      </c>
      <c r="FO95" s="12">
        <f t="shared" si="201"/>
        <v>0</v>
      </c>
      <c r="FP95" s="12">
        <f t="shared" si="201"/>
        <v>0</v>
      </c>
      <c r="FQ95" s="12">
        <f t="shared" si="201"/>
        <v>0</v>
      </c>
      <c r="FR95" s="12">
        <f t="shared" si="201"/>
        <v>0</v>
      </c>
      <c r="FS95" s="12">
        <f t="shared" si="201"/>
        <v>0</v>
      </c>
      <c r="FT95" s="12">
        <f t="shared" si="201"/>
        <v>0</v>
      </c>
      <c r="FU95" s="12">
        <f t="shared" si="201"/>
        <v>0</v>
      </c>
      <c r="FV95" s="12">
        <f t="shared" si="201"/>
        <v>0</v>
      </c>
      <c r="FW95" s="12">
        <f t="shared" si="201"/>
        <v>0</v>
      </c>
      <c r="FX95" s="12">
        <f t="shared" si="201"/>
        <v>0</v>
      </c>
      <c r="FY95" s="12">
        <f t="shared" si="201"/>
        <v>0</v>
      </c>
      <c r="FZ95" s="12">
        <f t="shared" si="201"/>
        <v>0</v>
      </c>
      <c r="GA95" s="12">
        <f t="shared" si="201"/>
        <v>0</v>
      </c>
      <c r="GB95" s="12">
        <f t="shared" si="201"/>
        <v>0</v>
      </c>
      <c r="GC95" s="12">
        <f t="shared" si="201"/>
        <v>0</v>
      </c>
      <c r="GD95" s="12">
        <f t="shared" si="201"/>
        <v>0</v>
      </c>
      <c r="GE95" s="12">
        <f t="shared" si="201"/>
        <v>0</v>
      </c>
      <c r="GF95" s="12">
        <f t="shared" si="201"/>
        <v>0</v>
      </c>
      <c r="GG95" s="12">
        <f t="shared" si="201"/>
        <v>0</v>
      </c>
      <c r="GH95" s="12">
        <f t="shared" si="201"/>
        <v>0</v>
      </c>
      <c r="GI95" s="12">
        <f t="shared" si="201"/>
        <v>0</v>
      </c>
      <c r="GJ95" s="12">
        <f t="shared" si="201"/>
        <v>0</v>
      </c>
    </row>
    <row r="96" spans="1:192" x14ac:dyDescent="0.25">
      <c r="E96" s="195" t="str">
        <f xml:space="preserve"> Time!E$140</f>
        <v>Senior debt repayment period flag</v>
      </c>
      <c r="F96" s="195">
        <f xml:space="preserve"> Time!F$140</f>
        <v>0</v>
      </c>
      <c r="G96" s="195" t="str">
        <f xml:space="preserve"> Time!G$140</f>
        <v>flag</v>
      </c>
      <c r="H96" s="195">
        <f xml:space="preserve"> Time!H$140</f>
        <v>34</v>
      </c>
      <c r="I96" s="195">
        <f xml:space="preserve"> Time!I$140</f>
        <v>0</v>
      </c>
      <c r="J96" s="195">
        <f xml:space="preserve"> Time!J$140</f>
        <v>0</v>
      </c>
      <c r="K96" s="195">
        <f xml:space="preserve"> Time!K$140</f>
        <v>0</v>
      </c>
      <c r="L96" s="195">
        <f xml:space="preserve"> Time!L$140</f>
        <v>0</v>
      </c>
      <c r="M96" s="195">
        <f xml:space="preserve"> Time!M$140</f>
        <v>0</v>
      </c>
      <c r="N96" s="195">
        <f xml:space="preserve"> Time!N$140</f>
        <v>0</v>
      </c>
      <c r="O96" s="195">
        <f xml:space="preserve"> Time!O$140</f>
        <v>0</v>
      </c>
      <c r="P96" s="195">
        <f xml:space="preserve"> Time!P$140</f>
        <v>0</v>
      </c>
      <c r="Q96" s="195">
        <f xml:space="preserve"> Time!Q$140</f>
        <v>1</v>
      </c>
      <c r="R96" s="195">
        <f xml:space="preserve"> Time!R$140</f>
        <v>1</v>
      </c>
      <c r="S96" s="195">
        <f xml:space="preserve"> Time!S$140</f>
        <v>1</v>
      </c>
      <c r="T96" s="195">
        <f xml:space="preserve"> Time!T$140</f>
        <v>1</v>
      </c>
      <c r="U96" s="195">
        <f xml:space="preserve"> Time!U$140</f>
        <v>1</v>
      </c>
      <c r="V96" s="195">
        <f xml:space="preserve"> Time!V$140</f>
        <v>1</v>
      </c>
      <c r="W96" s="195">
        <f xml:space="preserve"> Time!W$140</f>
        <v>1</v>
      </c>
      <c r="X96" s="195">
        <f xml:space="preserve"> Time!X$140</f>
        <v>1</v>
      </c>
      <c r="Y96" s="195">
        <f xml:space="preserve"> Time!Y$140</f>
        <v>1</v>
      </c>
      <c r="Z96" s="195">
        <f xml:space="preserve"> Time!Z$140</f>
        <v>1</v>
      </c>
      <c r="AA96" s="195">
        <f xml:space="preserve"> Time!AA$140</f>
        <v>1</v>
      </c>
      <c r="AB96" s="195">
        <f xml:space="preserve"> Time!AB$140</f>
        <v>1</v>
      </c>
      <c r="AC96" s="195">
        <f xml:space="preserve"> Time!AC$140</f>
        <v>1</v>
      </c>
      <c r="AD96" s="195">
        <f xml:space="preserve"> Time!AD$140</f>
        <v>1</v>
      </c>
      <c r="AE96" s="195">
        <f xml:space="preserve"> Time!AE$140</f>
        <v>1</v>
      </c>
      <c r="AF96" s="195">
        <f xml:space="preserve"> Time!AF$140</f>
        <v>1</v>
      </c>
      <c r="AG96" s="195">
        <f xml:space="preserve"> Time!AG$140</f>
        <v>1</v>
      </c>
      <c r="AH96" s="195">
        <f xml:space="preserve"> Time!AH$140</f>
        <v>1</v>
      </c>
      <c r="AI96" s="195">
        <f xml:space="preserve"> Time!AI$140</f>
        <v>1</v>
      </c>
      <c r="AJ96" s="195">
        <f xml:space="preserve"> Time!AJ$140</f>
        <v>1</v>
      </c>
      <c r="AK96" s="195">
        <f xml:space="preserve"> Time!AK$140</f>
        <v>1</v>
      </c>
      <c r="AL96" s="195">
        <f xml:space="preserve"> Time!AL$140</f>
        <v>1</v>
      </c>
      <c r="AM96" s="195">
        <f xml:space="preserve"> Time!AM$140</f>
        <v>1</v>
      </c>
      <c r="AN96" s="195">
        <f xml:space="preserve"> Time!AN$140</f>
        <v>1</v>
      </c>
      <c r="AO96" s="195">
        <f xml:space="preserve"> Time!AO$140</f>
        <v>1</v>
      </c>
      <c r="AP96" s="195">
        <f xml:space="preserve"> Time!AP$140</f>
        <v>1</v>
      </c>
      <c r="AQ96" s="195">
        <f xml:space="preserve"> Time!AQ$140</f>
        <v>1</v>
      </c>
      <c r="AR96" s="195">
        <f xml:space="preserve"> Time!AR$140</f>
        <v>1</v>
      </c>
      <c r="AS96" s="195">
        <f xml:space="preserve"> Time!AS$140</f>
        <v>1</v>
      </c>
      <c r="AT96" s="195">
        <f xml:space="preserve"> Time!AT$140</f>
        <v>1</v>
      </c>
      <c r="AU96" s="195">
        <f xml:space="preserve"> Time!AU$140</f>
        <v>1</v>
      </c>
      <c r="AV96" s="195">
        <f xml:space="preserve"> Time!AV$140</f>
        <v>1</v>
      </c>
      <c r="AW96" s="195">
        <f xml:space="preserve"> Time!AW$140</f>
        <v>1</v>
      </c>
      <c r="AX96" s="195">
        <f xml:space="preserve"> Time!AX$140</f>
        <v>1</v>
      </c>
      <c r="AY96" s="195">
        <f xml:space="preserve"> Time!AY$140</f>
        <v>0</v>
      </c>
      <c r="AZ96" s="195">
        <f xml:space="preserve"> Time!AZ$140</f>
        <v>0</v>
      </c>
      <c r="BA96" s="195">
        <f xml:space="preserve"> Time!BA$140</f>
        <v>0</v>
      </c>
      <c r="BB96" s="195">
        <f xml:space="preserve"> Time!BB$140</f>
        <v>0</v>
      </c>
      <c r="BC96" s="195">
        <f xml:space="preserve"> Time!BC$140</f>
        <v>0</v>
      </c>
      <c r="BD96" s="195">
        <f xml:space="preserve"> Time!BD$140</f>
        <v>0</v>
      </c>
      <c r="BE96" s="195">
        <f xml:space="preserve"> Time!BE$140</f>
        <v>0</v>
      </c>
      <c r="BF96" s="195">
        <f xml:space="preserve"> Time!BF$140</f>
        <v>0</v>
      </c>
      <c r="BG96" s="195">
        <f xml:space="preserve"> Time!BG$140</f>
        <v>0</v>
      </c>
      <c r="BH96" s="195">
        <f xml:space="preserve"> Time!BH$140</f>
        <v>0</v>
      </c>
      <c r="BI96" s="195">
        <f xml:space="preserve"> Time!BI$140</f>
        <v>0</v>
      </c>
      <c r="BJ96" s="195">
        <f xml:space="preserve"> Time!BJ$140</f>
        <v>0</v>
      </c>
      <c r="BK96" s="195">
        <f xml:space="preserve"> Time!BK$140</f>
        <v>0</v>
      </c>
      <c r="BL96" s="195">
        <f xml:space="preserve"> Time!BL$140</f>
        <v>0</v>
      </c>
      <c r="BM96" s="195">
        <f xml:space="preserve"> Time!BM$140</f>
        <v>0</v>
      </c>
      <c r="BN96" s="195">
        <f xml:space="preserve"> Time!BN$140</f>
        <v>0</v>
      </c>
      <c r="BO96" s="195">
        <f xml:space="preserve"> Time!BO$140</f>
        <v>0</v>
      </c>
      <c r="BP96" s="195">
        <f xml:space="preserve"> Time!BP$140</f>
        <v>0</v>
      </c>
      <c r="BQ96" s="195">
        <f xml:space="preserve"> Time!BQ$140</f>
        <v>0</v>
      </c>
      <c r="BR96" s="195">
        <f xml:space="preserve"> Time!BR$140</f>
        <v>0</v>
      </c>
      <c r="BS96" s="195">
        <f xml:space="preserve"> Time!BS$140</f>
        <v>0</v>
      </c>
      <c r="BT96" s="195">
        <f xml:space="preserve"> Time!BT$140</f>
        <v>0</v>
      </c>
      <c r="BU96" s="195">
        <f xml:space="preserve"> Time!BU$140</f>
        <v>0</v>
      </c>
      <c r="BV96" s="195">
        <f xml:space="preserve"> Time!BV$140</f>
        <v>0</v>
      </c>
      <c r="BW96" s="195">
        <f xml:space="preserve"> Time!BW$140</f>
        <v>0</v>
      </c>
      <c r="BX96" s="195">
        <f xml:space="preserve"> Time!BX$140</f>
        <v>0</v>
      </c>
      <c r="BY96" s="195">
        <f xml:space="preserve"> Time!BY$140</f>
        <v>0</v>
      </c>
      <c r="BZ96" s="195">
        <f xml:space="preserve"> Time!BZ$140</f>
        <v>0</v>
      </c>
      <c r="CA96" s="195">
        <f xml:space="preserve"> Time!CA$140</f>
        <v>0</v>
      </c>
      <c r="CB96" s="195">
        <f xml:space="preserve"> Time!CB$140</f>
        <v>0</v>
      </c>
      <c r="CC96" s="195">
        <f xml:space="preserve"> Time!CC$140</f>
        <v>0</v>
      </c>
      <c r="CD96" s="195">
        <f xml:space="preserve"> Time!CD$140</f>
        <v>0</v>
      </c>
      <c r="CE96" s="195">
        <f xml:space="preserve"> Time!CE$140</f>
        <v>0</v>
      </c>
      <c r="CF96" s="195">
        <f xml:space="preserve"> Time!CF$140</f>
        <v>0</v>
      </c>
      <c r="CG96" s="195">
        <f xml:space="preserve"> Time!CG$140</f>
        <v>0</v>
      </c>
      <c r="CH96" s="195">
        <f xml:space="preserve"> Time!CH$140</f>
        <v>0</v>
      </c>
      <c r="CI96" s="195">
        <f xml:space="preserve"> Time!CI$140</f>
        <v>0</v>
      </c>
      <c r="CJ96" s="195">
        <f xml:space="preserve"> Time!CJ$140</f>
        <v>0</v>
      </c>
      <c r="CK96" s="195">
        <f xml:space="preserve"> Time!CK$140</f>
        <v>0</v>
      </c>
      <c r="CL96" s="195">
        <f xml:space="preserve"> Time!CL$140</f>
        <v>0</v>
      </c>
      <c r="CM96" s="195">
        <f xml:space="preserve"> Time!CM$140</f>
        <v>0</v>
      </c>
      <c r="CN96" s="195">
        <f xml:space="preserve"> Time!CN$140</f>
        <v>0</v>
      </c>
      <c r="CO96" s="195">
        <f xml:space="preserve"> Time!CO$140</f>
        <v>0</v>
      </c>
      <c r="CP96" s="195">
        <f xml:space="preserve"> Time!CP$140</f>
        <v>0</v>
      </c>
      <c r="CQ96" s="195">
        <f xml:space="preserve"> Time!CQ$140</f>
        <v>0</v>
      </c>
      <c r="CR96" s="195">
        <f xml:space="preserve"> Time!CR$140</f>
        <v>0</v>
      </c>
      <c r="CS96" s="195">
        <f xml:space="preserve"> Time!CS$140</f>
        <v>0</v>
      </c>
      <c r="CT96" s="195">
        <f xml:space="preserve"> Time!CT$140</f>
        <v>0</v>
      </c>
      <c r="CU96" s="195">
        <f xml:space="preserve"> Time!CU$140</f>
        <v>0</v>
      </c>
      <c r="CV96" s="195">
        <f xml:space="preserve"> Time!CV$140</f>
        <v>0</v>
      </c>
      <c r="CW96" s="195">
        <f xml:space="preserve"> Time!CW$140</f>
        <v>0</v>
      </c>
      <c r="CX96" s="195">
        <f xml:space="preserve"> Time!CX$140</f>
        <v>0</v>
      </c>
      <c r="CY96" s="195">
        <f xml:space="preserve"> Time!CY$140</f>
        <v>0</v>
      </c>
      <c r="CZ96" s="195">
        <f xml:space="preserve"> Time!CZ$140</f>
        <v>0</v>
      </c>
      <c r="DA96" s="195">
        <f xml:space="preserve"> Time!DA$140</f>
        <v>0</v>
      </c>
      <c r="DB96" s="195">
        <f xml:space="preserve"> Time!DB$140</f>
        <v>0</v>
      </c>
      <c r="DC96" s="195">
        <f xml:space="preserve"> Time!DC$140</f>
        <v>0</v>
      </c>
      <c r="DD96" s="195">
        <f xml:space="preserve"> Time!DD$140</f>
        <v>0</v>
      </c>
      <c r="DE96" s="195">
        <f xml:space="preserve"> Time!DE$140</f>
        <v>0</v>
      </c>
      <c r="DF96" s="195">
        <f xml:space="preserve"> Time!DF$140</f>
        <v>0</v>
      </c>
      <c r="DG96" s="195">
        <f xml:space="preserve"> Time!DG$140</f>
        <v>0</v>
      </c>
      <c r="DH96" s="195">
        <f xml:space="preserve"> Time!DH$140</f>
        <v>0</v>
      </c>
      <c r="DI96" s="195">
        <f xml:space="preserve"> Time!DI$140</f>
        <v>0</v>
      </c>
      <c r="DJ96" s="195">
        <f xml:space="preserve"> Time!DJ$140</f>
        <v>0</v>
      </c>
      <c r="DK96" s="195">
        <f xml:space="preserve"> Time!DK$140</f>
        <v>0</v>
      </c>
      <c r="DL96" s="195">
        <f xml:space="preserve"> Time!DL$140</f>
        <v>0</v>
      </c>
      <c r="DM96" s="195">
        <f xml:space="preserve"> Time!DM$140</f>
        <v>0</v>
      </c>
      <c r="DN96" s="195">
        <f xml:space="preserve"> Time!DN$140</f>
        <v>0</v>
      </c>
      <c r="DO96" s="195">
        <f xml:space="preserve"> Time!DO$140</f>
        <v>0</v>
      </c>
      <c r="DP96" s="195">
        <f xml:space="preserve"> Time!DP$140</f>
        <v>0</v>
      </c>
      <c r="DQ96" s="195">
        <f xml:space="preserve"> Time!DQ$140</f>
        <v>0</v>
      </c>
      <c r="DR96" s="195">
        <f xml:space="preserve"> Time!DR$140</f>
        <v>0</v>
      </c>
      <c r="DS96" s="195">
        <f xml:space="preserve"> Time!DS$140</f>
        <v>0</v>
      </c>
      <c r="DT96" s="195">
        <f xml:space="preserve"> Time!DT$140</f>
        <v>0</v>
      </c>
      <c r="DU96" s="195">
        <f xml:space="preserve"> Time!DU$140</f>
        <v>0</v>
      </c>
      <c r="DV96" s="195">
        <f xml:space="preserve"> Time!DV$140</f>
        <v>0</v>
      </c>
      <c r="DW96" s="195">
        <f xml:space="preserve"> Time!DW$140</f>
        <v>0</v>
      </c>
      <c r="DX96" s="195">
        <f xml:space="preserve"> Time!DX$140</f>
        <v>0</v>
      </c>
      <c r="DY96" s="195">
        <f xml:space="preserve"> Time!DY$140</f>
        <v>0</v>
      </c>
      <c r="DZ96" s="195">
        <f xml:space="preserve"> Time!DZ$140</f>
        <v>0</v>
      </c>
      <c r="EA96" s="195">
        <f xml:space="preserve"> Time!EA$140</f>
        <v>0</v>
      </c>
      <c r="EB96" s="195">
        <f xml:space="preserve"> Time!EB$140</f>
        <v>0</v>
      </c>
      <c r="EC96" s="195">
        <f xml:space="preserve"> Time!EC$140</f>
        <v>0</v>
      </c>
      <c r="ED96" s="195">
        <f xml:space="preserve"> Time!ED$140</f>
        <v>0</v>
      </c>
      <c r="EE96" s="195">
        <f xml:space="preserve"> Time!EE$140</f>
        <v>0</v>
      </c>
      <c r="EF96" s="195">
        <f xml:space="preserve"> Time!EF$140</f>
        <v>0</v>
      </c>
      <c r="EG96" s="195">
        <f xml:space="preserve"> Time!EG$140</f>
        <v>0</v>
      </c>
      <c r="EH96" s="195">
        <f xml:space="preserve"> Time!EH$140</f>
        <v>0</v>
      </c>
      <c r="EI96" s="195">
        <f xml:space="preserve"> Time!EI$140</f>
        <v>0</v>
      </c>
      <c r="EJ96" s="195">
        <f xml:space="preserve"> Time!EJ$140</f>
        <v>0</v>
      </c>
      <c r="EK96" s="195">
        <f xml:space="preserve"> Time!EK$140</f>
        <v>0</v>
      </c>
      <c r="EL96" s="195">
        <f xml:space="preserve"> Time!EL$140</f>
        <v>0</v>
      </c>
      <c r="EM96" s="195">
        <f xml:space="preserve"> Time!EM$140</f>
        <v>0</v>
      </c>
      <c r="EN96" s="195">
        <f xml:space="preserve"> Time!EN$140</f>
        <v>0</v>
      </c>
      <c r="EO96" s="195">
        <f xml:space="preserve"> Time!EO$140</f>
        <v>0</v>
      </c>
      <c r="EP96" s="195">
        <f xml:space="preserve"> Time!EP$140</f>
        <v>0</v>
      </c>
      <c r="EQ96" s="195">
        <f xml:space="preserve"> Time!EQ$140</f>
        <v>0</v>
      </c>
      <c r="ER96" s="195">
        <f xml:space="preserve"> Time!ER$140</f>
        <v>0</v>
      </c>
      <c r="ES96" s="195">
        <f xml:space="preserve"> Time!ES$140</f>
        <v>0</v>
      </c>
      <c r="ET96" s="195">
        <f xml:space="preserve"> Time!ET$140</f>
        <v>0</v>
      </c>
      <c r="EU96" s="195">
        <f xml:space="preserve"> Time!EU$140</f>
        <v>0</v>
      </c>
      <c r="EV96" s="195">
        <f xml:space="preserve"> Time!EV$140</f>
        <v>0</v>
      </c>
      <c r="EW96" s="195">
        <f xml:space="preserve"> Time!EW$140</f>
        <v>0</v>
      </c>
      <c r="EX96" s="195">
        <f xml:space="preserve"> Time!EX$140</f>
        <v>0</v>
      </c>
      <c r="EY96" s="195">
        <f xml:space="preserve"> Time!EY$140</f>
        <v>0</v>
      </c>
      <c r="EZ96" s="195">
        <f xml:space="preserve"> Time!EZ$140</f>
        <v>0</v>
      </c>
      <c r="FA96" s="195">
        <f xml:space="preserve"> Time!FA$140</f>
        <v>0</v>
      </c>
      <c r="FB96" s="195">
        <f xml:space="preserve"> Time!FB$140</f>
        <v>0</v>
      </c>
      <c r="FC96" s="195">
        <f xml:space="preserve"> Time!FC$140</f>
        <v>0</v>
      </c>
      <c r="FD96" s="195">
        <f xml:space="preserve"> Time!FD$140</f>
        <v>0</v>
      </c>
      <c r="FE96" s="195">
        <f xml:space="preserve"> Time!FE$140</f>
        <v>0</v>
      </c>
      <c r="FF96" s="195">
        <f xml:space="preserve"> Time!FF$140</f>
        <v>0</v>
      </c>
      <c r="FG96" s="195">
        <f xml:space="preserve"> Time!FG$140</f>
        <v>0</v>
      </c>
      <c r="FH96" s="195">
        <f xml:space="preserve"> Time!FH$140</f>
        <v>0</v>
      </c>
      <c r="FI96" s="195">
        <f xml:space="preserve"> Time!FI$140</f>
        <v>0</v>
      </c>
      <c r="FJ96" s="195">
        <f xml:space="preserve"> Time!FJ$140</f>
        <v>0</v>
      </c>
      <c r="FK96" s="195">
        <f xml:space="preserve"> Time!FK$140</f>
        <v>0</v>
      </c>
      <c r="FL96" s="195">
        <f xml:space="preserve"> Time!FL$140</f>
        <v>0</v>
      </c>
      <c r="FM96" s="195">
        <f xml:space="preserve"> Time!FM$140</f>
        <v>0</v>
      </c>
      <c r="FN96" s="195">
        <f xml:space="preserve"> Time!FN$140</f>
        <v>0</v>
      </c>
      <c r="FO96" s="195">
        <f xml:space="preserve"> Time!FO$140</f>
        <v>0</v>
      </c>
      <c r="FP96" s="195">
        <f xml:space="preserve"> Time!FP$140</f>
        <v>0</v>
      </c>
      <c r="FQ96" s="195">
        <f xml:space="preserve"> Time!FQ$140</f>
        <v>0</v>
      </c>
      <c r="FR96" s="195">
        <f xml:space="preserve"> Time!FR$140</f>
        <v>0</v>
      </c>
      <c r="FS96" s="195">
        <f xml:space="preserve"> Time!FS$140</f>
        <v>0</v>
      </c>
      <c r="FT96" s="195">
        <f xml:space="preserve"> Time!FT$140</f>
        <v>0</v>
      </c>
      <c r="FU96" s="195">
        <f xml:space="preserve"> Time!FU$140</f>
        <v>0</v>
      </c>
      <c r="FV96" s="195">
        <f xml:space="preserve"> Time!FV$140</f>
        <v>0</v>
      </c>
      <c r="FW96" s="195">
        <f xml:space="preserve"> Time!FW$140</f>
        <v>0</v>
      </c>
      <c r="FX96" s="195">
        <f xml:space="preserve"> Time!FX$140</f>
        <v>0</v>
      </c>
      <c r="FY96" s="195">
        <f xml:space="preserve"> Time!FY$140</f>
        <v>0</v>
      </c>
      <c r="FZ96" s="195">
        <f xml:space="preserve"> Time!FZ$140</f>
        <v>0</v>
      </c>
      <c r="GA96" s="195">
        <f xml:space="preserve"> Time!GA$140</f>
        <v>0</v>
      </c>
      <c r="GB96" s="195">
        <f xml:space="preserve"> Time!GB$140</f>
        <v>0</v>
      </c>
      <c r="GC96" s="195">
        <f xml:space="preserve"> Time!GC$140</f>
        <v>0</v>
      </c>
      <c r="GD96" s="195">
        <f xml:space="preserve"> Time!GD$140</f>
        <v>0</v>
      </c>
      <c r="GE96" s="195">
        <f xml:space="preserve"> Time!GE$140</f>
        <v>0</v>
      </c>
      <c r="GF96" s="195">
        <f xml:space="preserve"> Time!GF$140</f>
        <v>0</v>
      </c>
      <c r="GG96" s="195">
        <f xml:space="preserve"> Time!GG$140</f>
        <v>0</v>
      </c>
      <c r="GH96" s="195">
        <f xml:space="preserve"> Time!GH$140</f>
        <v>0</v>
      </c>
      <c r="GI96" s="195">
        <f xml:space="preserve"> Time!GI$140</f>
        <v>0</v>
      </c>
      <c r="GJ96" s="195">
        <f xml:space="preserve"> Time!GJ$140</f>
        <v>0</v>
      </c>
    </row>
    <row r="97" spans="1:192" x14ac:dyDescent="0.25">
      <c r="A97" s="243"/>
      <c r="B97" s="243"/>
      <c r="C97" s="244"/>
      <c r="D97" s="245"/>
      <c r="E97" s="320" t="s">
        <v>320</v>
      </c>
      <c r="F97" s="320"/>
      <c r="G97" s="320" t="str">
        <f xml:space="preserve"> SMU</f>
        <v>$ 000s</v>
      </c>
      <c r="H97" s="320">
        <f xml:space="preserve"> SUM(J97:GJ97)</f>
        <v>266761.56368076982</v>
      </c>
      <c r="I97" s="320"/>
      <c r="J97" s="320">
        <f t="shared" ref="J97:AO97" si="202" xml:space="preserve"> ($F94 - J95) * J96</f>
        <v>0</v>
      </c>
      <c r="K97" s="320">
        <f t="shared" si="202"/>
        <v>0</v>
      </c>
      <c r="L97" s="320">
        <f t="shared" si="202"/>
        <v>0</v>
      </c>
      <c r="M97" s="320">
        <f t="shared" si="202"/>
        <v>0</v>
      </c>
      <c r="N97" s="320">
        <f t="shared" si="202"/>
        <v>0</v>
      </c>
      <c r="O97" s="320">
        <f t="shared" si="202"/>
        <v>0</v>
      </c>
      <c r="P97" s="320">
        <f t="shared" si="202"/>
        <v>0</v>
      </c>
      <c r="Q97" s="320">
        <f t="shared" si="202"/>
        <v>5329.6414176769604</v>
      </c>
      <c r="R97" s="320">
        <f t="shared" si="202"/>
        <v>5611.2487752422512</v>
      </c>
      <c r="S97" s="320">
        <f t="shared" si="202"/>
        <v>5669.4313980641509</v>
      </c>
      <c r="T97" s="320">
        <f t="shared" si="202"/>
        <v>5880.7282915501519</v>
      </c>
      <c r="U97" s="320">
        <f t="shared" si="202"/>
        <v>5929.7143246313835</v>
      </c>
      <c r="V97" s="320">
        <f t="shared" si="202"/>
        <v>6140.1479315272645</v>
      </c>
      <c r="W97" s="320">
        <f t="shared" si="202"/>
        <v>6197.0701644508863</v>
      </c>
      <c r="X97" s="320">
        <f t="shared" si="202"/>
        <v>6382.6321304428284</v>
      </c>
      <c r="Y97" s="320">
        <f t="shared" si="202"/>
        <v>6471.3676205204974</v>
      </c>
      <c r="Z97" s="320">
        <f t="shared" si="202"/>
        <v>6680.1755840086562</v>
      </c>
      <c r="AA97" s="320">
        <f t="shared" si="202"/>
        <v>6752.7369650336896</v>
      </c>
      <c r="AB97" s="320">
        <f t="shared" si="202"/>
        <v>6960.4436729633544</v>
      </c>
      <c r="AC97" s="320">
        <f t="shared" si="202"/>
        <v>7041.5069421269391</v>
      </c>
      <c r="AD97" s="320">
        <f t="shared" si="202"/>
        <v>7248.9480414591035</v>
      </c>
      <c r="AE97" s="320">
        <f t="shared" si="202"/>
        <v>7338.7342611079839</v>
      </c>
      <c r="AF97" s="320">
        <f t="shared" si="202"/>
        <v>7526.8132844216088</v>
      </c>
      <c r="AG97" s="320">
        <f t="shared" si="202"/>
        <v>7644.2208643165013</v>
      </c>
      <c r="AH97" s="320">
        <f t="shared" si="202"/>
        <v>7849.7056673909019</v>
      </c>
      <c r="AI97" s="320">
        <f t="shared" si="202"/>
        <v>7958.1468378108511</v>
      </c>
      <c r="AJ97" s="320">
        <f t="shared" si="202"/>
        <v>8163.2072586820923</v>
      </c>
      <c r="AK97" s="320">
        <f t="shared" si="202"/>
        <v>8281.3765964149698</v>
      </c>
      <c r="AL97" s="320">
        <f t="shared" si="202"/>
        <v>8485.6384403963657</v>
      </c>
      <c r="AM97" s="320">
        <f t="shared" si="202"/>
        <v>8613.4875046796242</v>
      </c>
      <c r="AN97" s="320">
        <f t="shared" si="202"/>
        <v>8805.8279867239507</v>
      </c>
      <c r="AO97" s="320">
        <f t="shared" si="202"/>
        <v>8955.1591356156041</v>
      </c>
      <c r="AP97" s="320">
        <f t="shared" ref="AP97:BD97" si="203" xml:space="preserve"> ($F94 - AP95) * AP96</f>
        <v>9157.8643748725008</v>
      </c>
      <c r="AQ97" s="320">
        <f t="shared" si="203"/>
        <v>9306.7977163398646</v>
      </c>
      <c r="AR97" s="320">
        <f t="shared" si="203"/>
        <v>9508.9802055726304</v>
      </c>
      <c r="AS97" s="320">
        <f t="shared" si="203"/>
        <v>9668.6778588658162</v>
      </c>
      <c r="AT97" s="320">
        <f t="shared" si="203"/>
        <v>9870.2209234810598</v>
      </c>
      <c r="AU97" s="320">
        <f t="shared" si="203"/>
        <v>10041.36240377369</v>
      </c>
      <c r="AV97" s="320">
        <f t="shared" si="203"/>
        <v>10239.061054841135</v>
      </c>
      <c r="AW97" s="320">
        <f t="shared" si="203"/>
        <v>10425.233981375637</v>
      </c>
      <c r="AX97" s="320">
        <f t="shared" si="203"/>
        <v>10625.254064388882</v>
      </c>
      <c r="AY97" s="320">
        <f t="shared" si="203"/>
        <v>0</v>
      </c>
      <c r="AZ97" s="320">
        <f t="shared" si="203"/>
        <v>0</v>
      </c>
      <c r="BA97" s="320">
        <f t="shared" si="203"/>
        <v>0</v>
      </c>
      <c r="BB97" s="320">
        <f t="shared" si="203"/>
        <v>0</v>
      </c>
      <c r="BC97" s="320">
        <f t="shared" si="203"/>
        <v>0</v>
      </c>
      <c r="BD97" s="320">
        <f t="shared" si="203"/>
        <v>0</v>
      </c>
      <c r="BE97" s="320">
        <f t="shared" ref="BE97:DP97" si="204" xml:space="preserve"> ($F94 - BE95) * BE96</f>
        <v>0</v>
      </c>
      <c r="BF97" s="320">
        <f t="shared" si="204"/>
        <v>0</v>
      </c>
      <c r="BG97" s="320">
        <f t="shared" si="204"/>
        <v>0</v>
      </c>
      <c r="BH97" s="320">
        <f t="shared" si="204"/>
        <v>0</v>
      </c>
      <c r="BI97" s="320">
        <f t="shared" si="204"/>
        <v>0</v>
      </c>
      <c r="BJ97" s="320">
        <f t="shared" si="204"/>
        <v>0</v>
      </c>
      <c r="BK97" s="320">
        <f t="shared" si="204"/>
        <v>0</v>
      </c>
      <c r="BL97" s="320">
        <f t="shared" si="204"/>
        <v>0</v>
      </c>
      <c r="BM97" s="320">
        <f t="shared" si="204"/>
        <v>0</v>
      </c>
      <c r="BN97" s="320">
        <f t="shared" si="204"/>
        <v>0</v>
      </c>
      <c r="BO97" s="320">
        <f t="shared" si="204"/>
        <v>0</v>
      </c>
      <c r="BP97" s="320">
        <f t="shared" si="204"/>
        <v>0</v>
      </c>
      <c r="BQ97" s="320">
        <f t="shared" si="204"/>
        <v>0</v>
      </c>
      <c r="BR97" s="320">
        <f t="shared" si="204"/>
        <v>0</v>
      </c>
      <c r="BS97" s="320">
        <f t="shared" si="204"/>
        <v>0</v>
      </c>
      <c r="BT97" s="320">
        <f t="shared" si="204"/>
        <v>0</v>
      </c>
      <c r="BU97" s="320">
        <f t="shared" si="204"/>
        <v>0</v>
      </c>
      <c r="BV97" s="320">
        <f t="shared" si="204"/>
        <v>0</v>
      </c>
      <c r="BW97" s="320">
        <f t="shared" si="204"/>
        <v>0</v>
      </c>
      <c r="BX97" s="320">
        <f t="shared" si="204"/>
        <v>0</v>
      </c>
      <c r="BY97" s="320">
        <f t="shared" si="204"/>
        <v>0</v>
      </c>
      <c r="BZ97" s="320">
        <f t="shared" si="204"/>
        <v>0</v>
      </c>
      <c r="CA97" s="320">
        <f t="shared" si="204"/>
        <v>0</v>
      </c>
      <c r="CB97" s="320">
        <f t="shared" si="204"/>
        <v>0</v>
      </c>
      <c r="CC97" s="320">
        <f t="shared" si="204"/>
        <v>0</v>
      </c>
      <c r="CD97" s="320">
        <f t="shared" si="204"/>
        <v>0</v>
      </c>
      <c r="CE97" s="320">
        <f t="shared" si="204"/>
        <v>0</v>
      </c>
      <c r="CF97" s="320">
        <f t="shared" si="204"/>
        <v>0</v>
      </c>
      <c r="CG97" s="320">
        <f t="shared" si="204"/>
        <v>0</v>
      </c>
      <c r="CH97" s="320">
        <f t="shared" si="204"/>
        <v>0</v>
      </c>
      <c r="CI97" s="320">
        <f t="shared" si="204"/>
        <v>0</v>
      </c>
      <c r="CJ97" s="320">
        <f t="shared" si="204"/>
        <v>0</v>
      </c>
      <c r="CK97" s="320">
        <f t="shared" si="204"/>
        <v>0</v>
      </c>
      <c r="CL97" s="320">
        <f t="shared" si="204"/>
        <v>0</v>
      </c>
      <c r="CM97" s="320">
        <f t="shared" si="204"/>
        <v>0</v>
      </c>
      <c r="CN97" s="320">
        <f t="shared" si="204"/>
        <v>0</v>
      </c>
      <c r="CO97" s="320">
        <f t="shared" si="204"/>
        <v>0</v>
      </c>
      <c r="CP97" s="320">
        <f t="shared" si="204"/>
        <v>0</v>
      </c>
      <c r="CQ97" s="320">
        <f t="shared" si="204"/>
        <v>0</v>
      </c>
      <c r="CR97" s="320">
        <f t="shared" si="204"/>
        <v>0</v>
      </c>
      <c r="CS97" s="320">
        <f t="shared" si="204"/>
        <v>0</v>
      </c>
      <c r="CT97" s="320">
        <f t="shared" si="204"/>
        <v>0</v>
      </c>
      <c r="CU97" s="320">
        <f t="shared" si="204"/>
        <v>0</v>
      </c>
      <c r="CV97" s="320">
        <f t="shared" si="204"/>
        <v>0</v>
      </c>
      <c r="CW97" s="320">
        <f t="shared" si="204"/>
        <v>0</v>
      </c>
      <c r="CX97" s="320">
        <f t="shared" si="204"/>
        <v>0</v>
      </c>
      <c r="CY97" s="320">
        <f t="shared" si="204"/>
        <v>0</v>
      </c>
      <c r="CZ97" s="320">
        <f t="shared" si="204"/>
        <v>0</v>
      </c>
      <c r="DA97" s="320">
        <f t="shared" si="204"/>
        <v>0</v>
      </c>
      <c r="DB97" s="320">
        <f t="shared" si="204"/>
        <v>0</v>
      </c>
      <c r="DC97" s="320">
        <f t="shared" si="204"/>
        <v>0</v>
      </c>
      <c r="DD97" s="320">
        <f t="shared" si="204"/>
        <v>0</v>
      </c>
      <c r="DE97" s="320">
        <f t="shared" si="204"/>
        <v>0</v>
      </c>
      <c r="DF97" s="320">
        <f t="shared" si="204"/>
        <v>0</v>
      </c>
      <c r="DG97" s="320">
        <f t="shared" si="204"/>
        <v>0</v>
      </c>
      <c r="DH97" s="320">
        <f t="shared" si="204"/>
        <v>0</v>
      </c>
      <c r="DI97" s="320">
        <f t="shared" si="204"/>
        <v>0</v>
      </c>
      <c r="DJ97" s="320">
        <f t="shared" si="204"/>
        <v>0</v>
      </c>
      <c r="DK97" s="320">
        <f t="shared" si="204"/>
        <v>0</v>
      </c>
      <c r="DL97" s="320">
        <f t="shared" si="204"/>
        <v>0</v>
      </c>
      <c r="DM97" s="320">
        <f t="shared" si="204"/>
        <v>0</v>
      </c>
      <c r="DN97" s="320">
        <f t="shared" si="204"/>
        <v>0</v>
      </c>
      <c r="DO97" s="320">
        <f t="shared" si="204"/>
        <v>0</v>
      </c>
      <c r="DP97" s="320">
        <f t="shared" si="204"/>
        <v>0</v>
      </c>
      <c r="DQ97" s="320">
        <f t="shared" ref="DQ97:GB97" si="205" xml:space="preserve"> ($F94 - DQ95) * DQ96</f>
        <v>0</v>
      </c>
      <c r="DR97" s="320">
        <f t="shared" si="205"/>
        <v>0</v>
      </c>
      <c r="DS97" s="320">
        <f t="shared" si="205"/>
        <v>0</v>
      </c>
      <c r="DT97" s="320">
        <f t="shared" si="205"/>
        <v>0</v>
      </c>
      <c r="DU97" s="320">
        <f t="shared" si="205"/>
        <v>0</v>
      </c>
      <c r="DV97" s="320">
        <f t="shared" si="205"/>
        <v>0</v>
      </c>
      <c r="DW97" s="320">
        <f t="shared" si="205"/>
        <v>0</v>
      </c>
      <c r="DX97" s="320">
        <f t="shared" si="205"/>
        <v>0</v>
      </c>
      <c r="DY97" s="320">
        <f t="shared" si="205"/>
        <v>0</v>
      </c>
      <c r="DZ97" s="320">
        <f t="shared" si="205"/>
        <v>0</v>
      </c>
      <c r="EA97" s="320">
        <f t="shared" si="205"/>
        <v>0</v>
      </c>
      <c r="EB97" s="320">
        <f t="shared" si="205"/>
        <v>0</v>
      </c>
      <c r="EC97" s="320">
        <f t="shared" si="205"/>
        <v>0</v>
      </c>
      <c r="ED97" s="320">
        <f t="shared" si="205"/>
        <v>0</v>
      </c>
      <c r="EE97" s="320">
        <f t="shared" si="205"/>
        <v>0</v>
      </c>
      <c r="EF97" s="320">
        <f t="shared" si="205"/>
        <v>0</v>
      </c>
      <c r="EG97" s="320">
        <f t="shared" si="205"/>
        <v>0</v>
      </c>
      <c r="EH97" s="320">
        <f t="shared" si="205"/>
        <v>0</v>
      </c>
      <c r="EI97" s="320">
        <f t="shared" si="205"/>
        <v>0</v>
      </c>
      <c r="EJ97" s="320">
        <f t="shared" si="205"/>
        <v>0</v>
      </c>
      <c r="EK97" s="320">
        <f t="shared" si="205"/>
        <v>0</v>
      </c>
      <c r="EL97" s="320">
        <f t="shared" si="205"/>
        <v>0</v>
      </c>
      <c r="EM97" s="320">
        <f t="shared" si="205"/>
        <v>0</v>
      </c>
      <c r="EN97" s="320">
        <f t="shared" si="205"/>
        <v>0</v>
      </c>
      <c r="EO97" s="320">
        <f t="shared" si="205"/>
        <v>0</v>
      </c>
      <c r="EP97" s="320">
        <f t="shared" si="205"/>
        <v>0</v>
      </c>
      <c r="EQ97" s="320">
        <f t="shared" si="205"/>
        <v>0</v>
      </c>
      <c r="ER97" s="320">
        <f t="shared" si="205"/>
        <v>0</v>
      </c>
      <c r="ES97" s="320">
        <f t="shared" si="205"/>
        <v>0</v>
      </c>
      <c r="ET97" s="320">
        <f t="shared" si="205"/>
        <v>0</v>
      </c>
      <c r="EU97" s="320">
        <f t="shared" si="205"/>
        <v>0</v>
      </c>
      <c r="EV97" s="320">
        <f t="shared" si="205"/>
        <v>0</v>
      </c>
      <c r="EW97" s="320">
        <f t="shared" si="205"/>
        <v>0</v>
      </c>
      <c r="EX97" s="320">
        <f t="shared" si="205"/>
        <v>0</v>
      </c>
      <c r="EY97" s="320">
        <f t="shared" si="205"/>
        <v>0</v>
      </c>
      <c r="EZ97" s="320">
        <f t="shared" si="205"/>
        <v>0</v>
      </c>
      <c r="FA97" s="320">
        <f t="shared" si="205"/>
        <v>0</v>
      </c>
      <c r="FB97" s="320">
        <f t="shared" si="205"/>
        <v>0</v>
      </c>
      <c r="FC97" s="320">
        <f t="shared" si="205"/>
        <v>0</v>
      </c>
      <c r="FD97" s="320">
        <f t="shared" si="205"/>
        <v>0</v>
      </c>
      <c r="FE97" s="320">
        <f t="shared" si="205"/>
        <v>0</v>
      </c>
      <c r="FF97" s="320">
        <f t="shared" si="205"/>
        <v>0</v>
      </c>
      <c r="FG97" s="320">
        <f t="shared" si="205"/>
        <v>0</v>
      </c>
      <c r="FH97" s="320">
        <f t="shared" si="205"/>
        <v>0</v>
      </c>
      <c r="FI97" s="320">
        <f t="shared" si="205"/>
        <v>0</v>
      </c>
      <c r="FJ97" s="320">
        <f t="shared" si="205"/>
        <v>0</v>
      </c>
      <c r="FK97" s="320">
        <f t="shared" si="205"/>
        <v>0</v>
      </c>
      <c r="FL97" s="320">
        <f t="shared" si="205"/>
        <v>0</v>
      </c>
      <c r="FM97" s="320">
        <f t="shared" si="205"/>
        <v>0</v>
      </c>
      <c r="FN97" s="320">
        <f t="shared" si="205"/>
        <v>0</v>
      </c>
      <c r="FO97" s="320">
        <f t="shared" si="205"/>
        <v>0</v>
      </c>
      <c r="FP97" s="320">
        <f t="shared" si="205"/>
        <v>0</v>
      </c>
      <c r="FQ97" s="320">
        <f t="shared" si="205"/>
        <v>0</v>
      </c>
      <c r="FR97" s="320">
        <f t="shared" si="205"/>
        <v>0</v>
      </c>
      <c r="FS97" s="320">
        <f t="shared" si="205"/>
        <v>0</v>
      </c>
      <c r="FT97" s="320">
        <f t="shared" si="205"/>
        <v>0</v>
      </c>
      <c r="FU97" s="320">
        <f t="shared" si="205"/>
        <v>0</v>
      </c>
      <c r="FV97" s="320">
        <f t="shared" si="205"/>
        <v>0</v>
      </c>
      <c r="FW97" s="320">
        <f t="shared" si="205"/>
        <v>0</v>
      </c>
      <c r="FX97" s="320">
        <f t="shared" si="205"/>
        <v>0</v>
      </c>
      <c r="FY97" s="320">
        <f t="shared" si="205"/>
        <v>0</v>
      </c>
      <c r="FZ97" s="320">
        <f t="shared" si="205"/>
        <v>0</v>
      </c>
      <c r="GA97" s="320">
        <f t="shared" si="205"/>
        <v>0</v>
      </c>
      <c r="GB97" s="320">
        <f t="shared" si="205"/>
        <v>0</v>
      </c>
      <c r="GC97" s="320">
        <f t="shared" ref="GC97:GJ97" si="206" xml:space="preserve"> ($F94 - GC95) * GC96</f>
        <v>0</v>
      </c>
      <c r="GD97" s="320">
        <f t="shared" si="206"/>
        <v>0</v>
      </c>
      <c r="GE97" s="320">
        <f t="shared" si="206"/>
        <v>0</v>
      </c>
      <c r="GF97" s="320">
        <f t="shared" si="206"/>
        <v>0</v>
      </c>
      <c r="GG97" s="320">
        <f t="shared" si="206"/>
        <v>0</v>
      </c>
      <c r="GH97" s="320">
        <f t="shared" si="206"/>
        <v>0</v>
      </c>
      <c r="GI97" s="320">
        <f t="shared" si="206"/>
        <v>0</v>
      </c>
      <c r="GJ97" s="320">
        <f t="shared" si="206"/>
        <v>0</v>
      </c>
    </row>
    <row r="98" spans="1:192" x14ac:dyDescent="0.25">
      <c r="A98" s="243"/>
      <c r="B98" s="243"/>
      <c r="C98" s="244"/>
      <c r="D98" s="245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 s="320"/>
      <c r="Q98" s="320"/>
      <c r="R98" s="320"/>
      <c r="S98" s="320"/>
      <c r="T98" s="320"/>
      <c r="U98" s="320"/>
      <c r="V98" s="320"/>
      <c r="W98" s="320"/>
      <c r="X98" s="320"/>
      <c r="Y98" s="320"/>
      <c r="Z98" s="320"/>
      <c r="AA98" s="320"/>
      <c r="AB98" s="320"/>
      <c r="AC98" s="320"/>
      <c r="AD98" s="320"/>
      <c r="AE98" s="320"/>
      <c r="AF98" s="320"/>
      <c r="AG98" s="320"/>
      <c r="AH98" s="320"/>
      <c r="AI98" s="320"/>
      <c r="AJ98" s="320"/>
      <c r="AK98" s="320"/>
      <c r="AL98" s="320"/>
      <c r="AM98" s="320"/>
      <c r="AN98" s="320"/>
      <c r="AO98" s="320"/>
      <c r="AP98" s="320"/>
      <c r="AQ98" s="320"/>
      <c r="AR98" s="320"/>
      <c r="AS98" s="320"/>
      <c r="AT98" s="320"/>
      <c r="AU98" s="320"/>
      <c r="AV98" s="320"/>
      <c r="AW98" s="320"/>
      <c r="AX98" s="320"/>
      <c r="AY98" s="320"/>
      <c r="AZ98" s="320"/>
      <c r="BA98" s="320"/>
      <c r="BB98" s="320"/>
      <c r="BC98" s="320"/>
      <c r="BD98" s="320"/>
      <c r="BE98" s="320"/>
      <c r="BF98" s="320"/>
      <c r="BG98" s="320"/>
      <c r="BH98" s="320"/>
      <c r="BI98" s="320"/>
      <c r="BJ98" s="320"/>
      <c r="BK98" s="320"/>
      <c r="BL98" s="320"/>
      <c r="BM98" s="320"/>
      <c r="BN98" s="320"/>
      <c r="BO98" s="320"/>
      <c r="BP98" s="320"/>
      <c r="BQ98" s="320"/>
      <c r="BR98" s="320"/>
      <c r="BS98" s="320"/>
      <c r="BT98" s="320"/>
      <c r="BU98" s="320"/>
      <c r="BV98" s="320"/>
      <c r="BW98" s="320"/>
      <c r="BX98" s="320"/>
      <c r="BY98" s="320"/>
      <c r="BZ98" s="320"/>
      <c r="CA98" s="320"/>
      <c r="CB98" s="320"/>
      <c r="CC98" s="320"/>
      <c r="CD98" s="320"/>
      <c r="CE98" s="320"/>
      <c r="CF98" s="320"/>
      <c r="CG98" s="320"/>
      <c r="CH98" s="320"/>
      <c r="CI98" s="320"/>
      <c r="CJ98" s="320"/>
      <c r="CK98" s="320"/>
      <c r="CL98" s="320"/>
      <c r="CM98" s="320"/>
      <c r="CN98" s="320"/>
      <c r="CO98" s="320"/>
      <c r="CP98" s="320"/>
      <c r="CQ98" s="320"/>
      <c r="CR98" s="320"/>
      <c r="CS98" s="320"/>
      <c r="CT98" s="320"/>
      <c r="CU98" s="320"/>
      <c r="CV98" s="320"/>
      <c r="CW98" s="320"/>
      <c r="CX98" s="320"/>
      <c r="CY98" s="320"/>
      <c r="CZ98" s="320"/>
      <c r="DA98" s="320"/>
      <c r="DB98" s="320"/>
      <c r="DC98" s="320"/>
      <c r="DD98" s="320"/>
      <c r="DE98" s="320"/>
      <c r="DF98" s="320"/>
      <c r="DG98" s="320"/>
      <c r="DH98" s="320"/>
      <c r="DI98" s="320"/>
      <c r="DJ98" s="320"/>
      <c r="DK98" s="320"/>
      <c r="DL98" s="320"/>
      <c r="DM98" s="320"/>
      <c r="DN98" s="320"/>
      <c r="DO98" s="320"/>
      <c r="DP98" s="320"/>
      <c r="DQ98" s="320"/>
      <c r="DR98" s="320"/>
      <c r="DS98" s="320"/>
      <c r="DT98" s="320"/>
      <c r="DU98" s="320"/>
      <c r="DV98" s="320"/>
      <c r="DW98" s="320"/>
      <c r="DX98" s="320"/>
      <c r="DY98" s="320"/>
      <c r="DZ98" s="320"/>
      <c r="EA98" s="320"/>
      <c r="EB98" s="320"/>
      <c r="EC98" s="320"/>
      <c r="ED98" s="320"/>
      <c r="EE98" s="320"/>
      <c r="EF98" s="320"/>
      <c r="EG98" s="320"/>
      <c r="EH98" s="320"/>
      <c r="EI98" s="320"/>
      <c r="EJ98" s="320"/>
      <c r="EK98" s="320"/>
      <c r="EL98" s="320"/>
      <c r="EM98" s="320"/>
      <c r="EN98" s="320"/>
      <c r="EO98" s="320"/>
      <c r="EP98" s="320"/>
      <c r="EQ98" s="320"/>
      <c r="ER98" s="320"/>
      <c r="ES98" s="320"/>
      <c r="ET98" s="320"/>
      <c r="EU98" s="320"/>
      <c r="EV98" s="320"/>
      <c r="EW98" s="320"/>
      <c r="EX98" s="320"/>
      <c r="EY98" s="320"/>
      <c r="EZ98" s="320"/>
      <c r="FA98" s="320"/>
      <c r="FB98" s="320"/>
      <c r="FC98" s="320"/>
      <c r="FD98" s="320"/>
      <c r="FE98" s="320"/>
      <c r="FF98" s="320"/>
      <c r="FG98" s="320"/>
      <c r="FH98" s="320"/>
      <c r="FI98" s="320"/>
      <c r="FJ98" s="320"/>
      <c r="FK98" s="320"/>
      <c r="FL98" s="320"/>
      <c r="FM98" s="320"/>
      <c r="FN98" s="320"/>
      <c r="FO98" s="320"/>
      <c r="FP98" s="320"/>
      <c r="FQ98" s="320"/>
      <c r="FR98" s="320"/>
      <c r="FS98" s="320"/>
      <c r="FT98" s="320"/>
      <c r="FU98" s="320"/>
      <c r="FV98" s="320"/>
      <c r="FW98" s="320"/>
      <c r="FX98" s="320"/>
      <c r="FY98" s="320"/>
      <c r="FZ98" s="320"/>
      <c r="GA98" s="320"/>
      <c r="GB98" s="320"/>
      <c r="GC98" s="320"/>
      <c r="GD98" s="320"/>
      <c r="GE98" s="320"/>
      <c r="GF98" s="320"/>
      <c r="GG98" s="320"/>
      <c r="GH98" s="320"/>
      <c r="GI98" s="320"/>
      <c r="GJ98" s="320"/>
    </row>
    <row r="99" spans="1:192" x14ac:dyDescent="0.25">
      <c r="A99" s="243"/>
      <c r="B99" s="243"/>
      <c r="C99" s="244"/>
      <c r="D99" s="245"/>
      <c r="E99" s="403" t="str">
        <f xml:space="preserve"> InpC!E$120</f>
        <v>Senior active principal repayment profile</v>
      </c>
      <c r="F99" s="403">
        <f xml:space="preserve"> InpC!F$120</f>
        <v>2</v>
      </c>
      <c r="G99" s="403" t="str">
        <f xml:space="preserve"> InpC!G$120</f>
        <v>1 = level p, 2 = sculpted, 3 = level ds</v>
      </c>
      <c r="H99" s="465"/>
      <c r="I99" s="320"/>
      <c r="J99" s="320"/>
      <c r="K99" s="320"/>
      <c r="L99" s="320"/>
      <c r="M99" s="320"/>
      <c r="N99" s="320"/>
      <c r="O99" s="320"/>
      <c r="P99" s="320"/>
      <c r="Q99" s="320"/>
      <c r="R99" s="320"/>
      <c r="S99" s="320"/>
      <c r="T99" s="320"/>
      <c r="U99" s="320"/>
      <c r="V99" s="320"/>
      <c r="W99" s="320"/>
      <c r="X99" s="320"/>
      <c r="Y99" s="320"/>
      <c r="Z99" s="320"/>
      <c r="AA99" s="320"/>
      <c r="AB99" s="320"/>
      <c r="AC99" s="320"/>
      <c r="AD99" s="320"/>
      <c r="AE99" s="320"/>
      <c r="AF99" s="320"/>
      <c r="AG99" s="320"/>
      <c r="AH99" s="320"/>
      <c r="AI99" s="320"/>
      <c r="AJ99" s="320"/>
      <c r="AK99" s="320"/>
      <c r="AL99" s="320"/>
      <c r="AM99" s="320"/>
      <c r="AN99" s="320"/>
      <c r="AO99" s="320"/>
      <c r="AP99" s="320"/>
      <c r="AQ99" s="320"/>
      <c r="AR99" s="320"/>
      <c r="AS99" s="320"/>
      <c r="AT99" s="320"/>
      <c r="AU99" s="320"/>
      <c r="AV99" s="320"/>
      <c r="AW99" s="320"/>
      <c r="AX99" s="320"/>
      <c r="AY99" s="320"/>
      <c r="AZ99" s="320"/>
      <c r="BA99" s="320"/>
      <c r="BB99" s="320"/>
      <c r="BC99" s="320"/>
      <c r="BD99" s="320"/>
      <c r="BE99" s="320"/>
      <c r="BF99" s="320"/>
      <c r="BG99" s="320"/>
      <c r="BH99" s="320"/>
      <c r="BI99" s="320"/>
      <c r="BJ99" s="320"/>
      <c r="BK99" s="320"/>
      <c r="BL99" s="320"/>
      <c r="BM99" s="320"/>
      <c r="BN99" s="320"/>
      <c r="BO99" s="320"/>
      <c r="BP99" s="320"/>
      <c r="BQ99" s="320"/>
      <c r="BR99" s="320"/>
      <c r="BS99" s="320"/>
      <c r="BT99" s="320"/>
      <c r="BU99" s="320"/>
      <c r="BV99" s="320"/>
      <c r="BW99" s="320"/>
      <c r="BX99" s="320"/>
      <c r="BY99" s="320"/>
      <c r="BZ99" s="320"/>
      <c r="CA99" s="320"/>
      <c r="CB99" s="320"/>
      <c r="CC99" s="320"/>
      <c r="CD99" s="320"/>
      <c r="CE99" s="320"/>
      <c r="CF99" s="320"/>
      <c r="CG99" s="320"/>
      <c r="CH99" s="320"/>
      <c r="CI99" s="320"/>
      <c r="CJ99" s="320"/>
      <c r="CK99" s="320"/>
      <c r="CL99" s="320"/>
      <c r="CM99" s="320"/>
      <c r="CN99" s="320"/>
      <c r="CO99" s="320"/>
      <c r="CP99" s="320"/>
      <c r="CQ99" s="320"/>
      <c r="CR99" s="320"/>
      <c r="CS99" s="320"/>
      <c r="CT99" s="320"/>
      <c r="CU99" s="320"/>
      <c r="CV99" s="320"/>
      <c r="CW99" s="320"/>
      <c r="CX99" s="320"/>
      <c r="CY99" s="320"/>
      <c r="CZ99" s="320"/>
      <c r="DA99" s="320"/>
      <c r="DB99" s="320"/>
      <c r="DC99" s="320"/>
      <c r="DD99" s="320"/>
      <c r="DE99" s="320"/>
      <c r="DF99" s="320"/>
      <c r="DG99" s="320"/>
      <c r="DH99" s="320"/>
      <c r="DI99" s="320"/>
      <c r="DJ99" s="320"/>
      <c r="DK99" s="320"/>
      <c r="DL99" s="320"/>
      <c r="DM99" s="320"/>
      <c r="DN99" s="320"/>
      <c r="DO99" s="320"/>
      <c r="DP99" s="320"/>
      <c r="DQ99" s="320"/>
      <c r="DR99" s="320"/>
      <c r="DS99" s="320"/>
      <c r="DT99" s="320"/>
      <c r="DU99" s="320"/>
      <c r="DV99" s="320"/>
      <c r="DW99" s="320"/>
      <c r="DX99" s="320"/>
      <c r="DY99" s="320"/>
      <c r="DZ99" s="320"/>
      <c r="EA99" s="320"/>
      <c r="EB99" s="320"/>
      <c r="EC99" s="320"/>
      <c r="ED99" s="320"/>
      <c r="EE99" s="320"/>
      <c r="EF99" s="320"/>
      <c r="EG99" s="320"/>
      <c r="EH99" s="320"/>
      <c r="EI99" s="320"/>
      <c r="EJ99" s="320"/>
      <c r="EK99" s="320"/>
      <c r="EL99" s="320"/>
      <c r="EM99" s="320"/>
      <c r="EN99" s="320"/>
      <c r="EO99" s="320"/>
      <c r="EP99" s="320"/>
      <c r="EQ99" s="320"/>
      <c r="ER99" s="320"/>
      <c r="ES99" s="320"/>
      <c r="ET99" s="320"/>
      <c r="EU99" s="320"/>
      <c r="EV99" s="320"/>
      <c r="EW99" s="320"/>
      <c r="EX99" s="320"/>
      <c r="EY99" s="320"/>
      <c r="EZ99" s="320"/>
      <c r="FA99" s="320"/>
      <c r="FB99" s="320"/>
      <c r="FC99" s="320"/>
      <c r="FD99" s="320"/>
      <c r="FE99" s="320"/>
      <c r="FF99" s="320"/>
      <c r="FG99" s="320"/>
      <c r="FH99" s="320"/>
      <c r="FI99" s="320"/>
      <c r="FJ99" s="320"/>
      <c r="FK99" s="320"/>
      <c r="FL99" s="320"/>
      <c r="FM99" s="320"/>
      <c r="FN99" s="320"/>
      <c r="FO99" s="320"/>
      <c r="FP99" s="320"/>
      <c r="FQ99" s="320"/>
      <c r="FR99" s="320"/>
      <c r="FS99" s="320"/>
      <c r="FT99" s="320"/>
      <c r="FU99" s="320"/>
      <c r="FV99" s="320"/>
      <c r="FW99" s="320"/>
      <c r="FX99" s="320"/>
      <c r="FY99" s="320"/>
      <c r="FZ99" s="320"/>
      <c r="GA99" s="320"/>
      <c r="GB99" s="320"/>
      <c r="GC99" s="320"/>
      <c r="GD99" s="320"/>
      <c r="GE99" s="320"/>
      <c r="GF99" s="320"/>
      <c r="GG99" s="320"/>
      <c r="GH99" s="320"/>
      <c r="GI99" s="320"/>
      <c r="GJ99" s="320"/>
    </row>
    <row r="100" spans="1:192" x14ac:dyDescent="0.25">
      <c r="A100" s="243"/>
      <c r="B100" s="243"/>
      <c r="C100" s="244"/>
      <c r="D100" s="245"/>
      <c r="E100" s="9" t="str">
        <f t="shared" ref="E100:AJ100" si="207" xml:space="preserve"> E$77</f>
        <v>Senior debt level principal repayment</v>
      </c>
      <c r="F100" s="9">
        <f t="shared" si="207"/>
        <v>0</v>
      </c>
      <c r="G100" s="9" t="str">
        <f t="shared" si="207"/>
        <v>$ 000s</v>
      </c>
      <c r="H100" s="9">
        <f t="shared" si="207"/>
        <v>261452.83409255993</v>
      </c>
      <c r="I100" s="9">
        <f t="shared" si="207"/>
        <v>0</v>
      </c>
      <c r="J100" s="9">
        <f t="shared" si="207"/>
        <v>0</v>
      </c>
      <c r="K100" s="9">
        <f t="shared" si="207"/>
        <v>0</v>
      </c>
      <c r="L100" s="9">
        <f t="shared" si="207"/>
        <v>0</v>
      </c>
      <c r="M100" s="9">
        <f t="shared" si="207"/>
        <v>0</v>
      </c>
      <c r="N100" s="9">
        <f t="shared" si="207"/>
        <v>0</v>
      </c>
      <c r="O100" s="9">
        <f t="shared" si="207"/>
        <v>0</v>
      </c>
      <c r="P100" s="9">
        <f t="shared" si="207"/>
        <v>0</v>
      </c>
      <c r="Q100" s="9">
        <f t="shared" si="207"/>
        <v>7689.7892380164658</v>
      </c>
      <c r="R100" s="9">
        <f t="shared" si="207"/>
        <v>7689.7892380164658</v>
      </c>
      <c r="S100" s="9">
        <f t="shared" si="207"/>
        <v>7689.7892380164658</v>
      </c>
      <c r="T100" s="9">
        <f t="shared" si="207"/>
        <v>7689.7892380164658</v>
      </c>
      <c r="U100" s="9">
        <f t="shared" si="207"/>
        <v>7689.7892380164658</v>
      </c>
      <c r="V100" s="9">
        <f t="shared" si="207"/>
        <v>7689.7892380164658</v>
      </c>
      <c r="W100" s="9">
        <f t="shared" si="207"/>
        <v>7689.7892380164658</v>
      </c>
      <c r="X100" s="9">
        <f t="shared" si="207"/>
        <v>7689.7892380164658</v>
      </c>
      <c r="Y100" s="9">
        <f t="shared" si="207"/>
        <v>7689.7892380164658</v>
      </c>
      <c r="Z100" s="9">
        <f t="shared" si="207"/>
        <v>7689.7892380164658</v>
      </c>
      <c r="AA100" s="9">
        <f t="shared" si="207"/>
        <v>7689.7892380164658</v>
      </c>
      <c r="AB100" s="9">
        <f t="shared" si="207"/>
        <v>7689.7892380164658</v>
      </c>
      <c r="AC100" s="9">
        <f t="shared" si="207"/>
        <v>7689.7892380164658</v>
      </c>
      <c r="AD100" s="9">
        <f t="shared" si="207"/>
        <v>7689.7892380164658</v>
      </c>
      <c r="AE100" s="9">
        <f t="shared" si="207"/>
        <v>7689.7892380164658</v>
      </c>
      <c r="AF100" s="9">
        <f t="shared" si="207"/>
        <v>7689.7892380164658</v>
      </c>
      <c r="AG100" s="9">
        <f t="shared" si="207"/>
        <v>7689.7892380164658</v>
      </c>
      <c r="AH100" s="9">
        <f t="shared" si="207"/>
        <v>7689.7892380164658</v>
      </c>
      <c r="AI100" s="9">
        <f t="shared" si="207"/>
        <v>7689.7892380164658</v>
      </c>
      <c r="AJ100" s="9">
        <f t="shared" si="207"/>
        <v>7689.7892380164658</v>
      </c>
      <c r="AK100" s="9">
        <f t="shared" ref="AK100:CV100" si="208" xml:space="preserve"> AK$77</f>
        <v>7689.7892380164658</v>
      </c>
      <c r="AL100" s="9">
        <f t="shared" si="208"/>
        <v>7689.7892380164658</v>
      </c>
      <c r="AM100" s="9">
        <f t="shared" si="208"/>
        <v>7689.7892380164658</v>
      </c>
      <c r="AN100" s="9">
        <f t="shared" si="208"/>
        <v>7689.7892380164658</v>
      </c>
      <c r="AO100" s="9">
        <f t="shared" si="208"/>
        <v>7689.7892380164658</v>
      </c>
      <c r="AP100" s="9">
        <f t="shared" si="208"/>
        <v>7689.7892380164658</v>
      </c>
      <c r="AQ100" s="9">
        <f t="shared" si="208"/>
        <v>7689.7892380164658</v>
      </c>
      <c r="AR100" s="9">
        <f t="shared" si="208"/>
        <v>7689.7892380164658</v>
      </c>
      <c r="AS100" s="9">
        <f t="shared" si="208"/>
        <v>7689.7892380164658</v>
      </c>
      <c r="AT100" s="9">
        <f t="shared" si="208"/>
        <v>7689.7892380164658</v>
      </c>
      <c r="AU100" s="9">
        <f t="shared" si="208"/>
        <v>7689.7892380164658</v>
      </c>
      <c r="AV100" s="9">
        <f t="shared" si="208"/>
        <v>7689.7892380164658</v>
      </c>
      <c r="AW100" s="9">
        <f t="shared" si="208"/>
        <v>7689.7892380164658</v>
      </c>
      <c r="AX100" s="9">
        <f t="shared" si="208"/>
        <v>7689.7892380164658</v>
      </c>
      <c r="AY100" s="9">
        <f t="shared" si="208"/>
        <v>0</v>
      </c>
      <c r="AZ100" s="9">
        <f t="shared" si="208"/>
        <v>0</v>
      </c>
      <c r="BA100" s="9">
        <f t="shared" si="208"/>
        <v>0</v>
      </c>
      <c r="BB100" s="9">
        <f t="shared" si="208"/>
        <v>0</v>
      </c>
      <c r="BC100" s="9">
        <f t="shared" si="208"/>
        <v>0</v>
      </c>
      <c r="BD100" s="9">
        <f t="shared" si="208"/>
        <v>0</v>
      </c>
      <c r="BE100" s="9">
        <f t="shared" si="208"/>
        <v>0</v>
      </c>
      <c r="BF100" s="9">
        <f t="shared" si="208"/>
        <v>0</v>
      </c>
      <c r="BG100" s="9">
        <f t="shared" si="208"/>
        <v>0</v>
      </c>
      <c r="BH100" s="9">
        <f t="shared" si="208"/>
        <v>0</v>
      </c>
      <c r="BI100" s="9">
        <f t="shared" si="208"/>
        <v>0</v>
      </c>
      <c r="BJ100" s="9">
        <f t="shared" si="208"/>
        <v>0</v>
      </c>
      <c r="BK100" s="9">
        <f t="shared" si="208"/>
        <v>0</v>
      </c>
      <c r="BL100" s="9">
        <f t="shared" si="208"/>
        <v>0</v>
      </c>
      <c r="BM100" s="9">
        <f t="shared" si="208"/>
        <v>0</v>
      </c>
      <c r="BN100" s="9">
        <f t="shared" si="208"/>
        <v>0</v>
      </c>
      <c r="BO100" s="9">
        <f t="shared" si="208"/>
        <v>0</v>
      </c>
      <c r="BP100" s="9">
        <f t="shared" si="208"/>
        <v>0</v>
      </c>
      <c r="BQ100" s="9">
        <f t="shared" si="208"/>
        <v>0</v>
      </c>
      <c r="BR100" s="9">
        <f t="shared" si="208"/>
        <v>0</v>
      </c>
      <c r="BS100" s="9">
        <f t="shared" si="208"/>
        <v>0</v>
      </c>
      <c r="BT100" s="9">
        <f t="shared" si="208"/>
        <v>0</v>
      </c>
      <c r="BU100" s="9">
        <f t="shared" si="208"/>
        <v>0</v>
      </c>
      <c r="BV100" s="9">
        <f t="shared" si="208"/>
        <v>0</v>
      </c>
      <c r="BW100" s="9">
        <f t="shared" si="208"/>
        <v>0</v>
      </c>
      <c r="BX100" s="9">
        <f t="shared" si="208"/>
        <v>0</v>
      </c>
      <c r="BY100" s="9">
        <f t="shared" si="208"/>
        <v>0</v>
      </c>
      <c r="BZ100" s="9">
        <f t="shared" si="208"/>
        <v>0</v>
      </c>
      <c r="CA100" s="9">
        <f t="shared" si="208"/>
        <v>0</v>
      </c>
      <c r="CB100" s="9">
        <f t="shared" si="208"/>
        <v>0</v>
      </c>
      <c r="CC100" s="9">
        <f t="shared" si="208"/>
        <v>0</v>
      </c>
      <c r="CD100" s="9">
        <f t="shared" si="208"/>
        <v>0</v>
      </c>
      <c r="CE100" s="9">
        <f t="shared" si="208"/>
        <v>0</v>
      </c>
      <c r="CF100" s="9">
        <f t="shared" si="208"/>
        <v>0</v>
      </c>
      <c r="CG100" s="9">
        <f t="shared" si="208"/>
        <v>0</v>
      </c>
      <c r="CH100" s="9">
        <f t="shared" si="208"/>
        <v>0</v>
      </c>
      <c r="CI100" s="9">
        <f t="shared" si="208"/>
        <v>0</v>
      </c>
      <c r="CJ100" s="9">
        <f t="shared" si="208"/>
        <v>0</v>
      </c>
      <c r="CK100" s="9">
        <f t="shared" si="208"/>
        <v>0</v>
      </c>
      <c r="CL100" s="9">
        <f t="shared" si="208"/>
        <v>0</v>
      </c>
      <c r="CM100" s="9">
        <f t="shared" si="208"/>
        <v>0</v>
      </c>
      <c r="CN100" s="9">
        <f t="shared" si="208"/>
        <v>0</v>
      </c>
      <c r="CO100" s="9">
        <f t="shared" si="208"/>
        <v>0</v>
      </c>
      <c r="CP100" s="9">
        <f t="shared" si="208"/>
        <v>0</v>
      </c>
      <c r="CQ100" s="9">
        <f t="shared" si="208"/>
        <v>0</v>
      </c>
      <c r="CR100" s="9">
        <f t="shared" si="208"/>
        <v>0</v>
      </c>
      <c r="CS100" s="9">
        <f t="shared" si="208"/>
        <v>0</v>
      </c>
      <c r="CT100" s="9">
        <f t="shared" si="208"/>
        <v>0</v>
      </c>
      <c r="CU100" s="9">
        <f t="shared" si="208"/>
        <v>0</v>
      </c>
      <c r="CV100" s="9">
        <f t="shared" si="208"/>
        <v>0</v>
      </c>
      <c r="CW100" s="9">
        <f t="shared" ref="CW100:FH100" si="209" xml:space="preserve"> CW$77</f>
        <v>0</v>
      </c>
      <c r="CX100" s="9">
        <f t="shared" si="209"/>
        <v>0</v>
      </c>
      <c r="CY100" s="9">
        <f t="shared" si="209"/>
        <v>0</v>
      </c>
      <c r="CZ100" s="9">
        <f t="shared" si="209"/>
        <v>0</v>
      </c>
      <c r="DA100" s="9">
        <f t="shared" si="209"/>
        <v>0</v>
      </c>
      <c r="DB100" s="9">
        <f t="shared" si="209"/>
        <v>0</v>
      </c>
      <c r="DC100" s="9">
        <f t="shared" si="209"/>
        <v>0</v>
      </c>
      <c r="DD100" s="9">
        <f t="shared" si="209"/>
        <v>0</v>
      </c>
      <c r="DE100" s="9">
        <f t="shared" si="209"/>
        <v>0</v>
      </c>
      <c r="DF100" s="9">
        <f t="shared" si="209"/>
        <v>0</v>
      </c>
      <c r="DG100" s="9">
        <f t="shared" si="209"/>
        <v>0</v>
      </c>
      <c r="DH100" s="9">
        <f t="shared" si="209"/>
        <v>0</v>
      </c>
      <c r="DI100" s="9">
        <f t="shared" si="209"/>
        <v>0</v>
      </c>
      <c r="DJ100" s="9">
        <f t="shared" si="209"/>
        <v>0</v>
      </c>
      <c r="DK100" s="9">
        <f t="shared" si="209"/>
        <v>0</v>
      </c>
      <c r="DL100" s="9">
        <f t="shared" si="209"/>
        <v>0</v>
      </c>
      <c r="DM100" s="9">
        <f t="shared" si="209"/>
        <v>0</v>
      </c>
      <c r="DN100" s="9">
        <f t="shared" si="209"/>
        <v>0</v>
      </c>
      <c r="DO100" s="9">
        <f t="shared" si="209"/>
        <v>0</v>
      </c>
      <c r="DP100" s="9">
        <f t="shared" si="209"/>
        <v>0</v>
      </c>
      <c r="DQ100" s="9">
        <f t="shared" si="209"/>
        <v>0</v>
      </c>
      <c r="DR100" s="9">
        <f t="shared" si="209"/>
        <v>0</v>
      </c>
      <c r="DS100" s="9">
        <f t="shared" si="209"/>
        <v>0</v>
      </c>
      <c r="DT100" s="9">
        <f t="shared" si="209"/>
        <v>0</v>
      </c>
      <c r="DU100" s="9">
        <f t="shared" si="209"/>
        <v>0</v>
      </c>
      <c r="DV100" s="9">
        <f t="shared" si="209"/>
        <v>0</v>
      </c>
      <c r="DW100" s="9">
        <f t="shared" si="209"/>
        <v>0</v>
      </c>
      <c r="DX100" s="9">
        <f t="shared" si="209"/>
        <v>0</v>
      </c>
      <c r="DY100" s="9">
        <f t="shared" si="209"/>
        <v>0</v>
      </c>
      <c r="DZ100" s="9">
        <f t="shared" si="209"/>
        <v>0</v>
      </c>
      <c r="EA100" s="9">
        <f t="shared" si="209"/>
        <v>0</v>
      </c>
      <c r="EB100" s="9">
        <f t="shared" si="209"/>
        <v>0</v>
      </c>
      <c r="EC100" s="9">
        <f t="shared" si="209"/>
        <v>0</v>
      </c>
      <c r="ED100" s="9">
        <f t="shared" si="209"/>
        <v>0</v>
      </c>
      <c r="EE100" s="9">
        <f t="shared" si="209"/>
        <v>0</v>
      </c>
      <c r="EF100" s="9">
        <f t="shared" si="209"/>
        <v>0</v>
      </c>
      <c r="EG100" s="9">
        <f t="shared" si="209"/>
        <v>0</v>
      </c>
      <c r="EH100" s="9">
        <f t="shared" si="209"/>
        <v>0</v>
      </c>
      <c r="EI100" s="9">
        <f t="shared" si="209"/>
        <v>0</v>
      </c>
      <c r="EJ100" s="9">
        <f t="shared" si="209"/>
        <v>0</v>
      </c>
      <c r="EK100" s="9">
        <f t="shared" si="209"/>
        <v>0</v>
      </c>
      <c r="EL100" s="9">
        <f t="shared" si="209"/>
        <v>0</v>
      </c>
      <c r="EM100" s="9">
        <f t="shared" si="209"/>
        <v>0</v>
      </c>
      <c r="EN100" s="9">
        <f t="shared" si="209"/>
        <v>0</v>
      </c>
      <c r="EO100" s="9">
        <f t="shared" si="209"/>
        <v>0</v>
      </c>
      <c r="EP100" s="9">
        <f t="shared" si="209"/>
        <v>0</v>
      </c>
      <c r="EQ100" s="9">
        <f t="shared" si="209"/>
        <v>0</v>
      </c>
      <c r="ER100" s="9">
        <f t="shared" si="209"/>
        <v>0</v>
      </c>
      <c r="ES100" s="9">
        <f t="shared" si="209"/>
        <v>0</v>
      </c>
      <c r="ET100" s="9">
        <f t="shared" si="209"/>
        <v>0</v>
      </c>
      <c r="EU100" s="9">
        <f t="shared" si="209"/>
        <v>0</v>
      </c>
      <c r="EV100" s="9">
        <f t="shared" si="209"/>
        <v>0</v>
      </c>
      <c r="EW100" s="9">
        <f t="shared" si="209"/>
        <v>0</v>
      </c>
      <c r="EX100" s="9">
        <f t="shared" si="209"/>
        <v>0</v>
      </c>
      <c r="EY100" s="9">
        <f t="shared" si="209"/>
        <v>0</v>
      </c>
      <c r="EZ100" s="9">
        <f t="shared" si="209"/>
        <v>0</v>
      </c>
      <c r="FA100" s="9">
        <f t="shared" si="209"/>
        <v>0</v>
      </c>
      <c r="FB100" s="9">
        <f t="shared" si="209"/>
        <v>0</v>
      </c>
      <c r="FC100" s="9">
        <f t="shared" si="209"/>
        <v>0</v>
      </c>
      <c r="FD100" s="9">
        <f t="shared" si="209"/>
        <v>0</v>
      </c>
      <c r="FE100" s="9">
        <f t="shared" si="209"/>
        <v>0</v>
      </c>
      <c r="FF100" s="9">
        <f t="shared" si="209"/>
        <v>0</v>
      </c>
      <c r="FG100" s="9">
        <f t="shared" si="209"/>
        <v>0</v>
      </c>
      <c r="FH100" s="9">
        <f t="shared" si="209"/>
        <v>0</v>
      </c>
      <c r="FI100" s="9">
        <f t="shared" ref="FI100:GJ100" si="210" xml:space="preserve"> FI$77</f>
        <v>0</v>
      </c>
      <c r="FJ100" s="9">
        <f t="shared" si="210"/>
        <v>0</v>
      </c>
      <c r="FK100" s="9">
        <f t="shared" si="210"/>
        <v>0</v>
      </c>
      <c r="FL100" s="9">
        <f t="shared" si="210"/>
        <v>0</v>
      </c>
      <c r="FM100" s="9">
        <f t="shared" si="210"/>
        <v>0</v>
      </c>
      <c r="FN100" s="9">
        <f t="shared" si="210"/>
        <v>0</v>
      </c>
      <c r="FO100" s="9">
        <f t="shared" si="210"/>
        <v>0</v>
      </c>
      <c r="FP100" s="9">
        <f t="shared" si="210"/>
        <v>0</v>
      </c>
      <c r="FQ100" s="9">
        <f t="shared" si="210"/>
        <v>0</v>
      </c>
      <c r="FR100" s="9">
        <f t="shared" si="210"/>
        <v>0</v>
      </c>
      <c r="FS100" s="9">
        <f t="shared" si="210"/>
        <v>0</v>
      </c>
      <c r="FT100" s="9">
        <f t="shared" si="210"/>
        <v>0</v>
      </c>
      <c r="FU100" s="9">
        <f t="shared" si="210"/>
        <v>0</v>
      </c>
      <c r="FV100" s="9">
        <f t="shared" si="210"/>
        <v>0</v>
      </c>
      <c r="FW100" s="9">
        <f t="shared" si="210"/>
        <v>0</v>
      </c>
      <c r="FX100" s="9">
        <f t="shared" si="210"/>
        <v>0</v>
      </c>
      <c r="FY100" s="9">
        <f t="shared" si="210"/>
        <v>0</v>
      </c>
      <c r="FZ100" s="9">
        <f t="shared" si="210"/>
        <v>0</v>
      </c>
      <c r="GA100" s="9">
        <f t="shared" si="210"/>
        <v>0</v>
      </c>
      <c r="GB100" s="9">
        <f t="shared" si="210"/>
        <v>0</v>
      </c>
      <c r="GC100" s="9">
        <f t="shared" si="210"/>
        <v>0</v>
      </c>
      <c r="GD100" s="9">
        <f t="shared" si="210"/>
        <v>0</v>
      </c>
      <c r="GE100" s="9">
        <f t="shared" si="210"/>
        <v>0</v>
      </c>
      <c r="GF100" s="9">
        <f t="shared" si="210"/>
        <v>0</v>
      </c>
      <c r="GG100" s="9">
        <f t="shared" si="210"/>
        <v>0</v>
      </c>
      <c r="GH100" s="9">
        <f t="shared" si="210"/>
        <v>0</v>
      </c>
      <c r="GI100" s="9">
        <f t="shared" si="210"/>
        <v>0</v>
      </c>
      <c r="GJ100" s="9">
        <f t="shared" si="210"/>
        <v>0</v>
      </c>
    </row>
    <row r="101" spans="1:192" x14ac:dyDescent="0.25">
      <c r="A101" s="243"/>
      <c r="B101" s="243"/>
      <c r="C101" s="244"/>
      <c r="D101" s="245"/>
      <c r="E101" s="152" t="str">
        <f t="shared" ref="E101:AJ101" si="211" xml:space="preserve"> E$83</f>
        <v xml:space="preserve">Senior debt sculpted principal repayment </v>
      </c>
      <c r="F101" s="152">
        <f t="shared" si="211"/>
        <v>0</v>
      </c>
      <c r="G101" s="152" t="str">
        <f t="shared" si="211"/>
        <v>$ 000s</v>
      </c>
      <c r="H101" s="152">
        <f t="shared" si="211"/>
        <v>261452.83409255955</v>
      </c>
      <c r="I101" s="152">
        <f t="shared" si="211"/>
        <v>0</v>
      </c>
      <c r="J101" s="152">
        <f t="shared" si="211"/>
        <v>0</v>
      </c>
      <c r="K101" s="152">
        <f t="shared" si="211"/>
        <v>0</v>
      </c>
      <c r="L101" s="152">
        <f t="shared" si="211"/>
        <v>0</v>
      </c>
      <c r="M101" s="152">
        <f t="shared" si="211"/>
        <v>0</v>
      </c>
      <c r="N101" s="152">
        <f t="shared" si="211"/>
        <v>0</v>
      </c>
      <c r="O101" s="152">
        <f t="shared" si="211"/>
        <v>0</v>
      </c>
      <c r="P101" s="152">
        <f t="shared" si="211"/>
        <v>0</v>
      </c>
      <c r="Q101" s="152">
        <f xml:space="preserve"> Q$83</f>
        <v>9387.0602101629956</v>
      </c>
      <c r="R101" s="152">
        <f t="shared" si="211"/>
        <v>6954.550389848233</v>
      </c>
      <c r="S101" s="152">
        <f t="shared" si="211"/>
        <v>6218.4983905955887</v>
      </c>
      <c r="T101" s="152">
        <f t="shared" si="211"/>
        <v>6277.5962942097385</v>
      </c>
      <c r="U101" s="152">
        <f t="shared" si="211"/>
        <v>6378.0854987306329</v>
      </c>
      <c r="V101" s="152">
        <f t="shared" si="211"/>
        <v>6436.0862678346566</v>
      </c>
      <c r="W101" s="152">
        <f t="shared" si="211"/>
        <v>6543.3864535669309</v>
      </c>
      <c r="X101" s="152">
        <f t="shared" si="211"/>
        <v>6591.3532498417053</v>
      </c>
      <c r="Y101" s="152">
        <f t="shared" si="211"/>
        <v>6699.1596676870686</v>
      </c>
      <c r="Z101" s="152">
        <f t="shared" si="211"/>
        <v>6769.9619950523456</v>
      </c>
      <c r="AA101" s="152">
        <f t="shared" si="211"/>
        <v>6890.5435022973907</v>
      </c>
      <c r="AB101" s="152">
        <f t="shared" si="211"/>
        <v>6945.0518951881295</v>
      </c>
      <c r="AC101" s="152">
        <f t="shared" si="211"/>
        <v>7073.0040190414247</v>
      </c>
      <c r="AD101" s="152">
        <f t="shared" si="211"/>
        <v>7126.9705998135141</v>
      </c>
      <c r="AE101" s="152">
        <f t="shared" si="211"/>
        <v>7262.4453255749322</v>
      </c>
      <c r="AF101" s="152">
        <f t="shared" si="211"/>
        <v>7311.2611746529128</v>
      </c>
      <c r="AG101" s="152">
        <f t="shared" si="211"/>
        <v>7444.1399002020062</v>
      </c>
      <c r="AH101" s="152">
        <f t="shared" si="211"/>
        <v>7509.894229603321</v>
      </c>
      <c r="AI101" s="152">
        <f t="shared" si="211"/>
        <v>7661.506855154279</v>
      </c>
      <c r="AJ101" s="152">
        <f t="shared" si="211"/>
        <v>7712.1952153483708</v>
      </c>
      <c r="AK101" s="152">
        <f t="shared" ref="AK101:CV101" si="212" xml:space="preserve"> AK$83</f>
        <v>7872.3290017078853</v>
      </c>
      <c r="AL101" s="152">
        <f t="shared" si="212"/>
        <v>7921.8969155420127</v>
      </c>
      <c r="AM101" s="152">
        <f t="shared" si="212"/>
        <v>8090.4286115747145</v>
      </c>
      <c r="AN101" s="152">
        <f t="shared" si="212"/>
        <v>8141.6232466962874</v>
      </c>
      <c r="AO101" s="152">
        <f t="shared" si="212"/>
        <v>8302.569987492232</v>
      </c>
      <c r="AP101" s="152">
        <f t="shared" si="212"/>
        <v>8363.6007420210517</v>
      </c>
      <c r="AQ101" s="152">
        <f t="shared" si="212"/>
        <v>8550.5262864462602</v>
      </c>
      <c r="AR101" s="152">
        <f t="shared" si="212"/>
        <v>8596.9739612430822</v>
      </c>
      <c r="AS101" s="152">
        <f t="shared" si="212"/>
        <v>8793.375381237187</v>
      </c>
      <c r="AT101" s="152">
        <f t="shared" si="212"/>
        <v>8838.8134051014767</v>
      </c>
      <c r="AU101" s="152">
        <f t="shared" si="212"/>
        <v>9045.2885101187403</v>
      </c>
      <c r="AV101" s="152">
        <f t="shared" si="212"/>
        <v>9099.7268464693243</v>
      </c>
      <c r="AW101" s="152">
        <f t="shared" si="212"/>
        <v>9293.3825725466286</v>
      </c>
      <c r="AX101" s="152">
        <f t="shared" si="212"/>
        <v>9349.5474899564942</v>
      </c>
      <c r="AY101" s="152">
        <f t="shared" si="212"/>
        <v>0</v>
      </c>
      <c r="AZ101" s="152">
        <f t="shared" si="212"/>
        <v>0</v>
      </c>
      <c r="BA101" s="152">
        <f t="shared" si="212"/>
        <v>0</v>
      </c>
      <c r="BB101" s="152">
        <f t="shared" si="212"/>
        <v>0</v>
      </c>
      <c r="BC101" s="152">
        <f t="shared" si="212"/>
        <v>0</v>
      </c>
      <c r="BD101" s="152">
        <f t="shared" si="212"/>
        <v>0</v>
      </c>
      <c r="BE101" s="152">
        <f t="shared" si="212"/>
        <v>0</v>
      </c>
      <c r="BF101" s="152">
        <f t="shared" si="212"/>
        <v>0</v>
      </c>
      <c r="BG101" s="152">
        <f t="shared" si="212"/>
        <v>0</v>
      </c>
      <c r="BH101" s="152">
        <f t="shared" si="212"/>
        <v>0</v>
      </c>
      <c r="BI101" s="152">
        <f t="shared" si="212"/>
        <v>0</v>
      </c>
      <c r="BJ101" s="152">
        <f t="shared" si="212"/>
        <v>0</v>
      </c>
      <c r="BK101" s="152">
        <f t="shared" si="212"/>
        <v>0</v>
      </c>
      <c r="BL101" s="152">
        <f t="shared" si="212"/>
        <v>0</v>
      </c>
      <c r="BM101" s="152">
        <f t="shared" si="212"/>
        <v>0</v>
      </c>
      <c r="BN101" s="152">
        <f t="shared" si="212"/>
        <v>0</v>
      </c>
      <c r="BO101" s="152">
        <f t="shared" si="212"/>
        <v>0</v>
      </c>
      <c r="BP101" s="152">
        <f t="shared" si="212"/>
        <v>0</v>
      </c>
      <c r="BQ101" s="152">
        <f t="shared" si="212"/>
        <v>0</v>
      </c>
      <c r="BR101" s="152">
        <f t="shared" si="212"/>
        <v>0</v>
      </c>
      <c r="BS101" s="152">
        <f t="shared" si="212"/>
        <v>0</v>
      </c>
      <c r="BT101" s="152">
        <f t="shared" si="212"/>
        <v>0</v>
      </c>
      <c r="BU101" s="152">
        <f t="shared" si="212"/>
        <v>0</v>
      </c>
      <c r="BV101" s="152">
        <f t="shared" si="212"/>
        <v>0</v>
      </c>
      <c r="BW101" s="152">
        <f t="shared" si="212"/>
        <v>0</v>
      </c>
      <c r="BX101" s="152">
        <f t="shared" si="212"/>
        <v>0</v>
      </c>
      <c r="BY101" s="152">
        <f t="shared" si="212"/>
        <v>0</v>
      </c>
      <c r="BZ101" s="152">
        <f t="shared" si="212"/>
        <v>0</v>
      </c>
      <c r="CA101" s="152">
        <f t="shared" si="212"/>
        <v>0</v>
      </c>
      <c r="CB101" s="152">
        <f t="shared" si="212"/>
        <v>0</v>
      </c>
      <c r="CC101" s="152">
        <f t="shared" si="212"/>
        <v>0</v>
      </c>
      <c r="CD101" s="152">
        <f t="shared" si="212"/>
        <v>0</v>
      </c>
      <c r="CE101" s="152">
        <f t="shared" si="212"/>
        <v>0</v>
      </c>
      <c r="CF101" s="152">
        <f t="shared" si="212"/>
        <v>0</v>
      </c>
      <c r="CG101" s="152">
        <f t="shared" si="212"/>
        <v>0</v>
      </c>
      <c r="CH101" s="152">
        <f t="shared" si="212"/>
        <v>0</v>
      </c>
      <c r="CI101" s="152">
        <f t="shared" si="212"/>
        <v>0</v>
      </c>
      <c r="CJ101" s="152">
        <f t="shared" si="212"/>
        <v>0</v>
      </c>
      <c r="CK101" s="152">
        <f t="shared" si="212"/>
        <v>0</v>
      </c>
      <c r="CL101" s="152">
        <f t="shared" si="212"/>
        <v>0</v>
      </c>
      <c r="CM101" s="152">
        <f t="shared" si="212"/>
        <v>0</v>
      </c>
      <c r="CN101" s="152">
        <f t="shared" si="212"/>
        <v>0</v>
      </c>
      <c r="CO101" s="152">
        <f t="shared" si="212"/>
        <v>0</v>
      </c>
      <c r="CP101" s="152">
        <f t="shared" si="212"/>
        <v>0</v>
      </c>
      <c r="CQ101" s="152">
        <f t="shared" si="212"/>
        <v>0</v>
      </c>
      <c r="CR101" s="152">
        <f t="shared" si="212"/>
        <v>0</v>
      </c>
      <c r="CS101" s="152">
        <f t="shared" si="212"/>
        <v>0</v>
      </c>
      <c r="CT101" s="152">
        <f t="shared" si="212"/>
        <v>0</v>
      </c>
      <c r="CU101" s="152">
        <f t="shared" si="212"/>
        <v>0</v>
      </c>
      <c r="CV101" s="152">
        <f t="shared" si="212"/>
        <v>0</v>
      </c>
      <c r="CW101" s="152">
        <f t="shared" ref="CW101:FH101" si="213" xml:space="preserve"> CW$83</f>
        <v>0</v>
      </c>
      <c r="CX101" s="152">
        <f t="shared" si="213"/>
        <v>0</v>
      </c>
      <c r="CY101" s="152">
        <f t="shared" si="213"/>
        <v>0</v>
      </c>
      <c r="CZ101" s="152">
        <f t="shared" si="213"/>
        <v>0</v>
      </c>
      <c r="DA101" s="152">
        <f t="shared" si="213"/>
        <v>0</v>
      </c>
      <c r="DB101" s="152">
        <f t="shared" si="213"/>
        <v>0</v>
      </c>
      <c r="DC101" s="152">
        <f t="shared" si="213"/>
        <v>0</v>
      </c>
      <c r="DD101" s="152">
        <f t="shared" si="213"/>
        <v>0</v>
      </c>
      <c r="DE101" s="152">
        <f t="shared" si="213"/>
        <v>0</v>
      </c>
      <c r="DF101" s="152">
        <f t="shared" si="213"/>
        <v>0</v>
      </c>
      <c r="DG101" s="152">
        <f t="shared" si="213"/>
        <v>0</v>
      </c>
      <c r="DH101" s="152">
        <f t="shared" si="213"/>
        <v>0</v>
      </c>
      <c r="DI101" s="152">
        <f t="shared" si="213"/>
        <v>0</v>
      </c>
      <c r="DJ101" s="152">
        <f t="shared" si="213"/>
        <v>0</v>
      </c>
      <c r="DK101" s="152">
        <f t="shared" si="213"/>
        <v>0</v>
      </c>
      <c r="DL101" s="152">
        <f t="shared" si="213"/>
        <v>0</v>
      </c>
      <c r="DM101" s="152">
        <f t="shared" si="213"/>
        <v>0</v>
      </c>
      <c r="DN101" s="152">
        <f t="shared" si="213"/>
        <v>0</v>
      </c>
      <c r="DO101" s="152">
        <f t="shared" si="213"/>
        <v>0</v>
      </c>
      <c r="DP101" s="152">
        <f t="shared" si="213"/>
        <v>0</v>
      </c>
      <c r="DQ101" s="152">
        <f t="shared" si="213"/>
        <v>0</v>
      </c>
      <c r="DR101" s="152">
        <f t="shared" si="213"/>
        <v>0</v>
      </c>
      <c r="DS101" s="152">
        <f t="shared" si="213"/>
        <v>0</v>
      </c>
      <c r="DT101" s="152">
        <f t="shared" si="213"/>
        <v>0</v>
      </c>
      <c r="DU101" s="152">
        <f t="shared" si="213"/>
        <v>0</v>
      </c>
      <c r="DV101" s="152">
        <f t="shared" si="213"/>
        <v>0</v>
      </c>
      <c r="DW101" s="152">
        <f t="shared" si="213"/>
        <v>0</v>
      </c>
      <c r="DX101" s="152">
        <f t="shared" si="213"/>
        <v>0</v>
      </c>
      <c r="DY101" s="152">
        <f t="shared" si="213"/>
        <v>0</v>
      </c>
      <c r="DZ101" s="152">
        <f t="shared" si="213"/>
        <v>0</v>
      </c>
      <c r="EA101" s="152">
        <f t="shared" si="213"/>
        <v>0</v>
      </c>
      <c r="EB101" s="152">
        <f t="shared" si="213"/>
        <v>0</v>
      </c>
      <c r="EC101" s="152">
        <f t="shared" si="213"/>
        <v>0</v>
      </c>
      <c r="ED101" s="152">
        <f t="shared" si="213"/>
        <v>0</v>
      </c>
      <c r="EE101" s="152">
        <f t="shared" si="213"/>
        <v>0</v>
      </c>
      <c r="EF101" s="152">
        <f t="shared" si="213"/>
        <v>0</v>
      </c>
      <c r="EG101" s="152">
        <f t="shared" si="213"/>
        <v>0</v>
      </c>
      <c r="EH101" s="152">
        <f t="shared" si="213"/>
        <v>0</v>
      </c>
      <c r="EI101" s="152">
        <f t="shared" si="213"/>
        <v>0</v>
      </c>
      <c r="EJ101" s="152">
        <f t="shared" si="213"/>
        <v>0</v>
      </c>
      <c r="EK101" s="152">
        <f t="shared" si="213"/>
        <v>0</v>
      </c>
      <c r="EL101" s="152">
        <f t="shared" si="213"/>
        <v>0</v>
      </c>
      <c r="EM101" s="152">
        <f t="shared" si="213"/>
        <v>0</v>
      </c>
      <c r="EN101" s="152">
        <f t="shared" si="213"/>
        <v>0</v>
      </c>
      <c r="EO101" s="152">
        <f t="shared" si="213"/>
        <v>0</v>
      </c>
      <c r="EP101" s="152">
        <f t="shared" si="213"/>
        <v>0</v>
      </c>
      <c r="EQ101" s="152">
        <f t="shared" si="213"/>
        <v>0</v>
      </c>
      <c r="ER101" s="152">
        <f t="shared" si="213"/>
        <v>0</v>
      </c>
      <c r="ES101" s="152">
        <f t="shared" si="213"/>
        <v>0</v>
      </c>
      <c r="ET101" s="152">
        <f t="shared" si="213"/>
        <v>0</v>
      </c>
      <c r="EU101" s="152">
        <f t="shared" si="213"/>
        <v>0</v>
      </c>
      <c r="EV101" s="152">
        <f t="shared" si="213"/>
        <v>0</v>
      </c>
      <c r="EW101" s="152">
        <f t="shared" si="213"/>
        <v>0</v>
      </c>
      <c r="EX101" s="152">
        <f t="shared" si="213"/>
        <v>0</v>
      </c>
      <c r="EY101" s="152">
        <f t="shared" si="213"/>
        <v>0</v>
      </c>
      <c r="EZ101" s="152">
        <f t="shared" si="213"/>
        <v>0</v>
      </c>
      <c r="FA101" s="152">
        <f t="shared" si="213"/>
        <v>0</v>
      </c>
      <c r="FB101" s="152">
        <f t="shared" si="213"/>
        <v>0</v>
      </c>
      <c r="FC101" s="152">
        <f t="shared" si="213"/>
        <v>0</v>
      </c>
      <c r="FD101" s="152">
        <f t="shared" si="213"/>
        <v>0</v>
      </c>
      <c r="FE101" s="152">
        <f t="shared" si="213"/>
        <v>0</v>
      </c>
      <c r="FF101" s="152">
        <f t="shared" si="213"/>
        <v>0</v>
      </c>
      <c r="FG101" s="152">
        <f t="shared" si="213"/>
        <v>0</v>
      </c>
      <c r="FH101" s="152">
        <f t="shared" si="213"/>
        <v>0</v>
      </c>
      <c r="FI101" s="152">
        <f t="shared" ref="FI101:GJ101" si="214" xml:space="preserve"> FI$83</f>
        <v>0</v>
      </c>
      <c r="FJ101" s="152">
        <f t="shared" si="214"/>
        <v>0</v>
      </c>
      <c r="FK101" s="152">
        <f t="shared" si="214"/>
        <v>0</v>
      </c>
      <c r="FL101" s="152">
        <f t="shared" si="214"/>
        <v>0</v>
      </c>
      <c r="FM101" s="152">
        <f t="shared" si="214"/>
        <v>0</v>
      </c>
      <c r="FN101" s="152">
        <f t="shared" si="214"/>
        <v>0</v>
      </c>
      <c r="FO101" s="152">
        <f t="shared" si="214"/>
        <v>0</v>
      </c>
      <c r="FP101" s="152">
        <f t="shared" si="214"/>
        <v>0</v>
      </c>
      <c r="FQ101" s="152">
        <f t="shared" si="214"/>
        <v>0</v>
      </c>
      <c r="FR101" s="152">
        <f t="shared" si="214"/>
        <v>0</v>
      </c>
      <c r="FS101" s="152">
        <f t="shared" si="214"/>
        <v>0</v>
      </c>
      <c r="FT101" s="152">
        <f t="shared" si="214"/>
        <v>0</v>
      </c>
      <c r="FU101" s="152">
        <f t="shared" si="214"/>
        <v>0</v>
      </c>
      <c r="FV101" s="152">
        <f t="shared" si="214"/>
        <v>0</v>
      </c>
      <c r="FW101" s="152">
        <f t="shared" si="214"/>
        <v>0</v>
      </c>
      <c r="FX101" s="152">
        <f t="shared" si="214"/>
        <v>0</v>
      </c>
      <c r="FY101" s="152">
        <f t="shared" si="214"/>
        <v>0</v>
      </c>
      <c r="FZ101" s="152">
        <f t="shared" si="214"/>
        <v>0</v>
      </c>
      <c r="GA101" s="152">
        <f t="shared" si="214"/>
        <v>0</v>
      </c>
      <c r="GB101" s="152">
        <f t="shared" si="214"/>
        <v>0</v>
      </c>
      <c r="GC101" s="152">
        <f t="shared" si="214"/>
        <v>0</v>
      </c>
      <c r="GD101" s="152">
        <f t="shared" si="214"/>
        <v>0</v>
      </c>
      <c r="GE101" s="152">
        <f t="shared" si="214"/>
        <v>0</v>
      </c>
      <c r="GF101" s="152">
        <f t="shared" si="214"/>
        <v>0</v>
      </c>
      <c r="GG101" s="152">
        <f t="shared" si="214"/>
        <v>0</v>
      </c>
      <c r="GH101" s="152">
        <f t="shared" si="214"/>
        <v>0</v>
      </c>
      <c r="GI101" s="152">
        <f t="shared" si="214"/>
        <v>0</v>
      </c>
      <c r="GJ101" s="152">
        <f t="shared" si="214"/>
        <v>0</v>
      </c>
    </row>
    <row r="102" spans="1:192" x14ac:dyDescent="0.25">
      <c r="A102" s="243"/>
      <c r="B102" s="243"/>
      <c r="C102" s="244"/>
      <c r="D102" s="245"/>
      <c r="E102" s="152" t="str">
        <f t="shared" ref="E102:AJ102" si="215" xml:space="preserve"> E$97</f>
        <v>Senior debt level ds principal repayment</v>
      </c>
      <c r="F102" s="152">
        <f t="shared" si="215"/>
        <v>0</v>
      </c>
      <c r="G102" s="152" t="str">
        <f t="shared" si="215"/>
        <v>$ 000s</v>
      </c>
      <c r="H102" s="152">
        <f t="shared" si="215"/>
        <v>266761.56368076982</v>
      </c>
      <c r="I102" s="152">
        <f t="shared" si="215"/>
        <v>0</v>
      </c>
      <c r="J102" s="152">
        <f t="shared" si="215"/>
        <v>0</v>
      </c>
      <c r="K102" s="152">
        <f t="shared" si="215"/>
        <v>0</v>
      </c>
      <c r="L102" s="152">
        <f t="shared" si="215"/>
        <v>0</v>
      </c>
      <c r="M102" s="152">
        <f t="shared" si="215"/>
        <v>0</v>
      </c>
      <c r="N102" s="152">
        <f t="shared" si="215"/>
        <v>0</v>
      </c>
      <c r="O102" s="152">
        <f t="shared" si="215"/>
        <v>0</v>
      </c>
      <c r="P102" s="152">
        <f t="shared" si="215"/>
        <v>0</v>
      </c>
      <c r="Q102" s="152">
        <f t="shared" si="215"/>
        <v>5329.6414176769604</v>
      </c>
      <c r="R102" s="152">
        <f t="shared" si="215"/>
        <v>5611.2487752422512</v>
      </c>
      <c r="S102" s="152">
        <f t="shared" si="215"/>
        <v>5669.4313980641509</v>
      </c>
      <c r="T102" s="152">
        <f t="shared" si="215"/>
        <v>5880.7282915501519</v>
      </c>
      <c r="U102" s="152">
        <f t="shared" si="215"/>
        <v>5929.7143246313835</v>
      </c>
      <c r="V102" s="152">
        <f t="shared" si="215"/>
        <v>6140.1479315272645</v>
      </c>
      <c r="W102" s="152">
        <f t="shared" si="215"/>
        <v>6197.0701644508863</v>
      </c>
      <c r="X102" s="152">
        <f t="shared" si="215"/>
        <v>6382.6321304428284</v>
      </c>
      <c r="Y102" s="152">
        <f t="shared" si="215"/>
        <v>6471.3676205204974</v>
      </c>
      <c r="Z102" s="152">
        <f t="shared" si="215"/>
        <v>6680.1755840086562</v>
      </c>
      <c r="AA102" s="152">
        <f t="shared" si="215"/>
        <v>6752.7369650336896</v>
      </c>
      <c r="AB102" s="152">
        <f t="shared" si="215"/>
        <v>6960.4436729633544</v>
      </c>
      <c r="AC102" s="152">
        <f t="shared" si="215"/>
        <v>7041.5069421269391</v>
      </c>
      <c r="AD102" s="152">
        <f t="shared" si="215"/>
        <v>7248.9480414591035</v>
      </c>
      <c r="AE102" s="152">
        <f t="shared" si="215"/>
        <v>7338.7342611079839</v>
      </c>
      <c r="AF102" s="152">
        <f t="shared" si="215"/>
        <v>7526.8132844216088</v>
      </c>
      <c r="AG102" s="152">
        <f t="shared" si="215"/>
        <v>7644.2208643165013</v>
      </c>
      <c r="AH102" s="152">
        <f t="shared" si="215"/>
        <v>7849.7056673909019</v>
      </c>
      <c r="AI102" s="152">
        <f t="shared" si="215"/>
        <v>7958.1468378108511</v>
      </c>
      <c r="AJ102" s="152">
        <f t="shared" si="215"/>
        <v>8163.2072586820923</v>
      </c>
      <c r="AK102" s="152">
        <f t="shared" ref="AK102:CV102" si="216" xml:space="preserve"> AK$97</f>
        <v>8281.3765964149698</v>
      </c>
      <c r="AL102" s="152">
        <f t="shared" si="216"/>
        <v>8485.6384403963657</v>
      </c>
      <c r="AM102" s="152">
        <f t="shared" si="216"/>
        <v>8613.4875046796242</v>
      </c>
      <c r="AN102" s="152">
        <f t="shared" si="216"/>
        <v>8805.8279867239507</v>
      </c>
      <c r="AO102" s="152">
        <f t="shared" si="216"/>
        <v>8955.1591356156041</v>
      </c>
      <c r="AP102" s="152">
        <f t="shared" si="216"/>
        <v>9157.8643748725008</v>
      </c>
      <c r="AQ102" s="152">
        <f t="shared" si="216"/>
        <v>9306.7977163398646</v>
      </c>
      <c r="AR102" s="152">
        <f t="shared" si="216"/>
        <v>9508.9802055726304</v>
      </c>
      <c r="AS102" s="152">
        <f t="shared" si="216"/>
        <v>9668.6778588658162</v>
      </c>
      <c r="AT102" s="152">
        <f t="shared" si="216"/>
        <v>9870.2209234810598</v>
      </c>
      <c r="AU102" s="152">
        <f t="shared" si="216"/>
        <v>10041.36240377369</v>
      </c>
      <c r="AV102" s="152">
        <f t="shared" si="216"/>
        <v>10239.061054841135</v>
      </c>
      <c r="AW102" s="152">
        <f t="shared" si="216"/>
        <v>10425.233981375637</v>
      </c>
      <c r="AX102" s="152">
        <f t="shared" si="216"/>
        <v>10625.254064388882</v>
      </c>
      <c r="AY102" s="152">
        <f t="shared" si="216"/>
        <v>0</v>
      </c>
      <c r="AZ102" s="152">
        <f t="shared" si="216"/>
        <v>0</v>
      </c>
      <c r="BA102" s="152">
        <f t="shared" si="216"/>
        <v>0</v>
      </c>
      <c r="BB102" s="152">
        <f t="shared" si="216"/>
        <v>0</v>
      </c>
      <c r="BC102" s="152">
        <f t="shared" si="216"/>
        <v>0</v>
      </c>
      <c r="BD102" s="152">
        <f t="shared" si="216"/>
        <v>0</v>
      </c>
      <c r="BE102" s="152">
        <f t="shared" si="216"/>
        <v>0</v>
      </c>
      <c r="BF102" s="152">
        <f t="shared" si="216"/>
        <v>0</v>
      </c>
      <c r="BG102" s="152">
        <f t="shared" si="216"/>
        <v>0</v>
      </c>
      <c r="BH102" s="152">
        <f t="shared" si="216"/>
        <v>0</v>
      </c>
      <c r="BI102" s="152">
        <f t="shared" si="216"/>
        <v>0</v>
      </c>
      <c r="BJ102" s="152">
        <f t="shared" si="216"/>
        <v>0</v>
      </c>
      <c r="BK102" s="152">
        <f t="shared" si="216"/>
        <v>0</v>
      </c>
      <c r="BL102" s="152">
        <f t="shared" si="216"/>
        <v>0</v>
      </c>
      <c r="BM102" s="152">
        <f t="shared" si="216"/>
        <v>0</v>
      </c>
      <c r="BN102" s="152">
        <f t="shared" si="216"/>
        <v>0</v>
      </c>
      <c r="BO102" s="152">
        <f t="shared" si="216"/>
        <v>0</v>
      </c>
      <c r="BP102" s="152">
        <f t="shared" si="216"/>
        <v>0</v>
      </c>
      <c r="BQ102" s="152">
        <f t="shared" si="216"/>
        <v>0</v>
      </c>
      <c r="BR102" s="152">
        <f t="shared" si="216"/>
        <v>0</v>
      </c>
      <c r="BS102" s="152">
        <f t="shared" si="216"/>
        <v>0</v>
      </c>
      <c r="BT102" s="152">
        <f t="shared" si="216"/>
        <v>0</v>
      </c>
      <c r="BU102" s="152">
        <f t="shared" si="216"/>
        <v>0</v>
      </c>
      <c r="BV102" s="152">
        <f t="shared" si="216"/>
        <v>0</v>
      </c>
      <c r="BW102" s="152">
        <f t="shared" si="216"/>
        <v>0</v>
      </c>
      <c r="BX102" s="152">
        <f t="shared" si="216"/>
        <v>0</v>
      </c>
      <c r="BY102" s="152">
        <f t="shared" si="216"/>
        <v>0</v>
      </c>
      <c r="BZ102" s="152">
        <f t="shared" si="216"/>
        <v>0</v>
      </c>
      <c r="CA102" s="152">
        <f t="shared" si="216"/>
        <v>0</v>
      </c>
      <c r="CB102" s="152">
        <f t="shared" si="216"/>
        <v>0</v>
      </c>
      <c r="CC102" s="152">
        <f t="shared" si="216"/>
        <v>0</v>
      </c>
      <c r="CD102" s="152">
        <f t="shared" si="216"/>
        <v>0</v>
      </c>
      <c r="CE102" s="152">
        <f t="shared" si="216"/>
        <v>0</v>
      </c>
      <c r="CF102" s="152">
        <f t="shared" si="216"/>
        <v>0</v>
      </c>
      <c r="CG102" s="152">
        <f t="shared" si="216"/>
        <v>0</v>
      </c>
      <c r="CH102" s="152">
        <f t="shared" si="216"/>
        <v>0</v>
      </c>
      <c r="CI102" s="152">
        <f t="shared" si="216"/>
        <v>0</v>
      </c>
      <c r="CJ102" s="152">
        <f t="shared" si="216"/>
        <v>0</v>
      </c>
      <c r="CK102" s="152">
        <f t="shared" si="216"/>
        <v>0</v>
      </c>
      <c r="CL102" s="152">
        <f t="shared" si="216"/>
        <v>0</v>
      </c>
      <c r="CM102" s="152">
        <f t="shared" si="216"/>
        <v>0</v>
      </c>
      <c r="CN102" s="152">
        <f t="shared" si="216"/>
        <v>0</v>
      </c>
      <c r="CO102" s="152">
        <f t="shared" si="216"/>
        <v>0</v>
      </c>
      <c r="CP102" s="152">
        <f t="shared" si="216"/>
        <v>0</v>
      </c>
      <c r="CQ102" s="152">
        <f t="shared" si="216"/>
        <v>0</v>
      </c>
      <c r="CR102" s="152">
        <f t="shared" si="216"/>
        <v>0</v>
      </c>
      <c r="CS102" s="152">
        <f t="shared" si="216"/>
        <v>0</v>
      </c>
      <c r="CT102" s="152">
        <f t="shared" si="216"/>
        <v>0</v>
      </c>
      <c r="CU102" s="152">
        <f t="shared" si="216"/>
        <v>0</v>
      </c>
      <c r="CV102" s="152">
        <f t="shared" si="216"/>
        <v>0</v>
      </c>
      <c r="CW102" s="152">
        <f t="shared" ref="CW102:FH102" si="217" xml:space="preserve"> CW$97</f>
        <v>0</v>
      </c>
      <c r="CX102" s="152">
        <f t="shared" si="217"/>
        <v>0</v>
      </c>
      <c r="CY102" s="152">
        <f t="shared" si="217"/>
        <v>0</v>
      </c>
      <c r="CZ102" s="152">
        <f t="shared" si="217"/>
        <v>0</v>
      </c>
      <c r="DA102" s="152">
        <f t="shared" si="217"/>
        <v>0</v>
      </c>
      <c r="DB102" s="152">
        <f t="shared" si="217"/>
        <v>0</v>
      </c>
      <c r="DC102" s="152">
        <f t="shared" si="217"/>
        <v>0</v>
      </c>
      <c r="DD102" s="152">
        <f t="shared" si="217"/>
        <v>0</v>
      </c>
      <c r="DE102" s="152">
        <f t="shared" si="217"/>
        <v>0</v>
      </c>
      <c r="DF102" s="152">
        <f t="shared" si="217"/>
        <v>0</v>
      </c>
      <c r="DG102" s="152">
        <f t="shared" si="217"/>
        <v>0</v>
      </c>
      <c r="DH102" s="152">
        <f t="shared" si="217"/>
        <v>0</v>
      </c>
      <c r="DI102" s="152">
        <f t="shared" si="217"/>
        <v>0</v>
      </c>
      <c r="DJ102" s="152">
        <f t="shared" si="217"/>
        <v>0</v>
      </c>
      <c r="DK102" s="152">
        <f t="shared" si="217"/>
        <v>0</v>
      </c>
      <c r="DL102" s="152">
        <f t="shared" si="217"/>
        <v>0</v>
      </c>
      <c r="DM102" s="152">
        <f t="shared" si="217"/>
        <v>0</v>
      </c>
      <c r="DN102" s="152">
        <f t="shared" si="217"/>
        <v>0</v>
      </c>
      <c r="DO102" s="152">
        <f t="shared" si="217"/>
        <v>0</v>
      </c>
      <c r="DP102" s="152">
        <f t="shared" si="217"/>
        <v>0</v>
      </c>
      <c r="DQ102" s="152">
        <f t="shared" si="217"/>
        <v>0</v>
      </c>
      <c r="DR102" s="152">
        <f t="shared" si="217"/>
        <v>0</v>
      </c>
      <c r="DS102" s="152">
        <f t="shared" si="217"/>
        <v>0</v>
      </c>
      <c r="DT102" s="152">
        <f t="shared" si="217"/>
        <v>0</v>
      </c>
      <c r="DU102" s="152">
        <f t="shared" si="217"/>
        <v>0</v>
      </c>
      <c r="DV102" s="152">
        <f t="shared" si="217"/>
        <v>0</v>
      </c>
      <c r="DW102" s="152">
        <f t="shared" si="217"/>
        <v>0</v>
      </c>
      <c r="DX102" s="152">
        <f t="shared" si="217"/>
        <v>0</v>
      </c>
      <c r="DY102" s="152">
        <f t="shared" si="217"/>
        <v>0</v>
      </c>
      <c r="DZ102" s="152">
        <f t="shared" si="217"/>
        <v>0</v>
      </c>
      <c r="EA102" s="152">
        <f t="shared" si="217"/>
        <v>0</v>
      </c>
      <c r="EB102" s="152">
        <f t="shared" si="217"/>
        <v>0</v>
      </c>
      <c r="EC102" s="152">
        <f t="shared" si="217"/>
        <v>0</v>
      </c>
      <c r="ED102" s="152">
        <f t="shared" si="217"/>
        <v>0</v>
      </c>
      <c r="EE102" s="152">
        <f t="shared" si="217"/>
        <v>0</v>
      </c>
      <c r="EF102" s="152">
        <f t="shared" si="217"/>
        <v>0</v>
      </c>
      <c r="EG102" s="152">
        <f t="shared" si="217"/>
        <v>0</v>
      </c>
      <c r="EH102" s="152">
        <f t="shared" si="217"/>
        <v>0</v>
      </c>
      <c r="EI102" s="152">
        <f t="shared" si="217"/>
        <v>0</v>
      </c>
      <c r="EJ102" s="152">
        <f t="shared" si="217"/>
        <v>0</v>
      </c>
      <c r="EK102" s="152">
        <f t="shared" si="217"/>
        <v>0</v>
      </c>
      <c r="EL102" s="152">
        <f t="shared" si="217"/>
        <v>0</v>
      </c>
      <c r="EM102" s="152">
        <f t="shared" si="217"/>
        <v>0</v>
      </c>
      <c r="EN102" s="152">
        <f t="shared" si="217"/>
        <v>0</v>
      </c>
      <c r="EO102" s="152">
        <f t="shared" si="217"/>
        <v>0</v>
      </c>
      <c r="EP102" s="152">
        <f t="shared" si="217"/>
        <v>0</v>
      </c>
      <c r="EQ102" s="152">
        <f t="shared" si="217"/>
        <v>0</v>
      </c>
      <c r="ER102" s="152">
        <f t="shared" si="217"/>
        <v>0</v>
      </c>
      <c r="ES102" s="152">
        <f t="shared" si="217"/>
        <v>0</v>
      </c>
      <c r="ET102" s="152">
        <f t="shared" si="217"/>
        <v>0</v>
      </c>
      <c r="EU102" s="152">
        <f t="shared" si="217"/>
        <v>0</v>
      </c>
      <c r="EV102" s="152">
        <f t="shared" si="217"/>
        <v>0</v>
      </c>
      <c r="EW102" s="152">
        <f t="shared" si="217"/>
        <v>0</v>
      </c>
      <c r="EX102" s="152">
        <f t="shared" si="217"/>
        <v>0</v>
      </c>
      <c r="EY102" s="152">
        <f t="shared" si="217"/>
        <v>0</v>
      </c>
      <c r="EZ102" s="152">
        <f t="shared" si="217"/>
        <v>0</v>
      </c>
      <c r="FA102" s="152">
        <f t="shared" si="217"/>
        <v>0</v>
      </c>
      <c r="FB102" s="152">
        <f t="shared" si="217"/>
        <v>0</v>
      </c>
      <c r="FC102" s="152">
        <f t="shared" si="217"/>
        <v>0</v>
      </c>
      <c r="FD102" s="152">
        <f t="shared" si="217"/>
        <v>0</v>
      </c>
      <c r="FE102" s="152">
        <f t="shared" si="217"/>
        <v>0</v>
      </c>
      <c r="FF102" s="152">
        <f t="shared" si="217"/>
        <v>0</v>
      </c>
      <c r="FG102" s="152">
        <f t="shared" si="217"/>
        <v>0</v>
      </c>
      <c r="FH102" s="152">
        <f t="shared" si="217"/>
        <v>0</v>
      </c>
      <c r="FI102" s="152">
        <f t="shared" ref="FI102:GJ102" si="218" xml:space="preserve"> FI$97</f>
        <v>0</v>
      </c>
      <c r="FJ102" s="152">
        <f t="shared" si="218"/>
        <v>0</v>
      </c>
      <c r="FK102" s="152">
        <f t="shared" si="218"/>
        <v>0</v>
      </c>
      <c r="FL102" s="152">
        <f t="shared" si="218"/>
        <v>0</v>
      </c>
      <c r="FM102" s="152">
        <f t="shared" si="218"/>
        <v>0</v>
      </c>
      <c r="FN102" s="152">
        <f t="shared" si="218"/>
        <v>0</v>
      </c>
      <c r="FO102" s="152">
        <f t="shared" si="218"/>
        <v>0</v>
      </c>
      <c r="FP102" s="152">
        <f t="shared" si="218"/>
        <v>0</v>
      </c>
      <c r="FQ102" s="152">
        <f t="shared" si="218"/>
        <v>0</v>
      </c>
      <c r="FR102" s="152">
        <f t="shared" si="218"/>
        <v>0</v>
      </c>
      <c r="FS102" s="152">
        <f t="shared" si="218"/>
        <v>0</v>
      </c>
      <c r="FT102" s="152">
        <f t="shared" si="218"/>
        <v>0</v>
      </c>
      <c r="FU102" s="152">
        <f t="shared" si="218"/>
        <v>0</v>
      </c>
      <c r="FV102" s="152">
        <f t="shared" si="218"/>
        <v>0</v>
      </c>
      <c r="FW102" s="152">
        <f t="shared" si="218"/>
        <v>0</v>
      </c>
      <c r="FX102" s="152">
        <f t="shared" si="218"/>
        <v>0</v>
      </c>
      <c r="FY102" s="152">
        <f t="shared" si="218"/>
        <v>0</v>
      </c>
      <c r="FZ102" s="152">
        <f t="shared" si="218"/>
        <v>0</v>
      </c>
      <c r="GA102" s="152">
        <f t="shared" si="218"/>
        <v>0</v>
      </c>
      <c r="GB102" s="152">
        <f t="shared" si="218"/>
        <v>0</v>
      </c>
      <c r="GC102" s="152">
        <f t="shared" si="218"/>
        <v>0</v>
      </c>
      <c r="GD102" s="152">
        <f t="shared" si="218"/>
        <v>0</v>
      </c>
      <c r="GE102" s="152">
        <f t="shared" si="218"/>
        <v>0</v>
      </c>
      <c r="GF102" s="152">
        <f t="shared" si="218"/>
        <v>0</v>
      </c>
      <c r="GG102" s="152">
        <f t="shared" si="218"/>
        <v>0</v>
      </c>
      <c r="GH102" s="152">
        <f t="shared" si="218"/>
        <v>0</v>
      </c>
      <c r="GI102" s="152">
        <f t="shared" si="218"/>
        <v>0</v>
      </c>
      <c r="GJ102" s="152">
        <f t="shared" si="218"/>
        <v>0</v>
      </c>
    </row>
    <row r="103" spans="1:192" s="194" customFormat="1" x14ac:dyDescent="0.25">
      <c r="A103" s="142"/>
      <c r="B103" s="142"/>
      <c r="C103" s="143"/>
      <c r="D103" s="144"/>
      <c r="E103" s="193" t="s">
        <v>248</v>
      </c>
      <c r="F103" s="193"/>
      <c r="G103" s="193" t="str">
        <f xml:space="preserve"> SMU</f>
        <v>$ 000s</v>
      </c>
      <c r="H103" s="193">
        <f xml:space="preserve"> SUM(J103:GJ103)</f>
        <v>261452.83409255955</v>
      </c>
      <c r="I103" s="145"/>
      <c r="J103" s="193">
        <f t="shared" ref="J103:AO103" si="219" xml:space="preserve"> INDEX(J100:J102,$F99)</f>
        <v>0</v>
      </c>
      <c r="K103" s="193">
        <f t="shared" si="219"/>
        <v>0</v>
      </c>
      <c r="L103" s="193">
        <f t="shared" si="219"/>
        <v>0</v>
      </c>
      <c r="M103" s="193">
        <f t="shared" si="219"/>
        <v>0</v>
      </c>
      <c r="N103" s="193">
        <f t="shared" si="219"/>
        <v>0</v>
      </c>
      <c r="O103" s="193">
        <f t="shared" si="219"/>
        <v>0</v>
      </c>
      <c r="P103" s="193">
        <f t="shared" si="219"/>
        <v>0</v>
      </c>
      <c r="Q103" s="193">
        <f t="shared" si="219"/>
        <v>9387.0602101629956</v>
      </c>
      <c r="R103" s="193">
        <f t="shared" si="219"/>
        <v>6954.550389848233</v>
      </c>
      <c r="S103" s="193">
        <f t="shared" si="219"/>
        <v>6218.4983905955887</v>
      </c>
      <c r="T103" s="193">
        <f t="shared" si="219"/>
        <v>6277.5962942097385</v>
      </c>
      <c r="U103" s="193">
        <f t="shared" si="219"/>
        <v>6378.0854987306329</v>
      </c>
      <c r="V103" s="193">
        <f t="shared" si="219"/>
        <v>6436.0862678346566</v>
      </c>
      <c r="W103" s="193">
        <f t="shared" si="219"/>
        <v>6543.3864535669309</v>
      </c>
      <c r="X103" s="193">
        <f t="shared" si="219"/>
        <v>6591.3532498417053</v>
      </c>
      <c r="Y103" s="193">
        <f t="shared" si="219"/>
        <v>6699.1596676870686</v>
      </c>
      <c r="Z103" s="193">
        <f t="shared" si="219"/>
        <v>6769.9619950523456</v>
      </c>
      <c r="AA103" s="193">
        <f t="shared" si="219"/>
        <v>6890.5435022973907</v>
      </c>
      <c r="AB103" s="193">
        <f t="shared" si="219"/>
        <v>6945.0518951881295</v>
      </c>
      <c r="AC103" s="193">
        <f t="shared" si="219"/>
        <v>7073.0040190414247</v>
      </c>
      <c r="AD103" s="193">
        <f t="shared" si="219"/>
        <v>7126.9705998135141</v>
      </c>
      <c r="AE103" s="193">
        <f t="shared" si="219"/>
        <v>7262.4453255749322</v>
      </c>
      <c r="AF103" s="193">
        <f t="shared" si="219"/>
        <v>7311.2611746529128</v>
      </c>
      <c r="AG103" s="193">
        <f t="shared" si="219"/>
        <v>7444.1399002020062</v>
      </c>
      <c r="AH103" s="193">
        <f t="shared" si="219"/>
        <v>7509.894229603321</v>
      </c>
      <c r="AI103" s="193">
        <f t="shared" si="219"/>
        <v>7661.506855154279</v>
      </c>
      <c r="AJ103" s="193">
        <f t="shared" si="219"/>
        <v>7712.1952153483708</v>
      </c>
      <c r="AK103" s="193">
        <f t="shared" si="219"/>
        <v>7872.3290017078853</v>
      </c>
      <c r="AL103" s="193">
        <f t="shared" si="219"/>
        <v>7921.8969155420127</v>
      </c>
      <c r="AM103" s="193">
        <f t="shared" si="219"/>
        <v>8090.4286115747145</v>
      </c>
      <c r="AN103" s="193">
        <f t="shared" si="219"/>
        <v>8141.6232466962874</v>
      </c>
      <c r="AO103" s="193">
        <f t="shared" si="219"/>
        <v>8302.569987492232</v>
      </c>
      <c r="AP103" s="193">
        <f t="shared" ref="AP103:BD103" si="220" xml:space="preserve"> INDEX(AP100:AP102,$F99)</f>
        <v>8363.6007420210517</v>
      </c>
      <c r="AQ103" s="193">
        <f t="shared" si="220"/>
        <v>8550.5262864462602</v>
      </c>
      <c r="AR103" s="193">
        <f t="shared" si="220"/>
        <v>8596.9739612430822</v>
      </c>
      <c r="AS103" s="193">
        <f t="shared" si="220"/>
        <v>8793.375381237187</v>
      </c>
      <c r="AT103" s="193">
        <f t="shared" si="220"/>
        <v>8838.8134051014767</v>
      </c>
      <c r="AU103" s="193">
        <f t="shared" si="220"/>
        <v>9045.2885101187403</v>
      </c>
      <c r="AV103" s="193">
        <f t="shared" si="220"/>
        <v>9099.7268464693243</v>
      </c>
      <c r="AW103" s="193">
        <f t="shared" si="220"/>
        <v>9293.3825725466286</v>
      </c>
      <c r="AX103" s="193">
        <f t="shared" si="220"/>
        <v>9349.5474899564942</v>
      </c>
      <c r="AY103" s="193">
        <f t="shared" si="220"/>
        <v>0</v>
      </c>
      <c r="AZ103" s="193">
        <f t="shared" si="220"/>
        <v>0</v>
      </c>
      <c r="BA103" s="193">
        <f t="shared" si="220"/>
        <v>0</v>
      </c>
      <c r="BB103" s="193">
        <f t="shared" si="220"/>
        <v>0</v>
      </c>
      <c r="BC103" s="193">
        <f t="shared" si="220"/>
        <v>0</v>
      </c>
      <c r="BD103" s="193">
        <f t="shared" si="220"/>
        <v>0</v>
      </c>
      <c r="BE103" s="193">
        <f t="shared" ref="BE103:DP103" si="221" xml:space="preserve"> INDEX(BE100:BE102,$F99)</f>
        <v>0</v>
      </c>
      <c r="BF103" s="193">
        <f t="shared" si="221"/>
        <v>0</v>
      </c>
      <c r="BG103" s="193">
        <f t="shared" si="221"/>
        <v>0</v>
      </c>
      <c r="BH103" s="193">
        <f t="shared" si="221"/>
        <v>0</v>
      </c>
      <c r="BI103" s="193">
        <f t="shared" si="221"/>
        <v>0</v>
      </c>
      <c r="BJ103" s="193">
        <f t="shared" si="221"/>
        <v>0</v>
      </c>
      <c r="BK103" s="193">
        <f t="shared" si="221"/>
        <v>0</v>
      </c>
      <c r="BL103" s="193">
        <f t="shared" si="221"/>
        <v>0</v>
      </c>
      <c r="BM103" s="193">
        <f t="shared" si="221"/>
        <v>0</v>
      </c>
      <c r="BN103" s="193">
        <f t="shared" si="221"/>
        <v>0</v>
      </c>
      <c r="BO103" s="193">
        <f t="shared" si="221"/>
        <v>0</v>
      </c>
      <c r="BP103" s="193">
        <f t="shared" si="221"/>
        <v>0</v>
      </c>
      <c r="BQ103" s="193">
        <f t="shared" si="221"/>
        <v>0</v>
      </c>
      <c r="BR103" s="193">
        <f t="shared" si="221"/>
        <v>0</v>
      </c>
      <c r="BS103" s="193">
        <f t="shared" si="221"/>
        <v>0</v>
      </c>
      <c r="BT103" s="193">
        <f t="shared" si="221"/>
        <v>0</v>
      </c>
      <c r="BU103" s="193">
        <f t="shared" si="221"/>
        <v>0</v>
      </c>
      <c r="BV103" s="193">
        <f t="shared" si="221"/>
        <v>0</v>
      </c>
      <c r="BW103" s="193">
        <f t="shared" si="221"/>
        <v>0</v>
      </c>
      <c r="BX103" s="193">
        <f t="shared" si="221"/>
        <v>0</v>
      </c>
      <c r="BY103" s="193">
        <f t="shared" si="221"/>
        <v>0</v>
      </c>
      <c r="BZ103" s="193">
        <f t="shared" si="221"/>
        <v>0</v>
      </c>
      <c r="CA103" s="193">
        <f t="shared" si="221"/>
        <v>0</v>
      </c>
      <c r="CB103" s="193">
        <f t="shared" si="221"/>
        <v>0</v>
      </c>
      <c r="CC103" s="193">
        <f t="shared" si="221"/>
        <v>0</v>
      </c>
      <c r="CD103" s="193">
        <f t="shared" si="221"/>
        <v>0</v>
      </c>
      <c r="CE103" s="193">
        <f t="shared" si="221"/>
        <v>0</v>
      </c>
      <c r="CF103" s="193">
        <f t="shared" si="221"/>
        <v>0</v>
      </c>
      <c r="CG103" s="193">
        <f t="shared" si="221"/>
        <v>0</v>
      </c>
      <c r="CH103" s="193">
        <f t="shared" si="221"/>
        <v>0</v>
      </c>
      <c r="CI103" s="193">
        <f t="shared" si="221"/>
        <v>0</v>
      </c>
      <c r="CJ103" s="193">
        <f t="shared" si="221"/>
        <v>0</v>
      </c>
      <c r="CK103" s="193">
        <f t="shared" si="221"/>
        <v>0</v>
      </c>
      <c r="CL103" s="193">
        <f t="shared" si="221"/>
        <v>0</v>
      </c>
      <c r="CM103" s="193">
        <f t="shared" si="221"/>
        <v>0</v>
      </c>
      <c r="CN103" s="193">
        <f t="shared" si="221"/>
        <v>0</v>
      </c>
      <c r="CO103" s="193">
        <f t="shared" si="221"/>
        <v>0</v>
      </c>
      <c r="CP103" s="193">
        <f t="shared" si="221"/>
        <v>0</v>
      </c>
      <c r="CQ103" s="193">
        <f t="shared" si="221"/>
        <v>0</v>
      </c>
      <c r="CR103" s="193">
        <f t="shared" si="221"/>
        <v>0</v>
      </c>
      <c r="CS103" s="193">
        <f t="shared" si="221"/>
        <v>0</v>
      </c>
      <c r="CT103" s="193">
        <f t="shared" si="221"/>
        <v>0</v>
      </c>
      <c r="CU103" s="193">
        <f t="shared" si="221"/>
        <v>0</v>
      </c>
      <c r="CV103" s="193">
        <f t="shared" si="221"/>
        <v>0</v>
      </c>
      <c r="CW103" s="193">
        <f t="shared" si="221"/>
        <v>0</v>
      </c>
      <c r="CX103" s="193">
        <f t="shared" si="221"/>
        <v>0</v>
      </c>
      <c r="CY103" s="193">
        <f t="shared" si="221"/>
        <v>0</v>
      </c>
      <c r="CZ103" s="193">
        <f t="shared" si="221"/>
        <v>0</v>
      </c>
      <c r="DA103" s="193">
        <f t="shared" si="221"/>
        <v>0</v>
      </c>
      <c r="DB103" s="193">
        <f t="shared" si="221"/>
        <v>0</v>
      </c>
      <c r="DC103" s="193">
        <f t="shared" si="221"/>
        <v>0</v>
      </c>
      <c r="DD103" s="193">
        <f t="shared" si="221"/>
        <v>0</v>
      </c>
      <c r="DE103" s="193">
        <f t="shared" si="221"/>
        <v>0</v>
      </c>
      <c r="DF103" s="193">
        <f t="shared" si="221"/>
        <v>0</v>
      </c>
      <c r="DG103" s="193">
        <f t="shared" si="221"/>
        <v>0</v>
      </c>
      <c r="DH103" s="193">
        <f t="shared" si="221"/>
        <v>0</v>
      </c>
      <c r="DI103" s="193">
        <f t="shared" si="221"/>
        <v>0</v>
      </c>
      <c r="DJ103" s="193">
        <f t="shared" si="221"/>
        <v>0</v>
      </c>
      <c r="DK103" s="193">
        <f t="shared" si="221"/>
        <v>0</v>
      </c>
      <c r="DL103" s="193">
        <f t="shared" si="221"/>
        <v>0</v>
      </c>
      <c r="DM103" s="193">
        <f t="shared" si="221"/>
        <v>0</v>
      </c>
      <c r="DN103" s="193">
        <f t="shared" si="221"/>
        <v>0</v>
      </c>
      <c r="DO103" s="193">
        <f t="shared" si="221"/>
        <v>0</v>
      </c>
      <c r="DP103" s="193">
        <f t="shared" si="221"/>
        <v>0</v>
      </c>
      <c r="DQ103" s="193">
        <f t="shared" ref="DQ103:GB103" si="222" xml:space="preserve"> INDEX(DQ100:DQ102,$F99)</f>
        <v>0</v>
      </c>
      <c r="DR103" s="193">
        <f t="shared" si="222"/>
        <v>0</v>
      </c>
      <c r="DS103" s="193">
        <f t="shared" si="222"/>
        <v>0</v>
      </c>
      <c r="DT103" s="193">
        <f t="shared" si="222"/>
        <v>0</v>
      </c>
      <c r="DU103" s="193">
        <f t="shared" si="222"/>
        <v>0</v>
      </c>
      <c r="DV103" s="193">
        <f t="shared" si="222"/>
        <v>0</v>
      </c>
      <c r="DW103" s="193">
        <f t="shared" si="222"/>
        <v>0</v>
      </c>
      <c r="DX103" s="193">
        <f t="shared" si="222"/>
        <v>0</v>
      </c>
      <c r="DY103" s="193">
        <f t="shared" si="222"/>
        <v>0</v>
      </c>
      <c r="DZ103" s="193">
        <f t="shared" si="222"/>
        <v>0</v>
      </c>
      <c r="EA103" s="193">
        <f t="shared" si="222"/>
        <v>0</v>
      </c>
      <c r="EB103" s="193">
        <f t="shared" si="222"/>
        <v>0</v>
      </c>
      <c r="EC103" s="193">
        <f t="shared" si="222"/>
        <v>0</v>
      </c>
      <c r="ED103" s="193">
        <f t="shared" si="222"/>
        <v>0</v>
      </c>
      <c r="EE103" s="193">
        <f t="shared" si="222"/>
        <v>0</v>
      </c>
      <c r="EF103" s="193">
        <f t="shared" si="222"/>
        <v>0</v>
      </c>
      <c r="EG103" s="193">
        <f t="shared" si="222"/>
        <v>0</v>
      </c>
      <c r="EH103" s="193">
        <f t="shared" si="222"/>
        <v>0</v>
      </c>
      <c r="EI103" s="193">
        <f t="shared" si="222"/>
        <v>0</v>
      </c>
      <c r="EJ103" s="193">
        <f t="shared" si="222"/>
        <v>0</v>
      </c>
      <c r="EK103" s="193">
        <f t="shared" si="222"/>
        <v>0</v>
      </c>
      <c r="EL103" s="193">
        <f t="shared" si="222"/>
        <v>0</v>
      </c>
      <c r="EM103" s="193">
        <f t="shared" si="222"/>
        <v>0</v>
      </c>
      <c r="EN103" s="193">
        <f t="shared" si="222"/>
        <v>0</v>
      </c>
      <c r="EO103" s="193">
        <f t="shared" si="222"/>
        <v>0</v>
      </c>
      <c r="EP103" s="193">
        <f t="shared" si="222"/>
        <v>0</v>
      </c>
      <c r="EQ103" s="193">
        <f t="shared" si="222"/>
        <v>0</v>
      </c>
      <c r="ER103" s="193">
        <f t="shared" si="222"/>
        <v>0</v>
      </c>
      <c r="ES103" s="193">
        <f t="shared" si="222"/>
        <v>0</v>
      </c>
      <c r="ET103" s="193">
        <f t="shared" si="222"/>
        <v>0</v>
      </c>
      <c r="EU103" s="193">
        <f t="shared" si="222"/>
        <v>0</v>
      </c>
      <c r="EV103" s="193">
        <f t="shared" si="222"/>
        <v>0</v>
      </c>
      <c r="EW103" s="193">
        <f t="shared" si="222"/>
        <v>0</v>
      </c>
      <c r="EX103" s="193">
        <f t="shared" si="222"/>
        <v>0</v>
      </c>
      <c r="EY103" s="193">
        <f t="shared" si="222"/>
        <v>0</v>
      </c>
      <c r="EZ103" s="193">
        <f t="shared" si="222"/>
        <v>0</v>
      </c>
      <c r="FA103" s="193">
        <f t="shared" si="222"/>
        <v>0</v>
      </c>
      <c r="FB103" s="193">
        <f t="shared" si="222"/>
        <v>0</v>
      </c>
      <c r="FC103" s="193">
        <f t="shared" si="222"/>
        <v>0</v>
      </c>
      <c r="FD103" s="193">
        <f t="shared" si="222"/>
        <v>0</v>
      </c>
      <c r="FE103" s="193">
        <f t="shared" si="222"/>
        <v>0</v>
      </c>
      <c r="FF103" s="193">
        <f t="shared" si="222"/>
        <v>0</v>
      </c>
      <c r="FG103" s="193">
        <f t="shared" si="222"/>
        <v>0</v>
      </c>
      <c r="FH103" s="193">
        <f t="shared" si="222"/>
        <v>0</v>
      </c>
      <c r="FI103" s="193">
        <f t="shared" si="222"/>
        <v>0</v>
      </c>
      <c r="FJ103" s="193">
        <f t="shared" si="222"/>
        <v>0</v>
      </c>
      <c r="FK103" s="193">
        <f t="shared" si="222"/>
        <v>0</v>
      </c>
      <c r="FL103" s="193">
        <f t="shared" si="222"/>
        <v>0</v>
      </c>
      <c r="FM103" s="193">
        <f t="shared" si="222"/>
        <v>0</v>
      </c>
      <c r="FN103" s="193">
        <f t="shared" si="222"/>
        <v>0</v>
      </c>
      <c r="FO103" s="193">
        <f t="shared" si="222"/>
        <v>0</v>
      </c>
      <c r="FP103" s="193">
        <f t="shared" si="222"/>
        <v>0</v>
      </c>
      <c r="FQ103" s="193">
        <f t="shared" si="222"/>
        <v>0</v>
      </c>
      <c r="FR103" s="193">
        <f t="shared" si="222"/>
        <v>0</v>
      </c>
      <c r="FS103" s="193">
        <f t="shared" si="222"/>
        <v>0</v>
      </c>
      <c r="FT103" s="193">
        <f t="shared" si="222"/>
        <v>0</v>
      </c>
      <c r="FU103" s="193">
        <f t="shared" si="222"/>
        <v>0</v>
      </c>
      <c r="FV103" s="193">
        <f t="shared" si="222"/>
        <v>0</v>
      </c>
      <c r="FW103" s="193">
        <f t="shared" si="222"/>
        <v>0</v>
      </c>
      <c r="FX103" s="193">
        <f t="shared" si="222"/>
        <v>0</v>
      </c>
      <c r="FY103" s="193">
        <f t="shared" si="222"/>
        <v>0</v>
      </c>
      <c r="FZ103" s="193">
        <f t="shared" si="222"/>
        <v>0</v>
      </c>
      <c r="GA103" s="193">
        <f t="shared" si="222"/>
        <v>0</v>
      </c>
      <c r="GB103" s="193">
        <f t="shared" si="222"/>
        <v>0</v>
      </c>
      <c r="GC103" s="193">
        <f t="shared" ref="GC103:GJ103" si="223" xml:space="preserve"> INDEX(GC100:GC102,$F99)</f>
        <v>0</v>
      </c>
      <c r="GD103" s="193">
        <f t="shared" si="223"/>
        <v>0</v>
      </c>
      <c r="GE103" s="193">
        <f t="shared" si="223"/>
        <v>0</v>
      </c>
      <c r="GF103" s="193">
        <f t="shared" si="223"/>
        <v>0</v>
      </c>
      <c r="GG103" s="193">
        <f t="shared" si="223"/>
        <v>0</v>
      </c>
      <c r="GH103" s="193">
        <f t="shared" si="223"/>
        <v>0</v>
      </c>
      <c r="GI103" s="193">
        <f t="shared" si="223"/>
        <v>0</v>
      </c>
      <c r="GJ103" s="193">
        <f t="shared" si="223"/>
        <v>0</v>
      </c>
    </row>
    <row r="104" spans="1:192" x14ac:dyDescent="0.25">
      <c r="A104" s="142"/>
      <c r="B104" s="142"/>
      <c r="C104" s="143"/>
      <c r="D104" s="144"/>
      <c r="E104" s="193" t="str">
        <f xml:space="preserve"> LEFT(E103, LEN(E103) - 4)</f>
        <v>Senior debt principal repayment</v>
      </c>
      <c r="F104" s="193"/>
      <c r="G104" s="193" t="str">
        <f xml:space="preserve"> SMU</f>
        <v>$ 000s</v>
      </c>
      <c r="H104" s="193">
        <f xml:space="preserve"> SUM(J104:GJ104)</f>
        <v>-261452.83409255955</v>
      </c>
      <c r="I104" s="145"/>
      <c r="J104" s="193">
        <f t="shared" ref="J104:BD104" si="224" xml:space="preserve"> -1 * J103</f>
        <v>0</v>
      </c>
      <c r="K104" s="193">
        <f t="shared" si="224"/>
        <v>0</v>
      </c>
      <c r="L104" s="193">
        <f t="shared" si="224"/>
        <v>0</v>
      </c>
      <c r="M104" s="193">
        <f t="shared" si="224"/>
        <v>0</v>
      </c>
      <c r="N104" s="193">
        <f t="shared" si="224"/>
        <v>0</v>
      </c>
      <c r="O104" s="193">
        <f t="shared" si="224"/>
        <v>0</v>
      </c>
      <c r="P104" s="193">
        <f t="shared" si="224"/>
        <v>0</v>
      </c>
      <c r="Q104" s="193">
        <f t="shared" si="224"/>
        <v>-9387.0602101629956</v>
      </c>
      <c r="R104" s="193">
        <f t="shared" si="224"/>
        <v>-6954.550389848233</v>
      </c>
      <c r="S104" s="145">
        <f t="shared" si="224"/>
        <v>-6218.4983905955887</v>
      </c>
      <c r="T104" s="193">
        <f t="shared" si="224"/>
        <v>-6277.5962942097385</v>
      </c>
      <c r="U104" s="193">
        <f t="shared" si="224"/>
        <v>-6378.0854987306329</v>
      </c>
      <c r="V104" s="193">
        <f t="shared" si="224"/>
        <v>-6436.0862678346566</v>
      </c>
      <c r="W104" s="193">
        <f t="shared" si="224"/>
        <v>-6543.3864535669309</v>
      </c>
      <c r="X104" s="193">
        <f t="shared" si="224"/>
        <v>-6591.3532498417053</v>
      </c>
      <c r="Y104" s="193">
        <f t="shared" si="224"/>
        <v>-6699.1596676870686</v>
      </c>
      <c r="Z104" s="193">
        <f t="shared" si="224"/>
        <v>-6769.9619950523456</v>
      </c>
      <c r="AA104" s="193">
        <f t="shared" si="224"/>
        <v>-6890.5435022973907</v>
      </c>
      <c r="AB104" s="193">
        <f t="shared" si="224"/>
        <v>-6945.0518951881295</v>
      </c>
      <c r="AC104" s="193">
        <f t="shared" si="224"/>
        <v>-7073.0040190414247</v>
      </c>
      <c r="AD104" s="193">
        <f t="shared" si="224"/>
        <v>-7126.9705998135141</v>
      </c>
      <c r="AE104" s="193">
        <f t="shared" si="224"/>
        <v>-7262.4453255749322</v>
      </c>
      <c r="AF104" s="193">
        <f t="shared" si="224"/>
        <v>-7311.2611746529128</v>
      </c>
      <c r="AG104" s="193">
        <f t="shared" si="224"/>
        <v>-7444.1399002020062</v>
      </c>
      <c r="AH104" s="193">
        <f t="shared" si="224"/>
        <v>-7509.894229603321</v>
      </c>
      <c r="AI104" s="193">
        <f t="shared" si="224"/>
        <v>-7661.506855154279</v>
      </c>
      <c r="AJ104" s="193">
        <f t="shared" si="224"/>
        <v>-7712.1952153483708</v>
      </c>
      <c r="AK104" s="193">
        <f t="shared" si="224"/>
        <v>-7872.3290017078853</v>
      </c>
      <c r="AL104" s="193">
        <f t="shared" si="224"/>
        <v>-7921.8969155420127</v>
      </c>
      <c r="AM104" s="193">
        <f t="shared" si="224"/>
        <v>-8090.4286115747145</v>
      </c>
      <c r="AN104" s="193">
        <f t="shared" si="224"/>
        <v>-8141.6232466962874</v>
      </c>
      <c r="AO104" s="193">
        <f t="shared" si="224"/>
        <v>-8302.569987492232</v>
      </c>
      <c r="AP104" s="193">
        <f t="shared" si="224"/>
        <v>-8363.6007420210517</v>
      </c>
      <c r="AQ104" s="193">
        <f t="shared" si="224"/>
        <v>-8550.5262864462602</v>
      </c>
      <c r="AR104" s="193">
        <f t="shared" si="224"/>
        <v>-8596.9739612430822</v>
      </c>
      <c r="AS104" s="193">
        <f t="shared" si="224"/>
        <v>-8793.375381237187</v>
      </c>
      <c r="AT104" s="193">
        <f t="shared" si="224"/>
        <v>-8838.8134051014767</v>
      </c>
      <c r="AU104" s="193">
        <f t="shared" si="224"/>
        <v>-9045.2885101187403</v>
      </c>
      <c r="AV104" s="193">
        <f t="shared" si="224"/>
        <v>-9099.7268464693243</v>
      </c>
      <c r="AW104" s="193">
        <f t="shared" si="224"/>
        <v>-9293.3825725466286</v>
      </c>
      <c r="AX104" s="193">
        <f t="shared" si="224"/>
        <v>-9349.5474899564942</v>
      </c>
      <c r="AY104" s="193">
        <f t="shared" si="224"/>
        <v>0</v>
      </c>
      <c r="AZ104" s="193">
        <f t="shared" si="224"/>
        <v>0</v>
      </c>
      <c r="BA104" s="193">
        <f t="shared" si="224"/>
        <v>0</v>
      </c>
      <c r="BB104" s="193">
        <f t="shared" si="224"/>
        <v>0</v>
      </c>
      <c r="BC104" s="193">
        <f t="shared" si="224"/>
        <v>0</v>
      </c>
      <c r="BD104" s="193">
        <f t="shared" si="224"/>
        <v>0</v>
      </c>
      <c r="BE104" s="193">
        <f t="shared" ref="BE104:DP104" si="225" xml:space="preserve"> -1 * BE103</f>
        <v>0</v>
      </c>
      <c r="BF104" s="193">
        <f t="shared" si="225"/>
        <v>0</v>
      </c>
      <c r="BG104" s="193">
        <f t="shared" si="225"/>
        <v>0</v>
      </c>
      <c r="BH104" s="193">
        <f t="shared" si="225"/>
        <v>0</v>
      </c>
      <c r="BI104" s="193">
        <f t="shared" si="225"/>
        <v>0</v>
      </c>
      <c r="BJ104" s="193">
        <f t="shared" si="225"/>
        <v>0</v>
      </c>
      <c r="BK104" s="193">
        <f t="shared" si="225"/>
        <v>0</v>
      </c>
      <c r="BL104" s="193">
        <f t="shared" si="225"/>
        <v>0</v>
      </c>
      <c r="BM104" s="193">
        <f t="shared" si="225"/>
        <v>0</v>
      </c>
      <c r="BN104" s="193">
        <f t="shared" si="225"/>
        <v>0</v>
      </c>
      <c r="BO104" s="193">
        <f t="shared" si="225"/>
        <v>0</v>
      </c>
      <c r="BP104" s="193">
        <f t="shared" si="225"/>
        <v>0</v>
      </c>
      <c r="BQ104" s="193">
        <f t="shared" si="225"/>
        <v>0</v>
      </c>
      <c r="BR104" s="193">
        <f t="shared" si="225"/>
        <v>0</v>
      </c>
      <c r="BS104" s="193">
        <f t="shared" si="225"/>
        <v>0</v>
      </c>
      <c r="BT104" s="193">
        <f t="shared" si="225"/>
        <v>0</v>
      </c>
      <c r="BU104" s="193">
        <f t="shared" si="225"/>
        <v>0</v>
      </c>
      <c r="BV104" s="193">
        <f t="shared" si="225"/>
        <v>0</v>
      </c>
      <c r="BW104" s="193">
        <f t="shared" si="225"/>
        <v>0</v>
      </c>
      <c r="BX104" s="193">
        <f t="shared" si="225"/>
        <v>0</v>
      </c>
      <c r="BY104" s="193">
        <f t="shared" si="225"/>
        <v>0</v>
      </c>
      <c r="BZ104" s="193">
        <f t="shared" si="225"/>
        <v>0</v>
      </c>
      <c r="CA104" s="193">
        <f t="shared" si="225"/>
        <v>0</v>
      </c>
      <c r="CB104" s="193">
        <f t="shared" si="225"/>
        <v>0</v>
      </c>
      <c r="CC104" s="193">
        <f t="shared" si="225"/>
        <v>0</v>
      </c>
      <c r="CD104" s="193">
        <f t="shared" si="225"/>
        <v>0</v>
      </c>
      <c r="CE104" s="193">
        <f t="shared" si="225"/>
        <v>0</v>
      </c>
      <c r="CF104" s="193">
        <f t="shared" si="225"/>
        <v>0</v>
      </c>
      <c r="CG104" s="193">
        <f t="shared" si="225"/>
        <v>0</v>
      </c>
      <c r="CH104" s="193">
        <f t="shared" si="225"/>
        <v>0</v>
      </c>
      <c r="CI104" s="193">
        <f t="shared" si="225"/>
        <v>0</v>
      </c>
      <c r="CJ104" s="193">
        <f t="shared" si="225"/>
        <v>0</v>
      </c>
      <c r="CK104" s="193">
        <f t="shared" si="225"/>
        <v>0</v>
      </c>
      <c r="CL104" s="193">
        <f t="shared" si="225"/>
        <v>0</v>
      </c>
      <c r="CM104" s="193">
        <f t="shared" si="225"/>
        <v>0</v>
      </c>
      <c r="CN104" s="193">
        <f t="shared" si="225"/>
        <v>0</v>
      </c>
      <c r="CO104" s="193">
        <f t="shared" si="225"/>
        <v>0</v>
      </c>
      <c r="CP104" s="193">
        <f t="shared" si="225"/>
        <v>0</v>
      </c>
      <c r="CQ104" s="193">
        <f t="shared" si="225"/>
        <v>0</v>
      </c>
      <c r="CR104" s="193">
        <f t="shared" si="225"/>
        <v>0</v>
      </c>
      <c r="CS104" s="193">
        <f t="shared" si="225"/>
        <v>0</v>
      </c>
      <c r="CT104" s="193">
        <f t="shared" si="225"/>
        <v>0</v>
      </c>
      <c r="CU104" s="193">
        <f t="shared" si="225"/>
        <v>0</v>
      </c>
      <c r="CV104" s="193">
        <f t="shared" si="225"/>
        <v>0</v>
      </c>
      <c r="CW104" s="193">
        <f t="shared" si="225"/>
        <v>0</v>
      </c>
      <c r="CX104" s="193">
        <f t="shared" si="225"/>
        <v>0</v>
      </c>
      <c r="CY104" s="193">
        <f t="shared" si="225"/>
        <v>0</v>
      </c>
      <c r="CZ104" s="193">
        <f t="shared" si="225"/>
        <v>0</v>
      </c>
      <c r="DA104" s="193">
        <f t="shared" si="225"/>
        <v>0</v>
      </c>
      <c r="DB104" s="193">
        <f t="shared" si="225"/>
        <v>0</v>
      </c>
      <c r="DC104" s="193">
        <f t="shared" si="225"/>
        <v>0</v>
      </c>
      <c r="DD104" s="193">
        <f t="shared" si="225"/>
        <v>0</v>
      </c>
      <c r="DE104" s="193">
        <f t="shared" si="225"/>
        <v>0</v>
      </c>
      <c r="DF104" s="193">
        <f t="shared" si="225"/>
        <v>0</v>
      </c>
      <c r="DG104" s="193">
        <f t="shared" si="225"/>
        <v>0</v>
      </c>
      <c r="DH104" s="193">
        <f t="shared" si="225"/>
        <v>0</v>
      </c>
      <c r="DI104" s="193">
        <f t="shared" si="225"/>
        <v>0</v>
      </c>
      <c r="DJ104" s="193">
        <f t="shared" si="225"/>
        <v>0</v>
      </c>
      <c r="DK104" s="193">
        <f t="shared" si="225"/>
        <v>0</v>
      </c>
      <c r="DL104" s="193">
        <f t="shared" si="225"/>
        <v>0</v>
      </c>
      <c r="DM104" s="193">
        <f t="shared" si="225"/>
        <v>0</v>
      </c>
      <c r="DN104" s="193">
        <f t="shared" si="225"/>
        <v>0</v>
      </c>
      <c r="DO104" s="193">
        <f t="shared" si="225"/>
        <v>0</v>
      </c>
      <c r="DP104" s="193">
        <f t="shared" si="225"/>
        <v>0</v>
      </c>
      <c r="DQ104" s="193">
        <f t="shared" ref="DQ104:GB104" si="226" xml:space="preserve"> -1 * DQ103</f>
        <v>0</v>
      </c>
      <c r="DR104" s="193">
        <f t="shared" si="226"/>
        <v>0</v>
      </c>
      <c r="DS104" s="193">
        <f t="shared" si="226"/>
        <v>0</v>
      </c>
      <c r="DT104" s="193">
        <f t="shared" si="226"/>
        <v>0</v>
      </c>
      <c r="DU104" s="193">
        <f t="shared" si="226"/>
        <v>0</v>
      </c>
      <c r="DV104" s="193">
        <f t="shared" si="226"/>
        <v>0</v>
      </c>
      <c r="DW104" s="193">
        <f t="shared" si="226"/>
        <v>0</v>
      </c>
      <c r="DX104" s="193">
        <f t="shared" si="226"/>
        <v>0</v>
      </c>
      <c r="DY104" s="193">
        <f t="shared" si="226"/>
        <v>0</v>
      </c>
      <c r="DZ104" s="193">
        <f t="shared" si="226"/>
        <v>0</v>
      </c>
      <c r="EA104" s="193">
        <f t="shared" si="226"/>
        <v>0</v>
      </c>
      <c r="EB104" s="193">
        <f t="shared" si="226"/>
        <v>0</v>
      </c>
      <c r="EC104" s="193">
        <f t="shared" si="226"/>
        <v>0</v>
      </c>
      <c r="ED104" s="193">
        <f t="shared" si="226"/>
        <v>0</v>
      </c>
      <c r="EE104" s="193">
        <f t="shared" si="226"/>
        <v>0</v>
      </c>
      <c r="EF104" s="193">
        <f t="shared" si="226"/>
        <v>0</v>
      </c>
      <c r="EG104" s="193">
        <f t="shared" si="226"/>
        <v>0</v>
      </c>
      <c r="EH104" s="193">
        <f t="shared" si="226"/>
        <v>0</v>
      </c>
      <c r="EI104" s="193">
        <f t="shared" si="226"/>
        <v>0</v>
      </c>
      <c r="EJ104" s="193">
        <f t="shared" si="226"/>
        <v>0</v>
      </c>
      <c r="EK104" s="193">
        <f t="shared" si="226"/>
        <v>0</v>
      </c>
      <c r="EL104" s="193">
        <f t="shared" si="226"/>
        <v>0</v>
      </c>
      <c r="EM104" s="193">
        <f t="shared" si="226"/>
        <v>0</v>
      </c>
      <c r="EN104" s="193">
        <f t="shared" si="226"/>
        <v>0</v>
      </c>
      <c r="EO104" s="193">
        <f t="shared" si="226"/>
        <v>0</v>
      </c>
      <c r="EP104" s="193">
        <f t="shared" si="226"/>
        <v>0</v>
      </c>
      <c r="EQ104" s="193">
        <f t="shared" si="226"/>
        <v>0</v>
      </c>
      <c r="ER104" s="193">
        <f t="shared" si="226"/>
        <v>0</v>
      </c>
      <c r="ES104" s="193">
        <f t="shared" si="226"/>
        <v>0</v>
      </c>
      <c r="ET104" s="193">
        <f t="shared" si="226"/>
        <v>0</v>
      </c>
      <c r="EU104" s="193">
        <f t="shared" si="226"/>
        <v>0</v>
      </c>
      <c r="EV104" s="193">
        <f t="shared" si="226"/>
        <v>0</v>
      </c>
      <c r="EW104" s="193">
        <f t="shared" si="226"/>
        <v>0</v>
      </c>
      <c r="EX104" s="193">
        <f t="shared" si="226"/>
        <v>0</v>
      </c>
      <c r="EY104" s="193">
        <f t="shared" si="226"/>
        <v>0</v>
      </c>
      <c r="EZ104" s="193">
        <f t="shared" si="226"/>
        <v>0</v>
      </c>
      <c r="FA104" s="193">
        <f t="shared" si="226"/>
        <v>0</v>
      </c>
      <c r="FB104" s="193">
        <f t="shared" si="226"/>
        <v>0</v>
      </c>
      <c r="FC104" s="193">
        <f t="shared" si="226"/>
        <v>0</v>
      </c>
      <c r="FD104" s="193">
        <f t="shared" si="226"/>
        <v>0</v>
      </c>
      <c r="FE104" s="193">
        <f t="shared" si="226"/>
        <v>0</v>
      </c>
      <c r="FF104" s="193">
        <f t="shared" si="226"/>
        <v>0</v>
      </c>
      <c r="FG104" s="193">
        <f t="shared" si="226"/>
        <v>0</v>
      </c>
      <c r="FH104" s="193">
        <f t="shared" si="226"/>
        <v>0</v>
      </c>
      <c r="FI104" s="193">
        <f t="shared" si="226"/>
        <v>0</v>
      </c>
      <c r="FJ104" s="193">
        <f t="shared" si="226"/>
        <v>0</v>
      </c>
      <c r="FK104" s="193">
        <f t="shared" si="226"/>
        <v>0</v>
      </c>
      <c r="FL104" s="193">
        <f t="shared" si="226"/>
        <v>0</v>
      </c>
      <c r="FM104" s="193">
        <f t="shared" si="226"/>
        <v>0</v>
      </c>
      <c r="FN104" s="193">
        <f t="shared" si="226"/>
        <v>0</v>
      </c>
      <c r="FO104" s="193">
        <f t="shared" si="226"/>
        <v>0</v>
      </c>
      <c r="FP104" s="193">
        <f t="shared" si="226"/>
        <v>0</v>
      </c>
      <c r="FQ104" s="193">
        <f t="shared" si="226"/>
        <v>0</v>
      </c>
      <c r="FR104" s="193">
        <f t="shared" si="226"/>
        <v>0</v>
      </c>
      <c r="FS104" s="193">
        <f t="shared" si="226"/>
        <v>0</v>
      </c>
      <c r="FT104" s="193">
        <f t="shared" si="226"/>
        <v>0</v>
      </c>
      <c r="FU104" s="193">
        <f t="shared" si="226"/>
        <v>0</v>
      </c>
      <c r="FV104" s="193">
        <f t="shared" si="226"/>
        <v>0</v>
      </c>
      <c r="FW104" s="193">
        <f t="shared" si="226"/>
        <v>0</v>
      </c>
      <c r="FX104" s="193">
        <f t="shared" si="226"/>
        <v>0</v>
      </c>
      <c r="FY104" s="193">
        <f t="shared" si="226"/>
        <v>0</v>
      </c>
      <c r="FZ104" s="193">
        <f t="shared" si="226"/>
        <v>0</v>
      </c>
      <c r="GA104" s="193">
        <f t="shared" si="226"/>
        <v>0</v>
      </c>
      <c r="GB104" s="193">
        <f t="shared" si="226"/>
        <v>0</v>
      </c>
      <c r="GC104" s="193">
        <f t="shared" ref="GC104:GJ104" si="227" xml:space="preserve"> -1 * GC103</f>
        <v>0</v>
      </c>
      <c r="GD104" s="193">
        <f t="shared" si="227"/>
        <v>0</v>
      </c>
      <c r="GE104" s="193">
        <f t="shared" si="227"/>
        <v>0</v>
      </c>
      <c r="GF104" s="193">
        <f t="shared" si="227"/>
        <v>0</v>
      </c>
      <c r="GG104" s="193">
        <f t="shared" si="227"/>
        <v>0</v>
      </c>
      <c r="GH104" s="193">
        <f t="shared" si="227"/>
        <v>0</v>
      </c>
      <c r="GI104" s="193">
        <f t="shared" si="227"/>
        <v>0</v>
      </c>
      <c r="GJ104" s="193">
        <f t="shared" si="227"/>
        <v>0</v>
      </c>
    </row>
    <row r="106" spans="1:192" x14ac:dyDescent="0.25">
      <c r="B106" s="15" t="s">
        <v>177</v>
      </c>
    </row>
    <row r="107" spans="1:192" s="717" customFormat="1" x14ac:dyDescent="0.25">
      <c r="A107" s="712"/>
      <c r="B107" s="712"/>
      <c r="C107" s="713"/>
      <c r="D107" s="714"/>
      <c r="E107" s="715" t="s">
        <v>176</v>
      </c>
      <c r="F107" s="715"/>
      <c r="G107" s="715" t="str">
        <f xml:space="preserve"> SMU</f>
        <v>$ 000s</v>
      </c>
      <c r="H107" s="715"/>
      <c r="I107" s="716"/>
      <c r="J107" s="715">
        <f t="shared" ref="J107:BD107" si="228">I110</f>
        <v>0</v>
      </c>
      <c r="K107" s="715">
        <f t="shared" si="228"/>
        <v>0</v>
      </c>
      <c r="L107" s="715">
        <f t="shared" si="228"/>
        <v>0</v>
      </c>
      <c r="M107" s="715">
        <f t="shared" si="228"/>
        <v>0</v>
      </c>
      <c r="N107" s="715">
        <f t="shared" si="228"/>
        <v>23570.90695068788</v>
      </c>
      <c r="O107" s="715">
        <f t="shared" si="228"/>
        <v>96630.914334776666</v>
      </c>
      <c r="P107" s="715">
        <f t="shared" si="228"/>
        <v>171125.20783500391</v>
      </c>
      <c r="Q107" s="715">
        <f t="shared" si="228"/>
        <v>261452.83409255982</v>
      </c>
      <c r="R107" s="715">
        <f t="shared" si="228"/>
        <v>252065.77388239681</v>
      </c>
      <c r="S107" s="715">
        <f t="shared" si="228"/>
        <v>245111.22349254857</v>
      </c>
      <c r="T107" s="715">
        <f t="shared" si="228"/>
        <v>238892.72510195296</v>
      </c>
      <c r="U107" s="715">
        <f t="shared" si="228"/>
        <v>232615.12880774323</v>
      </c>
      <c r="V107" s="715">
        <f t="shared" si="228"/>
        <v>226237.0433090126</v>
      </c>
      <c r="W107" s="715">
        <f t="shared" si="228"/>
        <v>219800.95704117796</v>
      </c>
      <c r="X107" s="715">
        <f t="shared" si="228"/>
        <v>213257.57058761103</v>
      </c>
      <c r="Y107" s="715">
        <f t="shared" si="228"/>
        <v>206666.21733776931</v>
      </c>
      <c r="Z107" s="715">
        <f t="shared" si="228"/>
        <v>199967.05767008226</v>
      </c>
      <c r="AA107" s="715">
        <f t="shared" si="228"/>
        <v>193197.09567502991</v>
      </c>
      <c r="AB107" s="715">
        <f t="shared" si="228"/>
        <v>186306.55217273251</v>
      </c>
      <c r="AC107" s="715">
        <f t="shared" si="228"/>
        <v>179361.50027754437</v>
      </c>
      <c r="AD107" s="715">
        <f t="shared" si="228"/>
        <v>172288.49625850294</v>
      </c>
      <c r="AE107" s="715">
        <f t="shared" si="228"/>
        <v>165161.52565868944</v>
      </c>
      <c r="AF107" s="715">
        <f t="shared" si="228"/>
        <v>157899.08033311451</v>
      </c>
      <c r="AG107" s="715">
        <f t="shared" si="228"/>
        <v>150587.81915846161</v>
      </c>
      <c r="AH107" s="715">
        <f t="shared" si="228"/>
        <v>143143.6792582596</v>
      </c>
      <c r="AI107" s="715">
        <f t="shared" si="228"/>
        <v>135633.78502865628</v>
      </c>
      <c r="AJ107" s="715">
        <f t="shared" si="228"/>
        <v>127972.278173502</v>
      </c>
      <c r="AK107" s="715">
        <f t="shared" si="228"/>
        <v>120260.08295815362</v>
      </c>
      <c r="AL107" s="715">
        <f t="shared" si="228"/>
        <v>112387.75395644574</v>
      </c>
      <c r="AM107" s="715">
        <f t="shared" si="228"/>
        <v>104465.85704090373</v>
      </c>
      <c r="AN107" s="715">
        <f t="shared" si="228"/>
        <v>96375.428429329026</v>
      </c>
      <c r="AO107" s="715">
        <f t="shared" si="228"/>
        <v>88233.805182632743</v>
      </c>
      <c r="AP107" s="715">
        <f t="shared" si="228"/>
        <v>79931.235195140514</v>
      </c>
      <c r="AQ107" s="715">
        <f t="shared" si="228"/>
        <v>71567.634453119463</v>
      </c>
      <c r="AR107" s="715">
        <f t="shared" si="228"/>
        <v>63017.108166673206</v>
      </c>
      <c r="AS107" s="715">
        <f t="shared" si="228"/>
        <v>54420.13420543012</v>
      </c>
      <c r="AT107" s="715">
        <f t="shared" si="228"/>
        <v>45626.758824192933</v>
      </c>
      <c r="AU107" s="715">
        <f t="shared" si="228"/>
        <v>36787.945419091455</v>
      </c>
      <c r="AV107" s="715">
        <f t="shared" si="228"/>
        <v>27742.656908972713</v>
      </c>
      <c r="AW107" s="715">
        <f t="shared" si="228"/>
        <v>18642.930062503387</v>
      </c>
      <c r="AX107" s="715">
        <f t="shared" si="228"/>
        <v>9349.547489956758</v>
      </c>
      <c r="AY107" s="715">
        <f t="shared" si="228"/>
        <v>2.6375346351414919E-10</v>
      </c>
      <c r="AZ107" s="715">
        <f t="shared" si="228"/>
        <v>2.6375346351414919E-10</v>
      </c>
      <c r="BA107" s="715">
        <f t="shared" si="228"/>
        <v>2.6375346351414919E-10</v>
      </c>
      <c r="BB107" s="715">
        <f t="shared" si="228"/>
        <v>2.6375346351414919E-10</v>
      </c>
      <c r="BC107" s="715">
        <f t="shared" si="228"/>
        <v>2.6375346351414919E-10</v>
      </c>
      <c r="BD107" s="715">
        <f t="shared" si="228"/>
        <v>2.6375346351414919E-10</v>
      </c>
      <c r="BE107" s="715">
        <f t="shared" ref="BE107" si="229">BD110</f>
        <v>2.6375346351414919E-10</v>
      </c>
      <c r="BF107" s="715">
        <f t="shared" ref="BF107" si="230">BE110</f>
        <v>2.6375346351414919E-10</v>
      </c>
      <c r="BG107" s="715">
        <f t="shared" ref="BG107" si="231">BF110</f>
        <v>2.6375346351414919E-10</v>
      </c>
      <c r="BH107" s="715">
        <f t="shared" ref="BH107" si="232">BG110</f>
        <v>2.6375346351414919E-10</v>
      </c>
      <c r="BI107" s="715">
        <f t="shared" ref="BI107" si="233">BH110</f>
        <v>2.6375346351414919E-10</v>
      </c>
      <c r="BJ107" s="715">
        <f t="shared" ref="BJ107" si="234">BI110</f>
        <v>2.6375346351414919E-10</v>
      </c>
      <c r="BK107" s="715">
        <f t="shared" ref="BK107" si="235">BJ110</f>
        <v>2.6375346351414919E-10</v>
      </c>
      <c r="BL107" s="715">
        <f t="shared" ref="BL107" si="236">BK110</f>
        <v>2.6375346351414919E-10</v>
      </c>
      <c r="BM107" s="715">
        <f t="shared" ref="BM107" si="237">BL110</f>
        <v>2.6375346351414919E-10</v>
      </c>
      <c r="BN107" s="715">
        <f t="shared" ref="BN107" si="238">BM110</f>
        <v>2.6375346351414919E-10</v>
      </c>
      <c r="BO107" s="715">
        <f t="shared" ref="BO107" si="239">BN110</f>
        <v>2.6375346351414919E-10</v>
      </c>
      <c r="BP107" s="715">
        <f t="shared" ref="BP107" si="240">BO110</f>
        <v>2.6375346351414919E-10</v>
      </c>
      <c r="BQ107" s="715">
        <f t="shared" ref="BQ107" si="241">BP110</f>
        <v>2.6375346351414919E-10</v>
      </c>
      <c r="BR107" s="715">
        <f t="shared" ref="BR107" si="242">BQ110</f>
        <v>2.6375346351414919E-10</v>
      </c>
      <c r="BS107" s="715">
        <f t="shared" ref="BS107" si="243">BR110</f>
        <v>2.6375346351414919E-10</v>
      </c>
      <c r="BT107" s="715">
        <f t="shared" ref="BT107" si="244">BS110</f>
        <v>2.6375346351414919E-10</v>
      </c>
      <c r="BU107" s="715">
        <f t="shared" ref="BU107" si="245">BT110</f>
        <v>2.6375346351414919E-10</v>
      </c>
      <c r="BV107" s="715">
        <f t="shared" ref="BV107" si="246">BU110</f>
        <v>2.6375346351414919E-10</v>
      </c>
      <c r="BW107" s="715">
        <f t="shared" ref="BW107" si="247">BV110</f>
        <v>2.6375346351414919E-10</v>
      </c>
      <c r="BX107" s="715">
        <f t="shared" ref="BX107" si="248">BW110</f>
        <v>2.6375346351414919E-10</v>
      </c>
      <c r="BY107" s="715">
        <f t="shared" ref="BY107" si="249">BX110</f>
        <v>2.6375346351414919E-10</v>
      </c>
      <c r="BZ107" s="715">
        <f t="shared" ref="BZ107" si="250">BY110</f>
        <v>2.6375346351414919E-10</v>
      </c>
      <c r="CA107" s="715">
        <f t="shared" ref="CA107" si="251">BZ110</f>
        <v>2.6375346351414919E-10</v>
      </c>
      <c r="CB107" s="715">
        <f t="shared" ref="CB107" si="252">CA110</f>
        <v>2.6375346351414919E-10</v>
      </c>
      <c r="CC107" s="715">
        <f t="shared" ref="CC107" si="253">CB110</f>
        <v>2.6375346351414919E-10</v>
      </c>
      <c r="CD107" s="715">
        <f t="shared" ref="CD107" si="254">CC110</f>
        <v>2.6375346351414919E-10</v>
      </c>
      <c r="CE107" s="715">
        <f t="shared" ref="CE107" si="255">CD110</f>
        <v>2.6375346351414919E-10</v>
      </c>
      <c r="CF107" s="715">
        <f t="shared" ref="CF107" si="256">CE110</f>
        <v>2.6375346351414919E-10</v>
      </c>
      <c r="CG107" s="715">
        <f t="shared" ref="CG107" si="257">CF110</f>
        <v>2.6375346351414919E-10</v>
      </c>
      <c r="CH107" s="715">
        <f t="shared" ref="CH107" si="258">CG110</f>
        <v>2.6375346351414919E-10</v>
      </c>
      <c r="CI107" s="715">
        <f t="shared" ref="CI107" si="259">CH110</f>
        <v>2.6375346351414919E-10</v>
      </c>
      <c r="CJ107" s="715">
        <f t="shared" ref="CJ107" si="260">CI110</f>
        <v>2.6375346351414919E-10</v>
      </c>
      <c r="CK107" s="715">
        <f t="shared" ref="CK107" si="261">CJ110</f>
        <v>2.6375346351414919E-10</v>
      </c>
      <c r="CL107" s="715">
        <f t="shared" ref="CL107" si="262">CK110</f>
        <v>2.6375346351414919E-10</v>
      </c>
      <c r="CM107" s="715">
        <f t="shared" ref="CM107" si="263">CL110</f>
        <v>2.6375346351414919E-10</v>
      </c>
      <c r="CN107" s="715">
        <f t="shared" ref="CN107" si="264">CM110</f>
        <v>2.6375346351414919E-10</v>
      </c>
      <c r="CO107" s="715">
        <f t="shared" ref="CO107" si="265">CN110</f>
        <v>2.6375346351414919E-10</v>
      </c>
      <c r="CP107" s="715">
        <f t="shared" ref="CP107" si="266">CO110</f>
        <v>2.6375346351414919E-10</v>
      </c>
      <c r="CQ107" s="715">
        <f t="shared" ref="CQ107" si="267">CP110</f>
        <v>2.6375346351414919E-10</v>
      </c>
      <c r="CR107" s="715">
        <f t="shared" ref="CR107" si="268">CQ110</f>
        <v>2.6375346351414919E-10</v>
      </c>
      <c r="CS107" s="715">
        <f t="shared" ref="CS107" si="269">CR110</f>
        <v>2.6375346351414919E-10</v>
      </c>
      <c r="CT107" s="715">
        <f t="shared" ref="CT107" si="270">CS110</f>
        <v>2.6375346351414919E-10</v>
      </c>
      <c r="CU107" s="715">
        <f t="shared" ref="CU107" si="271">CT110</f>
        <v>2.6375346351414919E-10</v>
      </c>
      <c r="CV107" s="715">
        <f t="shared" ref="CV107" si="272">CU110</f>
        <v>2.6375346351414919E-10</v>
      </c>
      <c r="CW107" s="715">
        <f t="shared" ref="CW107" si="273">CV110</f>
        <v>2.6375346351414919E-10</v>
      </c>
      <c r="CX107" s="715">
        <f t="shared" ref="CX107" si="274">CW110</f>
        <v>2.6375346351414919E-10</v>
      </c>
      <c r="CY107" s="715">
        <f t="shared" ref="CY107" si="275">CX110</f>
        <v>2.6375346351414919E-10</v>
      </c>
      <c r="CZ107" s="715">
        <f t="shared" ref="CZ107" si="276">CY110</f>
        <v>2.6375346351414919E-10</v>
      </c>
      <c r="DA107" s="715">
        <f t="shared" ref="DA107" si="277">CZ110</f>
        <v>2.6375346351414919E-10</v>
      </c>
      <c r="DB107" s="715">
        <f t="shared" ref="DB107" si="278">DA110</f>
        <v>2.6375346351414919E-10</v>
      </c>
      <c r="DC107" s="715">
        <f t="shared" ref="DC107" si="279">DB110</f>
        <v>2.6375346351414919E-10</v>
      </c>
      <c r="DD107" s="715">
        <f t="shared" ref="DD107" si="280">DC110</f>
        <v>2.6375346351414919E-10</v>
      </c>
      <c r="DE107" s="715">
        <f t="shared" ref="DE107" si="281">DD110</f>
        <v>2.6375346351414919E-10</v>
      </c>
      <c r="DF107" s="715">
        <f t="shared" ref="DF107" si="282">DE110</f>
        <v>2.6375346351414919E-10</v>
      </c>
      <c r="DG107" s="715">
        <f t="shared" ref="DG107" si="283">DF110</f>
        <v>2.6375346351414919E-10</v>
      </c>
      <c r="DH107" s="715">
        <f t="shared" ref="DH107" si="284">DG110</f>
        <v>2.6375346351414919E-10</v>
      </c>
      <c r="DI107" s="715">
        <f t="shared" ref="DI107" si="285">DH110</f>
        <v>2.6375346351414919E-10</v>
      </c>
      <c r="DJ107" s="715">
        <f t="shared" ref="DJ107" si="286">DI110</f>
        <v>2.6375346351414919E-10</v>
      </c>
      <c r="DK107" s="715">
        <f t="shared" ref="DK107" si="287">DJ110</f>
        <v>2.6375346351414919E-10</v>
      </c>
      <c r="DL107" s="715">
        <f t="shared" ref="DL107" si="288">DK110</f>
        <v>2.6375346351414919E-10</v>
      </c>
      <c r="DM107" s="715">
        <f t="shared" ref="DM107" si="289">DL110</f>
        <v>2.6375346351414919E-10</v>
      </c>
      <c r="DN107" s="715">
        <f t="shared" ref="DN107" si="290">DM110</f>
        <v>2.6375346351414919E-10</v>
      </c>
      <c r="DO107" s="715">
        <f t="shared" ref="DO107" si="291">DN110</f>
        <v>2.6375346351414919E-10</v>
      </c>
      <c r="DP107" s="715">
        <f t="shared" ref="DP107" si="292">DO110</f>
        <v>2.6375346351414919E-10</v>
      </c>
      <c r="DQ107" s="715">
        <f t="shared" ref="DQ107" si="293">DP110</f>
        <v>2.6375346351414919E-10</v>
      </c>
      <c r="DR107" s="715">
        <f t="shared" ref="DR107" si="294">DQ110</f>
        <v>2.6375346351414919E-10</v>
      </c>
      <c r="DS107" s="715">
        <f t="shared" ref="DS107" si="295">DR110</f>
        <v>2.6375346351414919E-10</v>
      </c>
      <c r="DT107" s="715">
        <f t="shared" ref="DT107" si="296">DS110</f>
        <v>2.6375346351414919E-10</v>
      </c>
      <c r="DU107" s="715">
        <f t="shared" ref="DU107" si="297">DT110</f>
        <v>2.6375346351414919E-10</v>
      </c>
      <c r="DV107" s="715">
        <f t="shared" ref="DV107" si="298">DU110</f>
        <v>2.6375346351414919E-10</v>
      </c>
      <c r="DW107" s="715">
        <f t="shared" ref="DW107" si="299">DV110</f>
        <v>2.6375346351414919E-10</v>
      </c>
      <c r="DX107" s="715">
        <f t="shared" ref="DX107" si="300">DW110</f>
        <v>2.6375346351414919E-10</v>
      </c>
      <c r="DY107" s="715">
        <f t="shared" ref="DY107" si="301">DX110</f>
        <v>2.6375346351414919E-10</v>
      </c>
      <c r="DZ107" s="715">
        <f t="shared" ref="DZ107" si="302">DY110</f>
        <v>2.6375346351414919E-10</v>
      </c>
      <c r="EA107" s="715">
        <f t="shared" ref="EA107" si="303">DZ110</f>
        <v>2.6375346351414919E-10</v>
      </c>
      <c r="EB107" s="715">
        <f t="shared" ref="EB107" si="304">EA110</f>
        <v>2.6375346351414919E-10</v>
      </c>
      <c r="EC107" s="715">
        <f t="shared" ref="EC107" si="305">EB110</f>
        <v>2.6375346351414919E-10</v>
      </c>
      <c r="ED107" s="715">
        <f t="shared" ref="ED107" si="306">EC110</f>
        <v>2.6375346351414919E-10</v>
      </c>
      <c r="EE107" s="715">
        <f t="shared" ref="EE107" si="307">ED110</f>
        <v>2.6375346351414919E-10</v>
      </c>
      <c r="EF107" s="715">
        <f t="shared" ref="EF107" si="308">EE110</f>
        <v>2.6375346351414919E-10</v>
      </c>
      <c r="EG107" s="715">
        <f t="shared" ref="EG107" si="309">EF110</f>
        <v>2.6375346351414919E-10</v>
      </c>
      <c r="EH107" s="715">
        <f t="shared" ref="EH107" si="310">EG110</f>
        <v>2.6375346351414919E-10</v>
      </c>
      <c r="EI107" s="715">
        <f t="shared" ref="EI107" si="311">EH110</f>
        <v>2.6375346351414919E-10</v>
      </c>
      <c r="EJ107" s="715">
        <f t="shared" ref="EJ107" si="312">EI110</f>
        <v>2.6375346351414919E-10</v>
      </c>
      <c r="EK107" s="715">
        <f t="shared" ref="EK107" si="313">EJ110</f>
        <v>2.6375346351414919E-10</v>
      </c>
      <c r="EL107" s="715">
        <f t="shared" ref="EL107" si="314">EK110</f>
        <v>2.6375346351414919E-10</v>
      </c>
      <c r="EM107" s="715">
        <f t="shared" ref="EM107" si="315">EL110</f>
        <v>2.6375346351414919E-10</v>
      </c>
      <c r="EN107" s="715">
        <f t="shared" ref="EN107" si="316">EM110</f>
        <v>2.6375346351414919E-10</v>
      </c>
      <c r="EO107" s="715">
        <f t="shared" ref="EO107" si="317">EN110</f>
        <v>2.6375346351414919E-10</v>
      </c>
      <c r="EP107" s="715">
        <f t="shared" ref="EP107" si="318">EO110</f>
        <v>2.6375346351414919E-10</v>
      </c>
      <c r="EQ107" s="715">
        <f t="shared" ref="EQ107" si="319">EP110</f>
        <v>2.6375346351414919E-10</v>
      </c>
      <c r="ER107" s="715">
        <f t="shared" ref="ER107" si="320">EQ110</f>
        <v>2.6375346351414919E-10</v>
      </c>
      <c r="ES107" s="715">
        <f t="shared" ref="ES107" si="321">ER110</f>
        <v>2.6375346351414919E-10</v>
      </c>
      <c r="ET107" s="715">
        <f t="shared" ref="ET107" si="322">ES110</f>
        <v>2.6375346351414919E-10</v>
      </c>
      <c r="EU107" s="715">
        <f t="shared" ref="EU107" si="323">ET110</f>
        <v>2.6375346351414919E-10</v>
      </c>
      <c r="EV107" s="715">
        <f t="shared" ref="EV107" si="324">EU110</f>
        <v>2.6375346351414919E-10</v>
      </c>
      <c r="EW107" s="715">
        <f t="shared" ref="EW107" si="325">EV110</f>
        <v>2.6375346351414919E-10</v>
      </c>
      <c r="EX107" s="715">
        <f t="shared" ref="EX107" si="326">EW110</f>
        <v>2.6375346351414919E-10</v>
      </c>
      <c r="EY107" s="715">
        <f t="shared" ref="EY107" si="327">EX110</f>
        <v>2.6375346351414919E-10</v>
      </c>
      <c r="EZ107" s="715">
        <f t="shared" ref="EZ107" si="328">EY110</f>
        <v>2.6375346351414919E-10</v>
      </c>
      <c r="FA107" s="715">
        <f t="shared" ref="FA107" si="329">EZ110</f>
        <v>2.6375346351414919E-10</v>
      </c>
      <c r="FB107" s="715">
        <f t="shared" ref="FB107" si="330">FA110</f>
        <v>2.6375346351414919E-10</v>
      </c>
      <c r="FC107" s="715">
        <f t="shared" ref="FC107" si="331">FB110</f>
        <v>2.6375346351414919E-10</v>
      </c>
      <c r="FD107" s="715">
        <f t="shared" ref="FD107" si="332">FC110</f>
        <v>2.6375346351414919E-10</v>
      </c>
      <c r="FE107" s="715">
        <f t="shared" ref="FE107" si="333">FD110</f>
        <v>2.6375346351414919E-10</v>
      </c>
      <c r="FF107" s="715">
        <f t="shared" ref="FF107" si="334">FE110</f>
        <v>2.6375346351414919E-10</v>
      </c>
      <c r="FG107" s="715">
        <f t="shared" ref="FG107" si="335">FF110</f>
        <v>2.6375346351414919E-10</v>
      </c>
      <c r="FH107" s="715">
        <f t="shared" ref="FH107" si="336">FG110</f>
        <v>2.6375346351414919E-10</v>
      </c>
      <c r="FI107" s="715">
        <f t="shared" ref="FI107" si="337">FH110</f>
        <v>2.6375346351414919E-10</v>
      </c>
      <c r="FJ107" s="715">
        <f t="shared" ref="FJ107" si="338">FI110</f>
        <v>2.6375346351414919E-10</v>
      </c>
      <c r="FK107" s="715">
        <f t="shared" ref="FK107" si="339">FJ110</f>
        <v>2.6375346351414919E-10</v>
      </c>
      <c r="FL107" s="715">
        <f t="shared" ref="FL107" si="340">FK110</f>
        <v>2.6375346351414919E-10</v>
      </c>
      <c r="FM107" s="715">
        <f t="shared" ref="FM107" si="341">FL110</f>
        <v>2.6375346351414919E-10</v>
      </c>
      <c r="FN107" s="715">
        <f t="shared" ref="FN107" si="342">FM110</f>
        <v>2.6375346351414919E-10</v>
      </c>
      <c r="FO107" s="715">
        <f t="shared" ref="FO107" si="343">FN110</f>
        <v>2.6375346351414919E-10</v>
      </c>
      <c r="FP107" s="715">
        <f t="shared" ref="FP107" si="344">FO110</f>
        <v>2.6375346351414919E-10</v>
      </c>
      <c r="FQ107" s="715">
        <f t="shared" ref="FQ107" si="345">FP110</f>
        <v>2.6375346351414919E-10</v>
      </c>
      <c r="FR107" s="715">
        <f t="shared" ref="FR107" si="346">FQ110</f>
        <v>2.6375346351414919E-10</v>
      </c>
      <c r="FS107" s="715">
        <f t="shared" ref="FS107" si="347">FR110</f>
        <v>2.6375346351414919E-10</v>
      </c>
      <c r="FT107" s="715">
        <f t="shared" ref="FT107" si="348">FS110</f>
        <v>2.6375346351414919E-10</v>
      </c>
      <c r="FU107" s="715">
        <f t="shared" ref="FU107" si="349">FT110</f>
        <v>2.6375346351414919E-10</v>
      </c>
      <c r="FV107" s="715">
        <f t="shared" ref="FV107" si="350">FU110</f>
        <v>2.6375346351414919E-10</v>
      </c>
      <c r="FW107" s="715">
        <f t="shared" ref="FW107" si="351">FV110</f>
        <v>2.6375346351414919E-10</v>
      </c>
      <c r="FX107" s="715">
        <f t="shared" ref="FX107" si="352">FW110</f>
        <v>2.6375346351414919E-10</v>
      </c>
      <c r="FY107" s="715">
        <f t="shared" ref="FY107" si="353">FX110</f>
        <v>2.6375346351414919E-10</v>
      </c>
      <c r="FZ107" s="715">
        <f t="shared" ref="FZ107" si="354">FY110</f>
        <v>2.6375346351414919E-10</v>
      </c>
      <c r="GA107" s="715">
        <f t="shared" ref="GA107" si="355">FZ110</f>
        <v>2.6375346351414919E-10</v>
      </c>
      <c r="GB107" s="715">
        <f t="shared" ref="GB107" si="356">GA110</f>
        <v>2.6375346351414919E-10</v>
      </c>
      <c r="GC107" s="715">
        <f t="shared" ref="GC107" si="357">GB110</f>
        <v>2.6375346351414919E-10</v>
      </c>
      <c r="GD107" s="715">
        <f t="shared" ref="GD107" si="358">GC110</f>
        <v>2.6375346351414919E-10</v>
      </c>
      <c r="GE107" s="715">
        <f t="shared" ref="GE107" si="359">GD110</f>
        <v>2.6375346351414919E-10</v>
      </c>
      <c r="GF107" s="715">
        <f t="shared" ref="GF107" si="360">GE110</f>
        <v>2.6375346351414919E-10</v>
      </c>
      <c r="GG107" s="715">
        <f t="shared" ref="GG107" si="361">GF110</f>
        <v>2.6375346351414919E-10</v>
      </c>
      <c r="GH107" s="715">
        <f t="shared" ref="GH107" si="362">GG110</f>
        <v>2.6375346351414919E-10</v>
      </c>
      <c r="GI107" s="715">
        <f t="shared" ref="GI107" si="363">GH110</f>
        <v>2.6375346351414919E-10</v>
      </c>
      <c r="GJ107" s="715">
        <f t="shared" ref="GJ107" si="364">GI110</f>
        <v>2.6375346351414919E-10</v>
      </c>
    </row>
    <row r="108" spans="1:192" s="573" customFormat="1" x14ac:dyDescent="0.25">
      <c r="A108" s="15"/>
      <c r="B108" s="15"/>
      <c r="C108" s="21"/>
      <c r="D108" s="48"/>
      <c r="E108" s="146" t="str">
        <f xml:space="preserve"> ConFin!E$389</f>
        <v>Construction debt drawdown</v>
      </c>
      <c r="F108" s="146">
        <f xml:space="preserve"> ConFin!F$389</f>
        <v>0</v>
      </c>
      <c r="G108" s="146" t="str">
        <f xml:space="preserve"> ConFin!G$389</f>
        <v>$ 000s</v>
      </c>
      <c r="H108" s="146">
        <f xml:space="preserve"> ConFin!H$389</f>
        <v>261452.83409255982</v>
      </c>
      <c r="I108" s="146">
        <f xml:space="preserve"> ConFin!I$389</f>
        <v>0</v>
      </c>
      <c r="J108" s="146">
        <f xml:space="preserve"> ConFin!J$389</f>
        <v>0</v>
      </c>
      <c r="K108" s="146">
        <f xml:space="preserve"> ConFin!K$389</f>
        <v>0</v>
      </c>
      <c r="L108" s="146">
        <f xml:space="preserve"> ConFin!L$389</f>
        <v>0</v>
      </c>
      <c r="M108" s="146">
        <f xml:space="preserve"> ConFin!M$389</f>
        <v>23570.90695068788</v>
      </c>
      <c r="N108" s="146">
        <f xml:space="preserve"> ConFin!N$389</f>
        <v>73060.007384088793</v>
      </c>
      <c r="O108" s="146">
        <f xml:space="preserve"> ConFin!O$389</f>
        <v>74494.293500227257</v>
      </c>
      <c r="P108" s="146">
        <f xml:space="preserve"> ConFin!P$389</f>
        <v>90327.626257555894</v>
      </c>
      <c r="Q108" s="146">
        <f xml:space="preserve"> ConFin!Q$389</f>
        <v>0</v>
      </c>
      <c r="R108" s="146">
        <f xml:space="preserve"> ConFin!R$389</f>
        <v>0</v>
      </c>
      <c r="S108" s="146">
        <f xml:space="preserve"> ConFin!S$389</f>
        <v>0</v>
      </c>
      <c r="T108" s="146">
        <f xml:space="preserve"> ConFin!T$389</f>
        <v>0</v>
      </c>
      <c r="U108" s="146">
        <f xml:space="preserve"> ConFin!U$389</f>
        <v>0</v>
      </c>
      <c r="V108" s="146">
        <f xml:space="preserve"> ConFin!V$389</f>
        <v>0</v>
      </c>
      <c r="W108" s="146">
        <f xml:space="preserve"> ConFin!W$389</f>
        <v>0</v>
      </c>
      <c r="X108" s="146">
        <f xml:space="preserve"> ConFin!X$389</f>
        <v>0</v>
      </c>
      <c r="Y108" s="146">
        <f xml:space="preserve"> ConFin!Y$389</f>
        <v>0</v>
      </c>
      <c r="Z108" s="146">
        <f xml:space="preserve"> ConFin!Z$389</f>
        <v>0</v>
      </c>
      <c r="AA108" s="146">
        <f xml:space="preserve"> ConFin!AA$389</f>
        <v>0</v>
      </c>
      <c r="AB108" s="146">
        <f xml:space="preserve"> ConFin!AB$389</f>
        <v>0</v>
      </c>
      <c r="AC108" s="146">
        <f xml:space="preserve"> ConFin!AC$389</f>
        <v>0</v>
      </c>
      <c r="AD108" s="146">
        <f xml:space="preserve"> ConFin!AD$389</f>
        <v>0</v>
      </c>
      <c r="AE108" s="146">
        <f xml:space="preserve"> ConFin!AE$389</f>
        <v>0</v>
      </c>
      <c r="AF108" s="146">
        <f xml:space="preserve"> ConFin!AF$389</f>
        <v>0</v>
      </c>
      <c r="AG108" s="146">
        <f xml:space="preserve"> ConFin!AG$389</f>
        <v>0</v>
      </c>
      <c r="AH108" s="146">
        <f xml:space="preserve"> ConFin!AH$389</f>
        <v>0</v>
      </c>
      <c r="AI108" s="146">
        <f xml:space="preserve"> ConFin!AI$389</f>
        <v>0</v>
      </c>
      <c r="AJ108" s="146">
        <f xml:space="preserve"> ConFin!AJ$389</f>
        <v>0</v>
      </c>
      <c r="AK108" s="146">
        <f xml:space="preserve"> ConFin!AK$389</f>
        <v>0</v>
      </c>
      <c r="AL108" s="146">
        <f xml:space="preserve"> ConFin!AL$389</f>
        <v>0</v>
      </c>
      <c r="AM108" s="146">
        <f xml:space="preserve"> ConFin!AM$389</f>
        <v>0</v>
      </c>
      <c r="AN108" s="146">
        <f xml:space="preserve"> ConFin!AN$389</f>
        <v>0</v>
      </c>
      <c r="AO108" s="146">
        <f xml:space="preserve"> ConFin!AO$389</f>
        <v>0</v>
      </c>
      <c r="AP108" s="146">
        <f xml:space="preserve"> ConFin!AP$389</f>
        <v>0</v>
      </c>
      <c r="AQ108" s="146">
        <f xml:space="preserve"> ConFin!AQ$389</f>
        <v>0</v>
      </c>
      <c r="AR108" s="146">
        <f xml:space="preserve"> ConFin!AR$389</f>
        <v>0</v>
      </c>
      <c r="AS108" s="146">
        <f xml:space="preserve"> ConFin!AS$389</f>
        <v>0</v>
      </c>
      <c r="AT108" s="146">
        <f xml:space="preserve"> ConFin!AT$389</f>
        <v>0</v>
      </c>
      <c r="AU108" s="146">
        <f xml:space="preserve"> ConFin!AU$389</f>
        <v>0</v>
      </c>
      <c r="AV108" s="146">
        <f xml:space="preserve"> ConFin!AV$389</f>
        <v>0</v>
      </c>
      <c r="AW108" s="146">
        <f xml:space="preserve"> ConFin!AW$389</f>
        <v>0</v>
      </c>
      <c r="AX108" s="146">
        <f xml:space="preserve"> ConFin!AX$389</f>
        <v>0</v>
      </c>
      <c r="AY108" s="146">
        <f xml:space="preserve"> ConFin!AY$389</f>
        <v>0</v>
      </c>
      <c r="AZ108" s="146">
        <f xml:space="preserve"> ConFin!AZ$389</f>
        <v>0</v>
      </c>
      <c r="BA108" s="146">
        <f xml:space="preserve"> ConFin!BA$389</f>
        <v>0</v>
      </c>
      <c r="BB108" s="146">
        <f xml:space="preserve"> ConFin!BB$389</f>
        <v>0</v>
      </c>
      <c r="BC108" s="146">
        <f xml:space="preserve"> ConFin!BC$389</f>
        <v>0</v>
      </c>
      <c r="BD108" s="146">
        <f xml:space="preserve"> ConFin!BD$389</f>
        <v>0</v>
      </c>
      <c r="BE108" s="146">
        <f xml:space="preserve"> ConFin!BE$389</f>
        <v>0</v>
      </c>
      <c r="BF108" s="146">
        <f xml:space="preserve"> ConFin!BF$389</f>
        <v>0</v>
      </c>
      <c r="BG108" s="146">
        <f xml:space="preserve"> ConFin!BG$389</f>
        <v>0</v>
      </c>
      <c r="BH108" s="146">
        <f xml:space="preserve"> ConFin!BH$389</f>
        <v>0</v>
      </c>
      <c r="BI108" s="146">
        <f xml:space="preserve"> ConFin!BI$389</f>
        <v>0</v>
      </c>
      <c r="BJ108" s="146">
        <f xml:space="preserve"> ConFin!BJ$389</f>
        <v>0</v>
      </c>
      <c r="BK108" s="146">
        <f xml:space="preserve"> ConFin!BK$389</f>
        <v>0</v>
      </c>
      <c r="BL108" s="146">
        <f xml:space="preserve"> ConFin!BL$389</f>
        <v>0</v>
      </c>
      <c r="BM108" s="146">
        <f xml:space="preserve"> ConFin!BM$389</f>
        <v>0</v>
      </c>
      <c r="BN108" s="146">
        <f xml:space="preserve"> ConFin!BN$389</f>
        <v>0</v>
      </c>
      <c r="BO108" s="146">
        <f xml:space="preserve"> ConFin!BO$389</f>
        <v>0</v>
      </c>
      <c r="BP108" s="146">
        <f xml:space="preserve"> ConFin!BP$389</f>
        <v>0</v>
      </c>
      <c r="BQ108" s="146">
        <f xml:space="preserve"> ConFin!BQ$389</f>
        <v>0</v>
      </c>
      <c r="BR108" s="146">
        <f xml:space="preserve"> ConFin!BR$389</f>
        <v>0</v>
      </c>
      <c r="BS108" s="146">
        <f xml:space="preserve"> ConFin!BS$389</f>
        <v>0</v>
      </c>
      <c r="BT108" s="146">
        <f xml:space="preserve"> ConFin!BT$389</f>
        <v>0</v>
      </c>
      <c r="BU108" s="146">
        <f xml:space="preserve"> ConFin!BU$389</f>
        <v>0</v>
      </c>
      <c r="BV108" s="146">
        <f xml:space="preserve"> ConFin!BV$389</f>
        <v>0</v>
      </c>
      <c r="BW108" s="146">
        <f xml:space="preserve"> ConFin!BW$389</f>
        <v>0</v>
      </c>
      <c r="BX108" s="146">
        <f xml:space="preserve"> ConFin!BX$389</f>
        <v>0</v>
      </c>
      <c r="BY108" s="146">
        <f xml:space="preserve"> ConFin!BY$389</f>
        <v>0</v>
      </c>
      <c r="BZ108" s="146">
        <f xml:space="preserve"> ConFin!BZ$389</f>
        <v>0</v>
      </c>
      <c r="CA108" s="146">
        <f xml:space="preserve"> ConFin!CA$389</f>
        <v>0</v>
      </c>
      <c r="CB108" s="146">
        <f xml:space="preserve"> ConFin!CB$389</f>
        <v>0</v>
      </c>
      <c r="CC108" s="146">
        <f xml:space="preserve"> ConFin!CC$389</f>
        <v>0</v>
      </c>
      <c r="CD108" s="146">
        <f xml:space="preserve"> ConFin!CD$389</f>
        <v>0</v>
      </c>
      <c r="CE108" s="146">
        <f xml:space="preserve"> ConFin!CE$389</f>
        <v>0</v>
      </c>
      <c r="CF108" s="146">
        <f xml:space="preserve"> ConFin!CF$389</f>
        <v>0</v>
      </c>
      <c r="CG108" s="146">
        <f xml:space="preserve"> ConFin!CG$389</f>
        <v>0</v>
      </c>
      <c r="CH108" s="146">
        <f xml:space="preserve"> ConFin!CH$389</f>
        <v>0</v>
      </c>
      <c r="CI108" s="146">
        <f xml:space="preserve"> ConFin!CI$389</f>
        <v>0</v>
      </c>
      <c r="CJ108" s="146">
        <f xml:space="preserve"> ConFin!CJ$389</f>
        <v>0</v>
      </c>
      <c r="CK108" s="146">
        <f xml:space="preserve"> ConFin!CK$389</f>
        <v>0</v>
      </c>
      <c r="CL108" s="146">
        <f xml:space="preserve"> ConFin!CL$389</f>
        <v>0</v>
      </c>
      <c r="CM108" s="146">
        <f xml:space="preserve"> ConFin!CM$389</f>
        <v>0</v>
      </c>
      <c r="CN108" s="146">
        <f xml:space="preserve"> ConFin!CN$389</f>
        <v>0</v>
      </c>
      <c r="CO108" s="146">
        <f xml:space="preserve"> ConFin!CO$389</f>
        <v>0</v>
      </c>
      <c r="CP108" s="146">
        <f xml:space="preserve"> ConFin!CP$389</f>
        <v>0</v>
      </c>
      <c r="CQ108" s="146">
        <f xml:space="preserve"> ConFin!CQ$389</f>
        <v>0</v>
      </c>
      <c r="CR108" s="146">
        <f xml:space="preserve"> ConFin!CR$389</f>
        <v>0</v>
      </c>
      <c r="CS108" s="146">
        <f xml:space="preserve"> ConFin!CS$389</f>
        <v>0</v>
      </c>
      <c r="CT108" s="146">
        <f xml:space="preserve"> ConFin!CT$389</f>
        <v>0</v>
      </c>
      <c r="CU108" s="146">
        <f xml:space="preserve"> ConFin!CU$389</f>
        <v>0</v>
      </c>
      <c r="CV108" s="146">
        <f xml:space="preserve"> ConFin!CV$389</f>
        <v>0</v>
      </c>
      <c r="CW108" s="146">
        <f xml:space="preserve"> ConFin!CW$389</f>
        <v>0</v>
      </c>
      <c r="CX108" s="146">
        <f xml:space="preserve"> ConFin!CX$389</f>
        <v>0</v>
      </c>
      <c r="CY108" s="146">
        <f xml:space="preserve"> ConFin!CY$389</f>
        <v>0</v>
      </c>
      <c r="CZ108" s="146">
        <f xml:space="preserve"> ConFin!CZ$389</f>
        <v>0</v>
      </c>
      <c r="DA108" s="146">
        <f xml:space="preserve"> ConFin!DA$389</f>
        <v>0</v>
      </c>
      <c r="DB108" s="146">
        <f xml:space="preserve"> ConFin!DB$389</f>
        <v>0</v>
      </c>
      <c r="DC108" s="146">
        <f xml:space="preserve"> ConFin!DC$389</f>
        <v>0</v>
      </c>
      <c r="DD108" s="146">
        <f xml:space="preserve"> ConFin!DD$389</f>
        <v>0</v>
      </c>
      <c r="DE108" s="146">
        <f xml:space="preserve"> ConFin!DE$389</f>
        <v>0</v>
      </c>
      <c r="DF108" s="146">
        <f xml:space="preserve"> ConFin!DF$389</f>
        <v>0</v>
      </c>
      <c r="DG108" s="146">
        <f xml:space="preserve"> ConFin!DG$389</f>
        <v>0</v>
      </c>
      <c r="DH108" s="146">
        <f xml:space="preserve"> ConFin!DH$389</f>
        <v>0</v>
      </c>
      <c r="DI108" s="146">
        <f xml:space="preserve"> ConFin!DI$389</f>
        <v>0</v>
      </c>
      <c r="DJ108" s="146">
        <f xml:space="preserve"> ConFin!DJ$389</f>
        <v>0</v>
      </c>
      <c r="DK108" s="146">
        <f xml:space="preserve"> ConFin!DK$389</f>
        <v>0</v>
      </c>
      <c r="DL108" s="146">
        <f xml:space="preserve"> ConFin!DL$389</f>
        <v>0</v>
      </c>
      <c r="DM108" s="146">
        <f xml:space="preserve"> ConFin!DM$389</f>
        <v>0</v>
      </c>
      <c r="DN108" s="146">
        <f xml:space="preserve"> ConFin!DN$389</f>
        <v>0</v>
      </c>
      <c r="DO108" s="146">
        <f xml:space="preserve"> ConFin!DO$389</f>
        <v>0</v>
      </c>
      <c r="DP108" s="146">
        <f xml:space="preserve"> ConFin!DP$389</f>
        <v>0</v>
      </c>
      <c r="DQ108" s="146">
        <f xml:space="preserve"> ConFin!DQ$389</f>
        <v>0</v>
      </c>
      <c r="DR108" s="146">
        <f xml:space="preserve"> ConFin!DR$389</f>
        <v>0</v>
      </c>
      <c r="DS108" s="146">
        <f xml:space="preserve"> ConFin!DS$389</f>
        <v>0</v>
      </c>
      <c r="DT108" s="146">
        <f xml:space="preserve"> ConFin!DT$389</f>
        <v>0</v>
      </c>
      <c r="DU108" s="146">
        <f xml:space="preserve"> ConFin!DU$389</f>
        <v>0</v>
      </c>
      <c r="DV108" s="146">
        <f xml:space="preserve"> ConFin!DV$389</f>
        <v>0</v>
      </c>
      <c r="DW108" s="146">
        <f xml:space="preserve"> ConFin!DW$389</f>
        <v>0</v>
      </c>
      <c r="DX108" s="146">
        <f xml:space="preserve"> ConFin!DX$389</f>
        <v>0</v>
      </c>
      <c r="DY108" s="146">
        <f xml:space="preserve"> ConFin!DY$389</f>
        <v>0</v>
      </c>
      <c r="DZ108" s="146">
        <f xml:space="preserve"> ConFin!DZ$389</f>
        <v>0</v>
      </c>
      <c r="EA108" s="146">
        <f xml:space="preserve"> ConFin!EA$389</f>
        <v>0</v>
      </c>
      <c r="EB108" s="146">
        <f xml:space="preserve"> ConFin!EB$389</f>
        <v>0</v>
      </c>
      <c r="EC108" s="146">
        <f xml:space="preserve"> ConFin!EC$389</f>
        <v>0</v>
      </c>
      <c r="ED108" s="146">
        <f xml:space="preserve"> ConFin!ED$389</f>
        <v>0</v>
      </c>
      <c r="EE108" s="146">
        <f xml:space="preserve"> ConFin!EE$389</f>
        <v>0</v>
      </c>
      <c r="EF108" s="146">
        <f xml:space="preserve"> ConFin!EF$389</f>
        <v>0</v>
      </c>
      <c r="EG108" s="146">
        <f xml:space="preserve"> ConFin!EG$389</f>
        <v>0</v>
      </c>
      <c r="EH108" s="146">
        <f xml:space="preserve"> ConFin!EH$389</f>
        <v>0</v>
      </c>
      <c r="EI108" s="146">
        <f xml:space="preserve"> ConFin!EI$389</f>
        <v>0</v>
      </c>
      <c r="EJ108" s="146">
        <f xml:space="preserve"> ConFin!EJ$389</f>
        <v>0</v>
      </c>
      <c r="EK108" s="146">
        <f xml:space="preserve"> ConFin!EK$389</f>
        <v>0</v>
      </c>
      <c r="EL108" s="146">
        <f xml:space="preserve"> ConFin!EL$389</f>
        <v>0</v>
      </c>
      <c r="EM108" s="146">
        <f xml:space="preserve"> ConFin!EM$389</f>
        <v>0</v>
      </c>
      <c r="EN108" s="146">
        <f xml:space="preserve"> ConFin!EN$389</f>
        <v>0</v>
      </c>
      <c r="EO108" s="146">
        <f xml:space="preserve"> ConFin!EO$389</f>
        <v>0</v>
      </c>
      <c r="EP108" s="146">
        <f xml:space="preserve"> ConFin!EP$389</f>
        <v>0</v>
      </c>
      <c r="EQ108" s="146">
        <f xml:space="preserve"> ConFin!EQ$389</f>
        <v>0</v>
      </c>
      <c r="ER108" s="146">
        <f xml:space="preserve"> ConFin!ER$389</f>
        <v>0</v>
      </c>
      <c r="ES108" s="146">
        <f xml:space="preserve"> ConFin!ES$389</f>
        <v>0</v>
      </c>
      <c r="ET108" s="146">
        <f xml:space="preserve"> ConFin!ET$389</f>
        <v>0</v>
      </c>
      <c r="EU108" s="146">
        <f xml:space="preserve"> ConFin!EU$389</f>
        <v>0</v>
      </c>
      <c r="EV108" s="146">
        <f xml:space="preserve"> ConFin!EV$389</f>
        <v>0</v>
      </c>
      <c r="EW108" s="146">
        <f xml:space="preserve"> ConFin!EW$389</f>
        <v>0</v>
      </c>
      <c r="EX108" s="146">
        <f xml:space="preserve"> ConFin!EX$389</f>
        <v>0</v>
      </c>
      <c r="EY108" s="146">
        <f xml:space="preserve"> ConFin!EY$389</f>
        <v>0</v>
      </c>
      <c r="EZ108" s="146">
        <f xml:space="preserve"> ConFin!EZ$389</f>
        <v>0</v>
      </c>
      <c r="FA108" s="146">
        <f xml:space="preserve"> ConFin!FA$389</f>
        <v>0</v>
      </c>
      <c r="FB108" s="146">
        <f xml:space="preserve"> ConFin!FB$389</f>
        <v>0</v>
      </c>
      <c r="FC108" s="146">
        <f xml:space="preserve"> ConFin!FC$389</f>
        <v>0</v>
      </c>
      <c r="FD108" s="146">
        <f xml:space="preserve"> ConFin!FD$389</f>
        <v>0</v>
      </c>
      <c r="FE108" s="146">
        <f xml:space="preserve"> ConFin!FE$389</f>
        <v>0</v>
      </c>
      <c r="FF108" s="146">
        <f xml:space="preserve"> ConFin!FF$389</f>
        <v>0</v>
      </c>
      <c r="FG108" s="146">
        <f xml:space="preserve"> ConFin!FG$389</f>
        <v>0</v>
      </c>
      <c r="FH108" s="146">
        <f xml:space="preserve"> ConFin!FH$389</f>
        <v>0</v>
      </c>
      <c r="FI108" s="146">
        <f xml:space="preserve"> ConFin!FI$389</f>
        <v>0</v>
      </c>
      <c r="FJ108" s="146">
        <f xml:space="preserve"> ConFin!FJ$389</f>
        <v>0</v>
      </c>
      <c r="FK108" s="146">
        <f xml:space="preserve"> ConFin!FK$389</f>
        <v>0</v>
      </c>
      <c r="FL108" s="146">
        <f xml:space="preserve"> ConFin!FL$389</f>
        <v>0</v>
      </c>
      <c r="FM108" s="146">
        <f xml:space="preserve"> ConFin!FM$389</f>
        <v>0</v>
      </c>
      <c r="FN108" s="146">
        <f xml:space="preserve"> ConFin!FN$389</f>
        <v>0</v>
      </c>
      <c r="FO108" s="146">
        <f xml:space="preserve"> ConFin!FO$389</f>
        <v>0</v>
      </c>
      <c r="FP108" s="146">
        <f xml:space="preserve"> ConFin!FP$389</f>
        <v>0</v>
      </c>
      <c r="FQ108" s="146">
        <f xml:space="preserve"> ConFin!FQ$389</f>
        <v>0</v>
      </c>
      <c r="FR108" s="146">
        <f xml:space="preserve"> ConFin!FR$389</f>
        <v>0</v>
      </c>
      <c r="FS108" s="146">
        <f xml:space="preserve"> ConFin!FS$389</f>
        <v>0</v>
      </c>
      <c r="FT108" s="146">
        <f xml:space="preserve"> ConFin!FT$389</f>
        <v>0</v>
      </c>
      <c r="FU108" s="146">
        <f xml:space="preserve"> ConFin!FU$389</f>
        <v>0</v>
      </c>
      <c r="FV108" s="146">
        <f xml:space="preserve"> ConFin!FV$389</f>
        <v>0</v>
      </c>
      <c r="FW108" s="146">
        <f xml:space="preserve"> ConFin!FW$389</f>
        <v>0</v>
      </c>
      <c r="FX108" s="146">
        <f xml:space="preserve"> ConFin!FX$389</f>
        <v>0</v>
      </c>
      <c r="FY108" s="146">
        <f xml:space="preserve"> ConFin!FY$389</f>
        <v>0</v>
      </c>
      <c r="FZ108" s="146">
        <f xml:space="preserve"> ConFin!FZ$389</f>
        <v>0</v>
      </c>
      <c r="GA108" s="146">
        <f xml:space="preserve"> ConFin!GA$389</f>
        <v>0</v>
      </c>
      <c r="GB108" s="146">
        <f xml:space="preserve"> ConFin!GB$389</f>
        <v>0</v>
      </c>
      <c r="GC108" s="146">
        <f xml:space="preserve"> ConFin!GC$389</f>
        <v>0</v>
      </c>
      <c r="GD108" s="146">
        <f xml:space="preserve"> ConFin!GD$389</f>
        <v>0</v>
      </c>
      <c r="GE108" s="146">
        <f xml:space="preserve"> ConFin!GE$389</f>
        <v>0</v>
      </c>
      <c r="GF108" s="146">
        <f xml:space="preserve"> ConFin!GF$389</f>
        <v>0</v>
      </c>
      <c r="GG108" s="146">
        <f xml:space="preserve"> ConFin!GG$389</f>
        <v>0</v>
      </c>
      <c r="GH108" s="146">
        <f xml:space="preserve"> ConFin!GH$389</f>
        <v>0</v>
      </c>
      <c r="GI108" s="146">
        <f xml:space="preserve"> ConFin!GI$389</f>
        <v>0</v>
      </c>
      <c r="GJ108" s="146">
        <f xml:space="preserve"> ConFin!GJ$389</f>
        <v>0</v>
      </c>
    </row>
    <row r="109" spans="1:192" s="529" customFormat="1" x14ac:dyDescent="0.25">
      <c r="A109" s="15"/>
      <c r="B109" s="15"/>
      <c r="C109" s="21"/>
      <c r="D109" s="48"/>
      <c r="E109" s="38" t="str">
        <f t="shared" ref="E109:AJ109" si="365" xml:space="preserve"> E$103</f>
        <v>Senior debt principal repayment POS</v>
      </c>
      <c r="F109" s="38">
        <f t="shared" si="365"/>
        <v>0</v>
      </c>
      <c r="G109" s="38" t="str">
        <f t="shared" si="365"/>
        <v>$ 000s</v>
      </c>
      <c r="H109" s="38">
        <f t="shared" si="365"/>
        <v>261452.83409255955</v>
      </c>
      <c r="I109" s="38">
        <f t="shared" si="365"/>
        <v>0</v>
      </c>
      <c r="J109" s="38">
        <f t="shared" si="365"/>
        <v>0</v>
      </c>
      <c r="K109" s="38">
        <f t="shared" si="365"/>
        <v>0</v>
      </c>
      <c r="L109" s="38">
        <f t="shared" si="365"/>
        <v>0</v>
      </c>
      <c r="M109" s="38">
        <f t="shared" si="365"/>
        <v>0</v>
      </c>
      <c r="N109" s="38">
        <f t="shared" si="365"/>
        <v>0</v>
      </c>
      <c r="O109" s="38">
        <f t="shared" si="365"/>
        <v>0</v>
      </c>
      <c r="P109" s="38">
        <f t="shared" si="365"/>
        <v>0</v>
      </c>
      <c r="Q109" s="38">
        <f t="shared" si="365"/>
        <v>9387.0602101629956</v>
      </c>
      <c r="R109" s="38">
        <f t="shared" si="365"/>
        <v>6954.550389848233</v>
      </c>
      <c r="S109" s="38">
        <f t="shared" si="365"/>
        <v>6218.4983905955887</v>
      </c>
      <c r="T109" s="38">
        <f t="shared" si="365"/>
        <v>6277.5962942097385</v>
      </c>
      <c r="U109" s="38">
        <f t="shared" si="365"/>
        <v>6378.0854987306329</v>
      </c>
      <c r="V109" s="38">
        <f t="shared" si="365"/>
        <v>6436.0862678346566</v>
      </c>
      <c r="W109" s="38">
        <f t="shared" si="365"/>
        <v>6543.3864535669309</v>
      </c>
      <c r="X109" s="38">
        <f t="shared" si="365"/>
        <v>6591.3532498417053</v>
      </c>
      <c r="Y109" s="38">
        <f t="shared" si="365"/>
        <v>6699.1596676870686</v>
      </c>
      <c r="Z109" s="38">
        <f t="shared" si="365"/>
        <v>6769.9619950523456</v>
      </c>
      <c r="AA109" s="38">
        <f t="shared" si="365"/>
        <v>6890.5435022973907</v>
      </c>
      <c r="AB109" s="38">
        <f t="shared" si="365"/>
        <v>6945.0518951881295</v>
      </c>
      <c r="AC109" s="38">
        <f t="shared" si="365"/>
        <v>7073.0040190414247</v>
      </c>
      <c r="AD109" s="38">
        <f t="shared" si="365"/>
        <v>7126.9705998135141</v>
      </c>
      <c r="AE109" s="38">
        <f t="shared" si="365"/>
        <v>7262.4453255749322</v>
      </c>
      <c r="AF109" s="38">
        <f t="shared" si="365"/>
        <v>7311.2611746529128</v>
      </c>
      <c r="AG109" s="38">
        <f t="shared" si="365"/>
        <v>7444.1399002020062</v>
      </c>
      <c r="AH109" s="38">
        <f t="shared" si="365"/>
        <v>7509.894229603321</v>
      </c>
      <c r="AI109" s="38">
        <f t="shared" si="365"/>
        <v>7661.506855154279</v>
      </c>
      <c r="AJ109" s="38">
        <f t="shared" si="365"/>
        <v>7712.1952153483708</v>
      </c>
      <c r="AK109" s="38">
        <f t="shared" ref="AK109:CV109" si="366" xml:space="preserve"> AK$103</f>
        <v>7872.3290017078853</v>
      </c>
      <c r="AL109" s="38">
        <f t="shared" si="366"/>
        <v>7921.8969155420127</v>
      </c>
      <c r="AM109" s="38">
        <f t="shared" si="366"/>
        <v>8090.4286115747145</v>
      </c>
      <c r="AN109" s="38">
        <f t="shared" si="366"/>
        <v>8141.6232466962874</v>
      </c>
      <c r="AO109" s="38">
        <f t="shared" si="366"/>
        <v>8302.569987492232</v>
      </c>
      <c r="AP109" s="38">
        <f t="shared" si="366"/>
        <v>8363.6007420210517</v>
      </c>
      <c r="AQ109" s="38">
        <f t="shared" si="366"/>
        <v>8550.5262864462602</v>
      </c>
      <c r="AR109" s="38">
        <f t="shared" si="366"/>
        <v>8596.9739612430822</v>
      </c>
      <c r="AS109" s="38">
        <f t="shared" si="366"/>
        <v>8793.375381237187</v>
      </c>
      <c r="AT109" s="38">
        <f t="shared" si="366"/>
        <v>8838.8134051014767</v>
      </c>
      <c r="AU109" s="38">
        <f t="shared" si="366"/>
        <v>9045.2885101187403</v>
      </c>
      <c r="AV109" s="38">
        <f t="shared" si="366"/>
        <v>9099.7268464693243</v>
      </c>
      <c r="AW109" s="38">
        <f t="shared" si="366"/>
        <v>9293.3825725466286</v>
      </c>
      <c r="AX109" s="38">
        <f t="shared" si="366"/>
        <v>9349.5474899564942</v>
      </c>
      <c r="AY109" s="38">
        <f t="shared" si="366"/>
        <v>0</v>
      </c>
      <c r="AZ109" s="38">
        <f t="shared" si="366"/>
        <v>0</v>
      </c>
      <c r="BA109" s="38">
        <f t="shared" si="366"/>
        <v>0</v>
      </c>
      <c r="BB109" s="38">
        <f t="shared" si="366"/>
        <v>0</v>
      </c>
      <c r="BC109" s="38">
        <f t="shared" si="366"/>
        <v>0</v>
      </c>
      <c r="BD109" s="38">
        <f t="shared" si="366"/>
        <v>0</v>
      </c>
      <c r="BE109" s="38">
        <f t="shared" si="366"/>
        <v>0</v>
      </c>
      <c r="BF109" s="38">
        <f t="shared" si="366"/>
        <v>0</v>
      </c>
      <c r="BG109" s="38">
        <f t="shared" si="366"/>
        <v>0</v>
      </c>
      <c r="BH109" s="38">
        <f t="shared" si="366"/>
        <v>0</v>
      </c>
      <c r="BI109" s="38">
        <f t="shared" si="366"/>
        <v>0</v>
      </c>
      <c r="BJ109" s="38">
        <f t="shared" si="366"/>
        <v>0</v>
      </c>
      <c r="BK109" s="38">
        <f t="shared" si="366"/>
        <v>0</v>
      </c>
      <c r="BL109" s="38">
        <f t="shared" si="366"/>
        <v>0</v>
      </c>
      <c r="BM109" s="38">
        <f t="shared" si="366"/>
        <v>0</v>
      </c>
      <c r="BN109" s="38">
        <f t="shared" si="366"/>
        <v>0</v>
      </c>
      <c r="BO109" s="38">
        <f t="shared" si="366"/>
        <v>0</v>
      </c>
      <c r="BP109" s="38">
        <f t="shared" si="366"/>
        <v>0</v>
      </c>
      <c r="BQ109" s="38">
        <f t="shared" si="366"/>
        <v>0</v>
      </c>
      <c r="BR109" s="38">
        <f t="shared" si="366"/>
        <v>0</v>
      </c>
      <c r="BS109" s="38">
        <f t="shared" si="366"/>
        <v>0</v>
      </c>
      <c r="BT109" s="38">
        <f t="shared" si="366"/>
        <v>0</v>
      </c>
      <c r="BU109" s="38">
        <f t="shared" si="366"/>
        <v>0</v>
      </c>
      <c r="BV109" s="38">
        <f t="shared" si="366"/>
        <v>0</v>
      </c>
      <c r="BW109" s="38">
        <f t="shared" si="366"/>
        <v>0</v>
      </c>
      <c r="BX109" s="38">
        <f t="shared" si="366"/>
        <v>0</v>
      </c>
      <c r="BY109" s="38">
        <f t="shared" si="366"/>
        <v>0</v>
      </c>
      <c r="BZ109" s="38">
        <f t="shared" si="366"/>
        <v>0</v>
      </c>
      <c r="CA109" s="38">
        <f t="shared" si="366"/>
        <v>0</v>
      </c>
      <c r="CB109" s="38">
        <f t="shared" si="366"/>
        <v>0</v>
      </c>
      <c r="CC109" s="38">
        <f t="shared" si="366"/>
        <v>0</v>
      </c>
      <c r="CD109" s="38">
        <f t="shared" si="366"/>
        <v>0</v>
      </c>
      <c r="CE109" s="38">
        <f t="shared" si="366"/>
        <v>0</v>
      </c>
      <c r="CF109" s="38">
        <f t="shared" si="366"/>
        <v>0</v>
      </c>
      <c r="CG109" s="38">
        <f t="shared" si="366"/>
        <v>0</v>
      </c>
      <c r="CH109" s="38">
        <f t="shared" si="366"/>
        <v>0</v>
      </c>
      <c r="CI109" s="38">
        <f t="shared" si="366"/>
        <v>0</v>
      </c>
      <c r="CJ109" s="38">
        <f t="shared" si="366"/>
        <v>0</v>
      </c>
      <c r="CK109" s="38">
        <f t="shared" si="366"/>
        <v>0</v>
      </c>
      <c r="CL109" s="38">
        <f t="shared" si="366"/>
        <v>0</v>
      </c>
      <c r="CM109" s="38">
        <f t="shared" si="366"/>
        <v>0</v>
      </c>
      <c r="CN109" s="38">
        <f t="shared" si="366"/>
        <v>0</v>
      </c>
      <c r="CO109" s="38">
        <f t="shared" si="366"/>
        <v>0</v>
      </c>
      <c r="CP109" s="38">
        <f t="shared" si="366"/>
        <v>0</v>
      </c>
      <c r="CQ109" s="38">
        <f t="shared" si="366"/>
        <v>0</v>
      </c>
      <c r="CR109" s="38">
        <f t="shared" si="366"/>
        <v>0</v>
      </c>
      <c r="CS109" s="38">
        <f t="shared" si="366"/>
        <v>0</v>
      </c>
      <c r="CT109" s="38">
        <f t="shared" si="366"/>
        <v>0</v>
      </c>
      <c r="CU109" s="38">
        <f t="shared" si="366"/>
        <v>0</v>
      </c>
      <c r="CV109" s="38">
        <f t="shared" si="366"/>
        <v>0</v>
      </c>
      <c r="CW109" s="38">
        <f t="shared" ref="CW109:FH109" si="367" xml:space="preserve"> CW$103</f>
        <v>0</v>
      </c>
      <c r="CX109" s="38">
        <f t="shared" si="367"/>
        <v>0</v>
      </c>
      <c r="CY109" s="38">
        <f t="shared" si="367"/>
        <v>0</v>
      </c>
      <c r="CZ109" s="38">
        <f t="shared" si="367"/>
        <v>0</v>
      </c>
      <c r="DA109" s="38">
        <f t="shared" si="367"/>
        <v>0</v>
      </c>
      <c r="DB109" s="38">
        <f t="shared" si="367"/>
        <v>0</v>
      </c>
      <c r="DC109" s="38">
        <f t="shared" si="367"/>
        <v>0</v>
      </c>
      <c r="DD109" s="38">
        <f t="shared" si="367"/>
        <v>0</v>
      </c>
      <c r="DE109" s="38">
        <f t="shared" si="367"/>
        <v>0</v>
      </c>
      <c r="DF109" s="38">
        <f t="shared" si="367"/>
        <v>0</v>
      </c>
      <c r="DG109" s="38">
        <f t="shared" si="367"/>
        <v>0</v>
      </c>
      <c r="DH109" s="38">
        <f t="shared" si="367"/>
        <v>0</v>
      </c>
      <c r="DI109" s="38">
        <f t="shared" si="367"/>
        <v>0</v>
      </c>
      <c r="DJ109" s="38">
        <f t="shared" si="367"/>
        <v>0</v>
      </c>
      <c r="DK109" s="38">
        <f t="shared" si="367"/>
        <v>0</v>
      </c>
      <c r="DL109" s="38">
        <f t="shared" si="367"/>
        <v>0</v>
      </c>
      <c r="DM109" s="38">
        <f t="shared" si="367"/>
        <v>0</v>
      </c>
      <c r="DN109" s="38">
        <f t="shared" si="367"/>
        <v>0</v>
      </c>
      <c r="DO109" s="38">
        <f t="shared" si="367"/>
        <v>0</v>
      </c>
      <c r="DP109" s="38">
        <f t="shared" si="367"/>
        <v>0</v>
      </c>
      <c r="DQ109" s="38">
        <f t="shared" si="367"/>
        <v>0</v>
      </c>
      <c r="DR109" s="38">
        <f t="shared" si="367"/>
        <v>0</v>
      </c>
      <c r="DS109" s="38">
        <f t="shared" si="367"/>
        <v>0</v>
      </c>
      <c r="DT109" s="38">
        <f t="shared" si="367"/>
        <v>0</v>
      </c>
      <c r="DU109" s="38">
        <f t="shared" si="367"/>
        <v>0</v>
      </c>
      <c r="DV109" s="38">
        <f t="shared" si="367"/>
        <v>0</v>
      </c>
      <c r="DW109" s="38">
        <f t="shared" si="367"/>
        <v>0</v>
      </c>
      <c r="DX109" s="38">
        <f t="shared" si="367"/>
        <v>0</v>
      </c>
      <c r="DY109" s="38">
        <f t="shared" si="367"/>
        <v>0</v>
      </c>
      <c r="DZ109" s="38">
        <f t="shared" si="367"/>
        <v>0</v>
      </c>
      <c r="EA109" s="38">
        <f t="shared" si="367"/>
        <v>0</v>
      </c>
      <c r="EB109" s="38">
        <f t="shared" si="367"/>
        <v>0</v>
      </c>
      <c r="EC109" s="38">
        <f t="shared" si="367"/>
        <v>0</v>
      </c>
      <c r="ED109" s="38">
        <f t="shared" si="367"/>
        <v>0</v>
      </c>
      <c r="EE109" s="38">
        <f t="shared" si="367"/>
        <v>0</v>
      </c>
      <c r="EF109" s="38">
        <f t="shared" si="367"/>
        <v>0</v>
      </c>
      <c r="EG109" s="38">
        <f t="shared" si="367"/>
        <v>0</v>
      </c>
      <c r="EH109" s="38">
        <f t="shared" si="367"/>
        <v>0</v>
      </c>
      <c r="EI109" s="38">
        <f t="shared" si="367"/>
        <v>0</v>
      </c>
      <c r="EJ109" s="38">
        <f t="shared" si="367"/>
        <v>0</v>
      </c>
      <c r="EK109" s="38">
        <f t="shared" si="367"/>
        <v>0</v>
      </c>
      <c r="EL109" s="38">
        <f t="shared" si="367"/>
        <v>0</v>
      </c>
      <c r="EM109" s="38">
        <f t="shared" si="367"/>
        <v>0</v>
      </c>
      <c r="EN109" s="38">
        <f t="shared" si="367"/>
        <v>0</v>
      </c>
      <c r="EO109" s="38">
        <f t="shared" si="367"/>
        <v>0</v>
      </c>
      <c r="EP109" s="38">
        <f t="shared" si="367"/>
        <v>0</v>
      </c>
      <c r="EQ109" s="38">
        <f t="shared" si="367"/>
        <v>0</v>
      </c>
      <c r="ER109" s="38">
        <f t="shared" si="367"/>
        <v>0</v>
      </c>
      <c r="ES109" s="38">
        <f t="shared" si="367"/>
        <v>0</v>
      </c>
      <c r="ET109" s="38">
        <f t="shared" si="367"/>
        <v>0</v>
      </c>
      <c r="EU109" s="38">
        <f t="shared" si="367"/>
        <v>0</v>
      </c>
      <c r="EV109" s="38">
        <f t="shared" si="367"/>
        <v>0</v>
      </c>
      <c r="EW109" s="38">
        <f t="shared" si="367"/>
        <v>0</v>
      </c>
      <c r="EX109" s="38">
        <f t="shared" si="367"/>
        <v>0</v>
      </c>
      <c r="EY109" s="38">
        <f t="shared" si="367"/>
        <v>0</v>
      </c>
      <c r="EZ109" s="38">
        <f t="shared" si="367"/>
        <v>0</v>
      </c>
      <c r="FA109" s="38">
        <f t="shared" si="367"/>
        <v>0</v>
      </c>
      <c r="FB109" s="38">
        <f t="shared" si="367"/>
        <v>0</v>
      </c>
      <c r="FC109" s="38">
        <f t="shared" si="367"/>
        <v>0</v>
      </c>
      <c r="FD109" s="38">
        <f t="shared" si="367"/>
        <v>0</v>
      </c>
      <c r="FE109" s="38">
        <f t="shared" si="367"/>
        <v>0</v>
      </c>
      <c r="FF109" s="38">
        <f t="shared" si="367"/>
        <v>0</v>
      </c>
      <c r="FG109" s="38">
        <f t="shared" si="367"/>
        <v>0</v>
      </c>
      <c r="FH109" s="38">
        <f t="shared" si="367"/>
        <v>0</v>
      </c>
      <c r="FI109" s="38">
        <f t="shared" ref="FI109:GJ109" si="368" xml:space="preserve"> FI$103</f>
        <v>0</v>
      </c>
      <c r="FJ109" s="38">
        <f t="shared" si="368"/>
        <v>0</v>
      </c>
      <c r="FK109" s="38">
        <f t="shared" si="368"/>
        <v>0</v>
      </c>
      <c r="FL109" s="38">
        <f t="shared" si="368"/>
        <v>0</v>
      </c>
      <c r="FM109" s="38">
        <f t="shared" si="368"/>
        <v>0</v>
      </c>
      <c r="FN109" s="38">
        <f t="shared" si="368"/>
        <v>0</v>
      </c>
      <c r="FO109" s="38">
        <f t="shared" si="368"/>
        <v>0</v>
      </c>
      <c r="FP109" s="38">
        <f t="shared" si="368"/>
        <v>0</v>
      </c>
      <c r="FQ109" s="38">
        <f t="shared" si="368"/>
        <v>0</v>
      </c>
      <c r="FR109" s="38">
        <f t="shared" si="368"/>
        <v>0</v>
      </c>
      <c r="FS109" s="38">
        <f t="shared" si="368"/>
        <v>0</v>
      </c>
      <c r="FT109" s="38">
        <f t="shared" si="368"/>
        <v>0</v>
      </c>
      <c r="FU109" s="38">
        <f t="shared" si="368"/>
        <v>0</v>
      </c>
      <c r="FV109" s="38">
        <f t="shared" si="368"/>
        <v>0</v>
      </c>
      <c r="FW109" s="38">
        <f t="shared" si="368"/>
        <v>0</v>
      </c>
      <c r="FX109" s="38">
        <f t="shared" si="368"/>
        <v>0</v>
      </c>
      <c r="FY109" s="38">
        <f t="shared" si="368"/>
        <v>0</v>
      </c>
      <c r="FZ109" s="38">
        <f t="shared" si="368"/>
        <v>0</v>
      </c>
      <c r="GA109" s="38">
        <f t="shared" si="368"/>
        <v>0</v>
      </c>
      <c r="GB109" s="38">
        <f t="shared" si="368"/>
        <v>0</v>
      </c>
      <c r="GC109" s="38">
        <f t="shared" si="368"/>
        <v>0</v>
      </c>
      <c r="GD109" s="38">
        <f t="shared" si="368"/>
        <v>0</v>
      </c>
      <c r="GE109" s="38">
        <f t="shared" si="368"/>
        <v>0</v>
      </c>
      <c r="GF109" s="38">
        <f t="shared" si="368"/>
        <v>0</v>
      </c>
      <c r="GG109" s="38">
        <f t="shared" si="368"/>
        <v>0</v>
      </c>
      <c r="GH109" s="38">
        <f t="shared" si="368"/>
        <v>0</v>
      </c>
      <c r="GI109" s="38">
        <f t="shared" si="368"/>
        <v>0</v>
      </c>
      <c r="GJ109" s="38">
        <f t="shared" si="368"/>
        <v>0</v>
      </c>
    </row>
    <row r="110" spans="1:192" s="574" customFormat="1" x14ac:dyDescent="0.25">
      <c r="A110" s="404"/>
      <c r="B110" s="404"/>
      <c r="C110" s="405"/>
      <c r="D110" s="406"/>
      <c r="E110" s="407" t="s">
        <v>177</v>
      </c>
      <c r="F110" s="407"/>
      <c r="G110" s="407" t="str">
        <f xml:space="preserve"> SMU</f>
        <v>$ 000s</v>
      </c>
      <c r="H110" s="407"/>
      <c r="I110" s="408"/>
      <c r="J110" s="407">
        <f t="shared" ref="J110:AO110" si="369" xml:space="preserve"> J107 + J108 - J109</f>
        <v>0</v>
      </c>
      <c r="K110" s="407">
        <f t="shared" si="369"/>
        <v>0</v>
      </c>
      <c r="L110" s="407">
        <f t="shared" si="369"/>
        <v>0</v>
      </c>
      <c r="M110" s="407">
        <f t="shared" si="369"/>
        <v>23570.90695068788</v>
      </c>
      <c r="N110" s="407">
        <f t="shared" si="369"/>
        <v>96630.914334776666</v>
      </c>
      <c r="O110" s="407">
        <f t="shared" si="369"/>
        <v>171125.20783500391</v>
      </c>
      <c r="P110" s="407">
        <f t="shared" si="369"/>
        <v>261452.83409255982</v>
      </c>
      <c r="Q110" s="407">
        <f t="shared" si="369"/>
        <v>252065.77388239681</v>
      </c>
      <c r="R110" s="407">
        <f t="shared" si="369"/>
        <v>245111.22349254857</v>
      </c>
      <c r="S110" s="407">
        <f t="shared" si="369"/>
        <v>238892.72510195296</v>
      </c>
      <c r="T110" s="407">
        <f t="shared" si="369"/>
        <v>232615.12880774323</v>
      </c>
      <c r="U110" s="407">
        <f t="shared" si="369"/>
        <v>226237.0433090126</v>
      </c>
      <c r="V110" s="407">
        <f t="shared" si="369"/>
        <v>219800.95704117796</v>
      </c>
      <c r="W110" s="407">
        <f t="shared" si="369"/>
        <v>213257.57058761103</v>
      </c>
      <c r="X110" s="407">
        <f t="shared" si="369"/>
        <v>206666.21733776931</v>
      </c>
      <c r="Y110" s="407">
        <f t="shared" si="369"/>
        <v>199967.05767008226</v>
      </c>
      <c r="Z110" s="407">
        <f t="shared" si="369"/>
        <v>193197.09567502991</v>
      </c>
      <c r="AA110" s="407">
        <f t="shared" si="369"/>
        <v>186306.55217273251</v>
      </c>
      <c r="AB110" s="407">
        <f t="shared" si="369"/>
        <v>179361.50027754437</v>
      </c>
      <c r="AC110" s="407">
        <f t="shared" si="369"/>
        <v>172288.49625850294</v>
      </c>
      <c r="AD110" s="407">
        <f t="shared" si="369"/>
        <v>165161.52565868944</v>
      </c>
      <c r="AE110" s="407">
        <f t="shared" si="369"/>
        <v>157899.08033311451</v>
      </c>
      <c r="AF110" s="407">
        <f t="shared" si="369"/>
        <v>150587.81915846161</v>
      </c>
      <c r="AG110" s="407">
        <f t="shared" si="369"/>
        <v>143143.6792582596</v>
      </c>
      <c r="AH110" s="407">
        <f t="shared" si="369"/>
        <v>135633.78502865628</v>
      </c>
      <c r="AI110" s="407">
        <f t="shared" si="369"/>
        <v>127972.278173502</v>
      </c>
      <c r="AJ110" s="407">
        <f t="shared" si="369"/>
        <v>120260.08295815362</v>
      </c>
      <c r="AK110" s="407">
        <f t="shared" si="369"/>
        <v>112387.75395644574</v>
      </c>
      <c r="AL110" s="407">
        <f t="shared" si="369"/>
        <v>104465.85704090373</v>
      </c>
      <c r="AM110" s="407">
        <f t="shared" si="369"/>
        <v>96375.428429329026</v>
      </c>
      <c r="AN110" s="407">
        <f t="shared" si="369"/>
        <v>88233.805182632743</v>
      </c>
      <c r="AO110" s="407">
        <f t="shared" si="369"/>
        <v>79931.235195140514</v>
      </c>
      <c r="AP110" s="407">
        <f t="shared" ref="AP110:BU110" si="370" xml:space="preserve"> AP107 + AP108 - AP109</f>
        <v>71567.634453119463</v>
      </c>
      <c r="AQ110" s="407">
        <f t="shared" si="370"/>
        <v>63017.108166673206</v>
      </c>
      <c r="AR110" s="407">
        <f t="shared" si="370"/>
        <v>54420.13420543012</v>
      </c>
      <c r="AS110" s="407">
        <f t="shared" si="370"/>
        <v>45626.758824192933</v>
      </c>
      <c r="AT110" s="407">
        <f t="shared" si="370"/>
        <v>36787.945419091455</v>
      </c>
      <c r="AU110" s="407">
        <f t="shared" si="370"/>
        <v>27742.656908972713</v>
      </c>
      <c r="AV110" s="407">
        <f t="shared" si="370"/>
        <v>18642.930062503387</v>
      </c>
      <c r="AW110" s="407">
        <f t="shared" si="370"/>
        <v>9349.547489956758</v>
      </c>
      <c r="AX110" s="407">
        <f t="shared" si="370"/>
        <v>2.6375346351414919E-10</v>
      </c>
      <c r="AY110" s="407">
        <f t="shared" si="370"/>
        <v>2.6375346351414919E-10</v>
      </c>
      <c r="AZ110" s="407">
        <f t="shared" si="370"/>
        <v>2.6375346351414919E-10</v>
      </c>
      <c r="BA110" s="407">
        <f t="shared" si="370"/>
        <v>2.6375346351414919E-10</v>
      </c>
      <c r="BB110" s="407">
        <f t="shared" si="370"/>
        <v>2.6375346351414919E-10</v>
      </c>
      <c r="BC110" s="407">
        <f t="shared" si="370"/>
        <v>2.6375346351414919E-10</v>
      </c>
      <c r="BD110" s="407">
        <f t="shared" si="370"/>
        <v>2.6375346351414919E-10</v>
      </c>
      <c r="BE110" s="407">
        <f t="shared" si="370"/>
        <v>2.6375346351414919E-10</v>
      </c>
      <c r="BF110" s="407">
        <f t="shared" si="370"/>
        <v>2.6375346351414919E-10</v>
      </c>
      <c r="BG110" s="407">
        <f t="shared" si="370"/>
        <v>2.6375346351414919E-10</v>
      </c>
      <c r="BH110" s="407">
        <f t="shared" si="370"/>
        <v>2.6375346351414919E-10</v>
      </c>
      <c r="BI110" s="407">
        <f t="shared" si="370"/>
        <v>2.6375346351414919E-10</v>
      </c>
      <c r="BJ110" s="407">
        <f t="shared" si="370"/>
        <v>2.6375346351414919E-10</v>
      </c>
      <c r="BK110" s="407">
        <f t="shared" si="370"/>
        <v>2.6375346351414919E-10</v>
      </c>
      <c r="BL110" s="407">
        <f t="shared" si="370"/>
        <v>2.6375346351414919E-10</v>
      </c>
      <c r="BM110" s="407">
        <f t="shared" si="370"/>
        <v>2.6375346351414919E-10</v>
      </c>
      <c r="BN110" s="407">
        <f t="shared" si="370"/>
        <v>2.6375346351414919E-10</v>
      </c>
      <c r="BO110" s="407">
        <f t="shared" si="370"/>
        <v>2.6375346351414919E-10</v>
      </c>
      <c r="BP110" s="407">
        <f t="shared" si="370"/>
        <v>2.6375346351414919E-10</v>
      </c>
      <c r="BQ110" s="407">
        <f t="shared" si="370"/>
        <v>2.6375346351414919E-10</v>
      </c>
      <c r="BR110" s="407">
        <f t="shared" si="370"/>
        <v>2.6375346351414919E-10</v>
      </c>
      <c r="BS110" s="407">
        <f t="shared" si="370"/>
        <v>2.6375346351414919E-10</v>
      </c>
      <c r="BT110" s="407">
        <f t="shared" si="370"/>
        <v>2.6375346351414919E-10</v>
      </c>
      <c r="BU110" s="407">
        <f t="shared" si="370"/>
        <v>2.6375346351414919E-10</v>
      </c>
      <c r="BV110" s="407">
        <f t="shared" ref="BV110:DA110" si="371" xml:space="preserve"> BV107 + BV108 - BV109</f>
        <v>2.6375346351414919E-10</v>
      </c>
      <c r="BW110" s="407">
        <f t="shared" si="371"/>
        <v>2.6375346351414919E-10</v>
      </c>
      <c r="BX110" s="407">
        <f t="shared" si="371"/>
        <v>2.6375346351414919E-10</v>
      </c>
      <c r="BY110" s="407">
        <f t="shared" si="371"/>
        <v>2.6375346351414919E-10</v>
      </c>
      <c r="BZ110" s="407">
        <f t="shared" si="371"/>
        <v>2.6375346351414919E-10</v>
      </c>
      <c r="CA110" s="407">
        <f t="shared" si="371"/>
        <v>2.6375346351414919E-10</v>
      </c>
      <c r="CB110" s="407">
        <f t="shared" si="371"/>
        <v>2.6375346351414919E-10</v>
      </c>
      <c r="CC110" s="407">
        <f t="shared" si="371"/>
        <v>2.6375346351414919E-10</v>
      </c>
      <c r="CD110" s="407">
        <f t="shared" si="371"/>
        <v>2.6375346351414919E-10</v>
      </c>
      <c r="CE110" s="407">
        <f t="shared" si="371"/>
        <v>2.6375346351414919E-10</v>
      </c>
      <c r="CF110" s="407">
        <f t="shared" si="371"/>
        <v>2.6375346351414919E-10</v>
      </c>
      <c r="CG110" s="407">
        <f t="shared" si="371"/>
        <v>2.6375346351414919E-10</v>
      </c>
      <c r="CH110" s="407">
        <f t="shared" si="371"/>
        <v>2.6375346351414919E-10</v>
      </c>
      <c r="CI110" s="407">
        <f t="shared" si="371"/>
        <v>2.6375346351414919E-10</v>
      </c>
      <c r="CJ110" s="407">
        <f t="shared" si="371"/>
        <v>2.6375346351414919E-10</v>
      </c>
      <c r="CK110" s="407">
        <f t="shared" si="371"/>
        <v>2.6375346351414919E-10</v>
      </c>
      <c r="CL110" s="407">
        <f t="shared" si="371"/>
        <v>2.6375346351414919E-10</v>
      </c>
      <c r="CM110" s="407">
        <f t="shared" si="371"/>
        <v>2.6375346351414919E-10</v>
      </c>
      <c r="CN110" s="407">
        <f t="shared" si="371"/>
        <v>2.6375346351414919E-10</v>
      </c>
      <c r="CO110" s="407">
        <f t="shared" si="371"/>
        <v>2.6375346351414919E-10</v>
      </c>
      <c r="CP110" s="407">
        <f t="shared" si="371"/>
        <v>2.6375346351414919E-10</v>
      </c>
      <c r="CQ110" s="407">
        <f t="shared" si="371"/>
        <v>2.6375346351414919E-10</v>
      </c>
      <c r="CR110" s="407">
        <f t="shared" si="371"/>
        <v>2.6375346351414919E-10</v>
      </c>
      <c r="CS110" s="407">
        <f t="shared" si="371"/>
        <v>2.6375346351414919E-10</v>
      </c>
      <c r="CT110" s="407">
        <f t="shared" si="371"/>
        <v>2.6375346351414919E-10</v>
      </c>
      <c r="CU110" s="407">
        <f t="shared" si="371"/>
        <v>2.6375346351414919E-10</v>
      </c>
      <c r="CV110" s="407">
        <f t="shared" si="371"/>
        <v>2.6375346351414919E-10</v>
      </c>
      <c r="CW110" s="407">
        <f t="shared" si="371"/>
        <v>2.6375346351414919E-10</v>
      </c>
      <c r="CX110" s="407">
        <f t="shared" si="371"/>
        <v>2.6375346351414919E-10</v>
      </c>
      <c r="CY110" s="407">
        <f t="shared" si="371"/>
        <v>2.6375346351414919E-10</v>
      </c>
      <c r="CZ110" s="407">
        <f t="shared" si="371"/>
        <v>2.6375346351414919E-10</v>
      </c>
      <c r="DA110" s="407">
        <f t="shared" si="371"/>
        <v>2.6375346351414919E-10</v>
      </c>
      <c r="DB110" s="407">
        <f t="shared" ref="DB110:EG110" si="372" xml:space="preserve"> DB107 + DB108 - DB109</f>
        <v>2.6375346351414919E-10</v>
      </c>
      <c r="DC110" s="407">
        <f t="shared" si="372"/>
        <v>2.6375346351414919E-10</v>
      </c>
      <c r="DD110" s="407">
        <f t="shared" si="372"/>
        <v>2.6375346351414919E-10</v>
      </c>
      <c r="DE110" s="407">
        <f t="shared" si="372"/>
        <v>2.6375346351414919E-10</v>
      </c>
      <c r="DF110" s="407">
        <f t="shared" si="372"/>
        <v>2.6375346351414919E-10</v>
      </c>
      <c r="DG110" s="407">
        <f t="shared" si="372"/>
        <v>2.6375346351414919E-10</v>
      </c>
      <c r="DH110" s="407">
        <f t="shared" si="372"/>
        <v>2.6375346351414919E-10</v>
      </c>
      <c r="DI110" s="407">
        <f t="shared" si="372"/>
        <v>2.6375346351414919E-10</v>
      </c>
      <c r="DJ110" s="407">
        <f t="shared" si="372"/>
        <v>2.6375346351414919E-10</v>
      </c>
      <c r="DK110" s="407">
        <f t="shared" si="372"/>
        <v>2.6375346351414919E-10</v>
      </c>
      <c r="DL110" s="407">
        <f t="shared" si="372"/>
        <v>2.6375346351414919E-10</v>
      </c>
      <c r="DM110" s="407">
        <f t="shared" si="372"/>
        <v>2.6375346351414919E-10</v>
      </c>
      <c r="DN110" s="407">
        <f t="shared" si="372"/>
        <v>2.6375346351414919E-10</v>
      </c>
      <c r="DO110" s="407">
        <f t="shared" si="372"/>
        <v>2.6375346351414919E-10</v>
      </c>
      <c r="DP110" s="407">
        <f t="shared" si="372"/>
        <v>2.6375346351414919E-10</v>
      </c>
      <c r="DQ110" s="407">
        <f t="shared" si="372"/>
        <v>2.6375346351414919E-10</v>
      </c>
      <c r="DR110" s="407">
        <f t="shared" si="372"/>
        <v>2.6375346351414919E-10</v>
      </c>
      <c r="DS110" s="407">
        <f t="shared" si="372"/>
        <v>2.6375346351414919E-10</v>
      </c>
      <c r="DT110" s="407">
        <f t="shared" si="372"/>
        <v>2.6375346351414919E-10</v>
      </c>
      <c r="DU110" s="407">
        <f t="shared" si="372"/>
        <v>2.6375346351414919E-10</v>
      </c>
      <c r="DV110" s="407">
        <f t="shared" si="372"/>
        <v>2.6375346351414919E-10</v>
      </c>
      <c r="DW110" s="407">
        <f t="shared" si="372"/>
        <v>2.6375346351414919E-10</v>
      </c>
      <c r="DX110" s="407">
        <f t="shared" si="372"/>
        <v>2.6375346351414919E-10</v>
      </c>
      <c r="DY110" s="407">
        <f t="shared" si="372"/>
        <v>2.6375346351414919E-10</v>
      </c>
      <c r="DZ110" s="407">
        <f t="shared" si="372"/>
        <v>2.6375346351414919E-10</v>
      </c>
      <c r="EA110" s="407">
        <f t="shared" si="372"/>
        <v>2.6375346351414919E-10</v>
      </c>
      <c r="EB110" s="407">
        <f t="shared" si="372"/>
        <v>2.6375346351414919E-10</v>
      </c>
      <c r="EC110" s="407">
        <f t="shared" si="372"/>
        <v>2.6375346351414919E-10</v>
      </c>
      <c r="ED110" s="407">
        <f t="shared" si="372"/>
        <v>2.6375346351414919E-10</v>
      </c>
      <c r="EE110" s="407">
        <f t="shared" si="372"/>
        <v>2.6375346351414919E-10</v>
      </c>
      <c r="EF110" s="407">
        <f t="shared" si="372"/>
        <v>2.6375346351414919E-10</v>
      </c>
      <c r="EG110" s="407">
        <f t="shared" si="372"/>
        <v>2.6375346351414919E-10</v>
      </c>
      <c r="EH110" s="407">
        <f t="shared" ref="EH110:FM110" si="373" xml:space="preserve"> EH107 + EH108 - EH109</f>
        <v>2.6375346351414919E-10</v>
      </c>
      <c r="EI110" s="407">
        <f t="shared" si="373"/>
        <v>2.6375346351414919E-10</v>
      </c>
      <c r="EJ110" s="407">
        <f t="shared" si="373"/>
        <v>2.6375346351414919E-10</v>
      </c>
      <c r="EK110" s="407">
        <f t="shared" si="373"/>
        <v>2.6375346351414919E-10</v>
      </c>
      <c r="EL110" s="407">
        <f t="shared" si="373"/>
        <v>2.6375346351414919E-10</v>
      </c>
      <c r="EM110" s="407">
        <f t="shared" si="373"/>
        <v>2.6375346351414919E-10</v>
      </c>
      <c r="EN110" s="407">
        <f t="shared" si="373"/>
        <v>2.6375346351414919E-10</v>
      </c>
      <c r="EO110" s="407">
        <f t="shared" si="373"/>
        <v>2.6375346351414919E-10</v>
      </c>
      <c r="EP110" s="407">
        <f t="shared" si="373"/>
        <v>2.6375346351414919E-10</v>
      </c>
      <c r="EQ110" s="407">
        <f t="shared" si="373"/>
        <v>2.6375346351414919E-10</v>
      </c>
      <c r="ER110" s="407">
        <f t="shared" si="373"/>
        <v>2.6375346351414919E-10</v>
      </c>
      <c r="ES110" s="407">
        <f t="shared" si="373"/>
        <v>2.6375346351414919E-10</v>
      </c>
      <c r="ET110" s="407">
        <f t="shared" si="373"/>
        <v>2.6375346351414919E-10</v>
      </c>
      <c r="EU110" s="407">
        <f t="shared" si="373"/>
        <v>2.6375346351414919E-10</v>
      </c>
      <c r="EV110" s="407">
        <f t="shared" si="373"/>
        <v>2.6375346351414919E-10</v>
      </c>
      <c r="EW110" s="407">
        <f t="shared" si="373"/>
        <v>2.6375346351414919E-10</v>
      </c>
      <c r="EX110" s="407">
        <f t="shared" si="373"/>
        <v>2.6375346351414919E-10</v>
      </c>
      <c r="EY110" s="407">
        <f t="shared" si="373"/>
        <v>2.6375346351414919E-10</v>
      </c>
      <c r="EZ110" s="407">
        <f t="shared" si="373"/>
        <v>2.6375346351414919E-10</v>
      </c>
      <c r="FA110" s="407">
        <f t="shared" si="373"/>
        <v>2.6375346351414919E-10</v>
      </c>
      <c r="FB110" s="407">
        <f t="shared" si="373"/>
        <v>2.6375346351414919E-10</v>
      </c>
      <c r="FC110" s="407">
        <f t="shared" si="373"/>
        <v>2.6375346351414919E-10</v>
      </c>
      <c r="FD110" s="407">
        <f t="shared" si="373"/>
        <v>2.6375346351414919E-10</v>
      </c>
      <c r="FE110" s="407">
        <f t="shared" si="373"/>
        <v>2.6375346351414919E-10</v>
      </c>
      <c r="FF110" s="407">
        <f t="shared" si="373"/>
        <v>2.6375346351414919E-10</v>
      </c>
      <c r="FG110" s="407">
        <f t="shared" si="373"/>
        <v>2.6375346351414919E-10</v>
      </c>
      <c r="FH110" s="407">
        <f t="shared" si="373"/>
        <v>2.6375346351414919E-10</v>
      </c>
      <c r="FI110" s="407">
        <f t="shared" si="373"/>
        <v>2.6375346351414919E-10</v>
      </c>
      <c r="FJ110" s="407">
        <f t="shared" si="373"/>
        <v>2.6375346351414919E-10</v>
      </c>
      <c r="FK110" s="407">
        <f t="shared" si="373"/>
        <v>2.6375346351414919E-10</v>
      </c>
      <c r="FL110" s="407">
        <f t="shared" si="373"/>
        <v>2.6375346351414919E-10</v>
      </c>
      <c r="FM110" s="407">
        <f t="shared" si="373"/>
        <v>2.6375346351414919E-10</v>
      </c>
      <c r="FN110" s="407">
        <f t="shared" ref="FN110:GJ110" si="374" xml:space="preserve"> FN107 + FN108 - FN109</f>
        <v>2.6375346351414919E-10</v>
      </c>
      <c r="FO110" s="407">
        <f t="shared" si="374"/>
        <v>2.6375346351414919E-10</v>
      </c>
      <c r="FP110" s="407">
        <f t="shared" si="374"/>
        <v>2.6375346351414919E-10</v>
      </c>
      <c r="FQ110" s="407">
        <f t="shared" si="374"/>
        <v>2.6375346351414919E-10</v>
      </c>
      <c r="FR110" s="407">
        <f t="shared" si="374"/>
        <v>2.6375346351414919E-10</v>
      </c>
      <c r="FS110" s="407">
        <f t="shared" si="374"/>
        <v>2.6375346351414919E-10</v>
      </c>
      <c r="FT110" s="407">
        <f t="shared" si="374"/>
        <v>2.6375346351414919E-10</v>
      </c>
      <c r="FU110" s="407">
        <f t="shared" si="374"/>
        <v>2.6375346351414919E-10</v>
      </c>
      <c r="FV110" s="407">
        <f t="shared" si="374"/>
        <v>2.6375346351414919E-10</v>
      </c>
      <c r="FW110" s="407">
        <f t="shared" si="374"/>
        <v>2.6375346351414919E-10</v>
      </c>
      <c r="FX110" s="407">
        <f t="shared" si="374"/>
        <v>2.6375346351414919E-10</v>
      </c>
      <c r="FY110" s="407">
        <f t="shared" si="374"/>
        <v>2.6375346351414919E-10</v>
      </c>
      <c r="FZ110" s="407">
        <f t="shared" si="374"/>
        <v>2.6375346351414919E-10</v>
      </c>
      <c r="GA110" s="407">
        <f t="shared" si="374"/>
        <v>2.6375346351414919E-10</v>
      </c>
      <c r="GB110" s="407">
        <f t="shared" si="374"/>
        <v>2.6375346351414919E-10</v>
      </c>
      <c r="GC110" s="407">
        <f t="shared" si="374"/>
        <v>2.6375346351414919E-10</v>
      </c>
      <c r="GD110" s="407">
        <f t="shared" si="374"/>
        <v>2.6375346351414919E-10</v>
      </c>
      <c r="GE110" s="407">
        <f t="shared" si="374"/>
        <v>2.6375346351414919E-10</v>
      </c>
      <c r="GF110" s="407">
        <f t="shared" si="374"/>
        <v>2.6375346351414919E-10</v>
      </c>
      <c r="GG110" s="407">
        <f t="shared" si="374"/>
        <v>2.6375346351414919E-10</v>
      </c>
      <c r="GH110" s="407">
        <f t="shared" si="374"/>
        <v>2.6375346351414919E-10</v>
      </c>
      <c r="GI110" s="407">
        <f t="shared" si="374"/>
        <v>2.6375346351414919E-10</v>
      </c>
      <c r="GJ110" s="407">
        <f t="shared" si="374"/>
        <v>2.6375346351414919E-10</v>
      </c>
    </row>
    <row r="112" spans="1:192" x14ac:dyDescent="0.25">
      <c r="B112" s="15" t="s">
        <v>179</v>
      </c>
    </row>
    <row r="113" spans="1:192" x14ac:dyDescent="0.25">
      <c r="E113" s="146" t="str">
        <f xml:space="preserve"> InpC!E$110</f>
        <v>Propoprtion of senior debt hedged</v>
      </c>
      <c r="F113" s="327">
        <f xml:space="preserve"> InpC!F$110</f>
        <v>0.8</v>
      </c>
      <c r="G113" s="146" t="str">
        <f xml:space="preserve"> InpC!G$110</f>
        <v>%</v>
      </c>
      <c r="H113" s="38"/>
    </row>
    <row r="114" spans="1:192" x14ac:dyDescent="0.25">
      <c r="E114" s="146" t="str">
        <f xml:space="preserve"> InpC!E$116</f>
        <v>Senior debt - T1 swap rate</v>
      </c>
      <c r="F114" s="327">
        <f xml:space="preserve"> InpC!F$116</f>
        <v>1.4999999999999999E-2</v>
      </c>
      <c r="G114" s="146" t="str">
        <f xml:space="preserve"> InpC!G$116</f>
        <v>% p.a.</v>
      </c>
      <c r="H114" s="38"/>
    </row>
    <row r="115" spans="1:192" x14ac:dyDescent="0.25">
      <c r="E115" s="146" t="str">
        <f xml:space="preserve"> InpC!E$117</f>
        <v>Senior debt - T1 interest margin</v>
      </c>
      <c r="F115" s="327">
        <f xml:space="preserve"> InpC!F$117</f>
        <v>2.5000000000000001E-2</v>
      </c>
      <c r="G115" s="146" t="str">
        <f xml:space="preserve"> InpC!G$117</f>
        <v>% p.a.</v>
      </c>
      <c r="H115" s="38"/>
    </row>
    <row r="116" spans="1:192" x14ac:dyDescent="0.25">
      <c r="E116" s="475" t="str">
        <f xml:space="preserve"> InpS!E$13</f>
        <v>Active senior debt forward curve</v>
      </c>
      <c r="F116" s="475">
        <f xml:space="preserve"> InpS!F$13</f>
        <v>0</v>
      </c>
      <c r="G116" s="475" t="str">
        <f xml:space="preserve"> InpS!G$13</f>
        <v>% p.a.</v>
      </c>
      <c r="H116" s="475">
        <f xml:space="preserve"> InpS!H$13</f>
        <v>0</v>
      </c>
      <c r="I116" s="475">
        <f xml:space="preserve"> InpS!I$13</f>
        <v>0</v>
      </c>
      <c r="J116" s="475">
        <f xml:space="preserve"> InpS!J$13</f>
        <v>0.02</v>
      </c>
      <c r="K116" s="475">
        <f xml:space="preserve"> InpS!K$13</f>
        <v>2.0062E-2</v>
      </c>
      <c r="L116" s="475">
        <f xml:space="preserve"> InpS!L$13</f>
        <v>2.0124E-2</v>
      </c>
      <c r="M116" s="475">
        <f xml:space="preserve"> InpS!M$13</f>
        <v>2.0184000000000001E-2</v>
      </c>
      <c r="N116" s="475">
        <f xml:space="preserve"> InpS!N$13</f>
        <v>2.0241000000000002E-2</v>
      </c>
      <c r="O116" s="475">
        <f xml:space="preserve"> InpS!O$13</f>
        <v>2.0308000000000003E-2</v>
      </c>
      <c r="P116" s="475">
        <f xml:space="preserve"> InpS!P$13</f>
        <v>2.0375000000000004E-2</v>
      </c>
      <c r="Q116" s="475">
        <f xml:space="preserve"> InpS!Q$13</f>
        <v>2.0434000000000004E-2</v>
      </c>
      <c r="R116" s="475">
        <f xml:space="preserve"> InpS!R$13</f>
        <v>2.0506000000000003E-2</v>
      </c>
      <c r="S116" s="475">
        <f xml:space="preserve"> InpS!S$13</f>
        <v>2.0569000000000004E-2</v>
      </c>
      <c r="T116" s="475">
        <f xml:space="preserve"> InpS!T$13</f>
        <v>2.0620000000000003E-2</v>
      </c>
      <c r="U116" s="475">
        <f xml:space="preserve"> InpS!U$13</f>
        <v>2.0666000000000004E-2</v>
      </c>
      <c r="V116" s="475">
        <f xml:space="preserve"> InpS!V$13</f>
        <v>2.0719000000000005E-2</v>
      </c>
      <c r="W116" s="475">
        <f xml:space="preserve"> InpS!W$13</f>
        <v>2.0757000000000005E-2</v>
      </c>
      <c r="X116" s="475">
        <f xml:space="preserve"> InpS!X$13</f>
        <v>2.0795000000000004E-2</v>
      </c>
      <c r="Y116" s="475">
        <f xml:space="preserve"> InpS!Y$13</f>
        <v>2.0850000000000004E-2</v>
      </c>
      <c r="Z116" s="475">
        <f xml:space="preserve"> InpS!Z$13</f>
        <v>2.0888000000000004E-2</v>
      </c>
      <c r="AA116" s="475">
        <f xml:space="preserve"> InpS!AA$13</f>
        <v>2.0954000000000004E-2</v>
      </c>
      <c r="AB116" s="475">
        <f xml:space="preserve"> InpS!AB$13</f>
        <v>2.1024000000000004E-2</v>
      </c>
      <c r="AC116" s="475">
        <f xml:space="preserve"> InpS!AC$13</f>
        <v>2.1091000000000006E-2</v>
      </c>
      <c r="AD116" s="475">
        <f xml:space="preserve"> InpS!AD$13</f>
        <v>2.1134000000000007E-2</v>
      </c>
      <c r="AE116" s="475">
        <f xml:space="preserve"> InpS!AE$13</f>
        <v>2.1205000000000009E-2</v>
      </c>
      <c r="AF116" s="475">
        <f xml:space="preserve"> InpS!AF$13</f>
        <v>2.127900000000001E-2</v>
      </c>
      <c r="AG116" s="475">
        <f xml:space="preserve"> InpS!AG$13</f>
        <v>2.1316000000000009E-2</v>
      </c>
      <c r="AH116" s="475">
        <f xml:space="preserve"> InpS!AH$13</f>
        <v>2.1367000000000008E-2</v>
      </c>
      <c r="AI116" s="475">
        <f xml:space="preserve"> InpS!AI$13</f>
        <v>2.1421000000000006E-2</v>
      </c>
      <c r="AJ116" s="475">
        <f xml:space="preserve"> InpS!AJ$13</f>
        <v>2.1470000000000006E-2</v>
      </c>
      <c r="AK116" s="475">
        <f xml:space="preserve"> InpS!AK$13</f>
        <v>2.1516000000000007E-2</v>
      </c>
      <c r="AL116" s="475">
        <f xml:space="preserve"> InpS!AL$13</f>
        <v>2.1570000000000006E-2</v>
      </c>
      <c r="AM116" s="475">
        <f xml:space="preserve"> InpS!AM$13</f>
        <v>2.1639000000000005E-2</v>
      </c>
      <c r="AN116" s="475">
        <f xml:space="preserve"> InpS!AN$13</f>
        <v>2.1709000000000006E-2</v>
      </c>
      <c r="AO116" s="475">
        <f xml:space="preserve"> InpS!AO$13</f>
        <v>2.1772000000000007E-2</v>
      </c>
      <c r="AP116" s="475">
        <f xml:space="preserve"> InpS!AP$13</f>
        <v>2.1813000000000006E-2</v>
      </c>
      <c r="AQ116" s="475">
        <f xml:space="preserve"> InpS!AQ$13</f>
        <v>2.1858000000000006E-2</v>
      </c>
      <c r="AR116" s="475">
        <f xml:space="preserve"> InpS!AR$13</f>
        <v>2.1913000000000005E-2</v>
      </c>
      <c r="AS116" s="475">
        <f xml:space="preserve"> InpS!AS$13</f>
        <v>2.1986000000000006E-2</v>
      </c>
      <c r="AT116" s="475">
        <f xml:space="preserve"> InpS!AT$13</f>
        <v>2.2041000000000005E-2</v>
      </c>
      <c r="AU116" s="475">
        <f xml:space="preserve"> InpS!AU$13</f>
        <v>2.2089000000000004E-2</v>
      </c>
      <c r="AV116" s="475">
        <f xml:space="preserve"> InpS!AV$13</f>
        <v>2.2148000000000004E-2</v>
      </c>
      <c r="AW116" s="475">
        <f xml:space="preserve"> InpS!AW$13</f>
        <v>2.2216000000000003E-2</v>
      </c>
      <c r="AX116" s="475">
        <f xml:space="preserve"> InpS!AX$13</f>
        <v>2.2282000000000003E-2</v>
      </c>
      <c r="AY116" s="475">
        <f xml:space="preserve"> InpS!AY$13</f>
        <v>2.2351000000000003E-2</v>
      </c>
      <c r="AZ116" s="475">
        <f xml:space="preserve"> InpS!AZ$13</f>
        <v>2.2409000000000002E-2</v>
      </c>
      <c r="BA116" s="475">
        <f xml:space="preserve"> InpS!BA$13</f>
        <v>2.2445000000000003E-2</v>
      </c>
      <c r="BB116" s="475">
        <f xml:space="preserve"> InpS!BB$13</f>
        <v>2.2489000000000002E-2</v>
      </c>
      <c r="BC116" s="475">
        <f xml:space="preserve"> InpS!BC$13</f>
        <v>2.2535000000000003E-2</v>
      </c>
      <c r="BD116" s="475">
        <f xml:space="preserve"> InpS!BD$13</f>
        <v>2.2607000000000002E-2</v>
      </c>
      <c r="BE116" s="475">
        <f xml:space="preserve"> InpS!BE$13</f>
        <v>2.2647E-2</v>
      </c>
      <c r="BF116" s="475">
        <f xml:space="preserve"> InpS!BF$13</f>
        <v>2.2683999999999999E-2</v>
      </c>
      <c r="BG116" s="475">
        <f xml:space="preserve"> InpS!BG$13</f>
        <v>2.2734000000000001E-2</v>
      </c>
      <c r="BH116" s="475">
        <f xml:space="preserve"> InpS!BH$13</f>
        <v>2.2806E-2</v>
      </c>
      <c r="BI116" s="475">
        <f xml:space="preserve"> InpS!BI$13</f>
        <v>2.2852000000000001E-2</v>
      </c>
      <c r="BJ116" s="475">
        <f xml:space="preserve"> InpS!BJ$13</f>
        <v>2.2898999999999999E-2</v>
      </c>
      <c r="BK116" s="475">
        <f xml:space="preserve"> InpS!BK$13</f>
        <v>2.2952999999999998E-2</v>
      </c>
      <c r="BL116" s="475">
        <f xml:space="preserve"> InpS!BL$13</f>
        <v>2.3027999999999996E-2</v>
      </c>
      <c r="BM116" s="475">
        <f xml:space="preserve"> InpS!BM$13</f>
        <v>2.3093999999999996E-2</v>
      </c>
      <c r="BN116" s="475">
        <f xml:space="preserve"> InpS!BN$13</f>
        <v>2.3145999999999996E-2</v>
      </c>
      <c r="BO116" s="475">
        <f xml:space="preserve"> InpS!BO$13</f>
        <v>2.3211999999999997E-2</v>
      </c>
      <c r="BP116" s="475">
        <f xml:space="preserve"> InpS!BP$13</f>
        <v>2.3253999999999997E-2</v>
      </c>
      <c r="BQ116" s="475">
        <f xml:space="preserve"> InpS!BQ$13</f>
        <v>2.3288999999999997E-2</v>
      </c>
      <c r="BR116" s="475">
        <f xml:space="preserve"> InpS!BR$13</f>
        <v>2.3333999999999997E-2</v>
      </c>
      <c r="BS116" s="475">
        <f xml:space="preserve"> InpS!BS$13</f>
        <v>2.3372999999999998E-2</v>
      </c>
      <c r="BT116" s="475">
        <f xml:space="preserve"> InpS!BT$13</f>
        <v>2.3413999999999997E-2</v>
      </c>
      <c r="BU116" s="475">
        <f xml:space="preserve"> InpS!BU$13</f>
        <v>2.3472999999999997E-2</v>
      </c>
      <c r="BV116" s="475">
        <f xml:space="preserve"> InpS!BV$13</f>
        <v>2.3519999999999996E-2</v>
      </c>
      <c r="BW116" s="475">
        <f xml:space="preserve"> InpS!BW$13</f>
        <v>2.3592999999999996E-2</v>
      </c>
      <c r="BX116" s="475">
        <f xml:space="preserve"> InpS!BX$13</f>
        <v>2.3660999999999995E-2</v>
      </c>
      <c r="BY116" s="475">
        <f xml:space="preserve"> InpS!BY$13</f>
        <v>2.3728999999999993E-2</v>
      </c>
      <c r="BZ116" s="475">
        <f xml:space="preserve"> InpS!BZ$13</f>
        <v>2.3785999999999995E-2</v>
      </c>
      <c r="CA116" s="475">
        <f xml:space="preserve"> InpS!CA$13</f>
        <v>2.3841999999999995E-2</v>
      </c>
      <c r="CB116" s="475">
        <f xml:space="preserve"> InpS!CB$13</f>
        <v>2.3907999999999995E-2</v>
      </c>
      <c r="CC116" s="475">
        <f xml:space="preserve"> InpS!CC$13</f>
        <v>2.3961999999999994E-2</v>
      </c>
      <c r="CD116" s="475">
        <f xml:space="preserve"> InpS!CD$13</f>
        <v>2.4011999999999995E-2</v>
      </c>
      <c r="CE116" s="475">
        <f xml:space="preserve"> InpS!CE$13</f>
        <v>2.4070999999999995E-2</v>
      </c>
      <c r="CF116" s="475">
        <f xml:space="preserve"> InpS!CF$13</f>
        <v>2.4119999999999996E-2</v>
      </c>
      <c r="CG116" s="475">
        <f xml:space="preserve"> InpS!CG$13</f>
        <v>2.4166999999999994E-2</v>
      </c>
      <c r="CH116" s="475">
        <f xml:space="preserve"> InpS!CH$13</f>
        <v>2.4215999999999994E-2</v>
      </c>
      <c r="CI116" s="475">
        <f xml:space="preserve"> InpS!CI$13</f>
        <v>2.4263999999999994E-2</v>
      </c>
      <c r="CJ116" s="475">
        <f xml:space="preserve"> InpS!CJ$13</f>
        <v>2.4301999999999994E-2</v>
      </c>
      <c r="CK116" s="475">
        <f xml:space="preserve"> InpS!CK$13</f>
        <v>2.4365999999999995E-2</v>
      </c>
      <c r="CL116" s="475">
        <f xml:space="preserve"> InpS!CL$13</f>
        <v>2.4408999999999997E-2</v>
      </c>
      <c r="CM116" s="475">
        <f xml:space="preserve"> InpS!CM$13</f>
        <v>2.4462999999999995E-2</v>
      </c>
      <c r="CN116" s="475">
        <f xml:space="preserve"> InpS!CN$13</f>
        <v>2.4530999999999994E-2</v>
      </c>
      <c r="CO116" s="475">
        <f xml:space="preserve"> InpS!CO$13</f>
        <v>2.4586999999999994E-2</v>
      </c>
      <c r="CP116" s="475">
        <f xml:space="preserve"> InpS!CP$13</f>
        <v>2.4622999999999996E-2</v>
      </c>
      <c r="CQ116" s="475">
        <f xml:space="preserve"> InpS!CQ$13</f>
        <v>2.4688999999999996E-2</v>
      </c>
      <c r="CR116" s="475">
        <f xml:space="preserve"> InpS!CR$13</f>
        <v>2.4738999999999997E-2</v>
      </c>
      <c r="CS116" s="475">
        <f xml:space="preserve"> InpS!CS$13</f>
        <v>2.4789999999999996E-2</v>
      </c>
      <c r="CT116" s="475">
        <f xml:space="preserve"> InpS!CT$13</f>
        <v>2.4834999999999996E-2</v>
      </c>
      <c r="CU116" s="475">
        <f xml:space="preserve"> InpS!CU$13</f>
        <v>2.4872999999999996E-2</v>
      </c>
      <c r="CV116" s="475">
        <f xml:space="preserve"> InpS!CV$13</f>
        <v>2.4930999999999995E-2</v>
      </c>
      <c r="CW116" s="475">
        <f xml:space="preserve"> InpS!CW$13</f>
        <v>2.4983999999999996E-2</v>
      </c>
      <c r="CX116" s="475">
        <f xml:space="preserve"> InpS!CX$13</f>
        <v>2.5048999999999995E-2</v>
      </c>
      <c r="CY116" s="475">
        <f xml:space="preserve"> InpS!CY$13</f>
        <v>2.5111999999999995E-2</v>
      </c>
      <c r="CZ116" s="475">
        <f xml:space="preserve"> InpS!CZ$13</f>
        <v>2.5181999999999996E-2</v>
      </c>
      <c r="DA116" s="475">
        <f xml:space="preserve"> InpS!DA$13</f>
        <v>2.5251999999999997E-2</v>
      </c>
      <c r="DB116" s="475">
        <f xml:space="preserve"> InpS!DB$13</f>
        <v>2.5289999999999997E-2</v>
      </c>
      <c r="DC116" s="475">
        <f xml:space="preserve"> InpS!DC$13</f>
        <v>2.5332999999999998E-2</v>
      </c>
      <c r="DD116" s="475">
        <f xml:space="preserve"> InpS!DD$13</f>
        <v>2.5393999999999996E-2</v>
      </c>
      <c r="DE116" s="475">
        <f xml:space="preserve"> InpS!DE$13</f>
        <v>2.5438999999999996E-2</v>
      </c>
      <c r="DF116" s="475">
        <f xml:space="preserve"> InpS!DF$13</f>
        <v>2.5490999999999996E-2</v>
      </c>
      <c r="DG116" s="475">
        <f xml:space="preserve"> InpS!DG$13</f>
        <v>2.5561999999999998E-2</v>
      </c>
      <c r="DH116" s="475">
        <f xml:space="preserve"> InpS!DH$13</f>
        <v>2.5623999999999997E-2</v>
      </c>
      <c r="DI116" s="475">
        <f xml:space="preserve"> InpS!DI$13</f>
        <v>2.5665999999999998E-2</v>
      </c>
      <c r="DJ116" s="475">
        <f xml:space="preserve"> InpS!DJ$13</f>
        <v>2.5738999999999998E-2</v>
      </c>
      <c r="DK116" s="475">
        <f xml:space="preserve"> InpS!DK$13</f>
        <v>2.5798999999999999E-2</v>
      </c>
      <c r="DL116" s="475">
        <f xml:space="preserve"> InpS!DL$13</f>
        <v>2.5836999999999999E-2</v>
      </c>
      <c r="DM116" s="475">
        <f xml:space="preserve"> InpS!DM$13</f>
        <v>2.5906999999999999E-2</v>
      </c>
      <c r="DN116" s="475">
        <f xml:space="preserve"> InpS!DN$13</f>
        <v>2.5946999999999998E-2</v>
      </c>
      <c r="DO116" s="475">
        <f xml:space="preserve"> InpS!DO$13</f>
        <v>2.5985999999999999E-2</v>
      </c>
      <c r="DP116" s="475">
        <f xml:space="preserve"> InpS!DP$13</f>
        <v>2.6058999999999999E-2</v>
      </c>
      <c r="DQ116" s="475">
        <f xml:space="preserve"> InpS!DQ$13</f>
        <v>2.6103999999999999E-2</v>
      </c>
      <c r="DR116" s="475">
        <f xml:space="preserve"> InpS!DR$13</f>
        <v>2.6176999999999999E-2</v>
      </c>
      <c r="DS116" s="475">
        <f xml:space="preserve"> InpS!DS$13</f>
        <v>2.622E-2</v>
      </c>
      <c r="DT116" s="475">
        <f xml:space="preserve"> InpS!DT$13</f>
        <v>2.6291000000000002E-2</v>
      </c>
      <c r="DU116" s="475">
        <f xml:space="preserve"> InpS!DU$13</f>
        <v>2.6347000000000002E-2</v>
      </c>
      <c r="DV116" s="475">
        <f xml:space="preserve"> InpS!DV$13</f>
        <v>2.6388000000000002E-2</v>
      </c>
      <c r="DW116" s="475">
        <f xml:space="preserve"> InpS!DW$13</f>
        <v>2.6447000000000002E-2</v>
      </c>
      <c r="DX116" s="475">
        <f xml:space="preserve"> InpS!DX$13</f>
        <v>2.6511000000000003E-2</v>
      </c>
      <c r="DY116" s="475">
        <f xml:space="preserve"> InpS!DY$13</f>
        <v>2.6547000000000005E-2</v>
      </c>
      <c r="DZ116" s="475">
        <f xml:space="preserve"> InpS!DZ$13</f>
        <v>2.6589000000000005E-2</v>
      </c>
      <c r="EA116" s="475">
        <f xml:space="preserve"> InpS!EA$13</f>
        <v>2.6655000000000005E-2</v>
      </c>
      <c r="EB116" s="475">
        <f xml:space="preserve"> InpS!EB$13</f>
        <v>2.6693000000000005E-2</v>
      </c>
      <c r="EC116" s="475">
        <f xml:space="preserve"> InpS!EC$13</f>
        <v>2.6738000000000005E-2</v>
      </c>
      <c r="ED116" s="475">
        <f xml:space="preserve"> InpS!ED$13</f>
        <v>2.6811000000000005E-2</v>
      </c>
      <c r="EE116" s="475">
        <f xml:space="preserve"> InpS!EE$13</f>
        <v>2.6864000000000006E-2</v>
      </c>
      <c r="EF116" s="475">
        <f xml:space="preserve"> InpS!EF$13</f>
        <v>2.6917000000000007E-2</v>
      </c>
      <c r="EG116" s="475">
        <f xml:space="preserve"> InpS!EG$13</f>
        <v>2.6985000000000006E-2</v>
      </c>
      <c r="EH116" s="475">
        <f xml:space="preserve"> InpS!EH$13</f>
        <v>2.7028000000000007E-2</v>
      </c>
      <c r="EI116" s="475">
        <f xml:space="preserve"> InpS!EI$13</f>
        <v>2.7090000000000006E-2</v>
      </c>
      <c r="EJ116" s="475">
        <f xml:space="preserve"> InpS!EJ$13</f>
        <v>2.7134000000000005E-2</v>
      </c>
      <c r="EK116" s="475">
        <f xml:space="preserve"> InpS!EK$13</f>
        <v>2.7205000000000007E-2</v>
      </c>
      <c r="EL116" s="475">
        <f xml:space="preserve"> InpS!EL$13</f>
        <v>2.7270000000000006E-2</v>
      </c>
      <c r="EM116" s="475">
        <f xml:space="preserve"> InpS!EM$13</f>
        <v>2.7308000000000006E-2</v>
      </c>
      <c r="EN116" s="475">
        <f xml:space="preserve"> InpS!EN$13</f>
        <v>2.7346000000000006E-2</v>
      </c>
      <c r="EO116" s="475">
        <f xml:space="preserve"> InpS!EO$13</f>
        <v>2.7391000000000006E-2</v>
      </c>
      <c r="EP116" s="475">
        <f xml:space="preserve"> InpS!EP$13</f>
        <v>2.7437000000000007E-2</v>
      </c>
      <c r="EQ116" s="475">
        <f xml:space="preserve"> InpS!EQ$13</f>
        <v>2.7496000000000007E-2</v>
      </c>
      <c r="ER116" s="475">
        <f xml:space="preserve"> InpS!ER$13</f>
        <v>2.7551000000000006E-2</v>
      </c>
      <c r="ES116" s="475">
        <f xml:space="preserve"> InpS!ES$13</f>
        <v>2.7621000000000007E-2</v>
      </c>
      <c r="ET116" s="475">
        <f xml:space="preserve"> InpS!ET$13</f>
        <v>2.7689000000000005E-2</v>
      </c>
      <c r="EU116" s="475">
        <f xml:space="preserve"> InpS!EU$13</f>
        <v>2.7753000000000007E-2</v>
      </c>
      <c r="EV116" s="475">
        <f xml:space="preserve"> InpS!EV$13</f>
        <v>2.7788000000000007E-2</v>
      </c>
      <c r="EW116" s="475">
        <f xml:space="preserve"> InpS!EW$13</f>
        <v>2.7828000000000006E-2</v>
      </c>
      <c r="EX116" s="475">
        <f xml:space="preserve"> InpS!EX$13</f>
        <v>2.7891000000000006E-2</v>
      </c>
      <c r="EY116" s="475">
        <f xml:space="preserve"> InpS!EY$13</f>
        <v>2.7952000000000005E-2</v>
      </c>
      <c r="EZ116" s="475">
        <f xml:space="preserve"> InpS!EZ$13</f>
        <v>2.8004000000000005E-2</v>
      </c>
      <c r="FA116" s="475">
        <f xml:space="preserve"> InpS!FA$13</f>
        <v>2.8051000000000003E-2</v>
      </c>
      <c r="FB116" s="475">
        <f xml:space="preserve"> InpS!FB$13</f>
        <v>2.8117000000000003E-2</v>
      </c>
      <c r="FC116" s="475">
        <f xml:space="preserve"> InpS!FC$13</f>
        <v>2.8162000000000003E-2</v>
      </c>
      <c r="FD116" s="475">
        <f xml:space="preserve"> InpS!FD$13</f>
        <v>2.8226000000000005E-2</v>
      </c>
      <c r="FE116" s="475">
        <f xml:space="preserve"> InpS!FE$13</f>
        <v>2.8283000000000006E-2</v>
      </c>
      <c r="FF116" s="475">
        <f xml:space="preserve"> InpS!FF$13</f>
        <v>2.8351000000000005E-2</v>
      </c>
      <c r="FG116" s="475">
        <f xml:space="preserve"> InpS!FG$13</f>
        <v>2.8407000000000005E-2</v>
      </c>
      <c r="FH116" s="475">
        <f xml:space="preserve"> InpS!FH$13</f>
        <v>2.8452000000000005E-2</v>
      </c>
      <c r="FI116" s="475">
        <f xml:space="preserve"> InpS!FI$13</f>
        <v>2.8495000000000006E-2</v>
      </c>
      <c r="FJ116" s="475">
        <f xml:space="preserve"> InpS!FJ$13</f>
        <v>2.8570000000000005E-2</v>
      </c>
      <c r="FK116" s="475">
        <f xml:space="preserve"> InpS!FK$13</f>
        <v>2.8613000000000006E-2</v>
      </c>
      <c r="FL116" s="475">
        <f xml:space="preserve"> InpS!FL$13</f>
        <v>2.8678000000000006E-2</v>
      </c>
      <c r="FM116" s="475">
        <f xml:space="preserve"> InpS!FM$13</f>
        <v>2.8726000000000005E-2</v>
      </c>
      <c r="FN116" s="475">
        <f xml:space="preserve"> InpS!FN$13</f>
        <v>2.8797000000000007E-2</v>
      </c>
      <c r="FO116" s="475">
        <f xml:space="preserve"> InpS!FO$13</f>
        <v>2.8861000000000008E-2</v>
      </c>
      <c r="FP116" s="475">
        <f xml:space="preserve"> InpS!FP$13</f>
        <v>2.8935000000000009E-2</v>
      </c>
      <c r="FQ116" s="475">
        <f xml:space="preserve"> InpS!FQ$13</f>
        <v>2.899500000000001E-2</v>
      </c>
      <c r="FR116" s="475">
        <f xml:space="preserve"> InpS!FR$13</f>
        <v>2.905000000000001E-2</v>
      </c>
      <c r="FS116" s="475">
        <f xml:space="preserve"> InpS!FS$13</f>
        <v>2.910900000000001E-2</v>
      </c>
      <c r="FT116" s="475">
        <f xml:space="preserve"> InpS!FT$13</f>
        <v>2.9181000000000009E-2</v>
      </c>
      <c r="FU116" s="475">
        <f xml:space="preserve"> InpS!FU$13</f>
        <v>2.9232000000000008E-2</v>
      </c>
      <c r="FV116" s="475">
        <f xml:space="preserve"> InpS!FV$13</f>
        <v>2.9283000000000007E-2</v>
      </c>
      <c r="FW116" s="475">
        <f xml:space="preserve"> InpS!FW$13</f>
        <v>2.9322000000000008E-2</v>
      </c>
      <c r="FX116" s="475">
        <f xml:space="preserve"> InpS!FX$13</f>
        <v>2.9382000000000009E-2</v>
      </c>
      <c r="FY116" s="475">
        <f xml:space="preserve"> InpS!FY$13</f>
        <v>2.9447000000000008E-2</v>
      </c>
      <c r="FZ116" s="475">
        <f xml:space="preserve"> InpS!FZ$13</f>
        <v>2.9488000000000007E-2</v>
      </c>
      <c r="GA116" s="475">
        <f xml:space="preserve"> InpS!GA$13</f>
        <v>2.9557000000000007E-2</v>
      </c>
      <c r="GB116" s="475">
        <f xml:space="preserve"> InpS!GB$13</f>
        <v>2.9595000000000007E-2</v>
      </c>
      <c r="GC116" s="475">
        <f xml:space="preserve"> InpS!GC$13</f>
        <v>2.9670000000000005E-2</v>
      </c>
      <c r="GD116" s="475">
        <f xml:space="preserve"> InpS!GD$13</f>
        <v>2.9737000000000006E-2</v>
      </c>
      <c r="GE116" s="475">
        <f xml:space="preserve"> InpS!GE$13</f>
        <v>2.9788000000000005E-2</v>
      </c>
      <c r="GF116" s="475">
        <f xml:space="preserve"> InpS!GF$13</f>
        <v>2.9841000000000006E-2</v>
      </c>
      <c r="GG116" s="475">
        <f xml:space="preserve"> InpS!GG$13</f>
        <v>2.9881000000000005E-2</v>
      </c>
      <c r="GH116" s="475">
        <f xml:space="preserve"> InpS!GH$13</f>
        <v>2.9955000000000006E-2</v>
      </c>
      <c r="GI116" s="475">
        <f xml:space="preserve"> InpS!GI$13</f>
        <v>3.0029000000000007E-2</v>
      </c>
      <c r="GJ116" s="475">
        <f xml:space="preserve"> InpS!GJ$13</f>
        <v>3.0092000000000008E-2</v>
      </c>
    </row>
    <row r="117" spans="1:192" x14ac:dyDescent="0.25">
      <c r="A117" s="243"/>
      <c r="B117" s="243"/>
      <c r="C117" s="244"/>
      <c r="D117" s="245"/>
      <c r="E117" s="497" t="s">
        <v>315</v>
      </c>
      <c r="F117" s="497"/>
      <c r="G117" s="497" t="s">
        <v>118</v>
      </c>
      <c r="H117" s="497"/>
      <c r="I117" s="497"/>
      <c r="J117" s="497">
        <f t="shared" ref="J117:AO117" si="375" xml:space="preserve"> $F113 * $F114 + (1 - $F113) * J116 + $F115</f>
        <v>4.1000000000000002E-2</v>
      </c>
      <c r="K117" s="497">
        <f t="shared" si="375"/>
        <v>4.1012400000000004E-2</v>
      </c>
      <c r="L117" s="497">
        <f t="shared" si="375"/>
        <v>4.10248E-2</v>
      </c>
      <c r="M117" s="497">
        <f t="shared" si="375"/>
        <v>4.1036799999999998E-2</v>
      </c>
      <c r="N117" s="497">
        <f t="shared" si="375"/>
        <v>4.10482E-2</v>
      </c>
      <c r="O117" s="497">
        <f t="shared" si="375"/>
        <v>4.1061600000000004E-2</v>
      </c>
      <c r="P117" s="497">
        <f t="shared" si="375"/>
        <v>4.1075E-2</v>
      </c>
      <c r="Q117" s="497">
        <f t="shared" si="375"/>
        <v>4.10868E-2</v>
      </c>
      <c r="R117" s="497">
        <f t="shared" si="375"/>
        <v>4.1101200000000004E-2</v>
      </c>
      <c r="S117" s="497">
        <f t="shared" si="375"/>
        <v>4.1113800000000006E-2</v>
      </c>
      <c r="T117" s="497">
        <f t="shared" si="375"/>
        <v>4.1124000000000001E-2</v>
      </c>
      <c r="U117" s="497">
        <f t="shared" si="375"/>
        <v>4.1133200000000002E-2</v>
      </c>
      <c r="V117" s="497">
        <f t="shared" si="375"/>
        <v>4.1143800000000001E-2</v>
      </c>
      <c r="W117" s="497">
        <f t="shared" si="375"/>
        <v>4.1151400000000005E-2</v>
      </c>
      <c r="X117" s="497">
        <f t="shared" si="375"/>
        <v>4.1159000000000001E-2</v>
      </c>
      <c r="Y117" s="497">
        <f t="shared" si="375"/>
        <v>4.1169999999999998E-2</v>
      </c>
      <c r="Z117" s="497">
        <f t="shared" si="375"/>
        <v>4.1177600000000002E-2</v>
      </c>
      <c r="AA117" s="497">
        <f t="shared" si="375"/>
        <v>4.11908E-2</v>
      </c>
      <c r="AB117" s="497">
        <f t="shared" si="375"/>
        <v>4.12048E-2</v>
      </c>
      <c r="AC117" s="497">
        <f t="shared" si="375"/>
        <v>4.1218200000000003E-2</v>
      </c>
      <c r="AD117" s="497">
        <f t="shared" si="375"/>
        <v>4.1226800000000001E-2</v>
      </c>
      <c r="AE117" s="497">
        <f t="shared" si="375"/>
        <v>4.1241E-2</v>
      </c>
      <c r="AF117" s="497">
        <f t="shared" si="375"/>
        <v>4.1255800000000002E-2</v>
      </c>
      <c r="AG117" s="497">
        <f t="shared" si="375"/>
        <v>4.12632E-2</v>
      </c>
      <c r="AH117" s="497">
        <f t="shared" si="375"/>
        <v>4.1273400000000002E-2</v>
      </c>
      <c r="AI117" s="497">
        <f t="shared" si="375"/>
        <v>4.12842E-2</v>
      </c>
      <c r="AJ117" s="497">
        <f t="shared" si="375"/>
        <v>4.1293999999999997E-2</v>
      </c>
      <c r="AK117" s="497">
        <f t="shared" si="375"/>
        <v>4.1303199999999998E-2</v>
      </c>
      <c r="AL117" s="497">
        <f t="shared" si="375"/>
        <v>4.1314000000000003E-2</v>
      </c>
      <c r="AM117" s="497">
        <f t="shared" si="375"/>
        <v>4.1327799999999998E-2</v>
      </c>
      <c r="AN117" s="497">
        <f t="shared" si="375"/>
        <v>4.1341799999999998E-2</v>
      </c>
      <c r="AO117" s="497">
        <f t="shared" si="375"/>
        <v>4.1354399999999999E-2</v>
      </c>
      <c r="AP117" s="497">
        <f t="shared" ref="AP117:BD117" si="376" xml:space="preserve"> $F113 * $F114 + (1 - $F113) * AP116 + $F115</f>
        <v>4.1362599999999999E-2</v>
      </c>
      <c r="AQ117" s="497">
        <f t="shared" si="376"/>
        <v>4.1371600000000001E-2</v>
      </c>
      <c r="AR117" s="497">
        <f t="shared" si="376"/>
        <v>4.1382600000000005E-2</v>
      </c>
      <c r="AS117" s="497">
        <f t="shared" si="376"/>
        <v>4.1397200000000002E-2</v>
      </c>
      <c r="AT117" s="497">
        <f t="shared" si="376"/>
        <v>4.1408200000000006E-2</v>
      </c>
      <c r="AU117" s="497">
        <f t="shared" si="376"/>
        <v>4.1417800000000005E-2</v>
      </c>
      <c r="AV117" s="497">
        <f t="shared" si="376"/>
        <v>4.1429599999999997E-2</v>
      </c>
      <c r="AW117" s="497">
        <f t="shared" si="376"/>
        <v>4.1443199999999999E-2</v>
      </c>
      <c r="AX117" s="497">
        <f t="shared" si="376"/>
        <v>4.1456400000000004E-2</v>
      </c>
      <c r="AY117" s="497">
        <f t="shared" si="376"/>
        <v>4.1470199999999999E-2</v>
      </c>
      <c r="AZ117" s="497">
        <f t="shared" si="376"/>
        <v>4.1481799999999999E-2</v>
      </c>
      <c r="BA117" s="497">
        <f t="shared" si="376"/>
        <v>4.1488999999999998E-2</v>
      </c>
      <c r="BB117" s="497">
        <f t="shared" si="376"/>
        <v>4.1497800000000001E-2</v>
      </c>
      <c r="BC117" s="497">
        <f t="shared" si="376"/>
        <v>4.1507000000000002E-2</v>
      </c>
      <c r="BD117" s="497">
        <f t="shared" si="376"/>
        <v>4.15214E-2</v>
      </c>
      <c r="BE117" s="497">
        <f t="shared" ref="BE117:DP117" si="377" xml:space="preserve"> $F113 * $F114 + (1 - $F113) * BE116 + $F115</f>
        <v>4.1529400000000001E-2</v>
      </c>
      <c r="BF117" s="497">
        <f t="shared" si="377"/>
        <v>4.1536799999999999E-2</v>
      </c>
      <c r="BG117" s="497">
        <f t="shared" si="377"/>
        <v>4.1546800000000002E-2</v>
      </c>
      <c r="BH117" s="497">
        <f t="shared" si="377"/>
        <v>4.15612E-2</v>
      </c>
      <c r="BI117" s="497">
        <f t="shared" si="377"/>
        <v>4.15704E-2</v>
      </c>
      <c r="BJ117" s="497">
        <f t="shared" si="377"/>
        <v>4.15798E-2</v>
      </c>
      <c r="BK117" s="497">
        <f t="shared" si="377"/>
        <v>4.1590599999999998E-2</v>
      </c>
      <c r="BL117" s="497">
        <f t="shared" si="377"/>
        <v>4.16056E-2</v>
      </c>
      <c r="BM117" s="497">
        <f t="shared" si="377"/>
        <v>4.1618799999999997E-2</v>
      </c>
      <c r="BN117" s="497">
        <f t="shared" si="377"/>
        <v>4.1629199999999998E-2</v>
      </c>
      <c r="BO117" s="497">
        <f t="shared" si="377"/>
        <v>4.1642399999999996E-2</v>
      </c>
      <c r="BP117" s="497">
        <f t="shared" si="377"/>
        <v>4.1650800000000002E-2</v>
      </c>
      <c r="BQ117" s="497">
        <f t="shared" si="377"/>
        <v>4.1657800000000002E-2</v>
      </c>
      <c r="BR117" s="497">
        <f t="shared" si="377"/>
        <v>4.1666800000000004E-2</v>
      </c>
      <c r="BS117" s="497">
        <f t="shared" si="377"/>
        <v>4.1674599999999999E-2</v>
      </c>
      <c r="BT117" s="497">
        <f t="shared" si="377"/>
        <v>4.1682799999999999E-2</v>
      </c>
      <c r="BU117" s="497">
        <f t="shared" si="377"/>
        <v>4.1694599999999998E-2</v>
      </c>
      <c r="BV117" s="497">
        <f t="shared" si="377"/>
        <v>4.1703999999999998E-2</v>
      </c>
      <c r="BW117" s="497">
        <f t="shared" si="377"/>
        <v>4.1718600000000002E-2</v>
      </c>
      <c r="BX117" s="497">
        <f t="shared" si="377"/>
        <v>4.1732199999999997E-2</v>
      </c>
      <c r="BY117" s="497">
        <f t="shared" si="377"/>
        <v>4.17458E-2</v>
      </c>
      <c r="BZ117" s="497">
        <f t="shared" si="377"/>
        <v>4.1757200000000001E-2</v>
      </c>
      <c r="CA117" s="497">
        <f t="shared" si="377"/>
        <v>4.1768399999999997E-2</v>
      </c>
      <c r="CB117" s="497">
        <f t="shared" si="377"/>
        <v>4.1781600000000002E-2</v>
      </c>
      <c r="CC117" s="497">
        <f t="shared" si="377"/>
        <v>4.17924E-2</v>
      </c>
      <c r="CD117" s="497">
        <f t="shared" si="377"/>
        <v>4.1802400000000003E-2</v>
      </c>
      <c r="CE117" s="497">
        <f t="shared" si="377"/>
        <v>4.1814199999999996E-2</v>
      </c>
      <c r="CF117" s="497">
        <f t="shared" si="377"/>
        <v>4.1824E-2</v>
      </c>
      <c r="CG117" s="497">
        <f t="shared" si="377"/>
        <v>4.18334E-2</v>
      </c>
      <c r="CH117" s="497">
        <f t="shared" si="377"/>
        <v>4.1843199999999997E-2</v>
      </c>
      <c r="CI117" s="497">
        <f t="shared" si="377"/>
        <v>4.1852799999999996E-2</v>
      </c>
      <c r="CJ117" s="497">
        <f t="shared" si="377"/>
        <v>4.1860399999999999E-2</v>
      </c>
      <c r="CK117" s="497">
        <f t="shared" si="377"/>
        <v>4.1873199999999999E-2</v>
      </c>
      <c r="CL117" s="497">
        <f t="shared" si="377"/>
        <v>4.1881799999999997E-2</v>
      </c>
      <c r="CM117" s="497">
        <f t="shared" si="377"/>
        <v>4.1892600000000002E-2</v>
      </c>
      <c r="CN117" s="497">
        <f t="shared" si="377"/>
        <v>4.1906199999999998E-2</v>
      </c>
      <c r="CO117" s="497">
        <f t="shared" si="377"/>
        <v>4.19174E-2</v>
      </c>
      <c r="CP117" s="497">
        <f t="shared" si="377"/>
        <v>4.1924599999999999E-2</v>
      </c>
      <c r="CQ117" s="497">
        <f t="shared" si="377"/>
        <v>4.1937799999999997E-2</v>
      </c>
      <c r="CR117" s="497">
        <f t="shared" si="377"/>
        <v>4.19478E-2</v>
      </c>
      <c r="CS117" s="497">
        <f t="shared" si="377"/>
        <v>4.1957999999999995E-2</v>
      </c>
      <c r="CT117" s="497">
        <f t="shared" si="377"/>
        <v>4.1967000000000004E-2</v>
      </c>
      <c r="CU117" s="497">
        <f t="shared" si="377"/>
        <v>4.1974600000000001E-2</v>
      </c>
      <c r="CV117" s="497">
        <f t="shared" si="377"/>
        <v>4.1986200000000001E-2</v>
      </c>
      <c r="CW117" s="497">
        <f t="shared" si="377"/>
        <v>4.1996800000000001E-2</v>
      </c>
      <c r="CX117" s="497">
        <f t="shared" si="377"/>
        <v>4.20098E-2</v>
      </c>
      <c r="CY117" s="497">
        <f t="shared" si="377"/>
        <v>4.2022400000000001E-2</v>
      </c>
      <c r="CZ117" s="497">
        <f t="shared" si="377"/>
        <v>4.2036400000000002E-2</v>
      </c>
      <c r="DA117" s="497">
        <f t="shared" si="377"/>
        <v>4.2050400000000002E-2</v>
      </c>
      <c r="DB117" s="497">
        <f t="shared" si="377"/>
        <v>4.2057999999999998E-2</v>
      </c>
      <c r="DC117" s="497">
        <f t="shared" si="377"/>
        <v>4.2066599999999996E-2</v>
      </c>
      <c r="DD117" s="497">
        <f t="shared" si="377"/>
        <v>4.20788E-2</v>
      </c>
      <c r="DE117" s="497">
        <f t="shared" si="377"/>
        <v>4.2087800000000002E-2</v>
      </c>
      <c r="DF117" s="497">
        <f t="shared" si="377"/>
        <v>4.2098200000000002E-2</v>
      </c>
      <c r="DG117" s="497">
        <f t="shared" si="377"/>
        <v>4.2112400000000001E-2</v>
      </c>
      <c r="DH117" s="497">
        <f t="shared" si="377"/>
        <v>4.2124800000000004E-2</v>
      </c>
      <c r="DI117" s="497">
        <f t="shared" si="377"/>
        <v>4.2133199999999996E-2</v>
      </c>
      <c r="DJ117" s="497">
        <f t="shared" si="377"/>
        <v>4.2147799999999999E-2</v>
      </c>
      <c r="DK117" s="497">
        <f t="shared" si="377"/>
        <v>4.2159799999999997E-2</v>
      </c>
      <c r="DL117" s="497">
        <f t="shared" si="377"/>
        <v>4.2167400000000001E-2</v>
      </c>
      <c r="DM117" s="497">
        <f t="shared" si="377"/>
        <v>4.2181400000000001E-2</v>
      </c>
      <c r="DN117" s="497">
        <f t="shared" si="377"/>
        <v>4.2189400000000002E-2</v>
      </c>
      <c r="DO117" s="497">
        <f t="shared" si="377"/>
        <v>4.2197200000000004E-2</v>
      </c>
      <c r="DP117" s="497">
        <f t="shared" si="377"/>
        <v>4.2211800000000001E-2</v>
      </c>
      <c r="DQ117" s="497">
        <f t="shared" ref="DQ117:GB117" si="378" xml:space="preserve"> $F113 * $F114 + (1 - $F113) * DQ116 + $F115</f>
        <v>4.2220800000000003E-2</v>
      </c>
      <c r="DR117" s="497">
        <f t="shared" si="378"/>
        <v>4.2235399999999999E-2</v>
      </c>
      <c r="DS117" s="497">
        <f t="shared" si="378"/>
        <v>4.2244000000000004E-2</v>
      </c>
      <c r="DT117" s="497">
        <f t="shared" si="378"/>
        <v>4.2258200000000003E-2</v>
      </c>
      <c r="DU117" s="497">
        <f t="shared" si="378"/>
        <v>4.2269399999999999E-2</v>
      </c>
      <c r="DV117" s="497">
        <f t="shared" si="378"/>
        <v>4.2277599999999999E-2</v>
      </c>
      <c r="DW117" s="497">
        <f t="shared" si="378"/>
        <v>4.2289400000000005E-2</v>
      </c>
      <c r="DX117" s="497">
        <f t="shared" si="378"/>
        <v>4.2302199999999998E-2</v>
      </c>
      <c r="DY117" s="497">
        <f t="shared" si="378"/>
        <v>4.2309399999999997E-2</v>
      </c>
      <c r="DZ117" s="497">
        <f t="shared" si="378"/>
        <v>4.2317800000000003E-2</v>
      </c>
      <c r="EA117" s="497">
        <f t="shared" si="378"/>
        <v>4.2331000000000001E-2</v>
      </c>
      <c r="EB117" s="497">
        <f t="shared" si="378"/>
        <v>4.2338600000000004E-2</v>
      </c>
      <c r="EC117" s="497">
        <f t="shared" si="378"/>
        <v>4.2347599999999999E-2</v>
      </c>
      <c r="ED117" s="497">
        <f t="shared" si="378"/>
        <v>4.2362200000000003E-2</v>
      </c>
      <c r="EE117" s="497">
        <f t="shared" si="378"/>
        <v>4.2372800000000002E-2</v>
      </c>
      <c r="EF117" s="497">
        <f t="shared" si="378"/>
        <v>4.2383400000000002E-2</v>
      </c>
      <c r="EG117" s="497">
        <f t="shared" si="378"/>
        <v>4.2397000000000004E-2</v>
      </c>
      <c r="EH117" s="497">
        <f t="shared" si="378"/>
        <v>4.2405600000000002E-2</v>
      </c>
      <c r="EI117" s="497">
        <f t="shared" si="378"/>
        <v>4.2417999999999997E-2</v>
      </c>
      <c r="EJ117" s="497">
        <f t="shared" si="378"/>
        <v>4.2426800000000001E-2</v>
      </c>
      <c r="EK117" s="497">
        <f t="shared" si="378"/>
        <v>4.2441000000000006E-2</v>
      </c>
      <c r="EL117" s="497">
        <f t="shared" si="378"/>
        <v>4.2454000000000006E-2</v>
      </c>
      <c r="EM117" s="497">
        <f t="shared" si="378"/>
        <v>4.2461600000000002E-2</v>
      </c>
      <c r="EN117" s="497">
        <f t="shared" si="378"/>
        <v>4.2469199999999999E-2</v>
      </c>
      <c r="EO117" s="497">
        <f t="shared" si="378"/>
        <v>4.2478200000000001E-2</v>
      </c>
      <c r="EP117" s="497">
        <f t="shared" si="378"/>
        <v>4.2487400000000002E-2</v>
      </c>
      <c r="EQ117" s="497">
        <f t="shared" si="378"/>
        <v>4.2499200000000001E-2</v>
      </c>
      <c r="ER117" s="497">
        <f t="shared" si="378"/>
        <v>4.2510199999999998E-2</v>
      </c>
      <c r="ES117" s="497">
        <f t="shared" si="378"/>
        <v>4.2524199999999998E-2</v>
      </c>
      <c r="ET117" s="497">
        <f t="shared" si="378"/>
        <v>4.2537800000000001E-2</v>
      </c>
      <c r="EU117" s="497">
        <f t="shared" si="378"/>
        <v>4.2550600000000001E-2</v>
      </c>
      <c r="EV117" s="497">
        <f t="shared" si="378"/>
        <v>4.2557600000000001E-2</v>
      </c>
      <c r="EW117" s="497">
        <f t="shared" si="378"/>
        <v>4.2565600000000002E-2</v>
      </c>
      <c r="EX117" s="497">
        <f t="shared" si="378"/>
        <v>4.2578200000000004E-2</v>
      </c>
      <c r="EY117" s="497">
        <f t="shared" si="378"/>
        <v>4.25904E-2</v>
      </c>
      <c r="EZ117" s="497">
        <f t="shared" si="378"/>
        <v>4.2600800000000001E-2</v>
      </c>
      <c r="FA117" s="497">
        <f t="shared" si="378"/>
        <v>4.2610200000000001E-2</v>
      </c>
      <c r="FB117" s="497">
        <f t="shared" si="378"/>
        <v>4.2623400000000006E-2</v>
      </c>
      <c r="FC117" s="497">
        <f t="shared" si="378"/>
        <v>4.2632400000000001E-2</v>
      </c>
      <c r="FD117" s="497">
        <f t="shared" si="378"/>
        <v>4.2645200000000001E-2</v>
      </c>
      <c r="FE117" s="497">
        <f t="shared" si="378"/>
        <v>4.2656600000000003E-2</v>
      </c>
      <c r="FF117" s="497">
        <f t="shared" si="378"/>
        <v>4.2670200000000005E-2</v>
      </c>
      <c r="FG117" s="497">
        <f t="shared" si="378"/>
        <v>4.2681400000000001E-2</v>
      </c>
      <c r="FH117" s="497">
        <f t="shared" si="378"/>
        <v>4.2690400000000003E-2</v>
      </c>
      <c r="FI117" s="497">
        <f t="shared" si="378"/>
        <v>4.2699000000000001E-2</v>
      </c>
      <c r="FJ117" s="497">
        <f t="shared" si="378"/>
        <v>4.2714000000000002E-2</v>
      </c>
      <c r="FK117" s="497">
        <f t="shared" si="378"/>
        <v>4.2722599999999999E-2</v>
      </c>
      <c r="FL117" s="497">
        <f t="shared" si="378"/>
        <v>4.2735599999999999E-2</v>
      </c>
      <c r="FM117" s="497">
        <f t="shared" si="378"/>
        <v>4.2745199999999997E-2</v>
      </c>
      <c r="FN117" s="497">
        <f t="shared" si="378"/>
        <v>4.2759400000000003E-2</v>
      </c>
      <c r="FO117" s="497">
        <f t="shared" si="378"/>
        <v>4.2772200000000003E-2</v>
      </c>
      <c r="FP117" s="497">
        <f t="shared" si="378"/>
        <v>4.2787000000000006E-2</v>
      </c>
      <c r="FQ117" s="497">
        <f t="shared" si="378"/>
        <v>4.2799000000000004E-2</v>
      </c>
      <c r="FR117" s="497">
        <f t="shared" si="378"/>
        <v>4.2810000000000001E-2</v>
      </c>
      <c r="FS117" s="497">
        <f t="shared" si="378"/>
        <v>4.2821800000000007E-2</v>
      </c>
      <c r="FT117" s="497">
        <f t="shared" si="378"/>
        <v>4.2836200000000005E-2</v>
      </c>
      <c r="FU117" s="497">
        <f t="shared" si="378"/>
        <v>4.2846400000000007E-2</v>
      </c>
      <c r="FV117" s="497">
        <f t="shared" si="378"/>
        <v>4.2856600000000002E-2</v>
      </c>
      <c r="FW117" s="497">
        <f t="shared" si="378"/>
        <v>4.2864400000000004E-2</v>
      </c>
      <c r="FX117" s="497">
        <f t="shared" si="378"/>
        <v>4.2876400000000002E-2</v>
      </c>
      <c r="FY117" s="497">
        <f t="shared" si="378"/>
        <v>4.2889400000000001E-2</v>
      </c>
      <c r="FZ117" s="497">
        <f t="shared" si="378"/>
        <v>4.2897600000000001E-2</v>
      </c>
      <c r="GA117" s="497">
        <f t="shared" si="378"/>
        <v>4.2911400000000002E-2</v>
      </c>
      <c r="GB117" s="497">
        <f t="shared" si="378"/>
        <v>4.2918999999999999E-2</v>
      </c>
      <c r="GC117" s="497">
        <f t="shared" ref="GC117:GJ117" si="379" xml:space="preserve"> $F113 * $F114 + (1 - $F113) * GC116 + $F115</f>
        <v>4.2934E-2</v>
      </c>
      <c r="GD117" s="497">
        <f t="shared" si="379"/>
        <v>4.2947400000000004E-2</v>
      </c>
      <c r="GE117" s="497">
        <f t="shared" si="379"/>
        <v>4.2957599999999999E-2</v>
      </c>
      <c r="GF117" s="497">
        <f t="shared" si="379"/>
        <v>4.2968199999999998E-2</v>
      </c>
      <c r="GG117" s="497">
        <f t="shared" si="379"/>
        <v>4.2976199999999999E-2</v>
      </c>
      <c r="GH117" s="497">
        <f t="shared" si="379"/>
        <v>4.2991000000000001E-2</v>
      </c>
      <c r="GI117" s="497">
        <f t="shared" si="379"/>
        <v>4.3005800000000004E-2</v>
      </c>
      <c r="GJ117" s="497">
        <f t="shared" si="379"/>
        <v>4.3018399999999998E-2</v>
      </c>
    </row>
    <row r="119" spans="1:192" x14ac:dyDescent="0.25">
      <c r="E119" s="146" t="str">
        <f xml:space="preserve"> InpC!E$115</f>
        <v>Senior debt - T1 day count convention</v>
      </c>
      <c r="F119" s="146">
        <f xml:space="preserve"> InpC!F$115</f>
        <v>360</v>
      </c>
      <c r="G119" s="146" t="str">
        <f xml:space="preserve"> InpC!G$115</f>
        <v>days</v>
      </c>
      <c r="H119" s="38"/>
    </row>
    <row r="120" spans="1:192" x14ac:dyDescent="0.25">
      <c r="E120" s="192" t="str">
        <f xml:space="preserve"> Time!E$172</f>
        <v>Days in period</v>
      </c>
      <c r="F120" s="192">
        <f xml:space="preserve"> Time!F$172</f>
        <v>0</v>
      </c>
      <c r="G120" s="192" t="str">
        <f xml:space="preserve"> Time!G$172</f>
        <v>days</v>
      </c>
      <c r="H120" s="192">
        <f xml:space="preserve"> Time!H$172</f>
        <v>0</v>
      </c>
      <c r="I120" s="192">
        <f xml:space="preserve"> Time!I$172</f>
        <v>0</v>
      </c>
      <c r="J120" s="192">
        <f xml:space="preserve"> Time!J$172</f>
        <v>181</v>
      </c>
      <c r="K120" s="192">
        <f xml:space="preserve"> Time!K$172</f>
        <v>184</v>
      </c>
      <c r="L120" s="192">
        <f xml:space="preserve"> Time!L$172</f>
        <v>181</v>
      </c>
      <c r="M120" s="192">
        <f xml:space="preserve"> Time!M$172</f>
        <v>184</v>
      </c>
      <c r="N120" s="192">
        <f xml:space="preserve"> Time!N$172</f>
        <v>181</v>
      </c>
      <c r="O120" s="192">
        <f xml:space="preserve"> Time!O$172</f>
        <v>184</v>
      </c>
      <c r="P120" s="192">
        <f xml:space="preserve"> Time!P$172</f>
        <v>182</v>
      </c>
      <c r="Q120" s="192">
        <f xml:space="preserve"> Time!Q$172</f>
        <v>184</v>
      </c>
      <c r="R120" s="192">
        <f xml:space="preserve"> Time!R$172</f>
        <v>181</v>
      </c>
      <c r="S120" s="192">
        <f xml:space="preserve"> Time!S$172</f>
        <v>184</v>
      </c>
      <c r="T120" s="192">
        <f xml:space="preserve"> Time!T$172</f>
        <v>181</v>
      </c>
      <c r="U120" s="192">
        <f xml:space="preserve"> Time!U$172</f>
        <v>184</v>
      </c>
      <c r="V120" s="192">
        <f xml:space="preserve"> Time!V$172</f>
        <v>181</v>
      </c>
      <c r="W120" s="192">
        <f xml:space="preserve"> Time!W$172</f>
        <v>184</v>
      </c>
      <c r="X120" s="192">
        <f xml:space="preserve"> Time!X$172</f>
        <v>182</v>
      </c>
      <c r="Y120" s="192">
        <f xml:space="preserve"> Time!Y$172</f>
        <v>184</v>
      </c>
      <c r="Z120" s="192">
        <f xml:space="preserve"> Time!Z$172</f>
        <v>181</v>
      </c>
      <c r="AA120" s="192">
        <f xml:space="preserve"> Time!AA$172</f>
        <v>184</v>
      </c>
      <c r="AB120" s="192">
        <f xml:space="preserve"> Time!AB$172</f>
        <v>181</v>
      </c>
      <c r="AC120" s="192">
        <f xml:space="preserve"> Time!AC$172</f>
        <v>184</v>
      </c>
      <c r="AD120" s="192">
        <f xml:space="preserve"> Time!AD$172</f>
        <v>181</v>
      </c>
      <c r="AE120" s="192">
        <f xml:space="preserve"> Time!AE$172</f>
        <v>184</v>
      </c>
      <c r="AF120" s="192">
        <f xml:space="preserve"> Time!AF$172</f>
        <v>182</v>
      </c>
      <c r="AG120" s="192">
        <f xml:space="preserve"> Time!AG$172</f>
        <v>184</v>
      </c>
      <c r="AH120" s="192">
        <f xml:space="preserve"> Time!AH$172</f>
        <v>181</v>
      </c>
      <c r="AI120" s="192">
        <f xml:space="preserve"> Time!AI$172</f>
        <v>184</v>
      </c>
      <c r="AJ120" s="192">
        <f xml:space="preserve"> Time!AJ$172</f>
        <v>181</v>
      </c>
      <c r="AK120" s="192">
        <f xml:space="preserve"> Time!AK$172</f>
        <v>184</v>
      </c>
      <c r="AL120" s="192">
        <f xml:space="preserve"> Time!AL$172</f>
        <v>181</v>
      </c>
      <c r="AM120" s="192">
        <f xml:space="preserve"> Time!AM$172</f>
        <v>184</v>
      </c>
      <c r="AN120" s="192">
        <f xml:space="preserve"> Time!AN$172</f>
        <v>182</v>
      </c>
      <c r="AO120" s="192">
        <f xml:space="preserve"> Time!AO$172</f>
        <v>184</v>
      </c>
      <c r="AP120" s="192">
        <f xml:space="preserve"> Time!AP$172</f>
        <v>181</v>
      </c>
      <c r="AQ120" s="192">
        <f xml:space="preserve"> Time!AQ$172</f>
        <v>184</v>
      </c>
      <c r="AR120" s="192">
        <f xml:space="preserve"> Time!AR$172</f>
        <v>181</v>
      </c>
      <c r="AS120" s="192">
        <f xml:space="preserve"> Time!AS$172</f>
        <v>184</v>
      </c>
      <c r="AT120" s="192">
        <f xml:space="preserve"> Time!AT$172</f>
        <v>181</v>
      </c>
      <c r="AU120" s="192">
        <f xml:space="preserve"> Time!AU$172</f>
        <v>184</v>
      </c>
      <c r="AV120" s="192">
        <f xml:space="preserve"> Time!AV$172</f>
        <v>182</v>
      </c>
      <c r="AW120" s="192">
        <f xml:space="preserve"> Time!AW$172</f>
        <v>184</v>
      </c>
      <c r="AX120" s="192">
        <f xml:space="preserve"> Time!AX$172</f>
        <v>181</v>
      </c>
      <c r="AY120" s="192">
        <f xml:space="preserve"> Time!AY$172</f>
        <v>184</v>
      </c>
      <c r="AZ120" s="192">
        <f xml:space="preserve"> Time!AZ$172</f>
        <v>181</v>
      </c>
      <c r="BA120" s="192">
        <f xml:space="preserve"> Time!BA$172</f>
        <v>184</v>
      </c>
      <c r="BB120" s="192">
        <f xml:space="preserve"> Time!BB$172</f>
        <v>181</v>
      </c>
      <c r="BC120" s="192">
        <f xml:space="preserve"> Time!BC$172</f>
        <v>184</v>
      </c>
      <c r="BD120" s="192">
        <f xml:space="preserve"> Time!BD$172</f>
        <v>182</v>
      </c>
      <c r="BE120" s="192">
        <f xml:space="preserve"> Time!BE$172</f>
        <v>184</v>
      </c>
      <c r="BF120" s="192">
        <f xml:space="preserve"> Time!BF$172</f>
        <v>181</v>
      </c>
      <c r="BG120" s="192">
        <f xml:space="preserve"> Time!BG$172</f>
        <v>184</v>
      </c>
      <c r="BH120" s="192">
        <f xml:space="preserve"> Time!BH$172</f>
        <v>181</v>
      </c>
      <c r="BI120" s="192">
        <f xml:space="preserve"> Time!BI$172</f>
        <v>184</v>
      </c>
      <c r="BJ120" s="192">
        <f xml:space="preserve"> Time!BJ$172</f>
        <v>181</v>
      </c>
      <c r="BK120" s="192">
        <f xml:space="preserve"> Time!BK$172</f>
        <v>184</v>
      </c>
      <c r="BL120" s="192">
        <f xml:space="preserve"> Time!BL$172</f>
        <v>182</v>
      </c>
      <c r="BM120" s="192">
        <f xml:space="preserve"> Time!BM$172</f>
        <v>184</v>
      </c>
      <c r="BN120" s="192">
        <f xml:space="preserve"> Time!BN$172</f>
        <v>181</v>
      </c>
      <c r="BO120" s="192">
        <f xml:space="preserve"> Time!BO$172</f>
        <v>184</v>
      </c>
      <c r="BP120" s="192">
        <f xml:space="preserve"> Time!BP$172</f>
        <v>181</v>
      </c>
      <c r="BQ120" s="192">
        <f xml:space="preserve"> Time!BQ$172</f>
        <v>184</v>
      </c>
      <c r="BR120" s="192">
        <f xml:space="preserve"> Time!BR$172</f>
        <v>181</v>
      </c>
      <c r="BS120" s="192">
        <f xml:space="preserve"> Time!BS$172</f>
        <v>184</v>
      </c>
      <c r="BT120" s="192">
        <f xml:space="preserve"> Time!BT$172</f>
        <v>182</v>
      </c>
      <c r="BU120" s="192">
        <f xml:space="preserve"> Time!BU$172</f>
        <v>184</v>
      </c>
      <c r="BV120" s="192">
        <f xml:space="preserve"> Time!BV$172</f>
        <v>181</v>
      </c>
      <c r="BW120" s="192">
        <f xml:space="preserve"> Time!BW$172</f>
        <v>184</v>
      </c>
      <c r="BX120" s="192">
        <f xml:space="preserve"> Time!BX$172</f>
        <v>181</v>
      </c>
      <c r="BY120" s="192">
        <f xml:space="preserve"> Time!BY$172</f>
        <v>184</v>
      </c>
      <c r="BZ120" s="192">
        <f xml:space="preserve"> Time!BZ$172</f>
        <v>181</v>
      </c>
      <c r="CA120" s="192">
        <f xml:space="preserve"> Time!CA$172</f>
        <v>184</v>
      </c>
      <c r="CB120" s="192">
        <f xml:space="preserve"> Time!CB$172</f>
        <v>182</v>
      </c>
      <c r="CC120" s="192">
        <f xml:space="preserve"> Time!CC$172</f>
        <v>184</v>
      </c>
      <c r="CD120" s="192">
        <f xml:space="preserve"> Time!CD$172</f>
        <v>181</v>
      </c>
      <c r="CE120" s="192">
        <f xml:space="preserve"> Time!CE$172</f>
        <v>184</v>
      </c>
      <c r="CF120" s="192">
        <f xml:space="preserve"> Time!CF$172</f>
        <v>181</v>
      </c>
      <c r="CG120" s="192">
        <f xml:space="preserve"> Time!CG$172</f>
        <v>184</v>
      </c>
      <c r="CH120" s="192">
        <f xml:space="preserve"> Time!CH$172</f>
        <v>181</v>
      </c>
      <c r="CI120" s="192">
        <f xml:space="preserve"> Time!CI$172</f>
        <v>184</v>
      </c>
      <c r="CJ120" s="192">
        <f xml:space="preserve"> Time!CJ$172</f>
        <v>182</v>
      </c>
      <c r="CK120" s="192">
        <f xml:space="preserve"> Time!CK$172</f>
        <v>184</v>
      </c>
      <c r="CL120" s="192">
        <f xml:space="preserve"> Time!CL$172</f>
        <v>181</v>
      </c>
      <c r="CM120" s="192">
        <f xml:space="preserve"> Time!CM$172</f>
        <v>184</v>
      </c>
      <c r="CN120" s="192">
        <f xml:space="preserve"> Time!CN$172</f>
        <v>181</v>
      </c>
      <c r="CO120" s="192">
        <f xml:space="preserve"> Time!CO$172</f>
        <v>184</v>
      </c>
      <c r="CP120" s="192">
        <f xml:space="preserve"> Time!CP$172</f>
        <v>181</v>
      </c>
      <c r="CQ120" s="192">
        <f xml:space="preserve"> Time!CQ$172</f>
        <v>184</v>
      </c>
      <c r="CR120" s="192">
        <f xml:space="preserve"> Time!CR$172</f>
        <v>182</v>
      </c>
      <c r="CS120" s="192">
        <f xml:space="preserve"> Time!CS$172</f>
        <v>184</v>
      </c>
      <c r="CT120" s="192">
        <f xml:space="preserve"> Time!CT$172</f>
        <v>181</v>
      </c>
      <c r="CU120" s="192">
        <f xml:space="preserve"> Time!CU$172</f>
        <v>184</v>
      </c>
      <c r="CV120" s="192">
        <f xml:space="preserve"> Time!CV$172</f>
        <v>181</v>
      </c>
      <c r="CW120" s="192">
        <f xml:space="preserve"> Time!CW$172</f>
        <v>184</v>
      </c>
      <c r="CX120" s="192">
        <f xml:space="preserve"> Time!CX$172</f>
        <v>181</v>
      </c>
      <c r="CY120" s="192">
        <f xml:space="preserve"> Time!CY$172</f>
        <v>184</v>
      </c>
      <c r="CZ120" s="192">
        <f xml:space="preserve"> Time!CZ$172</f>
        <v>182</v>
      </c>
      <c r="DA120" s="192">
        <f xml:space="preserve"> Time!DA$172</f>
        <v>184</v>
      </c>
      <c r="DB120" s="192">
        <f xml:space="preserve"> Time!DB$172</f>
        <v>181</v>
      </c>
      <c r="DC120" s="192">
        <f xml:space="preserve"> Time!DC$172</f>
        <v>184</v>
      </c>
      <c r="DD120" s="192">
        <f xml:space="preserve"> Time!DD$172</f>
        <v>181</v>
      </c>
      <c r="DE120" s="192">
        <f xml:space="preserve"> Time!DE$172</f>
        <v>184</v>
      </c>
      <c r="DF120" s="192">
        <f xml:space="preserve"> Time!DF$172</f>
        <v>181</v>
      </c>
      <c r="DG120" s="192">
        <f xml:space="preserve"> Time!DG$172</f>
        <v>184</v>
      </c>
      <c r="DH120" s="192">
        <f xml:space="preserve"> Time!DH$172</f>
        <v>182</v>
      </c>
      <c r="DI120" s="192">
        <f xml:space="preserve"> Time!DI$172</f>
        <v>184</v>
      </c>
      <c r="DJ120" s="192">
        <f xml:space="preserve"> Time!DJ$172</f>
        <v>181</v>
      </c>
      <c r="DK120" s="192">
        <f xml:space="preserve"> Time!DK$172</f>
        <v>184</v>
      </c>
      <c r="DL120" s="192">
        <f xml:space="preserve"> Time!DL$172</f>
        <v>181</v>
      </c>
      <c r="DM120" s="192">
        <f xml:space="preserve"> Time!DM$172</f>
        <v>184</v>
      </c>
      <c r="DN120" s="192">
        <f xml:space="preserve"> Time!DN$172</f>
        <v>181</v>
      </c>
      <c r="DO120" s="192">
        <f xml:space="preserve"> Time!DO$172</f>
        <v>184</v>
      </c>
      <c r="DP120" s="192">
        <f xml:space="preserve"> Time!DP$172</f>
        <v>182</v>
      </c>
      <c r="DQ120" s="192">
        <f xml:space="preserve"> Time!DQ$172</f>
        <v>184</v>
      </c>
      <c r="DR120" s="192">
        <f xml:space="preserve"> Time!DR$172</f>
        <v>181</v>
      </c>
      <c r="DS120" s="192">
        <f xml:space="preserve"> Time!DS$172</f>
        <v>184</v>
      </c>
      <c r="DT120" s="192">
        <f xml:space="preserve"> Time!DT$172</f>
        <v>181</v>
      </c>
      <c r="DU120" s="192">
        <f xml:space="preserve"> Time!DU$172</f>
        <v>184</v>
      </c>
      <c r="DV120" s="192">
        <f xml:space="preserve"> Time!DV$172</f>
        <v>181</v>
      </c>
      <c r="DW120" s="192">
        <f xml:space="preserve"> Time!DW$172</f>
        <v>184</v>
      </c>
      <c r="DX120" s="192">
        <f xml:space="preserve"> Time!DX$172</f>
        <v>182</v>
      </c>
      <c r="DY120" s="192">
        <f xml:space="preserve"> Time!DY$172</f>
        <v>184</v>
      </c>
      <c r="DZ120" s="192">
        <f xml:space="preserve"> Time!DZ$172</f>
        <v>181</v>
      </c>
      <c r="EA120" s="192">
        <f xml:space="preserve"> Time!EA$172</f>
        <v>184</v>
      </c>
      <c r="EB120" s="192">
        <f xml:space="preserve"> Time!EB$172</f>
        <v>181</v>
      </c>
      <c r="EC120" s="192">
        <f xml:space="preserve"> Time!EC$172</f>
        <v>184</v>
      </c>
      <c r="ED120" s="192">
        <f xml:space="preserve"> Time!ED$172</f>
        <v>181</v>
      </c>
      <c r="EE120" s="192">
        <f xml:space="preserve"> Time!EE$172</f>
        <v>184</v>
      </c>
      <c r="EF120" s="192">
        <f xml:space="preserve"> Time!EF$172</f>
        <v>182</v>
      </c>
      <c r="EG120" s="192">
        <f xml:space="preserve"> Time!EG$172</f>
        <v>184</v>
      </c>
      <c r="EH120" s="192">
        <f xml:space="preserve"> Time!EH$172</f>
        <v>181</v>
      </c>
      <c r="EI120" s="192">
        <f xml:space="preserve"> Time!EI$172</f>
        <v>184</v>
      </c>
      <c r="EJ120" s="192">
        <f xml:space="preserve"> Time!EJ$172</f>
        <v>181</v>
      </c>
      <c r="EK120" s="192">
        <f xml:space="preserve"> Time!EK$172</f>
        <v>184</v>
      </c>
      <c r="EL120" s="192">
        <f xml:space="preserve"> Time!EL$172</f>
        <v>181</v>
      </c>
      <c r="EM120" s="192">
        <f xml:space="preserve"> Time!EM$172</f>
        <v>184</v>
      </c>
      <c r="EN120" s="192">
        <f xml:space="preserve"> Time!EN$172</f>
        <v>182</v>
      </c>
      <c r="EO120" s="192">
        <f xml:space="preserve"> Time!EO$172</f>
        <v>184</v>
      </c>
      <c r="EP120" s="192">
        <f xml:space="preserve"> Time!EP$172</f>
        <v>181</v>
      </c>
      <c r="EQ120" s="192">
        <f xml:space="preserve"> Time!EQ$172</f>
        <v>184</v>
      </c>
      <c r="ER120" s="192">
        <f xml:space="preserve"> Time!ER$172</f>
        <v>181</v>
      </c>
      <c r="ES120" s="192">
        <f xml:space="preserve"> Time!ES$172</f>
        <v>184</v>
      </c>
      <c r="ET120" s="192">
        <f xml:space="preserve"> Time!ET$172</f>
        <v>181</v>
      </c>
      <c r="EU120" s="192">
        <f xml:space="preserve"> Time!EU$172</f>
        <v>184</v>
      </c>
      <c r="EV120" s="192">
        <f xml:space="preserve"> Time!EV$172</f>
        <v>182</v>
      </c>
      <c r="EW120" s="192">
        <f xml:space="preserve"> Time!EW$172</f>
        <v>184</v>
      </c>
      <c r="EX120" s="192">
        <f xml:space="preserve"> Time!EX$172</f>
        <v>181</v>
      </c>
      <c r="EY120" s="192">
        <f xml:space="preserve"> Time!EY$172</f>
        <v>184</v>
      </c>
      <c r="EZ120" s="192">
        <f xml:space="preserve"> Time!EZ$172</f>
        <v>181</v>
      </c>
      <c r="FA120" s="192">
        <f xml:space="preserve"> Time!FA$172</f>
        <v>184</v>
      </c>
      <c r="FB120" s="192">
        <f xml:space="preserve"> Time!FB$172</f>
        <v>181</v>
      </c>
      <c r="FC120" s="192">
        <f xml:space="preserve"> Time!FC$172</f>
        <v>184</v>
      </c>
      <c r="FD120" s="192">
        <f xml:space="preserve"> Time!FD$172</f>
        <v>182</v>
      </c>
      <c r="FE120" s="192">
        <f xml:space="preserve"> Time!FE$172</f>
        <v>184</v>
      </c>
      <c r="FF120" s="192">
        <f xml:space="preserve"> Time!FF$172</f>
        <v>181</v>
      </c>
      <c r="FG120" s="192">
        <f xml:space="preserve"> Time!FG$172</f>
        <v>184</v>
      </c>
      <c r="FH120" s="192">
        <f xml:space="preserve"> Time!FH$172</f>
        <v>181</v>
      </c>
      <c r="FI120" s="192">
        <f xml:space="preserve"> Time!FI$172</f>
        <v>184</v>
      </c>
      <c r="FJ120" s="192">
        <f xml:space="preserve"> Time!FJ$172</f>
        <v>181</v>
      </c>
      <c r="FK120" s="192">
        <f xml:space="preserve"> Time!FK$172</f>
        <v>184</v>
      </c>
      <c r="FL120" s="192">
        <f xml:space="preserve"> Time!FL$172</f>
        <v>181</v>
      </c>
      <c r="FM120" s="192">
        <f xml:space="preserve"> Time!FM$172</f>
        <v>184</v>
      </c>
      <c r="FN120" s="192">
        <f xml:space="preserve"> Time!FN$172</f>
        <v>181</v>
      </c>
      <c r="FO120" s="192">
        <f xml:space="preserve"> Time!FO$172</f>
        <v>184</v>
      </c>
      <c r="FP120" s="192">
        <f xml:space="preserve"> Time!FP$172</f>
        <v>181</v>
      </c>
      <c r="FQ120" s="192">
        <f xml:space="preserve"> Time!FQ$172</f>
        <v>184</v>
      </c>
      <c r="FR120" s="192">
        <f xml:space="preserve"> Time!FR$172</f>
        <v>181</v>
      </c>
      <c r="FS120" s="192">
        <f xml:space="preserve"> Time!FS$172</f>
        <v>184</v>
      </c>
      <c r="FT120" s="192">
        <f xml:space="preserve"> Time!FT$172</f>
        <v>182</v>
      </c>
      <c r="FU120" s="192">
        <f xml:space="preserve"> Time!FU$172</f>
        <v>184</v>
      </c>
      <c r="FV120" s="192">
        <f xml:space="preserve"> Time!FV$172</f>
        <v>181</v>
      </c>
      <c r="FW120" s="192">
        <f xml:space="preserve"> Time!FW$172</f>
        <v>184</v>
      </c>
      <c r="FX120" s="192">
        <f xml:space="preserve"> Time!FX$172</f>
        <v>181</v>
      </c>
      <c r="FY120" s="192">
        <f xml:space="preserve"> Time!FY$172</f>
        <v>184</v>
      </c>
      <c r="FZ120" s="192">
        <f xml:space="preserve"> Time!FZ$172</f>
        <v>181</v>
      </c>
      <c r="GA120" s="192">
        <f xml:space="preserve"> Time!GA$172</f>
        <v>184</v>
      </c>
      <c r="GB120" s="192">
        <f xml:space="preserve"> Time!GB$172</f>
        <v>182</v>
      </c>
      <c r="GC120" s="192">
        <f xml:space="preserve"> Time!GC$172</f>
        <v>184</v>
      </c>
      <c r="GD120" s="192">
        <f xml:space="preserve"> Time!GD$172</f>
        <v>181</v>
      </c>
      <c r="GE120" s="192">
        <f xml:space="preserve"> Time!GE$172</f>
        <v>184</v>
      </c>
      <c r="GF120" s="192">
        <f xml:space="preserve"> Time!GF$172</f>
        <v>181</v>
      </c>
      <c r="GG120" s="192">
        <f xml:space="preserve"> Time!GG$172</f>
        <v>184</v>
      </c>
      <c r="GH120" s="192">
        <f xml:space="preserve"> Time!GH$172</f>
        <v>181</v>
      </c>
      <c r="GI120" s="192">
        <f xml:space="preserve"> Time!GI$172</f>
        <v>184</v>
      </c>
      <c r="GJ120" s="192">
        <f xml:space="preserve"> Time!GJ$172</f>
        <v>182</v>
      </c>
    </row>
    <row r="121" spans="1:192" x14ac:dyDescent="0.25">
      <c r="E121" s="294" t="str">
        <f t="shared" ref="E121:AJ121" si="380" xml:space="preserve"> E$117</f>
        <v>All in annual senior debt interest rate applicable in period</v>
      </c>
      <c r="F121" s="294">
        <f xml:space="preserve"> F$117</f>
        <v>0</v>
      </c>
      <c r="G121" s="294" t="str">
        <f t="shared" si="380"/>
        <v>% p.a.</v>
      </c>
      <c r="H121" s="294">
        <f t="shared" si="380"/>
        <v>0</v>
      </c>
      <c r="I121" s="294">
        <f t="shared" si="380"/>
        <v>0</v>
      </c>
      <c r="J121" s="294">
        <f t="shared" si="380"/>
        <v>4.1000000000000002E-2</v>
      </c>
      <c r="K121" s="294">
        <f t="shared" si="380"/>
        <v>4.1012400000000004E-2</v>
      </c>
      <c r="L121" s="294">
        <f t="shared" si="380"/>
        <v>4.10248E-2</v>
      </c>
      <c r="M121" s="294">
        <f t="shared" si="380"/>
        <v>4.1036799999999998E-2</v>
      </c>
      <c r="N121" s="294">
        <f t="shared" si="380"/>
        <v>4.10482E-2</v>
      </c>
      <c r="O121" s="294">
        <f t="shared" si="380"/>
        <v>4.1061600000000004E-2</v>
      </c>
      <c r="P121" s="294">
        <f t="shared" si="380"/>
        <v>4.1075E-2</v>
      </c>
      <c r="Q121" s="294">
        <f t="shared" si="380"/>
        <v>4.10868E-2</v>
      </c>
      <c r="R121" s="294">
        <f t="shared" si="380"/>
        <v>4.1101200000000004E-2</v>
      </c>
      <c r="S121" s="294">
        <f t="shared" si="380"/>
        <v>4.1113800000000006E-2</v>
      </c>
      <c r="T121" s="294">
        <f t="shared" si="380"/>
        <v>4.1124000000000001E-2</v>
      </c>
      <c r="U121" s="294">
        <f t="shared" si="380"/>
        <v>4.1133200000000002E-2</v>
      </c>
      <c r="V121" s="294">
        <f t="shared" si="380"/>
        <v>4.1143800000000001E-2</v>
      </c>
      <c r="W121" s="294">
        <f t="shared" si="380"/>
        <v>4.1151400000000005E-2</v>
      </c>
      <c r="X121" s="294">
        <f t="shared" si="380"/>
        <v>4.1159000000000001E-2</v>
      </c>
      <c r="Y121" s="294">
        <f t="shared" si="380"/>
        <v>4.1169999999999998E-2</v>
      </c>
      <c r="Z121" s="294">
        <f t="shared" si="380"/>
        <v>4.1177600000000002E-2</v>
      </c>
      <c r="AA121" s="294">
        <f t="shared" si="380"/>
        <v>4.11908E-2</v>
      </c>
      <c r="AB121" s="294">
        <f t="shared" si="380"/>
        <v>4.12048E-2</v>
      </c>
      <c r="AC121" s="294">
        <f t="shared" si="380"/>
        <v>4.1218200000000003E-2</v>
      </c>
      <c r="AD121" s="294">
        <f t="shared" si="380"/>
        <v>4.1226800000000001E-2</v>
      </c>
      <c r="AE121" s="294">
        <f t="shared" si="380"/>
        <v>4.1241E-2</v>
      </c>
      <c r="AF121" s="294">
        <f t="shared" si="380"/>
        <v>4.1255800000000002E-2</v>
      </c>
      <c r="AG121" s="294">
        <f t="shared" si="380"/>
        <v>4.12632E-2</v>
      </c>
      <c r="AH121" s="294">
        <f t="shared" si="380"/>
        <v>4.1273400000000002E-2</v>
      </c>
      <c r="AI121" s="294">
        <f t="shared" si="380"/>
        <v>4.12842E-2</v>
      </c>
      <c r="AJ121" s="294">
        <f t="shared" si="380"/>
        <v>4.1293999999999997E-2</v>
      </c>
      <c r="AK121" s="294">
        <f t="shared" ref="AK121:CV121" si="381" xml:space="preserve"> AK$117</f>
        <v>4.1303199999999998E-2</v>
      </c>
      <c r="AL121" s="294">
        <f t="shared" si="381"/>
        <v>4.1314000000000003E-2</v>
      </c>
      <c r="AM121" s="294">
        <f t="shared" si="381"/>
        <v>4.1327799999999998E-2</v>
      </c>
      <c r="AN121" s="294">
        <f t="shared" si="381"/>
        <v>4.1341799999999998E-2</v>
      </c>
      <c r="AO121" s="294">
        <f t="shared" si="381"/>
        <v>4.1354399999999999E-2</v>
      </c>
      <c r="AP121" s="294">
        <f t="shared" si="381"/>
        <v>4.1362599999999999E-2</v>
      </c>
      <c r="AQ121" s="294">
        <f t="shared" si="381"/>
        <v>4.1371600000000001E-2</v>
      </c>
      <c r="AR121" s="294">
        <f t="shared" si="381"/>
        <v>4.1382600000000005E-2</v>
      </c>
      <c r="AS121" s="294">
        <f t="shared" si="381"/>
        <v>4.1397200000000002E-2</v>
      </c>
      <c r="AT121" s="294">
        <f t="shared" si="381"/>
        <v>4.1408200000000006E-2</v>
      </c>
      <c r="AU121" s="294">
        <f t="shared" si="381"/>
        <v>4.1417800000000005E-2</v>
      </c>
      <c r="AV121" s="294">
        <f t="shared" si="381"/>
        <v>4.1429599999999997E-2</v>
      </c>
      <c r="AW121" s="294">
        <f t="shared" si="381"/>
        <v>4.1443199999999999E-2</v>
      </c>
      <c r="AX121" s="294">
        <f t="shared" si="381"/>
        <v>4.1456400000000004E-2</v>
      </c>
      <c r="AY121" s="294">
        <f t="shared" si="381"/>
        <v>4.1470199999999999E-2</v>
      </c>
      <c r="AZ121" s="294">
        <f t="shared" si="381"/>
        <v>4.1481799999999999E-2</v>
      </c>
      <c r="BA121" s="294">
        <f t="shared" si="381"/>
        <v>4.1488999999999998E-2</v>
      </c>
      <c r="BB121" s="294">
        <f t="shared" si="381"/>
        <v>4.1497800000000001E-2</v>
      </c>
      <c r="BC121" s="294">
        <f t="shared" si="381"/>
        <v>4.1507000000000002E-2</v>
      </c>
      <c r="BD121" s="294">
        <f t="shared" si="381"/>
        <v>4.15214E-2</v>
      </c>
      <c r="BE121" s="294">
        <f t="shared" si="381"/>
        <v>4.1529400000000001E-2</v>
      </c>
      <c r="BF121" s="294">
        <f t="shared" si="381"/>
        <v>4.1536799999999999E-2</v>
      </c>
      <c r="BG121" s="294">
        <f t="shared" si="381"/>
        <v>4.1546800000000002E-2</v>
      </c>
      <c r="BH121" s="294">
        <f t="shared" si="381"/>
        <v>4.15612E-2</v>
      </c>
      <c r="BI121" s="294">
        <f t="shared" si="381"/>
        <v>4.15704E-2</v>
      </c>
      <c r="BJ121" s="294">
        <f t="shared" si="381"/>
        <v>4.15798E-2</v>
      </c>
      <c r="BK121" s="294">
        <f t="shared" si="381"/>
        <v>4.1590599999999998E-2</v>
      </c>
      <c r="BL121" s="294">
        <f t="shared" si="381"/>
        <v>4.16056E-2</v>
      </c>
      <c r="BM121" s="294">
        <f t="shared" si="381"/>
        <v>4.1618799999999997E-2</v>
      </c>
      <c r="BN121" s="294">
        <f t="shared" si="381"/>
        <v>4.1629199999999998E-2</v>
      </c>
      <c r="BO121" s="294">
        <f t="shared" si="381"/>
        <v>4.1642399999999996E-2</v>
      </c>
      <c r="BP121" s="294">
        <f t="shared" si="381"/>
        <v>4.1650800000000002E-2</v>
      </c>
      <c r="BQ121" s="294">
        <f t="shared" si="381"/>
        <v>4.1657800000000002E-2</v>
      </c>
      <c r="BR121" s="294">
        <f t="shared" si="381"/>
        <v>4.1666800000000004E-2</v>
      </c>
      <c r="BS121" s="294">
        <f t="shared" si="381"/>
        <v>4.1674599999999999E-2</v>
      </c>
      <c r="BT121" s="294">
        <f t="shared" si="381"/>
        <v>4.1682799999999999E-2</v>
      </c>
      <c r="BU121" s="294">
        <f t="shared" si="381"/>
        <v>4.1694599999999998E-2</v>
      </c>
      <c r="BV121" s="294">
        <f t="shared" si="381"/>
        <v>4.1703999999999998E-2</v>
      </c>
      <c r="BW121" s="294">
        <f t="shared" si="381"/>
        <v>4.1718600000000002E-2</v>
      </c>
      <c r="BX121" s="294">
        <f t="shared" si="381"/>
        <v>4.1732199999999997E-2</v>
      </c>
      <c r="BY121" s="294">
        <f t="shared" si="381"/>
        <v>4.17458E-2</v>
      </c>
      <c r="BZ121" s="294">
        <f t="shared" si="381"/>
        <v>4.1757200000000001E-2</v>
      </c>
      <c r="CA121" s="294">
        <f t="shared" si="381"/>
        <v>4.1768399999999997E-2</v>
      </c>
      <c r="CB121" s="294">
        <f t="shared" si="381"/>
        <v>4.1781600000000002E-2</v>
      </c>
      <c r="CC121" s="294">
        <f t="shared" si="381"/>
        <v>4.17924E-2</v>
      </c>
      <c r="CD121" s="294">
        <f t="shared" si="381"/>
        <v>4.1802400000000003E-2</v>
      </c>
      <c r="CE121" s="294">
        <f t="shared" si="381"/>
        <v>4.1814199999999996E-2</v>
      </c>
      <c r="CF121" s="294">
        <f t="shared" si="381"/>
        <v>4.1824E-2</v>
      </c>
      <c r="CG121" s="294">
        <f t="shared" si="381"/>
        <v>4.18334E-2</v>
      </c>
      <c r="CH121" s="294">
        <f t="shared" si="381"/>
        <v>4.1843199999999997E-2</v>
      </c>
      <c r="CI121" s="294">
        <f t="shared" si="381"/>
        <v>4.1852799999999996E-2</v>
      </c>
      <c r="CJ121" s="294">
        <f t="shared" si="381"/>
        <v>4.1860399999999999E-2</v>
      </c>
      <c r="CK121" s="294">
        <f t="shared" si="381"/>
        <v>4.1873199999999999E-2</v>
      </c>
      <c r="CL121" s="294">
        <f t="shared" si="381"/>
        <v>4.1881799999999997E-2</v>
      </c>
      <c r="CM121" s="294">
        <f t="shared" si="381"/>
        <v>4.1892600000000002E-2</v>
      </c>
      <c r="CN121" s="294">
        <f t="shared" si="381"/>
        <v>4.1906199999999998E-2</v>
      </c>
      <c r="CO121" s="294">
        <f t="shared" si="381"/>
        <v>4.19174E-2</v>
      </c>
      <c r="CP121" s="294">
        <f t="shared" si="381"/>
        <v>4.1924599999999999E-2</v>
      </c>
      <c r="CQ121" s="294">
        <f t="shared" si="381"/>
        <v>4.1937799999999997E-2</v>
      </c>
      <c r="CR121" s="294">
        <f t="shared" si="381"/>
        <v>4.19478E-2</v>
      </c>
      <c r="CS121" s="294">
        <f t="shared" si="381"/>
        <v>4.1957999999999995E-2</v>
      </c>
      <c r="CT121" s="294">
        <f t="shared" si="381"/>
        <v>4.1967000000000004E-2</v>
      </c>
      <c r="CU121" s="294">
        <f t="shared" si="381"/>
        <v>4.1974600000000001E-2</v>
      </c>
      <c r="CV121" s="294">
        <f t="shared" si="381"/>
        <v>4.1986200000000001E-2</v>
      </c>
      <c r="CW121" s="294">
        <f t="shared" ref="CW121:FH121" si="382" xml:space="preserve"> CW$117</f>
        <v>4.1996800000000001E-2</v>
      </c>
      <c r="CX121" s="294">
        <f t="shared" si="382"/>
        <v>4.20098E-2</v>
      </c>
      <c r="CY121" s="294">
        <f t="shared" si="382"/>
        <v>4.2022400000000001E-2</v>
      </c>
      <c r="CZ121" s="294">
        <f t="shared" si="382"/>
        <v>4.2036400000000002E-2</v>
      </c>
      <c r="DA121" s="294">
        <f t="shared" si="382"/>
        <v>4.2050400000000002E-2</v>
      </c>
      <c r="DB121" s="294">
        <f t="shared" si="382"/>
        <v>4.2057999999999998E-2</v>
      </c>
      <c r="DC121" s="294">
        <f t="shared" si="382"/>
        <v>4.2066599999999996E-2</v>
      </c>
      <c r="DD121" s="294">
        <f t="shared" si="382"/>
        <v>4.20788E-2</v>
      </c>
      <c r="DE121" s="294">
        <f t="shared" si="382"/>
        <v>4.2087800000000002E-2</v>
      </c>
      <c r="DF121" s="294">
        <f t="shared" si="382"/>
        <v>4.2098200000000002E-2</v>
      </c>
      <c r="DG121" s="294">
        <f t="shared" si="382"/>
        <v>4.2112400000000001E-2</v>
      </c>
      <c r="DH121" s="294">
        <f t="shared" si="382"/>
        <v>4.2124800000000004E-2</v>
      </c>
      <c r="DI121" s="294">
        <f t="shared" si="382"/>
        <v>4.2133199999999996E-2</v>
      </c>
      <c r="DJ121" s="294">
        <f t="shared" si="382"/>
        <v>4.2147799999999999E-2</v>
      </c>
      <c r="DK121" s="294">
        <f t="shared" si="382"/>
        <v>4.2159799999999997E-2</v>
      </c>
      <c r="DL121" s="294">
        <f t="shared" si="382"/>
        <v>4.2167400000000001E-2</v>
      </c>
      <c r="DM121" s="294">
        <f t="shared" si="382"/>
        <v>4.2181400000000001E-2</v>
      </c>
      <c r="DN121" s="294">
        <f t="shared" si="382"/>
        <v>4.2189400000000002E-2</v>
      </c>
      <c r="DO121" s="294">
        <f t="shared" si="382"/>
        <v>4.2197200000000004E-2</v>
      </c>
      <c r="DP121" s="294">
        <f t="shared" si="382"/>
        <v>4.2211800000000001E-2</v>
      </c>
      <c r="DQ121" s="294">
        <f t="shared" si="382"/>
        <v>4.2220800000000003E-2</v>
      </c>
      <c r="DR121" s="294">
        <f t="shared" si="382"/>
        <v>4.2235399999999999E-2</v>
      </c>
      <c r="DS121" s="294">
        <f t="shared" si="382"/>
        <v>4.2244000000000004E-2</v>
      </c>
      <c r="DT121" s="294">
        <f t="shared" si="382"/>
        <v>4.2258200000000003E-2</v>
      </c>
      <c r="DU121" s="294">
        <f t="shared" si="382"/>
        <v>4.2269399999999999E-2</v>
      </c>
      <c r="DV121" s="294">
        <f t="shared" si="382"/>
        <v>4.2277599999999999E-2</v>
      </c>
      <c r="DW121" s="294">
        <f t="shared" si="382"/>
        <v>4.2289400000000005E-2</v>
      </c>
      <c r="DX121" s="294">
        <f t="shared" si="382"/>
        <v>4.2302199999999998E-2</v>
      </c>
      <c r="DY121" s="294">
        <f t="shared" si="382"/>
        <v>4.2309399999999997E-2</v>
      </c>
      <c r="DZ121" s="294">
        <f t="shared" si="382"/>
        <v>4.2317800000000003E-2</v>
      </c>
      <c r="EA121" s="294">
        <f t="shared" si="382"/>
        <v>4.2331000000000001E-2</v>
      </c>
      <c r="EB121" s="294">
        <f t="shared" si="382"/>
        <v>4.2338600000000004E-2</v>
      </c>
      <c r="EC121" s="294">
        <f t="shared" si="382"/>
        <v>4.2347599999999999E-2</v>
      </c>
      <c r="ED121" s="294">
        <f t="shared" si="382"/>
        <v>4.2362200000000003E-2</v>
      </c>
      <c r="EE121" s="294">
        <f t="shared" si="382"/>
        <v>4.2372800000000002E-2</v>
      </c>
      <c r="EF121" s="294">
        <f t="shared" si="382"/>
        <v>4.2383400000000002E-2</v>
      </c>
      <c r="EG121" s="294">
        <f t="shared" si="382"/>
        <v>4.2397000000000004E-2</v>
      </c>
      <c r="EH121" s="294">
        <f t="shared" si="382"/>
        <v>4.2405600000000002E-2</v>
      </c>
      <c r="EI121" s="294">
        <f t="shared" si="382"/>
        <v>4.2417999999999997E-2</v>
      </c>
      <c r="EJ121" s="294">
        <f t="shared" si="382"/>
        <v>4.2426800000000001E-2</v>
      </c>
      <c r="EK121" s="294">
        <f t="shared" si="382"/>
        <v>4.2441000000000006E-2</v>
      </c>
      <c r="EL121" s="294">
        <f t="shared" si="382"/>
        <v>4.2454000000000006E-2</v>
      </c>
      <c r="EM121" s="294">
        <f t="shared" si="382"/>
        <v>4.2461600000000002E-2</v>
      </c>
      <c r="EN121" s="294">
        <f t="shared" si="382"/>
        <v>4.2469199999999999E-2</v>
      </c>
      <c r="EO121" s="294">
        <f t="shared" si="382"/>
        <v>4.2478200000000001E-2</v>
      </c>
      <c r="EP121" s="294">
        <f t="shared" si="382"/>
        <v>4.2487400000000002E-2</v>
      </c>
      <c r="EQ121" s="294">
        <f t="shared" si="382"/>
        <v>4.2499200000000001E-2</v>
      </c>
      <c r="ER121" s="294">
        <f t="shared" si="382"/>
        <v>4.2510199999999998E-2</v>
      </c>
      <c r="ES121" s="294">
        <f t="shared" si="382"/>
        <v>4.2524199999999998E-2</v>
      </c>
      <c r="ET121" s="294">
        <f t="shared" si="382"/>
        <v>4.2537800000000001E-2</v>
      </c>
      <c r="EU121" s="294">
        <f t="shared" si="382"/>
        <v>4.2550600000000001E-2</v>
      </c>
      <c r="EV121" s="294">
        <f t="shared" si="382"/>
        <v>4.2557600000000001E-2</v>
      </c>
      <c r="EW121" s="294">
        <f t="shared" si="382"/>
        <v>4.2565600000000002E-2</v>
      </c>
      <c r="EX121" s="294">
        <f t="shared" si="382"/>
        <v>4.2578200000000004E-2</v>
      </c>
      <c r="EY121" s="294">
        <f t="shared" si="382"/>
        <v>4.25904E-2</v>
      </c>
      <c r="EZ121" s="294">
        <f t="shared" si="382"/>
        <v>4.2600800000000001E-2</v>
      </c>
      <c r="FA121" s="294">
        <f t="shared" si="382"/>
        <v>4.2610200000000001E-2</v>
      </c>
      <c r="FB121" s="294">
        <f t="shared" si="382"/>
        <v>4.2623400000000006E-2</v>
      </c>
      <c r="FC121" s="294">
        <f t="shared" si="382"/>
        <v>4.2632400000000001E-2</v>
      </c>
      <c r="FD121" s="294">
        <f t="shared" si="382"/>
        <v>4.2645200000000001E-2</v>
      </c>
      <c r="FE121" s="294">
        <f t="shared" si="382"/>
        <v>4.2656600000000003E-2</v>
      </c>
      <c r="FF121" s="294">
        <f t="shared" si="382"/>
        <v>4.2670200000000005E-2</v>
      </c>
      <c r="FG121" s="294">
        <f t="shared" si="382"/>
        <v>4.2681400000000001E-2</v>
      </c>
      <c r="FH121" s="294">
        <f t="shared" si="382"/>
        <v>4.2690400000000003E-2</v>
      </c>
      <c r="FI121" s="294">
        <f t="shared" ref="FI121:GJ121" si="383" xml:space="preserve"> FI$117</f>
        <v>4.2699000000000001E-2</v>
      </c>
      <c r="FJ121" s="294">
        <f t="shared" si="383"/>
        <v>4.2714000000000002E-2</v>
      </c>
      <c r="FK121" s="294">
        <f t="shared" si="383"/>
        <v>4.2722599999999999E-2</v>
      </c>
      <c r="FL121" s="294">
        <f t="shared" si="383"/>
        <v>4.2735599999999999E-2</v>
      </c>
      <c r="FM121" s="294">
        <f t="shared" si="383"/>
        <v>4.2745199999999997E-2</v>
      </c>
      <c r="FN121" s="294">
        <f t="shared" si="383"/>
        <v>4.2759400000000003E-2</v>
      </c>
      <c r="FO121" s="294">
        <f t="shared" si="383"/>
        <v>4.2772200000000003E-2</v>
      </c>
      <c r="FP121" s="294">
        <f t="shared" si="383"/>
        <v>4.2787000000000006E-2</v>
      </c>
      <c r="FQ121" s="294">
        <f t="shared" si="383"/>
        <v>4.2799000000000004E-2</v>
      </c>
      <c r="FR121" s="294">
        <f t="shared" si="383"/>
        <v>4.2810000000000001E-2</v>
      </c>
      <c r="FS121" s="294">
        <f t="shared" si="383"/>
        <v>4.2821800000000007E-2</v>
      </c>
      <c r="FT121" s="294">
        <f t="shared" si="383"/>
        <v>4.2836200000000005E-2</v>
      </c>
      <c r="FU121" s="294">
        <f t="shared" si="383"/>
        <v>4.2846400000000007E-2</v>
      </c>
      <c r="FV121" s="294">
        <f t="shared" si="383"/>
        <v>4.2856600000000002E-2</v>
      </c>
      <c r="FW121" s="294">
        <f t="shared" si="383"/>
        <v>4.2864400000000004E-2</v>
      </c>
      <c r="FX121" s="294">
        <f t="shared" si="383"/>
        <v>4.2876400000000002E-2</v>
      </c>
      <c r="FY121" s="294">
        <f t="shared" si="383"/>
        <v>4.2889400000000001E-2</v>
      </c>
      <c r="FZ121" s="294">
        <f t="shared" si="383"/>
        <v>4.2897600000000001E-2</v>
      </c>
      <c r="GA121" s="294">
        <f t="shared" si="383"/>
        <v>4.2911400000000002E-2</v>
      </c>
      <c r="GB121" s="294">
        <f t="shared" si="383"/>
        <v>4.2918999999999999E-2</v>
      </c>
      <c r="GC121" s="294">
        <f t="shared" si="383"/>
        <v>4.2934E-2</v>
      </c>
      <c r="GD121" s="294">
        <f t="shared" si="383"/>
        <v>4.2947400000000004E-2</v>
      </c>
      <c r="GE121" s="294">
        <f t="shared" si="383"/>
        <v>4.2957599999999999E-2</v>
      </c>
      <c r="GF121" s="294">
        <f t="shared" si="383"/>
        <v>4.2968199999999998E-2</v>
      </c>
      <c r="GG121" s="294">
        <f t="shared" si="383"/>
        <v>4.2976199999999999E-2</v>
      </c>
      <c r="GH121" s="294">
        <f t="shared" si="383"/>
        <v>4.2991000000000001E-2</v>
      </c>
      <c r="GI121" s="294">
        <f t="shared" si="383"/>
        <v>4.3005800000000004E-2</v>
      </c>
      <c r="GJ121" s="294">
        <f t="shared" si="383"/>
        <v>4.3018399999999998E-2</v>
      </c>
    </row>
    <row r="122" spans="1:192" x14ac:dyDescent="0.25">
      <c r="A122" s="321"/>
      <c r="B122" s="321"/>
      <c r="C122" s="322"/>
      <c r="D122" s="323"/>
      <c r="E122" s="324" t="s">
        <v>189</v>
      </c>
      <c r="F122" s="324"/>
      <c r="G122" s="324" t="s">
        <v>104</v>
      </c>
      <c r="H122" s="324"/>
      <c r="I122" s="325"/>
      <c r="J122" s="324">
        <f t="shared" ref="J122:AO122" si="384">J121 / $F119 * J120</f>
        <v>2.061388888888889E-2</v>
      </c>
      <c r="K122" s="324">
        <f t="shared" si="384"/>
        <v>2.0961893333333335E-2</v>
      </c>
      <c r="L122" s="324">
        <f t="shared" si="384"/>
        <v>2.0626357777777778E-2</v>
      </c>
      <c r="M122" s="324">
        <f t="shared" si="384"/>
        <v>2.0974364444444442E-2</v>
      </c>
      <c r="N122" s="324">
        <f t="shared" si="384"/>
        <v>2.0638122777777778E-2</v>
      </c>
      <c r="O122" s="324">
        <f t="shared" si="384"/>
        <v>2.0987040000000002E-2</v>
      </c>
      <c r="P122" s="324">
        <f t="shared" si="384"/>
        <v>2.0765694444444444E-2</v>
      </c>
      <c r="Q122" s="324">
        <f t="shared" si="384"/>
        <v>2.0999919999999998E-2</v>
      </c>
      <c r="R122" s="324">
        <f t="shared" si="384"/>
        <v>2.0664770000000002E-2</v>
      </c>
      <c r="S122" s="324">
        <f t="shared" si="384"/>
        <v>2.1013720000000003E-2</v>
      </c>
      <c r="T122" s="324">
        <f t="shared" si="384"/>
        <v>2.0676233333333335E-2</v>
      </c>
      <c r="U122" s="324">
        <f t="shared" si="384"/>
        <v>2.1023635555555555E-2</v>
      </c>
      <c r="V122" s="324">
        <f t="shared" si="384"/>
        <v>2.0686188333333334E-2</v>
      </c>
      <c r="W122" s="324">
        <f t="shared" si="384"/>
        <v>2.1032937777777781E-2</v>
      </c>
      <c r="X122" s="324">
        <f t="shared" si="384"/>
        <v>2.0808161111111112E-2</v>
      </c>
      <c r="Y122" s="324">
        <f t="shared" si="384"/>
        <v>2.1042444444444443E-2</v>
      </c>
      <c r="Z122" s="324">
        <f t="shared" si="384"/>
        <v>2.0703182222222224E-2</v>
      </c>
      <c r="AA122" s="324">
        <f t="shared" si="384"/>
        <v>2.1053075555555554E-2</v>
      </c>
      <c r="AB122" s="324">
        <f t="shared" si="384"/>
        <v>2.0716857777777778E-2</v>
      </c>
      <c r="AC122" s="324">
        <f t="shared" si="384"/>
        <v>2.1067080000000002E-2</v>
      </c>
      <c r="AD122" s="324">
        <f t="shared" si="384"/>
        <v>2.0727918888888888E-2</v>
      </c>
      <c r="AE122" s="324">
        <f t="shared" si="384"/>
        <v>2.1078733333333332E-2</v>
      </c>
      <c r="AF122" s="324">
        <f t="shared" si="384"/>
        <v>2.0857098888888891E-2</v>
      </c>
      <c r="AG122" s="324">
        <f t="shared" si="384"/>
        <v>2.1090080000000001E-2</v>
      </c>
      <c r="AH122" s="324">
        <f t="shared" si="384"/>
        <v>2.0751348333333336E-2</v>
      </c>
      <c r="AI122" s="324">
        <f t="shared" si="384"/>
        <v>2.1100813333333333E-2</v>
      </c>
      <c r="AJ122" s="324">
        <f t="shared" si="384"/>
        <v>2.0761705555555555E-2</v>
      </c>
      <c r="AK122" s="324">
        <f t="shared" si="384"/>
        <v>2.1110524444444445E-2</v>
      </c>
      <c r="AL122" s="324">
        <f t="shared" si="384"/>
        <v>2.0771761111111113E-2</v>
      </c>
      <c r="AM122" s="324">
        <f t="shared" si="384"/>
        <v>2.1123097777777777E-2</v>
      </c>
      <c r="AN122" s="324">
        <f t="shared" si="384"/>
        <v>2.0900576666666663E-2</v>
      </c>
      <c r="AO122" s="324">
        <f t="shared" si="384"/>
        <v>2.1136693333333331E-2</v>
      </c>
      <c r="AP122" s="324">
        <f t="shared" ref="AP122:BD122" si="385">AP121 / $F119 * AP120</f>
        <v>2.0796196111111109E-2</v>
      </c>
      <c r="AQ122" s="324">
        <f t="shared" si="385"/>
        <v>2.1145484444444446E-2</v>
      </c>
      <c r="AR122" s="324">
        <f t="shared" si="385"/>
        <v>2.0806251666666671E-2</v>
      </c>
      <c r="AS122" s="324">
        <f t="shared" si="385"/>
        <v>2.1158568888888892E-2</v>
      </c>
      <c r="AT122" s="324">
        <f t="shared" si="385"/>
        <v>2.0819122777777782E-2</v>
      </c>
      <c r="AU122" s="324">
        <f t="shared" si="385"/>
        <v>2.1169097777777778E-2</v>
      </c>
      <c r="AV122" s="324">
        <f t="shared" si="385"/>
        <v>2.0944964444444443E-2</v>
      </c>
      <c r="AW122" s="324">
        <f t="shared" si="385"/>
        <v>2.1182079999999999E-2</v>
      </c>
      <c r="AX122" s="324">
        <f t="shared" si="385"/>
        <v>2.0843356666666667E-2</v>
      </c>
      <c r="AY122" s="324">
        <f t="shared" si="385"/>
        <v>2.119588E-2</v>
      </c>
      <c r="AZ122" s="324">
        <f t="shared" si="385"/>
        <v>2.0856127222222222E-2</v>
      </c>
      <c r="BA122" s="324">
        <f t="shared" si="385"/>
        <v>2.1205488888888888E-2</v>
      </c>
      <c r="BB122" s="324">
        <f t="shared" si="385"/>
        <v>2.0864171666666667E-2</v>
      </c>
      <c r="BC122" s="324">
        <f t="shared" si="385"/>
        <v>2.1214688888888888E-2</v>
      </c>
      <c r="BD122" s="324">
        <f t="shared" si="385"/>
        <v>2.0991374444444447E-2</v>
      </c>
      <c r="BE122" s="324">
        <f t="shared" ref="BE122:DP122" si="386">BE121 / $F119 * BE120</f>
        <v>2.1226137777777779E-2</v>
      </c>
      <c r="BF122" s="324">
        <f t="shared" si="386"/>
        <v>2.0883779999999998E-2</v>
      </c>
      <c r="BG122" s="324">
        <f t="shared" si="386"/>
        <v>2.1235031111111111E-2</v>
      </c>
      <c r="BH122" s="324">
        <f t="shared" si="386"/>
        <v>2.0896047777777777E-2</v>
      </c>
      <c r="BI122" s="324">
        <f t="shared" si="386"/>
        <v>2.1247093333333331E-2</v>
      </c>
      <c r="BJ122" s="324">
        <f t="shared" si="386"/>
        <v>2.0905399444444445E-2</v>
      </c>
      <c r="BK122" s="324">
        <f t="shared" si="386"/>
        <v>2.1257417777777777E-2</v>
      </c>
      <c r="BL122" s="324">
        <f t="shared" si="386"/>
        <v>2.1033942222222223E-2</v>
      </c>
      <c r="BM122" s="324">
        <f t="shared" si="386"/>
        <v>2.1271831111111111E-2</v>
      </c>
      <c r="BN122" s="324">
        <f t="shared" si="386"/>
        <v>2.0930236666666664E-2</v>
      </c>
      <c r="BO122" s="324">
        <f t="shared" si="386"/>
        <v>2.1283893333333331E-2</v>
      </c>
      <c r="BP122" s="324">
        <f t="shared" si="386"/>
        <v>2.0941096666666666E-2</v>
      </c>
      <c r="BQ122" s="324">
        <f t="shared" si="386"/>
        <v>2.1291764444444444E-2</v>
      </c>
      <c r="BR122" s="324">
        <f t="shared" si="386"/>
        <v>2.0949141111111111E-2</v>
      </c>
      <c r="BS122" s="324">
        <f t="shared" si="386"/>
        <v>2.1300351111111112E-2</v>
      </c>
      <c r="BT122" s="324">
        <f t="shared" si="386"/>
        <v>2.1072971111111113E-2</v>
      </c>
      <c r="BU122" s="324">
        <f t="shared" si="386"/>
        <v>2.1310573333333332E-2</v>
      </c>
      <c r="BV122" s="324">
        <f t="shared" si="386"/>
        <v>2.0967844444444442E-2</v>
      </c>
      <c r="BW122" s="324">
        <f t="shared" si="386"/>
        <v>2.1322840000000003E-2</v>
      </c>
      <c r="BX122" s="324">
        <f t="shared" si="386"/>
        <v>2.0982022777777779E-2</v>
      </c>
      <c r="BY122" s="324">
        <f t="shared" si="386"/>
        <v>2.1336742222222222E-2</v>
      </c>
      <c r="BZ122" s="324">
        <f t="shared" si="386"/>
        <v>2.0994592222222223E-2</v>
      </c>
      <c r="CA122" s="324">
        <f t="shared" si="386"/>
        <v>2.1348293333333334E-2</v>
      </c>
      <c r="CB122" s="324">
        <f t="shared" si="386"/>
        <v>2.1122920000000003E-2</v>
      </c>
      <c r="CC122" s="324">
        <f t="shared" si="386"/>
        <v>2.1360560000000001E-2</v>
      </c>
      <c r="CD122" s="324">
        <f t="shared" si="386"/>
        <v>2.101731777777778E-2</v>
      </c>
      <c r="CE122" s="324">
        <f t="shared" si="386"/>
        <v>2.1371702222222219E-2</v>
      </c>
      <c r="CF122" s="324">
        <f t="shared" si="386"/>
        <v>2.1028177777777778E-2</v>
      </c>
      <c r="CG122" s="324">
        <f t="shared" si="386"/>
        <v>2.1381515555555553E-2</v>
      </c>
      <c r="CH122" s="324">
        <f t="shared" si="386"/>
        <v>2.103783111111111E-2</v>
      </c>
      <c r="CI122" s="324">
        <f t="shared" si="386"/>
        <v>2.1391431111111109E-2</v>
      </c>
      <c r="CJ122" s="324">
        <f t="shared" si="386"/>
        <v>2.1162757777777777E-2</v>
      </c>
      <c r="CK122" s="324">
        <f t="shared" si="386"/>
        <v>2.140185777777778E-2</v>
      </c>
      <c r="CL122" s="324">
        <f t="shared" si="386"/>
        <v>2.1057238333333332E-2</v>
      </c>
      <c r="CM122" s="324">
        <f t="shared" si="386"/>
        <v>2.1411773333333335E-2</v>
      </c>
      <c r="CN122" s="324">
        <f t="shared" si="386"/>
        <v>2.1069506111111108E-2</v>
      </c>
      <c r="CO122" s="324">
        <f t="shared" si="386"/>
        <v>2.1424448888888892E-2</v>
      </c>
      <c r="CP122" s="324">
        <f t="shared" si="386"/>
        <v>2.107875722222222E-2</v>
      </c>
      <c r="CQ122" s="324">
        <f t="shared" si="386"/>
        <v>2.1434875555555555E-2</v>
      </c>
      <c r="CR122" s="324">
        <f t="shared" si="386"/>
        <v>2.1206943333333336E-2</v>
      </c>
      <c r="CS122" s="324">
        <f t="shared" si="386"/>
        <v>2.1445199999999998E-2</v>
      </c>
      <c r="CT122" s="324">
        <f t="shared" si="386"/>
        <v>2.1100075000000003E-2</v>
      </c>
      <c r="CU122" s="324">
        <f t="shared" si="386"/>
        <v>2.1453684444444444E-2</v>
      </c>
      <c r="CV122" s="324">
        <f t="shared" si="386"/>
        <v>2.1109728333333334E-2</v>
      </c>
      <c r="CW122" s="324">
        <f t="shared" si="386"/>
        <v>2.1465031111111109E-2</v>
      </c>
      <c r="CX122" s="324">
        <f t="shared" si="386"/>
        <v>2.1121593888888887E-2</v>
      </c>
      <c r="CY122" s="324">
        <f t="shared" si="386"/>
        <v>2.1478115555555559E-2</v>
      </c>
      <c r="CZ122" s="324">
        <f t="shared" si="386"/>
        <v>2.1251735555555557E-2</v>
      </c>
      <c r="DA122" s="324">
        <f t="shared" si="386"/>
        <v>2.1492426666666668E-2</v>
      </c>
      <c r="DB122" s="324">
        <f t="shared" si="386"/>
        <v>2.1145827777777775E-2</v>
      </c>
      <c r="DC122" s="324">
        <f t="shared" si="386"/>
        <v>2.1500706666666664E-2</v>
      </c>
      <c r="DD122" s="324">
        <f t="shared" si="386"/>
        <v>2.1156285555555557E-2</v>
      </c>
      <c r="DE122" s="324">
        <f t="shared" si="386"/>
        <v>2.1511542222222221E-2</v>
      </c>
      <c r="DF122" s="324">
        <f t="shared" si="386"/>
        <v>2.1166039444444444E-2</v>
      </c>
      <c r="DG122" s="324">
        <f t="shared" si="386"/>
        <v>2.1524115555555556E-2</v>
      </c>
      <c r="DH122" s="324">
        <f t="shared" si="386"/>
        <v>2.129642666666667E-2</v>
      </c>
      <c r="DI122" s="324">
        <f t="shared" si="386"/>
        <v>2.1534746666666663E-2</v>
      </c>
      <c r="DJ122" s="324">
        <f t="shared" si="386"/>
        <v>2.1190977222222223E-2</v>
      </c>
      <c r="DK122" s="324">
        <f t="shared" si="386"/>
        <v>2.1548342222222221E-2</v>
      </c>
      <c r="DL122" s="324">
        <f t="shared" si="386"/>
        <v>2.1200831666666666E-2</v>
      </c>
      <c r="DM122" s="324">
        <f t="shared" si="386"/>
        <v>2.1559382222222222E-2</v>
      </c>
      <c r="DN122" s="324">
        <f t="shared" si="386"/>
        <v>2.1211892777777779E-2</v>
      </c>
      <c r="DO122" s="324">
        <f t="shared" si="386"/>
        <v>2.1567457777777781E-2</v>
      </c>
      <c r="DP122" s="324">
        <f t="shared" si="386"/>
        <v>2.1340410000000001E-2</v>
      </c>
      <c r="DQ122" s="324">
        <f t="shared" ref="DQ122:GB122" si="387">DQ121 / $F119 * DQ120</f>
        <v>2.1579520000000001E-2</v>
      </c>
      <c r="DR122" s="324">
        <f t="shared" si="387"/>
        <v>2.1235020555555553E-2</v>
      </c>
      <c r="DS122" s="324">
        <f t="shared" si="387"/>
        <v>2.1591377777777782E-2</v>
      </c>
      <c r="DT122" s="324">
        <f t="shared" si="387"/>
        <v>2.124648388888889E-2</v>
      </c>
      <c r="DU122" s="324">
        <f t="shared" si="387"/>
        <v>2.160436E-2</v>
      </c>
      <c r="DV122" s="324">
        <f t="shared" si="387"/>
        <v>2.1256237777777777E-2</v>
      </c>
      <c r="DW122" s="324">
        <f t="shared" si="387"/>
        <v>2.1614582222222224E-2</v>
      </c>
      <c r="DX122" s="324">
        <f t="shared" si="387"/>
        <v>2.1386112222222222E-2</v>
      </c>
      <c r="DY122" s="324">
        <f t="shared" si="387"/>
        <v>2.1624804444444444E-2</v>
      </c>
      <c r="DZ122" s="324">
        <f t="shared" si="387"/>
        <v>2.1276449444444446E-2</v>
      </c>
      <c r="EA122" s="324">
        <f t="shared" si="387"/>
        <v>2.1635844444444444E-2</v>
      </c>
      <c r="EB122" s="324">
        <f t="shared" si="387"/>
        <v>2.1286907222222224E-2</v>
      </c>
      <c r="EC122" s="324">
        <f t="shared" si="387"/>
        <v>2.1644328888888887E-2</v>
      </c>
      <c r="ED122" s="324">
        <f t="shared" si="387"/>
        <v>2.129877277777778E-2</v>
      </c>
      <c r="EE122" s="324">
        <f t="shared" si="387"/>
        <v>2.165720888888889E-2</v>
      </c>
      <c r="EF122" s="324">
        <f t="shared" si="387"/>
        <v>2.1427163333333332E-2</v>
      </c>
      <c r="EG122" s="324">
        <f t="shared" si="387"/>
        <v>2.1669577777777779E-2</v>
      </c>
      <c r="EH122" s="324">
        <f t="shared" si="387"/>
        <v>2.1320593333333335E-2</v>
      </c>
      <c r="EI122" s="324">
        <f t="shared" si="387"/>
        <v>2.1680311111111107E-2</v>
      </c>
      <c r="EJ122" s="324">
        <f t="shared" si="387"/>
        <v>2.1331252222222222E-2</v>
      </c>
      <c r="EK122" s="324">
        <f t="shared" si="387"/>
        <v>2.1692066666666669E-2</v>
      </c>
      <c r="EL122" s="324">
        <f t="shared" si="387"/>
        <v>2.1344927777777779E-2</v>
      </c>
      <c r="EM122" s="324">
        <f t="shared" si="387"/>
        <v>2.1702595555555555E-2</v>
      </c>
      <c r="EN122" s="324">
        <f t="shared" si="387"/>
        <v>2.147054E-2</v>
      </c>
      <c r="EO122" s="324">
        <f t="shared" si="387"/>
        <v>2.1711080000000001E-2</v>
      </c>
      <c r="EP122" s="324">
        <f t="shared" si="387"/>
        <v>2.1361720555555557E-2</v>
      </c>
      <c r="EQ122" s="324">
        <f t="shared" si="387"/>
        <v>2.1721813333333333E-2</v>
      </c>
      <c r="ER122" s="324">
        <f t="shared" si="387"/>
        <v>2.137318388888889E-2</v>
      </c>
      <c r="ES122" s="324">
        <f t="shared" si="387"/>
        <v>2.1734591111111111E-2</v>
      </c>
      <c r="ET122" s="324">
        <f t="shared" si="387"/>
        <v>2.1387060555555556E-2</v>
      </c>
      <c r="EU122" s="324">
        <f t="shared" si="387"/>
        <v>2.1748084444444444E-2</v>
      </c>
      <c r="EV122" s="324">
        <f t="shared" si="387"/>
        <v>2.1515231111111113E-2</v>
      </c>
      <c r="EW122" s="324">
        <f t="shared" si="387"/>
        <v>2.1755751111111114E-2</v>
      </c>
      <c r="EX122" s="324">
        <f t="shared" si="387"/>
        <v>2.1407372777777781E-2</v>
      </c>
      <c r="EY122" s="324">
        <f t="shared" si="387"/>
        <v>2.1768426666666667E-2</v>
      </c>
      <c r="EZ122" s="324">
        <f t="shared" si="387"/>
        <v>2.1418735555555558E-2</v>
      </c>
      <c r="FA122" s="324">
        <f t="shared" si="387"/>
        <v>2.1778546666666666E-2</v>
      </c>
      <c r="FB122" s="324">
        <f t="shared" si="387"/>
        <v>2.1430098333333335E-2</v>
      </c>
      <c r="FC122" s="324">
        <f t="shared" si="387"/>
        <v>2.1789893333333334E-2</v>
      </c>
      <c r="FD122" s="324">
        <f t="shared" si="387"/>
        <v>2.155951777777778E-2</v>
      </c>
      <c r="FE122" s="324">
        <f t="shared" si="387"/>
        <v>2.1802262222222223E-2</v>
      </c>
      <c r="FF122" s="324">
        <f t="shared" si="387"/>
        <v>2.1453628333333336E-2</v>
      </c>
      <c r="FG122" s="324">
        <f t="shared" si="387"/>
        <v>2.1814937777777779E-2</v>
      </c>
      <c r="FH122" s="324">
        <f t="shared" si="387"/>
        <v>2.1463784444444446E-2</v>
      </c>
      <c r="FI122" s="324">
        <f t="shared" si="387"/>
        <v>2.1823933333333333E-2</v>
      </c>
      <c r="FJ122" s="324">
        <f t="shared" si="387"/>
        <v>2.1475650000000002E-2</v>
      </c>
      <c r="FK122" s="324">
        <f t="shared" si="387"/>
        <v>2.1835995555555557E-2</v>
      </c>
      <c r="FL122" s="324">
        <f t="shared" si="387"/>
        <v>2.148651E-2</v>
      </c>
      <c r="FM122" s="324">
        <f t="shared" si="387"/>
        <v>2.1847546666666665E-2</v>
      </c>
      <c r="FN122" s="324">
        <f t="shared" si="387"/>
        <v>2.1498476111111112E-2</v>
      </c>
      <c r="FO122" s="324">
        <f t="shared" si="387"/>
        <v>2.186134666666667E-2</v>
      </c>
      <c r="FP122" s="324">
        <f t="shared" si="387"/>
        <v>2.1512352777777782E-2</v>
      </c>
      <c r="FQ122" s="324">
        <f t="shared" si="387"/>
        <v>2.1875044444444446E-2</v>
      </c>
      <c r="FR122" s="324">
        <f t="shared" si="387"/>
        <v>2.1523916666666667E-2</v>
      </c>
      <c r="FS122" s="324">
        <f t="shared" si="387"/>
        <v>2.1886697777777783E-2</v>
      </c>
      <c r="FT122" s="324">
        <f t="shared" si="387"/>
        <v>2.1656078888888892E-2</v>
      </c>
      <c r="FU122" s="324">
        <f t="shared" si="387"/>
        <v>2.1899271111111115E-2</v>
      </c>
      <c r="FV122" s="324">
        <f t="shared" si="387"/>
        <v>2.1547346111111112E-2</v>
      </c>
      <c r="FW122" s="324">
        <f t="shared" si="387"/>
        <v>2.1908471111111112E-2</v>
      </c>
      <c r="FX122" s="324">
        <f t="shared" si="387"/>
        <v>2.1557301111111111E-2</v>
      </c>
      <c r="FY122" s="324">
        <f t="shared" si="387"/>
        <v>2.192124888888889E-2</v>
      </c>
      <c r="FZ122" s="324">
        <f t="shared" si="387"/>
        <v>2.1567960000000001E-2</v>
      </c>
      <c r="GA122" s="324">
        <f t="shared" si="387"/>
        <v>2.1932493333333334E-2</v>
      </c>
      <c r="GB122" s="324">
        <f t="shared" si="387"/>
        <v>2.1697938888888886E-2</v>
      </c>
      <c r="GC122" s="324">
        <f t="shared" ref="GC122:GJ122" si="388">GC121 / $F119 * GC120</f>
        <v>2.1944044444444446E-2</v>
      </c>
      <c r="GD122" s="324">
        <f t="shared" si="388"/>
        <v>2.1592998333333335E-2</v>
      </c>
      <c r="GE122" s="324">
        <f t="shared" si="388"/>
        <v>2.1956106666666666E-2</v>
      </c>
      <c r="GF122" s="324">
        <f t="shared" si="388"/>
        <v>2.160345611111111E-2</v>
      </c>
      <c r="GG122" s="324">
        <f t="shared" si="388"/>
        <v>2.1965613333333332E-2</v>
      </c>
      <c r="GH122" s="324">
        <f t="shared" si="388"/>
        <v>2.1614919444444446E-2</v>
      </c>
      <c r="GI122" s="324">
        <f t="shared" si="388"/>
        <v>2.1980742222222224E-2</v>
      </c>
      <c r="GJ122" s="324">
        <f t="shared" si="388"/>
        <v>2.174819111111111E-2</v>
      </c>
    </row>
    <row r="123" spans="1:192" x14ac:dyDescent="0.25">
      <c r="A123" s="243"/>
      <c r="B123" s="243"/>
      <c r="C123" s="244"/>
      <c r="D123" s="245"/>
      <c r="E123" s="241"/>
      <c r="F123" s="241"/>
      <c r="G123" s="241"/>
      <c r="H123" s="241"/>
      <c r="I123" s="242"/>
      <c r="J123" s="241"/>
      <c r="K123" s="241"/>
      <c r="L123" s="241"/>
      <c r="M123" s="241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1"/>
      <c r="CA123" s="241"/>
      <c r="CB123" s="241"/>
      <c r="CC123" s="241"/>
      <c r="CD123" s="241"/>
      <c r="CE123" s="241"/>
      <c r="CF123" s="241"/>
      <c r="CG123" s="241"/>
      <c r="CH123" s="241"/>
      <c r="CI123" s="241"/>
      <c r="CJ123" s="241"/>
      <c r="CK123" s="241"/>
      <c r="CL123" s="241"/>
      <c r="CM123" s="241"/>
      <c r="CN123" s="241"/>
      <c r="CO123" s="241"/>
      <c r="CP123" s="241"/>
      <c r="CQ123" s="241"/>
      <c r="CR123" s="241"/>
      <c r="CS123" s="241"/>
      <c r="CT123" s="241"/>
      <c r="CU123" s="241"/>
      <c r="CV123" s="241"/>
      <c r="CW123" s="241"/>
      <c r="CX123" s="241"/>
      <c r="CY123" s="241"/>
      <c r="CZ123" s="241"/>
      <c r="DA123" s="241"/>
      <c r="DB123" s="241"/>
      <c r="DC123" s="241"/>
      <c r="DD123" s="241"/>
      <c r="DE123" s="241"/>
      <c r="DF123" s="241"/>
      <c r="DG123" s="241"/>
      <c r="DH123" s="241"/>
      <c r="DI123" s="241"/>
      <c r="DJ123" s="241"/>
      <c r="DK123" s="241"/>
      <c r="DL123" s="241"/>
      <c r="DM123" s="241"/>
      <c r="DN123" s="241"/>
      <c r="DO123" s="241"/>
      <c r="DP123" s="241"/>
      <c r="DQ123" s="241"/>
      <c r="DR123" s="241"/>
      <c r="DS123" s="241"/>
      <c r="DT123" s="241"/>
      <c r="DU123" s="241"/>
      <c r="DV123" s="241"/>
      <c r="DW123" s="241"/>
      <c r="DX123" s="241"/>
      <c r="DY123" s="241"/>
      <c r="DZ123" s="241"/>
      <c r="EA123" s="241"/>
      <c r="EB123" s="241"/>
      <c r="EC123" s="241"/>
      <c r="ED123" s="241"/>
      <c r="EE123" s="241"/>
      <c r="EF123" s="241"/>
      <c r="EG123" s="241"/>
      <c r="EH123" s="241"/>
      <c r="EI123" s="241"/>
      <c r="EJ123" s="241"/>
      <c r="EK123" s="241"/>
      <c r="EL123" s="241"/>
      <c r="EM123" s="241"/>
      <c r="EN123" s="241"/>
      <c r="EO123" s="241"/>
      <c r="EP123" s="241"/>
      <c r="EQ123" s="241"/>
      <c r="ER123" s="241"/>
      <c r="ES123" s="241"/>
      <c r="ET123" s="241"/>
      <c r="EU123" s="241"/>
      <c r="EV123" s="241"/>
      <c r="EW123" s="241"/>
      <c r="EX123" s="241"/>
      <c r="EY123" s="241"/>
      <c r="EZ123" s="241"/>
      <c r="FA123" s="241"/>
      <c r="FB123" s="241"/>
      <c r="FC123" s="241"/>
      <c r="FD123" s="241"/>
      <c r="FE123" s="241"/>
      <c r="FF123" s="241"/>
      <c r="FG123" s="241"/>
      <c r="FH123" s="241"/>
      <c r="FI123" s="241"/>
      <c r="FJ123" s="241"/>
      <c r="FK123" s="241"/>
      <c r="FL123" s="241"/>
      <c r="FM123" s="241"/>
      <c r="FN123" s="241"/>
      <c r="FO123" s="241"/>
      <c r="FP123" s="241"/>
      <c r="FQ123" s="241"/>
      <c r="FR123" s="241"/>
      <c r="FS123" s="241"/>
      <c r="FT123" s="241"/>
      <c r="FU123" s="241"/>
      <c r="FV123" s="241"/>
      <c r="FW123" s="241"/>
      <c r="FX123" s="241"/>
      <c r="FY123" s="241"/>
      <c r="FZ123" s="241"/>
      <c r="GA123" s="241"/>
      <c r="GB123" s="241"/>
      <c r="GC123" s="241"/>
      <c r="GD123" s="241"/>
      <c r="GE123" s="241"/>
      <c r="GF123" s="241"/>
      <c r="GG123" s="241"/>
      <c r="GH123" s="241"/>
      <c r="GI123" s="241"/>
      <c r="GJ123" s="241"/>
    </row>
    <row r="124" spans="1:192" x14ac:dyDescent="0.25">
      <c r="E124" s="12" t="str">
        <f t="shared" ref="E124:AJ124" si="389" xml:space="preserve"> E$107</f>
        <v>Senior debt balance BEG</v>
      </c>
      <c r="F124" s="12">
        <f t="shared" si="389"/>
        <v>0</v>
      </c>
      <c r="G124" s="12" t="str">
        <f t="shared" si="389"/>
        <v>$ 000s</v>
      </c>
      <c r="H124" s="12">
        <f t="shared" si="389"/>
        <v>0</v>
      </c>
      <c r="I124" s="12">
        <f t="shared" si="389"/>
        <v>0</v>
      </c>
      <c r="J124" s="12">
        <f t="shared" si="389"/>
        <v>0</v>
      </c>
      <c r="K124" s="12">
        <f t="shared" si="389"/>
        <v>0</v>
      </c>
      <c r="L124" s="12">
        <f t="shared" si="389"/>
        <v>0</v>
      </c>
      <c r="M124" s="12">
        <f t="shared" si="389"/>
        <v>0</v>
      </c>
      <c r="N124" s="12">
        <f t="shared" si="389"/>
        <v>23570.90695068788</v>
      </c>
      <c r="O124" s="12">
        <f t="shared" si="389"/>
        <v>96630.914334776666</v>
      </c>
      <c r="P124" s="12">
        <f t="shared" si="389"/>
        <v>171125.20783500391</v>
      </c>
      <c r="Q124" s="12">
        <f t="shared" si="389"/>
        <v>261452.83409255982</v>
      </c>
      <c r="R124" s="12">
        <f t="shared" si="389"/>
        <v>252065.77388239681</v>
      </c>
      <c r="S124" s="12">
        <f t="shared" si="389"/>
        <v>245111.22349254857</v>
      </c>
      <c r="T124" s="12">
        <f t="shared" si="389"/>
        <v>238892.72510195296</v>
      </c>
      <c r="U124" s="12">
        <f t="shared" si="389"/>
        <v>232615.12880774323</v>
      </c>
      <c r="V124" s="12">
        <f t="shared" si="389"/>
        <v>226237.0433090126</v>
      </c>
      <c r="W124" s="12">
        <f t="shared" si="389"/>
        <v>219800.95704117796</v>
      </c>
      <c r="X124" s="12">
        <f t="shared" si="389"/>
        <v>213257.57058761103</v>
      </c>
      <c r="Y124" s="12">
        <f t="shared" si="389"/>
        <v>206666.21733776931</v>
      </c>
      <c r="Z124" s="12">
        <f t="shared" si="389"/>
        <v>199967.05767008226</v>
      </c>
      <c r="AA124" s="12">
        <f t="shared" si="389"/>
        <v>193197.09567502991</v>
      </c>
      <c r="AB124" s="12">
        <f t="shared" si="389"/>
        <v>186306.55217273251</v>
      </c>
      <c r="AC124" s="12">
        <f t="shared" si="389"/>
        <v>179361.50027754437</v>
      </c>
      <c r="AD124" s="12">
        <f t="shared" si="389"/>
        <v>172288.49625850294</v>
      </c>
      <c r="AE124" s="12">
        <f t="shared" si="389"/>
        <v>165161.52565868944</v>
      </c>
      <c r="AF124" s="12">
        <f t="shared" si="389"/>
        <v>157899.08033311451</v>
      </c>
      <c r="AG124" s="12">
        <f t="shared" si="389"/>
        <v>150587.81915846161</v>
      </c>
      <c r="AH124" s="12">
        <f t="shared" si="389"/>
        <v>143143.6792582596</v>
      </c>
      <c r="AI124" s="12">
        <f t="shared" si="389"/>
        <v>135633.78502865628</v>
      </c>
      <c r="AJ124" s="12">
        <f t="shared" si="389"/>
        <v>127972.278173502</v>
      </c>
      <c r="AK124" s="12">
        <f t="shared" ref="AK124:CV124" si="390" xml:space="preserve"> AK$107</f>
        <v>120260.08295815362</v>
      </c>
      <c r="AL124" s="12">
        <f t="shared" si="390"/>
        <v>112387.75395644574</v>
      </c>
      <c r="AM124" s="12">
        <f t="shared" si="390"/>
        <v>104465.85704090373</v>
      </c>
      <c r="AN124" s="12">
        <f t="shared" si="390"/>
        <v>96375.428429329026</v>
      </c>
      <c r="AO124" s="12">
        <f t="shared" si="390"/>
        <v>88233.805182632743</v>
      </c>
      <c r="AP124" s="12">
        <f t="shared" si="390"/>
        <v>79931.235195140514</v>
      </c>
      <c r="AQ124" s="12">
        <f t="shared" si="390"/>
        <v>71567.634453119463</v>
      </c>
      <c r="AR124" s="12">
        <f t="shared" si="390"/>
        <v>63017.108166673206</v>
      </c>
      <c r="AS124" s="12">
        <f t="shared" si="390"/>
        <v>54420.13420543012</v>
      </c>
      <c r="AT124" s="12">
        <f t="shared" si="390"/>
        <v>45626.758824192933</v>
      </c>
      <c r="AU124" s="12">
        <f t="shared" si="390"/>
        <v>36787.945419091455</v>
      </c>
      <c r="AV124" s="12">
        <f t="shared" si="390"/>
        <v>27742.656908972713</v>
      </c>
      <c r="AW124" s="12">
        <f t="shared" si="390"/>
        <v>18642.930062503387</v>
      </c>
      <c r="AX124" s="12">
        <f t="shared" si="390"/>
        <v>9349.547489956758</v>
      </c>
      <c r="AY124" s="12">
        <f t="shared" si="390"/>
        <v>2.6375346351414919E-10</v>
      </c>
      <c r="AZ124" s="12">
        <f t="shared" si="390"/>
        <v>2.6375346351414919E-10</v>
      </c>
      <c r="BA124" s="12">
        <f t="shared" si="390"/>
        <v>2.6375346351414919E-10</v>
      </c>
      <c r="BB124" s="12">
        <f t="shared" si="390"/>
        <v>2.6375346351414919E-10</v>
      </c>
      <c r="BC124" s="12">
        <f t="shared" si="390"/>
        <v>2.6375346351414919E-10</v>
      </c>
      <c r="BD124" s="12">
        <f t="shared" si="390"/>
        <v>2.6375346351414919E-10</v>
      </c>
      <c r="BE124" s="12">
        <f t="shared" si="390"/>
        <v>2.6375346351414919E-10</v>
      </c>
      <c r="BF124" s="12">
        <f t="shared" si="390"/>
        <v>2.6375346351414919E-10</v>
      </c>
      <c r="BG124" s="12">
        <f t="shared" si="390"/>
        <v>2.6375346351414919E-10</v>
      </c>
      <c r="BH124" s="12">
        <f t="shared" si="390"/>
        <v>2.6375346351414919E-10</v>
      </c>
      <c r="BI124" s="12">
        <f t="shared" si="390"/>
        <v>2.6375346351414919E-10</v>
      </c>
      <c r="BJ124" s="12">
        <f t="shared" si="390"/>
        <v>2.6375346351414919E-10</v>
      </c>
      <c r="BK124" s="12">
        <f t="shared" si="390"/>
        <v>2.6375346351414919E-10</v>
      </c>
      <c r="BL124" s="12">
        <f t="shared" si="390"/>
        <v>2.6375346351414919E-10</v>
      </c>
      <c r="BM124" s="12">
        <f t="shared" si="390"/>
        <v>2.6375346351414919E-10</v>
      </c>
      <c r="BN124" s="12">
        <f t="shared" si="390"/>
        <v>2.6375346351414919E-10</v>
      </c>
      <c r="BO124" s="12">
        <f t="shared" si="390"/>
        <v>2.6375346351414919E-10</v>
      </c>
      <c r="BP124" s="12">
        <f t="shared" si="390"/>
        <v>2.6375346351414919E-10</v>
      </c>
      <c r="BQ124" s="12">
        <f t="shared" si="390"/>
        <v>2.6375346351414919E-10</v>
      </c>
      <c r="BR124" s="12">
        <f t="shared" si="390"/>
        <v>2.6375346351414919E-10</v>
      </c>
      <c r="BS124" s="12">
        <f t="shared" si="390"/>
        <v>2.6375346351414919E-10</v>
      </c>
      <c r="BT124" s="12">
        <f t="shared" si="390"/>
        <v>2.6375346351414919E-10</v>
      </c>
      <c r="BU124" s="12">
        <f t="shared" si="390"/>
        <v>2.6375346351414919E-10</v>
      </c>
      <c r="BV124" s="12">
        <f t="shared" si="390"/>
        <v>2.6375346351414919E-10</v>
      </c>
      <c r="BW124" s="12">
        <f t="shared" si="390"/>
        <v>2.6375346351414919E-10</v>
      </c>
      <c r="BX124" s="12">
        <f t="shared" si="390"/>
        <v>2.6375346351414919E-10</v>
      </c>
      <c r="BY124" s="12">
        <f t="shared" si="390"/>
        <v>2.6375346351414919E-10</v>
      </c>
      <c r="BZ124" s="12">
        <f t="shared" si="390"/>
        <v>2.6375346351414919E-10</v>
      </c>
      <c r="CA124" s="12">
        <f t="shared" si="390"/>
        <v>2.6375346351414919E-10</v>
      </c>
      <c r="CB124" s="12">
        <f t="shared" si="390"/>
        <v>2.6375346351414919E-10</v>
      </c>
      <c r="CC124" s="12">
        <f t="shared" si="390"/>
        <v>2.6375346351414919E-10</v>
      </c>
      <c r="CD124" s="12">
        <f t="shared" si="390"/>
        <v>2.6375346351414919E-10</v>
      </c>
      <c r="CE124" s="12">
        <f t="shared" si="390"/>
        <v>2.6375346351414919E-10</v>
      </c>
      <c r="CF124" s="12">
        <f t="shared" si="390"/>
        <v>2.6375346351414919E-10</v>
      </c>
      <c r="CG124" s="12">
        <f t="shared" si="390"/>
        <v>2.6375346351414919E-10</v>
      </c>
      <c r="CH124" s="12">
        <f t="shared" si="390"/>
        <v>2.6375346351414919E-10</v>
      </c>
      <c r="CI124" s="12">
        <f t="shared" si="390"/>
        <v>2.6375346351414919E-10</v>
      </c>
      <c r="CJ124" s="12">
        <f t="shared" si="390"/>
        <v>2.6375346351414919E-10</v>
      </c>
      <c r="CK124" s="12">
        <f t="shared" si="390"/>
        <v>2.6375346351414919E-10</v>
      </c>
      <c r="CL124" s="12">
        <f t="shared" si="390"/>
        <v>2.6375346351414919E-10</v>
      </c>
      <c r="CM124" s="12">
        <f t="shared" si="390"/>
        <v>2.6375346351414919E-10</v>
      </c>
      <c r="CN124" s="12">
        <f t="shared" si="390"/>
        <v>2.6375346351414919E-10</v>
      </c>
      <c r="CO124" s="12">
        <f t="shared" si="390"/>
        <v>2.6375346351414919E-10</v>
      </c>
      <c r="CP124" s="12">
        <f t="shared" si="390"/>
        <v>2.6375346351414919E-10</v>
      </c>
      <c r="CQ124" s="12">
        <f t="shared" si="390"/>
        <v>2.6375346351414919E-10</v>
      </c>
      <c r="CR124" s="12">
        <f t="shared" si="390"/>
        <v>2.6375346351414919E-10</v>
      </c>
      <c r="CS124" s="12">
        <f t="shared" si="390"/>
        <v>2.6375346351414919E-10</v>
      </c>
      <c r="CT124" s="12">
        <f t="shared" si="390"/>
        <v>2.6375346351414919E-10</v>
      </c>
      <c r="CU124" s="12">
        <f t="shared" si="390"/>
        <v>2.6375346351414919E-10</v>
      </c>
      <c r="CV124" s="12">
        <f t="shared" si="390"/>
        <v>2.6375346351414919E-10</v>
      </c>
      <c r="CW124" s="12">
        <f t="shared" ref="CW124:FH124" si="391" xml:space="preserve"> CW$107</f>
        <v>2.6375346351414919E-10</v>
      </c>
      <c r="CX124" s="12">
        <f t="shared" si="391"/>
        <v>2.6375346351414919E-10</v>
      </c>
      <c r="CY124" s="12">
        <f t="shared" si="391"/>
        <v>2.6375346351414919E-10</v>
      </c>
      <c r="CZ124" s="12">
        <f t="shared" si="391"/>
        <v>2.6375346351414919E-10</v>
      </c>
      <c r="DA124" s="12">
        <f t="shared" si="391"/>
        <v>2.6375346351414919E-10</v>
      </c>
      <c r="DB124" s="12">
        <f t="shared" si="391"/>
        <v>2.6375346351414919E-10</v>
      </c>
      <c r="DC124" s="12">
        <f t="shared" si="391"/>
        <v>2.6375346351414919E-10</v>
      </c>
      <c r="DD124" s="12">
        <f t="shared" si="391"/>
        <v>2.6375346351414919E-10</v>
      </c>
      <c r="DE124" s="12">
        <f t="shared" si="391"/>
        <v>2.6375346351414919E-10</v>
      </c>
      <c r="DF124" s="12">
        <f t="shared" si="391"/>
        <v>2.6375346351414919E-10</v>
      </c>
      <c r="DG124" s="12">
        <f t="shared" si="391"/>
        <v>2.6375346351414919E-10</v>
      </c>
      <c r="DH124" s="12">
        <f t="shared" si="391"/>
        <v>2.6375346351414919E-10</v>
      </c>
      <c r="DI124" s="12">
        <f t="shared" si="391"/>
        <v>2.6375346351414919E-10</v>
      </c>
      <c r="DJ124" s="12">
        <f t="shared" si="391"/>
        <v>2.6375346351414919E-10</v>
      </c>
      <c r="DK124" s="12">
        <f t="shared" si="391"/>
        <v>2.6375346351414919E-10</v>
      </c>
      <c r="DL124" s="12">
        <f t="shared" si="391"/>
        <v>2.6375346351414919E-10</v>
      </c>
      <c r="DM124" s="12">
        <f t="shared" si="391"/>
        <v>2.6375346351414919E-10</v>
      </c>
      <c r="DN124" s="12">
        <f t="shared" si="391"/>
        <v>2.6375346351414919E-10</v>
      </c>
      <c r="DO124" s="12">
        <f t="shared" si="391"/>
        <v>2.6375346351414919E-10</v>
      </c>
      <c r="DP124" s="12">
        <f t="shared" si="391"/>
        <v>2.6375346351414919E-10</v>
      </c>
      <c r="DQ124" s="12">
        <f t="shared" si="391"/>
        <v>2.6375346351414919E-10</v>
      </c>
      <c r="DR124" s="12">
        <f t="shared" si="391"/>
        <v>2.6375346351414919E-10</v>
      </c>
      <c r="DS124" s="12">
        <f t="shared" si="391"/>
        <v>2.6375346351414919E-10</v>
      </c>
      <c r="DT124" s="12">
        <f t="shared" si="391"/>
        <v>2.6375346351414919E-10</v>
      </c>
      <c r="DU124" s="12">
        <f t="shared" si="391"/>
        <v>2.6375346351414919E-10</v>
      </c>
      <c r="DV124" s="12">
        <f t="shared" si="391"/>
        <v>2.6375346351414919E-10</v>
      </c>
      <c r="DW124" s="12">
        <f t="shared" si="391"/>
        <v>2.6375346351414919E-10</v>
      </c>
      <c r="DX124" s="12">
        <f t="shared" si="391"/>
        <v>2.6375346351414919E-10</v>
      </c>
      <c r="DY124" s="12">
        <f t="shared" si="391"/>
        <v>2.6375346351414919E-10</v>
      </c>
      <c r="DZ124" s="12">
        <f t="shared" si="391"/>
        <v>2.6375346351414919E-10</v>
      </c>
      <c r="EA124" s="12">
        <f t="shared" si="391"/>
        <v>2.6375346351414919E-10</v>
      </c>
      <c r="EB124" s="12">
        <f t="shared" si="391"/>
        <v>2.6375346351414919E-10</v>
      </c>
      <c r="EC124" s="12">
        <f t="shared" si="391"/>
        <v>2.6375346351414919E-10</v>
      </c>
      <c r="ED124" s="12">
        <f t="shared" si="391"/>
        <v>2.6375346351414919E-10</v>
      </c>
      <c r="EE124" s="12">
        <f t="shared" si="391"/>
        <v>2.6375346351414919E-10</v>
      </c>
      <c r="EF124" s="12">
        <f t="shared" si="391"/>
        <v>2.6375346351414919E-10</v>
      </c>
      <c r="EG124" s="12">
        <f t="shared" si="391"/>
        <v>2.6375346351414919E-10</v>
      </c>
      <c r="EH124" s="12">
        <f t="shared" si="391"/>
        <v>2.6375346351414919E-10</v>
      </c>
      <c r="EI124" s="12">
        <f t="shared" si="391"/>
        <v>2.6375346351414919E-10</v>
      </c>
      <c r="EJ124" s="12">
        <f t="shared" si="391"/>
        <v>2.6375346351414919E-10</v>
      </c>
      <c r="EK124" s="12">
        <f t="shared" si="391"/>
        <v>2.6375346351414919E-10</v>
      </c>
      <c r="EL124" s="12">
        <f t="shared" si="391"/>
        <v>2.6375346351414919E-10</v>
      </c>
      <c r="EM124" s="12">
        <f t="shared" si="391"/>
        <v>2.6375346351414919E-10</v>
      </c>
      <c r="EN124" s="12">
        <f t="shared" si="391"/>
        <v>2.6375346351414919E-10</v>
      </c>
      <c r="EO124" s="12">
        <f t="shared" si="391"/>
        <v>2.6375346351414919E-10</v>
      </c>
      <c r="EP124" s="12">
        <f t="shared" si="391"/>
        <v>2.6375346351414919E-10</v>
      </c>
      <c r="EQ124" s="12">
        <f t="shared" si="391"/>
        <v>2.6375346351414919E-10</v>
      </c>
      <c r="ER124" s="12">
        <f t="shared" si="391"/>
        <v>2.6375346351414919E-10</v>
      </c>
      <c r="ES124" s="12">
        <f t="shared" si="391"/>
        <v>2.6375346351414919E-10</v>
      </c>
      <c r="ET124" s="12">
        <f t="shared" si="391"/>
        <v>2.6375346351414919E-10</v>
      </c>
      <c r="EU124" s="12">
        <f t="shared" si="391"/>
        <v>2.6375346351414919E-10</v>
      </c>
      <c r="EV124" s="12">
        <f t="shared" si="391"/>
        <v>2.6375346351414919E-10</v>
      </c>
      <c r="EW124" s="12">
        <f t="shared" si="391"/>
        <v>2.6375346351414919E-10</v>
      </c>
      <c r="EX124" s="12">
        <f t="shared" si="391"/>
        <v>2.6375346351414919E-10</v>
      </c>
      <c r="EY124" s="12">
        <f t="shared" si="391"/>
        <v>2.6375346351414919E-10</v>
      </c>
      <c r="EZ124" s="12">
        <f t="shared" si="391"/>
        <v>2.6375346351414919E-10</v>
      </c>
      <c r="FA124" s="12">
        <f t="shared" si="391"/>
        <v>2.6375346351414919E-10</v>
      </c>
      <c r="FB124" s="12">
        <f t="shared" si="391"/>
        <v>2.6375346351414919E-10</v>
      </c>
      <c r="FC124" s="12">
        <f t="shared" si="391"/>
        <v>2.6375346351414919E-10</v>
      </c>
      <c r="FD124" s="12">
        <f t="shared" si="391"/>
        <v>2.6375346351414919E-10</v>
      </c>
      <c r="FE124" s="12">
        <f t="shared" si="391"/>
        <v>2.6375346351414919E-10</v>
      </c>
      <c r="FF124" s="12">
        <f t="shared" si="391"/>
        <v>2.6375346351414919E-10</v>
      </c>
      <c r="FG124" s="12">
        <f t="shared" si="391"/>
        <v>2.6375346351414919E-10</v>
      </c>
      <c r="FH124" s="12">
        <f t="shared" si="391"/>
        <v>2.6375346351414919E-10</v>
      </c>
      <c r="FI124" s="12">
        <f t="shared" ref="FI124:GJ124" si="392" xml:space="preserve"> FI$107</f>
        <v>2.6375346351414919E-10</v>
      </c>
      <c r="FJ124" s="12">
        <f t="shared" si="392"/>
        <v>2.6375346351414919E-10</v>
      </c>
      <c r="FK124" s="12">
        <f t="shared" si="392"/>
        <v>2.6375346351414919E-10</v>
      </c>
      <c r="FL124" s="12">
        <f t="shared" si="392"/>
        <v>2.6375346351414919E-10</v>
      </c>
      <c r="FM124" s="12">
        <f t="shared" si="392"/>
        <v>2.6375346351414919E-10</v>
      </c>
      <c r="FN124" s="12">
        <f t="shared" si="392"/>
        <v>2.6375346351414919E-10</v>
      </c>
      <c r="FO124" s="12">
        <f t="shared" si="392"/>
        <v>2.6375346351414919E-10</v>
      </c>
      <c r="FP124" s="12">
        <f t="shared" si="392"/>
        <v>2.6375346351414919E-10</v>
      </c>
      <c r="FQ124" s="12">
        <f t="shared" si="392"/>
        <v>2.6375346351414919E-10</v>
      </c>
      <c r="FR124" s="12">
        <f t="shared" si="392"/>
        <v>2.6375346351414919E-10</v>
      </c>
      <c r="FS124" s="12">
        <f t="shared" si="392"/>
        <v>2.6375346351414919E-10</v>
      </c>
      <c r="FT124" s="12">
        <f t="shared" si="392"/>
        <v>2.6375346351414919E-10</v>
      </c>
      <c r="FU124" s="12">
        <f t="shared" si="392"/>
        <v>2.6375346351414919E-10</v>
      </c>
      <c r="FV124" s="12">
        <f t="shared" si="392"/>
        <v>2.6375346351414919E-10</v>
      </c>
      <c r="FW124" s="12">
        <f t="shared" si="392"/>
        <v>2.6375346351414919E-10</v>
      </c>
      <c r="FX124" s="12">
        <f t="shared" si="392"/>
        <v>2.6375346351414919E-10</v>
      </c>
      <c r="FY124" s="12">
        <f t="shared" si="392"/>
        <v>2.6375346351414919E-10</v>
      </c>
      <c r="FZ124" s="12">
        <f t="shared" si="392"/>
        <v>2.6375346351414919E-10</v>
      </c>
      <c r="GA124" s="12">
        <f t="shared" si="392"/>
        <v>2.6375346351414919E-10</v>
      </c>
      <c r="GB124" s="12">
        <f t="shared" si="392"/>
        <v>2.6375346351414919E-10</v>
      </c>
      <c r="GC124" s="12">
        <f t="shared" si="392"/>
        <v>2.6375346351414919E-10</v>
      </c>
      <c r="GD124" s="12">
        <f t="shared" si="392"/>
        <v>2.6375346351414919E-10</v>
      </c>
      <c r="GE124" s="12">
        <f t="shared" si="392"/>
        <v>2.6375346351414919E-10</v>
      </c>
      <c r="GF124" s="12">
        <f t="shared" si="392"/>
        <v>2.6375346351414919E-10</v>
      </c>
      <c r="GG124" s="12">
        <f t="shared" si="392"/>
        <v>2.6375346351414919E-10</v>
      </c>
      <c r="GH124" s="12">
        <f t="shared" si="392"/>
        <v>2.6375346351414919E-10</v>
      </c>
      <c r="GI124" s="12">
        <f t="shared" si="392"/>
        <v>2.6375346351414919E-10</v>
      </c>
      <c r="GJ124" s="12">
        <f t="shared" si="392"/>
        <v>2.6375346351414919E-10</v>
      </c>
    </row>
    <row r="125" spans="1:192" x14ac:dyDescent="0.25">
      <c r="E125" s="294" t="str">
        <f t="shared" ref="E125:AJ125" si="393" xml:space="preserve"> E$122</f>
        <v>Senior debt period interest rate</v>
      </c>
      <c r="F125" s="294">
        <f t="shared" si="393"/>
        <v>0</v>
      </c>
      <c r="G125" s="294" t="str">
        <f t="shared" si="393"/>
        <v>%</v>
      </c>
      <c r="H125" s="294">
        <f t="shared" si="393"/>
        <v>0</v>
      </c>
      <c r="I125" s="294">
        <f t="shared" si="393"/>
        <v>0</v>
      </c>
      <c r="J125" s="294">
        <f t="shared" si="393"/>
        <v>2.061388888888889E-2</v>
      </c>
      <c r="K125" s="294">
        <f t="shared" si="393"/>
        <v>2.0961893333333335E-2</v>
      </c>
      <c r="L125" s="294">
        <f t="shared" si="393"/>
        <v>2.0626357777777778E-2</v>
      </c>
      <c r="M125" s="294">
        <f t="shared" si="393"/>
        <v>2.0974364444444442E-2</v>
      </c>
      <c r="N125" s="294">
        <f t="shared" si="393"/>
        <v>2.0638122777777778E-2</v>
      </c>
      <c r="O125" s="294">
        <f t="shared" si="393"/>
        <v>2.0987040000000002E-2</v>
      </c>
      <c r="P125" s="294">
        <f t="shared" si="393"/>
        <v>2.0765694444444444E-2</v>
      </c>
      <c r="Q125" s="294">
        <f t="shared" si="393"/>
        <v>2.0999919999999998E-2</v>
      </c>
      <c r="R125" s="294">
        <f t="shared" si="393"/>
        <v>2.0664770000000002E-2</v>
      </c>
      <c r="S125" s="294">
        <f t="shared" si="393"/>
        <v>2.1013720000000003E-2</v>
      </c>
      <c r="T125" s="294">
        <f t="shared" si="393"/>
        <v>2.0676233333333335E-2</v>
      </c>
      <c r="U125" s="294">
        <f t="shared" si="393"/>
        <v>2.1023635555555555E-2</v>
      </c>
      <c r="V125" s="294">
        <f t="shared" si="393"/>
        <v>2.0686188333333334E-2</v>
      </c>
      <c r="W125" s="294">
        <f t="shared" si="393"/>
        <v>2.1032937777777781E-2</v>
      </c>
      <c r="X125" s="294">
        <f t="shared" si="393"/>
        <v>2.0808161111111112E-2</v>
      </c>
      <c r="Y125" s="294">
        <f t="shared" si="393"/>
        <v>2.1042444444444443E-2</v>
      </c>
      <c r="Z125" s="294">
        <f t="shared" si="393"/>
        <v>2.0703182222222224E-2</v>
      </c>
      <c r="AA125" s="294">
        <f t="shared" si="393"/>
        <v>2.1053075555555554E-2</v>
      </c>
      <c r="AB125" s="294">
        <f t="shared" si="393"/>
        <v>2.0716857777777778E-2</v>
      </c>
      <c r="AC125" s="294">
        <f t="shared" si="393"/>
        <v>2.1067080000000002E-2</v>
      </c>
      <c r="AD125" s="294">
        <f t="shared" si="393"/>
        <v>2.0727918888888888E-2</v>
      </c>
      <c r="AE125" s="294">
        <f t="shared" si="393"/>
        <v>2.1078733333333332E-2</v>
      </c>
      <c r="AF125" s="294">
        <f t="shared" si="393"/>
        <v>2.0857098888888891E-2</v>
      </c>
      <c r="AG125" s="294">
        <f t="shared" si="393"/>
        <v>2.1090080000000001E-2</v>
      </c>
      <c r="AH125" s="294">
        <f t="shared" si="393"/>
        <v>2.0751348333333336E-2</v>
      </c>
      <c r="AI125" s="294">
        <f t="shared" si="393"/>
        <v>2.1100813333333333E-2</v>
      </c>
      <c r="AJ125" s="294">
        <f t="shared" si="393"/>
        <v>2.0761705555555555E-2</v>
      </c>
      <c r="AK125" s="294">
        <f t="shared" ref="AK125:CV125" si="394" xml:space="preserve"> AK$122</f>
        <v>2.1110524444444445E-2</v>
      </c>
      <c r="AL125" s="294">
        <f t="shared" si="394"/>
        <v>2.0771761111111113E-2</v>
      </c>
      <c r="AM125" s="294">
        <f t="shared" si="394"/>
        <v>2.1123097777777777E-2</v>
      </c>
      <c r="AN125" s="294">
        <f t="shared" si="394"/>
        <v>2.0900576666666663E-2</v>
      </c>
      <c r="AO125" s="294">
        <f t="shared" si="394"/>
        <v>2.1136693333333331E-2</v>
      </c>
      <c r="AP125" s="294">
        <f t="shared" si="394"/>
        <v>2.0796196111111109E-2</v>
      </c>
      <c r="AQ125" s="294">
        <f t="shared" si="394"/>
        <v>2.1145484444444446E-2</v>
      </c>
      <c r="AR125" s="294">
        <f t="shared" si="394"/>
        <v>2.0806251666666671E-2</v>
      </c>
      <c r="AS125" s="294">
        <f t="shared" si="394"/>
        <v>2.1158568888888892E-2</v>
      </c>
      <c r="AT125" s="294">
        <f t="shared" si="394"/>
        <v>2.0819122777777782E-2</v>
      </c>
      <c r="AU125" s="294">
        <f t="shared" si="394"/>
        <v>2.1169097777777778E-2</v>
      </c>
      <c r="AV125" s="294">
        <f t="shared" si="394"/>
        <v>2.0944964444444443E-2</v>
      </c>
      <c r="AW125" s="294">
        <f t="shared" si="394"/>
        <v>2.1182079999999999E-2</v>
      </c>
      <c r="AX125" s="294">
        <f t="shared" si="394"/>
        <v>2.0843356666666667E-2</v>
      </c>
      <c r="AY125" s="294">
        <f t="shared" si="394"/>
        <v>2.119588E-2</v>
      </c>
      <c r="AZ125" s="294">
        <f t="shared" si="394"/>
        <v>2.0856127222222222E-2</v>
      </c>
      <c r="BA125" s="294">
        <f t="shared" si="394"/>
        <v>2.1205488888888888E-2</v>
      </c>
      <c r="BB125" s="294">
        <f t="shared" si="394"/>
        <v>2.0864171666666667E-2</v>
      </c>
      <c r="BC125" s="294">
        <f t="shared" si="394"/>
        <v>2.1214688888888888E-2</v>
      </c>
      <c r="BD125" s="294">
        <f t="shared" si="394"/>
        <v>2.0991374444444447E-2</v>
      </c>
      <c r="BE125" s="294">
        <f t="shared" si="394"/>
        <v>2.1226137777777779E-2</v>
      </c>
      <c r="BF125" s="294">
        <f t="shared" si="394"/>
        <v>2.0883779999999998E-2</v>
      </c>
      <c r="BG125" s="294">
        <f t="shared" si="394"/>
        <v>2.1235031111111111E-2</v>
      </c>
      <c r="BH125" s="294">
        <f t="shared" si="394"/>
        <v>2.0896047777777777E-2</v>
      </c>
      <c r="BI125" s="294">
        <f t="shared" si="394"/>
        <v>2.1247093333333331E-2</v>
      </c>
      <c r="BJ125" s="294">
        <f t="shared" si="394"/>
        <v>2.0905399444444445E-2</v>
      </c>
      <c r="BK125" s="294">
        <f t="shared" si="394"/>
        <v>2.1257417777777777E-2</v>
      </c>
      <c r="BL125" s="294">
        <f t="shared" si="394"/>
        <v>2.1033942222222223E-2</v>
      </c>
      <c r="BM125" s="294">
        <f t="shared" si="394"/>
        <v>2.1271831111111111E-2</v>
      </c>
      <c r="BN125" s="294">
        <f t="shared" si="394"/>
        <v>2.0930236666666664E-2</v>
      </c>
      <c r="BO125" s="294">
        <f t="shared" si="394"/>
        <v>2.1283893333333331E-2</v>
      </c>
      <c r="BP125" s="294">
        <f t="shared" si="394"/>
        <v>2.0941096666666666E-2</v>
      </c>
      <c r="BQ125" s="294">
        <f t="shared" si="394"/>
        <v>2.1291764444444444E-2</v>
      </c>
      <c r="BR125" s="294">
        <f t="shared" si="394"/>
        <v>2.0949141111111111E-2</v>
      </c>
      <c r="BS125" s="294">
        <f t="shared" si="394"/>
        <v>2.1300351111111112E-2</v>
      </c>
      <c r="BT125" s="294">
        <f t="shared" si="394"/>
        <v>2.1072971111111113E-2</v>
      </c>
      <c r="BU125" s="294">
        <f t="shared" si="394"/>
        <v>2.1310573333333332E-2</v>
      </c>
      <c r="BV125" s="294">
        <f t="shared" si="394"/>
        <v>2.0967844444444442E-2</v>
      </c>
      <c r="BW125" s="294">
        <f t="shared" si="394"/>
        <v>2.1322840000000003E-2</v>
      </c>
      <c r="BX125" s="294">
        <f t="shared" si="394"/>
        <v>2.0982022777777779E-2</v>
      </c>
      <c r="BY125" s="294">
        <f t="shared" si="394"/>
        <v>2.1336742222222222E-2</v>
      </c>
      <c r="BZ125" s="294">
        <f t="shared" si="394"/>
        <v>2.0994592222222223E-2</v>
      </c>
      <c r="CA125" s="294">
        <f t="shared" si="394"/>
        <v>2.1348293333333334E-2</v>
      </c>
      <c r="CB125" s="294">
        <f t="shared" si="394"/>
        <v>2.1122920000000003E-2</v>
      </c>
      <c r="CC125" s="294">
        <f t="shared" si="394"/>
        <v>2.1360560000000001E-2</v>
      </c>
      <c r="CD125" s="294">
        <f t="shared" si="394"/>
        <v>2.101731777777778E-2</v>
      </c>
      <c r="CE125" s="294">
        <f t="shared" si="394"/>
        <v>2.1371702222222219E-2</v>
      </c>
      <c r="CF125" s="294">
        <f t="shared" si="394"/>
        <v>2.1028177777777778E-2</v>
      </c>
      <c r="CG125" s="294">
        <f t="shared" si="394"/>
        <v>2.1381515555555553E-2</v>
      </c>
      <c r="CH125" s="294">
        <f t="shared" si="394"/>
        <v>2.103783111111111E-2</v>
      </c>
      <c r="CI125" s="294">
        <f t="shared" si="394"/>
        <v>2.1391431111111109E-2</v>
      </c>
      <c r="CJ125" s="294">
        <f t="shared" si="394"/>
        <v>2.1162757777777777E-2</v>
      </c>
      <c r="CK125" s="294">
        <f t="shared" si="394"/>
        <v>2.140185777777778E-2</v>
      </c>
      <c r="CL125" s="294">
        <f t="shared" si="394"/>
        <v>2.1057238333333332E-2</v>
      </c>
      <c r="CM125" s="294">
        <f t="shared" si="394"/>
        <v>2.1411773333333335E-2</v>
      </c>
      <c r="CN125" s="294">
        <f t="shared" si="394"/>
        <v>2.1069506111111108E-2</v>
      </c>
      <c r="CO125" s="294">
        <f t="shared" si="394"/>
        <v>2.1424448888888892E-2</v>
      </c>
      <c r="CP125" s="294">
        <f t="shared" si="394"/>
        <v>2.107875722222222E-2</v>
      </c>
      <c r="CQ125" s="294">
        <f t="shared" si="394"/>
        <v>2.1434875555555555E-2</v>
      </c>
      <c r="CR125" s="294">
        <f t="shared" si="394"/>
        <v>2.1206943333333336E-2</v>
      </c>
      <c r="CS125" s="294">
        <f t="shared" si="394"/>
        <v>2.1445199999999998E-2</v>
      </c>
      <c r="CT125" s="294">
        <f t="shared" si="394"/>
        <v>2.1100075000000003E-2</v>
      </c>
      <c r="CU125" s="294">
        <f t="shared" si="394"/>
        <v>2.1453684444444444E-2</v>
      </c>
      <c r="CV125" s="294">
        <f t="shared" si="394"/>
        <v>2.1109728333333334E-2</v>
      </c>
      <c r="CW125" s="294">
        <f t="shared" ref="CW125:FH125" si="395" xml:space="preserve"> CW$122</f>
        <v>2.1465031111111109E-2</v>
      </c>
      <c r="CX125" s="294">
        <f t="shared" si="395"/>
        <v>2.1121593888888887E-2</v>
      </c>
      <c r="CY125" s="294">
        <f t="shared" si="395"/>
        <v>2.1478115555555559E-2</v>
      </c>
      <c r="CZ125" s="294">
        <f t="shared" si="395"/>
        <v>2.1251735555555557E-2</v>
      </c>
      <c r="DA125" s="294">
        <f t="shared" si="395"/>
        <v>2.1492426666666668E-2</v>
      </c>
      <c r="DB125" s="294">
        <f t="shared" si="395"/>
        <v>2.1145827777777775E-2</v>
      </c>
      <c r="DC125" s="294">
        <f t="shared" si="395"/>
        <v>2.1500706666666664E-2</v>
      </c>
      <c r="DD125" s="294">
        <f t="shared" si="395"/>
        <v>2.1156285555555557E-2</v>
      </c>
      <c r="DE125" s="294">
        <f t="shared" si="395"/>
        <v>2.1511542222222221E-2</v>
      </c>
      <c r="DF125" s="294">
        <f t="shared" si="395"/>
        <v>2.1166039444444444E-2</v>
      </c>
      <c r="DG125" s="294">
        <f t="shared" si="395"/>
        <v>2.1524115555555556E-2</v>
      </c>
      <c r="DH125" s="294">
        <f t="shared" si="395"/>
        <v>2.129642666666667E-2</v>
      </c>
      <c r="DI125" s="294">
        <f t="shared" si="395"/>
        <v>2.1534746666666663E-2</v>
      </c>
      <c r="DJ125" s="294">
        <f t="shared" si="395"/>
        <v>2.1190977222222223E-2</v>
      </c>
      <c r="DK125" s="294">
        <f t="shared" si="395"/>
        <v>2.1548342222222221E-2</v>
      </c>
      <c r="DL125" s="294">
        <f t="shared" si="395"/>
        <v>2.1200831666666666E-2</v>
      </c>
      <c r="DM125" s="294">
        <f t="shared" si="395"/>
        <v>2.1559382222222222E-2</v>
      </c>
      <c r="DN125" s="294">
        <f t="shared" si="395"/>
        <v>2.1211892777777779E-2</v>
      </c>
      <c r="DO125" s="294">
        <f t="shared" si="395"/>
        <v>2.1567457777777781E-2</v>
      </c>
      <c r="DP125" s="294">
        <f t="shared" si="395"/>
        <v>2.1340410000000001E-2</v>
      </c>
      <c r="DQ125" s="294">
        <f t="shared" si="395"/>
        <v>2.1579520000000001E-2</v>
      </c>
      <c r="DR125" s="294">
        <f t="shared" si="395"/>
        <v>2.1235020555555553E-2</v>
      </c>
      <c r="DS125" s="294">
        <f t="shared" si="395"/>
        <v>2.1591377777777782E-2</v>
      </c>
      <c r="DT125" s="294">
        <f t="shared" si="395"/>
        <v>2.124648388888889E-2</v>
      </c>
      <c r="DU125" s="294">
        <f t="shared" si="395"/>
        <v>2.160436E-2</v>
      </c>
      <c r="DV125" s="294">
        <f t="shared" si="395"/>
        <v>2.1256237777777777E-2</v>
      </c>
      <c r="DW125" s="294">
        <f t="shared" si="395"/>
        <v>2.1614582222222224E-2</v>
      </c>
      <c r="DX125" s="294">
        <f t="shared" si="395"/>
        <v>2.1386112222222222E-2</v>
      </c>
      <c r="DY125" s="294">
        <f t="shared" si="395"/>
        <v>2.1624804444444444E-2</v>
      </c>
      <c r="DZ125" s="294">
        <f t="shared" si="395"/>
        <v>2.1276449444444446E-2</v>
      </c>
      <c r="EA125" s="294">
        <f t="shared" si="395"/>
        <v>2.1635844444444444E-2</v>
      </c>
      <c r="EB125" s="294">
        <f t="shared" si="395"/>
        <v>2.1286907222222224E-2</v>
      </c>
      <c r="EC125" s="294">
        <f t="shared" si="395"/>
        <v>2.1644328888888887E-2</v>
      </c>
      <c r="ED125" s="294">
        <f t="shared" si="395"/>
        <v>2.129877277777778E-2</v>
      </c>
      <c r="EE125" s="294">
        <f t="shared" si="395"/>
        <v>2.165720888888889E-2</v>
      </c>
      <c r="EF125" s="294">
        <f t="shared" si="395"/>
        <v>2.1427163333333332E-2</v>
      </c>
      <c r="EG125" s="294">
        <f t="shared" si="395"/>
        <v>2.1669577777777779E-2</v>
      </c>
      <c r="EH125" s="294">
        <f t="shared" si="395"/>
        <v>2.1320593333333335E-2</v>
      </c>
      <c r="EI125" s="294">
        <f t="shared" si="395"/>
        <v>2.1680311111111107E-2</v>
      </c>
      <c r="EJ125" s="294">
        <f t="shared" si="395"/>
        <v>2.1331252222222222E-2</v>
      </c>
      <c r="EK125" s="294">
        <f t="shared" si="395"/>
        <v>2.1692066666666669E-2</v>
      </c>
      <c r="EL125" s="294">
        <f t="shared" si="395"/>
        <v>2.1344927777777779E-2</v>
      </c>
      <c r="EM125" s="294">
        <f t="shared" si="395"/>
        <v>2.1702595555555555E-2</v>
      </c>
      <c r="EN125" s="294">
        <f t="shared" si="395"/>
        <v>2.147054E-2</v>
      </c>
      <c r="EO125" s="294">
        <f t="shared" si="395"/>
        <v>2.1711080000000001E-2</v>
      </c>
      <c r="EP125" s="294">
        <f t="shared" si="395"/>
        <v>2.1361720555555557E-2</v>
      </c>
      <c r="EQ125" s="294">
        <f t="shared" si="395"/>
        <v>2.1721813333333333E-2</v>
      </c>
      <c r="ER125" s="294">
        <f t="shared" si="395"/>
        <v>2.137318388888889E-2</v>
      </c>
      <c r="ES125" s="294">
        <f t="shared" si="395"/>
        <v>2.1734591111111111E-2</v>
      </c>
      <c r="ET125" s="294">
        <f t="shared" si="395"/>
        <v>2.1387060555555556E-2</v>
      </c>
      <c r="EU125" s="294">
        <f t="shared" si="395"/>
        <v>2.1748084444444444E-2</v>
      </c>
      <c r="EV125" s="294">
        <f t="shared" si="395"/>
        <v>2.1515231111111113E-2</v>
      </c>
      <c r="EW125" s="294">
        <f t="shared" si="395"/>
        <v>2.1755751111111114E-2</v>
      </c>
      <c r="EX125" s="294">
        <f t="shared" si="395"/>
        <v>2.1407372777777781E-2</v>
      </c>
      <c r="EY125" s="294">
        <f t="shared" si="395"/>
        <v>2.1768426666666667E-2</v>
      </c>
      <c r="EZ125" s="294">
        <f t="shared" si="395"/>
        <v>2.1418735555555558E-2</v>
      </c>
      <c r="FA125" s="294">
        <f t="shared" si="395"/>
        <v>2.1778546666666666E-2</v>
      </c>
      <c r="FB125" s="294">
        <f t="shared" si="395"/>
        <v>2.1430098333333335E-2</v>
      </c>
      <c r="FC125" s="294">
        <f t="shared" si="395"/>
        <v>2.1789893333333334E-2</v>
      </c>
      <c r="FD125" s="294">
        <f t="shared" si="395"/>
        <v>2.155951777777778E-2</v>
      </c>
      <c r="FE125" s="294">
        <f t="shared" si="395"/>
        <v>2.1802262222222223E-2</v>
      </c>
      <c r="FF125" s="294">
        <f t="shared" si="395"/>
        <v>2.1453628333333336E-2</v>
      </c>
      <c r="FG125" s="294">
        <f t="shared" si="395"/>
        <v>2.1814937777777779E-2</v>
      </c>
      <c r="FH125" s="294">
        <f t="shared" si="395"/>
        <v>2.1463784444444446E-2</v>
      </c>
      <c r="FI125" s="294">
        <f t="shared" ref="FI125:GJ125" si="396" xml:space="preserve"> FI$122</f>
        <v>2.1823933333333333E-2</v>
      </c>
      <c r="FJ125" s="294">
        <f t="shared" si="396"/>
        <v>2.1475650000000002E-2</v>
      </c>
      <c r="FK125" s="294">
        <f t="shared" si="396"/>
        <v>2.1835995555555557E-2</v>
      </c>
      <c r="FL125" s="294">
        <f t="shared" si="396"/>
        <v>2.148651E-2</v>
      </c>
      <c r="FM125" s="294">
        <f t="shared" si="396"/>
        <v>2.1847546666666665E-2</v>
      </c>
      <c r="FN125" s="294">
        <f t="shared" si="396"/>
        <v>2.1498476111111112E-2</v>
      </c>
      <c r="FO125" s="294">
        <f t="shared" si="396"/>
        <v>2.186134666666667E-2</v>
      </c>
      <c r="FP125" s="294">
        <f t="shared" si="396"/>
        <v>2.1512352777777782E-2</v>
      </c>
      <c r="FQ125" s="294">
        <f t="shared" si="396"/>
        <v>2.1875044444444446E-2</v>
      </c>
      <c r="FR125" s="294">
        <f t="shared" si="396"/>
        <v>2.1523916666666667E-2</v>
      </c>
      <c r="FS125" s="294">
        <f t="shared" si="396"/>
        <v>2.1886697777777783E-2</v>
      </c>
      <c r="FT125" s="294">
        <f t="shared" si="396"/>
        <v>2.1656078888888892E-2</v>
      </c>
      <c r="FU125" s="294">
        <f t="shared" si="396"/>
        <v>2.1899271111111115E-2</v>
      </c>
      <c r="FV125" s="294">
        <f t="shared" si="396"/>
        <v>2.1547346111111112E-2</v>
      </c>
      <c r="FW125" s="294">
        <f t="shared" si="396"/>
        <v>2.1908471111111112E-2</v>
      </c>
      <c r="FX125" s="294">
        <f t="shared" si="396"/>
        <v>2.1557301111111111E-2</v>
      </c>
      <c r="FY125" s="294">
        <f t="shared" si="396"/>
        <v>2.192124888888889E-2</v>
      </c>
      <c r="FZ125" s="294">
        <f t="shared" si="396"/>
        <v>2.1567960000000001E-2</v>
      </c>
      <c r="GA125" s="294">
        <f t="shared" si="396"/>
        <v>2.1932493333333334E-2</v>
      </c>
      <c r="GB125" s="294">
        <f t="shared" si="396"/>
        <v>2.1697938888888886E-2</v>
      </c>
      <c r="GC125" s="294">
        <f t="shared" si="396"/>
        <v>2.1944044444444446E-2</v>
      </c>
      <c r="GD125" s="294">
        <f t="shared" si="396"/>
        <v>2.1592998333333335E-2</v>
      </c>
      <c r="GE125" s="294">
        <f t="shared" si="396"/>
        <v>2.1956106666666666E-2</v>
      </c>
      <c r="GF125" s="294">
        <f t="shared" si="396"/>
        <v>2.160345611111111E-2</v>
      </c>
      <c r="GG125" s="294">
        <f t="shared" si="396"/>
        <v>2.1965613333333332E-2</v>
      </c>
      <c r="GH125" s="294">
        <f t="shared" si="396"/>
        <v>2.1614919444444446E-2</v>
      </c>
      <c r="GI125" s="294">
        <f t="shared" si="396"/>
        <v>2.1980742222222224E-2</v>
      </c>
      <c r="GJ125" s="294">
        <f t="shared" si="396"/>
        <v>2.174819111111111E-2</v>
      </c>
    </row>
    <row r="126" spans="1:192" x14ac:dyDescent="0.25">
      <c r="E126" s="195" t="str">
        <f xml:space="preserve"> Time!E$108</f>
        <v>Operating period flag</v>
      </c>
      <c r="F126" s="195">
        <f xml:space="preserve"> Time!F$108</f>
        <v>0</v>
      </c>
      <c r="G126" s="195" t="str">
        <f xml:space="preserve"> Time!G$108</f>
        <v>flag</v>
      </c>
      <c r="H126" s="195">
        <f xml:space="preserve"> Time!H$108</f>
        <v>40</v>
      </c>
      <c r="I126" s="195">
        <f xml:space="preserve"> Time!I$108</f>
        <v>0</v>
      </c>
      <c r="J126" s="195">
        <f xml:space="preserve"> Time!J$108</f>
        <v>0</v>
      </c>
      <c r="K126" s="195">
        <f xml:space="preserve"> Time!K$108</f>
        <v>0</v>
      </c>
      <c r="L126" s="195">
        <f xml:space="preserve"> Time!L$108</f>
        <v>0</v>
      </c>
      <c r="M126" s="195">
        <f xml:space="preserve"> Time!M$108</f>
        <v>0</v>
      </c>
      <c r="N126" s="195">
        <f xml:space="preserve"> Time!N$108</f>
        <v>0</v>
      </c>
      <c r="O126" s="195">
        <f xml:space="preserve"> Time!O$108</f>
        <v>0</v>
      </c>
      <c r="P126" s="195">
        <f xml:space="preserve"> Time!P$108</f>
        <v>0</v>
      </c>
      <c r="Q126" s="195">
        <f xml:space="preserve"> Time!Q$108</f>
        <v>1</v>
      </c>
      <c r="R126" s="195">
        <f xml:space="preserve"> Time!R$108</f>
        <v>1</v>
      </c>
      <c r="S126" s="195">
        <f xml:space="preserve"> Time!S$108</f>
        <v>1</v>
      </c>
      <c r="T126" s="195">
        <f xml:space="preserve"> Time!T$108</f>
        <v>1</v>
      </c>
      <c r="U126" s="195">
        <f xml:space="preserve"> Time!U$108</f>
        <v>1</v>
      </c>
      <c r="V126" s="195">
        <f xml:space="preserve"> Time!V$108</f>
        <v>1</v>
      </c>
      <c r="W126" s="195">
        <f xml:space="preserve"> Time!W$108</f>
        <v>1</v>
      </c>
      <c r="X126" s="195">
        <f xml:space="preserve"> Time!X$108</f>
        <v>1</v>
      </c>
      <c r="Y126" s="195">
        <f xml:space="preserve"> Time!Y$108</f>
        <v>1</v>
      </c>
      <c r="Z126" s="195">
        <f xml:space="preserve"> Time!Z$108</f>
        <v>1</v>
      </c>
      <c r="AA126" s="195">
        <f xml:space="preserve"> Time!AA$108</f>
        <v>1</v>
      </c>
      <c r="AB126" s="195">
        <f xml:space="preserve"> Time!AB$108</f>
        <v>1</v>
      </c>
      <c r="AC126" s="195">
        <f xml:space="preserve"> Time!AC$108</f>
        <v>1</v>
      </c>
      <c r="AD126" s="195">
        <f xml:space="preserve"> Time!AD$108</f>
        <v>1</v>
      </c>
      <c r="AE126" s="195">
        <f xml:space="preserve"> Time!AE$108</f>
        <v>1</v>
      </c>
      <c r="AF126" s="195">
        <f xml:space="preserve"> Time!AF$108</f>
        <v>1</v>
      </c>
      <c r="AG126" s="195">
        <f xml:space="preserve"> Time!AG$108</f>
        <v>1</v>
      </c>
      <c r="AH126" s="195">
        <f xml:space="preserve"> Time!AH$108</f>
        <v>1</v>
      </c>
      <c r="AI126" s="195">
        <f xml:space="preserve"> Time!AI$108</f>
        <v>1</v>
      </c>
      <c r="AJ126" s="195">
        <f xml:space="preserve"> Time!AJ$108</f>
        <v>1</v>
      </c>
      <c r="AK126" s="195">
        <f xml:space="preserve"> Time!AK$108</f>
        <v>1</v>
      </c>
      <c r="AL126" s="195">
        <f xml:space="preserve"> Time!AL$108</f>
        <v>1</v>
      </c>
      <c r="AM126" s="195">
        <f xml:space="preserve"> Time!AM$108</f>
        <v>1</v>
      </c>
      <c r="AN126" s="195">
        <f xml:space="preserve"> Time!AN$108</f>
        <v>1</v>
      </c>
      <c r="AO126" s="195">
        <f xml:space="preserve"> Time!AO$108</f>
        <v>1</v>
      </c>
      <c r="AP126" s="195">
        <f xml:space="preserve"> Time!AP$108</f>
        <v>1</v>
      </c>
      <c r="AQ126" s="195">
        <f xml:space="preserve"> Time!AQ$108</f>
        <v>1</v>
      </c>
      <c r="AR126" s="195">
        <f xml:space="preserve"> Time!AR$108</f>
        <v>1</v>
      </c>
      <c r="AS126" s="195">
        <f xml:space="preserve"> Time!AS$108</f>
        <v>1</v>
      </c>
      <c r="AT126" s="195">
        <f xml:space="preserve"> Time!AT$108</f>
        <v>1</v>
      </c>
      <c r="AU126" s="195">
        <f xml:space="preserve"> Time!AU$108</f>
        <v>1</v>
      </c>
      <c r="AV126" s="195">
        <f xml:space="preserve"> Time!AV$108</f>
        <v>1</v>
      </c>
      <c r="AW126" s="195">
        <f xml:space="preserve"> Time!AW$108</f>
        <v>1</v>
      </c>
      <c r="AX126" s="195">
        <f xml:space="preserve"> Time!AX$108</f>
        <v>1</v>
      </c>
      <c r="AY126" s="195">
        <f xml:space="preserve"> Time!AY$108</f>
        <v>1</v>
      </c>
      <c r="AZ126" s="195">
        <f xml:space="preserve"> Time!AZ$108</f>
        <v>1</v>
      </c>
      <c r="BA126" s="195">
        <f xml:space="preserve"> Time!BA$108</f>
        <v>1</v>
      </c>
      <c r="BB126" s="195">
        <f xml:space="preserve"> Time!BB$108</f>
        <v>1</v>
      </c>
      <c r="BC126" s="195">
        <f xml:space="preserve"> Time!BC$108</f>
        <v>1</v>
      </c>
      <c r="BD126" s="195">
        <f xml:space="preserve"> Time!BD$108</f>
        <v>1</v>
      </c>
      <c r="BE126" s="195">
        <f xml:space="preserve"> Time!BE$108</f>
        <v>0</v>
      </c>
      <c r="BF126" s="195">
        <f xml:space="preserve"> Time!BF$108</f>
        <v>0</v>
      </c>
      <c r="BG126" s="195">
        <f xml:space="preserve"> Time!BG$108</f>
        <v>0</v>
      </c>
      <c r="BH126" s="195">
        <f xml:space="preserve"> Time!BH$108</f>
        <v>0</v>
      </c>
      <c r="BI126" s="195">
        <f xml:space="preserve"> Time!BI$108</f>
        <v>0</v>
      </c>
      <c r="BJ126" s="195">
        <f xml:space="preserve"> Time!BJ$108</f>
        <v>0</v>
      </c>
      <c r="BK126" s="195">
        <f xml:space="preserve"> Time!BK$108</f>
        <v>0</v>
      </c>
      <c r="BL126" s="195">
        <f xml:space="preserve"> Time!BL$108</f>
        <v>0</v>
      </c>
      <c r="BM126" s="195">
        <f xml:space="preserve"> Time!BM$108</f>
        <v>0</v>
      </c>
      <c r="BN126" s="195">
        <f xml:space="preserve"> Time!BN$108</f>
        <v>0</v>
      </c>
      <c r="BO126" s="195">
        <f xml:space="preserve"> Time!BO$108</f>
        <v>0</v>
      </c>
      <c r="BP126" s="195">
        <f xml:space="preserve"> Time!BP$108</f>
        <v>0</v>
      </c>
      <c r="BQ126" s="195">
        <f xml:space="preserve"> Time!BQ$108</f>
        <v>0</v>
      </c>
      <c r="BR126" s="195">
        <f xml:space="preserve"> Time!BR$108</f>
        <v>0</v>
      </c>
      <c r="BS126" s="195">
        <f xml:space="preserve"> Time!BS$108</f>
        <v>0</v>
      </c>
      <c r="BT126" s="195">
        <f xml:space="preserve"> Time!BT$108</f>
        <v>0</v>
      </c>
      <c r="BU126" s="195">
        <f xml:space="preserve"> Time!BU$108</f>
        <v>0</v>
      </c>
      <c r="BV126" s="195">
        <f xml:space="preserve"> Time!BV$108</f>
        <v>0</v>
      </c>
      <c r="BW126" s="195">
        <f xml:space="preserve"> Time!BW$108</f>
        <v>0</v>
      </c>
      <c r="BX126" s="195">
        <f xml:space="preserve"> Time!BX$108</f>
        <v>0</v>
      </c>
      <c r="BY126" s="195">
        <f xml:space="preserve"> Time!BY$108</f>
        <v>0</v>
      </c>
      <c r="BZ126" s="195">
        <f xml:space="preserve"> Time!BZ$108</f>
        <v>0</v>
      </c>
      <c r="CA126" s="195">
        <f xml:space="preserve"> Time!CA$108</f>
        <v>0</v>
      </c>
      <c r="CB126" s="195">
        <f xml:space="preserve"> Time!CB$108</f>
        <v>0</v>
      </c>
      <c r="CC126" s="195">
        <f xml:space="preserve"> Time!CC$108</f>
        <v>0</v>
      </c>
      <c r="CD126" s="195">
        <f xml:space="preserve"> Time!CD$108</f>
        <v>0</v>
      </c>
      <c r="CE126" s="195">
        <f xml:space="preserve"> Time!CE$108</f>
        <v>0</v>
      </c>
      <c r="CF126" s="195">
        <f xml:space="preserve"> Time!CF$108</f>
        <v>0</v>
      </c>
      <c r="CG126" s="195">
        <f xml:space="preserve"> Time!CG$108</f>
        <v>0</v>
      </c>
      <c r="CH126" s="195">
        <f xml:space="preserve"> Time!CH$108</f>
        <v>0</v>
      </c>
      <c r="CI126" s="195">
        <f xml:space="preserve"> Time!CI$108</f>
        <v>0</v>
      </c>
      <c r="CJ126" s="195">
        <f xml:space="preserve"> Time!CJ$108</f>
        <v>0</v>
      </c>
      <c r="CK126" s="195">
        <f xml:space="preserve"> Time!CK$108</f>
        <v>0</v>
      </c>
      <c r="CL126" s="195">
        <f xml:space="preserve"> Time!CL$108</f>
        <v>0</v>
      </c>
      <c r="CM126" s="195">
        <f xml:space="preserve"> Time!CM$108</f>
        <v>0</v>
      </c>
      <c r="CN126" s="195">
        <f xml:space="preserve"> Time!CN$108</f>
        <v>0</v>
      </c>
      <c r="CO126" s="195">
        <f xml:space="preserve"> Time!CO$108</f>
        <v>0</v>
      </c>
      <c r="CP126" s="195">
        <f xml:space="preserve"> Time!CP$108</f>
        <v>0</v>
      </c>
      <c r="CQ126" s="195">
        <f xml:space="preserve"> Time!CQ$108</f>
        <v>0</v>
      </c>
      <c r="CR126" s="195">
        <f xml:space="preserve"> Time!CR$108</f>
        <v>0</v>
      </c>
      <c r="CS126" s="195">
        <f xml:space="preserve"> Time!CS$108</f>
        <v>0</v>
      </c>
      <c r="CT126" s="195">
        <f xml:space="preserve"> Time!CT$108</f>
        <v>0</v>
      </c>
      <c r="CU126" s="195">
        <f xml:space="preserve"> Time!CU$108</f>
        <v>0</v>
      </c>
      <c r="CV126" s="195">
        <f xml:space="preserve"> Time!CV$108</f>
        <v>0</v>
      </c>
      <c r="CW126" s="195">
        <f xml:space="preserve"> Time!CW$108</f>
        <v>0</v>
      </c>
      <c r="CX126" s="195">
        <f xml:space="preserve"> Time!CX$108</f>
        <v>0</v>
      </c>
      <c r="CY126" s="195">
        <f xml:space="preserve"> Time!CY$108</f>
        <v>0</v>
      </c>
      <c r="CZ126" s="195">
        <f xml:space="preserve"> Time!CZ$108</f>
        <v>0</v>
      </c>
      <c r="DA126" s="195">
        <f xml:space="preserve"> Time!DA$108</f>
        <v>0</v>
      </c>
      <c r="DB126" s="195">
        <f xml:space="preserve"> Time!DB$108</f>
        <v>0</v>
      </c>
      <c r="DC126" s="195">
        <f xml:space="preserve"> Time!DC$108</f>
        <v>0</v>
      </c>
      <c r="DD126" s="195">
        <f xml:space="preserve"> Time!DD$108</f>
        <v>0</v>
      </c>
      <c r="DE126" s="195">
        <f xml:space="preserve"> Time!DE$108</f>
        <v>0</v>
      </c>
      <c r="DF126" s="195">
        <f xml:space="preserve"> Time!DF$108</f>
        <v>0</v>
      </c>
      <c r="DG126" s="195">
        <f xml:space="preserve"> Time!DG$108</f>
        <v>0</v>
      </c>
      <c r="DH126" s="195">
        <f xml:space="preserve"> Time!DH$108</f>
        <v>0</v>
      </c>
      <c r="DI126" s="195">
        <f xml:space="preserve"> Time!DI$108</f>
        <v>0</v>
      </c>
      <c r="DJ126" s="195">
        <f xml:space="preserve"> Time!DJ$108</f>
        <v>0</v>
      </c>
      <c r="DK126" s="195">
        <f xml:space="preserve"> Time!DK$108</f>
        <v>0</v>
      </c>
      <c r="DL126" s="195">
        <f xml:space="preserve"> Time!DL$108</f>
        <v>0</v>
      </c>
      <c r="DM126" s="195">
        <f xml:space="preserve"> Time!DM$108</f>
        <v>0</v>
      </c>
      <c r="DN126" s="195">
        <f xml:space="preserve"> Time!DN$108</f>
        <v>0</v>
      </c>
      <c r="DO126" s="195">
        <f xml:space="preserve"> Time!DO$108</f>
        <v>0</v>
      </c>
      <c r="DP126" s="195">
        <f xml:space="preserve"> Time!DP$108</f>
        <v>0</v>
      </c>
      <c r="DQ126" s="195">
        <f xml:space="preserve"> Time!DQ$108</f>
        <v>0</v>
      </c>
      <c r="DR126" s="195">
        <f xml:space="preserve"> Time!DR$108</f>
        <v>0</v>
      </c>
      <c r="DS126" s="195">
        <f xml:space="preserve"> Time!DS$108</f>
        <v>0</v>
      </c>
      <c r="DT126" s="195">
        <f xml:space="preserve"> Time!DT$108</f>
        <v>0</v>
      </c>
      <c r="DU126" s="195">
        <f xml:space="preserve"> Time!DU$108</f>
        <v>0</v>
      </c>
      <c r="DV126" s="195">
        <f xml:space="preserve"> Time!DV$108</f>
        <v>0</v>
      </c>
      <c r="DW126" s="195">
        <f xml:space="preserve"> Time!DW$108</f>
        <v>0</v>
      </c>
      <c r="DX126" s="195">
        <f xml:space="preserve"> Time!DX$108</f>
        <v>0</v>
      </c>
      <c r="DY126" s="195">
        <f xml:space="preserve"> Time!DY$108</f>
        <v>0</v>
      </c>
      <c r="DZ126" s="195">
        <f xml:space="preserve"> Time!DZ$108</f>
        <v>0</v>
      </c>
      <c r="EA126" s="195">
        <f xml:space="preserve"> Time!EA$108</f>
        <v>0</v>
      </c>
      <c r="EB126" s="195">
        <f xml:space="preserve"> Time!EB$108</f>
        <v>0</v>
      </c>
      <c r="EC126" s="195">
        <f xml:space="preserve"> Time!EC$108</f>
        <v>0</v>
      </c>
      <c r="ED126" s="195">
        <f xml:space="preserve"> Time!ED$108</f>
        <v>0</v>
      </c>
      <c r="EE126" s="195">
        <f xml:space="preserve"> Time!EE$108</f>
        <v>0</v>
      </c>
      <c r="EF126" s="195">
        <f xml:space="preserve"> Time!EF$108</f>
        <v>0</v>
      </c>
      <c r="EG126" s="195">
        <f xml:space="preserve"> Time!EG$108</f>
        <v>0</v>
      </c>
      <c r="EH126" s="195">
        <f xml:space="preserve"> Time!EH$108</f>
        <v>0</v>
      </c>
      <c r="EI126" s="195">
        <f xml:space="preserve"> Time!EI$108</f>
        <v>0</v>
      </c>
      <c r="EJ126" s="195">
        <f xml:space="preserve"> Time!EJ$108</f>
        <v>0</v>
      </c>
      <c r="EK126" s="195">
        <f xml:space="preserve"> Time!EK$108</f>
        <v>0</v>
      </c>
      <c r="EL126" s="195">
        <f xml:space="preserve"> Time!EL$108</f>
        <v>0</v>
      </c>
      <c r="EM126" s="195">
        <f xml:space="preserve"> Time!EM$108</f>
        <v>0</v>
      </c>
      <c r="EN126" s="195">
        <f xml:space="preserve"> Time!EN$108</f>
        <v>0</v>
      </c>
      <c r="EO126" s="195">
        <f xml:space="preserve"> Time!EO$108</f>
        <v>0</v>
      </c>
      <c r="EP126" s="195">
        <f xml:space="preserve"> Time!EP$108</f>
        <v>0</v>
      </c>
      <c r="EQ126" s="195">
        <f xml:space="preserve"> Time!EQ$108</f>
        <v>0</v>
      </c>
      <c r="ER126" s="195">
        <f xml:space="preserve"> Time!ER$108</f>
        <v>0</v>
      </c>
      <c r="ES126" s="195">
        <f xml:space="preserve"> Time!ES$108</f>
        <v>0</v>
      </c>
      <c r="ET126" s="195">
        <f xml:space="preserve"> Time!ET$108</f>
        <v>0</v>
      </c>
      <c r="EU126" s="195">
        <f xml:space="preserve"> Time!EU$108</f>
        <v>0</v>
      </c>
      <c r="EV126" s="195">
        <f xml:space="preserve"> Time!EV$108</f>
        <v>0</v>
      </c>
      <c r="EW126" s="195">
        <f xml:space="preserve"> Time!EW$108</f>
        <v>0</v>
      </c>
      <c r="EX126" s="195">
        <f xml:space="preserve"> Time!EX$108</f>
        <v>0</v>
      </c>
      <c r="EY126" s="195">
        <f xml:space="preserve"> Time!EY$108</f>
        <v>0</v>
      </c>
      <c r="EZ126" s="195">
        <f xml:space="preserve"> Time!EZ$108</f>
        <v>0</v>
      </c>
      <c r="FA126" s="195">
        <f xml:space="preserve"> Time!FA$108</f>
        <v>0</v>
      </c>
      <c r="FB126" s="195">
        <f xml:space="preserve"> Time!FB$108</f>
        <v>0</v>
      </c>
      <c r="FC126" s="195">
        <f xml:space="preserve"> Time!FC$108</f>
        <v>0</v>
      </c>
      <c r="FD126" s="195">
        <f xml:space="preserve"> Time!FD$108</f>
        <v>0</v>
      </c>
      <c r="FE126" s="195">
        <f xml:space="preserve"> Time!FE$108</f>
        <v>0</v>
      </c>
      <c r="FF126" s="195">
        <f xml:space="preserve"> Time!FF$108</f>
        <v>0</v>
      </c>
      <c r="FG126" s="195">
        <f xml:space="preserve"> Time!FG$108</f>
        <v>0</v>
      </c>
      <c r="FH126" s="195">
        <f xml:space="preserve"> Time!FH$108</f>
        <v>0</v>
      </c>
      <c r="FI126" s="195">
        <f xml:space="preserve"> Time!FI$108</f>
        <v>0</v>
      </c>
      <c r="FJ126" s="195">
        <f xml:space="preserve"> Time!FJ$108</f>
        <v>0</v>
      </c>
      <c r="FK126" s="195">
        <f xml:space="preserve"> Time!FK$108</f>
        <v>0</v>
      </c>
      <c r="FL126" s="195">
        <f xml:space="preserve"> Time!FL$108</f>
        <v>0</v>
      </c>
      <c r="FM126" s="195">
        <f xml:space="preserve"> Time!FM$108</f>
        <v>0</v>
      </c>
      <c r="FN126" s="195">
        <f xml:space="preserve"> Time!FN$108</f>
        <v>0</v>
      </c>
      <c r="FO126" s="195">
        <f xml:space="preserve"> Time!FO$108</f>
        <v>0</v>
      </c>
      <c r="FP126" s="195">
        <f xml:space="preserve"> Time!FP$108</f>
        <v>0</v>
      </c>
      <c r="FQ126" s="195">
        <f xml:space="preserve"> Time!FQ$108</f>
        <v>0</v>
      </c>
      <c r="FR126" s="195">
        <f xml:space="preserve"> Time!FR$108</f>
        <v>0</v>
      </c>
      <c r="FS126" s="195">
        <f xml:space="preserve"> Time!FS$108</f>
        <v>0</v>
      </c>
      <c r="FT126" s="195">
        <f xml:space="preserve"> Time!FT$108</f>
        <v>0</v>
      </c>
      <c r="FU126" s="195">
        <f xml:space="preserve"> Time!FU$108</f>
        <v>0</v>
      </c>
      <c r="FV126" s="195">
        <f xml:space="preserve"> Time!FV$108</f>
        <v>0</v>
      </c>
      <c r="FW126" s="195">
        <f xml:space="preserve"> Time!FW$108</f>
        <v>0</v>
      </c>
      <c r="FX126" s="195">
        <f xml:space="preserve"> Time!FX$108</f>
        <v>0</v>
      </c>
      <c r="FY126" s="195">
        <f xml:space="preserve"> Time!FY$108</f>
        <v>0</v>
      </c>
      <c r="FZ126" s="195">
        <f xml:space="preserve"> Time!FZ$108</f>
        <v>0</v>
      </c>
      <c r="GA126" s="195">
        <f xml:space="preserve"> Time!GA$108</f>
        <v>0</v>
      </c>
      <c r="GB126" s="195">
        <f xml:space="preserve"> Time!GB$108</f>
        <v>0</v>
      </c>
      <c r="GC126" s="195">
        <f xml:space="preserve"> Time!GC$108</f>
        <v>0</v>
      </c>
      <c r="GD126" s="195">
        <f xml:space="preserve"> Time!GD$108</f>
        <v>0</v>
      </c>
      <c r="GE126" s="195">
        <f xml:space="preserve"> Time!GE$108</f>
        <v>0</v>
      </c>
      <c r="GF126" s="195">
        <f xml:space="preserve"> Time!GF$108</f>
        <v>0</v>
      </c>
      <c r="GG126" s="195">
        <f xml:space="preserve"> Time!GG$108</f>
        <v>0</v>
      </c>
      <c r="GH126" s="195">
        <f xml:space="preserve"> Time!GH$108</f>
        <v>0</v>
      </c>
      <c r="GI126" s="195">
        <f xml:space="preserve"> Time!GI$108</f>
        <v>0</v>
      </c>
      <c r="GJ126" s="195">
        <f xml:space="preserve"> Time!GJ$108</f>
        <v>0</v>
      </c>
    </row>
    <row r="127" spans="1:192" s="194" customFormat="1" x14ac:dyDescent="0.25">
      <c r="A127" s="142"/>
      <c r="B127" s="142"/>
      <c r="C127" s="143"/>
      <c r="D127" s="144"/>
      <c r="E127" s="193" t="s">
        <v>190</v>
      </c>
      <c r="F127" s="193"/>
      <c r="G127" s="193" t="str">
        <f xml:space="preserve"> SMU</f>
        <v>$ 000s</v>
      </c>
      <c r="H127" s="193">
        <f xml:space="preserve"> SUM(J127:GJ127)</f>
        <v>101122.85691062584</v>
      </c>
      <c r="I127" s="145"/>
      <c r="J127" s="193">
        <f t="shared" ref="J127:AO127" si="397" xml:space="preserve"> J124 * J125 * J126</f>
        <v>0</v>
      </c>
      <c r="K127" s="193">
        <f t="shared" si="397"/>
        <v>0</v>
      </c>
      <c r="L127" s="193">
        <f t="shared" si="397"/>
        <v>0</v>
      </c>
      <c r="M127" s="193">
        <f t="shared" si="397"/>
        <v>0</v>
      </c>
      <c r="N127" s="193">
        <f t="shared" si="397"/>
        <v>0</v>
      </c>
      <c r="O127" s="193">
        <f t="shared" si="397"/>
        <v>0</v>
      </c>
      <c r="P127" s="193">
        <f t="shared" si="397"/>
        <v>0</v>
      </c>
      <c r="Q127" s="193">
        <f t="shared" si="397"/>
        <v>5490.4885997170286</v>
      </c>
      <c r="R127" s="193">
        <f t="shared" si="397"/>
        <v>5208.8812421517378</v>
      </c>
      <c r="S127" s="193">
        <f t="shared" si="397"/>
        <v>5150.698619329838</v>
      </c>
      <c r="T127" s="193">
        <f t="shared" si="397"/>
        <v>4939.4017258438371</v>
      </c>
      <c r="U127" s="193">
        <f t="shared" si="397"/>
        <v>4890.4156927626054</v>
      </c>
      <c r="V127" s="193">
        <f t="shared" si="397"/>
        <v>4679.9820858667244</v>
      </c>
      <c r="W127" s="193">
        <f t="shared" si="397"/>
        <v>4623.0598529431027</v>
      </c>
      <c r="X127" s="193">
        <f t="shared" si="397"/>
        <v>4437.4978869511606</v>
      </c>
      <c r="Y127" s="193">
        <f t="shared" si="397"/>
        <v>4348.7623968734915</v>
      </c>
      <c r="Z127" s="193">
        <f t="shared" si="397"/>
        <v>4139.9544333853328</v>
      </c>
      <c r="AA127" s="193">
        <f t="shared" si="397"/>
        <v>4067.3930523602999</v>
      </c>
      <c r="AB127" s="193">
        <f t="shared" si="397"/>
        <v>3859.686344430635</v>
      </c>
      <c r="AC127" s="193">
        <f t="shared" si="397"/>
        <v>3778.6230752670499</v>
      </c>
      <c r="AD127" s="193">
        <f t="shared" si="397"/>
        <v>3571.1819759348855</v>
      </c>
      <c r="AE127" s="193">
        <f t="shared" si="397"/>
        <v>3481.3957562860055</v>
      </c>
      <c r="AF127" s="193">
        <f t="shared" si="397"/>
        <v>3293.3167329723806</v>
      </c>
      <c r="AG127" s="193">
        <f t="shared" si="397"/>
        <v>3175.9091530774881</v>
      </c>
      <c r="AH127" s="193">
        <f t="shared" si="397"/>
        <v>2970.4243500030871</v>
      </c>
      <c r="AI127" s="193">
        <f t="shared" si="397"/>
        <v>2861.9831795831374</v>
      </c>
      <c r="AJ127" s="193">
        <f t="shared" si="397"/>
        <v>2656.9227587118971</v>
      </c>
      <c r="AK127" s="193">
        <f t="shared" si="397"/>
        <v>2538.7534209790188</v>
      </c>
      <c r="AL127" s="193">
        <f t="shared" si="397"/>
        <v>2334.4915769976237</v>
      </c>
      <c r="AM127" s="193">
        <f t="shared" si="397"/>
        <v>2206.6425127143648</v>
      </c>
      <c r="AN127" s="193">
        <f t="shared" si="397"/>
        <v>2014.3020306700373</v>
      </c>
      <c r="AO127" s="193">
        <f t="shared" si="397"/>
        <v>1864.9708817783853</v>
      </c>
      <c r="AP127" s="193">
        <f t="shared" ref="AP127:BU127" si="398" xml:space="preserve"> AP124 * AP125 * AP126</f>
        <v>1662.2656425214886</v>
      </c>
      <c r="AQ127" s="193">
        <f t="shared" si="398"/>
        <v>1513.3323010541239</v>
      </c>
      <c r="AR127" s="193">
        <f t="shared" si="398"/>
        <v>1311.1498118213583</v>
      </c>
      <c r="AS127" s="193">
        <f t="shared" si="398"/>
        <v>1151.452158528172</v>
      </c>
      <c r="AT127" s="193">
        <f t="shared" si="398"/>
        <v>949.90909391292848</v>
      </c>
      <c r="AU127" s="193">
        <f t="shared" si="398"/>
        <v>778.76761362029913</v>
      </c>
      <c r="AV127" s="193">
        <f t="shared" si="398"/>
        <v>581.06896255285449</v>
      </c>
      <c r="AW127" s="193">
        <f t="shared" si="398"/>
        <v>394.89603601835171</v>
      </c>
      <c r="AX127" s="193">
        <f t="shared" si="398"/>
        <v>194.87595300510679</v>
      </c>
      <c r="AY127" s="193">
        <f t="shared" si="398"/>
        <v>5.5904867622302847E-12</v>
      </c>
      <c r="AZ127" s="193">
        <f t="shared" si="398"/>
        <v>5.5008757903528424E-12</v>
      </c>
      <c r="BA127" s="193">
        <f t="shared" si="398"/>
        <v>5.5930211399552512E-12</v>
      </c>
      <c r="BB127" s="193">
        <f t="shared" si="398"/>
        <v>5.5029975404371124E-12</v>
      </c>
      <c r="BC127" s="193">
        <f t="shared" si="398"/>
        <v>5.5954476718195812E-12</v>
      </c>
      <c r="BD127" s="193">
        <f t="shared" si="398"/>
        <v>5.5365477136446222E-12</v>
      </c>
      <c r="BE127" s="193">
        <f t="shared" si="398"/>
        <v>0</v>
      </c>
      <c r="BF127" s="193">
        <f t="shared" si="398"/>
        <v>0</v>
      </c>
      <c r="BG127" s="193">
        <f t="shared" si="398"/>
        <v>0</v>
      </c>
      <c r="BH127" s="193">
        <f t="shared" si="398"/>
        <v>0</v>
      </c>
      <c r="BI127" s="193">
        <f t="shared" si="398"/>
        <v>0</v>
      </c>
      <c r="BJ127" s="193">
        <f t="shared" si="398"/>
        <v>0</v>
      </c>
      <c r="BK127" s="193">
        <f t="shared" si="398"/>
        <v>0</v>
      </c>
      <c r="BL127" s="193">
        <f t="shared" si="398"/>
        <v>0</v>
      </c>
      <c r="BM127" s="193">
        <f t="shared" si="398"/>
        <v>0</v>
      </c>
      <c r="BN127" s="193">
        <f t="shared" si="398"/>
        <v>0</v>
      </c>
      <c r="BO127" s="193">
        <f t="shared" si="398"/>
        <v>0</v>
      </c>
      <c r="BP127" s="193">
        <f t="shared" si="398"/>
        <v>0</v>
      </c>
      <c r="BQ127" s="193">
        <f t="shared" si="398"/>
        <v>0</v>
      </c>
      <c r="BR127" s="193">
        <f t="shared" si="398"/>
        <v>0</v>
      </c>
      <c r="BS127" s="193">
        <f t="shared" si="398"/>
        <v>0</v>
      </c>
      <c r="BT127" s="193">
        <f t="shared" si="398"/>
        <v>0</v>
      </c>
      <c r="BU127" s="193">
        <f t="shared" si="398"/>
        <v>0</v>
      </c>
      <c r="BV127" s="193">
        <f t="shared" ref="BV127:DA127" si="399" xml:space="preserve"> BV124 * BV125 * BV126</f>
        <v>0</v>
      </c>
      <c r="BW127" s="193">
        <f t="shared" si="399"/>
        <v>0</v>
      </c>
      <c r="BX127" s="193">
        <f t="shared" si="399"/>
        <v>0</v>
      </c>
      <c r="BY127" s="193">
        <f t="shared" si="399"/>
        <v>0</v>
      </c>
      <c r="BZ127" s="193">
        <f t="shared" si="399"/>
        <v>0</v>
      </c>
      <c r="CA127" s="193">
        <f t="shared" si="399"/>
        <v>0</v>
      </c>
      <c r="CB127" s="193">
        <f t="shared" si="399"/>
        <v>0</v>
      </c>
      <c r="CC127" s="193">
        <f t="shared" si="399"/>
        <v>0</v>
      </c>
      <c r="CD127" s="193">
        <f t="shared" si="399"/>
        <v>0</v>
      </c>
      <c r="CE127" s="193">
        <f t="shared" si="399"/>
        <v>0</v>
      </c>
      <c r="CF127" s="193">
        <f t="shared" si="399"/>
        <v>0</v>
      </c>
      <c r="CG127" s="193">
        <f t="shared" si="399"/>
        <v>0</v>
      </c>
      <c r="CH127" s="193">
        <f t="shared" si="399"/>
        <v>0</v>
      </c>
      <c r="CI127" s="193">
        <f t="shared" si="399"/>
        <v>0</v>
      </c>
      <c r="CJ127" s="193">
        <f t="shared" si="399"/>
        <v>0</v>
      </c>
      <c r="CK127" s="193">
        <f t="shared" si="399"/>
        <v>0</v>
      </c>
      <c r="CL127" s="193">
        <f t="shared" si="399"/>
        <v>0</v>
      </c>
      <c r="CM127" s="193">
        <f t="shared" si="399"/>
        <v>0</v>
      </c>
      <c r="CN127" s="193">
        <f t="shared" si="399"/>
        <v>0</v>
      </c>
      <c r="CO127" s="193">
        <f t="shared" si="399"/>
        <v>0</v>
      </c>
      <c r="CP127" s="193">
        <f t="shared" si="399"/>
        <v>0</v>
      </c>
      <c r="CQ127" s="193">
        <f t="shared" si="399"/>
        <v>0</v>
      </c>
      <c r="CR127" s="193">
        <f t="shared" si="399"/>
        <v>0</v>
      </c>
      <c r="CS127" s="193">
        <f t="shared" si="399"/>
        <v>0</v>
      </c>
      <c r="CT127" s="193">
        <f t="shared" si="399"/>
        <v>0</v>
      </c>
      <c r="CU127" s="193">
        <f t="shared" si="399"/>
        <v>0</v>
      </c>
      <c r="CV127" s="193">
        <f t="shared" si="399"/>
        <v>0</v>
      </c>
      <c r="CW127" s="193">
        <f t="shared" si="399"/>
        <v>0</v>
      </c>
      <c r="CX127" s="193">
        <f t="shared" si="399"/>
        <v>0</v>
      </c>
      <c r="CY127" s="193">
        <f t="shared" si="399"/>
        <v>0</v>
      </c>
      <c r="CZ127" s="193">
        <f t="shared" si="399"/>
        <v>0</v>
      </c>
      <c r="DA127" s="193">
        <f t="shared" si="399"/>
        <v>0</v>
      </c>
      <c r="DB127" s="193">
        <f t="shared" ref="DB127:EG127" si="400" xml:space="preserve"> DB124 * DB125 * DB126</f>
        <v>0</v>
      </c>
      <c r="DC127" s="193">
        <f t="shared" si="400"/>
        <v>0</v>
      </c>
      <c r="DD127" s="193">
        <f t="shared" si="400"/>
        <v>0</v>
      </c>
      <c r="DE127" s="193">
        <f t="shared" si="400"/>
        <v>0</v>
      </c>
      <c r="DF127" s="193">
        <f t="shared" si="400"/>
        <v>0</v>
      </c>
      <c r="DG127" s="193">
        <f t="shared" si="400"/>
        <v>0</v>
      </c>
      <c r="DH127" s="193">
        <f t="shared" si="400"/>
        <v>0</v>
      </c>
      <c r="DI127" s="193">
        <f t="shared" si="400"/>
        <v>0</v>
      </c>
      <c r="DJ127" s="193">
        <f t="shared" si="400"/>
        <v>0</v>
      </c>
      <c r="DK127" s="193">
        <f t="shared" si="400"/>
        <v>0</v>
      </c>
      <c r="DL127" s="193">
        <f t="shared" si="400"/>
        <v>0</v>
      </c>
      <c r="DM127" s="193">
        <f t="shared" si="400"/>
        <v>0</v>
      </c>
      <c r="DN127" s="193">
        <f t="shared" si="400"/>
        <v>0</v>
      </c>
      <c r="DO127" s="193">
        <f t="shared" si="400"/>
        <v>0</v>
      </c>
      <c r="DP127" s="193">
        <f t="shared" si="400"/>
        <v>0</v>
      </c>
      <c r="DQ127" s="193">
        <f t="shared" si="400"/>
        <v>0</v>
      </c>
      <c r="DR127" s="193">
        <f t="shared" si="400"/>
        <v>0</v>
      </c>
      <c r="DS127" s="193">
        <f t="shared" si="400"/>
        <v>0</v>
      </c>
      <c r="DT127" s="193">
        <f t="shared" si="400"/>
        <v>0</v>
      </c>
      <c r="DU127" s="193">
        <f t="shared" si="400"/>
        <v>0</v>
      </c>
      <c r="DV127" s="193">
        <f t="shared" si="400"/>
        <v>0</v>
      </c>
      <c r="DW127" s="193">
        <f t="shared" si="400"/>
        <v>0</v>
      </c>
      <c r="DX127" s="193">
        <f t="shared" si="400"/>
        <v>0</v>
      </c>
      <c r="DY127" s="193">
        <f t="shared" si="400"/>
        <v>0</v>
      </c>
      <c r="DZ127" s="193">
        <f t="shared" si="400"/>
        <v>0</v>
      </c>
      <c r="EA127" s="193">
        <f t="shared" si="400"/>
        <v>0</v>
      </c>
      <c r="EB127" s="193">
        <f t="shared" si="400"/>
        <v>0</v>
      </c>
      <c r="EC127" s="193">
        <f t="shared" si="400"/>
        <v>0</v>
      </c>
      <c r="ED127" s="193">
        <f t="shared" si="400"/>
        <v>0</v>
      </c>
      <c r="EE127" s="193">
        <f t="shared" si="400"/>
        <v>0</v>
      </c>
      <c r="EF127" s="193">
        <f t="shared" si="400"/>
        <v>0</v>
      </c>
      <c r="EG127" s="193">
        <f t="shared" si="400"/>
        <v>0</v>
      </c>
      <c r="EH127" s="193">
        <f t="shared" ref="EH127:FM127" si="401" xml:space="preserve"> EH124 * EH125 * EH126</f>
        <v>0</v>
      </c>
      <c r="EI127" s="193">
        <f t="shared" si="401"/>
        <v>0</v>
      </c>
      <c r="EJ127" s="193">
        <f t="shared" si="401"/>
        <v>0</v>
      </c>
      <c r="EK127" s="193">
        <f t="shared" si="401"/>
        <v>0</v>
      </c>
      <c r="EL127" s="193">
        <f t="shared" si="401"/>
        <v>0</v>
      </c>
      <c r="EM127" s="193">
        <f t="shared" si="401"/>
        <v>0</v>
      </c>
      <c r="EN127" s="193">
        <f t="shared" si="401"/>
        <v>0</v>
      </c>
      <c r="EO127" s="193">
        <f t="shared" si="401"/>
        <v>0</v>
      </c>
      <c r="EP127" s="193">
        <f t="shared" si="401"/>
        <v>0</v>
      </c>
      <c r="EQ127" s="193">
        <f t="shared" si="401"/>
        <v>0</v>
      </c>
      <c r="ER127" s="193">
        <f t="shared" si="401"/>
        <v>0</v>
      </c>
      <c r="ES127" s="193">
        <f t="shared" si="401"/>
        <v>0</v>
      </c>
      <c r="ET127" s="193">
        <f t="shared" si="401"/>
        <v>0</v>
      </c>
      <c r="EU127" s="193">
        <f t="shared" si="401"/>
        <v>0</v>
      </c>
      <c r="EV127" s="193">
        <f t="shared" si="401"/>
        <v>0</v>
      </c>
      <c r="EW127" s="193">
        <f t="shared" si="401"/>
        <v>0</v>
      </c>
      <c r="EX127" s="193">
        <f t="shared" si="401"/>
        <v>0</v>
      </c>
      <c r="EY127" s="193">
        <f t="shared" si="401"/>
        <v>0</v>
      </c>
      <c r="EZ127" s="193">
        <f t="shared" si="401"/>
        <v>0</v>
      </c>
      <c r="FA127" s="193">
        <f t="shared" si="401"/>
        <v>0</v>
      </c>
      <c r="FB127" s="193">
        <f t="shared" si="401"/>
        <v>0</v>
      </c>
      <c r="FC127" s="193">
        <f t="shared" si="401"/>
        <v>0</v>
      </c>
      <c r="FD127" s="193">
        <f t="shared" si="401"/>
        <v>0</v>
      </c>
      <c r="FE127" s="193">
        <f t="shared" si="401"/>
        <v>0</v>
      </c>
      <c r="FF127" s="193">
        <f t="shared" si="401"/>
        <v>0</v>
      </c>
      <c r="FG127" s="193">
        <f t="shared" si="401"/>
        <v>0</v>
      </c>
      <c r="FH127" s="193">
        <f t="shared" si="401"/>
        <v>0</v>
      </c>
      <c r="FI127" s="193">
        <f t="shared" si="401"/>
        <v>0</v>
      </c>
      <c r="FJ127" s="193">
        <f t="shared" si="401"/>
        <v>0</v>
      </c>
      <c r="FK127" s="193">
        <f t="shared" si="401"/>
        <v>0</v>
      </c>
      <c r="FL127" s="193">
        <f t="shared" si="401"/>
        <v>0</v>
      </c>
      <c r="FM127" s="193">
        <f t="shared" si="401"/>
        <v>0</v>
      </c>
      <c r="FN127" s="193">
        <f t="shared" ref="FN127:GJ127" si="402" xml:space="preserve"> FN124 * FN125 * FN126</f>
        <v>0</v>
      </c>
      <c r="FO127" s="193">
        <f t="shared" si="402"/>
        <v>0</v>
      </c>
      <c r="FP127" s="193">
        <f t="shared" si="402"/>
        <v>0</v>
      </c>
      <c r="FQ127" s="193">
        <f t="shared" si="402"/>
        <v>0</v>
      </c>
      <c r="FR127" s="193">
        <f t="shared" si="402"/>
        <v>0</v>
      </c>
      <c r="FS127" s="193">
        <f t="shared" si="402"/>
        <v>0</v>
      </c>
      <c r="FT127" s="193">
        <f t="shared" si="402"/>
        <v>0</v>
      </c>
      <c r="FU127" s="193">
        <f t="shared" si="402"/>
        <v>0</v>
      </c>
      <c r="FV127" s="193">
        <f t="shared" si="402"/>
        <v>0</v>
      </c>
      <c r="FW127" s="193">
        <f t="shared" si="402"/>
        <v>0</v>
      </c>
      <c r="FX127" s="193">
        <f t="shared" si="402"/>
        <v>0</v>
      </c>
      <c r="FY127" s="193">
        <f t="shared" si="402"/>
        <v>0</v>
      </c>
      <c r="FZ127" s="193">
        <f t="shared" si="402"/>
        <v>0</v>
      </c>
      <c r="GA127" s="193">
        <f t="shared" si="402"/>
        <v>0</v>
      </c>
      <c r="GB127" s="193">
        <f t="shared" si="402"/>
        <v>0</v>
      </c>
      <c r="GC127" s="193">
        <f t="shared" si="402"/>
        <v>0</v>
      </c>
      <c r="GD127" s="193">
        <f t="shared" si="402"/>
        <v>0</v>
      </c>
      <c r="GE127" s="193">
        <f t="shared" si="402"/>
        <v>0</v>
      </c>
      <c r="GF127" s="193">
        <f t="shared" si="402"/>
        <v>0</v>
      </c>
      <c r="GG127" s="193">
        <f t="shared" si="402"/>
        <v>0</v>
      </c>
      <c r="GH127" s="193">
        <f t="shared" si="402"/>
        <v>0</v>
      </c>
      <c r="GI127" s="193">
        <f t="shared" si="402"/>
        <v>0</v>
      </c>
      <c r="GJ127" s="193">
        <f t="shared" si="402"/>
        <v>0</v>
      </c>
    </row>
    <row r="128" spans="1:192" s="194" customFormat="1" x14ac:dyDescent="0.25">
      <c r="A128" s="142"/>
      <c r="B128" s="142"/>
      <c r="C128" s="143"/>
      <c r="D128" s="144"/>
      <c r="E128" s="193" t="str">
        <f xml:space="preserve"> LEFT(E127, LEN(E127) - 4)</f>
        <v>Senior debt interest</v>
      </c>
      <c r="F128" s="193"/>
      <c r="G128" s="193" t="str">
        <f xml:space="preserve"> SMU</f>
        <v>$ 000s</v>
      </c>
      <c r="H128" s="193">
        <f xml:space="preserve"> SUM(J128:GJ128)</f>
        <v>-101122.85691062584</v>
      </c>
      <c r="I128" s="145"/>
      <c r="J128" s="193">
        <f t="shared" ref="J128:BD128" si="403" xml:space="preserve"> -1 * J127</f>
        <v>0</v>
      </c>
      <c r="K128" s="193">
        <f t="shared" si="403"/>
        <v>0</v>
      </c>
      <c r="L128" s="193">
        <f t="shared" si="403"/>
        <v>0</v>
      </c>
      <c r="M128" s="193">
        <f t="shared" si="403"/>
        <v>0</v>
      </c>
      <c r="N128" s="193">
        <f t="shared" si="403"/>
        <v>0</v>
      </c>
      <c r="O128" s="193">
        <f t="shared" si="403"/>
        <v>0</v>
      </c>
      <c r="P128" s="193">
        <f t="shared" si="403"/>
        <v>0</v>
      </c>
      <c r="Q128" s="193">
        <f t="shared" si="403"/>
        <v>-5490.4885997170286</v>
      </c>
      <c r="R128" s="193">
        <f t="shared" si="403"/>
        <v>-5208.8812421517378</v>
      </c>
      <c r="S128" s="193">
        <f t="shared" si="403"/>
        <v>-5150.698619329838</v>
      </c>
      <c r="T128" s="193">
        <f t="shared" si="403"/>
        <v>-4939.4017258438371</v>
      </c>
      <c r="U128" s="193">
        <f t="shared" si="403"/>
        <v>-4890.4156927626054</v>
      </c>
      <c r="V128" s="193">
        <f t="shared" si="403"/>
        <v>-4679.9820858667244</v>
      </c>
      <c r="W128" s="193">
        <f t="shared" si="403"/>
        <v>-4623.0598529431027</v>
      </c>
      <c r="X128" s="193">
        <f t="shared" si="403"/>
        <v>-4437.4978869511606</v>
      </c>
      <c r="Y128" s="193">
        <f t="shared" si="403"/>
        <v>-4348.7623968734915</v>
      </c>
      <c r="Z128" s="193">
        <f t="shared" si="403"/>
        <v>-4139.9544333853328</v>
      </c>
      <c r="AA128" s="193">
        <f t="shared" si="403"/>
        <v>-4067.3930523602999</v>
      </c>
      <c r="AB128" s="193">
        <f t="shared" si="403"/>
        <v>-3859.686344430635</v>
      </c>
      <c r="AC128" s="193">
        <f t="shared" si="403"/>
        <v>-3778.6230752670499</v>
      </c>
      <c r="AD128" s="193">
        <f t="shared" si="403"/>
        <v>-3571.1819759348855</v>
      </c>
      <c r="AE128" s="193">
        <f t="shared" si="403"/>
        <v>-3481.3957562860055</v>
      </c>
      <c r="AF128" s="193">
        <f t="shared" si="403"/>
        <v>-3293.3167329723806</v>
      </c>
      <c r="AG128" s="193">
        <f t="shared" si="403"/>
        <v>-3175.9091530774881</v>
      </c>
      <c r="AH128" s="193">
        <f t="shared" si="403"/>
        <v>-2970.4243500030871</v>
      </c>
      <c r="AI128" s="193">
        <f t="shared" si="403"/>
        <v>-2861.9831795831374</v>
      </c>
      <c r="AJ128" s="193">
        <f t="shared" si="403"/>
        <v>-2656.9227587118971</v>
      </c>
      <c r="AK128" s="193">
        <f t="shared" si="403"/>
        <v>-2538.7534209790188</v>
      </c>
      <c r="AL128" s="193">
        <f t="shared" si="403"/>
        <v>-2334.4915769976237</v>
      </c>
      <c r="AM128" s="193">
        <f t="shared" si="403"/>
        <v>-2206.6425127143648</v>
      </c>
      <c r="AN128" s="193">
        <f t="shared" si="403"/>
        <v>-2014.3020306700373</v>
      </c>
      <c r="AO128" s="193">
        <f t="shared" si="403"/>
        <v>-1864.9708817783853</v>
      </c>
      <c r="AP128" s="193">
        <f t="shared" si="403"/>
        <v>-1662.2656425214886</v>
      </c>
      <c r="AQ128" s="193">
        <f t="shared" si="403"/>
        <v>-1513.3323010541239</v>
      </c>
      <c r="AR128" s="193">
        <f t="shared" si="403"/>
        <v>-1311.1498118213583</v>
      </c>
      <c r="AS128" s="193">
        <f t="shared" si="403"/>
        <v>-1151.452158528172</v>
      </c>
      <c r="AT128" s="193">
        <f t="shared" si="403"/>
        <v>-949.90909391292848</v>
      </c>
      <c r="AU128" s="193">
        <f t="shared" si="403"/>
        <v>-778.76761362029913</v>
      </c>
      <c r="AV128" s="193">
        <f t="shared" si="403"/>
        <v>-581.06896255285449</v>
      </c>
      <c r="AW128" s="193">
        <f t="shared" si="403"/>
        <v>-394.89603601835171</v>
      </c>
      <c r="AX128" s="193">
        <f t="shared" si="403"/>
        <v>-194.87595300510679</v>
      </c>
      <c r="AY128" s="193">
        <f t="shared" si="403"/>
        <v>-5.5904867622302847E-12</v>
      </c>
      <c r="AZ128" s="193">
        <f t="shared" si="403"/>
        <v>-5.5008757903528424E-12</v>
      </c>
      <c r="BA128" s="193">
        <f t="shared" si="403"/>
        <v>-5.5930211399552512E-12</v>
      </c>
      <c r="BB128" s="193">
        <f t="shared" si="403"/>
        <v>-5.5029975404371124E-12</v>
      </c>
      <c r="BC128" s="193">
        <f t="shared" si="403"/>
        <v>-5.5954476718195812E-12</v>
      </c>
      <c r="BD128" s="193">
        <f t="shared" si="403"/>
        <v>-5.5365477136446222E-12</v>
      </c>
      <c r="BE128" s="193">
        <f t="shared" ref="BE128:DP128" si="404" xml:space="preserve"> -1 * BE127</f>
        <v>0</v>
      </c>
      <c r="BF128" s="193">
        <f t="shared" si="404"/>
        <v>0</v>
      </c>
      <c r="BG128" s="193">
        <f t="shared" si="404"/>
        <v>0</v>
      </c>
      <c r="BH128" s="193">
        <f t="shared" si="404"/>
        <v>0</v>
      </c>
      <c r="BI128" s="193">
        <f t="shared" si="404"/>
        <v>0</v>
      </c>
      <c r="BJ128" s="193">
        <f t="shared" si="404"/>
        <v>0</v>
      </c>
      <c r="BK128" s="193">
        <f t="shared" si="404"/>
        <v>0</v>
      </c>
      <c r="BL128" s="193">
        <f t="shared" si="404"/>
        <v>0</v>
      </c>
      <c r="BM128" s="193">
        <f t="shared" si="404"/>
        <v>0</v>
      </c>
      <c r="BN128" s="193">
        <f t="shared" si="404"/>
        <v>0</v>
      </c>
      <c r="BO128" s="193">
        <f t="shared" si="404"/>
        <v>0</v>
      </c>
      <c r="BP128" s="193">
        <f t="shared" si="404"/>
        <v>0</v>
      </c>
      <c r="BQ128" s="193">
        <f t="shared" si="404"/>
        <v>0</v>
      </c>
      <c r="BR128" s="193">
        <f t="shared" si="404"/>
        <v>0</v>
      </c>
      <c r="BS128" s="193">
        <f t="shared" si="404"/>
        <v>0</v>
      </c>
      <c r="BT128" s="193">
        <f t="shared" si="404"/>
        <v>0</v>
      </c>
      <c r="BU128" s="193">
        <f t="shared" si="404"/>
        <v>0</v>
      </c>
      <c r="BV128" s="193">
        <f t="shared" si="404"/>
        <v>0</v>
      </c>
      <c r="BW128" s="193">
        <f t="shared" si="404"/>
        <v>0</v>
      </c>
      <c r="BX128" s="193">
        <f t="shared" si="404"/>
        <v>0</v>
      </c>
      <c r="BY128" s="193">
        <f t="shared" si="404"/>
        <v>0</v>
      </c>
      <c r="BZ128" s="193">
        <f t="shared" si="404"/>
        <v>0</v>
      </c>
      <c r="CA128" s="193">
        <f t="shared" si="404"/>
        <v>0</v>
      </c>
      <c r="CB128" s="193">
        <f t="shared" si="404"/>
        <v>0</v>
      </c>
      <c r="CC128" s="193">
        <f t="shared" si="404"/>
        <v>0</v>
      </c>
      <c r="CD128" s="193">
        <f t="shared" si="404"/>
        <v>0</v>
      </c>
      <c r="CE128" s="193">
        <f t="shared" si="404"/>
        <v>0</v>
      </c>
      <c r="CF128" s="193">
        <f t="shared" si="404"/>
        <v>0</v>
      </c>
      <c r="CG128" s="193">
        <f t="shared" si="404"/>
        <v>0</v>
      </c>
      <c r="CH128" s="193">
        <f t="shared" si="404"/>
        <v>0</v>
      </c>
      <c r="CI128" s="193">
        <f t="shared" si="404"/>
        <v>0</v>
      </c>
      <c r="CJ128" s="193">
        <f t="shared" si="404"/>
        <v>0</v>
      </c>
      <c r="CK128" s="193">
        <f t="shared" si="404"/>
        <v>0</v>
      </c>
      <c r="CL128" s="193">
        <f t="shared" si="404"/>
        <v>0</v>
      </c>
      <c r="CM128" s="193">
        <f t="shared" si="404"/>
        <v>0</v>
      </c>
      <c r="CN128" s="193">
        <f t="shared" si="404"/>
        <v>0</v>
      </c>
      <c r="CO128" s="193">
        <f t="shared" si="404"/>
        <v>0</v>
      </c>
      <c r="CP128" s="193">
        <f t="shared" si="404"/>
        <v>0</v>
      </c>
      <c r="CQ128" s="193">
        <f t="shared" si="404"/>
        <v>0</v>
      </c>
      <c r="CR128" s="193">
        <f t="shared" si="404"/>
        <v>0</v>
      </c>
      <c r="CS128" s="193">
        <f t="shared" si="404"/>
        <v>0</v>
      </c>
      <c r="CT128" s="193">
        <f t="shared" si="404"/>
        <v>0</v>
      </c>
      <c r="CU128" s="193">
        <f t="shared" si="404"/>
        <v>0</v>
      </c>
      <c r="CV128" s="193">
        <f t="shared" si="404"/>
        <v>0</v>
      </c>
      <c r="CW128" s="193">
        <f t="shared" si="404"/>
        <v>0</v>
      </c>
      <c r="CX128" s="193">
        <f t="shared" si="404"/>
        <v>0</v>
      </c>
      <c r="CY128" s="193">
        <f t="shared" si="404"/>
        <v>0</v>
      </c>
      <c r="CZ128" s="193">
        <f t="shared" si="404"/>
        <v>0</v>
      </c>
      <c r="DA128" s="193">
        <f t="shared" si="404"/>
        <v>0</v>
      </c>
      <c r="DB128" s="193">
        <f t="shared" si="404"/>
        <v>0</v>
      </c>
      <c r="DC128" s="193">
        <f t="shared" si="404"/>
        <v>0</v>
      </c>
      <c r="DD128" s="193">
        <f t="shared" si="404"/>
        <v>0</v>
      </c>
      <c r="DE128" s="193">
        <f t="shared" si="404"/>
        <v>0</v>
      </c>
      <c r="DF128" s="193">
        <f t="shared" si="404"/>
        <v>0</v>
      </c>
      <c r="DG128" s="193">
        <f t="shared" si="404"/>
        <v>0</v>
      </c>
      <c r="DH128" s="193">
        <f t="shared" si="404"/>
        <v>0</v>
      </c>
      <c r="DI128" s="193">
        <f t="shared" si="404"/>
        <v>0</v>
      </c>
      <c r="DJ128" s="193">
        <f t="shared" si="404"/>
        <v>0</v>
      </c>
      <c r="DK128" s="193">
        <f t="shared" si="404"/>
        <v>0</v>
      </c>
      <c r="DL128" s="193">
        <f t="shared" si="404"/>
        <v>0</v>
      </c>
      <c r="DM128" s="193">
        <f t="shared" si="404"/>
        <v>0</v>
      </c>
      <c r="DN128" s="193">
        <f t="shared" si="404"/>
        <v>0</v>
      </c>
      <c r="DO128" s="193">
        <f t="shared" si="404"/>
        <v>0</v>
      </c>
      <c r="DP128" s="193">
        <f t="shared" si="404"/>
        <v>0</v>
      </c>
      <c r="DQ128" s="193">
        <f t="shared" ref="DQ128:GB128" si="405" xml:space="preserve"> -1 * DQ127</f>
        <v>0</v>
      </c>
      <c r="DR128" s="193">
        <f t="shared" si="405"/>
        <v>0</v>
      </c>
      <c r="DS128" s="193">
        <f t="shared" si="405"/>
        <v>0</v>
      </c>
      <c r="DT128" s="193">
        <f t="shared" si="405"/>
        <v>0</v>
      </c>
      <c r="DU128" s="193">
        <f t="shared" si="405"/>
        <v>0</v>
      </c>
      <c r="DV128" s="193">
        <f t="shared" si="405"/>
        <v>0</v>
      </c>
      <c r="DW128" s="193">
        <f t="shared" si="405"/>
        <v>0</v>
      </c>
      <c r="DX128" s="193">
        <f t="shared" si="405"/>
        <v>0</v>
      </c>
      <c r="DY128" s="193">
        <f t="shared" si="405"/>
        <v>0</v>
      </c>
      <c r="DZ128" s="193">
        <f t="shared" si="405"/>
        <v>0</v>
      </c>
      <c r="EA128" s="193">
        <f t="shared" si="405"/>
        <v>0</v>
      </c>
      <c r="EB128" s="193">
        <f t="shared" si="405"/>
        <v>0</v>
      </c>
      <c r="EC128" s="193">
        <f t="shared" si="405"/>
        <v>0</v>
      </c>
      <c r="ED128" s="193">
        <f t="shared" si="405"/>
        <v>0</v>
      </c>
      <c r="EE128" s="193">
        <f t="shared" si="405"/>
        <v>0</v>
      </c>
      <c r="EF128" s="193">
        <f t="shared" si="405"/>
        <v>0</v>
      </c>
      <c r="EG128" s="193">
        <f t="shared" si="405"/>
        <v>0</v>
      </c>
      <c r="EH128" s="193">
        <f t="shared" si="405"/>
        <v>0</v>
      </c>
      <c r="EI128" s="193">
        <f t="shared" si="405"/>
        <v>0</v>
      </c>
      <c r="EJ128" s="193">
        <f t="shared" si="405"/>
        <v>0</v>
      </c>
      <c r="EK128" s="193">
        <f t="shared" si="405"/>
        <v>0</v>
      </c>
      <c r="EL128" s="193">
        <f t="shared" si="405"/>
        <v>0</v>
      </c>
      <c r="EM128" s="193">
        <f t="shared" si="405"/>
        <v>0</v>
      </c>
      <c r="EN128" s="193">
        <f t="shared" si="405"/>
        <v>0</v>
      </c>
      <c r="EO128" s="193">
        <f t="shared" si="405"/>
        <v>0</v>
      </c>
      <c r="EP128" s="193">
        <f t="shared" si="405"/>
        <v>0</v>
      </c>
      <c r="EQ128" s="193">
        <f t="shared" si="405"/>
        <v>0</v>
      </c>
      <c r="ER128" s="193">
        <f t="shared" si="405"/>
        <v>0</v>
      </c>
      <c r="ES128" s="193">
        <f t="shared" si="405"/>
        <v>0</v>
      </c>
      <c r="ET128" s="193">
        <f t="shared" si="405"/>
        <v>0</v>
      </c>
      <c r="EU128" s="193">
        <f t="shared" si="405"/>
        <v>0</v>
      </c>
      <c r="EV128" s="193">
        <f t="shared" si="405"/>
        <v>0</v>
      </c>
      <c r="EW128" s="193">
        <f t="shared" si="405"/>
        <v>0</v>
      </c>
      <c r="EX128" s="193">
        <f t="shared" si="405"/>
        <v>0</v>
      </c>
      <c r="EY128" s="193">
        <f t="shared" si="405"/>
        <v>0</v>
      </c>
      <c r="EZ128" s="193">
        <f t="shared" si="405"/>
        <v>0</v>
      </c>
      <c r="FA128" s="193">
        <f t="shared" si="405"/>
        <v>0</v>
      </c>
      <c r="FB128" s="193">
        <f t="shared" si="405"/>
        <v>0</v>
      </c>
      <c r="FC128" s="193">
        <f t="shared" si="405"/>
        <v>0</v>
      </c>
      <c r="FD128" s="193">
        <f t="shared" si="405"/>
        <v>0</v>
      </c>
      <c r="FE128" s="193">
        <f t="shared" si="405"/>
        <v>0</v>
      </c>
      <c r="FF128" s="193">
        <f t="shared" si="405"/>
        <v>0</v>
      </c>
      <c r="FG128" s="193">
        <f t="shared" si="405"/>
        <v>0</v>
      </c>
      <c r="FH128" s="193">
        <f t="shared" si="405"/>
        <v>0</v>
      </c>
      <c r="FI128" s="193">
        <f t="shared" si="405"/>
        <v>0</v>
      </c>
      <c r="FJ128" s="193">
        <f t="shared" si="405"/>
        <v>0</v>
      </c>
      <c r="FK128" s="193">
        <f t="shared" si="405"/>
        <v>0</v>
      </c>
      <c r="FL128" s="193">
        <f t="shared" si="405"/>
        <v>0</v>
      </c>
      <c r="FM128" s="193">
        <f t="shared" si="405"/>
        <v>0</v>
      </c>
      <c r="FN128" s="193">
        <f t="shared" si="405"/>
        <v>0</v>
      </c>
      <c r="FO128" s="193">
        <f t="shared" si="405"/>
        <v>0</v>
      </c>
      <c r="FP128" s="193">
        <f t="shared" si="405"/>
        <v>0</v>
      </c>
      <c r="FQ128" s="193">
        <f t="shared" si="405"/>
        <v>0</v>
      </c>
      <c r="FR128" s="193">
        <f t="shared" si="405"/>
        <v>0</v>
      </c>
      <c r="FS128" s="193">
        <f t="shared" si="405"/>
        <v>0</v>
      </c>
      <c r="FT128" s="193">
        <f t="shared" si="405"/>
        <v>0</v>
      </c>
      <c r="FU128" s="193">
        <f t="shared" si="405"/>
        <v>0</v>
      </c>
      <c r="FV128" s="193">
        <f t="shared" si="405"/>
        <v>0</v>
      </c>
      <c r="FW128" s="193">
        <f t="shared" si="405"/>
        <v>0</v>
      </c>
      <c r="FX128" s="193">
        <f t="shared" si="405"/>
        <v>0</v>
      </c>
      <c r="FY128" s="193">
        <f t="shared" si="405"/>
        <v>0</v>
      </c>
      <c r="FZ128" s="193">
        <f t="shared" si="405"/>
        <v>0</v>
      </c>
      <c r="GA128" s="193">
        <f t="shared" si="405"/>
        <v>0</v>
      </c>
      <c r="GB128" s="193">
        <f t="shared" si="405"/>
        <v>0</v>
      </c>
      <c r="GC128" s="193">
        <f t="shared" ref="GC128:GJ128" si="406" xml:space="preserve"> -1 * GC127</f>
        <v>0</v>
      </c>
      <c r="GD128" s="193">
        <f t="shared" si="406"/>
        <v>0</v>
      </c>
      <c r="GE128" s="193">
        <f t="shared" si="406"/>
        <v>0</v>
      </c>
      <c r="GF128" s="193">
        <f t="shared" si="406"/>
        <v>0</v>
      </c>
      <c r="GG128" s="193">
        <f t="shared" si="406"/>
        <v>0</v>
      </c>
      <c r="GH128" s="193">
        <f t="shared" si="406"/>
        <v>0</v>
      </c>
      <c r="GI128" s="193">
        <f t="shared" si="406"/>
        <v>0</v>
      </c>
      <c r="GJ128" s="193">
        <f t="shared" si="406"/>
        <v>0</v>
      </c>
    </row>
    <row r="130" spans="1:192" x14ac:dyDescent="0.25">
      <c r="B130" s="15" t="s">
        <v>194</v>
      </c>
    </row>
    <row r="131" spans="1:192" x14ac:dyDescent="0.25">
      <c r="E131" s="12" t="str">
        <f t="shared" ref="E131:AJ131" si="407" xml:space="preserve"> E$127</f>
        <v>Senior debt interest POS</v>
      </c>
      <c r="F131" s="12">
        <f t="shared" si="407"/>
        <v>0</v>
      </c>
      <c r="G131" s="12" t="str">
        <f t="shared" si="407"/>
        <v>$ 000s</v>
      </c>
      <c r="H131" s="12">
        <f t="shared" si="407"/>
        <v>101122.85691062584</v>
      </c>
      <c r="I131" s="12">
        <f t="shared" si="407"/>
        <v>0</v>
      </c>
      <c r="J131" s="12">
        <f t="shared" si="407"/>
        <v>0</v>
      </c>
      <c r="K131" s="12">
        <f t="shared" si="407"/>
        <v>0</v>
      </c>
      <c r="L131" s="12">
        <f t="shared" si="407"/>
        <v>0</v>
      </c>
      <c r="M131" s="12">
        <f t="shared" si="407"/>
        <v>0</v>
      </c>
      <c r="N131" s="12">
        <f t="shared" si="407"/>
        <v>0</v>
      </c>
      <c r="O131" s="12">
        <f t="shared" si="407"/>
        <v>0</v>
      </c>
      <c r="P131" s="12">
        <f t="shared" si="407"/>
        <v>0</v>
      </c>
      <c r="Q131" s="12">
        <f t="shared" si="407"/>
        <v>5490.4885997170286</v>
      </c>
      <c r="R131" s="12">
        <f t="shared" si="407"/>
        <v>5208.8812421517378</v>
      </c>
      <c r="S131" s="12">
        <f t="shared" si="407"/>
        <v>5150.698619329838</v>
      </c>
      <c r="T131" s="12">
        <f t="shared" si="407"/>
        <v>4939.4017258438371</v>
      </c>
      <c r="U131" s="12">
        <f t="shared" si="407"/>
        <v>4890.4156927626054</v>
      </c>
      <c r="V131" s="12">
        <f t="shared" si="407"/>
        <v>4679.9820858667244</v>
      </c>
      <c r="W131" s="12">
        <f t="shared" si="407"/>
        <v>4623.0598529431027</v>
      </c>
      <c r="X131" s="12">
        <f t="shared" si="407"/>
        <v>4437.4978869511606</v>
      </c>
      <c r="Y131" s="12">
        <f t="shared" si="407"/>
        <v>4348.7623968734915</v>
      </c>
      <c r="Z131" s="12">
        <f t="shared" si="407"/>
        <v>4139.9544333853328</v>
      </c>
      <c r="AA131" s="12">
        <f t="shared" si="407"/>
        <v>4067.3930523602999</v>
      </c>
      <c r="AB131" s="12">
        <f t="shared" si="407"/>
        <v>3859.686344430635</v>
      </c>
      <c r="AC131" s="12">
        <f t="shared" si="407"/>
        <v>3778.6230752670499</v>
      </c>
      <c r="AD131" s="12">
        <f t="shared" si="407"/>
        <v>3571.1819759348855</v>
      </c>
      <c r="AE131" s="12">
        <f t="shared" si="407"/>
        <v>3481.3957562860055</v>
      </c>
      <c r="AF131" s="12">
        <f t="shared" si="407"/>
        <v>3293.3167329723806</v>
      </c>
      <c r="AG131" s="12">
        <f t="shared" si="407"/>
        <v>3175.9091530774881</v>
      </c>
      <c r="AH131" s="12">
        <f t="shared" si="407"/>
        <v>2970.4243500030871</v>
      </c>
      <c r="AI131" s="12">
        <f t="shared" si="407"/>
        <v>2861.9831795831374</v>
      </c>
      <c r="AJ131" s="12">
        <f t="shared" si="407"/>
        <v>2656.9227587118971</v>
      </c>
      <c r="AK131" s="12">
        <f t="shared" ref="AK131:CV131" si="408" xml:space="preserve"> AK$127</f>
        <v>2538.7534209790188</v>
      </c>
      <c r="AL131" s="12">
        <f t="shared" si="408"/>
        <v>2334.4915769976237</v>
      </c>
      <c r="AM131" s="12">
        <f t="shared" si="408"/>
        <v>2206.6425127143648</v>
      </c>
      <c r="AN131" s="12">
        <f t="shared" si="408"/>
        <v>2014.3020306700373</v>
      </c>
      <c r="AO131" s="12">
        <f t="shared" si="408"/>
        <v>1864.9708817783853</v>
      </c>
      <c r="AP131" s="12">
        <f t="shared" si="408"/>
        <v>1662.2656425214886</v>
      </c>
      <c r="AQ131" s="12">
        <f t="shared" si="408"/>
        <v>1513.3323010541239</v>
      </c>
      <c r="AR131" s="12">
        <f t="shared" si="408"/>
        <v>1311.1498118213583</v>
      </c>
      <c r="AS131" s="12">
        <f t="shared" si="408"/>
        <v>1151.452158528172</v>
      </c>
      <c r="AT131" s="12">
        <f t="shared" si="408"/>
        <v>949.90909391292848</v>
      </c>
      <c r="AU131" s="12">
        <f t="shared" si="408"/>
        <v>778.76761362029913</v>
      </c>
      <c r="AV131" s="12">
        <f t="shared" si="408"/>
        <v>581.06896255285449</v>
      </c>
      <c r="AW131" s="12">
        <f t="shared" si="408"/>
        <v>394.89603601835171</v>
      </c>
      <c r="AX131" s="12">
        <f t="shared" si="408"/>
        <v>194.87595300510679</v>
      </c>
      <c r="AY131" s="12">
        <f t="shared" si="408"/>
        <v>5.5904867622302847E-12</v>
      </c>
      <c r="AZ131" s="12">
        <f t="shared" si="408"/>
        <v>5.5008757903528424E-12</v>
      </c>
      <c r="BA131" s="12">
        <f t="shared" si="408"/>
        <v>5.5930211399552512E-12</v>
      </c>
      <c r="BB131" s="12">
        <f t="shared" si="408"/>
        <v>5.5029975404371124E-12</v>
      </c>
      <c r="BC131" s="12">
        <f t="shared" si="408"/>
        <v>5.5954476718195812E-12</v>
      </c>
      <c r="BD131" s="12">
        <f t="shared" si="408"/>
        <v>5.5365477136446222E-12</v>
      </c>
      <c r="BE131" s="12">
        <f t="shared" si="408"/>
        <v>0</v>
      </c>
      <c r="BF131" s="12">
        <f t="shared" si="408"/>
        <v>0</v>
      </c>
      <c r="BG131" s="12">
        <f t="shared" si="408"/>
        <v>0</v>
      </c>
      <c r="BH131" s="12">
        <f t="shared" si="408"/>
        <v>0</v>
      </c>
      <c r="BI131" s="12">
        <f t="shared" si="408"/>
        <v>0</v>
      </c>
      <c r="BJ131" s="12">
        <f t="shared" si="408"/>
        <v>0</v>
      </c>
      <c r="BK131" s="12">
        <f t="shared" si="408"/>
        <v>0</v>
      </c>
      <c r="BL131" s="12">
        <f t="shared" si="408"/>
        <v>0</v>
      </c>
      <c r="BM131" s="12">
        <f t="shared" si="408"/>
        <v>0</v>
      </c>
      <c r="BN131" s="12">
        <f t="shared" si="408"/>
        <v>0</v>
      </c>
      <c r="BO131" s="12">
        <f t="shared" si="408"/>
        <v>0</v>
      </c>
      <c r="BP131" s="12">
        <f t="shared" si="408"/>
        <v>0</v>
      </c>
      <c r="BQ131" s="12">
        <f t="shared" si="408"/>
        <v>0</v>
      </c>
      <c r="BR131" s="12">
        <f t="shared" si="408"/>
        <v>0</v>
      </c>
      <c r="BS131" s="12">
        <f t="shared" si="408"/>
        <v>0</v>
      </c>
      <c r="BT131" s="12">
        <f t="shared" si="408"/>
        <v>0</v>
      </c>
      <c r="BU131" s="12">
        <f t="shared" si="408"/>
        <v>0</v>
      </c>
      <c r="BV131" s="12">
        <f t="shared" si="408"/>
        <v>0</v>
      </c>
      <c r="BW131" s="12">
        <f t="shared" si="408"/>
        <v>0</v>
      </c>
      <c r="BX131" s="12">
        <f t="shared" si="408"/>
        <v>0</v>
      </c>
      <c r="BY131" s="12">
        <f t="shared" si="408"/>
        <v>0</v>
      </c>
      <c r="BZ131" s="12">
        <f t="shared" si="408"/>
        <v>0</v>
      </c>
      <c r="CA131" s="12">
        <f t="shared" si="408"/>
        <v>0</v>
      </c>
      <c r="CB131" s="12">
        <f t="shared" si="408"/>
        <v>0</v>
      </c>
      <c r="CC131" s="12">
        <f t="shared" si="408"/>
        <v>0</v>
      </c>
      <c r="CD131" s="12">
        <f t="shared" si="408"/>
        <v>0</v>
      </c>
      <c r="CE131" s="12">
        <f t="shared" si="408"/>
        <v>0</v>
      </c>
      <c r="CF131" s="12">
        <f t="shared" si="408"/>
        <v>0</v>
      </c>
      <c r="CG131" s="12">
        <f t="shared" si="408"/>
        <v>0</v>
      </c>
      <c r="CH131" s="12">
        <f t="shared" si="408"/>
        <v>0</v>
      </c>
      <c r="CI131" s="12">
        <f t="shared" si="408"/>
        <v>0</v>
      </c>
      <c r="CJ131" s="12">
        <f t="shared" si="408"/>
        <v>0</v>
      </c>
      <c r="CK131" s="12">
        <f t="shared" si="408"/>
        <v>0</v>
      </c>
      <c r="CL131" s="12">
        <f t="shared" si="408"/>
        <v>0</v>
      </c>
      <c r="CM131" s="12">
        <f t="shared" si="408"/>
        <v>0</v>
      </c>
      <c r="CN131" s="12">
        <f t="shared" si="408"/>
        <v>0</v>
      </c>
      <c r="CO131" s="12">
        <f t="shared" si="408"/>
        <v>0</v>
      </c>
      <c r="CP131" s="12">
        <f t="shared" si="408"/>
        <v>0</v>
      </c>
      <c r="CQ131" s="12">
        <f t="shared" si="408"/>
        <v>0</v>
      </c>
      <c r="CR131" s="12">
        <f t="shared" si="408"/>
        <v>0</v>
      </c>
      <c r="CS131" s="12">
        <f t="shared" si="408"/>
        <v>0</v>
      </c>
      <c r="CT131" s="12">
        <f t="shared" si="408"/>
        <v>0</v>
      </c>
      <c r="CU131" s="12">
        <f t="shared" si="408"/>
        <v>0</v>
      </c>
      <c r="CV131" s="12">
        <f t="shared" si="408"/>
        <v>0</v>
      </c>
      <c r="CW131" s="12">
        <f t="shared" ref="CW131:FH131" si="409" xml:space="preserve"> CW$127</f>
        <v>0</v>
      </c>
      <c r="CX131" s="12">
        <f t="shared" si="409"/>
        <v>0</v>
      </c>
      <c r="CY131" s="12">
        <f t="shared" si="409"/>
        <v>0</v>
      </c>
      <c r="CZ131" s="12">
        <f t="shared" si="409"/>
        <v>0</v>
      </c>
      <c r="DA131" s="12">
        <f t="shared" si="409"/>
        <v>0</v>
      </c>
      <c r="DB131" s="12">
        <f t="shared" si="409"/>
        <v>0</v>
      </c>
      <c r="DC131" s="12">
        <f t="shared" si="409"/>
        <v>0</v>
      </c>
      <c r="DD131" s="12">
        <f t="shared" si="409"/>
        <v>0</v>
      </c>
      <c r="DE131" s="12">
        <f t="shared" si="409"/>
        <v>0</v>
      </c>
      <c r="DF131" s="12">
        <f t="shared" si="409"/>
        <v>0</v>
      </c>
      <c r="DG131" s="12">
        <f t="shared" si="409"/>
        <v>0</v>
      </c>
      <c r="DH131" s="12">
        <f t="shared" si="409"/>
        <v>0</v>
      </c>
      <c r="DI131" s="12">
        <f t="shared" si="409"/>
        <v>0</v>
      </c>
      <c r="DJ131" s="12">
        <f t="shared" si="409"/>
        <v>0</v>
      </c>
      <c r="DK131" s="12">
        <f t="shared" si="409"/>
        <v>0</v>
      </c>
      <c r="DL131" s="12">
        <f t="shared" si="409"/>
        <v>0</v>
      </c>
      <c r="DM131" s="12">
        <f t="shared" si="409"/>
        <v>0</v>
      </c>
      <c r="DN131" s="12">
        <f t="shared" si="409"/>
        <v>0</v>
      </c>
      <c r="DO131" s="12">
        <f t="shared" si="409"/>
        <v>0</v>
      </c>
      <c r="DP131" s="12">
        <f t="shared" si="409"/>
        <v>0</v>
      </c>
      <c r="DQ131" s="12">
        <f t="shared" si="409"/>
        <v>0</v>
      </c>
      <c r="DR131" s="12">
        <f t="shared" si="409"/>
        <v>0</v>
      </c>
      <c r="DS131" s="12">
        <f t="shared" si="409"/>
        <v>0</v>
      </c>
      <c r="DT131" s="12">
        <f t="shared" si="409"/>
        <v>0</v>
      </c>
      <c r="DU131" s="12">
        <f t="shared" si="409"/>
        <v>0</v>
      </c>
      <c r="DV131" s="12">
        <f t="shared" si="409"/>
        <v>0</v>
      </c>
      <c r="DW131" s="12">
        <f t="shared" si="409"/>
        <v>0</v>
      </c>
      <c r="DX131" s="12">
        <f t="shared" si="409"/>
        <v>0</v>
      </c>
      <c r="DY131" s="12">
        <f t="shared" si="409"/>
        <v>0</v>
      </c>
      <c r="DZ131" s="12">
        <f t="shared" si="409"/>
        <v>0</v>
      </c>
      <c r="EA131" s="12">
        <f t="shared" si="409"/>
        <v>0</v>
      </c>
      <c r="EB131" s="12">
        <f t="shared" si="409"/>
        <v>0</v>
      </c>
      <c r="EC131" s="12">
        <f t="shared" si="409"/>
        <v>0</v>
      </c>
      <c r="ED131" s="12">
        <f t="shared" si="409"/>
        <v>0</v>
      </c>
      <c r="EE131" s="12">
        <f t="shared" si="409"/>
        <v>0</v>
      </c>
      <c r="EF131" s="12">
        <f t="shared" si="409"/>
        <v>0</v>
      </c>
      <c r="EG131" s="12">
        <f t="shared" si="409"/>
        <v>0</v>
      </c>
      <c r="EH131" s="12">
        <f t="shared" si="409"/>
        <v>0</v>
      </c>
      <c r="EI131" s="12">
        <f t="shared" si="409"/>
        <v>0</v>
      </c>
      <c r="EJ131" s="12">
        <f t="shared" si="409"/>
        <v>0</v>
      </c>
      <c r="EK131" s="12">
        <f t="shared" si="409"/>
        <v>0</v>
      </c>
      <c r="EL131" s="12">
        <f t="shared" si="409"/>
        <v>0</v>
      </c>
      <c r="EM131" s="12">
        <f t="shared" si="409"/>
        <v>0</v>
      </c>
      <c r="EN131" s="12">
        <f t="shared" si="409"/>
        <v>0</v>
      </c>
      <c r="EO131" s="12">
        <f t="shared" si="409"/>
        <v>0</v>
      </c>
      <c r="EP131" s="12">
        <f t="shared" si="409"/>
        <v>0</v>
      </c>
      <c r="EQ131" s="12">
        <f t="shared" si="409"/>
        <v>0</v>
      </c>
      <c r="ER131" s="12">
        <f t="shared" si="409"/>
        <v>0</v>
      </c>
      <c r="ES131" s="12">
        <f t="shared" si="409"/>
        <v>0</v>
      </c>
      <c r="ET131" s="12">
        <f t="shared" si="409"/>
        <v>0</v>
      </c>
      <c r="EU131" s="12">
        <f t="shared" si="409"/>
        <v>0</v>
      </c>
      <c r="EV131" s="12">
        <f t="shared" si="409"/>
        <v>0</v>
      </c>
      <c r="EW131" s="12">
        <f t="shared" si="409"/>
        <v>0</v>
      </c>
      <c r="EX131" s="12">
        <f t="shared" si="409"/>
        <v>0</v>
      </c>
      <c r="EY131" s="12">
        <f t="shared" si="409"/>
        <v>0</v>
      </c>
      <c r="EZ131" s="12">
        <f t="shared" si="409"/>
        <v>0</v>
      </c>
      <c r="FA131" s="12">
        <f t="shared" si="409"/>
        <v>0</v>
      </c>
      <c r="FB131" s="12">
        <f t="shared" si="409"/>
        <v>0</v>
      </c>
      <c r="FC131" s="12">
        <f t="shared" si="409"/>
        <v>0</v>
      </c>
      <c r="FD131" s="12">
        <f t="shared" si="409"/>
        <v>0</v>
      </c>
      <c r="FE131" s="12">
        <f t="shared" si="409"/>
        <v>0</v>
      </c>
      <c r="FF131" s="12">
        <f t="shared" si="409"/>
        <v>0</v>
      </c>
      <c r="FG131" s="12">
        <f t="shared" si="409"/>
        <v>0</v>
      </c>
      <c r="FH131" s="12">
        <f t="shared" si="409"/>
        <v>0</v>
      </c>
      <c r="FI131" s="12">
        <f t="shared" ref="FI131:GJ131" si="410" xml:space="preserve"> FI$127</f>
        <v>0</v>
      </c>
      <c r="FJ131" s="12">
        <f t="shared" si="410"/>
        <v>0</v>
      </c>
      <c r="FK131" s="12">
        <f t="shared" si="410"/>
        <v>0</v>
      </c>
      <c r="FL131" s="12">
        <f t="shared" si="410"/>
        <v>0</v>
      </c>
      <c r="FM131" s="12">
        <f t="shared" si="410"/>
        <v>0</v>
      </c>
      <c r="FN131" s="12">
        <f t="shared" si="410"/>
        <v>0</v>
      </c>
      <c r="FO131" s="12">
        <f t="shared" si="410"/>
        <v>0</v>
      </c>
      <c r="FP131" s="12">
        <f t="shared" si="410"/>
        <v>0</v>
      </c>
      <c r="FQ131" s="12">
        <f t="shared" si="410"/>
        <v>0</v>
      </c>
      <c r="FR131" s="12">
        <f t="shared" si="410"/>
        <v>0</v>
      </c>
      <c r="FS131" s="12">
        <f t="shared" si="410"/>
        <v>0</v>
      </c>
      <c r="FT131" s="12">
        <f t="shared" si="410"/>
        <v>0</v>
      </c>
      <c r="FU131" s="12">
        <f t="shared" si="410"/>
        <v>0</v>
      </c>
      <c r="FV131" s="12">
        <f t="shared" si="410"/>
        <v>0</v>
      </c>
      <c r="FW131" s="12">
        <f t="shared" si="410"/>
        <v>0</v>
      </c>
      <c r="FX131" s="12">
        <f t="shared" si="410"/>
        <v>0</v>
      </c>
      <c r="FY131" s="12">
        <f t="shared" si="410"/>
        <v>0</v>
      </c>
      <c r="FZ131" s="12">
        <f t="shared" si="410"/>
        <v>0</v>
      </c>
      <c r="GA131" s="12">
        <f t="shared" si="410"/>
        <v>0</v>
      </c>
      <c r="GB131" s="12">
        <f t="shared" si="410"/>
        <v>0</v>
      </c>
      <c r="GC131" s="12">
        <f t="shared" si="410"/>
        <v>0</v>
      </c>
      <c r="GD131" s="12">
        <f t="shared" si="410"/>
        <v>0</v>
      </c>
      <c r="GE131" s="12">
        <f t="shared" si="410"/>
        <v>0</v>
      </c>
      <c r="GF131" s="12">
        <f t="shared" si="410"/>
        <v>0</v>
      </c>
      <c r="GG131" s="12">
        <f t="shared" si="410"/>
        <v>0</v>
      </c>
      <c r="GH131" s="12">
        <f t="shared" si="410"/>
        <v>0</v>
      </c>
      <c r="GI131" s="12">
        <f t="shared" si="410"/>
        <v>0</v>
      </c>
      <c r="GJ131" s="12">
        <f t="shared" si="410"/>
        <v>0</v>
      </c>
    </row>
    <row r="132" spans="1:192" x14ac:dyDescent="0.25">
      <c r="E132" s="12" t="str">
        <f t="shared" ref="E132:AJ132" si="411" xml:space="preserve"> E$103</f>
        <v>Senior debt principal repayment POS</v>
      </c>
      <c r="F132" s="12">
        <f t="shared" si="411"/>
        <v>0</v>
      </c>
      <c r="G132" s="12" t="str">
        <f t="shared" si="411"/>
        <v>$ 000s</v>
      </c>
      <c r="H132" s="12">
        <f t="shared" si="411"/>
        <v>261452.83409255955</v>
      </c>
      <c r="I132" s="12">
        <f t="shared" si="411"/>
        <v>0</v>
      </c>
      <c r="J132" s="12">
        <f t="shared" si="411"/>
        <v>0</v>
      </c>
      <c r="K132" s="12">
        <f t="shared" si="411"/>
        <v>0</v>
      </c>
      <c r="L132" s="12">
        <f t="shared" si="411"/>
        <v>0</v>
      </c>
      <c r="M132" s="12">
        <f t="shared" si="411"/>
        <v>0</v>
      </c>
      <c r="N132" s="12">
        <f t="shared" si="411"/>
        <v>0</v>
      </c>
      <c r="O132" s="12">
        <f t="shared" si="411"/>
        <v>0</v>
      </c>
      <c r="P132" s="12">
        <f t="shared" si="411"/>
        <v>0</v>
      </c>
      <c r="Q132" s="12">
        <f xml:space="preserve"> Q$103</f>
        <v>9387.0602101629956</v>
      </c>
      <c r="R132" s="12">
        <f t="shared" si="411"/>
        <v>6954.550389848233</v>
      </c>
      <c r="S132" s="12">
        <f t="shared" si="411"/>
        <v>6218.4983905955887</v>
      </c>
      <c r="T132" s="12">
        <f t="shared" si="411"/>
        <v>6277.5962942097385</v>
      </c>
      <c r="U132" s="12">
        <f t="shared" si="411"/>
        <v>6378.0854987306329</v>
      </c>
      <c r="V132" s="12">
        <f t="shared" si="411"/>
        <v>6436.0862678346566</v>
      </c>
      <c r="W132" s="12">
        <f t="shared" si="411"/>
        <v>6543.3864535669309</v>
      </c>
      <c r="X132" s="12">
        <f t="shared" si="411"/>
        <v>6591.3532498417053</v>
      </c>
      <c r="Y132" s="12">
        <f t="shared" si="411"/>
        <v>6699.1596676870686</v>
      </c>
      <c r="Z132" s="12">
        <f t="shared" si="411"/>
        <v>6769.9619950523456</v>
      </c>
      <c r="AA132" s="12">
        <f t="shared" si="411"/>
        <v>6890.5435022973907</v>
      </c>
      <c r="AB132" s="12">
        <f t="shared" si="411"/>
        <v>6945.0518951881295</v>
      </c>
      <c r="AC132" s="12">
        <f t="shared" si="411"/>
        <v>7073.0040190414247</v>
      </c>
      <c r="AD132" s="12">
        <f t="shared" si="411"/>
        <v>7126.9705998135141</v>
      </c>
      <c r="AE132" s="12">
        <f t="shared" si="411"/>
        <v>7262.4453255749322</v>
      </c>
      <c r="AF132" s="12">
        <f t="shared" si="411"/>
        <v>7311.2611746529128</v>
      </c>
      <c r="AG132" s="12">
        <f t="shared" si="411"/>
        <v>7444.1399002020062</v>
      </c>
      <c r="AH132" s="12">
        <f t="shared" si="411"/>
        <v>7509.894229603321</v>
      </c>
      <c r="AI132" s="12">
        <f t="shared" si="411"/>
        <v>7661.506855154279</v>
      </c>
      <c r="AJ132" s="12">
        <f t="shared" si="411"/>
        <v>7712.1952153483708</v>
      </c>
      <c r="AK132" s="12">
        <f t="shared" ref="AK132:CV132" si="412" xml:space="preserve"> AK$103</f>
        <v>7872.3290017078853</v>
      </c>
      <c r="AL132" s="12">
        <f t="shared" si="412"/>
        <v>7921.8969155420127</v>
      </c>
      <c r="AM132" s="12">
        <f t="shared" si="412"/>
        <v>8090.4286115747145</v>
      </c>
      <c r="AN132" s="12">
        <f t="shared" si="412"/>
        <v>8141.6232466962874</v>
      </c>
      <c r="AO132" s="12">
        <f t="shared" si="412"/>
        <v>8302.569987492232</v>
      </c>
      <c r="AP132" s="12">
        <f t="shared" si="412"/>
        <v>8363.6007420210517</v>
      </c>
      <c r="AQ132" s="12">
        <f t="shared" si="412"/>
        <v>8550.5262864462602</v>
      </c>
      <c r="AR132" s="12">
        <f t="shared" si="412"/>
        <v>8596.9739612430822</v>
      </c>
      <c r="AS132" s="12">
        <f t="shared" si="412"/>
        <v>8793.375381237187</v>
      </c>
      <c r="AT132" s="12">
        <f t="shared" si="412"/>
        <v>8838.8134051014767</v>
      </c>
      <c r="AU132" s="12">
        <f t="shared" si="412"/>
        <v>9045.2885101187403</v>
      </c>
      <c r="AV132" s="12">
        <f t="shared" si="412"/>
        <v>9099.7268464693243</v>
      </c>
      <c r="AW132" s="12">
        <f t="shared" si="412"/>
        <v>9293.3825725466286</v>
      </c>
      <c r="AX132" s="12">
        <f t="shared" si="412"/>
        <v>9349.5474899564942</v>
      </c>
      <c r="AY132" s="12">
        <f t="shared" si="412"/>
        <v>0</v>
      </c>
      <c r="AZ132" s="12">
        <f t="shared" si="412"/>
        <v>0</v>
      </c>
      <c r="BA132" s="12">
        <f t="shared" si="412"/>
        <v>0</v>
      </c>
      <c r="BB132" s="12">
        <f t="shared" si="412"/>
        <v>0</v>
      </c>
      <c r="BC132" s="12">
        <f t="shared" si="412"/>
        <v>0</v>
      </c>
      <c r="BD132" s="12">
        <f t="shared" si="412"/>
        <v>0</v>
      </c>
      <c r="BE132" s="12">
        <f t="shared" si="412"/>
        <v>0</v>
      </c>
      <c r="BF132" s="12">
        <f t="shared" si="412"/>
        <v>0</v>
      </c>
      <c r="BG132" s="12">
        <f t="shared" si="412"/>
        <v>0</v>
      </c>
      <c r="BH132" s="12">
        <f t="shared" si="412"/>
        <v>0</v>
      </c>
      <c r="BI132" s="12">
        <f t="shared" si="412"/>
        <v>0</v>
      </c>
      <c r="BJ132" s="12">
        <f t="shared" si="412"/>
        <v>0</v>
      </c>
      <c r="BK132" s="12">
        <f t="shared" si="412"/>
        <v>0</v>
      </c>
      <c r="BL132" s="12">
        <f t="shared" si="412"/>
        <v>0</v>
      </c>
      <c r="BM132" s="12">
        <f t="shared" si="412"/>
        <v>0</v>
      </c>
      <c r="BN132" s="12">
        <f t="shared" si="412"/>
        <v>0</v>
      </c>
      <c r="BO132" s="12">
        <f t="shared" si="412"/>
        <v>0</v>
      </c>
      <c r="BP132" s="12">
        <f t="shared" si="412"/>
        <v>0</v>
      </c>
      <c r="BQ132" s="12">
        <f t="shared" si="412"/>
        <v>0</v>
      </c>
      <c r="BR132" s="12">
        <f t="shared" si="412"/>
        <v>0</v>
      </c>
      <c r="BS132" s="12">
        <f t="shared" si="412"/>
        <v>0</v>
      </c>
      <c r="BT132" s="12">
        <f t="shared" si="412"/>
        <v>0</v>
      </c>
      <c r="BU132" s="12">
        <f t="shared" si="412"/>
        <v>0</v>
      </c>
      <c r="BV132" s="12">
        <f t="shared" si="412"/>
        <v>0</v>
      </c>
      <c r="BW132" s="12">
        <f t="shared" si="412"/>
        <v>0</v>
      </c>
      <c r="BX132" s="12">
        <f t="shared" si="412"/>
        <v>0</v>
      </c>
      <c r="BY132" s="12">
        <f t="shared" si="412"/>
        <v>0</v>
      </c>
      <c r="BZ132" s="12">
        <f t="shared" si="412"/>
        <v>0</v>
      </c>
      <c r="CA132" s="12">
        <f t="shared" si="412"/>
        <v>0</v>
      </c>
      <c r="CB132" s="12">
        <f t="shared" si="412"/>
        <v>0</v>
      </c>
      <c r="CC132" s="12">
        <f t="shared" si="412"/>
        <v>0</v>
      </c>
      <c r="CD132" s="12">
        <f t="shared" si="412"/>
        <v>0</v>
      </c>
      <c r="CE132" s="12">
        <f t="shared" si="412"/>
        <v>0</v>
      </c>
      <c r="CF132" s="12">
        <f t="shared" si="412"/>
        <v>0</v>
      </c>
      <c r="CG132" s="12">
        <f t="shared" si="412"/>
        <v>0</v>
      </c>
      <c r="CH132" s="12">
        <f t="shared" si="412"/>
        <v>0</v>
      </c>
      <c r="CI132" s="12">
        <f t="shared" si="412"/>
        <v>0</v>
      </c>
      <c r="CJ132" s="12">
        <f t="shared" si="412"/>
        <v>0</v>
      </c>
      <c r="CK132" s="12">
        <f t="shared" si="412"/>
        <v>0</v>
      </c>
      <c r="CL132" s="12">
        <f t="shared" si="412"/>
        <v>0</v>
      </c>
      <c r="CM132" s="12">
        <f t="shared" si="412"/>
        <v>0</v>
      </c>
      <c r="CN132" s="12">
        <f t="shared" si="412"/>
        <v>0</v>
      </c>
      <c r="CO132" s="12">
        <f t="shared" si="412"/>
        <v>0</v>
      </c>
      <c r="CP132" s="12">
        <f t="shared" si="412"/>
        <v>0</v>
      </c>
      <c r="CQ132" s="12">
        <f t="shared" si="412"/>
        <v>0</v>
      </c>
      <c r="CR132" s="12">
        <f t="shared" si="412"/>
        <v>0</v>
      </c>
      <c r="CS132" s="12">
        <f t="shared" si="412"/>
        <v>0</v>
      </c>
      <c r="CT132" s="12">
        <f t="shared" si="412"/>
        <v>0</v>
      </c>
      <c r="CU132" s="12">
        <f t="shared" si="412"/>
        <v>0</v>
      </c>
      <c r="CV132" s="12">
        <f t="shared" si="412"/>
        <v>0</v>
      </c>
      <c r="CW132" s="12">
        <f t="shared" ref="CW132:FH132" si="413" xml:space="preserve"> CW$103</f>
        <v>0</v>
      </c>
      <c r="CX132" s="12">
        <f t="shared" si="413"/>
        <v>0</v>
      </c>
      <c r="CY132" s="12">
        <f t="shared" si="413"/>
        <v>0</v>
      </c>
      <c r="CZ132" s="12">
        <f t="shared" si="413"/>
        <v>0</v>
      </c>
      <c r="DA132" s="12">
        <f t="shared" si="413"/>
        <v>0</v>
      </c>
      <c r="DB132" s="12">
        <f t="shared" si="413"/>
        <v>0</v>
      </c>
      <c r="DC132" s="12">
        <f t="shared" si="413"/>
        <v>0</v>
      </c>
      <c r="DD132" s="12">
        <f t="shared" si="413"/>
        <v>0</v>
      </c>
      <c r="DE132" s="12">
        <f t="shared" si="413"/>
        <v>0</v>
      </c>
      <c r="DF132" s="12">
        <f t="shared" si="413"/>
        <v>0</v>
      </c>
      <c r="DG132" s="12">
        <f t="shared" si="413"/>
        <v>0</v>
      </c>
      <c r="DH132" s="12">
        <f t="shared" si="413"/>
        <v>0</v>
      </c>
      <c r="DI132" s="12">
        <f t="shared" si="413"/>
        <v>0</v>
      </c>
      <c r="DJ132" s="12">
        <f t="shared" si="413"/>
        <v>0</v>
      </c>
      <c r="DK132" s="12">
        <f t="shared" si="413"/>
        <v>0</v>
      </c>
      <c r="DL132" s="12">
        <f t="shared" si="413"/>
        <v>0</v>
      </c>
      <c r="DM132" s="12">
        <f t="shared" si="413"/>
        <v>0</v>
      </c>
      <c r="DN132" s="12">
        <f t="shared" si="413"/>
        <v>0</v>
      </c>
      <c r="DO132" s="12">
        <f t="shared" si="413"/>
        <v>0</v>
      </c>
      <c r="DP132" s="12">
        <f t="shared" si="413"/>
        <v>0</v>
      </c>
      <c r="DQ132" s="12">
        <f t="shared" si="413"/>
        <v>0</v>
      </c>
      <c r="DR132" s="12">
        <f t="shared" si="413"/>
        <v>0</v>
      </c>
      <c r="DS132" s="12">
        <f t="shared" si="413"/>
        <v>0</v>
      </c>
      <c r="DT132" s="12">
        <f t="shared" si="413"/>
        <v>0</v>
      </c>
      <c r="DU132" s="12">
        <f t="shared" si="413"/>
        <v>0</v>
      </c>
      <c r="DV132" s="12">
        <f t="shared" si="413"/>
        <v>0</v>
      </c>
      <c r="DW132" s="12">
        <f t="shared" si="413"/>
        <v>0</v>
      </c>
      <c r="DX132" s="12">
        <f t="shared" si="413"/>
        <v>0</v>
      </c>
      <c r="DY132" s="12">
        <f t="shared" si="413"/>
        <v>0</v>
      </c>
      <c r="DZ132" s="12">
        <f t="shared" si="413"/>
        <v>0</v>
      </c>
      <c r="EA132" s="12">
        <f t="shared" si="413"/>
        <v>0</v>
      </c>
      <c r="EB132" s="12">
        <f t="shared" si="413"/>
        <v>0</v>
      </c>
      <c r="EC132" s="12">
        <f t="shared" si="413"/>
        <v>0</v>
      </c>
      <c r="ED132" s="12">
        <f t="shared" si="413"/>
        <v>0</v>
      </c>
      <c r="EE132" s="12">
        <f t="shared" si="413"/>
        <v>0</v>
      </c>
      <c r="EF132" s="12">
        <f t="shared" si="413"/>
        <v>0</v>
      </c>
      <c r="EG132" s="12">
        <f t="shared" si="413"/>
        <v>0</v>
      </c>
      <c r="EH132" s="12">
        <f t="shared" si="413"/>
        <v>0</v>
      </c>
      <c r="EI132" s="12">
        <f t="shared" si="413"/>
        <v>0</v>
      </c>
      <c r="EJ132" s="12">
        <f t="shared" si="413"/>
        <v>0</v>
      </c>
      <c r="EK132" s="12">
        <f t="shared" si="413"/>
        <v>0</v>
      </c>
      <c r="EL132" s="12">
        <f t="shared" si="413"/>
        <v>0</v>
      </c>
      <c r="EM132" s="12">
        <f t="shared" si="413"/>
        <v>0</v>
      </c>
      <c r="EN132" s="12">
        <f t="shared" si="413"/>
        <v>0</v>
      </c>
      <c r="EO132" s="12">
        <f t="shared" si="413"/>
        <v>0</v>
      </c>
      <c r="EP132" s="12">
        <f t="shared" si="413"/>
        <v>0</v>
      </c>
      <c r="EQ132" s="12">
        <f t="shared" si="413"/>
        <v>0</v>
      </c>
      <c r="ER132" s="12">
        <f t="shared" si="413"/>
        <v>0</v>
      </c>
      <c r="ES132" s="12">
        <f t="shared" si="413"/>
        <v>0</v>
      </c>
      <c r="ET132" s="12">
        <f t="shared" si="413"/>
        <v>0</v>
      </c>
      <c r="EU132" s="12">
        <f t="shared" si="413"/>
        <v>0</v>
      </c>
      <c r="EV132" s="12">
        <f t="shared" si="413"/>
        <v>0</v>
      </c>
      <c r="EW132" s="12">
        <f t="shared" si="413"/>
        <v>0</v>
      </c>
      <c r="EX132" s="12">
        <f t="shared" si="413"/>
        <v>0</v>
      </c>
      <c r="EY132" s="12">
        <f t="shared" si="413"/>
        <v>0</v>
      </c>
      <c r="EZ132" s="12">
        <f t="shared" si="413"/>
        <v>0</v>
      </c>
      <c r="FA132" s="12">
        <f t="shared" si="413"/>
        <v>0</v>
      </c>
      <c r="FB132" s="12">
        <f t="shared" si="413"/>
        <v>0</v>
      </c>
      <c r="FC132" s="12">
        <f t="shared" si="413"/>
        <v>0</v>
      </c>
      <c r="FD132" s="12">
        <f t="shared" si="413"/>
        <v>0</v>
      </c>
      <c r="FE132" s="12">
        <f t="shared" si="413"/>
        <v>0</v>
      </c>
      <c r="FF132" s="12">
        <f t="shared" si="413"/>
        <v>0</v>
      </c>
      <c r="FG132" s="12">
        <f t="shared" si="413"/>
        <v>0</v>
      </c>
      <c r="FH132" s="12">
        <f t="shared" si="413"/>
        <v>0</v>
      </c>
      <c r="FI132" s="12">
        <f t="shared" ref="FI132:GJ132" si="414" xml:space="preserve"> FI$103</f>
        <v>0</v>
      </c>
      <c r="FJ132" s="12">
        <f t="shared" si="414"/>
        <v>0</v>
      </c>
      <c r="FK132" s="12">
        <f t="shared" si="414"/>
        <v>0</v>
      </c>
      <c r="FL132" s="12">
        <f t="shared" si="414"/>
        <v>0</v>
      </c>
      <c r="FM132" s="12">
        <f t="shared" si="414"/>
        <v>0</v>
      </c>
      <c r="FN132" s="12">
        <f t="shared" si="414"/>
        <v>0</v>
      </c>
      <c r="FO132" s="12">
        <f t="shared" si="414"/>
        <v>0</v>
      </c>
      <c r="FP132" s="12">
        <f t="shared" si="414"/>
        <v>0</v>
      </c>
      <c r="FQ132" s="12">
        <f t="shared" si="414"/>
        <v>0</v>
      </c>
      <c r="FR132" s="12">
        <f t="shared" si="414"/>
        <v>0</v>
      </c>
      <c r="FS132" s="12">
        <f t="shared" si="414"/>
        <v>0</v>
      </c>
      <c r="FT132" s="12">
        <f t="shared" si="414"/>
        <v>0</v>
      </c>
      <c r="FU132" s="12">
        <f t="shared" si="414"/>
        <v>0</v>
      </c>
      <c r="FV132" s="12">
        <f t="shared" si="414"/>
        <v>0</v>
      </c>
      <c r="FW132" s="12">
        <f t="shared" si="414"/>
        <v>0</v>
      </c>
      <c r="FX132" s="12">
        <f t="shared" si="414"/>
        <v>0</v>
      </c>
      <c r="FY132" s="12">
        <f t="shared" si="414"/>
        <v>0</v>
      </c>
      <c r="FZ132" s="12">
        <f t="shared" si="414"/>
        <v>0</v>
      </c>
      <c r="GA132" s="12">
        <f t="shared" si="414"/>
        <v>0</v>
      </c>
      <c r="GB132" s="12">
        <f t="shared" si="414"/>
        <v>0</v>
      </c>
      <c r="GC132" s="12">
        <f t="shared" si="414"/>
        <v>0</v>
      </c>
      <c r="GD132" s="12">
        <f t="shared" si="414"/>
        <v>0</v>
      </c>
      <c r="GE132" s="12">
        <f t="shared" si="414"/>
        <v>0</v>
      </c>
      <c r="GF132" s="12">
        <f t="shared" si="414"/>
        <v>0</v>
      </c>
      <c r="GG132" s="12">
        <f t="shared" si="414"/>
        <v>0</v>
      </c>
      <c r="GH132" s="12">
        <f t="shared" si="414"/>
        <v>0</v>
      </c>
      <c r="GI132" s="12">
        <f t="shared" si="414"/>
        <v>0</v>
      </c>
      <c r="GJ132" s="12">
        <f t="shared" si="414"/>
        <v>0</v>
      </c>
    </row>
    <row r="133" spans="1:192" s="194" customFormat="1" x14ac:dyDescent="0.25">
      <c r="A133" s="142"/>
      <c r="B133" s="142"/>
      <c r="C133" s="143"/>
      <c r="D133" s="144"/>
      <c r="E133" s="527" t="s">
        <v>194</v>
      </c>
      <c r="F133" s="527"/>
      <c r="G133" s="527" t="str">
        <f xml:space="preserve"> SMU</f>
        <v>$ 000s</v>
      </c>
      <c r="H133" s="527">
        <f xml:space="preserve"> SUM(J133:GJ133)</f>
        <v>362575.69100318541</v>
      </c>
      <c r="I133" s="528"/>
      <c r="J133" s="527">
        <f t="shared" ref="J133:AO133" si="415">SUM(J131:J132)</f>
        <v>0</v>
      </c>
      <c r="K133" s="527">
        <f t="shared" si="415"/>
        <v>0</v>
      </c>
      <c r="L133" s="527">
        <f t="shared" si="415"/>
        <v>0</v>
      </c>
      <c r="M133" s="527">
        <f t="shared" si="415"/>
        <v>0</v>
      </c>
      <c r="N133" s="527">
        <f t="shared" si="415"/>
        <v>0</v>
      </c>
      <c r="O133" s="527">
        <f t="shared" si="415"/>
        <v>0</v>
      </c>
      <c r="P133" s="527">
        <f t="shared" si="415"/>
        <v>0</v>
      </c>
      <c r="Q133" s="527">
        <f>SUM(Q131:Q132)</f>
        <v>14877.548809880023</v>
      </c>
      <c r="R133" s="527">
        <f t="shared" si="415"/>
        <v>12163.431631999971</v>
      </c>
      <c r="S133" s="528">
        <f t="shared" si="415"/>
        <v>11369.197009925427</v>
      </c>
      <c r="T133" s="527">
        <f t="shared" si="415"/>
        <v>11216.998020053576</v>
      </c>
      <c r="U133" s="527">
        <f t="shared" si="415"/>
        <v>11268.501191493238</v>
      </c>
      <c r="V133" s="527">
        <f t="shared" si="415"/>
        <v>11116.068353701381</v>
      </c>
      <c r="W133" s="527">
        <f t="shared" si="415"/>
        <v>11166.446306510034</v>
      </c>
      <c r="X133" s="527">
        <f t="shared" si="415"/>
        <v>11028.851136792866</v>
      </c>
      <c r="Y133" s="527">
        <f t="shared" si="415"/>
        <v>11047.92206456056</v>
      </c>
      <c r="Z133" s="527">
        <f t="shared" si="415"/>
        <v>10909.916428437678</v>
      </c>
      <c r="AA133" s="527">
        <f t="shared" si="415"/>
        <v>10957.93655465769</v>
      </c>
      <c r="AB133" s="527">
        <f t="shared" si="415"/>
        <v>10804.738239618764</v>
      </c>
      <c r="AC133" s="527">
        <f t="shared" si="415"/>
        <v>10851.627094308475</v>
      </c>
      <c r="AD133" s="527">
        <f t="shared" si="415"/>
        <v>10698.1525757484</v>
      </c>
      <c r="AE133" s="527">
        <f t="shared" si="415"/>
        <v>10743.841081860937</v>
      </c>
      <c r="AF133" s="527">
        <f t="shared" si="415"/>
        <v>10604.577907625293</v>
      </c>
      <c r="AG133" s="527">
        <f t="shared" si="415"/>
        <v>10620.049053279494</v>
      </c>
      <c r="AH133" s="527">
        <f t="shared" si="415"/>
        <v>10480.318579606408</v>
      </c>
      <c r="AI133" s="527">
        <f t="shared" si="415"/>
        <v>10523.490034737417</v>
      </c>
      <c r="AJ133" s="527">
        <f t="shared" si="415"/>
        <v>10369.117974060267</v>
      </c>
      <c r="AK133" s="527">
        <f t="shared" si="415"/>
        <v>10411.082422686904</v>
      </c>
      <c r="AL133" s="527">
        <f t="shared" si="415"/>
        <v>10256.388492539636</v>
      </c>
      <c r="AM133" s="527">
        <f t="shared" si="415"/>
        <v>10297.071124289079</v>
      </c>
      <c r="AN133" s="527">
        <f t="shared" si="415"/>
        <v>10155.925277366325</v>
      </c>
      <c r="AO133" s="527">
        <f t="shared" si="415"/>
        <v>10167.540869270617</v>
      </c>
      <c r="AP133" s="527">
        <f t="shared" ref="AP133:BD133" si="416">SUM(AP131:AP132)</f>
        <v>10025.86638454254</v>
      </c>
      <c r="AQ133" s="527">
        <f t="shared" si="416"/>
        <v>10063.858587500385</v>
      </c>
      <c r="AR133" s="527">
        <f t="shared" si="416"/>
        <v>9908.1237730644407</v>
      </c>
      <c r="AS133" s="527">
        <f t="shared" si="416"/>
        <v>9944.8275397653597</v>
      </c>
      <c r="AT133" s="527">
        <f t="shared" si="416"/>
        <v>9788.7224990144059</v>
      </c>
      <c r="AU133" s="527">
        <f t="shared" si="416"/>
        <v>9824.0561237390393</v>
      </c>
      <c r="AV133" s="527">
        <f t="shared" si="416"/>
        <v>9680.7958090221782</v>
      </c>
      <c r="AW133" s="527">
        <f t="shared" si="416"/>
        <v>9688.2786085649805</v>
      </c>
      <c r="AX133" s="527">
        <f t="shared" si="416"/>
        <v>9544.4234429616008</v>
      </c>
      <c r="AY133" s="527">
        <f t="shared" si="416"/>
        <v>5.5904867622302847E-12</v>
      </c>
      <c r="AZ133" s="527">
        <f t="shared" si="416"/>
        <v>5.5008757903528424E-12</v>
      </c>
      <c r="BA133" s="527">
        <f t="shared" si="416"/>
        <v>5.5930211399552512E-12</v>
      </c>
      <c r="BB133" s="527">
        <f t="shared" si="416"/>
        <v>5.5029975404371124E-12</v>
      </c>
      <c r="BC133" s="527">
        <f t="shared" si="416"/>
        <v>5.5954476718195812E-12</v>
      </c>
      <c r="BD133" s="527">
        <f t="shared" si="416"/>
        <v>5.5365477136446222E-12</v>
      </c>
      <c r="BE133" s="527">
        <f t="shared" ref="BE133:DP133" si="417">SUM(BE131:BE132)</f>
        <v>0</v>
      </c>
      <c r="BF133" s="527">
        <f t="shared" si="417"/>
        <v>0</v>
      </c>
      <c r="BG133" s="527">
        <f t="shared" si="417"/>
        <v>0</v>
      </c>
      <c r="BH133" s="527">
        <f t="shared" si="417"/>
        <v>0</v>
      </c>
      <c r="BI133" s="527">
        <f t="shared" si="417"/>
        <v>0</v>
      </c>
      <c r="BJ133" s="527">
        <f t="shared" si="417"/>
        <v>0</v>
      </c>
      <c r="BK133" s="527">
        <f t="shared" si="417"/>
        <v>0</v>
      </c>
      <c r="BL133" s="527">
        <f t="shared" si="417"/>
        <v>0</v>
      </c>
      <c r="BM133" s="527">
        <f t="shared" si="417"/>
        <v>0</v>
      </c>
      <c r="BN133" s="527">
        <f t="shared" si="417"/>
        <v>0</v>
      </c>
      <c r="BO133" s="527">
        <f t="shared" si="417"/>
        <v>0</v>
      </c>
      <c r="BP133" s="527">
        <f t="shared" si="417"/>
        <v>0</v>
      </c>
      <c r="BQ133" s="527">
        <f t="shared" si="417"/>
        <v>0</v>
      </c>
      <c r="BR133" s="527">
        <f t="shared" si="417"/>
        <v>0</v>
      </c>
      <c r="BS133" s="527">
        <f t="shared" si="417"/>
        <v>0</v>
      </c>
      <c r="BT133" s="527">
        <f t="shared" si="417"/>
        <v>0</v>
      </c>
      <c r="BU133" s="527">
        <f t="shared" si="417"/>
        <v>0</v>
      </c>
      <c r="BV133" s="527">
        <f t="shared" si="417"/>
        <v>0</v>
      </c>
      <c r="BW133" s="527">
        <f t="shared" si="417"/>
        <v>0</v>
      </c>
      <c r="BX133" s="527">
        <f t="shared" si="417"/>
        <v>0</v>
      </c>
      <c r="BY133" s="527">
        <f t="shared" si="417"/>
        <v>0</v>
      </c>
      <c r="BZ133" s="527">
        <f t="shared" si="417"/>
        <v>0</v>
      </c>
      <c r="CA133" s="527">
        <f t="shared" si="417"/>
        <v>0</v>
      </c>
      <c r="CB133" s="527">
        <f t="shared" si="417"/>
        <v>0</v>
      </c>
      <c r="CC133" s="527">
        <f t="shared" si="417"/>
        <v>0</v>
      </c>
      <c r="CD133" s="527">
        <f t="shared" si="417"/>
        <v>0</v>
      </c>
      <c r="CE133" s="527">
        <f t="shared" si="417"/>
        <v>0</v>
      </c>
      <c r="CF133" s="527">
        <f t="shared" si="417"/>
        <v>0</v>
      </c>
      <c r="CG133" s="527">
        <f t="shared" si="417"/>
        <v>0</v>
      </c>
      <c r="CH133" s="527">
        <f t="shared" si="417"/>
        <v>0</v>
      </c>
      <c r="CI133" s="527">
        <f t="shared" si="417"/>
        <v>0</v>
      </c>
      <c r="CJ133" s="527">
        <f t="shared" si="417"/>
        <v>0</v>
      </c>
      <c r="CK133" s="527">
        <f t="shared" si="417"/>
        <v>0</v>
      </c>
      <c r="CL133" s="527">
        <f t="shared" si="417"/>
        <v>0</v>
      </c>
      <c r="CM133" s="527">
        <f t="shared" si="417"/>
        <v>0</v>
      </c>
      <c r="CN133" s="527">
        <f t="shared" si="417"/>
        <v>0</v>
      </c>
      <c r="CO133" s="527">
        <f t="shared" si="417"/>
        <v>0</v>
      </c>
      <c r="CP133" s="527">
        <f t="shared" si="417"/>
        <v>0</v>
      </c>
      <c r="CQ133" s="527">
        <f t="shared" si="417"/>
        <v>0</v>
      </c>
      <c r="CR133" s="527">
        <f t="shared" si="417"/>
        <v>0</v>
      </c>
      <c r="CS133" s="527">
        <f t="shared" si="417"/>
        <v>0</v>
      </c>
      <c r="CT133" s="527">
        <f t="shared" si="417"/>
        <v>0</v>
      </c>
      <c r="CU133" s="527">
        <f t="shared" si="417"/>
        <v>0</v>
      </c>
      <c r="CV133" s="527">
        <f t="shared" si="417"/>
        <v>0</v>
      </c>
      <c r="CW133" s="527">
        <f t="shared" si="417"/>
        <v>0</v>
      </c>
      <c r="CX133" s="527">
        <f t="shared" si="417"/>
        <v>0</v>
      </c>
      <c r="CY133" s="527">
        <f t="shared" si="417"/>
        <v>0</v>
      </c>
      <c r="CZ133" s="527">
        <f t="shared" si="417"/>
        <v>0</v>
      </c>
      <c r="DA133" s="527">
        <f t="shared" si="417"/>
        <v>0</v>
      </c>
      <c r="DB133" s="527">
        <f t="shared" si="417"/>
        <v>0</v>
      </c>
      <c r="DC133" s="527">
        <f t="shared" si="417"/>
        <v>0</v>
      </c>
      <c r="DD133" s="527">
        <f t="shared" si="417"/>
        <v>0</v>
      </c>
      <c r="DE133" s="527">
        <f t="shared" si="417"/>
        <v>0</v>
      </c>
      <c r="DF133" s="527">
        <f t="shared" si="417"/>
        <v>0</v>
      </c>
      <c r="DG133" s="527">
        <f t="shared" si="417"/>
        <v>0</v>
      </c>
      <c r="DH133" s="527">
        <f t="shared" si="417"/>
        <v>0</v>
      </c>
      <c r="DI133" s="527">
        <f t="shared" si="417"/>
        <v>0</v>
      </c>
      <c r="DJ133" s="527">
        <f t="shared" si="417"/>
        <v>0</v>
      </c>
      <c r="DK133" s="527">
        <f t="shared" si="417"/>
        <v>0</v>
      </c>
      <c r="DL133" s="527">
        <f t="shared" si="417"/>
        <v>0</v>
      </c>
      <c r="DM133" s="527">
        <f t="shared" si="417"/>
        <v>0</v>
      </c>
      <c r="DN133" s="527">
        <f t="shared" si="417"/>
        <v>0</v>
      </c>
      <c r="DO133" s="527">
        <f t="shared" si="417"/>
        <v>0</v>
      </c>
      <c r="DP133" s="527">
        <f t="shared" si="417"/>
        <v>0</v>
      </c>
      <c r="DQ133" s="527">
        <f t="shared" ref="DQ133:GB133" si="418">SUM(DQ131:DQ132)</f>
        <v>0</v>
      </c>
      <c r="DR133" s="527">
        <f t="shared" si="418"/>
        <v>0</v>
      </c>
      <c r="DS133" s="527">
        <f t="shared" si="418"/>
        <v>0</v>
      </c>
      <c r="DT133" s="527">
        <f t="shared" si="418"/>
        <v>0</v>
      </c>
      <c r="DU133" s="527">
        <f t="shared" si="418"/>
        <v>0</v>
      </c>
      <c r="DV133" s="527">
        <f t="shared" si="418"/>
        <v>0</v>
      </c>
      <c r="DW133" s="527">
        <f t="shared" si="418"/>
        <v>0</v>
      </c>
      <c r="DX133" s="527">
        <f t="shared" si="418"/>
        <v>0</v>
      </c>
      <c r="DY133" s="527">
        <f t="shared" si="418"/>
        <v>0</v>
      </c>
      <c r="DZ133" s="527">
        <f t="shared" si="418"/>
        <v>0</v>
      </c>
      <c r="EA133" s="527">
        <f t="shared" si="418"/>
        <v>0</v>
      </c>
      <c r="EB133" s="527">
        <f t="shared" si="418"/>
        <v>0</v>
      </c>
      <c r="EC133" s="527">
        <f t="shared" si="418"/>
        <v>0</v>
      </c>
      <c r="ED133" s="527">
        <f t="shared" si="418"/>
        <v>0</v>
      </c>
      <c r="EE133" s="527">
        <f t="shared" si="418"/>
        <v>0</v>
      </c>
      <c r="EF133" s="527">
        <f t="shared" si="418"/>
        <v>0</v>
      </c>
      <c r="EG133" s="527">
        <f t="shared" si="418"/>
        <v>0</v>
      </c>
      <c r="EH133" s="527">
        <f t="shared" si="418"/>
        <v>0</v>
      </c>
      <c r="EI133" s="527">
        <f t="shared" si="418"/>
        <v>0</v>
      </c>
      <c r="EJ133" s="527">
        <f t="shared" si="418"/>
        <v>0</v>
      </c>
      <c r="EK133" s="527">
        <f t="shared" si="418"/>
        <v>0</v>
      </c>
      <c r="EL133" s="527">
        <f t="shared" si="418"/>
        <v>0</v>
      </c>
      <c r="EM133" s="527">
        <f t="shared" si="418"/>
        <v>0</v>
      </c>
      <c r="EN133" s="527">
        <f t="shared" si="418"/>
        <v>0</v>
      </c>
      <c r="EO133" s="527">
        <f t="shared" si="418"/>
        <v>0</v>
      </c>
      <c r="EP133" s="527">
        <f t="shared" si="418"/>
        <v>0</v>
      </c>
      <c r="EQ133" s="527">
        <f t="shared" si="418"/>
        <v>0</v>
      </c>
      <c r="ER133" s="527">
        <f t="shared" si="418"/>
        <v>0</v>
      </c>
      <c r="ES133" s="527">
        <f t="shared" si="418"/>
        <v>0</v>
      </c>
      <c r="ET133" s="527">
        <f t="shared" si="418"/>
        <v>0</v>
      </c>
      <c r="EU133" s="527">
        <f t="shared" si="418"/>
        <v>0</v>
      </c>
      <c r="EV133" s="527">
        <f t="shared" si="418"/>
        <v>0</v>
      </c>
      <c r="EW133" s="527">
        <f t="shared" si="418"/>
        <v>0</v>
      </c>
      <c r="EX133" s="527">
        <f t="shared" si="418"/>
        <v>0</v>
      </c>
      <c r="EY133" s="527">
        <f t="shared" si="418"/>
        <v>0</v>
      </c>
      <c r="EZ133" s="527">
        <f t="shared" si="418"/>
        <v>0</v>
      </c>
      <c r="FA133" s="527">
        <f t="shared" si="418"/>
        <v>0</v>
      </c>
      <c r="FB133" s="527">
        <f t="shared" si="418"/>
        <v>0</v>
      </c>
      <c r="FC133" s="527">
        <f t="shared" si="418"/>
        <v>0</v>
      </c>
      <c r="FD133" s="527">
        <f t="shared" si="418"/>
        <v>0</v>
      </c>
      <c r="FE133" s="527">
        <f t="shared" si="418"/>
        <v>0</v>
      </c>
      <c r="FF133" s="527">
        <f t="shared" si="418"/>
        <v>0</v>
      </c>
      <c r="FG133" s="527">
        <f t="shared" si="418"/>
        <v>0</v>
      </c>
      <c r="FH133" s="527">
        <f t="shared" si="418"/>
        <v>0</v>
      </c>
      <c r="FI133" s="527">
        <f t="shared" si="418"/>
        <v>0</v>
      </c>
      <c r="FJ133" s="527">
        <f t="shared" si="418"/>
        <v>0</v>
      </c>
      <c r="FK133" s="527">
        <f t="shared" si="418"/>
        <v>0</v>
      </c>
      <c r="FL133" s="527">
        <f t="shared" si="418"/>
        <v>0</v>
      </c>
      <c r="FM133" s="527">
        <f t="shared" si="418"/>
        <v>0</v>
      </c>
      <c r="FN133" s="527">
        <f t="shared" si="418"/>
        <v>0</v>
      </c>
      <c r="FO133" s="527">
        <f t="shared" si="418"/>
        <v>0</v>
      </c>
      <c r="FP133" s="527">
        <f t="shared" si="418"/>
        <v>0</v>
      </c>
      <c r="FQ133" s="527">
        <f t="shared" si="418"/>
        <v>0</v>
      </c>
      <c r="FR133" s="527">
        <f t="shared" si="418"/>
        <v>0</v>
      </c>
      <c r="FS133" s="527">
        <f t="shared" si="418"/>
        <v>0</v>
      </c>
      <c r="FT133" s="527">
        <f t="shared" si="418"/>
        <v>0</v>
      </c>
      <c r="FU133" s="527">
        <f t="shared" si="418"/>
        <v>0</v>
      </c>
      <c r="FV133" s="527">
        <f t="shared" si="418"/>
        <v>0</v>
      </c>
      <c r="FW133" s="527">
        <f t="shared" si="418"/>
        <v>0</v>
      </c>
      <c r="FX133" s="527">
        <f t="shared" si="418"/>
        <v>0</v>
      </c>
      <c r="FY133" s="527">
        <f t="shared" si="418"/>
        <v>0</v>
      </c>
      <c r="FZ133" s="527">
        <f t="shared" si="418"/>
        <v>0</v>
      </c>
      <c r="GA133" s="527">
        <f t="shared" si="418"/>
        <v>0</v>
      </c>
      <c r="GB133" s="527">
        <f t="shared" si="418"/>
        <v>0</v>
      </c>
      <c r="GC133" s="527">
        <f t="shared" ref="GC133:GJ133" si="419">SUM(GC131:GC132)</f>
        <v>0</v>
      </c>
      <c r="GD133" s="527">
        <f t="shared" si="419"/>
        <v>0</v>
      </c>
      <c r="GE133" s="527">
        <f t="shared" si="419"/>
        <v>0</v>
      </c>
      <c r="GF133" s="527">
        <f t="shared" si="419"/>
        <v>0</v>
      </c>
      <c r="GG133" s="527">
        <f t="shared" si="419"/>
        <v>0</v>
      </c>
      <c r="GH133" s="527">
        <f t="shared" si="419"/>
        <v>0</v>
      </c>
      <c r="GI133" s="527">
        <f t="shared" si="419"/>
        <v>0</v>
      </c>
      <c r="GJ133" s="527">
        <f t="shared" si="419"/>
        <v>0</v>
      </c>
    </row>
    <row r="136" spans="1:192" x14ac:dyDescent="0.25">
      <c r="A136" s="15" t="s">
        <v>458</v>
      </c>
    </row>
    <row r="137" spans="1:192" x14ac:dyDescent="0.25">
      <c r="E137" s="6" t="s">
        <v>232</v>
      </c>
    </row>
    <row r="138" spans="1:192" x14ac:dyDescent="0.25">
      <c r="B138" s="15" t="s">
        <v>464</v>
      </c>
      <c r="E138" s="6"/>
    </row>
    <row r="139" spans="1:192" x14ac:dyDescent="0.25">
      <c r="E139" s="204" t="str">
        <f t="shared" ref="E139:AJ139" si="420" xml:space="preserve"> E$192</f>
        <v>Equity bridge bullet repayment during operations</v>
      </c>
      <c r="F139" s="204">
        <f t="shared" si="420"/>
        <v>0</v>
      </c>
      <c r="G139" s="204" t="str">
        <f t="shared" si="420"/>
        <v>$ 000s</v>
      </c>
      <c r="H139" s="204">
        <f t="shared" si="420"/>
        <v>0</v>
      </c>
      <c r="I139" s="204">
        <f t="shared" si="420"/>
        <v>0</v>
      </c>
      <c r="J139" s="204">
        <f t="shared" si="420"/>
        <v>0</v>
      </c>
      <c r="K139" s="204">
        <f t="shared" si="420"/>
        <v>0</v>
      </c>
      <c r="L139" s="204">
        <f t="shared" si="420"/>
        <v>0</v>
      </c>
      <c r="M139" s="204">
        <f t="shared" si="420"/>
        <v>0</v>
      </c>
      <c r="N139" s="204">
        <f t="shared" si="420"/>
        <v>0</v>
      </c>
      <c r="O139" s="204">
        <f t="shared" si="420"/>
        <v>0</v>
      </c>
      <c r="P139" s="204">
        <f t="shared" si="420"/>
        <v>0</v>
      </c>
      <c r="Q139" s="204">
        <f t="shared" si="420"/>
        <v>0</v>
      </c>
      <c r="R139" s="204">
        <f t="shared" si="420"/>
        <v>0</v>
      </c>
      <c r="S139" s="204">
        <f t="shared" si="420"/>
        <v>0</v>
      </c>
      <c r="T139" s="204">
        <f t="shared" si="420"/>
        <v>0</v>
      </c>
      <c r="U139" s="204">
        <f t="shared" si="420"/>
        <v>0</v>
      </c>
      <c r="V139" s="204">
        <f t="shared" si="420"/>
        <v>0</v>
      </c>
      <c r="W139" s="204">
        <f t="shared" si="420"/>
        <v>0</v>
      </c>
      <c r="X139" s="204">
        <f t="shared" si="420"/>
        <v>0</v>
      </c>
      <c r="Y139" s="204">
        <f t="shared" si="420"/>
        <v>0</v>
      </c>
      <c r="Z139" s="204">
        <f t="shared" si="420"/>
        <v>0</v>
      </c>
      <c r="AA139" s="204">
        <f t="shared" si="420"/>
        <v>0</v>
      </c>
      <c r="AB139" s="204">
        <f t="shared" si="420"/>
        <v>0</v>
      </c>
      <c r="AC139" s="204">
        <f t="shared" si="420"/>
        <v>0</v>
      </c>
      <c r="AD139" s="204">
        <f t="shared" si="420"/>
        <v>0</v>
      </c>
      <c r="AE139" s="204">
        <f t="shared" si="420"/>
        <v>0</v>
      </c>
      <c r="AF139" s="204">
        <f t="shared" si="420"/>
        <v>0</v>
      </c>
      <c r="AG139" s="204">
        <f t="shared" si="420"/>
        <v>0</v>
      </c>
      <c r="AH139" s="204">
        <f t="shared" si="420"/>
        <v>0</v>
      </c>
      <c r="AI139" s="204">
        <f t="shared" si="420"/>
        <v>0</v>
      </c>
      <c r="AJ139" s="204">
        <f t="shared" si="420"/>
        <v>0</v>
      </c>
      <c r="AK139" s="204">
        <f t="shared" ref="AK139:CV139" si="421" xml:space="preserve"> AK$192</f>
        <v>0</v>
      </c>
      <c r="AL139" s="204">
        <f t="shared" si="421"/>
        <v>0</v>
      </c>
      <c r="AM139" s="204">
        <f t="shared" si="421"/>
        <v>0</v>
      </c>
      <c r="AN139" s="204">
        <f t="shared" si="421"/>
        <v>0</v>
      </c>
      <c r="AO139" s="204">
        <f t="shared" si="421"/>
        <v>0</v>
      </c>
      <c r="AP139" s="204">
        <f t="shared" si="421"/>
        <v>0</v>
      </c>
      <c r="AQ139" s="204">
        <f t="shared" si="421"/>
        <v>0</v>
      </c>
      <c r="AR139" s="204">
        <f t="shared" si="421"/>
        <v>0</v>
      </c>
      <c r="AS139" s="204">
        <f t="shared" si="421"/>
        <v>0</v>
      </c>
      <c r="AT139" s="204">
        <f t="shared" si="421"/>
        <v>0</v>
      </c>
      <c r="AU139" s="204">
        <f t="shared" si="421"/>
        <v>0</v>
      </c>
      <c r="AV139" s="204">
        <f t="shared" si="421"/>
        <v>0</v>
      </c>
      <c r="AW139" s="204">
        <f t="shared" si="421"/>
        <v>0</v>
      </c>
      <c r="AX139" s="204">
        <f t="shared" si="421"/>
        <v>0</v>
      </c>
      <c r="AY139" s="204">
        <f t="shared" si="421"/>
        <v>0</v>
      </c>
      <c r="AZ139" s="204">
        <f t="shared" si="421"/>
        <v>0</v>
      </c>
      <c r="BA139" s="204">
        <f t="shared" si="421"/>
        <v>0</v>
      </c>
      <c r="BB139" s="204">
        <f t="shared" si="421"/>
        <v>0</v>
      </c>
      <c r="BC139" s="204">
        <f t="shared" si="421"/>
        <v>0</v>
      </c>
      <c r="BD139" s="204">
        <f t="shared" si="421"/>
        <v>0</v>
      </c>
      <c r="BE139" s="204">
        <f t="shared" si="421"/>
        <v>0</v>
      </c>
      <c r="BF139" s="204">
        <f t="shared" si="421"/>
        <v>0</v>
      </c>
      <c r="BG139" s="204">
        <f t="shared" si="421"/>
        <v>0</v>
      </c>
      <c r="BH139" s="204">
        <f t="shared" si="421"/>
        <v>0</v>
      </c>
      <c r="BI139" s="204">
        <f t="shared" si="421"/>
        <v>0</v>
      </c>
      <c r="BJ139" s="204">
        <f t="shared" si="421"/>
        <v>0</v>
      </c>
      <c r="BK139" s="204">
        <f t="shared" si="421"/>
        <v>0</v>
      </c>
      <c r="BL139" s="204">
        <f t="shared" si="421"/>
        <v>0</v>
      </c>
      <c r="BM139" s="204">
        <f t="shared" si="421"/>
        <v>0</v>
      </c>
      <c r="BN139" s="204">
        <f t="shared" si="421"/>
        <v>0</v>
      </c>
      <c r="BO139" s="204">
        <f t="shared" si="421"/>
        <v>0</v>
      </c>
      <c r="BP139" s="204">
        <f t="shared" si="421"/>
        <v>0</v>
      </c>
      <c r="BQ139" s="204">
        <f t="shared" si="421"/>
        <v>0</v>
      </c>
      <c r="BR139" s="204">
        <f t="shared" si="421"/>
        <v>0</v>
      </c>
      <c r="BS139" s="204">
        <f t="shared" si="421"/>
        <v>0</v>
      </c>
      <c r="BT139" s="204">
        <f t="shared" si="421"/>
        <v>0</v>
      </c>
      <c r="BU139" s="204">
        <f t="shared" si="421"/>
        <v>0</v>
      </c>
      <c r="BV139" s="204">
        <f t="shared" si="421"/>
        <v>0</v>
      </c>
      <c r="BW139" s="204">
        <f t="shared" si="421"/>
        <v>0</v>
      </c>
      <c r="BX139" s="204">
        <f t="shared" si="421"/>
        <v>0</v>
      </c>
      <c r="BY139" s="204">
        <f t="shared" si="421"/>
        <v>0</v>
      </c>
      <c r="BZ139" s="204">
        <f t="shared" si="421"/>
        <v>0</v>
      </c>
      <c r="CA139" s="204">
        <f t="shared" si="421"/>
        <v>0</v>
      </c>
      <c r="CB139" s="204">
        <f t="shared" si="421"/>
        <v>0</v>
      </c>
      <c r="CC139" s="204">
        <f t="shared" si="421"/>
        <v>0</v>
      </c>
      <c r="CD139" s="204">
        <f t="shared" si="421"/>
        <v>0</v>
      </c>
      <c r="CE139" s="204">
        <f t="shared" si="421"/>
        <v>0</v>
      </c>
      <c r="CF139" s="204">
        <f t="shared" si="421"/>
        <v>0</v>
      </c>
      <c r="CG139" s="204">
        <f t="shared" si="421"/>
        <v>0</v>
      </c>
      <c r="CH139" s="204">
        <f t="shared" si="421"/>
        <v>0</v>
      </c>
      <c r="CI139" s="204">
        <f t="shared" si="421"/>
        <v>0</v>
      </c>
      <c r="CJ139" s="204">
        <f t="shared" si="421"/>
        <v>0</v>
      </c>
      <c r="CK139" s="204">
        <f t="shared" si="421"/>
        <v>0</v>
      </c>
      <c r="CL139" s="204">
        <f t="shared" si="421"/>
        <v>0</v>
      </c>
      <c r="CM139" s="204">
        <f t="shared" si="421"/>
        <v>0</v>
      </c>
      <c r="CN139" s="204">
        <f t="shared" si="421"/>
        <v>0</v>
      </c>
      <c r="CO139" s="204">
        <f t="shared" si="421"/>
        <v>0</v>
      </c>
      <c r="CP139" s="204">
        <f t="shared" si="421"/>
        <v>0</v>
      </c>
      <c r="CQ139" s="204">
        <f t="shared" si="421"/>
        <v>0</v>
      </c>
      <c r="CR139" s="204">
        <f t="shared" si="421"/>
        <v>0</v>
      </c>
      <c r="CS139" s="204">
        <f t="shared" si="421"/>
        <v>0</v>
      </c>
      <c r="CT139" s="204">
        <f t="shared" si="421"/>
        <v>0</v>
      </c>
      <c r="CU139" s="204">
        <f t="shared" si="421"/>
        <v>0</v>
      </c>
      <c r="CV139" s="204">
        <f t="shared" si="421"/>
        <v>0</v>
      </c>
      <c r="CW139" s="204">
        <f t="shared" ref="CW139:FH139" si="422" xml:space="preserve"> CW$192</f>
        <v>0</v>
      </c>
      <c r="CX139" s="204">
        <f t="shared" si="422"/>
        <v>0</v>
      </c>
      <c r="CY139" s="204">
        <f t="shared" si="422"/>
        <v>0</v>
      </c>
      <c r="CZ139" s="204">
        <f t="shared" si="422"/>
        <v>0</v>
      </c>
      <c r="DA139" s="204">
        <f t="shared" si="422"/>
        <v>0</v>
      </c>
      <c r="DB139" s="204">
        <f t="shared" si="422"/>
        <v>0</v>
      </c>
      <c r="DC139" s="204">
        <f t="shared" si="422"/>
        <v>0</v>
      </c>
      <c r="DD139" s="204">
        <f t="shared" si="422"/>
        <v>0</v>
      </c>
      <c r="DE139" s="204">
        <f t="shared" si="422"/>
        <v>0</v>
      </c>
      <c r="DF139" s="204">
        <f t="shared" si="422"/>
        <v>0</v>
      </c>
      <c r="DG139" s="204">
        <f t="shared" si="422"/>
        <v>0</v>
      </c>
      <c r="DH139" s="204">
        <f t="shared" si="422"/>
        <v>0</v>
      </c>
      <c r="DI139" s="204">
        <f t="shared" si="422"/>
        <v>0</v>
      </c>
      <c r="DJ139" s="204">
        <f t="shared" si="422"/>
        <v>0</v>
      </c>
      <c r="DK139" s="204">
        <f t="shared" si="422"/>
        <v>0</v>
      </c>
      <c r="DL139" s="204">
        <f t="shared" si="422"/>
        <v>0</v>
      </c>
      <c r="DM139" s="204">
        <f t="shared" si="422"/>
        <v>0</v>
      </c>
      <c r="DN139" s="204">
        <f t="shared" si="422"/>
        <v>0</v>
      </c>
      <c r="DO139" s="204">
        <f t="shared" si="422"/>
        <v>0</v>
      </c>
      <c r="DP139" s="204">
        <f t="shared" si="422"/>
        <v>0</v>
      </c>
      <c r="DQ139" s="204">
        <f t="shared" si="422"/>
        <v>0</v>
      </c>
      <c r="DR139" s="204">
        <f t="shared" si="422"/>
        <v>0</v>
      </c>
      <c r="DS139" s="204">
        <f t="shared" si="422"/>
        <v>0</v>
      </c>
      <c r="DT139" s="204">
        <f t="shared" si="422"/>
        <v>0</v>
      </c>
      <c r="DU139" s="204">
        <f t="shared" si="422"/>
        <v>0</v>
      </c>
      <c r="DV139" s="204">
        <f t="shared" si="422"/>
        <v>0</v>
      </c>
      <c r="DW139" s="204">
        <f t="shared" si="422"/>
        <v>0</v>
      </c>
      <c r="DX139" s="204">
        <f t="shared" si="422"/>
        <v>0</v>
      </c>
      <c r="DY139" s="204">
        <f t="shared" si="422"/>
        <v>0</v>
      </c>
      <c r="DZ139" s="204">
        <f t="shared" si="422"/>
        <v>0</v>
      </c>
      <c r="EA139" s="204">
        <f t="shared" si="422"/>
        <v>0</v>
      </c>
      <c r="EB139" s="204">
        <f t="shared" si="422"/>
        <v>0</v>
      </c>
      <c r="EC139" s="204">
        <f t="shared" si="422"/>
        <v>0</v>
      </c>
      <c r="ED139" s="204">
        <f t="shared" si="422"/>
        <v>0</v>
      </c>
      <c r="EE139" s="204">
        <f t="shared" si="422"/>
        <v>0</v>
      </c>
      <c r="EF139" s="204">
        <f t="shared" si="422"/>
        <v>0</v>
      </c>
      <c r="EG139" s="204">
        <f t="shared" si="422"/>
        <v>0</v>
      </c>
      <c r="EH139" s="204">
        <f t="shared" si="422"/>
        <v>0</v>
      </c>
      <c r="EI139" s="204">
        <f t="shared" si="422"/>
        <v>0</v>
      </c>
      <c r="EJ139" s="204">
        <f t="shared" si="422"/>
        <v>0</v>
      </c>
      <c r="EK139" s="204">
        <f t="shared" si="422"/>
        <v>0</v>
      </c>
      <c r="EL139" s="204">
        <f t="shared" si="422"/>
        <v>0</v>
      </c>
      <c r="EM139" s="204">
        <f t="shared" si="422"/>
        <v>0</v>
      </c>
      <c r="EN139" s="204">
        <f t="shared" si="422"/>
        <v>0</v>
      </c>
      <c r="EO139" s="204">
        <f t="shared" si="422"/>
        <v>0</v>
      </c>
      <c r="EP139" s="204">
        <f t="shared" si="422"/>
        <v>0</v>
      </c>
      <c r="EQ139" s="204">
        <f t="shared" si="422"/>
        <v>0</v>
      </c>
      <c r="ER139" s="204">
        <f t="shared" si="422"/>
        <v>0</v>
      </c>
      <c r="ES139" s="204">
        <f t="shared" si="422"/>
        <v>0</v>
      </c>
      <c r="ET139" s="204">
        <f t="shared" si="422"/>
        <v>0</v>
      </c>
      <c r="EU139" s="204">
        <f t="shared" si="422"/>
        <v>0</v>
      </c>
      <c r="EV139" s="204">
        <f t="shared" si="422"/>
        <v>0</v>
      </c>
      <c r="EW139" s="204">
        <f t="shared" si="422"/>
        <v>0</v>
      </c>
      <c r="EX139" s="204">
        <f t="shared" si="422"/>
        <v>0</v>
      </c>
      <c r="EY139" s="204">
        <f t="shared" si="422"/>
        <v>0</v>
      </c>
      <c r="EZ139" s="204">
        <f t="shared" si="422"/>
        <v>0</v>
      </c>
      <c r="FA139" s="204">
        <f t="shared" si="422"/>
        <v>0</v>
      </c>
      <c r="FB139" s="204">
        <f t="shared" si="422"/>
        <v>0</v>
      </c>
      <c r="FC139" s="204">
        <f t="shared" si="422"/>
        <v>0</v>
      </c>
      <c r="FD139" s="204">
        <f t="shared" si="422"/>
        <v>0</v>
      </c>
      <c r="FE139" s="204">
        <f t="shared" si="422"/>
        <v>0</v>
      </c>
      <c r="FF139" s="204">
        <f t="shared" si="422"/>
        <v>0</v>
      </c>
      <c r="FG139" s="204">
        <f t="shared" si="422"/>
        <v>0</v>
      </c>
      <c r="FH139" s="204">
        <f t="shared" si="422"/>
        <v>0</v>
      </c>
      <c r="FI139" s="204">
        <f t="shared" ref="FI139:GJ139" si="423" xml:space="preserve"> FI$192</f>
        <v>0</v>
      </c>
      <c r="FJ139" s="204">
        <f t="shared" si="423"/>
        <v>0</v>
      </c>
      <c r="FK139" s="204">
        <f t="shared" si="423"/>
        <v>0</v>
      </c>
      <c r="FL139" s="204">
        <f t="shared" si="423"/>
        <v>0</v>
      </c>
      <c r="FM139" s="204">
        <f t="shared" si="423"/>
        <v>0</v>
      </c>
      <c r="FN139" s="204">
        <f t="shared" si="423"/>
        <v>0</v>
      </c>
      <c r="FO139" s="204">
        <f t="shared" si="423"/>
        <v>0</v>
      </c>
      <c r="FP139" s="204">
        <f t="shared" si="423"/>
        <v>0</v>
      </c>
      <c r="FQ139" s="204">
        <f t="shared" si="423"/>
        <v>0</v>
      </c>
      <c r="FR139" s="204">
        <f t="shared" si="423"/>
        <v>0</v>
      </c>
      <c r="FS139" s="204">
        <f t="shared" si="423"/>
        <v>0</v>
      </c>
      <c r="FT139" s="204">
        <f t="shared" si="423"/>
        <v>0</v>
      </c>
      <c r="FU139" s="204">
        <f t="shared" si="423"/>
        <v>0</v>
      </c>
      <c r="FV139" s="204">
        <f t="shared" si="423"/>
        <v>0</v>
      </c>
      <c r="FW139" s="204">
        <f t="shared" si="423"/>
        <v>0</v>
      </c>
      <c r="FX139" s="204">
        <f t="shared" si="423"/>
        <v>0</v>
      </c>
      <c r="FY139" s="204">
        <f t="shared" si="423"/>
        <v>0</v>
      </c>
      <c r="FZ139" s="204">
        <f t="shared" si="423"/>
        <v>0</v>
      </c>
      <c r="GA139" s="204">
        <f t="shared" si="423"/>
        <v>0</v>
      </c>
      <c r="GB139" s="204">
        <f t="shared" si="423"/>
        <v>0</v>
      </c>
      <c r="GC139" s="204">
        <f t="shared" si="423"/>
        <v>0</v>
      </c>
      <c r="GD139" s="204">
        <f t="shared" si="423"/>
        <v>0</v>
      </c>
      <c r="GE139" s="204">
        <f t="shared" si="423"/>
        <v>0</v>
      </c>
      <c r="GF139" s="204">
        <f t="shared" si="423"/>
        <v>0</v>
      </c>
      <c r="GG139" s="204">
        <f t="shared" si="423"/>
        <v>0</v>
      </c>
      <c r="GH139" s="204">
        <f t="shared" si="423"/>
        <v>0</v>
      </c>
      <c r="GI139" s="204">
        <f t="shared" si="423"/>
        <v>0</v>
      </c>
      <c r="GJ139" s="204">
        <f t="shared" si="423"/>
        <v>0</v>
      </c>
    </row>
    <row r="140" spans="1:192" s="194" customFormat="1" x14ac:dyDescent="0.25">
      <c r="A140" s="142"/>
      <c r="B140" s="142"/>
      <c r="C140" s="143"/>
      <c r="D140" s="144"/>
      <c r="E140" s="704" t="s">
        <v>595</v>
      </c>
      <c r="F140" s="704"/>
      <c r="G140" s="704" t="str">
        <f xml:space="preserve"> SMU</f>
        <v>$ 000s</v>
      </c>
      <c r="H140" s="704">
        <f xml:space="preserve"> SUM(J140:GJ140)</f>
        <v>0</v>
      </c>
      <c r="I140" s="704"/>
      <c r="J140" s="704">
        <f t="shared" ref="J140:AO140" si="424" xml:space="preserve"> J139</f>
        <v>0</v>
      </c>
      <c r="K140" s="704">
        <f t="shared" si="424"/>
        <v>0</v>
      </c>
      <c r="L140" s="704">
        <f t="shared" si="424"/>
        <v>0</v>
      </c>
      <c r="M140" s="704">
        <f t="shared" si="424"/>
        <v>0</v>
      </c>
      <c r="N140" s="704">
        <f t="shared" si="424"/>
        <v>0</v>
      </c>
      <c r="O140" s="704">
        <f t="shared" si="424"/>
        <v>0</v>
      </c>
      <c r="P140" s="704">
        <f t="shared" si="424"/>
        <v>0</v>
      </c>
      <c r="Q140" s="704">
        <f t="shared" si="424"/>
        <v>0</v>
      </c>
      <c r="R140" s="704">
        <f t="shared" si="424"/>
        <v>0</v>
      </c>
      <c r="S140" s="704">
        <f t="shared" si="424"/>
        <v>0</v>
      </c>
      <c r="T140" s="704">
        <f t="shared" si="424"/>
        <v>0</v>
      </c>
      <c r="U140" s="704">
        <f t="shared" si="424"/>
        <v>0</v>
      </c>
      <c r="V140" s="704">
        <f t="shared" si="424"/>
        <v>0</v>
      </c>
      <c r="W140" s="704">
        <f t="shared" si="424"/>
        <v>0</v>
      </c>
      <c r="X140" s="704">
        <f t="shared" si="424"/>
        <v>0</v>
      </c>
      <c r="Y140" s="704">
        <f t="shared" si="424"/>
        <v>0</v>
      </c>
      <c r="Z140" s="704">
        <f t="shared" si="424"/>
        <v>0</v>
      </c>
      <c r="AA140" s="704">
        <f t="shared" si="424"/>
        <v>0</v>
      </c>
      <c r="AB140" s="704">
        <f t="shared" si="424"/>
        <v>0</v>
      </c>
      <c r="AC140" s="704">
        <f t="shared" si="424"/>
        <v>0</v>
      </c>
      <c r="AD140" s="704">
        <f t="shared" si="424"/>
        <v>0</v>
      </c>
      <c r="AE140" s="704">
        <f t="shared" si="424"/>
        <v>0</v>
      </c>
      <c r="AF140" s="704">
        <f t="shared" si="424"/>
        <v>0</v>
      </c>
      <c r="AG140" s="704">
        <f t="shared" si="424"/>
        <v>0</v>
      </c>
      <c r="AH140" s="704">
        <f t="shared" si="424"/>
        <v>0</v>
      </c>
      <c r="AI140" s="704">
        <f t="shared" si="424"/>
        <v>0</v>
      </c>
      <c r="AJ140" s="704">
        <f t="shared" si="424"/>
        <v>0</v>
      </c>
      <c r="AK140" s="704">
        <f t="shared" si="424"/>
        <v>0</v>
      </c>
      <c r="AL140" s="704">
        <f t="shared" si="424"/>
        <v>0</v>
      </c>
      <c r="AM140" s="704">
        <f t="shared" si="424"/>
        <v>0</v>
      </c>
      <c r="AN140" s="704">
        <f t="shared" si="424"/>
        <v>0</v>
      </c>
      <c r="AO140" s="704">
        <f t="shared" si="424"/>
        <v>0</v>
      </c>
      <c r="AP140" s="704">
        <f t="shared" ref="AP140:BU140" si="425" xml:space="preserve"> AP139</f>
        <v>0</v>
      </c>
      <c r="AQ140" s="704">
        <f t="shared" si="425"/>
        <v>0</v>
      </c>
      <c r="AR140" s="704">
        <f t="shared" si="425"/>
        <v>0</v>
      </c>
      <c r="AS140" s="704">
        <f t="shared" si="425"/>
        <v>0</v>
      </c>
      <c r="AT140" s="704">
        <f t="shared" si="425"/>
        <v>0</v>
      </c>
      <c r="AU140" s="704">
        <f t="shared" si="425"/>
        <v>0</v>
      </c>
      <c r="AV140" s="704">
        <f t="shared" si="425"/>
        <v>0</v>
      </c>
      <c r="AW140" s="704">
        <f t="shared" si="425"/>
        <v>0</v>
      </c>
      <c r="AX140" s="704">
        <f t="shared" si="425"/>
        <v>0</v>
      </c>
      <c r="AY140" s="704">
        <f t="shared" si="425"/>
        <v>0</v>
      </c>
      <c r="AZ140" s="704">
        <f t="shared" si="425"/>
        <v>0</v>
      </c>
      <c r="BA140" s="704">
        <f t="shared" si="425"/>
        <v>0</v>
      </c>
      <c r="BB140" s="704">
        <f t="shared" si="425"/>
        <v>0</v>
      </c>
      <c r="BC140" s="704">
        <f t="shared" si="425"/>
        <v>0</v>
      </c>
      <c r="BD140" s="704">
        <f t="shared" si="425"/>
        <v>0</v>
      </c>
      <c r="BE140" s="704">
        <f t="shared" si="425"/>
        <v>0</v>
      </c>
      <c r="BF140" s="704">
        <f t="shared" si="425"/>
        <v>0</v>
      </c>
      <c r="BG140" s="704">
        <f t="shared" si="425"/>
        <v>0</v>
      </c>
      <c r="BH140" s="704">
        <f t="shared" si="425"/>
        <v>0</v>
      </c>
      <c r="BI140" s="704">
        <f t="shared" si="425"/>
        <v>0</v>
      </c>
      <c r="BJ140" s="704">
        <f t="shared" si="425"/>
        <v>0</v>
      </c>
      <c r="BK140" s="704">
        <f t="shared" si="425"/>
        <v>0</v>
      </c>
      <c r="BL140" s="704">
        <f t="shared" si="425"/>
        <v>0</v>
      </c>
      <c r="BM140" s="704">
        <f t="shared" si="425"/>
        <v>0</v>
      </c>
      <c r="BN140" s="704">
        <f t="shared" si="425"/>
        <v>0</v>
      </c>
      <c r="BO140" s="704">
        <f t="shared" si="425"/>
        <v>0</v>
      </c>
      <c r="BP140" s="704">
        <f t="shared" si="425"/>
        <v>0</v>
      </c>
      <c r="BQ140" s="704">
        <f t="shared" si="425"/>
        <v>0</v>
      </c>
      <c r="BR140" s="704">
        <f t="shared" si="425"/>
        <v>0</v>
      </c>
      <c r="BS140" s="704">
        <f t="shared" si="425"/>
        <v>0</v>
      </c>
      <c r="BT140" s="704">
        <f t="shared" si="425"/>
        <v>0</v>
      </c>
      <c r="BU140" s="704">
        <f t="shared" si="425"/>
        <v>0</v>
      </c>
      <c r="BV140" s="704">
        <f t="shared" ref="BV140:DA140" si="426" xml:space="preserve"> BV139</f>
        <v>0</v>
      </c>
      <c r="BW140" s="704">
        <f t="shared" si="426"/>
        <v>0</v>
      </c>
      <c r="BX140" s="704">
        <f t="shared" si="426"/>
        <v>0</v>
      </c>
      <c r="BY140" s="704">
        <f t="shared" si="426"/>
        <v>0</v>
      </c>
      <c r="BZ140" s="704">
        <f t="shared" si="426"/>
        <v>0</v>
      </c>
      <c r="CA140" s="704">
        <f t="shared" si="426"/>
        <v>0</v>
      </c>
      <c r="CB140" s="704">
        <f t="shared" si="426"/>
        <v>0</v>
      </c>
      <c r="CC140" s="704">
        <f t="shared" si="426"/>
        <v>0</v>
      </c>
      <c r="CD140" s="704">
        <f t="shared" si="426"/>
        <v>0</v>
      </c>
      <c r="CE140" s="704">
        <f t="shared" si="426"/>
        <v>0</v>
      </c>
      <c r="CF140" s="704">
        <f t="shared" si="426"/>
        <v>0</v>
      </c>
      <c r="CG140" s="704">
        <f t="shared" si="426"/>
        <v>0</v>
      </c>
      <c r="CH140" s="704">
        <f t="shared" si="426"/>
        <v>0</v>
      </c>
      <c r="CI140" s="704">
        <f t="shared" si="426"/>
        <v>0</v>
      </c>
      <c r="CJ140" s="704">
        <f t="shared" si="426"/>
        <v>0</v>
      </c>
      <c r="CK140" s="704">
        <f t="shared" si="426"/>
        <v>0</v>
      </c>
      <c r="CL140" s="704">
        <f t="shared" si="426"/>
        <v>0</v>
      </c>
      <c r="CM140" s="704">
        <f t="shared" si="426"/>
        <v>0</v>
      </c>
      <c r="CN140" s="704">
        <f t="shared" si="426"/>
        <v>0</v>
      </c>
      <c r="CO140" s="704">
        <f t="shared" si="426"/>
        <v>0</v>
      </c>
      <c r="CP140" s="704">
        <f t="shared" si="426"/>
        <v>0</v>
      </c>
      <c r="CQ140" s="704">
        <f t="shared" si="426"/>
        <v>0</v>
      </c>
      <c r="CR140" s="704">
        <f t="shared" si="426"/>
        <v>0</v>
      </c>
      <c r="CS140" s="704">
        <f t="shared" si="426"/>
        <v>0</v>
      </c>
      <c r="CT140" s="704">
        <f t="shared" si="426"/>
        <v>0</v>
      </c>
      <c r="CU140" s="704">
        <f t="shared" si="426"/>
        <v>0</v>
      </c>
      <c r="CV140" s="704">
        <f t="shared" si="426"/>
        <v>0</v>
      </c>
      <c r="CW140" s="704">
        <f t="shared" si="426"/>
        <v>0</v>
      </c>
      <c r="CX140" s="704">
        <f t="shared" si="426"/>
        <v>0</v>
      </c>
      <c r="CY140" s="704">
        <f t="shared" si="426"/>
        <v>0</v>
      </c>
      <c r="CZ140" s="704">
        <f t="shared" si="426"/>
        <v>0</v>
      </c>
      <c r="DA140" s="704">
        <f t="shared" si="426"/>
        <v>0</v>
      </c>
      <c r="DB140" s="704">
        <f t="shared" ref="DB140:EG140" si="427" xml:space="preserve"> DB139</f>
        <v>0</v>
      </c>
      <c r="DC140" s="704">
        <f t="shared" si="427"/>
        <v>0</v>
      </c>
      <c r="DD140" s="704">
        <f t="shared" si="427"/>
        <v>0</v>
      </c>
      <c r="DE140" s="704">
        <f t="shared" si="427"/>
        <v>0</v>
      </c>
      <c r="DF140" s="704">
        <f t="shared" si="427"/>
        <v>0</v>
      </c>
      <c r="DG140" s="704">
        <f t="shared" si="427"/>
        <v>0</v>
      </c>
      <c r="DH140" s="704">
        <f t="shared" si="427"/>
        <v>0</v>
      </c>
      <c r="DI140" s="704">
        <f t="shared" si="427"/>
        <v>0</v>
      </c>
      <c r="DJ140" s="704">
        <f t="shared" si="427"/>
        <v>0</v>
      </c>
      <c r="DK140" s="704">
        <f t="shared" si="427"/>
        <v>0</v>
      </c>
      <c r="DL140" s="704">
        <f t="shared" si="427"/>
        <v>0</v>
      </c>
      <c r="DM140" s="704">
        <f t="shared" si="427"/>
        <v>0</v>
      </c>
      <c r="DN140" s="704">
        <f t="shared" si="427"/>
        <v>0</v>
      </c>
      <c r="DO140" s="704">
        <f t="shared" si="427"/>
        <v>0</v>
      </c>
      <c r="DP140" s="704">
        <f t="shared" si="427"/>
        <v>0</v>
      </c>
      <c r="DQ140" s="704">
        <f t="shared" si="427"/>
        <v>0</v>
      </c>
      <c r="DR140" s="704">
        <f t="shared" si="427"/>
        <v>0</v>
      </c>
      <c r="DS140" s="704">
        <f t="shared" si="427"/>
        <v>0</v>
      </c>
      <c r="DT140" s="704">
        <f t="shared" si="427"/>
        <v>0</v>
      </c>
      <c r="DU140" s="704">
        <f t="shared" si="427"/>
        <v>0</v>
      </c>
      <c r="DV140" s="704">
        <f t="shared" si="427"/>
        <v>0</v>
      </c>
      <c r="DW140" s="704">
        <f t="shared" si="427"/>
        <v>0</v>
      </c>
      <c r="DX140" s="704">
        <f t="shared" si="427"/>
        <v>0</v>
      </c>
      <c r="DY140" s="704">
        <f t="shared" si="427"/>
        <v>0</v>
      </c>
      <c r="DZ140" s="704">
        <f t="shared" si="427"/>
        <v>0</v>
      </c>
      <c r="EA140" s="704">
        <f t="shared" si="427"/>
        <v>0</v>
      </c>
      <c r="EB140" s="704">
        <f t="shared" si="427"/>
        <v>0</v>
      </c>
      <c r="EC140" s="704">
        <f t="shared" si="427"/>
        <v>0</v>
      </c>
      <c r="ED140" s="704">
        <f t="shared" si="427"/>
        <v>0</v>
      </c>
      <c r="EE140" s="704">
        <f t="shared" si="427"/>
        <v>0</v>
      </c>
      <c r="EF140" s="704">
        <f t="shared" si="427"/>
        <v>0</v>
      </c>
      <c r="EG140" s="704">
        <f t="shared" si="427"/>
        <v>0</v>
      </c>
      <c r="EH140" s="704">
        <f t="shared" ref="EH140:FM140" si="428" xml:space="preserve"> EH139</f>
        <v>0</v>
      </c>
      <c r="EI140" s="704">
        <f t="shared" si="428"/>
        <v>0</v>
      </c>
      <c r="EJ140" s="704">
        <f t="shared" si="428"/>
        <v>0</v>
      </c>
      <c r="EK140" s="704">
        <f t="shared" si="428"/>
        <v>0</v>
      </c>
      <c r="EL140" s="704">
        <f t="shared" si="428"/>
        <v>0</v>
      </c>
      <c r="EM140" s="704">
        <f t="shared" si="428"/>
        <v>0</v>
      </c>
      <c r="EN140" s="704">
        <f t="shared" si="428"/>
        <v>0</v>
      </c>
      <c r="EO140" s="704">
        <f t="shared" si="428"/>
        <v>0</v>
      </c>
      <c r="EP140" s="704">
        <f t="shared" si="428"/>
        <v>0</v>
      </c>
      <c r="EQ140" s="704">
        <f t="shared" si="428"/>
        <v>0</v>
      </c>
      <c r="ER140" s="704">
        <f t="shared" si="428"/>
        <v>0</v>
      </c>
      <c r="ES140" s="704">
        <f t="shared" si="428"/>
        <v>0</v>
      </c>
      <c r="ET140" s="704">
        <f t="shared" si="428"/>
        <v>0</v>
      </c>
      <c r="EU140" s="704">
        <f t="shared" si="428"/>
        <v>0</v>
      </c>
      <c r="EV140" s="704">
        <f t="shared" si="428"/>
        <v>0</v>
      </c>
      <c r="EW140" s="704">
        <f t="shared" si="428"/>
        <v>0</v>
      </c>
      <c r="EX140" s="704">
        <f t="shared" si="428"/>
        <v>0</v>
      </c>
      <c r="EY140" s="704">
        <f t="shared" si="428"/>
        <v>0</v>
      </c>
      <c r="EZ140" s="704">
        <f t="shared" si="428"/>
        <v>0</v>
      </c>
      <c r="FA140" s="704">
        <f t="shared" si="428"/>
        <v>0</v>
      </c>
      <c r="FB140" s="704">
        <f t="shared" si="428"/>
        <v>0</v>
      </c>
      <c r="FC140" s="704">
        <f t="shared" si="428"/>
        <v>0</v>
      </c>
      <c r="FD140" s="704">
        <f t="shared" si="428"/>
        <v>0</v>
      </c>
      <c r="FE140" s="704">
        <f t="shared" si="428"/>
        <v>0</v>
      </c>
      <c r="FF140" s="704">
        <f t="shared" si="428"/>
        <v>0</v>
      </c>
      <c r="FG140" s="704">
        <f t="shared" si="428"/>
        <v>0</v>
      </c>
      <c r="FH140" s="704">
        <f t="shared" si="428"/>
        <v>0</v>
      </c>
      <c r="FI140" s="704">
        <f t="shared" si="428"/>
        <v>0</v>
      </c>
      <c r="FJ140" s="704">
        <f t="shared" si="428"/>
        <v>0</v>
      </c>
      <c r="FK140" s="704">
        <f t="shared" si="428"/>
        <v>0</v>
      </c>
      <c r="FL140" s="704">
        <f t="shared" si="428"/>
        <v>0</v>
      </c>
      <c r="FM140" s="704">
        <f t="shared" si="428"/>
        <v>0</v>
      </c>
      <c r="FN140" s="704">
        <f t="shared" ref="FN140:GJ140" si="429" xml:space="preserve"> FN139</f>
        <v>0</v>
      </c>
      <c r="FO140" s="704">
        <f t="shared" si="429"/>
        <v>0</v>
      </c>
      <c r="FP140" s="704">
        <f t="shared" si="429"/>
        <v>0</v>
      </c>
      <c r="FQ140" s="704">
        <f t="shared" si="429"/>
        <v>0</v>
      </c>
      <c r="FR140" s="704">
        <f t="shared" si="429"/>
        <v>0</v>
      </c>
      <c r="FS140" s="704">
        <f t="shared" si="429"/>
        <v>0</v>
      </c>
      <c r="FT140" s="704">
        <f t="shared" si="429"/>
        <v>0</v>
      </c>
      <c r="FU140" s="704">
        <f t="shared" si="429"/>
        <v>0</v>
      </c>
      <c r="FV140" s="704">
        <f t="shared" si="429"/>
        <v>0</v>
      </c>
      <c r="FW140" s="704">
        <f t="shared" si="429"/>
        <v>0</v>
      </c>
      <c r="FX140" s="704">
        <f t="shared" si="429"/>
        <v>0</v>
      </c>
      <c r="FY140" s="704">
        <f t="shared" si="429"/>
        <v>0</v>
      </c>
      <c r="FZ140" s="704">
        <f t="shared" si="429"/>
        <v>0</v>
      </c>
      <c r="GA140" s="704">
        <f t="shared" si="429"/>
        <v>0</v>
      </c>
      <c r="GB140" s="704">
        <f t="shared" si="429"/>
        <v>0</v>
      </c>
      <c r="GC140" s="704">
        <f t="shared" si="429"/>
        <v>0</v>
      </c>
      <c r="GD140" s="704">
        <f t="shared" si="429"/>
        <v>0</v>
      </c>
      <c r="GE140" s="704">
        <f t="shared" si="429"/>
        <v>0</v>
      </c>
      <c r="GF140" s="704">
        <f t="shared" si="429"/>
        <v>0</v>
      </c>
      <c r="GG140" s="704">
        <f t="shared" si="429"/>
        <v>0</v>
      </c>
      <c r="GH140" s="704">
        <f t="shared" si="429"/>
        <v>0</v>
      </c>
      <c r="GI140" s="704">
        <f t="shared" si="429"/>
        <v>0</v>
      </c>
      <c r="GJ140" s="704">
        <f t="shared" si="429"/>
        <v>0</v>
      </c>
    </row>
    <row r="141" spans="1:192" x14ac:dyDescent="0.25">
      <c r="E141" s="6"/>
    </row>
    <row r="142" spans="1:192" x14ac:dyDescent="0.25">
      <c r="E142" s="192" t="str">
        <f xml:space="preserve"> ConFin!E$379</f>
        <v>Shareholder loan drawdown during construction</v>
      </c>
      <c r="F142" s="192">
        <f xml:space="preserve"> ConFin!F$379</f>
        <v>0</v>
      </c>
      <c r="G142" s="192" t="str">
        <f xml:space="preserve"> ConFin!G$379</f>
        <v>$ 000s</v>
      </c>
      <c r="H142" s="192">
        <f xml:space="preserve"> ConFin!H$379</f>
        <v>90965.413482615302</v>
      </c>
      <c r="I142" s="192">
        <f xml:space="preserve"> ConFin!I$379</f>
        <v>0</v>
      </c>
      <c r="J142" s="192">
        <f xml:space="preserve"> ConFin!J$379</f>
        <v>0</v>
      </c>
      <c r="K142" s="192">
        <f xml:space="preserve"> ConFin!K$379</f>
        <v>0</v>
      </c>
      <c r="L142" s="192">
        <f xml:space="preserve"> ConFin!L$379</f>
        <v>0</v>
      </c>
      <c r="M142" s="192">
        <f xml:space="preserve"> ConFin!M$379</f>
        <v>0</v>
      </c>
      <c r="N142" s="192">
        <f xml:space="preserve"> ConFin!N$379</f>
        <v>0</v>
      </c>
      <c r="O142" s="192">
        <f xml:space="preserve"> ConFin!O$379</f>
        <v>0</v>
      </c>
      <c r="P142" s="192">
        <f xml:space="preserve"> ConFin!P$379</f>
        <v>90965.413482615302</v>
      </c>
      <c r="Q142" s="192">
        <f xml:space="preserve"> ConFin!Q$379</f>
        <v>0</v>
      </c>
      <c r="R142" s="192">
        <f xml:space="preserve"> ConFin!R$379</f>
        <v>0</v>
      </c>
      <c r="S142" s="192">
        <f xml:space="preserve"> ConFin!S$379</f>
        <v>0</v>
      </c>
      <c r="T142" s="192">
        <f xml:space="preserve"> ConFin!T$379</f>
        <v>0</v>
      </c>
      <c r="U142" s="192">
        <f xml:space="preserve"> ConFin!U$379</f>
        <v>0</v>
      </c>
      <c r="V142" s="192">
        <f xml:space="preserve"> ConFin!V$379</f>
        <v>0</v>
      </c>
      <c r="W142" s="192">
        <f xml:space="preserve"> ConFin!W$379</f>
        <v>0</v>
      </c>
      <c r="X142" s="192">
        <f xml:space="preserve"> ConFin!X$379</f>
        <v>0</v>
      </c>
      <c r="Y142" s="192">
        <f xml:space="preserve"> ConFin!Y$379</f>
        <v>0</v>
      </c>
      <c r="Z142" s="192">
        <f xml:space="preserve"> ConFin!Z$379</f>
        <v>0</v>
      </c>
      <c r="AA142" s="192">
        <f xml:space="preserve"> ConFin!AA$379</f>
        <v>0</v>
      </c>
      <c r="AB142" s="192">
        <f xml:space="preserve"> ConFin!AB$379</f>
        <v>0</v>
      </c>
      <c r="AC142" s="192">
        <f xml:space="preserve"> ConFin!AC$379</f>
        <v>0</v>
      </c>
      <c r="AD142" s="192">
        <f xml:space="preserve"> ConFin!AD$379</f>
        <v>0</v>
      </c>
      <c r="AE142" s="192">
        <f xml:space="preserve"> ConFin!AE$379</f>
        <v>0</v>
      </c>
      <c r="AF142" s="192">
        <f xml:space="preserve"> ConFin!AF$379</f>
        <v>0</v>
      </c>
      <c r="AG142" s="192">
        <f xml:space="preserve"> ConFin!AG$379</f>
        <v>0</v>
      </c>
      <c r="AH142" s="192">
        <f xml:space="preserve"> ConFin!AH$379</f>
        <v>0</v>
      </c>
      <c r="AI142" s="192">
        <f xml:space="preserve"> ConFin!AI$379</f>
        <v>0</v>
      </c>
      <c r="AJ142" s="192">
        <f xml:space="preserve"> ConFin!AJ$379</f>
        <v>0</v>
      </c>
      <c r="AK142" s="192">
        <f xml:space="preserve"> ConFin!AK$379</f>
        <v>0</v>
      </c>
      <c r="AL142" s="192">
        <f xml:space="preserve"> ConFin!AL$379</f>
        <v>0</v>
      </c>
      <c r="AM142" s="192">
        <f xml:space="preserve"> ConFin!AM$379</f>
        <v>0</v>
      </c>
      <c r="AN142" s="192">
        <f xml:space="preserve"> ConFin!AN$379</f>
        <v>0</v>
      </c>
      <c r="AO142" s="192">
        <f xml:space="preserve"> ConFin!AO$379</f>
        <v>0</v>
      </c>
      <c r="AP142" s="192">
        <f xml:space="preserve"> ConFin!AP$379</f>
        <v>0</v>
      </c>
      <c r="AQ142" s="192">
        <f xml:space="preserve"> ConFin!AQ$379</f>
        <v>0</v>
      </c>
      <c r="AR142" s="192">
        <f xml:space="preserve"> ConFin!AR$379</f>
        <v>0</v>
      </c>
      <c r="AS142" s="192">
        <f xml:space="preserve"> ConFin!AS$379</f>
        <v>0</v>
      </c>
      <c r="AT142" s="192">
        <f xml:space="preserve"> ConFin!AT$379</f>
        <v>0</v>
      </c>
      <c r="AU142" s="192">
        <f xml:space="preserve"> ConFin!AU$379</f>
        <v>0</v>
      </c>
      <c r="AV142" s="192">
        <f xml:space="preserve"> ConFin!AV$379</f>
        <v>0</v>
      </c>
      <c r="AW142" s="192">
        <f xml:space="preserve"> ConFin!AW$379</f>
        <v>0</v>
      </c>
      <c r="AX142" s="192">
        <f xml:space="preserve"> ConFin!AX$379</f>
        <v>0</v>
      </c>
      <c r="AY142" s="192">
        <f xml:space="preserve"> ConFin!AY$379</f>
        <v>0</v>
      </c>
      <c r="AZ142" s="192">
        <f xml:space="preserve"> ConFin!AZ$379</f>
        <v>0</v>
      </c>
      <c r="BA142" s="192">
        <f xml:space="preserve"> ConFin!BA$379</f>
        <v>0</v>
      </c>
      <c r="BB142" s="192">
        <f xml:space="preserve"> ConFin!BB$379</f>
        <v>0</v>
      </c>
      <c r="BC142" s="192">
        <f xml:space="preserve"> ConFin!BC$379</f>
        <v>0</v>
      </c>
      <c r="BD142" s="192">
        <f xml:space="preserve"> ConFin!BD$379</f>
        <v>0</v>
      </c>
      <c r="BE142" s="192">
        <f xml:space="preserve"> ConFin!BE$379</f>
        <v>0</v>
      </c>
      <c r="BF142" s="192">
        <f xml:space="preserve"> ConFin!BF$379</f>
        <v>0</v>
      </c>
      <c r="BG142" s="192">
        <f xml:space="preserve"> ConFin!BG$379</f>
        <v>0</v>
      </c>
      <c r="BH142" s="192">
        <f xml:space="preserve"> ConFin!BH$379</f>
        <v>0</v>
      </c>
      <c r="BI142" s="192">
        <f xml:space="preserve"> ConFin!BI$379</f>
        <v>0</v>
      </c>
      <c r="BJ142" s="192">
        <f xml:space="preserve"> ConFin!BJ$379</f>
        <v>0</v>
      </c>
      <c r="BK142" s="192">
        <f xml:space="preserve"> ConFin!BK$379</f>
        <v>0</v>
      </c>
      <c r="BL142" s="192">
        <f xml:space="preserve"> ConFin!BL$379</f>
        <v>0</v>
      </c>
      <c r="BM142" s="192">
        <f xml:space="preserve"> ConFin!BM$379</f>
        <v>0</v>
      </c>
      <c r="BN142" s="192">
        <f xml:space="preserve"> ConFin!BN$379</f>
        <v>0</v>
      </c>
      <c r="BO142" s="192">
        <f xml:space="preserve"> ConFin!BO$379</f>
        <v>0</v>
      </c>
      <c r="BP142" s="192">
        <f xml:space="preserve"> ConFin!BP$379</f>
        <v>0</v>
      </c>
      <c r="BQ142" s="192">
        <f xml:space="preserve"> ConFin!BQ$379</f>
        <v>0</v>
      </c>
      <c r="BR142" s="192">
        <f xml:space="preserve"> ConFin!BR$379</f>
        <v>0</v>
      </c>
      <c r="BS142" s="192">
        <f xml:space="preserve"> ConFin!BS$379</f>
        <v>0</v>
      </c>
      <c r="BT142" s="192">
        <f xml:space="preserve"> ConFin!BT$379</f>
        <v>0</v>
      </c>
      <c r="BU142" s="192">
        <f xml:space="preserve"> ConFin!BU$379</f>
        <v>0</v>
      </c>
      <c r="BV142" s="192">
        <f xml:space="preserve"> ConFin!BV$379</f>
        <v>0</v>
      </c>
      <c r="BW142" s="192">
        <f xml:space="preserve"> ConFin!BW$379</f>
        <v>0</v>
      </c>
      <c r="BX142" s="192">
        <f xml:space="preserve"> ConFin!BX$379</f>
        <v>0</v>
      </c>
      <c r="BY142" s="192">
        <f xml:space="preserve"> ConFin!BY$379</f>
        <v>0</v>
      </c>
      <c r="BZ142" s="192">
        <f xml:space="preserve"> ConFin!BZ$379</f>
        <v>0</v>
      </c>
      <c r="CA142" s="192">
        <f xml:space="preserve"> ConFin!CA$379</f>
        <v>0</v>
      </c>
      <c r="CB142" s="192">
        <f xml:space="preserve"> ConFin!CB$379</f>
        <v>0</v>
      </c>
      <c r="CC142" s="192">
        <f xml:space="preserve"> ConFin!CC$379</f>
        <v>0</v>
      </c>
      <c r="CD142" s="192">
        <f xml:space="preserve"> ConFin!CD$379</f>
        <v>0</v>
      </c>
      <c r="CE142" s="192">
        <f xml:space="preserve"> ConFin!CE$379</f>
        <v>0</v>
      </c>
      <c r="CF142" s="192">
        <f xml:space="preserve"> ConFin!CF$379</f>
        <v>0</v>
      </c>
      <c r="CG142" s="192">
        <f xml:space="preserve"> ConFin!CG$379</f>
        <v>0</v>
      </c>
      <c r="CH142" s="192">
        <f xml:space="preserve"> ConFin!CH$379</f>
        <v>0</v>
      </c>
      <c r="CI142" s="192">
        <f xml:space="preserve"> ConFin!CI$379</f>
        <v>0</v>
      </c>
      <c r="CJ142" s="192">
        <f xml:space="preserve"> ConFin!CJ$379</f>
        <v>0</v>
      </c>
      <c r="CK142" s="192">
        <f xml:space="preserve"> ConFin!CK$379</f>
        <v>0</v>
      </c>
      <c r="CL142" s="192">
        <f xml:space="preserve"> ConFin!CL$379</f>
        <v>0</v>
      </c>
      <c r="CM142" s="192">
        <f xml:space="preserve"> ConFin!CM$379</f>
        <v>0</v>
      </c>
      <c r="CN142" s="192">
        <f xml:space="preserve"> ConFin!CN$379</f>
        <v>0</v>
      </c>
      <c r="CO142" s="192">
        <f xml:space="preserve"> ConFin!CO$379</f>
        <v>0</v>
      </c>
      <c r="CP142" s="192">
        <f xml:space="preserve"> ConFin!CP$379</f>
        <v>0</v>
      </c>
      <c r="CQ142" s="192">
        <f xml:space="preserve"> ConFin!CQ$379</f>
        <v>0</v>
      </c>
      <c r="CR142" s="192">
        <f xml:space="preserve"> ConFin!CR$379</f>
        <v>0</v>
      </c>
      <c r="CS142" s="192">
        <f xml:space="preserve"> ConFin!CS$379</f>
        <v>0</v>
      </c>
      <c r="CT142" s="192">
        <f xml:space="preserve"> ConFin!CT$379</f>
        <v>0</v>
      </c>
      <c r="CU142" s="192">
        <f xml:space="preserve"> ConFin!CU$379</f>
        <v>0</v>
      </c>
      <c r="CV142" s="192">
        <f xml:space="preserve"> ConFin!CV$379</f>
        <v>0</v>
      </c>
      <c r="CW142" s="192">
        <f xml:space="preserve"> ConFin!CW$379</f>
        <v>0</v>
      </c>
      <c r="CX142" s="192">
        <f xml:space="preserve"> ConFin!CX$379</f>
        <v>0</v>
      </c>
      <c r="CY142" s="192">
        <f xml:space="preserve"> ConFin!CY$379</f>
        <v>0</v>
      </c>
      <c r="CZ142" s="192">
        <f xml:space="preserve"> ConFin!CZ$379</f>
        <v>0</v>
      </c>
      <c r="DA142" s="192">
        <f xml:space="preserve"> ConFin!DA$379</f>
        <v>0</v>
      </c>
      <c r="DB142" s="192">
        <f xml:space="preserve"> ConFin!DB$379</f>
        <v>0</v>
      </c>
      <c r="DC142" s="192">
        <f xml:space="preserve"> ConFin!DC$379</f>
        <v>0</v>
      </c>
      <c r="DD142" s="192">
        <f xml:space="preserve"> ConFin!DD$379</f>
        <v>0</v>
      </c>
      <c r="DE142" s="192">
        <f xml:space="preserve"> ConFin!DE$379</f>
        <v>0</v>
      </c>
      <c r="DF142" s="192">
        <f xml:space="preserve"> ConFin!DF$379</f>
        <v>0</v>
      </c>
      <c r="DG142" s="192">
        <f xml:space="preserve"> ConFin!DG$379</f>
        <v>0</v>
      </c>
      <c r="DH142" s="192">
        <f xml:space="preserve"> ConFin!DH$379</f>
        <v>0</v>
      </c>
      <c r="DI142" s="192">
        <f xml:space="preserve"> ConFin!DI$379</f>
        <v>0</v>
      </c>
      <c r="DJ142" s="192">
        <f xml:space="preserve"> ConFin!DJ$379</f>
        <v>0</v>
      </c>
      <c r="DK142" s="192">
        <f xml:space="preserve"> ConFin!DK$379</f>
        <v>0</v>
      </c>
      <c r="DL142" s="192">
        <f xml:space="preserve"> ConFin!DL$379</f>
        <v>0</v>
      </c>
      <c r="DM142" s="192">
        <f xml:space="preserve"> ConFin!DM$379</f>
        <v>0</v>
      </c>
      <c r="DN142" s="192">
        <f xml:space="preserve"> ConFin!DN$379</f>
        <v>0</v>
      </c>
      <c r="DO142" s="192">
        <f xml:space="preserve"> ConFin!DO$379</f>
        <v>0</v>
      </c>
      <c r="DP142" s="192">
        <f xml:space="preserve"> ConFin!DP$379</f>
        <v>0</v>
      </c>
      <c r="DQ142" s="192">
        <f xml:space="preserve"> ConFin!DQ$379</f>
        <v>0</v>
      </c>
      <c r="DR142" s="192">
        <f xml:space="preserve"> ConFin!DR$379</f>
        <v>0</v>
      </c>
      <c r="DS142" s="192">
        <f xml:space="preserve"> ConFin!DS$379</f>
        <v>0</v>
      </c>
      <c r="DT142" s="192">
        <f xml:space="preserve"> ConFin!DT$379</f>
        <v>0</v>
      </c>
      <c r="DU142" s="192">
        <f xml:space="preserve"> ConFin!DU$379</f>
        <v>0</v>
      </c>
      <c r="DV142" s="192">
        <f xml:space="preserve"> ConFin!DV$379</f>
        <v>0</v>
      </c>
      <c r="DW142" s="192">
        <f xml:space="preserve"> ConFin!DW$379</f>
        <v>0</v>
      </c>
      <c r="DX142" s="192">
        <f xml:space="preserve"> ConFin!DX$379</f>
        <v>0</v>
      </c>
      <c r="DY142" s="192">
        <f xml:space="preserve"> ConFin!DY$379</f>
        <v>0</v>
      </c>
      <c r="DZ142" s="192">
        <f xml:space="preserve"> ConFin!DZ$379</f>
        <v>0</v>
      </c>
      <c r="EA142" s="192">
        <f xml:space="preserve"> ConFin!EA$379</f>
        <v>0</v>
      </c>
      <c r="EB142" s="192">
        <f xml:space="preserve"> ConFin!EB$379</f>
        <v>0</v>
      </c>
      <c r="EC142" s="192">
        <f xml:space="preserve"> ConFin!EC$379</f>
        <v>0</v>
      </c>
      <c r="ED142" s="192">
        <f xml:space="preserve"> ConFin!ED$379</f>
        <v>0</v>
      </c>
      <c r="EE142" s="192">
        <f xml:space="preserve"> ConFin!EE$379</f>
        <v>0</v>
      </c>
      <c r="EF142" s="192">
        <f xml:space="preserve"> ConFin!EF$379</f>
        <v>0</v>
      </c>
      <c r="EG142" s="192">
        <f xml:space="preserve"> ConFin!EG$379</f>
        <v>0</v>
      </c>
      <c r="EH142" s="192">
        <f xml:space="preserve"> ConFin!EH$379</f>
        <v>0</v>
      </c>
      <c r="EI142" s="192">
        <f xml:space="preserve"> ConFin!EI$379</f>
        <v>0</v>
      </c>
      <c r="EJ142" s="192">
        <f xml:space="preserve"> ConFin!EJ$379</f>
        <v>0</v>
      </c>
      <c r="EK142" s="192">
        <f xml:space="preserve"> ConFin!EK$379</f>
        <v>0</v>
      </c>
      <c r="EL142" s="192">
        <f xml:space="preserve"> ConFin!EL$379</f>
        <v>0</v>
      </c>
      <c r="EM142" s="192">
        <f xml:space="preserve"> ConFin!EM$379</f>
        <v>0</v>
      </c>
      <c r="EN142" s="192">
        <f xml:space="preserve"> ConFin!EN$379</f>
        <v>0</v>
      </c>
      <c r="EO142" s="192">
        <f xml:space="preserve"> ConFin!EO$379</f>
        <v>0</v>
      </c>
      <c r="EP142" s="192">
        <f xml:space="preserve"> ConFin!EP$379</f>
        <v>0</v>
      </c>
      <c r="EQ142" s="192">
        <f xml:space="preserve"> ConFin!EQ$379</f>
        <v>0</v>
      </c>
      <c r="ER142" s="192">
        <f xml:space="preserve"> ConFin!ER$379</f>
        <v>0</v>
      </c>
      <c r="ES142" s="192">
        <f xml:space="preserve"> ConFin!ES$379</f>
        <v>0</v>
      </c>
      <c r="ET142" s="192">
        <f xml:space="preserve"> ConFin!ET$379</f>
        <v>0</v>
      </c>
      <c r="EU142" s="192">
        <f xml:space="preserve"> ConFin!EU$379</f>
        <v>0</v>
      </c>
      <c r="EV142" s="192">
        <f xml:space="preserve"> ConFin!EV$379</f>
        <v>0</v>
      </c>
      <c r="EW142" s="192">
        <f xml:space="preserve"> ConFin!EW$379</f>
        <v>0</v>
      </c>
      <c r="EX142" s="192">
        <f xml:space="preserve"> ConFin!EX$379</f>
        <v>0</v>
      </c>
      <c r="EY142" s="192">
        <f xml:space="preserve"> ConFin!EY$379</f>
        <v>0</v>
      </c>
      <c r="EZ142" s="192">
        <f xml:space="preserve"> ConFin!EZ$379</f>
        <v>0</v>
      </c>
      <c r="FA142" s="192">
        <f xml:space="preserve"> ConFin!FA$379</f>
        <v>0</v>
      </c>
      <c r="FB142" s="192">
        <f xml:space="preserve"> ConFin!FB$379</f>
        <v>0</v>
      </c>
      <c r="FC142" s="192">
        <f xml:space="preserve"> ConFin!FC$379</f>
        <v>0</v>
      </c>
      <c r="FD142" s="192">
        <f xml:space="preserve"> ConFin!FD$379</f>
        <v>0</v>
      </c>
      <c r="FE142" s="192">
        <f xml:space="preserve"> ConFin!FE$379</f>
        <v>0</v>
      </c>
      <c r="FF142" s="192">
        <f xml:space="preserve"> ConFin!FF$379</f>
        <v>0</v>
      </c>
      <c r="FG142" s="192">
        <f xml:space="preserve"> ConFin!FG$379</f>
        <v>0</v>
      </c>
      <c r="FH142" s="192">
        <f xml:space="preserve"> ConFin!FH$379</f>
        <v>0</v>
      </c>
      <c r="FI142" s="192">
        <f xml:space="preserve"> ConFin!FI$379</f>
        <v>0</v>
      </c>
      <c r="FJ142" s="192">
        <f xml:space="preserve"> ConFin!FJ$379</f>
        <v>0</v>
      </c>
      <c r="FK142" s="192">
        <f xml:space="preserve"> ConFin!FK$379</f>
        <v>0</v>
      </c>
      <c r="FL142" s="192">
        <f xml:space="preserve"> ConFin!FL$379</f>
        <v>0</v>
      </c>
      <c r="FM142" s="192">
        <f xml:space="preserve"> ConFin!FM$379</f>
        <v>0</v>
      </c>
      <c r="FN142" s="192">
        <f xml:space="preserve"> ConFin!FN$379</f>
        <v>0</v>
      </c>
      <c r="FO142" s="192">
        <f xml:space="preserve"> ConFin!FO$379</f>
        <v>0</v>
      </c>
      <c r="FP142" s="192">
        <f xml:space="preserve"> ConFin!FP$379</f>
        <v>0</v>
      </c>
      <c r="FQ142" s="192">
        <f xml:space="preserve"> ConFin!FQ$379</f>
        <v>0</v>
      </c>
      <c r="FR142" s="192">
        <f xml:space="preserve"> ConFin!FR$379</f>
        <v>0</v>
      </c>
      <c r="FS142" s="192">
        <f xml:space="preserve"> ConFin!FS$379</f>
        <v>0</v>
      </c>
      <c r="FT142" s="192">
        <f xml:space="preserve"> ConFin!FT$379</f>
        <v>0</v>
      </c>
      <c r="FU142" s="192">
        <f xml:space="preserve"> ConFin!FU$379</f>
        <v>0</v>
      </c>
      <c r="FV142" s="192">
        <f xml:space="preserve"> ConFin!FV$379</f>
        <v>0</v>
      </c>
      <c r="FW142" s="192">
        <f xml:space="preserve"> ConFin!FW$379</f>
        <v>0</v>
      </c>
      <c r="FX142" s="192">
        <f xml:space="preserve"> ConFin!FX$379</f>
        <v>0</v>
      </c>
      <c r="FY142" s="192">
        <f xml:space="preserve"> ConFin!FY$379</f>
        <v>0</v>
      </c>
      <c r="FZ142" s="192">
        <f xml:space="preserve"> ConFin!FZ$379</f>
        <v>0</v>
      </c>
      <c r="GA142" s="192">
        <f xml:space="preserve"> ConFin!GA$379</f>
        <v>0</v>
      </c>
      <c r="GB142" s="192">
        <f xml:space="preserve"> ConFin!GB$379</f>
        <v>0</v>
      </c>
      <c r="GC142" s="192">
        <f xml:space="preserve"> ConFin!GC$379</f>
        <v>0</v>
      </c>
      <c r="GD142" s="192">
        <f xml:space="preserve"> ConFin!GD$379</f>
        <v>0</v>
      </c>
      <c r="GE142" s="192">
        <f xml:space="preserve"> ConFin!GE$379</f>
        <v>0</v>
      </c>
      <c r="GF142" s="192">
        <f xml:space="preserve"> ConFin!GF$379</f>
        <v>0</v>
      </c>
      <c r="GG142" s="192">
        <f xml:space="preserve"> ConFin!GG$379</f>
        <v>0</v>
      </c>
      <c r="GH142" s="192">
        <f xml:space="preserve"> ConFin!GH$379</f>
        <v>0</v>
      </c>
      <c r="GI142" s="192">
        <f xml:space="preserve"> ConFin!GI$379</f>
        <v>0</v>
      </c>
      <c r="GJ142" s="192">
        <f xml:space="preserve"> ConFin!GJ$379</f>
        <v>0</v>
      </c>
    </row>
    <row r="143" spans="1:192" x14ac:dyDescent="0.25">
      <c r="E143" s="204" t="str">
        <f t="shared" ref="E143:AJ143" si="430" xml:space="preserve"> E$140</f>
        <v>Shareholder loan drawdown during operations</v>
      </c>
      <c r="F143" s="204">
        <f t="shared" si="430"/>
        <v>0</v>
      </c>
      <c r="G143" s="204" t="str">
        <f t="shared" si="430"/>
        <v>$ 000s</v>
      </c>
      <c r="H143" s="204">
        <f t="shared" si="430"/>
        <v>0</v>
      </c>
      <c r="I143" s="204">
        <f t="shared" si="430"/>
        <v>0</v>
      </c>
      <c r="J143" s="204">
        <f t="shared" si="430"/>
        <v>0</v>
      </c>
      <c r="K143" s="204">
        <f t="shared" si="430"/>
        <v>0</v>
      </c>
      <c r="L143" s="204">
        <f t="shared" si="430"/>
        <v>0</v>
      </c>
      <c r="M143" s="204">
        <f t="shared" si="430"/>
        <v>0</v>
      </c>
      <c r="N143" s="204">
        <f t="shared" si="430"/>
        <v>0</v>
      </c>
      <c r="O143" s="204">
        <f t="shared" si="430"/>
        <v>0</v>
      </c>
      <c r="P143" s="204">
        <f t="shared" si="430"/>
        <v>0</v>
      </c>
      <c r="Q143" s="204">
        <f t="shared" si="430"/>
        <v>0</v>
      </c>
      <c r="R143" s="204">
        <f t="shared" si="430"/>
        <v>0</v>
      </c>
      <c r="S143" s="204">
        <f t="shared" si="430"/>
        <v>0</v>
      </c>
      <c r="T143" s="204">
        <f t="shared" si="430"/>
        <v>0</v>
      </c>
      <c r="U143" s="204">
        <f t="shared" si="430"/>
        <v>0</v>
      </c>
      <c r="V143" s="204">
        <f t="shared" si="430"/>
        <v>0</v>
      </c>
      <c r="W143" s="204">
        <f t="shared" si="430"/>
        <v>0</v>
      </c>
      <c r="X143" s="204">
        <f t="shared" si="430"/>
        <v>0</v>
      </c>
      <c r="Y143" s="204">
        <f t="shared" si="430"/>
        <v>0</v>
      </c>
      <c r="Z143" s="204">
        <f t="shared" si="430"/>
        <v>0</v>
      </c>
      <c r="AA143" s="204">
        <f t="shared" si="430"/>
        <v>0</v>
      </c>
      <c r="AB143" s="204">
        <f t="shared" si="430"/>
        <v>0</v>
      </c>
      <c r="AC143" s="204">
        <f t="shared" si="430"/>
        <v>0</v>
      </c>
      <c r="AD143" s="204">
        <f t="shared" si="430"/>
        <v>0</v>
      </c>
      <c r="AE143" s="204">
        <f t="shared" si="430"/>
        <v>0</v>
      </c>
      <c r="AF143" s="204">
        <f t="shared" si="430"/>
        <v>0</v>
      </c>
      <c r="AG143" s="204">
        <f t="shared" si="430"/>
        <v>0</v>
      </c>
      <c r="AH143" s="204">
        <f t="shared" si="430"/>
        <v>0</v>
      </c>
      <c r="AI143" s="204">
        <f t="shared" si="430"/>
        <v>0</v>
      </c>
      <c r="AJ143" s="204">
        <f t="shared" si="430"/>
        <v>0</v>
      </c>
      <c r="AK143" s="204">
        <f t="shared" ref="AK143:CV143" si="431" xml:space="preserve"> AK$140</f>
        <v>0</v>
      </c>
      <c r="AL143" s="204">
        <f t="shared" si="431"/>
        <v>0</v>
      </c>
      <c r="AM143" s="204">
        <f t="shared" si="431"/>
        <v>0</v>
      </c>
      <c r="AN143" s="204">
        <f t="shared" si="431"/>
        <v>0</v>
      </c>
      <c r="AO143" s="204">
        <f t="shared" si="431"/>
        <v>0</v>
      </c>
      <c r="AP143" s="204">
        <f t="shared" si="431"/>
        <v>0</v>
      </c>
      <c r="AQ143" s="204">
        <f t="shared" si="431"/>
        <v>0</v>
      </c>
      <c r="AR143" s="204">
        <f t="shared" si="431"/>
        <v>0</v>
      </c>
      <c r="AS143" s="204">
        <f t="shared" si="431"/>
        <v>0</v>
      </c>
      <c r="AT143" s="204">
        <f t="shared" si="431"/>
        <v>0</v>
      </c>
      <c r="AU143" s="204">
        <f t="shared" si="431"/>
        <v>0</v>
      </c>
      <c r="AV143" s="204">
        <f t="shared" si="431"/>
        <v>0</v>
      </c>
      <c r="AW143" s="204">
        <f t="shared" si="431"/>
        <v>0</v>
      </c>
      <c r="AX143" s="204">
        <f t="shared" si="431"/>
        <v>0</v>
      </c>
      <c r="AY143" s="204">
        <f t="shared" si="431"/>
        <v>0</v>
      </c>
      <c r="AZ143" s="204">
        <f t="shared" si="431"/>
        <v>0</v>
      </c>
      <c r="BA143" s="204">
        <f t="shared" si="431"/>
        <v>0</v>
      </c>
      <c r="BB143" s="204">
        <f t="shared" si="431"/>
        <v>0</v>
      </c>
      <c r="BC143" s="204">
        <f t="shared" si="431"/>
        <v>0</v>
      </c>
      <c r="BD143" s="204">
        <f t="shared" si="431"/>
        <v>0</v>
      </c>
      <c r="BE143" s="204">
        <f t="shared" si="431"/>
        <v>0</v>
      </c>
      <c r="BF143" s="204">
        <f t="shared" si="431"/>
        <v>0</v>
      </c>
      <c r="BG143" s="204">
        <f t="shared" si="431"/>
        <v>0</v>
      </c>
      <c r="BH143" s="204">
        <f t="shared" si="431"/>
        <v>0</v>
      </c>
      <c r="BI143" s="204">
        <f t="shared" si="431"/>
        <v>0</v>
      </c>
      <c r="BJ143" s="204">
        <f t="shared" si="431"/>
        <v>0</v>
      </c>
      <c r="BK143" s="204">
        <f t="shared" si="431"/>
        <v>0</v>
      </c>
      <c r="BL143" s="204">
        <f t="shared" si="431"/>
        <v>0</v>
      </c>
      <c r="BM143" s="204">
        <f t="shared" si="431"/>
        <v>0</v>
      </c>
      <c r="BN143" s="204">
        <f t="shared" si="431"/>
        <v>0</v>
      </c>
      <c r="BO143" s="204">
        <f t="shared" si="431"/>
        <v>0</v>
      </c>
      <c r="BP143" s="204">
        <f t="shared" si="431"/>
        <v>0</v>
      </c>
      <c r="BQ143" s="204">
        <f t="shared" si="431"/>
        <v>0</v>
      </c>
      <c r="BR143" s="204">
        <f t="shared" si="431"/>
        <v>0</v>
      </c>
      <c r="BS143" s="204">
        <f t="shared" si="431"/>
        <v>0</v>
      </c>
      <c r="BT143" s="204">
        <f t="shared" si="431"/>
        <v>0</v>
      </c>
      <c r="BU143" s="204">
        <f t="shared" si="431"/>
        <v>0</v>
      </c>
      <c r="BV143" s="204">
        <f t="shared" si="431"/>
        <v>0</v>
      </c>
      <c r="BW143" s="204">
        <f t="shared" si="431"/>
        <v>0</v>
      </c>
      <c r="BX143" s="204">
        <f t="shared" si="431"/>
        <v>0</v>
      </c>
      <c r="BY143" s="204">
        <f t="shared" si="431"/>
        <v>0</v>
      </c>
      <c r="BZ143" s="204">
        <f t="shared" si="431"/>
        <v>0</v>
      </c>
      <c r="CA143" s="204">
        <f t="shared" si="431"/>
        <v>0</v>
      </c>
      <c r="CB143" s="204">
        <f t="shared" si="431"/>
        <v>0</v>
      </c>
      <c r="CC143" s="204">
        <f t="shared" si="431"/>
        <v>0</v>
      </c>
      <c r="CD143" s="204">
        <f t="shared" si="431"/>
        <v>0</v>
      </c>
      <c r="CE143" s="204">
        <f t="shared" si="431"/>
        <v>0</v>
      </c>
      <c r="CF143" s="204">
        <f t="shared" si="431"/>
        <v>0</v>
      </c>
      <c r="CG143" s="204">
        <f t="shared" si="431"/>
        <v>0</v>
      </c>
      <c r="CH143" s="204">
        <f t="shared" si="431"/>
        <v>0</v>
      </c>
      <c r="CI143" s="204">
        <f t="shared" si="431"/>
        <v>0</v>
      </c>
      <c r="CJ143" s="204">
        <f t="shared" si="431"/>
        <v>0</v>
      </c>
      <c r="CK143" s="204">
        <f t="shared" si="431"/>
        <v>0</v>
      </c>
      <c r="CL143" s="204">
        <f t="shared" si="431"/>
        <v>0</v>
      </c>
      <c r="CM143" s="204">
        <f t="shared" si="431"/>
        <v>0</v>
      </c>
      <c r="CN143" s="204">
        <f t="shared" si="431"/>
        <v>0</v>
      </c>
      <c r="CO143" s="204">
        <f t="shared" si="431"/>
        <v>0</v>
      </c>
      <c r="CP143" s="204">
        <f t="shared" si="431"/>
        <v>0</v>
      </c>
      <c r="CQ143" s="204">
        <f t="shared" si="431"/>
        <v>0</v>
      </c>
      <c r="CR143" s="204">
        <f t="shared" si="431"/>
        <v>0</v>
      </c>
      <c r="CS143" s="204">
        <f t="shared" si="431"/>
        <v>0</v>
      </c>
      <c r="CT143" s="204">
        <f t="shared" si="431"/>
        <v>0</v>
      </c>
      <c r="CU143" s="204">
        <f t="shared" si="431"/>
        <v>0</v>
      </c>
      <c r="CV143" s="204">
        <f t="shared" si="431"/>
        <v>0</v>
      </c>
      <c r="CW143" s="204">
        <f t="shared" ref="CW143:FH143" si="432" xml:space="preserve"> CW$140</f>
        <v>0</v>
      </c>
      <c r="CX143" s="204">
        <f t="shared" si="432"/>
        <v>0</v>
      </c>
      <c r="CY143" s="204">
        <f t="shared" si="432"/>
        <v>0</v>
      </c>
      <c r="CZ143" s="204">
        <f t="shared" si="432"/>
        <v>0</v>
      </c>
      <c r="DA143" s="204">
        <f t="shared" si="432"/>
        <v>0</v>
      </c>
      <c r="DB143" s="204">
        <f t="shared" si="432"/>
        <v>0</v>
      </c>
      <c r="DC143" s="204">
        <f t="shared" si="432"/>
        <v>0</v>
      </c>
      <c r="DD143" s="204">
        <f t="shared" si="432"/>
        <v>0</v>
      </c>
      <c r="DE143" s="204">
        <f t="shared" si="432"/>
        <v>0</v>
      </c>
      <c r="DF143" s="204">
        <f t="shared" si="432"/>
        <v>0</v>
      </c>
      <c r="DG143" s="204">
        <f t="shared" si="432"/>
        <v>0</v>
      </c>
      <c r="DH143" s="204">
        <f t="shared" si="432"/>
        <v>0</v>
      </c>
      <c r="DI143" s="204">
        <f t="shared" si="432"/>
        <v>0</v>
      </c>
      <c r="DJ143" s="204">
        <f t="shared" si="432"/>
        <v>0</v>
      </c>
      <c r="DK143" s="204">
        <f t="shared" si="432"/>
        <v>0</v>
      </c>
      <c r="DL143" s="204">
        <f t="shared" si="432"/>
        <v>0</v>
      </c>
      <c r="DM143" s="204">
        <f t="shared" si="432"/>
        <v>0</v>
      </c>
      <c r="DN143" s="204">
        <f t="shared" si="432"/>
        <v>0</v>
      </c>
      <c r="DO143" s="204">
        <f t="shared" si="432"/>
        <v>0</v>
      </c>
      <c r="DP143" s="204">
        <f t="shared" si="432"/>
        <v>0</v>
      </c>
      <c r="DQ143" s="204">
        <f t="shared" si="432"/>
        <v>0</v>
      </c>
      <c r="DR143" s="204">
        <f t="shared" si="432"/>
        <v>0</v>
      </c>
      <c r="DS143" s="204">
        <f t="shared" si="432"/>
        <v>0</v>
      </c>
      <c r="DT143" s="204">
        <f t="shared" si="432"/>
        <v>0</v>
      </c>
      <c r="DU143" s="204">
        <f t="shared" si="432"/>
        <v>0</v>
      </c>
      <c r="DV143" s="204">
        <f t="shared" si="432"/>
        <v>0</v>
      </c>
      <c r="DW143" s="204">
        <f t="shared" si="432"/>
        <v>0</v>
      </c>
      <c r="DX143" s="204">
        <f t="shared" si="432"/>
        <v>0</v>
      </c>
      <c r="DY143" s="204">
        <f t="shared" si="432"/>
        <v>0</v>
      </c>
      <c r="DZ143" s="204">
        <f t="shared" si="432"/>
        <v>0</v>
      </c>
      <c r="EA143" s="204">
        <f t="shared" si="432"/>
        <v>0</v>
      </c>
      <c r="EB143" s="204">
        <f t="shared" si="432"/>
        <v>0</v>
      </c>
      <c r="EC143" s="204">
        <f t="shared" si="432"/>
        <v>0</v>
      </c>
      <c r="ED143" s="204">
        <f t="shared" si="432"/>
        <v>0</v>
      </c>
      <c r="EE143" s="204">
        <f t="shared" si="432"/>
        <v>0</v>
      </c>
      <c r="EF143" s="204">
        <f t="shared" si="432"/>
        <v>0</v>
      </c>
      <c r="EG143" s="204">
        <f t="shared" si="432"/>
        <v>0</v>
      </c>
      <c r="EH143" s="204">
        <f t="shared" si="432"/>
        <v>0</v>
      </c>
      <c r="EI143" s="204">
        <f t="shared" si="432"/>
        <v>0</v>
      </c>
      <c r="EJ143" s="204">
        <f t="shared" si="432"/>
        <v>0</v>
      </c>
      <c r="EK143" s="204">
        <f t="shared" si="432"/>
        <v>0</v>
      </c>
      <c r="EL143" s="204">
        <f t="shared" si="432"/>
        <v>0</v>
      </c>
      <c r="EM143" s="204">
        <f t="shared" si="432"/>
        <v>0</v>
      </c>
      <c r="EN143" s="204">
        <f t="shared" si="432"/>
        <v>0</v>
      </c>
      <c r="EO143" s="204">
        <f t="shared" si="432"/>
        <v>0</v>
      </c>
      <c r="EP143" s="204">
        <f t="shared" si="432"/>
        <v>0</v>
      </c>
      <c r="EQ143" s="204">
        <f t="shared" si="432"/>
        <v>0</v>
      </c>
      <c r="ER143" s="204">
        <f t="shared" si="432"/>
        <v>0</v>
      </c>
      <c r="ES143" s="204">
        <f t="shared" si="432"/>
        <v>0</v>
      </c>
      <c r="ET143" s="204">
        <f t="shared" si="432"/>
        <v>0</v>
      </c>
      <c r="EU143" s="204">
        <f t="shared" si="432"/>
        <v>0</v>
      </c>
      <c r="EV143" s="204">
        <f t="shared" si="432"/>
        <v>0</v>
      </c>
      <c r="EW143" s="204">
        <f t="shared" si="432"/>
        <v>0</v>
      </c>
      <c r="EX143" s="204">
        <f t="shared" si="432"/>
        <v>0</v>
      </c>
      <c r="EY143" s="204">
        <f t="shared" si="432"/>
        <v>0</v>
      </c>
      <c r="EZ143" s="204">
        <f t="shared" si="432"/>
        <v>0</v>
      </c>
      <c r="FA143" s="204">
        <f t="shared" si="432"/>
        <v>0</v>
      </c>
      <c r="FB143" s="204">
        <f t="shared" si="432"/>
        <v>0</v>
      </c>
      <c r="FC143" s="204">
        <f t="shared" si="432"/>
        <v>0</v>
      </c>
      <c r="FD143" s="204">
        <f t="shared" si="432"/>
        <v>0</v>
      </c>
      <c r="FE143" s="204">
        <f t="shared" si="432"/>
        <v>0</v>
      </c>
      <c r="FF143" s="204">
        <f t="shared" si="432"/>
        <v>0</v>
      </c>
      <c r="FG143" s="204">
        <f t="shared" si="432"/>
        <v>0</v>
      </c>
      <c r="FH143" s="204">
        <f t="shared" si="432"/>
        <v>0</v>
      </c>
      <c r="FI143" s="204">
        <f t="shared" ref="FI143:GJ143" si="433" xml:space="preserve"> FI$140</f>
        <v>0</v>
      </c>
      <c r="FJ143" s="204">
        <f t="shared" si="433"/>
        <v>0</v>
      </c>
      <c r="FK143" s="204">
        <f t="shared" si="433"/>
        <v>0</v>
      </c>
      <c r="FL143" s="204">
        <f t="shared" si="433"/>
        <v>0</v>
      </c>
      <c r="FM143" s="204">
        <f t="shared" si="433"/>
        <v>0</v>
      </c>
      <c r="FN143" s="204">
        <f t="shared" si="433"/>
        <v>0</v>
      </c>
      <c r="FO143" s="204">
        <f t="shared" si="433"/>
        <v>0</v>
      </c>
      <c r="FP143" s="204">
        <f t="shared" si="433"/>
        <v>0</v>
      </c>
      <c r="FQ143" s="204">
        <f t="shared" si="433"/>
        <v>0</v>
      </c>
      <c r="FR143" s="204">
        <f t="shared" si="433"/>
        <v>0</v>
      </c>
      <c r="FS143" s="204">
        <f t="shared" si="433"/>
        <v>0</v>
      </c>
      <c r="FT143" s="204">
        <f t="shared" si="433"/>
        <v>0</v>
      </c>
      <c r="FU143" s="204">
        <f t="shared" si="433"/>
        <v>0</v>
      </c>
      <c r="FV143" s="204">
        <f t="shared" si="433"/>
        <v>0</v>
      </c>
      <c r="FW143" s="204">
        <f t="shared" si="433"/>
        <v>0</v>
      </c>
      <c r="FX143" s="204">
        <f t="shared" si="433"/>
        <v>0</v>
      </c>
      <c r="FY143" s="204">
        <f t="shared" si="433"/>
        <v>0</v>
      </c>
      <c r="FZ143" s="204">
        <f t="shared" si="433"/>
        <v>0</v>
      </c>
      <c r="GA143" s="204">
        <f t="shared" si="433"/>
        <v>0</v>
      </c>
      <c r="GB143" s="204">
        <f t="shared" si="433"/>
        <v>0</v>
      </c>
      <c r="GC143" s="204">
        <f t="shared" si="433"/>
        <v>0</v>
      </c>
      <c r="GD143" s="204">
        <f t="shared" si="433"/>
        <v>0</v>
      </c>
      <c r="GE143" s="204">
        <f t="shared" si="433"/>
        <v>0</v>
      </c>
      <c r="GF143" s="204">
        <f t="shared" si="433"/>
        <v>0</v>
      </c>
      <c r="GG143" s="204">
        <f t="shared" si="433"/>
        <v>0</v>
      </c>
      <c r="GH143" s="204">
        <f t="shared" si="433"/>
        <v>0</v>
      </c>
      <c r="GI143" s="204">
        <f t="shared" si="433"/>
        <v>0</v>
      </c>
      <c r="GJ143" s="204">
        <f t="shared" si="433"/>
        <v>0</v>
      </c>
    </row>
    <row r="144" spans="1:192" s="194" customFormat="1" x14ac:dyDescent="0.25">
      <c r="A144" s="142"/>
      <c r="B144" s="142"/>
      <c r="C144" s="143"/>
      <c r="D144" s="144"/>
      <c r="E144" s="703" t="s">
        <v>464</v>
      </c>
      <c r="F144" s="703"/>
      <c r="G144" s="703" t="str">
        <f xml:space="preserve"> SMU</f>
        <v>$ 000s</v>
      </c>
      <c r="H144" s="703">
        <f xml:space="preserve"> SUM(J144:GJ144)</f>
        <v>90965.413482615302</v>
      </c>
      <c r="I144" s="703"/>
      <c r="J144" s="703">
        <f>SUM(J142:J143)</f>
        <v>0</v>
      </c>
      <c r="K144" s="703">
        <f t="shared" ref="K144:BD144" si="434">SUM(K142:K143)</f>
        <v>0</v>
      </c>
      <c r="L144" s="703">
        <f t="shared" si="434"/>
        <v>0</v>
      </c>
      <c r="M144" s="703">
        <f t="shared" si="434"/>
        <v>0</v>
      </c>
      <c r="N144" s="703">
        <f t="shared" si="434"/>
        <v>0</v>
      </c>
      <c r="O144" s="703">
        <f t="shared" si="434"/>
        <v>0</v>
      </c>
      <c r="P144" s="703">
        <f t="shared" si="434"/>
        <v>90965.413482615302</v>
      </c>
      <c r="Q144" s="703">
        <f t="shared" si="434"/>
        <v>0</v>
      </c>
      <c r="R144" s="703">
        <f t="shared" si="434"/>
        <v>0</v>
      </c>
      <c r="S144" s="703">
        <f t="shared" si="434"/>
        <v>0</v>
      </c>
      <c r="T144" s="703">
        <f t="shared" si="434"/>
        <v>0</v>
      </c>
      <c r="U144" s="703">
        <f t="shared" si="434"/>
        <v>0</v>
      </c>
      <c r="V144" s="703">
        <f t="shared" si="434"/>
        <v>0</v>
      </c>
      <c r="W144" s="703">
        <f t="shared" si="434"/>
        <v>0</v>
      </c>
      <c r="X144" s="703">
        <f t="shared" si="434"/>
        <v>0</v>
      </c>
      <c r="Y144" s="703">
        <f t="shared" si="434"/>
        <v>0</v>
      </c>
      <c r="Z144" s="703">
        <f t="shared" si="434"/>
        <v>0</v>
      </c>
      <c r="AA144" s="703">
        <f t="shared" si="434"/>
        <v>0</v>
      </c>
      <c r="AB144" s="703">
        <f t="shared" si="434"/>
        <v>0</v>
      </c>
      <c r="AC144" s="703">
        <f t="shared" si="434"/>
        <v>0</v>
      </c>
      <c r="AD144" s="703">
        <f t="shared" si="434"/>
        <v>0</v>
      </c>
      <c r="AE144" s="703">
        <f t="shared" si="434"/>
        <v>0</v>
      </c>
      <c r="AF144" s="703">
        <f t="shared" si="434"/>
        <v>0</v>
      </c>
      <c r="AG144" s="703">
        <f t="shared" si="434"/>
        <v>0</v>
      </c>
      <c r="AH144" s="703">
        <f t="shared" si="434"/>
        <v>0</v>
      </c>
      <c r="AI144" s="703">
        <f t="shared" si="434"/>
        <v>0</v>
      </c>
      <c r="AJ144" s="703">
        <f t="shared" si="434"/>
        <v>0</v>
      </c>
      <c r="AK144" s="703">
        <f t="shared" si="434"/>
        <v>0</v>
      </c>
      <c r="AL144" s="703">
        <f t="shared" si="434"/>
        <v>0</v>
      </c>
      <c r="AM144" s="703">
        <f t="shared" si="434"/>
        <v>0</v>
      </c>
      <c r="AN144" s="703">
        <f t="shared" si="434"/>
        <v>0</v>
      </c>
      <c r="AO144" s="703">
        <f t="shared" si="434"/>
        <v>0</v>
      </c>
      <c r="AP144" s="703">
        <f t="shared" si="434"/>
        <v>0</v>
      </c>
      <c r="AQ144" s="703">
        <f t="shared" si="434"/>
        <v>0</v>
      </c>
      <c r="AR144" s="703">
        <f t="shared" si="434"/>
        <v>0</v>
      </c>
      <c r="AS144" s="703">
        <f t="shared" si="434"/>
        <v>0</v>
      </c>
      <c r="AT144" s="703">
        <f t="shared" si="434"/>
        <v>0</v>
      </c>
      <c r="AU144" s="703">
        <f t="shared" si="434"/>
        <v>0</v>
      </c>
      <c r="AV144" s="703">
        <f t="shared" si="434"/>
        <v>0</v>
      </c>
      <c r="AW144" s="703">
        <f t="shared" si="434"/>
        <v>0</v>
      </c>
      <c r="AX144" s="703">
        <f t="shared" si="434"/>
        <v>0</v>
      </c>
      <c r="AY144" s="703">
        <f t="shared" si="434"/>
        <v>0</v>
      </c>
      <c r="AZ144" s="703">
        <f t="shared" si="434"/>
        <v>0</v>
      </c>
      <c r="BA144" s="703">
        <f t="shared" si="434"/>
        <v>0</v>
      </c>
      <c r="BB144" s="703">
        <f t="shared" si="434"/>
        <v>0</v>
      </c>
      <c r="BC144" s="703">
        <f t="shared" si="434"/>
        <v>0</v>
      </c>
      <c r="BD144" s="703">
        <f t="shared" si="434"/>
        <v>0</v>
      </c>
      <c r="BE144" s="703">
        <f t="shared" ref="BE144:DP144" si="435">SUM(BE142:BE143)</f>
        <v>0</v>
      </c>
      <c r="BF144" s="703">
        <f t="shared" si="435"/>
        <v>0</v>
      </c>
      <c r="BG144" s="703">
        <f t="shared" si="435"/>
        <v>0</v>
      </c>
      <c r="BH144" s="703">
        <f t="shared" si="435"/>
        <v>0</v>
      </c>
      <c r="BI144" s="703">
        <f t="shared" si="435"/>
        <v>0</v>
      </c>
      <c r="BJ144" s="703">
        <f t="shared" si="435"/>
        <v>0</v>
      </c>
      <c r="BK144" s="703">
        <f t="shared" si="435"/>
        <v>0</v>
      </c>
      <c r="BL144" s="703">
        <f t="shared" si="435"/>
        <v>0</v>
      </c>
      <c r="BM144" s="703">
        <f t="shared" si="435"/>
        <v>0</v>
      </c>
      <c r="BN144" s="703">
        <f t="shared" si="435"/>
        <v>0</v>
      </c>
      <c r="BO144" s="703">
        <f t="shared" si="435"/>
        <v>0</v>
      </c>
      <c r="BP144" s="703">
        <f t="shared" si="435"/>
        <v>0</v>
      </c>
      <c r="BQ144" s="703">
        <f t="shared" si="435"/>
        <v>0</v>
      </c>
      <c r="BR144" s="703">
        <f t="shared" si="435"/>
        <v>0</v>
      </c>
      <c r="BS144" s="703">
        <f t="shared" si="435"/>
        <v>0</v>
      </c>
      <c r="BT144" s="703">
        <f t="shared" si="435"/>
        <v>0</v>
      </c>
      <c r="BU144" s="703">
        <f t="shared" si="435"/>
        <v>0</v>
      </c>
      <c r="BV144" s="703">
        <f t="shared" si="435"/>
        <v>0</v>
      </c>
      <c r="BW144" s="703">
        <f t="shared" si="435"/>
        <v>0</v>
      </c>
      <c r="BX144" s="703">
        <f t="shared" si="435"/>
        <v>0</v>
      </c>
      <c r="BY144" s="703">
        <f t="shared" si="435"/>
        <v>0</v>
      </c>
      <c r="BZ144" s="703">
        <f t="shared" si="435"/>
        <v>0</v>
      </c>
      <c r="CA144" s="703">
        <f t="shared" si="435"/>
        <v>0</v>
      </c>
      <c r="CB144" s="703">
        <f t="shared" si="435"/>
        <v>0</v>
      </c>
      <c r="CC144" s="703">
        <f t="shared" si="435"/>
        <v>0</v>
      </c>
      <c r="CD144" s="703">
        <f t="shared" si="435"/>
        <v>0</v>
      </c>
      <c r="CE144" s="703">
        <f t="shared" si="435"/>
        <v>0</v>
      </c>
      <c r="CF144" s="703">
        <f t="shared" si="435"/>
        <v>0</v>
      </c>
      <c r="CG144" s="703">
        <f t="shared" si="435"/>
        <v>0</v>
      </c>
      <c r="CH144" s="703">
        <f t="shared" si="435"/>
        <v>0</v>
      </c>
      <c r="CI144" s="703">
        <f t="shared" si="435"/>
        <v>0</v>
      </c>
      <c r="CJ144" s="703">
        <f t="shared" si="435"/>
        <v>0</v>
      </c>
      <c r="CK144" s="703">
        <f t="shared" si="435"/>
        <v>0</v>
      </c>
      <c r="CL144" s="703">
        <f t="shared" si="435"/>
        <v>0</v>
      </c>
      <c r="CM144" s="703">
        <f t="shared" si="435"/>
        <v>0</v>
      </c>
      <c r="CN144" s="703">
        <f t="shared" si="435"/>
        <v>0</v>
      </c>
      <c r="CO144" s="703">
        <f t="shared" si="435"/>
        <v>0</v>
      </c>
      <c r="CP144" s="703">
        <f t="shared" si="435"/>
        <v>0</v>
      </c>
      <c r="CQ144" s="703">
        <f t="shared" si="435"/>
        <v>0</v>
      </c>
      <c r="CR144" s="703">
        <f t="shared" si="435"/>
        <v>0</v>
      </c>
      <c r="CS144" s="703">
        <f t="shared" si="435"/>
        <v>0</v>
      </c>
      <c r="CT144" s="703">
        <f t="shared" si="435"/>
        <v>0</v>
      </c>
      <c r="CU144" s="703">
        <f t="shared" si="435"/>
        <v>0</v>
      </c>
      <c r="CV144" s="703">
        <f t="shared" si="435"/>
        <v>0</v>
      </c>
      <c r="CW144" s="703">
        <f t="shared" si="435"/>
        <v>0</v>
      </c>
      <c r="CX144" s="703">
        <f t="shared" si="435"/>
        <v>0</v>
      </c>
      <c r="CY144" s="703">
        <f t="shared" si="435"/>
        <v>0</v>
      </c>
      <c r="CZ144" s="703">
        <f t="shared" si="435"/>
        <v>0</v>
      </c>
      <c r="DA144" s="703">
        <f t="shared" si="435"/>
        <v>0</v>
      </c>
      <c r="DB144" s="703">
        <f t="shared" si="435"/>
        <v>0</v>
      </c>
      <c r="DC144" s="703">
        <f t="shared" si="435"/>
        <v>0</v>
      </c>
      <c r="DD144" s="703">
        <f t="shared" si="435"/>
        <v>0</v>
      </c>
      <c r="DE144" s="703">
        <f t="shared" si="435"/>
        <v>0</v>
      </c>
      <c r="DF144" s="703">
        <f t="shared" si="435"/>
        <v>0</v>
      </c>
      <c r="DG144" s="703">
        <f t="shared" si="435"/>
        <v>0</v>
      </c>
      <c r="DH144" s="703">
        <f t="shared" si="435"/>
        <v>0</v>
      </c>
      <c r="DI144" s="703">
        <f t="shared" si="435"/>
        <v>0</v>
      </c>
      <c r="DJ144" s="703">
        <f t="shared" si="435"/>
        <v>0</v>
      </c>
      <c r="DK144" s="703">
        <f t="shared" si="435"/>
        <v>0</v>
      </c>
      <c r="DL144" s="703">
        <f t="shared" si="435"/>
        <v>0</v>
      </c>
      <c r="DM144" s="703">
        <f t="shared" si="435"/>
        <v>0</v>
      </c>
      <c r="DN144" s="703">
        <f t="shared" si="435"/>
        <v>0</v>
      </c>
      <c r="DO144" s="703">
        <f t="shared" si="435"/>
        <v>0</v>
      </c>
      <c r="DP144" s="703">
        <f t="shared" si="435"/>
        <v>0</v>
      </c>
      <c r="DQ144" s="703">
        <f t="shared" ref="DQ144:GB144" si="436">SUM(DQ142:DQ143)</f>
        <v>0</v>
      </c>
      <c r="DR144" s="703">
        <f t="shared" si="436"/>
        <v>0</v>
      </c>
      <c r="DS144" s="703">
        <f t="shared" si="436"/>
        <v>0</v>
      </c>
      <c r="DT144" s="703">
        <f t="shared" si="436"/>
        <v>0</v>
      </c>
      <c r="DU144" s="703">
        <f t="shared" si="436"/>
        <v>0</v>
      </c>
      <c r="DV144" s="703">
        <f t="shared" si="436"/>
        <v>0</v>
      </c>
      <c r="DW144" s="703">
        <f t="shared" si="436"/>
        <v>0</v>
      </c>
      <c r="DX144" s="703">
        <f t="shared" si="436"/>
        <v>0</v>
      </c>
      <c r="DY144" s="703">
        <f t="shared" si="436"/>
        <v>0</v>
      </c>
      <c r="DZ144" s="703">
        <f t="shared" si="436"/>
        <v>0</v>
      </c>
      <c r="EA144" s="703">
        <f t="shared" si="436"/>
        <v>0</v>
      </c>
      <c r="EB144" s="703">
        <f t="shared" si="436"/>
        <v>0</v>
      </c>
      <c r="EC144" s="703">
        <f t="shared" si="436"/>
        <v>0</v>
      </c>
      <c r="ED144" s="703">
        <f t="shared" si="436"/>
        <v>0</v>
      </c>
      <c r="EE144" s="703">
        <f t="shared" si="436"/>
        <v>0</v>
      </c>
      <c r="EF144" s="703">
        <f t="shared" si="436"/>
        <v>0</v>
      </c>
      <c r="EG144" s="703">
        <f t="shared" si="436"/>
        <v>0</v>
      </c>
      <c r="EH144" s="703">
        <f t="shared" si="436"/>
        <v>0</v>
      </c>
      <c r="EI144" s="703">
        <f t="shared" si="436"/>
        <v>0</v>
      </c>
      <c r="EJ144" s="703">
        <f t="shared" si="436"/>
        <v>0</v>
      </c>
      <c r="EK144" s="703">
        <f t="shared" si="436"/>
        <v>0</v>
      </c>
      <c r="EL144" s="703">
        <f t="shared" si="436"/>
        <v>0</v>
      </c>
      <c r="EM144" s="703">
        <f t="shared" si="436"/>
        <v>0</v>
      </c>
      <c r="EN144" s="703">
        <f t="shared" si="436"/>
        <v>0</v>
      </c>
      <c r="EO144" s="703">
        <f t="shared" si="436"/>
        <v>0</v>
      </c>
      <c r="EP144" s="703">
        <f t="shared" si="436"/>
        <v>0</v>
      </c>
      <c r="EQ144" s="703">
        <f t="shared" si="436"/>
        <v>0</v>
      </c>
      <c r="ER144" s="703">
        <f t="shared" si="436"/>
        <v>0</v>
      </c>
      <c r="ES144" s="703">
        <f t="shared" si="436"/>
        <v>0</v>
      </c>
      <c r="ET144" s="703">
        <f t="shared" si="436"/>
        <v>0</v>
      </c>
      <c r="EU144" s="703">
        <f t="shared" si="436"/>
        <v>0</v>
      </c>
      <c r="EV144" s="703">
        <f t="shared" si="436"/>
        <v>0</v>
      </c>
      <c r="EW144" s="703">
        <f t="shared" si="436"/>
        <v>0</v>
      </c>
      <c r="EX144" s="703">
        <f t="shared" si="436"/>
        <v>0</v>
      </c>
      <c r="EY144" s="703">
        <f t="shared" si="436"/>
        <v>0</v>
      </c>
      <c r="EZ144" s="703">
        <f t="shared" si="436"/>
        <v>0</v>
      </c>
      <c r="FA144" s="703">
        <f t="shared" si="436"/>
        <v>0</v>
      </c>
      <c r="FB144" s="703">
        <f t="shared" si="436"/>
        <v>0</v>
      </c>
      <c r="FC144" s="703">
        <f t="shared" si="436"/>
        <v>0</v>
      </c>
      <c r="FD144" s="703">
        <f t="shared" si="436"/>
        <v>0</v>
      </c>
      <c r="FE144" s="703">
        <f t="shared" si="436"/>
        <v>0</v>
      </c>
      <c r="FF144" s="703">
        <f t="shared" si="436"/>
        <v>0</v>
      </c>
      <c r="FG144" s="703">
        <f t="shared" si="436"/>
        <v>0</v>
      </c>
      <c r="FH144" s="703">
        <f t="shared" si="436"/>
        <v>0</v>
      </c>
      <c r="FI144" s="703">
        <f t="shared" si="436"/>
        <v>0</v>
      </c>
      <c r="FJ144" s="703">
        <f t="shared" si="436"/>
        <v>0</v>
      </c>
      <c r="FK144" s="703">
        <f t="shared" si="436"/>
        <v>0</v>
      </c>
      <c r="FL144" s="703">
        <f t="shared" si="436"/>
        <v>0</v>
      </c>
      <c r="FM144" s="703">
        <f t="shared" si="436"/>
        <v>0</v>
      </c>
      <c r="FN144" s="703">
        <f t="shared" si="436"/>
        <v>0</v>
      </c>
      <c r="FO144" s="703">
        <f t="shared" si="436"/>
        <v>0</v>
      </c>
      <c r="FP144" s="703">
        <f t="shared" si="436"/>
        <v>0</v>
      </c>
      <c r="FQ144" s="703">
        <f t="shared" si="436"/>
        <v>0</v>
      </c>
      <c r="FR144" s="703">
        <f t="shared" si="436"/>
        <v>0</v>
      </c>
      <c r="FS144" s="703">
        <f t="shared" si="436"/>
        <v>0</v>
      </c>
      <c r="FT144" s="703">
        <f t="shared" si="436"/>
        <v>0</v>
      </c>
      <c r="FU144" s="703">
        <f t="shared" si="436"/>
        <v>0</v>
      </c>
      <c r="FV144" s="703">
        <f t="shared" si="436"/>
        <v>0</v>
      </c>
      <c r="FW144" s="703">
        <f t="shared" si="436"/>
        <v>0</v>
      </c>
      <c r="FX144" s="703">
        <f t="shared" si="436"/>
        <v>0</v>
      </c>
      <c r="FY144" s="703">
        <f t="shared" si="436"/>
        <v>0</v>
      </c>
      <c r="FZ144" s="703">
        <f t="shared" si="436"/>
        <v>0</v>
      </c>
      <c r="GA144" s="703">
        <f t="shared" si="436"/>
        <v>0</v>
      </c>
      <c r="GB144" s="703">
        <f t="shared" si="436"/>
        <v>0</v>
      </c>
      <c r="GC144" s="703">
        <f t="shared" ref="GC144:GJ144" si="437">SUM(GC142:GC143)</f>
        <v>0</v>
      </c>
      <c r="GD144" s="703">
        <f t="shared" si="437"/>
        <v>0</v>
      </c>
      <c r="GE144" s="703">
        <f t="shared" si="437"/>
        <v>0</v>
      </c>
      <c r="GF144" s="703">
        <f t="shared" si="437"/>
        <v>0</v>
      </c>
      <c r="GG144" s="703">
        <f t="shared" si="437"/>
        <v>0</v>
      </c>
      <c r="GH144" s="703">
        <f t="shared" si="437"/>
        <v>0</v>
      </c>
      <c r="GI144" s="703">
        <f t="shared" si="437"/>
        <v>0</v>
      </c>
      <c r="GJ144" s="703">
        <f t="shared" si="437"/>
        <v>0</v>
      </c>
    </row>
    <row r="145" spans="1:192" x14ac:dyDescent="0.25">
      <c r="E145" s="6"/>
    </row>
    <row r="146" spans="1:192" x14ac:dyDescent="0.25">
      <c r="B146" s="15" t="s">
        <v>456</v>
      </c>
      <c r="E146" s="6"/>
    </row>
    <row r="147" spans="1:192" s="290" customFormat="1" x14ac:dyDescent="0.25">
      <c r="A147" s="590"/>
      <c r="B147" s="590"/>
      <c r="C147" s="591"/>
      <c r="D147" s="116"/>
      <c r="E147" s="475" t="str">
        <f xml:space="preserve"> InpC!E$172</f>
        <v>Shareholder loan annual interest rate</v>
      </c>
      <c r="F147" s="475">
        <f xml:space="preserve"> InpC!F$172</f>
        <v>0.09</v>
      </c>
      <c r="G147" s="475" t="str">
        <f xml:space="preserve"> InpC!G$172</f>
        <v>% p.a.</v>
      </c>
      <c r="H147" s="289"/>
      <c r="I147" s="113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  <c r="AY147" s="289"/>
      <c r="AZ147" s="289"/>
      <c r="BA147" s="289"/>
      <c r="BB147" s="289"/>
      <c r="BC147" s="289"/>
      <c r="BD147" s="289"/>
      <c r="BE147" s="289"/>
      <c r="BF147" s="289"/>
      <c r="BG147" s="289"/>
      <c r="BH147" s="289"/>
      <c r="BI147" s="289"/>
      <c r="BJ147" s="289"/>
      <c r="BK147" s="289"/>
      <c r="BL147" s="289"/>
      <c r="BM147" s="289"/>
      <c r="BN147" s="289"/>
      <c r="BO147" s="289"/>
      <c r="BP147" s="289"/>
      <c r="BQ147" s="289"/>
      <c r="BR147" s="289"/>
      <c r="BS147" s="289"/>
      <c r="BT147" s="289"/>
      <c r="BU147" s="289"/>
      <c r="BV147" s="289"/>
      <c r="BW147" s="289"/>
      <c r="BX147" s="289"/>
      <c r="BY147" s="289"/>
      <c r="BZ147" s="289"/>
      <c r="CA147" s="289"/>
      <c r="CB147" s="289"/>
      <c r="CC147" s="289"/>
      <c r="CD147" s="289"/>
      <c r="CE147" s="289"/>
      <c r="CF147" s="289"/>
      <c r="CG147" s="289"/>
      <c r="CH147" s="289"/>
      <c r="CI147" s="289"/>
      <c r="CJ147" s="289"/>
      <c r="CK147" s="289"/>
      <c r="CL147" s="289"/>
      <c r="CM147" s="289"/>
      <c r="CN147" s="289"/>
      <c r="CO147" s="289"/>
      <c r="CP147" s="289"/>
      <c r="CQ147" s="289"/>
      <c r="CR147" s="289"/>
      <c r="CS147" s="289"/>
      <c r="CT147" s="289"/>
      <c r="CU147" s="289"/>
      <c r="CV147" s="289"/>
      <c r="CW147" s="289"/>
      <c r="CX147" s="289"/>
      <c r="CY147" s="289"/>
      <c r="CZ147" s="289"/>
      <c r="DA147" s="289"/>
      <c r="DB147" s="289"/>
      <c r="DC147" s="289"/>
      <c r="DD147" s="289"/>
      <c r="DE147" s="289"/>
      <c r="DF147" s="289"/>
      <c r="DG147" s="289"/>
      <c r="DH147" s="289"/>
      <c r="DI147" s="289"/>
      <c r="DJ147" s="289"/>
      <c r="DK147" s="289"/>
      <c r="DL147" s="289"/>
      <c r="DM147" s="289"/>
      <c r="DN147" s="289"/>
      <c r="DO147" s="289"/>
      <c r="DP147" s="289"/>
      <c r="DQ147" s="289"/>
      <c r="DR147" s="289"/>
      <c r="DS147" s="289"/>
      <c r="DT147" s="289"/>
      <c r="DU147" s="289"/>
      <c r="DV147" s="289"/>
      <c r="DW147" s="289"/>
      <c r="DX147" s="289"/>
      <c r="DY147" s="289"/>
      <c r="DZ147" s="289"/>
      <c r="EA147" s="289"/>
      <c r="EB147" s="289"/>
      <c r="EC147" s="289"/>
      <c r="ED147" s="289"/>
      <c r="EE147" s="289"/>
      <c r="EF147" s="289"/>
      <c r="EG147" s="289"/>
      <c r="EH147" s="289"/>
      <c r="EI147" s="289"/>
      <c r="EJ147" s="289"/>
      <c r="EK147" s="289"/>
      <c r="EL147" s="289"/>
      <c r="EM147" s="289"/>
      <c r="EN147" s="289"/>
      <c r="EO147" s="289"/>
      <c r="EP147" s="289"/>
      <c r="EQ147" s="289"/>
      <c r="ER147" s="289"/>
      <c r="ES147" s="289"/>
      <c r="ET147" s="289"/>
      <c r="EU147" s="289"/>
      <c r="EV147" s="289"/>
      <c r="EW147" s="289"/>
      <c r="EX147" s="289"/>
      <c r="EY147" s="289"/>
      <c r="EZ147" s="289"/>
      <c r="FA147" s="289"/>
      <c r="FB147" s="289"/>
      <c r="FC147" s="289"/>
      <c r="FD147" s="289"/>
      <c r="FE147" s="289"/>
      <c r="FF147" s="289"/>
      <c r="FG147" s="289"/>
      <c r="FH147" s="289"/>
      <c r="FI147" s="289"/>
      <c r="FJ147" s="289"/>
      <c r="FK147" s="289"/>
      <c r="FL147" s="289"/>
      <c r="FM147" s="289"/>
      <c r="FN147" s="289"/>
      <c r="FO147" s="289"/>
      <c r="FP147" s="289"/>
      <c r="FQ147" s="289"/>
      <c r="FR147" s="289"/>
      <c r="FS147" s="289"/>
      <c r="FT147" s="289"/>
      <c r="FU147" s="289"/>
      <c r="FV147" s="289"/>
      <c r="FW147" s="289"/>
      <c r="FX147" s="289"/>
      <c r="FY147" s="289"/>
      <c r="FZ147" s="289"/>
      <c r="GA147" s="289"/>
      <c r="GB147" s="289"/>
      <c r="GC147" s="289"/>
      <c r="GD147" s="289"/>
      <c r="GE147" s="289"/>
      <c r="GF147" s="289"/>
      <c r="GG147" s="289"/>
      <c r="GH147" s="289"/>
      <c r="GI147" s="289"/>
      <c r="GJ147" s="289"/>
    </row>
    <row r="148" spans="1:192" x14ac:dyDescent="0.25">
      <c r="E148" s="192" t="str">
        <f xml:space="preserve"> InpC!E$214</f>
        <v>Number of periods in a year</v>
      </c>
      <c r="F148" s="192">
        <f xml:space="preserve"> InpC!F$214</f>
        <v>2</v>
      </c>
      <c r="G148" s="192" t="str">
        <f xml:space="preserve"> InpC!G$214</f>
        <v>periods</v>
      </c>
    </row>
    <row r="149" spans="1:192" x14ac:dyDescent="0.25">
      <c r="E149" s="12" t="str">
        <f t="shared" ref="E149:AJ149" si="438" xml:space="preserve"> E$179</f>
        <v>Shareholder loan balance BEG</v>
      </c>
      <c r="F149" s="12">
        <f t="shared" si="438"/>
        <v>0</v>
      </c>
      <c r="G149" s="12" t="str">
        <f t="shared" si="438"/>
        <v>$ 000s</v>
      </c>
      <c r="H149" s="12">
        <f t="shared" si="438"/>
        <v>0</v>
      </c>
      <c r="I149" s="12">
        <f t="shared" si="438"/>
        <v>0</v>
      </c>
      <c r="J149" s="12">
        <f t="shared" si="438"/>
        <v>0</v>
      </c>
      <c r="K149" s="12">
        <f t="shared" si="438"/>
        <v>0</v>
      </c>
      <c r="L149" s="12">
        <f t="shared" si="438"/>
        <v>0</v>
      </c>
      <c r="M149" s="12">
        <f t="shared" si="438"/>
        <v>0</v>
      </c>
      <c r="N149" s="12">
        <f t="shared" si="438"/>
        <v>0</v>
      </c>
      <c r="O149" s="12">
        <f t="shared" si="438"/>
        <v>0</v>
      </c>
      <c r="P149" s="12">
        <f t="shared" si="438"/>
        <v>0</v>
      </c>
      <c r="Q149" s="12">
        <f t="shared" si="438"/>
        <v>90965.413482615302</v>
      </c>
      <c r="R149" s="12">
        <f t="shared" si="438"/>
        <v>89107.837456774956</v>
      </c>
      <c r="S149" s="12">
        <f t="shared" si="438"/>
        <v>87779.100575390868</v>
      </c>
      <c r="T149" s="12">
        <f t="shared" si="438"/>
        <v>87131.133279214686</v>
      </c>
      <c r="U149" s="12">
        <f t="shared" si="438"/>
        <v>86514.770127631942</v>
      </c>
      <c r="V149" s="12">
        <f t="shared" si="438"/>
        <v>85849.506755621318</v>
      </c>
      <c r="W149" s="12">
        <f t="shared" si="438"/>
        <v>85222.698501955063</v>
      </c>
      <c r="X149" s="12">
        <f t="shared" si="438"/>
        <v>84531.879182516015</v>
      </c>
      <c r="Y149" s="12">
        <f t="shared" si="438"/>
        <v>83864.805829167657</v>
      </c>
      <c r="Z149" s="12">
        <f t="shared" si="438"/>
        <v>83174.560402620205</v>
      </c>
      <c r="AA149" s="12">
        <f t="shared" si="438"/>
        <v>82500.859847648826</v>
      </c>
      <c r="AB149" s="12">
        <f t="shared" si="438"/>
        <v>81777.069080739559</v>
      </c>
      <c r="AC149" s="12">
        <f t="shared" si="438"/>
        <v>81081.848954499568</v>
      </c>
      <c r="AD149" s="12">
        <f t="shared" si="438"/>
        <v>80335.988205704722</v>
      </c>
      <c r="AE149" s="12">
        <f t="shared" si="438"/>
        <v>79625.059203723693</v>
      </c>
      <c r="AF149" s="12">
        <f t="shared" si="438"/>
        <v>78848.754313271158</v>
      </c>
      <c r="AG149" s="12">
        <f t="shared" si="438"/>
        <v>78092.987323499008</v>
      </c>
      <c r="AH149" s="12">
        <f t="shared" si="438"/>
        <v>77310.872515249663</v>
      </c>
      <c r="AI149" s="12">
        <f t="shared" si="438"/>
        <v>76542.133937369668</v>
      </c>
      <c r="AJ149" s="12">
        <f t="shared" si="438"/>
        <v>75720.930037475133</v>
      </c>
      <c r="AK149" s="12">
        <f t="shared" ref="AK149:CV149" si="439" xml:space="preserve"> AK$179</f>
        <v>74924.359852538983</v>
      </c>
      <c r="AL149" s="12">
        <f t="shared" si="439"/>
        <v>74074.517320687504</v>
      </c>
      <c r="AM149" s="12">
        <f t="shared" si="439"/>
        <v>73255.083489489873</v>
      </c>
      <c r="AN149" s="12">
        <f t="shared" si="439"/>
        <v>72367.968562563445</v>
      </c>
      <c r="AO149" s="12">
        <f t="shared" si="439"/>
        <v>71497.127484560799</v>
      </c>
      <c r="AP149" s="12">
        <f t="shared" si="439"/>
        <v>70595.640626402223</v>
      </c>
      <c r="AQ149" s="12">
        <f t="shared" si="439"/>
        <v>69703.226489431021</v>
      </c>
      <c r="AR149" s="12">
        <f t="shared" si="439"/>
        <v>68754.811582997223</v>
      </c>
      <c r="AS149" s="12">
        <f t="shared" si="439"/>
        <v>67825.825514827229</v>
      </c>
      <c r="AT149" s="12">
        <f t="shared" si="439"/>
        <v>66839.668431635524</v>
      </c>
      <c r="AU149" s="12">
        <f t="shared" si="439"/>
        <v>65877.998607034009</v>
      </c>
      <c r="AV149" s="12">
        <f t="shared" si="439"/>
        <v>64844.99471816689</v>
      </c>
      <c r="AW149" s="12">
        <f t="shared" si="439"/>
        <v>63822.512310309685</v>
      </c>
      <c r="AX149" s="12">
        <f t="shared" si="439"/>
        <v>57975.071896109992</v>
      </c>
      <c r="AY149" s="12">
        <f t="shared" si="439"/>
        <v>51993.966273096776</v>
      </c>
      <c r="AZ149" s="12">
        <f t="shared" si="439"/>
        <v>40926.059631614538</v>
      </c>
      <c r="BA149" s="12">
        <f t="shared" si="439"/>
        <v>29580.315189063367</v>
      </c>
      <c r="BB149" s="12">
        <f t="shared" si="439"/>
        <v>17680.502132956164</v>
      </c>
      <c r="BC149" s="12">
        <f t="shared" si="439"/>
        <v>5753.6787272934125</v>
      </c>
      <c r="BD149" s="12">
        <f t="shared" si="439"/>
        <v>0</v>
      </c>
      <c r="BE149" s="12">
        <f t="shared" si="439"/>
        <v>0</v>
      </c>
      <c r="BF149" s="12">
        <f t="shared" si="439"/>
        <v>0</v>
      </c>
      <c r="BG149" s="12">
        <f t="shared" si="439"/>
        <v>0</v>
      </c>
      <c r="BH149" s="12">
        <f t="shared" si="439"/>
        <v>0</v>
      </c>
      <c r="BI149" s="12">
        <f t="shared" si="439"/>
        <v>0</v>
      </c>
      <c r="BJ149" s="12">
        <f t="shared" si="439"/>
        <v>0</v>
      </c>
      <c r="BK149" s="12">
        <f t="shared" si="439"/>
        <v>0</v>
      </c>
      <c r="BL149" s="12">
        <f t="shared" si="439"/>
        <v>0</v>
      </c>
      <c r="BM149" s="12">
        <f t="shared" si="439"/>
        <v>0</v>
      </c>
      <c r="BN149" s="12">
        <f t="shared" si="439"/>
        <v>0</v>
      </c>
      <c r="BO149" s="12">
        <f t="shared" si="439"/>
        <v>0</v>
      </c>
      <c r="BP149" s="12">
        <f t="shared" si="439"/>
        <v>0</v>
      </c>
      <c r="BQ149" s="12">
        <f t="shared" si="439"/>
        <v>0</v>
      </c>
      <c r="BR149" s="12">
        <f t="shared" si="439"/>
        <v>0</v>
      </c>
      <c r="BS149" s="12">
        <f t="shared" si="439"/>
        <v>0</v>
      </c>
      <c r="BT149" s="12">
        <f t="shared" si="439"/>
        <v>0</v>
      </c>
      <c r="BU149" s="12">
        <f t="shared" si="439"/>
        <v>0</v>
      </c>
      <c r="BV149" s="12">
        <f t="shared" si="439"/>
        <v>0</v>
      </c>
      <c r="BW149" s="12">
        <f t="shared" si="439"/>
        <v>0</v>
      </c>
      <c r="BX149" s="12">
        <f t="shared" si="439"/>
        <v>0</v>
      </c>
      <c r="BY149" s="12">
        <f t="shared" si="439"/>
        <v>0</v>
      </c>
      <c r="BZ149" s="12">
        <f t="shared" si="439"/>
        <v>0</v>
      </c>
      <c r="CA149" s="12">
        <f t="shared" si="439"/>
        <v>0</v>
      </c>
      <c r="CB149" s="12">
        <f t="shared" si="439"/>
        <v>0</v>
      </c>
      <c r="CC149" s="12">
        <f t="shared" si="439"/>
        <v>0</v>
      </c>
      <c r="CD149" s="12">
        <f t="shared" si="439"/>
        <v>0</v>
      </c>
      <c r="CE149" s="12">
        <f t="shared" si="439"/>
        <v>0</v>
      </c>
      <c r="CF149" s="12">
        <f t="shared" si="439"/>
        <v>0</v>
      </c>
      <c r="CG149" s="12">
        <f t="shared" si="439"/>
        <v>0</v>
      </c>
      <c r="CH149" s="12">
        <f t="shared" si="439"/>
        <v>0</v>
      </c>
      <c r="CI149" s="12">
        <f t="shared" si="439"/>
        <v>0</v>
      </c>
      <c r="CJ149" s="12">
        <f t="shared" si="439"/>
        <v>0</v>
      </c>
      <c r="CK149" s="12">
        <f t="shared" si="439"/>
        <v>0</v>
      </c>
      <c r="CL149" s="12">
        <f t="shared" si="439"/>
        <v>0</v>
      </c>
      <c r="CM149" s="12">
        <f t="shared" si="439"/>
        <v>0</v>
      </c>
      <c r="CN149" s="12">
        <f t="shared" si="439"/>
        <v>0</v>
      </c>
      <c r="CO149" s="12">
        <f t="shared" si="439"/>
        <v>0</v>
      </c>
      <c r="CP149" s="12">
        <f t="shared" si="439"/>
        <v>0</v>
      </c>
      <c r="CQ149" s="12">
        <f t="shared" si="439"/>
        <v>0</v>
      </c>
      <c r="CR149" s="12">
        <f t="shared" si="439"/>
        <v>0</v>
      </c>
      <c r="CS149" s="12">
        <f t="shared" si="439"/>
        <v>0</v>
      </c>
      <c r="CT149" s="12">
        <f t="shared" si="439"/>
        <v>0</v>
      </c>
      <c r="CU149" s="12">
        <f t="shared" si="439"/>
        <v>0</v>
      </c>
      <c r="CV149" s="12">
        <f t="shared" si="439"/>
        <v>0</v>
      </c>
      <c r="CW149" s="12">
        <f t="shared" ref="CW149:FH149" si="440" xml:space="preserve"> CW$179</f>
        <v>0</v>
      </c>
      <c r="CX149" s="12">
        <f t="shared" si="440"/>
        <v>0</v>
      </c>
      <c r="CY149" s="12">
        <f t="shared" si="440"/>
        <v>0</v>
      </c>
      <c r="CZ149" s="12">
        <f t="shared" si="440"/>
        <v>0</v>
      </c>
      <c r="DA149" s="12">
        <f t="shared" si="440"/>
        <v>0</v>
      </c>
      <c r="DB149" s="12">
        <f t="shared" si="440"/>
        <v>0</v>
      </c>
      <c r="DC149" s="12">
        <f t="shared" si="440"/>
        <v>0</v>
      </c>
      <c r="DD149" s="12">
        <f t="shared" si="440"/>
        <v>0</v>
      </c>
      <c r="DE149" s="12">
        <f t="shared" si="440"/>
        <v>0</v>
      </c>
      <c r="DF149" s="12">
        <f t="shared" si="440"/>
        <v>0</v>
      </c>
      <c r="DG149" s="12">
        <f t="shared" si="440"/>
        <v>0</v>
      </c>
      <c r="DH149" s="12">
        <f t="shared" si="440"/>
        <v>0</v>
      </c>
      <c r="DI149" s="12">
        <f t="shared" si="440"/>
        <v>0</v>
      </c>
      <c r="DJ149" s="12">
        <f t="shared" si="440"/>
        <v>0</v>
      </c>
      <c r="DK149" s="12">
        <f t="shared" si="440"/>
        <v>0</v>
      </c>
      <c r="DL149" s="12">
        <f t="shared" si="440"/>
        <v>0</v>
      </c>
      <c r="DM149" s="12">
        <f t="shared" si="440"/>
        <v>0</v>
      </c>
      <c r="DN149" s="12">
        <f t="shared" si="440"/>
        <v>0</v>
      </c>
      <c r="DO149" s="12">
        <f t="shared" si="440"/>
        <v>0</v>
      </c>
      <c r="DP149" s="12">
        <f t="shared" si="440"/>
        <v>0</v>
      </c>
      <c r="DQ149" s="12">
        <f t="shared" si="440"/>
        <v>0</v>
      </c>
      <c r="DR149" s="12">
        <f t="shared" si="440"/>
        <v>0</v>
      </c>
      <c r="DS149" s="12">
        <f t="shared" si="440"/>
        <v>0</v>
      </c>
      <c r="DT149" s="12">
        <f t="shared" si="440"/>
        <v>0</v>
      </c>
      <c r="DU149" s="12">
        <f t="shared" si="440"/>
        <v>0</v>
      </c>
      <c r="DV149" s="12">
        <f t="shared" si="440"/>
        <v>0</v>
      </c>
      <c r="DW149" s="12">
        <f t="shared" si="440"/>
        <v>0</v>
      </c>
      <c r="DX149" s="12">
        <f t="shared" si="440"/>
        <v>0</v>
      </c>
      <c r="DY149" s="12">
        <f t="shared" si="440"/>
        <v>0</v>
      </c>
      <c r="DZ149" s="12">
        <f t="shared" si="440"/>
        <v>0</v>
      </c>
      <c r="EA149" s="12">
        <f t="shared" si="440"/>
        <v>0</v>
      </c>
      <c r="EB149" s="12">
        <f t="shared" si="440"/>
        <v>0</v>
      </c>
      <c r="EC149" s="12">
        <f t="shared" si="440"/>
        <v>0</v>
      </c>
      <c r="ED149" s="12">
        <f t="shared" si="440"/>
        <v>0</v>
      </c>
      <c r="EE149" s="12">
        <f t="shared" si="440"/>
        <v>0</v>
      </c>
      <c r="EF149" s="12">
        <f t="shared" si="440"/>
        <v>0</v>
      </c>
      <c r="EG149" s="12">
        <f t="shared" si="440"/>
        <v>0</v>
      </c>
      <c r="EH149" s="12">
        <f t="shared" si="440"/>
        <v>0</v>
      </c>
      <c r="EI149" s="12">
        <f t="shared" si="440"/>
        <v>0</v>
      </c>
      <c r="EJ149" s="12">
        <f t="shared" si="440"/>
        <v>0</v>
      </c>
      <c r="EK149" s="12">
        <f t="shared" si="440"/>
        <v>0</v>
      </c>
      <c r="EL149" s="12">
        <f t="shared" si="440"/>
        <v>0</v>
      </c>
      <c r="EM149" s="12">
        <f t="shared" si="440"/>
        <v>0</v>
      </c>
      <c r="EN149" s="12">
        <f t="shared" si="440"/>
        <v>0</v>
      </c>
      <c r="EO149" s="12">
        <f t="shared" si="440"/>
        <v>0</v>
      </c>
      <c r="EP149" s="12">
        <f t="shared" si="440"/>
        <v>0</v>
      </c>
      <c r="EQ149" s="12">
        <f t="shared" si="440"/>
        <v>0</v>
      </c>
      <c r="ER149" s="12">
        <f t="shared" si="440"/>
        <v>0</v>
      </c>
      <c r="ES149" s="12">
        <f t="shared" si="440"/>
        <v>0</v>
      </c>
      <c r="ET149" s="12">
        <f t="shared" si="440"/>
        <v>0</v>
      </c>
      <c r="EU149" s="12">
        <f t="shared" si="440"/>
        <v>0</v>
      </c>
      <c r="EV149" s="12">
        <f t="shared" si="440"/>
        <v>0</v>
      </c>
      <c r="EW149" s="12">
        <f t="shared" si="440"/>
        <v>0</v>
      </c>
      <c r="EX149" s="12">
        <f t="shared" si="440"/>
        <v>0</v>
      </c>
      <c r="EY149" s="12">
        <f t="shared" si="440"/>
        <v>0</v>
      </c>
      <c r="EZ149" s="12">
        <f t="shared" si="440"/>
        <v>0</v>
      </c>
      <c r="FA149" s="12">
        <f t="shared" si="440"/>
        <v>0</v>
      </c>
      <c r="FB149" s="12">
        <f t="shared" si="440"/>
        <v>0</v>
      </c>
      <c r="FC149" s="12">
        <f t="shared" si="440"/>
        <v>0</v>
      </c>
      <c r="FD149" s="12">
        <f t="shared" si="440"/>
        <v>0</v>
      </c>
      <c r="FE149" s="12">
        <f t="shared" si="440"/>
        <v>0</v>
      </c>
      <c r="FF149" s="12">
        <f t="shared" si="440"/>
        <v>0</v>
      </c>
      <c r="FG149" s="12">
        <f t="shared" si="440"/>
        <v>0</v>
      </c>
      <c r="FH149" s="12">
        <f t="shared" si="440"/>
        <v>0</v>
      </c>
      <c r="FI149" s="12">
        <f t="shared" ref="FI149:GJ149" si="441" xml:space="preserve"> FI$179</f>
        <v>0</v>
      </c>
      <c r="FJ149" s="12">
        <f t="shared" si="441"/>
        <v>0</v>
      </c>
      <c r="FK149" s="12">
        <f t="shared" si="441"/>
        <v>0</v>
      </c>
      <c r="FL149" s="12">
        <f t="shared" si="441"/>
        <v>0</v>
      </c>
      <c r="FM149" s="12">
        <f t="shared" si="441"/>
        <v>0</v>
      </c>
      <c r="FN149" s="12">
        <f t="shared" si="441"/>
        <v>0</v>
      </c>
      <c r="FO149" s="12">
        <f t="shared" si="441"/>
        <v>0</v>
      </c>
      <c r="FP149" s="12">
        <f t="shared" si="441"/>
        <v>0</v>
      </c>
      <c r="FQ149" s="12">
        <f t="shared" si="441"/>
        <v>0</v>
      </c>
      <c r="FR149" s="12">
        <f t="shared" si="441"/>
        <v>0</v>
      </c>
      <c r="FS149" s="12">
        <f t="shared" si="441"/>
        <v>0</v>
      </c>
      <c r="FT149" s="12">
        <f t="shared" si="441"/>
        <v>0</v>
      </c>
      <c r="FU149" s="12">
        <f t="shared" si="441"/>
        <v>0</v>
      </c>
      <c r="FV149" s="12">
        <f t="shared" si="441"/>
        <v>0</v>
      </c>
      <c r="FW149" s="12">
        <f t="shared" si="441"/>
        <v>0</v>
      </c>
      <c r="FX149" s="12">
        <f t="shared" si="441"/>
        <v>0</v>
      </c>
      <c r="FY149" s="12">
        <f t="shared" si="441"/>
        <v>0</v>
      </c>
      <c r="FZ149" s="12">
        <f t="shared" si="441"/>
        <v>0</v>
      </c>
      <c r="GA149" s="12">
        <f t="shared" si="441"/>
        <v>0</v>
      </c>
      <c r="GB149" s="12">
        <f t="shared" si="441"/>
        <v>0</v>
      </c>
      <c r="GC149" s="12">
        <f t="shared" si="441"/>
        <v>0</v>
      </c>
      <c r="GD149" s="12">
        <f t="shared" si="441"/>
        <v>0</v>
      </c>
      <c r="GE149" s="12">
        <f t="shared" si="441"/>
        <v>0</v>
      </c>
      <c r="GF149" s="12">
        <f t="shared" si="441"/>
        <v>0</v>
      </c>
      <c r="GG149" s="12">
        <f t="shared" si="441"/>
        <v>0</v>
      </c>
      <c r="GH149" s="12">
        <f t="shared" si="441"/>
        <v>0</v>
      </c>
      <c r="GI149" s="12">
        <f t="shared" si="441"/>
        <v>0</v>
      </c>
      <c r="GJ149" s="12">
        <f t="shared" si="441"/>
        <v>0</v>
      </c>
    </row>
    <row r="150" spans="1:192" s="194" customFormat="1" x14ac:dyDescent="0.25">
      <c r="A150" s="142"/>
      <c r="B150" s="142"/>
      <c r="C150" s="143"/>
      <c r="D150" s="144"/>
      <c r="E150" s="193" t="s">
        <v>468</v>
      </c>
      <c r="F150" s="193"/>
      <c r="G150" s="193" t="str">
        <f xml:space="preserve"> SMU</f>
        <v>$ 000s</v>
      </c>
      <c r="H150" s="193">
        <f xml:space="preserve"> SUM(J150:GJ150)</f>
        <v>124392.21920340607</v>
      </c>
      <c r="I150" s="145"/>
      <c r="J150" s="193">
        <f>IF(J3="Operations",J149*$F147/$F148,0)</f>
        <v>0</v>
      </c>
      <c r="K150" s="193">
        <f t="shared" ref="K150:BV150" si="442">IF(K3="Operations",K149*$F147/$F148,0)</f>
        <v>0</v>
      </c>
      <c r="L150" s="193">
        <f t="shared" si="442"/>
        <v>0</v>
      </c>
      <c r="M150" s="193">
        <f t="shared" si="442"/>
        <v>0</v>
      </c>
      <c r="N150" s="193">
        <f t="shared" si="442"/>
        <v>0</v>
      </c>
      <c r="O150" s="193">
        <f t="shared" si="442"/>
        <v>0</v>
      </c>
      <c r="P150" s="193">
        <f t="shared" si="442"/>
        <v>0</v>
      </c>
      <c r="Q150" s="193">
        <f t="shared" si="442"/>
        <v>4093.4436067176885</v>
      </c>
      <c r="R150" s="193">
        <f t="shared" si="442"/>
        <v>4009.852685554873</v>
      </c>
      <c r="S150" s="193">
        <f t="shared" si="442"/>
        <v>3950.0595258925891</v>
      </c>
      <c r="T150" s="193">
        <f t="shared" si="442"/>
        <v>3920.9009975646609</v>
      </c>
      <c r="U150" s="193">
        <f t="shared" si="442"/>
        <v>3893.1646557434374</v>
      </c>
      <c r="V150" s="193">
        <f t="shared" si="442"/>
        <v>3863.2278040029591</v>
      </c>
      <c r="W150" s="193">
        <f t="shared" si="442"/>
        <v>3835.0214325879779</v>
      </c>
      <c r="X150" s="193">
        <f t="shared" si="442"/>
        <v>3803.9345632132204</v>
      </c>
      <c r="Y150" s="193">
        <f t="shared" si="442"/>
        <v>3773.9162623125444</v>
      </c>
      <c r="Z150" s="193">
        <f t="shared" si="442"/>
        <v>3742.8552181179093</v>
      </c>
      <c r="AA150" s="193">
        <f t="shared" si="442"/>
        <v>3712.5386931441972</v>
      </c>
      <c r="AB150" s="193">
        <f t="shared" si="442"/>
        <v>3679.9681086332798</v>
      </c>
      <c r="AC150" s="193">
        <f t="shared" si="442"/>
        <v>3648.6832029524803</v>
      </c>
      <c r="AD150" s="193">
        <f t="shared" si="442"/>
        <v>3615.1194692567124</v>
      </c>
      <c r="AE150" s="193">
        <f t="shared" si="442"/>
        <v>3583.1276641675659</v>
      </c>
      <c r="AF150" s="193">
        <f t="shared" si="442"/>
        <v>3548.1939440972019</v>
      </c>
      <c r="AG150" s="193">
        <f t="shared" si="442"/>
        <v>3514.1844295574551</v>
      </c>
      <c r="AH150" s="193">
        <f t="shared" si="442"/>
        <v>3478.9892631862349</v>
      </c>
      <c r="AI150" s="193">
        <f t="shared" si="442"/>
        <v>3444.396027181635</v>
      </c>
      <c r="AJ150" s="193">
        <f t="shared" si="442"/>
        <v>3407.4418516863807</v>
      </c>
      <c r="AK150" s="193">
        <f t="shared" si="442"/>
        <v>3371.5961933642543</v>
      </c>
      <c r="AL150" s="193">
        <f t="shared" si="442"/>
        <v>3333.3532794309376</v>
      </c>
      <c r="AM150" s="193">
        <f t="shared" si="442"/>
        <v>3296.4787570270441</v>
      </c>
      <c r="AN150" s="193">
        <f t="shared" si="442"/>
        <v>3256.5585853153548</v>
      </c>
      <c r="AO150" s="193">
        <f t="shared" si="442"/>
        <v>3217.370736805236</v>
      </c>
      <c r="AP150" s="193">
        <f t="shared" si="442"/>
        <v>3176.8038281880999</v>
      </c>
      <c r="AQ150" s="193">
        <f t="shared" si="442"/>
        <v>3136.6451920243958</v>
      </c>
      <c r="AR150" s="193">
        <f t="shared" si="442"/>
        <v>3093.966521234875</v>
      </c>
      <c r="AS150" s="193">
        <f t="shared" si="442"/>
        <v>3052.162148167225</v>
      </c>
      <c r="AT150" s="193">
        <f t="shared" si="442"/>
        <v>3007.7850794235983</v>
      </c>
      <c r="AU150" s="193">
        <f t="shared" si="442"/>
        <v>2964.5099373165303</v>
      </c>
      <c r="AV150" s="193">
        <f t="shared" si="442"/>
        <v>2918.0247623175101</v>
      </c>
      <c r="AW150" s="193">
        <f t="shared" si="442"/>
        <v>2872.0130539639358</v>
      </c>
      <c r="AX150" s="193">
        <f t="shared" si="442"/>
        <v>2608.8782353249494</v>
      </c>
      <c r="AY150" s="193">
        <f t="shared" si="442"/>
        <v>2339.7284822893548</v>
      </c>
      <c r="AZ150" s="193">
        <f t="shared" si="442"/>
        <v>1841.6726834226542</v>
      </c>
      <c r="BA150" s="193">
        <f t="shared" si="442"/>
        <v>1331.1141835078515</v>
      </c>
      <c r="BB150" s="193">
        <f t="shared" si="442"/>
        <v>795.6225959830274</v>
      </c>
      <c r="BC150" s="193">
        <f t="shared" si="442"/>
        <v>258.91554272820355</v>
      </c>
      <c r="BD150" s="193">
        <f t="shared" si="442"/>
        <v>0</v>
      </c>
      <c r="BE150" s="193">
        <f t="shared" si="442"/>
        <v>0</v>
      </c>
      <c r="BF150" s="193">
        <f t="shared" si="442"/>
        <v>0</v>
      </c>
      <c r="BG150" s="193">
        <f t="shared" si="442"/>
        <v>0</v>
      </c>
      <c r="BH150" s="193">
        <f t="shared" si="442"/>
        <v>0</v>
      </c>
      <c r="BI150" s="193">
        <f t="shared" si="442"/>
        <v>0</v>
      </c>
      <c r="BJ150" s="193">
        <f t="shared" si="442"/>
        <v>0</v>
      </c>
      <c r="BK150" s="193">
        <f t="shared" si="442"/>
        <v>0</v>
      </c>
      <c r="BL150" s="193">
        <f t="shared" si="442"/>
        <v>0</v>
      </c>
      <c r="BM150" s="193">
        <f t="shared" si="442"/>
        <v>0</v>
      </c>
      <c r="BN150" s="193">
        <f t="shared" si="442"/>
        <v>0</v>
      </c>
      <c r="BO150" s="193">
        <f t="shared" si="442"/>
        <v>0</v>
      </c>
      <c r="BP150" s="193">
        <f t="shared" si="442"/>
        <v>0</v>
      </c>
      <c r="BQ150" s="193">
        <f t="shared" si="442"/>
        <v>0</v>
      </c>
      <c r="BR150" s="193">
        <f t="shared" si="442"/>
        <v>0</v>
      </c>
      <c r="BS150" s="193">
        <f t="shared" si="442"/>
        <v>0</v>
      </c>
      <c r="BT150" s="193">
        <f t="shared" si="442"/>
        <v>0</v>
      </c>
      <c r="BU150" s="193">
        <f t="shared" si="442"/>
        <v>0</v>
      </c>
      <c r="BV150" s="193">
        <f t="shared" si="442"/>
        <v>0</v>
      </c>
      <c r="BW150" s="193">
        <f t="shared" ref="BW150:EH150" si="443">IF(BW3="Operations",BW149*$F147/$F148,0)</f>
        <v>0</v>
      </c>
      <c r="BX150" s="193">
        <f t="shared" si="443"/>
        <v>0</v>
      </c>
      <c r="BY150" s="193">
        <f t="shared" si="443"/>
        <v>0</v>
      </c>
      <c r="BZ150" s="193">
        <f t="shared" si="443"/>
        <v>0</v>
      </c>
      <c r="CA150" s="193">
        <f t="shared" si="443"/>
        <v>0</v>
      </c>
      <c r="CB150" s="193">
        <f t="shared" si="443"/>
        <v>0</v>
      </c>
      <c r="CC150" s="193">
        <f t="shared" si="443"/>
        <v>0</v>
      </c>
      <c r="CD150" s="193">
        <f t="shared" si="443"/>
        <v>0</v>
      </c>
      <c r="CE150" s="193">
        <f t="shared" si="443"/>
        <v>0</v>
      </c>
      <c r="CF150" s="193">
        <f t="shared" si="443"/>
        <v>0</v>
      </c>
      <c r="CG150" s="193">
        <f t="shared" si="443"/>
        <v>0</v>
      </c>
      <c r="CH150" s="193">
        <f t="shared" si="443"/>
        <v>0</v>
      </c>
      <c r="CI150" s="193">
        <f t="shared" si="443"/>
        <v>0</v>
      </c>
      <c r="CJ150" s="193">
        <f t="shared" si="443"/>
        <v>0</v>
      </c>
      <c r="CK150" s="193">
        <f t="shared" si="443"/>
        <v>0</v>
      </c>
      <c r="CL150" s="193">
        <f t="shared" si="443"/>
        <v>0</v>
      </c>
      <c r="CM150" s="193">
        <f t="shared" si="443"/>
        <v>0</v>
      </c>
      <c r="CN150" s="193">
        <f t="shared" si="443"/>
        <v>0</v>
      </c>
      <c r="CO150" s="193">
        <f t="shared" si="443"/>
        <v>0</v>
      </c>
      <c r="CP150" s="193">
        <f t="shared" si="443"/>
        <v>0</v>
      </c>
      <c r="CQ150" s="193">
        <f t="shared" si="443"/>
        <v>0</v>
      </c>
      <c r="CR150" s="193">
        <f t="shared" si="443"/>
        <v>0</v>
      </c>
      <c r="CS150" s="193">
        <f t="shared" si="443"/>
        <v>0</v>
      </c>
      <c r="CT150" s="193">
        <f t="shared" si="443"/>
        <v>0</v>
      </c>
      <c r="CU150" s="193">
        <f t="shared" si="443"/>
        <v>0</v>
      </c>
      <c r="CV150" s="193">
        <f t="shared" si="443"/>
        <v>0</v>
      </c>
      <c r="CW150" s="193">
        <f t="shared" si="443"/>
        <v>0</v>
      </c>
      <c r="CX150" s="193">
        <f t="shared" si="443"/>
        <v>0</v>
      </c>
      <c r="CY150" s="193">
        <f t="shared" si="443"/>
        <v>0</v>
      </c>
      <c r="CZ150" s="193">
        <f t="shared" si="443"/>
        <v>0</v>
      </c>
      <c r="DA150" s="193">
        <f t="shared" si="443"/>
        <v>0</v>
      </c>
      <c r="DB150" s="193">
        <f t="shared" si="443"/>
        <v>0</v>
      </c>
      <c r="DC150" s="193">
        <f t="shared" si="443"/>
        <v>0</v>
      </c>
      <c r="DD150" s="193">
        <f t="shared" si="443"/>
        <v>0</v>
      </c>
      <c r="DE150" s="193">
        <f t="shared" si="443"/>
        <v>0</v>
      </c>
      <c r="DF150" s="193">
        <f t="shared" si="443"/>
        <v>0</v>
      </c>
      <c r="DG150" s="193">
        <f t="shared" si="443"/>
        <v>0</v>
      </c>
      <c r="DH150" s="193">
        <f t="shared" si="443"/>
        <v>0</v>
      </c>
      <c r="DI150" s="193">
        <f t="shared" si="443"/>
        <v>0</v>
      </c>
      <c r="DJ150" s="193">
        <f t="shared" si="443"/>
        <v>0</v>
      </c>
      <c r="DK150" s="193">
        <f t="shared" si="443"/>
        <v>0</v>
      </c>
      <c r="DL150" s="193">
        <f t="shared" si="443"/>
        <v>0</v>
      </c>
      <c r="DM150" s="193">
        <f t="shared" si="443"/>
        <v>0</v>
      </c>
      <c r="DN150" s="193">
        <f t="shared" si="443"/>
        <v>0</v>
      </c>
      <c r="DO150" s="193">
        <f t="shared" si="443"/>
        <v>0</v>
      </c>
      <c r="DP150" s="193">
        <f t="shared" si="443"/>
        <v>0</v>
      </c>
      <c r="DQ150" s="193">
        <f t="shared" si="443"/>
        <v>0</v>
      </c>
      <c r="DR150" s="193">
        <f t="shared" si="443"/>
        <v>0</v>
      </c>
      <c r="DS150" s="193">
        <f t="shared" si="443"/>
        <v>0</v>
      </c>
      <c r="DT150" s="193">
        <f t="shared" si="443"/>
        <v>0</v>
      </c>
      <c r="DU150" s="193">
        <f t="shared" si="443"/>
        <v>0</v>
      </c>
      <c r="DV150" s="193">
        <f t="shared" si="443"/>
        <v>0</v>
      </c>
      <c r="DW150" s="193">
        <f t="shared" si="443"/>
        <v>0</v>
      </c>
      <c r="DX150" s="193">
        <f t="shared" si="443"/>
        <v>0</v>
      </c>
      <c r="DY150" s="193">
        <f t="shared" si="443"/>
        <v>0</v>
      </c>
      <c r="DZ150" s="193">
        <f t="shared" si="443"/>
        <v>0</v>
      </c>
      <c r="EA150" s="193">
        <f t="shared" si="443"/>
        <v>0</v>
      </c>
      <c r="EB150" s="193">
        <f t="shared" si="443"/>
        <v>0</v>
      </c>
      <c r="EC150" s="193">
        <f t="shared" si="443"/>
        <v>0</v>
      </c>
      <c r="ED150" s="193">
        <f t="shared" si="443"/>
        <v>0</v>
      </c>
      <c r="EE150" s="193">
        <f t="shared" si="443"/>
        <v>0</v>
      </c>
      <c r="EF150" s="193">
        <f t="shared" si="443"/>
        <v>0</v>
      </c>
      <c r="EG150" s="193">
        <f t="shared" si="443"/>
        <v>0</v>
      </c>
      <c r="EH150" s="193">
        <f t="shared" si="443"/>
        <v>0</v>
      </c>
      <c r="EI150" s="193">
        <f t="shared" ref="EI150:GJ150" si="444">IF(EI3="Operations",EI149*$F147/$F148,0)</f>
        <v>0</v>
      </c>
      <c r="EJ150" s="193">
        <f t="shared" si="444"/>
        <v>0</v>
      </c>
      <c r="EK150" s="193">
        <f t="shared" si="444"/>
        <v>0</v>
      </c>
      <c r="EL150" s="193">
        <f t="shared" si="444"/>
        <v>0</v>
      </c>
      <c r="EM150" s="193">
        <f t="shared" si="444"/>
        <v>0</v>
      </c>
      <c r="EN150" s="193">
        <f t="shared" si="444"/>
        <v>0</v>
      </c>
      <c r="EO150" s="193">
        <f t="shared" si="444"/>
        <v>0</v>
      </c>
      <c r="EP150" s="193">
        <f t="shared" si="444"/>
        <v>0</v>
      </c>
      <c r="EQ150" s="193">
        <f t="shared" si="444"/>
        <v>0</v>
      </c>
      <c r="ER150" s="193">
        <f t="shared" si="444"/>
        <v>0</v>
      </c>
      <c r="ES150" s="193">
        <f t="shared" si="444"/>
        <v>0</v>
      </c>
      <c r="ET150" s="193">
        <f t="shared" si="444"/>
        <v>0</v>
      </c>
      <c r="EU150" s="193">
        <f t="shared" si="444"/>
        <v>0</v>
      </c>
      <c r="EV150" s="193">
        <f t="shared" si="444"/>
        <v>0</v>
      </c>
      <c r="EW150" s="193">
        <f t="shared" si="444"/>
        <v>0</v>
      </c>
      <c r="EX150" s="193">
        <f t="shared" si="444"/>
        <v>0</v>
      </c>
      <c r="EY150" s="193">
        <f t="shared" si="444"/>
        <v>0</v>
      </c>
      <c r="EZ150" s="193">
        <f t="shared" si="444"/>
        <v>0</v>
      </c>
      <c r="FA150" s="193">
        <f t="shared" si="444"/>
        <v>0</v>
      </c>
      <c r="FB150" s="193">
        <f t="shared" si="444"/>
        <v>0</v>
      </c>
      <c r="FC150" s="193">
        <f t="shared" si="444"/>
        <v>0</v>
      </c>
      <c r="FD150" s="193">
        <f t="shared" si="444"/>
        <v>0</v>
      </c>
      <c r="FE150" s="193">
        <f t="shared" si="444"/>
        <v>0</v>
      </c>
      <c r="FF150" s="193">
        <f t="shared" si="444"/>
        <v>0</v>
      </c>
      <c r="FG150" s="193">
        <f t="shared" si="444"/>
        <v>0</v>
      </c>
      <c r="FH150" s="193">
        <f t="shared" si="444"/>
        <v>0</v>
      </c>
      <c r="FI150" s="193">
        <f t="shared" si="444"/>
        <v>0</v>
      </c>
      <c r="FJ150" s="193">
        <f t="shared" si="444"/>
        <v>0</v>
      </c>
      <c r="FK150" s="193">
        <f t="shared" si="444"/>
        <v>0</v>
      </c>
      <c r="FL150" s="193">
        <f t="shared" si="444"/>
        <v>0</v>
      </c>
      <c r="FM150" s="193">
        <f t="shared" si="444"/>
        <v>0</v>
      </c>
      <c r="FN150" s="193">
        <f t="shared" si="444"/>
        <v>0</v>
      </c>
      <c r="FO150" s="193">
        <f t="shared" si="444"/>
        <v>0</v>
      </c>
      <c r="FP150" s="193">
        <f t="shared" si="444"/>
        <v>0</v>
      </c>
      <c r="FQ150" s="193">
        <f t="shared" si="444"/>
        <v>0</v>
      </c>
      <c r="FR150" s="193">
        <f t="shared" si="444"/>
        <v>0</v>
      </c>
      <c r="FS150" s="193">
        <f t="shared" si="444"/>
        <v>0</v>
      </c>
      <c r="FT150" s="193">
        <f t="shared" si="444"/>
        <v>0</v>
      </c>
      <c r="FU150" s="193">
        <f t="shared" si="444"/>
        <v>0</v>
      </c>
      <c r="FV150" s="193">
        <f t="shared" si="444"/>
        <v>0</v>
      </c>
      <c r="FW150" s="193">
        <f t="shared" si="444"/>
        <v>0</v>
      </c>
      <c r="FX150" s="193">
        <f t="shared" si="444"/>
        <v>0</v>
      </c>
      <c r="FY150" s="193">
        <f t="shared" si="444"/>
        <v>0</v>
      </c>
      <c r="FZ150" s="193">
        <f t="shared" si="444"/>
        <v>0</v>
      </c>
      <c r="GA150" s="193">
        <f t="shared" si="444"/>
        <v>0</v>
      </c>
      <c r="GB150" s="193">
        <f t="shared" si="444"/>
        <v>0</v>
      </c>
      <c r="GC150" s="193">
        <f t="shared" si="444"/>
        <v>0</v>
      </c>
      <c r="GD150" s="193">
        <f t="shared" si="444"/>
        <v>0</v>
      </c>
      <c r="GE150" s="193">
        <f t="shared" si="444"/>
        <v>0</v>
      </c>
      <c r="GF150" s="193">
        <f t="shared" si="444"/>
        <v>0</v>
      </c>
      <c r="GG150" s="193">
        <f t="shared" si="444"/>
        <v>0</v>
      </c>
      <c r="GH150" s="193">
        <f t="shared" si="444"/>
        <v>0</v>
      </c>
      <c r="GI150" s="193">
        <f t="shared" si="444"/>
        <v>0</v>
      </c>
      <c r="GJ150" s="193">
        <f t="shared" si="444"/>
        <v>0</v>
      </c>
    </row>
    <row r="151" spans="1:192" s="194" customFormat="1" x14ac:dyDescent="0.25">
      <c r="A151" s="142"/>
      <c r="B151" s="142"/>
      <c r="C151" s="143"/>
      <c r="D151" s="144"/>
      <c r="E151" s="193" t="str">
        <f xml:space="preserve"> LEFT(E150, LEN(E150) - 4)</f>
        <v>Shareholder loan interest expense</v>
      </c>
      <c r="F151" s="193"/>
      <c r="G151" s="193" t="str">
        <f xml:space="preserve"> SMU</f>
        <v>$ 000s</v>
      </c>
      <c r="H151" s="193">
        <f xml:space="preserve"> SUM(J151:GJ151)</f>
        <v>-124392.21920340607</v>
      </c>
      <c r="I151" s="145"/>
      <c r="J151" s="193">
        <f>IF(J3="Operations",-1*J150,0)</f>
        <v>0</v>
      </c>
      <c r="K151" s="193">
        <f t="shared" ref="K151:BV151" si="445">IF(K3="Operations",-1*K150,0)</f>
        <v>0</v>
      </c>
      <c r="L151" s="193">
        <f t="shared" si="445"/>
        <v>0</v>
      </c>
      <c r="M151" s="193">
        <f t="shared" si="445"/>
        <v>0</v>
      </c>
      <c r="N151" s="193">
        <f t="shared" si="445"/>
        <v>0</v>
      </c>
      <c r="O151" s="193">
        <f t="shared" si="445"/>
        <v>0</v>
      </c>
      <c r="P151" s="193">
        <f t="shared" si="445"/>
        <v>0</v>
      </c>
      <c r="Q151" s="193">
        <f t="shared" si="445"/>
        <v>-4093.4436067176885</v>
      </c>
      <c r="R151" s="193">
        <f t="shared" si="445"/>
        <v>-4009.852685554873</v>
      </c>
      <c r="S151" s="193">
        <f t="shared" si="445"/>
        <v>-3950.0595258925891</v>
      </c>
      <c r="T151" s="193">
        <f t="shared" si="445"/>
        <v>-3920.9009975646609</v>
      </c>
      <c r="U151" s="193">
        <f t="shared" si="445"/>
        <v>-3893.1646557434374</v>
      </c>
      <c r="V151" s="193">
        <f t="shared" si="445"/>
        <v>-3863.2278040029591</v>
      </c>
      <c r="W151" s="193">
        <f t="shared" si="445"/>
        <v>-3835.0214325879779</v>
      </c>
      <c r="X151" s="193">
        <f t="shared" si="445"/>
        <v>-3803.9345632132204</v>
      </c>
      <c r="Y151" s="193">
        <f t="shared" si="445"/>
        <v>-3773.9162623125444</v>
      </c>
      <c r="Z151" s="193">
        <f t="shared" si="445"/>
        <v>-3742.8552181179093</v>
      </c>
      <c r="AA151" s="193">
        <f t="shared" si="445"/>
        <v>-3712.5386931441972</v>
      </c>
      <c r="AB151" s="193">
        <f t="shared" si="445"/>
        <v>-3679.9681086332798</v>
      </c>
      <c r="AC151" s="193">
        <f t="shared" si="445"/>
        <v>-3648.6832029524803</v>
      </c>
      <c r="AD151" s="193">
        <f t="shared" si="445"/>
        <v>-3615.1194692567124</v>
      </c>
      <c r="AE151" s="193">
        <f t="shared" si="445"/>
        <v>-3583.1276641675659</v>
      </c>
      <c r="AF151" s="193">
        <f t="shared" si="445"/>
        <v>-3548.1939440972019</v>
      </c>
      <c r="AG151" s="193">
        <f t="shared" si="445"/>
        <v>-3514.1844295574551</v>
      </c>
      <c r="AH151" s="193">
        <f t="shared" si="445"/>
        <v>-3478.9892631862349</v>
      </c>
      <c r="AI151" s="193">
        <f t="shared" si="445"/>
        <v>-3444.396027181635</v>
      </c>
      <c r="AJ151" s="193">
        <f t="shared" si="445"/>
        <v>-3407.4418516863807</v>
      </c>
      <c r="AK151" s="193">
        <f t="shared" si="445"/>
        <v>-3371.5961933642543</v>
      </c>
      <c r="AL151" s="193">
        <f t="shared" si="445"/>
        <v>-3333.3532794309376</v>
      </c>
      <c r="AM151" s="193">
        <f t="shared" si="445"/>
        <v>-3296.4787570270441</v>
      </c>
      <c r="AN151" s="193">
        <f t="shared" si="445"/>
        <v>-3256.5585853153548</v>
      </c>
      <c r="AO151" s="193">
        <f t="shared" si="445"/>
        <v>-3217.370736805236</v>
      </c>
      <c r="AP151" s="193">
        <f t="shared" si="445"/>
        <v>-3176.8038281880999</v>
      </c>
      <c r="AQ151" s="193">
        <f t="shared" si="445"/>
        <v>-3136.6451920243958</v>
      </c>
      <c r="AR151" s="193">
        <f t="shared" si="445"/>
        <v>-3093.966521234875</v>
      </c>
      <c r="AS151" s="193">
        <f t="shared" si="445"/>
        <v>-3052.162148167225</v>
      </c>
      <c r="AT151" s="193">
        <f t="shared" si="445"/>
        <v>-3007.7850794235983</v>
      </c>
      <c r="AU151" s="193">
        <f t="shared" si="445"/>
        <v>-2964.5099373165303</v>
      </c>
      <c r="AV151" s="193">
        <f t="shared" si="445"/>
        <v>-2918.0247623175101</v>
      </c>
      <c r="AW151" s="193">
        <f t="shared" si="445"/>
        <v>-2872.0130539639358</v>
      </c>
      <c r="AX151" s="193">
        <f t="shared" si="445"/>
        <v>-2608.8782353249494</v>
      </c>
      <c r="AY151" s="193">
        <f t="shared" si="445"/>
        <v>-2339.7284822893548</v>
      </c>
      <c r="AZ151" s="193">
        <f t="shared" si="445"/>
        <v>-1841.6726834226542</v>
      </c>
      <c r="BA151" s="193">
        <f t="shared" si="445"/>
        <v>-1331.1141835078515</v>
      </c>
      <c r="BB151" s="193">
        <f t="shared" si="445"/>
        <v>-795.6225959830274</v>
      </c>
      <c r="BC151" s="193">
        <f t="shared" si="445"/>
        <v>-258.91554272820355</v>
      </c>
      <c r="BD151" s="193">
        <f t="shared" si="445"/>
        <v>0</v>
      </c>
      <c r="BE151" s="193">
        <f t="shared" si="445"/>
        <v>0</v>
      </c>
      <c r="BF151" s="193">
        <f t="shared" si="445"/>
        <v>0</v>
      </c>
      <c r="BG151" s="193">
        <f t="shared" si="445"/>
        <v>0</v>
      </c>
      <c r="BH151" s="193">
        <f t="shared" si="445"/>
        <v>0</v>
      </c>
      <c r="BI151" s="193">
        <f t="shared" si="445"/>
        <v>0</v>
      </c>
      <c r="BJ151" s="193">
        <f t="shared" si="445"/>
        <v>0</v>
      </c>
      <c r="BK151" s="193">
        <f t="shared" si="445"/>
        <v>0</v>
      </c>
      <c r="BL151" s="193">
        <f t="shared" si="445"/>
        <v>0</v>
      </c>
      <c r="BM151" s="193">
        <f t="shared" si="445"/>
        <v>0</v>
      </c>
      <c r="BN151" s="193">
        <f t="shared" si="445"/>
        <v>0</v>
      </c>
      <c r="BO151" s="193">
        <f t="shared" si="445"/>
        <v>0</v>
      </c>
      <c r="BP151" s="193">
        <f t="shared" si="445"/>
        <v>0</v>
      </c>
      <c r="BQ151" s="193">
        <f t="shared" si="445"/>
        <v>0</v>
      </c>
      <c r="BR151" s="193">
        <f t="shared" si="445"/>
        <v>0</v>
      </c>
      <c r="BS151" s="193">
        <f t="shared" si="445"/>
        <v>0</v>
      </c>
      <c r="BT151" s="193">
        <f t="shared" si="445"/>
        <v>0</v>
      </c>
      <c r="BU151" s="193">
        <f t="shared" si="445"/>
        <v>0</v>
      </c>
      <c r="BV151" s="193">
        <f t="shared" si="445"/>
        <v>0</v>
      </c>
      <c r="BW151" s="193">
        <f t="shared" ref="BW151:EH151" si="446">IF(BW3="Operations",-1*BW150,0)</f>
        <v>0</v>
      </c>
      <c r="BX151" s="193">
        <f t="shared" si="446"/>
        <v>0</v>
      </c>
      <c r="BY151" s="193">
        <f t="shared" si="446"/>
        <v>0</v>
      </c>
      <c r="BZ151" s="193">
        <f t="shared" si="446"/>
        <v>0</v>
      </c>
      <c r="CA151" s="193">
        <f t="shared" si="446"/>
        <v>0</v>
      </c>
      <c r="CB151" s="193">
        <f t="shared" si="446"/>
        <v>0</v>
      </c>
      <c r="CC151" s="193">
        <f t="shared" si="446"/>
        <v>0</v>
      </c>
      <c r="CD151" s="193">
        <f t="shared" si="446"/>
        <v>0</v>
      </c>
      <c r="CE151" s="193">
        <f t="shared" si="446"/>
        <v>0</v>
      </c>
      <c r="CF151" s="193">
        <f t="shared" si="446"/>
        <v>0</v>
      </c>
      <c r="CG151" s="193">
        <f t="shared" si="446"/>
        <v>0</v>
      </c>
      <c r="CH151" s="193">
        <f t="shared" si="446"/>
        <v>0</v>
      </c>
      <c r="CI151" s="193">
        <f t="shared" si="446"/>
        <v>0</v>
      </c>
      <c r="CJ151" s="193">
        <f t="shared" si="446"/>
        <v>0</v>
      </c>
      <c r="CK151" s="193">
        <f t="shared" si="446"/>
        <v>0</v>
      </c>
      <c r="CL151" s="193">
        <f t="shared" si="446"/>
        <v>0</v>
      </c>
      <c r="CM151" s="193">
        <f t="shared" si="446"/>
        <v>0</v>
      </c>
      <c r="CN151" s="193">
        <f t="shared" si="446"/>
        <v>0</v>
      </c>
      <c r="CO151" s="193">
        <f t="shared" si="446"/>
        <v>0</v>
      </c>
      <c r="CP151" s="193">
        <f t="shared" si="446"/>
        <v>0</v>
      </c>
      <c r="CQ151" s="193">
        <f t="shared" si="446"/>
        <v>0</v>
      </c>
      <c r="CR151" s="193">
        <f t="shared" si="446"/>
        <v>0</v>
      </c>
      <c r="CS151" s="193">
        <f t="shared" si="446"/>
        <v>0</v>
      </c>
      <c r="CT151" s="193">
        <f t="shared" si="446"/>
        <v>0</v>
      </c>
      <c r="CU151" s="193">
        <f t="shared" si="446"/>
        <v>0</v>
      </c>
      <c r="CV151" s="193">
        <f t="shared" si="446"/>
        <v>0</v>
      </c>
      <c r="CW151" s="193">
        <f t="shared" si="446"/>
        <v>0</v>
      </c>
      <c r="CX151" s="193">
        <f t="shared" si="446"/>
        <v>0</v>
      </c>
      <c r="CY151" s="193">
        <f t="shared" si="446"/>
        <v>0</v>
      </c>
      <c r="CZ151" s="193">
        <f t="shared" si="446"/>
        <v>0</v>
      </c>
      <c r="DA151" s="193">
        <f t="shared" si="446"/>
        <v>0</v>
      </c>
      <c r="DB151" s="193">
        <f t="shared" si="446"/>
        <v>0</v>
      </c>
      <c r="DC151" s="193">
        <f t="shared" si="446"/>
        <v>0</v>
      </c>
      <c r="DD151" s="193">
        <f t="shared" si="446"/>
        <v>0</v>
      </c>
      <c r="DE151" s="193">
        <f t="shared" si="446"/>
        <v>0</v>
      </c>
      <c r="DF151" s="193">
        <f t="shared" si="446"/>
        <v>0</v>
      </c>
      <c r="DG151" s="193">
        <f t="shared" si="446"/>
        <v>0</v>
      </c>
      <c r="DH151" s="193">
        <f t="shared" si="446"/>
        <v>0</v>
      </c>
      <c r="DI151" s="193">
        <f t="shared" si="446"/>
        <v>0</v>
      </c>
      <c r="DJ151" s="193">
        <f t="shared" si="446"/>
        <v>0</v>
      </c>
      <c r="DK151" s="193">
        <f t="shared" si="446"/>
        <v>0</v>
      </c>
      <c r="DL151" s="193">
        <f t="shared" si="446"/>
        <v>0</v>
      </c>
      <c r="DM151" s="193">
        <f t="shared" si="446"/>
        <v>0</v>
      </c>
      <c r="DN151" s="193">
        <f t="shared" si="446"/>
        <v>0</v>
      </c>
      <c r="DO151" s="193">
        <f t="shared" si="446"/>
        <v>0</v>
      </c>
      <c r="DP151" s="193">
        <f t="shared" si="446"/>
        <v>0</v>
      </c>
      <c r="DQ151" s="193">
        <f t="shared" si="446"/>
        <v>0</v>
      </c>
      <c r="DR151" s="193">
        <f t="shared" si="446"/>
        <v>0</v>
      </c>
      <c r="DS151" s="193">
        <f t="shared" si="446"/>
        <v>0</v>
      </c>
      <c r="DT151" s="193">
        <f t="shared" si="446"/>
        <v>0</v>
      </c>
      <c r="DU151" s="193">
        <f t="shared" si="446"/>
        <v>0</v>
      </c>
      <c r="DV151" s="193">
        <f t="shared" si="446"/>
        <v>0</v>
      </c>
      <c r="DW151" s="193">
        <f t="shared" si="446"/>
        <v>0</v>
      </c>
      <c r="DX151" s="193">
        <f t="shared" si="446"/>
        <v>0</v>
      </c>
      <c r="DY151" s="193">
        <f t="shared" si="446"/>
        <v>0</v>
      </c>
      <c r="DZ151" s="193">
        <f t="shared" si="446"/>
        <v>0</v>
      </c>
      <c r="EA151" s="193">
        <f t="shared" si="446"/>
        <v>0</v>
      </c>
      <c r="EB151" s="193">
        <f t="shared" si="446"/>
        <v>0</v>
      </c>
      <c r="EC151" s="193">
        <f t="shared" si="446"/>
        <v>0</v>
      </c>
      <c r="ED151" s="193">
        <f t="shared" si="446"/>
        <v>0</v>
      </c>
      <c r="EE151" s="193">
        <f t="shared" si="446"/>
        <v>0</v>
      </c>
      <c r="EF151" s="193">
        <f t="shared" si="446"/>
        <v>0</v>
      </c>
      <c r="EG151" s="193">
        <f t="shared" si="446"/>
        <v>0</v>
      </c>
      <c r="EH151" s="193">
        <f t="shared" si="446"/>
        <v>0</v>
      </c>
      <c r="EI151" s="193">
        <f t="shared" ref="EI151:GJ151" si="447">IF(EI3="Operations",-1*EI150,0)</f>
        <v>0</v>
      </c>
      <c r="EJ151" s="193">
        <f t="shared" si="447"/>
        <v>0</v>
      </c>
      <c r="EK151" s="193">
        <f t="shared" si="447"/>
        <v>0</v>
      </c>
      <c r="EL151" s="193">
        <f t="shared" si="447"/>
        <v>0</v>
      </c>
      <c r="EM151" s="193">
        <f t="shared" si="447"/>
        <v>0</v>
      </c>
      <c r="EN151" s="193">
        <f t="shared" si="447"/>
        <v>0</v>
      </c>
      <c r="EO151" s="193">
        <f t="shared" si="447"/>
        <v>0</v>
      </c>
      <c r="EP151" s="193">
        <f t="shared" si="447"/>
        <v>0</v>
      </c>
      <c r="EQ151" s="193">
        <f t="shared" si="447"/>
        <v>0</v>
      </c>
      <c r="ER151" s="193">
        <f t="shared" si="447"/>
        <v>0</v>
      </c>
      <c r="ES151" s="193">
        <f t="shared" si="447"/>
        <v>0</v>
      </c>
      <c r="ET151" s="193">
        <f t="shared" si="447"/>
        <v>0</v>
      </c>
      <c r="EU151" s="193">
        <f t="shared" si="447"/>
        <v>0</v>
      </c>
      <c r="EV151" s="193">
        <f t="shared" si="447"/>
        <v>0</v>
      </c>
      <c r="EW151" s="193">
        <f t="shared" si="447"/>
        <v>0</v>
      </c>
      <c r="EX151" s="193">
        <f t="shared" si="447"/>
        <v>0</v>
      </c>
      <c r="EY151" s="193">
        <f t="shared" si="447"/>
        <v>0</v>
      </c>
      <c r="EZ151" s="193">
        <f t="shared" si="447"/>
        <v>0</v>
      </c>
      <c r="FA151" s="193">
        <f t="shared" si="447"/>
        <v>0</v>
      </c>
      <c r="FB151" s="193">
        <f t="shared" si="447"/>
        <v>0</v>
      </c>
      <c r="FC151" s="193">
        <f t="shared" si="447"/>
        <v>0</v>
      </c>
      <c r="FD151" s="193">
        <f t="shared" si="447"/>
        <v>0</v>
      </c>
      <c r="FE151" s="193">
        <f t="shared" si="447"/>
        <v>0</v>
      </c>
      <c r="FF151" s="193">
        <f t="shared" si="447"/>
        <v>0</v>
      </c>
      <c r="FG151" s="193">
        <f t="shared" si="447"/>
        <v>0</v>
      </c>
      <c r="FH151" s="193">
        <f t="shared" si="447"/>
        <v>0</v>
      </c>
      <c r="FI151" s="193">
        <f t="shared" si="447"/>
        <v>0</v>
      </c>
      <c r="FJ151" s="193">
        <f t="shared" si="447"/>
        <v>0</v>
      </c>
      <c r="FK151" s="193">
        <f t="shared" si="447"/>
        <v>0</v>
      </c>
      <c r="FL151" s="193">
        <f t="shared" si="447"/>
        <v>0</v>
      </c>
      <c r="FM151" s="193">
        <f t="shared" si="447"/>
        <v>0</v>
      </c>
      <c r="FN151" s="193">
        <f t="shared" si="447"/>
        <v>0</v>
      </c>
      <c r="FO151" s="193">
        <f t="shared" si="447"/>
        <v>0</v>
      </c>
      <c r="FP151" s="193">
        <f t="shared" si="447"/>
        <v>0</v>
      </c>
      <c r="FQ151" s="193">
        <f t="shared" si="447"/>
        <v>0</v>
      </c>
      <c r="FR151" s="193">
        <f t="shared" si="447"/>
        <v>0</v>
      </c>
      <c r="FS151" s="193">
        <f t="shared" si="447"/>
        <v>0</v>
      </c>
      <c r="FT151" s="193">
        <f t="shared" si="447"/>
        <v>0</v>
      </c>
      <c r="FU151" s="193">
        <f t="shared" si="447"/>
        <v>0</v>
      </c>
      <c r="FV151" s="193">
        <f t="shared" si="447"/>
        <v>0</v>
      </c>
      <c r="FW151" s="193">
        <f t="shared" si="447"/>
        <v>0</v>
      </c>
      <c r="FX151" s="193">
        <f t="shared" si="447"/>
        <v>0</v>
      </c>
      <c r="FY151" s="193">
        <f t="shared" si="447"/>
        <v>0</v>
      </c>
      <c r="FZ151" s="193">
        <f t="shared" si="447"/>
        <v>0</v>
      </c>
      <c r="GA151" s="193">
        <f t="shared" si="447"/>
        <v>0</v>
      </c>
      <c r="GB151" s="193">
        <f t="shared" si="447"/>
        <v>0</v>
      </c>
      <c r="GC151" s="193">
        <f t="shared" si="447"/>
        <v>0</v>
      </c>
      <c r="GD151" s="193">
        <f t="shared" si="447"/>
        <v>0</v>
      </c>
      <c r="GE151" s="193">
        <f t="shared" si="447"/>
        <v>0</v>
      </c>
      <c r="GF151" s="193">
        <f t="shared" si="447"/>
        <v>0</v>
      </c>
      <c r="GG151" s="193">
        <f t="shared" si="447"/>
        <v>0</v>
      </c>
      <c r="GH151" s="193">
        <f t="shared" si="447"/>
        <v>0</v>
      </c>
      <c r="GI151" s="193">
        <f t="shared" si="447"/>
        <v>0</v>
      </c>
      <c r="GJ151" s="193">
        <f t="shared" si="447"/>
        <v>0</v>
      </c>
    </row>
    <row r="152" spans="1:192" x14ac:dyDescent="0.25">
      <c r="E152" s="6"/>
    </row>
    <row r="153" spans="1:192" x14ac:dyDescent="0.25">
      <c r="B153" s="15" t="s">
        <v>452</v>
      </c>
      <c r="E153" s="6"/>
    </row>
    <row r="154" spans="1:192" x14ac:dyDescent="0.25">
      <c r="E154" s="192" t="str">
        <f xml:space="preserve"> Equity!E$30</f>
        <v>Retained cash balance BEG</v>
      </c>
      <c r="F154" s="192">
        <f xml:space="preserve"> Equity!F$30</f>
        <v>0</v>
      </c>
      <c r="G154" s="192" t="str">
        <f xml:space="preserve"> Equity!G$30</f>
        <v>$ 000s</v>
      </c>
      <c r="H154" s="192">
        <f xml:space="preserve"> Equity!H$30</f>
        <v>0</v>
      </c>
      <c r="I154" s="192">
        <f xml:space="preserve"> Equity!I$30</f>
        <v>0</v>
      </c>
      <c r="J154" s="192">
        <f xml:space="preserve"> Equity!J$30</f>
        <v>0</v>
      </c>
      <c r="K154" s="192">
        <f xml:space="preserve"> Equity!K$30</f>
        <v>0</v>
      </c>
      <c r="L154" s="192">
        <f xml:space="preserve"> Equity!L$30</f>
        <v>0</v>
      </c>
      <c r="M154" s="192">
        <f xml:space="preserve"> Equity!M$30</f>
        <v>-5.4569682106375694E-10</v>
      </c>
      <c r="N154" s="192">
        <f xml:space="preserve"> Equity!N$30</f>
        <v>1.5860723215155303E-4</v>
      </c>
      <c r="O154" s="192">
        <f xml:space="preserve"> Equity!O$30</f>
        <v>-1.6956332256086171E-3</v>
      </c>
      <c r="P154" s="192">
        <f xml:space="preserve"> Equity!P$30</f>
        <v>-3.6128440260654315E-3</v>
      </c>
      <c r="Q154" s="192">
        <f xml:space="preserve"> Equity!Q$30</f>
        <v>0</v>
      </c>
      <c r="R154" s="192">
        <f xml:space="preserve"> Equity!R$30</f>
        <v>0</v>
      </c>
      <c r="S154" s="192">
        <f xml:space="preserve"> Equity!S$30</f>
        <v>0</v>
      </c>
      <c r="T154" s="192">
        <f xml:space="preserve"> Equity!T$30</f>
        <v>0</v>
      </c>
      <c r="U154" s="192">
        <f xml:space="preserve"> Equity!U$30</f>
        <v>0</v>
      </c>
      <c r="V154" s="192">
        <f xml:space="preserve"> Equity!V$30</f>
        <v>0</v>
      </c>
      <c r="W154" s="192">
        <f xml:space="preserve"> Equity!W$30</f>
        <v>0</v>
      </c>
      <c r="X154" s="192">
        <f xml:space="preserve"> Equity!X$30</f>
        <v>0</v>
      </c>
      <c r="Y154" s="192">
        <f xml:space="preserve"> Equity!Y$30</f>
        <v>0</v>
      </c>
      <c r="Z154" s="192">
        <f xml:space="preserve"> Equity!Z$30</f>
        <v>0</v>
      </c>
      <c r="AA154" s="192">
        <f xml:space="preserve"> Equity!AA$30</f>
        <v>0</v>
      </c>
      <c r="AB154" s="192">
        <f xml:space="preserve"> Equity!AB$30</f>
        <v>0</v>
      </c>
      <c r="AC154" s="192">
        <f xml:space="preserve"> Equity!AC$30</f>
        <v>0</v>
      </c>
      <c r="AD154" s="192">
        <f xml:space="preserve"> Equity!AD$30</f>
        <v>0</v>
      </c>
      <c r="AE154" s="192">
        <f xml:space="preserve"> Equity!AE$30</f>
        <v>0</v>
      </c>
      <c r="AF154" s="192">
        <f xml:space="preserve"> Equity!AF$30</f>
        <v>0</v>
      </c>
      <c r="AG154" s="192">
        <f xml:space="preserve"> Equity!AG$30</f>
        <v>0</v>
      </c>
      <c r="AH154" s="192">
        <f xml:space="preserve"> Equity!AH$30</f>
        <v>0</v>
      </c>
      <c r="AI154" s="192">
        <f xml:space="preserve"> Equity!AI$30</f>
        <v>0</v>
      </c>
      <c r="AJ154" s="192">
        <f xml:space="preserve"> Equity!AJ$30</f>
        <v>0</v>
      </c>
      <c r="AK154" s="192">
        <f xml:space="preserve"> Equity!AK$30</f>
        <v>0</v>
      </c>
      <c r="AL154" s="192">
        <f xml:space="preserve"> Equity!AL$30</f>
        <v>0</v>
      </c>
      <c r="AM154" s="192">
        <f xml:space="preserve"> Equity!AM$30</f>
        <v>0</v>
      </c>
      <c r="AN154" s="192">
        <f xml:space="preserve"> Equity!AN$30</f>
        <v>0</v>
      </c>
      <c r="AO154" s="192">
        <f xml:space="preserve"> Equity!AO$30</f>
        <v>0</v>
      </c>
      <c r="AP154" s="192">
        <f xml:space="preserve"> Equity!AP$30</f>
        <v>0</v>
      </c>
      <c r="AQ154" s="192">
        <f xml:space="preserve"> Equity!AQ$30</f>
        <v>0</v>
      </c>
      <c r="AR154" s="192">
        <f xml:space="preserve"> Equity!AR$30</f>
        <v>0</v>
      </c>
      <c r="AS154" s="192">
        <f xml:space="preserve"> Equity!AS$30</f>
        <v>0</v>
      </c>
      <c r="AT154" s="192">
        <f xml:space="preserve"> Equity!AT$30</f>
        <v>0</v>
      </c>
      <c r="AU154" s="192">
        <f xml:space="preserve"> Equity!AU$30</f>
        <v>0</v>
      </c>
      <c r="AV154" s="192">
        <f xml:space="preserve"> Equity!AV$30</f>
        <v>0</v>
      </c>
      <c r="AW154" s="192">
        <f xml:space="preserve"> Equity!AW$30</f>
        <v>0</v>
      </c>
      <c r="AX154" s="192">
        <f xml:space="preserve"> Equity!AX$30</f>
        <v>0</v>
      </c>
      <c r="AY154" s="192">
        <f xml:space="preserve"> Equity!AY$30</f>
        <v>0</v>
      </c>
      <c r="AZ154" s="192">
        <f xml:space="preserve"> Equity!AZ$30</f>
        <v>0</v>
      </c>
      <c r="BA154" s="192">
        <f xml:space="preserve"> Equity!BA$30</f>
        <v>0</v>
      </c>
      <c r="BB154" s="192">
        <f xml:space="preserve"> Equity!BB$30</f>
        <v>0</v>
      </c>
      <c r="BC154" s="192">
        <f xml:space="preserve"> Equity!BC$30</f>
        <v>0</v>
      </c>
      <c r="BD154" s="192">
        <f xml:space="preserve"> Equity!BD$30</f>
        <v>0</v>
      </c>
      <c r="BE154" s="192">
        <f xml:space="preserve"> Equity!BE$30</f>
        <v>0</v>
      </c>
      <c r="BF154" s="192">
        <f xml:space="preserve"> Equity!BF$30</f>
        <v>2.2373569663614035E-10</v>
      </c>
      <c r="BG154" s="192">
        <f xml:space="preserve"> Equity!BG$30</f>
        <v>2.2373569663614035E-10</v>
      </c>
      <c r="BH154" s="192">
        <f xml:space="preserve"> Equity!BH$30</f>
        <v>2.2373569663614035E-10</v>
      </c>
      <c r="BI154" s="192">
        <f xml:space="preserve"> Equity!BI$30</f>
        <v>2.2373569663614035E-10</v>
      </c>
      <c r="BJ154" s="192">
        <f xml:space="preserve"> Equity!BJ$30</f>
        <v>2.2373569663614035E-10</v>
      </c>
      <c r="BK154" s="192">
        <f xml:space="preserve"> Equity!BK$30</f>
        <v>2.2373569663614035E-10</v>
      </c>
      <c r="BL154" s="192">
        <f xml:space="preserve"> Equity!BL$30</f>
        <v>2.2373569663614035E-10</v>
      </c>
      <c r="BM154" s="192">
        <f xml:space="preserve"> Equity!BM$30</f>
        <v>2.2373569663614035E-10</v>
      </c>
      <c r="BN154" s="192">
        <f xml:space="preserve"> Equity!BN$30</f>
        <v>2.2373569663614035E-10</v>
      </c>
      <c r="BO154" s="192">
        <f xml:space="preserve"> Equity!BO$30</f>
        <v>2.2373569663614035E-10</v>
      </c>
      <c r="BP154" s="192">
        <f xml:space="preserve"> Equity!BP$30</f>
        <v>2.2373569663614035E-10</v>
      </c>
      <c r="BQ154" s="192">
        <f xml:space="preserve"> Equity!BQ$30</f>
        <v>2.2373569663614035E-10</v>
      </c>
      <c r="BR154" s="192">
        <f xml:space="preserve"> Equity!BR$30</f>
        <v>2.2373569663614035E-10</v>
      </c>
      <c r="BS154" s="192">
        <f xml:space="preserve"> Equity!BS$30</f>
        <v>2.2373569663614035E-10</v>
      </c>
      <c r="BT154" s="192">
        <f xml:space="preserve"> Equity!BT$30</f>
        <v>2.2373569663614035E-10</v>
      </c>
      <c r="BU154" s="192">
        <f xml:space="preserve"> Equity!BU$30</f>
        <v>2.2373569663614035E-10</v>
      </c>
      <c r="BV154" s="192">
        <f xml:space="preserve"> Equity!BV$30</f>
        <v>2.2373569663614035E-10</v>
      </c>
      <c r="BW154" s="192">
        <f xml:space="preserve"> Equity!BW$30</f>
        <v>2.2373569663614035E-10</v>
      </c>
      <c r="BX154" s="192">
        <f xml:space="preserve"> Equity!BX$30</f>
        <v>2.2373569663614035E-10</v>
      </c>
      <c r="BY154" s="192">
        <f xml:space="preserve"> Equity!BY$30</f>
        <v>2.2373569663614035E-10</v>
      </c>
      <c r="BZ154" s="192">
        <f xml:space="preserve"> Equity!BZ$30</f>
        <v>2.2373569663614035E-10</v>
      </c>
      <c r="CA154" s="192">
        <f xml:space="preserve"> Equity!CA$30</f>
        <v>2.2373569663614035E-10</v>
      </c>
      <c r="CB154" s="192">
        <f xml:space="preserve"> Equity!CB$30</f>
        <v>2.2373569663614035E-10</v>
      </c>
      <c r="CC154" s="192">
        <f xml:space="preserve"> Equity!CC$30</f>
        <v>2.2373569663614035E-10</v>
      </c>
      <c r="CD154" s="192">
        <f xml:space="preserve"> Equity!CD$30</f>
        <v>2.2373569663614035E-10</v>
      </c>
      <c r="CE154" s="192">
        <f xml:space="preserve"> Equity!CE$30</f>
        <v>2.2373569663614035E-10</v>
      </c>
      <c r="CF154" s="192">
        <f xml:space="preserve"> Equity!CF$30</f>
        <v>2.2373569663614035E-10</v>
      </c>
      <c r="CG154" s="192">
        <f xml:space="preserve"> Equity!CG$30</f>
        <v>2.2373569663614035E-10</v>
      </c>
      <c r="CH154" s="192">
        <f xml:space="preserve"> Equity!CH$30</f>
        <v>2.2373569663614035E-10</v>
      </c>
      <c r="CI154" s="192">
        <f xml:space="preserve"> Equity!CI$30</f>
        <v>2.2373569663614035E-10</v>
      </c>
      <c r="CJ154" s="192">
        <f xml:space="preserve"> Equity!CJ$30</f>
        <v>2.2373569663614035E-10</v>
      </c>
      <c r="CK154" s="192">
        <f xml:space="preserve"> Equity!CK$30</f>
        <v>2.2373569663614035E-10</v>
      </c>
      <c r="CL154" s="192">
        <f xml:space="preserve"> Equity!CL$30</f>
        <v>2.2373569663614035E-10</v>
      </c>
      <c r="CM154" s="192">
        <f xml:space="preserve"> Equity!CM$30</f>
        <v>2.2373569663614035E-10</v>
      </c>
      <c r="CN154" s="192">
        <f xml:space="preserve"> Equity!CN$30</f>
        <v>2.2373569663614035E-10</v>
      </c>
      <c r="CO154" s="192">
        <f xml:space="preserve"> Equity!CO$30</f>
        <v>2.2373569663614035E-10</v>
      </c>
      <c r="CP154" s="192">
        <f xml:space="preserve"> Equity!CP$30</f>
        <v>2.2373569663614035E-10</v>
      </c>
      <c r="CQ154" s="192">
        <f xml:space="preserve"> Equity!CQ$30</f>
        <v>2.2373569663614035E-10</v>
      </c>
      <c r="CR154" s="192">
        <f xml:space="preserve"> Equity!CR$30</f>
        <v>2.2373569663614035E-10</v>
      </c>
      <c r="CS154" s="192">
        <f xml:space="preserve"> Equity!CS$30</f>
        <v>2.2373569663614035E-10</v>
      </c>
      <c r="CT154" s="192">
        <f xml:space="preserve"> Equity!CT$30</f>
        <v>2.2373569663614035E-10</v>
      </c>
      <c r="CU154" s="192">
        <f xml:space="preserve"> Equity!CU$30</f>
        <v>2.2373569663614035E-10</v>
      </c>
      <c r="CV154" s="192">
        <f xml:space="preserve"> Equity!CV$30</f>
        <v>2.2373569663614035E-10</v>
      </c>
      <c r="CW154" s="192">
        <f xml:space="preserve"> Equity!CW$30</f>
        <v>2.2373569663614035E-10</v>
      </c>
      <c r="CX154" s="192">
        <f xml:space="preserve"> Equity!CX$30</f>
        <v>2.2373569663614035E-10</v>
      </c>
      <c r="CY154" s="192">
        <f xml:space="preserve"> Equity!CY$30</f>
        <v>2.2373569663614035E-10</v>
      </c>
      <c r="CZ154" s="192">
        <f xml:space="preserve"> Equity!CZ$30</f>
        <v>2.2373569663614035E-10</v>
      </c>
      <c r="DA154" s="192">
        <f xml:space="preserve"> Equity!DA$30</f>
        <v>2.2373569663614035E-10</v>
      </c>
      <c r="DB154" s="192">
        <f xml:space="preserve"> Equity!DB$30</f>
        <v>2.2373569663614035E-10</v>
      </c>
      <c r="DC154" s="192">
        <f xml:space="preserve"> Equity!DC$30</f>
        <v>2.2373569663614035E-10</v>
      </c>
      <c r="DD154" s="192">
        <f xml:space="preserve"> Equity!DD$30</f>
        <v>2.2373569663614035E-10</v>
      </c>
      <c r="DE154" s="192">
        <f xml:space="preserve"> Equity!DE$30</f>
        <v>2.2373569663614035E-10</v>
      </c>
      <c r="DF154" s="192">
        <f xml:space="preserve"> Equity!DF$30</f>
        <v>2.2373569663614035E-10</v>
      </c>
      <c r="DG154" s="192">
        <f xml:space="preserve"> Equity!DG$30</f>
        <v>2.2373569663614035E-10</v>
      </c>
      <c r="DH154" s="192">
        <f xml:space="preserve"> Equity!DH$30</f>
        <v>2.2373569663614035E-10</v>
      </c>
      <c r="DI154" s="192">
        <f xml:space="preserve"> Equity!DI$30</f>
        <v>2.2373569663614035E-10</v>
      </c>
      <c r="DJ154" s="192">
        <f xml:space="preserve"> Equity!DJ$30</f>
        <v>2.2373569663614035E-10</v>
      </c>
      <c r="DK154" s="192">
        <f xml:space="preserve"> Equity!DK$30</f>
        <v>2.2373569663614035E-10</v>
      </c>
      <c r="DL154" s="192">
        <f xml:space="preserve"> Equity!DL$30</f>
        <v>2.2373569663614035E-10</v>
      </c>
      <c r="DM154" s="192">
        <f xml:space="preserve"> Equity!DM$30</f>
        <v>2.2373569663614035E-10</v>
      </c>
      <c r="DN154" s="192">
        <f xml:space="preserve"> Equity!DN$30</f>
        <v>2.2373569663614035E-10</v>
      </c>
      <c r="DO154" s="192">
        <f xml:space="preserve"> Equity!DO$30</f>
        <v>2.2373569663614035E-10</v>
      </c>
      <c r="DP154" s="192">
        <f xml:space="preserve"> Equity!DP$30</f>
        <v>2.2373569663614035E-10</v>
      </c>
      <c r="DQ154" s="192">
        <f xml:space="preserve"> Equity!DQ$30</f>
        <v>2.2373569663614035E-10</v>
      </c>
      <c r="DR154" s="192">
        <f xml:space="preserve"> Equity!DR$30</f>
        <v>2.2373569663614035E-10</v>
      </c>
      <c r="DS154" s="192">
        <f xml:space="preserve"> Equity!DS$30</f>
        <v>2.2373569663614035E-10</v>
      </c>
      <c r="DT154" s="192">
        <f xml:space="preserve"> Equity!DT$30</f>
        <v>2.2373569663614035E-10</v>
      </c>
      <c r="DU154" s="192">
        <f xml:space="preserve"> Equity!DU$30</f>
        <v>2.2373569663614035E-10</v>
      </c>
      <c r="DV154" s="192">
        <f xml:space="preserve"> Equity!DV$30</f>
        <v>2.2373569663614035E-10</v>
      </c>
      <c r="DW154" s="192">
        <f xml:space="preserve"> Equity!DW$30</f>
        <v>2.2373569663614035E-10</v>
      </c>
      <c r="DX154" s="192">
        <f xml:space="preserve"> Equity!DX$30</f>
        <v>2.2373569663614035E-10</v>
      </c>
      <c r="DY154" s="192">
        <f xml:space="preserve"> Equity!DY$30</f>
        <v>2.2373569663614035E-10</v>
      </c>
      <c r="DZ154" s="192">
        <f xml:space="preserve"> Equity!DZ$30</f>
        <v>2.2373569663614035E-10</v>
      </c>
      <c r="EA154" s="192">
        <f xml:space="preserve"> Equity!EA$30</f>
        <v>2.2373569663614035E-10</v>
      </c>
      <c r="EB154" s="192">
        <f xml:space="preserve"> Equity!EB$30</f>
        <v>2.2373569663614035E-10</v>
      </c>
      <c r="EC154" s="192">
        <f xml:space="preserve"> Equity!EC$30</f>
        <v>2.2373569663614035E-10</v>
      </c>
      <c r="ED154" s="192">
        <f xml:space="preserve"> Equity!ED$30</f>
        <v>2.2373569663614035E-10</v>
      </c>
      <c r="EE154" s="192">
        <f xml:space="preserve"> Equity!EE$30</f>
        <v>2.2373569663614035E-10</v>
      </c>
      <c r="EF154" s="192">
        <f xml:space="preserve"> Equity!EF$30</f>
        <v>2.2373569663614035E-10</v>
      </c>
      <c r="EG154" s="192">
        <f xml:space="preserve"> Equity!EG$30</f>
        <v>2.2373569663614035E-10</v>
      </c>
      <c r="EH154" s="192">
        <f xml:space="preserve"> Equity!EH$30</f>
        <v>2.2373569663614035E-10</v>
      </c>
      <c r="EI154" s="192">
        <f xml:space="preserve"> Equity!EI$30</f>
        <v>2.2373569663614035E-10</v>
      </c>
      <c r="EJ154" s="192">
        <f xml:space="preserve"> Equity!EJ$30</f>
        <v>2.2373569663614035E-10</v>
      </c>
      <c r="EK154" s="192">
        <f xml:space="preserve"> Equity!EK$30</f>
        <v>2.2373569663614035E-10</v>
      </c>
      <c r="EL154" s="192">
        <f xml:space="preserve"> Equity!EL$30</f>
        <v>2.2373569663614035E-10</v>
      </c>
      <c r="EM154" s="192">
        <f xml:space="preserve"> Equity!EM$30</f>
        <v>2.2373569663614035E-10</v>
      </c>
      <c r="EN154" s="192">
        <f xml:space="preserve"> Equity!EN$30</f>
        <v>2.2373569663614035E-10</v>
      </c>
      <c r="EO154" s="192">
        <f xml:space="preserve"> Equity!EO$30</f>
        <v>2.2373569663614035E-10</v>
      </c>
      <c r="EP154" s="192">
        <f xml:space="preserve"> Equity!EP$30</f>
        <v>2.2373569663614035E-10</v>
      </c>
      <c r="EQ154" s="192">
        <f xml:space="preserve"> Equity!EQ$30</f>
        <v>2.2373569663614035E-10</v>
      </c>
      <c r="ER154" s="192">
        <f xml:space="preserve"> Equity!ER$30</f>
        <v>2.2373569663614035E-10</v>
      </c>
      <c r="ES154" s="192">
        <f xml:space="preserve"> Equity!ES$30</f>
        <v>2.2373569663614035E-10</v>
      </c>
      <c r="ET154" s="192">
        <f xml:space="preserve"> Equity!ET$30</f>
        <v>2.2373569663614035E-10</v>
      </c>
      <c r="EU154" s="192">
        <f xml:space="preserve"> Equity!EU$30</f>
        <v>2.2373569663614035E-10</v>
      </c>
      <c r="EV154" s="192">
        <f xml:space="preserve"> Equity!EV$30</f>
        <v>2.2373569663614035E-10</v>
      </c>
      <c r="EW154" s="192">
        <f xml:space="preserve"> Equity!EW$30</f>
        <v>2.2373569663614035E-10</v>
      </c>
      <c r="EX154" s="192">
        <f xml:space="preserve"> Equity!EX$30</f>
        <v>2.2373569663614035E-10</v>
      </c>
      <c r="EY154" s="192">
        <f xml:space="preserve"> Equity!EY$30</f>
        <v>2.2373569663614035E-10</v>
      </c>
      <c r="EZ154" s="192">
        <f xml:space="preserve"> Equity!EZ$30</f>
        <v>2.2373569663614035E-10</v>
      </c>
      <c r="FA154" s="192">
        <f xml:space="preserve"> Equity!FA$30</f>
        <v>2.2373569663614035E-10</v>
      </c>
      <c r="FB154" s="192">
        <f xml:space="preserve"> Equity!FB$30</f>
        <v>2.2373569663614035E-10</v>
      </c>
      <c r="FC154" s="192">
        <f xml:space="preserve"> Equity!FC$30</f>
        <v>2.2373569663614035E-10</v>
      </c>
      <c r="FD154" s="192">
        <f xml:space="preserve"> Equity!FD$30</f>
        <v>2.2373569663614035E-10</v>
      </c>
      <c r="FE154" s="192">
        <f xml:space="preserve"> Equity!FE$30</f>
        <v>2.2373569663614035E-10</v>
      </c>
      <c r="FF154" s="192">
        <f xml:space="preserve"> Equity!FF$30</f>
        <v>2.2373569663614035E-10</v>
      </c>
      <c r="FG154" s="192">
        <f xml:space="preserve"> Equity!FG$30</f>
        <v>2.2373569663614035E-10</v>
      </c>
      <c r="FH154" s="192">
        <f xml:space="preserve"> Equity!FH$30</f>
        <v>2.2373569663614035E-10</v>
      </c>
      <c r="FI154" s="192">
        <f xml:space="preserve"> Equity!FI$30</f>
        <v>2.2373569663614035E-10</v>
      </c>
      <c r="FJ154" s="192">
        <f xml:space="preserve"> Equity!FJ$30</f>
        <v>2.2373569663614035E-10</v>
      </c>
      <c r="FK154" s="192">
        <f xml:space="preserve"> Equity!FK$30</f>
        <v>2.2373569663614035E-10</v>
      </c>
      <c r="FL154" s="192">
        <f xml:space="preserve"> Equity!FL$30</f>
        <v>2.2373569663614035E-10</v>
      </c>
      <c r="FM154" s="192">
        <f xml:space="preserve"> Equity!FM$30</f>
        <v>2.2373569663614035E-10</v>
      </c>
      <c r="FN154" s="192">
        <f xml:space="preserve"> Equity!FN$30</f>
        <v>2.2373569663614035E-10</v>
      </c>
      <c r="FO154" s="192">
        <f xml:space="preserve"> Equity!FO$30</f>
        <v>2.2373569663614035E-10</v>
      </c>
      <c r="FP154" s="192">
        <f xml:space="preserve"> Equity!FP$30</f>
        <v>2.2373569663614035E-10</v>
      </c>
      <c r="FQ154" s="192">
        <f xml:space="preserve"> Equity!FQ$30</f>
        <v>2.2373569663614035E-10</v>
      </c>
      <c r="FR154" s="192">
        <f xml:space="preserve"> Equity!FR$30</f>
        <v>2.2373569663614035E-10</v>
      </c>
      <c r="FS154" s="192">
        <f xml:space="preserve"> Equity!FS$30</f>
        <v>2.2373569663614035E-10</v>
      </c>
      <c r="FT154" s="192">
        <f xml:space="preserve"> Equity!FT$30</f>
        <v>2.2373569663614035E-10</v>
      </c>
      <c r="FU154" s="192">
        <f xml:space="preserve"> Equity!FU$30</f>
        <v>2.2373569663614035E-10</v>
      </c>
      <c r="FV154" s="192">
        <f xml:space="preserve"> Equity!FV$30</f>
        <v>2.2373569663614035E-10</v>
      </c>
      <c r="FW154" s="192">
        <f xml:space="preserve"> Equity!FW$30</f>
        <v>2.2373569663614035E-10</v>
      </c>
      <c r="FX154" s="192">
        <f xml:space="preserve"> Equity!FX$30</f>
        <v>2.2373569663614035E-10</v>
      </c>
      <c r="FY154" s="192">
        <f xml:space="preserve"> Equity!FY$30</f>
        <v>2.2373569663614035E-10</v>
      </c>
      <c r="FZ154" s="192">
        <f xml:space="preserve"> Equity!FZ$30</f>
        <v>2.2373569663614035E-10</v>
      </c>
      <c r="GA154" s="192">
        <f xml:space="preserve"> Equity!GA$30</f>
        <v>2.2373569663614035E-10</v>
      </c>
      <c r="GB154" s="192">
        <f xml:space="preserve"> Equity!GB$30</f>
        <v>2.2373569663614035E-10</v>
      </c>
      <c r="GC154" s="192">
        <f xml:space="preserve"> Equity!GC$30</f>
        <v>2.2373569663614035E-10</v>
      </c>
      <c r="GD154" s="192">
        <f xml:space="preserve"> Equity!GD$30</f>
        <v>2.2373569663614035E-10</v>
      </c>
      <c r="GE154" s="192">
        <f xml:space="preserve"> Equity!GE$30</f>
        <v>2.2373569663614035E-10</v>
      </c>
      <c r="GF154" s="192">
        <f xml:space="preserve"> Equity!GF$30</f>
        <v>2.2373569663614035E-10</v>
      </c>
      <c r="GG154" s="192">
        <f xml:space="preserve"> Equity!GG$30</f>
        <v>2.2373569663614035E-10</v>
      </c>
      <c r="GH154" s="192">
        <f xml:space="preserve"> Equity!GH$30</f>
        <v>2.2373569663614035E-10</v>
      </c>
      <c r="GI154" s="192">
        <f xml:space="preserve"> Equity!GI$30</f>
        <v>2.2373569663614035E-10</v>
      </c>
      <c r="GJ154" s="192">
        <f xml:space="preserve"> Equity!GJ$30</f>
        <v>2.2373569663614035E-10</v>
      </c>
    </row>
    <row r="155" spans="1:192" x14ac:dyDescent="0.25">
      <c r="E155" s="192" t="str">
        <f xml:space="preserve"> 'FS Qtr'!E$59</f>
        <v>Cashflow available for shareholder loan</v>
      </c>
      <c r="F155" s="192">
        <f xml:space="preserve"> 'FS Qtr'!F$59</f>
        <v>0</v>
      </c>
      <c r="G155" s="192" t="str">
        <f xml:space="preserve"> 'FS Qtr'!G$59</f>
        <v>$ 000s</v>
      </c>
      <c r="H155" s="192">
        <f xml:space="preserve"> 'FS Qtr'!H$59</f>
        <v>234539.18413416267</v>
      </c>
      <c r="I155" s="192">
        <f xml:space="preserve"> 'FS Qtr'!I$59</f>
        <v>0</v>
      </c>
      <c r="J155" s="192">
        <f xml:space="preserve"> 'FS Qtr'!J$59</f>
        <v>0</v>
      </c>
      <c r="K155" s="192">
        <f xml:space="preserve"> 'FS Qtr'!K$59</f>
        <v>0</v>
      </c>
      <c r="L155" s="192">
        <f xml:space="preserve"> 'FS Qtr'!L$59</f>
        <v>-5.4569682106375694E-10</v>
      </c>
      <c r="M155" s="192">
        <f xml:space="preserve"> 'FS Qtr'!M$59</f>
        <v>1.586077778483741E-4</v>
      </c>
      <c r="N155" s="192">
        <f xml:space="preserve"> 'FS Qtr'!N$59</f>
        <v>-1.8542404577601701E-3</v>
      </c>
      <c r="O155" s="192">
        <f xml:space="preserve"> 'FS Qtr'!O$59</f>
        <v>-1.9172108004568145E-3</v>
      </c>
      <c r="P155" s="192">
        <f xml:space="preserve"> 'FS Qtr'!P$59</f>
        <v>6.2746840440013329E-3</v>
      </c>
      <c r="Q155" s="192">
        <f xml:space="preserve"> 'FS Qtr'!Q$59</f>
        <v>5951.0196325580291</v>
      </c>
      <c r="R155" s="192">
        <f xml:space="preserve"> 'FS Qtr'!R$59</f>
        <v>5338.5895669389574</v>
      </c>
      <c r="S155" s="192">
        <f xml:space="preserve"> 'FS Qtr'!S$59</f>
        <v>4598.0268220687667</v>
      </c>
      <c r="T155" s="192">
        <f xml:space="preserve"> 'FS Qtr'!T$59</f>
        <v>4537.2641491474005</v>
      </c>
      <c r="U155" s="192">
        <f xml:space="preserve"> 'FS Qtr'!U$59</f>
        <v>4558.4280277540656</v>
      </c>
      <c r="V155" s="192">
        <f xml:space="preserve"> 'FS Qtr'!V$59</f>
        <v>4490.036057669211</v>
      </c>
      <c r="W155" s="192">
        <f xml:space="preserve"> 'FS Qtr'!W$59</f>
        <v>4525.8407520270212</v>
      </c>
      <c r="X155" s="192">
        <f xml:space="preserve"> 'FS Qtr'!X$59</f>
        <v>4471.0079165615825</v>
      </c>
      <c r="Y155" s="192">
        <f xml:space="preserve"> 'FS Qtr'!Y$59</f>
        <v>4464.161688859991</v>
      </c>
      <c r="Z155" s="192">
        <f xml:space="preserve"> 'FS Qtr'!Z$59</f>
        <v>4416.555773089287</v>
      </c>
      <c r="AA155" s="192">
        <f xml:space="preserve"> 'FS Qtr'!AA$59</f>
        <v>4436.3294600534591</v>
      </c>
      <c r="AB155" s="192">
        <f xml:space="preserve"> 'FS Qtr'!AB$59</f>
        <v>4375.1882348732634</v>
      </c>
      <c r="AC155" s="192">
        <f xml:space="preserve"> 'FS Qtr'!AC$59</f>
        <v>4394.5439517473278</v>
      </c>
      <c r="AD155" s="192">
        <f xml:space="preserve"> 'FS Qtr'!AD$59</f>
        <v>4326.048471237742</v>
      </c>
      <c r="AE155" s="192">
        <f xml:space="preserve"> 'FS Qtr'!AE$59</f>
        <v>4359.4325546200998</v>
      </c>
      <c r="AF155" s="192">
        <f xml:space="preserve"> 'FS Qtr'!AF$59</f>
        <v>4303.9609338693572</v>
      </c>
      <c r="AG155" s="192">
        <f xml:space="preserve"> 'FS Qtr'!AG$59</f>
        <v>4296.2992378067993</v>
      </c>
      <c r="AH155" s="192">
        <f xml:space="preserve"> 'FS Qtr'!AH$59</f>
        <v>4247.7278410662348</v>
      </c>
      <c r="AI155" s="192">
        <f xml:space="preserve"> 'FS Qtr'!AI$59</f>
        <v>4265.5999270761713</v>
      </c>
      <c r="AJ155" s="192">
        <f xml:space="preserve"> 'FS Qtr'!AJ$59</f>
        <v>4204.0120366225365</v>
      </c>
      <c r="AK155" s="192">
        <f xml:space="preserve"> 'FS Qtr'!AK$59</f>
        <v>4221.4387252157394</v>
      </c>
      <c r="AL155" s="192">
        <f xml:space="preserve"> 'FS Qtr'!AL$59</f>
        <v>4152.7871106285711</v>
      </c>
      <c r="AM155" s="192">
        <f xml:space="preserve"> 'FS Qtr'!AM$59</f>
        <v>4183.5936839534752</v>
      </c>
      <c r="AN155" s="192">
        <f xml:space="preserve"> 'FS Qtr'!AN$59</f>
        <v>4127.3996633179941</v>
      </c>
      <c r="AO155" s="192">
        <f xml:space="preserve"> 'FS Qtr'!AO$59</f>
        <v>4118.8575949638125</v>
      </c>
      <c r="AP155" s="192">
        <f xml:space="preserve"> 'FS Qtr'!AP$59</f>
        <v>4069.217965159296</v>
      </c>
      <c r="AQ155" s="192">
        <f xml:space="preserve"> 'FS Qtr'!AQ$59</f>
        <v>4085.0600984581979</v>
      </c>
      <c r="AR155" s="192">
        <f xml:space="preserve"> 'FS Qtr'!AR$59</f>
        <v>4022.9525894048711</v>
      </c>
      <c r="AS155" s="192">
        <f xml:space="preserve"> 'FS Qtr'!AS$59</f>
        <v>4038.3192313589279</v>
      </c>
      <c r="AT155" s="192">
        <f xml:space="preserve"> 'FS Qtr'!AT$59</f>
        <v>3969.454904025115</v>
      </c>
      <c r="AU155" s="192">
        <f xml:space="preserve"> 'FS Qtr'!AU$59</f>
        <v>3997.5138261836491</v>
      </c>
      <c r="AV155" s="192">
        <f xml:space="preserve"> 'FS Qtr'!AV$59</f>
        <v>3940.5071701747147</v>
      </c>
      <c r="AW155" s="192">
        <f xml:space="preserve"> 'FS Qtr'!AW$59</f>
        <v>8719.4534681636251</v>
      </c>
      <c r="AX155" s="192">
        <f xml:space="preserve"> 'FS Qtr'!AX$59</f>
        <v>8589.9838583381643</v>
      </c>
      <c r="AY155" s="192">
        <f xml:space="preserve"> 'FS Qtr'!AY$59</f>
        <v>13407.635123771595</v>
      </c>
      <c r="AZ155" s="192">
        <f xml:space="preserve"> 'FS Qtr'!AZ$59</f>
        <v>13187.417125973823</v>
      </c>
      <c r="BA155" s="192">
        <f xml:space="preserve"> 'FS Qtr'!BA$59</f>
        <v>13230.927239615054</v>
      </c>
      <c r="BB155" s="192">
        <f xml:space="preserve"> 'FS Qtr'!BB$59</f>
        <v>12722.44600164578</v>
      </c>
      <c r="BC155" s="192">
        <f xml:space="preserve"> 'FS Qtr'!BC$59</f>
        <v>10628.94520970106</v>
      </c>
      <c r="BD155" s="192">
        <f xml:space="preserve"> 'FS Qtr'!BD$59</f>
        <v>11388.57472105578</v>
      </c>
      <c r="BE155" s="192">
        <f xml:space="preserve"> 'FS Qtr'!BE$59</f>
        <v>3176.6231255661278</v>
      </c>
      <c r="BF155" s="192">
        <f xml:space="preserve"> 'FS Qtr'!BF$59</f>
        <v>0</v>
      </c>
      <c r="BG155" s="192">
        <f xml:space="preserve"> 'FS Qtr'!BG$59</f>
        <v>0</v>
      </c>
      <c r="BH155" s="192">
        <f xml:space="preserve"> 'FS Qtr'!BH$59</f>
        <v>0</v>
      </c>
      <c r="BI155" s="192">
        <f xml:space="preserve"> 'FS Qtr'!BI$59</f>
        <v>0</v>
      </c>
      <c r="BJ155" s="192">
        <f xml:space="preserve"> 'FS Qtr'!BJ$59</f>
        <v>0</v>
      </c>
      <c r="BK155" s="192">
        <f xml:space="preserve"> 'FS Qtr'!BK$59</f>
        <v>0</v>
      </c>
      <c r="BL155" s="192">
        <f xml:space="preserve"> 'FS Qtr'!BL$59</f>
        <v>0</v>
      </c>
      <c r="BM155" s="192">
        <f xml:space="preserve"> 'FS Qtr'!BM$59</f>
        <v>0</v>
      </c>
      <c r="BN155" s="192">
        <f xml:space="preserve"> 'FS Qtr'!BN$59</f>
        <v>0</v>
      </c>
      <c r="BO155" s="192">
        <f xml:space="preserve"> 'FS Qtr'!BO$59</f>
        <v>0</v>
      </c>
      <c r="BP155" s="192">
        <f xml:space="preserve"> 'FS Qtr'!BP$59</f>
        <v>0</v>
      </c>
      <c r="BQ155" s="192">
        <f xml:space="preserve"> 'FS Qtr'!BQ$59</f>
        <v>0</v>
      </c>
      <c r="BR155" s="192">
        <f xml:space="preserve"> 'FS Qtr'!BR$59</f>
        <v>0</v>
      </c>
      <c r="BS155" s="192">
        <f xml:space="preserve"> 'FS Qtr'!BS$59</f>
        <v>0</v>
      </c>
      <c r="BT155" s="192">
        <f xml:space="preserve"> 'FS Qtr'!BT$59</f>
        <v>0</v>
      </c>
      <c r="BU155" s="192">
        <f xml:space="preserve"> 'FS Qtr'!BU$59</f>
        <v>0</v>
      </c>
      <c r="BV155" s="192">
        <f xml:space="preserve"> 'FS Qtr'!BV$59</f>
        <v>0</v>
      </c>
      <c r="BW155" s="192">
        <f xml:space="preserve"> 'FS Qtr'!BW$59</f>
        <v>0</v>
      </c>
      <c r="BX155" s="192">
        <f xml:space="preserve"> 'FS Qtr'!BX$59</f>
        <v>0</v>
      </c>
      <c r="BY155" s="192">
        <f xml:space="preserve"> 'FS Qtr'!BY$59</f>
        <v>0</v>
      </c>
      <c r="BZ155" s="192">
        <f xml:space="preserve"> 'FS Qtr'!BZ$59</f>
        <v>0</v>
      </c>
      <c r="CA155" s="192">
        <f xml:space="preserve"> 'FS Qtr'!CA$59</f>
        <v>0</v>
      </c>
      <c r="CB155" s="192">
        <f xml:space="preserve"> 'FS Qtr'!CB$59</f>
        <v>0</v>
      </c>
      <c r="CC155" s="192">
        <f xml:space="preserve"> 'FS Qtr'!CC$59</f>
        <v>0</v>
      </c>
      <c r="CD155" s="192">
        <f xml:space="preserve"> 'FS Qtr'!CD$59</f>
        <v>0</v>
      </c>
      <c r="CE155" s="192">
        <f xml:space="preserve"> 'FS Qtr'!CE$59</f>
        <v>0</v>
      </c>
      <c r="CF155" s="192">
        <f xml:space="preserve"> 'FS Qtr'!CF$59</f>
        <v>0</v>
      </c>
      <c r="CG155" s="192">
        <f xml:space="preserve"> 'FS Qtr'!CG$59</f>
        <v>0</v>
      </c>
      <c r="CH155" s="192">
        <f xml:space="preserve"> 'FS Qtr'!CH$59</f>
        <v>0</v>
      </c>
      <c r="CI155" s="192">
        <f xml:space="preserve"> 'FS Qtr'!CI$59</f>
        <v>0</v>
      </c>
      <c r="CJ155" s="192">
        <f xml:space="preserve"> 'FS Qtr'!CJ$59</f>
        <v>0</v>
      </c>
      <c r="CK155" s="192">
        <f xml:space="preserve"> 'FS Qtr'!CK$59</f>
        <v>0</v>
      </c>
      <c r="CL155" s="192">
        <f xml:space="preserve"> 'FS Qtr'!CL$59</f>
        <v>0</v>
      </c>
      <c r="CM155" s="192">
        <f xml:space="preserve"> 'FS Qtr'!CM$59</f>
        <v>0</v>
      </c>
      <c r="CN155" s="192">
        <f xml:space="preserve"> 'FS Qtr'!CN$59</f>
        <v>0</v>
      </c>
      <c r="CO155" s="192">
        <f xml:space="preserve"> 'FS Qtr'!CO$59</f>
        <v>0</v>
      </c>
      <c r="CP155" s="192">
        <f xml:space="preserve"> 'FS Qtr'!CP$59</f>
        <v>0</v>
      </c>
      <c r="CQ155" s="192">
        <f xml:space="preserve"> 'FS Qtr'!CQ$59</f>
        <v>0</v>
      </c>
      <c r="CR155" s="192">
        <f xml:space="preserve"> 'FS Qtr'!CR$59</f>
        <v>0</v>
      </c>
      <c r="CS155" s="192">
        <f xml:space="preserve"> 'FS Qtr'!CS$59</f>
        <v>0</v>
      </c>
      <c r="CT155" s="192">
        <f xml:space="preserve"> 'FS Qtr'!CT$59</f>
        <v>0</v>
      </c>
      <c r="CU155" s="192">
        <f xml:space="preserve"> 'FS Qtr'!CU$59</f>
        <v>0</v>
      </c>
      <c r="CV155" s="192">
        <f xml:space="preserve"> 'FS Qtr'!CV$59</f>
        <v>0</v>
      </c>
      <c r="CW155" s="192">
        <f xml:space="preserve"> 'FS Qtr'!CW$59</f>
        <v>0</v>
      </c>
      <c r="CX155" s="192">
        <f xml:space="preserve"> 'FS Qtr'!CX$59</f>
        <v>0</v>
      </c>
      <c r="CY155" s="192">
        <f xml:space="preserve"> 'FS Qtr'!CY$59</f>
        <v>0</v>
      </c>
      <c r="CZ155" s="192">
        <f xml:space="preserve"> 'FS Qtr'!CZ$59</f>
        <v>0</v>
      </c>
      <c r="DA155" s="192">
        <f xml:space="preserve"> 'FS Qtr'!DA$59</f>
        <v>0</v>
      </c>
      <c r="DB155" s="192">
        <f xml:space="preserve"> 'FS Qtr'!DB$59</f>
        <v>0</v>
      </c>
      <c r="DC155" s="192">
        <f xml:space="preserve"> 'FS Qtr'!DC$59</f>
        <v>0</v>
      </c>
      <c r="DD155" s="192">
        <f xml:space="preserve"> 'FS Qtr'!DD$59</f>
        <v>0</v>
      </c>
      <c r="DE155" s="192">
        <f xml:space="preserve"> 'FS Qtr'!DE$59</f>
        <v>0</v>
      </c>
      <c r="DF155" s="192">
        <f xml:space="preserve"> 'FS Qtr'!DF$59</f>
        <v>0</v>
      </c>
      <c r="DG155" s="192">
        <f xml:space="preserve"> 'FS Qtr'!DG$59</f>
        <v>0</v>
      </c>
      <c r="DH155" s="192">
        <f xml:space="preserve"> 'FS Qtr'!DH$59</f>
        <v>0</v>
      </c>
      <c r="DI155" s="192">
        <f xml:space="preserve"> 'FS Qtr'!DI$59</f>
        <v>0</v>
      </c>
      <c r="DJ155" s="192">
        <f xml:space="preserve"> 'FS Qtr'!DJ$59</f>
        <v>0</v>
      </c>
      <c r="DK155" s="192">
        <f xml:space="preserve"> 'FS Qtr'!DK$59</f>
        <v>0</v>
      </c>
      <c r="DL155" s="192">
        <f xml:space="preserve"> 'FS Qtr'!DL$59</f>
        <v>0</v>
      </c>
      <c r="DM155" s="192">
        <f xml:space="preserve"> 'FS Qtr'!DM$59</f>
        <v>0</v>
      </c>
      <c r="DN155" s="192">
        <f xml:space="preserve"> 'FS Qtr'!DN$59</f>
        <v>0</v>
      </c>
      <c r="DO155" s="192">
        <f xml:space="preserve"> 'FS Qtr'!DO$59</f>
        <v>0</v>
      </c>
      <c r="DP155" s="192">
        <f xml:space="preserve"> 'FS Qtr'!DP$59</f>
        <v>0</v>
      </c>
      <c r="DQ155" s="192">
        <f xml:space="preserve"> 'FS Qtr'!DQ$59</f>
        <v>0</v>
      </c>
      <c r="DR155" s="192">
        <f xml:space="preserve"> 'FS Qtr'!DR$59</f>
        <v>0</v>
      </c>
      <c r="DS155" s="192">
        <f xml:space="preserve"> 'FS Qtr'!DS$59</f>
        <v>0</v>
      </c>
      <c r="DT155" s="192">
        <f xml:space="preserve"> 'FS Qtr'!DT$59</f>
        <v>0</v>
      </c>
      <c r="DU155" s="192">
        <f xml:space="preserve"> 'FS Qtr'!DU$59</f>
        <v>0</v>
      </c>
      <c r="DV155" s="192">
        <f xml:space="preserve"> 'FS Qtr'!DV$59</f>
        <v>0</v>
      </c>
      <c r="DW155" s="192">
        <f xml:space="preserve"> 'FS Qtr'!DW$59</f>
        <v>0</v>
      </c>
      <c r="DX155" s="192">
        <f xml:space="preserve"> 'FS Qtr'!DX$59</f>
        <v>0</v>
      </c>
      <c r="DY155" s="192">
        <f xml:space="preserve"> 'FS Qtr'!DY$59</f>
        <v>0</v>
      </c>
      <c r="DZ155" s="192">
        <f xml:space="preserve"> 'FS Qtr'!DZ$59</f>
        <v>0</v>
      </c>
      <c r="EA155" s="192">
        <f xml:space="preserve"> 'FS Qtr'!EA$59</f>
        <v>0</v>
      </c>
      <c r="EB155" s="192">
        <f xml:space="preserve"> 'FS Qtr'!EB$59</f>
        <v>0</v>
      </c>
      <c r="EC155" s="192">
        <f xml:space="preserve"> 'FS Qtr'!EC$59</f>
        <v>0</v>
      </c>
      <c r="ED155" s="192">
        <f xml:space="preserve"> 'FS Qtr'!ED$59</f>
        <v>0</v>
      </c>
      <c r="EE155" s="192">
        <f xml:space="preserve"> 'FS Qtr'!EE$59</f>
        <v>0</v>
      </c>
      <c r="EF155" s="192">
        <f xml:space="preserve"> 'FS Qtr'!EF$59</f>
        <v>0</v>
      </c>
      <c r="EG155" s="192">
        <f xml:space="preserve"> 'FS Qtr'!EG$59</f>
        <v>0</v>
      </c>
      <c r="EH155" s="192">
        <f xml:space="preserve"> 'FS Qtr'!EH$59</f>
        <v>0</v>
      </c>
      <c r="EI155" s="192">
        <f xml:space="preserve"> 'FS Qtr'!EI$59</f>
        <v>0</v>
      </c>
      <c r="EJ155" s="192">
        <f xml:space="preserve"> 'FS Qtr'!EJ$59</f>
        <v>0</v>
      </c>
      <c r="EK155" s="192">
        <f xml:space="preserve"> 'FS Qtr'!EK$59</f>
        <v>0</v>
      </c>
      <c r="EL155" s="192">
        <f xml:space="preserve"> 'FS Qtr'!EL$59</f>
        <v>0</v>
      </c>
      <c r="EM155" s="192">
        <f xml:space="preserve"> 'FS Qtr'!EM$59</f>
        <v>0</v>
      </c>
      <c r="EN155" s="192">
        <f xml:space="preserve"> 'FS Qtr'!EN$59</f>
        <v>0</v>
      </c>
      <c r="EO155" s="192">
        <f xml:space="preserve"> 'FS Qtr'!EO$59</f>
        <v>0</v>
      </c>
      <c r="EP155" s="192">
        <f xml:space="preserve"> 'FS Qtr'!EP$59</f>
        <v>0</v>
      </c>
      <c r="EQ155" s="192">
        <f xml:space="preserve"> 'FS Qtr'!EQ$59</f>
        <v>0</v>
      </c>
      <c r="ER155" s="192">
        <f xml:space="preserve"> 'FS Qtr'!ER$59</f>
        <v>0</v>
      </c>
      <c r="ES155" s="192">
        <f xml:space="preserve"> 'FS Qtr'!ES$59</f>
        <v>0</v>
      </c>
      <c r="ET155" s="192">
        <f xml:space="preserve"> 'FS Qtr'!ET$59</f>
        <v>0</v>
      </c>
      <c r="EU155" s="192">
        <f xml:space="preserve"> 'FS Qtr'!EU$59</f>
        <v>0</v>
      </c>
      <c r="EV155" s="192">
        <f xml:space="preserve"> 'FS Qtr'!EV$59</f>
        <v>0</v>
      </c>
      <c r="EW155" s="192">
        <f xml:space="preserve"> 'FS Qtr'!EW$59</f>
        <v>0</v>
      </c>
      <c r="EX155" s="192">
        <f xml:space="preserve"> 'FS Qtr'!EX$59</f>
        <v>0</v>
      </c>
      <c r="EY155" s="192">
        <f xml:space="preserve"> 'FS Qtr'!EY$59</f>
        <v>0</v>
      </c>
      <c r="EZ155" s="192">
        <f xml:space="preserve"> 'FS Qtr'!EZ$59</f>
        <v>0</v>
      </c>
      <c r="FA155" s="192">
        <f xml:space="preserve"> 'FS Qtr'!FA$59</f>
        <v>0</v>
      </c>
      <c r="FB155" s="192">
        <f xml:space="preserve"> 'FS Qtr'!FB$59</f>
        <v>0</v>
      </c>
      <c r="FC155" s="192">
        <f xml:space="preserve"> 'FS Qtr'!FC$59</f>
        <v>0</v>
      </c>
      <c r="FD155" s="192">
        <f xml:space="preserve"> 'FS Qtr'!FD$59</f>
        <v>0</v>
      </c>
      <c r="FE155" s="192">
        <f xml:space="preserve"> 'FS Qtr'!FE$59</f>
        <v>0</v>
      </c>
      <c r="FF155" s="192">
        <f xml:space="preserve"> 'FS Qtr'!FF$59</f>
        <v>0</v>
      </c>
      <c r="FG155" s="192">
        <f xml:space="preserve"> 'FS Qtr'!FG$59</f>
        <v>0</v>
      </c>
      <c r="FH155" s="192">
        <f xml:space="preserve"> 'FS Qtr'!FH$59</f>
        <v>0</v>
      </c>
      <c r="FI155" s="192">
        <f xml:space="preserve"> 'FS Qtr'!FI$59</f>
        <v>0</v>
      </c>
      <c r="FJ155" s="192">
        <f xml:space="preserve"> 'FS Qtr'!FJ$59</f>
        <v>0</v>
      </c>
      <c r="FK155" s="192">
        <f xml:space="preserve"> 'FS Qtr'!FK$59</f>
        <v>0</v>
      </c>
      <c r="FL155" s="192">
        <f xml:space="preserve"> 'FS Qtr'!FL$59</f>
        <v>0</v>
      </c>
      <c r="FM155" s="192">
        <f xml:space="preserve"> 'FS Qtr'!FM$59</f>
        <v>0</v>
      </c>
      <c r="FN155" s="192">
        <f xml:space="preserve"> 'FS Qtr'!FN$59</f>
        <v>0</v>
      </c>
      <c r="FO155" s="192">
        <f xml:space="preserve"> 'FS Qtr'!FO$59</f>
        <v>0</v>
      </c>
      <c r="FP155" s="192">
        <f xml:space="preserve"> 'FS Qtr'!FP$59</f>
        <v>0</v>
      </c>
      <c r="FQ155" s="192">
        <f xml:space="preserve"> 'FS Qtr'!FQ$59</f>
        <v>0</v>
      </c>
      <c r="FR155" s="192">
        <f xml:space="preserve"> 'FS Qtr'!FR$59</f>
        <v>0</v>
      </c>
      <c r="FS155" s="192">
        <f xml:space="preserve"> 'FS Qtr'!FS$59</f>
        <v>0</v>
      </c>
      <c r="FT155" s="192">
        <f xml:space="preserve"> 'FS Qtr'!FT$59</f>
        <v>0</v>
      </c>
      <c r="FU155" s="192">
        <f xml:space="preserve"> 'FS Qtr'!FU$59</f>
        <v>0</v>
      </c>
      <c r="FV155" s="192">
        <f xml:space="preserve"> 'FS Qtr'!FV$59</f>
        <v>0</v>
      </c>
      <c r="FW155" s="192">
        <f xml:space="preserve"> 'FS Qtr'!FW$59</f>
        <v>0</v>
      </c>
      <c r="FX155" s="192">
        <f xml:space="preserve"> 'FS Qtr'!FX$59</f>
        <v>0</v>
      </c>
      <c r="FY155" s="192">
        <f xml:space="preserve"> 'FS Qtr'!FY$59</f>
        <v>0</v>
      </c>
      <c r="FZ155" s="192">
        <f xml:space="preserve"> 'FS Qtr'!FZ$59</f>
        <v>0</v>
      </c>
      <c r="GA155" s="192">
        <f xml:space="preserve"> 'FS Qtr'!GA$59</f>
        <v>0</v>
      </c>
      <c r="GB155" s="192">
        <f xml:space="preserve"> 'FS Qtr'!GB$59</f>
        <v>0</v>
      </c>
      <c r="GC155" s="192">
        <f xml:space="preserve"> 'FS Qtr'!GC$59</f>
        <v>0</v>
      </c>
      <c r="GD155" s="192">
        <f xml:space="preserve"> 'FS Qtr'!GD$59</f>
        <v>0</v>
      </c>
      <c r="GE155" s="192">
        <f xml:space="preserve"> 'FS Qtr'!GE$59</f>
        <v>0</v>
      </c>
      <c r="GF155" s="192">
        <f xml:space="preserve"> 'FS Qtr'!GF$59</f>
        <v>0</v>
      </c>
      <c r="GG155" s="192">
        <f xml:space="preserve"> 'FS Qtr'!GG$59</f>
        <v>0</v>
      </c>
      <c r="GH155" s="192">
        <f xml:space="preserve"> 'FS Qtr'!GH$59</f>
        <v>0</v>
      </c>
      <c r="GI155" s="192">
        <f xml:space="preserve"> 'FS Qtr'!GI$59</f>
        <v>0</v>
      </c>
      <c r="GJ155" s="192">
        <f xml:space="preserve"> 'FS Qtr'!GJ$59</f>
        <v>0</v>
      </c>
    </row>
    <row r="156" spans="1:192" s="529" customFormat="1" x14ac:dyDescent="0.25">
      <c r="A156" s="15"/>
      <c r="B156" s="15"/>
      <c r="C156" s="21"/>
      <c r="D156" s="48"/>
      <c r="E156" s="46" t="s">
        <v>615</v>
      </c>
      <c r="F156" s="38"/>
      <c r="G156" s="38" t="str">
        <f xml:space="preserve"> SMU</f>
        <v>$ 000s</v>
      </c>
      <c r="H156" s="38"/>
      <c r="I156" s="38"/>
      <c r="J156" s="38">
        <f t="shared" ref="J156:AO156" si="448" xml:space="preserve"> MAX(0, SUM(J154:J155))</f>
        <v>0</v>
      </c>
      <c r="K156" s="38">
        <f t="shared" si="448"/>
        <v>0</v>
      </c>
      <c r="L156" s="38">
        <f t="shared" si="448"/>
        <v>0</v>
      </c>
      <c r="M156" s="38">
        <f t="shared" si="448"/>
        <v>1.5860723215155303E-4</v>
      </c>
      <c r="N156" s="38">
        <f t="shared" si="448"/>
        <v>0</v>
      </c>
      <c r="O156" s="38">
        <f t="shared" si="448"/>
        <v>0</v>
      </c>
      <c r="P156" s="38">
        <f t="shared" si="448"/>
        <v>2.6618400179359014E-3</v>
      </c>
      <c r="Q156" s="38">
        <f t="shared" si="448"/>
        <v>5951.0196325580291</v>
      </c>
      <c r="R156" s="38">
        <f t="shared" si="448"/>
        <v>5338.5895669389574</v>
      </c>
      <c r="S156" s="38">
        <f t="shared" si="448"/>
        <v>4598.0268220687667</v>
      </c>
      <c r="T156" s="38">
        <f t="shared" si="448"/>
        <v>4537.2641491474005</v>
      </c>
      <c r="U156" s="38">
        <f t="shared" si="448"/>
        <v>4558.4280277540656</v>
      </c>
      <c r="V156" s="38">
        <f t="shared" si="448"/>
        <v>4490.036057669211</v>
      </c>
      <c r="W156" s="38">
        <f t="shared" si="448"/>
        <v>4525.8407520270212</v>
      </c>
      <c r="X156" s="38">
        <f t="shared" si="448"/>
        <v>4471.0079165615825</v>
      </c>
      <c r="Y156" s="38">
        <f t="shared" si="448"/>
        <v>4464.161688859991</v>
      </c>
      <c r="Z156" s="38">
        <f t="shared" si="448"/>
        <v>4416.555773089287</v>
      </c>
      <c r="AA156" s="38">
        <f t="shared" si="448"/>
        <v>4436.3294600534591</v>
      </c>
      <c r="AB156" s="38">
        <f t="shared" si="448"/>
        <v>4375.1882348732634</v>
      </c>
      <c r="AC156" s="38">
        <f t="shared" si="448"/>
        <v>4394.5439517473278</v>
      </c>
      <c r="AD156" s="38">
        <f t="shared" si="448"/>
        <v>4326.048471237742</v>
      </c>
      <c r="AE156" s="38">
        <f t="shared" si="448"/>
        <v>4359.4325546200998</v>
      </c>
      <c r="AF156" s="38">
        <f t="shared" si="448"/>
        <v>4303.9609338693572</v>
      </c>
      <c r="AG156" s="38">
        <f t="shared" si="448"/>
        <v>4296.2992378067993</v>
      </c>
      <c r="AH156" s="38">
        <f t="shared" si="448"/>
        <v>4247.7278410662348</v>
      </c>
      <c r="AI156" s="38">
        <f t="shared" si="448"/>
        <v>4265.5999270761713</v>
      </c>
      <c r="AJ156" s="38">
        <f t="shared" si="448"/>
        <v>4204.0120366225365</v>
      </c>
      <c r="AK156" s="38">
        <f t="shared" si="448"/>
        <v>4221.4387252157394</v>
      </c>
      <c r="AL156" s="38">
        <f t="shared" si="448"/>
        <v>4152.7871106285711</v>
      </c>
      <c r="AM156" s="38">
        <f t="shared" si="448"/>
        <v>4183.5936839534752</v>
      </c>
      <c r="AN156" s="38">
        <f t="shared" si="448"/>
        <v>4127.3996633179941</v>
      </c>
      <c r="AO156" s="38">
        <f t="shared" si="448"/>
        <v>4118.8575949638125</v>
      </c>
      <c r="AP156" s="38">
        <f t="shared" ref="AP156:BD156" si="449" xml:space="preserve"> MAX(0, SUM(AP154:AP155))</f>
        <v>4069.217965159296</v>
      </c>
      <c r="AQ156" s="38">
        <f t="shared" si="449"/>
        <v>4085.0600984581979</v>
      </c>
      <c r="AR156" s="38">
        <f t="shared" si="449"/>
        <v>4022.9525894048711</v>
      </c>
      <c r="AS156" s="38">
        <f t="shared" si="449"/>
        <v>4038.3192313589279</v>
      </c>
      <c r="AT156" s="38">
        <f t="shared" si="449"/>
        <v>3969.454904025115</v>
      </c>
      <c r="AU156" s="38">
        <f t="shared" si="449"/>
        <v>3997.5138261836491</v>
      </c>
      <c r="AV156" s="38">
        <f t="shared" si="449"/>
        <v>3940.5071701747147</v>
      </c>
      <c r="AW156" s="38">
        <f t="shared" si="449"/>
        <v>8719.4534681636251</v>
      </c>
      <c r="AX156" s="38">
        <f t="shared" si="449"/>
        <v>8589.9838583381643</v>
      </c>
      <c r="AY156" s="38">
        <f t="shared" si="449"/>
        <v>13407.635123771595</v>
      </c>
      <c r="AZ156" s="38">
        <f t="shared" si="449"/>
        <v>13187.417125973823</v>
      </c>
      <c r="BA156" s="38">
        <f t="shared" si="449"/>
        <v>13230.927239615054</v>
      </c>
      <c r="BB156" s="38">
        <f t="shared" si="449"/>
        <v>12722.44600164578</v>
      </c>
      <c r="BC156" s="38">
        <f t="shared" si="449"/>
        <v>10628.94520970106</v>
      </c>
      <c r="BD156" s="38">
        <f t="shared" si="449"/>
        <v>11388.57472105578</v>
      </c>
      <c r="BE156" s="38">
        <f t="shared" ref="BE156:DP156" si="450" xml:space="preserve"> MAX(0, SUM(BE154:BE155))</f>
        <v>3176.6231255661278</v>
      </c>
      <c r="BF156" s="38">
        <f t="shared" si="450"/>
        <v>2.2373569663614035E-10</v>
      </c>
      <c r="BG156" s="38">
        <f t="shared" si="450"/>
        <v>2.2373569663614035E-10</v>
      </c>
      <c r="BH156" s="38">
        <f t="shared" si="450"/>
        <v>2.2373569663614035E-10</v>
      </c>
      <c r="BI156" s="38">
        <f t="shared" si="450"/>
        <v>2.2373569663614035E-10</v>
      </c>
      <c r="BJ156" s="38">
        <f t="shared" si="450"/>
        <v>2.2373569663614035E-10</v>
      </c>
      <c r="BK156" s="38">
        <f t="shared" si="450"/>
        <v>2.2373569663614035E-10</v>
      </c>
      <c r="BL156" s="38">
        <f t="shared" si="450"/>
        <v>2.2373569663614035E-10</v>
      </c>
      <c r="BM156" s="38">
        <f t="shared" si="450"/>
        <v>2.2373569663614035E-10</v>
      </c>
      <c r="BN156" s="38">
        <f t="shared" si="450"/>
        <v>2.2373569663614035E-10</v>
      </c>
      <c r="BO156" s="38">
        <f t="shared" si="450"/>
        <v>2.2373569663614035E-10</v>
      </c>
      <c r="BP156" s="38">
        <f t="shared" si="450"/>
        <v>2.2373569663614035E-10</v>
      </c>
      <c r="BQ156" s="38">
        <f t="shared" si="450"/>
        <v>2.2373569663614035E-10</v>
      </c>
      <c r="BR156" s="38">
        <f t="shared" si="450"/>
        <v>2.2373569663614035E-10</v>
      </c>
      <c r="BS156" s="38">
        <f t="shared" si="450"/>
        <v>2.2373569663614035E-10</v>
      </c>
      <c r="BT156" s="38">
        <f t="shared" si="450"/>
        <v>2.2373569663614035E-10</v>
      </c>
      <c r="BU156" s="38">
        <f t="shared" si="450"/>
        <v>2.2373569663614035E-10</v>
      </c>
      <c r="BV156" s="38">
        <f t="shared" si="450"/>
        <v>2.2373569663614035E-10</v>
      </c>
      <c r="BW156" s="38">
        <f t="shared" si="450"/>
        <v>2.2373569663614035E-10</v>
      </c>
      <c r="BX156" s="38">
        <f t="shared" si="450"/>
        <v>2.2373569663614035E-10</v>
      </c>
      <c r="BY156" s="38">
        <f t="shared" si="450"/>
        <v>2.2373569663614035E-10</v>
      </c>
      <c r="BZ156" s="38">
        <f t="shared" si="450"/>
        <v>2.2373569663614035E-10</v>
      </c>
      <c r="CA156" s="38">
        <f t="shared" si="450"/>
        <v>2.2373569663614035E-10</v>
      </c>
      <c r="CB156" s="38">
        <f t="shared" si="450"/>
        <v>2.2373569663614035E-10</v>
      </c>
      <c r="CC156" s="38">
        <f t="shared" si="450"/>
        <v>2.2373569663614035E-10</v>
      </c>
      <c r="CD156" s="38">
        <f t="shared" si="450"/>
        <v>2.2373569663614035E-10</v>
      </c>
      <c r="CE156" s="38">
        <f t="shared" si="450"/>
        <v>2.2373569663614035E-10</v>
      </c>
      <c r="CF156" s="38">
        <f t="shared" si="450"/>
        <v>2.2373569663614035E-10</v>
      </c>
      <c r="CG156" s="38">
        <f t="shared" si="450"/>
        <v>2.2373569663614035E-10</v>
      </c>
      <c r="CH156" s="38">
        <f t="shared" si="450"/>
        <v>2.2373569663614035E-10</v>
      </c>
      <c r="CI156" s="38">
        <f t="shared" si="450"/>
        <v>2.2373569663614035E-10</v>
      </c>
      <c r="CJ156" s="38">
        <f t="shared" si="450"/>
        <v>2.2373569663614035E-10</v>
      </c>
      <c r="CK156" s="38">
        <f t="shared" si="450"/>
        <v>2.2373569663614035E-10</v>
      </c>
      <c r="CL156" s="38">
        <f t="shared" si="450"/>
        <v>2.2373569663614035E-10</v>
      </c>
      <c r="CM156" s="38">
        <f t="shared" si="450"/>
        <v>2.2373569663614035E-10</v>
      </c>
      <c r="CN156" s="38">
        <f t="shared" si="450"/>
        <v>2.2373569663614035E-10</v>
      </c>
      <c r="CO156" s="38">
        <f t="shared" si="450"/>
        <v>2.2373569663614035E-10</v>
      </c>
      <c r="CP156" s="38">
        <f t="shared" si="450"/>
        <v>2.2373569663614035E-10</v>
      </c>
      <c r="CQ156" s="38">
        <f t="shared" si="450"/>
        <v>2.2373569663614035E-10</v>
      </c>
      <c r="CR156" s="38">
        <f t="shared" si="450"/>
        <v>2.2373569663614035E-10</v>
      </c>
      <c r="CS156" s="38">
        <f t="shared" si="450"/>
        <v>2.2373569663614035E-10</v>
      </c>
      <c r="CT156" s="38">
        <f t="shared" si="450"/>
        <v>2.2373569663614035E-10</v>
      </c>
      <c r="CU156" s="38">
        <f t="shared" si="450"/>
        <v>2.2373569663614035E-10</v>
      </c>
      <c r="CV156" s="38">
        <f t="shared" si="450"/>
        <v>2.2373569663614035E-10</v>
      </c>
      <c r="CW156" s="38">
        <f t="shared" si="450"/>
        <v>2.2373569663614035E-10</v>
      </c>
      <c r="CX156" s="38">
        <f t="shared" si="450"/>
        <v>2.2373569663614035E-10</v>
      </c>
      <c r="CY156" s="38">
        <f t="shared" si="450"/>
        <v>2.2373569663614035E-10</v>
      </c>
      <c r="CZ156" s="38">
        <f t="shared" si="450"/>
        <v>2.2373569663614035E-10</v>
      </c>
      <c r="DA156" s="38">
        <f t="shared" si="450"/>
        <v>2.2373569663614035E-10</v>
      </c>
      <c r="DB156" s="38">
        <f t="shared" si="450"/>
        <v>2.2373569663614035E-10</v>
      </c>
      <c r="DC156" s="38">
        <f t="shared" si="450"/>
        <v>2.2373569663614035E-10</v>
      </c>
      <c r="DD156" s="38">
        <f t="shared" si="450"/>
        <v>2.2373569663614035E-10</v>
      </c>
      <c r="DE156" s="38">
        <f t="shared" si="450"/>
        <v>2.2373569663614035E-10</v>
      </c>
      <c r="DF156" s="38">
        <f t="shared" si="450"/>
        <v>2.2373569663614035E-10</v>
      </c>
      <c r="DG156" s="38">
        <f t="shared" si="450"/>
        <v>2.2373569663614035E-10</v>
      </c>
      <c r="DH156" s="38">
        <f t="shared" si="450"/>
        <v>2.2373569663614035E-10</v>
      </c>
      <c r="DI156" s="38">
        <f t="shared" si="450"/>
        <v>2.2373569663614035E-10</v>
      </c>
      <c r="DJ156" s="38">
        <f t="shared" si="450"/>
        <v>2.2373569663614035E-10</v>
      </c>
      <c r="DK156" s="38">
        <f t="shared" si="450"/>
        <v>2.2373569663614035E-10</v>
      </c>
      <c r="DL156" s="38">
        <f t="shared" si="450"/>
        <v>2.2373569663614035E-10</v>
      </c>
      <c r="DM156" s="38">
        <f t="shared" si="450"/>
        <v>2.2373569663614035E-10</v>
      </c>
      <c r="DN156" s="38">
        <f t="shared" si="450"/>
        <v>2.2373569663614035E-10</v>
      </c>
      <c r="DO156" s="38">
        <f t="shared" si="450"/>
        <v>2.2373569663614035E-10</v>
      </c>
      <c r="DP156" s="38">
        <f t="shared" si="450"/>
        <v>2.2373569663614035E-10</v>
      </c>
      <c r="DQ156" s="38">
        <f t="shared" ref="DQ156:GB156" si="451" xml:space="preserve"> MAX(0, SUM(DQ154:DQ155))</f>
        <v>2.2373569663614035E-10</v>
      </c>
      <c r="DR156" s="38">
        <f t="shared" si="451"/>
        <v>2.2373569663614035E-10</v>
      </c>
      <c r="DS156" s="38">
        <f t="shared" si="451"/>
        <v>2.2373569663614035E-10</v>
      </c>
      <c r="DT156" s="38">
        <f t="shared" si="451"/>
        <v>2.2373569663614035E-10</v>
      </c>
      <c r="DU156" s="38">
        <f t="shared" si="451"/>
        <v>2.2373569663614035E-10</v>
      </c>
      <c r="DV156" s="38">
        <f t="shared" si="451"/>
        <v>2.2373569663614035E-10</v>
      </c>
      <c r="DW156" s="38">
        <f t="shared" si="451"/>
        <v>2.2373569663614035E-10</v>
      </c>
      <c r="DX156" s="38">
        <f t="shared" si="451"/>
        <v>2.2373569663614035E-10</v>
      </c>
      <c r="DY156" s="38">
        <f t="shared" si="451"/>
        <v>2.2373569663614035E-10</v>
      </c>
      <c r="DZ156" s="38">
        <f t="shared" si="451"/>
        <v>2.2373569663614035E-10</v>
      </c>
      <c r="EA156" s="38">
        <f t="shared" si="451"/>
        <v>2.2373569663614035E-10</v>
      </c>
      <c r="EB156" s="38">
        <f t="shared" si="451"/>
        <v>2.2373569663614035E-10</v>
      </c>
      <c r="EC156" s="38">
        <f t="shared" si="451"/>
        <v>2.2373569663614035E-10</v>
      </c>
      <c r="ED156" s="38">
        <f t="shared" si="451"/>
        <v>2.2373569663614035E-10</v>
      </c>
      <c r="EE156" s="38">
        <f t="shared" si="451"/>
        <v>2.2373569663614035E-10</v>
      </c>
      <c r="EF156" s="38">
        <f t="shared" si="451"/>
        <v>2.2373569663614035E-10</v>
      </c>
      <c r="EG156" s="38">
        <f t="shared" si="451"/>
        <v>2.2373569663614035E-10</v>
      </c>
      <c r="EH156" s="38">
        <f t="shared" si="451"/>
        <v>2.2373569663614035E-10</v>
      </c>
      <c r="EI156" s="38">
        <f t="shared" si="451"/>
        <v>2.2373569663614035E-10</v>
      </c>
      <c r="EJ156" s="38">
        <f t="shared" si="451"/>
        <v>2.2373569663614035E-10</v>
      </c>
      <c r="EK156" s="38">
        <f t="shared" si="451"/>
        <v>2.2373569663614035E-10</v>
      </c>
      <c r="EL156" s="38">
        <f t="shared" si="451"/>
        <v>2.2373569663614035E-10</v>
      </c>
      <c r="EM156" s="38">
        <f t="shared" si="451"/>
        <v>2.2373569663614035E-10</v>
      </c>
      <c r="EN156" s="38">
        <f t="shared" si="451"/>
        <v>2.2373569663614035E-10</v>
      </c>
      <c r="EO156" s="38">
        <f t="shared" si="451"/>
        <v>2.2373569663614035E-10</v>
      </c>
      <c r="EP156" s="38">
        <f t="shared" si="451"/>
        <v>2.2373569663614035E-10</v>
      </c>
      <c r="EQ156" s="38">
        <f t="shared" si="451"/>
        <v>2.2373569663614035E-10</v>
      </c>
      <c r="ER156" s="38">
        <f t="shared" si="451"/>
        <v>2.2373569663614035E-10</v>
      </c>
      <c r="ES156" s="38">
        <f t="shared" si="451"/>
        <v>2.2373569663614035E-10</v>
      </c>
      <c r="ET156" s="38">
        <f t="shared" si="451"/>
        <v>2.2373569663614035E-10</v>
      </c>
      <c r="EU156" s="38">
        <f t="shared" si="451"/>
        <v>2.2373569663614035E-10</v>
      </c>
      <c r="EV156" s="38">
        <f t="shared" si="451"/>
        <v>2.2373569663614035E-10</v>
      </c>
      <c r="EW156" s="38">
        <f t="shared" si="451"/>
        <v>2.2373569663614035E-10</v>
      </c>
      <c r="EX156" s="38">
        <f t="shared" si="451"/>
        <v>2.2373569663614035E-10</v>
      </c>
      <c r="EY156" s="38">
        <f t="shared" si="451"/>
        <v>2.2373569663614035E-10</v>
      </c>
      <c r="EZ156" s="38">
        <f t="shared" si="451"/>
        <v>2.2373569663614035E-10</v>
      </c>
      <c r="FA156" s="38">
        <f t="shared" si="451"/>
        <v>2.2373569663614035E-10</v>
      </c>
      <c r="FB156" s="38">
        <f t="shared" si="451"/>
        <v>2.2373569663614035E-10</v>
      </c>
      <c r="FC156" s="38">
        <f t="shared" si="451"/>
        <v>2.2373569663614035E-10</v>
      </c>
      <c r="FD156" s="38">
        <f t="shared" si="451"/>
        <v>2.2373569663614035E-10</v>
      </c>
      <c r="FE156" s="38">
        <f t="shared" si="451"/>
        <v>2.2373569663614035E-10</v>
      </c>
      <c r="FF156" s="38">
        <f t="shared" si="451"/>
        <v>2.2373569663614035E-10</v>
      </c>
      <c r="FG156" s="38">
        <f t="shared" si="451"/>
        <v>2.2373569663614035E-10</v>
      </c>
      <c r="FH156" s="38">
        <f t="shared" si="451"/>
        <v>2.2373569663614035E-10</v>
      </c>
      <c r="FI156" s="38">
        <f t="shared" si="451"/>
        <v>2.2373569663614035E-10</v>
      </c>
      <c r="FJ156" s="38">
        <f t="shared" si="451"/>
        <v>2.2373569663614035E-10</v>
      </c>
      <c r="FK156" s="38">
        <f t="shared" si="451"/>
        <v>2.2373569663614035E-10</v>
      </c>
      <c r="FL156" s="38">
        <f t="shared" si="451"/>
        <v>2.2373569663614035E-10</v>
      </c>
      <c r="FM156" s="38">
        <f t="shared" si="451"/>
        <v>2.2373569663614035E-10</v>
      </c>
      <c r="FN156" s="38">
        <f t="shared" si="451"/>
        <v>2.2373569663614035E-10</v>
      </c>
      <c r="FO156" s="38">
        <f t="shared" si="451"/>
        <v>2.2373569663614035E-10</v>
      </c>
      <c r="FP156" s="38">
        <f t="shared" si="451"/>
        <v>2.2373569663614035E-10</v>
      </c>
      <c r="FQ156" s="38">
        <f t="shared" si="451"/>
        <v>2.2373569663614035E-10</v>
      </c>
      <c r="FR156" s="38">
        <f t="shared" si="451"/>
        <v>2.2373569663614035E-10</v>
      </c>
      <c r="FS156" s="38">
        <f t="shared" si="451"/>
        <v>2.2373569663614035E-10</v>
      </c>
      <c r="FT156" s="38">
        <f t="shared" si="451"/>
        <v>2.2373569663614035E-10</v>
      </c>
      <c r="FU156" s="38">
        <f t="shared" si="451"/>
        <v>2.2373569663614035E-10</v>
      </c>
      <c r="FV156" s="38">
        <f t="shared" si="451"/>
        <v>2.2373569663614035E-10</v>
      </c>
      <c r="FW156" s="38">
        <f t="shared" si="451"/>
        <v>2.2373569663614035E-10</v>
      </c>
      <c r="FX156" s="38">
        <f t="shared" si="451"/>
        <v>2.2373569663614035E-10</v>
      </c>
      <c r="FY156" s="38">
        <f t="shared" si="451"/>
        <v>2.2373569663614035E-10</v>
      </c>
      <c r="FZ156" s="38">
        <f t="shared" si="451"/>
        <v>2.2373569663614035E-10</v>
      </c>
      <c r="GA156" s="38">
        <f t="shared" si="451"/>
        <v>2.2373569663614035E-10</v>
      </c>
      <c r="GB156" s="38">
        <f t="shared" si="451"/>
        <v>2.2373569663614035E-10</v>
      </c>
      <c r="GC156" s="38">
        <f t="shared" ref="GC156:GJ156" si="452" xml:space="preserve"> MAX(0, SUM(GC154:GC155))</f>
        <v>2.2373569663614035E-10</v>
      </c>
      <c r="GD156" s="38">
        <f t="shared" si="452"/>
        <v>2.2373569663614035E-10</v>
      </c>
      <c r="GE156" s="38">
        <f t="shared" si="452"/>
        <v>2.2373569663614035E-10</v>
      </c>
      <c r="GF156" s="38">
        <f t="shared" si="452"/>
        <v>2.2373569663614035E-10</v>
      </c>
      <c r="GG156" s="38">
        <f t="shared" si="452"/>
        <v>2.2373569663614035E-10</v>
      </c>
      <c r="GH156" s="38">
        <f t="shared" si="452"/>
        <v>2.2373569663614035E-10</v>
      </c>
      <c r="GI156" s="38">
        <f t="shared" si="452"/>
        <v>2.2373569663614035E-10</v>
      </c>
      <c r="GJ156" s="38">
        <f t="shared" si="452"/>
        <v>2.2373569663614035E-10</v>
      </c>
    </row>
    <row r="157" spans="1:192" x14ac:dyDescent="0.25">
      <c r="E157" s="6"/>
    </row>
    <row r="158" spans="1:192" x14ac:dyDescent="0.25">
      <c r="E158" s="12" t="str">
        <f t="shared" ref="E158:AJ158" si="453" xml:space="preserve"> E$150</f>
        <v>Shareholder loan interest expense POS</v>
      </c>
      <c r="F158" s="12">
        <f t="shared" si="453"/>
        <v>0</v>
      </c>
      <c r="G158" s="12" t="str">
        <f t="shared" si="453"/>
        <v>$ 000s</v>
      </c>
      <c r="H158" s="12">
        <f t="shared" si="453"/>
        <v>124392.21920340607</v>
      </c>
      <c r="I158" s="12">
        <f t="shared" si="453"/>
        <v>0</v>
      </c>
      <c r="J158" s="12">
        <f t="shared" si="453"/>
        <v>0</v>
      </c>
      <c r="K158" s="12">
        <f t="shared" si="453"/>
        <v>0</v>
      </c>
      <c r="L158" s="12">
        <f t="shared" si="453"/>
        <v>0</v>
      </c>
      <c r="M158" s="12">
        <f t="shared" si="453"/>
        <v>0</v>
      </c>
      <c r="N158" s="12">
        <f t="shared" si="453"/>
        <v>0</v>
      </c>
      <c r="O158" s="12">
        <f t="shared" si="453"/>
        <v>0</v>
      </c>
      <c r="P158" s="12">
        <f t="shared" si="453"/>
        <v>0</v>
      </c>
      <c r="Q158" s="12">
        <f t="shared" si="453"/>
        <v>4093.4436067176885</v>
      </c>
      <c r="R158" s="12">
        <f t="shared" si="453"/>
        <v>4009.852685554873</v>
      </c>
      <c r="S158" s="12">
        <f t="shared" si="453"/>
        <v>3950.0595258925891</v>
      </c>
      <c r="T158" s="12">
        <f t="shared" si="453"/>
        <v>3920.9009975646609</v>
      </c>
      <c r="U158" s="12">
        <f t="shared" si="453"/>
        <v>3893.1646557434374</v>
      </c>
      <c r="V158" s="12">
        <f t="shared" si="453"/>
        <v>3863.2278040029591</v>
      </c>
      <c r="W158" s="12">
        <f t="shared" si="453"/>
        <v>3835.0214325879779</v>
      </c>
      <c r="X158" s="12">
        <f t="shared" si="453"/>
        <v>3803.9345632132204</v>
      </c>
      <c r="Y158" s="12">
        <f t="shared" si="453"/>
        <v>3773.9162623125444</v>
      </c>
      <c r="Z158" s="12">
        <f t="shared" si="453"/>
        <v>3742.8552181179093</v>
      </c>
      <c r="AA158" s="12">
        <f t="shared" si="453"/>
        <v>3712.5386931441972</v>
      </c>
      <c r="AB158" s="12">
        <f t="shared" si="453"/>
        <v>3679.9681086332798</v>
      </c>
      <c r="AC158" s="12">
        <f t="shared" si="453"/>
        <v>3648.6832029524803</v>
      </c>
      <c r="AD158" s="12">
        <f t="shared" si="453"/>
        <v>3615.1194692567124</v>
      </c>
      <c r="AE158" s="12">
        <f t="shared" si="453"/>
        <v>3583.1276641675659</v>
      </c>
      <c r="AF158" s="12">
        <f t="shared" si="453"/>
        <v>3548.1939440972019</v>
      </c>
      <c r="AG158" s="12">
        <f t="shared" si="453"/>
        <v>3514.1844295574551</v>
      </c>
      <c r="AH158" s="12">
        <f t="shared" si="453"/>
        <v>3478.9892631862349</v>
      </c>
      <c r="AI158" s="12">
        <f t="shared" si="453"/>
        <v>3444.396027181635</v>
      </c>
      <c r="AJ158" s="12">
        <f t="shared" si="453"/>
        <v>3407.4418516863807</v>
      </c>
      <c r="AK158" s="12">
        <f t="shared" ref="AK158:CV158" si="454" xml:space="preserve"> AK$150</f>
        <v>3371.5961933642543</v>
      </c>
      <c r="AL158" s="12">
        <f t="shared" si="454"/>
        <v>3333.3532794309376</v>
      </c>
      <c r="AM158" s="12">
        <f t="shared" si="454"/>
        <v>3296.4787570270441</v>
      </c>
      <c r="AN158" s="12">
        <f t="shared" si="454"/>
        <v>3256.5585853153548</v>
      </c>
      <c r="AO158" s="12">
        <f t="shared" si="454"/>
        <v>3217.370736805236</v>
      </c>
      <c r="AP158" s="12">
        <f t="shared" si="454"/>
        <v>3176.8038281880999</v>
      </c>
      <c r="AQ158" s="12">
        <f t="shared" si="454"/>
        <v>3136.6451920243958</v>
      </c>
      <c r="AR158" s="12">
        <f t="shared" si="454"/>
        <v>3093.966521234875</v>
      </c>
      <c r="AS158" s="12">
        <f t="shared" si="454"/>
        <v>3052.162148167225</v>
      </c>
      <c r="AT158" s="12">
        <f t="shared" si="454"/>
        <v>3007.7850794235983</v>
      </c>
      <c r="AU158" s="12">
        <f t="shared" si="454"/>
        <v>2964.5099373165303</v>
      </c>
      <c r="AV158" s="12">
        <f t="shared" si="454"/>
        <v>2918.0247623175101</v>
      </c>
      <c r="AW158" s="12">
        <f t="shared" si="454"/>
        <v>2872.0130539639358</v>
      </c>
      <c r="AX158" s="12">
        <f t="shared" si="454"/>
        <v>2608.8782353249494</v>
      </c>
      <c r="AY158" s="12">
        <f t="shared" si="454"/>
        <v>2339.7284822893548</v>
      </c>
      <c r="AZ158" s="12">
        <f t="shared" si="454"/>
        <v>1841.6726834226542</v>
      </c>
      <c r="BA158" s="12">
        <f t="shared" si="454"/>
        <v>1331.1141835078515</v>
      </c>
      <c r="BB158" s="12">
        <f t="shared" si="454"/>
        <v>795.6225959830274</v>
      </c>
      <c r="BC158" s="12">
        <f t="shared" si="454"/>
        <v>258.91554272820355</v>
      </c>
      <c r="BD158" s="12">
        <f t="shared" si="454"/>
        <v>0</v>
      </c>
      <c r="BE158" s="12">
        <f t="shared" si="454"/>
        <v>0</v>
      </c>
      <c r="BF158" s="12">
        <f t="shared" si="454"/>
        <v>0</v>
      </c>
      <c r="BG158" s="12">
        <f t="shared" si="454"/>
        <v>0</v>
      </c>
      <c r="BH158" s="12">
        <f t="shared" si="454"/>
        <v>0</v>
      </c>
      <c r="BI158" s="12">
        <f t="shared" si="454"/>
        <v>0</v>
      </c>
      <c r="BJ158" s="12">
        <f t="shared" si="454"/>
        <v>0</v>
      </c>
      <c r="BK158" s="12">
        <f t="shared" si="454"/>
        <v>0</v>
      </c>
      <c r="BL158" s="12">
        <f t="shared" si="454"/>
        <v>0</v>
      </c>
      <c r="BM158" s="12">
        <f t="shared" si="454"/>
        <v>0</v>
      </c>
      <c r="BN158" s="12">
        <f t="shared" si="454"/>
        <v>0</v>
      </c>
      <c r="BO158" s="12">
        <f t="shared" si="454"/>
        <v>0</v>
      </c>
      <c r="BP158" s="12">
        <f t="shared" si="454"/>
        <v>0</v>
      </c>
      <c r="BQ158" s="12">
        <f t="shared" si="454"/>
        <v>0</v>
      </c>
      <c r="BR158" s="12">
        <f t="shared" si="454"/>
        <v>0</v>
      </c>
      <c r="BS158" s="12">
        <f t="shared" si="454"/>
        <v>0</v>
      </c>
      <c r="BT158" s="12">
        <f t="shared" si="454"/>
        <v>0</v>
      </c>
      <c r="BU158" s="12">
        <f t="shared" si="454"/>
        <v>0</v>
      </c>
      <c r="BV158" s="12">
        <f t="shared" si="454"/>
        <v>0</v>
      </c>
      <c r="BW158" s="12">
        <f t="shared" si="454"/>
        <v>0</v>
      </c>
      <c r="BX158" s="12">
        <f t="shared" si="454"/>
        <v>0</v>
      </c>
      <c r="BY158" s="12">
        <f t="shared" si="454"/>
        <v>0</v>
      </c>
      <c r="BZ158" s="12">
        <f t="shared" si="454"/>
        <v>0</v>
      </c>
      <c r="CA158" s="12">
        <f t="shared" si="454"/>
        <v>0</v>
      </c>
      <c r="CB158" s="12">
        <f t="shared" si="454"/>
        <v>0</v>
      </c>
      <c r="CC158" s="12">
        <f t="shared" si="454"/>
        <v>0</v>
      </c>
      <c r="CD158" s="12">
        <f t="shared" si="454"/>
        <v>0</v>
      </c>
      <c r="CE158" s="12">
        <f t="shared" si="454"/>
        <v>0</v>
      </c>
      <c r="CF158" s="12">
        <f t="shared" si="454"/>
        <v>0</v>
      </c>
      <c r="CG158" s="12">
        <f t="shared" si="454"/>
        <v>0</v>
      </c>
      <c r="CH158" s="12">
        <f t="shared" si="454"/>
        <v>0</v>
      </c>
      <c r="CI158" s="12">
        <f t="shared" si="454"/>
        <v>0</v>
      </c>
      <c r="CJ158" s="12">
        <f t="shared" si="454"/>
        <v>0</v>
      </c>
      <c r="CK158" s="12">
        <f t="shared" si="454"/>
        <v>0</v>
      </c>
      <c r="CL158" s="12">
        <f t="shared" si="454"/>
        <v>0</v>
      </c>
      <c r="CM158" s="12">
        <f t="shared" si="454"/>
        <v>0</v>
      </c>
      <c r="CN158" s="12">
        <f t="shared" si="454"/>
        <v>0</v>
      </c>
      <c r="CO158" s="12">
        <f t="shared" si="454"/>
        <v>0</v>
      </c>
      <c r="CP158" s="12">
        <f t="shared" si="454"/>
        <v>0</v>
      </c>
      <c r="CQ158" s="12">
        <f t="shared" si="454"/>
        <v>0</v>
      </c>
      <c r="CR158" s="12">
        <f t="shared" si="454"/>
        <v>0</v>
      </c>
      <c r="CS158" s="12">
        <f t="shared" si="454"/>
        <v>0</v>
      </c>
      <c r="CT158" s="12">
        <f t="shared" si="454"/>
        <v>0</v>
      </c>
      <c r="CU158" s="12">
        <f t="shared" si="454"/>
        <v>0</v>
      </c>
      <c r="CV158" s="12">
        <f t="shared" si="454"/>
        <v>0</v>
      </c>
      <c r="CW158" s="12">
        <f t="shared" ref="CW158:FH158" si="455" xml:space="preserve"> CW$150</f>
        <v>0</v>
      </c>
      <c r="CX158" s="12">
        <f t="shared" si="455"/>
        <v>0</v>
      </c>
      <c r="CY158" s="12">
        <f t="shared" si="455"/>
        <v>0</v>
      </c>
      <c r="CZ158" s="12">
        <f t="shared" si="455"/>
        <v>0</v>
      </c>
      <c r="DA158" s="12">
        <f t="shared" si="455"/>
        <v>0</v>
      </c>
      <c r="DB158" s="12">
        <f t="shared" si="455"/>
        <v>0</v>
      </c>
      <c r="DC158" s="12">
        <f t="shared" si="455"/>
        <v>0</v>
      </c>
      <c r="DD158" s="12">
        <f t="shared" si="455"/>
        <v>0</v>
      </c>
      <c r="DE158" s="12">
        <f t="shared" si="455"/>
        <v>0</v>
      </c>
      <c r="DF158" s="12">
        <f t="shared" si="455"/>
        <v>0</v>
      </c>
      <c r="DG158" s="12">
        <f t="shared" si="455"/>
        <v>0</v>
      </c>
      <c r="DH158" s="12">
        <f t="shared" si="455"/>
        <v>0</v>
      </c>
      <c r="DI158" s="12">
        <f t="shared" si="455"/>
        <v>0</v>
      </c>
      <c r="DJ158" s="12">
        <f t="shared" si="455"/>
        <v>0</v>
      </c>
      <c r="DK158" s="12">
        <f t="shared" si="455"/>
        <v>0</v>
      </c>
      <c r="DL158" s="12">
        <f t="shared" si="455"/>
        <v>0</v>
      </c>
      <c r="DM158" s="12">
        <f t="shared" si="455"/>
        <v>0</v>
      </c>
      <c r="DN158" s="12">
        <f t="shared" si="455"/>
        <v>0</v>
      </c>
      <c r="DO158" s="12">
        <f t="shared" si="455"/>
        <v>0</v>
      </c>
      <c r="DP158" s="12">
        <f t="shared" si="455"/>
        <v>0</v>
      </c>
      <c r="DQ158" s="12">
        <f t="shared" si="455"/>
        <v>0</v>
      </c>
      <c r="DR158" s="12">
        <f t="shared" si="455"/>
        <v>0</v>
      </c>
      <c r="DS158" s="12">
        <f t="shared" si="455"/>
        <v>0</v>
      </c>
      <c r="DT158" s="12">
        <f t="shared" si="455"/>
        <v>0</v>
      </c>
      <c r="DU158" s="12">
        <f t="shared" si="455"/>
        <v>0</v>
      </c>
      <c r="DV158" s="12">
        <f t="shared" si="455"/>
        <v>0</v>
      </c>
      <c r="DW158" s="12">
        <f t="shared" si="455"/>
        <v>0</v>
      </c>
      <c r="DX158" s="12">
        <f t="shared" si="455"/>
        <v>0</v>
      </c>
      <c r="DY158" s="12">
        <f t="shared" si="455"/>
        <v>0</v>
      </c>
      <c r="DZ158" s="12">
        <f t="shared" si="455"/>
        <v>0</v>
      </c>
      <c r="EA158" s="12">
        <f t="shared" si="455"/>
        <v>0</v>
      </c>
      <c r="EB158" s="12">
        <f t="shared" si="455"/>
        <v>0</v>
      </c>
      <c r="EC158" s="12">
        <f t="shared" si="455"/>
        <v>0</v>
      </c>
      <c r="ED158" s="12">
        <f t="shared" si="455"/>
        <v>0</v>
      </c>
      <c r="EE158" s="12">
        <f t="shared" si="455"/>
        <v>0</v>
      </c>
      <c r="EF158" s="12">
        <f t="shared" si="455"/>
        <v>0</v>
      </c>
      <c r="EG158" s="12">
        <f t="shared" si="455"/>
        <v>0</v>
      </c>
      <c r="EH158" s="12">
        <f t="shared" si="455"/>
        <v>0</v>
      </c>
      <c r="EI158" s="12">
        <f t="shared" si="455"/>
        <v>0</v>
      </c>
      <c r="EJ158" s="12">
        <f t="shared" si="455"/>
        <v>0</v>
      </c>
      <c r="EK158" s="12">
        <f t="shared" si="455"/>
        <v>0</v>
      </c>
      <c r="EL158" s="12">
        <f t="shared" si="455"/>
        <v>0</v>
      </c>
      <c r="EM158" s="12">
        <f t="shared" si="455"/>
        <v>0</v>
      </c>
      <c r="EN158" s="12">
        <f t="shared" si="455"/>
        <v>0</v>
      </c>
      <c r="EO158" s="12">
        <f t="shared" si="455"/>
        <v>0</v>
      </c>
      <c r="EP158" s="12">
        <f t="shared" si="455"/>
        <v>0</v>
      </c>
      <c r="EQ158" s="12">
        <f t="shared" si="455"/>
        <v>0</v>
      </c>
      <c r="ER158" s="12">
        <f t="shared" si="455"/>
        <v>0</v>
      </c>
      <c r="ES158" s="12">
        <f t="shared" si="455"/>
        <v>0</v>
      </c>
      <c r="ET158" s="12">
        <f t="shared" si="455"/>
        <v>0</v>
      </c>
      <c r="EU158" s="12">
        <f t="shared" si="455"/>
        <v>0</v>
      </c>
      <c r="EV158" s="12">
        <f t="shared" si="455"/>
        <v>0</v>
      </c>
      <c r="EW158" s="12">
        <f t="shared" si="455"/>
        <v>0</v>
      </c>
      <c r="EX158" s="12">
        <f t="shared" si="455"/>
        <v>0</v>
      </c>
      <c r="EY158" s="12">
        <f t="shared" si="455"/>
        <v>0</v>
      </c>
      <c r="EZ158" s="12">
        <f t="shared" si="455"/>
        <v>0</v>
      </c>
      <c r="FA158" s="12">
        <f t="shared" si="455"/>
        <v>0</v>
      </c>
      <c r="FB158" s="12">
        <f t="shared" si="455"/>
        <v>0</v>
      </c>
      <c r="FC158" s="12">
        <f t="shared" si="455"/>
        <v>0</v>
      </c>
      <c r="FD158" s="12">
        <f t="shared" si="455"/>
        <v>0</v>
      </c>
      <c r="FE158" s="12">
        <f t="shared" si="455"/>
        <v>0</v>
      </c>
      <c r="FF158" s="12">
        <f t="shared" si="455"/>
        <v>0</v>
      </c>
      <c r="FG158" s="12">
        <f t="shared" si="455"/>
        <v>0</v>
      </c>
      <c r="FH158" s="12">
        <f t="shared" si="455"/>
        <v>0</v>
      </c>
      <c r="FI158" s="12">
        <f t="shared" ref="FI158:GJ158" si="456" xml:space="preserve"> FI$150</f>
        <v>0</v>
      </c>
      <c r="FJ158" s="12">
        <f t="shared" si="456"/>
        <v>0</v>
      </c>
      <c r="FK158" s="12">
        <f t="shared" si="456"/>
        <v>0</v>
      </c>
      <c r="FL158" s="12">
        <f t="shared" si="456"/>
        <v>0</v>
      </c>
      <c r="FM158" s="12">
        <f t="shared" si="456"/>
        <v>0</v>
      </c>
      <c r="FN158" s="12">
        <f t="shared" si="456"/>
        <v>0</v>
      </c>
      <c r="FO158" s="12">
        <f t="shared" si="456"/>
        <v>0</v>
      </c>
      <c r="FP158" s="12">
        <f t="shared" si="456"/>
        <v>0</v>
      </c>
      <c r="FQ158" s="12">
        <f t="shared" si="456"/>
        <v>0</v>
      </c>
      <c r="FR158" s="12">
        <f t="shared" si="456"/>
        <v>0</v>
      </c>
      <c r="FS158" s="12">
        <f t="shared" si="456"/>
        <v>0</v>
      </c>
      <c r="FT158" s="12">
        <f t="shared" si="456"/>
        <v>0</v>
      </c>
      <c r="FU158" s="12">
        <f t="shared" si="456"/>
        <v>0</v>
      </c>
      <c r="FV158" s="12">
        <f t="shared" si="456"/>
        <v>0</v>
      </c>
      <c r="FW158" s="12">
        <f t="shared" si="456"/>
        <v>0</v>
      </c>
      <c r="FX158" s="12">
        <f t="shared" si="456"/>
        <v>0</v>
      </c>
      <c r="FY158" s="12">
        <f t="shared" si="456"/>
        <v>0</v>
      </c>
      <c r="FZ158" s="12">
        <f t="shared" si="456"/>
        <v>0</v>
      </c>
      <c r="GA158" s="12">
        <f t="shared" si="456"/>
        <v>0</v>
      </c>
      <c r="GB158" s="12">
        <f t="shared" si="456"/>
        <v>0</v>
      </c>
      <c r="GC158" s="12">
        <f t="shared" si="456"/>
        <v>0</v>
      </c>
      <c r="GD158" s="12">
        <f t="shared" si="456"/>
        <v>0</v>
      </c>
      <c r="GE158" s="12">
        <f t="shared" si="456"/>
        <v>0</v>
      </c>
      <c r="GF158" s="12">
        <f t="shared" si="456"/>
        <v>0</v>
      </c>
      <c r="GG158" s="12">
        <f t="shared" si="456"/>
        <v>0</v>
      </c>
      <c r="GH158" s="12">
        <f t="shared" si="456"/>
        <v>0</v>
      </c>
      <c r="GI158" s="12">
        <f t="shared" si="456"/>
        <v>0</v>
      </c>
      <c r="GJ158" s="12">
        <f t="shared" si="456"/>
        <v>0</v>
      </c>
    </row>
    <row r="159" spans="1:192" x14ac:dyDescent="0.25">
      <c r="E159" s="12" t="str">
        <f t="shared" ref="E159:AJ159" si="457" xml:space="preserve"> E$156</f>
        <v>Cash available for shareholder loan</v>
      </c>
      <c r="F159" s="12">
        <f t="shared" si="457"/>
        <v>0</v>
      </c>
      <c r="G159" s="12" t="str">
        <f t="shared" si="457"/>
        <v>$ 000s</v>
      </c>
      <c r="H159" s="12">
        <f t="shared" si="457"/>
        <v>0</v>
      </c>
      <c r="I159" s="12">
        <f t="shared" si="457"/>
        <v>0</v>
      </c>
      <c r="J159" s="12">
        <f t="shared" si="457"/>
        <v>0</v>
      </c>
      <c r="K159" s="12">
        <f t="shared" si="457"/>
        <v>0</v>
      </c>
      <c r="L159" s="12">
        <f t="shared" si="457"/>
        <v>0</v>
      </c>
      <c r="M159" s="12">
        <f t="shared" si="457"/>
        <v>1.5860723215155303E-4</v>
      </c>
      <c r="N159" s="12">
        <f t="shared" si="457"/>
        <v>0</v>
      </c>
      <c r="O159" s="12">
        <f t="shared" si="457"/>
        <v>0</v>
      </c>
      <c r="P159" s="12">
        <f t="shared" si="457"/>
        <v>2.6618400179359014E-3</v>
      </c>
      <c r="Q159" s="12">
        <f t="shared" si="457"/>
        <v>5951.0196325580291</v>
      </c>
      <c r="R159" s="12">
        <f t="shared" si="457"/>
        <v>5338.5895669389574</v>
      </c>
      <c r="S159" s="12">
        <f t="shared" si="457"/>
        <v>4598.0268220687667</v>
      </c>
      <c r="T159" s="12">
        <f t="shared" si="457"/>
        <v>4537.2641491474005</v>
      </c>
      <c r="U159" s="12">
        <f t="shared" si="457"/>
        <v>4558.4280277540656</v>
      </c>
      <c r="V159" s="12">
        <f t="shared" si="457"/>
        <v>4490.036057669211</v>
      </c>
      <c r="W159" s="12">
        <f t="shared" si="457"/>
        <v>4525.8407520270212</v>
      </c>
      <c r="X159" s="12">
        <f t="shared" si="457"/>
        <v>4471.0079165615825</v>
      </c>
      <c r="Y159" s="12">
        <f t="shared" si="457"/>
        <v>4464.161688859991</v>
      </c>
      <c r="Z159" s="12">
        <f t="shared" si="457"/>
        <v>4416.555773089287</v>
      </c>
      <c r="AA159" s="12">
        <f t="shared" si="457"/>
        <v>4436.3294600534591</v>
      </c>
      <c r="AB159" s="12">
        <f t="shared" si="457"/>
        <v>4375.1882348732634</v>
      </c>
      <c r="AC159" s="12">
        <f t="shared" si="457"/>
        <v>4394.5439517473278</v>
      </c>
      <c r="AD159" s="12">
        <f t="shared" si="457"/>
        <v>4326.048471237742</v>
      </c>
      <c r="AE159" s="12">
        <f t="shared" si="457"/>
        <v>4359.4325546200998</v>
      </c>
      <c r="AF159" s="12">
        <f t="shared" si="457"/>
        <v>4303.9609338693572</v>
      </c>
      <c r="AG159" s="12">
        <f t="shared" si="457"/>
        <v>4296.2992378067993</v>
      </c>
      <c r="AH159" s="12">
        <f t="shared" si="457"/>
        <v>4247.7278410662348</v>
      </c>
      <c r="AI159" s="12">
        <f t="shared" si="457"/>
        <v>4265.5999270761713</v>
      </c>
      <c r="AJ159" s="12">
        <f t="shared" si="457"/>
        <v>4204.0120366225365</v>
      </c>
      <c r="AK159" s="12">
        <f t="shared" ref="AK159:CV159" si="458" xml:space="preserve"> AK$156</f>
        <v>4221.4387252157394</v>
      </c>
      <c r="AL159" s="12">
        <f t="shared" si="458"/>
        <v>4152.7871106285711</v>
      </c>
      <c r="AM159" s="12">
        <f t="shared" si="458"/>
        <v>4183.5936839534752</v>
      </c>
      <c r="AN159" s="12">
        <f t="shared" si="458"/>
        <v>4127.3996633179941</v>
      </c>
      <c r="AO159" s="12">
        <f t="shared" si="458"/>
        <v>4118.8575949638125</v>
      </c>
      <c r="AP159" s="12">
        <f t="shared" si="458"/>
        <v>4069.217965159296</v>
      </c>
      <c r="AQ159" s="12">
        <f t="shared" si="458"/>
        <v>4085.0600984581979</v>
      </c>
      <c r="AR159" s="12">
        <f t="shared" si="458"/>
        <v>4022.9525894048711</v>
      </c>
      <c r="AS159" s="12">
        <f t="shared" si="458"/>
        <v>4038.3192313589279</v>
      </c>
      <c r="AT159" s="12">
        <f t="shared" si="458"/>
        <v>3969.454904025115</v>
      </c>
      <c r="AU159" s="12">
        <f t="shared" si="458"/>
        <v>3997.5138261836491</v>
      </c>
      <c r="AV159" s="12">
        <f t="shared" si="458"/>
        <v>3940.5071701747147</v>
      </c>
      <c r="AW159" s="12">
        <f t="shared" si="458"/>
        <v>8719.4534681636251</v>
      </c>
      <c r="AX159" s="12">
        <f t="shared" si="458"/>
        <v>8589.9838583381643</v>
      </c>
      <c r="AY159" s="12">
        <f t="shared" si="458"/>
        <v>13407.635123771595</v>
      </c>
      <c r="AZ159" s="12">
        <f t="shared" si="458"/>
        <v>13187.417125973823</v>
      </c>
      <c r="BA159" s="12">
        <f t="shared" si="458"/>
        <v>13230.927239615054</v>
      </c>
      <c r="BB159" s="12">
        <f t="shared" si="458"/>
        <v>12722.44600164578</v>
      </c>
      <c r="BC159" s="12">
        <f t="shared" si="458"/>
        <v>10628.94520970106</v>
      </c>
      <c r="BD159" s="12">
        <f t="shared" si="458"/>
        <v>11388.57472105578</v>
      </c>
      <c r="BE159" s="12">
        <f t="shared" si="458"/>
        <v>3176.6231255661278</v>
      </c>
      <c r="BF159" s="12">
        <f t="shared" si="458"/>
        <v>2.2373569663614035E-10</v>
      </c>
      <c r="BG159" s="12">
        <f t="shared" si="458"/>
        <v>2.2373569663614035E-10</v>
      </c>
      <c r="BH159" s="12">
        <f t="shared" si="458"/>
        <v>2.2373569663614035E-10</v>
      </c>
      <c r="BI159" s="12">
        <f t="shared" si="458"/>
        <v>2.2373569663614035E-10</v>
      </c>
      <c r="BJ159" s="12">
        <f t="shared" si="458"/>
        <v>2.2373569663614035E-10</v>
      </c>
      <c r="BK159" s="12">
        <f t="shared" si="458"/>
        <v>2.2373569663614035E-10</v>
      </c>
      <c r="BL159" s="12">
        <f t="shared" si="458"/>
        <v>2.2373569663614035E-10</v>
      </c>
      <c r="BM159" s="12">
        <f t="shared" si="458"/>
        <v>2.2373569663614035E-10</v>
      </c>
      <c r="BN159" s="12">
        <f t="shared" si="458"/>
        <v>2.2373569663614035E-10</v>
      </c>
      <c r="BO159" s="12">
        <f t="shared" si="458"/>
        <v>2.2373569663614035E-10</v>
      </c>
      <c r="BP159" s="12">
        <f t="shared" si="458"/>
        <v>2.2373569663614035E-10</v>
      </c>
      <c r="BQ159" s="12">
        <f t="shared" si="458"/>
        <v>2.2373569663614035E-10</v>
      </c>
      <c r="BR159" s="12">
        <f t="shared" si="458"/>
        <v>2.2373569663614035E-10</v>
      </c>
      <c r="BS159" s="12">
        <f t="shared" si="458"/>
        <v>2.2373569663614035E-10</v>
      </c>
      <c r="BT159" s="12">
        <f t="shared" si="458"/>
        <v>2.2373569663614035E-10</v>
      </c>
      <c r="BU159" s="12">
        <f t="shared" si="458"/>
        <v>2.2373569663614035E-10</v>
      </c>
      <c r="BV159" s="12">
        <f t="shared" si="458"/>
        <v>2.2373569663614035E-10</v>
      </c>
      <c r="BW159" s="12">
        <f t="shared" si="458"/>
        <v>2.2373569663614035E-10</v>
      </c>
      <c r="BX159" s="12">
        <f t="shared" si="458"/>
        <v>2.2373569663614035E-10</v>
      </c>
      <c r="BY159" s="12">
        <f t="shared" si="458"/>
        <v>2.2373569663614035E-10</v>
      </c>
      <c r="BZ159" s="12">
        <f t="shared" si="458"/>
        <v>2.2373569663614035E-10</v>
      </c>
      <c r="CA159" s="12">
        <f t="shared" si="458"/>
        <v>2.2373569663614035E-10</v>
      </c>
      <c r="CB159" s="12">
        <f t="shared" si="458"/>
        <v>2.2373569663614035E-10</v>
      </c>
      <c r="CC159" s="12">
        <f t="shared" si="458"/>
        <v>2.2373569663614035E-10</v>
      </c>
      <c r="CD159" s="12">
        <f t="shared" si="458"/>
        <v>2.2373569663614035E-10</v>
      </c>
      <c r="CE159" s="12">
        <f t="shared" si="458"/>
        <v>2.2373569663614035E-10</v>
      </c>
      <c r="CF159" s="12">
        <f t="shared" si="458"/>
        <v>2.2373569663614035E-10</v>
      </c>
      <c r="CG159" s="12">
        <f t="shared" si="458"/>
        <v>2.2373569663614035E-10</v>
      </c>
      <c r="CH159" s="12">
        <f t="shared" si="458"/>
        <v>2.2373569663614035E-10</v>
      </c>
      <c r="CI159" s="12">
        <f t="shared" si="458"/>
        <v>2.2373569663614035E-10</v>
      </c>
      <c r="CJ159" s="12">
        <f t="shared" si="458"/>
        <v>2.2373569663614035E-10</v>
      </c>
      <c r="CK159" s="12">
        <f t="shared" si="458"/>
        <v>2.2373569663614035E-10</v>
      </c>
      <c r="CL159" s="12">
        <f t="shared" si="458"/>
        <v>2.2373569663614035E-10</v>
      </c>
      <c r="CM159" s="12">
        <f t="shared" si="458"/>
        <v>2.2373569663614035E-10</v>
      </c>
      <c r="CN159" s="12">
        <f t="shared" si="458"/>
        <v>2.2373569663614035E-10</v>
      </c>
      <c r="CO159" s="12">
        <f t="shared" si="458"/>
        <v>2.2373569663614035E-10</v>
      </c>
      <c r="CP159" s="12">
        <f t="shared" si="458"/>
        <v>2.2373569663614035E-10</v>
      </c>
      <c r="CQ159" s="12">
        <f t="shared" si="458"/>
        <v>2.2373569663614035E-10</v>
      </c>
      <c r="CR159" s="12">
        <f t="shared" si="458"/>
        <v>2.2373569663614035E-10</v>
      </c>
      <c r="CS159" s="12">
        <f t="shared" si="458"/>
        <v>2.2373569663614035E-10</v>
      </c>
      <c r="CT159" s="12">
        <f t="shared" si="458"/>
        <v>2.2373569663614035E-10</v>
      </c>
      <c r="CU159" s="12">
        <f t="shared" si="458"/>
        <v>2.2373569663614035E-10</v>
      </c>
      <c r="CV159" s="12">
        <f t="shared" si="458"/>
        <v>2.2373569663614035E-10</v>
      </c>
      <c r="CW159" s="12">
        <f t="shared" ref="CW159:FH159" si="459" xml:space="preserve"> CW$156</f>
        <v>2.2373569663614035E-10</v>
      </c>
      <c r="CX159" s="12">
        <f t="shared" si="459"/>
        <v>2.2373569663614035E-10</v>
      </c>
      <c r="CY159" s="12">
        <f t="shared" si="459"/>
        <v>2.2373569663614035E-10</v>
      </c>
      <c r="CZ159" s="12">
        <f t="shared" si="459"/>
        <v>2.2373569663614035E-10</v>
      </c>
      <c r="DA159" s="12">
        <f t="shared" si="459"/>
        <v>2.2373569663614035E-10</v>
      </c>
      <c r="DB159" s="12">
        <f t="shared" si="459"/>
        <v>2.2373569663614035E-10</v>
      </c>
      <c r="DC159" s="12">
        <f t="shared" si="459"/>
        <v>2.2373569663614035E-10</v>
      </c>
      <c r="DD159" s="12">
        <f t="shared" si="459"/>
        <v>2.2373569663614035E-10</v>
      </c>
      <c r="DE159" s="12">
        <f t="shared" si="459"/>
        <v>2.2373569663614035E-10</v>
      </c>
      <c r="DF159" s="12">
        <f t="shared" si="459"/>
        <v>2.2373569663614035E-10</v>
      </c>
      <c r="DG159" s="12">
        <f t="shared" si="459"/>
        <v>2.2373569663614035E-10</v>
      </c>
      <c r="DH159" s="12">
        <f t="shared" si="459"/>
        <v>2.2373569663614035E-10</v>
      </c>
      <c r="DI159" s="12">
        <f t="shared" si="459"/>
        <v>2.2373569663614035E-10</v>
      </c>
      <c r="DJ159" s="12">
        <f t="shared" si="459"/>
        <v>2.2373569663614035E-10</v>
      </c>
      <c r="DK159" s="12">
        <f t="shared" si="459"/>
        <v>2.2373569663614035E-10</v>
      </c>
      <c r="DL159" s="12">
        <f t="shared" si="459"/>
        <v>2.2373569663614035E-10</v>
      </c>
      <c r="DM159" s="12">
        <f t="shared" si="459"/>
        <v>2.2373569663614035E-10</v>
      </c>
      <c r="DN159" s="12">
        <f t="shared" si="459"/>
        <v>2.2373569663614035E-10</v>
      </c>
      <c r="DO159" s="12">
        <f t="shared" si="459"/>
        <v>2.2373569663614035E-10</v>
      </c>
      <c r="DP159" s="12">
        <f t="shared" si="459"/>
        <v>2.2373569663614035E-10</v>
      </c>
      <c r="DQ159" s="12">
        <f t="shared" si="459"/>
        <v>2.2373569663614035E-10</v>
      </c>
      <c r="DR159" s="12">
        <f t="shared" si="459"/>
        <v>2.2373569663614035E-10</v>
      </c>
      <c r="DS159" s="12">
        <f t="shared" si="459"/>
        <v>2.2373569663614035E-10</v>
      </c>
      <c r="DT159" s="12">
        <f t="shared" si="459"/>
        <v>2.2373569663614035E-10</v>
      </c>
      <c r="DU159" s="12">
        <f t="shared" si="459"/>
        <v>2.2373569663614035E-10</v>
      </c>
      <c r="DV159" s="12">
        <f t="shared" si="459"/>
        <v>2.2373569663614035E-10</v>
      </c>
      <c r="DW159" s="12">
        <f t="shared" si="459"/>
        <v>2.2373569663614035E-10</v>
      </c>
      <c r="DX159" s="12">
        <f t="shared" si="459"/>
        <v>2.2373569663614035E-10</v>
      </c>
      <c r="DY159" s="12">
        <f t="shared" si="459"/>
        <v>2.2373569663614035E-10</v>
      </c>
      <c r="DZ159" s="12">
        <f t="shared" si="459"/>
        <v>2.2373569663614035E-10</v>
      </c>
      <c r="EA159" s="12">
        <f t="shared" si="459"/>
        <v>2.2373569663614035E-10</v>
      </c>
      <c r="EB159" s="12">
        <f t="shared" si="459"/>
        <v>2.2373569663614035E-10</v>
      </c>
      <c r="EC159" s="12">
        <f t="shared" si="459"/>
        <v>2.2373569663614035E-10</v>
      </c>
      <c r="ED159" s="12">
        <f t="shared" si="459"/>
        <v>2.2373569663614035E-10</v>
      </c>
      <c r="EE159" s="12">
        <f t="shared" si="459"/>
        <v>2.2373569663614035E-10</v>
      </c>
      <c r="EF159" s="12">
        <f t="shared" si="459"/>
        <v>2.2373569663614035E-10</v>
      </c>
      <c r="EG159" s="12">
        <f t="shared" si="459"/>
        <v>2.2373569663614035E-10</v>
      </c>
      <c r="EH159" s="12">
        <f t="shared" si="459"/>
        <v>2.2373569663614035E-10</v>
      </c>
      <c r="EI159" s="12">
        <f t="shared" si="459"/>
        <v>2.2373569663614035E-10</v>
      </c>
      <c r="EJ159" s="12">
        <f t="shared" si="459"/>
        <v>2.2373569663614035E-10</v>
      </c>
      <c r="EK159" s="12">
        <f t="shared" si="459"/>
        <v>2.2373569663614035E-10</v>
      </c>
      <c r="EL159" s="12">
        <f t="shared" si="459"/>
        <v>2.2373569663614035E-10</v>
      </c>
      <c r="EM159" s="12">
        <f t="shared" si="459"/>
        <v>2.2373569663614035E-10</v>
      </c>
      <c r="EN159" s="12">
        <f t="shared" si="459"/>
        <v>2.2373569663614035E-10</v>
      </c>
      <c r="EO159" s="12">
        <f t="shared" si="459"/>
        <v>2.2373569663614035E-10</v>
      </c>
      <c r="EP159" s="12">
        <f t="shared" si="459"/>
        <v>2.2373569663614035E-10</v>
      </c>
      <c r="EQ159" s="12">
        <f t="shared" si="459"/>
        <v>2.2373569663614035E-10</v>
      </c>
      <c r="ER159" s="12">
        <f t="shared" si="459"/>
        <v>2.2373569663614035E-10</v>
      </c>
      <c r="ES159" s="12">
        <f t="shared" si="459"/>
        <v>2.2373569663614035E-10</v>
      </c>
      <c r="ET159" s="12">
        <f t="shared" si="459"/>
        <v>2.2373569663614035E-10</v>
      </c>
      <c r="EU159" s="12">
        <f t="shared" si="459"/>
        <v>2.2373569663614035E-10</v>
      </c>
      <c r="EV159" s="12">
        <f t="shared" si="459"/>
        <v>2.2373569663614035E-10</v>
      </c>
      <c r="EW159" s="12">
        <f t="shared" si="459"/>
        <v>2.2373569663614035E-10</v>
      </c>
      <c r="EX159" s="12">
        <f t="shared" si="459"/>
        <v>2.2373569663614035E-10</v>
      </c>
      <c r="EY159" s="12">
        <f t="shared" si="459"/>
        <v>2.2373569663614035E-10</v>
      </c>
      <c r="EZ159" s="12">
        <f t="shared" si="459"/>
        <v>2.2373569663614035E-10</v>
      </c>
      <c r="FA159" s="12">
        <f t="shared" si="459"/>
        <v>2.2373569663614035E-10</v>
      </c>
      <c r="FB159" s="12">
        <f t="shared" si="459"/>
        <v>2.2373569663614035E-10</v>
      </c>
      <c r="FC159" s="12">
        <f t="shared" si="459"/>
        <v>2.2373569663614035E-10</v>
      </c>
      <c r="FD159" s="12">
        <f t="shared" si="459"/>
        <v>2.2373569663614035E-10</v>
      </c>
      <c r="FE159" s="12">
        <f t="shared" si="459"/>
        <v>2.2373569663614035E-10</v>
      </c>
      <c r="FF159" s="12">
        <f t="shared" si="459"/>
        <v>2.2373569663614035E-10</v>
      </c>
      <c r="FG159" s="12">
        <f t="shared" si="459"/>
        <v>2.2373569663614035E-10</v>
      </c>
      <c r="FH159" s="12">
        <f t="shared" si="459"/>
        <v>2.2373569663614035E-10</v>
      </c>
      <c r="FI159" s="12">
        <f t="shared" ref="FI159:GJ159" si="460" xml:space="preserve"> FI$156</f>
        <v>2.2373569663614035E-10</v>
      </c>
      <c r="FJ159" s="12">
        <f t="shared" si="460"/>
        <v>2.2373569663614035E-10</v>
      </c>
      <c r="FK159" s="12">
        <f t="shared" si="460"/>
        <v>2.2373569663614035E-10</v>
      </c>
      <c r="FL159" s="12">
        <f t="shared" si="460"/>
        <v>2.2373569663614035E-10</v>
      </c>
      <c r="FM159" s="12">
        <f t="shared" si="460"/>
        <v>2.2373569663614035E-10</v>
      </c>
      <c r="FN159" s="12">
        <f t="shared" si="460"/>
        <v>2.2373569663614035E-10</v>
      </c>
      <c r="FO159" s="12">
        <f t="shared" si="460"/>
        <v>2.2373569663614035E-10</v>
      </c>
      <c r="FP159" s="12">
        <f t="shared" si="460"/>
        <v>2.2373569663614035E-10</v>
      </c>
      <c r="FQ159" s="12">
        <f t="shared" si="460"/>
        <v>2.2373569663614035E-10</v>
      </c>
      <c r="FR159" s="12">
        <f t="shared" si="460"/>
        <v>2.2373569663614035E-10</v>
      </c>
      <c r="FS159" s="12">
        <f t="shared" si="460"/>
        <v>2.2373569663614035E-10</v>
      </c>
      <c r="FT159" s="12">
        <f t="shared" si="460"/>
        <v>2.2373569663614035E-10</v>
      </c>
      <c r="FU159" s="12">
        <f t="shared" si="460"/>
        <v>2.2373569663614035E-10</v>
      </c>
      <c r="FV159" s="12">
        <f t="shared" si="460"/>
        <v>2.2373569663614035E-10</v>
      </c>
      <c r="FW159" s="12">
        <f t="shared" si="460"/>
        <v>2.2373569663614035E-10</v>
      </c>
      <c r="FX159" s="12">
        <f t="shared" si="460"/>
        <v>2.2373569663614035E-10</v>
      </c>
      <c r="FY159" s="12">
        <f t="shared" si="460"/>
        <v>2.2373569663614035E-10</v>
      </c>
      <c r="FZ159" s="12">
        <f t="shared" si="460"/>
        <v>2.2373569663614035E-10</v>
      </c>
      <c r="GA159" s="12">
        <f t="shared" si="460"/>
        <v>2.2373569663614035E-10</v>
      </c>
      <c r="GB159" s="12">
        <f t="shared" si="460"/>
        <v>2.2373569663614035E-10</v>
      </c>
      <c r="GC159" s="12">
        <f t="shared" si="460"/>
        <v>2.2373569663614035E-10</v>
      </c>
      <c r="GD159" s="12">
        <f t="shared" si="460"/>
        <v>2.2373569663614035E-10</v>
      </c>
      <c r="GE159" s="12">
        <f t="shared" si="460"/>
        <v>2.2373569663614035E-10</v>
      </c>
      <c r="GF159" s="12">
        <f t="shared" si="460"/>
        <v>2.2373569663614035E-10</v>
      </c>
      <c r="GG159" s="12">
        <f t="shared" si="460"/>
        <v>2.2373569663614035E-10</v>
      </c>
      <c r="GH159" s="12">
        <f t="shared" si="460"/>
        <v>2.2373569663614035E-10</v>
      </c>
      <c r="GI159" s="12">
        <f t="shared" si="460"/>
        <v>2.2373569663614035E-10</v>
      </c>
      <c r="GJ159" s="12">
        <f t="shared" si="460"/>
        <v>2.2373569663614035E-10</v>
      </c>
    </row>
    <row r="160" spans="1:192" s="194" customFormat="1" x14ac:dyDescent="0.25">
      <c r="A160" s="142"/>
      <c r="B160" s="142"/>
      <c r="C160" s="143"/>
      <c r="D160" s="144"/>
      <c r="E160" s="193" t="s">
        <v>470</v>
      </c>
      <c r="F160" s="193"/>
      <c r="G160" s="193" t="str">
        <f xml:space="preserve"> SMU</f>
        <v>$ 000s</v>
      </c>
      <c r="H160" s="193">
        <f xml:space="preserve"> SUM(J160:GJ160)</f>
        <v>124392.21920340607</v>
      </c>
      <c r="I160" s="145"/>
      <c r="J160" s="193">
        <f t="shared" ref="J160:AO160" si="461" xml:space="preserve"> MIN(J158:J159)</f>
        <v>0</v>
      </c>
      <c r="K160" s="193">
        <f t="shared" si="461"/>
        <v>0</v>
      </c>
      <c r="L160" s="193">
        <f t="shared" si="461"/>
        <v>0</v>
      </c>
      <c r="M160" s="193">
        <f t="shared" si="461"/>
        <v>0</v>
      </c>
      <c r="N160" s="193">
        <f t="shared" si="461"/>
        <v>0</v>
      </c>
      <c r="O160" s="193">
        <f t="shared" si="461"/>
        <v>0</v>
      </c>
      <c r="P160" s="193">
        <f t="shared" si="461"/>
        <v>0</v>
      </c>
      <c r="Q160" s="193">
        <f t="shared" si="461"/>
        <v>4093.4436067176885</v>
      </c>
      <c r="R160" s="193">
        <f t="shared" si="461"/>
        <v>4009.852685554873</v>
      </c>
      <c r="S160" s="193">
        <f t="shared" si="461"/>
        <v>3950.0595258925891</v>
      </c>
      <c r="T160" s="193">
        <f t="shared" si="461"/>
        <v>3920.9009975646609</v>
      </c>
      <c r="U160" s="193">
        <f t="shared" si="461"/>
        <v>3893.1646557434374</v>
      </c>
      <c r="V160" s="193">
        <f t="shared" si="461"/>
        <v>3863.2278040029591</v>
      </c>
      <c r="W160" s="193">
        <f t="shared" si="461"/>
        <v>3835.0214325879779</v>
      </c>
      <c r="X160" s="193">
        <f t="shared" si="461"/>
        <v>3803.9345632132204</v>
      </c>
      <c r="Y160" s="193">
        <f t="shared" si="461"/>
        <v>3773.9162623125444</v>
      </c>
      <c r="Z160" s="193">
        <f t="shared" si="461"/>
        <v>3742.8552181179093</v>
      </c>
      <c r="AA160" s="193">
        <f t="shared" si="461"/>
        <v>3712.5386931441972</v>
      </c>
      <c r="AB160" s="193">
        <f t="shared" si="461"/>
        <v>3679.9681086332798</v>
      </c>
      <c r="AC160" s="193">
        <f t="shared" si="461"/>
        <v>3648.6832029524803</v>
      </c>
      <c r="AD160" s="193">
        <f t="shared" si="461"/>
        <v>3615.1194692567124</v>
      </c>
      <c r="AE160" s="193">
        <f t="shared" si="461"/>
        <v>3583.1276641675659</v>
      </c>
      <c r="AF160" s="193">
        <f t="shared" si="461"/>
        <v>3548.1939440972019</v>
      </c>
      <c r="AG160" s="193">
        <f t="shared" si="461"/>
        <v>3514.1844295574551</v>
      </c>
      <c r="AH160" s="193">
        <f t="shared" si="461"/>
        <v>3478.9892631862349</v>
      </c>
      <c r="AI160" s="193">
        <f t="shared" si="461"/>
        <v>3444.396027181635</v>
      </c>
      <c r="AJ160" s="193">
        <f t="shared" si="461"/>
        <v>3407.4418516863807</v>
      </c>
      <c r="AK160" s="193">
        <f t="shared" si="461"/>
        <v>3371.5961933642543</v>
      </c>
      <c r="AL160" s="193">
        <f t="shared" si="461"/>
        <v>3333.3532794309376</v>
      </c>
      <c r="AM160" s="193">
        <f t="shared" si="461"/>
        <v>3296.4787570270441</v>
      </c>
      <c r="AN160" s="193">
        <f t="shared" si="461"/>
        <v>3256.5585853153548</v>
      </c>
      <c r="AO160" s="193">
        <f t="shared" si="461"/>
        <v>3217.370736805236</v>
      </c>
      <c r="AP160" s="193">
        <f t="shared" ref="AP160:BD160" si="462" xml:space="preserve"> MIN(AP158:AP159)</f>
        <v>3176.8038281880999</v>
      </c>
      <c r="AQ160" s="193">
        <f t="shared" si="462"/>
        <v>3136.6451920243958</v>
      </c>
      <c r="AR160" s="193">
        <f t="shared" si="462"/>
        <v>3093.966521234875</v>
      </c>
      <c r="AS160" s="193">
        <f t="shared" si="462"/>
        <v>3052.162148167225</v>
      </c>
      <c r="AT160" s="193">
        <f t="shared" si="462"/>
        <v>3007.7850794235983</v>
      </c>
      <c r="AU160" s="193">
        <f t="shared" si="462"/>
        <v>2964.5099373165303</v>
      </c>
      <c r="AV160" s="193">
        <f t="shared" si="462"/>
        <v>2918.0247623175101</v>
      </c>
      <c r="AW160" s="193">
        <f t="shared" si="462"/>
        <v>2872.0130539639358</v>
      </c>
      <c r="AX160" s="193">
        <f t="shared" si="462"/>
        <v>2608.8782353249494</v>
      </c>
      <c r="AY160" s="193">
        <f t="shared" si="462"/>
        <v>2339.7284822893548</v>
      </c>
      <c r="AZ160" s="193">
        <f t="shared" si="462"/>
        <v>1841.6726834226542</v>
      </c>
      <c r="BA160" s="193">
        <f t="shared" si="462"/>
        <v>1331.1141835078515</v>
      </c>
      <c r="BB160" s="193">
        <f t="shared" si="462"/>
        <v>795.6225959830274</v>
      </c>
      <c r="BC160" s="193">
        <f t="shared" si="462"/>
        <v>258.91554272820355</v>
      </c>
      <c r="BD160" s="193">
        <f t="shared" si="462"/>
        <v>0</v>
      </c>
      <c r="BE160" s="193">
        <f t="shared" ref="BE160:DP160" si="463" xml:space="preserve"> MIN(BE158:BE159)</f>
        <v>0</v>
      </c>
      <c r="BF160" s="193">
        <f t="shared" si="463"/>
        <v>0</v>
      </c>
      <c r="BG160" s="193">
        <f t="shared" si="463"/>
        <v>0</v>
      </c>
      <c r="BH160" s="193">
        <f t="shared" si="463"/>
        <v>0</v>
      </c>
      <c r="BI160" s="193">
        <f t="shared" si="463"/>
        <v>0</v>
      </c>
      <c r="BJ160" s="193">
        <f t="shared" si="463"/>
        <v>0</v>
      </c>
      <c r="BK160" s="193">
        <f t="shared" si="463"/>
        <v>0</v>
      </c>
      <c r="BL160" s="193">
        <f t="shared" si="463"/>
        <v>0</v>
      </c>
      <c r="BM160" s="193">
        <f t="shared" si="463"/>
        <v>0</v>
      </c>
      <c r="BN160" s="193">
        <f t="shared" si="463"/>
        <v>0</v>
      </c>
      <c r="BO160" s="193">
        <f t="shared" si="463"/>
        <v>0</v>
      </c>
      <c r="BP160" s="193">
        <f t="shared" si="463"/>
        <v>0</v>
      </c>
      <c r="BQ160" s="193">
        <f t="shared" si="463"/>
        <v>0</v>
      </c>
      <c r="BR160" s="193">
        <f t="shared" si="463"/>
        <v>0</v>
      </c>
      <c r="BS160" s="193">
        <f t="shared" si="463"/>
        <v>0</v>
      </c>
      <c r="BT160" s="193">
        <f t="shared" si="463"/>
        <v>0</v>
      </c>
      <c r="BU160" s="193">
        <f t="shared" si="463"/>
        <v>0</v>
      </c>
      <c r="BV160" s="193">
        <f t="shared" si="463"/>
        <v>0</v>
      </c>
      <c r="BW160" s="193">
        <f t="shared" si="463"/>
        <v>0</v>
      </c>
      <c r="BX160" s="193">
        <f t="shared" si="463"/>
        <v>0</v>
      </c>
      <c r="BY160" s="193">
        <f t="shared" si="463"/>
        <v>0</v>
      </c>
      <c r="BZ160" s="193">
        <f t="shared" si="463"/>
        <v>0</v>
      </c>
      <c r="CA160" s="193">
        <f t="shared" si="463"/>
        <v>0</v>
      </c>
      <c r="CB160" s="193">
        <f t="shared" si="463"/>
        <v>0</v>
      </c>
      <c r="CC160" s="193">
        <f t="shared" si="463"/>
        <v>0</v>
      </c>
      <c r="CD160" s="193">
        <f t="shared" si="463"/>
        <v>0</v>
      </c>
      <c r="CE160" s="193">
        <f t="shared" si="463"/>
        <v>0</v>
      </c>
      <c r="CF160" s="193">
        <f t="shared" si="463"/>
        <v>0</v>
      </c>
      <c r="CG160" s="193">
        <f t="shared" si="463"/>
        <v>0</v>
      </c>
      <c r="CH160" s="193">
        <f t="shared" si="463"/>
        <v>0</v>
      </c>
      <c r="CI160" s="193">
        <f t="shared" si="463"/>
        <v>0</v>
      </c>
      <c r="CJ160" s="193">
        <f t="shared" si="463"/>
        <v>0</v>
      </c>
      <c r="CK160" s="193">
        <f t="shared" si="463"/>
        <v>0</v>
      </c>
      <c r="CL160" s="193">
        <f t="shared" si="463"/>
        <v>0</v>
      </c>
      <c r="CM160" s="193">
        <f t="shared" si="463"/>
        <v>0</v>
      </c>
      <c r="CN160" s="193">
        <f t="shared" si="463"/>
        <v>0</v>
      </c>
      <c r="CO160" s="193">
        <f t="shared" si="463"/>
        <v>0</v>
      </c>
      <c r="CP160" s="193">
        <f t="shared" si="463"/>
        <v>0</v>
      </c>
      <c r="CQ160" s="193">
        <f t="shared" si="463"/>
        <v>0</v>
      </c>
      <c r="CR160" s="193">
        <f t="shared" si="463"/>
        <v>0</v>
      </c>
      <c r="CS160" s="193">
        <f t="shared" si="463"/>
        <v>0</v>
      </c>
      <c r="CT160" s="193">
        <f t="shared" si="463"/>
        <v>0</v>
      </c>
      <c r="CU160" s="193">
        <f t="shared" si="463"/>
        <v>0</v>
      </c>
      <c r="CV160" s="193">
        <f t="shared" si="463"/>
        <v>0</v>
      </c>
      <c r="CW160" s="193">
        <f t="shared" si="463"/>
        <v>0</v>
      </c>
      <c r="CX160" s="193">
        <f t="shared" si="463"/>
        <v>0</v>
      </c>
      <c r="CY160" s="193">
        <f t="shared" si="463"/>
        <v>0</v>
      </c>
      <c r="CZ160" s="193">
        <f t="shared" si="463"/>
        <v>0</v>
      </c>
      <c r="DA160" s="193">
        <f t="shared" si="463"/>
        <v>0</v>
      </c>
      <c r="DB160" s="193">
        <f t="shared" si="463"/>
        <v>0</v>
      </c>
      <c r="DC160" s="193">
        <f t="shared" si="463"/>
        <v>0</v>
      </c>
      <c r="DD160" s="193">
        <f t="shared" si="463"/>
        <v>0</v>
      </c>
      <c r="DE160" s="193">
        <f t="shared" si="463"/>
        <v>0</v>
      </c>
      <c r="DF160" s="193">
        <f t="shared" si="463"/>
        <v>0</v>
      </c>
      <c r="DG160" s="193">
        <f t="shared" si="463"/>
        <v>0</v>
      </c>
      <c r="DH160" s="193">
        <f t="shared" si="463"/>
        <v>0</v>
      </c>
      <c r="DI160" s="193">
        <f t="shared" si="463"/>
        <v>0</v>
      </c>
      <c r="DJ160" s="193">
        <f t="shared" si="463"/>
        <v>0</v>
      </c>
      <c r="DK160" s="193">
        <f t="shared" si="463"/>
        <v>0</v>
      </c>
      <c r="DL160" s="193">
        <f t="shared" si="463"/>
        <v>0</v>
      </c>
      <c r="DM160" s="193">
        <f t="shared" si="463"/>
        <v>0</v>
      </c>
      <c r="DN160" s="193">
        <f t="shared" si="463"/>
        <v>0</v>
      </c>
      <c r="DO160" s="193">
        <f t="shared" si="463"/>
        <v>0</v>
      </c>
      <c r="DP160" s="193">
        <f t="shared" si="463"/>
        <v>0</v>
      </c>
      <c r="DQ160" s="193">
        <f t="shared" ref="DQ160:GB160" si="464" xml:space="preserve"> MIN(DQ158:DQ159)</f>
        <v>0</v>
      </c>
      <c r="DR160" s="193">
        <f t="shared" si="464"/>
        <v>0</v>
      </c>
      <c r="DS160" s="193">
        <f t="shared" si="464"/>
        <v>0</v>
      </c>
      <c r="DT160" s="193">
        <f t="shared" si="464"/>
        <v>0</v>
      </c>
      <c r="DU160" s="193">
        <f t="shared" si="464"/>
        <v>0</v>
      </c>
      <c r="DV160" s="193">
        <f t="shared" si="464"/>
        <v>0</v>
      </c>
      <c r="DW160" s="193">
        <f t="shared" si="464"/>
        <v>0</v>
      </c>
      <c r="DX160" s="193">
        <f t="shared" si="464"/>
        <v>0</v>
      </c>
      <c r="DY160" s="193">
        <f t="shared" si="464"/>
        <v>0</v>
      </c>
      <c r="DZ160" s="193">
        <f t="shared" si="464"/>
        <v>0</v>
      </c>
      <c r="EA160" s="193">
        <f t="shared" si="464"/>
        <v>0</v>
      </c>
      <c r="EB160" s="193">
        <f t="shared" si="464"/>
        <v>0</v>
      </c>
      <c r="EC160" s="193">
        <f t="shared" si="464"/>
        <v>0</v>
      </c>
      <c r="ED160" s="193">
        <f t="shared" si="464"/>
        <v>0</v>
      </c>
      <c r="EE160" s="193">
        <f t="shared" si="464"/>
        <v>0</v>
      </c>
      <c r="EF160" s="193">
        <f t="shared" si="464"/>
        <v>0</v>
      </c>
      <c r="EG160" s="193">
        <f t="shared" si="464"/>
        <v>0</v>
      </c>
      <c r="EH160" s="193">
        <f t="shared" si="464"/>
        <v>0</v>
      </c>
      <c r="EI160" s="193">
        <f t="shared" si="464"/>
        <v>0</v>
      </c>
      <c r="EJ160" s="193">
        <f t="shared" si="464"/>
        <v>0</v>
      </c>
      <c r="EK160" s="193">
        <f t="shared" si="464"/>
        <v>0</v>
      </c>
      <c r="EL160" s="193">
        <f t="shared" si="464"/>
        <v>0</v>
      </c>
      <c r="EM160" s="193">
        <f t="shared" si="464"/>
        <v>0</v>
      </c>
      <c r="EN160" s="193">
        <f t="shared" si="464"/>
        <v>0</v>
      </c>
      <c r="EO160" s="193">
        <f t="shared" si="464"/>
        <v>0</v>
      </c>
      <c r="EP160" s="193">
        <f t="shared" si="464"/>
        <v>0</v>
      </c>
      <c r="EQ160" s="193">
        <f t="shared" si="464"/>
        <v>0</v>
      </c>
      <c r="ER160" s="193">
        <f t="shared" si="464"/>
        <v>0</v>
      </c>
      <c r="ES160" s="193">
        <f t="shared" si="464"/>
        <v>0</v>
      </c>
      <c r="ET160" s="193">
        <f t="shared" si="464"/>
        <v>0</v>
      </c>
      <c r="EU160" s="193">
        <f t="shared" si="464"/>
        <v>0</v>
      </c>
      <c r="EV160" s="193">
        <f t="shared" si="464"/>
        <v>0</v>
      </c>
      <c r="EW160" s="193">
        <f t="shared" si="464"/>
        <v>0</v>
      </c>
      <c r="EX160" s="193">
        <f t="shared" si="464"/>
        <v>0</v>
      </c>
      <c r="EY160" s="193">
        <f t="shared" si="464"/>
        <v>0</v>
      </c>
      <c r="EZ160" s="193">
        <f t="shared" si="464"/>
        <v>0</v>
      </c>
      <c r="FA160" s="193">
        <f t="shared" si="464"/>
        <v>0</v>
      </c>
      <c r="FB160" s="193">
        <f t="shared" si="464"/>
        <v>0</v>
      </c>
      <c r="FC160" s="193">
        <f t="shared" si="464"/>
        <v>0</v>
      </c>
      <c r="FD160" s="193">
        <f t="shared" si="464"/>
        <v>0</v>
      </c>
      <c r="FE160" s="193">
        <f t="shared" si="464"/>
        <v>0</v>
      </c>
      <c r="FF160" s="193">
        <f t="shared" si="464"/>
        <v>0</v>
      </c>
      <c r="FG160" s="193">
        <f t="shared" si="464"/>
        <v>0</v>
      </c>
      <c r="FH160" s="193">
        <f t="shared" si="464"/>
        <v>0</v>
      </c>
      <c r="FI160" s="193">
        <f t="shared" si="464"/>
        <v>0</v>
      </c>
      <c r="FJ160" s="193">
        <f t="shared" si="464"/>
        <v>0</v>
      </c>
      <c r="FK160" s="193">
        <f t="shared" si="464"/>
        <v>0</v>
      </c>
      <c r="FL160" s="193">
        <f t="shared" si="464"/>
        <v>0</v>
      </c>
      <c r="FM160" s="193">
        <f t="shared" si="464"/>
        <v>0</v>
      </c>
      <c r="FN160" s="193">
        <f t="shared" si="464"/>
        <v>0</v>
      </c>
      <c r="FO160" s="193">
        <f t="shared" si="464"/>
        <v>0</v>
      </c>
      <c r="FP160" s="193">
        <f t="shared" si="464"/>
        <v>0</v>
      </c>
      <c r="FQ160" s="193">
        <f t="shared" si="464"/>
        <v>0</v>
      </c>
      <c r="FR160" s="193">
        <f t="shared" si="464"/>
        <v>0</v>
      </c>
      <c r="FS160" s="193">
        <f t="shared" si="464"/>
        <v>0</v>
      </c>
      <c r="FT160" s="193">
        <f t="shared" si="464"/>
        <v>0</v>
      </c>
      <c r="FU160" s="193">
        <f t="shared" si="464"/>
        <v>0</v>
      </c>
      <c r="FV160" s="193">
        <f t="shared" si="464"/>
        <v>0</v>
      </c>
      <c r="FW160" s="193">
        <f t="shared" si="464"/>
        <v>0</v>
      </c>
      <c r="FX160" s="193">
        <f t="shared" si="464"/>
        <v>0</v>
      </c>
      <c r="FY160" s="193">
        <f t="shared" si="464"/>
        <v>0</v>
      </c>
      <c r="FZ160" s="193">
        <f t="shared" si="464"/>
        <v>0</v>
      </c>
      <c r="GA160" s="193">
        <f t="shared" si="464"/>
        <v>0</v>
      </c>
      <c r="GB160" s="193">
        <f t="shared" si="464"/>
        <v>0</v>
      </c>
      <c r="GC160" s="193">
        <f t="shared" ref="GC160:GJ160" si="465" xml:space="preserve"> MIN(GC158:GC159)</f>
        <v>0</v>
      </c>
      <c r="GD160" s="193">
        <f t="shared" si="465"/>
        <v>0</v>
      </c>
      <c r="GE160" s="193">
        <f t="shared" si="465"/>
        <v>0</v>
      </c>
      <c r="GF160" s="193">
        <f t="shared" si="465"/>
        <v>0</v>
      </c>
      <c r="GG160" s="193">
        <f t="shared" si="465"/>
        <v>0</v>
      </c>
      <c r="GH160" s="193">
        <f t="shared" si="465"/>
        <v>0</v>
      </c>
      <c r="GI160" s="193">
        <f t="shared" si="465"/>
        <v>0</v>
      </c>
      <c r="GJ160" s="193">
        <f t="shared" si="465"/>
        <v>0</v>
      </c>
    </row>
    <row r="161" spans="1:192" s="194" customFormat="1" x14ac:dyDescent="0.25">
      <c r="A161" s="142"/>
      <c r="B161" s="142"/>
      <c r="C161" s="143"/>
      <c r="D161" s="144"/>
      <c r="E161" s="193" t="str">
        <f xml:space="preserve"> LEFT(E160, LEN(E160) - 4)</f>
        <v>Shareholder loan interest paid</v>
      </c>
      <c r="F161" s="193"/>
      <c r="G161" s="193" t="str">
        <f xml:space="preserve"> SMU</f>
        <v>$ 000s</v>
      </c>
      <c r="H161" s="193">
        <f xml:space="preserve"> SUM(J161:GJ161)</f>
        <v>-124392.21920340607</v>
      </c>
      <c r="I161" s="145"/>
      <c r="J161" s="193">
        <f t="shared" ref="J161:BD161" si="466" xml:space="preserve"> -1 * J160</f>
        <v>0</v>
      </c>
      <c r="K161" s="193">
        <f t="shared" si="466"/>
        <v>0</v>
      </c>
      <c r="L161" s="193">
        <f t="shared" si="466"/>
        <v>0</v>
      </c>
      <c r="M161" s="193">
        <f t="shared" si="466"/>
        <v>0</v>
      </c>
      <c r="N161" s="193">
        <f t="shared" si="466"/>
        <v>0</v>
      </c>
      <c r="O161" s="193">
        <f t="shared" si="466"/>
        <v>0</v>
      </c>
      <c r="P161" s="193">
        <f t="shared" si="466"/>
        <v>0</v>
      </c>
      <c r="Q161" s="193">
        <f t="shared" si="466"/>
        <v>-4093.4436067176885</v>
      </c>
      <c r="R161" s="193">
        <f t="shared" si="466"/>
        <v>-4009.852685554873</v>
      </c>
      <c r="S161" s="193">
        <f t="shared" si="466"/>
        <v>-3950.0595258925891</v>
      </c>
      <c r="T161" s="193">
        <f t="shared" si="466"/>
        <v>-3920.9009975646609</v>
      </c>
      <c r="U161" s="193">
        <f t="shared" si="466"/>
        <v>-3893.1646557434374</v>
      </c>
      <c r="V161" s="193">
        <f t="shared" si="466"/>
        <v>-3863.2278040029591</v>
      </c>
      <c r="W161" s="193">
        <f t="shared" si="466"/>
        <v>-3835.0214325879779</v>
      </c>
      <c r="X161" s="193">
        <f t="shared" si="466"/>
        <v>-3803.9345632132204</v>
      </c>
      <c r="Y161" s="193">
        <f t="shared" si="466"/>
        <v>-3773.9162623125444</v>
      </c>
      <c r="Z161" s="193">
        <f t="shared" si="466"/>
        <v>-3742.8552181179093</v>
      </c>
      <c r="AA161" s="193">
        <f t="shared" si="466"/>
        <v>-3712.5386931441972</v>
      </c>
      <c r="AB161" s="193">
        <f t="shared" si="466"/>
        <v>-3679.9681086332798</v>
      </c>
      <c r="AC161" s="193">
        <f t="shared" si="466"/>
        <v>-3648.6832029524803</v>
      </c>
      <c r="AD161" s="193">
        <f t="shared" si="466"/>
        <v>-3615.1194692567124</v>
      </c>
      <c r="AE161" s="193">
        <f t="shared" si="466"/>
        <v>-3583.1276641675659</v>
      </c>
      <c r="AF161" s="193">
        <f t="shared" si="466"/>
        <v>-3548.1939440972019</v>
      </c>
      <c r="AG161" s="193">
        <f t="shared" si="466"/>
        <v>-3514.1844295574551</v>
      </c>
      <c r="AH161" s="193">
        <f t="shared" si="466"/>
        <v>-3478.9892631862349</v>
      </c>
      <c r="AI161" s="193">
        <f t="shared" si="466"/>
        <v>-3444.396027181635</v>
      </c>
      <c r="AJ161" s="193">
        <f t="shared" si="466"/>
        <v>-3407.4418516863807</v>
      </c>
      <c r="AK161" s="193">
        <f t="shared" si="466"/>
        <v>-3371.5961933642543</v>
      </c>
      <c r="AL161" s="193">
        <f t="shared" si="466"/>
        <v>-3333.3532794309376</v>
      </c>
      <c r="AM161" s="193">
        <f t="shared" si="466"/>
        <v>-3296.4787570270441</v>
      </c>
      <c r="AN161" s="193">
        <f t="shared" si="466"/>
        <v>-3256.5585853153548</v>
      </c>
      <c r="AO161" s="193">
        <f t="shared" si="466"/>
        <v>-3217.370736805236</v>
      </c>
      <c r="AP161" s="193">
        <f t="shared" si="466"/>
        <v>-3176.8038281880999</v>
      </c>
      <c r="AQ161" s="193">
        <f t="shared" si="466"/>
        <v>-3136.6451920243958</v>
      </c>
      <c r="AR161" s="193">
        <f t="shared" si="466"/>
        <v>-3093.966521234875</v>
      </c>
      <c r="AS161" s="193">
        <f t="shared" si="466"/>
        <v>-3052.162148167225</v>
      </c>
      <c r="AT161" s="193">
        <f t="shared" si="466"/>
        <v>-3007.7850794235983</v>
      </c>
      <c r="AU161" s="193">
        <f t="shared" si="466"/>
        <v>-2964.5099373165303</v>
      </c>
      <c r="AV161" s="193">
        <f t="shared" si="466"/>
        <v>-2918.0247623175101</v>
      </c>
      <c r="AW161" s="193">
        <f t="shared" si="466"/>
        <v>-2872.0130539639358</v>
      </c>
      <c r="AX161" s="193">
        <f t="shared" si="466"/>
        <v>-2608.8782353249494</v>
      </c>
      <c r="AY161" s="193">
        <f t="shared" si="466"/>
        <v>-2339.7284822893548</v>
      </c>
      <c r="AZ161" s="193">
        <f t="shared" si="466"/>
        <v>-1841.6726834226542</v>
      </c>
      <c r="BA161" s="193">
        <f t="shared" si="466"/>
        <v>-1331.1141835078515</v>
      </c>
      <c r="BB161" s="193">
        <f t="shared" si="466"/>
        <v>-795.6225959830274</v>
      </c>
      <c r="BC161" s="193">
        <f t="shared" si="466"/>
        <v>-258.91554272820355</v>
      </c>
      <c r="BD161" s="193">
        <f t="shared" si="466"/>
        <v>0</v>
      </c>
      <c r="BE161" s="193">
        <f t="shared" ref="BE161:DP161" si="467" xml:space="preserve"> -1 * BE160</f>
        <v>0</v>
      </c>
      <c r="BF161" s="193">
        <f t="shared" si="467"/>
        <v>0</v>
      </c>
      <c r="BG161" s="193">
        <f t="shared" si="467"/>
        <v>0</v>
      </c>
      <c r="BH161" s="193">
        <f t="shared" si="467"/>
        <v>0</v>
      </c>
      <c r="BI161" s="193">
        <f t="shared" si="467"/>
        <v>0</v>
      </c>
      <c r="BJ161" s="193">
        <f t="shared" si="467"/>
        <v>0</v>
      </c>
      <c r="BK161" s="193">
        <f t="shared" si="467"/>
        <v>0</v>
      </c>
      <c r="BL161" s="193">
        <f t="shared" si="467"/>
        <v>0</v>
      </c>
      <c r="BM161" s="193">
        <f t="shared" si="467"/>
        <v>0</v>
      </c>
      <c r="BN161" s="193">
        <f t="shared" si="467"/>
        <v>0</v>
      </c>
      <c r="BO161" s="193">
        <f t="shared" si="467"/>
        <v>0</v>
      </c>
      <c r="BP161" s="193">
        <f t="shared" si="467"/>
        <v>0</v>
      </c>
      <c r="BQ161" s="193">
        <f t="shared" si="467"/>
        <v>0</v>
      </c>
      <c r="BR161" s="193">
        <f t="shared" si="467"/>
        <v>0</v>
      </c>
      <c r="BS161" s="193">
        <f t="shared" si="467"/>
        <v>0</v>
      </c>
      <c r="BT161" s="193">
        <f t="shared" si="467"/>
        <v>0</v>
      </c>
      <c r="BU161" s="193">
        <f t="shared" si="467"/>
        <v>0</v>
      </c>
      <c r="BV161" s="193">
        <f t="shared" si="467"/>
        <v>0</v>
      </c>
      <c r="BW161" s="193">
        <f t="shared" si="467"/>
        <v>0</v>
      </c>
      <c r="BX161" s="193">
        <f t="shared" si="467"/>
        <v>0</v>
      </c>
      <c r="BY161" s="193">
        <f t="shared" si="467"/>
        <v>0</v>
      </c>
      <c r="BZ161" s="193">
        <f t="shared" si="467"/>
        <v>0</v>
      </c>
      <c r="CA161" s="193">
        <f t="shared" si="467"/>
        <v>0</v>
      </c>
      <c r="CB161" s="193">
        <f t="shared" si="467"/>
        <v>0</v>
      </c>
      <c r="CC161" s="193">
        <f t="shared" si="467"/>
        <v>0</v>
      </c>
      <c r="CD161" s="193">
        <f t="shared" si="467"/>
        <v>0</v>
      </c>
      <c r="CE161" s="193">
        <f t="shared" si="467"/>
        <v>0</v>
      </c>
      <c r="CF161" s="193">
        <f t="shared" si="467"/>
        <v>0</v>
      </c>
      <c r="CG161" s="193">
        <f t="shared" si="467"/>
        <v>0</v>
      </c>
      <c r="CH161" s="193">
        <f t="shared" si="467"/>
        <v>0</v>
      </c>
      <c r="CI161" s="193">
        <f t="shared" si="467"/>
        <v>0</v>
      </c>
      <c r="CJ161" s="193">
        <f t="shared" si="467"/>
        <v>0</v>
      </c>
      <c r="CK161" s="193">
        <f t="shared" si="467"/>
        <v>0</v>
      </c>
      <c r="CL161" s="193">
        <f t="shared" si="467"/>
        <v>0</v>
      </c>
      <c r="CM161" s="193">
        <f t="shared" si="467"/>
        <v>0</v>
      </c>
      <c r="CN161" s="193">
        <f t="shared" si="467"/>
        <v>0</v>
      </c>
      <c r="CO161" s="193">
        <f t="shared" si="467"/>
        <v>0</v>
      </c>
      <c r="CP161" s="193">
        <f t="shared" si="467"/>
        <v>0</v>
      </c>
      <c r="CQ161" s="193">
        <f t="shared" si="467"/>
        <v>0</v>
      </c>
      <c r="CR161" s="193">
        <f t="shared" si="467"/>
        <v>0</v>
      </c>
      <c r="CS161" s="193">
        <f t="shared" si="467"/>
        <v>0</v>
      </c>
      <c r="CT161" s="193">
        <f t="shared" si="467"/>
        <v>0</v>
      </c>
      <c r="CU161" s="193">
        <f t="shared" si="467"/>
        <v>0</v>
      </c>
      <c r="CV161" s="193">
        <f t="shared" si="467"/>
        <v>0</v>
      </c>
      <c r="CW161" s="193">
        <f t="shared" si="467"/>
        <v>0</v>
      </c>
      <c r="CX161" s="193">
        <f t="shared" si="467"/>
        <v>0</v>
      </c>
      <c r="CY161" s="193">
        <f t="shared" si="467"/>
        <v>0</v>
      </c>
      <c r="CZ161" s="193">
        <f t="shared" si="467"/>
        <v>0</v>
      </c>
      <c r="DA161" s="193">
        <f t="shared" si="467"/>
        <v>0</v>
      </c>
      <c r="DB161" s="193">
        <f t="shared" si="467"/>
        <v>0</v>
      </c>
      <c r="DC161" s="193">
        <f t="shared" si="467"/>
        <v>0</v>
      </c>
      <c r="DD161" s="193">
        <f t="shared" si="467"/>
        <v>0</v>
      </c>
      <c r="DE161" s="193">
        <f t="shared" si="467"/>
        <v>0</v>
      </c>
      <c r="DF161" s="193">
        <f t="shared" si="467"/>
        <v>0</v>
      </c>
      <c r="DG161" s="193">
        <f t="shared" si="467"/>
        <v>0</v>
      </c>
      <c r="DH161" s="193">
        <f t="shared" si="467"/>
        <v>0</v>
      </c>
      <c r="DI161" s="193">
        <f t="shared" si="467"/>
        <v>0</v>
      </c>
      <c r="DJ161" s="193">
        <f t="shared" si="467"/>
        <v>0</v>
      </c>
      <c r="DK161" s="193">
        <f t="shared" si="467"/>
        <v>0</v>
      </c>
      <c r="DL161" s="193">
        <f t="shared" si="467"/>
        <v>0</v>
      </c>
      <c r="DM161" s="193">
        <f t="shared" si="467"/>
        <v>0</v>
      </c>
      <c r="DN161" s="193">
        <f t="shared" si="467"/>
        <v>0</v>
      </c>
      <c r="DO161" s="193">
        <f t="shared" si="467"/>
        <v>0</v>
      </c>
      <c r="DP161" s="193">
        <f t="shared" si="467"/>
        <v>0</v>
      </c>
      <c r="DQ161" s="193">
        <f t="shared" ref="DQ161:GB161" si="468" xml:space="preserve"> -1 * DQ160</f>
        <v>0</v>
      </c>
      <c r="DR161" s="193">
        <f t="shared" si="468"/>
        <v>0</v>
      </c>
      <c r="DS161" s="193">
        <f t="shared" si="468"/>
        <v>0</v>
      </c>
      <c r="DT161" s="193">
        <f t="shared" si="468"/>
        <v>0</v>
      </c>
      <c r="DU161" s="193">
        <f t="shared" si="468"/>
        <v>0</v>
      </c>
      <c r="DV161" s="193">
        <f t="shared" si="468"/>
        <v>0</v>
      </c>
      <c r="DW161" s="193">
        <f t="shared" si="468"/>
        <v>0</v>
      </c>
      <c r="DX161" s="193">
        <f t="shared" si="468"/>
        <v>0</v>
      </c>
      <c r="DY161" s="193">
        <f t="shared" si="468"/>
        <v>0</v>
      </c>
      <c r="DZ161" s="193">
        <f t="shared" si="468"/>
        <v>0</v>
      </c>
      <c r="EA161" s="193">
        <f t="shared" si="468"/>
        <v>0</v>
      </c>
      <c r="EB161" s="193">
        <f t="shared" si="468"/>
        <v>0</v>
      </c>
      <c r="EC161" s="193">
        <f t="shared" si="468"/>
        <v>0</v>
      </c>
      <c r="ED161" s="193">
        <f t="shared" si="468"/>
        <v>0</v>
      </c>
      <c r="EE161" s="193">
        <f t="shared" si="468"/>
        <v>0</v>
      </c>
      <c r="EF161" s="193">
        <f t="shared" si="468"/>
        <v>0</v>
      </c>
      <c r="EG161" s="193">
        <f t="shared" si="468"/>
        <v>0</v>
      </c>
      <c r="EH161" s="193">
        <f t="shared" si="468"/>
        <v>0</v>
      </c>
      <c r="EI161" s="193">
        <f t="shared" si="468"/>
        <v>0</v>
      </c>
      <c r="EJ161" s="193">
        <f t="shared" si="468"/>
        <v>0</v>
      </c>
      <c r="EK161" s="193">
        <f t="shared" si="468"/>
        <v>0</v>
      </c>
      <c r="EL161" s="193">
        <f t="shared" si="468"/>
        <v>0</v>
      </c>
      <c r="EM161" s="193">
        <f t="shared" si="468"/>
        <v>0</v>
      </c>
      <c r="EN161" s="193">
        <f t="shared" si="468"/>
        <v>0</v>
      </c>
      <c r="EO161" s="193">
        <f t="shared" si="468"/>
        <v>0</v>
      </c>
      <c r="EP161" s="193">
        <f t="shared" si="468"/>
        <v>0</v>
      </c>
      <c r="EQ161" s="193">
        <f t="shared" si="468"/>
        <v>0</v>
      </c>
      <c r="ER161" s="193">
        <f t="shared" si="468"/>
        <v>0</v>
      </c>
      <c r="ES161" s="193">
        <f t="shared" si="468"/>
        <v>0</v>
      </c>
      <c r="ET161" s="193">
        <f t="shared" si="468"/>
        <v>0</v>
      </c>
      <c r="EU161" s="193">
        <f t="shared" si="468"/>
        <v>0</v>
      </c>
      <c r="EV161" s="193">
        <f t="shared" si="468"/>
        <v>0</v>
      </c>
      <c r="EW161" s="193">
        <f t="shared" si="468"/>
        <v>0</v>
      </c>
      <c r="EX161" s="193">
        <f t="shared" si="468"/>
        <v>0</v>
      </c>
      <c r="EY161" s="193">
        <f t="shared" si="468"/>
        <v>0</v>
      </c>
      <c r="EZ161" s="193">
        <f t="shared" si="468"/>
        <v>0</v>
      </c>
      <c r="FA161" s="193">
        <f t="shared" si="468"/>
        <v>0</v>
      </c>
      <c r="FB161" s="193">
        <f t="shared" si="468"/>
        <v>0</v>
      </c>
      <c r="FC161" s="193">
        <f t="shared" si="468"/>
        <v>0</v>
      </c>
      <c r="FD161" s="193">
        <f t="shared" si="468"/>
        <v>0</v>
      </c>
      <c r="FE161" s="193">
        <f t="shared" si="468"/>
        <v>0</v>
      </c>
      <c r="FF161" s="193">
        <f t="shared" si="468"/>
        <v>0</v>
      </c>
      <c r="FG161" s="193">
        <f t="shared" si="468"/>
        <v>0</v>
      </c>
      <c r="FH161" s="193">
        <f t="shared" si="468"/>
        <v>0</v>
      </c>
      <c r="FI161" s="193">
        <f t="shared" si="468"/>
        <v>0</v>
      </c>
      <c r="FJ161" s="193">
        <f t="shared" si="468"/>
        <v>0</v>
      </c>
      <c r="FK161" s="193">
        <f t="shared" si="468"/>
        <v>0</v>
      </c>
      <c r="FL161" s="193">
        <f t="shared" si="468"/>
        <v>0</v>
      </c>
      <c r="FM161" s="193">
        <f t="shared" si="468"/>
        <v>0</v>
      </c>
      <c r="FN161" s="193">
        <f t="shared" si="468"/>
        <v>0</v>
      </c>
      <c r="FO161" s="193">
        <f t="shared" si="468"/>
        <v>0</v>
      </c>
      <c r="FP161" s="193">
        <f t="shared" si="468"/>
        <v>0</v>
      </c>
      <c r="FQ161" s="193">
        <f t="shared" si="468"/>
        <v>0</v>
      </c>
      <c r="FR161" s="193">
        <f t="shared" si="468"/>
        <v>0</v>
      </c>
      <c r="FS161" s="193">
        <f t="shared" si="468"/>
        <v>0</v>
      </c>
      <c r="FT161" s="193">
        <f t="shared" si="468"/>
        <v>0</v>
      </c>
      <c r="FU161" s="193">
        <f t="shared" si="468"/>
        <v>0</v>
      </c>
      <c r="FV161" s="193">
        <f t="shared" si="468"/>
        <v>0</v>
      </c>
      <c r="FW161" s="193">
        <f t="shared" si="468"/>
        <v>0</v>
      </c>
      <c r="FX161" s="193">
        <f t="shared" si="468"/>
        <v>0</v>
      </c>
      <c r="FY161" s="193">
        <f t="shared" si="468"/>
        <v>0</v>
      </c>
      <c r="FZ161" s="193">
        <f t="shared" si="468"/>
        <v>0</v>
      </c>
      <c r="GA161" s="193">
        <f t="shared" si="468"/>
        <v>0</v>
      </c>
      <c r="GB161" s="193">
        <f t="shared" si="468"/>
        <v>0</v>
      </c>
      <c r="GC161" s="193">
        <f t="shared" ref="GC161:GJ161" si="469" xml:space="preserve"> -1 * GC160</f>
        <v>0</v>
      </c>
      <c r="GD161" s="193">
        <f t="shared" si="469"/>
        <v>0</v>
      </c>
      <c r="GE161" s="193">
        <f t="shared" si="469"/>
        <v>0</v>
      </c>
      <c r="GF161" s="193">
        <f t="shared" si="469"/>
        <v>0</v>
      </c>
      <c r="GG161" s="193">
        <f t="shared" si="469"/>
        <v>0</v>
      </c>
      <c r="GH161" s="193">
        <f t="shared" si="469"/>
        <v>0</v>
      </c>
      <c r="GI161" s="193">
        <f t="shared" si="469"/>
        <v>0</v>
      </c>
      <c r="GJ161" s="193">
        <f t="shared" si="469"/>
        <v>0</v>
      </c>
    </row>
    <row r="162" spans="1:192" x14ac:dyDescent="0.25">
      <c r="E162" s="6"/>
    </row>
    <row r="163" spans="1:192" x14ac:dyDescent="0.25">
      <c r="B163" s="15" t="s">
        <v>465</v>
      </c>
      <c r="E163" s="6"/>
    </row>
    <row r="164" spans="1:192" x14ac:dyDescent="0.25">
      <c r="E164" s="12" t="str">
        <f t="shared" ref="E164:BP164" si="470" xml:space="preserve"> E$150</f>
        <v>Shareholder loan interest expense POS</v>
      </c>
      <c r="F164" s="12">
        <f t="shared" si="470"/>
        <v>0</v>
      </c>
      <c r="G164" s="12" t="str">
        <f t="shared" si="470"/>
        <v>$ 000s</v>
      </c>
      <c r="H164" s="12">
        <f t="shared" si="470"/>
        <v>124392.21920340607</v>
      </c>
      <c r="I164" s="12">
        <f t="shared" si="470"/>
        <v>0</v>
      </c>
      <c r="J164" s="12">
        <f t="shared" si="470"/>
        <v>0</v>
      </c>
      <c r="K164" s="12">
        <f t="shared" si="470"/>
        <v>0</v>
      </c>
      <c r="L164" s="12">
        <f t="shared" si="470"/>
        <v>0</v>
      </c>
      <c r="M164" s="12">
        <f t="shared" si="470"/>
        <v>0</v>
      </c>
      <c r="N164" s="12">
        <f t="shared" si="470"/>
        <v>0</v>
      </c>
      <c r="O164" s="12">
        <f t="shared" si="470"/>
        <v>0</v>
      </c>
      <c r="P164" s="12">
        <f t="shared" si="470"/>
        <v>0</v>
      </c>
      <c r="Q164" s="12">
        <f t="shared" si="470"/>
        <v>4093.4436067176885</v>
      </c>
      <c r="R164" s="12">
        <f t="shared" si="470"/>
        <v>4009.852685554873</v>
      </c>
      <c r="S164" s="12">
        <f t="shared" si="470"/>
        <v>3950.0595258925891</v>
      </c>
      <c r="T164" s="12">
        <f t="shared" si="470"/>
        <v>3920.9009975646609</v>
      </c>
      <c r="U164" s="12">
        <f t="shared" si="470"/>
        <v>3893.1646557434374</v>
      </c>
      <c r="V164" s="12">
        <f t="shared" si="470"/>
        <v>3863.2278040029591</v>
      </c>
      <c r="W164" s="12">
        <f t="shared" si="470"/>
        <v>3835.0214325879779</v>
      </c>
      <c r="X164" s="12">
        <f t="shared" si="470"/>
        <v>3803.9345632132204</v>
      </c>
      <c r="Y164" s="12">
        <f t="shared" si="470"/>
        <v>3773.9162623125444</v>
      </c>
      <c r="Z164" s="12">
        <f t="shared" si="470"/>
        <v>3742.8552181179093</v>
      </c>
      <c r="AA164" s="12">
        <f t="shared" si="470"/>
        <v>3712.5386931441972</v>
      </c>
      <c r="AB164" s="12">
        <f t="shared" si="470"/>
        <v>3679.9681086332798</v>
      </c>
      <c r="AC164" s="12">
        <f t="shared" si="470"/>
        <v>3648.6832029524803</v>
      </c>
      <c r="AD164" s="12">
        <f t="shared" si="470"/>
        <v>3615.1194692567124</v>
      </c>
      <c r="AE164" s="12">
        <f t="shared" si="470"/>
        <v>3583.1276641675659</v>
      </c>
      <c r="AF164" s="12">
        <f t="shared" si="470"/>
        <v>3548.1939440972019</v>
      </c>
      <c r="AG164" s="12">
        <f t="shared" si="470"/>
        <v>3514.1844295574551</v>
      </c>
      <c r="AH164" s="12">
        <f t="shared" si="470"/>
        <v>3478.9892631862349</v>
      </c>
      <c r="AI164" s="12">
        <f t="shared" si="470"/>
        <v>3444.396027181635</v>
      </c>
      <c r="AJ164" s="12">
        <f t="shared" si="470"/>
        <v>3407.4418516863807</v>
      </c>
      <c r="AK164" s="12">
        <f t="shared" si="470"/>
        <v>3371.5961933642543</v>
      </c>
      <c r="AL164" s="12">
        <f t="shared" si="470"/>
        <v>3333.3532794309376</v>
      </c>
      <c r="AM164" s="12">
        <f t="shared" si="470"/>
        <v>3296.4787570270441</v>
      </c>
      <c r="AN164" s="12">
        <f t="shared" si="470"/>
        <v>3256.5585853153548</v>
      </c>
      <c r="AO164" s="12">
        <f t="shared" si="470"/>
        <v>3217.370736805236</v>
      </c>
      <c r="AP164" s="12">
        <f t="shared" si="470"/>
        <v>3176.8038281880999</v>
      </c>
      <c r="AQ164" s="12">
        <f t="shared" si="470"/>
        <v>3136.6451920243958</v>
      </c>
      <c r="AR164" s="12">
        <f t="shared" si="470"/>
        <v>3093.966521234875</v>
      </c>
      <c r="AS164" s="12">
        <f t="shared" si="470"/>
        <v>3052.162148167225</v>
      </c>
      <c r="AT164" s="12">
        <f t="shared" si="470"/>
        <v>3007.7850794235983</v>
      </c>
      <c r="AU164" s="12">
        <f t="shared" si="470"/>
        <v>2964.5099373165303</v>
      </c>
      <c r="AV164" s="12">
        <f t="shared" si="470"/>
        <v>2918.0247623175101</v>
      </c>
      <c r="AW164" s="12">
        <f t="shared" si="470"/>
        <v>2872.0130539639358</v>
      </c>
      <c r="AX164" s="12">
        <f t="shared" si="470"/>
        <v>2608.8782353249494</v>
      </c>
      <c r="AY164" s="12">
        <f t="shared" si="470"/>
        <v>2339.7284822893548</v>
      </c>
      <c r="AZ164" s="12">
        <f t="shared" si="470"/>
        <v>1841.6726834226542</v>
      </c>
      <c r="BA164" s="12">
        <f t="shared" si="470"/>
        <v>1331.1141835078515</v>
      </c>
      <c r="BB164" s="12">
        <f t="shared" si="470"/>
        <v>795.6225959830274</v>
      </c>
      <c r="BC164" s="12">
        <f t="shared" si="470"/>
        <v>258.91554272820355</v>
      </c>
      <c r="BD164" s="12">
        <f t="shared" si="470"/>
        <v>0</v>
      </c>
      <c r="BE164" s="12">
        <f t="shared" si="470"/>
        <v>0</v>
      </c>
      <c r="BF164" s="12">
        <f t="shared" si="470"/>
        <v>0</v>
      </c>
      <c r="BG164" s="12">
        <f t="shared" si="470"/>
        <v>0</v>
      </c>
      <c r="BH164" s="12">
        <f t="shared" si="470"/>
        <v>0</v>
      </c>
      <c r="BI164" s="12">
        <f t="shared" si="470"/>
        <v>0</v>
      </c>
      <c r="BJ164" s="12">
        <f t="shared" si="470"/>
        <v>0</v>
      </c>
      <c r="BK164" s="12">
        <f t="shared" si="470"/>
        <v>0</v>
      </c>
      <c r="BL164" s="12">
        <f t="shared" si="470"/>
        <v>0</v>
      </c>
      <c r="BM164" s="12">
        <f t="shared" si="470"/>
        <v>0</v>
      </c>
      <c r="BN164" s="12">
        <f t="shared" si="470"/>
        <v>0</v>
      </c>
      <c r="BO164" s="12">
        <f t="shared" si="470"/>
        <v>0</v>
      </c>
      <c r="BP164" s="12">
        <f t="shared" si="470"/>
        <v>0</v>
      </c>
      <c r="BQ164" s="12">
        <f t="shared" ref="BQ164:EB164" si="471" xml:space="preserve"> BQ$150</f>
        <v>0</v>
      </c>
      <c r="BR164" s="12">
        <f t="shared" si="471"/>
        <v>0</v>
      </c>
      <c r="BS164" s="12">
        <f t="shared" si="471"/>
        <v>0</v>
      </c>
      <c r="BT164" s="12">
        <f t="shared" si="471"/>
        <v>0</v>
      </c>
      <c r="BU164" s="12">
        <f t="shared" si="471"/>
        <v>0</v>
      </c>
      <c r="BV164" s="12">
        <f t="shared" si="471"/>
        <v>0</v>
      </c>
      <c r="BW164" s="12">
        <f t="shared" si="471"/>
        <v>0</v>
      </c>
      <c r="BX164" s="12">
        <f t="shared" si="471"/>
        <v>0</v>
      </c>
      <c r="BY164" s="12">
        <f t="shared" si="471"/>
        <v>0</v>
      </c>
      <c r="BZ164" s="12">
        <f t="shared" si="471"/>
        <v>0</v>
      </c>
      <c r="CA164" s="12">
        <f t="shared" si="471"/>
        <v>0</v>
      </c>
      <c r="CB164" s="12">
        <f t="shared" si="471"/>
        <v>0</v>
      </c>
      <c r="CC164" s="12">
        <f t="shared" si="471"/>
        <v>0</v>
      </c>
      <c r="CD164" s="12">
        <f t="shared" si="471"/>
        <v>0</v>
      </c>
      <c r="CE164" s="12">
        <f t="shared" si="471"/>
        <v>0</v>
      </c>
      <c r="CF164" s="12">
        <f t="shared" si="471"/>
        <v>0</v>
      </c>
      <c r="CG164" s="12">
        <f t="shared" si="471"/>
        <v>0</v>
      </c>
      <c r="CH164" s="12">
        <f t="shared" si="471"/>
        <v>0</v>
      </c>
      <c r="CI164" s="12">
        <f t="shared" si="471"/>
        <v>0</v>
      </c>
      <c r="CJ164" s="12">
        <f t="shared" si="471"/>
        <v>0</v>
      </c>
      <c r="CK164" s="12">
        <f t="shared" si="471"/>
        <v>0</v>
      </c>
      <c r="CL164" s="12">
        <f t="shared" si="471"/>
        <v>0</v>
      </c>
      <c r="CM164" s="12">
        <f t="shared" si="471"/>
        <v>0</v>
      </c>
      <c r="CN164" s="12">
        <f t="shared" si="471"/>
        <v>0</v>
      </c>
      <c r="CO164" s="12">
        <f t="shared" si="471"/>
        <v>0</v>
      </c>
      <c r="CP164" s="12">
        <f t="shared" si="471"/>
        <v>0</v>
      </c>
      <c r="CQ164" s="12">
        <f t="shared" si="471"/>
        <v>0</v>
      </c>
      <c r="CR164" s="12">
        <f t="shared" si="471"/>
        <v>0</v>
      </c>
      <c r="CS164" s="12">
        <f t="shared" si="471"/>
        <v>0</v>
      </c>
      <c r="CT164" s="12">
        <f t="shared" si="471"/>
        <v>0</v>
      </c>
      <c r="CU164" s="12">
        <f t="shared" si="471"/>
        <v>0</v>
      </c>
      <c r="CV164" s="12">
        <f t="shared" si="471"/>
        <v>0</v>
      </c>
      <c r="CW164" s="12">
        <f t="shared" si="471"/>
        <v>0</v>
      </c>
      <c r="CX164" s="12">
        <f t="shared" si="471"/>
        <v>0</v>
      </c>
      <c r="CY164" s="12">
        <f t="shared" si="471"/>
        <v>0</v>
      </c>
      <c r="CZ164" s="12">
        <f t="shared" si="471"/>
        <v>0</v>
      </c>
      <c r="DA164" s="12">
        <f t="shared" si="471"/>
        <v>0</v>
      </c>
      <c r="DB164" s="12">
        <f t="shared" si="471"/>
        <v>0</v>
      </c>
      <c r="DC164" s="12">
        <f t="shared" si="471"/>
        <v>0</v>
      </c>
      <c r="DD164" s="12">
        <f t="shared" si="471"/>
        <v>0</v>
      </c>
      <c r="DE164" s="12">
        <f t="shared" si="471"/>
        <v>0</v>
      </c>
      <c r="DF164" s="12">
        <f t="shared" si="471"/>
        <v>0</v>
      </c>
      <c r="DG164" s="12">
        <f t="shared" si="471"/>
        <v>0</v>
      </c>
      <c r="DH164" s="12">
        <f t="shared" si="471"/>
        <v>0</v>
      </c>
      <c r="DI164" s="12">
        <f t="shared" si="471"/>
        <v>0</v>
      </c>
      <c r="DJ164" s="12">
        <f t="shared" si="471"/>
        <v>0</v>
      </c>
      <c r="DK164" s="12">
        <f t="shared" si="471"/>
        <v>0</v>
      </c>
      <c r="DL164" s="12">
        <f t="shared" si="471"/>
        <v>0</v>
      </c>
      <c r="DM164" s="12">
        <f t="shared" si="471"/>
        <v>0</v>
      </c>
      <c r="DN164" s="12">
        <f t="shared" si="471"/>
        <v>0</v>
      </c>
      <c r="DO164" s="12">
        <f t="shared" si="471"/>
        <v>0</v>
      </c>
      <c r="DP164" s="12">
        <f t="shared" si="471"/>
        <v>0</v>
      </c>
      <c r="DQ164" s="12">
        <f t="shared" si="471"/>
        <v>0</v>
      </c>
      <c r="DR164" s="12">
        <f t="shared" si="471"/>
        <v>0</v>
      </c>
      <c r="DS164" s="12">
        <f t="shared" si="471"/>
        <v>0</v>
      </c>
      <c r="DT164" s="12">
        <f t="shared" si="471"/>
        <v>0</v>
      </c>
      <c r="DU164" s="12">
        <f t="shared" si="471"/>
        <v>0</v>
      </c>
      <c r="DV164" s="12">
        <f t="shared" si="471"/>
        <v>0</v>
      </c>
      <c r="DW164" s="12">
        <f t="shared" si="471"/>
        <v>0</v>
      </c>
      <c r="DX164" s="12">
        <f t="shared" si="471"/>
        <v>0</v>
      </c>
      <c r="DY164" s="12">
        <f t="shared" si="471"/>
        <v>0</v>
      </c>
      <c r="DZ164" s="12">
        <f t="shared" si="471"/>
        <v>0</v>
      </c>
      <c r="EA164" s="12">
        <f t="shared" si="471"/>
        <v>0</v>
      </c>
      <c r="EB164" s="12">
        <f t="shared" si="471"/>
        <v>0</v>
      </c>
      <c r="EC164" s="12">
        <f t="shared" ref="EC164:GJ164" si="472" xml:space="preserve"> EC$150</f>
        <v>0</v>
      </c>
      <c r="ED164" s="12">
        <f t="shared" si="472"/>
        <v>0</v>
      </c>
      <c r="EE164" s="12">
        <f t="shared" si="472"/>
        <v>0</v>
      </c>
      <c r="EF164" s="12">
        <f t="shared" si="472"/>
        <v>0</v>
      </c>
      <c r="EG164" s="12">
        <f t="shared" si="472"/>
        <v>0</v>
      </c>
      <c r="EH164" s="12">
        <f t="shared" si="472"/>
        <v>0</v>
      </c>
      <c r="EI164" s="12">
        <f t="shared" si="472"/>
        <v>0</v>
      </c>
      <c r="EJ164" s="12">
        <f t="shared" si="472"/>
        <v>0</v>
      </c>
      <c r="EK164" s="12">
        <f t="shared" si="472"/>
        <v>0</v>
      </c>
      <c r="EL164" s="12">
        <f t="shared" si="472"/>
        <v>0</v>
      </c>
      <c r="EM164" s="12">
        <f t="shared" si="472"/>
        <v>0</v>
      </c>
      <c r="EN164" s="12">
        <f t="shared" si="472"/>
        <v>0</v>
      </c>
      <c r="EO164" s="12">
        <f t="shared" si="472"/>
        <v>0</v>
      </c>
      <c r="EP164" s="12">
        <f t="shared" si="472"/>
        <v>0</v>
      </c>
      <c r="EQ164" s="12">
        <f t="shared" si="472"/>
        <v>0</v>
      </c>
      <c r="ER164" s="12">
        <f t="shared" si="472"/>
        <v>0</v>
      </c>
      <c r="ES164" s="12">
        <f t="shared" si="472"/>
        <v>0</v>
      </c>
      <c r="ET164" s="12">
        <f t="shared" si="472"/>
        <v>0</v>
      </c>
      <c r="EU164" s="12">
        <f t="shared" si="472"/>
        <v>0</v>
      </c>
      <c r="EV164" s="12">
        <f t="shared" si="472"/>
        <v>0</v>
      </c>
      <c r="EW164" s="12">
        <f t="shared" si="472"/>
        <v>0</v>
      </c>
      <c r="EX164" s="12">
        <f t="shared" si="472"/>
        <v>0</v>
      </c>
      <c r="EY164" s="12">
        <f t="shared" si="472"/>
        <v>0</v>
      </c>
      <c r="EZ164" s="12">
        <f t="shared" si="472"/>
        <v>0</v>
      </c>
      <c r="FA164" s="12">
        <f t="shared" si="472"/>
        <v>0</v>
      </c>
      <c r="FB164" s="12">
        <f t="shared" si="472"/>
        <v>0</v>
      </c>
      <c r="FC164" s="12">
        <f t="shared" si="472"/>
        <v>0</v>
      </c>
      <c r="FD164" s="12">
        <f t="shared" si="472"/>
        <v>0</v>
      </c>
      <c r="FE164" s="12">
        <f t="shared" si="472"/>
        <v>0</v>
      </c>
      <c r="FF164" s="12">
        <f t="shared" si="472"/>
        <v>0</v>
      </c>
      <c r="FG164" s="12">
        <f t="shared" si="472"/>
        <v>0</v>
      </c>
      <c r="FH164" s="12">
        <f t="shared" si="472"/>
        <v>0</v>
      </c>
      <c r="FI164" s="12">
        <f t="shared" si="472"/>
        <v>0</v>
      </c>
      <c r="FJ164" s="12">
        <f t="shared" si="472"/>
        <v>0</v>
      </c>
      <c r="FK164" s="12">
        <f t="shared" si="472"/>
        <v>0</v>
      </c>
      <c r="FL164" s="12">
        <f t="shared" si="472"/>
        <v>0</v>
      </c>
      <c r="FM164" s="12">
        <f t="shared" si="472"/>
        <v>0</v>
      </c>
      <c r="FN164" s="12">
        <f t="shared" si="472"/>
        <v>0</v>
      </c>
      <c r="FO164" s="12">
        <f t="shared" si="472"/>
        <v>0</v>
      </c>
      <c r="FP164" s="12">
        <f t="shared" si="472"/>
        <v>0</v>
      </c>
      <c r="FQ164" s="12">
        <f t="shared" si="472"/>
        <v>0</v>
      </c>
      <c r="FR164" s="12">
        <f t="shared" si="472"/>
        <v>0</v>
      </c>
      <c r="FS164" s="12">
        <f t="shared" si="472"/>
        <v>0</v>
      </c>
      <c r="FT164" s="12">
        <f t="shared" si="472"/>
        <v>0</v>
      </c>
      <c r="FU164" s="12">
        <f t="shared" si="472"/>
        <v>0</v>
      </c>
      <c r="FV164" s="12">
        <f t="shared" si="472"/>
        <v>0</v>
      </c>
      <c r="FW164" s="12">
        <f t="shared" si="472"/>
        <v>0</v>
      </c>
      <c r="FX164" s="12">
        <f t="shared" si="472"/>
        <v>0</v>
      </c>
      <c r="FY164" s="12">
        <f t="shared" si="472"/>
        <v>0</v>
      </c>
      <c r="FZ164" s="12">
        <f t="shared" si="472"/>
        <v>0</v>
      </c>
      <c r="GA164" s="12">
        <f t="shared" si="472"/>
        <v>0</v>
      </c>
      <c r="GB164" s="12">
        <f t="shared" si="472"/>
        <v>0</v>
      </c>
      <c r="GC164" s="12">
        <f t="shared" si="472"/>
        <v>0</v>
      </c>
      <c r="GD164" s="12">
        <f t="shared" si="472"/>
        <v>0</v>
      </c>
      <c r="GE164" s="12">
        <f t="shared" si="472"/>
        <v>0</v>
      </c>
      <c r="GF164" s="12">
        <f t="shared" si="472"/>
        <v>0</v>
      </c>
      <c r="GG164" s="12">
        <f t="shared" si="472"/>
        <v>0</v>
      </c>
      <c r="GH164" s="12">
        <f t="shared" si="472"/>
        <v>0</v>
      </c>
      <c r="GI164" s="12">
        <f t="shared" si="472"/>
        <v>0</v>
      </c>
      <c r="GJ164" s="12">
        <f t="shared" si="472"/>
        <v>0</v>
      </c>
    </row>
    <row r="165" spans="1:192" x14ac:dyDescent="0.25">
      <c r="E165" s="12" t="str">
        <f t="shared" ref="E165:AJ165" si="473" xml:space="preserve"> E$160</f>
        <v>Shareholder loan interest paid POS</v>
      </c>
      <c r="F165" s="12">
        <f t="shared" si="473"/>
        <v>0</v>
      </c>
      <c r="G165" s="12" t="str">
        <f t="shared" si="473"/>
        <v>$ 000s</v>
      </c>
      <c r="H165" s="12">
        <f t="shared" si="473"/>
        <v>124392.21920340607</v>
      </c>
      <c r="I165" s="12">
        <f t="shared" si="473"/>
        <v>0</v>
      </c>
      <c r="J165" s="12">
        <f t="shared" si="473"/>
        <v>0</v>
      </c>
      <c r="K165" s="12">
        <f t="shared" si="473"/>
        <v>0</v>
      </c>
      <c r="L165" s="12">
        <f t="shared" si="473"/>
        <v>0</v>
      </c>
      <c r="M165" s="12">
        <f t="shared" si="473"/>
        <v>0</v>
      </c>
      <c r="N165" s="12">
        <f t="shared" si="473"/>
        <v>0</v>
      </c>
      <c r="O165" s="12">
        <f t="shared" si="473"/>
        <v>0</v>
      </c>
      <c r="P165" s="12">
        <f t="shared" si="473"/>
        <v>0</v>
      </c>
      <c r="Q165" s="12">
        <f t="shared" si="473"/>
        <v>4093.4436067176885</v>
      </c>
      <c r="R165" s="12">
        <f t="shared" si="473"/>
        <v>4009.852685554873</v>
      </c>
      <c r="S165" s="12">
        <f t="shared" si="473"/>
        <v>3950.0595258925891</v>
      </c>
      <c r="T165" s="12">
        <f t="shared" si="473"/>
        <v>3920.9009975646609</v>
      </c>
      <c r="U165" s="12">
        <f t="shared" si="473"/>
        <v>3893.1646557434374</v>
      </c>
      <c r="V165" s="12">
        <f t="shared" si="473"/>
        <v>3863.2278040029591</v>
      </c>
      <c r="W165" s="12">
        <f t="shared" si="473"/>
        <v>3835.0214325879779</v>
      </c>
      <c r="X165" s="12">
        <f t="shared" si="473"/>
        <v>3803.9345632132204</v>
      </c>
      <c r="Y165" s="12">
        <f t="shared" si="473"/>
        <v>3773.9162623125444</v>
      </c>
      <c r="Z165" s="12">
        <f t="shared" si="473"/>
        <v>3742.8552181179093</v>
      </c>
      <c r="AA165" s="12">
        <f t="shared" si="473"/>
        <v>3712.5386931441972</v>
      </c>
      <c r="AB165" s="12">
        <f t="shared" si="473"/>
        <v>3679.9681086332798</v>
      </c>
      <c r="AC165" s="12">
        <f t="shared" si="473"/>
        <v>3648.6832029524803</v>
      </c>
      <c r="AD165" s="12">
        <f t="shared" si="473"/>
        <v>3615.1194692567124</v>
      </c>
      <c r="AE165" s="12">
        <f t="shared" si="473"/>
        <v>3583.1276641675659</v>
      </c>
      <c r="AF165" s="12">
        <f t="shared" si="473"/>
        <v>3548.1939440972019</v>
      </c>
      <c r="AG165" s="12">
        <f t="shared" si="473"/>
        <v>3514.1844295574551</v>
      </c>
      <c r="AH165" s="12">
        <f t="shared" si="473"/>
        <v>3478.9892631862349</v>
      </c>
      <c r="AI165" s="12">
        <f t="shared" si="473"/>
        <v>3444.396027181635</v>
      </c>
      <c r="AJ165" s="12">
        <f t="shared" si="473"/>
        <v>3407.4418516863807</v>
      </c>
      <c r="AK165" s="12">
        <f t="shared" ref="AK165:CV165" si="474" xml:space="preserve"> AK$160</f>
        <v>3371.5961933642543</v>
      </c>
      <c r="AL165" s="12">
        <f t="shared" si="474"/>
        <v>3333.3532794309376</v>
      </c>
      <c r="AM165" s="12">
        <f t="shared" si="474"/>
        <v>3296.4787570270441</v>
      </c>
      <c r="AN165" s="12">
        <f t="shared" si="474"/>
        <v>3256.5585853153548</v>
      </c>
      <c r="AO165" s="12">
        <f t="shared" si="474"/>
        <v>3217.370736805236</v>
      </c>
      <c r="AP165" s="12">
        <f t="shared" si="474"/>
        <v>3176.8038281880999</v>
      </c>
      <c r="AQ165" s="12">
        <f t="shared" si="474"/>
        <v>3136.6451920243958</v>
      </c>
      <c r="AR165" s="12">
        <f t="shared" si="474"/>
        <v>3093.966521234875</v>
      </c>
      <c r="AS165" s="12">
        <f t="shared" si="474"/>
        <v>3052.162148167225</v>
      </c>
      <c r="AT165" s="12">
        <f t="shared" si="474"/>
        <v>3007.7850794235983</v>
      </c>
      <c r="AU165" s="12">
        <f t="shared" si="474"/>
        <v>2964.5099373165303</v>
      </c>
      <c r="AV165" s="12">
        <f t="shared" si="474"/>
        <v>2918.0247623175101</v>
      </c>
      <c r="AW165" s="12">
        <f t="shared" si="474"/>
        <v>2872.0130539639358</v>
      </c>
      <c r="AX165" s="12">
        <f t="shared" si="474"/>
        <v>2608.8782353249494</v>
      </c>
      <c r="AY165" s="12">
        <f t="shared" si="474"/>
        <v>2339.7284822893548</v>
      </c>
      <c r="AZ165" s="12">
        <f t="shared" si="474"/>
        <v>1841.6726834226542</v>
      </c>
      <c r="BA165" s="12">
        <f t="shared" si="474"/>
        <v>1331.1141835078515</v>
      </c>
      <c r="BB165" s="12">
        <f t="shared" si="474"/>
        <v>795.6225959830274</v>
      </c>
      <c r="BC165" s="12">
        <f t="shared" si="474"/>
        <v>258.91554272820355</v>
      </c>
      <c r="BD165" s="12">
        <f t="shared" si="474"/>
        <v>0</v>
      </c>
      <c r="BE165" s="12">
        <f t="shared" si="474"/>
        <v>0</v>
      </c>
      <c r="BF165" s="12">
        <f t="shared" si="474"/>
        <v>0</v>
      </c>
      <c r="BG165" s="12">
        <f t="shared" si="474"/>
        <v>0</v>
      </c>
      <c r="BH165" s="12">
        <f t="shared" si="474"/>
        <v>0</v>
      </c>
      <c r="BI165" s="12">
        <f t="shared" si="474"/>
        <v>0</v>
      </c>
      <c r="BJ165" s="12">
        <f t="shared" si="474"/>
        <v>0</v>
      </c>
      <c r="BK165" s="12">
        <f t="shared" si="474"/>
        <v>0</v>
      </c>
      <c r="BL165" s="12">
        <f t="shared" si="474"/>
        <v>0</v>
      </c>
      <c r="BM165" s="12">
        <f t="shared" si="474"/>
        <v>0</v>
      </c>
      <c r="BN165" s="12">
        <f t="shared" si="474"/>
        <v>0</v>
      </c>
      <c r="BO165" s="12">
        <f t="shared" si="474"/>
        <v>0</v>
      </c>
      <c r="BP165" s="12">
        <f t="shared" si="474"/>
        <v>0</v>
      </c>
      <c r="BQ165" s="12">
        <f t="shared" si="474"/>
        <v>0</v>
      </c>
      <c r="BR165" s="12">
        <f t="shared" si="474"/>
        <v>0</v>
      </c>
      <c r="BS165" s="12">
        <f t="shared" si="474"/>
        <v>0</v>
      </c>
      <c r="BT165" s="12">
        <f t="shared" si="474"/>
        <v>0</v>
      </c>
      <c r="BU165" s="12">
        <f t="shared" si="474"/>
        <v>0</v>
      </c>
      <c r="BV165" s="12">
        <f t="shared" si="474"/>
        <v>0</v>
      </c>
      <c r="BW165" s="12">
        <f t="shared" si="474"/>
        <v>0</v>
      </c>
      <c r="BX165" s="12">
        <f t="shared" si="474"/>
        <v>0</v>
      </c>
      <c r="BY165" s="12">
        <f t="shared" si="474"/>
        <v>0</v>
      </c>
      <c r="BZ165" s="12">
        <f t="shared" si="474"/>
        <v>0</v>
      </c>
      <c r="CA165" s="12">
        <f t="shared" si="474"/>
        <v>0</v>
      </c>
      <c r="CB165" s="12">
        <f t="shared" si="474"/>
        <v>0</v>
      </c>
      <c r="CC165" s="12">
        <f t="shared" si="474"/>
        <v>0</v>
      </c>
      <c r="CD165" s="12">
        <f t="shared" si="474"/>
        <v>0</v>
      </c>
      <c r="CE165" s="12">
        <f t="shared" si="474"/>
        <v>0</v>
      </c>
      <c r="CF165" s="12">
        <f t="shared" si="474"/>
        <v>0</v>
      </c>
      <c r="CG165" s="12">
        <f t="shared" si="474"/>
        <v>0</v>
      </c>
      <c r="CH165" s="12">
        <f t="shared" si="474"/>
        <v>0</v>
      </c>
      <c r="CI165" s="12">
        <f t="shared" si="474"/>
        <v>0</v>
      </c>
      <c r="CJ165" s="12">
        <f t="shared" si="474"/>
        <v>0</v>
      </c>
      <c r="CK165" s="12">
        <f t="shared" si="474"/>
        <v>0</v>
      </c>
      <c r="CL165" s="12">
        <f t="shared" si="474"/>
        <v>0</v>
      </c>
      <c r="CM165" s="12">
        <f t="shared" si="474"/>
        <v>0</v>
      </c>
      <c r="CN165" s="12">
        <f t="shared" si="474"/>
        <v>0</v>
      </c>
      <c r="CO165" s="12">
        <f t="shared" si="474"/>
        <v>0</v>
      </c>
      <c r="CP165" s="12">
        <f t="shared" si="474"/>
        <v>0</v>
      </c>
      <c r="CQ165" s="12">
        <f t="shared" si="474"/>
        <v>0</v>
      </c>
      <c r="CR165" s="12">
        <f t="shared" si="474"/>
        <v>0</v>
      </c>
      <c r="CS165" s="12">
        <f t="shared" si="474"/>
        <v>0</v>
      </c>
      <c r="CT165" s="12">
        <f t="shared" si="474"/>
        <v>0</v>
      </c>
      <c r="CU165" s="12">
        <f t="shared" si="474"/>
        <v>0</v>
      </c>
      <c r="CV165" s="12">
        <f t="shared" si="474"/>
        <v>0</v>
      </c>
      <c r="CW165" s="12">
        <f t="shared" ref="CW165:FH165" si="475" xml:space="preserve"> CW$160</f>
        <v>0</v>
      </c>
      <c r="CX165" s="12">
        <f t="shared" si="475"/>
        <v>0</v>
      </c>
      <c r="CY165" s="12">
        <f t="shared" si="475"/>
        <v>0</v>
      </c>
      <c r="CZ165" s="12">
        <f t="shared" si="475"/>
        <v>0</v>
      </c>
      <c r="DA165" s="12">
        <f t="shared" si="475"/>
        <v>0</v>
      </c>
      <c r="DB165" s="12">
        <f t="shared" si="475"/>
        <v>0</v>
      </c>
      <c r="DC165" s="12">
        <f t="shared" si="475"/>
        <v>0</v>
      </c>
      <c r="DD165" s="12">
        <f t="shared" si="475"/>
        <v>0</v>
      </c>
      <c r="DE165" s="12">
        <f t="shared" si="475"/>
        <v>0</v>
      </c>
      <c r="DF165" s="12">
        <f t="shared" si="475"/>
        <v>0</v>
      </c>
      <c r="DG165" s="12">
        <f t="shared" si="475"/>
        <v>0</v>
      </c>
      <c r="DH165" s="12">
        <f t="shared" si="475"/>
        <v>0</v>
      </c>
      <c r="DI165" s="12">
        <f t="shared" si="475"/>
        <v>0</v>
      </c>
      <c r="DJ165" s="12">
        <f t="shared" si="475"/>
        <v>0</v>
      </c>
      <c r="DK165" s="12">
        <f t="shared" si="475"/>
        <v>0</v>
      </c>
      <c r="DL165" s="12">
        <f t="shared" si="475"/>
        <v>0</v>
      </c>
      <c r="DM165" s="12">
        <f t="shared" si="475"/>
        <v>0</v>
      </c>
      <c r="DN165" s="12">
        <f t="shared" si="475"/>
        <v>0</v>
      </c>
      <c r="DO165" s="12">
        <f t="shared" si="475"/>
        <v>0</v>
      </c>
      <c r="DP165" s="12">
        <f t="shared" si="475"/>
        <v>0</v>
      </c>
      <c r="DQ165" s="12">
        <f t="shared" si="475"/>
        <v>0</v>
      </c>
      <c r="DR165" s="12">
        <f t="shared" si="475"/>
        <v>0</v>
      </c>
      <c r="DS165" s="12">
        <f t="shared" si="475"/>
        <v>0</v>
      </c>
      <c r="DT165" s="12">
        <f t="shared" si="475"/>
        <v>0</v>
      </c>
      <c r="DU165" s="12">
        <f t="shared" si="475"/>
        <v>0</v>
      </c>
      <c r="DV165" s="12">
        <f t="shared" si="475"/>
        <v>0</v>
      </c>
      <c r="DW165" s="12">
        <f t="shared" si="475"/>
        <v>0</v>
      </c>
      <c r="DX165" s="12">
        <f t="shared" si="475"/>
        <v>0</v>
      </c>
      <c r="DY165" s="12">
        <f t="shared" si="475"/>
        <v>0</v>
      </c>
      <c r="DZ165" s="12">
        <f t="shared" si="475"/>
        <v>0</v>
      </c>
      <c r="EA165" s="12">
        <f t="shared" si="475"/>
        <v>0</v>
      </c>
      <c r="EB165" s="12">
        <f t="shared" si="475"/>
        <v>0</v>
      </c>
      <c r="EC165" s="12">
        <f t="shared" si="475"/>
        <v>0</v>
      </c>
      <c r="ED165" s="12">
        <f t="shared" si="475"/>
        <v>0</v>
      </c>
      <c r="EE165" s="12">
        <f t="shared" si="475"/>
        <v>0</v>
      </c>
      <c r="EF165" s="12">
        <f t="shared" si="475"/>
        <v>0</v>
      </c>
      <c r="EG165" s="12">
        <f t="shared" si="475"/>
        <v>0</v>
      </c>
      <c r="EH165" s="12">
        <f t="shared" si="475"/>
        <v>0</v>
      </c>
      <c r="EI165" s="12">
        <f t="shared" si="475"/>
        <v>0</v>
      </c>
      <c r="EJ165" s="12">
        <f t="shared" si="475"/>
        <v>0</v>
      </c>
      <c r="EK165" s="12">
        <f t="shared" si="475"/>
        <v>0</v>
      </c>
      <c r="EL165" s="12">
        <f t="shared" si="475"/>
        <v>0</v>
      </c>
      <c r="EM165" s="12">
        <f t="shared" si="475"/>
        <v>0</v>
      </c>
      <c r="EN165" s="12">
        <f t="shared" si="475"/>
        <v>0</v>
      </c>
      <c r="EO165" s="12">
        <f t="shared" si="475"/>
        <v>0</v>
      </c>
      <c r="EP165" s="12">
        <f t="shared" si="475"/>
        <v>0</v>
      </c>
      <c r="EQ165" s="12">
        <f t="shared" si="475"/>
        <v>0</v>
      </c>
      <c r="ER165" s="12">
        <f t="shared" si="475"/>
        <v>0</v>
      </c>
      <c r="ES165" s="12">
        <f t="shared" si="475"/>
        <v>0</v>
      </c>
      <c r="ET165" s="12">
        <f t="shared" si="475"/>
        <v>0</v>
      </c>
      <c r="EU165" s="12">
        <f t="shared" si="475"/>
        <v>0</v>
      </c>
      <c r="EV165" s="12">
        <f t="shared" si="475"/>
        <v>0</v>
      </c>
      <c r="EW165" s="12">
        <f t="shared" si="475"/>
        <v>0</v>
      </c>
      <c r="EX165" s="12">
        <f t="shared" si="475"/>
        <v>0</v>
      </c>
      <c r="EY165" s="12">
        <f t="shared" si="475"/>
        <v>0</v>
      </c>
      <c r="EZ165" s="12">
        <f t="shared" si="475"/>
        <v>0</v>
      </c>
      <c r="FA165" s="12">
        <f t="shared" si="475"/>
        <v>0</v>
      </c>
      <c r="FB165" s="12">
        <f t="shared" si="475"/>
        <v>0</v>
      </c>
      <c r="FC165" s="12">
        <f t="shared" si="475"/>
        <v>0</v>
      </c>
      <c r="FD165" s="12">
        <f t="shared" si="475"/>
        <v>0</v>
      </c>
      <c r="FE165" s="12">
        <f t="shared" si="475"/>
        <v>0</v>
      </c>
      <c r="FF165" s="12">
        <f t="shared" si="475"/>
        <v>0</v>
      </c>
      <c r="FG165" s="12">
        <f t="shared" si="475"/>
        <v>0</v>
      </c>
      <c r="FH165" s="12">
        <f t="shared" si="475"/>
        <v>0</v>
      </c>
      <c r="FI165" s="12">
        <f t="shared" ref="FI165:GJ165" si="476" xml:space="preserve"> FI$160</f>
        <v>0</v>
      </c>
      <c r="FJ165" s="12">
        <f t="shared" si="476"/>
        <v>0</v>
      </c>
      <c r="FK165" s="12">
        <f t="shared" si="476"/>
        <v>0</v>
      </c>
      <c r="FL165" s="12">
        <f t="shared" si="476"/>
        <v>0</v>
      </c>
      <c r="FM165" s="12">
        <f t="shared" si="476"/>
        <v>0</v>
      </c>
      <c r="FN165" s="12">
        <f t="shared" si="476"/>
        <v>0</v>
      </c>
      <c r="FO165" s="12">
        <f t="shared" si="476"/>
        <v>0</v>
      </c>
      <c r="FP165" s="12">
        <f t="shared" si="476"/>
        <v>0</v>
      </c>
      <c r="FQ165" s="12">
        <f t="shared" si="476"/>
        <v>0</v>
      </c>
      <c r="FR165" s="12">
        <f t="shared" si="476"/>
        <v>0</v>
      </c>
      <c r="FS165" s="12">
        <f t="shared" si="476"/>
        <v>0</v>
      </c>
      <c r="FT165" s="12">
        <f t="shared" si="476"/>
        <v>0</v>
      </c>
      <c r="FU165" s="12">
        <f t="shared" si="476"/>
        <v>0</v>
      </c>
      <c r="FV165" s="12">
        <f t="shared" si="476"/>
        <v>0</v>
      </c>
      <c r="FW165" s="12">
        <f t="shared" si="476"/>
        <v>0</v>
      </c>
      <c r="FX165" s="12">
        <f t="shared" si="476"/>
        <v>0</v>
      </c>
      <c r="FY165" s="12">
        <f t="shared" si="476"/>
        <v>0</v>
      </c>
      <c r="FZ165" s="12">
        <f t="shared" si="476"/>
        <v>0</v>
      </c>
      <c r="GA165" s="12">
        <f t="shared" si="476"/>
        <v>0</v>
      </c>
      <c r="GB165" s="12">
        <f t="shared" si="476"/>
        <v>0</v>
      </c>
      <c r="GC165" s="12">
        <f t="shared" si="476"/>
        <v>0</v>
      </c>
      <c r="GD165" s="12">
        <f t="shared" si="476"/>
        <v>0</v>
      </c>
      <c r="GE165" s="12">
        <f t="shared" si="476"/>
        <v>0</v>
      </c>
      <c r="GF165" s="12">
        <f t="shared" si="476"/>
        <v>0</v>
      </c>
      <c r="GG165" s="12">
        <f t="shared" si="476"/>
        <v>0</v>
      </c>
      <c r="GH165" s="12">
        <f t="shared" si="476"/>
        <v>0</v>
      </c>
      <c r="GI165" s="12">
        <f t="shared" si="476"/>
        <v>0</v>
      </c>
      <c r="GJ165" s="12">
        <f t="shared" si="476"/>
        <v>0</v>
      </c>
    </row>
    <row r="166" spans="1:192" x14ac:dyDescent="0.25">
      <c r="E166" s="12" t="s">
        <v>471</v>
      </c>
      <c r="G166" s="12" t="str">
        <f xml:space="preserve"> SMU</f>
        <v>$ 000s</v>
      </c>
      <c r="H166" s="12">
        <f xml:space="preserve"> SUM(J166:GJ166)</f>
        <v>0</v>
      </c>
      <c r="J166" s="12">
        <f t="shared" ref="J166:AO166" si="477" xml:space="preserve"> J164 - J165</f>
        <v>0</v>
      </c>
      <c r="K166" s="12">
        <f t="shared" si="477"/>
        <v>0</v>
      </c>
      <c r="L166" s="12">
        <f t="shared" si="477"/>
        <v>0</v>
      </c>
      <c r="M166" s="12">
        <f t="shared" si="477"/>
        <v>0</v>
      </c>
      <c r="N166" s="12">
        <f t="shared" si="477"/>
        <v>0</v>
      </c>
      <c r="O166" s="12">
        <f t="shared" si="477"/>
        <v>0</v>
      </c>
      <c r="P166" s="12">
        <f t="shared" si="477"/>
        <v>0</v>
      </c>
      <c r="Q166" s="12">
        <f t="shared" si="477"/>
        <v>0</v>
      </c>
      <c r="R166" s="12">
        <f t="shared" si="477"/>
        <v>0</v>
      </c>
      <c r="S166" s="12">
        <f t="shared" si="477"/>
        <v>0</v>
      </c>
      <c r="T166" s="12">
        <f t="shared" si="477"/>
        <v>0</v>
      </c>
      <c r="U166" s="12">
        <f t="shared" si="477"/>
        <v>0</v>
      </c>
      <c r="V166" s="12">
        <f t="shared" si="477"/>
        <v>0</v>
      </c>
      <c r="W166" s="12">
        <f t="shared" si="477"/>
        <v>0</v>
      </c>
      <c r="X166" s="12">
        <f t="shared" si="477"/>
        <v>0</v>
      </c>
      <c r="Y166" s="12">
        <f t="shared" si="477"/>
        <v>0</v>
      </c>
      <c r="Z166" s="12">
        <f t="shared" si="477"/>
        <v>0</v>
      </c>
      <c r="AA166" s="12">
        <f t="shared" si="477"/>
        <v>0</v>
      </c>
      <c r="AB166" s="12">
        <f t="shared" si="477"/>
        <v>0</v>
      </c>
      <c r="AC166" s="12">
        <f t="shared" si="477"/>
        <v>0</v>
      </c>
      <c r="AD166" s="12">
        <f t="shared" si="477"/>
        <v>0</v>
      </c>
      <c r="AE166" s="12">
        <f t="shared" si="477"/>
        <v>0</v>
      </c>
      <c r="AF166" s="12">
        <f t="shared" si="477"/>
        <v>0</v>
      </c>
      <c r="AG166" s="12">
        <f t="shared" si="477"/>
        <v>0</v>
      </c>
      <c r="AH166" s="12">
        <f t="shared" si="477"/>
        <v>0</v>
      </c>
      <c r="AI166" s="12">
        <f t="shared" si="477"/>
        <v>0</v>
      </c>
      <c r="AJ166" s="12">
        <f t="shared" si="477"/>
        <v>0</v>
      </c>
      <c r="AK166" s="12">
        <f t="shared" si="477"/>
        <v>0</v>
      </c>
      <c r="AL166" s="12">
        <f t="shared" si="477"/>
        <v>0</v>
      </c>
      <c r="AM166" s="12">
        <f t="shared" si="477"/>
        <v>0</v>
      </c>
      <c r="AN166" s="12">
        <f t="shared" si="477"/>
        <v>0</v>
      </c>
      <c r="AO166" s="12">
        <f t="shared" si="477"/>
        <v>0</v>
      </c>
      <c r="AP166" s="12">
        <f t="shared" ref="AP166:BD166" si="478" xml:space="preserve"> AP164 - AP165</f>
        <v>0</v>
      </c>
      <c r="AQ166" s="12">
        <f t="shared" si="478"/>
        <v>0</v>
      </c>
      <c r="AR166" s="12">
        <f t="shared" si="478"/>
        <v>0</v>
      </c>
      <c r="AS166" s="12">
        <f t="shared" si="478"/>
        <v>0</v>
      </c>
      <c r="AT166" s="12">
        <f t="shared" si="478"/>
        <v>0</v>
      </c>
      <c r="AU166" s="12">
        <f t="shared" si="478"/>
        <v>0</v>
      </c>
      <c r="AV166" s="12">
        <f t="shared" si="478"/>
        <v>0</v>
      </c>
      <c r="AW166" s="12">
        <f t="shared" si="478"/>
        <v>0</v>
      </c>
      <c r="AX166" s="12">
        <f t="shared" si="478"/>
        <v>0</v>
      </c>
      <c r="AY166" s="12">
        <f t="shared" si="478"/>
        <v>0</v>
      </c>
      <c r="AZ166" s="12">
        <f t="shared" si="478"/>
        <v>0</v>
      </c>
      <c r="BA166" s="12">
        <f t="shared" si="478"/>
        <v>0</v>
      </c>
      <c r="BB166" s="12">
        <f t="shared" si="478"/>
        <v>0</v>
      </c>
      <c r="BC166" s="12">
        <f t="shared" si="478"/>
        <v>0</v>
      </c>
      <c r="BD166" s="12">
        <f t="shared" si="478"/>
        <v>0</v>
      </c>
      <c r="BE166" s="12">
        <f t="shared" ref="BE166:DP166" si="479" xml:space="preserve"> BE164 - BE165</f>
        <v>0</v>
      </c>
      <c r="BF166" s="12">
        <f t="shared" si="479"/>
        <v>0</v>
      </c>
      <c r="BG166" s="12">
        <f t="shared" si="479"/>
        <v>0</v>
      </c>
      <c r="BH166" s="12">
        <f t="shared" si="479"/>
        <v>0</v>
      </c>
      <c r="BI166" s="12">
        <f t="shared" si="479"/>
        <v>0</v>
      </c>
      <c r="BJ166" s="12">
        <f t="shared" si="479"/>
        <v>0</v>
      </c>
      <c r="BK166" s="12">
        <f t="shared" si="479"/>
        <v>0</v>
      </c>
      <c r="BL166" s="12">
        <f t="shared" si="479"/>
        <v>0</v>
      </c>
      <c r="BM166" s="12">
        <f t="shared" si="479"/>
        <v>0</v>
      </c>
      <c r="BN166" s="12">
        <f t="shared" si="479"/>
        <v>0</v>
      </c>
      <c r="BO166" s="12">
        <f t="shared" si="479"/>
        <v>0</v>
      </c>
      <c r="BP166" s="12">
        <f t="shared" si="479"/>
        <v>0</v>
      </c>
      <c r="BQ166" s="12">
        <f t="shared" si="479"/>
        <v>0</v>
      </c>
      <c r="BR166" s="12">
        <f t="shared" si="479"/>
        <v>0</v>
      </c>
      <c r="BS166" s="12">
        <f t="shared" si="479"/>
        <v>0</v>
      </c>
      <c r="BT166" s="12">
        <f t="shared" si="479"/>
        <v>0</v>
      </c>
      <c r="BU166" s="12">
        <f t="shared" si="479"/>
        <v>0</v>
      </c>
      <c r="BV166" s="12">
        <f t="shared" si="479"/>
        <v>0</v>
      </c>
      <c r="BW166" s="12">
        <f t="shared" si="479"/>
        <v>0</v>
      </c>
      <c r="BX166" s="12">
        <f t="shared" si="479"/>
        <v>0</v>
      </c>
      <c r="BY166" s="12">
        <f t="shared" si="479"/>
        <v>0</v>
      </c>
      <c r="BZ166" s="12">
        <f t="shared" si="479"/>
        <v>0</v>
      </c>
      <c r="CA166" s="12">
        <f t="shared" si="479"/>
        <v>0</v>
      </c>
      <c r="CB166" s="12">
        <f t="shared" si="479"/>
        <v>0</v>
      </c>
      <c r="CC166" s="12">
        <f t="shared" si="479"/>
        <v>0</v>
      </c>
      <c r="CD166" s="12">
        <f t="shared" si="479"/>
        <v>0</v>
      </c>
      <c r="CE166" s="12">
        <f t="shared" si="479"/>
        <v>0</v>
      </c>
      <c r="CF166" s="12">
        <f t="shared" si="479"/>
        <v>0</v>
      </c>
      <c r="CG166" s="12">
        <f t="shared" si="479"/>
        <v>0</v>
      </c>
      <c r="CH166" s="12">
        <f t="shared" si="479"/>
        <v>0</v>
      </c>
      <c r="CI166" s="12">
        <f t="shared" si="479"/>
        <v>0</v>
      </c>
      <c r="CJ166" s="12">
        <f t="shared" si="479"/>
        <v>0</v>
      </c>
      <c r="CK166" s="12">
        <f t="shared" si="479"/>
        <v>0</v>
      </c>
      <c r="CL166" s="12">
        <f t="shared" si="479"/>
        <v>0</v>
      </c>
      <c r="CM166" s="12">
        <f t="shared" si="479"/>
        <v>0</v>
      </c>
      <c r="CN166" s="12">
        <f t="shared" si="479"/>
        <v>0</v>
      </c>
      <c r="CO166" s="12">
        <f t="shared" si="479"/>
        <v>0</v>
      </c>
      <c r="CP166" s="12">
        <f t="shared" si="479"/>
        <v>0</v>
      </c>
      <c r="CQ166" s="12">
        <f t="shared" si="479"/>
        <v>0</v>
      </c>
      <c r="CR166" s="12">
        <f t="shared" si="479"/>
        <v>0</v>
      </c>
      <c r="CS166" s="12">
        <f t="shared" si="479"/>
        <v>0</v>
      </c>
      <c r="CT166" s="12">
        <f t="shared" si="479"/>
        <v>0</v>
      </c>
      <c r="CU166" s="12">
        <f t="shared" si="479"/>
        <v>0</v>
      </c>
      <c r="CV166" s="12">
        <f t="shared" si="479"/>
        <v>0</v>
      </c>
      <c r="CW166" s="12">
        <f t="shared" si="479"/>
        <v>0</v>
      </c>
      <c r="CX166" s="12">
        <f t="shared" si="479"/>
        <v>0</v>
      </c>
      <c r="CY166" s="12">
        <f t="shared" si="479"/>
        <v>0</v>
      </c>
      <c r="CZ166" s="12">
        <f t="shared" si="479"/>
        <v>0</v>
      </c>
      <c r="DA166" s="12">
        <f t="shared" si="479"/>
        <v>0</v>
      </c>
      <c r="DB166" s="12">
        <f t="shared" si="479"/>
        <v>0</v>
      </c>
      <c r="DC166" s="12">
        <f t="shared" si="479"/>
        <v>0</v>
      </c>
      <c r="DD166" s="12">
        <f t="shared" si="479"/>
        <v>0</v>
      </c>
      <c r="DE166" s="12">
        <f t="shared" si="479"/>
        <v>0</v>
      </c>
      <c r="DF166" s="12">
        <f t="shared" si="479"/>
        <v>0</v>
      </c>
      <c r="DG166" s="12">
        <f t="shared" si="479"/>
        <v>0</v>
      </c>
      <c r="DH166" s="12">
        <f t="shared" si="479"/>
        <v>0</v>
      </c>
      <c r="DI166" s="12">
        <f t="shared" si="479"/>
        <v>0</v>
      </c>
      <c r="DJ166" s="12">
        <f t="shared" si="479"/>
        <v>0</v>
      </c>
      <c r="DK166" s="12">
        <f t="shared" si="479"/>
        <v>0</v>
      </c>
      <c r="DL166" s="12">
        <f t="shared" si="479"/>
        <v>0</v>
      </c>
      <c r="DM166" s="12">
        <f t="shared" si="479"/>
        <v>0</v>
      </c>
      <c r="DN166" s="12">
        <f t="shared" si="479"/>
        <v>0</v>
      </c>
      <c r="DO166" s="12">
        <f t="shared" si="479"/>
        <v>0</v>
      </c>
      <c r="DP166" s="12">
        <f t="shared" si="479"/>
        <v>0</v>
      </c>
      <c r="DQ166" s="12">
        <f t="shared" ref="DQ166:GB166" si="480" xml:space="preserve"> DQ164 - DQ165</f>
        <v>0</v>
      </c>
      <c r="DR166" s="12">
        <f t="shared" si="480"/>
        <v>0</v>
      </c>
      <c r="DS166" s="12">
        <f t="shared" si="480"/>
        <v>0</v>
      </c>
      <c r="DT166" s="12">
        <f t="shared" si="480"/>
        <v>0</v>
      </c>
      <c r="DU166" s="12">
        <f t="shared" si="480"/>
        <v>0</v>
      </c>
      <c r="DV166" s="12">
        <f t="shared" si="480"/>
        <v>0</v>
      </c>
      <c r="DW166" s="12">
        <f t="shared" si="480"/>
        <v>0</v>
      </c>
      <c r="DX166" s="12">
        <f t="shared" si="480"/>
        <v>0</v>
      </c>
      <c r="DY166" s="12">
        <f t="shared" si="480"/>
        <v>0</v>
      </c>
      <c r="DZ166" s="12">
        <f t="shared" si="480"/>
        <v>0</v>
      </c>
      <c r="EA166" s="12">
        <f t="shared" si="480"/>
        <v>0</v>
      </c>
      <c r="EB166" s="12">
        <f t="shared" si="480"/>
        <v>0</v>
      </c>
      <c r="EC166" s="12">
        <f t="shared" si="480"/>
        <v>0</v>
      </c>
      <c r="ED166" s="12">
        <f t="shared" si="480"/>
        <v>0</v>
      </c>
      <c r="EE166" s="12">
        <f t="shared" si="480"/>
        <v>0</v>
      </c>
      <c r="EF166" s="12">
        <f t="shared" si="480"/>
        <v>0</v>
      </c>
      <c r="EG166" s="12">
        <f t="shared" si="480"/>
        <v>0</v>
      </c>
      <c r="EH166" s="12">
        <f t="shared" si="480"/>
        <v>0</v>
      </c>
      <c r="EI166" s="12">
        <f t="shared" si="480"/>
        <v>0</v>
      </c>
      <c r="EJ166" s="12">
        <f t="shared" si="480"/>
        <v>0</v>
      </c>
      <c r="EK166" s="12">
        <f t="shared" si="480"/>
        <v>0</v>
      </c>
      <c r="EL166" s="12">
        <f t="shared" si="480"/>
        <v>0</v>
      </c>
      <c r="EM166" s="12">
        <f t="shared" si="480"/>
        <v>0</v>
      </c>
      <c r="EN166" s="12">
        <f t="shared" si="480"/>
        <v>0</v>
      </c>
      <c r="EO166" s="12">
        <f t="shared" si="480"/>
        <v>0</v>
      </c>
      <c r="EP166" s="12">
        <f t="shared" si="480"/>
        <v>0</v>
      </c>
      <c r="EQ166" s="12">
        <f t="shared" si="480"/>
        <v>0</v>
      </c>
      <c r="ER166" s="12">
        <f t="shared" si="480"/>
        <v>0</v>
      </c>
      <c r="ES166" s="12">
        <f t="shared" si="480"/>
        <v>0</v>
      </c>
      <c r="ET166" s="12">
        <f t="shared" si="480"/>
        <v>0</v>
      </c>
      <c r="EU166" s="12">
        <f t="shared" si="480"/>
        <v>0</v>
      </c>
      <c r="EV166" s="12">
        <f t="shared" si="480"/>
        <v>0</v>
      </c>
      <c r="EW166" s="12">
        <f t="shared" si="480"/>
        <v>0</v>
      </c>
      <c r="EX166" s="12">
        <f t="shared" si="480"/>
        <v>0</v>
      </c>
      <c r="EY166" s="12">
        <f t="shared" si="480"/>
        <v>0</v>
      </c>
      <c r="EZ166" s="12">
        <f t="shared" si="480"/>
        <v>0</v>
      </c>
      <c r="FA166" s="12">
        <f t="shared" si="480"/>
        <v>0</v>
      </c>
      <c r="FB166" s="12">
        <f t="shared" si="480"/>
        <v>0</v>
      </c>
      <c r="FC166" s="12">
        <f t="shared" si="480"/>
        <v>0</v>
      </c>
      <c r="FD166" s="12">
        <f t="shared" si="480"/>
        <v>0</v>
      </c>
      <c r="FE166" s="12">
        <f t="shared" si="480"/>
        <v>0</v>
      </c>
      <c r="FF166" s="12">
        <f t="shared" si="480"/>
        <v>0</v>
      </c>
      <c r="FG166" s="12">
        <f t="shared" si="480"/>
        <v>0</v>
      </c>
      <c r="FH166" s="12">
        <f t="shared" si="480"/>
        <v>0</v>
      </c>
      <c r="FI166" s="12">
        <f t="shared" si="480"/>
        <v>0</v>
      </c>
      <c r="FJ166" s="12">
        <f t="shared" si="480"/>
        <v>0</v>
      </c>
      <c r="FK166" s="12">
        <f t="shared" si="480"/>
        <v>0</v>
      </c>
      <c r="FL166" s="12">
        <f t="shared" si="480"/>
        <v>0</v>
      </c>
      <c r="FM166" s="12">
        <f t="shared" si="480"/>
        <v>0</v>
      </c>
      <c r="FN166" s="12">
        <f t="shared" si="480"/>
        <v>0</v>
      </c>
      <c r="FO166" s="12">
        <f t="shared" si="480"/>
        <v>0</v>
      </c>
      <c r="FP166" s="12">
        <f t="shared" si="480"/>
        <v>0</v>
      </c>
      <c r="FQ166" s="12">
        <f t="shared" si="480"/>
        <v>0</v>
      </c>
      <c r="FR166" s="12">
        <f t="shared" si="480"/>
        <v>0</v>
      </c>
      <c r="FS166" s="12">
        <f t="shared" si="480"/>
        <v>0</v>
      </c>
      <c r="FT166" s="12">
        <f t="shared" si="480"/>
        <v>0</v>
      </c>
      <c r="FU166" s="12">
        <f t="shared" si="480"/>
        <v>0</v>
      </c>
      <c r="FV166" s="12">
        <f t="shared" si="480"/>
        <v>0</v>
      </c>
      <c r="FW166" s="12">
        <f t="shared" si="480"/>
        <v>0</v>
      </c>
      <c r="FX166" s="12">
        <f t="shared" si="480"/>
        <v>0</v>
      </c>
      <c r="FY166" s="12">
        <f t="shared" si="480"/>
        <v>0</v>
      </c>
      <c r="FZ166" s="12">
        <f t="shared" si="480"/>
        <v>0</v>
      </c>
      <c r="GA166" s="12">
        <f t="shared" si="480"/>
        <v>0</v>
      </c>
      <c r="GB166" s="12">
        <f t="shared" si="480"/>
        <v>0</v>
      </c>
      <c r="GC166" s="12">
        <f t="shared" ref="GC166:GJ166" si="481" xml:space="preserve"> GC164 - GC165</f>
        <v>0</v>
      </c>
      <c r="GD166" s="12">
        <f t="shared" si="481"/>
        <v>0</v>
      </c>
      <c r="GE166" s="12">
        <f t="shared" si="481"/>
        <v>0</v>
      </c>
      <c r="GF166" s="12">
        <f t="shared" si="481"/>
        <v>0</v>
      </c>
      <c r="GG166" s="12">
        <f t="shared" si="481"/>
        <v>0</v>
      </c>
      <c r="GH166" s="12">
        <f t="shared" si="481"/>
        <v>0</v>
      </c>
      <c r="GI166" s="12">
        <f t="shared" si="481"/>
        <v>0</v>
      </c>
      <c r="GJ166" s="12">
        <f t="shared" si="481"/>
        <v>0</v>
      </c>
    </row>
    <row r="168" spans="1:192" x14ac:dyDescent="0.25">
      <c r="B168" s="15" t="s">
        <v>453</v>
      </c>
    </row>
    <row r="169" spans="1:192" x14ac:dyDescent="0.25">
      <c r="E169" s="12" t="str">
        <f t="shared" ref="E169:BP169" si="482" xml:space="preserve"> E$156</f>
        <v>Cash available for shareholder loan</v>
      </c>
      <c r="F169" s="12">
        <f t="shared" si="482"/>
        <v>0</v>
      </c>
      <c r="G169" s="12" t="str">
        <f t="shared" si="482"/>
        <v>$ 000s</v>
      </c>
      <c r="H169" s="12">
        <f t="shared" si="482"/>
        <v>0</v>
      </c>
      <c r="I169" s="12">
        <f t="shared" si="482"/>
        <v>0</v>
      </c>
      <c r="J169" s="12">
        <f t="shared" si="482"/>
        <v>0</v>
      </c>
      <c r="K169" s="12">
        <f t="shared" si="482"/>
        <v>0</v>
      </c>
      <c r="L169" s="12">
        <f t="shared" si="482"/>
        <v>0</v>
      </c>
      <c r="M169" s="12">
        <f t="shared" si="482"/>
        <v>1.5860723215155303E-4</v>
      </c>
      <c r="N169" s="12">
        <f t="shared" si="482"/>
        <v>0</v>
      </c>
      <c r="O169" s="12">
        <f t="shared" si="482"/>
        <v>0</v>
      </c>
      <c r="P169" s="12">
        <f t="shared" si="482"/>
        <v>2.6618400179359014E-3</v>
      </c>
      <c r="Q169" s="12">
        <f t="shared" si="482"/>
        <v>5951.0196325580291</v>
      </c>
      <c r="R169" s="12">
        <f t="shared" si="482"/>
        <v>5338.5895669389574</v>
      </c>
      <c r="S169" s="12">
        <f t="shared" si="482"/>
        <v>4598.0268220687667</v>
      </c>
      <c r="T169" s="12">
        <f t="shared" si="482"/>
        <v>4537.2641491474005</v>
      </c>
      <c r="U169" s="12">
        <f t="shared" si="482"/>
        <v>4558.4280277540656</v>
      </c>
      <c r="V169" s="12">
        <f t="shared" si="482"/>
        <v>4490.036057669211</v>
      </c>
      <c r="W169" s="12">
        <f t="shared" si="482"/>
        <v>4525.8407520270212</v>
      </c>
      <c r="X169" s="12">
        <f t="shared" si="482"/>
        <v>4471.0079165615825</v>
      </c>
      <c r="Y169" s="12">
        <f t="shared" si="482"/>
        <v>4464.161688859991</v>
      </c>
      <c r="Z169" s="12">
        <f t="shared" si="482"/>
        <v>4416.555773089287</v>
      </c>
      <c r="AA169" s="12">
        <f t="shared" si="482"/>
        <v>4436.3294600534591</v>
      </c>
      <c r="AB169" s="12">
        <f t="shared" si="482"/>
        <v>4375.1882348732634</v>
      </c>
      <c r="AC169" s="12">
        <f t="shared" si="482"/>
        <v>4394.5439517473278</v>
      </c>
      <c r="AD169" s="12">
        <f t="shared" si="482"/>
        <v>4326.048471237742</v>
      </c>
      <c r="AE169" s="12">
        <f t="shared" si="482"/>
        <v>4359.4325546200998</v>
      </c>
      <c r="AF169" s="12">
        <f t="shared" si="482"/>
        <v>4303.9609338693572</v>
      </c>
      <c r="AG169" s="12">
        <f t="shared" si="482"/>
        <v>4296.2992378067993</v>
      </c>
      <c r="AH169" s="12">
        <f t="shared" si="482"/>
        <v>4247.7278410662348</v>
      </c>
      <c r="AI169" s="12">
        <f t="shared" si="482"/>
        <v>4265.5999270761713</v>
      </c>
      <c r="AJ169" s="12">
        <f t="shared" si="482"/>
        <v>4204.0120366225365</v>
      </c>
      <c r="AK169" s="12">
        <f t="shared" si="482"/>
        <v>4221.4387252157394</v>
      </c>
      <c r="AL169" s="12">
        <f t="shared" si="482"/>
        <v>4152.7871106285711</v>
      </c>
      <c r="AM169" s="12">
        <f t="shared" si="482"/>
        <v>4183.5936839534752</v>
      </c>
      <c r="AN169" s="12">
        <f t="shared" si="482"/>
        <v>4127.3996633179941</v>
      </c>
      <c r="AO169" s="12">
        <f t="shared" si="482"/>
        <v>4118.8575949638125</v>
      </c>
      <c r="AP169" s="12">
        <f t="shared" si="482"/>
        <v>4069.217965159296</v>
      </c>
      <c r="AQ169" s="12">
        <f t="shared" si="482"/>
        <v>4085.0600984581979</v>
      </c>
      <c r="AR169" s="12">
        <f t="shared" si="482"/>
        <v>4022.9525894048711</v>
      </c>
      <c r="AS169" s="12">
        <f t="shared" si="482"/>
        <v>4038.3192313589279</v>
      </c>
      <c r="AT169" s="12">
        <f t="shared" si="482"/>
        <v>3969.454904025115</v>
      </c>
      <c r="AU169" s="12">
        <f t="shared" si="482"/>
        <v>3997.5138261836491</v>
      </c>
      <c r="AV169" s="12">
        <f t="shared" si="482"/>
        <v>3940.5071701747147</v>
      </c>
      <c r="AW169" s="12">
        <f t="shared" si="482"/>
        <v>8719.4534681636251</v>
      </c>
      <c r="AX169" s="12">
        <f t="shared" si="482"/>
        <v>8589.9838583381643</v>
      </c>
      <c r="AY169" s="12">
        <f t="shared" si="482"/>
        <v>13407.635123771595</v>
      </c>
      <c r="AZ169" s="12">
        <f t="shared" si="482"/>
        <v>13187.417125973823</v>
      </c>
      <c r="BA169" s="12">
        <f t="shared" si="482"/>
        <v>13230.927239615054</v>
      </c>
      <c r="BB169" s="12">
        <f t="shared" si="482"/>
        <v>12722.44600164578</v>
      </c>
      <c r="BC169" s="12">
        <f t="shared" si="482"/>
        <v>10628.94520970106</v>
      </c>
      <c r="BD169" s="12">
        <f t="shared" si="482"/>
        <v>11388.57472105578</v>
      </c>
      <c r="BE169" s="12">
        <f t="shared" si="482"/>
        <v>3176.6231255661278</v>
      </c>
      <c r="BF169" s="12">
        <f t="shared" si="482"/>
        <v>2.2373569663614035E-10</v>
      </c>
      <c r="BG169" s="12">
        <f t="shared" si="482"/>
        <v>2.2373569663614035E-10</v>
      </c>
      <c r="BH169" s="12">
        <f t="shared" si="482"/>
        <v>2.2373569663614035E-10</v>
      </c>
      <c r="BI169" s="12">
        <f t="shared" si="482"/>
        <v>2.2373569663614035E-10</v>
      </c>
      <c r="BJ169" s="12">
        <f t="shared" si="482"/>
        <v>2.2373569663614035E-10</v>
      </c>
      <c r="BK169" s="12">
        <f t="shared" si="482"/>
        <v>2.2373569663614035E-10</v>
      </c>
      <c r="BL169" s="12">
        <f t="shared" si="482"/>
        <v>2.2373569663614035E-10</v>
      </c>
      <c r="BM169" s="12">
        <f t="shared" si="482"/>
        <v>2.2373569663614035E-10</v>
      </c>
      <c r="BN169" s="12">
        <f t="shared" si="482"/>
        <v>2.2373569663614035E-10</v>
      </c>
      <c r="BO169" s="12">
        <f t="shared" si="482"/>
        <v>2.2373569663614035E-10</v>
      </c>
      <c r="BP169" s="12">
        <f t="shared" si="482"/>
        <v>2.2373569663614035E-10</v>
      </c>
      <c r="BQ169" s="12">
        <f t="shared" ref="BQ169:EB169" si="483" xml:space="preserve"> BQ$156</f>
        <v>2.2373569663614035E-10</v>
      </c>
      <c r="BR169" s="12">
        <f t="shared" si="483"/>
        <v>2.2373569663614035E-10</v>
      </c>
      <c r="BS169" s="12">
        <f t="shared" si="483"/>
        <v>2.2373569663614035E-10</v>
      </c>
      <c r="BT169" s="12">
        <f t="shared" si="483"/>
        <v>2.2373569663614035E-10</v>
      </c>
      <c r="BU169" s="12">
        <f t="shared" si="483"/>
        <v>2.2373569663614035E-10</v>
      </c>
      <c r="BV169" s="12">
        <f t="shared" si="483"/>
        <v>2.2373569663614035E-10</v>
      </c>
      <c r="BW169" s="12">
        <f t="shared" si="483"/>
        <v>2.2373569663614035E-10</v>
      </c>
      <c r="BX169" s="12">
        <f t="shared" si="483"/>
        <v>2.2373569663614035E-10</v>
      </c>
      <c r="BY169" s="12">
        <f t="shared" si="483"/>
        <v>2.2373569663614035E-10</v>
      </c>
      <c r="BZ169" s="12">
        <f t="shared" si="483"/>
        <v>2.2373569663614035E-10</v>
      </c>
      <c r="CA169" s="12">
        <f t="shared" si="483"/>
        <v>2.2373569663614035E-10</v>
      </c>
      <c r="CB169" s="12">
        <f t="shared" si="483"/>
        <v>2.2373569663614035E-10</v>
      </c>
      <c r="CC169" s="12">
        <f t="shared" si="483"/>
        <v>2.2373569663614035E-10</v>
      </c>
      <c r="CD169" s="12">
        <f t="shared" si="483"/>
        <v>2.2373569663614035E-10</v>
      </c>
      <c r="CE169" s="12">
        <f t="shared" si="483"/>
        <v>2.2373569663614035E-10</v>
      </c>
      <c r="CF169" s="12">
        <f t="shared" si="483"/>
        <v>2.2373569663614035E-10</v>
      </c>
      <c r="CG169" s="12">
        <f t="shared" si="483"/>
        <v>2.2373569663614035E-10</v>
      </c>
      <c r="CH169" s="12">
        <f t="shared" si="483"/>
        <v>2.2373569663614035E-10</v>
      </c>
      <c r="CI169" s="12">
        <f t="shared" si="483"/>
        <v>2.2373569663614035E-10</v>
      </c>
      <c r="CJ169" s="12">
        <f t="shared" si="483"/>
        <v>2.2373569663614035E-10</v>
      </c>
      <c r="CK169" s="12">
        <f t="shared" si="483"/>
        <v>2.2373569663614035E-10</v>
      </c>
      <c r="CL169" s="12">
        <f t="shared" si="483"/>
        <v>2.2373569663614035E-10</v>
      </c>
      <c r="CM169" s="12">
        <f t="shared" si="483"/>
        <v>2.2373569663614035E-10</v>
      </c>
      <c r="CN169" s="12">
        <f t="shared" si="483"/>
        <v>2.2373569663614035E-10</v>
      </c>
      <c r="CO169" s="12">
        <f t="shared" si="483"/>
        <v>2.2373569663614035E-10</v>
      </c>
      <c r="CP169" s="12">
        <f t="shared" si="483"/>
        <v>2.2373569663614035E-10</v>
      </c>
      <c r="CQ169" s="12">
        <f t="shared" si="483"/>
        <v>2.2373569663614035E-10</v>
      </c>
      <c r="CR169" s="12">
        <f t="shared" si="483"/>
        <v>2.2373569663614035E-10</v>
      </c>
      <c r="CS169" s="12">
        <f t="shared" si="483"/>
        <v>2.2373569663614035E-10</v>
      </c>
      <c r="CT169" s="12">
        <f t="shared" si="483"/>
        <v>2.2373569663614035E-10</v>
      </c>
      <c r="CU169" s="12">
        <f t="shared" si="483"/>
        <v>2.2373569663614035E-10</v>
      </c>
      <c r="CV169" s="12">
        <f t="shared" si="483"/>
        <v>2.2373569663614035E-10</v>
      </c>
      <c r="CW169" s="12">
        <f t="shared" si="483"/>
        <v>2.2373569663614035E-10</v>
      </c>
      <c r="CX169" s="12">
        <f t="shared" si="483"/>
        <v>2.2373569663614035E-10</v>
      </c>
      <c r="CY169" s="12">
        <f t="shared" si="483"/>
        <v>2.2373569663614035E-10</v>
      </c>
      <c r="CZ169" s="12">
        <f t="shared" si="483"/>
        <v>2.2373569663614035E-10</v>
      </c>
      <c r="DA169" s="12">
        <f t="shared" si="483"/>
        <v>2.2373569663614035E-10</v>
      </c>
      <c r="DB169" s="12">
        <f t="shared" si="483"/>
        <v>2.2373569663614035E-10</v>
      </c>
      <c r="DC169" s="12">
        <f t="shared" si="483"/>
        <v>2.2373569663614035E-10</v>
      </c>
      <c r="DD169" s="12">
        <f t="shared" si="483"/>
        <v>2.2373569663614035E-10</v>
      </c>
      <c r="DE169" s="12">
        <f t="shared" si="483"/>
        <v>2.2373569663614035E-10</v>
      </c>
      <c r="DF169" s="12">
        <f t="shared" si="483"/>
        <v>2.2373569663614035E-10</v>
      </c>
      <c r="DG169" s="12">
        <f t="shared" si="483"/>
        <v>2.2373569663614035E-10</v>
      </c>
      <c r="DH169" s="12">
        <f t="shared" si="483"/>
        <v>2.2373569663614035E-10</v>
      </c>
      <c r="DI169" s="12">
        <f t="shared" si="483"/>
        <v>2.2373569663614035E-10</v>
      </c>
      <c r="DJ169" s="12">
        <f t="shared" si="483"/>
        <v>2.2373569663614035E-10</v>
      </c>
      <c r="DK169" s="12">
        <f t="shared" si="483"/>
        <v>2.2373569663614035E-10</v>
      </c>
      <c r="DL169" s="12">
        <f t="shared" si="483"/>
        <v>2.2373569663614035E-10</v>
      </c>
      <c r="DM169" s="12">
        <f t="shared" si="483"/>
        <v>2.2373569663614035E-10</v>
      </c>
      <c r="DN169" s="12">
        <f t="shared" si="483"/>
        <v>2.2373569663614035E-10</v>
      </c>
      <c r="DO169" s="12">
        <f t="shared" si="483"/>
        <v>2.2373569663614035E-10</v>
      </c>
      <c r="DP169" s="12">
        <f t="shared" si="483"/>
        <v>2.2373569663614035E-10</v>
      </c>
      <c r="DQ169" s="12">
        <f t="shared" si="483"/>
        <v>2.2373569663614035E-10</v>
      </c>
      <c r="DR169" s="12">
        <f t="shared" si="483"/>
        <v>2.2373569663614035E-10</v>
      </c>
      <c r="DS169" s="12">
        <f t="shared" si="483"/>
        <v>2.2373569663614035E-10</v>
      </c>
      <c r="DT169" s="12">
        <f t="shared" si="483"/>
        <v>2.2373569663614035E-10</v>
      </c>
      <c r="DU169" s="12">
        <f t="shared" si="483"/>
        <v>2.2373569663614035E-10</v>
      </c>
      <c r="DV169" s="12">
        <f t="shared" si="483"/>
        <v>2.2373569663614035E-10</v>
      </c>
      <c r="DW169" s="12">
        <f t="shared" si="483"/>
        <v>2.2373569663614035E-10</v>
      </c>
      <c r="DX169" s="12">
        <f t="shared" si="483"/>
        <v>2.2373569663614035E-10</v>
      </c>
      <c r="DY169" s="12">
        <f t="shared" si="483"/>
        <v>2.2373569663614035E-10</v>
      </c>
      <c r="DZ169" s="12">
        <f t="shared" si="483"/>
        <v>2.2373569663614035E-10</v>
      </c>
      <c r="EA169" s="12">
        <f t="shared" si="483"/>
        <v>2.2373569663614035E-10</v>
      </c>
      <c r="EB169" s="12">
        <f t="shared" si="483"/>
        <v>2.2373569663614035E-10</v>
      </c>
      <c r="EC169" s="12">
        <f t="shared" ref="EC169:GJ169" si="484" xml:space="preserve"> EC$156</f>
        <v>2.2373569663614035E-10</v>
      </c>
      <c r="ED169" s="12">
        <f t="shared" si="484"/>
        <v>2.2373569663614035E-10</v>
      </c>
      <c r="EE169" s="12">
        <f t="shared" si="484"/>
        <v>2.2373569663614035E-10</v>
      </c>
      <c r="EF169" s="12">
        <f t="shared" si="484"/>
        <v>2.2373569663614035E-10</v>
      </c>
      <c r="EG169" s="12">
        <f t="shared" si="484"/>
        <v>2.2373569663614035E-10</v>
      </c>
      <c r="EH169" s="12">
        <f t="shared" si="484"/>
        <v>2.2373569663614035E-10</v>
      </c>
      <c r="EI169" s="12">
        <f t="shared" si="484"/>
        <v>2.2373569663614035E-10</v>
      </c>
      <c r="EJ169" s="12">
        <f t="shared" si="484"/>
        <v>2.2373569663614035E-10</v>
      </c>
      <c r="EK169" s="12">
        <f t="shared" si="484"/>
        <v>2.2373569663614035E-10</v>
      </c>
      <c r="EL169" s="12">
        <f t="shared" si="484"/>
        <v>2.2373569663614035E-10</v>
      </c>
      <c r="EM169" s="12">
        <f t="shared" si="484"/>
        <v>2.2373569663614035E-10</v>
      </c>
      <c r="EN169" s="12">
        <f t="shared" si="484"/>
        <v>2.2373569663614035E-10</v>
      </c>
      <c r="EO169" s="12">
        <f t="shared" si="484"/>
        <v>2.2373569663614035E-10</v>
      </c>
      <c r="EP169" s="12">
        <f t="shared" si="484"/>
        <v>2.2373569663614035E-10</v>
      </c>
      <c r="EQ169" s="12">
        <f t="shared" si="484"/>
        <v>2.2373569663614035E-10</v>
      </c>
      <c r="ER169" s="12">
        <f t="shared" si="484"/>
        <v>2.2373569663614035E-10</v>
      </c>
      <c r="ES169" s="12">
        <f t="shared" si="484"/>
        <v>2.2373569663614035E-10</v>
      </c>
      <c r="ET169" s="12">
        <f t="shared" si="484"/>
        <v>2.2373569663614035E-10</v>
      </c>
      <c r="EU169" s="12">
        <f t="shared" si="484"/>
        <v>2.2373569663614035E-10</v>
      </c>
      <c r="EV169" s="12">
        <f t="shared" si="484"/>
        <v>2.2373569663614035E-10</v>
      </c>
      <c r="EW169" s="12">
        <f t="shared" si="484"/>
        <v>2.2373569663614035E-10</v>
      </c>
      <c r="EX169" s="12">
        <f t="shared" si="484"/>
        <v>2.2373569663614035E-10</v>
      </c>
      <c r="EY169" s="12">
        <f t="shared" si="484"/>
        <v>2.2373569663614035E-10</v>
      </c>
      <c r="EZ169" s="12">
        <f t="shared" si="484"/>
        <v>2.2373569663614035E-10</v>
      </c>
      <c r="FA169" s="12">
        <f t="shared" si="484"/>
        <v>2.2373569663614035E-10</v>
      </c>
      <c r="FB169" s="12">
        <f t="shared" si="484"/>
        <v>2.2373569663614035E-10</v>
      </c>
      <c r="FC169" s="12">
        <f t="shared" si="484"/>
        <v>2.2373569663614035E-10</v>
      </c>
      <c r="FD169" s="12">
        <f t="shared" si="484"/>
        <v>2.2373569663614035E-10</v>
      </c>
      <c r="FE169" s="12">
        <f t="shared" si="484"/>
        <v>2.2373569663614035E-10</v>
      </c>
      <c r="FF169" s="12">
        <f t="shared" si="484"/>
        <v>2.2373569663614035E-10</v>
      </c>
      <c r="FG169" s="12">
        <f t="shared" si="484"/>
        <v>2.2373569663614035E-10</v>
      </c>
      <c r="FH169" s="12">
        <f t="shared" si="484"/>
        <v>2.2373569663614035E-10</v>
      </c>
      <c r="FI169" s="12">
        <f t="shared" si="484"/>
        <v>2.2373569663614035E-10</v>
      </c>
      <c r="FJ169" s="12">
        <f t="shared" si="484"/>
        <v>2.2373569663614035E-10</v>
      </c>
      <c r="FK169" s="12">
        <f t="shared" si="484"/>
        <v>2.2373569663614035E-10</v>
      </c>
      <c r="FL169" s="12">
        <f t="shared" si="484"/>
        <v>2.2373569663614035E-10</v>
      </c>
      <c r="FM169" s="12">
        <f t="shared" si="484"/>
        <v>2.2373569663614035E-10</v>
      </c>
      <c r="FN169" s="12">
        <f t="shared" si="484"/>
        <v>2.2373569663614035E-10</v>
      </c>
      <c r="FO169" s="12">
        <f t="shared" si="484"/>
        <v>2.2373569663614035E-10</v>
      </c>
      <c r="FP169" s="12">
        <f t="shared" si="484"/>
        <v>2.2373569663614035E-10</v>
      </c>
      <c r="FQ169" s="12">
        <f t="shared" si="484"/>
        <v>2.2373569663614035E-10</v>
      </c>
      <c r="FR169" s="12">
        <f t="shared" si="484"/>
        <v>2.2373569663614035E-10</v>
      </c>
      <c r="FS169" s="12">
        <f t="shared" si="484"/>
        <v>2.2373569663614035E-10</v>
      </c>
      <c r="FT169" s="12">
        <f t="shared" si="484"/>
        <v>2.2373569663614035E-10</v>
      </c>
      <c r="FU169" s="12">
        <f t="shared" si="484"/>
        <v>2.2373569663614035E-10</v>
      </c>
      <c r="FV169" s="12">
        <f t="shared" si="484"/>
        <v>2.2373569663614035E-10</v>
      </c>
      <c r="FW169" s="12">
        <f t="shared" si="484"/>
        <v>2.2373569663614035E-10</v>
      </c>
      <c r="FX169" s="12">
        <f t="shared" si="484"/>
        <v>2.2373569663614035E-10</v>
      </c>
      <c r="FY169" s="12">
        <f t="shared" si="484"/>
        <v>2.2373569663614035E-10</v>
      </c>
      <c r="FZ169" s="12">
        <f t="shared" si="484"/>
        <v>2.2373569663614035E-10</v>
      </c>
      <c r="GA169" s="12">
        <f t="shared" si="484"/>
        <v>2.2373569663614035E-10</v>
      </c>
      <c r="GB169" s="12">
        <f t="shared" si="484"/>
        <v>2.2373569663614035E-10</v>
      </c>
      <c r="GC169" s="12">
        <f t="shared" si="484"/>
        <v>2.2373569663614035E-10</v>
      </c>
      <c r="GD169" s="12">
        <f t="shared" si="484"/>
        <v>2.2373569663614035E-10</v>
      </c>
      <c r="GE169" s="12">
        <f t="shared" si="484"/>
        <v>2.2373569663614035E-10</v>
      </c>
      <c r="GF169" s="12">
        <f t="shared" si="484"/>
        <v>2.2373569663614035E-10</v>
      </c>
      <c r="GG169" s="12">
        <f t="shared" si="484"/>
        <v>2.2373569663614035E-10</v>
      </c>
      <c r="GH169" s="12">
        <f t="shared" si="484"/>
        <v>2.2373569663614035E-10</v>
      </c>
      <c r="GI169" s="12">
        <f t="shared" si="484"/>
        <v>2.2373569663614035E-10</v>
      </c>
      <c r="GJ169" s="12">
        <f t="shared" si="484"/>
        <v>2.2373569663614035E-10</v>
      </c>
    </row>
    <row r="170" spans="1:192" x14ac:dyDescent="0.25">
      <c r="E170" s="12" t="str">
        <f t="shared" ref="E170:BP170" si="485" xml:space="preserve"> E$160</f>
        <v>Shareholder loan interest paid POS</v>
      </c>
      <c r="F170" s="12">
        <f t="shared" si="485"/>
        <v>0</v>
      </c>
      <c r="G170" s="12" t="str">
        <f t="shared" si="485"/>
        <v>$ 000s</v>
      </c>
      <c r="H170" s="12">
        <f t="shared" si="485"/>
        <v>124392.21920340607</v>
      </c>
      <c r="I170" s="12">
        <f t="shared" si="485"/>
        <v>0</v>
      </c>
      <c r="J170" s="12">
        <f t="shared" si="485"/>
        <v>0</v>
      </c>
      <c r="K170" s="12">
        <f t="shared" si="485"/>
        <v>0</v>
      </c>
      <c r="L170" s="12">
        <f t="shared" si="485"/>
        <v>0</v>
      </c>
      <c r="M170" s="12">
        <f t="shared" si="485"/>
        <v>0</v>
      </c>
      <c r="N170" s="12">
        <f t="shared" si="485"/>
        <v>0</v>
      </c>
      <c r="O170" s="12">
        <f t="shared" si="485"/>
        <v>0</v>
      </c>
      <c r="P170" s="12">
        <f t="shared" si="485"/>
        <v>0</v>
      </c>
      <c r="Q170" s="12">
        <f t="shared" si="485"/>
        <v>4093.4436067176885</v>
      </c>
      <c r="R170" s="12">
        <f t="shared" si="485"/>
        <v>4009.852685554873</v>
      </c>
      <c r="S170" s="12">
        <f t="shared" si="485"/>
        <v>3950.0595258925891</v>
      </c>
      <c r="T170" s="12">
        <f t="shared" si="485"/>
        <v>3920.9009975646609</v>
      </c>
      <c r="U170" s="12">
        <f t="shared" si="485"/>
        <v>3893.1646557434374</v>
      </c>
      <c r="V170" s="12">
        <f t="shared" si="485"/>
        <v>3863.2278040029591</v>
      </c>
      <c r="W170" s="12">
        <f t="shared" si="485"/>
        <v>3835.0214325879779</v>
      </c>
      <c r="X170" s="12">
        <f t="shared" si="485"/>
        <v>3803.9345632132204</v>
      </c>
      <c r="Y170" s="12">
        <f t="shared" si="485"/>
        <v>3773.9162623125444</v>
      </c>
      <c r="Z170" s="12">
        <f t="shared" si="485"/>
        <v>3742.8552181179093</v>
      </c>
      <c r="AA170" s="12">
        <f t="shared" si="485"/>
        <v>3712.5386931441972</v>
      </c>
      <c r="AB170" s="12">
        <f t="shared" si="485"/>
        <v>3679.9681086332798</v>
      </c>
      <c r="AC170" s="12">
        <f t="shared" si="485"/>
        <v>3648.6832029524803</v>
      </c>
      <c r="AD170" s="12">
        <f t="shared" si="485"/>
        <v>3615.1194692567124</v>
      </c>
      <c r="AE170" s="12">
        <f t="shared" si="485"/>
        <v>3583.1276641675659</v>
      </c>
      <c r="AF170" s="12">
        <f t="shared" si="485"/>
        <v>3548.1939440972019</v>
      </c>
      <c r="AG170" s="12">
        <f t="shared" si="485"/>
        <v>3514.1844295574551</v>
      </c>
      <c r="AH170" s="12">
        <f t="shared" si="485"/>
        <v>3478.9892631862349</v>
      </c>
      <c r="AI170" s="12">
        <f t="shared" si="485"/>
        <v>3444.396027181635</v>
      </c>
      <c r="AJ170" s="12">
        <f t="shared" si="485"/>
        <v>3407.4418516863807</v>
      </c>
      <c r="AK170" s="12">
        <f t="shared" si="485"/>
        <v>3371.5961933642543</v>
      </c>
      <c r="AL170" s="12">
        <f t="shared" si="485"/>
        <v>3333.3532794309376</v>
      </c>
      <c r="AM170" s="12">
        <f t="shared" si="485"/>
        <v>3296.4787570270441</v>
      </c>
      <c r="AN170" s="12">
        <f t="shared" si="485"/>
        <v>3256.5585853153548</v>
      </c>
      <c r="AO170" s="12">
        <f t="shared" si="485"/>
        <v>3217.370736805236</v>
      </c>
      <c r="AP170" s="12">
        <f t="shared" si="485"/>
        <v>3176.8038281880999</v>
      </c>
      <c r="AQ170" s="12">
        <f t="shared" si="485"/>
        <v>3136.6451920243958</v>
      </c>
      <c r="AR170" s="12">
        <f t="shared" si="485"/>
        <v>3093.966521234875</v>
      </c>
      <c r="AS170" s="12">
        <f t="shared" si="485"/>
        <v>3052.162148167225</v>
      </c>
      <c r="AT170" s="12">
        <f t="shared" si="485"/>
        <v>3007.7850794235983</v>
      </c>
      <c r="AU170" s="12">
        <f t="shared" si="485"/>
        <v>2964.5099373165303</v>
      </c>
      <c r="AV170" s="12">
        <f t="shared" si="485"/>
        <v>2918.0247623175101</v>
      </c>
      <c r="AW170" s="12">
        <f t="shared" si="485"/>
        <v>2872.0130539639358</v>
      </c>
      <c r="AX170" s="12">
        <f t="shared" si="485"/>
        <v>2608.8782353249494</v>
      </c>
      <c r="AY170" s="12">
        <f t="shared" si="485"/>
        <v>2339.7284822893548</v>
      </c>
      <c r="AZ170" s="12">
        <f t="shared" si="485"/>
        <v>1841.6726834226542</v>
      </c>
      <c r="BA170" s="12">
        <f t="shared" si="485"/>
        <v>1331.1141835078515</v>
      </c>
      <c r="BB170" s="12">
        <f t="shared" si="485"/>
        <v>795.6225959830274</v>
      </c>
      <c r="BC170" s="12">
        <f t="shared" si="485"/>
        <v>258.91554272820355</v>
      </c>
      <c r="BD170" s="12">
        <f t="shared" si="485"/>
        <v>0</v>
      </c>
      <c r="BE170" s="12">
        <f t="shared" si="485"/>
        <v>0</v>
      </c>
      <c r="BF170" s="12">
        <f t="shared" si="485"/>
        <v>0</v>
      </c>
      <c r="BG170" s="12">
        <f t="shared" si="485"/>
        <v>0</v>
      </c>
      <c r="BH170" s="12">
        <f t="shared" si="485"/>
        <v>0</v>
      </c>
      <c r="BI170" s="12">
        <f t="shared" si="485"/>
        <v>0</v>
      </c>
      <c r="BJ170" s="12">
        <f t="shared" si="485"/>
        <v>0</v>
      </c>
      <c r="BK170" s="12">
        <f t="shared" si="485"/>
        <v>0</v>
      </c>
      <c r="BL170" s="12">
        <f t="shared" si="485"/>
        <v>0</v>
      </c>
      <c r="BM170" s="12">
        <f t="shared" si="485"/>
        <v>0</v>
      </c>
      <c r="BN170" s="12">
        <f t="shared" si="485"/>
        <v>0</v>
      </c>
      <c r="BO170" s="12">
        <f t="shared" si="485"/>
        <v>0</v>
      </c>
      <c r="BP170" s="12">
        <f t="shared" si="485"/>
        <v>0</v>
      </c>
      <c r="BQ170" s="12">
        <f t="shared" ref="BQ170:EB170" si="486" xml:space="preserve"> BQ$160</f>
        <v>0</v>
      </c>
      <c r="BR170" s="12">
        <f t="shared" si="486"/>
        <v>0</v>
      </c>
      <c r="BS170" s="12">
        <f t="shared" si="486"/>
        <v>0</v>
      </c>
      <c r="BT170" s="12">
        <f t="shared" si="486"/>
        <v>0</v>
      </c>
      <c r="BU170" s="12">
        <f t="shared" si="486"/>
        <v>0</v>
      </c>
      <c r="BV170" s="12">
        <f t="shared" si="486"/>
        <v>0</v>
      </c>
      <c r="BW170" s="12">
        <f t="shared" si="486"/>
        <v>0</v>
      </c>
      <c r="BX170" s="12">
        <f t="shared" si="486"/>
        <v>0</v>
      </c>
      <c r="BY170" s="12">
        <f t="shared" si="486"/>
        <v>0</v>
      </c>
      <c r="BZ170" s="12">
        <f t="shared" si="486"/>
        <v>0</v>
      </c>
      <c r="CA170" s="12">
        <f t="shared" si="486"/>
        <v>0</v>
      </c>
      <c r="CB170" s="12">
        <f t="shared" si="486"/>
        <v>0</v>
      </c>
      <c r="CC170" s="12">
        <f t="shared" si="486"/>
        <v>0</v>
      </c>
      <c r="CD170" s="12">
        <f t="shared" si="486"/>
        <v>0</v>
      </c>
      <c r="CE170" s="12">
        <f t="shared" si="486"/>
        <v>0</v>
      </c>
      <c r="CF170" s="12">
        <f t="shared" si="486"/>
        <v>0</v>
      </c>
      <c r="CG170" s="12">
        <f t="shared" si="486"/>
        <v>0</v>
      </c>
      <c r="CH170" s="12">
        <f t="shared" si="486"/>
        <v>0</v>
      </c>
      <c r="CI170" s="12">
        <f t="shared" si="486"/>
        <v>0</v>
      </c>
      <c r="CJ170" s="12">
        <f t="shared" si="486"/>
        <v>0</v>
      </c>
      <c r="CK170" s="12">
        <f t="shared" si="486"/>
        <v>0</v>
      </c>
      <c r="CL170" s="12">
        <f t="shared" si="486"/>
        <v>0</v>
      </c>
      <c r="CM170" s="12">
        <f t="shared" si="486"/>
        <v>0</v>
      </c>
      <c r="CN170" s="12">
        <f t="shared" si="486"/>
        <v>0</v>
      </c>
      <c r="CO170" s="12">
        <f t="shared" si="486"/>
        <v>0</v>
      </c>
      <c r="CP170" s="12">
        <f t="shared" si="486"/>
        <v>0</v>
      </c>
      <c r="CQ170" s="12">
        <f t="shared" si="486"/>
        <v>0</v>
      </c>
      <c r="CR170" s="12">
        <f t="shared" si="486"/>
        <v>0</v>
      </c>
      <c r="CS170" s="12">
        <f t="shared" si="486"/>
        <v>0</v>
      </c>
      <c r="CT170" s="12">
        <f t="shared" si="486"/>
        <v>0</v>
      </c>
      <c r="CU170" s="12">
        <f t="shared" si="486"/>
        <v>0</v>
      </c>
      <c r="CV170" s="12">
        <f t="shared" si="486"/>
        <v>0</v>
      </c>
      <c r="CW170" s="12">
        <f t="shared" si="486"/>
        <v>0</v>
      </c>
      <c r="CX170" s="12">
        <f t="shared" si="486"/>
        <v>0</v>
      </c>
      <c r="CY170" s="12">
        <f t="shared" si="486"/>
        <v>0</v>
      </c>
      <c r="CZ170" s="12">
        <f t="shared" si="486"/>
        <v>0</v>
      </c>
      <c r="DA170" s="12">
        <f t="shared" si="486"/>
        <v>0</v>
      </c>
      <c r="DB170" s="12">
        <f t="shared" si="486"/>
        <v>0</v>
      </c>
      <c r="DC170" s="12">
        <f t="shared" si="486"/>
        <v>0</v>
      </c>
      <c r="DD170" s="12">
        <f t="shared" si="486"/>
        <v>0</v>
      </c>
      <c r="DE170" s="12">
        <f t="shared" si="486"/>
        <v>0</v>
      </c>
      <c r="DF170" s="12">
        <f t="shared" si="486"/>
        <v>0</v>
      </c>
      <c r="DG170" s="12">
        <f t="shared" si="486"/>
        <v>0</v>
      </c>
      <c r="DH170" s="12">
        <f t="shared" si="486"/>
        <v>0</v>
      </c>
      <c r="DI170" s="12">
        <f t="shared" si="486"/>
        <v>0</v>
      </c>
      <c r="DJ170" s="12">
        <f t="shared" si="486"/>
        <v>0</v>
      </c>
      <c r="DK170" s="12">
        <f t="shared" si="486"/>
        <v>0</v>
      </c>
      <c r="DL170" s="12">
        <f t="shared" si="486"/>
        <v>0</v>
      </c>
      <c r="DM170" s="12">
        <f t="shared" si="486"/>
        <v>0</v>
      </c>
      <c r="DN170" s="12">
        <f t="shared" si="486"/>
        <v>0</v>
      </c>
      <c r="DO170" s="12">
        <f t="shared" si="486"/>
        <v>0</v>
      </c>
      <c r="DP170" s="12">
        <f t="shared" si="486"/>
        <v>0</v>
      </c>
      <c r="DQ170" s="12">
        <f t="shared" si="486"/>
        <v>0</v>
      </c>
      <c r="DR170" s="12">
        <f t="shared" si="486"/>
        <v>0</v>
      </c>
      <c r="DS170" s="12">
        <f t="shared" si="486"/>
        <v>0</v>
      </c>
      <c r="DT170" s="12">
        <f t="shared" si="486"/>
        <v>0</v>
      </c>
      <c r="DU170" s="12">
        <f t="shared" si="486"/>
        <v>0</v>
      </c>
      <c r="DV170" s="12">
        <f t="shared" si="486"/>
        <v>0</v>
      </c>
      <c r="DW170" s="12">
        <f t="shared" si="486"/>
        <v>0</v>
      </c>
      <c r="DX170" s="12">
        <f t="shared" si="486"/>
        <v>0</v>
      </c>
      <c r="DY170" s="12">
        <f t="shared" si="486"/>
        <v>0</v>
      </c>
      <c r="DZ170" s="12">
        <f t="shared" si="486"/>
        <v>0</v>
      </c>
      <c r="EA170" s="12">
        <f t="shared" si="486"/>
        <v>0</v>
      </c>
      <c r="EB170" s="12">
        <f t="shared" si="486"/>
        <v>0</v>
      </c>
      <c r="EC170" s="12">
        <f t="shared" ref="EC170:GJ170" si="487" xml:space="preserve"> EC$160</f>
        <v>0</v>
      </c>
      <c r="ED170" s="12">
        <f t="shared" si="487"/>
        <v>0</v>
      </c>
      <c r="EE170" s="12">
        <f t="shared" si="487"/>
        <v>0</v>
      </c>
      <c r="EF170" s="12">
        <f t="shared" si="487"/>
        <v>0</v>
      </c>
      <c r="EG170" s="12">
        <f t="shared" si="487"/>
        <v>0</v>
      </c>
      <c r="EH170" s="12">
        <f t="shared" si="487"/>
        <v>0</v>
      </c>
      <c r="EI170" s="12">
        <f t="shared" si="487"/>
        <v>0</v>
      </c>
      <c r="EJ170" s="12">
        <f t="shared" si="487"/>
        <v>0</v>
      </c>
      <c r="EK170" s="12">
        <f t="shared" si="487"/>
        <v>0</v>
      </c>
      <c r="EL170" s="12">
        <f t="shared" si="487"/>
        <v>0</v>
      </c>
      <c r="EM170" s="12">
        <f t="shared" si="487"/>
        <v>0</v>
      </c>
      <c r="EN170" s="12">
        <f t="shared" si="487"/>
        <v>0</v>
      </c>
      <c r="EO170" s="12">
        <f t="shared" si="487"/>
        <v>0</v>
      </c>
      <c r="EP170" s="12">
        <f t="shared" si="487"/>
        <v>0</v>
      </c>
      <c r="EQ170" s="12">
        <f t="shared" si="487"/>
        <v>0</v>
      </c>
      <c r="ER170" s="12">
        <f t="shared" si="487"/>
        <v>0</v>
      </c>
      <c r="ES170" s="12">
        <f t="shared" si="487"/>
        <v>0</v>
      </c>
      <c r="ET170" s="12">
        <f t="shared" si="487"/>
        <v>0</v>
      </c>
      <c r="EU170" s="12">
        <f t="shared" si="487"/>
        <v>0</v>
      </c>
      <c r="EV170" s="12">
        <f t="shared" si="487"/>
        <v>0</v>
      </c>
      <c r="EW170" s="12">
        <f t="shared" si="487"/>
        <v>0</v>
      </c>
      <c r="EX170" s="12">
        <f t="shared" si="487"/>
        <v>0</v>
      </c>
      <c r="EY170" s="12">
        <f t="shared" si="487"/>
        <v>0</v>
      </c>
      <c r="EZ170" s="12">
        <f t="shared" si="487"/>
        <v>0</v>
      </c>
      <c r="FA170" s="12">
        <f t="shared" si="487"/>
        <v>0</v>
      </c>
      <c r="FB170" s="12">
        <f t="shared" si="487"/>
        <v>0</v>
      </c>
      <c r="FC170" s="12">
        <f t="shared" si="487"/>
        <v>0</v>
      </c>
      <c r="FD170" s="12">
        <f t="shared" si="487"/>
        <v>0</v>
      </c>
      <c r="FE170" s="12">
        <f t="shared" si="487"/>
        <v>0</v>
      </c>
      <c r="FF170" s="12">
        <f t="shared" si="487"/>
        <v>0</v>
      </c>
      <c r="FG170" s="12">
        <f t="shared" si="487"/>
        <v>0</v>
      </c>
      <c r="FH170" s="12">
        <f t="shared" si="487"/>
        <v>0</v>
      </c>
      <c r="FI170" s="12">
        <f t="shared" si="487"/>
        <v>0</v>
      </c>
      <c r="FJ170" s="12">
        <f t="shared" si="487"/>
        <v>0</v>
      </c>
      <c r="FK170" s="12">
        <f t="shared" si="487"/>
        <v>0</v>
      </c>
      <c r="FL170" s="12">
        <f t="shared" si="487"/>
        <v>0</v>
      </c>
      <c r="FM170" s="12">
        <f t="shared" si="487"/>
        <v>0</v>
      </c>
      <c r="FN170" s="12">
        <f t="shared" si="487"/>
        <v>0</v>
      </c>
      <c r="FO170" s="12">
        <f t="shared" si="487"/>
        <v>0</v>
      </c>
      <c r="FP170" s="12">
        <f t="shared" si="487"/>
        <v>0</v>
      </c>
      <c r="FQ170" s="12">
        <f t="shared" si="487"/>
        <v>0</v>
      </c>
      <c r="FR170" s="12">
        <f t="shared" si="487"/>
        <v>0</v>
      </c>
      <c r="FS170" s="12">
        <f t="shared" si="487"/>
        <v>0</v>
      </c>
      <c r="FT170" s="12">
        <f t="shared" si="487"/>
        <v>0</v>
      </c>
      <c r="FU170" s="12">
        <f t="shared" si="487"/>
        <v>0</v>
      </c>
      <c r="FV170" s="12">
        <f t="shared" si="487"/>
        <v>0</v>
      </c>
      <c r="FW170" s="12">
        <f t="shared" si="487"/>
        <v>0</v>
      </c>
      <c r="FX170" s="12">
        <f t="shared" si="487"/>
        <v>0</v>
      </c>
      <c r="FY170" s="12">
        <f t="shared" si="487"/>
        <v>0</v>
      </c>
      <c r="FZ170" s="12">
        <f t="shared" si="487"/>
        <v>0</v>
      </c>
      <c r="GA170" s="12">
        <f t="shared" si="487"/>
        <v>0</v>
      </c>
      <c r="GB170" s="12">
        <f t="shared" si="487"/>
        <v>0</v>
      </c>
      <c r="GC170" s="12">
        <f t="shared" si="487"/>
        <v>0</v>
      </c>
      <c r="GD170" s="12">
        <f t="shared" si="487"/>
        <v>0</v>
      </c>
      <c r="GE170" s="12">
        <f t="shared" si="487"/>
        <v>0</v>
      </c>
      <c r="GF170" s="12">
        <f t="shared" si="487"/>
        <v>0</v>
      </c>
      <c r="GG170" s="12">
        <f t="shared" si="487"/>
        <v>0</v>
      </c>
      <c r="GH170" s="12">
        <f t="shared" si="487"/>
        <v>0</v>
      </c>
      <c r="GI170" s="12">
        <f t="shared" si="487"/>
        <v>0</v>
      </c>
      <c r="GJ170" s="12">
        <f t="shared" si="487"/>
        <v>0</v>
      </c>
    </row>
    <row r="171" spans="1:192" x14ac:dyDescent="0.25">
      <c r="E171" s="12" t="s">
        <v>472</v>
      </c>
      <c r="G171" s="12" t="str">
        <f xml:space="preserve"> SMU</f>
        <v>$ 000s</v>
      </c>
      <c r="J171" s="12">
        <f t="shared" ref="J171:AO171" si="488" xml:space="preserve"> J169 - J170</f>
        <v>0</v>
      </c>
      <c r="K171" s="12">
        <f t="shared" si="488"/>
        <v>0</v>
      </c>
      <c r="L171" s="12">
        <f t="shared" si="488"/>
        <v>0</v>
      </c>
      <c r="M171" s="12">
        <f t="shared" si="488"/>
        <v>1.5860723215155303E-4</v>
      </c>
      <c r="N171" s="12">
        <f t="shared" si="488"/>
        <v>0</v>
      </c>
      <c r="O171" s="12">
        <f t="shared" si="488"/>
        <v>0</v>
      </c>
      <c r="P171" s="12">
        <f t="shared" si="488"/>
        <v>2.6618400179359014E-3</v>
      </c>
      <c r="Q171" s="12">
        <f t="shared" si="488"/>
        <v>1857.5760258403407</v>
      </c>
      <c r="R171" s="12">
        <f t="shared" si="488"/>
        <v>1328.7368813840844</v>
      </c>
      <c r="S171" s="12">
        <f t="shared" si="488"/>
        <v>647.96729617617757</v>
      </c>
      <c r="T171" s="12">
        <f t="shared" si="488"/>
        <v>616.36315158273965</v>
      </c>
      <c r="U171" s="12">
        <f t="shared" si="488"/>
        <v>665.26337201062825</v>
      </c>
      <c r="V171" s="12">
        <f t="shared" si="488"/>
        <v>626.80825366625186</v>
      </c>
      <c r="W171" s="12">
        <f t="shared" si="488"/>
        <v>690.81931943904328</v>
      </c>
      <c r="X171" s="12">
        <f t="shared" si="488"/>
        <v>667.07335334836216</v>
      </c>
      <c r="Y171" s="12">
        <f t="shared" si="488"/>
        <v>690.24542654744664</v>
      </c>
      <c r="Z171" s="12">
        <f t="shared" si="488"/>
        <v>673.70055497137764</v>
      </c>
      <c r="AA171" s="12">
        <f t="shared" si="488"/>
        <v>723.79076690926195</v>
      </c>
      <c r="AB171" s="12">
        <f t="shared" si="488"/>
        <v>695.22012623998353</v>
      </c>
      <c r="AC171" s="12">
        <f t="shared" si="488"/>
        <v>745.8607487948475</v>
      </c>
      <c r="AD171" s="12">
        <f t="shared" si="488"/>
        <v>710.92900198102961</v>
      </c>
      <c r="AE171" s="12">
        <f t="shared" si="488"/>
        <v>776.30489045253398</v>
      </c>
      <c r="AF171" s="12">
        <f t="shared" si="488"/>
        <v>755.76698977215528</v>
      </c>
      <c r="AG171" s="12">
        <f t="shared" si="488"/>
        <v>782.11480824934415</v>
      </c>
      <c r="AH171" s="12">
        <f t="shared" si="488"/>
        <v>768.73857787999987</v>
      </c>
      <c r="AI171" s="12">
        <f t="shared" si="488"/>
        <v>821.20389989453633</v>
      </c>
      <c r="AJ171" s="12">
        <f t="shared" si="488"/>
        <v>796.57018493615578</v>
      </c>
      <c r="AK171" s="12">
        <f t="shared" si="488"/>
        <v>849.84253185148509</v>
      </c>
      <c r="AL171" s="12">
        <f t="shared" si="488"/>
        <v>819.43383119763348</v>
      </c>
      <c r="AM171" s="12">
        <f t="shared" si="488"/>
        <v>887.11492692643105</v>
      </c>
      <c r="AN171" s="12">
        <f t="shared" si="488"/>
        <v>870.84107800263928</v>
      </c>
      <c r="AO171" s="12">
        <f t="shared" si="488"/>
        <v>901.48685815857652</v>
      </c>
      <c r="AP171" s="12">
        <f t="shared" ref="AP171:BD171" si="489" xml:space="preserve"> AP169 - AP170</f>
        <v>892.41413697119606</v>
      </c>
      <c r="AQ171" s="12">
        <f t="shared" si="489"/>
        <v>948.41490643380212</v>
      </c>
      <c r="AR171" s="12">
        <f t="shared" si="489"/>
        <v>928.98606816999609</v>
      </c>
      <c r="AS171" s="12">
        <f t="shared" si="489"/>
        <v>986.1570831917029</v>
      </c>
      <c r="AT171" s="12">
        <f t="shared" si="489"/>
        <v>961.66982460151667</v>
      </c>
      <c r="AU171" s="12">
        <f t="shared" si="489"/>
        <v>1033.0038888671188</v>
      </c>
      <c r="AV171" s="12">
        <f t="shared" si="489"/>
        <v>1022.4824078572046</v>
      </c>
      <c r="AW171" s="12">
        <f t="shared" si="489"/>
        <v>5847.4404141996893</v>
      </c>
      <c r="AX171" s="12">
        <f t="shared" si="489"/>
        <v>5981.1056230132144</v>
      </c>
      <c r="AY171" s="12">
        <f t="shared" si="489"/>
        <v>11067.906641482241</v>
      </c>
      <c r="AZ171" s="12">
        <f t="shared" si="489"/>
        <v>11345.744442551169</v>
      </c>
      <c r="BA171" s="12">
        <f t="shared" si="489"/>
        <v>11899.813056107203</v>
      </c>
      <c r="BB171" s="12">
        <f t="shared" si="489"/>
        <v>11926.823405662752</v>
      </c>
      <c r="BC171" s="12">
        <f t="shared" si="489"/>
        <v>10370.029666972856</v>
      </c>
      <c r="BD171" s="12">
        <f t="shared" si="489"/>
        <v>11388.57472105578</v>
      </c>
      <c r="BE171" s="12">
        <f t="shared" ref="BE171:DP171" si="490" xml:space="preserve"> BE169 - BE170</f>
        <v>3176.6231255661278</v>
      </c>
      <c r="BF171" s="12">
        <f t="shared" si="490"/>
        <v>2.2373569663614035E-10</v>
      </c>
      <c r="BG171" s="12">
        <f t="shared" si="490"/>
        <v>2.2373569663614035E-10</v>
      </c>
      <c r="BH171" s="12">
        <f t="shared" si="490"/>
        <v>2.2373569663614035E-10</v>
      </c>
      <c r="BI171" s="12">
        <f t="shared" si="490"/>
        <v>2.2373569663614035E-10</v>
      </c>
      <c r="BJ171" s="12">
        <f t="shared" si="490"/>
        <v>2.2373569663614035E-10</v>
      </c>
      <c r="BK171" s="12">
        <f t="shared" si="490"/>
        <v>2.2373569663614035E-10</v>
      </c>
      <c r="BL171" s="12">
        <f t="shared" si="490"/>
        <v>2.2373569663614035E-10</v>
      </c>
      <c r="BM171" s="12">
        <f t="shared" si="490"/>
        <v>2.2373569663614035E-10</v>
      </c>
      <c r="BN171" s="12">
        <f t="shared" si="490"/>
        <v>2.2373569663614035E-10</v>
      </c>
      <c r="BO171" s="12">
        <f t="shared" si="490"/>
        <v>2.2373569663614035E-10</v>
      </c>
      <c r="BP171" s="12">
        <f t="shared" si="490"/>
        <v>2.2373569663614035E-10</v>
      </c>
      <c r="BQ171" s="12">
        <f t="shared" si="490"/>
        <v>2.2373569663614035E-10</v>
      </c>
      <c r="BR171" s="12">
        <f t="shared" si="490"/>
        <v>2.2373569663614035E-10</v>
      </c>
      <c r="BS171" s="12">
        <f t="shared" si="490"/>
        <v>2.2373569663614035E-10</v>
      </c>
      <c r="BT171" s="12">
        <f t="shared" si="490"/>
        <v>2.2373569663614035E-10</v>
      </c>
      <c r="BU171" s="12">
        <f t="shared" si="490"/>
        <v>2.2373569663614035E-10</v>
      </c>
      <c r="BV171" s="12">
        <f t="shared" si="490"/>
        <v>2.2373569663614035E-10</v>
      </c>
      <c r="BW171" s="12">
        <f t="shared" si="490"/>
        <v>2.2373569663614035E-10</v>
      </c>
      <c r="BX171" s="12">
        <f t="shared" si="490"/>
        <v>2.2373569663614035E-10</v>
      </c>
      <c r="BY171" s="12">
        <f t="shared" si="490"/>
        <v>2.2373569663614035E-10</v>
      </c>
      <c r="BZ171" s="12">
        <f t="shared" si="490"/>
        <v>2.2373569663614035E-10</v>
      </c>
      <c r="CA171" s="12">
        <f t="shared" si="490"/>
        <v>2.2373569663614035E-10</v>
      </c>
      <c r="CB171" s="12">
        <f t="shared" si="490"/>
        <v>2.2373569663614035E-10</v>
      </c>
      <c r="CC171" s="12">
        <f t="shared" si="490"/>
        <v>2.2373569663614035E-10</v>
      </c>
      <c r="CD171" s="12">
        <f t="shared" si="490"/>
        <v>2.2373569663614035E-10</v>
      </c>
      <c r="CE171" s="12">
        <f t="shared" si="490"/>
        <v>2.2373569663614035E-10</v>
      </c>
      <c r="CF171" s="12">
        <f t="shared" si="490"/>
        <v>2.2373569663614035E-10</v>
      </c>
      <c r="CG171" s="12">
        <f t="shared" si="490"/>
        <v>2.2373569663614035E-10</v>
      </c>
      <c r="CH171" s="12">
        <f t="shared" si="490"/>
        <v>2.2373569663614035E-10</v>
      </c>
      <c r="CI171" s="12">
        <f t="shared" si="490"/>
        <v>2.2373569663614035E-10</v>
      </c>
      <c r="CJ171" s="12">
        <f t="shared" si="490"/>
        <v>2.2373569663614035E-10</v>
      </c>
      <c r="CK171" s="12">
        <f t="shared" si="490"/>
        <v>2.2373569663614035E-10</v>
      </c>
      <c r="CL171" s="12">
        <f t="shared" si="490"/>
        <v>2.2373569663614035E-10</v>
      </c>
      <c r="CM171" s="12">
        <f t="shared" si="490"/>
        <v>2.2373569663614035E-10</v>
      </c>
      <c r="CN171" s="12">
        <f t="shared" si="490"/>
        <v>2.2373569663614035E-10</v>
      </c>
      <c r="CO171" s="12">
        <f t="shared" si="490"/>
        <v>2.2373569663614035E-10</v>
      </c>
      <c r="CP171" s="12">
        <f t="shared" si="490"/>
        <v>2.2373569663614035E-10</v>
      </c>
      <c r="CQ171" s="12">
        <f t="shared" si="490"/>
        <v>2.2373569663614035E-10</v>
      </c>
      <c r="CR171" s="12">
        <f t="shared" si="490"/>
        <v>2.2373569663614035E-10</v>
      </c>
      <c r="CS171" s="12">
        <f t="shared" si="490"/>
        <v>2.2373569663614035E-10</v>
      </c>
      <c r="CT171" s="12">
        <f t="shared" si="490"/>
        <v>2.2373569663614035E-10</v>
      </c>
      <c r="CU171" s="12">
        <f t="shared" si="490"/>
        <v>2.2373569663614035E-10</v>
      </c>
      <c r="CV171" s="12">
        <f t="shared" si="490"/>
        <v>2.2373569663614035E-10</v>
      </c>
      <c r="CW171" s="12">
        <f t="shared" si="490"/>
        <v>2.2373569663614035E-10</v>
      </c>
      <c r="CX171" s="12">
        <f t="shared" si="490"/>
        <v>2.2373569663614035E-10</v>
      </c>
      <c r="CY171" s="12">
        <f t="shared" si="490"/>
        <v>2.2373569663614035E-10</v>
      </c>
      <c r="CZ171" s="12">
        <f t="shared" si="490"/>
        <v>2.2373569663614035E-10</v>
      </c>
      <c r="DA171" s="12">
        <f t="shared" si="490"/>
        <v>2.2373569663614035E-10</v>
      </c>
      <c r="DB171" s="12">
        <f t="shared" si="490"/>
        <v>2.2373569663614035E-10</v>
      </c>
      <c r="DC171" s="12">
        <f t="shared" si="490"/>
        <v>2.2373569663614035E-10</v>
      </c>
      <c r="DD171" s="12">
        <f t="shared" si="490"/>
        <v>2.2373569663614035E-10</v>
      </c>
      <c r="DE171" s="12">
        <f t="shared" si="490"/>
        <v>2.2373569663614035E-10</v>
      </c>
      <c r="DF171" s="12">
        <f t="shared" si="490"/>
        <v>2.2373569663614035E-10</v>
      </c>
      <c r="DG171" s="12">
        <f t="shared" si="490"/>
        <v>2.2373569663614035E-10</v>
      </c>
      <c r="DH171" s="12">
        <f t="shared" si="490"/>
        <v>2.2373569663614035E-10</v>
      </c>
      <c r="DI171" s="12">
        <f t="shared" si="490"/>
        <v>2.2373569663614035E-10</v>
      </c>
      <c r="DJ171" s="12">
        <f t="shared" si="490"/>
        <v>2.2373569663614035E-10</v>
      </c>
      <c r="DK171" s="12">
        <f t="shared" si="490"/>
        <v>2.2373569663614035E-10</v>
      </c>
      <c r="DL171" s="12">
        <f t="shared" si="490"/>
        <v>2.2373569663614035E-10</v>
      </c>
      <c r="DM171" s="12">
        <f t="shared" si="490"/>
        <v>2.2373569663614035E-10</v>
      </c>
      <c r="DN171" s="12">
        <f t="shared" si="490"/>
        <v>2.2373569663614035E-10</v>
      </c>
      <c r="DO171" s="12">
        <f t="shared" si="490"/>
        <v>2.2373569663614035E-10</v>
      </c>
      <c r="DP171" s="12">
        <f t="shared" si="490"/>
        <v>2.2373569663614035E-10</v>
      </c>
      <c r="DQ171" s="12">
        <f t="shared" ref="DQ171:GB171" si="491" xml:space="preserve"> DQ169 - DQ170</f>
        <v>2.2373569663614035E-10</v>
      </c>
      <c r="DR171" s="12">
        <f t="shared" si="491"/>
        <v>2.2373569663614035E-10</v>
      </c>
      <c r="DS171" s="12">
        <f t="shared" si="491"/>
        <v>2.2373569663614035E-10</v>
      </c>
      <c r="DT171" s="12">
        <f t="shared" si="491"/>
        <v>2.2373569663614035E-10</v>
      </c>
      <c r="DU171" s="12">
        <f t="shared" si="491"/>
        <v>2.2373569663614035E-10</v>
      </c>
      <c r="DV171" s="12">
        <f t="shared" si="491"/>
        <v>2.2373569663614035E-10</v>
      </c>
      <c r="DW171" s="12">
        <f t="shared" si="491"/>
        <v>2.2373569663614035E-10</v>
      </c>
      <c r="DX171" s="12">
        <f t="shared" si="491"/>
        <v>2.2373569663614035E-10</v>
      </c>
      <c r="DY171" s="12">
        <f t="shared" si="491"/>
        <v>2.2373569663614035E-10</v>
      </c>
      <c r="DZ171" s="12">
        <f t="shared" si="491"/>
        <v>2.2373569663614035E-10</v>
      </c>
      <c r="EA171" s="12">
        <f t="shared" si="491"/>
        <v>2.2373569663614035E-10</v>
      </c>
      <c r="EB171" s="12">
        <f t="shared" si="491"/>
        <v>2.2373569663614035E-10</v>
      </c>
      <c r="EC171" s="12">
        <f t="shared" si="491"/>
        <v>2.2373569663614035E-10</v>
      </c>
      <c r="ED171" s="12">
        <f t="shared" si="491"/>
        <v>2.2373569663614035E-10</v>
      </c>
      <c r="EE171" s="12">
        <f t="shared" si="491"/>
        <v>2.2373569663614035E-10</v>
      </c>
      <c r="EF171" s="12">
        <f t="shared" si="491"/>
        <v>2.2373569663614035E-10</v>
      </c>
      <c r="EG171" s="12">
        <f t="shared" si="491"/>
        <v>2.2373569663614035E-10</v>
      </c>
      <c r="EH171" s="12">
        <f t="shared" si="491"/>
        <v>2.2373569663614035E-10</v>
      </c>
      <c r="EI171" s="12">
        <f t="shared" si="491"/>
        <v>2.2373569663614035E-10</v>
      </c>
      <c r="EJ171" s="12">
        <f t="shared" si="491"/>
        <v>2.2373569663614035E-10</v>
      </c>
      <c r="EK171" s="12">
        <f t="shared" si="491"/>
        <v>2.2373569663614035E-10</v>
      </c>
      <c r="EL171" s="12">
        <f t="shared" si="491"/>
        <v>2.2373569663614035E-10</v>
      </c>
      <c r="EM171" s="12">
        <f t="shared" si="491"/>
        <v>2.2373569663614035E-10</v>
      </c>
      <c r="EN171" s="12">
        <f t="shared" si="491"/>
        <v>2.2373569663614035E-10</v>
      </c>
      <c r="EO171" s="12">
        <f t="shared" si="491"/>
        <v>2.2373569663614035E-10</v>
      </c>
      <c r="EP171" s="12">
        <f t="shared" si="491"/>
        <v>2.2373569663614035E-10</v>
      </c>
      <c r="EQ171" s="12">
        <f t="shared" si="491"/>
        <v>2.2373569663614035E-10</v>
      </c>
      <c r="ER171" s="12">
        <f t="shared" si="491"/>
        <v>2.2373569663614035E-10</v>
      </c>
      <c r="ES171" s="12">
        <f t="shared" si="491"/>
        <v>2.2373569663614035E-10</v>
      </c>
      <c r="ET171" s="12">
        <f t="shared" si="491"/>
        <v>2.2373569663614035E-10</v>
      </c>
      <c r="EU171" s="12">
        <f t="shared" si="491"/>
        <v>2.2373569663614035E-10</v>
      </c>
      <c r="EV171" s="12">
        <f t="shared" si="491"/>
        <v>2.2373569663614035E-10</v>
      </c>
      <c r="EW171" s="12">
        <f t="shared" si="491"/>
        <v>2.2373569663614035E-10</v>
      </c>
      <c r="EX171" s="12">
        <f t="shared" si="491"/>
        <v>2.2373569663614035E-10</v>
      </c>
      <c r="EY171" s="12">
        <f t="shared" si="491"/>
        <v>2.2373569663614035E-10</v>
      </c>
      <c r="EZ171" s="12">
        <f t="shared" si="491"/>
        <v>2.2373569663614035E-10</v>
      </c>
      <c r="FA171" s="12">
        <f t="shared" si="491"/>
        <v>2.2373569663614035E-10</v>
      </c>
      <c r="FB171" s="12">
        <f t="shared" si="491"/>
        <v>2.2373569663614035E-10</v>
      </c>
      <c r="FC171" s="12">
        <f t="shared" si="491"/>
        <v>2.2373569663614035E-10</v>
      </c>
      <c r="FD171" s="12">
        <f t="shared" si="491"/>
        <v>2.2373569663614035E-10</v>
      </c>
      <c r="FE171" s="12">
        <f t="shared" si="491"/>
        <v>2.2373569663614035E-10</v>
      </c>
      <c r="FF171" s="12">
        <f t="shared" si="491"/>
        <v>2.2373569663614035E-10</v>
      </c>
      <c r="FG171" s="12">
        <f t="shared" si="491"/>
        <v>2.2373569663614035E-10</v>
      </c>
      <c r="FH171" s="12">
        <f t="shared" si="491"/>
        <v>2.2373569663614035E-10</v>
      </c>
      <c r="FI171" s="12">
        <f t="shared" si="491"/>
        <v>2.2373569663614035E-10</v>
      </c>
      <c r="FJ171" s="12">
        <f t="shared" si="491"/>
        <v>2.2373569663614035E-10</v>
      </c>
      <c r="FK171" s="12">
        <f t="shared" si="491"/>
        <v>2.2373569663614035E-10</v>
      </c>
      <c r="FL171" s="12">
        <f t="shared" si="491"/>
        <v>2.2373569663614035E-10</v>
      </c>
      <c r="FM171" s="12">
        <f t="shared" si="491"/>
        <v>2.2373569663614035E-10</v>
      </c>
      <c r="FN171" s="12">
        <f t="shared" si="491"/>
        <v>2.2373569663614035E-10</v>
      </c>
      <c r="FO171" s="12">
        <f t="shared" si="491"/>
        <v>2.2373569663614035E-10</v>
      </c>
      <c r="FP171" s="12">
        <f t="shared" si="491"/>
        <v>2.2373569663614035E-10</v>
      </c>
      <c r="FQ171" s="12">
        <f t="shared" si="491"/>
        <v>2.2373569663614035E-10</v>
      </c>
      <c r="FR171" s="12">
        <f t="shared" si="491"/>
        <v>2.2373569663614035E-10</v>
      </c>
      <c r="FS171" s="12">
        <f t="shared" si="491"/>
        <v>2.2373569663614035E-10</v>
      </c>
      <c r="FT171" s="12">
        <f t="shared" si="491"/>
        <v>2.2373569663614035E-10</v>
      </c>
      <c r="FU171" s="12">
        <f t="shared" si="491"/>
        <v>2.2373569663614035E-10</v>
      </c>
      <c r="FV171" s="12">
        <f t="shared" si="491"/>
        <v>2.2373569663614035E-10</v>
      </c>
      <c r="FW171" s="12">
        <f t="shared" si="491"/>
        <v>2.2373569663614035E-10</v>
      </c>
      <c r="FX171" s="12">
        <f t="shared" si="491"/>
        <v>2.2373569663614035E-10</v>
      </c>
      <c r="FY171" s="12">
        <f t="shared" si="491"/>
        <v>2.2373569663614035E-10</v>
      </c>
      <c r="FZ171" s="12">
        <f t="shared" si="491"/>
        <v>2.2373569663614035E-10</v>
      </c>
      <c r="GA171" s="12">
        <f t="shared" si="491"/>
        <v>2.2373569663614035E-10</v>
      </c>
      <c r="GB171" s="12">
        <f t="shared" si="491"/>
        <v>2.2373569663614035E-10</v>
      </c>
      <c r="GC171" s="12">
        <f t="shared" ref="GC171:GJ171" si="492" xml:space="preserve"> GC169 - GC170</f>
        <v>2.2373569663614035E-10</v>
      </c>
      <c r="GD171" s="12">
        <f t="shared" si="492"/>
        <v>2.2373569663614035E-10</v>
      </c>
      <c r="GE171" s="12">
        <f t="shared" si="492"/>
        <v>2.2373569663614035E-10</v>
      </c>
      <c r="GF171" s="12">
        <f t="shared" si="492"/>
        <v>2.2373569663614035E-10</v>
      </c>
      <c r="GG171" s="12">
        <f t="shared" si="492"/>
        <v>2.2373569663614035E-10</v>
      </c>
      <c r="GH171" s="12">
        <f t="shared" si="492"/>
        <v>2.2373569663614035E-10</v>
      </c>
      <c r="GI171" s="12">
        <f t="shared" si="492"/>
        <v>2.2373569663614035E-10</v>
      </c>
      <c r="GJ171" s="12">
        <f t="shared" si="492"/>
        <v>2.2373569663614035E-10</v>
      </c>
    </row>
    <row r="173" spans="1:192" x14ac:dyDescent="0.25">
      <c r="E173" s="12" t="str">
        <f t="shared" ref="E173:AJ173" si="493" xml:space="preserve"> E$179</f>
        <v>Shareholder loan balance BEG</v>
      </c>
      <c r="F173" s="12">
        <f t="shared" si="493"/>
        <v>0</v>
      </c>
      <c r="G173" s="12" t="str">
        <f t="shared" si="493"/>
        <v>$ 000s</v>
      </c>
      <c r="H173" s="12">
        <f t="shared" si="493"/>
        <v>0</v>
      </c>
      <c r="I173" s="12">
        <f t="shared" si="493"/>
        <v>0</v>
      </c>
      <c r="J173" s="12">
        <f t="shared" si="493"/>
        <v>0</v>
      </c>
      <c r="K173" s="12">
        <f t="shared" si="493"/>
        <v>0</v>
      </c>
      <c r="L173" s="12">
        <f t="shared" si="493"/>
        <v>0</v>
      </c>
      <c r="M173" s="12">
        <f t="shared" si="493"/>
        <v>0</v>
      </c>
      <c r="N173" s="12">
        <f t="shared" si="493"/>
        <v>0</v>
      </c>
      <c r="O173" s="12">
        <f t="shared" si="493"/>
        <v>0</v>
      </c>
      <c r="P173" s="12">
        <f t="shared" si="493"/>
        <v>0</v>
      </c>
      <c r="Q173" s="12">
        <f t="shared" si="493"/>
        <v>90965.413482615302</v>
      </c>
      <c r="R173" s="12">
        <f t="shared" si="493"/>
        <v>89107.837456774956</v>
      </c>
      <c r="S173" s="12">
        <f t="shared" si="493"/>
        <v>87779.100575390868</v>
      </c>
      <c r="T173" s="12">
        <f t="shared" si="493"/>
        <v>87131.133279214686</v>
      </c>
      <c r="U173" s="12">
        <f t="shared" si="493"/>
        <v>86514.770127631942</v>
      </c>
      <c r="V173" s="12">
        <f t="shared" si="493"/>
        <v>85849.506755621318</v>
      </c>
      <c r="W173" s="12">
        <f t="shared" si="493"/>
        <v>85222.698501955063</v>
      </c>
      <c r="X173" s="12">
        <f t="shared" si="493"/>
        <v>84531.879182516015</v>
      </c>
      <c r="Y173" s="12">
        <f t="shared" si="493"/>
        <v>83864.805829167657</v>
      </c>
      <c r="Z173" s="12">
        <f t="shared" si="493"/>
        <v>83174.560402620205</v>
      </c>
      <c r="AA173" s="12">
        <f t="shared" si="493"/>
        <v>82500.859847648826</v>
      </c>
      <c r="AB173" s="12">
        <f t="shared" si="493"/>
        <v>81777.069080739559</v>
      </c>
      <c r="AC173" s="12">
        <f t="shared" si="493"/>
        <v>81081.848954499568</v>
      </c>
      <c r="AD173" s="12">
        <f t="shared" si="493"/>
        <v>80335.988205704722</v>
      </c>
      <c r="AE173" s="12">
        <f t="shared" si="493"/>
        <v>79625.059203723693</v>
      </c>
      <c r="AF173" s="12">
        <f t="shared" si="493"/>
        <v>78848.754313271158</v>
      </c>
      <c r="AG173" s="12">
        <f t="shared" si="493"/>
        <v>78092.987323499008</v>
      </c>
      <c r="AH173" s="12">
        <f t="shared" si="493"/>
        <v>77310.872515249663</v>
      </c>
      <c r="AI173" s="12">
        <f t="shared" si="493"/>
        <v>76542.133937369668</v>
      </c>
      <c r="AJ173" s="12">
        <f t="shared" si="493"/>
        <v>75720.930037475133</v>
      </c>
      <c r="AK173" s="12">
        <f t="shared" ref="AK173:CV173" si="494" xml:space="preserve"> AK$179</f>
        <v>74924.359852538983</v>
      </c>
      <c r="AL173" s="12">
        <f t="shared" si="494"/>
        <v>74074.517320687504</v>
      </c>
      <c r="AM173" s="12">
        <f t="shared" si="494"/>
        <v>73255.083489489873</v>
      </c>
      <c r="AN173" s="12">
        <f t="shared" si="494"/>
        <v>72367.968562563445</v>
      </c>
      <c r="AO173" s="12">
        <f t="shared" si="494"/>
        <v>71497.127484560799</v>
      </c>
      <c r="AP173" s="12">
        <f t="shared" si="494"/>
        <v>70595.640626402223</v>
      </c>
      <c r="AQ173" s="12">
        <f t="shared" si="494"/>
        <v>69703.226489431021</v>
      </c>
      <c r="AR173" s="12">
        <f t="shared" si="494"/>
        <v>68754.811582997223</v>
      </c>
      <c r="AS173" s="12">
        <f t="shared" si="494"/>
        <v>67825.825514827229</v>
      </c>
      <c r="AT173" s="12">
        <f t="shared" si="494"/>
        <v>66839.668431635524</v>
      </c>
      <c r="AU173" s="12">
        <f t="shared" si="494"/>
        <v>65877.998607034009</v>
      </c>
      <c r="AV173" s="12">
        <f t="shared" si="494"/>
        <v>64844.99471816689</v>
      </c>
      <c r="AW173" s="12">
        <f t="shared" si="494"/>
        <v>63822.512310309685</v>
      </c>
      <c r="AX173" s="12">
        <f t="shared" si="494"/>
        <v>57975.071896109992</v>
      </c>
      <c r="AY173" s="12">
        <f t="shared" si="494"/>
        <v>51993.966273096776</v>
      </c>
      <c r="AZ173" s="12">
        <f t="shared" si="494"/>
        <v>40926.059631614538</v>
      </c>
      <c r="BA173" s="12">
        <f t="shared" si="494"/>
        <v>29580.315189063367</v>
      </c>
      <c r="BB173" s="12">
        <f t="shared" si="494"/>
        <v>17680.502132956164</v>
      </c>
      <c r="BC173" s="12">
        <f t="shared" si="494"/>
        <v>5753.6787272934125</v>
      </c>
      <c r="BD173" s="12">
        <f t="shared" si="494"/>
        <v>0</v>
      </c>
      <c r="BE173" s="12">
        <f t="shared" si="494"/>
        <v>0</v>
      </c>
      <c r="BF173" s="12">
        <f t="shared" si="494"/>
        <v>0</v>
      </c>
      <c r="BG173" s="12">
        <f t="shared" si="494"/>
        <v>0</v>
      </c>
      <c r="BH173" s="12">
        <f t="shared" si="494"/>
        <v>0</v>
      </c>
      <c r="BI173" s="12">
        <f t="shared" si="494"/>
        <v>0</v>
      </c>
      <c r="BJ173" s="12">
        <f t="shared" si="494"/>
        <v>0</v>
      </c>
      <c r="BK173" s="12">
        <f t="shared" si="494"/>
        <v>0</v>
      </c>
      <c r="BL173" s="12">
        <f t="shared" si="494"/>
        <v>0</v>
      </c>
      <c r="BM173" s="12">
        <f t="shared" si="494"/>
        <v>0</v>
      </c>
      <c r="BN173" s="12">
        <f t="shared" si="494"/>
        <v>0</v>
      </c>
      <c r="BO173" s="12">
        <f t="shared" si="494"/>
        <v>0</v>
      </c>
      <c r="BP173" s="12">
        <f t="shared" si="494"/>
        <v>0</v>
      </c>
      <c r="BQ173" s="12">
        <f t="shared" si="494"/>
        <v>0</v>
      </c>
      <c r="BR173" s="12">
        <f t="shared" si="494"/>
        <v>0</v>
      </c>
      <c r="BS173" s="12">
        <f t="shared" si="494"/>
        <v>0</v>
      </c>
      <c r="BT173" s="12">
        <f t="shared" si="494"/>
        <v>0</v>
      </c>
      <c r="BU173" s="12">
        <f t="shared" si="494"/>
        <v>0</v>
      </c>
      <c r="BV173" s="12">
        <f t="shared" si="494"/>
        <v>0</v>
      </c>
      <c r="BW173" s="12">
        <f t="shared" si="494"/>
        <v>0</v>
      </c>
      <c r="BX173" s="12">
        <f t="shared" si="494"/>
        <v>0</v>
      </c>
      <c r="BY173" s="12">
        <f t="shared" si="494"/>
        <v>0</v>
      </c>
      <c r="BZ173" s="12">
        <f t="shared" si="494"/>
        <v>0</v>
      </c>
      <c r="CA173" s="12">
        <f t="shared" si="494"/>
        <v>0</v>
      </c>
      <c r="CB173" s="12">
        <f t="shared" si="494"/>
        <v>0</v>
      </c>
      <c r="CC173" s="12">
        <f t="shared" si="494"/>
        <v>0</v>
      </c>
      <c r="CD173" s="12">
        <f t="shared" si="494"/>
        <v>0</v>
      </c>
      <c r="CE173" s="12">
        <f t="shared" si="494"/>
        <v>0</v>
      </c>
      <c r="CF173" s="12">
        <f t="shared" si="494"/>
        <v>0</v>
      </c>
      <c r="CG173" s="12">
        <f t="shared" si="494"/>
        <v>0</v>
      </c>
      <c r="CH173" s="12">
        <f t="shared" si="494"/>
        <v>0</v>
      </c>
      <c r="CI173" s="12">
        <f t="shared" si="494"/>
        <v>0</v>
      </c>
      <c r="CJ173" s="12">
        <f t="shared" si="494"/>
        <v>0</v>
      </c>
      <c r="CK173" s="12">
        <f t="shared" si="494"/>
        <v>0</v>
      </c>
      <c r="CL173" s="12">
        <f t="shared" si="494"/>
        <v>0</v>
      </c>
      <c r="CM173" s="12">
        <f t="shared" si="494"/>
        <v>0</v>
      </c>
      <c r="CN173" s="12">
        <f t="shared" si="494"/>
        <v>0</v>
      </c>
      <c r="CO173" s="12">
        <f t="shared" si="494"/>
        <v>0</v>
      </c>
      <c r="CP173" s="12">
        <f t="shared" si="494"/>
        <v>0</v>
      </c>
      <c r="CQ173" s="12">
        <f t="shared" si="494"/>
        <v>0</v>
      </c>
      <c r="CR173" s="12">
        <f t="shared" si="494"/>
        <v>0</v>
      </c>
      <c r="CS173" s="12">
        <f t="shared" si="494"/>
        <v>0</v>
      </c>
      <c r="CT173" s="12">
        <f t="shared" si="494"/>
        <v>0</v>
      </c>
      <c r="CU173" s="12">
        <f t="shared" si="494"/>
        <v>0</v>
      </c>
      <c r="CV173" s="12">
        <f t="shared" si="494"/>
        <v>0</v>
      </c>
      <c r="CW173" s="12">
        <f t="shared" ref="CW173:FH173" si="495" xml:space="preserve"> CW$179</f>
        <v>0</v>
      </c>
      <c r="CX173" s="12">
        <f t="shared" si="495"/>
        <v>0</v>
      </c>
      <c r="CY173" s="12">
        <f t="shared" si="495"/>
        <v>0</v>
      </c>
      <c r="CZ173" s="12">
        <f t="shared" si="495"/>
        <v>0</v>
      </c>
      <c r="DA173" s="12">
        <f t="shared" si="495"/>
        <v>0</v>
      </c>
      <c r="DB173" s="12">
        <f t="shared" si="495"/>
        <v>0</v>
      </c>
      <c r="DC173" s="12">
        <f t="shared" si="495"/>
        <v>0</v>
      </c>
      <c r="DD173" s="12">
        <f t="shared" si="495"/>
        <v>0</v>
      </c>
      <c r="DE173" s="12">
        <f t="shared" si="495"/>
        <v>0</v>
      </c>
      <c r="DF173" s="12">
        <f t="shared" si="495"/>
        <v>0</v>
      </c>
      <c r="DG173" s="12">
        <f t="shared" si="495"/>
        <v>0</v>
      </c>
      <c r="DH173" s="12">
        <f t="shared" si="495"/>
        <v>0</v>
      </c>
      <c r="DI173" s="12">
        <f t="shared" si="495"/>
        <v>0</v>
      </c>
      <c r="DJ173" s="12">
        <f t="shared" si="495"/>
        <v>0</v>
      </c>
      <c r="DK173" s="12">
        <f t="shared" si="495"/>
        <v>0</v>
      </c>
      <c r="DL173" s="12">
        <f t="shared" si="495"/>
        <v>0</v>
      </c>
      <c r="DM173" s="12">
        <f t="shared" si="495"/>
        <v>0</v>
      </c>
      <c r="DN173" s="12">
        <f t="shared" si="495"/>
        <v>0</v>
      </c>
      <c r="DO173" s="12">
        <f t="shared" si="495"/>
        <v>0</v>
      </c>
      <c r="DP173" s="12">
        <f t="shared" si="495"/>
        <v>0</v>
      </c>
      <c r="DQ173" s="12">
        <f t="shared" si="495"/>
        <v>0</v>
      </c>
      <c r="DR173" s="12">
        <f t="shared" si="495"/>
        <v>0</v>
      </c>
      <c r="DS173" s="12">
        <f t="shared" si="495"/>
        <v>0</v>
      </c>
      <c r="DT173" s="12">
        <f t="shared" si="495"/>
        <v>0</v>
      </c>
      <c r="DU173" s="12">
        <f t="shared" si="495"/>
        <v>0</v>
      </c>
      <c r="DV173" s="12">
        <f t="shared" si="495"/>
        <v>0</v>
      </c>
      <c r="DW173" s="12">
        <f t="shared" si="495"/>
        <v>0</v>
      </c>
      <c r="DX173" s="12">
        <f t="shared" si="495"/>
        <v>0</v>
      </c>
      <c r="DY173" s="12">
        <f t="shared" si="495"/>
        <v>0</v>
      </c>
      <c r="DZ173" s="12">
        <f t="shared" si="495"/>
        <v>0</v>
      </c>
      <c r="EA173" s="12">
        <f t="shared" si="495"/>
        <v>0</v>
      </c>
      <c r="EB173" s="12">
        <f t="shared" si="495"/>
        <v>0</v>
      </c>
      <c r="EC173" s="12">
        <f t="shared" si="495"/>
        <v>0</v>
      </c>
      <c r="ED173" s="12">
        <f t="shared" si="495"/>
        <v>0</v>
      </c>
      <c r="EE173" s="12">
        <f t="shared" si="495"/>
        <v>0</v>
      </c>
      <c r="EF173" s="12">
        <f t="shared" si="495"/>
        <v>0</v>
      </c>
      <c r="EG173" s="12">
        <f t="shared" si="495"/>
        <v>0</v>
      </c>
      <c r="EH173" s="12">
        <f t="shared" si="495"/>
        <v>0</v>
      </c>
      <c r="EI173" s="12">
        <f t="shared" si="495"/>
        <v>0</v>
      </c>
      <c r="EJ173" s="12">
        <f t="shared" si="495"/>
        <v>0</v>
      </c>
      <c r="EK173" s="12">
        <f t="shared" si="495"/>
        <v>0</v>
      </c>
      <c r="EL173" s="12">
        <f t="shared" si="495"/>
        <v>0</v>
      </c>
      <c r="EM173" s="12">
        <f t="shared" si="495"/>
        <v>0</v>
      </c>
      <c r="EN173" s="12">
        <f t="shared" si="495"/>
        <v>0</v>
      </c>
      <c r="EO173" s="12">
        <f t="shared" si="495"/>
        <v>0</v>
      </c>
      <c r="EP173" s="12">
        <f t="shared" si="495"/>
        <v>0</v>
      </c>
      <c r="EQ173" s="12">
        <f t="shared" si="495"/>
        <v>0</v>
      </c>
      <c r="ER173" s="12">
        <f t="shared" si="495"/>
        <v>0</v>
      </c>
      <c r="ES173" s="12">
        <f t="shared" si="495"/>
        <v>0</v>
      </c>
      <c r="ET173" s="12">
        <f t="shared" si="495"/>
        <v>0</v>
      </c>
      <c r="EU173" s="12">
        <f t="shared" si="495"/>
        <v>0</v>
      </c>
      <c r="EV173" s="12">
        <f t="shared" si="495"/>
        <v>0</v>
      </c>
      <c r="EW173" s="12">
        <f t="shared" si="495"/>
        <v>0</v>
      </c>
      <c r="EX173" s="12">
        <f t="shared" si="495"/>
        <v>0</v>
      </c>
      <c r="EY173" s="12">
        <f t="shared" si="495"/>
        <v>0</v>
      </c>
      <c r="EZ173" s="12">
        <f t="shared" si="495"/>
        <v>0</v>
      </c>
      <c r="FA173" s="12">
        <f t="shared" si="495"/>
        <v>0</v>
      </c>
      <c r="FB173" s="12">
        <f t="shared" si="495"/>
        <v>0</v>
      </c>
      <c r="FC173" s="12">
        <f t="shared" si="495"/>
        <v>0</v>
      </c>
      <c r="FD173" s="12">
        <f t="shared" si="495"/>
        <v>0</v>
      </c>
      <c r="FE173" s="12">
        <f t="shared" si="495"/>
        <v>0</v>
      </c>
      <c r="FF173" s="12">
        <f t="shared" si="495"/>
        <v>0</v>
      </c>
      <c r="FG173" s="12">
        <f t="shared" si="495"/>
        <v>0</v>
      </c>
      <c r="FH173" s="12">
        <f t="shared" si="495"/>
        <v>0</v>
      </c>
      <c r="FI173" s="12">
        <f t="shared" ref="FI173:GJ173" si="496" xml:space="preserve"> FI$179</f>
        <v>0</v>
      </c>
      <c r="FJ173" s="12">
        <f t="shared" si="496"/>
        <v>0</v>
      </c>
      <c r="FK173" s="12">
        <f t="shared" si="496"/>
        <v>0</v>
      </c>
      <c r="FL173" s="12">
        <f t="shared" si="496"/>
        <v>0</v>
      </c>
      <c r="FM173" s="12">
        <f t="shared" si="496"/>
        <v>0</v>
      </c>
      <c r="FN173" s="12">
        <f t="shared" si="496"/>
        <v>0</v>
      </c>
      <c r="FO173" s="12">
        <f t="shared" si="496"/>
        <v>0</v>
      </c>
      <c r="FP173" s="12">
        <f t="shared" si="496"/>
        <v>0</v>
      </c>
      <c r="FQ173" s="12">
        <f t="shared" si="496"/>
        <v>0</v>
      </c>
      <c r="FR173" s="12">
        <f t="shared" si="496"/>
        <v>0</v>
      </c>
      <c r="FS173" s="12">
        <f t="shared" si="496"/>
        <v>0</v>
      </c>
      <c r="FT173" s="12">
        <f t="shared" si="496"/>
        <v>0</v>
      </c>
      <c r="FU173" s="12">
        <f t="shared" si="496"/>
        <v>0</v>
      </c>
      <c r="FV173" s="12">
        <f t="shared" si="496"/>
        <v>0</v>
      </c>
      <c r="FW173" s="12">
        <f t="shared" si="496"/>
        <v>0</v>
      </c>
      <c r="FX173" s="12">
        <f t="shared" si="496"/>
        <v>0</v>
      </c>
      <c r="FY173" s="12">
        <f t="shared" si="496"/>
        <v>0</v>
      </c>
      <c r="FZ173" s="12">
        <f t="shared" si="496"/>
        <v>0</v>
      </c>
      <c r="GA173" s="12">
        <f t="shared" si="496"/>
        <v>0</v>
      </c>
      <c r="GB173" s="12">
        <f t="shared" si="496"/>
        <v>0</v>
      </c>
      <c r="GC173" s="12">
        <f t="shared" si="496"/>
        <v>0</v>
      </c>
      <c r="GD173" s="12">
        <f t="shared" si="496"/>
        <v>0</v>
      </c>
      <c r="GE173" s="12">
        <f t="shared" si="496"/>
        <v>0</v>
      </c>
      <c r="GF173" s="12">
        <f t="shared" si="496"/>
        <v>0</v>
      </c>
      <c r="GG173" s="12">
        <f t="shared" si="496"/>
        <v>0</v>
      </c>
      <c r="GH173" s="12">
        <f t="shared" si="496"/>
        <v>0</v>
      </c>
      <c r="GI173" s="12">
        <f t="shared" si="496"/>
        <v>0</v>
      </c>
      <c r="GJ173" s="12">
        <f t="shared" si="496"/>
        <v>0</v>
      </c>
    </row>
    <row r="174" spans="1:192" x14ac:dyDescent="0.25">
      <c r="E174" s="12" t="str">
        <f t="shared" ref="E174:AJ174" si="497" xml:space="preserve"> E$171</f>
        <v>Cash availble for shareholder loan repayment</v>
      </c>
      <c r="F174" s="12">
        <f t="shared" si="497"/>
        <v>0</v>
      </c>
      <c r="G174" s="12" t="str">
        <f t="shared" si="497"/>
        <v>$ 000s</v>
      </c>
      <c r="H174" s="12">
        <f t="shared" si="497"/>
        <v>0</v>
      </c>
      <c r="I174" s="12">
        <f t="shared" si="497"/>
        <v>0</v>
      </c>
      <c r="J174" s="12">
        <f t="shared" si="497"/>
        <v>0</v>
      </c>
      <c r="K174" s="12">
        <f t="shared" si="497"/>
        <v>0</v>
      </c>
      <c r="L174" s="12">
        <f t="shared" si="497"/>
        <v>0</v>
      </c>
      <c r="M174" s="12">
        <f t="shared" si="497"/>
        <v>1.5860723215155303E-4</v>
      </c>
      <c r="N174" s="12">
        <f t="shared" si="497"/>
        <v>0</v>
      </c>
      <c r="O174" s="12">
        <f t="shared" si="497"/>
        <v>0</v>
      </c>
      <c r="P174" s="12">
        <f t="shared" si="497"/>
        <v>2.6618400179359014E-3</v>
      </c>
      <c r="Q174" s="12">
        <f t="shared" si="497"/>
        <v>1857.5760258403407</v>
      </c>
      <c r="R174" s="12">
        <f t="shared" si="497"/>
        <v>1328.7368813840844</v>
      </c>
      <c r="S174" s="12">
        <f t="shared" si="497"/>
        <v>647.96729617617757</v>
      </c>
      <c r="T174" s="12">
        <f t="shared" si="497"/>
        <v>616.36315158273965</v>
      </c>
      <c r="U174" s="12">
        <f t="shared" si="497"/>
        <v>665.26337201062825</v>
      </c>
      <c r="V174" s="12">
        <f t="shared" si="497"/>
        <v>626.80825366625186</v>
      </c>
      <c r="W174" s="12">
        <f t="shared" si="497"/>
        <v>690.81931943904328</v>
      </c>
      <c r="X174" s="12">
        <f t="shared" si="497"/>
        <v>667.07335334836216</v>
      </c>
      <c r="Y174" s="12">
        <f t="shared" si="497"/>
        <v>690.24542654744664</v>
      </c>
      <c r="Z174" s="12">
        <f t="shared" si="497"/>
        <v>673.70055497137764</v>
      </c>
      <c r="AA174" s="12">
        <f t="shared" si="497"/>
        <v>723.79076690926195</v>
      </c>
      <c r="AB174" s="12">
        <f t="shared" si="497"/>
        <v>695.22012623998353</v>
      </c>
      <c r="AC174" s="12">
        <f t="shared" si="497"/>
        <v>745.8607487948475</v>
      </c>
      <c r="AD174" s="12">
        <f t="shared" si="497"/>
        <v>710.92900198102961</v>
      </c>
      <c r="AE174" s="12">
        <f t="shared" si="497"/>
        <v>776.30489045253398</v>
      </c>
      <c r="AF174" s="12">
        <f t="shared" si="497"/>
        <v>755.76698977215528</v>
      </c>
      <c r="AG174" s="12">
        <f t="shared" si="497"/>
        <v>782.11480824934415</v>
      </c>
      <c r="AH174" s="12">
        <f t="shared" si="497"/>
        <v>768.73857787999987</v>
      </c>
      <c r="AI174" s="12">
        <f t="shared" si="497"/>
        <v>821.20389989453633</v>
      </c>
      <c r="AJ174" s="12">
        <f t="shared" si="497"/>
        <v>796.57018493615578</v>
      </c>
      <c r="AK174" s="12">
        <f t="shared" ref="AK174:CV174" si="498" xml:space="preserve"> AK$171</f>
        <v>849.84253185148509</v>
      </c>
      <c r="AL174" s="12">
        <f t="shared" si="498"/>
        <v>819.43383119763348</v>
      </c>
      <c r="AM174" s="12">
        <f t="shared" si="498"/>
        <v>887.11492692643105</v>
      </c>
      <c r="AN174" s="12">
        <f t="shared" si="498"/>
        <v>870.84107800263928</v>
      </c>
      <c r="AO174" s="12">
        <f t="shared" si="498"/>
        <v>901.48685815857652</v>
      </c>
      <c r="AP174" s="12">
        <f t="shared" si="498"/>
        <v>892.41413697119606</v>
      </c>
      <c r="AQ174" s="12">
        <f t="shared" si="498"/>
        <v>948.41490643380212</v>
      </c>
      <c r="AR174" s="12">
        <f t="shared" si="498"/>
        <v>928.98606816999609</v>
      </c>
      <c r="AS174" s="12">
        <f t="shared" si="498"/>
        <v>986.1570831917029</v>
      </c>
      <c r="AT174" s="12">
        <f t="shared" si="498"/>
        <v>961.66982460151667</v>
      </c>
      <c r="AU174" s="12">
        <f t="shared" si="498"/>
        <v>1033.0038888671188</v>
      </c>
      <c r="AV174" s="12">
        <f t="shared" si="498"/>
        <v>1022.4824078572046</v>
      </c>
      <c r="AW174" s="12">
        <f t="shared" si="498"/>
        <v>5847.4404141996893</v>
      </c>
      <c r="AX174" s="12">
        <f t="shared" si="498"/>
        <v>5981.1056230132144</v>
      </c>
      <c r="AY174" s="12">
        <f t="shared" si="498"/>
        <v>11067.906641482241</v>
      </c>
      <c r="AZ174" s="12">
        <f t="shared" si="498"/>
        <v>11345.744442551169</v>
      </c>
      <c r="BA174" s="12">
        <f t="shared" si="498"/>
        <v>11899.813056107203</v>
      </c>
      <c r="BB174" s="12">
        <f t="shared" si="498"/>
        <v>11926.823405662752</v>
      </c>
      <c r="BC174" s="12">
        <f t="shared" si="498"/>
        <v>10370.029666972856</v>
      </c>
      <c r="BD174" s="12">
        <f t="shared" si="498"/>
        <v>11388.57472105578</v>
      </c>
      <c r="BE174" s="12">
        <f t="shared" si="498"/>
        <v>3176.6231255661278</v>
      </c>
      <c r="BF174" s="12">
        <f t="shared" si="498"/>
        <v>2.2373569663614035E-10</v>
      </c>
      <c r="BG174" s="12">
        <f t="shared" si="498"/>
        <v>2.2373569663614035E-10</v>
      </c>
      <c r="BH174" s="12">
        <f t="shared" si="498"/>
        <v>2.2373569663614035E-10</v>
      </c>
      <c r="BI174" s="12">
        <f t="shared" si="498"/>
        <v>2.2373569663614035E-10</v>
      </c>
      <c r="BJ174" s="12">
        <f t="shared" si="498"/>
        <v>2.2373569663614035E-10</v>
      </c>
      <c r="BK174" s="12">
        <f t="shared" si="498"/>
        <v>2.2373569663614035E-10</v>
      </c>
      <c r="BL174" s="12">
        <f t="shared" si="498"/>
        <v>2.2373569663614035E-10</v>
      </c>
      <c r="BM174" s="12">
        <f t="shared" si="498"/>
        <v>2.2373569663614035E-10</v>
      </c>
      <c r="BN174" s="12">
        <f t="shared" si="498"/>
        <v>2.2373569663614035E-10</v>
      </c>
      <c r="BO174" s="12">
        <f t="shared" si="498"/>
        <v>2.2373569663614035E-10</v>
      </c>
      <c r="BP174" s="12">
        <f t="shared" si="498"/>
        <v>2.2373569663614035E-10</v>
      </c>
      <c r="BQ174" s="12">
        <f t="shared" si="498"/>
        <v>2.2373569663614035E-10</v>
      </c>
      <c r="BR174" s="12">
        <f t="shared" si="498"/>
        <v>2.2373569663614035E-10</v>
      </c>
      <c r="BS174" s="12">
        <f t="shared" si="498"/>
        <v>2.2373569663614035E-10</v>
      </c>
      <c r="BT174" s="12">
        <f t="shared" si="498"/>
        <v>2.2373569663614035E-10</v>
      </c>
      <c r="BU174" s="12">
        <f t="shared" si="498"/>
        <v>2.2373569663614035E-10</v>
      </c>
      <c r="BV174" s="12">
        <f t="shared" si="498"/>
        <v>2.2373569663614035E-10</v>
      </c>
      <c r="BW174" s="12">
        <f t="shared" si="498"/>
        <v>2.2373569663614035E-10</v>
      </c>
      <c r="BX174" s="12">
        <f t="shared" si="498"/>
        <v>2.2373569663614035E-10</v>
      </c>
      <c r="BY174" s="12">
        <f t="shared" si="498"/>
        <v>2.2373569663614035E-10</v>
      </c>
      <c r="BZ174" s="12">
        <f t="shared" si="498"/>
        <v>2.2373569663614035E-10</v>
      </c>
      <c r="CA174" s="12">
        <f t="shared" si="498"/>
        <v>2.2373569663614035E-10</v>
      </c>
      <c r="CB174" s="12">
        <f t="shared" si="498"/>
        <v>2.2373569663614035E-10</v>
      </c>
      <c r="CC174" s="12">
        <f t="shared" si="498"/>
        <v>2.2373569663614035E-10</v>
      </c>
      <c r="CD174" s="12">
        <f t="shared" si="498"/>
        <v>2.2373569663614035E-10</v>
      </c>
      <c r="CE174" s="12">
        <f t="shared" si="498"/>
        <v>2.2373569663614035E-10</v>
      </c>
      <c r="CF174" s="12">
        <f t="shared" si="498"/>
        <v>2.2373569663614035E-10</v>
      </c>
      <c r="CG174" s="12">
        <f t="shared" si="498"/>
        <v>2.2373569663614035E-10</v>
      </c>
      <c r="CH174" s="12">
        <f t="shared" si="498"/>
        <v>2.2373569663614035E-10</v>
      </c>
      <c r="CI174" s="12">
        <f t="shared" si="498"/>
        <v>2.2373569663614035E-10</v>
      </c>
      <c r="CJ174" s="12">
        <f t="shared" si="498"/>
        <v>2.2373569663614035E-10</v>
      </c>
      <c r="CK174" s="12">
        <f t="shared" si="498"/>
        <v>2.2373569663614035E-10</v>
      </c>
      <c r="CL174" s="12">
        <f t="shared" si="498"/>
        <v>2.2373569663614035E-10</v>
      </c>
      <c r="CM174" s="12">
        <f t="shared" si="498"/>
        <v>2.2373569663614035E-10</v>
      </c>
      <c r="CN174" s="12">
        <f t="shared" si="498"/>
        <v>2.2373569663614035E-10</v>
      </c>
      <c r="CO174" s="12">
        <f t="shared" si="498"/>
        <v>2.2373569663614035E-10</v>
      </c>
      <c r="CP174" s="12">
        <f t="shared" si="498"/>
        <v>2.2373569663614035E-10</v>
      </c>
      <c r="CQ174" s="12">
        <f t="shared" si="498"/>
        <v>2.2373569663614035E-10</v>
      </c>
      <c r="CR174" s="12">
        <f t="shared" si="498"/>
        <v>2.2373569663614035E-10</v>
      </c>
      <c r="CS174" s="12">
        <f t="shared" si="498"/>
        <v>2.2373569663614035E-10</v>
      </c>
      <c r="CT174" s="12">
        <f t="shared" si="498"/>
        <v>2.2373569663614035E-10</v>
      </c>
      <c r="CU174" s="12">
        <f t="shared" si="498"/>
        <v>2.2373569663614035E-10</v>
      </c>
      <c r="CV174" s="12">
        <f t="shared" si="498"/>
        <v>2.2373569663614035E-10</v>
      </c>
      <c r="CW174" s="12">
        <f t="shared" ref="CW174:FH174" si="499" xml:space="preserve"> CW$171</f>
        <v>2.2373569663614035E-10</v>
      </c>
      <c r="CX174" s="12">
        <f t="shared" si="499"/>
        <v>2.2373569663614035E-10</v>
      </c>
      <c r="CY174" s="12">
        <f t="shared" si="499"/>
        <v>2.2373569663614035E-10</v>
      </c>
      <c r="CZ174" s="12">
        <f t="shared" si="499"/>
        <v>2.2373569663614035E-10</v>
      </c>
      <c r="DA174" s="12">
        <f t="shared" si="499"/>
        <v>2.2373569663614035E-10</v>
      </c>
      <c r="DB174" s="12">
        <f t="shared" si="499"/>
        <v>2.2373569663614035E-10</v>
      </c>
      <c r="DC174" s="12">
        <f t="shared" si="499"/>
        <v>2.2373569663614035E-10</v>
      </c>
      <c r="DD174" s="12">
        <f t="shared" si="499"/>
        <v>2.2373569663614035E-10</v>
      </c>
      <c r="DE174" s="12">
        <f t="shared" si="499"/>
        <v>2.2373569663614035E-10</v>
      </c>
      <c r="DF174" s="12">
        <f t="shared" si="499"/>
        <v>2.2373569663614035E-10</v>
      </c>
      <c r="DG174" s="12">
        <f t="shared" si="499"/>
        <v>2.2373569663614035E-10</v>
      </c>
      <c r="DH174" s="12">
        <f t="shared" si="499"/>
        <v>2.2373569663614035E-10</v>
      </c>
      <c r="DI174" s="12">
        <f t="shared" si="499"/>
        <v>2.2373569663614035E-10</v>
      </c>
      <c r="DJ174" s="12">
        <f t="shared" si="499"/>
        <v>2.2373569663614035E-10</v>
      </c>
      <c r="DK174" s="12">
        <f t="shared" si="499"/>
        <v>2.2373569663614035E-10</v>
      </c>
      <c r="DL174" s="12">
        <f t="shared" si="499"/>
        <v>2.2373569663614035E-10</v>
      </c>
      <c r="DM174" s="12">
        <f t="shared" si="499"/>
        <v>2.2373569663614035E-10</v>
      </c>
      <c r="DN174" s="12">
        <f t="shared" si="499"/>
        <v>2.2373569663614035E-10</v>
      </c>
      <c r="DO174" s="12">
        <f t="shared" si="499"/>
        <v>2.2373569663614035E-10</v>
      </c>
      <c r="DP174" s="12">
        <f t="shared" si="499"/>
        <v>2.2373569663614035E-10</v>
      </c>
      <c r="DQ174" s="12">
        <f t="shared" si="499"/>
        <v>2.2373569663614035E-10</v>
      </c>
      <c r="DR174" s="12">
        <f t="shared" si="499"/>
        <v>2.2373569663614035E-10</v>
      </c>
      <c r="DS174" s="12">
        <f t="shared" si="499"/>
        <v>2.2373569663614035E-10</v>
      </c>
      <c r="DT174" s="12">
        <f t="shared" si="499"/>
        <v>2.2373569663614035E-10</v>
      </c>
      <c r="DU174" s="12">
        <f t="shared" si="499"/>
        <v>2.2373569663614035E-10</v>
      </c>
      <c r="DV174" s="12">
        <f t="shared" si="499"/>
        <v>2.2373569663614035E-10</v>
      </c>
      <c r="DW174" s="12">
        <f t="shared" si="499"/>
        <v>2.2373569663614035E-10</v>
      </c>
      <c r="DX174" s="12">
        <f t="shared" si="499"/>
        <v>2.2373569663614035E-10</v>
      </c>
      <c r="DY174" s="12">
        <f t="shared" si="499"/>
        <v>2.2373569663614035E-10</v>
      </c>
      <c r="DZ174" s="12">
        <f t="shared" si="499"/>
        <v>2.2373569663614035E-10</v>
      </c>
      <c r="EA174" s="12">
        <f t="shared" si="499"/>
        <v>2.2373569663614035E-10</v>
      </c>
      <c r="EB174" s="12">
        <f t="shared" si="499"/>
        <v>2.2373569663614035E-10</v>
      </c>
      <c r="EC174" s="12">
        <f t="shared" si="499"/>
        <v>2.2373569663614035E-10</v>
      </c>
      <c r="ED174" s="12">
        <f t="shared" si="499"/>
        <v>2.2373569663614035E-10</v>
      </c>
      <c r="EE174" s="12">
        <f t="shared" si="499"/>
        <v>2.2373569663614035E-10</v>
      </c>
      <c r="EF174" s="12">
        <f t="shared" si="499"/>
        <v>2.2373569663614035E-10</v>
      </c>
      <c r="EG174" s="12">
        <f t="shared" si="499"/>
        <v>2.2373569663614035E-10</v>
      </c>
      <c r="EH174" s="12">
        <f t="shared" si="499"/>
        <v>2.2373569663614035E-10</v>
      </c>
      <c r="EI174" s="12">
        <f t="shared" si="499"/>
        <v>2.2373569663614035E-10</v>
      </c>
      <c r="EJ174" s="12">
        <f t="shared" si="499"/>
        <v>2.2373569663614035E-10</v>
      </c>
      <c r="EK174" s="12">
        <f t="shared" si="499"/>
        <v>2.2373569663614035E-10</v>
      </c>
      <c r="EL174" s="12">
        <f t="shared" si="499"/>
        <v>2.2373569663614035E-10</v>
      </c>
      <c r="EM174" s="12">
        <f t="shared" si="499"/>
        <v>2.2373569663614035E-10</v>
      </c>
      <c r="EN174" s="12">
        <f t="shared" si="499"/>
        <v>2.2373569663614035E-10</v>
      </c>
      <c r="EO174" s="12">
        <f t="shared" si="499"/>
        <v>2.2373569663614035E-10</v>
      </c>
      <c r="EP174" s="12">
        <f t="shared" si="499"/>
        <v>2.2373569663614035E-10</v>
      </c>
      <c r="EQ174" s="12">
        <f t="shared" si="499"/>
        <v>2.2373569663614035E-10</v>
      </c>
      <c r="ER174" s="12">
        <f t="shared" si="499"/>
        <v>2.2373569663614035E-10</v>
      </c>
      <c r="ES174" s="12">
        <f t="shared" si="499"/>
        <v>2.2373569663614035E-10</v>
      </c>
      <c r="ET174" s="12">
        <f t="shared" si="499"/>
        <v>2.2373569663614035E-10</v>
      </c>
      <c r="EU174" s="12">
        <f t="shared" si="499"/>
        <v>2.2373569663614035E-10</v>
      </c>
      <c r="EV174" s="12">
        <f t="shared" si="499"/>
        <v>2.2373569663614035E-10</v>
      </c>
      <c r="EW174" s="12">
        <f t="shared" si="499"/>
        <v>2.2373569663614035E-10</v>
      </c>
      <c r="EX174" s="12">
        <f t="shared" si="499"/>
        <v>2.2373569663614035E-10</v>
      </c>
      <c r="EY174" s="12">
        <f t="shared" si="499"/>
        <v>2.2373569663614035E-10</v>
      </c>
      <c r="EZ174" s="12">
        <f t="shared" si="499"/>
        <v>2.2373569663614035E-10</v>
      </c>
      <c r="FA174" s="12">
        <f t="shared" si="499"/>
        <v>2.2373569663614035E-10</v>
      </c>
      <c r="FB174" s="12">
        <f t="shared" si="499"/>
        <v>2.2373569663614035E-10</v>
      </c>
      <c r="FC174" s="12">
        <f t="shared" si="499"/>
        <v>2.2373569663614035E-10</v>
      </c>
      <c r="FD174" s="12">
        <f t="shared" si="499"/>
        <v>2.2373569663614035E-10</v>
      </c>
      <c r="FE174" s="12">
        <f t="shared" si="499"/>
        <v>2.2373569663614035E-10</v>
      </c>
      <c r="FF174" s="12">
        <f t="shared" si="499"/>
        <v>2.2373569663614035E-10</v>
      </c>
      <c r="FG174" s="12">
        <f t="shared" si="499"/>
        <v>2.2373569663614035E-10</v>
      </c>
      <c r="FH174" s="12">
        <f t="shared" si="499"/>
        <v>2.2373569663614035E-10</v>
      </c>
      <c r="FI174" s="12">
        <f t="shared" ref="FI174:GJ174" si="500" xml:space="preserve"> FI$171</f>
        <v>2.2373569663614035E-10</v>
      </c>
      <c r="FJ174" s="12">
        <f t="shared" si="500"/>
        <v>2.2373569663614035E-10</v>
      </c>
      <c r="FK174" s="12">
        <f t="shared" si="500"/>
        <v>2.2373569663614035E-10</v>
      </c>
      <c r="FL174" s="12">
        <f t="shared" si="500"/>
        <v>2.2373569663614035E-10</v>
      </c>
      <c r="FM174" s="12">
        <f t="shared" si="500"/>
        <v>2.2373569663614035E-10</v>
      </c>
      <c r="FN174" s="12">
        <f t="shared" si="500"/>
        <v>2.2373569663614035E-10</v>
      </c>
      <c r="FO174" s="12">
        <f t="shared" si="500"/>
        <v>2.2373569663614035E-10</v>
      </c>
      <c r="FP174" s="12">
        <f t="shared" si="500"/>
        <v>2.2373569663614035E-10</v>
      </c>
      <c r="FQ174" s="12">
        <f t="shared" si="500"/>
        <v>2.2373569663614035E-10</v>
      </c>
      <c r="FR174" s="12">
        <f t="shared" si="500"/>
        <v>2.2373569663614035E-10</v>
      </c>
      <c r="FS174" s="12">
        <f t="shared" si="500"/>
        <v>2.2373569663614035E-10</v>
      </c>
      <c r="FT174" s="12">
        <f t="shared" si="500"/>
        <v>2.2373569663614035E-10</v>
      </c>
      <c r="FU174" s="12">
        <f t="shared" si="500"/>
        <v>2.2373569663614035E-10</v>
      </c>
      <c r="FV174" s="12">
        <f t="shared" si="500"/>
        <v>2.2373569663614035E-10</v>
      </c>
      <c r="FW174" s="12">
        <f t="shared" si="500"/>
        <v>2.2373569663614035E-10</v>
      </c>
      <c r="FX174" s="12">
        <f t="shared" si="500"/>
        <v>2.2373569663614035E-10</v>
      </c>
      <c r="FY174" s="12">
        <f t="shared" si="500"/>
        <v>2.2373569663614035E-10</v>
      </c>
      <c r="FZ174" s="12">
        <f t="shared" si="500"/>
        <v>2.2373569663614035E-10</v>
      </c>
      <c r="GA174" s="12">
        <f t="shared" si="500"/>
        <v>2.2373569663614035E-10</v>
      </c>
      <c r="GB174" s="12">
        <f t="shared" si="500"/>
        <v>2.2373569663614035E-10</v>
      </c>
      <c r="GC174" s="12">
        <f t="shared" si="500"/>
        <v>2.2373569663614035E-10</v>
      </c>
      <c r="GD174" s="12">
        <f t="shared" si="500"/>
        <v>2.2373569663614035E-10</v>
      </c>
      <c r="GE174" s="12">
        <f t="shared" si="500"/>
        <v>2.2373569663614035E-10</v>
      </c>
      <c r="GF174" s="12">
        <f t="shared" si="500"/>
        <v>2.2373569663614035E-10</v>
      </c>
      <c r="GG174" s="12">
        <f t="shared" si="500"/>
        <v>2.2373569663614035E-10</v>
      </c>
      <c r="GH174" s="12">
        <f t="shared" si="500"/>
        <v>2.2373569663614035E-10</v>
      </c>
      <c r="GI174" s="12">
        <f t="shared" si="500"/>
        <v>2.2373569663614035E-10</v>
      </c>
      <c r="GJ174" s="12">
        <f t="shared" si="500"/>
        <v>2.2373569663614035E-10</v>
      </c>
    </row>
    <row r="175" spans="1:192" s="194" customFormat="1" x14ac:dyDescent="0.25">
      <c r="A175" s="142"/>
      <c r="B175" s="142"/>
      <c r="C175" s="143"/>
      <c r="D175" s="144"/>
      <c r="E175" s="193" t="s">
        <v>473</v>
      </c>
      <c r="F175" s="193"/>
      <c r="G175" s="193" t="str">
        <f xml:space="preserve"> SMU</f>
        <v>$ 000s</v>
      </c>
      <c r="H175" s="193">
        <f xml:space="preserve"> SUM(J175:GJ175)</f>
        <v>90965.413482615288</v>
      </c>
      <c r="I175" s="145"/>
      <c r="J175" s="193">
        <f t="shared" ref="J175:AO175" si="501" xml:space="preserve"> MIN(J173:J174)</f>
        <v>0</v>
      </c>
      <c r="K175" s="193">
        <f t="shared" si="501"/>
        <v>0</v>
      </c>
      <c r="L175" s="193">
        <f t="shared" si="501"/>
        <v>0</v>
      </c>
      <c r="M175" s="193">
        <f t="shared" si="501"/>
        <v>0</v>
      </c>
      <c r="N175" s="193">
        <f t="shared" si="501"/>
        <v>0</v>
      </c>
      <c r="O175" s="193">
        <f t="shared" si="501"/>
        <v>0</v>
      </c>
      <c r="P175" s="193">
        <f t="shared" si="501"/>
        <v>0</v>
      </c>
      <c r="Q175" s="193">
        <f t="shared" si="501"/>
        <v>1857.5760258403407</v>
      </c>
      <c r="R175" s="193">
        <f t="shared" si="501"/>
        <v>1328.7368813840844</v>
      </c>
      <c r="S175" s="193">
        <f t="shared" si="501"/>
        <v>647.96729617617757</v>
      </c>
      <c r="T175" s="193">
        <f t="shared" si="501"/>
        <v>616.36315158273965</v>
      </c>
      <c r="U175" s="193">
        <f t="shared" si="501"/>
        <v>665.26337201062825</v>
      </c>
      <c r="V175" s="193">
        <f t="shared" si="501"/>
        <v>626.80825366625186</v>
      </c>
      <c r="W175" s="193">
        <f t="shared" si="501"/>
        <v>690.81931943904328</v>
      </c>
      <c r="X175" s="193">
        <f t="shared" si="501"/>
        <v>667.07335334836216</v>
      </c>
      <c r="Y175" s="193">
        <f t="shared" si="501"/>
        <v>690.24542654744664</v>
      </c>
      <c r="Z175" s="193">
        <f t="shared" si="501"/>
        <v>673.70055497137764</v>
      </c>
      <c r="AA175" s="193">
        <f t="shared" si="501"/>
        <v>723.79076690926195</v>
      </c>
      <c r="AB175" s="193">
        <f t="shared" si="501"/>
        <v>695.22012623998353</v>
      </c>
      <c r="AC175" s="193">
        <f t="shared" si="501"/>
        <v>745.8607487948475</v>
      </c>
      <c r="AD175" s="193">
        <f t="shared" si="501"/>
        <v>710.92900198102961</v>
      </c>
      <c r="AE175" s="193">
        <f t="shared" si="501"/>
        <v>776.30489045253398</v>
      </c>
      <c r="AF175" s="193">
        <f t="shared" si="501"/>
        <v>755.76698977215528</v>
      </c>
      <c r="AG175" s="193">
        <f t="shared" si="501"/>
        <v>782.11480824934415</v>
      </c>
      <c r="AH175" s="193">
        <f t="shared" si="501"/>
        <v>768.73857787999987</v>
      </c>
      <c r="AI175" s="193">
        <f t="shared" si="501"/>
        <v>821.20389989453633</v>
      </c>
      <c r="AJ175" s="193">
        <f t="shared" si="501"/>
        <v>796.57018493615578</v>
      </c>
      <c r="AK175" s="193">
        <f t="shared" si="501"/>
        <v>849.84253185148509</v>
      </c>
      <c r="AL175" s="193">
        <f t="shared" si="501"/>
        <v>819.43383119763348</v>
      </c>
      <c r="AM175" s="193">
        <f t="shared" si="501"/>
        <v>887.11492692643105</v>
      </c>
      <c r="AN175" s="193">
        <f t="shared" si="501"/>
        <v>870.84107800263928</v>
      </c>
      <c r="AO175" s="193">
        <f t="shared" si="501"/>
        <v>901.48685815857652</v>
      </c>
      <c r="AP175" s="193">
        <f t="shared" ref="AP175:BD175" si="502" xml:space="preserve"> MIN(AP173:AP174)</f>
        <v>892.41413697119606</v>
      </c>
      <c r="AQ175" s="193">
        <f t="shared" si="502"/>
        <v>948.41490643380212</v>
      </c>
      <c r="AR175" s="193">
        <f t="shared" si="502"/>
        <v>928.98606816999609</v>
      </c>
      <c r="AS175" s="193">
        <f t="shared" si="502"/>
        <v>986.1570831917029</v>
      </c>
      <c r="AT175" s="193">
        <f t="shared" si="502"/>
        <v>961.66982460151667</v>
      </c>
      <c r="AU175" s="193">
        <f t="shared" si="502"/>
        <v>1033.0038888671188</v>
      </c>
      <c r="AV175" s="193">
        <f t="shared" si="502"/>
        <v>1022.4824078572046</v>
      </c>
      <c r="AW175" s="193">
        <f t="shared" si="502"/>
        <v>5847.4404141996893</v>
      </c>
      <c r="AX175" s="193">
        <f t="shared" si="502"/>
        <v>5981.1056230132144</v>
      </c>
      <c r="AY175" s="193">
        <f t="shared" si="502"/>
        <v>11067.906641482241</v>
      </c>
      <c r="AZ175" s="193">
        <f t="shared" si="502"/>
        <v>11345.744442551169</v>
      </c>
      <c r="BA175" s="193">
        <f t="shared" si="502"/>
        <v>11899.813056107203</v>
      </c>
      <c r="BB175" s="193">
        <f t="shared" si="502"/>
        <v>11926.823405662752</v>
      </c>
      <c r="BC175" s="193">
        <f t="shared" si="502"/>
        <v>5753.6787272934125</v>
      </c>
      <c r="BD175" s="193">
        <f t="shared" si="502"/>
        <v>0</v>
      </c>
      <c r="BE175" s="193">
        <f t="shared" ref="BE175:DP175" si="503" xml:space="preserve"> MIN(BE173:BE174)</f>
        <v>0</v>
      </c>
      <c r="BF175" s="193">
        <f t="shared" si="503"/>
        <v>0</v>
      </c>
      <c r="BG175" s="193">
        <f t="shared" si="503"/>
        <v>0</v>
      </c>
      <c r="BH175" s="193">
        <f t="shared" si="503"/>
        <v>0</v>
      </c>
      <c r="BI175" s="193">
        <f t="shared" si="503"/>
        <v>0</v>
      </c>
      <c r="BJ175" s="193">
        <f t="shared" si="503"/>
        <v>0</v>
      </c>
      <c r="BK175" s="193">
        <f t="shared" si="503"/>
        <v>0</v>
      </c>
      <c r="BL175" s="193">
        <f t="shared" si="503"/>
        <v>0</v>
      </c>
      <c r="BM175" s="193">
        <f t="shared" si="503"/>
        <v>0</v>
      </c>
      <c r="BN175" s="193">
        <f t="shared" si="503"/>
        <v>0</v>
      </c>
      <c r="BO175" s="193">
        <f t="shared" si="503"/>
        <v>0</v>
      </c>
      <c r="BP175" s="193">
        <f t="shared" si="503"/>
        <v>0</v>
      </c>
      <c r="BQ175" s="193">
        <f t="shared" si="503"/>
        <v>0</v>
      </c>
      <c r="BR175" s="193">
        <f t="shared" si="503"/>
        <v>0</v>
      </c>
      <c r="BS175" s="193">
        <f t="shared" si="503"/>
        <v>0</v>
      </c>
      <c r="BT175" s="193">
        <f t="shared" si="503"/>
        <v>0</v>
      </c>
      <c r="BU175" s="193">
        <f t="shared" si="503"/>
        <v>0</v>
      </c>
      <c r="BV175" s="193">
        <f t="shared" si="503"/>
        <v>0</v>
      </c>
      <c r="BW175" s="193">
        <f t="shared" si="503"/>
        <v>0</v>
      </c>
      <c r="BX175" s="193">
        <f t="shared" si="503"/>
        <v>0</v>
      </c>
      <c r="BY175" s="193">
        <f t="shared" si="503"/>
        <v>0</v>
      </c>
      <c r="BZ175" s="193">
        <f t="shared" si="503"/>
        <v>0</v>
      </c>
      <c r="CA175" s="193">
        <f t="shared" si="503"/>
        <v>0</v>
      </c>
      <c r="CB175" s="193">
        <f t="shared" si="503"/>
        <v>0</v>
      </c>
      <c r="CC175" s="193">
        <f t="shared" si="503"/>
        <v>0</v>
      </c>
      <c r="CD175" s="193">
        <f t="shared" si="503"/>
        <v>0</v>
      </c>
      <c r="CE175" s="193">
        <f t="shared" si="503"/>
        <v>0</v>
      </c>
      <c r="CF175" s="193">
        <f t="shared" si="503"/>
        <v>0</v>
      </c>
      <c r="CG175" s="193">
        <f t="shared" si="503"/>
        <v>0</v>
      </c>
      <c r="CH175" s="193">
        <f t="shared" si="503"/>
        <v>0</v>
      </c>
      <c r="CI175" s="193">
        <f t="shared" si="503"/>
        <v>0</v>
      </c>
      <c r="CJ175" s="193">
        <f t="shared" si="503"/>
        <v>0</v>
      </c>
      <c r="CK175" s="193">
        <f t="shared" si="503"/>
        <v>0</v>
      </c>
      <c r="CL175" s="193">
        <f t="shared" si="503"/>
        <v>0</v>
      </c>
      <c r="CM175" s="193">
        <f t="shared" si="503"/>
        <v>0</v>
      </c>
      <c r="CN175" s="193">
        <f t="shared" si="503"/>
        <v>0</v>
      </c>
      <c r="CO175" s="193">
        <f t="shared" si="503"/>
        <v>0</v>
      </c>
      <c r="CP175" s="193">
        <f t="shared" si="503"/>
        <v>0</v>
      </c>
      <c r="CQ175" s="193">
        <f t="shared" si="503"/>
        <v>0</v>
      </c>
      <c r="CR175" s="193">
        <f t="shared" si="503"/>
        <v>0</v>
      </c>
      <c r="CS175" s="193">
        <f t="shared" si="503"/>
        <v>0</v>
      </c>
      <c r="CT175" s="193">
        <f t="shared" si="503"/>
        <v>0</v>
      </c>
      <c r="CU175" s="193">
        <f t="shared" si="503"/>
        <v>0</v>
      </c>
      <c r="CV175" s="193">
        <f t="shared" si="503"/>
        <v>0</v>
      </c>
      <c r="CW175" s="193">
        <f t="shared" si="503"/>
        <v>0</v>
      </c>
      <c r="CX175" s="193">
        <f t="shared" si="503"/>
        <v>0</v>
      </c>
      <c r="CY175" s="193">
        <f t="shared" si="503"/>
        <v>0</v>
      </c>
      <c r="CZ175" s="193">
        <f t="shared" si="503"/>
        <v>0</v>
      </c>
      <c r="DA175" s="193">
        <f t="shared" si="503"/>
        <v>0</v>
      </c>
      <c r="DB175" s="193">
        <f t="shared" si="503"/>
        <v>0</v>
      </c>
      <c r="DC175" s="193">
        <f t="shared" si="503"/>
        <v>0</v>
      </c>
      <c r="DD175" s="193">
        <f t="shared" si="503"/>
        <v>0</v>
      </c>
      <c r="DE175" s="193">
        <f t="shared" si="503"/>
        <v>0</v>
      </c>
      <c r="DF175" s="193">
        <f t="shared" si="503"/>
        <v>0</v>
      </c>
      <c r="DG175" s="193">
        <f t="shared" si="503"/>
        <v>0</v>
      </c>
      <c r="DH175" s="193">
        <f t="shared" si="503"/>
        <v>0</v>
      </c>
      <c r="DI175" s="193">
        <f t="shared" si="503"/>
        <v>0</v>
      </c>
      <c r="DJ175" s="193">
        <f t="shared" si="503"/>
        <v>0</v>
      </c>
      <c r="DK175" s="193">
        <f t="shared" si="503"/>
        <v>0</v>
      </c>
      <c r="DL175" s="193">
        <f t="shared" si="503"/>
        <v>0</v>
      </c>
      <c r="DM175" s="193">
        <f t="shared" si="503"/>
        <v>0</v>
      </c>
      <c r="DN175" s="193">
        <f t="shared" si="503"/>
        <v>0</v>
      </c>
      <c r="DO175" s="193">
        <f t="shared" si="503"/>
        <v>0</v>
      </c>
      <c r="DP175" s="193">
        <f t="shared" si="503"/>
        <v>0</v>
      </c>
      <c r="DQ175" s="193">
        <f t="shared" ref="DQ175:GB175" si="504" xml:space="preserve"> MIN(DQ173:DQ174)</f>
        <v>0</v>
      </c>
      <c r="DR175" s="193">
        <f t="shared" si="504"/>
        <v>0</v>
      </c>
      <c r="DS175" s="193">
        <f t="shared" si="504"/>
        <v>0</v>
      </c>
      <c r="DT175" s="193">
        <f t="shared" si="504"/>
        <v>0</v>
      </c>
      <c r="DU175" s="193">
        <f t="shared" si="504"/>
        <v>0</v>
      </c>
      <c r="DV175" s="193">
        <f t="shared" si="504"/>
        <v>0</v>
      </c>
      <c r="DW175" s="193">
        <f t="shared" si="504"/>
        <v>0</v>
      </c>
      <c r="DX175" s="193">
        <f t="shared" si="504"/>
        <v>0</v>
      </c>
      <c r="DY175" s="193">
        <f t="shared" si="504"/>
        <v>0</v>
      </c>
      <c r="DZ175" s="193">
        <f t="shared" si="504"/>
        <v>0</v>
      </c>
      <c r="EA175" s="193">
        <f t="shared" si="504"/>
        <v>0</v>
      </c>
      <c r="EB175" s="193">
        <f t="shared" si="504"/>
        <v>0</v>
      </c>
      <c r="EC175" s="193">
        <f t="shared" si="504"/>
        <v>0</v>
      </c>
      <c r="ED175" s="193">
        <f t="shared" si="504"/>
        <v>0</v>
      </c>
      <c r="EE175" s="193">
        <f t="shared" si="504"/>
        <v>0</v>
      </c>
      <c r="EF175" s="193">
        <f t="shared" si="504"/>
        <v>0</v>
      </c>
      <c r="EG175" s="193">
        <f t="shared" si="504"/>
        <v>0</v>
      </c>
      <c r="EH175" s="193">
        <f t="shared" si="504"/>
        <v>0</v>
      </c>
      <c r="EI175" s="193">
        <f t="shared" si="504"/>
        <v>0</v>
      </c>
      <c r="EJ175" s="193">
        <f t="shared" si="504"/>
        <v>0</v>
      </c>
      <c r="EK175" s="193">
        <f t="shared" si="504"/>
        <v>0</v>
      </c>
      <c r="EL175" s="193">
        <f t="shared" si="504"/>
        <v>0</v>
      </c>
      <c r="EM175" s="193">
        <f t="shared" si="504"/>
        <v>0</v>
      </c>
      <c r="EN175" s="193">
        <f t="shared" si="504"/>
        <v>0</v>
      </c>
      <c r="EO175" s="193">
        <f t="shared" si="504"/>
        <v>0</v>
      </c>
      <c r="EP175" s="193">
        <f t="shared" si="504"/>
        <v>0</v>
      </c>
      <c r="EQ175" s="193">
        <f t="shared" si="504"/>
        <v>0</v>
      </c>
      <c r="ER175" s="193">
        <f t="shared" si="504"/>
        <v>0</v>
      </c>
      <c r="ES175" s="193">
        <f t="shared" si="504"/>
        <v>0</v>
      </c>
      <c r="ET175" s="193">
        <f t="shared" si="504"/>
        <v>0</v>
      </c>
      <c r="EU175" s="193">
        <f t="shared" si="504"/>
        <v>0</v>
      </c>
      <c r="EV175" s="193">
        <f t="shared" si="504"/>
        <v>0</v>
      </c>
      <c r="EW175" s="193">
        <f t="shared" si="504"/>
        <v>0</v>
      </c>
      <c r="EX175" s="193">
        <f t="shared" si="504"/>
        <v>0</v>
      </c>
      <c r="EY175" s="193">
        <f t="shared" si="504"/>
        <v>0</v>
      </c>
      <c r="EZ175" s="193">
        <f t="shared" si="504"/>
        <v>0</v>
      </c>
      <c r="FA175" s="193">
        <f t="shared" si="504"/>
        <v>0</v>
      </c>
      <c r="FB175" s="193">
        <f t="shared" si="504"/>
        <v>0</v>
      </c>
      <c r="FC175" s="193">
        <f t="shared" si="504"/>
        <v>0</v>
      </c>
      <c r="FD175" s="193">
        <f t="shared" si="504"/>
        <v>0</v>
      </c>
      <c r="FE175" s="193">
        <f t="shared" si="504"/>
        <v>0</v>
      </c>
      <c r="FF175" s="193">
        <f t="shared" si="504"/>
        <v>0</v>
      </c>
      <c r="FG175" s="193">
        <f t="shared" si="504"/>
        <v>0</v>
      </c>
      <c r="FH175" s="193">
        <f t="shared" si="504"/>
        <v>0</v>
      </c>
      <c r="FI175" s="193">
        <f t="shared" si="504"/>
        <v>0</v>
      </c>
      <c r="FJ175" s="193">
        <f t="shared" si="504"/>
        <v>0</v>
      </c>
      <c r="FK175" s="193">
        <f t="shared" si="504"/>
        <v>0</v>
      </c>
      <c r="FL175" s="193">
        <f t="shared" si="504"/>
        <v>0</v>
      </c>
      <c r="FM175" s="193">
        <f t="shared" si="504"/>
        <v>0</v>
      </c>
      <c r="FN175" s="193">
        <f t="shared" si="504"/>
        <v>0</v>
      </c>
      <c r="FO175" s="193">
        <f t="shared" si="504"/>
        <v>0</v>
      </c>
      <c r="FP175" s="193">
        <f t="shared" si="504"/>
        <v>0</v>
      </c>
      <c r="FQ175" s="193">
        <f t="shared" si="504"/>
        <v>0</v>
      </c>
      <c r="FR175" s="193">
        <f t="shared" si="504"/>
        <v>0</v>
      </c>
      <c r="FS175" s="193">
        <f t="shared" si="504"/>
        <v>0</v>
      </c>
      <c r="FT175" s="193">
        <f t="shared" si="504"/>
        <v>0</v>
      </c>
      <c r="FU175" s="193">
        <f t="shared" si="504"/>
        <v>0</v>
      </c>
      <c r="FV175" s="193">
        <f t="shared" si="504"/>
        <v>0</v>
      </c>
      <c r="FW175" s="193">
        <f t="shared" si="504"/>
        <v>0</v>
      </c>
      <c r="FX175" s="193">
        <f t="shared" si="504"/>
        <v>0</v>
      </c>
      <c r="FY175" s="193">
        <f t="shared" si="504"/>
        <v>0</v>
      </c>
      <c r="FZ175" s="193">
        <f t="shared" si="504"/>
        <v>0</v>
      </c>
      <c r="GA175" s="193">
        <f t="shared" si="504"/>
        <v>0</v>
      </c>
      <c r="GB175" s="193">
        <f t="shared" si="504"/>
        <v>0</v>
      </c>
      <c r="GC175" s="193">
        <f t="shared" ref="GC175:GJ175" si="505" xml:space="preserve"> MIN(GC173:GC174)</f>
        <v>0</v>
      </c>
      <c r="GD175" s="193">
        <f t="shared" si="505"/>
        <v>0</v>
      </c>
      <c r="GE175" s="193">
        <f t="shared" si="505"/>
        <v>0</v>
      </c>
      <c r="GF175" s="193">
        <f t="shared" si="505"/>
        <v>0</v>
      </c>
      <c r="GG175" s="193">
        <f t="shared" si="505"/>
        <v>0</v>
      </c>
      <c r="GH175" s="193">
        <f t="shared" si="505"/>
        <v>0</v>
      </c>
      <c r="GI175" s="193">
        <f t="shared" si="505"/>
        <v>0</v>
      </c>
      <c r="GJ175" s="193">
        <f t="shared" si="505"/>
        <v>0</v>
      </c>
    </row>
    <row r="176" spans="1:192" s="194" customFormat="1" x14ac:dyDescent="0.25">
      <c r="A176" s="142"/>
      <c r="B176" s="142"/>
      <c r="C176" s="143"/>
      <c r="D176" s="144"/>
      <c r="E176" s="193" t="str">
        <f xml:space="preserve"> LEFT(E175, LEN(E175) - 4)</f>
        <v>Shareholder loan principal repayment</v>
      </c>
      <c r="F176" s="193"/>
      <c r="G176" s="193" t="str">
        <f xml:space="preserve"> SMU</f>
        <v>$ 000s</v>
      </c>
      <c r="H176" s="193">
        <f xml:space="preserve"> SUM(J176:GJ176)</f>
        <v>-90965.413482615288</v>
      </c>
      <c r="I176" s="145"/>
      <c r="J176" s="193">
        <f t="shared" ref="J176:BD176" si="506" xml:space="preserve"> -1 * J175</f>
        <v>0</v>
      </c>
      <c r="K176" s="193">
        <f t="shared" si="506"/>
        <v>0</v>
      </c>
      <c r="L176" s="193">
        <f t="shared" si="506"/>
        <v>0</v>
      </c>
      <c r="M176" s="193">
        <f t="shared" si="506"/>
        <v>0</v>
      </c>
      <c r="N176" s="193">
        <f t="shared" si="506"/>
        <v>0</v>
      </c>
      <c r="O176" s="193">
        <f t="shared" si="506"/>
        <v>0</v>
      </c>
      <c r="P176" s="193">
        <f t="shared" si="506"/>
        <v>0</v>
      </c>
      <c r="Q176" s="193">
        <f t="shared" si="506"/>
        <v>-1857.5760258403407</v>
      </c>
      <c r="R176" s="193">
        <f t="shared" si="506"/>
        <v>-1328.7368813840844</v>
      </c>
      <c r="S176" s="193">
        <f t="shared" si="506"/>
        <v>-647.96729617617757</v>
      </c>
      <c r="T176" s="193">
        <f t="shared" si="506"/>
        <v>-616.36315158273965</v>
      </c>
      <c r="U176" s="193">
        <f t="shared" si="506"/>
        <v>-665.26337201062825</v>
      </c>
      <c r="V176" s="193">
        <f t="shared" si="506"/>
        <v>-626.80825366625186</v>
      </c>
      <c r="W176" s="193">
        <f t="shared" si="506"/>
        <v>-690.81931943904328</v>
      </c>
      <c r="X176" s="193">
        <f t="shared" si="506"/>
        <v>-667.07335334836216</v>
      </c>
      <c r="Y176" s="193">
        <f t="shared" si="506"/>
        <v>-690.24542654744664</v>
      </c>
      <c r="Z176" s="193">
        <f t="shared" si="506"/>
        <v>-673.70055497137764</v>
      </c>
      <c r="AA176" s="193">
        <f t="shared" si="506"/>
        <v>-723.79076690926195</v>
      </c>
      <c r="AB176" s="193">
        <f t="shared" si="506"/>
        <v>-695.22012623998353</v>
      </c>
      <c r="AC176" s="193">
        <f t="shared" si="506"/>
        <v>-745.8607487948475</v>
      </c>
      <c r="AD176" s="193">
        <f t="shared" si="506"/>
        <v>-710.92900198102961</v>
      </c>
      <c r="AE176" s="193">
        <f t="shared" si="506"/>
        <v>-776.30489045253398</v>
      </c>
      <c r="AF176" s="193">
        <f t="shared" si="506"/>
        <v>-755.76698977215528</v>
      </c>
      <c r="AG176" s="193">
        <f t="shared" si="506"/>
        <v>-782.11480824934415</v>
      </c>
      <c r="AH176" s="193">
        <f t="shared" si="506"/>
        <v>-768.73857787999987</v>
      </c>
      <c r="AI176" s="193">
        <f t="shared" si="506"/>
        <v>-821.20389989453633</v>
      </c>
      <c r="AJ176" s="193">
        <f t="shared" si="506"/>
        <v>-796.57018493615578</v>
      </c>
      <c r="AK176" s="193">
        <f t="shared" si="506"/>
        <v>-849.84253185148509</v>
      </c>
      <c r="AL176" s="193">
        <f t="shared" si="506"/>
        <v>-819.43383119763348</v>
      </c>
      <c r="AM176" s="193">
        <f t="shared" si="506"/>
        <v>-887.11492692643105</v>
      </c>
      <c r="AN176" s="193">
        <f t="shared" si="506"/>
        <v>-870.84107800263928</v>
      </c>
      <c r="AO176" s="193">
        <f t="shared" si="506"/>
        <v>-901.48685815857652</v>
      </c>
      <c r="AP176" s="193">
        <f t="shared" si="506"/>
        <v>-892.41413697119606</v>
      </c>
      <c r="AQ176" s="193">
        <f t="shared" si="506"/>
        <v>-948.41490643380212</v>
      </c>
      <c r="AR176" s="193">
        <f t="shared" si="506"/>
        <v>-928.98606816999609</v>
      </c>
      <c r="AS176" s="193">
        <f t="shared" si="506"/>
        <v>-986.1570831917029</v>
      </c>
      <c r="AT176" s="193">
        <f t="shared" si="506"/>
        <v>-961.66982460151667</v>
      </c>
      <c r="AU176" s="193">
        <f t="shared" si="506"/>
        <v>-1033.0038888671188</v>
      </c>
      <c r="AV176" s="193">
        <f t="shared" si="506"/>
        <v>-1022.4824078572046</v>
      </c>
      <c r="AW176" s="193">
        <f t="shared" si="506"/>
        <v>-5847.4404141996893</v>
      </c>
      <c r="AX176" s="193">
        <f t="shared" si="506"/>
        <v>-5981.1056230132144</v>
      </c>
      <c r="AY176" s="193">
        <f t="shared" si="506"/>
        <v>-11067.906641482241</v>
      </c>
      <c r="AZ176" s="193">
        <f t="shared" si="506"/>
        <v>-11345.744442551169</v>
      </c>
      <c r="BA176" s="193">
        <f t="shared" si="506"/>
        <v>-11899.813056107203</v>
      </c>
      <c r="BB176" s="193">
        <f t="shared" si="506"/>
        <v>-11926.823405662752</v>
      </c>
      <c r="BC176" s="193">
        <f t="shared" si="506"/>
        <v>-5753.6787272934125</v>
      </c>
      <c r="BD176" s="193">
        <f t="shared" si="506"/>
        <v>0</v>
      </c>
      <c r="BE176" s="193">
        <f t="shared" ref="BE176:DP176" si="507" xml:space="preserve"> -1 * BE175</f>
        <v>0</v>
      </c>
      <c r="BF176" s="193">
        <f t="shared" si="507"/>
        <v>0</v>
      </c>
      <c r="BG176" s="193">
        <f t="shared" si="507"/>
        <v>0</v>
      </c>
      <c r="BH176" s="193">
        <f t="shared" si="507"/>
        <v>0</v>
      </c>
      <c r="BI176" s="193">
        <f t="shared" si="507"/>
        <v>0</v>
      </c>
      <c r="BJ176" s="193">
        <f t="shared" si="507"/>
        <v>0</v>
      </c>
      <c r="BK176" s="193">
        <f t="shared" si="507"/>
        <v>0</v>
      </c>
      <c r="BL176" s="193">
        <f t="shared" si="507"/>
        <v>0</v>
      </c>
      <c r="BM176" s="193">
        <f t="shared" si="507"/>
        <v>0</v>
      </c>
      <c r="BN176" s="193">
        <f t="shared" si="507"/>
        <v>0</v>
      </c>
      <c r="BO176" s="193">
        <f t="shared" si="507"/>
        <v>0</v>
      </c>
      <c r="BP176" s="193">
        <f t="shared" si="507"/>
        <v>0</v>
      </c>
      <c r="BQ176" s="193">
        <f t="shared" si="507"/>
        <v>0</v>
      </c>
      <c r="BR176" s="193">
        <f t="shared" si="507"/>
        <v>0</v>
      </c>
      <c r="BS176" s="193">
        <f t="shared" si="507"/>
        <v>0</v>
      </c>
      <c r="BT176" s="193">
        <f t="shared" si="507"/>
        <v>0</v>
      </c>
      <c r="BU176" s="193">
        <f t="shared" si="507"/>
        <v>0</v>
      </c>
      <c r="BV176" s="193">
        <f t="shared" si="507"/>
        <v>0</v>
      </c>
      <c r="BW176" s="193">
        <f t="shared" si="507"/>
        <v>0</v>
      </c>
      <c r="BX176" s="193">
        <f t="shared" si="507"/>
        <v>0</v>
      </c>
      <c r="BY176" s="193">
        <f t="shared" si="507"/>
        <v>0</v>
      </c>
      <c r="BZ176" s="193">
        <f t="shared" si="507"/>
        <v>0</v>
      </c>
      <c r="CA176" s="193">
        <f t="shared" si="507"/>
        <v>0</v>
      </c>
      <c r="CB176" s="193">
        <f t="shared" si="507"/>
        <v>0</v>
      </c>
      <c r="CC176" s="193">
        <f t="shared" si="507"/>
        <v>0</v>
      </c>
      <c r="CD176" s="193">
        <f t="shared" si="507"/>
        <v>0</v>
      </c>
      <c r="CE176" s="193">
        <f t="shared" si="507"/>
        <v>0</v>
      </c>
      <c r="CF176" s="193">
        <f t="shared" si="507"/>
        <v>0</v>
      </c>
      <c r="CG176" s="193">
        <f t="shared" si="507"/>
        <v>0</v>
      </c>
      <c r="CH176" s="193">
        <f t="shared" si="507"/>
        <v>0</v>
      </c>
      <c r="CI176" s="193">
        <f t="shared" si="507"/>
        <v>0</v>
      </c>
      <c r="CJ176" s="193">
        <f t="shared" si="507"/>
        <v>0</v>
      </c>
      <c r="CK176" s="193">
        <f t="shared" si="507"/>
        <v>0</v>
      </c>
      <c r="CL176" s="193">
        <f t="shared" si="507"/>
        <v>0</v>
      </c>
      <c r="CM176" s="193">
        <f t="shared" si="507"/>
        <v>0</v>
      </c>
      <c r="CN176" s="193">
        <f t="shared" si="507"/>
        <v>0</v>
      </c>
      <c r="CO176" s="193">
        <f t="shared" si="507"/>
        <v>0</v>
      </c>
      <c r="CP176" s="193">
        <f t="shared" si="507"/>
        <v>0</v>
      </c>
      <c r="CQ176" s="193">
        <f t="shared" si="507"/>
        <v>0</v>
      </c>
      <c r="CR176" s="193">
        <f t="shared" si="507"/>
        <v>0</v>
      </c>
      <c r="CS176" s="193">
        <f t="shared" si="507"/>
        <v>0</v>
      </c>
      <c r="CT176" s="193">
        <f t="shared" si="507"/>
        <v>0</v>
      </c>
      <c r="CU176" s="193">
        <f t="shared" si="507"/>
        <v>0</v>
      </c>
      <c r="CV176" s="193">
        <f t="shared" si="507"/>
        <v>0</v>
      </c>
      <c r="CW176" s="193">
        <f t="shared" si="507"/>
        <v>0</v>
      </c>
      <c r="CX176" s="193">
        <f t="shared" si="507"/>
        <v>0</v>
      </c>
      <c r="CY176" s="193">
        <f t="shared" si="507"/>
        <v>0</v>
      </c>
      <c r="CZ176" s="193">
        <f t="shared" si="507"/>
        <v>0</v>
      </c>
      <c r="DA176" s="193">
        <f t="shared" si="507"/>
        <v>0</v>
      </c>
      <c r="DB176" s="193">
        <f t="shared" si="507"/>
        <v>0</v>
      </c>
      <c r="DC176" s="193">
        <f t="shared" si="507"/>
        <v>0</v>
      </c>
      <c r="DD176" s="193">
        <f t="shared" si="507"/>
        <v>0</v>
      </c>
      <c r="DE176" s="193">
        <f t="shared" si="507"/>
        <v>0</v>
      </c>
      <c r="DF176" s="193">
        <f t="shared" si="507"/>
        <v>0</v>
      </c>
      <c r="DG176" s="193">
        <f t="shared" si="507"/>
        <v>0</v>
      </c>
      <c r="DH176" s="193">
        <f t="shared" si="507"/>
        <v>0</v>
      </c>
      <c r="DI176" s="193">
        <f t="shared" si="507"/>
        <v>0</v>
      </c>
      <c r="DJ176" s="193">
        <f t="shared" si="507"/>
        <v>0</v>
      </c>
      <c r="DK176" s="193">
        <f t="shared" si="507"/>
        <v>0</v>
      </c>
      <c r="DL176" s="193">
        <f t="shared" si="507"/>
        <v>0</v>
      </c>
      <c r="DM176" s="193">
        <f t="shared" si="507"/>
        <v>0</v>
      </c>
      <c r="DN176" s="193">
        <f t="shared" si="507"/>
        <v>0</v>
      </c>
      <c r="DO176" s="193">
        <f t="shared" si="507"/>
        <v>0</v>
      </c>
      <c r="DP176" s="193">
        <f t="shared" si="507"/>
        <v>0</v>
      </c>
      <c r="DQ176" s="193">
        <f t="shared" ref="DQ176:GB176" si="508" xml:space="preserve"> -1 * DQ175</f>
        <v>0</v>
      </c>
      <c r="DR176" s="193">
        <f t="shared" si="508"/>
        <v>0</v>
      </c>
      <c r="DS176" s="193">
        <f t="shared" si="508"/>
        <v>0</v>
      </c>
      <c r="DT176" s="193">
        <f t="shared" si="508"/>
        <v>0</v>
      </c>
      <c r="DU176" s="193">
        <f t="shared" si="508"/>
        <v>0</v>
      </c>
      <c r="DV176" s="193">
        <f t="shared" si="508"/>
        <v>0</v>
      </c>
      <c r="DW176" s="193">
        <f t="shared" si="508"/>
        <v>0</v>
      </c>
      <c r="DX176" s="193">
        <f t="shared" si="508"/>
        <v>0</v>
      </c>
      <c r="DY176" s="193">
        <f t="shared" si="508"/>
        <v>0</v>
      </c>
      <c r="DZ176" s="193">
        <f t="shared" si="508"/>
        <v>0</v>
      </c>
      <c r="EA176" s="193">
        <f t="shared" si="508"/>
        <v>0</v>
      </c>
      <c r="EB176" s="193">
        <f t="shared" si="508"/>
        <v>0</v>
      </c>
      <c r="EC176" s="193">
        <f t="shared" si="508"/>
        <v>0</v>
      </c>
      <c r="ED176" s="193">
        <f t="shared" si="508"/>
        <v>0</v>
      </c>
      <c r="EE176" s="193">
        <f t="shared" si="508"/>
        <v>0</v>
      </c>
      <c r="EF176" s="193">
        <f t="shared" si="508"/>
        <v>0</v>
      </c>
      <c r="EG176" s="193">
        <f t="shared" si="508"/>
        <v>0</v>
      </c>
      <c r="EH176" s="193">
        <f t="shared" si="508"/>
        <v>0</v>
      </c>
      <c r="EI176" s="193">
        <f t="shared" si="508"/>
        <v>0</v>
      </c>
      <c r="EJ176" s="193">
        <f t="shared" si="508"/>
        <v>0</v>
      </c>
      <c r="EK176" s="193">
        <f t="shared" si="508"/>
        <v>0</v>
      </c>
      <c r="EL176" s="193">
        <f t="shared" si="508"/>
        <v>0</v>
      </c>
      <c r="EM176" s="193">
        <f t="shared" si="508"/>
        <v>0</v>
      </c>
      <c r="EN176" s="193">
        <f t="shared" si="508"/>
        <v>0</v>
      </c>
      <c r="EO176" s="193">
        <f t="shared" si="508"/>
        <v>0</v>
      </c>
      <c r="EP176" s="193">
        <f t="shared" si="508"/>
        <v>0</v>
      </c>
      <c r="EQ176" s="193">
        <f t="shared" si="508"/>
        <v>0</v>
      </c>
      <c r="ER176" s="193">
        <f t="shared" si="508"/>
        <v>0</v>
      </c>
      <c r="ES176" s="193">
        <f t="shared" si="508"/>
        <v>0</v>
      </c>
      <c r="ET176" s="193">
        <f t="shared" si="508"/>
        <v>0</v>
      </c>
      <c r="EU176" s="193">
        <f t="shared" si="508"/>
        <v>0</v>
      </c>
      <c r="EV176" s="193">
        <f t="shared" si="508"/>
        <v>0</v>
      </c>
      <c r="EW176" s="193">
        <f t="shared" si="508"/>
        <v>0</v>
      </c>
      <c r="EX176" s="193">
        <f t="shared" si="508"/>
        <v>0</v>
      </c>
      <c r="EY176" s="193">
        <f t="shared" si="508"/>
        <v>0</v>
      </c>
      <c r="EZ176" s="193">
        <f t="shared" si="508"/>
        <v>0</v>
      </c>
      <c r="FA176" s="193">
        <f t="shared" si="508"/>
        <v>0</v>
      </c>
      <c r="FB176" s="193">
        <f t="shared" si="508"/>
        <v>0</v>
      </c>
      <c r="FC176" s="193">
        <f t="shared" si="508"/>
        <v>0</v>
      </c>
      <c r="FD176" s="193">
        <f t="shared" si="508"/>
        <v>0</v>
      </c>
      <c r="FE176" s="193">
        <f t="shared" si="508"/>
        <v>0</v>
      </c>
      <c r="FF176" s="193">
        <f t="shared" si="508"/>
        <v>0</v>
      </c>
      <c r="FG176" s="193">
        <f t="shared" si="508"/>
        <v>0</v>
      </c>
      <c r="FH176" s="193">
        <f t="shared" si="508"/>
        <v>0</v>
      </c>
      <c r="FI176" s="193">
        <f t="shared" si="508"/>
        <v>0</v>
      </c>
      <c r="FJ176" s="193">
        <f t="shared" si="508"/>
        <v>0</v>
      </c>
      <c r="FK176" s="193">
        <f t="shared" si="508"/>
        <v>0</v>
      </c>
      <c r="FL176" s="193">
        <f t="shared" si="508"/>
        <v>0</v>
      </c>
      <c r="FM176" s="193">
        <f t="shared" si="508"/>
        <v>0</v>
      </c>
      <c r="FN176" s="193">
        <f t="shared" si="508"/>
        <v>0</v>
      </c>
      <c r="FO176" s="193">
        <f t="shared" si="508"/>
        <v>0</v>
      </c>
      <c r="FP176" s="193">
        <f t="shared" si="508"/>
        <v>0</v>
      </c>
      <c r="FQ176" s="193">
        <f t="shared" si="508"/>
        <v>0</v>
      </c>
      <c r="FR176" s="193">
        <f t="shared" si="508"/>
        <v>0</v>
      </c>
      <c r="FS176" s="193">
        <f t="shared" si="508"/>
        <v>0</v>
      </c>
      <c r="FT176" s="193">
        <f t="shared" si="508"/>
        <v>0</v>
      </c>
      <c r="FU176" s="193">
        <f t="shared" si="508"/>
        <v>0</v>
      </c>
      <c r="FV176" s="193">
        <f t="shared" si="508"/>
        <v>0</v>
      </c>
      <c r="FW176" s="193">
        <f t="shared" si="508"/>
        <v>0</v>
      </c>
      <c r="FX176" s="193">
        <f t="shared" si="508"/>
        <v>0</v>
      </c>
      <c r="FY176" s="193">
        <f t="shared" si="508"/>
        <v>0</v>
      </c>
      <c r="FZ176" s="193">
        <f t="shared" si="508"/>
        <v>0</v>
      </c>
      <c r="GA176" s="193">
        <f t="shared" si="508"/>
        <v>0</v>
      </c>
      <c r="GB176" s="193">
        <f t="shared" si="508"/>
        <v>0</v>
      </c>
      <c r="GC176" s="193">
        <f t="shared" ref="GC176:GJ176" si="509" xml:space="preserve"> -1 * GC175</f>
        <v>0</v>
      </c>
      <c r="GD176" s="193">
        <f t="shared" si="509"/>
        <v>0</v>
      </c>
      <c r="GE176" s="193">
        <f t="shared" si="509"/>
        <v>0</v>
      </c>
      <c r="GF176" s="193">
        <f t="shared" si="509"/>
        <v>0</v>
      </c>
      <c r="GG176" s="193">
        <f t="shared" si="509"/>
        <v>0</v>
      </c>
      <c r="GH176" s="193">
        <f t="shared" si="509"/>
        <v>0</v>
      </c>
      <c r="GI176" s="193">
        <f t="shared" si="509"/>
        <v>0</v>
      </c>
      <c r="GJ176" s="193">
        <f t="shared" si="509"/>
        <v>0</v>
      </c>
    </row>
    <row r="178" spans="1:192" x14ac:dyDescent="0.25">
      <c r="B178" s="15" t="s">
        <v>455</v>
      </c>
    </row>
    <row r="179" spans="1:192" s="533" customFormat="1" x14ac:dyDescent="0.25">
      <c r="A179" s="223"/>
      <c r="B179" s="223"/>
      <c r="C179" s="224"/>
      <c r="D179" s="225"/>
      <c r="E179" s="226" t="s">
        <v>466</v>
      </c>
      <c r="F179" s="226"/>
      <c r="G179" s="226" t="str">
        <f xml:space="preserve"> SMU</f>
        <v>$ 000s</v>
      </c>
      <c r="H179" s="226"/>
      <c r="I179" s="227"/>
      <c r="J179" s="226">
        <f t="shared" ref="J179" si="510">I184</f>
        <v>0</v>
      </c>
      <c r="K179" s="226">
        <f t="shared" ref="K179" si="511">J184</f>
        <v>0</v>
      </c>
      <c r="L179" s="226">
        <f t="shared" ref="L179" si="512">K184</f>
        <v>0</v>
      </c>
      <c r="M179" s="226">
        <f t="shared" ref="M179" si="513">L184</f>
        <v>0</v>
      </c>
      <c r="N179" s="226">
        <f t="shared" ref="N179" si="514">M184</f>
        <v>0</v>
      </c>
      <c r="O179" s="226">
        <f t="shared" ref="O179:AT179" si="515">N184</f>
        <v>0</v>
      </c>
      <c r="P179" s="226">
        <f t="shared" si="515"/>
        <v>0</v>
      </c>
      <c r="Q179" s="226">
        <f t="shared" si="515"/>
        <v>90965.413482615302</v>
      </c>
      <c r="R179" s="226">
        <f t="shared" si="515"/>
        <v>89107.837456774956</v>
      </c>
      <c r="S179" s="226">
        <f t="shared" si="515"/>
        <v>87779.100575390868</v>
      </c>
      <c r="T179" s="226">
        <f t="shared" si="515"/>
        <v>87131.133279214686</v>
      </c>
      <c r="U179" s="226">
        <f t="shared" si="515"/>
        <v>86514.770127631942</v>
      </c>
      <c r="V179" s="226">
        <f t="shared" si="515"/>
        <v>85849.506755621318</v>
      </c>
      <c r="W179" s="226">
        <f t="shared" si="515"/>
        <v>85222.698501955063</v>
      </c>
      <c r="X179" s="226">
        <f t="shared" si="515"/>
        <v>84531.879182516015</v>
      </c>
      <c r="Y179" s="226">
        <f t="shared" si="515"/>
        <v>83864.805829167657</v>
      </c>
      <c r="Z179" s="226">
        <f t="shared" si="515"/>
        <v>83174.560402620205</v>
      </c>
      <c r="AA179" s="226">
        <f t="shared" si="515"/>
        <v>82500.859847648826</v>
      </c>
      <c r="AB179" s="226">
        <f t="shared" si="515"/>
        <v>81777.069080739559</v>
      </c>
      <c r="AC179" s="226">
        <f t="shared" si="515"/>
        <v>81081.848954499568</v>
      </c>
      <c r="AD179" s="226">
        <f t="shared" si="515"/>
        <v>80335.988205704722</v>
      </c>
      <c r="AE179" s="226">
        <f t="shared" si="515"/>
        <v>79625.059203723693</v>
      </c>
      <c r="AF179" s="226">
        <f t="shared" si="515"/>
        <v>78848.754313271158</v>
      </c>
      <c r="AG179" s="226">
        <f t="shared" si="515"/>
        <v>78092.987323499008</v>
      </c>
      <c r="AH179" s="226">
        <f t="shared" si="515"/>
        <v>77310.872515249663</v>
      </c>
      <c r="AI179" s="226">
        <f t="shared" si="515"/>
        <v>76542.133937369668</v>
      </c>
      <c r="AJ179" s="226">
        <f t="shared" si="515"/>
        <v>75720.930037475133</v>
      </c>
      <c r="AK179" s="226">
        <f t="shared" si="515"/>
        <v>74924.359852538983</v>
      </c>
      <c r="AL179" s="226">
        <f t="shared" si="515"/>
        <v>74074.517320687504</v>
      </c>
      <c r="AM179" s="226">
        <f t="shared" si="515"/>
        <v>73255.083489489873</v>
      </c>
      <c r="AN179" s="226">
        <f t="shared" si="515"/>
        <v>72367.968562563445</v>
      </c>
      <c r="AO179" s="226">
        <f t="shared" si="515"/>
        <v>71497.127484560799</v>
      </c>
      <c r="AP179" s="226">
        <f t="shared" si="515"/>
        <v>70595.640626402223</v>
      </c>
      <c r="AQ179" s="226">
        <f t="shared" si="515"/>
        <v>69703.226489431021</v>
      </c>
      <c r="AR179" s="226">
        <f t="shared" si="515"/>
        <v>68754.811582997223</v>
      </c>
      <c r="AS179" s="226">
        <f t="shared" si="515"/>
        <v>67825.825514827229</v>
      </c>
      <c r="AT179" s="226">
        <f t="shared" si="515"/>
        <v>66839.668431635524</v>
      </c>
      <c r="AU179" s="226">
        <f t="shared" ref="AU179:BD179" si="516">AT184</f>
        <v>65877.998607034009</v>
      </c>
      <c r="AV179" s="226">
        <f t="shared" si="516"/>
        <v>64844.99471816689</v>
      </c>
      <c r="AW179" s="226">
        <f t="shared" si="516"/>
        <v>63822.512310309685</v>
      </c>
      <c r="AX179" s="226">
        <f t="shared" si="516"/>
        <v>57975.071896109992</v>
      </c>
      <c r="AY179" s="226">
        <f t="shared" si="516"/>
        <v>51993.966273096776</v>
      </c>
      <c r="AZ179" s="226">
        <f t="shared" si="516"/>
        <v>40926.059631614538</v>
      </c>
      <c r="BA179" s="226">
        <f t="shared" si="516"/>
        <v>29580.315189063367</v>
      </c>
      <c r="BB179" s="226">
        <f t="shared" si="516"/>
        <v>17680.502132956164</v>
      </c>
      <c r="BC179" s="226">
        <f t="shared" si="516"/>
        <v>5753.6787272934125</v>
      </c>
      <c r="BD179" s="226">
        <f t="shared" si="516"/>
        <v>0</v>
      </c>
      <c r="BE179" s="226">
        <f t="shared" ref="BE179" si="517">BD184</f>
        <v>0</v>
      </c>
      <c r="BF179" s="226">
        <f t="shared" ref="BF179" si="518">BE184</f>
        <v>0</v>
      </c>
      <c r="BG179" s="226">
        <f t="shared" ref="BG179" si="519">BF184</f>
        <v>0</v>
      </c>
      <c r="BH179" s="226">
        <f t="shared" ref="BH179" si="520">BG184</f>
        <v>0</v>
      </c>
      <c r="BI179" s="226">
        <f t="shared" ref="BI179" si="521">BH184</f>
        <v>0</v>
      </c>
      <c r="BJ179" s="226">
        <f t="shared" ref="BJ179" si="522">BI184</f>
        <v>0</v>
      </c>
      <c r="BK179" s="226">
        <f t="shared" ref="BK179" si="523">BJ184</f>
        <v>0</v>
      </c>
      <c r="BL179" s="226">
        <f t="shared" ref="BL179" si="524">BK184</f>
        <v>0</v>
      </c>
      <c r="BM179" s="226">
        <f t="shared" ref="BM179" si="525">BL184</f>
        <v>0</v>
      </c>
      <c r="BN179" s="226">
        <f t="shared" ref="BN179" si="526">BM184</f>
        <v>0</v>
      </c>
      <c r="BO179" s="226">
        <f t="shared" ref="BO179" si="527">BN184</f>
        <v>0</v>
      </c>
      <c r="BP179" s="226">
        <f t="shared" ref="BP179" si="528">BO184</f>
        <v>0</v>
      </c>
      <c r="BQ179" s="226">
        <f t="shared" ref="BQ179" si="529">BP184</f>
        <v>0</v>
      </c>
      <c r="BR179" s="226">
        <f t="shared" ref="BR179" si="530">BQ184</f>
        <v>0</v>
      </c>
      <c r="BS179" s="226">
        <f t="shared" ref="BS179" si="531">BR184</f>
        <v>0</v>
      </c>
      <c r="BT179" s="226">
        <f t="shared" ref="BT179" si="532">BS184</f>
        <v>0</v>
      </c>
      <c r="BU179" s="226">
        <f t="shared" ref="BU179" si="533">BT184</f>
        <v>0</v>
      </c>
      <c r="BV179" s="226">
        <f t="shared" ref="BV179" si="534">BU184</f>
        <v>0</v>
      </c>
      <c r="BW179" s="226">
        <f t="shared" ref="BW179" si="535">BV184</f>
        <v>0</v>
      </c>
      <c r="BX179" s="226">
        <f t="shared" ref="BX179" si="536">BW184</f>
        <v>0</v>
      </c>
      <c r="BY179" s="226">
        <f t="shared" ref="BY179" si="537">BX184</f>
        <v>0</v>
      </c>
      <c r="BZ179" s="226">
        <f t="shared" ref="BZ179" si="538">BY184</f>
        <v>0</v>
      </c>
      <c r="CA179" s="226">
        <f t="shared" ref="CA179" si="539">BZ184</f>
        <v>0</v>
      </c>
      <c r="CB179" s="226">
        <f t="shared" ref="CB179" si="540">CA184</f>
        <v>0</v>
      </c>
      <c r="CC179" s="226">
        <f t="shared" ref="CC179" si="541">CB184</f>
        <v>0</v>
      </c>
      <c r="CD179" s="226">
        <f t="shared" ref="CD179" si="542">CC184</f>
        <v>0</v>
      </c>
      <c r="CE179" s="226">
        <f t="shared" ref="CE179" si="543">CD184</f>
        <v>0</v>
      </c>
      <c r="CF179" s="226">
        <f t="shared" ref="CF179" si="544">CE184</f>
        <v>0</v>
      </c>
      <c r="CG179" s="226">
        <f t="shared" ref="CG179" si="545">CF184</f>
        <v>0</v>
      </c>
      <c r="CH179" s="226">
        <f t="shared" ref="CH179" si="546">CG184</f>
        <v>0</v>
      </c>
      <c r="CI179" s="226">
        <f t="shared" ref="CI179" si="547">CH184</f>
        <v>0</v>
      </c>
      <c r="CJ179" s="226">
        <f t="shared" ref="CJ179" si="548">CI184</f>
        <v>0</v>
      </c>
      <c r="CK179" s="226">
        <f t="shared" ref="CK179" si="549">CJ184</f>
        <v>0</v>
      </c>
      <c r="CL179" s="226">
        <f t="shared" ref="CL179" si="550">CK184</f>
        <v>0</v>
      </c>
      <c r="CM179" s="226">
        <f t="shared" ref="CM179" si="551">CL184</f>
        <v>0</v>
      </c>
      <c r="CN179" s="226">
        <f t="shared" ref="CN179" si="552">CM184</f>
        <v>0</v>
      </c>
      <c r="CO179" s="226">
        <f t="shared" ref="CO179" si="553">CN184</f>
        <v>0</v>
      </c>
      <c r="CP179" s="226">
        <f t="shared" ref="CP179" si="554">CO184</f>
        <v>0</v>
      </c>
      <c r="CQ179" s="226">
        <f t="shared" ref="CQ179" si="555">CP184</f>
        <v>0</v>
      </c>
      <c r="CR179" s="226">
        <f t="shared" ref="CR179" si="556">CQ184</f>
        <v>0</v>
      </c>
      <c r="CS179" s="226">
        <f t="shared" ref="CS179" si="557">CR184</f>
        <v>0</v>
      </c>
      <c r="CT179" s="226">
        <f t="shared" ref="CT179" si="558">CS184</f>
        <v>0</v>
      </c>
      <c r="CU179" s="226">
        <f t="shared" ref="CU179" si="559">CT184</f>
        <v>0</v>
      </c>
      <c r="CV179" s="226">
        <f t="shared" ref="CV179" si="560">CU184</f>
        <v>0</v>
      </c>
      <c r="CW179" s="226">
        <f t="shared" ref="CW179" si="561">CV184</f>
        <v>0</v>
      </c>
      <c r="CX179" s="226">
        <f t="shared" ref="CX179" si="562">CW184</f>
        <v>0</v>
      </c>
      <c r="CY179" s="226">
        <f t="shared" ref="CY179" si="563">CX184</f>
        <v>0</v>
      </c>
      <c r="CZ179" s="226">
        <f t="shared" ref="CZ179" si="564">CY184</f>
        <v>0</v>
      </c>
      <c r="DA179" s="226">
        <f t="shared" ref="DA179" si="565">CZ184</f>
        <v>0</v>
      </c>
      <c r="DB179" s="226">
        <f t="shared" ref="DB179" si="566">DA184</f>
        <v>0</v>
      </c>
      <c r="DC179" s="226">
        <f t="shared" ref="DC179" si="567">DB184</f>
        <v>0</v>
      </c>
      <c r="DD179" s="226">
        <f t="shared" ref="DD179" si="568">DC184</f>
        <v>0</v>
      </c>
      <c r="DE179" s="226">
        <f t="shared" ref="DE179" si="569">DD184</f>
        <v>0</v>
      </c>
      <c r="DF179" s="226">
        <f t="shared" ref="DF179" si="570">DE184</f>
        <v>0</v>
      </c>
      <c r="DG179" s="226">
        <f t="shared" ref="DG179" si="571">DF184</f>
        <v>0</v>
      </c>
      <c r="DH179" s="226">
        <f t="shared" ref="DH179" si="572">DG184</f>
        <v>0</v>
      </c>
      <c r="DI179" s="226">
        <f t="shared" ref="DI179" si="573">DH184</f>
        <v>0</v>
      </c>
      <c r="DJ179" s="226">
        <f t="shared" ref="DJ179" si="574">DI184</f>
        <v>0</v>
      </c>
      <c r="DK179" s="226">
        <f t="shared" ref="DK179" si="575">DJ184</f>
        <v>0</v>
      </c>
      <c r="DL179" s="226">
        <f t="shared" ref="DL179" si="576">DK184</f>
        <v>0</v>
      </c>
      <c r="DM179" s="226">
        <f t="shared" ref="DM179" si="577">DL184</f>
        <v>0</v>
      </c>
      <c r="DN179" s="226">
        <f t="shared" ref="DN179" si="578">DM184</f>
        <v>0</v>
      </c>
      <c r="DO179" s="226">
        <f t="shared" ref="DO179" si="579">DN184</f>
        <v>0</v>
      </c>
      <c r="DP179" s="226">
        <f t="shared" ref="DP179" si="580">DO184</f>
        <v>0</v>
      </c>
      <c r="DQ179" s="226">
        <f t="shared" ref="DQ179" si="581">DP184</f>
        <v>0</v>
      </c>
      <c r="DR179" s="226">
        <f t="shared" ref="DR179" si="582">DQ184</f>
        <v>0</v>
      </c>
      <c r="DS179" s="226">
        <f t="shared" ref="DS179" si="583">DR184</f>
        <v>0</v>
      </c>
      <c r="DT179" s="226">
        <f t="shared" ref="DT179" si="584">DS184</f>
        <v>0</v>
      </c>
      <c r="DU179" s="226">
        <f t="shared" ref="DU179" si="585">DT184</f>
        <v>0</v>
      </c>
      <c r="DV179" s="226">
        <f t="shared" ref="DV179" si="586">DU184</f>
        <v>0</v>
      </c>
      <c r="DW179" s="226">
        <f t="shared" ref="DW179" si="587">DV184</f>
        <v>0</v>
      </c>
      <c r="DX179" s="226">
        <f t="shared" ref="DX179" si="588">DW184</f>
        <v>0</v>
      </c>
      <c r="DY179" s="226">
        <f t="shared" ref="DY179" si="589">DX184</f>
        <v>0</v>
      </c>
      <c r="DZ179" s="226">
        <f t="shared" ref="DZ179" si="590">DY184</f>
        <v>0</v>
      </c>
      <c r="EA179" s="226">
        <f t="shared" ref="EA179" si="591">DZ184</f>
        <v>0</v>
      </c>
      <c r="EB179" s="226">
        <f t="shared" ref="EB179" si="592">EA184</f>
        <v>0</v>
      </c>
      <c r="EC179" s="226">
        <f t="shared" ref="EC179" si="593">EB184</f>
        <v>0</v>
      </c>
      <c r="ED179" s="226">
        <f t="shared" ref="ED179" si="594">EC184</f>
        <v>0</v>
      </c>
      <c r="EE179" s="226">
        <f t="shared" ref="EE179" si="595">ED184</f>
        <v>0</v>
      </c>
      <c r="EF179" s="226">
        <f t="shared" ref="EF179" si="596">EE184</f>
        <v>0</v>
      </c>
      <c r="EG179" s="226">
        <f t="shared" ref="EG179" si="597">EF184</f>
        <v>0</v>
      </c>
      <c r="EH179" s="226">
        <f t="shared" ref="EH179" si="598">EG184</f>
        <v>0</v>
      </c>
      <c r="EI179" s="226">
        <f t="shared" ref="EI179" si="599">EH184</f>
        <v>0</v>
      </c>
      <c r="EJ179" s="226">
        <f t="shared" ref="EJ179" si="600">EI184</f>
        <v>0</v>
      </c>
      <c r="EK179" s="226">
        <f t="shared" ref="EK179" si="601">EJ184</f>
        <v>0</v>
      </c>
      <c r="EL179" s="226">
        <f t="shared" ref="EL179" si="602">EK184</f>
        <v>0</v>
      </c>
      <c r="EM179" s="226">
        <f t="shared" ref="EM179" si="603">EL184</f>
        <v>0</v>
      </c>
      <c r="EN179" s="226">
        <f t="shared" ref="EN179" si="604">EM184</f>
        <v>0</v>
      </c>
      <c r="EO179" s="226">
        <f t="shared" ref="EO179" si="605">EN184</f>
        <v>0</v>
      </c>
      <c r="EP179" s="226">
        <f t="shared" ref="EP179" si="606">EO184</f>
        <v>0</v>
      </c>
      <c r="EQ179" s="226">
        <f t="shared" ref="EQ179" si="607">EP184</f>
        <v>0</v>
      </c>
      <c r="ER179" s="226">
        <f t="shared" ref="ER179" si="608">EQ184</f>
        <v>0</v>
      </c>
      <c r="ES179" s="226">
        <f t="shared" ref="ES179" si="609">ER184</f>
        <v>0</v>
      </c>
      <c r="ET179" s="226">
        <f t="shared" ref="ET179" si="610">ES184</f>
        <v>0</v>
      </c>
      <c r="EU179" s="226">
        <f t="shared" ref="EU179" si="611">ET184</f>
        <v>0</v>
      </c>
      <c r="EV179" s="226">
        <f t="shared" ref="EV179" si="612">EU184</f>
        <v>0</v>
      </c>
      <c r="EW179" s="226">
        <f t="shared" ref="EW179" si="613">EV184</f>
        <v>0</v>
      </c>
      <c r="EX179" s="226">
        <f t="shared" ref="EX179" si="614">EW184</f>
        <v>0</v>
      </c>
      <c r="EY179" s="226">
        <f t="shared" ref="EY179" si="615">EX184</f>
        <v>0</v>
      </c>
      <c r="EZ179" s="226">
        <f t="shared" ref="EZ179" si="616">EY184</f>
        <v>0</v>
      </c>
      <c r="FA179" s="226">
        <f t="shared" ref="FA179" si="617">EZ184</f>
        <v>0</v>
      </c>
      <c r="FB179" s="226">
        <f t="shared" ref="FB179" si="618">FA184</f>
        <v>0</v>
      </c>
      <c r="FC179" s="226">
        <f t="shared" ref="FC179" si="619">FB184</f>
        <v>0</v>
      </c>
      <c r="FD179" s="226">
        <f t="shared" ref="FD179" si="620">FC184</f>
        <v>0</v>
      </c>
      <c r="FE179" s="226">
        <f t="shared" ref="FE179" si="621">FD184</f>
        <v>0</v>
      </c>
      <c r="FF179" s="226">
        <f t="shared" ref="FF179" si="622">FE184</f>
        <v>0</v>
      </c>
      <c r="FG179" s="226">
        <f t="shared" ref="FG179" si="623">FF184</f>
        <v>0</v>
      </c>
      <c r="FH179" s="226">
        <f t="shared" ref="FH179" si="624">FG184</f>
        <v>0</v>
      </c>
      <c r="FI179" s="226">
        <f t="shared" ref="FI179" si="625">FH184</f>
        <v>0</v>
      </c>
      <c r="FJ179" s="226">
        <f t="shared" ref="FJ179" si="626">FI184</f>
        <v>0</v>
      </c>
      <c r="FK179" s="226">
        <f t="shared" ref="FK179" si="627">FJ184</f>
        <v>0</v>
      </c>
      <c r="FL179" s="226">
        <f t="shared" ref="FL179" si="628">FK184</f>
        <v>0</v>
      </c>
      <c r="FM179" s="226">
        <f t="shared" ref="FM179" si="629">FL184</f>
        <v>0</v>
      </c>
      <c r="FN179" s="226">
        <f t="shared" ref="FN179" si="630">FM184</f>
        <v>0</v>
      </c>
      <c r="FO179" s="226">
        <f t="shared" ref="FO179" si="631">FN184</f>
        <v>0</v>
      </c>
      <c r="FP179" s="226">
        <f t="shared" ref="FP179" si="632">FO184</f>
        <v>0</v>
      </c>
      <c r="FQ179" s="226">
        <f t="shared" ref="FQ179" si="633">FP184</f>
        <v>0</v>
      </c>
      <c r="FR179" s="226">
        <f t="shared" ref="FR179" si="634">FQ184</f>
        <v>0</v>
      </c>
      <c r="FS179" s="226">
        <f t="shared" ref="FS179" si="635">FR184</f>
        <v>0</v>
      </c>
      <c r="FT179" s="226">
        <f t="shared" ref="FT179" si="636">FS184</f>
        <v>0</v>
      </c>
      <c r="FU179" s="226">
        <f t="shared" ref="FU179" si="637">FT184</f>
        <v>0</v>
      </c>
      <c r="FV179" s="226">
        <f t="shared" ref="FV179" si="638">FU184</f>
        <v>0</v>
      </c>
      <c r="FW179" s="226">
        <f t="shared" ref="FW179" si="639">FV184</f>
        <v>0</v>
      </c>
      <c r="FX179" s="226">
        <f t="shared" ref="FX179" si="640">FW184</f>
        <v>0</v>
      </c>
      <c r="FY179" s="226">
        <f t="shared" ref="FY179" si="641">FX184</f>
        <v>0</v>
      </c>
      <c r="FZ179" s="226">
        <f t="shared" ref="FZ179" si="642">FY184</f>
        <v>0</v>
      </c>
      <c r="GA179" s="226">
        <f t="shared" ref="GA179" si="643">FZ184</f>
        <v>0</v>
      </c>
      <c r="GB179" s="226">
        <f t="shared" ref="GB179" si="644">GA184</f>
        <v>0</v>
      </c>
      <c r="GC179" s="226">
        <f t="shared" ref="GC179" si="645">GB184</f>
        <v>0</v>
      </c>
      <c r="GD179" s="226">
        <f t="shared" ref="GD179" si="646">GC184</f>
        <v>0</v>
      </c>
      <c r="GE179" s="226">
        <f t="shared" ref="GE179" si="647">GD184</f>
        <v>0</v>
      </c>
      <c r="GF179" s="226">
        <f t="shared" ref="GF179" si="648">GE184</f>
        <v>0</v>
      </c>
      <c r="GG179" s="226">
        <f t="shared" ref="GG179" si="649">GF184</f>
        <v>0</v>
      </c>
      <c r="GH179" s="226">
        <f t="shared" ref="GH179" si="650">GG184</f>
        <v>0</v>
      </c>
      <c r="GI179" s="226">
        <f t="shared" ref="GI179" si="651">GH184</f>
        <v>0</v>
      </c>
      <c r="GJ179" s="226">
        <f t="shared" ref="GJ179" si="652">GI184</f>
        <v>0</v>
      </c>
    </row>
    <row r="180" spans="1:192" s="529" customFormat="1" x14ac:dyDescent="0.25">
      <c r="A180" s="15"/>
      <c r="B180" s="15"/>
      <c r="C180" s="21"/>
      <c r="D180" s="48"/>
      <c r="E180" s="532" t="str">
        <f xml:space="preserve"> ConFin!E$379</f>
        <v>Shareholder loan drawdown during construction</v>
      </c>
      <c r="F180" s="532">
        <f xml:space="preserve"> ConFin!F$379</f>
        <v>0</v>
      </c>
      <c r="G180" s="532" t="str">
        <f xml:space="preserve"> ConFin!G$379</f>
        <v>$ 000s</v>
      </c>
      <c r="H180" s="532">
        <f xml:space="preserve"> ConFin!H$379</f>
        <v>90965.413482615302</v>
      </c>
      <c r="I180" s="532">
        <f xml:space="preserve"> ConFin!I$379</f>
        <v>0</v>
      </c>
      <c r="J180" s="532">
        <f xml:space="preserve"> ConFin!J$379</f>
        <v>0</v>
      </c>
      <c r="K180" s="532">
        <f xml:space="preserve"> ConFin!K$379</f>
        <v>0</v>
      </c>
      <c r="L180" s="532">
        <f xml:space="preserve"> ConFin!L$379</f>
        <v>0</v>
      </c>
      <c r="M180" s="532">
        <f xml:space="preserve"> ConFin!M$379</f>
        <v>0</v>
      </c>
      <c r="N180" s="532">
        <f xml:space="preserve"> ConFin!N$379</f>
        <v>0</v>
      </c>
      <c r="O180" s="532">
        <f xml:space="preserve"> ConFin!O$379</f>
        <v>0</v>
      </c>
      <c r="P180" s="532">
        <f xml:space="preserve"> ConFin!P$379</f>
        <v>90965.413482615302</v>
      </c>
      <c r="Q180" s="532">
        <f xml:space="preserve"> ConFin!Q$379</f>
        <v>0</v>
      </c>
      <c r="R180" s="532">
        <f xml:space="preserve"> ConFin!R$379</f>
        <v>0</v>
      </c>
      <c r="S180" s="532">
        <f xml:space="preserve"> ConFin!S$379</f>
        <v>0</v>
      </c>
      <c r="T180" s="532">
        <f xml:space="preserve"> ConFin!T$379</f>
        <v>0</v>
      </c>
      <c r="U180" s="532">
        <f xml:space="preserve"> ConFin!U$379</f>
        <v>0</v>
      </c>
      <c r="V180" s="532">
        <f xml:space="preserve"> ConFin!V$379</f>
        <v>0</v>
      </c>
      <c r="W180" s="532">
        <f xml:space="preserve"> ConFin!W$379</f>
        <v>0</v>
      </c>
      <c r="X180" s="532">
        <f xml:space="preserve"> ConFin!X$379</f>
        <v>0</v>
      </c>
      <c r="Y180" s="532">
        <f xml:space="preserve"> ConFin!Y$379</f>
        <v>0</v>
      </c>
      <c r="Z180" s="532">
        <f xml:space="preserve"> ConFin!Z$379</f>
        <v>0</v>
      </c>
      <c r="AA180" s="532">
        <f xml:space="preserve"> ConFin!AA$379</f>
        <v>0</v>
      </c>
      <c r="AB180" s="532">
        <f xml:space="preserve"> ConFin!AB$379</f>
        <v>0</v>
      </c>
      <c r="AC180" s="532">
        <f xml:space="preserve"> ConFin!AC$379</f>
        <v>0</v>
      </c>
      <c r="AD180" s="532">
        <f xml:space="preserve"> ConFin!AD$379</f>
        <v>0</v>
      </c>
      <c r="AE180" s="532">
        <f xml:space="preserve"> ConFin!AE$379</f>
        <v>0</v>
      </c>
      <c r="AF180" s="532">
        <f xml:space="preserve"> ConFin!AF$379</f>
        <v>0</v>
      </c>
      <c r="AG180" s="532">
        <f xml:space="preserve"> ConFin!AG$379</f>
        <v>0</v>
      </c>
      <c r="AH180" s="532">
        <f xml:space="preserve"> ConFin!AH$379</f>
        <v>0</v>
      </c>
      <c r="AI180" s="532">
        <f xml:space="preserve"> ConFin!AI$379</f>
        <v>0</v>
      </c>
      <c r="AJ180" s="532">
        <f xml:space="preserve"> ConFin!AJ$379</f>
        <v>0</v>
      </c>
      <c r="AK180" s="532">
        <f xml:space="preserve"> ConFin!AK$379</f>
        <v>0</v>
      </c>
      <c r="AL180" s="532">
        <f xml:space="preserve"> ConFin!AL$379</f>
        <v>0</v>
      </c>
      <c r="AM180" s="532">
        <f xml:space="preserve"> ConFin!AM$379</f>
        <v>0</v>
      </c>
      <c r="AN180" s="532">
        <f xml:space="preserve"> ConFin!AN$379</f>
        <v>0</v>
      </c>
      <c r="AO180" s="532">
        <f xml:space="preserve"> ConFin!AO$379</f>
        <v>0</v>
      </c>
      <c r="AP180" s="532">
        <f xml:space="preserve"> ConFin!AP$379</f>
        <v>0</v>
      </c>
      <c r="AQ180" s="532">
        <f xml:space="preserve"> ConFin!AQ$379</f>
        <v>0</v>
      </c>
      <c r="AR180" s="532">
        <f xml:space="preserve"> ConFin!AR$379</f>
        <v>0</v>
      </c>
      <c r="AS180" s="532">
        <f xml:space="preserve"> ConFin!AS$379</f>
        <v>0</v>
      </c>
      <c r="AT180" s="532">
        <f xml:space="preserve"> ConFin!AT$379</f>
        <v>0</v>
      </c>
      <c r="AU180" s="532">
        <f xml:space="preserve"> ConFin!AU$379</f>
        <v>0</v>
      </c>
      <c r="AV180" s="532">
        <f xml:space="preserve"> ConFin!AV$379</f>
        <v>0</v>
      </c>
      <c r="AW180" s="532">
        <f xml:space="preserve"> ConFin!AW$379</f>
        <v>0</v>
      </c>
      <c r="AX180" s="532">
        <f xml:space="preserve"> ConFin!AX$379</f>
        <v>0</v>
      </c>
      <c r="AY180" s="532">
        <f xml:space="preserve"> ConFin!AY$379</f>
        <v>0</v>
      </c>
      <c r="AZ180" s="532">
        <f xml:space="preserve"> ConFin!AZ$379</f>
        <v>0</v>
      </c>
      <c r="BA180" s="532">
        <f xml:space="preserve"> ConFin!BA$379</f>
        <v>0</v>
      </c>
      <c r="BB180" s="532">
        <f xml:space="preserve"> ConFin!BB$379</f>
        <v>0</v>
      </c>
      <c r="BC180" s="532">
        <f xml:space="preserve"> ConFin!BC$379</f>
        <v>0</v>
      </c>
      <c r="BD180" s="532">
        <f xml:space="preserve"> ConFin!BD$379</f>
        <v>0</v>
      </c>
      <c r="BE180" s="532">
        <f xml:space="preserve"> ConFin!BE$379</f>
        <v>0</v>
      </c>
      <c r="BF180" s="532">
        <f xml:space="preserve"> ConFin!BF$379</f>
        <v>0</v>
      </c>
      <c r="BG180" s="532">
        <f xml:space="preserve"> ConFin!BG$379</f>
        <v>0</v>
      </c>
      <c r="BH180" s="532">
        <f xml:space="preserve"> ConFin!BH$379</f>
        <v>0</v>
      </c>
      <c r="BI180" s="532">
        <f xml:space="preserve"> ConFin!BI$379</f>
        <v>0</v>
      </c>
      <c r="BJ180" s="532">
        <f xml:space="preserve"> ConFin!BJ$379</f>
        <v>0</v>
      </c>
      <c r="BK180" s="532">
        <f xml:space="preserve"> ConFin!BK$379</f>
        <v>0</v>
      </c>
      <c r="BL180" s="532">
        <f xml:space="preserve"> ConFin!BL$379</f>
        <v>0</v>
      </c>
      <c r="BM180" s="532">
        <f xml:space="preserve"> ConFin!BM$379</f>
        <v>0</v>
      </c>
      <c r="BN180" s="532">
        <f xml:space="preserve"> ConFin!BN$379</f>
        <v>0</v>
      </c>
      <c r="BO180" s="532">
        <f xml:space="preserve"> ConFin!BO$379</f>
        <v>0</v>
      </c>
      <c r="BP180" s="532">
        <f xml:space="preserve"> ConFin!BP$379</f>
        <v>0</v>
      </c>
      <c r="BQ180" s="532">
        <f xml:space="preserve"> ConFin!BQ$379</f>
        <v>0</v>
      </c>
      <c r="BR180" s="532">
        <f xml:space="preserve"> ConFin!BR$379</f>
        <v>0</v>
      </c>
      <c r="BS180" s="532">
        <f xml:space="preserve"> ConFin!BS$379</f>
        <v>0</v>
      </c>
      <c r="BT180" s="532">
        <f xml:space="preserve"> ConFin!BT$379</f>
        <v>0</v>
      </c>
      <c r="BU180" s="532">
        <f xml:space="preserve"> ConFin!BU$379</f>
        <v>0</v>
      </c>
      <c r="BV180" s="532">
        <f xml:space="preserve"> ConFin!BV$379</f>
        <v>0</v>
      </c>
      <c r="BW180" s="532">
        <f xml:space="preserve"> ConFin!BW$379</f>
        <v>0</v>
      </c>
      <c r="BX180" s="532">
        <f xml:space="preserve"> ConFin!BX$379</f>
        <v>0</v>
      </c>
      <c r="BY180" s="532">
        <f xml:space="preserve"> ConFin!BY$379</f>
        <v>0</v>
      </c>
      <c r="BZ180" s="532">
        <f xml:space="preserve"> ConFin!BZ$379</f>
        <v>0</v>
      </c>
      <c r="CA180" s="532">
        <f xml:space="preserve"> ConFin!CA$379</f>
        <v>0</v>
      </c>
      <c r="CB180" s="532">
        <f xml:space="preserve"> ConFin!CB$379</f>
        <v>0</v>
      </c>
      <c r="CC180" s="532">
        <f xml:space="preserve"> ConFin!CC$379</f>
        <v>0</v>
      </c>
      <c r="CD180" s="532">
        <f xml:space="preserve"> ConFin!CD$379</f>
        <v>0</v>
      </c>
      <c r="CE180" s="532">
        <f xml:space="preserve"> ConFin!CE$379</f>
        <v>0</v>
      </c>
      <c r="CF180" s="532">
        <f xml:space="preserve"> ConFin!CF$379</f>
        <v>0</v>
      </c>
      <c r="CG180" s="532">
        <f xml:space="preserve"> ConFin!CG$379</f>
        <v>0</v>
      </c>
      <c r="CH180" s="532">
        <f xml:space="preserve"> ConFin!CH$379</f>
        <v>0</v>
      </c>
      <c r="CI180" s="532">
        <f xml:space="preserve"> ConFin!CI$379</f>
        <v>0</v>
      </c>
      <c r="CJ180" s="532">
        <f xml:space="preserve"> ConFin!CJ$379</f>
        <v>0</v>
      </c>
      <c r="CK180" s="532">
        <f xml:space="preserve"> ConFin!CK$379</f>
        <v>0</v>
      </c>
      <c r="CL180" s="532">
        <f xml:space="preserve"> ConFin!CL$379</f>
        <v>0</v>
      </c>
      <c r="CM180" s="532">
        <f xml:space="preserve"> ConFin!CM$379</f>
        <v>0</v>
      </c>
      <c r="CN180" s="532">
        <f xml:space="preserve"> ConFin!CN$379</f>
        <v>0</v>
      </c>
      <c r="CO180" s="532">
        <f xml:space="preserve"> ConFin!CO$379</f>
        <v>0</v>
      </c>
      <c r="CP180" s="532">
        <f xml:space="preserve"> ConFin!CP$379</f>
        <v>0</v>
      </c>
      <c r="CQ180" s="532">
        <f xml:space="preserve"> ConFin!CQ$379</f>
        <v>0</v>
      </c>
      <c r="CR180" s="532">
        <f xml:space="preserve"> ConFin!CR$379</f>
        <v>0</v>
      </c>
      <c r="CS180" s="532">
        <f xml:space="preserve"> ConFin!CS$379</f>
        <v>0</v>
      </c>
      <c r="CT180" s="532">
        <f xml:space="preserve"> ConFin!CT$379</f>
        <v>0</v>
      </c>
      <c r="CU180" s="532">
        <f xml:space="preserve"> ConFin!CU$379</f>
        <v>0</v>
      </c>
      <c r="CV180" s="532">
        <f xml:space="preserve"> ConFin!CV$379</f>
        <v>0</v>
      </c>
      <c r="CW180" s="532">
        <f xml:space="preserve"> ConFin!CW$379</f>
        <v>0</v>
      </c>
      <c r="CX180" s="532">
        <f xml:space="preserve"> ConFin!CX$379</f>
        <v>0</v>
      </c>
      <c r="CY180" s="532">
        <f xml:space="preserve"> ConFin!CY$379</f>
        <v>0</v>
      </c>
      <c r="CZ180" s="532">
        <f xml:space="preserve"> ConFin!CZ$379</f>
        <v>0</v>
      </c>
      <c r="DA180" s="532">
        <f xml:space="preserve"> ConFin!DA$379</f>
        <v>0</v>
      </c>
      <c r="DB180" s="532">
        <f xml:space="preserve"> ConFin!DB$379</f>
        <v>0</v>
      </c>
      <c r="DC180" s="532">
        <f xml:space="preserve"> ConFin!DC$379</f>
        <v>0</v>
      </c>
      <c r="DD180" s="532">
        <f xml:space="preserve"> ConFin!DD$379</f>
        <v>0</v>
      </c>
      <c r="DE180" s="532">
        <f xml:space="preserve"> ConFin!DE$379</f>
        <v>0</v>
      </c>
      <c r="DF180" s="532">
        <f xml:space="preserve"> ConFin!DF$379</f>
        <v>0</v>
      </c>
      <c r="DG180" s="532">
        <f xml:space="preserve"> ConFin!DG$379</f>
        <v>0</v>
      </c>
      <c r="DH180" s="532">
        <f xml:space="preserve"> ConFin!DH$379</f>
        <v>0</v>
      </c>
      <c r="DI180" s="532">
        <f xml:space="preserve"> ConFin!DI$379</f>
        <v>0</v>
      </c>
      <c r="DJ180" s="532">
        <f xml:space="preserve"> ConFin!DJ$379</f>
        <v>0</v>
      </c>
      <c r="DK180" s="532">
        <f xml:space="preserve"> ConFin!DK$379</f>
        <v>0</v>
      </c>
      <c r="DL180" s="532">
        <f xml:space="preserve"> ConFin!DL$379</f>
        <v>0</v>
      </c>
      <c r="DM180" s="532">
        <f xml:space="preserve"> ConFin!DM$379</f>
        <v>0</v>
      </c>
      <c r="DN180" s="532">
        <f xml:space="preserve"> ConFin!DN$379</f>
        <v>0</v>
      </c>
      <c r="DO180" s="532">
        <f xml:space="preserve"> ConFin!DO$379</f>
        <v>0</v>
      </c>
      <c r="DP180" s="532">
        <f xml:space="preserve"> ConFin!DP$379</f>
        <v>0</v>
      </c>
      <c r="DQ180" s="532">
        <f xml:space="preserve"> ConFin!DQ$379</f>
        <v>0</v>
      </c>
      <c r="DR180" s="532">
        <f xml:space="preserve"> ConFin!DR$379</f>
        <v>0</v>
      </c>
      <c r="DS180" s="532">
        <f xml:space="preserve"> ConFin!DS$379</f>
        <v>0</v>
      </c>
      <c r="DT180" s="532">
        <f xml:space="preserve"> ConFin!DT$379</f>
        <v>0</v>
      </c>
      <c r="DU180" s="532">
        <f xml:space="preserve"> ConFin!DU$379</f>
        <v>0</v>
      </c>
      <c r="DV180" s="532">
        <f xml:space="preserve"> ConFin!DV$379</f>
        <v>0</v>
      </c>
      <c r="DW180" s="532">
        <f xml:space="preserve"> ConFin!DW$379</f>
        <v>0</v>
      </c>
      <c r="DX180" s="532">
        <f xml:space="preserve"> ConFin!DX$379</f>
        <v>0</v>
      </c>
      <c r="DY180" s="532">
        <f xml:space="preserve"> ConFin!DY$379</f>
        <v>0</v>
      </c>
      <c r="DZ180" s="532">
        <f xml:space="preserve"> ConFin!DZ$379</f>
        <v>0</v>
      </c>
      <c r="EA180" s="532">
        <f xml:space="preserve"> ConFin!EA$379</f>
        <v>0</v>
      </c>
      <c r="EB180" s="532">
        <f xml:space="preserve"> ConFin!EB$379</f>
        <v>0</v>
      </c>
      <c r="EC180" s="532">
        <f xml:space="preserve"> ConFin!EC$379</f>
        <v>0</v>
      </c>
      <c r="ED180" s="532">
        <f xml:space="preserve"> ConFin!ED$379</f>
        <v>0</v>
      </c>
      <c r="EE180" s="532">
        <f xml:space="preserve"> ConFin!EE$379</f>
        <v>0</v>
      </c>
      <c r="EF180" s="532">
        <f xml:space="preserve"> ConFin!EF$379</f>
        <v>0</v>
      </c>
      <c r="EG180" s="532">
        <f xml:space="preserve"> ConFin!EG$379</f>
        <v>0</v>
      </c>
      <c r="EH180" s="532">
        <f xml:space="preserve"> ConFin!EH$379</f>
        <v>0</v>
      </c>
      <c r="EI180" s="532">
        <f xml:space="preserve"> ConFin!EI$379</f>
        <v>0</v>
      </c>
      <c r="EJ180" s="532">
        <f xml:space="preserve"> ConFin!EJ$379</f>
        <v>0</v>
      </c>
      <c r="EK180" s="532">
        <f xml:space="preserve"> ConFin!EK$379</f>
        <v>0</v>
      </c>
      <c r="EL180" s="532">
        <f xml:space="preserve"> ConFin!EL$379</f>
        <v>0</v>
      </c>
      <c r="EM180" s="532">
        <f xml:space="preserve"> ConFin!EM$379</f>
        <v>0</v>
      </c>
      <c r="EN180" s="532">
        <f xml:space="preserve"> ConFin!EN$379</f>
        <v>0</v>
      </c>
      <c r="EO180" s="532">
        <f xml:space="preserve"> ConFin!EO$379</f>
        <v>0</v>
      </c>
      <c r="EP180" s="532">
        <f xml:space="preserve"> ConFin!EP$379</f>
        <v>0</v>
      </c>
      <c r="EQ180" s="532">
        <f xml:space="preserve"> ConFin!EQ$379</f>
        <v>0</v>
      </c>
      <c r="ER180" s="532">
        <f xml:space="preserve"> ConFin!ER$379</f>
        <v>0</v>
      </c>
      <c r="ES180" s="532">
        <f xml:space="preserve"> ConFin!ES$379</f>
        <v>0</v>
      </c>
      <c r="ET180" s="532">
        <f xml:space="preserve"> ConFin!ET$379</f>
        <v>0</v>
      </c>
      <c r="EU180" s="532">
        <f xml:space="preserve"> ConFin!EU$379</f>
        <v>0</v>
      </c>
      <c r="EV180" s="532">
        <f xml:space="preserve"> ConFin!EV$379</f>
        <v>0</v>
      </c>
      <c r="EW180" s="532">
        <f xml:space="preserve"> ConFin!EW$379</f>
        <v>0</v>
      </c>
      <c r="EX180" s="532">
        <f xml:space="preserve"> ConFin!EX$379</f>
        <v>0</v>
      </c>
      <c r="EY180" s="532">
        <f xml:space="preserve"> ConFin!EY$379</f>
        <v>0</v>
      </c>
      <c r="EZ180" s="532">
        <f xml:space="preserve"> ConFin!EZ$379</f>
        <v>0</v>
      </c>
      <c r="FA180" s="532">
        <f xml:space="preserve"> ConFin!FA$379</f>
        <v>0</v>
      </c>
      <c r="FB180" s="532">
        <f xml:space="preserve"> ConFin!FB$379</f>
        <v>0</v>
      </c>
      <c r="FC180" s="532">
        <f xml:space="preserve"> ConFin!FC$379</f>
        <v>0</v>
      </c>
      <c r="FD180" s="532">
        <f xml:space="preserve"> ConFin!FD$379</f>
        <v>0</v>
      </c>
      <c r="FE180" s="532">
        <f xml:space="preserve"> ConFin!FE$379</f>
        <v>0</v>
      </c>
      <c r="FF180" s="532">
        <f xml:space="preserve"> ConFin!FF$379</f>
        <v>0</v>
      </c>
      <c r="FG180" s="532">
        <f xml:space="preserve"> ConFin!FG$379</f>
        <v>0</v>
      </c>
      <c r="FH180" s="532">
        <f xml:space="preserve"> ConFin!FH$379</f>
        <v>0</v>
      </c>
      <c r="FI180" s="532">
        <f xml:space="preserve"> ConFin!FI$379</f>
        <v>0</v>
      </c>
      <c r="FJ180" s="532">
        <f xml:space="preserve"> ConFin!FJ$379</f>
        <v>0</v>
      </c>
      <c r="FK180" s="532">
        <f xml:space="preserve"> ConFin!FK$379</f>
        <v>0</v>
      </c>
      <c r="FL180" s="532">
        <f xml:space="preserve"> ConFin!FL$379</f>
        <v>0</v>
      </c>
      <c r="FM180" s="532">
        <f xml:space="preserve"> ConFin!FM$379</f>
        <v>0</v>
      </c>
      <c r="FN180" s="532">
        <f xml:space="preserve"> ConFin!FN$379</f>
        <v>0</v>
      </c>
      <c r="FO180" s="532">
        <f xml:space="preserve"> ConFin!FO$379</f>
        <v>0</v>
      </c>
      <c r="FP180" s="532">
        <f xml:space="preserve"> ConFin!FP$379</f>
        <v>0</v>
      </c>
      <c r="FQ180" s="532">
        <f xml:space="preserve"> ConFin!FQ$379</f>
        <v>0</v>
      </c>
      <c r="FR180" s="532">
        <f xml:space="preserve"> ConFin!FR$379</f>
        <v>0</v>
      </c>
      <c r="FS180" s="532">
        <f xml:space="preserve"> ConFin!FS$379</f>
        <v>0</v>
      </c>
      <c r="FT180" s="532">
        <f xml:space="preserve"> ConFin!FT$379</f>
        <v>0</v>
      </c>
      <c r="FU180" s="532">
        <f xml:space="preserve"> ConFin!FU$379</f>
        <v>0</v>
      </c>
      <c r="FV180" s="532">
        <f xml:space="preserve"> ConFin!FV$379</f>
        <v>0</v>
      </c>
      <c r="FW180" s="532">
        <f xml:space="preserve"> ConFin!FW$379</f>
        <v>0</v>
      </c>
      <c r="FX180" s="532">
        <f xml:space="preserve"> ConFin!FX$379</f>
        <v>0</v>
      </c>
      <c r="FY180" s="532">
        <f xml:space="preserve"> ConFin!FY$379</f>
        <v>0</v>
      </c>
      <c r="FZ180" s="532">
        <f xml:space="preserve"> ConFin!FZ$379</f>
        <v>0</v>
      </c>
      <c r="GA180" s="532">
        <f xml:space="preserve"> ConFin!GA$379</f>
        <v>0</v>
      </c>
      <c r="GB180" s="532">
        <f xml:space="preserve"> ConFin!GB$379</f>
        <v>0</v>
      </c>
      <c r="GC180" s="532">
        <f xml:space="preserve"> ConFin!GC$379</f>
        <v>0</v>
      </c>
      <c r="GD180" s="532">
        <f xml:space="preserve"> ConFin!GD$379</f>
        <v>0</v>
      </c>
      <c r="GE180" s="532">
        <f xml:space="preserve"> ConFin!GE$379</f>
        <v>0</v>
      </c>
      <c r="GF180" s="532">
        <f xml:space="preserve"> ConFin!GF$379</f>
        <v>0</v>
      </c>
      <c r="GG180" s="532">
        <f xml:space="preserve"> ConFin!GG$379</f>
        <v>0</v>
      </c>
      <c r="GH180" s="532">
        <f xml:space="preserve"> ConFin!GH$379</f>
        <v>0</v>
      </c>
      <c r="GI180" s="532">
        <f xml:space="preserve"> ConFin!GI$379</f>
        <v>0</v>
      </c>
      <c r="GJ180" s="532">
        <f xml:space="preserve"> ConFin!GJ$379</f>
        <v>0</v>
      </c>
    </row>
    <row r="181" spans="1:192" s="529" customFormat="1" x14ac:dyDescent="0.25">
      <c r="A181" s="15"/>
      <c r="B181" s="15"/>
      <c r="C181" s="21"/>
      <c r="D181" s="48"/>
      <c r="E181" s="702" t="str">
        <f t="shared" ref="E181:AJ181" si="653" xml:space="preserve"> E$140</f>
        <v>Shareholder loan drawdown during operations</v>
      </c>
      <c r="F181" s="702">
        <f t="shared" si="653"/>
        <v>0</v>
      </c>
      <c r="G181" s="702" t="str">
        <f t="shared" si="653"/>
        <v>$ 000s</v>
      </c>
      <c r="H181" s="702">
        <f t="shared" si="653"/>
        <v>0</v>
      </c>
      <c r="I181" s="702">
        <f t="shared" si="653"/>
        <v>0</v>
      </c>
      <c r="J181" s="702">
        <f t="shared" si="653"/>
        <v>0</v>
      </c>
      <c r="K181" s="702">
        <f t="shared" si="653"/>
        <v>0</v>
      </c>
      <c r="L181" s="702">
        <f t="shared" si="653"/>
        <v>0</v>
      </c>
      <c r="M181" s="702">
        <f t="shared" si="653"/>
        <v>0</v>
      </c>
      <c r="N181" s="702">
        <f t="shared" si="653"/>
        <v>0</v>
      </c>
      <c r="O181" s="702">
        <f t="shared" si="653"/>
        <v>0</v>
      </c>
      <c r="P181" s="702">
        <f t="shared" si="653"/>
        <v>0</v>
      </c>
      <c r="Q181" s="702">
        <f t="shared" si="653"/>
        <v>0</v>
      </c>
      <c r="R181" s="702">
        <f t="shared" si="653"/>
        <v>0</v>
      </c>
      <c r="S181" s="702">
        <f t="shared" si="653"/>
        <v>0</v>
      </c>
      <c r="T181" s="702">
        <f t="shared" si="653"/>
        <v>0</v>
      </c>
      <c r="U181" s="702">
        <f t="shared" si="653"/>
        <v>0</v>
      </c>
      <c r="V181" s="702">
        <f t="shared" si="653"/>
        <v>0</v>
      </c>
      <c r="W181" s="702">
        <f t="shared" si="653"/>
        <v>0</v>
      </c>
      <c r="X181" s="702">
        <f t="shared" si="653"/>
        <v>0</v>
      </c>
      <c r="Y181" s="702">
        <f t="shared" si="653"/>
        <v>0</v>
      </c>
      <c r="Z181" s="702">
        <f t="shared" si="653"/>
        <v>0</v>
      </c>
      <c r="AA181" s="702">
        <f t="shared" si="653"/>
        <v>0</v>
      </c>
      <c r="AB181" s="702">
        <f t="shared" si="653"/>
        <v>0</v>
      </c>
      <c r="AC181" s="702">
        <f t="shared" si="653"/>
        <v>0</v>
      </c>
      <c r="AD181" s="702">
        <f t="shared" si="653"/>
        <v>0</v>
      </c>
      <c r="AE181" s="702">
        <f t="shared" si="653"/>
        <v>0</v>
      </c>
      <c r="AF181" s="702">
        <f t="shared" si="653"/>
        <v>0</v>
      </c>
      <c r="AG181" s="702">
        <f t="shared" si="653"/>
        <v>0</v>
      </c>
      <c r="AH181" s="702">
        <f t="shared" si="653"/>
        <v>0</v>
      </c>
      <c r="AI181" s="702">
        <f t="shared" si="653"/>
        <v>0</v>
      </c>
      <c r="AJ181" s="702">
        <f t="shared" si="653"/>
        <v>0</v>
      </c>
      <c r="AK181" s="702">
        <f t="shared" ref="AK181:CV181" si="654" xml:space="preserve"> AK$140</f>
        <v>0</v>
      </c>
      <c r="AL181" s="702">
        <f t="shared" si="654"/>
        <v>0</v>
      </c>
      <c r="AM181" s="702">
        <f t="shared" si="654"/>
        <v>0</v>
      </c>
      <c r="AN181" s="702">
        <f t="shared" si="654"/>
        <v>0</v>
      </c>
      <c r="AO181" s="702">
        <f t="shared" si="654"/>
        <v>0</v>
      </c>
      <c r="AP181" s="702">
        <f t="shared" si="654"/>
        <v>0</v>
      </c>
      <c r="AQ181" s="702">
        <f t="shared" si="654"/>
        <v>0</v>
      </c>
      <c r="AR181" s="702">
        <f t="shared" si="654"/>
        <v>0</v>
      </c>
      <c r="AS181" s="702">
        <f t="shared" si="654"/>
        <v>0</v>
      </c>
      <c r="AT181" s="702">
        <f t="shared" si="654"/>
        <v>0</v>
      </c>
      <c r="AU181" s="702">
        <f t="shared" si="654"/>
        <v>0</v>
      </c>
      <c r="AV181" s="702">
        <f t="shared" si="654"/>
        <v>0</v>
      </c>
      <c r="AW181" s="702">
        <f t="shared" si="654"/>
        <v>0</v>
      </c>
      <c r="AX181" s="702">
        <f t="shared" si="654"/>
        <v>0</v>
      </c>
      <c r="AY181" s="702">
        <f t="shared" si="654"/>
        <v>0</v>
      </c>
      <c r="AZ181" s="702">
        <f t="shared" si="654"/>
        <v>0</v>
      </c>
      <c r="BA181" s="702">
        <f t="shared" si="654"/>
        <v>0</v>
      </c>
      <c r="BB181" s="702">
        <f t="shared" si="654"/>
        <v>0</v>
      </c>
      <c r="BC181" s="702">
        <f t="shared" si="654"/>
        <v>0</v>
      </c>
      <c r="BD181" s="702">
        <f t="shared" si="654"/>
        <v>0</v>
      </c>
      <c r="BE181" s="702">
        <f t="shared" si="654"/>
        <v>0</v>
      </c>
      <c r="BF181" s="702">
        <f t="shared" si="654"/>
        <v>0</v>
      </c>
      <c r="BG181" s="702">
        <f t="shared" si="654"/>
        <v>0</v>
      </c>
      <c r="BH181" s="702">
        <f t="shared" si="654"/>
        <v>0</v>
      </c>
      <c r="BI181" s="702">
        <f t="shared" si="654"/>
        <v>0</v>
      </c>
      <c r="BJ181" s="702">
        <f t="shared" si="654"/>
        <v>0</v>
      </c>
      <c r="BK181" s="702">
        <f t="shared" si="654"/>
        <v>0</v>
      </c>
      <c r="BL181" s="702">
        <f t="shared" si="654"/>
        <v>0</v>
      </c>
      <c r="BM181" s="702">
        <f t="shared" si="654"/>
        <v>0</v>
      </c>
      <c r="BN181" s="702">
        <f t="shared" si="654"/>
        <v>0</v>
      </c>
      <c r="BO181" s="702">
        <f t="shared" si="654"/>
        <v>0</v>
      </c>
      <c r="BP181" s="702">
        <f t="shared" si="654"/>
        <v>0</v>
      </c>
      <c r="BQ181" s="702">
        <f t="shared" si="654"/>
        <v>0</v>
      </c>
      <c r="BR181" s="702">
        <f t="shared" si="654"/>
        <v>0</v>
      </c>
      <c r="BS181" s="702">
        <f t="shared" si="654"/>
        <v>0</v>
      </c>
      <c r="BT181" s="702">
        <f t="shared" si="654"/>
        <v>0</v>
      </c>
      <c r="BU181" s="702">
        <f t="shared" si="654"/>
        <v>0</v>
      </c>
      <c r="BV181" s="702">
        <f t="shared" si="654"/>
        <v>0</v>
      </c>
      <c r="BW181" s="702">
        <f t="shared" si="654"/>
        <v>0</v>
      </c>
      <c r="BX181" s="702">
        <f t="shared" si="654"/>
        <v>0</v>
      </c>
      <c r="BY181" s="702">
        <f t="shared" si="654"/>
        <v>0</v>
      </c>
      <c r="BZ181" s="702">
        <f t="shared" si="654"/>
        <v>0</v>
      </c>
      <c r="CA181" s="702">
        <f t="shared" si="654"/>
        <v>0</v>
      </c>
      <c r="CB181" s="702">
        <f t="shared" si="654"/>
        <v>0</v>
      </c>
      <c r="CC181" s="702">
        <f t="shared" si="654"/>
        <v>0</v>
      </c>
      <c r="CD181" s="702">
        <f t="shared" si="654"/>
        <v>0</v>
      </c>
      <c r="CE181" s="702">
        <f t="shared" si="654"/>
        <v>0</v>
      </c>
      <c r="CF181" s="702">
        <f t="shared" si="654"/>
        <v>0</v>
      </c>
      <c r="CG181" s="702">
        <f t="shared" si="654"/>
        <v>0</v>
      </c>
      <c r="CH181" s="702">
        <f t="shared" si="654"/>
        <v>0</v>
      </c>
      <c r="CI181" s="702">
        <f t="shared" si="654"/>
        <v>0</v>
      </c>
      <c r="CJ181" s="702">
        <f t="shared" si="654"/>
        <v>0</v>
      </c>
      <c r="CK181" s="702">
        <f t="shared" si="654"/>
        <v>0</v>
      </c>
      <c r="CL181" s="702">
        <f t="shared" si="654"/>
        <v>0</v>
      </c>
      <c r="CM181" s="702">
        <f t="shared" si="654"/>
        <v>0</v>
      </c>
      <c r="CN181" s="702">
        <f t="shared" si="654"/>
        <v>0</v>
      </c>
      <c r="CO181" s="702">
        <f t="shared" si="654"/>
        <v>0</v>
      </c>
      <c r="CP181" s="702">
        <f t="shared" si="654"/>
        <v>0</v>
      </c>
      <c r="CQ181" s="702">
        <f t="shared" si="654"/>
        <v>0</v>
      </c>
      <c r="CR181" s="702">
        <f t="shared" si="654"/>
        <v>0</v>
      </c>
      <c r="CS181" s="702">
        <f t="shared" si="654"/>
        <v>0</v>
      </c>
      <c r="CT181" s="702">
        <f t="shared" si="654"/>
        <v>0</v>
      </c>
      <c r="CU181" s="702">
        <f t="shared" si="654"/>
        <v>0</v>
      </c>
      <c r="CV181" s="702">
        <f t="shared" si="654"/>
        <v>0</v>
      </c>
      <c r="CW181" s="702">
        <f t="shared" ref="CW181:FH181" si="655" xml:space="preserve"> CW$140</f>
        <v>0</v>
      </c>
      <c r="CX181" s="702">
        <f t="shared" si="655"/>
        <v>0</v>
      </c>
      <c r="CY181" s="702">
        <f t="shared" si="655"/>
        <v>0</v>
      </c>
      <c r="CZ181" s="702">
        <f t="shared" si="655"/>
        <v>0</v>
      </c>
      <c r="DA181" s="702">
        <f t="shared" si="655"/>
        <v>0</v>
      </c>
      <c r="DB181" s="702">
        <f t="shared" si="655"/>
        <v>0</v>
      </c>
      <c r="DC181" s="702">
        <f t="shared" si="655"/>
        <v>0</v>
      </c>
      <c r="DD181" s="702">
        <f t="shared" si="655"/>
        <v>0</v>
      </c>
      <c r="DE181" s="702">
        <f t="shared" si="655"/>
        <v>0</v>
      </c>
      <c r="DF181" s="702">
        <f t="shared" si="655"/>
        <v>0</v>
      </c>
      <c r="DG181" s="702">
        <f t="shared" si="655"/>
        <v>0</v>
      </c>
      <c r="DH181" s="702">
        <f t="shared" si="655"/>
        <v>0</v>
      </c>
      <c r="DI181" s="702">
        <f t="shared" si="655"/>
        <v>0</v>
      </c>
      <c r="DJ181" s="702">
        <f t="shared" si="655"/>
        <v>0</v>
      </c>
      <c r="DK181" s="702">
        <f t="shared" si="655"/>
        <v>0</v>
      </c>
      <c r="DL181" s="702">
        <f t="shared" si="655"/>
        <v>0</v>
      </c>
      <c r="DM181" s="702">
        <f t="shared" si="655"/>
        <v>0</v>
      </c>
      <c r="DN181" s="702">
        <f t="shared" si="655"/>
        <v>0</v>
      </c>
      <c r="DO181" s="702">
        <f t="shared" si="655"/>
        <v>0</v>
      </c>
      <c r="DP181" s="702">
        <f t="shared" si="655"/>
        <v>0</v>
      </c>
      <c r="DQ181" s="702">
        <f t="shared" si="655"/>
        <v>0</v>
      </c>
      <c r="DR181" s="702">
        <f t="shared" si="655"/>
        <v>0</v>
      </c>
      <c r="DS181" s="702">
        <f t="shared" si="655"/>
        <v>0</v>
      </c>
      <c r="DT181" s="702">
        <f t="shared" si="655"/>
        <v>0</v>
      </c>
      <c r="DU181" s="702">
        <f t="shared" si="655"/>
        <v>0</v>
      </c>
      <c r="DV181" s="702">
        <f t="shared" si="655"/>
        <v>0</v>
      </c>
      <c r="DW181" s="702">
        <f t="shared" si="655"/>
        <v>0</v>
      </c>
      <c r="DX181" s="702">
        <f t="shared" si="655"/>
        <v>0</v>
      </c>
      <c r="DY181" s="702">
        <f t="shared" si="655"/>
        <v>0</v>
      </c>
      <c r="DZ181" s="702">
        <f t="shared" si="655"/>
        <v>0</v>
      </c>
      <c r="EA181" s="702">
        <f t="shared" si="655"/>
        <v>0</v>
      </c>
      <c r="EB181" s="702">
        <f t="shared" si="655"/>
        <v>0</v>
      </c>
      <c r="EC181" s="702">
        <f t="shared" si="655"/>
        <v>0</v>
      </c>
      <c r="ED181" s="702">
        <f t="shared" si="655"/>
        <v>0</v>
      </c>
      <c r="EE181" s="702">
        <f t="shared" si="655"/>
        <v>0</v>
      </c>
      <c r="EF181" s="702">
        <f t="shared" si="655"/>
        <v>0</v>
      </c>
      <c r="EG181" s="702">
        <f t="shared" si="655"/>
        <v>0</v>
      </c>
      <c r="EH181" s="702">
        <f t="shared" si="655"/>
        <v>0</v>
      </c>
      <c r="EI181" s="702">
        <f t="shared" si="655"/>
        <v>0</v>
      </c>
      <c r="EJ181" s="702">
        <f t="shared" si="655"/>
        <v>0</v>
      </c>
      <c r="EK181" s="702">
        <f t="shared" si="655"/>
        <v>0</v>
      </c>
      <c r="EL181" s="702">
        <f t="shared" si="655"/>
        <v>0</v>
      </c>
      <c r="EM181" s="702">
        <f t="shared" si="655"/>
        <v>0</v>
      </c>
      <c r="EN181" s="702">
        <f t="shared" si="655"/>
        <v>0</v>
      </c>
      <c r="EO181" s="702">
        <f t="shared" si="655"/>
        <v>0</v>
      </c>
      <c r="EP181" s="702">
        <f t="shared" si="655"/>
        <v>0</v>
      </c>
      <c r="EQ181" s="702">
        <f t="shared" si="655"/>
        <v>0</v>
      </c>
      <c r="ER181" s="702">
        <f t="shared" si="655"/>
        <v>0</v>
      </c>
      <c r="ES181" s="702">
        <f t="shared" si="655"/>
        <v>0</v>
      </c>
      <c r="ET181" s="702">
        <f t="shared" si="655"/>
        <v>0</v>
      </c>
      <c r="EU181" s="702">
        <f t="shared" si="655"/>
        <v>0</v>
      </c>
      <c r="EV181" s="702">
        <f t="shared" si="655"/>
        <v>0</v>
      </c>
      <c r="EW181" s="702">
        <f t="shared" si="655"/>
        <v>0</v>
      </c>
      <c r="EX181" s="702">
        <f t="shared" si="655"/>
        <v>0</v>
      </c>
      <c r="EY181" s="702">
        <f t="shared" si="655"/>
        <v>0</v>
      </c>
      <c r="EZ181" s="702">
        <f t="shared" si="655"/>
        <v>0</v>
      </c>
      <c r="FA181" s="702">
        <f t="shared" si="655"/>
        <v>0</v>
      </c>
      <c r="FB181" s="702">
        <f t="shared" si="655"/>
        <v>0</v>
      </c>
      <c r="FC181" s="702">
        <f t="shared" si="655"/>
        <v>0</v>
      </c>
      <c r="FD181" s="702">
        <f t="shared" si="655"/>
        <v>0</v>
      </c>
      <c r="FE181" s="702">
        <f t="shared" si="655"/>
        <v>0</v>
      </c>
      <c r="FF181" s="702">
        <f t="shared" si="655"/>
        <v>0</v>
      </c>
      <c r="FG181" s="702">
        <f t="shared" si="655"/>
        <v>0</v>
      </c>
      <c r="FH181" s="702">
        <f t="shared" si="655"/>
        <v>0</v>
      </c>
      <c r="FI181" s="702">
        <f t="shared" ref="FI181:GJ181" si="656" xml:space="preserve"> FI$140</f>
        <v>0</v>
      </c>
      <c r="FJ181" s="702">
        <f t="shared" si="656"/>
        <v>0</v>
      </c>
      <c r="FK181" s="702">
        <f t="shared" si="656"/>
        <v>0</v>
      </c>
      <c r="FL181" s="702">
        <f t="shared" si="656"/>
        <v>0</v>
      </c>
      <c r="FM181" s="702">
        <f t="shared" si="656"/>
        <v>0</v>
      </c>
      <c r="FN181" s="702">
        <f t="shared" si="656"/>
        <v>0</v>
      </c>
      <c r="FO181" s="702">
        <f t="shared" si="656"/>
        <v>0</v>
      </c>
      <c r="FP181" s="702">
        <f t="shared" si="656"/>
        <v>0</v>
      </c>
      <c r="FQ181" s="702">
        <f t="shared" si="656"/>
        <v>0</v>
      </c>
      <c r="FR181" s="702">
        <f t="shared" si="656"/>
        <v>0</v>
      </c>
      <c r="FS181" s="702">
        <f t="shared" si="656"/>
        <v>0</v>
      </c>
      <c r="FT181" s="702">
        <f t="shared" si="656"/>
        <v>0</v>
      </c>
      <c r="FU181" s="702">
        <f t="shared" si="656"/>
        <v>0</v>
      </c>
      <c r="FV181" s="702">
        <f t="shared" si="656"/>
        <v>0</v>
      </c>
      <c r="FW181" s="702">
        <f t="shared" si="656"/>
        <v>0</v>
      </c>
      <c r="FX181" s="702">
        <f t="shared" si="656"/>
        <v>0</v>
      </c>
      <c r="FY181" s="702">
        <f t="shared" si="656"/>
        <v>0</v>
      </c>
      <c r="FZ181" s="702">
        <f t="shared" si="656"/>
        <v>0</v>
      </c>
      <c r="GA181" s="702">
        <f t="shared" si="656"/>
        <v>0</v>
      </c>
      <c r="GB181" s="702">
        <f t="shared" si="656"/>
        <v>0</v>
      </c>
      <c r="GC181" s="702">
        <f t="shared" si="656"/>
        <v>0</v>
      </c>
      <c r="GD181" s="702">
        <f t="shared" si="656"/>
        <v>0</v>
      </c>
      <c r="GE181" s="702">
        <f t="shared" si="656"/>
        <v>0</v>
      </c>
      <c r="GF181" s="702">
        <f t="shared" si="656"/>
        <v>0</v>
      </c>
      <c r="GG181" s="702">
        <f t="shared" si="656"/>
        <v>0</v>
      </c>
      <c r="GH181" s="702">
        <f t="shared" si="656"/>
        <v>0</v>
      </c>
      <c r="GI181" s="702">
        <f t="shared" si="656"/>
        <v>0</v>
      </c>
      <c r="GJ181" s="702">
        <f t="shared" si="656"/>
        <v>0</v>
      </c>
    </row>
    <row r="182" spans="1:192" s="529" customFormat="1" x14ac:dyDescent="0.25">
      <c r="A182" s="15"/>
      <c r="B182" s="15"/>
      <c r="C182" s="21"/>
      <c r="D182" s="48"/>
      <c r="E182" s="38" t="str">
        <f t="shared" ref="E182:AJ182" si="657" xml:space="preserve"> E$166</f>
        <v>Unpaid shareholder loan interest</v>
      </c>
      <c r="F182" s="38">
        <f t="shared" si="657"/>
        <v>0</v>
      </c>
      <c r="G182" s="38" t="str">
        <f t="shared" si="657"/>
        <v>$ 000s</v>
      </c>
      <c r="H182" s="38">
        <f t="shared" si="657"/>
        <v>0</v>
      </c>
      <c r="I182" s="38">
        <f t="shared" si="657"/>
        <v>0</v>
      </c>
      <c r="J182" s="38">
        <f t="shared" si="657"/>
        <v>0</v>
      </c>
      <c r="K182" s="38">
        <f t="shared" si="657"/>
        <v>0</v>
      </c>
      <c r="L182" s="38">
        <f t="shared" si="657"/>
        <v>0</v>
      </c>
      <c r="M182" s="38">
        <f t="shared" si="657"/>
        <v>0</v>
      </c>
      <c r="N182" s="38">
        <f t="shared" si="657"/>
        <v>0</v>
      </c>
      <c r="O182" s="38">
        <f t="shared" si="657"/>
        <v>0</v>
      </c>
      <c r="P182" s="38">
        <f t="shared" si="657"/>
        <v>0</v>
      </c>
      <c r="Q182" s="38">
        <f t="shared" si="657"/>
        <v>0</v>
      </c>
      <c r="R182" s="38">
        <f t="shared" si="657"/>
        <v>0</v>
      </c>
      <c r="S182" s="38">
        <f t="shared" si="657"/>
        <v>0</v>
      </c>
      <c r="T182" s="38">
        <f t="shared" si="657"/>
        <v>0</v>
      </c>
      <c r="U182" s="38">
        <f t="shared" si="657"/>
        <v>0</v>
      </c>
      <c r="V182" s="38">
        <f t="shared" si="657"/>
        <v>0</v>
      </c>
      <c r="W182" s="38">
        <f t="shared" si="657"/>
        <v>0</v>
      </c>
      <c r="X182" s="38">
        <f t="shared" si="657"/>
        <v>0</v>
      </c>
      <c r="Y182" s="38">
        <f t="shared" si="657"/>
        <v>0</v>
      </c>
      <c r="Z182" s="38">
        <f t="shared" si="657"/>
        <v>0</v>
      </c>
      <c r="AA182" s="38">
        <f t="shared" si="657"/>
        <v>0</v>
      </c>
      <c r="AB182" s="38">
        <f t="shared" si="657"/>
        <v>0</v>
      </c>
      <c r="AC182" s="38">
        <f t="shared" si="657"/>
        <v>0</v>
      </c>
      <c r="AD182" s="38">
        <f t="shared" si="657"/>
        <v>0</v>
      </c>
      <c r="AE182" s="38">
        <f t="shared" si="657"/>
        <v>0</v>
      </c>
      <c r="AF182" s="38">
        <f t="shared" si="657"/>
        <v>0</v>
      </c>
      <c r="AG182" s="38">
        <f t="shared" si="657"/>
        <v>0</v>
      </c>
      <c r="AH182" s="38">
        <f t="shared" si="657"/>
        <v>0</v>
      </c>
      <c r="AI182" s="38">
        <f t="shared" si="657"/>
        <v>0</v>
      </c>
      <c r="AJ182" s="38">
        <f t="shared" si="657"/>
        <v>0</v>
      </c>
      <c r="AK182" s="38">
        <f t="shared" ref="AK182:CV182" si="658" xml:space="preserve"> AK$166</f>
        <v>0</v>
      </c>
      <c r="AL182" s="38">
        <f t="shared" si="658"/>
        <v>0</v>
      </c>
      <c r="AM182" s="38">
        <f t="shared" si="658"/>
        <v>0</v>
      </c>
      <c r="AN182" s="38">
        <f t="shared" si="658"/>
        <v>0</v>
      </c>
      <c r="AO182" s="38">
        <f t="shared" si="658"/>
        <v>0</v>
      </c>
      <c r="AP182" s="38">
        <f t="shared" si="658"/>
        <v>0</v>
      </c>
      <c r="AQ182" s="38">
        <f t="shared" si="658"/>
        <v>0</v>
      </c>
      <c r="AR182" s="38">
        <f t="shared" si="658"/>
        <v>0</v>
      </c>
      <c r="AS182" s="38">
        <f t="shared" si="658"/>
        <v>0</v>
      </c>
      <c r="AT182" s="38">
        <f t="shared" si="658"/>
        <v>0</v>
      </c>
      <c r="AU182" s="38">
        <f t="shared" si="658"/>
        <v>0</v>
      </c>
      <c r="AV182" s="38">
        <f t="shared" si="658"/>
        <v>0</v>
      </c>
      <c r="AW182" s="38">
        <f t="shared" si="658"/>
        <v>0</v>
      </c>
      <c r="AX182" s="38">
        <f t="shared" si="658"/>
        <v>0</v>
      </c>
      <c r="AY182" s="38">
        <f t="shared" si="658"/>
        <v>0</v>
      </c>
      <c r="AZ182" s="38">
        <f t="shared" si="658"/>
        <v>0</v>
      </c>
      <c r="BA182" s="38">
        <f t="shared" si="658"/>
        <v>0</v>
      </c>
      <c r="BB182" s="38">
        <f t="shared" si="658"/>
        <v>0</v>
      </c>
      <c r="BC182" s="38">
        <f t="shared" si="658"/>
        <v>0</v>
      </c>
      <c r="BD182" s="38">
        <f t="shared" si="658"/>
        <v>0</v>
      </c>
      <c r="BE182" s="38">
        <f t="shared" si="658"/>
        <v>0</v>
      </c>
      <c r="BF182" s="38">
        <f t="shared" si="658"/>
        <v>0</v>
      </c>
      <c r="BG182" s="38">
        <f t="shared" si="658"/>
        <v>0</v>
      </c>
      <c r="BH182" s="38">
        <f t="shared" si="658"/>
        <v>0</v>
      </c>
      <c r="BI182" s="38">
        <f t="shared" si="658"/>
        <v>0</v>
      </c>
      <c r="BJ182" s="38">
        <f t="shared" si="658"/>
        <v>0</v>
      </c>
      <c r="BK182" s="38">
        <f t="shared" si="658"/>
        <v>0</v>
      </c>
      <c r="BL182" s="38">
        <f t="shared" si="658"/>
        <v>0</v>
      </c>
      <c r="BM182" s="38">
        <f t="shared" si="658"/>
        <v>0</v>
      </c>
      <c r="BN182" s="38">
        <f t="shared" si="658"/>
        <v>0</v>
      </c>
      <c r="BO182" s="38">
        <f t="shared" si="658"/>
        <v>0</v>
      </c>
      <c r="BP182" s="38">
        <f t="shared" si="658"/>
        <v>0</v>
      </c>
      <c r="BQ182" s="38">
        <f t="shared" si="658"/>
        <v>0</v>
      </c>
      <c r="BR182" s="38">
        <f t="shared" si="658"/>
        <v>0</v>
      </c>
      <c r="BS182" s="38">
        <f t="shared" si="658"/>
        <v>0</v>
      </c>
      <c r="BT182" s="38">
        <f t="shared" si="658"/>
        <v>0</v>
      </c>
      <c r="BU182" s="38">
        <f t="shared" si="658"/>
        <v>0</v>
      </c>
      <c r="BV182" s="38">
        <f t="shared" si="658"/>
        <v>0</v>
      </c>
      <c r="BW182" s="38">
        <f t="shared" si="658"/>
        <v>0</v>
      </c>
      <c r="BX182" s="38">
        <f t="shared" si="658"/>
        <v>0</v>
      </c>
      <c r="BY182" s="38">
        <f t="shared" si="658"/>
        <v>0</v>
      </c>
      <c r="BZ182" s="38">
        <f t="shared" si="658"/>
        <v>0</v>
      </c>
      <c r="CA182" s="38">
        <f t="shared" si="658"/>
        <v>0</v>
      </c>
      <c r="CB182" s="38">
        <f t="shared" si="658"/>
        <v>0</v>
      </c>
      <c r="CC182" s="38">
        <f t="shared" si="658"/>
        <v>0</v>
      </c>
      <c r="CD182" s="38">
        <f t="shared" si="658"/>
        <v>0</v>
      </c>
      <c r="CE182" s="38">
        <f t="shared" si="658"/>
        <v>0</v>
      </c>
      <c r="CF182" s="38">
        <f t="shared" si="658"/>
        <v>0</v>
      </c>
      <c r="CG182" s="38">
        <f t="shared" si="658"/>
        <v>0</v>
      </c>
      <c r="CH182" s="38">
        <f t="shared" si="658"/>
        <v>0</v>
      </c>
      <c r="CI182" s="38">
        <f t="shared" si="658"/>
        <v>0</v>
      </c>
      <c r="CJ182" s="38">
        <f t="shared" si="658"/>
        <v>0</v>
      </c>
      <c r="CK182" s="38">
        <f t="shared" si="658"/>
        <v>0</v>
      </c>
      <c r="CL182" s="38">
        <f t="shared" si="658"/>
        <v>0</v>
      </c>
      <c r="CM182" s="38">
        <f t="shared" si="658"/>
        <v>0</v>
      </c>
      <c r="CN182" s="38">
        <f t="shared" si="658"/>
        <v>0</v>
      </c>
      <c r="CO182" s="38">
        <f t="shared" si="658"/>
        <v>0</v>
      </c>
      <c r="CP182" s="38">
        <f t="shared" si="658"/>
        <v>0</v>
      </c>
      <c r="CQ182" s="38">
        <f t="shared" si="658"/>
        <v>0</v>
      </c>
      <c r="CR182" s="38">
        <f t="shared" si="658"/>
        <v>0</v>
      </c>
      <c r="CS182" s="38">
        <f t="shared" si="658"/>
        <v>0</v>
      </c>
      <c r="CT182" s="38">
        <f t="shared" si="658"/>
        <v>0</v>
      </c>
      <c r="CU182" s="38">
        <f t="shared" si="658"/>
        <v>0</v>
      </c>
      <c r="CV182" s="38">
        <f t="shared" si="658"/>
        <v>0</v>
      </c>
      <c r="CW182" s="38">
        <f t="shared" ref="CW182:FH182" si="659" xml:space="preserve"> CW$166</f>
        <v>0</v>
      </c>
      <c r="CX182" s="38">
        <f t="shared" si="659"/>
        <v>0</v>
      </c>
      <c r="CY182" s="38">
        <f t="shared" si="659"/>
        <v>0</v>
      </c>
      <c r="CZ182" s="38">
        <f t="shared" si="659"/>
        <v>0</v>
      </c>
      <c r="DA182" s="38">
        <f t="shared" si="659"/>
        <v>0</v>
      </c>
      <c r="DB182" s="38">
        <f t="shared" si="659"/>
        <v>0</v>
      </c>
      <c r="DC182" s="38">
        <f t="shared" si="659"/>
        <v>0</v>
      </c>
      <c r="DD182" s="38">
        <f t="shared" si="659"/>
        <v>0</v>
      </c>
      <c r="DE182" s="38">
        <f t="shared" si="659"/>
        <v>0</v>
      </c>
      <c r="DF182" s="38">
        <f t="shared" si="659"/>
        <v>0</v>
      </c>
      <c r="DG182" s="38">
        <f t="shared" si="659"/>
        <v>0</v>
      </c>
      <c r="DH182" s="38">
        <f t="shared" si="659"/>
        <v>0</v>
      </c>
      <c r="DI182" s="38">
        <f t="shared" si="659"/>
        <v>0</v>
      </c>
      <c r="DJ182" s="38">
        <f t="shared" si="659"/>
        <v>0</v>
      </c>
      <c r="DK182" s="38">
        <f t="shared" si="659"/>
        <v>0</v>
      </c>
      <c r="DL182" s="38">
        <f t="shared" si="659"/>
        <v>0</v>
      </c>
      <c r="DM182" s="38">
        <f t="shared" si="659"/>
        <v>0</v>
      </c>
      <c r="DN182" s="38">
        <f t="shared" si="659"/>
        <v>0</v>
      </c>
      <c r="DO182" s="38">
        <f t="shared" si="659"/>
        <v>0</v>
      </c>
      <c r="DP182" s="38">
        <f t="shared" si="659"/>
        <v>0</v>
      </c>
      <c r="DQ182" s="38">
        <f t="shared" si="659"/>
        <v>0</v>
      </c>
      <c r="DR182" s="38">
        <f t="shared" si="659"/>
        <v>0</v>
      </c>
      <c r="DS182" s="38">
        <f t="shared" si="659"/>
        <v>0</v>
      </c>
      <c r="DT182" s="38">
        <f t="shared" si="659"/>
        <v>0</v>
      </c>
      <c r="DU182" s="38">
        <f t="shared" si="659"/>
        <v>0</v>
      </c>
      <c r="DV182" s="38">
        <f t="shared" si="659"/>
        <v>0</v>
      </c>
      <c r="DW182" s="38">
        <f t="shared" si="659"/>
        <v>0</v>
      </c>
      <c r="DX182" s="38">
        <f t="shared" si="659"/>
        <v>0</v>
      </c>
      <c r="DY182" s="38">
        <f t="shared" si="659"/>
        <v>0</v>
      </c>
      <c r="DZ182" s="38">
        <f t="shared" si="659"/>
        <v>0</v>
      </c>
      <c r="EA182" s="38">
        <f t="shared" si="659"/>
        <v>0</v>
      </c>
      <c r="EB182" s="38">
        <f t="shared" si="659"/>
        <v>0</v>
      </c>
      <c r="EC182" s="38">
        <f t="shared" si="659"/>
        <v>0</v>
      </c>
      <c r="ED182" s="38">
        <f t="shared" si="659"/>
        <v>0</v>
      </c>
      <c r="EE182" s="38">
        <f t="shared" si="659"/>
        <v>0</v>
      </c>
      <c r="EF182" s="38">
        <f t="shared" si="659"/>
        <v>0</v>
      </c>
      <c r="EG182" s="38">
        <f t="shared" si="659"/>
        <v>0</v>
      </c>
      <c r="EH182" s="38">
        <f t="shared" si="659"/>
        <v>0</v>
      </c>
      <c r="EI182" s="38">
        <f t="shared" si="659"/>
        <v>0</v>
      </c>
      <c r="EJ182" s="38">
        <f t="shared" si="659"/>
        <v>0</v>
      </c>
      <c r="EK182" s="38">
        <f t="shared" si="659"/>
        <v>0</v>
      </c>
      <c r="EL182" s="38">
        <f t="shared" si="659"/>
        <v>0</v>
      </c>
      <c r="EM182" s="38">
        <f t="shared" si="659"/>
        <v>0</v>
      </c>
      <c r="EN182" s="38">
        <f t="shared" si="659"/>
        <v>0</v>
      </c>
      <c r="EO182" s="38">
        <f t="shared" si="659"/>
        <v>0</v>
      </c>
      <c r="EP182" s="38">
        <f t="shared" si="659"/>
        <v>0</v>
      </c>
      <c r="EQ182" s="38">
        <f t="shared" si="659"/>
        <v>0</v>
      </c>
      <c r="ER182" s="38">
        <f t="shared" si="659"/>
        <v>0</v>
      </c>
      <c r="ES182" s="38">
        <f t="shared" si="659"/>
        <v>0</v>
      </c>
      <c r="ET182" s="38">
        <f t="shared" si="659"/>
        <v>0</v>
      </c>
      <c r="EU182" s="38">
        <f t="shared" si="659"/>
        <v>0</v>
      </c>
      <c r="EV182" s="38">
        <f t="shared" si="659"/>
        <v>0</v>
      </c>
      <c r="EW182" s="38">
        <f t="shared" si="659"/>
        <v>0</v>
      </c>
      <c r="EX182" s="38">
        <f t="shared" si="659"/>
        <v>0</v>
      </c>
      <c r="EY182" s="38">
        <f t="shared" si="659"/>
        <v>0</v>
      </c>
      <c r="EZ182" s="38">
        <f t="shared" si="659"/>
        <v>0</v>
      </c>
      <c r="FA182" s="38">
        <f t="shared" si="659"/>
        <v>0</v>
      </c>
      <c r="FB182" s="38">
        <f t="shared" si="659"/>
        <v>0</v>
      </c>
      <c r="FC182" s="38">
        <f t="shared" si="659"/>
        <v>0</v>
      </c>
      <c r="FD182" s="38">
        <f t="shared" si="659"/>
        <v>0</v>
      </c>
      <c r="FE182" s="38">
        <f t="shared" si="659"/>
        <v>0</v>
      </c>
      <c r="FF182" s="38">
        <f t="shared" si="659"/>
        <v>0</v>
      </c>
      <c r="FG182" s="38">
        <f t="shared" si="659"/>
        <v>0</v>
      </c>
      <c r="FH182" s="38">
        <f t="shared" si="659"/>
        <v>0</v>
      </c>
      <c r="FI182" s="38">
        <f t="shared" ref="FI182:GJ182" si="660" xml:space="preserve"> FI$166</f>
        <v>0</v>
      </c>
      <c r="FJ182" s="38">
        <f t="shared" si="660"/>
        <v>0</v>
      </c>
      <c r="FK182" s="38">
        <f t="shared" si="660"/>
        <v>0</v>
      </c>
      <c r="FL182" s="38">
        <f t="shared" si="660"/>
        <v>0</v>
      </c>
      <c r="FM182" s="38">
        <f t="shared" si="660"/>
        <v>0</v>
      </c>
      <c r="FN182" s="38">
        <f t="shared" si="660"/>
        <v>0</v>
      </c>
      <c r="FO182" s="38">
        <f t="shared" si="660"/>
        <v>0</v>
      </c>
      <c r="FP182" s="38">
        <f t="shared" si="660"/>
        <v>0</v>
      </c>
      <c r="FQ182" s="38">
        <f t="shared" si="660"/>
        <v>0</v>
      </c>
      <c r="FR182" s="38">
        <f t="shared" si="660"/>
        <v>0</v>
      </c>
      <c r="FS182" s="38">
        <f t="shared" si="660"/>
        <v>0</v>
      </c>
      <c r="FT182" s="38">
        <f t="shared" si="660"/>
        <v>0</v>
      </c>
      <c r="FU182" s="38">
        <f t="shared" si="660"/>
        <v>0</v>
      </c>
      <c r="FV182" s="38">
        <f t="shared" si="660"/>
        <v>0</v>
      </c>
      <c r="FW182" s="38">
        <f t="shared" si="660"/>
        <v>0</v>
      </c>
      <c r="FX182" s="38">
        <f t="shared" si="660"/>
        <v>0</v>
      </c>
      <c r="FY182" s="38">
        <f t="shared" si="660"/>
        <v>0</v>
      </c>
      <c r="FZ182" s="38">
        <f t="shared" si="660"/>
        <v>0</v>
      </c>
      <c r="GA182" s="38">
        <f t="shared" si="660"/>
        <v>0</v>
      </c>
      <c r="GB182" s="38">
        <f t="shared" si="660"/>
        <v>0</v>
      </c>
      <c r="GC182" s="38">
        <f t="shared" si="660"/>
        <v>0</v>
      </c>
      <c r="GD182" s="38">
        <f t="shared" si="660"/>
        <v>0</v>
      </c>
      <c r="GE182" s="38">
        <f t="shared" si="660"/>
        <v>0</v>
      </c>
      <c r="GF182" s="38">
        <f t="shared" si="660"/>
        <v>0</v>
      </c>
      <c r="GG182" s="38">
        <f t="shared" si="660"/>
        <v>0</v>
      </c>
      <c r="GH182" s="38">
        <f t="shared" si="660"/>
        <v>0</v>
      </c>
      <c r="GI182" s="38">
        <f t="shared" si="660"/>
        <v>0</v>
      </c>
      <c r="GJ182" s="38">
        <f t="shared" si="660"/>
        <v>0</v>
      </c>
    </row>
    <row r="183" spans="1:192" s="529" customFormat="1" x14ac:dyDescent="0.25">
      <c r="A183" s="15"/>
      <c r="B183" s="15"/>
      <c r="C183" s="21"/>
      <c r="D183" s="48"/>
      <c r="E183" s="38" t="str">
        <f t="shared" ref="E183:AJ183" si="661" xml:space="preserve"> E$175</f>
        <v>Shareholder loan principal repayment POS</v>
      </c>
      <c r="F183" s="38">
        <f t="shared" si="661"/>
        <v>0</v>
      </c>
      <c r="G183" s="38" t="str">
        <f t="shared" si="661"/>
        <v>$ 000s</v>
      </c>
      <c r="H183" s="38">
        <f t="shared" si="661"/>
        <v>90965.413482615288</v>
      </c>
      <c r="I183" s="38">
        <f t="shared" si="661"/>
        <v>0</v>
      </c>
      <c r="J183" s="38">
        <f t="shared" si="661"/>
        <v>0</v>
      </c>
      <c r="K183" s="38">
        <f t="shared" si="661"/>
        <v>0</v>
      </c>
      <c r="L183" s="38">
        <f t="shared" si="661"/>
        <v>0</v>
      </c>
      <c r="M183" s="38">
        <f t="shared" si="661"/>
        <v>0</v>
      </c>
      <c r="N183" s="38">
        <f t="shared" si="661"/>
        <v>0</v>
      </c>
      <c r="O183" s="38">
        <f t="shared" si="661"/>
        <v>0</v>
      </c>
      <c r="P183" s="38">
        <f t="shared" si="661"/>
        <v>0</v>
      </c>
      <c r="Q183" s="38">
        <f t="shared" si="661"/>
        <v>1857.5760258403407</v>
      </c>
      <c r="R183" s="38">
        <f t="shared" si="661"/>
        <v>1328.7368813840844</v>
      </c>
      <c r="S183" s="38">
        <f t="shared" si="661"/>
        <v>647.96729617617757</v>
      </c>
      <c r="T183" s="38">
        <f t="shared" si="661"/>
        <v>616.36315158273965</v>
      </c>
      <c r="U183" s="38">
        <f t="shared" si="661"/>
        <v>665.26337201062825</v>
      </c>
      <c r="V183" s="38">
        <f t="shared" si="661"/>
        <v>626.80825366625186</v>
      </c>
      <c r="W183" s="38">
        <f t="shared" si="661"/>
        <v>690.81931943904328</v>
      </c>
      <c r="X183" s="38">
        <f t="shared" si="661"/>
        <v>667.07335334836216</v>
      </c>
      <c r="Y183" s="38">
        <f t="shared" si="661"/>
        <v>690.24542654744664</v>
      </c>
      <c r="Z183" s="38">
        <f t="shared" si="661"/>
        <v>673.70055497137764</v>
      </c>
      <c r="AA183" s="38">
        <f t="shared" si="661"/>
        <v>723.79076690926195</v>
      </c>
      <c r="AB183" s="38">
        <f t="shared" si="661"/>
        <v>695.22012623998353</v>
      </c>
      <c r="AC183" s="38">
        <f t="shared" si="661"/>
        <v>745.8607487948475</v>
      </c>
      <c r="AD183" s="38">
        <f t="shared" si="661"/>
        <v>710.92900198102961</v>
      </c>
      <c r="AE183" s="38">
        <f t="shared" si="661"/>
        <v>776.30489045253398</v>
      </c>
      <c r="AF183" s="38">
        <f t="shared" si="661"/>
        <v>755.76698977215528</v>
      </c>
      <c r="AG183" s="38">
        <f t="shared" si="661"/>
        <v>782.11480824934415</v>
      </c>
      <c r="AH183" s="38">
        <f t="shared" si="661"/>
        <v>768.73857787999987</v>
      </c>
      <c r="AI183" s="38">
        <f t="shared" si="661"/>
        <v>821.20389989453633</v>
      </c>
      <c r="AJ183" s="38">
        <f t="shared" si="661"/>
        <v>796.57018493615578</v>
      </c>
      <c r="AK183" s="38">
        <f t="shared" ref="AK183:CV183" si="662" xml:space="preserve"> AK$175</f>
        <v>849.84253185148509</v>
      </c>
      <c r="AL183" s="38">
        <f t="shared" si="662"/>
        <v>819.43383119763348</v>
      </c>
      <c r="AM183" s="38">
        <f t="shared" si="662"/>
        <v>887.11492692643105</v>
      </c>
      <c r="AN183" s="38">
        <f t="shared" si="662"/>
        <v>870.84107800263928</v>
      </c>
      <c r="AO183" s="38">
        <f t="shared" si="662"/>
        <v>901.48685815857652</v>
      </c>
      <c r="AP183" s="38">
        <f t="shared" si="662"/>
        <v>892.41413697119606</v>
      </c>
      <c r="AQ183" s="38">
        <f t="shared" si="662"/>
        <v>948.41490643380212</v>
      </c>
      <c r="AR183" s="38">
        <f t="shared" si="662"/>
        <v>928.98606816999609</v>
      </c>
      <c r="AS183" s="38">
        <f t="shared" si="662"/>
        <v>986.1570831917029</v>
      </c>
      <c r="AT183" s="38">
        <f t="shared" si="662"/>
        <v>961.66982460151667</v>
      </c>
      <c r="AU183" s="38">
        <f t="shared" si="662"/>
        <v>1033.0038888671188</v>
      </c>
      <c r="AV183" s="38">
        <f t="shared" si="662"/>
        <v>1022.4824078572046</v>
      </c>
      <c r="AW183" s="38">
        <f t="shared" si="662"/>
        <v>5847.4404141996893</v>
      </c>
      <c r="AX183" s="38">
        <f t="shared" si="662"/>
        <v>5981.1056230132144</v>
      </c>
      <c r="AY183" s="38">
        <f t="shared" si="662"/>
        <v>11067.906641482241</v>
      </c>
      <c r="AZ183" s="38">
        <f t="shared" si="662"/>
        <v>11345.744442551169</v>
      </c>
      <c r="BA183" s="38">
        <f t="shared" si="662"/>
        <v>11899.813056107203</v>
      </c>
      <c r="BB183" s="38">
        <f t="shared" si="662"/>
        <v>11926.823405662752</v>
      </c>
      <c r="BC183" s="38">
        <f t="shared" si="662"/>
        <v>5753.6787272934125</v>
      </c>
      <c r="BD183" s="38">
        <f t="shared" si="662"/>
        <v>0</v>
      </c>
      <c r="BE183" s="38">
        <f t="shared" si="662"/>
        <v>0</v>
      </c>
      <c r="BF183" s="38">
        <f t="shared" si="662"/>
        <v>0</v>
      </c>
      <c r="BG183" s="38">
        <f t="shared" si="662"/>
        <v>0</v>
      </c>
      <c r="BH183" s="38">
        <f t="shared" si="662"/>
        <v>0</v>
      </c>
      <c r="BI183" s="38">
        <f t="shared" si="662"/>
        <v>0</v>
      </c>
      <c r="BJ183" s="38">
        <f t="shared" si="662"/>
        <v>0</v>
      </c>
      <c r="BK183" s="38">
        <f t="shared" si="662"/>
        <v>0</v>
      </c>
      <c r="BL183" s="38">
        <f t="shared" si="662"/>
        <v>0</v>
      </c>
      <c r="BM183" s="38">
        <f t="shared" si="662"/>
        <v>0</v>
      </c>
      <c r="BN183" s="38">
        <f t="shared" si="662"/>
        <v>0</v>
      </c>
      <c r="BO183" s="38">
        <f t="shared" si="662"/>
        <v>0</v>
      </c>
      <c r="BP183" s="38">
        <f t="shared" si="662"/>
        <v>0</v>
      </c>
      <c r="BQ183" s="38">
        <f t="shared" si="662"/>
        <v>0</v>
      </c>
      <c r="BR183" s="38">
        <f t="shared" si="662"/>
        <v>0</v>
      </c>
      <c r="BS183" s="38">
        <f t="shared" si="662"/>
        <v>0</v>
      </c>
      <c r="BT183" s="38">
        <f t="shared" si="662"/>
        <v>0</v>
      </c>
      <c r="BU183" s="38">
        <f t="shared" si="662"/>
        <v>0</v>
      </c>
      <c r="BV183" s="38">
        <f t="shared" si="662"/>
        <v>0</v>
      </c>
      <c r="BW183" s="38">
        <f t="shared" si="662"/>
        <v>0</v>
      </c>
      <c r="BX183" s="38">
        <f t="shared" si="662"/>
        <v>0</v>
      </c>
      <c r="BY183" s="38">
        <f t="shared" si="662"/>
        <v>0</v>
      </c>
      <c r="BZ183" s="38">
        <f t="shared" si="662"/>
        <v>0</v>
      </c>
      <c r="CA183" s="38">
        <f t="shared" si="662"/>
        <v>0</v>
      </c>
      <c r="CB183" s="38">
        <f t="shared" si="662"/>
        <v>0</v>
      </c>
      <c r="CC183" s="38">
        <f t="shared" si="662"/>
        <v>0</v>
      </c>
      <c r="CD183" s="38">
        <f t="shared" si="662"/>
        <v>0</v>
      </c>
      <c r="CE183" s="38">
        <f t="shared" si="662"/>
        <v>0</v>
      </c>
      <c r="CF183" s="38">
        <f t="shared" si="662"/>
        <v>0</v>
      </c>
      <c r="CG183" s="38">
        <f t="shared" si="662"/>
        <v>0</v>
      </c>
      <c r="CH183" s="38">
        <f t="shared" si="662"/>
        <v>0</v>
      </c>
      <c r="CI183" s="38">
        <f t="shared" si="662"/>
        <v>0</v>
      </c>
      <c r="CJ183" s="38">
        <f t="shared" si="662"/>
        <v>0</v>
      </c>
      <c r="CK183" s="38">
        <f t="shared" si="662"/>
        <v>0</v>
      </c>
      <c r="CL183" s="38">
        <f t="shared" si="662"/>
        <v>0</v>
      </c>
      <c r="CM183" s="38">
        <f t="shared" si="662"/>
        <v>0</v>
      </c>
      <c r="CN183" s="38">
        <f t="shared" si="662"/>
        <v>0</v>
      </c>
      <c r="CO183" s="38">
        <f t="shared" si="662"/>
        <v>0</v>
      </c>
      <c r="CP183" s="38">
        <f t="shared" si="662"/>
        <v>0</v>
      </c>
      <c r="CQ183" s="38">
        <f t="shared" si="662"/>
        <v>0</v>
      </c>
      <c r="CR183" s="38">
        <f t="shared" si="662"/>
        <v>0</v>
      </c>
      <c r="CS183" s="38">
        <f t="shared" si="662"/>
        <v>0</v>
      </c>
      <c r="CT183" s="38">
        <f t="shared" si="662"/>
        <v>0</v>
      </c>
      <c r="CU183" s="38">
        <f t="shared" si="662"/>
        <v>0</v>
      </c>
      <c r="CV183" s="38">
        <f t="shared" si="662"/>
        <v>0</v>
      </c>
      <c r="CW183" s="38">
        <f t="shared" ref="CW183:FH183" si="663" xml:space="preserve"> CW$175</f>
        <v>0</v>
      </c>
      <c r="CX183" s="38">
        <f t="shared" si="663"/>
        <v>0</v>
      </c>
      <c r="CY183" s="38">
        <f t="shared" si="663"/>
        <v>0</v>
      </c>
      <c r="CZ183" s="38">
        <f t="shared" si="663"/>
        <v>0</v>
      </c>
      <c r="DA183" s="38">
        <f t="shared" si="663"/>
        <v>0</v>
      </c>
      <c r="DB183" s="38">
        <f t="shared" si="663"/>
        <v>0</v>
      </c>
      <c r="DC183" s="38">
        <f t="shared" si="663"/>
        <v>0</v>
      </c>
      <c r="DD183" s="38">
        <f t="shared" si="663"/>
        <v>0</v>
      </c>
      <c r="DE183" s="38">
        <f t="shared" si="663"/>
        <v>0</v>
      </c>
      <c r="DF183" s="38">
        <f t="shared" si="663"/>
        <v>0</v>
      </c>
      <c r="DG183" s="38">
        <f t="shared" si="663"/>
        <v>0</v>
      </c>
      <c r="DH183" s="38">
        <f t="shared" si="663"/>
        <v>0</v>
      </c>
      <c r="DI183" s="38">
        <f t="shared" si="663"/>
        <v>0</v>
      </c>
      <c r="DJ183" s="38">
        <f t="shared" si="663"/>
        <v>0</v>
      </c>
      <c r="DK183" s="38">
        <f t="shared" si="663"/>
        <v>0</v>
      </c>
      <c r="DL183" s="38">
        <f t="shared" si="663"/>
        <v>0</v>
      </c>
      <c r="DM183" s="38">
        <f t="shared" si="663"/>
        <v>0</v>
      </c>
      <c r="DN183" s="38">
        <f t="shared" si="663"/>
        <v>0</v>
      </c>
      <c r="DO183" s="38">
        <f t="shared" si="663"/>
        <v>0</v>
      </c>
      <c r="DP183" s="38">
        <f t="shared" si="663"/>
        <v>0</v>
      </c>
      <c r="DQ183" s="38">
        <f t="shared" si="663"/>
        <v>0</v>
      </c>
      <c r="DR183" s="38">
        <f t="shared" si="663"/>
        <v>0</v>
      </c>
      <c r="DS183" s="38">
        <f t="shared" si="663"/>
        <v>0</v>
      </c>
      <c r="DT183" s="38">
        <f t="shared" si="663"/>
        <v>0</v>
      </c>
      <c r="DU183" s="38">
        <f t="shared" si="663"/>
        <v>0</v>
      </c>
      <c r="DV183" s="38">
        <f t="shared" si="663"/>
        <v>0</v>
      </c>
      <c r="DW183" s="38">
        <f t="shared" si="663"/>
        <v>0</v>
      </c>
      <c r="DX183" s="38">
        <f t="shared" si="663"/>
        <v>0</v>
      </c>
      <c r="DY183" s="38">
        <f t="shared" si="663"/>
        <v>0</v>
      </c>
      <c r="DZ183" s="38">
        <f t="shared" si="663"/>
        <v>0</v>
      </c>
      <c r="EA183" s="38">
        <f t="shared" si="663"/>
        <v>0</v>
      </c>
      <c r="EB183" s="38">
        <f t="shared" si="663"/>
        <v>0</v>
      </c>
      <c r="EC183" s="38">
        <f t="shared" si="663"/>
        <v>0</v>
      </c>
      <c r="ED183" s="38">
        <f t="shared" si="663"/>
        <v>0</v>
      </c>
      <c r="EE183" s="38">
        <f t="shared" si="663"/>
        <v>0</v>
      </c>
      <c r="EF183" s="38">
        <f t="shared" si="663"/>
        <v>0</v>
      </c>
      <c r="EG183" s="38">
        <f t="shared" si="663"/>
        <v>0</v>
      </c>
      <c r="EH183" s="38">
        <f t="shared" si="663"/>
        <v>0</v>
      </c>
      <c r="EI183" s="38">
        <f t="shared" si="663"/>
        <v>0</v>
      </c>
      <c r="EJ183" s="38">
        <f t="shared" si="663"/>
        <v>0</v>
      </c>
      <c r="EK183" s="38">
        <f t="shared" si="663"/>
        <v>0</v>
      </c>
      <c r="EL183" s="38">
        <f t="shared" si="663"/>
        <v>0</v>
      </c>
      <c r="EM183" s="38">
        <f t="shared" si="663"/>
        <v>0</v>
      </c>
      <c r="EN183" s="38">
        <f t="shared" si="663"/>
        <v>0</v>
      </c>
      <c r="EO183" s="38">
        <f t="shared" si="663"/>
        <v>0</v>
      </c>
      <c r="EP183" s="38">
        <f t="shared" si="663"/>
        <v>0</v>
      </c>
      <c r="EQ183" s="38">
        <f t="shared" si="663"/>
        <v>0</v>
      </c>
      <c r="ER183" s="38">
        <f t="shared" si="663"/>
        <v>0</v>
      </c>
      <c r="ES183" s="38">
        <f t="shared" si="663"/>
        <v>0</v>
      </c>
      <c r="ET183" s="38">
        <f t="shared" si="663"/>
        <v>0</v>
      </c>
      <c r="EU183" s="38">
        <f t="shared" si="663"/>
        <v>0</v>
      </c>
      <c r="EV183" s="38">
        <f t="shared" si="663"/>
        <v>0</v>
      </c>
      <c r="EW183" s="38">
        <f t="shared" si="663"/>
        <v>0</v>
      </c>
      <c r="EX183" s="38">
        <f t="shared" si="663"/>
        <v>0</v>
      </c>
      <c r="EY183" s="38">
        <f t="shared" si="663"/>
        <v>0</v>
      </c>
      <c r="EZ183" s="38">
        <f t="shared" si="663"/>
        <v>0</v>
      </c>
      <c r="FA183" s="38">
        <f t="shared" si="663"/>
        <v>0</v>
      </c>
      <c r="FB183" s="38">
        <f t="shared" si="663"/>
        <v>0</v>
      </c>
      <c r="FC183" s="38">
        <f t="shared" si="663"/>
        <v>0</v>
      </c>
      <c r="FD183" s="38">
        <f t="shared" si="663"/>
        <v>0</v>
      </c>
      <c r="FE183" s="38">
        <f t="shared" si="663"/>
        <v>0</v>
      </c>
      <c r="FF183" s="38">
        <f t="shared" si="663"/>
        <v>0</v>
      </c>
      <c r="FG183" s="38">
        <f t="shared" si="663"/>
        <v>0</v>
      </c>
      <c r="FH183" s="38">
        <f t="shared" si="663"/>
        <v>0</v>
      </c>
      <c r="FI183" s="38">
        <f t="shared" ref="FI183:GJ183" si="664" xml:space="preserve"> FI$175</f>
        <v>0</v>
      </c>
      <c r="FJ183" s="38">
        <f t="shared" si="664"/>
        <v>0</v>
      </c>
      <c r="FK183" s="38">
        <f t="shared" si="664"/>
        <v>0</v>
      </c>
      <c r="FL183" s="38">
        <f t="shared" si="664"/>
        <v>0</v>
      </c>
      <c r="FM183" s="38">
        <f t="shared" si="664"/>
        <v>0</v>
      </c>
      <c r="FN183" s="38">
        <f t="shared" si="664"/>
        <v>0</v>
      </c>
      <c r="FO183" s="38">
        <f t="shared" si="664"/>
        <v>0</v>
      </c>
      <c r="FP183" s="38">
        <f t="shared" si="664"/>
        <v>0</v>
      </c>
      <c r="FQ183" s="38">
        <f t="shared" si="664"/>
        <v>0</v>
      </c>
      <c r="FR183" s="38">
        <f t="shared" si="664"/>
        <v>0</v>
      </c>
      <c r="FS183" s="38">
        <f t="shared" si="664"/>
        <v>0</v>
      </c>
      <c r="FT183" s="38">
        <f t="shared" si="664"/>
        <v>0</v>
      </c>
      <c r="FU183" s="38">
        <f t="shared" si="664"/>
        <v>0</v>
      </c>
      <c r="FV183" s="38">
        <f t="shared" si="664"/>
        <v>0</v>
      </c>
      <c r="FW183" s="38">
        <f t="shared" si="664"/>
        <v>0</v>
      </c>
      <c r="FX183" s="38">
        <f t="shared" si="664"/>
        <v>0</v>
      </c>
      <c r="FY183" s="38">
        <f t="shared" si="664"/>
        <v>0</v>
      </c>
      <c r="FZ183" s="38">
        <f t="shared" si="664"/>
        <v>0</v>
      </c>
      <c r="GA183" s="38">
        <f t="shared" si="664"/>
        <v>0</v>
      </c>
      <c r="GB183" s="38">
        <f t="shared" si="664"/>
        <v>0</v>
      </c>
      <c r="GC183" s="38">
        <f t="shared" si="664"/>
        <v>0</v>
      </c>
      <c r="GD183" s="38">
        <f t="shared" si="664"/>
        <v>0</v>
      </c>
      <c r="GE183" s="38">
        <f t="shared" si="664"/>
        <v>0</v>
      </c>
      <c r="GF183" s="38">
        <f t="shared" si="664"/>
        <v>0</v>
      </c>
      <c r="GG183" s="38">
        <f t="shared" si="664"/>
        <v>0</v>
      </c>
      <c r="GH183" s="38">
        <f t="shared" si="664"/>
        <v>0</v>
      </c>
      <c r="GI183" s="38">
        <f t="shared" si="664"/>
        <v>0</v>
      </c>
      <c r="GJ183" s="38">
        <f t="shared" si="664"/>
        <v>0</v>
      </c>
    </row>
    <row r="184" spans="1:192" s="574" customFormat="1" x14ac:dyDescent="0.25">
      <c r="A184" s="404"/>
      <c r="B184" s="404"/>
      <c r="C184" s="405"/>
      <c r="D184" s="406"/>
      <c r="E184" s="407" t="s">
        <v>455</v>
      </c>
      <c r="F184" s="407"/>
      <c r="G184" s="407" t="str">
        <f xml:space="preserve"> SMU</f>
        <v>$ 000s</v>
      </c>
      <c r="H184" s="407"/>
      <c r="I184" s="408"/>
      <c r="J184" s="407">
        <f t="shared" ref="J184:AO184" si="665" xml:space="preserve"> J179 + J180 + J181 + J182 - J183</f>
        <v>0</v>
      </c>
      <c r="K184" s="407">
        <f t="shared" si="665"/>
        <v>0</v>
      </c>
      <c r="L184" s="407">
        <f t="shared" si="665"/>
        <v>0</v>
      </c>
      <c r="M184" s="407">
        <f t="shared" si="665"/>
        <v>0</v>
      </c>
      <c r="N184" s="407">
        <f t="shared" si="665"/>
        <v>0</v>
      </c>
      <c r="O184" s="407">
        <f t="shared" si="665"/>
        <v>0</v>
      </c>
      <c r="P184" s="407">
        <f t="shared" si="665"/>
        <v>90965.413482615302</v>
      </c>
      <c r="Q184" s="407">
        <f t="shared" si="665"/>
        <v>89107.837456774956</v>
      </c>
      <c r="R184" s="407">
        <f t="shared" si="665"/>
        <v>87779.100575390868</v>
      </c>
      <c r="S184" s="407">
        <f t="shared" si="665"/>
        <v>87131.133279214686</v>
      </c>
      <c r="T184" s="407">
        <f t="shared" si="665"/>
        <v>86514.770127631942</v>
      </c>
      <c r="U184" s="407">
        <f t="shared" si="665"/>
        <v>85849.506755621318</v>
      </c>
      <c r="V184" s="407">
        <f t="shared" si="665"/>
        <v>85222.698501955063</v>
      </c>
      <c r="W184" s="407">
        <f t="shared" si="665"/>
        <v>84531.879182516015</v>
      </c>
      <c r="X184" s="407">
        <f t="shared" si="665"/>
        <v>83864.805829167657</v>
      </c>
      <c r="Y184" s="407">
        <f t="shared" si="665"/>
        <v>83174.560402620205</v>
      </c>
      <c r="Z184" s="407">
        <f t="shared" si="665"/>
        <v>82500.859847648826</v>
      </c>
      <c r="AA184" s="407">
        <f t="shared" si="665"/>
        <v>81777.069080739559</v>
      </c>
      <c r="AB184" s="407">
        <f t="shared" si="665"/>
        <v>81081.848954499568</v>
      </c>
      <c r="AC184" s="407">
        <f t="shared" si="665"/>
        <v>80335.988205704722</v>
      </c>
      <c r="AD184" s="407">
        <f t="shared" si="665"/>
        <v>79625.059203723693</v>
      </c>
      <c r="AE184" s="407">
        <f t="shared" si="665"/>
        <v>78848.754313271158</v>
      </c>
      <c r="AF184" s="407">
        <f t="shared" si="665"/>
        <v>78092.987323499008</v>
      </c>
      <c r="AG184" s="407">
        <f t="shared" si="665"/>
        <v>77310.872515249663</v>
      </c>
      <c r="AH184" s="407">
        <f t="shared" si="665"/>
        <v>76542.133937369668</v>
      </c>
      <c r="AI184" s="407">
        <f t="shared" si="665"/>
        <v>75720.930037475133</v>
      </c>
      <c r="AJ184" s="407">
        <f t="shared" si="665"/>
        <v>74924.359852538983</v>
      </c>
      <c r="AK184" s="407">
        <f t="shared" si="665"/>
        <v>74074.517320687504</v>
      </c>
      <c r="AL184" s="407">
        <f t="shared" si="665"/>
        <v>73255.083489489873</v>
      </c>
      <c r="AM184" s="407">
        <f t="shared" si="665"/>
        <v>72367.968562563445</v>
      </c>
      <c r="AN184" s="407">
        <f t="shared" si="665"/>
        <v>71497.127484560799</v>
      </c>
      <c r="AO184" s="407">
        <f t="shared" si="665"/>
        <v>70595.640626402223</v>
      </c>
      <c r="AP184" s="407">
        <f t="shared" ref="AP184:BU184" si="666" xml:space="preserve"> AP179 + AP180 + AP181 + AP182 - AP183</f>
        <v>69703.226489431021</v>
      </c>
      <c r="AQ184" s="407">
        <f t="shared" si="666"/>
        <v>68754.811582997223</v>
      </c>
      <c r="AR184" s="407">
        <f t="shared" si="666"/>
        <v>67825.825514827229</v>
      </c>
      <c r="AS184" s="407">
        <f t="shared" si="666"/>
        <v>66839.668431635524</v>
      </c>
      <c r="AT184" s="407">
        <f t="shared" si="666"/>
        <v>65877.998607034009</v>
      </c>
      <c r="AU184" s="407">
        <f t="shared" si="666"/>
        <v>64844.99471816689</v>
      </c>
      <c r="AV184" s="407">
        <f t="shared" si="666"/>
        <v>63822.512310309685</v>
      </c>
      <c r="AW184" s="407">
        <f t="shared" si="666"/>
        <v>57975.071896109992</v>
      </c>
      <c r="AX184" s="407">
        <f t="shared" si="666"/>
        <v>51993.966273096776</v>
      </c>
      <c r="AY184" s="407">
        <f t="shared" si="666"/>
        <v>40926.059631614538</v>
      </c>
      <c r="AZ184" s="407">
        <f t="shared" si="666"/>
        <v>29580.315189063367</v>
      </c>
      <c r="BA184" s="407">
        <f t="shared" si="666"/>
        <v>17680.502132956164</v>
      </c>
      <c r="BB184" s="407">
        <f t="shared" si="666"/>
        <v>5753.6787272934125</v>
      </c>
      <c r="BC184" s="407">
        <f t="shared" si="666"/>
        <v>0</v>
      </c>
      <c r="BD184" s="407">
        <f t="shared" si="666"/>
        <v>0</v>
      </c>
      <c r="BE184" s="407">
        <f t="shared" si="666"/>
        <v>0</v>
      </c>
      <c r="BF184" s="407">
        <f t="shared" si="666"/>
        <v>0</v>
      </c>
      <c r="BG184" s="407">
        <f t="shared" si="666"/>
        <v>0</v>
      </c>
      <c r="BH184" s="407">
        <f t="shared" si="666"/>
        <v>0</v>
      </c>
      <c r="BI184" s="407">
        <f t="shared" si="666"/>
        <v>0</v>
      </c>
      <c r="BJ184" s="407">
        <f t="shared" si="666"/>
        <v>0</v>
      </c>
      <c r="BK184" s="407">
        <f t="shared" si="666"/>
        <v>0</v>
      </c>
      <c r="BL184" s="407">
        <f t="shared" si="666"/>
        <v>0</v>
      </c>
      <c r="BM184" s="407">
        <f t="shared" si="666"/>
        <v>0</v>
      </c>
      <c r="BN184" s="407">
        <f t="shared" si="666"/>
        <v>0</v>
      </c>
      <c r="BO184" s="407">
        <f t="shared" si="666"/>
        <v>0</v>
      </c>
      <c r="BP184" s="407">
        <f t="shared" si="666"/>
        <v>0</v>
      </c>
      <c r="BQ184" s="407">
        <f t="shared" si="666"/>
        <v>0</v>
      </c>
      <c r="BR184" s="407">
        <f t="shared" si="666"/>
        <v>0</v>
      </c>
      <c r="BS184" s="407">
        <f t="shared" si="666"/>
        <v>0</v>
      </c>
      <c r="BT184" s="407">
        <f t="shared" si="666"/>
        <v>0</v>
      </c>
      <c r="BU184" s="407">
        <f t="shared" si="666"/>
        <v>0</v>
      </c>
      <c r="BV184" s="407">
        <f t="shared" ref="BV184:DA184" si="667" xml:space="preserve"> BV179 + BV180 + BV181 + BV182 - BV183</f>
        <v>0</v>
      </c>
      <c r="BW184" s="407">
        <f t="shared" si="667"/>
        <v>0</v>
      </c>
      <c r="BX184" s="407">
        <f t="shared" si="667"/>
        <v>0</v>
      </c>
      <c r="BY184" s="407">
        <f t="shared" si="667"/>
        <v>0</v>
      </c>
      <c r="BZ184" s="407">
        <f t="shared" si="667"/>
        <v>0</v>
      </c>
      <c r="CA184" s="407">
        <f t="shared" si="667"/>
        <v>0</v>
      </c>
      <c r="CB184" s="407">
        <f t="shared" si="667"/>
        <v>0</v>
      </c>
      <c r="CC184" s="407">
        <f t="shared" si="667"/>
        <v>0</v>
      </c>
      <c r="CD184" s="407">
        <f t="shared" si="667"/>
        <v>0</v>
      </c>
      <c r="CE184" s="407">
        <f t="shared" si="667"/>
        <v>0</v>
      </c>
      <c r="CF184" s="407">
        <f t="shared" si="667"/>
        <v>0</v>
      </c>
      <c r="CG184" s="407">
        <f t="shared" si="667"/>
        <v>0</v>
      </c>
      <c r="CH184" s="407">
        <f t="shared" si="667"/>
        <v>0</v>
      </c>
      <c r="CI184" s="407">
        <f t="shared" si="667"/>
        <v>0</v>
      </c>
      <c r="CJ184" s="407">
        <f t="shared" si="667"/>
        <v>0</v>
      </c>
      <c r="CK184" s="407">
        <f t="shared" si="667"/>
        <v>0</v>
      </c>
      <c r="CL184" s="407">
        <f t="shared" si="667"/>
        <v>0</v>
      </c>
      <c r="CM184" s="407">
        <f t="shared" si="667"/>
        <v>0</v>
      </c>
      <c r="CN184" s="407">
        <f t="shared" si="667"/>
        <v>0</v>
      </c>
      <c r="CO184" s="407">
        <f t="shared" si="667"/>
        <v>0</v>
      </c>
      <c r="CP184" s="407">
        <f t="shared" si="667"/>
        <v>0</v>
      </c>
      <c r="CQ184" s="407">
        <f t="shared" si="667"/>
        <v>0</v>
      </c>
      <c r="CR184" s="407">
        <f t="shared" si="667"/>
        <v>0</v>
      </c>
      <c r="CS184" s="407">
        <f t="shared" si="667"/>
        <v>0</v>
      </c>
      <c r="CT184" s="407">
        <f t="shared" si="667"/>
        <v>0</v>
      </c>
      <c r="CU184" s="407">
        <f t="shared" si="667"/>
        <v>0</v>
      </c>
      <c r="CV184" s="407">
        <f t="shared" si="667"/>
        <v>0</v>
      </c>
      <c r="CW184" s="407">
        <f t="shared" si="667"/>
        <v>0</v>
      </c>
      <c r="CX184" s="407">
        <f t="shared" si="667"/>
        <v>0</v>
      </c>
      <c r="CY184" s="407">
        <f t="shared" si="667"/>
        <v>0</v>
      </c>
      <c r="CZ184" s="407">
        <f t="shared" si="667"/>
        <v>0</v>
      </c>
      <c r="DA184" s="407">
        <f t="shared" si="667"/>
        <v>0</v>
      </c>
      <c r="DB184" s="407">
        <f t="shared" ref="DB184:EG184" si="668" xml:space="preserve"> DB179 + DB180 + DB181 + DB182 - DB183</f>
        <v>0</v>
      </c>
      <c r="DC184" s="407">
        <f t="shared" si="668"/>
        <v>0</v>
      </c>
      <c r="DD184" s="407">
        <f t="shared" si="668"/>
        <v>0</v>
      </c>
      <c r="DE184" s="407">
        <f t="shared" si="668"/>
        <v>0</v>
      </c>
      <c r="DF184" s="407">
        <f t="shared" si="668"/>
        <v>0</v>
      </c>
      <c r="DG184" s="407">
        <f t="shared" si="668"/>
        <v>0</v>
      </c>
      <c r="DH184" s="407">
        <f t="shared" si="668"/>
        <v>0</v>
      </c>
      <c r="DI184" s="407">
        <f t="shared" si="668"/>
        <v>0</v>
      </c>
      <c r="DJ184" s="407">
        <f t="shared" si="668"/>
        <v>0</v>
      </c>
      <c r="DK184" s="407">
        <f t="shared" si="668"/>
        <v>0</v>
      </c>
      <c r="DL184" s="407">
        <f t="shared" si="668"/>
        <v>0</v>
      </c>
      <c r="DM184" s="407">
        <f t="shared" si="668"/>
        <v>0</v>
      </c>
      <c r="DN184" s="407">
        <f t="shared" si="668"/>
        <v>0</v>
      </c>
      <c r="DO184" s="407">
        <f t="shared" si="668"/>
        <v>0</v>
      </c>
      <c r="DP184" s="407">
        <f t="shared" si="668"/>
        <v>0</v>
      </c>
      <c r="DQ184" s="407">
        <f t="shared" si="668"/>
        <v>0</v>
      </c>
      <c r="DR184" s="407">
        <f t="shared" si="668"/>
        <v>0</v>
      </c>
      <c r="DS184" s="407">
        <f t="shared" si="668"/>
        <v>0</v>
      </c>
      <c r="DT184" s="407">
        <f t="shared" si="668"/>
        <v>0</v>
      </c>
      <c r="DU184" s="407">
        <f t="shared" si="668"/>
        <v>0</v>
      </c>
      <c r="DV184" s="407">
        <f t="shared" si="668"/>
        <v>0</v>
      </c>
      <c r="DW184" s="407">
        <f t="shared" si="668"/>
        <v>0</v>
      </c>
      <c r="DX184" s="407">
        <f t="shared" si="668"/>
        <v>0</v>
      </c>
      <c r="DY184" s="407">
        <f t="shared" si="668"/>
        <v>0</v>
      </c>
      <c r="DZ184" s="407">
        <f t="shared" si="668"/>
        <v>0</v>
      </c>
      <c r="EA184" s="407">
        <f t="shared" si="668"/>
        <v>0</v>
      </c>
      <c r="EB184" s="407">
        <f t="shared" si="668"/>
        <v>0</v>
      </c>
      <c r="EC184" s="407">
        <f t="shared" si="668"/>
        <v>0</v>
      </c>
      <c r="ED184" s="407">
        <f t="shared" si="668"/>
        <v>0</v>
      </c>
      <c r="EE184" s="407">
        <f t="shared" si="668"/>
        <v>0</v>
      </c>
      <c r="EF184" s="407">
        <f t="shared" si="668"/>
        <v>0</v>
      </c>
      <c r="EG184" s="407">
        <f t="shared" si="668"/>
        <v>0</v>
      </c>
      <c r="EH184" s="407">
        <f t="shared" ref="EH184:FM184" si="669" xml:space="preserve"> EH179 + EH180 + EH181 + EH182 - EH183</f>
        <v>0</v>
      </c>
      <c r="EI184" s="407">
        <f t="shared" si="669"/>
        <v>0</v>
      </c>
      <c r="EJ184" s="407">
        <f t="shared" si="669"/>
        <v>0</v>
      </c>
      <c r="EK184" s="407">
        <f t="shared" si="669"/>
        <v>0</v>
      </c>
      <c r="EL184" s="407">
        <f t="shared" si="669"/>
        <v>0</v>
      </c>
      <c r="EM184" s="407">
        <f t="shared" si="669"/>
        <v>0</v>
      </c>
      <c r="EN184" s="407">
        <f t="shared" si="669"/>
        <v>0</v>
      </c>
      <c r="EO184" s="407">
        <f t="shared" si="669"/>
        <v>0</v>
      </c>
      <c r="EP184" s="407">
        <f t="shared" si="669"/>
        <v>0</v>
      </c>
      <c r="EQ184" s="407">
        <f t="shared" si="669"/>
        <v>0</v>
      </c>
      <c r="ER184" s="407">
        <f t="shared" si="669"/>
        <v>0</v>
      </c>
      <c r="ES184" s="407">
        <f t="shared" si="669"/>
        <v>0</v>
      </c>
      <c r="ET184" s="407">
        <f t="shared" si="669"/>
        <v>0</v>
      </c>
      <c r="EU184" s="407">
        <f t="shared" si="669"/>
        <v>0</v>
      </c>
      <c r="EV184" s="407">
        <f t="shared" si="669"/>
        <v>0</v>
      </c>
      <c r="EW184" s="407">
        <f t="shared" si="669"/>
        <v>0</v>
      </c>
      <c r="EX184" s="407">
        <f t="shared" si="669"/>
        <v>0</v>
      </c>
      <c r="EY184" s="407">
        <f t="shared" si="669"/>
        <v>0</v>
      </c>
      <c r="EZ184" s="407">
        <f t="shared" si="669"/>
        <v>0</v>
      </c>
      <c r="FA184" s="407">
        <f t="shared" si="669"/>
        <v>0</v>
      </c>
      <c r="FB184" s="407">
        <f t="shared" si="669"/>
        <v>0</v>
      </c>
      <c r="FC184" s="407">
        <f t="shared" si="669"/>
        <v>0</v>
      </c>
      <c r="FD184" s="407">
        <f t="shared" si="669"/>
        <v>0</v>
      </c>
      <c r="FE184" s="407">
        <f t="shared" si="669"/>
        <v>0</v>
      </c>
      <c r="FF184" s="407">
        <f t="shared" si="669"/>
        <v>0</v>
      </c>
      <c r="FG184" s="407">
        <f t="shared" si="669"/>
        <v>0</v>
      </c>
      <c r="FH184" s="407">
        <f t="shared" si="669"/>
        <v>0</v>
      </c>
      <c r="FI184" s="407">
        <f t="shared" si="669"/>
        <v>0</v>
      </c>
      <c r="FJ184" s="407">
        <f t="shared" si="669"/>
        <v>0</v>
      </c>
      <c r="FK184" s="407">
        <f t="shared" si="669"/>
        <v>0</v>
      </c>
      <c r="FL184" s="407">
        <f t="shared" si="669"/>
        <v>0</v>
      </c>
      <c r="FM184" s="407">
        <f t="shared" si="669"/>
        <v>0</v>
      </c>
      <c r="FN184" s="407">
        <f t="shared" ref="FN184:GJ184" si="670" xml:space="preserve"> FN179 + FN180 + FN181 + FN182 - FN183</f>
        <v>0</v>
      </c>
      <c r="FO184" s="407">
        <f t="shared" si="670"/>
        <v>0</v>
      </c>
      <c r="FP184" s="407">
        <f t="shared" si="670"/>
        <v>0</v>
      </c>
      <c r="FQ184" s="407">
        <f t="shared" si="670"/>
        <v>0</v>
      </c>
      <c r="FR184" s="407">
        <f t="shared" si="670"/>
        <v>0</v>
      </c>
      <c r="FS184" s="407">
        <f t="shared" si="670"/>
        <v>0</v>
      </c>
      <c r="FT184" s="407">
        <f t="shared" si="670"/>
        <v>0</v>
      </c>
      <c r="FU184" s="407">
        <f t="shared" si="670"/>
        <v>0</v>
      </c>
      <c r="FV184" s="407">
        <f t="shared" si="670"/>
        <v>0</v>
      </c>
      <c r="FW184" s="407">
        <f t="shared" si="670"/>
        <v>0</v>
      </c>
      <c r="FX184" s="407">
        <f t="shared" si="670"/>
        <v>0</v>
      </c>
      <c r="FY184" s="407">
        <f t="shared" si="670"/>
        <v>0</v>
      </c>
      <c r="FZ184" s="407">
        <f t="shared" si="670"/>
        <v>0</v>
      </c>
      <c r="GA184" s="407">
        <f t="shared" si="670"/>
        <v>0</v>
      </c>
      <c r="GB184" s="407">
        <f t="shared" si="670"/>
        <v>0</v>
      </c>
      <c r="GC184" s="407">
        <f t="shared" si="670"/>
        <v>0</v>
      </c>
      <c r="GD184" s="407">
        <f t="shared" si="670"/>
        <v>0</v>
      </c>
      <c r="GE184" s="407">
        <f t="shared" si="670"/>
        <v>0</v>
      </c>
      <c r="GF184" s="407">
        <f t="shared" si="670"/>
        <v>0</v>
      </c>
      <c r="GG184" s="407">
        <f t="shared" si="670"/>
        <v>0</v>
      </c>
      <c r="GH184" s="407">
        <f t="shared" si="670"/>
        <v>0</v>
      </c>
      <c r="GI184" s="407">
        <f t="shared" si="670"/>
        <v>0</v>
      </c>
      <c r="GJ184" s="407">
        <f t="shared" si="670"/>
        <v>0</v>
      </c>
    </row>
    <row r="187" spans="1:192" s="647" customFormat="1" ht="13" customHeight="1" x14ac:dyDescent="0.25">
      <c r="A187" s="668" t="s">
        <v>575</v>
      </c>
      <c r="B187" s="526"/>
      <c r="C187" s="526"/>
      <c r="D187" s="526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</row>
    <row r="188" spans="1:192" s="647" customFormat="1" ht="13" customHeight="1" x14ac:dyDescent="0.25">
      <c r="A188" s="526"/>
      <c r="B188" s="526"/>
      <c r="C188" s="526"/>
      <c r="D188" s="526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</row>
    <row r="189" spans="1:192" s="647" customFormat="1" ht="13" customHeight="1" x14ac:dyDescent="0.25">
      <c r="A189" s="526"/>
      <c r="B189" s="526"/>
      <c r="C189" s="526"/>
      <c r="D189" s="526"/>
      <c r="E189" s="658" t="str">
        <f t="shared" ref="E189:AJ189" si="671" xml:space="preserve"> E$202</f>
        <v>Equity bridge balance BEG</v>
      </c>
      <c r="F189" s="658">
        <f t="shared" si="671"/>
        <v>0</v>
      </c>
      <c r="G189" s="658" t="str">
        <f t="shared" si="671"/>
        <v>$ 000s</v>
      </c>
      <c r="H189" s="658">
        <f t="shared" si="671"/>
        <v>0</v>
      </c>
      <c r="I189" s="658">
        <f t="shared" si="671"/>
        <v>0</v>
      </c>
      <c r="J189" s="658">
        <f t="shared" si="671"/>
        <v>0</v>
      </c>
      <c r="K189" s="658">
        <f t="shared" si="671"/>
        <v>0</v>
      </c>
      <c r="L189" s="658">
        <f t="shared" si="671"/>
        <v>0</v>
      </c>
      <c r="M189" s="658">
        <f t="shared" si="671"/>
        <v>37329.833391779117</v>
      </c>
      <c r="N189" s="658">
        <f t="shared" si="671"/>
        <v>86902.500517547174</v>
      </c>
      <c r="O189" s="658">
        <f t="shared" si="671"/>
        <v>88229.541510516065</v>
      </c>
      <c r="P189" s="658">
        <f t="shared" si="671"/>
        <v>89596.088575423797</v>
      </c>
      <c r="Q189" s="658">
        <f t="shared" si="671"/>
        <v>0</v>
      </c>
      <c r="R189" s="658">
        <f t="shared" si="671"/>
        <v>0</v>
      </c>
      <c r="S189" s="658">
        <f t="shared" si="671"/>
        <v>0</v>
      </c>
      <c r="T189" s="658">
        <f t="shared" si="671"/>
        <v>0</v>
      </c>
      <c r="U189" s="658">
        <f t="shared" si="671"/>
        <v>0</v>
      </c>
      <c r="V189" s="658">
        <f t="shared" si="671"/>
        <v>0</v>
      </c>
      <c r="W189" s="658">
        <f t="shared" si="671"/>
        <v>0</v>
      </c>
      <c r="X189" s="658">
        <f t="shared" si="671"/>
        <v>0</v>
      </c>
      <c r="Y189" s="658">
        <f t="shared" si="671"/>
        <v>0</v>
      </c>
      <c r="Z189" s="658">
        <f t="shared" si="671"/>
        <v>0</v>
      </c>
      <c r="AA189" s="658">
        <f t="shared" si="671"/>
        <v>0</v>
      </c>
      <c r="AB189" s="658">
        <f t="shared" si="671"/>
        <v>0</v>
      </c>
      <c r="AC189" s="658">
        <f t="shared" si="671"/>
        <v>0</v>
      </c>
      <c r="AD189" s="658">
        <f t="shared" si="671"/>
        <v>0</v>
      </c>
      <c r="AE189" s="658">
        <f t="shared" si="671"/>
        <v>0</v>
      </c>
      <c r="AF189" s="658">
        <f t="shared" si="671"/>
        <v>0</v>
      </c>
      <c r="AG189" s="658">
        <f t="shared" si="671"/>
        <v>0</v>
      </c>
      <c r="AH189" s="658">
        <f t="shared" si="671"/>
        <v>0</v>
      </c>
      <c r="AI189" s="658">
        <f t="shared" si="671"/>
        <v>0</v>
      </c>
      <c r="AJ189" s="658">
        <f t="shared" si="671"/>
        <v>0</v>
      </c>
      <c r="AK189" s="658">
        <f t="shared" ref="AK189:CV189" si="672" xml:space="preserve"> AK$202</f>
        <v>0</v>
      </c>
      <c r="AL189" s="658">
        <f t="shared" si="672"/>
        <v>0</v>
      </c>
      <c r="AM189" s="658">
        <f t="shared" si="672"/>
        <v>0</v>
      </c>
      <c r="AN189" s="658">
        <f t="shared" si="672"/>
        <v>0</v>
      </c>
      <c r="AO189" s="658">
        <f t="shared" si="672"/>
        <v>0</v>
      </c>
      <c r="AP189" s="658">
        <f t="shared" si="672"/>
        <v>0</v>
      </c>
      <c r="AQ189" s="658">
        <f t="shared" si="672"/>
        <v>0</v>
      </c>
      <c r="AR189" s="658">
        <f t="shared" si="672"/>
        <v>0</v>
      </c>
      <c r="AS189" s="658">
        <f t="shared" si="672"/>
        <v>0</v>
      </c>
      <c r="AT189" s="658">
        <f t="shared" si="672"/>
        <v>0</v>
      </c>
      <c r="AU189" s="658">
        <f t="shared" si="672"/>
        <v>0</v>
      </c>
      <c r="AV189" s="658">
        <f t="shared" si="672"/>
        <v>0</v>
      </c>
      <c r="AW189" s="658">
        <f t="shared" si="672"/>
        <v>0</v>
      </c>
      <c r="AX189" s="658">
        <f t="shared" si="672"/>
        <v>0</v>
      </c>
      <c r="AY189" s="658">
        <f t="shared" si="672"/>
        <v>0</v>
      </c>
      <c r="AZ189" s="658">
        <f t="shared" si="672"/>
        <v>0</v>
      </c>
      <c r="BA189" s="658">
        <f t="shared" si="672"/>
        <v>0</v>
      </c>
      <c r="BB189" s="658">
        <f t="shared" si="672"/>
        <v>0</v>
      </c>
      <c r="BC189" s="658">
        <f t="shared" si="672"/>
        <v>0</v>
      </c>
      <c r="BD189" s="658">
        <f t="shared" si="672"/>
        <v>0</v>
      </c>
      <c r="BE189" s="658">
        <f t="shared" si="672"/>
        <v>0</v>
      </c>
      <c r="BF189" s="658">
        <f t="shared" si="672"/>
        <v>0</v>
      </c>
      <c r="BG189" s="658">
        <f t="shared" si="672"/>
        <v>0</v>
      </c>
      <c r="BH189" s="658">
        <f t="shared" si="672"/>
        <v>0</v>
      </c>
      <c r="BI189" s="658">
        <f t="shared" si="672"/>
        <v>0</v>
      </c>
      <c r="BJ189" s="658">
        <f t="shared" si="672"/>
        <v>0</v>
      </c>
      <c r="BK189" s="658">
        <f t="shared" si="672"/>
        <v>0</v>
      </c>
      <c r="BL189" s="658">
        <f t="shared" si="672"/>
        <v>0</v>
      </c>
      <c r="BM189" s="658">
        <f t="shared" si="672"/>
        <v>0</v>
      </c>
      <c r="BN189" s="658">
        <f t="shared" si="672"/>
        <v>0</v>
      </c>
      <c r="BO189" s="658">
        <f t="shared" si="672"/>
        <v>0</v>
      </c>
      <c r="BP189" s="658">
        <f t="shared" si="672"/>
        <v>0</v>
      </c>
      <c r="BQ189" s="658">
        <f t="shared" si="672"/>
        <v>0</v>
      </c>
      <c r="BR189" s="658">
        <f t="shared" si="672"/>
        <v>0</v>
      </c>
      <c r="BS189" s="658">
        <f t="shared" si="672"/>
        <v>0</v>
      </c>
      <c r="BT189" s="658">
        <f t="shared" si="672"/>
        <v>0</v>
      </c>
      <c r="BU189" s="658">
        <f t="shared" si="672"/>
        <v>0</v>
      </c>
      <c r="BV189" s="658">
        <f t="shared" si="672"/>
        <v>0</v>
      </c>
      <c r="BW189" s="658">
        <f t="shared" si="672"/>
        <v>0</v>
      </c>
      <c r="BX189" s="658">
        <f t="shared" si="672"/>
        <v>0</v>
      </c>
      <c r="BY189" s="658">
        <f t="shared" si="672"/>
        <v>0</v>
      </c>
      <c r="BZ189" s="658">
        <f t="shared" si="672"/>
        <v>0</v>
      </c>
      <c r="CA189" s="658">
        <f t="shared" si="672"/>
        <v>0</v>
      </c>
      <c r="CB189" s="658">
        <f t="shared" si="672"/>
        <v>0</v>
      </c>
      <c r="CC189" s="658">
        <f t="shared" si="672"/>
        <v>0</v>
      </c>
      <c r="CD189" s="658">
        <f t="shared" si="672"/>
        <v>0</v>
      </c>
      <c r="CE189" s="658">
        <f t="shared" si="672"/>
        <v>0</v>
      </c>
      <c r="CF189" s="658">
        <f t="shared" si="672"/>
        <v>0</v>
      </c>
      <c r="CG189" s="658">
        <f t="shared" si="672"/>
        <v>0</v>
      </c>
      <c r="CH189" s="658">
        <f t="shared" si="672"/>
        <v>0</v>
      </c>
      <c r="CI189" s="658">
        <f t="shared" si="672"/>
        <v>0</v>
      </c>
      <c r="CJ189" s="658">
        <f t="shared" si="672"/>
        <v>0</v>
      </c>
      <c r="CK189" s="658">
        <f t="shared" si="672"/>
        <v>0</v>
      </c>
      <c r="CL189" s="658">
        <f t="shared" si="672"/>
        <v>0</v>
      </c>
      <c r="CM189" s="658">
        <f t="shared" si="672"/>
        <v>0</v>
      </c>
      <c r="CN189" s="658">
        <f t="shared" si="672"/>
        <v>0</v>
      </c>
      <c r="CO189" s="658">
        <f t="shared" si="672"/>
        <v>0</v>
      </c>
      <c r="CP189" s="658">
        <f t="shared" si="672"/>
        <v>0</v>
      </c>
      <c r="CQ189" s="658">
        <f t="shared" si="672"/>
        <v>0</v>
      </c>
      <c r="CR189" s="658">
        <f t="shared" si="672"/>
        <v>0</v>
      </c>
      <c r="CS189" s="658">
        <f t="shared" si="672"/>
        <v>0</v>
      </c>
      <c r="CT189" s="658">
        <f t="shared" si="672"/>
        <v>0</v>
      </c>
      <c r="CU189" s="658">
        <f t="shared" si="672"/>
        <v>0</v>
      </c>
      <c r="CV189" s="658">
        <f t="shared" si="672"/>
        <v>0</v>
      </c>
      <c r="CW189" s="658">
        <f t="shared" ref="CW189:FH189" si="673" xml:space="preserve"> CW$202</f>
        <v>0</v>
      </c>
      <c r="CX189" s="658">
        <f t="shared" si="673"/>
        <v>0</v>
      </c>
      <c r="CY189" s="658">
        <f t="shared" si="673"/>
        <v>0</v>
      </c>
      <c r="CZ189" s="658">
        <f t="shared" si="673"/>
        <v>0</v>
      </c>
      <c r="DA189" s="658">
        <f t="shared" si="673"/>
        <v>0</v>
      </c>
      <c r="DB189" s="658">
        <f t="shared" si="673"/>
        <v>0</v>
      </c>
      <c r="DC189" s="658">
        <f t="shared" si="673"/>
        <v>0</v>
      </c>
      <c r="DD189" s="658">
        <f t="shared" si="673"/>
        <v>0</v>
      </c>
      <c r="DE189" s="658">
        <f t="shared" si="673"/>
        <v>0</v>
      </c>
      <c r="DF189" s="658">
        <f t="shared" si="673"/>
        <v>0</v>
      </c>
      <c r="DG189" s="658">
        <f t="shared" si="673"/>
        <v>0</v>
      </c>
      <c r="DH189" s="658">
        <f t="shared" si="673"/>
        <v>0</v>
      </c>
      <c r="DI189" s="658">
        <f t="shared" si="673"/>
        <v>0</v>
      </c>
      <c r="DJ189" s="658">
        <f t="shared" si="673"/>
        <v>0</v>
      </c>
      <c r="DK189" s="658">
        <f t="shared" si="673"/>
        <v>0</v>
      </c>
      <c r="DL189" s="658">
        <f t="shared" si="673"/>
        <v>0</v>
      </c>
      <c r="DM189" s="658">
        <f t="shared" si="673"/>
        <v>0</v>
      </c>
      <c r="DN189" s="658">
        <f t="shared" si="673"/>
        <v>0</v>
      </c>
      <c r="DO189" s="658">
        <f t="shared" si="673"/>
        <v>0</v>
      </c>
      <c r="DP189" s="658">
        <f t="shared" si="673"/>
        <v>0</v>
      </c>
      <c r="DQ189" s="658">
        <f t="shared" si="673"/>
        <v>0</v>
      </c>
      <c r="DR189" s="658">
        <f t="shared" si="673"/>
        <v>0</v>
      </c>
      <c r="DS189" s="658">
        <f t="shared" si="673"/>
        <v>0</v>
      </c>
      <c r="DT189" s="658">
        <f t="shared" si="673"/>
        <v>0</v>
      </c>
      <c r="DU189" s="658">
        <f t="shared" si="673"/>
        <v>0</v>
      </c>
      <c r="DV189" s="658">
        <f t="shared" si="673"/>
        <v>0</v>
      </c>
      <c r="DW189" s="658">
        <f t="shared" si="673"/>
        <v>0</v>
      </c>
      <c r="DX189" s="658">
        <f t="shared" si="673"/>
        <v>0</v>
      </c>
      <c r="DY189" s="658">
        <f t="shared" si="673"/>
        <v>0</v>
      </c>
      <c r="DZ189" s="658">
        <f t="shared" si="673"/>
        <v>0</v>
      </c>
      <c r="EA189" s="658">
        <f t="shared" si="673"/>
        <v>0</v>
      </c>
      <c r="EB189" s="658">
        <f t="shared" si="673"/>
        <v>0</v>
      </c>
      <c r="EC189" s="658">
        <f t="shared" si="673"/>
        <v>0</v>
      </c>
      <c r="ED189" s="658">
        <f t="shared" si="673"/>
        <v>0</v>
      </c>
      <c r="EE189" s="658">
        <f t="shared" si="673"/>
        <v>0</v>
      </c>
      <c r="EF189" s="658">
        <f t="shared" si="673"/>
        <v>0</v>
      </c>
      <c r="EG189" s="658">
        <f t="shared" si="673"/>
        <v>0</v>
      </c>
      <c r="EH189" s="658">
        <f t="shared" si="673"/>
        <v>0</v>
      </c>
      <c r="EI189" s="658">
        <f t="shared" si="673"/>
        <v>0</v>
      </c>
      <c r="EJ189" s="658">
        <f t="shared" si="673"/>
        <v>0</v>
      </c>
      <c r="EK189" s="658">
        <f t="shared" si="673"/>
        <v>0</v>
      </c>
      <c r="EL189" s="658">
        <f t="shared" si="673"/>
        <v>0</v>
      </c>
      <c r="EM189" s="658">
        <f t="shared" si="673"/>
        <v>0</v>
      </c>
      <c r="EN189" s="658">
        <f t="shared" si="673"/>
        <v>0</v>
      </c>
      <c r="EO189" s="658">
        <f t="shared" si="673"/>
        <v>0</v>
      </c>
      <c r="EP189" s="658">
        <f t="shared" si="673"/>
        <v>0</v>
      </c>
      <c r="EQ189" s="658">
        <f t="shared" si="673"/>
        <v>0</v>
      </c>
      <c r="ER189" s="658">
        <f t="shared" si="673"/>
        <v>0</v>
      </c>
      <c r="ES189" s="658">
        <f t="shared" si="673"/>
        <v>0</v>
      </c>
      <c r="ET189" s="658">
        <f t="shared" si="673"/>
        <v>0</v>
      </c>
      <c r="EU189" s="658">
        <f t="shared" si="673"/>
        <v>0</v>
      </c>
      <c r="EV189" s="658">
        <f t="shared" si="673"/>
        <v>0</v>
      </c>
      <c r="EW189" s="658">
        <f t="shared" si="673"/>
        <v>0</v>
      </c>
      <c r="EX189" s="658">
        <f t="shared" si="673"/>
        <v>0</v>
      </c>
      <c r="EY189" s="658">
        <f t="shared" si="673"/>
        <v>0</v>
      </c>
      <c r="EZ189" s="658">
        <f t="shared" si="673"/>
        <v>0</v>
      </c>
      <c r="FA189" s="658">
        <f t="shared" si="673"/>
        <v>0</v>
      </c>
      <c r="FB189" s="658">
        <f t="shared" si="673"/>
        <v>0</v>
      </c>
      <c r="FC189" s="658">
        <f t="shared" si="673"/>
        <v>0</v>
      </c>
      <c r="FD189" s="658">
        <f t="shared" si="673"/>
        <v>0</v>
      </c>
      <c r="FE189" s="658">
        <f t="shared" si="673"/>
        <v>0</v>
      </c>
      <c r="FF189" s="658">
        <f t="shared" si="673"/>
        <v>0</v>
      </c>
      <c r="FG189" s="658">
        <f t="shared" si="673"/>
        <v>0</v>
      </c>
      <c r="FH189" s="658">
        <f t="shared" si="673"/>
        <v>0</v>
      </c>
      <c r="FI189" s="658">
        <f t="shared" ref="FI189:GJ189" si="674" xml:space="preserve"> FI$202</f>
        <v>0</v>
      </c>
      <c r="FJ189" s="658">
        <f t="shared" si="674"/>
        <v>0</v>
      </c>
      <c r="FK189" s="658">
        <f t="shared" si="674"/>
        <v>0</v>
      </c>
      <c r="FL189" s="658">
        <f t="shared" si="674"/>
        <v>0</v>
      </c>
      <c r="FM189" s="658">
        <f t="shared" si="674"/>
        <v>0</v>
      </c>
      <c r="FN189" s="658">
        <f t="shared" si="674"/>
        <v>0</v>
      </c>
      <c r="FO189" s="658">
        <f t="shared" si="674"/>
        <v>0</v>
      </c>
      <c r="FP189" s="658">
        <f t="shared" si="674"/>
        <v>0</v>
      </c>
      <c r="FQ189" s="658">
        <f t="shared" si="674"/>
        <v>0</v>
      </c>
      <c r="FR189" s="658">
        <f t="shared" si="674"/>
        <v>0</v>
      </c>
      <c r="FS189" s="658">
        <f t="shared" si="674"/>
        <v>0</v>
      </c>
      <c r="FT189" s="658">
        <f t="shared" si="674"/>
        <v>0</v>
      </c>
      <c r="FU189" s="658">
        <f t="shared" si="674"/>
        <v>0</v>
      </c>
      <c r="FV189" s="658">
        <f t="shared" si="674"/>
        <v>0</v>
      </c>
      <c r="FW189" s="658">
        <f t="shared" si="674"/>
        <v>0</v>
      </c>
      <c r="FX189" s="658">
        <f t="shared" si="674"/>
        <v>0</v>
      </c>
      <c r="FY189" s="658">
        <f t="shared" si="674"/>
        <v>0</v>
      </c>
      <c r="FZ189" s="658">
        <f t="shared" si="674"/>
        <v>0</v>
      </c>
      <c r="GA189" s="658">
        <f t="shared" si="674"/>
        <v>0</v>
      </c>
      <c r="GB189" s="658">
        <f t="shared" si="674"/>
        <v>0</v>
      </c>
      <c r="GC189" s="658">
        <f t="shared" si="674"/>
        <v>0</v>
      </c>
      <c r="GD189" s="658">
        <f t="shared" si="674"/>
        <v>0</v>
      </c>
      <c r="GE189" s="658">
        <f t="shared" si="674"/>
        <v>0</v>
      </c>
      <c r="GF189" s="658">
        <f t="shared" si="674"/>
        <v>0</v>
      </c>
      <c r="GG189" s="658">
        <f t="shared" si="674"/>
        <v>0</v>
      </c>
      <c r="GH189" s="658">
        <f t="shared" si="674"/>
        <v>0</v>
      </c>
      <c r="GI189" s="658">
        <f t="shared" si="674"/>
        <v>0</v>
      </c>
      <c r="GJ189" s="658">
        <f t="shared" si="674"/>
        <v>0</v>
      </c>
    </row>
    <row r="190" spans="1:192" s="687" customFormat="1" ht="13" customHeight="1" x14ac:dyDescent="0.25">
      <c r="A190" s="664"/>
      <c r="B190" s="664"/>
      <c r="C190" s="664"/>
      <c r="D190" s="664"/>
      <c r="E190" s="688" t="str">
        <f xml:space="preserve"> Time!E$185</f>
        <v>Equity bridge repayment date flag</v>
      </c>
      <c r="F190" s="688">
        <f xml:space="preserve"> Time!F$185</f>
        <v>0</v>
      </c>
      <c r="G190" s="688" t="str">
        <f xml:space="preserve"> Time!G$185</f>
        <v>flag</v>
      </c>
      <c r="H190" s="688">
        <f xml:space="preserve"> Time!H$185</f>
        <v>1</v>
      </c>
      <c r="I190" s="688">
        <f xml:space="preserve"> Time!I$185</f>
        <v>0</v>
      </c>
      <c r="J190" s="688">
        <f xml:space="preserve"> Time!J$185</f>
        <v>0</v>
      </c>
      <c r="K190" s="688">
        <f xml:space="preserve"> Time!K$185</f>
        <v>0</v>
      </c>
      <c r="L190" s="688">
        <f xml:space="preserve"> Time!L$185</f>
        <v>0</v>
      </c>
      <c r="M190" s="688">
        <f xml:space="preserve"> Time!M$185</f>
        <v>0</v>
      </c>
      <c r="N190" s="688">
        <f xml:space="preserve"> Time!N$185</f>
        <v>0</v>
      </c>
      <c r="O190" s="688">
        <f xml:space="preserve"> Time!O$185</f>
        <v>0</v>
      </c>
      <c r="P190" s="688">
        <f xml:space="preserve"> Time!P$185</f>
        <v>1</v>
      </c>
      <c r="Q190" s="688">
        <f xml:space="preserve"> Time!Q$185</f>
        <v>0</v>
      </c>
      <c r="R190" s="688">
        <f xml:space="preserve"> Time!R$185</f>
        <v>0</v>
      </c>
      <c r="S190" s="688">
        <f xml:space="preserve"> Time!S$185</f>
        <v>0</v>
      </c>
      <c r="T190" s="688">
        <f xml:space="preserve"> Time!T$185</f>
        <v>0</v>
      </c>
      <c r="U190" s="688">
        <f xml:space="preserve"> Time!U$185</f>
        <v>0</v>
      </c>
      <c r="V190" s="688">
        <f xml:space="preserve"> Time!V$185</f>
        <v>0</v>
      </c>
      <c r="W190" s="688">
        <f xml:space="preserve"> Time!W$185</f>
        <v>0</v>
      </c>
      <c r="X190" s="688">
        <f xml:space="preserve"> Time!X$185</f>
        <v>0</v>
      </c>
      <c r="Y190" s="688">
        <f xml:space="preserve"> Time!Y$185</f>
        <v>0</v>
      </c>
      <c r="Z190" s="688">
        <f xml:space="preserve"> Time!Z$185</f>
        <v>0</v>
      </c>
      <c r="AA190" s="688">
        <f xml:space="preserve"> Time!AA$185</f>
        <v>0</v>
      </c>
      <c r="AB190" s="688">
        <f xml:space="preserve"> Time!AB$185</f>
        <v>0</v>
      </c>
      <c r="AC190" s="688">
        <f xml:space="preserve"> Time!AC$185</f>
        <v>0</v>
      </c>
      <c r="AD190" s="688">
        <f xml:space="preserve"> Time!AD$185</f>
        <v>0</v>
      </c>
      <c r="AE190" s="688">
        <f xml:space="preserve"> Time!AE$185</f>
        <v>0</v>
      </c>
      <c r="AF190" s="688">
        <f xml:space="preserve"> Time!AF$185</f>
        <v>0</v>
      </c>
      <c r="AG190" s="688">
        <f xml:space="preserve"> Time!AG$185</f>
        <v>0</v>
      </c>
      <c r="AH190" s="688">
        <f xml:space="preserve"> Time!AH$185</f>
        <v>0</v>
      </c>
      <c r="AI190" s="688">
        <f xml:space="preserve"> Time!AI$185</f>
        <v>0</v>
      </c>
      <c r="AJ190" s="688">
        <f xml:space="preserve"> Time!AJ$185</f>
        <v>0</v>
      </c>
      <c r="AK190" s="688">
        <f xml:space="preserve"> Time!AK$185</f>
        <v>0</v>
      </c>
      <c r="AL190" s="688">
        <f xml:space="preserve"> Time!AL$185</f>
        <v>0</v>
      </c>
      <c r="AM190" s="688">
        <f xml:space="preserve"> Time!AM$185</f>
        <v>0</v>
      </c>
      <c r="AN190" s="688">
        <f xml:space="preserve"> Time!AN$185</f>
        <v>0</v>
      </c>
      <c r="AO190" s="688">
        <f xml:space="preserve"> Time!AO$185</f>
        <v>0</v>
      </c>
      <c r="AP190" s="688">
        <f xml:space="preserve"> Time!AP$185</f>
        <v>0</v>
      </c>
      <c r="AQ190" s="688">
        <f xml:space="preserve"> Time!AQ$185</f>
        <v>0</v>
      </c>
      <c r="AR190" s="688">
        <f xml:space="preserve"> Time!AR$185</f>
        <v>0</v>
      </c>
      <c r="AS190" s="688">
        <f xml:space="preserve"> Time!AS$185</f>
        <v>0</v>
      </c>
      <c r="AT190" s="688">
        <f xml:space="preserve"> Time!AT$185</f>
        <v>0</v>
      </c>
      <c r="AU190" s="688">
        <f xml:space="preserve"> Time!AU$185</f>
        <v>0</v>
      </c>
      <c r="AV190" s="688">
        <f xml:space="preserve"> Time!AV$185</f>
        <v>0</v>
      </c>
      <c r="AW190" s="688">
        <f xml:space="preserve"> Time!AW$185</f>
        <v>0</v>
      </c>
      <c r="AX190" s="688">
        <f xml:space="preserve"> Time!AX$185</f>
        <v>0</v>
      </c>
      <c r="AY190" s="688">
        <f xml:space="preserve"> Time!AY$185</f>
        <v>0</v>
      </c>
      <c r="AZ190" s="688">
        <f xml:space="preserve"> Time!AZ$185</f>
        <v>0</v>
      </c>
      <c r="BA190" s="688">
        <f xml:space="preserve"> Time!BA$185</f>
        <v>0</v>
      </c>
      <c r="BB190" s="688">
        <f xml:space="preserve"> Time!BB$185</f>
        <v>0</v>
      </c>
      <c r="BC190" s="688">
        <f xml:space="preserve"> Time!BC$185</f>
        <v>0</v>
      </c>
      <c r="BD190" s="688">
        <f xml:space="preserve"> Time!BD$185</f>
        <v>0</v>
      </c>
      <c r="BE190" s="688">
        <f xml:space="preserve"> Time!BE$185</f>
        <v>0</v>
      </c>
      <c r="BF190" s="688">
        <f xml:space="preserve"> Time!BF$185</f>
        <v>0</v>
      </c>
      <c r="BG190" s="688">
        <f xml:space="preserve"> Time!BG$185</f>
        <v>0</v>
      </c>
      <c r="BH190" s="688">
        <f xml:space="preserve"> Time!BH$185</f>
        <v>0</v>
      </c>
      <c r="BI190" s="688">
        <f xml:space="preserve"> Time!BI$185</f>
        <v>0</v>
      </c>
      <c r="BJ190" s="688">
        <f xml:space="preserve"> Time!BJ$185</f>
        <v>0</v>
      </c>
      <c r="BK190" s="688">
        <f xml:space="preserve"> Time!BK$185</f>
        <v>0</v>
      </c>
      <c r="BL190" s="688">
        <f xml:space="preserve"> Time!BL$185</f>
        <v>0</v>
      </c>
      <c r="BM190" s="688">
        <f xml:space="preserve"> Time!BM$185</f>
        <v>0</v>
      </c>
      <c r="BN190" s="688">
        <f xml:space="preserve"> Time!BN$185</f>
        <v>0</v>
      </c>
      <c r="BO190" s="688">
        <f xml:space="preserve"> Time!BO$185</f>
        <v>0</v>
      </c>
      <c r="BP190" s="688">
        <f xml:space="preserve"> Time!BP$185</f>
        <v>0</v>
      </c>
      <c r="BQ190" s="688">
        <f xml:space="preserve"> Time!BQ$185</f>
        <v>0</v>
      </c>
      <c r="BR190" s="688">
        <f xml:space="preserve"> Time!BR$185</f>
        <v>0</v>
      </c>
      <c r="BS190" s="688">
        <f xml:space="preserve"> Time!BS$185</f>
        <v>0</v>
      </c>
      <c r="BT190" s="688">
        <f xml:space="preserve"> Time!BT$185</f>
        <v>0</v>
      </c>
      <c r="BU190" s="688">
        <f xml:space="preserve"> Time!BU$185</f>
        <v>0</v>
      </c>
      <c r="BV190" s="688">
        <f xml:space="preserve"> Time!BV$185</f>
        <v>0</v>
      </c>
      <c r="BW190" s="688">
        <f xml:space="preserve"> Time!BW$185</f>
        <v>0</v>
      </c>
      <c r="BX190" s="688">
        <f xml:space="preserve"> Time!BX$185</f>
        <v>0</v>
      </c>
      <c r="BY190" s="688">
        <f xml:space="preserve"> Time!BY$185</f>
        <v>0</v>
      </c>
      <c r="BZ190" s="688">
        <f xml:space="preserve"> Time!BZ$185</f>
        <v>0</v>
      </c>
      <c r="CA190" s="688">
        <f xml:space="preserve"> Time!CA$185</f>
        <v>0</v>
      </c>
      <c r="CB190" s="688">
        <f xml:space="preserve"> Time!CB$185</f>
        <v>0</v>
      </c>
      <c r="CC190" s="688">
        <f xml:space="preserve"> Time!CC$185</f>
        <v>0</v>
      </c>
      <c r="CD190" s="688">
        <f xml:space="preserve"> Time!CD$185</f>
        <v>0</v>
      </c>
      <c r="CE190" s="688">
        <f xml:space="preserve"> Time!CE$185</f>
        <v>0</v>
      </c>
      <c r="CF190" s="688">
        <f xml:space="preserve"> Time!CF$185</f>
        <v>0</v>
      </c>
      <c r="CG190" s="688">
        <f xml:space="preserve"> Time!CG$185</f>
        <v>0</v>
      </c>
      <c r="CH190" s="688">
        <f xml:space="preserve"> Time!CH$185</f>
        <v>0</v>
      </c>
      <c r="CI190" s="688">
        <f xml:space="preserve"> Time!CI$185</f>
        <v>0</v>
      </c>
      <c r="CJ190" s="688">
        <f xml:space="preserve"> Time!CJ$185</f>
        <v>0</v>
      </c>
      <c r="CK190" s="688">
        <f xml:space="preserve"> Time!CK$185</f>
        <v>0</v>
      </c>
      <c r="CL190" s="688">
        <f xml:space="preserve"> Time!CL$185</f>
        <v>0</v>
      </c>
      <c r="CM190" s="688">
        <f xml:space="preserve"> Time!CM$185</f>
        <v>0</v>
      </c>
      <c r="CN190" s="688">
        <f xml:space="preserve"> Time!CN$185</f>
        <v>0</v>
      </c>
      <c r="CO190" s="688">
        <f xml:space="preserve"> Time!CO$185</f>
        <v>0</v>
      </c>
      <c r="CP190" s="688">
        <f xml:space="preserve"> Time!CP$185</f>
        <v>0</v>
      </c>
      <c r="CQ190" s="688">
        <f xml:space="preserve"> Time!CQ$185</f>
        <v>0</v>
      </c>
      <c r="CR190" s="688">
        <f xml:space="preserve"> Time!CR$185</f>
        <v>0</v>
      </c>
      <c r="CS190" s="688">
        <f xml:space="preserve"> Time!CS$185</f>
        <v>0</v>
      </c>
      <c r="CT190" s="688">
        <f xml:space="preserve"> Time!CT$185</f>
        <v>0</v>
      </c>
      <c r="CU190" s="688">
        <f xml:space="preserve"> Time!CU$185</f>
        <v>0</v>
      </c>
      <c r="CV190" s="688">
        <f xml:space="preserve"> Time!CV$185</f>
        <v>0</v>
      </c>
      <c r="CW190" s="688">
        <f xml:space="preserve"> Time!CW$185</f>
        <v>0</v>
      </c>
      <c r="CX190" s="688">
        <f xml:space="preserve"> Time!CX$185</f>
        <v>0</v>
      </c>
      <c r="CY190" s="688">
        <f xml:space="preserve"> Time!CY$185</f>
        <v>0</v>
      </c>
      <c r="CZ190" s="688">
        <f xml:space="preserve"> Time!CZ$185</f>
        <v>0</v>
      </c>
      <c r="DA190" s="688">
        <f xml:space="preserve"> Time!DA$185</f>
        <v>0</v>
      </c>
      <c r="DB190" s="688">
        <f xml:space="preserve"> Time!DB$185</f>
        <v>0</v>
      </c>
      <c r="DC190" s="688">
        <f xml:space="preserve"> Time!DC$185</f>
        <v>0</v>
      </c>
      <c r="DD190" s="688">
        <f xml:space="preserve"> Time!DD$185</f>
        <v>0</v>
      </c>
      <c r="DE190" s="688">
        <f xml:space="preserve"> Time!DE$185</f>
        <v>0</v>
      </c>
      <c r="DF190" s="688">
        <f xml:space="preserve"> Time!DF$185</f>
        <v>0</v>
      </c>
      <c r="DG190" s="688">
        <f xml:space="preserve"> Time!DG$185</f>
        <v>0</v>
      </c>
      <c r="DH190" s="688">
        <f xml:space="preserve"> Time!DH$185</f>
        <v>0</v>
      </c>
      <c r="DI190" s="688">
        <f xml:space="preserve"> Time!DI$185</f>
        <v>0</v>
      </c>
      <c r="DJ190" s="688">
        <f xml:space="preserve"> Time!DJ$185</f>
        <v>0</v>
      </c>
      <c r="DK190" s="688">
        <f xml:space="preserve"> Time!DK$185</f>
        <v>0</v>
      </c>
      <c r="DL190" s="688">
        <f xml:space="preserve"> Time!DL$185</f>
        <v>0</v>
      </c>
      <c r="DM190" s="688">
        <f xml:space="preserve"> Time!DM$185</f>
        <v>0</v>
      </c>
      <c r="DN190" s="688">
        <f xml:space="preserve"> Time!DN$185</f>
        <v>0</v>
      </c>
      <c r="DO190" s="688">
        <f xml:space="preserve"> Time!DO$185</f>
        <v>0</v>
      </c>
      <c r="DP190" s="688">
        <f xml:space="preserve"> Time!DP$185</f>
        <v>0</v>
      </c>
      <c r="DQ190" s="688">
        <f xml:space="preserve"> Time!DQ$185</f>
        <v>0</v>
      </c>
      <c r="DR190" s="688">
        <f xml:space="preserve"> Time!DR$185</f>
        <v>0</v>
      </c>
      <c r="DS190" s="688">
        <f xml:space="preserve"> Time!DS$185</f>
        <v>0</v>
      </c>
      <c r="DT190" s="688">
        <f xml:space="preserve"> Time!DT$185</f>
        <v>0</v>
      </c>
      <c r="DU190" s="688">
        <f xml:space="preserve"> Time!DU$185</f>
        <v>0</v>
      </c>
      <c r="DV190" s="688">
        <f xml:space="preserve"> Time!DV$185</f>
        <v>0</v>
      </c>
      <c r="DW190" s="688">
        <f xml:space="preserve"> Time!DW$185</f>
        <v>0</v>
      </c>
      <c r="DX190" s="688">
        <f xml:space="preserve"> Time!DX$185</f>
        <v>0</v>
      </c>
      <c r="DY190" s="688">
        <f xml:space="preserve"> Time!DY$185</f>
        <v>0</v>
      </c>
      <c r="DZ190" s="688">
        <f xml:space="preserve"> Time!DZ$185</f>
        <v>0</v>
      </c>
      <c r="EA190" s="688">
        <f xml:space="preserve"> Time!EA$185</f>
        <v>0</v>
      </c>
      <c r="EB190" s="688">
        <f xml:space="preserve"> Time!EB$185</f>
        <v>0</v>
      </c>
      <c r="EC190" s="688">
        <f xml:space="preserve"> Time!EC$185</f>
        <v>0</v>
      </c>
      <c r="ED190" s="688">
        <f xml:space="preserve"> Time!ED$185</f>
        <v>0</v>
      </c>
      <c r="EE190" s="688">
        <f xml:space="preserve"> Time!EE$185</f>
        <v>0</v>
      </c>
      <c r="EF190" s="688">
        <f xml:space="preserve"> Time!EF$185</f>
        <v>0</v>
      </c>
      <c r="EG190" s="688">
        <f xml:space="preserve"> Time!EG$185</f>
        <v>0</v>
      </c>
      <c r="EH190" s="688">
        <f xml:space="preserve"> Time!EH$185</f>
        <v>0</v>
      </c>
      <c r="EI190" s="688">
        <f xml:space="preserve"> Time!EI$185</f>
        <v>0</v>
      </c>
      <c r="EJ190" s="688">
        <f xml:space="preserve"> Time!EJ$185</f>
        <v>0</v>
      </c>
      <c r="EK190" s="688">
        <f xml:space="preserve"> Time!EK$185</f>
        <v>0</v>
      </c>
      <c r="EL190" s="688">
        <f xml:space="preserve"> Time!EL$185</f>
        <v>0</v>
      </c>
      <c r="EM190" s="688">
        <f xml:space="preserve"> Time!EM$185</f>
        <v>0</v>
      </c>
      <c r="EN190" s="688">
        <f xml:space="preserve"> Time!EN$185</f>
        <v>0</v>
      </c>
      <c r="EO190" s="688">
        <f xml:space="preserve"> Time!EO$185</f>
        <v>0</v>
      </c>
      <c r="EP190" s="688">
        <f xml:space="preserve"> Time!EP$185</f>
        <v>0</v>
      </c>
      <c r="EQ190" s="688">
        <f xml:space="preserve"> Time!EQ$185</f>
        <v>0</v>
      </c>
      <c r="ER190" s="688">
        <f xml:space="preserve"> Time!ER$185</f>
        <v>0</v>
      </c>
      <c r="ES190" s="688">
        <f xml:space="preserve"> Time!ES$185</f>
        <v>0</v>
      </c>
      <c r="ET190" s="688">
        <f xml:space="preserve"> Time!ET$185</f>
        <v>0</v>
      </c>
      <c r="EU190" s="688">
        <f xml:space="preserve"> Time!EU$185</f>
        <v>0</v>
      </c>
      <c r="EV190" s="688">
        <f xml:space="preserve"> Time!EV$185</f>
        <v>0</v>
      </c>
      <c r="EW190" s="688">
        <f xml:space="preserve"> Time!EW$185</f>
        <v>0</v>
      </c>
      <c r="EX190" s="688">
        <f xml:space="preserve"> Time!EX$185</f>
        <v>0</v>
      </c>
      <c r="EY190" s="688">
        <f xml:space="preserve"> Time!EY$185</f>
        <v>0</v>
      </c>
      <c r="EZ190" s="688">
        <f xml:space="preserve"> Time!EZ$185</f>
        <v>0</v>
      </c>
      <c r="FA190" s="688">
        <f xml:space="preserve"> Time!FA$185</f>
        <v>0</v>
      </c>
      <c r="FB190" s="688">
        <f xml:space="preserve"> Time!FB$185</f>
        <v>0</v>
      </c>
      <c r="FC190" s="688">
        <f xml:space="preserve"> Time!FC$185</f>
        <v>0</v>
      </c>
      <c r="FD190" s="688">
        <f xml:space="preserve"> Time!FD$185</f>
        <v>0</v>
      </c>
      <c r="FE190" s="688">
        <f xml:space="preserve"> Time!FE$185</f>
        <v>0</v>
      </c>
      <c r="FF190" s="688">
        <f xml:space="preserve"> Time!FF$185</f>
        <v>0</v>
      </c>
      <c r="FG190" s="688">
        <f xml:space="preserve"> Time!FG$185</f>
        <v>0</v>
      </c>
      <c r="FH190" s="688">
        <f xml:space="preserve"> Time!FH$185</f>
        <v>0</v>
      </c>
      <c r="FI190" s="688">
        <f xml:space="preserve"> Time!FI$185</f>
        <v>0</v>
      </c>
      <c r="FJ190" s="688">
        <f xml:space="preserve"> Time!FJ$185</f>
        <v>0</v>
      </c>
      <c r="FK190" s="688">
        <f xml:space="preserve"> Time!FK$185</f>
        <v>0</v>
      </c>
      <c r="FL190" s="688">
        <f xml:space="preserve"> Time!FL$185</f>
        <v>0</v>
      </c>
      <c r="FM190" s="688">
        <f xml:space="preserve"> Time!FM$185</f>
        <v>0</v>
      </c>
      <c r="FN190" s="688">
        <f xml:space="preserve"> Time!FN$185</f>
        <v>0</v>
      </c>
      <c r="FO190" s="688">
        <f xml:space="preserve"> Time!FO$185</f>
        <v>0</v>
      </c>
      <c r="FP190" s="688">
        <f xml:space="preserve"> Time!FP$185</f>
        <v>0</v>
      </c>
      <c r="FQ190" s="688">
        <f xml:space="preserve"> Time!FQ$185</f>
        <v>0</v>
      </c>
      <c r="FR190" s="688">
        <f xml:space="preserve"> Time!FR$185</f>
        <v>0</v>
      </c>
      <c r="FS190" s="688">
        <f xml:space="preserve"> Time!FS$185</f>
        <v>0</v>
      </c>
      <c r="FT190" s="688">
        <f xml:space="preserve"> Time!FT$185</f>
        <v>0</v>
      </c>
      <c r="FU190" s="688">
        <f xml:space="preserve"> Time!FU$185</f>
        <v>0</v>
      </c>
      <c r="FV190" s="688">
        <f xml:space="preserve"> Time!FV$185</f>
        <v>0</v>
      </c>
      <c r="FW190" s="688">
        <f xml:space="preserve"> Time!FW$185</f>
        <v>0</v>
      </c>
      <c r="FX190" s="688">
        <f xml:space="preserve"> Time!FX$185</f>
        <v>0</v>
      </c>
      <c r="FY190" s="688">
        <f xml:space="preserve"> Time!FY$185</f>
        <v>0</v>
      </c>
      <c r="FZ190" s="688">
        <f xml:space="preserve"> Time!FZ$185</f>
        <v>0</v>
      </c>
      <c r="GA190" s="688">
        <f xml:space="preserve"> Time!GA$185</f>
        <v>0</v>
      </c>
      <c r="GB190" s="688">
        <f xml:space="preserve"> Time!GB$185</f>
        <v>0</v>
      </c>
      <c r="GC190" s="688">
        <f xml:space="preserve"> Time!GC$185</f>
        <v>0</v>
      </c>
      <c r="GD190" s="688">
        <f xml:space="preserve"> Time!GD$185</f>
        <v>0</v>
      </c>
      <c r="GE190" s="688">
        <f xml:space="preserve"> Time!GE$185</f>
        <v>0</v>
      </c>
      <c r="GF190" s="688">
        <f xml:space="preserve"> Time!GF$185</f>
        <v>0</v>
      </c>
      <c r="GG190" s="688">
        <f xml:space="preserve"> Time!GG$185</f>
        <v>0</v>
      </c>
      <c r="GH190" s="688">
        <f xml:space="preserve"> Time!GH$185</f>
        <v>0</v>
      </c>
      <c r="GI190" s="688">
        <f xml:space="preserve"> Time!GI$185</f>
        <v>0</v>
      </c>
      <c r="GJ190" s="688">
        <f xml:space="preserve"> Time!GJ$185</f>
        <v>0</v>
      </c>
    </row>
    <row r="191" spans="1:192" s="687" customFormat="1" ht="13" customHeight="1" x14ac:dyDescent="0.25">
      <c r="A191" s="664"/>
      <c r="B191" s="664"/>
      <c r="C191" s="664"/>
      <c r="D191" s="664"/>
      <c r="E191" s="688" t="str">
        <f xml:space="preserve"> Time!E$108</f>
        <v>Operating period flag</v>
      </c>
      <c r="F191" s="688">
        <f xml:space="preserve"> Time!F$108</f>
        <v>0</v>
      </c>
      <c r="G191" s="688" t="str">
        <f xml:space="preserve"> Time!G$108</f>
        <v>flag</v>
      </c>
      <c r="H191" s="688">
        <f xml:space="preserve"> Time!H$108</f>
        <v>40</v>
      </c>
      <c r="I191" s="688">
        <f xml:space="preserve"> Time!I$108</f>
        <v>0</v>
      </c>
      <c r="J191" s="688">
        <f xml:space="preserve"> Time!J$108</f>
        <v>0</v>
      </c>
      <c r="K191" s="688">
        <f xml:space="preserve"> Time!K$108</f>
        <v>0</v>
      </c>
      <c r="L191" s="688">
        <f xml:space="preserve"> Time!L$108</f>
        <v>0</v>
      </c>
      <c r="M191" s="688">
        <f xml:space="preserve"> Time!M$108</f>
        <v>0</v>
      </c>
      <c r="N191" s="688">
        <f xml:space="preserve"> Time!N$108</f>
        <v>0</v>
      </c>
      <c r="O191" s="688">
        <f xml:space="preserve"> Time!O$108</f>
        <v>0</v>
      </c>
      <c r="P191" s="688">
        <f xml:space="preserve"> Time!P$108</f>
        <v>0</v>
      </c>
      <c r="Q191" s="688">
        <f xml:space="preserve"> Time!Q$108</f>
        <v>1</v>
      </c>
      <c r="R191" s="688">
        <f xml:space="preserve"> Time!R$108</f>
        <v>1</v>
      </c>
      <c r="S191" s="688">
        <f xml:space="preserve"> Time!S$108</f>
        <v>1</v>
      </c>
      <c r="T191" s="688">
        <f xml:space="preserve"> Time!T$108</f>
        <v>1</v>
      </c>
      <c r="U191" s="688">
        <f xml:space="preserve"> Time!U$108</f>
        <v>1</v>
      </c>
      <c r="V191" s="688">
        <f xml:space="preserve"> Time!V$108</f>
        <v>1</v>
      </c>
      <c r="W191" s="688">
        <f xml:space="preserve"> Time!W$108</f>
        <v>1</v>
      </c>
      <c r="X191" s="688">
        <f xml:space="preserve"> Time!X$108</f>
        <v>1</v>
      </c>
      <c r="Y191" s="688">
        <f xml:space="preserve"> Time!Y$108</f>
        <v>1</v>
      </c>
      <c r="Z191" s="688">
        <f xml:space="preserve"> Time!Z$108</f>
        <v>1</v>
      </c>
      <c r="AA191" s="688">
        <f xml:space="preserve"> Time!AA$108</f>
        <v>1</v>
      </c>
      <c r="AB191" s="688">
        <f xml:space="preserve"> Time!AB$108</f>
        <v>1</v>
      </c>
      <c r="AC191" s="688">
        <f xml:space="preserve"> Time!AC$108</f>
        <v>1</v>
      </c>
      <c r="AD191" s="688">
        <f xml:space="preserve"> Time!AD$108</f>
        <v>1</v>
      </c>
      <c r="AE191" s="688">
        <f xml:space="preserve"> Time!AE$108</f>
        <v>1</v>
      </c>
      <c r="AF191" s="688">
        <f xml:space="preserve"> Time!AF$108</f>
        <v>1</v>
      </c>
      <c r="AG191" s="688">
        <f xml:space="preserve"> Time!AG$108</f>
        <v>1</v>
      </c>
      <c r="AH191" s="688">
        <f xml:space="preserve"> Time!AH$108</f>
        <v>1</v>
      </c>
      <c r="AI191" s="688">
        <f xml:space="preserve"> Time!AI$108</f>
        <v>1</v>
      </c>
      <c r="AJ191" s="688">
        <f xml:space="preserve"> Time!AJ$108</f>
        <v>1</v>
      </c>
      <c r="AK191" s="688">
        <f xml:space="preserve"> Time!AK$108</f>
        <v>1</v>
      </c>
      <c r="AL191" s="688">
        <f xml:space="preserve"> Time!AL$108</f>
        <v>1</v>
      </c>
      <c r="AM191" s="688">
        <f xml:space="preserve"> Time!AM$108</f>
        <v>1</v>
      </c>
      <c r="AN191" s="688">
        <f xml:space="preserve"> Time!AN$108</f>
        <v>1</v>
      </c>
      <c r="AO191" s="688">
        <f xml:space="preserve"> Time!AO$108</f>
        <v>1</v>
      </c>
      <c r="AP191" s="688">
        <f xml:space="preserve"> Time!AP$108</f>
        <v>1</v>
      </c>
      <c r="AQ191" s="688">
        <f xml:space="preserve"> Time!AQ$108</f>
        <v>1</v>
      </c>
      <c r="AR191" s="688">
        <f xml:space="preserve"> Time!AR$108</f>
        <v>1</v>
      </c>
      <c r="AS191" s="688">
        <f xml:space="preserve"> Time!AS$108</f>
        <v>1</v>
      </c>
      <c r="AT191" s="688">
        <f xml:space="preserve"> Time!AT$108</f>
        <v>1</v>
      </c>
      <c r="AU191" s="688">
        <f xml:space="preserve"> Time!AU$108</f>
        <v>1</v>
      </c>
      <c r="AV191" s="688">
        <f xml:space="preserve"> Time!AV$108</f>
        <v>1</v>
      </c>
      <c r="AW191" s="688">
        <f xml:space="preserve"> Time!AW$108</f>
        <v>1</v>
      </c>
      <c r="AX191" s="688">
        <f xml:space="preserve"> Time!AX$108</f>
        <v>1</v>
      </c>
      <c r="AY191" s="688">
        <f xml:space="preserve"> Time!AY$108</f>
        <v>1</v>
      </c>
      <c r="AZ191" s="688">
        <f xml:space="preserve"> Time!AZ$108</f>
        <v>1</v>
      </c>
      <c r="BA191" s="688">
        <f xml:space="preserve"> Time!BA$108</f>
        <v>1</v>
      </c>
      <c r="BB191" s="688">
        <f xml:space="preserve"> Time!BB$108</f>
        <v>1</v>
      </c>
      <c r="BC191" s="688">
        <f xml:space="preserve"> Time!BC$108</f>
        <v>1</v>
      </c>
      <c r="BD191" s="688">
        <f xml:space="preserve"> Time!BD$108</f>
        <v>1</v>
      </c>
      <c r="BE191" s="688">
        <f xml:space="preserve"> Time!BE$108</f>
        <v>0</v>
      </c>
      <c r="BF191" s="688">
        <f xml:space="preserve"> Time!BF$108</f>
        <v>0</v>
      </c>
      <c r="BG191" s="688">
        <f xml:space="preserve"> Time!BG$108</f>
        <v>0</v>
      </c>
      <c r="BH191" s="688">
        <f xml:space="preserve"> Time!BH$108</f>
        <v>0</v>
      </c>
      <c r="BI191" s="688">
        <f xml:space="preserve"> Time!BI$108</f>
        <v>0</v>
      </c>
      <c r="BJ191" s="688">
        <f xml:space="preserve"> Time!BJ$108</f>
        <v>0</v>
      </c>
      <c r="BK191" s="688">
        <f xml:space="preserve"> Time!BK$108</f>
        <v>0</v>
      </c>
      <c r="BL191" s="688">
        <f xml:space="preserve"> Time!BL$108</f>
        <v>0</v>
      </c>
      <c r="BM191" s="688">
        <f xml:space="preserve"> Time!BM$108</f>
        <v>0</v>
      </c>
      <c r="BN191" s="688">
        <f xml:space="preserve"> Time!BN$108</f>
        <v>0</v>
      </c>
      <c r="BO191" s="688">
        <f xml:space="preserve"> Time!BO$108</f>
        <v>0</v>
      </c>
      <c r="BP191" s="688">
        <f xml:space="preserve"> Time!BP$108</f>
        <v>0</v>
      </c>
      <c r="BQ191" s="688">
        <f xml:space="preserve"> Time!BQ$108</f>
        <v>0</v>
      </c>
      <c r="BR191" s="688">
        <f xml:space="preserve"> Time!BR$108</f>
        <v>0</v>
      </c>
      <c r="BS191" s="688">
        <f xml:space="preserve"> Time!BS$108</f>
        <v>0</v>
      </c>
      <c r="BT191" s="688">
        <f xml:space="preserve"> Time!BT$108</f>
        <v>0</v>
      </c>
      <c r="BU191" s="688">
        <f xml:space="preserve"> Time!BU$108</f>
        <v>0</v>
      </c>
      <c r="BV191" s="688">
        <f xml:space="preserve"> Time!BV$108</f>
        <v>0</v>
      </c>
      <c r="BW191" s="688">
        <f xml:space="preserve"> Time!BW$108</f>
        <v>0</v>
      </c>
      <c r="BX191" s="688">
        <f xml:space="preserve"> Time!BX$108</f>
        <v>0</v>
      </c>
      <c r="BY191" s="688">
        <f xml:space="preserve"> Time!BY$108</f>
        <v>0</v>
      </c>
      <c r="BZ191" s="688">
        <f xml:space="preserve"> Time!BZ$108</f>
        <v>0</v>
      </c>
      <c r="CA191" s="688">
        <f xml:space="preserve"> Time!CA$108</f>
        <v>0</v>
      </c>
      <c r="CB191" s="688">
        <f xml:space="preserve"> Time!CB$108</f>
        <v>0</v>
      </c>
      <c r="CC191" s="688">
        <f xml:space="preserve"> Time!CC$108</f>
        <v>0</v>
      </c>
      <c r="CD191" s="688">
        <f xml:space="preserve"> Time!CD$108</f>
        <v>0</v>
      </c>
      <c r="CE191" s="688">
        <f xml:space="preserve"> Time!CE$108</f>
        <v>0</v>
      </c>
      <c r="CF191" s="688">
        <f xml:space="preserve"> Time!CF$108</f>
        <v>0</v>
      </c>
      <c r="CG191" s="688">
        <f xml:space="preserve"> Time!CG$108</f>
        <v>0</v>
      </c>
      <c r="CH191" s="688">
        <f xml:space="preserve"> Time!CH$108</f>
        <v>0</v>
      </c>
      <c r="CI191" s="688">
        <f xml:space="preserve"> Time!CI$108</f>
        <v>0</v>
      </c>
      <c r="CJ191" s="688">
        <f xml:space="preserve"> Time!CJ$108</f>
        <v>0</v>
      </c>
      <c r="CK191" s="688">
        <f xml:space="preserve"> Time!CK$108</f>
        <v>0</v>
      </c>
      <c r="CL191" s="688">
        <f xml:space="preserve"> Time!CL$108</f>
        <v>0</v>
      </c>
      <c r="CM191" s="688">
        <f xml:space="preserve"> Time!CM$108</f>
        <v>0</v>
      </c>
      <c r="CN191" s="688">
        <f xml:space="preserve"> Time!CN$108</f>
        <v>0</v>
      </c>
      <c r="CO191" s="688">
        <f xml:space="preserve"> Time!CO$108</f>
        <v>0</v>
      </c>
      <c r="CP191" s="688">
        <f xml:space="preserve"> Time!CP$108</f>
        <v>0</v>
      </c>
      <c r="CQ191" s="688">
        <f xml:space="preserve"> Time!CQ$108</f>
        <v>0</v>
      </c>
      <c r="CR191" s="688">
        <f xml:space="preserve"> Time!CR$108</f>
        <v>0</v>
      </c>
      <c r="CS191" s="688">
        <f xml:space="preserve"> Time!CS$108</f>
        <v>0</v>
      </c>
      <c r="CT191" s="688">
        <f xml:space="preserve"> Time!CT$108</f>
        <v>0</v>
      </c>
      <c r="CU191" s="688">
        <f xml:space="preserve"> Time!CU$108</f>
        <v>0</v>
      </c>
      <c r="CV191" s="688">
        <f xml:space="preserve"> Time!CV$108</f>
        <v>0</v>
      </c>
      <c r="CW191" s="688">
        <f xml:space="preserve"> Time!CW$108</f>
        <v>0</v>
      </c>
      <c r="CX191" s="688">
        <f xml:space="preserve"> Time!CX$108</f>
        <v>0</v>
      </c>
      <c r="CY191" s="688">
        <f xml:space="preserve"> Time!CY$108</f>
        <v>0</v>
      </c>
      <c r="CZ191" s="688">
        <f xml:space="preserve"> Time!CZ$108</f>
        <v>0</v>
      </c>
      <c r="DA191" s="688">
        <f xml:space="preserve"> Time!DA$108</f>
        <v>0</v>
      </c>
      <c r="DB191" s="688">
        <f xml:space="preserve"> Time!DB$108</f>
        <v>0</v>
      </c>
      <c r="DC191" s="688">
        <f xml:space="preserve"> Time!DC$108</f>
        <v>0</v>
      </c>
      <c r="DD191" s="688">
        <f xml:space="preserve"> Time!DD$108</f>
        <v>0</v>
      </c>
      <c r="DE191" s="688">
        <f xml:space="preserve"> Time!DE$108</f>
        <v>0</v>
      </c>
      <c r="DF191" s="688">
        <f xml:space="preserve"> Time!DF$108</f>
        <v>0</v>
      </c>
      <c r="DG191" s="688">
        <f xml:space="preserve"> Time!DG$108</f>
        <v>0</v>
      </c>
      <c r="DH191" s="688">
        <f xml:space="preserve"> Time!DH$108</f>
        <v>0</v>
      </c>
      <c r="DI191" s="688">
        <f xml:space="preserve"> Time!DI$108</f>
        <v>0</v>
      </c>
      <c r="DJ191" s="688">
        <f xml:space="preserve"> Time!DJ$108</f>
        <v>0</v>
      </c>
      <c r="DK191" s="688">
        <f xml:space="preserve"> Time!DK$108</f>
        <v>0</v>
      </c>
      <c r="DL191" s="688">
        <f xml:space="preserve"> Time!DL$108</f>
        <v>0</v>
      </c>
      <c r="DM191" s="688">
        <f xml:space="preserve"> Time!DM$108</f>
        <v>0</v>
      </c>
      <c r="DN191" s="688">
        <f xml:space="preserve"> Time!DN$108</f>
        <v>0</v>
      </c>
      <c r="DO191" s="688">
        <f xml:space="preserve"> Time!DO$108</f>
        <v>0</v>
      </c>
      <c r="DP191" s="688">
        <f xml:space="preserve"> Time!DP$108</f>
        <v>0</v>
      </c>
      <c r="DQ191" s="688">
        <f xml:space="preserve"> Time!DQ$108</f>
        <v>0</v>
      </c>
      <c r="DR191" s="688">
        <f xml:space="preserve"> Time!DR$108</f>
        <v>0</v>
      </c>
      <c r="DS191" s="688">
        <f xml:space="preserve"> Time!DS$108</f>
        <v>0</v>
      </c>
      <c r="DT191" s="688">
        <f xml:space="preserve"> Time!DT$108</f>
        <v>0</v>
      </c>
      <c r="DU191" s="688">
        <f xml:space="preserve"> Time!DU$108</f>
        <v>0</v>
      </c>
      <c r="DV191" s="688">
        <f xml:space="preserve"> Time!DV$108</f>
        <v>0</v>
      </c>
      <c r="DW191" s="688">
        <f xml:space="preserve"> Time!DW$108</f>
        <v>0</v>
      </c>
      <c r="DX191" s="688">
        <f xml:space="preserve"> Time!DX$108</f>
        <v>0</v>
      </c>
      <c r="DY191" s="688">
        <f xml:space="preserve"> Time!DY$108</f>
        <v>0</v>
      </c>
      <c r="DZ191" s="688">
        <f xml:space="preserve"> Time!DZ$108</f>
        <v>0</v>
      </c>
      <c r="EA191" s="688">
        <f xml:space="preserve"> Time!EA$108</f>
        <v>0</v>
      </c>
      <c r="EB191" s="688">
        <f xml:space="preserve"> Time!EB$108</f>
        <v>0</v>
      </c>
      <c r="EC191" s="688">
        <f xml:space="preserve"> Time!EC$108</f>
        <v>0</v>
      </c>
      <c r="ED191" s="688">
        <f xml:space="preserve"> Time!ED$108</f>
        <v>0</v>
      </c>
      <c r="EE191" s="688">
        <f xml:space="preserve"> Time!EE$108</f>
        <v>0</v>
      </c>
      <c r="EF191" s="688">
        <f xml:space="preserve"> Time!EF$108</f>
        <v>0</v>
      </c>
      <c r="EG191" s="688">
        <f xml:space="preserve"> Time!EG$108</f>
        <v>0</v>
      </c>
      <c r="EH191" s="688">
        <f xml:space="preserve"> Time!EH$108</f>
        <v>0</v>
      </c>
      <c r="EI191" s="688">
        <f xml:space="preserve"> Time!EI$108</f>
        <v>0</v>
      </c>
      <c r="EJ191" s="688">
        <f xml:space="preserve"> Time!EJ$108</f>
        <v>0</v>
      </c>
      <c r="EK191" s="688">
        <f xml:space="preserve"> Time!EK$108</f>
        <v>0</v>
      </c>
      <c r="EL191" s="688">
        <f xml:space="preserve"> Time!EL$108</f>
        <v>0</v>
      </c>
      <c r="EM191" s="688">
        <f xml:space="preserve"> Time!EM$108</f>
        <v>0</v>
      </c>
      <c r="EN191" s="688">
        <f xml:space="preserve"> Time!EN$108</f>
        <v>0</v>
      </c>
      <c r="EO191" s="688">
        <f xml:space="preserve"> Time!EO$108</f>
        <v>0</v>
      </c>
      <c r="EP191" s="688">
        <f xml:space="preserve"> Time!EP$108</f>
        <v>0</v>
      </c>
      <c r="EQ191" s="688">
        <f xml:space="preserve"> Time!EQ$108</f>
        <v>0</v>
      </c>
      <c r="ER191" s="688">
        <f xml:space="preserve"> Time!ER$108</f>
        <v>0</v>
      </c>
      <c r="ES191" s="688">
        <f xml:space="preserve"> Time!ES$108</f>
        <v>0</v>
      </c>
      <c r="ET191" s="688">
        <f xml:space="preserve"> Time!ET$108</f>
        <v>0</v>
      </c>
      <c r="EU191" s="688">
        <f xml:space="preserve"> Time!EU$108</f>
        <v>0</v>
      </c>
      <c r="EV191" s="688">
        <f xml:space="preserve"> Time!EV$108</f>
        <v>0</v>
      </c>
      <c r="EW191" s="688">
        <f xml:space="preserve"> Time!EW$108</f>
        <v>0</v>
      </c>
      <c r="EX191" s="688">
        <f xml:space="preserve"> Time!EX$108</f>
        <v>0</v>
      </c>
      <c r="EY191" s="688">
        <f xml:space="preserve"> Time!EY$108</f>
        <v>0</v>
      </c>
      <c r="EZ191" s="688">
        <f xml:space="preserve"> Time!EZ$108</f>
        <v>0</v>
      </c>
      <c r="FA191" s="688">
        <f xml:space="preserve"> Time!FA$108</f>
        <v>0</v>
      </c>
      <c r="FB191" s="688">
        <f xml:space="preserve"> Time!FB$108</f>
        <v>0</v>
      </c>
      <c r="FC191" s="688">
        <f xml:space="preserve"> Time!FC$108</f>
        <v>0</v>
      </c>
      <c r="FD191" s="688">
        <f xml:space="preserve"> Time!FD$108</f>
        <v>0</v>
      </c>
      <c r="FE191" s="688">
        <f xml:space="preserve"> Time!FE$108</f>
        <v>0</v>
      </c>
      <c r="FF191" s="688">
        <f xml:space="preserve"> Time!FF$108</f>
        <v>0</v>
      </c>
      <c r="FG191" s="688">
        <f xml:space="preserve"> Time!FG$108</f>
        <v>0</v>
      </c>
      <c r="FH191" s="688">
        <f xml:space="preserve"> Time!FH$108</f>
        <v>0</v>
      </c>
      <c r="FI191" s="688">
        <f xml:space="preserve"> Time!FI$108</f>
        <v>0</v>
      </c>
      <c r="FJ191" s="688">
        <f xml:space="preserve"> Time!FJ$108</f>
        <v>0</v>
      </c>
      <c r="FK191" s="688">
        <f xml:space="preserve"> Time!FK$108</f>
        <v>0</v>
      </c>
      <c r="FL191" s="688">
        <f xml:space="preserve"> Time!FL$108</f>
        <v>0</v>
      </c>
      <c r="FM191" s="688">
        <f xml:space="preserve"> Time!FM$108</f>
        <v>0</v>
      </c>
      <c r="FN191" s="688">
        <f xml:space="preserve"> Time!FN$108</f>
        <v>0</v>
      </c>
      <c r="FO191" s="688">
        <f xml:space="preserve"> Time!FO$108</f>
        <v>0</v>
      </c>
      <c r="FP191" s="688">
        <f xml:space="preserve"> Time!FP$108</f>
        <v>0</v>
      </c>
      <c r="FQ191" s="688">
        <f xml:space="preserve"> Time!FQ$108</f>
        <v>0</v>
      </c>
      <c r="FR191" s="688">
        <f xml:space="preserve"> Time!FR$108</f>
        <v>0</v>
      </c>
      <c r="FS191" s="688">
        <f xml:space="preserve"> Time!FS$108</f>
        <v>0</v>
      </c>
      <c r="FT191" s="688">
        <f xml:space="preserve"> Time!FT$108</f>
        <v>0</v>
      </c>
      <c r="FU191" s="688">
        <f xml:space="preserve"> Time!FU$108</f>
        <v>0</v>
      </c>
      <c r="FV191" s="688">
        <f xml:space="preserve"> Time!FV$108</f>
        <v>0</v>
      </c>
      <c r="FW191" s="688">
        <f xml:space="preserve"> Time!FW$108</f>
        <v>0</v>
      </c>
      <c r="FX191" s="688">
        <f xml:space="preserve"> Time!FX$108</f>
        <v>0</v>
      </c>
      <c r="FY191" s="688">
        <f xml:space="preserve"> Time!FY$108</f>
        <v>0</v>
      </c>
      <c r="FZ191" s="688">
        <f xml:space="preserve"> Time!FZ$108</f>
        <v>0</v>
      </c>
      <c r="GA191" s="688">
        <f xml:space="preserve"> Time!GA$108</f>
        <v>0</v>
      </c>
      <c r="GB191" s="688">
        <f xml:space="preserve"> Time!GB$108</f>
        <v>0</v>
      </c>
      <c r="GC191" s="688">
        <f xml:space="preserve"> Time!GC$108</f>
        <v>0</v>
      </c>
      <c r="GD191" s="688">
        <f xml:space="preserve"> Time!GD$108</f>
        <v>0</v>
      </c>
      <c r="GE191" s="688">
        <f xml:space="preserve"> Time!GE$108</f>
        <v>0</v>
      </c>
      <c r="GF191" s="688">
        <f xml:space="preserve"> Time!GF$108</f>
        <v>0</v>
      </c>
      <c r="GG191" s="688">
        <f xml:space="preserve"> Time!GG$108</f>
        <v>0</v>
      </c>
      <c r="GH191" s="688">
        <f xml:space="preserve"> Time!GH$108</f>
        <v>0</v>
      </c>
      <c r="GI191" s="688">
        <f xml:space="preserve"> Time!GI$108</f>
        <v>0</v>
      </c>
      <c r="GJ191" s="688">
        <f xml:space="preserve"> Time!GJ$108</f>
        <v>0</v>
      </c>
    </row>
    <row r="192" spans="1:192" s="194" customFormat="1" ht="13" customHeight="1" x14ac:dyDescent="0.25">
      <c r="A192" s="663"/>
      <c r="B192" s="663"/>
      <c r="C192" s="663"/>
      <c r="D192" s="663"/>
      <c r="E192" s="666" t="s">
        <v>584</v>
      </c>
      <c r="F192" s="662"/>
      <c r="G192" s="666" t="str">
        <f>SMU</f>
        <v>$ 000s</v>
      </c>
      <c r="H192" s="666">
        <f xml:space="preserve"> SUM(J192:GJ192)</f>
        <v>0</v>
      </c>
      <c r="I192" s="662"/>
      <c r="J192" s="666">
        <f t="shared" ref="J192:AO192" si="675" xml:space="preserve"> J189  * J190 * J191</f>
        <v>0</v>
      </c>
      <c r="K192" s="666">
        <f t="shared" si="675"/>
        <v>0</v>
      </c>
      <c r="L192" s="666">
        <f t="shared" si="675"/>
        <v>0</v>
      </c>
      <c r="M192" s="666">
        <f t="shared" si="675"/>
        <v>0</v>
      </c>
      <c r="N192" s="666">
        <f t="shared" si="675"/>
        <v>0</v>
      </c>
      <c r="O192" s="666">
        <f t="shared" si="675"/>
        <v>0</v>
      </c>
      <c r="P192" s="666">
        <f t="shared" si="675"/>
        <v>0</v>
      </c>
      <c r="Q192" s="666">
        <f t="shared" si="675"/>
        <v>0</v>
      </c>
      <c r="R192" s="666">
        <f t="shared" si="675"/>
        <v>0</v>
      </c>
      <c r="S192" s="666">
        <f t="shared" si="675"/>
        <v>0</v>
      </c>
      <c r="T192" s="666">
        <f t="shared" si="675"/>
        <v>0</v>
      </c>
      <c r="U192" s="666">
        <f t="shared" si="675"/>
        <v>0</v>
      </c>
      <c r="V192" s="666">
        <f t="shared" si="675"/>
        <v>0</v>
      </c>
      <c r="W192" s="666">
        <f t="shared" si="675"/>
        <v>0</v>
      </c>
      <c r="X192" s="666">
        <f t="shared" si="675"/>
        <v>0</v>
      </c>
      <c r="Y192" s="666">
        <f t="shared" si="675"/>
        <v>0</v>
      </c>
      <c r="Z192" s="666">
        <f t="shared" si="675"/>
        <v>0</v>
      </c>
      <c r="AA192" s="666">
        <f t="shared" si="675"/>
        <v>0</v>
      </c>
      <c r="AB192" s="666">
        <f t="shared" si="675"/>
        <v>0</v>
      </c>
      <c r="AC192" s="666">
        <f t="shared" si="675"/>
        <v>0</v>
      </c>
      <c r="AD192" s="666">
        <f t="shared" si="675"/>
        <v>0</v>
      </c>
      <c r="AE192" s="666">
        <f t="shared" si="675"/>
        <v>0</v>
      </c>
      <c r="AF192" s="666">
        <f t="shared" si="675"/>
        <v>0</v>
      </c>
      <c r="AG192" s="666">
        <f t="shared" si="675"/>
        <v>0</v>
      </c>
      <c r="AH192" s="666">
        <f t="shared" si="675"/>
        <v>0</v>
      </c>
      <c r="AI192" s="666">
        <f t="shared" si="675"/>
        <v>0</v>
      </c>
      <c r="AJ192" s="666">
        <f t="shared" si="675"/>
        <v>0</v>
      </c>
      <c r="AK192" s="666">
        <f t="shared" si="675"/>
        <v>0</v>
      </c>
      <c r="AL192" s="666">
        <f t="shared" si="675"/>
        <v>0</v>
      </c>
      <c r="AM192" s="666">
        <f t="shared" si="675"/>
        <v>0</v>
      </c>
      <c r="AN192" s="666">
        <f t="shared" si="675"/>
        <v>0</v>
      </c>
      <c r="AO192" s="666">
        <f t="shared" si="675"/>
        <v>0</v>
      </c>
      <c r="AP192" s="666">
        <f t="shared" ref="AP192:BD192" si="676" xml:space="preserve"> AP189  * AP190 * AP191</f>
        <v>0</v>
      </c>
      <c r="AQ192" s="666">
        <f t="shared" si="676"/>
        <v>0</v>
      </c>
      <c r="AR192" s="666">
        <f t="shared" si="676"/>
        <v>0</v>
      </c>
      <c r="AS192" s="666">
        <f t="shared" si="676"/>
        <v>0</v>
      </c>
      <c r="AT192" s="666">
        <f t="shared" si="676"/>
        <v>0</v>
      </c>
      <c r="AU192" s="666">
        <f t="shared" si="676"/>
        <v>0</v>
      </c>
      <c r="AV192" s="666">
        <f t="shared" si="676"/>
        <v>0</v>
      </c>
      <c r="AW192" s="666">
        <f t="shared" si="676"/>
        <v>0</v>
      </c>
      <c r="AX192" s="666">
        <f t="shared" si="676"/>
        <v>0</v>
      </c>
      <c r="AY192" s="666">
        <f t="shared" si="676"/>
        <v>0</v>
      </c>
      <c r="AZ192" s="666">
        <f t="shared" si="676"/>
        <v>0</v>
      </c>
      <c r="BA192" s="666">
        <f t="shared" si="676"/>
        <v>0</v>
      </c>
      <c r="BB192" s="666">
        <f t="shared" si="676"/>
        <v>0</v>
      </c>
      <c r="BC192" s="666">
        <f t="shared" si="676"/>
        <v>0</v>
      </c>
      <c r="BD192" s="666">
        <f t="shared" si="676"/>
        <v>0</v>
      </c>
      <c r="BE192" s="666">
        <f t="shared" ref="BE192:DP192" si="677" xml:space="preserve"> BE189  * BE190 * BE191</f>
        <v>0</v>
      </c>
      <c r="BF192" s="666">
        <f t="shared" si="677"/>
        <v>0</v>
      </c>
      <c r="BG192" s="666">
        <f t="shared" si="677"/>
        <v>0</v>
      </c>
      <c r="BH192" s="666">
        <f t="shared" si="677"/>
        <v>0</v>
      </c>
      <c r="BI192" s="666">
        <f t="shared" si="677"/>
        <v>0</v>
      </c>
      <c r="BJ192" s="666">
        <f t="shared" si="677"/>
        <v>0</v>
      </c>
      <c r="BK192" s="666">
        <f t="shared" si="677"/>
        <v>0</v>
      </c>
      <c r="BL192" s="666">
        <f t="shared" si="677"/>
        <v>0</v>
      </c>
      <c r="BM192" s="666">
        <f t="shared" si="677"/>
        <v>0</v>
      </c>
      <c r="BN192" s="666">
        <f t="shared" si="677"/>
        <v>0</v>
      </c>
      <c r="BO192" s="666">
        <f t="shared" si="677"/>
        <v>0</v>
      </c>
      <c r="BP192" s="666">
        <f t="shared" si="677"/>
        <v>0</v>
      </c>
      <c r="BQ192" s="666">
        <f t="shared" si="677"/>
        <v>0</v>
      </c>
      <c r="BR192" s="666">
        <f t="shared" si="677"/>
        <v>0</v>
      </c>
      <c r="BS192" s="666">
        <f t="shared" si="677"/>
        <v>0</v>
      </c>
      <c r="BT192" s="666">
        <f t="shared" si="677"/>
        <v>0</v>
      </c>
      <c r="BU192" s="666">
        <f t="shared" si="677"/>
        <v>0</v>
      </c>
      <c r="BV192" s="666">
        <f t="shared" si="677"/>
        <v>0</v>
      </c>
      <c r="BW192" s="666">
        <f t="shared" si="677"/>
        <v>0</v>
      </c>
      <c r="BX192" s="666">
        <f t="shared" si="677"/>
        <v>0</v>
      </c>
      <c r="BY192" s="666">
        <f t="shared" si="677"/>
        <v>0</v>
      </c>
      <c r="BZ192" s="666">
        <f t="shared" si="677"/>
        <v>0</v>
      </c>
      <c r="CA192" s="666">
        <f t="shared" si="677"/>
        <v>0</v>
      </c>
      <c r="CB192" s="666">
        <f t="shared" si="677"/>
        <v>0</v>
      </c>
      <c r="CC192" s="666">
        <f t="shared" si="677"/>
        <v>0</v>
      </c>
      <c r="CD192" s="666">
        <f t="shared" si="677"/>
        <v>0</v>
      </c>
      <c r="CE192" s="666">
        <f t="shared" si="677"/>
        <v>0</v>
      </c>
      <c r="CF192" s="666">
        <f t="shared" si="677"/>
        <v>0</v>
      </c>
      <c r="CG192" s="666">
        <f t="shared" si="677"/>
        <v>0</v>
      </c>
      <c r="CH192" s="666">
        <f t="shared" si="677"/>
        <v>0</v>
      </c>
      <c r="CI192" s="666">
        <f t="shared" si="677"/>
        <v>0</v>
      </c>
      <c r="CJ192" s="666">
        <f t="shared" si="677"/>
        <v>0</v>
      </c>
      <c r="CK192" s="666">
        <f t="shared" si="677"/>
        <v>0</v>
      </c>
      <c r="CL192" s="666">
        <f t="shared" si="677"/>
        <v>0</v>
      </c>
      <c r="CM192" s="666">
        <f t="shared" si="677"/>
        <v>0</v>
      </c>
      <c r="CN192" s="666">
        <f t="shared" si="677"/>
        <v>0</v>
      </c>
      <c r="CO192" s="666">
        <f t="shared" si="677"/>
        <v>0</v>
      </c>
      <c r="CP192" s="666">
        <f t="shared" si="677"/>
        <v>0</v>
      </c>
      <c r="CQ192" s="666">
        <f t="shared" si="677"/>
        <v>0</v>
      </c>
      <c r="CR192" s="666">
        <f t="shared" si="677"/>
        <v>0</v>
      </c>
      <c r="CS192" s="666">
        <f t="shared" si="677"/>
        <v>0</v>
      </c>
      <c r="CT192" s="666">
        <f t="shared" si="677"/>
        <v>0</v>
      </c>
      <c r="CU192" s="666">
        <f t="shared" si="677"/>
        <v>0</v>
      </c>
      <c r="CV192" s="666">
        <f t="shared" si="677"/>
        <v>0</v>
      </c>
      <c r="CW192" s="666">
        <f t="shared" si="677"/>
        <v>0</v>
      </c>
      <c r="CX192" s="666">
        <f t="shared" si="677"/>
        <v>0</v>
      </c>
      <c r="CY192" s="666">
        <f t="shared" si="677"/>
        <v>0</v>
      </c>
      <c r="CZ192" s="666">
        <f t="shared" si="677"/>
        <v>0</v>
      </c>
      <c r="DA192" s="666">
        <f t="shared" si="677"/>
        <v>0</v>
      </c>
      <c r="DB192" s="666">
        <f t="shared" si="677"/>
        <v>0</v>
      </c>
      <c r="DC192" s="666">
        <f t="shared" si="677"/>
        <v>0</v>
      </c>
      <c r="DD192" s="666">
        <f t="shared" si="677"/>
        <v>0</v>
      </c>
      <c r="DE192" s="666">
        <f t="shared" si="677"/>
        <v>0</v>
      </c>
      <c r="DF192" s="666">
        <f t="shared" si="677"/>
        <v>0</v>
      </c>
      <c r="DG192" s="666">
        <f t="shared" si="677"/>
        <v>0</v>
      </c>
      <c r="DH192" s="666">
        <f t="shared" si="677"/>
        <v>0</v>
      </c>
      <c r="DI192" s="666">
        <f t="shared" si="677"/>
        <v>0</v>
      </c>
      <c r="DJ192" s="666">
        <f t="shared" si="677"/>
        <v>0</v>
      </c>
      <c r="DK192" s="666">
        <f t="shared" si="677"/>
        <v>0</v>
      </c>
      <c r="DL192" s="666">
        <f t="shared" si="677"/>
        <v>0</v>
      </c>
      <c r="DM192" s="666">
        <f t="shared" si="677"/>
        <v>0</v>
      </c>
      <c r="DN192" s="666">
        <f t="shared" si="677"/>
        <v>0</v>
      </c>
      <c r="DO192" s="666">
        <f t="shared" si="677"/>
        <v>0</v>
      </c>
      <c r="DP192" s="666">
        <f t="shared" si="677"/>
        <v>0</v>
      </c>
      <c r="DQ192" s="666">
        <f t="shared" ref="DQ192:GB192" si="678" xml:space="preserve"> DQ189  * DQ190 * DQ191</f>
        <v>0</v>
      </c>
      <c r="DR192" s="666">
        <f t="shared" si="678"/>
        <v>0</v>
      </c>
      <c r="DS192" s="666">
        <f t="shared" si="678"/>
        <v>0</v>
      </c>
      <c r="DT192" s="666">
        <f t="shared" si="678"/>
        <v>0</v>
      </c>
      <c r="DU192" s="666">
        <f t="shared" si="678"/>
        <v>0</v>
      </c>
      <c r="DV192" s="666">
        <f t="shared" si="678"/>
        <v>0</v>
      </c>
      <c r="DW192" s="666">
        <f t="shared" si="678"/>
        <v>0</v>
      </c>
      <c r="DX192" s="666">
        <f t="shared" si="678"/>
        <v>0</v>
      </c>
      <c r="DY192" s="666">
        <f t="shared" si="678"/>
        <v>0</v>
      </c>
      <c r="DZ192" s="666">
        <f t="shared" si="678"/>
        <v>0</v>
      </c>
      <c r="EA192" s="666">
        <f t="shared" si="678"/>
        <v>0</v>
      </c>
      <c r="EB192" s="666">
        <f t="shared" si="678"/>
        <v>0</v>
      </c>
      <c r="EC192" s="666">
        <f t="shared" si="678"/>
        <v>0</v>
      </c>
      <c r="ED192" s="666">
        <f t="shared" si="678"/>
        <v>0</v>
      </c>
      <c r="EE192" s="666">
        <f t="shared" si="678"/>
        <v>0</v>
      </c>
      <c r="EF192" s="666">
        <f t="shared" si="678"/>
        <v>0</v>
      </c>
      <c r="EG192" s="666">
        <f t="shared" si="678"/>
        <v>0</v>
      </c>
      <c r="EH192" s="666">
        <f t="shared" si="678"/>
        <v>0</v>
      </c>
      <c r="EI192" s="666">
        <f t="shared" si="678"/>
        <v>0</v>
      </c>
      <c r="EJ192" s="666">
        <f t="shared" si="678"/>
        <v>0</v>
      </c>
      <c r="EK192" s="666">
        <f t="shared" si="678"/>
        <v>0</v>
      </c>
      <c r="EL192" s="666">
        <f t="shared" si="678"/>
        <v>0</v>
      </c>
      <c r="EM192" s="666">
        <f t="shared" si="678"/>
        <v>0</v>
      </c>
      <c r="EN192" s="666">
        <f t="shared" si="678"/>
        <v>0</v>
      </c>
      <c r="EO192" s="666">
        <f t="shared" si="678"/>
        <v>0</v>
      </c>
      <c r="EP192" s="666">
        <f t="shared" si="678"/>
        <v>0</v>
      </c>
      <c r="EQ192" s="666">
        <f t="shared" si="678"/>
        <v>0</v>
      </c>
      <c r="ER192" s="666">
        <f t="shared" si="678"/>
        <v>0</v>
      </c>
      <c r="ES192" s="666">
        <f t="shared" si="678"/>
        <v>0</v>
      </c>
      <c r="ET192" s="666">
        <f t="shared" si="678"/>
        <v>0</v>
      </c>
      <c r="EU192" s="666">
        <f t="shared" si="678"/>
        <v>0</v>
      </c>
      <c r="EV192" s="666">
        <f t="shared" si="678"/>
        <v>0</v>
      </c>
      <c r="EW192" s="666">
        <f t="shared" si="678"/>
        <v>0</v>
      </c>
      <c r="EX192" s="666">
        <f t="shared" si="678"/>
        <v>0</v>
      </c>
      <c r="EY192" s="666">
        <f t="shared" si="678"/>
        <v>0</v>
      </c>
      <c r="EZ192" s="666">
        <f t="shared" si="678"/>
        <v>0</v>
      </c>
      <c r="FA192" s="666">
        <f t="shared" si="678"/>
        <v>0</v>
      </c>
      <c r="FB192" s="666">
        <f t="shared" si="678"/>
        <v>0</v>
      </c>
      <c r="FC192" s="666">
        <f t="shared" si="678"/>
        <v>0</v>
      </c>
      <c r="FD192" s="666">
        <f t="shared" si="678"/>
        <v>0</v>
      </c>
      <c r="FE192" s="666">
        <f t="shared" si="678"/>
        <v>0</v>
      </c>
      <c r="FF192" s="666">
        <f t="shared" si="678"/>
        <v>0</v>
      </c>
      <c r="FG192" s="666">
        <f t="shared" si="678"/>
        <v>0</v>
      </c>
      <c r="FH192" s="666">
        <f t="shared" si="678"/>
        <v>0</v>
      </c>
      <c r="FI192" s="666">
        <f t="shared" si="678"/>
        <v>0</v>
      </c>
      <c r="FJ192" s="666">
        <f t="shared" si="678"/>
        <v>0</v>
      </c>
      <c r="FK192" s="666">
        <f t="shared" si="678"/>
        <v>0</v>
      </c>
      <c r="FL192" s="666">
        <f t="shared" si="678"/>
        <v>0</v>
      </c>
      <c r="FM192" s="666">
        <f t="shared" si="678"/>
        <v>0</v>
      </c>
      <c r="FN192" s="666">
        <f t="shared" si="678"/>
        <v>0</v>
      </c>
      <c r="FO192" s="666">
        <f t="shared" si="678"/>
        <v>0</v>
      </c>
      <c r="FP192" s="666">
        <f t="shared" si="678"/>
        <v>0</v>
      </c>
      <c r="FQ192" s="666">
        <f t="shared" si="678"/>
        <v>0</v>
      </c>
      <c r="FR192" s="666">
        <f t="shared" si="678"/>
        <v>0</v>
      </c>
      <c r="FS192" s="666">
        <f t="shared" si="678"/>
        <v>0</v>
      </c>
      <c r="FT192" s="666">
        <f t="shared" si="678"/>
        <v>0</v>
      </c>
      <c r="FU192" s="666">
        <f t="shared" si="678"/>
        <v>0</v>
      </c>
      <c r="FV192" s="666">
        <f t="shared" si="678"/>
        <v>0</v>
      </c>
      <c r="FW192" s="666">
        <f t="shared" si="678"/>
        <v>0</v>
      </c>
      <c r="FX192" s="666">
        <f t="shared" si="678"/>
        <v>0</v>
      </c>
      <c r="FY192" s="666">
        <f t="shared" si="678"/>
        <v>0</v>
      </c>
      <c r="FZ192" s="666">
        <f t="shared" si="678"/>
        <v>0</v>
      </c>
      <c r="GA192" s="666">
        <f t="shared" si="678"/>
        <v>0</v>
      </c>
      <c r="GB192" s="666">
        <f t="shared" si="678"/>
        <v>0</v>
      </c>
      <c r="GC192" s="666">
        <f t="shared" ref="GC192:GJ192" si="679" xml:space="preserve"> GC189  * GC190 * GC191</f>
        <v>0</v>
      </c>
      <c r="GD192" s="666">
        <f t="shared" si="679"/>
        <v>0</v>
      </c>
      <c r="GE192" s="666">
        <f t="shared" si="679"/>
        <v>0</v>
      </c>
      <c r="GF192" s="666">
        <f t="shared" si="679"/>
        <v>0</v>
      </c>
      <c r="GG192" s="666">
        <f t="shared" si="679"/>
        <v>0</v>
      </c>
      <c r="GH192" s="666">
        <f t="shared" si="679"/>
        <v>0</v>
      </c>
      <c r="GI192" s="666">
        <f t="shared" si="679"/>
        <v>0</v>
      </c>
      <c r="GJ192" s="666">
        <f t="shared" si="679"/>
        <v>0</v>
      </c>
    </row>
    <row r="193" spans="1:192" s="647" customFormat="1" ht="13" customHeight="1" x14ac:dyDescent="0.25">
      <c r="A193" s="526"/>
      <c r="B193" s="526"/>
      <c r="C193" s="526"/>
      <c r="D193" s="526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</row>
    <row r="194" spans="1:192" s="647" customFormat="1" ht="13" customHeight="1" x14ac:dyDescent="0.25">
      <c r="A194" s="526"/>
      <c r="B194" s="526"/>
      <c r="C194" s="526"/>
      <c r="D194" s="526"/>
      <c r="E194" s="126" t="str">
        <f xml:space="preserve"> ConFin!E$274</f>
        <v>Repayment of equity bridge POS</v>
      </c>
      <c r="F194" s="126">
        <f xml:space="preserve"> ConFin!F$274</f>
        <v>0</v>
      </c>
      <c r="G194" s="126" t="str">
        <f xml:space="preserve"> ConFin!G$274</f>
        <v>$ 000s</v>
      </c>
      <c r="H194" s="126">
        <f xml:space="preserve"> ConFin!H$274</f>
        <v>90965.413482615302</v>
      </c>
      <c r="I194" s="126">
        <f xml:space="preserve"> ConFin!I$274</f>
        <v>0</v>
      </c>
      <c r="J194" s="126">
        <f xml:space="preserve"> ConFin!J$274</f>
        <v>0</v>
      </c>
      <c r="K194" s="126">
        <f xml:space="preserve"> ConFin!K$274</f>
        <v>0</v>
      </c>
      <c r="L194" s="126">
        <f xml:space="preserve"> ConFin!L$274</f>
        <v>0</v>
      </c>
      <c r="M194" s="126">
        <f xml:space="preserve"> ConFin!M$274</f>
        <v>0</v>
      </c>
      <c r="N194" s="126">
        <f xml:space="preserve"> ConFin!N$274</f>
        <v>0</v>
      </c>
      <c r="O194" s="126">
        <f xml:space="preserve"> ConFin!O$274</f>
        <v>0</v>
      </c>
      <c r="P194" s="126">
        <f xml:space="preserve"> ConFin!P$274</f>
        <v>90965.413482615302</v>
      </c>
      <c r="Q194" s="126">
        <f xml:space="preserve"> ConFin!Q$274</f>
        <v>0</v>
      </c>
      <c r="R194" s="126">
        <f xml:space="preserve"> ConFin!R$274</f>
        <v>0</v>
      </c>
      <c r="S194" s="126">
        <f xml:space="preserve"> ConFin!S$274</f>
        <v>0</v>
      </c>
      <c r="T194" s="126">
        <f xml:space="preserve"> ConFin!T$274</f>
        <v>0</v>
      </c>
      <c r="U194" s="126">
        <f xml:space="preserve"> ConFin!U$274</f>
        <v>0</v>
      </c>
      <c r="V194" s="126">
        <f xml:space="preserve"> ConFin!V$274</f>
        <v>0</v>
      </c>
      <c r="W194" s="126">
        <f xml:space="preserve"> ConFin!W$274</f>
        <v>0</v>
      </c>
      <c r="X194" s="126">
        <f xml:space="preserve"> ConFin!X$274</f>
        <v>0</v>
      </c>
      <c r="Y194" s="126">
        <f xml:space="preserve"> ConFin!Y$274</f>
        <v>0</v>
      </c>
      <c r="Z194" s="126">
        <f xml:space="preserve"> ConFin!Z$274</f>
        <v>0</v>
      </c>
      <c r="AA194" s="126">
        <f xml:space="preserve"> ConFin!AA$274</f>
        <v>0</v>
      </c>
      <c r="AB194" s="126">
        <f xml:space="preserve"> ConFin!AB$274</f>
        <v>0</v>
      </c>
      <c r="AC194" s="126">
        <f xml:space="preserve"> ConFin!AC$274</f>
        <v>0</v>
      </c>
      <c r="AD194" s="126">
        <f xml:space="preserve"> ConFin!AD$274</f>
        <v>0</v>
      </c>
      <c r="AE194" s="126">
        <f xml:space="preserve"> ConFin!AE$274</f>
        <v>0</v>
      </c>
      <c r="AF194" s="126">
        <f xml:space="preserve"> ConFin!AF$274</f>
        <v>0</v>
      </c>
      <c r="AG194" s="126">
        <f xml:space="preserve"> ConFin!AG$274</f>
        <v>0</v>
      </c>
      <c r="AH194" s="126">
        <f xml:space="preserve"> ConFin!AH$274</f>
        <v>0</v>
      </c>
      <c r="AI194" s="126">
        <f xml:space="preserve"> ConFin!AI$274</f>
        <v>0</v>
      </c>
      <c r="AJ194" s="126">
        <f xml:space="preserve"> ConFin!AJ$274</f>
        <v>0</v>
      </c>
      <c r="AK194" s="126">
        <f xml:space="preserve"> ConFin!AK$274</f>
        <v>0</v>
      </c>
      <c r="AL194" s="126">
        <f xml:space="preserve"> ConFin!AL$274</f>
        <v>0</v>
      </c>
      <c r="AM194" s="126">
        <f xml:space="preserve"> ConFin!AM$274</f>
        <v>0</v>
      </c>
      <c r="AN194" s="126">
        <f xml:space="preserve"> ConFin!AN$274</f>
        <v>0</v>
      </c>
      <c r="AO194" s="126">
        <f xml:space="preserve"> ConFin!AO$274</f>
        <v>0</v>
      </c>
      <c r="AP194" s="126">
        <f xml:space="preserve"> ConFin!AP$274</f>
        <v>0</v>
      </c>
      <c r="AQ194" s="126">
        <f xml:space="preserve"> ConFin!AQ$274</f>
        <v>0</v>
      </c>
      <c r="AR194" s="126">
        <f xml:space="preserve"> ConFin!AR$274</f>
        <v>0</v>
      </c>
      <c r="AS194" s="126">
        <f xml:space="preserve"> ConFin!AS$274</f>
        <v>0</v>
      </c>
      <c r="AT194" s="126">
        <f xml:space="preserve"> ConFin!AT$274</f>
        <v>0</v>
      </c>
      <c r="AU194" s="126">
        <f xml:space="preserve"> ConFin!AU$274</f>
        <v>0</v>
      </c>
      <c r="AV194" s="126">
        <f xml:space="preserve"> ConFin!AV$274</f>
        <v>0</v>
      </c>
      <c r="AW194" s="126">
        <f xml:space="preserve"> ConFin!AW$274</f>
        <v>0</v>
      </c>
      <c r="AX194" s="126">
        <f xml:space="preserve"> ConFin!AX$274</f>
        <v>0</v>
      </c>
      <c r="AY194" s="126">
        <f xml:space="preserve"> ConFin!AY$274</f>
        <v>0</v>
      </c>
      <c r="AZ194" s="126">
        <f xml:space="preserve"> ConFin!AZ$274</f>
        <v>0</v>
      </c>
      <c r="BA194" s="126">
        <f xml:space="preserve"> ConFin!BA$274</f>
        <v>0</v>
      </c>
      <c r="BB194" s="126">
        <f xml:space="preserve"> ConFin!BB$274</f>
        <v>0</v>
      </c>
      <c r="BC194" s="126">
        <f xml:space="preserve"> ConFin!BC$274</f>
        <v>0</v>
      </c>
      <c r="BD194" s="126">
        <f xml:space="preserve"> ConFin!BD$274</f>
        <v>0</v>
      </c>
      <c r="BE194" s="126">
        <f xml:space="preserve"> ConFin!BE$274</f>
        <v>0</v>
      </c>
      <c r="BF194" s="126">
        <f xml:space="preserve"> ConFin!BF$274</f>
        <v>0</v>
      </c>
      <c r="BG194" s="126">
        <f xml:space="preserve"> ConFin!BG$274</f>
        <v>0</v>
      </c>
      <c r="BH194" s="126">
        <f xml:space="preserve"> ConFin!BH$274</f>
        <v>0</v>
      </c>
      <c r="BI194" s="126">
        <f xml:space="preserve"> ConFin!BI$274</f>
        <v>0</v>
      </c>
      <c r="BJ194" s="126">
        <f xml:space="preserve"> ConFin!BJ$274</f>
        <v>0</v>
      </c>
      <c r="BK194" s="126">
        <f xml:space="preserve"> ConFin!BK$274</f>
        <v>0</v>
      </c>
      <c r="BL194" s="126">
        <f xml:space="preserve"> ConFin!BL$274</f>
        <v>0</v>
      </c>
      <c r="BM194" s="126">
        <f xml:space="preserve"> ConFin!BM$274</f>
        <v>0</v>
      </c>
      <c r="BN194" s="126">
        <f xml:space="preserve"> ConFin!BN$274</f>
        <v>0</v>
      </c>
      <c r="BO194" s="126">
        <f xml:space="preserve"> ConFin!BO$274</f>
        <v>0</v>
      </c>
      <c r="BP194" s="126">
        <f xml:space="preserve"> ConFin!BP$274</f>
        <v>0</v>
      </c>
      <c r="BQ194" s="126">
        <f xml:space="preserve"> ConFin!BQ$274</f>
        <v>0</v>
      </c>
      <c r="BR194" s="126">
        <f xml:space="preserve"> ConFin!BR$274</f>
        <v>0</v>
      </c>
      <c r="BS194" s="126">
        <f xml:space="preserve"> ConFin!BS$274</f>
        <v>0</v>
      </c>
      <c r="BT194" s="126">
        <f xml:space="preserve"> ConFin!BT$274</f>
        <v>0</v>
      </c>
      <c r="BU194" s="126">
        <f xml:space="preserve"> ConFin!BU$274</f>
        <v>0</v>
      </c>
      <c r="BV194" s="126">
        <f xml:space="preserve"> ConFin!BV$274</f>
        <v>0</v>
      </c>
      <c r="BW194" s="126">
        <f xml:space="preserve"> ConFin!BW$274</f>
        <v>0</v>
      </c>
      <c r="BX194" s="126">
        <f xml:space="preserve"> ConFin!BX$274</f>
        <v>0</v>
      </c>
      <c r="BY194" s="126">
        <f xml:space="preserve"> ConFin!BY$274</f>
        <v>0</v>
      </c>
      <c r="BZ194" s="126">
        <f xml:space="preserve"> ConFin!BZ$274</f>
        <v>0</v>
      </c>
      <c r="CA194" s="126">
        <f xml:space="preserve"> ConFin!CA$274</f>
        <v>0</v>
      </c>
      <c r="CB194" s="126">
        <f xml:space="preserve"> ConFin!CB$274</f>
        <v>0</v>
      </c>
      <c r="CC194" s="126">
        <f xml:space="preserve"> ConFin!CC$274</f>
        <v>0</v>
      </c>
      <c r="CD194" s="126">
        <f xml:space="preserve"> ConFin!CD$274</f>
        <v>0</v>
      </c>
      <c r="CE194" s="126">
        <f xml:space="preserve"> ConFin!CE$274</f>
        <v>0</v>
      </c>
      <c r="CF194" s="126">
        <f xml:space="preserve"> ConFin!CF$274</f>
        <v>0</v>
      </c>
      <c r="CG194" s="126">
        <f xml:space="preserve"> ConFin!CG$274</f>
        <v>0</v>
      </c>
      <c r="CH194" s="126">
        <f xml:space="preserve"> ConFin!CH$274</f>
        <v>0</v>
      </c>
      <c r="CI194" s="126">
        <f xml:space="preserve"> ConFin!CI$274</f>
        <v>0</v>
      </c>
      <c r="CJ194" s="126">
        <f xml:space="preserve"> ConFin!CJ$274</f>
        <v>0</v>
      </c>
      <c r="CK194" s="126">
        <f xml:space="preserve"> ConFin!CK$274</f>
        <v>0</v>
      </c>
      <c r="CL194" s="126">
        <f xml:space="preserve"> ConFin!CL$274</f>
        <v>0</v>
      </c>
      <c r="CM194" s="126">
        <f xml:space="preserve"> ConFin!CM$274</f>
        <v>0</v>
      </c>
      <c r="CN194" s="126">
        <f xml:space="preserve"> ConFin!CN$274</f>
        <v>0</v>
      </c>
      <c r="CO194" s="126">
        <f xml:space="preserve"> ConFin!CO$274</f>
        <v>0</v>
      </c>
      <c r="CP194" s="126">
        <f xml:space="preserve"> ConFin!CP$274</f>
        <v>0</v>
      </c>
      <c r="CQ194" s="126">
        <f xml:space="preserve"> ConFin!CQ$274</f>
        <v>0</v>
      </c>
      <c r="CR194" s="126">
        <f xml:space="preserve"> ConFin!CR$274</f>
        <v>0</v>
      </c>
      <c r="CS194" s="126">
        <f xml:space="preserve"> ConFin!CS$274</f>
        <v>0</v>
      </c>
      <c r="CT194" s="126">
        <f xml:space="preserve"> ConFin!CT$274</f>
        <v>0</v>
      </c>
      <c r="CU194" s="126">
        <f xml:space="preserve"> ConFin!CU$274</f>
        <v>0</v>
      </c>
      <c r="CV194" s="126">
        <f xml:space="preserve"> ConFin!CV$274</f>
        <v>0</v>
      </c>
      <c r="CW194" s="126">
        <f xml:space="preserve"> ConFin!CW$274</f>
        <v>0</v>
      </c>
      <c r="CX194" s="126">
        <f xml:space="preserve"> ConFin!CX$274</f>
        <v>0</v>
      </c>
      <c r="CY194" s="126">
        <f xml:space="preserve"> ConFin!CY$274</f>
        <v>0</v>
      </c>
      <c r="CZ194" s="126">
        <f xml:space="preserve"> ConFin!CZ$274</f>
        <v>0</v>
      </c>
      <c r="DA194" s="126">
        <f xml:space="preserve"> ConFin!DA$274</f>
        <v>0</v>
      </c>
      <c r="DB194" s="126">
        <f xml:space="preserve"> ConFin!DB$274</f>
        <v>0</v>
      </c>
      <c r="DC194" s="126">
        <f xml:space="preserve"> ConFin!DC$274</f>
        <v>0</v>
      </c>
      <c r="DD194" s="126">
        <f xml:space="preserve"> ConFin!DD$274</f>
        <v>0</v>
      </c>
      <c r="DE194" s="126">
        <f xml:space="preserve"> ConFin!DE$274</f>
        <v>0</v>
      </c>
      <c r="DF194" s="126">
        <f xml:space="preserve"> ConFin!DF$274</f>
        <v>0</v>
      </c>
      <c r="DG194" s="126">
        <f xml:space="preserve"> ConFin!DG$274</f>
        <v>0</v>
      </c>
      <c r="DH194" s="126">
        <f xml:space="preserve"> ConFin!DH$274</f>
        <v>0</v>
      </c>
      <c r="DI194" s="126">
        <f xml:space="preserve"> ConFin!DI$274</f>
        <v>0</v>
      </c>
      <c r="DJ194" s="126">
        <f xml:space="preserve"> ConFin!DJ$274</f>
        <v>0</v>
      </c>
      <c r="DK194" s="126">
        <f xml:space="preserve"> ConFin!DK$274</f>
        <v>0</v>
      </c>
      <c r="DL194" s="126">
        <f xml:space="preserve"> ConFin!DL$274</f>
        <v>0</v>
      </c>
      <c r="DM194" s="126">
        <f xml:space="preserve"> ConFin!DM$274</f>
        <v>0</v>
      </c>
      <c r="DN194" s="126">
        <f xml:space="preserve"> ConFin!DN$274</f>
        <v>0</v>
      </c>
      <c r="DO194" s="126">
        <f xml:space="preserve"> ConFin!DO$274</f>
        <v>0</v>
      </c>
      <c r="DP194" s="126">
        <f xml:space="preserve"> ConFin!DP$274</f>
        <v>0</v>
      </c>
      <c r="DQ194" s="126">
        <f xml:space="preserve"> ConFin!DQ$274</f>
        <v>0</v>
      </c>
      <c r="DR194" s="126">
        <f xml:space="preserve"> ConFin!DR$274</f>
        <v>0</v>
      </c>
      <c r="DS194" s="126">
        <f xml:space="preserve"> ConFin!DS$274</f>
        <v>0</v>
      </c>
      <c r="DT194" s="126">
        <f xml:space="preserve"> ConFin!DT$274</f>
        <v>0</v>
      </c>
      <c r="DU194" s="126">
        <f xml:space="preserve"> ConFin!DU$274</f>
        <v>0</v>
      </c>
      <c r="DV194" s="126">
        <f xml:space="preserve"> ConFin!DV$274</f>
        <v>0</v>
      </c>
      <c r="DW194" s="126">
        <f xml:space="preserve"> ConFin!DW$274</f>
        <v>0</v>
      </c>
      <c r="DX194" s="126">
        <f xml:space="preserve"> ConFin!DX$274</f>
        <v>0</v>
      </c>
      <c r="DY194" s="126">
        <f xml:space="preserve"> ConFin!DY$274</f>
        <v>0</v>
      </c>
      <c r="DZ194" s="126">
        <f xml:space="preserve"> ConFin!DZ$274</f>
        <v>0</v>
      </c>
      <c r="EA194" s="126">
        <f xml:space="preserve"> ConFin!EA$274</f>
        <v>0</v>
      </c>
      <c r="EB194" s="126">
        <f xml:space="preserve"> ConFin!EB$274</f>
        <v>0</v>
      </c>
      <c r="EC194" s="126">
        <f xml:space="preserve"> ConFin!EC$274</f>
        <v>0</v>
      </c>
      <c r="ED194" s="126">
        <f xml:space="preserve"> ConFin!ED$274</f>
        <v>0</v>
      </c>
      <c r="EE194" s="126">
        <f xml:space="preserve"> ConFin!EE$274</f>
        <v>0</v>
      </c>
      <c r="EF194" s="126">
        <f xml:space="preserve"> ConFin!EF$274</f>
        <v>0</v>
      </c>
      <c r="EG194" s="126">
        <f xml:space="preserve"> ConFin!EG$274</f>
        <v>0</v>
      </c>
      <c r="EH194" s="126">
        <f xml:space="preserve"> ConFin!EH$274</f>
        <v>0</v>
      </c>
      <c r="EI194" s="126">
        <f xml:space="preserve"> ConFin!EI$274</f>
        <v>0</v>
      </c>
      <c r="EJ194" s="126">
        <f xml:space="preserve"> ConFin!EJ$274</f>
        <v>0</v>
      </c>
      <c r="EK194" s="126">
        <f xml:space="preserve"> ConFin!EK$274</f>
        <v>0</v>
      </c>
      <c r="EL194" s="126">
        <f xml:space="preserve"> ConFin!EL$274</f>
        <v>0</v>
      </c>
      <c r="EM194" s="126">
        <f xml:space="preserve"> ConFin!EM$274</f>
        <v>0</v>
      </c>
      <c r="EN194" s="126">
        <f xml:space="preserve"> ConFin!EN$274</f>
        <v>0</v>
      </c>
      <c r="EO194" s="126">
        <f xml:space="preserve"> ConFin!EO$274</f>
        <v>0</v>
      </c>
      <c r="EP194" s="126">
        <f xml:space="preserve"> ConFin!EP$274</f>
        <v>0</v>
      </c>
      <c r="EQ194" s="126">
        <f xml:space="preserve"> ConFin!EQ$274</f>
        <v>0</v>
      </c>
      <c r="ER194" s="126">
        <f xml:space="preserve"> ConFin!ER$274</f>
        <v>0</v>
      </c>
      <c r="ES194" s="126">
        <f xml:space="preserve"> ConFin!ES$274</f>
        <v>0</v>
      </c>
      <c r="ET194" s="126">
        <f xml:space="preserve"> ConFin!ET$274</f>
        <v>0</v>
      </c>
      <c r="EU194" s="126">
        <f xml:space="preserve"> ConFin!EU$274</f>
        <v>0</v>
      </c>
      <c r="EV194" s="126">
        <f xml:space="preserve"> ConFin!EV$274</f>
        <v>0</v>
      </c>
      <c r="EW194" s="126">
        <f xml:space="preserve"> ConFin!EW$274</f>
        <v>0</v>
      </c>
      <c r="EX194" s="126">
        <f xml:space="preserve"> ConFin!EX$274</f>
        <v>0</v>
      </c>
      <c r="EY194" s="126">
        <f xml:space="preserve"> ConFin!EY$274</f>
        <v>0</v>
      </c>
      <c r="EZ194" s="126">
        <f xml:space="preserve"> ConFin!EZ$274</f>
        <v>0</v>
      </c>
      <c r="FA194" s="126">
        <f xml:space="preserve"> ConFin!FA$274</f>
        <v>0</v>
      </c>
      <c r="FB194" s="126">
        <f xml:space="preserve"> ConFin!FB$274</f>
        <v>0</v>
      </c>
      <c r="FC194" s="126">
        <f xml:space="preserve"> ConFin!FC$274</f>
        <v>0</v>
      </c>
      <c r="FD194" s="126">
        <f xml:space="preserve"> ConFin!FD$274</f>
        <v>0</v>
      </c>
      <c r="FE194" s="126">
        <f xml:space="preserve"> ConFin!FE$274</f>
        <v>0</v>
      </c>
      <c r="FF194" s="126">
        <f xml:space="preserve"> ConFin!FF$274</f>
        <v>0</v>
      </c>
      <c r="FG194" s="126">
        <f xml:space="preserve"> ConFin!FG$274</f>
        <v>0</v>
      </c>
      <c r="FH194" s="126">
        <f xml:space="preserve"> ConFin!FH$274</f>
        <v>0</v>
      </c>
      <c r="FI194" s="126">
        <f xml:space="preserve"> ConFin!FI$274</f>
        <v>0</v>
      </c>
      <c r="FJ194" s="126">
        <f xml:space="preserve"> ConFin!FJ$274</f>
        <v>0</v>
      </c>
      <c r="FK194" s="126">
        <f xml:space="preserve"> ConFin!FK$274</f>
        <v>0</v>
      </c>
      <c r="FL194" s="126">
        <f xml:space="preserve"> ConFin!FL$274</f>
        <v>0</v>
      </c>
      <c r="FM194" s="126">
        <f xml:space="preserve"> ConFin!FM$274</f>
        <v>0</v>
      </c>
      <c r="FN194" s="126">
        <f xml:space="preserve"> ConFin!FN$274</f>
        <v>0</v>
      </c>
      <c r="FO194" s="126">
        <f xml:space="preserve"> ConFin!FO$274</f>
        <v>0</v>
      </c>
      <c r="FP194" s="126">
        <f xml:space="preserve"> ConFin!FP$274</f>
        <v>0</v>
      </c>
      <c r="FQ194" s="126">
        <f xml:space="preserve"> ConFin!FQ$274</f>
        <v>0</v>
      </c>
      <c r="FR194" s="126">
        <f xml:space="preserve"> ConFin!FR$274</f>
        <v>0</v>
      </c>
      <c r="FS194" s="126">
        <f xml:space="preserve"> ConFin!FS$274</f>
        <v>0</v>
      </c>
      <c r="FT194" s="126">
        <f xml:space="preserve"> ConFin!FT$274</f>
        <v>0</v>
      </c>
      <c r="FU194" s="126">
        <f xml:space="preserve"> ConFin!FU$274</f>
        <v>0</v>
      </c>
      <c r="FV194" s="126">
        <f xml:space="preserve"> ConFin!FV$274</f>
        <v>0</v>
      </c>
      <c r="FW194" s="126">
        <f xml:space="preserve"> ConFin!FW$274</f>
        <v>0</v>
      </c>
      <c r="FX194" s="126">
        <f xml:space="preserve"> ConFin!FX$274</f>
        <v>0</v>
      </c>
      <c r="FY194" s="126">
        <f xml:space="preserve"> ConFin!FY$274</f>
        <v>0</v>
      </c>
      <c r="FZ194" s="126">
        <f xml:space="preserve"> ConFin!FZ$274</f>
        <v>0</v>
      </c>
      <c r="GA194" s="126">
        <f xml:space="preserve"> ConFin!GA$274</f>
        <v>0</v>
      </c>
      <c r="GB194" s="126">
        <f xml:space="preserve"> ConFin!GB$274</f>
        <v>0</v>
      </c>
      <c r="GC194" s="126">
        <f xml:space="preserve"> ConFin!GC$274</f>
        <v>0</v>
      </c>
      <c r="GD194" s="126">
        <f xml:space="preserve"> ConFin!GD$274</f>
        <v>0</v>
      </c>
      <c r="GE194" s="126">
        <f xml:space="preserve"> ConFin!GE$274</f>
        <v>0</v>
      </c>
      <c r="GF194" s="126">
        <f xml:space="preserve"> ConFin!GF$274</f>
        <v>0</v>
      </c>
      <c r="GG194" s="126">
        <f xml:space="preserve"> ConFin!GG$274</f>
        <v>0</v>
      </c>
      <c r="GH194" s="126">
        <f xml:space="preserve"> ConFin!GH$274</f>
        <v>0</v>
      </c>
      <c r="GI194" s="126">
        <f xml:space="preserve"> ConFin!GI$274</f>
        <v>0</v>
      </c>
      <c r="GJ194" s="126">
        <f xml:space="preserve"> ConFin!GJ$274</f>
        <v>0</v>
      </c>
    </row>
    <row r="195" spans="1:192" s="647" customFormat="1" ht="13" customHeight="1" x14ac:dyDescent="0.25">
      <c r="A195" s="526"/>
      <c r="B195" s="526"/>
      <c r="C195" s="526"/>
      <c r="D195" s="526"/>
      <c r="E195" s="32" t="str">
        <f t="shared" ref="E195:AJ195" si="680" xml:space="preserve"> E$192</f>
        <v>Equity bridge bullet repayment during operations</v>
      </c>
      <c r="F195" s="32">
        <f t="shared" si="680"/>
        <v>0</v>
      </c>
      <c r="G195" s="32" t="str">
        <f t="shared" si="680"/>
        <v>$ 000s</v>
      </c>
      <c r="H195" s="32">
        <f t="shared" si="680"/>
        <v>0</v>
      </c>
      <c r="I195" s="32">
        <f t="shared" si="680"/>
        <v>0</v>
      </c>
      <c r="J195" s="32">
        <f t="shared" si="680"/>
        <v>0</v>
      </c>
      <c r="K195" s="32">
        <f t="shared" si="680"/>
        <v>0</v>
      </c>
      <c r="L195" s="32">
        <f t="shared" si="680"/>
        <v>0</v>
      </c>
      <c r="M195" s="32">
        <f t="shared" si="680"/>
        <v>0</v>
      </c>
      <c r="N195" s="32">
        <f t="shared" si="680"/>
        <v>0</v>
      </c>
      <c r="O195" s="32">
        <f t="shared" si="680"/>
        <v>0</v>
      </c>
      <c r="P195" s="32">
        <f t="shared" si="680"/>
        <v>0</v>
      </c>
      <c r="Q195" s="32">
        <f t="shared" si="680"/>
        <v>0</v>
      </c>
      <c r="R195" s="32">
        <f t="shared" si="680"/>
        <v>0</v>
      </c>
      <c r="S195" s="32">
        <f t="shared" si="680"/>
        <v>0</v>
      </c>
      <c r="T195" s="32">
        <f t="shared" si="680"/>
        <v>0</v>
      </c>
      <c r="U195" s="32">
        <f t="shared" si="680"/>
        <v>0</v>
      </c>
      <c r="V195" s="32">
        <f t="shared" si="680"/>
        <v>0</v>
      </c>
      <c r="W195" s="32">
        <f t="shared" si="680"/>
        <v>0</v>
      </c>
      <c r="X195" s="32">
        <f t="shared" si="680"/>
        <v>0</v>
      </c>
      <c r="Y195" s="32">
        <f t="shared" si="680"/>
        <v>0</v>
      </c>
      <c r="Z195" s="32">
        <f t="shared" si="680"/>
        <v>0</v>
      </c>
      <c r="AA195" s="32">
        <f t="shared" si="680"/>
        <v>0</v>
      </c>
      <c r="AB195" s="32">
        <f t="shared" si="680"/>
        <v>0</v>
      </c>
      <c r="AC195" s="32">
        <f t="shared" si="680"/>
        <v>0</v>
      </c>
      <c r="AD195" s="32">
        <f t="shared" si="680"/>
        <v>0</v>
      </c>
      <c r="AE195" s="32">
        <f t="shared" si="680"/>
        <v>0</v>
      </c>
      <c r="AF195" s="32">
        <f t="shared" si="680"/>
        <v>0</v>
      </c>
      <c r="AG195" s="32">
        <f t="shared" si="680"/>
        <v>0</v>
      </c>
      <c r="AH195" s="32">
        <f t="shared" si="680"/>
        <v>0</v>
      </c>
      <c r="AI195" s="32">
        <f t="shared" si="680"/>
        <v>0</v>
      </c>
      <c r="AJ195" s="32">
        <f t="shared" si="680"/>
        <v>0</v>
      </c>
      <c r="AK195" s="32">
        <f t="shared" ref="AK195:CV195" si="681" xml:space="preserve"> AK$192</f>
        <v>0</v>
      </c>
      <c r="AL195" s="32">
        <f t="shared" si="681"/>
        <v>0</v>
      </c>
      <c r="AM195" s="32">
        <f t="shared" si="681"/>
        <v>0</v>
      </c>
      <c r="AN195" s="32">
        <f t="shared" si="681"/>
        <v>0</v>
      </c>
      <c r="AO195" s="32">
        <f t="shared" si="681"/>
        <v>0</v>
      </c>
      <c r="AP195" s="32">
        <f t="shared" si="681"/>
        <v>0</v>
      </c>
      <c r="AQ195" s="32">
        <f t="shared" si="681"/>
        <v>0</v>
      </c>
      <c r="AR195" s="32">
        <f t="shared" si="681"/>
        <v>0</v>
      </c>
      <c r="AS195" s="32">
        <f t="shared" si="681"/>
        <v>0</v>
      </c>
      <c r="AT195" s="32">
        <f t="shared" si="681"/>
        <v>0</v>
      </c>
      <c r="AU195" s="32">
        <f t="shared" si="681"/>
        <v>0</v>
      </c>
      <c r="AV195" s="32">
        <f t="shared" si="681"/>
        <v>0</v>
      </c>
      <c r="AW195" s="32">
        <f t="shared" si="681"/>
        <v>0</v>
      </c>
      <c r="AX195" s="32">
        <f t="shared" si="681"/>
        <v>0</v>
      </c>
      <c r="AY195" s="32">
        <f t="shared" si="681"/>
        <v>0</v>
      </c>
      <c r="AZ195" s="32">
        <f t="shared" si="681"/>
        <v>0</v>
      </c>
      <c r="BA195" s="32">
        <f t="shared" si="681"/>
        <v>0</v>
      </c>
      <c r="BB195" s="32">
        <f t="shared" si="681"/>
        <v>0</v>
      </c>
      <c r="BC195" s="32">
        <f t="shared" si="681"/>
        <v>0</v>
      </c>
      <c r="BD195" s="32">
        <f t="shared" si="681"/>
        <v>0</v>
      </c>
      <c r="BE195" s="32">
        <f t="shared" si="681"/>
        <v>0</v>
      </c>
      <c r="BF195" s="32">
        <f t="shared" si="681"/>
        <v>0</v>
      </c>
      <c r="BG195" s="32">
        <f t="shared" si="681"/>
        <v>0</v>
      </c>
      <c r="BH195" s="32">
        <f t="shared" si="681"/>
        <v>0</v>
      </c>
      <c r="BI195" s="32">
        <f t="shared" si="681"/>
        <v>0</v>
      </c>
      <c r="BJ195" s="32">
        <f t="shared" si="681"/>
        <v>0</v>
      </c>
      <c r="BK195" s="32">
        <f t="shared" si="681"/>
        <v>0</v>
      </c>
      <c r="BL195" s="32">
        <f t="shared" si="681"/>
        <v>0</v>
      </c>
      <c r="BM195" s="32">
        <f t="shared" si="681"/>
        <v>0</v>
      </c>
      <c r="BN195" s="32">
        <f t="shared" si="681"/>
        <v>0</v>
      </c>
      <c r="BO195" s="32">
        <f t="shared" si="681"/>
        <v>0</v>
      </c>
      <c r="BP195" s="32">
        <f t="shared" si="681"/>
        <v>0</v>
      </c>
      <c r="BQ195" s="32">
        <f t="shared" si="681"/>
        <v>0</v>
      </c>
      <c r="BR195" s="32">
        <f t="shared" si="681"/>
        <v>0</v>
      </c>
      <c r="BS195" s="32">
        <f t="shared" si="681"/>
        <v>0</v>
      </c>
      <c r="BT195" s="32">
        <f t="shared" si="681"/>
        <v>0</v>
      </c>
      <c r="BU195" s="32">
        <f t="shared" si="681"/>
        <v>0</v>
      </c>
      <c r="BV195" s="32">
        <f t="shared" si="681"/>
        <v>0</v>
      </c>
      <c r="BW195" s="32">
        <f t="shared" si="681"/>
        <v>0</v>
      </c>
      <c r="BX195" s="32">
        <f t="shared" si="681"/>
        <v>0</v>
      </c>
      <c r="BY195" s="32">
        <f t="shared" si="681"/>
        <v>0</v>
      </c>
      <c r="BZ195" s="32">
        <f t="shared" si="681"/>
        <v>0</v>
      </c>
      <c r="CA195" s="32">
        <f t="shared" si="681"/>
        <v>0</v>
      </c>
      <c r="CB195" s="32">
        <f t="shared" si="681"/>
        <v>0</v>
      </c>
      <c r="CC195" s="32">
        <f t="shared" si="681"/>
        <v>0</v>
      </c>
      <c r="CD195" s="32">
        <f t="shared" si="681"/>
        <v>0</v>
      </c>
      <c r="CE195" s="32">
        <f t="shared" si="681"/>
        <v>0</v>
      </c>
      <c r="CF195" s="32">
        <f t="shared" si="681"/>
        <v>0</v>
      </c>
      <c r="CG195" s="32">
        <f t="shared" si="681"/>
        <v>0</v>
      </c>
      <c r="CH195" s="32">
        <f t="shared" si="681"/>
        <v>0</v>
      </c>
      <c r="CI195" s="32">
        <f t="shared" si="681"/>
        <v>0</v>
      </c>
      <c r="CJ195" s="32">
        <f t="shared" si="681"/>
        <v>0</v>
      </c>
      <c r="CK195" s="32">
        <f t="shared" si="681"/>
        <v>0</v>
      </c>
      <c r="CL195" s="32">
        <f t="shared" si="681"/>
        <v>0</v>
      </c>
      <c r="CM195" s="32">
        <f t="shared" si="681"/>
        <v>0</v>
      </c>
      <c r="CN195" s="32">
        <f t="shared" si="681"/>
        <v>0</v>
      </c>
      <c r="CO195" s="32">
        <f t="shared" si="681"/>
        <v>0</v>
      </c>
      <c r="CP195" s="32">
        <f t="shared" si="681"/>
        <v>0</v>
      </c>
      <c r="CQ195" s="32">
        <f t="shared" si="681"/>
        <v>0</v>
      </c>
      <c r="CR195" s="32">
        <f t="shared" si="681"/>
        <v>0</v>
      </c>
      <c r="CS195" s="32">
        <f t="shared" si="681"/>
        <v>0</v>
      </c>
      <c r="CT195" s="32">
        <f t="shared" si="681"/>
        <v>0</v>
      </c>
      <c r="CU195" s="32">
        <f t="shared" si="681"/>
        <v>0</v>
      </c>
      <c r="CV195" s="32">
        <f t="shared" si="681"/>
        <v>0</v>
      </c>
      <c r="CW195" s="32">
        <f t="shared" ref="CW195:FH195" si="682" xml:space="preserve"> CW$192</f>
        <v>0</v>
      </c>
      <c r="CX195" s="32">
        <f t="shared" si="682"/>
        <v>0</v>
      </c>
      <c r="CY195" s="32">
        <f t="shared" si="682"/>
        <v>0</v>
      </c>
      <c r="CZ195" s="32">
        <f t="shared" si="682"/>
        <v>0</v>
      </c>
      <c r="DA195" s="32">
        <f t="shared" si="682"/>
        <v>0</v>
      </c>
      <c r="DB195" s="32">
        <f t="shared" si="682"/>
        <v>0</v>
      </c>
      <c r="DC195" s="32">
        <f t="shared" si="682"/>
        <v>0</v>
      </c>
      <c r="DD195" s="32">
        <f t="shared" si="682"/>
        <v>0</v>
      </c>
      <c r="DE195" s="32">
        <f t="shared" si="682"/>
        <v>0</v>
      </c>
      <c r="DF195" s="32">
        <f t="shared" si="682"/>
        <v>0</v>
      </c>
      <c r="DG195" s="32">
        <f t="shared" si="682"/>
        <v>0</v>
      </c>
      <c r="DH195" s="32">
        <f t="shared" si="682"/>
        <v>0</v>
      </c>
      <c r="DI195" s="32">
        <f t="shared" si="682"/>
        <v>0</v>
      </c>
      <c r="DJ195" s="32">
        <f t="shared" si="682"/>
        <v>0</v>
      </c>
      <c r="DK195" s="32">
        <f t="shared" si="682"/>
        <v>0</v>
      </c>
      <c r="DL195" s="32">
        <f t="shared" si="682"/>
        <v>0</v>
      </c>
      <c r="DM195" s="32">
        <f t="shared" si="682"/>
        <v>0</v>
      </c>
      <c r="DN195" s="32">
        <f t="shared" si="682"/>
        <v>0</v>
      </c>
      <c r="DO195" s="32">
        <f t="shared" si="682"/>
        <v>0</v>
      </c>
      <c r="DP195" s="32">
        <f t="shared" si="682"/>
        <v>0</v>
      </c>
      <c r="DQ195" s="32">
        <f t="shared" si="682"/>
        <v>0</v>
      </c>
      <c r="DR195" s="32">
        <f t="shared" si="682"/>
        <v>0</v>
      </c>
      <c r="DS195" s="32">
        <f t="shared" si="682"/>
        <v>0</v>
      </c>
      <c r="DT195" s="32">
        <f t="shared" si="682"/>
        <v>0</v>
      </c>
      <c r="DU195" s="32">
        <f t="shared" si="682"/>
        <v>0</v>
      </c>
      <c r="DV195" s="32">
        <f t="shared" si="682"/>
        <v>0</v>
      </c>
      <c r="DW195" s="32">
        <f t="shared" si="682"/>
        <v>0</v>
      </c>
      <c r="DX195" s="32">
        <f t="shared" si="682"/>
        <v>0</v>
      </c>
      <c r="DY195" s="32">
        <f t="shared" si="682"/>
        <v>0</v>
      </c>
      <c r="DZ195" s="32">
        <f t="shared" si="682"/>
        <v>0</v>
      </c>
      <c r="EA195" s="32">
        <f t="shared" si="682"/>
        <v>0</v>
      </c>
      <c r="EB195" s="32">
        <f t="shared" si="682"/>
        <v>0</v>
      </c>
      <c r="EC195" s="32">
        <f t="shared" si="682"/>
        <v>0</v>
      </c>
      <c r="ED195" s="32">
        <f t="shared" si="682"/>
        <v>0</v>
      </c>
      <c r="EE195" s="32">
        <f t="shared" si="682"/>
        <v>0</v>
      </c>
      <c r="EF195" s="32">
        <f t="shared" si="682"/>
        <v>0</v>
      </c>
      <c r="EG195" s="32">
        <f t="shared" si="682"/>
        <v>0</v>
      </c>
      <c r="EH195" s="32">
        <f t="shared" si="682"/>
        <v>0</v>
      </c>
      <c r="EI195" s="32">
        <f t="shared" si="682"/>
        <v>0</v>
      </c>
      <c r="EJ195" s="32">
        <f t="shared" si="682"/>
        <v>0</v>
      </c>
      <c r="EK195" s="32">
        <f t="shared" si="682"/>
        <v>0</v>
      </c>
      <c r="EL195" s="32">
        <f t="shared" si="682"/>
        <v>0</v>
      </c>
      <c r="EM195" s="32">
        <f t="shared" si="682"/>
        <v>0</v>
      </c>
      <c r="EN195" s="32">
        <f t="shared" si="682"/>
        <v>0</v>
      </c>
      <c r="EO195" s="32">
        <f t="shared" si="682"/>
        <v>0</v>
      </c>
      <c r="EP195" s="32">
        <f t="shared" si="682"/>
        <v>0</v>
      </c>
      <c r="EQ195" s="32">
        <f t="shared" si="682"/>
        <v>0</v>
      </c>
      <c r="ER195" s="32">
        <f t="shared" si="682"/>
        <v>0</v>
      </c>
      <c r="ES195" s="32">
        <f t="shared" si="682"/>
        <v>0</v>
      </c>
      <c r="ET195" s="32">
        <f t="shared" si="682"/>
        <v>0</v>
      </c>
      <c r="EU195" s="32">
        <f t="shared" si="682"/>
        <v>0</v>
      </c>
      <c r="EV195" s="32">
        <f t="shared" si="682"/>
        <v>0</v>
      </c>
      <c r="EW195" s="32">
        <f t="shared" si="682"/>
        <v>0</v>
      </c>
      <c r="EX195" s="32">
        <f t="shared" si="682"/>
        <v>0</v>
      </c>
      <c r="EY195" s="32">
        <f t="shared" si="682"/>
        <v>0</v>
      </c>
      <c r="EZ195" s="32">
        <f t="shared" si="682"/>
        <v>0</v>
      </c>
      <c r="FA195" s="32">
        <f t="shared" si="682"/>
        <v>0</v>
      </c>
      <c r="FB195" s="32">
        <f t="shared" si="682"/>
        <v>0</v>
      </c>
      <c r="FC195" s="32">
        <f t="shared" si="682"/>
        <v>0</v>
      </c>
      <c r="FD195" s="32">
        <f t="shared" si="682"/>
        <v>0</v>
      </c>
      <c r="FE195" s="32">
        <f t="shared" si="682"/>
        <v>0</v>
      </c>
      <c r="FF195" s="32">
        <f t="shared" si="682"/>
        <v>0</v>
      </c>
      <c r="FG195" s="32">
        <f t="shared" si="682"/>
        <v>0</v>
      </c>
      <c r="FH195" s="32">
        <f t="shared" si="682"/>
        <v>0</v>
      </c>
      <c r="FI195" s="32">
        <f t="shared" ref="FI195:GJ195" si="683" xml:space="preserve"> FI$192</f>
        <v>0</v>
      </c>
      <c r="FJ195" s="32">
        <f t="shared" si="683"/>
        <v>0</v>
      </c>
      <c r="FK195" s="32">
        <f t="shared" si="683"/>
        <v>0</v>
      </c>
      <c r="FL195" s="32">
        <f t="shared" si="683"/>
        <v>0</v>
      </c>
      <c r="FM195" s="32">
        <f t="shared" si="683"/>
        <v>0</v>
      </c>
      <c r="FN195" s="32">
        <f t="shared" si="683"/>
        <v>0</v>
      </c>
      <c r="FO195" s="32">
        <f t="shared" si="683"/>
        <v>0</v>
      </c>
      <c r="FP195" s="32">
        <f t="shared" si="683"/>
        <v>0</v>
      </c>
      <c r="FQ195" s="32">
        <f t="shared" si="683"/>
        <v>0</v>
      </c>
      <c r="FR195" s="32">
        <f t="shared" si="683"/>
        <v>0</v>
      </c>
      <c r="FS195" s="32">
        <f t="shared" si="683"/>
        <v>0</v>
      </c>
      <c r="FT195" s="32">
        <f t="shared" si="683"/>
        <v>0</v>
      </c>
      <c r="FU195" s="32">
        <f t="shared" si="683"/>
        <v>0</v>
      </c>
      <c r="FV195" s="32">
        <f t="shared" si="683"/>
        <v>0</v>
      </c>
      <c r="FW195" s="32">
        <f t="shared" si="683"/>
        <v>0</v>
      </c>
      <c r="FX195" s="32">
        <f t="shared" si="683"/>
        <v>0</v>
      </c>
      <c r="FY195" s="32">
        <f t="shared" si="683"/>
        <v>0</v>
      </c>
      <c r="FZ195" s="32">
        <f t="shared" si="683"/>
        <v>0</v>
      </c>
      <c r="GA195" s="32">
        <f t="shared" si="683"/>
        <v>0</v>
      </c>
      <c r="GB195" s="32">
        <f t="shared" si="683"/>
        <v>0</v>
      </c>
      <c r="GC195" s="32">
        <f t="shared" si="683"/>
        <v>0</v>
      </c>
      <c r="GD195" s="32">
        <f t="shared" si="683"/>
        <v>0</v>
      </c>
      <c r="GE195" s="32">
        <f t="shared" si="683"/>
        <v>0</v>
      </c>
      <c r="GF195" s="32">
        <f t="shared" si="683"/>
        <v>0</v>
      </c>
      <c r="GG195" s="32">
        <f t="shared" si="683"/>
        <v>0</v>
      </c>
      <c r="GH195" s="32">
        <f t="shared" si="683"/>
        <v>0</v>
      </c>
      <c r="GI195" s="32">
        <f t="shared" si="683"/>
        <v>0</v>
      </c>
      <c r="GJ195" s="32">
        <f t="shared" si="683"/>
        <v>0</v>
      </c>
    </row>
    <row r="196" spans="1:192" s="647" customFormat="1" ht="13" customHeight="1" x14ac:dyDescent="0.25">
      <c r="A196" s="526"/>
      <c r="B196" s="526"/>
      <c r="C196" s="526"/>
      <c r="D196" s="526"/>
      <c r="E196" s="700" t="s">
        <v>593</v>
      </c>
      <c r="F196" s="700"/>
      <c r="G196" s="700" t="str">
        <f xml:space="preserve"> SMU</f>
        <v>$ 000s</v>
      </c>
      <c r="H196" s="700">
        <f xml:space="preserve"> SUM(J196:GJ196)</f>
        <v>90965.413482615302</v>
      </c>
      <c r="I196" s="700"/>
      <c r="J196" s="700">
        <f>SUM(J194:J195)</f>
        <v>0</v>
      </c>
      <c r="K196" s="700">
        <f t="shared" ref="K196:BD196" si="684">SUM(K194:K195)</f>
        <v>0</v>
      </c>
      <c r="L196" s="700">
        <f t="shared" si="684"/>
        <v>0</v>
      </c>
      <c r="M196" s="700">
        <f t="shared" si="684"/>
        <v>0</v>
      </c>
      <c r="N196" s="700">
        <f t="shared" si="684"/>
        <v>0</v>
      </c>
      <c r="O196" s="700">
        <f t="shared" si="684"/>
        <v>0</v>
      </c>
      <c r="P196" s="700">
        <f t="shared" si="684"/>
        <v>90965.413482615302</v>
      </c>
      <c r="Q196" s="700">
        <f t="shared" si="684"/>
        <v>0</v>
      </c>
      <c r="R196" s="700">
        <f t="shared" si="684"/>
        <v>0</v>
      </c>
      <c r="S196" s="700">
        <f t="shared" si="684"/>
        <v>0</v>
      </c>
      <c r="T196" s="700">
        <f t="shared" si="684"/>
        <v>0</v>
      </c>
      <c r="U196" s="700">
        <f t="shared" si="684"/>
        <v>0</v>
      </c>
      <c r="V196" s="700">
        <f t="shared" si="684"/>
        <v>0</v>
      </c>
      <c r="W196" s="700">
        <f t="shared" si="684"/>
        <v>0</v>
      </c>
      <c r="X196" s="700">
        <f t="shared" si="684"/>
        <v>0</v>
      </c>
      <c r="Y196" s="700">
        <f t="shared" si="684"/>
        <v>0</v>
      </c>
      <c r="Z196" s="700">
        <f t="shared" si="684"/>
        <v>0</v>
      </c>
      <c r="AA196" s="700">
        <f t="shared" si="684"/>
        <v>0</v>
      </c>
      <c r="AB196" s="700">
        <f t="shared" si="684"/>
        <v>0</v>
      </c>
      <c r="AC196" s="700">
        <f t="shared" si="684"/>
        <v>0</v>
      </c>
      <c r="AD196" s="700">
        <f t="shared" si="684"/>
        <v>0</v>
      </c>
      <c r="AE196" s="700">
        <f t="shared" si="684"/>
        <v>0</v>
      </c>
      <c r="AF196" s="700">
        <f t="shared" si="684"/>
        <v>0</v>
      </c>
      <c r="AG196" s="700">
        <f t="shared" si="684"/>
        <v>0</v>
      </c>
      <c r="AH196" s="700">
        <f t="shared" si="684"/>
        <v>0</v>
      </c>
      <c r="AI196" s="700">
        <f t="shared" si="684"/>
        <v>0</v>
      </c>
      <c r="AJ196" s="700">
        <f t="shared" si="684"/>
        <v>0</v>
      </c>
      <c r="AK196" s="700">
        <f t="shared" si="684"/>
        <v>0</v>
      </c>
      <c r="AL196" s="700">
        <f t="shared" si="684"/>
        <v>0</v>
      </c>
      <c r="AM196" s="700">
        <f t="shared" si="684"/>
        <v>0</v>
      </c>
      <c r="AN196" s="700">
        <f t="shared" si="684"/>
        <v>0</v>
      </c>
      <c r="AO196" s="700">
        <f t="shared" si="684"/>
        <v>0</v>
      </c>
      <c r="AP196" s="700">
        <f t="shared" si="684"/>
        <v>0</v>
      </c>
      <c r="AQ196" s="700">
        <f t="shared" si="684"/>
        <v>0</v>
      </c>
      <c r="AR196" s="700">
        <f t="shared" si="684"/>
        <v>0</v>
      </c>
      <c r="AS196" s="700">
        <f t="shared" si="684"/>
        <v>0</v>
      </c>
      <c r="AT196" s="700">
        <f t="shared" si="684"/>
        <v>0</v>
      </c>
      <c r="AU196" s="700">
        <f t="shared" si="684"/>
        <v>0</v>
      </c>
      <c r="AV196" s="700">
        <f t="shared" si="684"/>
        <v>0</v>
      </c>
      <c r="AW196" s="700">
        <f t="shared" si="684"/>
        <v>0</v>
      </c>
      <c r="AX196" s="700">
        <f t="shared" si="684"/>
        <v>0</v>
      </c>
      <c r="AY196" s="700">
        <f t="shared" si="684"/>
        <v>0</v>
      </c>
      <c r="AZ196" s="700">
        <f t="shared" si="684"/>
        <v>0</v>
      </c>
      <c r="BA196" s="700">
        <f t="shared" si="684"/>
        <v>0</v>
      </c>
      <c r="BB196" s="700">
        <f t="shared" si="684"/>
        <v>0</v>
      </c>
      <c r="BC196" s="700">
        <f t="shared" si="684"/>
        <v>0</v>
      </c>
      <c r="BD196" s="700">
        <f t="shared" si="684"/>
        <v>0</v>
      </c>
      <c r="BE196" s="700">
        <f t="shared" ref="BE196:DP196" si="685">SUM(BE194:BE195)</f>
        <v>0</v>
      </c>
      <c r="BF196" s="700">
        <f t="shared" si="685"/>
        <v>0</v>
      </c>
      <c r="BG196" s="700">
        <f t="shared" si="685"/>
        <v>0</v>
      </c>
      <c r="BH196" s="700">
        <f t="shared" si="685"/>
        <v>0</v>
      </c>
      <c r="BI196" s="700">
        <f t="shared" si="685"/>
        <v>0</v>
      </c>
      <c r="BJ196" s="700">
        <f t="shared" si="685"/>
        <v>0</v>
      </c>
      <c r="BK196" s="700">
        <f t="shared" si="685"/>
        <v>0</v>
      </c>
      <c r="BL196" s="700">
        <f t="shared" si="685"/>
        <v>0</v>
      </c>
      <c r="BM196" s="700">
        <f t="shared" si="685"/>
        <v>0</v>
      </c>
      <c r="BN196" s="700">
        <f t="shared" si="685"/>
        <v>0</v>
      </c>
      <c r="BO196" s="700">
        <f t="shared" si="685"/>
        <v>0</v>
      </c>
      <c r="BP196" s="700">
        <f t="shared" si="685"/>
        <v>0</v>
      </c>
      <c r="BQ196" s="700">
        <f t="shared" si="685"/>
        <v>0</v>
      </c>
      <c r="BR196" s="700">
        <f t="shared" si="685"/>
        <v>0</v>
      </c>
      <c r="BS196" s="700">
        <f t="shared" si="685"/>
        <v>0</v>
      </c>
      <c r="BT196" s="700">
        <f t="shared" si="685"/>
        <v>0</v>
      </c>
      <c r="BU196" s="700">
        <f t="shared" si="685"/>
        <v>0</v>
      </c>
      <c r="BV196" s="700">
        <f t="shared" si="685"/>
        <v>0</v>
      </c>
      <c r="BW196" s="700">
        <f t="shared" si="685"/>
        <v>0</v>
      </c>
      <c r="BX196" s="700">
        <f t="shared" si="685"/>
        <v>0</v>
      </c>
      <c r="BY196" s="700">
        <f t="shared" si="685"/>
        <v>0</v>
      </c>
      <c r="BZ196" s="700">
        <f t="shared" si="685"/>
        <v>0</v>
      </c>
      <c r="CA196" s="700">
        <f t="shared" si="685"/>
        <v>0</v>
      </c>
      <c r="CB196" s="700">
        <f t="shared" si="685"/>
        <v>0</v>
      </c>
      <c r="CC196" s="700">
        <f t="shared" si="685"/>
        <v>0</v>
      </c>
      <c r="CD196" s="700">
        <f t="shared" si="685"/>
        <v>0</v>
      </c>
      <c r="CE196" s="700">
        <f t="shared" si="685"/>
        <v>0</v>
      </c>
      <c r="CF196" s="700">
        <f t="shared" si="685"/>
        <v>0</v>
      </c>
      <c r="CG196" s="700">
        <f t="shared" si="685"/>
        <v>0</v>
      </c>
      <c r="CH196" s="700">
        <f t="shared" si="685"/>
        <v>0</v>
      </c>
      <c r="CI196" s="700">
        <f t="shared" si="685"/>
        <v>0</v>
      </c>
      <c r="CJ196" s="700">
        <f t="shared" si="685"/>
        <v>0</v>
      </c>
      <c r="CK196" s="700">
        <f t="shared" si="685"/>
        <v>0</v>
      </c>
      <c r="CL196" s="700">
        <f t="shared" si="685"/>
        <v>0</v>
      </c>
      <c r="CM196" s="700">
        <f t="shared" si="685"/>
        <v>0</v>
      </c>
      <c r="CN196" s="700">
        <f t="shared" si="685"/>
        <v>0</v>
      </c>
      <c r="CO196" s="700">
        <f t="shared" si="685"/>
        <v>0</v>
      </c>
      <c r="CP196" s="700">
        <f t="shared" si="685"/>
        <v>0</v>
      </c>
      <c r="CQ196" s="700">
        <f t="shared" si="685"/>
        <v>0</v>
      </c>
      <c r="CR196" s="700">
        <f t="shared" si="685"/>
        <v>0</v>
      </c>
      <c r="CS196" s="700">
        <f t="shared" si="685"/>
        <v>0</v>
      </c>
      <c r="CT196" s="700">
        <f t="shared" si="685"/>
        <v>0</v>
      </c>
      <c r="CU196" s="700">
        <f t="shared" si="685"/>
        <v>0</v>
      </c>
      <c r="CV196" s="700">
        <f t="shared" si="685"/>
        <v>0</v>
      </c>
      <c r="CW196" s="700">
        <f t="shared" si="685"/>
        <v>0</v>
      </c>
      <c r="CX196" s="700">
        <f t="shared" si="685"/>
        <v>0</v>
      </c>
      <c r="CY196" s="700">
        <f t="shared" si="685"/>
        <v>0</v>
      </c>
      <c r="CZ196" s="700">
        <f t="shared" si="685"/>
        <v>0</v>
      </c>
      <c r="DA196" s="700">
        <f t="shared" si="685"/>
        <v>0</v>
      </c>
      <c r="DB196" s="700">
        <f t="shared" si="685"/>
        <v>0</v>
      </c>
      <c r="DC196" s="700">
        <f t="shared" si="685"/>
        <v>0</v>
      </c>
      <c r="DD196" s="700">
        <f t="shared" si="685"/>
        <v>0</v>
      </c>
      <c r="DE196" s="700">
        <f t="shared" si="685"/>
        <v>0</v>
      </c>
      <c r="DF196" s="700">
        <f t="shared" si="685"/>
        <v>0</v>
      </c>
      <c r="DG196" s="700">
        <f t="shared" si="685"/>
        <v>0</v>
      </c>
      <c r="DH196" s="700">
        <f t="shared" si="685"/>
        <v>0</v>
      </c>
      <c r="DI196" s="700">
        <f t="shared" si="685"/>
        <v>0</v>
      </c>
      <c r="DJ196" s="700">
        <f t="shared" si="685"/>
        <v>0</v>
      </c>
      <c r="DK196" s="700">
        <f t="shared" si="685"/>
        <v>0</v>
      </c>
      <c r="DL196" s="700">
        <f t="shared" si="685"/>
        <v>0</v>
      </c>
      <c r="DM196" s="700">
        <f t="shared" si="685"/>
        <v>0</v>
      </c>
      <c r="DN196" s="700">
        <f t="shared" si="685"/>
        <v>0</v>
      </c>
      <c r="DO196" s="700">
        <f t="shared" si="685"/>
        <v>0</v>
      </c>
      <c r="DP196" s="700">
        <f t="shared" si="685"/>
        <v>0</v>
      </c>
      <c r="DQ196" s="700">
        <f t="shared" ref="DQ196:GB196" si="686">SUM(DQ194:DQ195)</f>
        <v>0</v>
      </c>
      <c r="DR196" s="700">
        <f t="shared" si="686"/>
        <v>0</v>
      </c>
      <c r="DS196" s="700">
        <f t="shared" si="686"/>
        <v>0</v>
      </c>
      <c r="DT196" s="700">
        <f t="shared" si="686"/>
        <v>0</v>
      </c>
      <c r="DU196" s="700">
        <f t="shared" si="686"/>
        <v>0</v>
      </c>
      <c r="DV196" s="700">
        <f t="shared" si="686"/>
        <v>0</v>
      </c>
      <c r="DW196" s="700">
        <f t="shared" si="686"/>
        <v>0</v>
      </c>
      <c r="DX196" s="700">
        <f t="shared" si="686"/>
        <v>0</v>
      </c>
      <c r="DY196" s="700">
        <f t="shared" si="686"/>
        <v>0</v>
      </c>
      <c r="DZ196" s="700">
        <f t="shared" si="686"/>
        <v>0</v>
      </c>
      <c r="EA196" s="700">
        <f t="shared" si="686"/>
        <v>0</v>
      </c>
      <c r="EB196" s="700">
        <f t="shared" si="686"/>
        <v>0</v>
      </c>
      <c r="EC196" s="700">
        <f t="shared" si="686"/>
        <v>0</v>
      </c>
      <c r="ED196" s="700">
        <f t="shared" si="686"/>
        <v>0</v>
      </c>
      <c r="EE196" s="700">
        <f t="shared" si="686"/>
        <v>0</v>
      </c>
      <c r="EF196" s="700">
        <f t="shared" si="686"/>
        <v>0</v>
      </c>
      <c r="EG196" s="700">
        <f t="shared" si="686"/>
        <v>0</v>
      </c>
      <c r="EH196" s="700">
        <f t="shared" si="686"/>
        <v>0</v>
      </c>
      <c r="EI196" s="700">
        <f t="shared" si="686"/>
        <v>0</v>
      </c>
      <c r="EJ196" s="700">
        <f t="shared" si="686"/>
        <v>0</v>
      </c>
      <c r="EK196" s="700">
        <f t="shared" si="686"/>
        <v>0</v>
      </c>
      <c r="EL196" s="700">
        <f t="shared" si="686"/>
        <v>0</v>
      </c>
      <c r="EM196" s="700">
        <f t="shared" si="686"/>
        <v>0</v>
      </c>
      <c r="EN196" s="700">
        <f t="shared" si="686"/>
        <v>0</v>
      </c>
      <c r="EO196" s="700">
        <f t="shared" si="686"/>
        <v>0</v>
      </c>
      <c r="EP196" s="700">
        <f t="shared" si="686"/>
        <v>0</v>
      </c>
      <c r="EQ196" s="700">
        <f t="shared" si="686"/>
        <v>0</v>
      </c>
      <c r="ER196" s="700">
        <f t="shared" si="686"/>
        <v>0</v>
      </c>
      <c r="ES196" s="700">
        <f t="shared" si="686"/>
        <v>0</v>
      </c>
      <c r="ET196" s="700">
        <f t="shared" si="686"/>
        <v>0</v>
      </c>
      <c r="EU196" s="700">
        <f t="shared" si="686"/>
        <v>0</v>
      </c>
      <c r="EV196" s="700">
        <f t="shared" si="686"/>
        <v>0</v>
      </c>
      <c r="EW196" s="700">
        <f t="shared" si="686"/>
        <v>0</v>
      </c>
      <c r="EX196" s="700">
        <f t="shared" si="686"/>
        <v>0</v>
      </c>
      <c r="EY196" s="700">
        <f t="shared" si="686"/>
        <v>0</v>
      </c>
      <c r="EZ196" s="700">
        <f t="shared" si="686"/>
        <v>0</v>
      </c>
      <c r="FA196" s="700">
        <f t="shared" si="686"/>
        <v>0</v>
      </c>
      <c r="FB196" s="700">
        <f t="shared" si="686"/>
        <v>0</v>
      </c>
      <c r="FC196" s="700">
        <f t="shared" si="686"/>
        <v>0</v>
      </c>
      <c r="FD196" s="700">
        <f t="shared" si="686"/>
        <v>0</v>
      </c>
      <c r="FE196" s="700">
        <f t="shared" si="686"/>
        <v>0</v>
      </c>
      <c r="FF196" s="700">
        <f t="shared" si="686"/>
        <v>0</v>
      </c>
      <c r="FG196" s="700">
        <f t="shared" si="686"/>
        <v>0</v>
      </c>
      <c r="FH196" s="700">
        <f t="shared" si="686"/>
        <v>0</v>
      </c>
      <c r="FI196" s="700">
        <f t="shared" si="686"/>
        <v>0</v>
      </c>
      <c r="FJ196" s="700">
        <f t="shared" si="686"/>
        <v>0</v>
      </c>
      <c r="FK196" s="700">
        <f t="shared" si="686"/>
        <v>0</v>
      </c>
      <c r="FL196" s="700">
        <f t="shared" si="686"/>
        <v>0</v>
      </c>
      <c r="FM196" s="700">
        <f t="shared" si="686"/>
        <v>0</v>
      </c>
      <c r="FN196" s="700">
        <f t="shared" si="686"/>
        <v>0</v>
      </c>
      <c r="FO196" s="700">
        <f t="shared" si="686"/>
        <v>0</v>
      </c>
      <c r="FP196" s="700">
        <f t="shared" si="686"/>
        <v>0</v>
      </c>
      <c r="FQ196" s="700">
        <f t="shared" si="686"/>
        <v>0</v>
      </c>
      <c r="FR196" s="700">
        <f t="shared" si="686"/>
        <v>0</v>
      </c>
      <c r="FS196" s="700">
        <f t="shared" si="686"/>
        <v>0</v>
      </c>
      <c r="FT196" s="700">
        <f t="shared" si="686"/>
        <v>0</v>
      </c>
      <c r="FU196" s="700">
        <f t="shared" si="686"/>
        <v>0</v>
      </c>
      <c r="FV196" s="700">
        <f t="shared" si="686"/>
        <v>0</v>
      </c>
      <c r="FW196" s="700">
        <f t="shared" si="686"/>
        <v>0</v>
      </c>
      <c r="FX196" s="700">
        <f t="shared" si="686"/>
        <v>0</v>
      </c>
      <c r="FY196" s="700">
        <f t="shared" si="686"/>
        <v>0</v>
      </c>
      <c r="FZ196" s="700">
        <f t="shared" si="686"/>
        <v>0</v>
      </c>
      <c r="GA196" s="700">
        <f t="shared" si="686"/>
        <v>0</v>
      </c>
      <c r="GB196" s="700">
        <f t="shared" si="686"/>
        <v>0</v>
      </c>
      <c r="GC196" s="700">
        <f t="shared" ref="GC196:GJ196" si="687">SUM(GC194:GC195)</f>
        <v>0</v>
      </c>
      <c r="GD196" s="700">
        <f t="shared" si="687"/>
        <v>0</v>
      </c>
      <c r="GE196" s="700">
        <f t="shared" si="687"/>
        <v>0</v>
      </c>
      <c r="GF196" s="700">
        <f t="shared" si="687"/>
        <v>0</v>
      </c>
      <c r="GG196" s="700">
        <f t="shared" si="687"/>
        <v>0</v>
      </c>
      <c r="GH196" s="700">
        <f t="shared" si="687"/>
        <v>0</v>
      </c>
      <c r="GI196" s="700">
        <f t="shared" si="687"/>
        <v>0</v>
      </c>
      <c r="GJ196" s="700">
        <f t="shared" si="687"/>
        <v>0</v>
      </c>
    </row>
    <row r="197" spans="1:192" s="194" customFormat="1" ht="13" customHeight="1" x14ac:dyDescent="0.25">
      <c r="A197" s="663"/>
      <c r="B197" s="663"/>
      <c r="C197" s="663"/>
      <c r="D197" s="663"/>
      <c r="E197" s="666" t="str">
        <f xml:space="preserve"> LEFT(E196, LEN(E196) - 4)</f>
        <v>Equity bridge repayment</v>
      </c>
      <c r="F197" s="662"/>
      <c r="G197" s="666" t="str">
        <f>SMU</f>
        <v>$ 000s</v>
      </c>
      <c r="H197" s="666">
        <f xml:space="preserve"> SUM(J197:GJ197)</f>
        <v>-90965.413482615302</v>
      </c>
      <c r="I197" s="662"/>
      <c r="J197" s="666">
        <f t="shared" ref="J197:AO197" si="688" xml:space="preserve"> -1 * J196</f>
        <v>0</v>
      </c>
      <c r="K197" s="666">
        <f t="shared" si="688"/>
        <v>0</v>
      </c>
      <c r="L197" s="666">
        <f t="shared" si="688"/>
        <v>0</v>
      </c>
      <c r="M197" s="666">
        <f t="shared" si="688"/>
        <v>0</v>
      </c>
      <c r="N197" s="666">
        <f t="shared" si="688"/>
        <v>0</v>
      </c>
      <c r="O197" s="666">
        <f t="shared" si="688"/>
        <v>0</v>
      </c>
      <c r="P197" s="666">
        <f t="shared" si="688"/>
        <v>-90965.413482615302</v>
      </c>
      <c r="Q197" s="666">
        <f t="shared" si="688"/>
        <v>0</v>
      </c>
      <c r="R197" s="666">
        <f t="shared" si="688"/>
        <v>0</v>
      </c>
      <c r="S197" s="666">
        <f t="shared" si="688"/>
        <v>0</v>
      </c>
      <c r="T197" s="666">
        <f t="shared" si="688"/>
        <v>0</v>
      </c>
      <c r="U197" s="666">
        <f t="shared" si="688"/>
        <v>0</v>
      </c>
      <c r="V197" s="666">
        <f t="shared" si="688"/>
        <v>0</v>
      </c>
      <c r="W197" s="666">
        <f t="shared" si="688"/>
        <v>0</v>
      </c>
      <c r="X197" s="666">
        <f t="shared" si="688"/>
        <v>0</v>
      </c>
      <c r="Y197" s="666">
        <f t="shared" si="688"/>
        <v>0</v>
      </c>
      <c r="Z197" s="666">
        <f t="shared" si="688"/>
        <v>0</v>
      </c>
      <c r="AA197" s="666">
        <f t="shared" si="688"/>
        <v>0</v>
      </c>
      <c r="AB197" s="666">
        <f t="shared" si="688"/>
        <v>0</v>
      </c>
      <c r="AC197" s="666">
        <f t="shared" si="688"/>
        <v>0</v>
      </c>
      <c r="AD197" s="666">
        <f t="shared" si="688"/>
        <v>0</v>
      </c>
      <c r="AE197" s="666">
        <f t="shared" si="688"/>
        <v>0</v>
      </c>
      <c r="AF197" s="666">
        <f t="shared" si="688"/>
        <v>0</v>
      </c>
      <c r="AG197" s="666">
        <f t="shared" si="688"/>
        <v>0</v>
      </c>
      <c r="AH197" s="666">
        <f t="shared" si="688"/>
        <v>0</v>
      </c>
      <c r="AI197" s="666">
        <f t="shared" si="688"/>
        <v>0</v>
      </c>
      <c r="AJ197" s="666">
        <f t="shared" si="688"/>
        <v>0</v>
      </c>
      <c r="AK197" s="666">
        <f t="shared" si="688"/>
        <v>0</v>
      </c>
      <c r="AL197" s="666">
        <f t="shared" si="688"/>
        <v>0</v>
      </c>
      <c r="AM197" s="666">
        <f t="shared" si="688"/>
        <v>0</v>
      </c>
      <c r="AN197" s="666">
        <f t="shared" si="688"/>
        <v>0</v>
      </c>
      <c r="AO197" s="666">
        <f t="shared" si="688"/>
        <v>0</v>
      </c>
      <c r="AP197" s="666">
        <f t="shared" ref="AP197:BD197" si="689" xml:space="preserve"> -1 * AP196</f>
        <v>0</v>
      </c>
      <c r="AQ197" s="666">
        <f t="shared" si="689"/>
        <v>0</v>
      </c>
      <c r="AR197" s="666">
        <f t="shared" si="689"/>
        <v>0</v>
      </c>
      <c r="AS197" s="666">
        <f t="shared" si="689"/>
        <v>0</v>
      </c>
      <c r="AT197" s="666">
        <f t="shared" si="689"/>
        <v>0</v>
      </c>
      <c r="AU197" s="666">
        <f t="shared" si="689"/>
        <v>0</v>
      </c>
      <c r="AV197" s="666">
        <f t="shared" si="689"/>
        <v>0</v>
      </c>
      <c r="AW197" s="666">
        <f t="shared" si="689"/>
        <v>0</v>
      </c>
      <c r="AX197" s="666">
        <f t="shared" si="689"/>
        <v>0</v>
      </c>
      <c r="AY197" s="666">
        <f t="shared" si="689"/>
        <v>0</v>
      </c>
      <c r="AZ197" s="666">
        <f t="shared" si="689"/>
        <v>0</v>
      </c>
      <c r="BA197" s="666">
        <f t="shared" si="689"/>
        <v>0</v>
      </c>
      <c r="BB197" s="666">
        <f t="shared" si="689"/>
        <v>0</v>
      </c>
      <c r="BC197" s="666">
        <f t="shared" si="689"/>
        <v>0</v>
      </c>
      <c r="BD197" s="666">
        <f t="shared" si="689"/>
        <v>0</v>
      </c>
      <c r="BE197" s="666">
        <f t="shared" ref="BE197:DP197" si="690" xml:space="preserve"> -1 * BE196</f>
        <v>0</v>
      </c>
      <c r="BF197" s="666">
        <f t="shared" si="690"/>
        <v>0</v>
      </c>
      <c r="BG197" s="666">
        <f t="shared" si="690"/>
        <v>0</v>
      </c>
      <c r="BH197" s="666">
        <f t="shared" si="690"/>
        <v>0</v>
      </c>
      <c r="BI197" s="666">
        <f t="shared" si="690"/>
        <v>0</v>
      </c>
      <c r="BJ197" s="666">
        <f t="shared" si="690"/>
        <v>0</v>
      </c>
      <c r="BK197" s="666">
        <f t="shared" si="690"/>
        <v>0</v>
      </c>
      <c r="BL197" s="666">
        <f t="shared" si="690"/>
        <v>0</v>
      </c>
      <c r="BM197" s="666">
        <f t="shared" si="690"/>
        <v>0</v>
      </c>
      <c r="BN197" s="666">
        <f t="shared" si="690"/>
        <v>0</v>
      </c>
      <c r="BO197" s="666">
        <f t="shared" si="690"/>
        <v>0</v>
      </c>
      <c r="BP197" s="666">
        <f t="shared" si="690"/>
        <v>0</v>
      </c>
      <c r="BQ197" s="666">
        <f t="shared" si="690"/>
        <v>0</v>
      </c>
      <c r="BR197" s="666">
        <f t="shared" si="690"/>
        <v>0</v>
      </c>
      <c r="BS197" s="666">
        <f t="shared" si="690"/>
        <v>0</v>
      </c>
      <c r="BT197" s="666">
        <f t="shared" si="690"/>
        <v>0</v>
      </c>
      <c r="BU197" s="666">
        <f t="shared" si="690"/>
        <v>0</v>
      </c>
      <c r="BV197" s="666">
        <f t="shared" si="690"/>
        <v>0</v>
      </c>
      <c r="BW197" s="666">
        <f t="shared" si="690"/>
        <v>0</v>
      </c>
      <c r="BX197" s="666">
        <f t="shared" si="690"/>
        <v>0</v>
      </c>
      <c r="BY197" s="666">
        <f t="shared" si="690"/>
        <v>0</v>
      </c>
      <c r="BZ197" s="666">
        <f t="shared" si="690"/>
        <v>0</v>
      </c>
      <c r="CA197" s="666">
        <f t="shared" si="690"/>
        <v>0</v>
      </c>
      <c r="CB197" s="666">
        <f t="shared" si="690"/>
        <v>0</v>
      </c>
      <c r="CC197" s="666">
        <f t="shared" si="690"/>
        <v>0</v>
      </c>
      <c r="CD197" s="666">
        <f t="shared" si="690"/>
        <v>0</v>
      </c>
      <c r="CE197" s="666">
        <f t="shared" si="690"/>
        <v>0</v>
      </c>
      <c r="CF197" s="666">
        <f t="shared" si="690"/>
        <v>0</v>
      </c>
      <c r="CG197" s="666">
        <f t="shared" si="690"/>
        <v>0</v>
      </c>
      <c r="CH197" s="666">
        <f t="shared" si="690"/>
        <v>0</v>
      </c>
      <c r="CI197" s="666">
        <f t="shared" si="690"/>
        <v>0</v>
      </c>
      <c r="CJ197" s="666">
        <f t="shared" si="690"/>
        <v>0</v>
      </c>
      <c r="CK197" s="666">
        <f t="shared" si="690"/>
        <v>0</v>
      </c>
      <c r="CL197" s="666">
        <f t="shared" si="690"/>
        <v>0</v>
      </c>
      <c r="CM197" s="666">
        <f t="shared" si="690"/>
        <v>0</v>
      </c>
      <c r="CN197" s="666">
        <f t="shared" si="690"/>
        <v>0</v>
      </c>
      <c r="CO197" s="666">
        <f t="shared" si="690"/>
        <v>0</v>
      </c>
      <c r="CP197" s="666">
        <f t="shared" si="690"/>
        <v>0</v>
      </c>
      <c r="CQ197" s="666">
        <f t="shared" si="690"/>
        <v>0</v>
      </c>
      <c r="CR197" s="666">
        <f t="shared" si="690"/>
        <v>0</v>
      </c>
      <c r="CS197" s="666">
        <f t="shared" si="690"/>
        <v>0</v>
      </c>
      <c r="CT197" s="666">
        <f t="shared" si="690"/>
        <v>0</v>
      </c>
      <c r="CU197" s="666">
        <f t="shared" si="690"/>
        <v>0</v>
      </c>
      <c r="CV197" s="666">
        <f t="shared" si="690"/>
        <v>0</v>
      </c>
      <c r="CW197" s="666">
        <f t="shared" si="690"/>
        <v>0</v>
      </c>
      <c r="CX197" s="666">
        <f t="shared" si="690"/>
        <v>0</v>
      </c>
      <c r="CY197" s="666">
        <f t="shared" si="690"/>
        <v>0</v>
      </c>
      <c r="CZ197" s="666">
        <f t="shared" si="690"/>
        <v>0</v>
      </c>
      <c r="DA197" s="666">
        <f t="shared" si="690"/>
        <v>0</v>
      </c>
      <c r="DB197" s="666">
        <f t="shared" si="690"/>
        <v>0</v>
      </c>
      <c r="DC197" s="666">
        <f t="shared" si="690"/>
        <v>0</v>
      </c>
      <c r="DD197" s="666">
        <f t="shared" si="690"/>
        <v>0</v>
      </c>
      <c r="DE197" s="666">
        <f t="shared" si="690"/>
        <v>0</v>
      </c>
      <c r="DF197" s="666">
        <f t="shared" si="690"/>
        <v>0</v>
      </c>
      <c r="DG197" s="666">
        <f t="shared" si="690"/>
        <v>0</v>
      </c>
      <c r="DH197" s="666">
        <f t="shared" si="690"/>
        <v>0</v>
      </c>
      <c r="DI197" s="666">
        <f t="shared" si="690"/>
        <v>0</v>
      </c>
      <c r="DJ197" s="666">
        <f t="shared" si="690"/>
        <v>0</v>
      </c>
      <c r="DK197" s="666">
        <f t="shared" si="690"/>
        <v>0</v>
      </c>
      <c r="DL197" s="666">
        <f t="shared" si="690"/>
        <v>0</v>
      </c>
      <c r="DM197" s="666">
        <f t="shared" si="690"/>
        <v>0</v>
      </c>
      <c r="DN197" s="666">
        <f t="shared" si="690"/>
        <v>0</v>
      </c>
      <c r="DO197" s="666">
        <f t="shared" si="690"/>
        <v>0</v>
      </c>
      <c r="DP197" s="666">
        <f t="shared" si="690"/>
        <v>0</v>
      </c>
      <c r="DQ197" s="666">
        <f t="shared" ref="DQ197:GB197" si="691" xml:space="preserve"> -1 * DQ196</f>
        <v>0</v>
      </c>
      <c r="DR197" s="666">
        <f t="shared" si="691"/>
        <v>0</v>
      </c>
      <c r="DS197" s="666">
        <f t="shared" si="691"/>
        <v>0</v>
      </c>
      <c r="DT197" s="666">
        <f t="shared" si="691"/>
        <v>0</v>
      </c>
      <c r="DU197" s="666">
        <f t="shared" si="691"/>
        <v>0</v>
      </c>
      <c r="DV197" s="666">
        <f t="shared" si="691"/>
        <v>0</v>
      </c>
      <c r="DW197" s="666">
        <f t="shared" si="691"/>
        <v>0</v>
      </c>
      <c r="DX197" s="666">
        <f t="shared" si="691"/>
        <v>0</v>
      </c>
      <c r="DY197" s="666">
        <f t="shared" si="691"/>
        <v>0</v>
      </c>
      <c r="DZ197" s="666">
        <f t="shared" si="691"/>
        <v>0</v>
      </c>
      <c r="EA197" s="666">
        <f t="shared" si="691"/>
        <v>0</v>
      </c>
      <c r="EB197" s="666">
        <f t="shared" si="691"/>
        <v>0</v>
      </c>
      <c r="EC197" s="666">
        <f t="shared" si="691"/>
        <v>0</v>
      </c>
      <c r="ED197" s="666">
        <f t="shared" si="691"/>
        <v>0</v>
      </c>
      <c r="EE197" s="666">
        <f t="shared" si="691"/>
        <v>0</v>
      </c>
      <c r="EF197" s="666">
        <f t="shared" si="691"/>
        <v>0</v>
      </c>
      <c r="EG197" s="666">
        <f t="shared" si="691"/>
        <v>0</v>
      </c>
      <c r="EH197" s="666">
        <f t="shared" si="691"/>
        <v>0</v>
      </c>
      <c r="EI197" s="666">
        <f t="shared" si="691"/>
        <v>0</v>
      </c>
      <c r="EJ197" s="666">
        <f t="shared" si="691"/>
        <v>0</v>
      </c>
      <c r="EK197" s="666">
        <f t="shared" si="691"/>
        <v>0</v>
      </c>
      <c r="EL197" s="666">
        <f t="shared" si="691"/>
        <v>0</v>
      </c>
      <c r="EM197" s="666">
        <f t="shared" si="691"/>
        <v>0</v>
      </c>
      <c r="EN197" s="666">
        <f t="shared" si="691"/>
        <v>0</v>
      </c>
      <c r="EO197" s="666">
        <f t="shared" si="691"/>
        <v>0</v>
      </c>
      <c r="EP197" s="666">
        <f t="shared" si="691"/>
        <v>0</v>
      </c>
      <c r="EQ197" s="666">
        <f t="shared" si="691"/>
        <v>0</v>
      </c>
      <c r="ER197" s="666">
        <f t="shared" si="691"/>
        <v>0</v>
      </c>
      <c r="ES197" s="666">
        <f t="shared" si="691"/>
        <v>0</v>
      </c>
      <c r="ET197" s="666">
        <f t="shared" si="691"/>
        <v>0</v>
      </c>
      <c r="EU197" s="666">
        <f t="shared" si="691"/>
        <v>0</v>
      </c>
      <c r="EV197" s="666">
        <f t="shared" si="691"/>
        <v>0</v>
      </c>
      <c r="EW197" s="666">
        <f t="shared" si="691"/>
        <v>0</v>
      </c>
      <c r="EX197" s="666">
        <f t="shared" si="691"/>
        <v>0</v>
      </c>
      <c r="EY197" s="666">
        <f t="shared" si="691"/>
        <v>0</v>
      </c>
      <c r="EZ197" s="666">
        <f t="shared" si="691"/>
        <v>0</v>
      </c>
      <c r="FA197" s="666">
        <f t="shared" si="691"/>
        <v>0</v>
      </c>
      <c r="FB197" s="666">
        <f t="shared" si="691"/>
        <v>0</v>
      </c>
      <c r="FC197" s="666">
        <f t="shared" si="691"/>
        <v>0</v>
      </c>
      <c r="FD197" s="666">
        <f t="shared" si="691"/>
        <v>0</v>
      </c>
      <c r="FE197" s="666">
        <f t="shared" si="691"/>
        <v>0</v>
      </c>
      <c r="FF197" s="666">
        <f t="shared" si="691"/>
        <v>0</v>
      </c>
      <c r="FG197" s="666">
        <f t="shared" si="691"/>
        <v>0</v>
      </c>
      <c r="FH197" s="666">
        <f t="shared" si="691"/>
        <v>0</v>
      </c>
      <c r="FI197" s="666">
        <f t="shared" si="691"/>
        <v>0</v>
      </c>
      <c r="FJ197" s="666">
        <f t="shared" si="691"/>
        <v>0</v>
      </c>
      <c r="FK197" s="666">
        <f t="shared" si="691"/>
        <v>0</v>
      </c>
      <c r="FL197" s="666">
        <f t="shared" si="691"/>
        <v>0</v>
      </c>
      <c r="FM197" s="666">
        <f t="shared" si="691"/>
        <v>0</v>
      </c>
      <c r="FN197" s="666">
        <f t="shared" si="691"/>
        <v>0</v>
      </c>
      <c r="FO197" s="666">
        <f t="shared" si="691"/>
        <v>0</v>
      </c>
      <c r="FP197" s="666">
        <f t="shared" si="691"/>
        <v>0</v>
      </c>
      <c r="FQ197" s="666">
        <f t="shared" si="691"/>
        <v>0</v>
      </c>
      <c r="FR197" s="666">
        <f t="shared" si="691"/>
        <v>0</v>
      </c>
      <c r="FS197" s="666">
        <f t="shared" si="691"/>
        <v>0</v>
      </c>
      <c r="FT197" s="666">
        <f t="shared" si="691"/>
        <v>0</v>
      </c>
      <c r="FU197" s="666">
        <f t="shared" si="691"/>
        <v>0</v>
      </c>
      <c r="FV197" s="666">
        <f t="shared" si="691"/>
        <v>0</v>
      </c>
      <c r="FW197" s="666">
        <f t="shared" si="691"/>
        <v>0</v>
      </c>
      <c r="FX197" s="666">
        <f t="shared" si="691"/>
        <v>0</v>
      </c>
      <c r="FY197" s="666">
        <f t="shared" si="691"/>
        <v>0</v>
      </c>
      <c r="FZ197" s="666">
        <f t="shared" si="691"/>
        <v>0</v>
      </c>
      <c r="GA197" s="666">
        <f t="shared" si="691"/>
        <v>0</v>
      </c>
      <c r="GB197" s="666">
        <f t="shared" si="691"/>
        <v>0</v>
      </c>
      <c r="GC197" s="666">
        <f t="shared" ref="GC197:GJ197" si="692" xml:space="preserve"> -1 * GC196</f>
        <v>0</v>
      </c>
      <c r="GD197" s="666">
        <f t="shared" si="692"/>
        <v>0</v>
      </c>
      <c r="GE197" s="666">
        <f t="shared" si="692"/>
        <v>0</v>
      </c>
      <c r="GF197" s="666">
        <f t="shared" si="692"/>
        <v>0</v>
      </c>
      <c r="GG197" s="666">
        <f t="shared" si="692"/>
        <v>0</v>
      </c>
      <c r="GH197" s="666">
        <f t="shared" si="692"/>
        <v>0</v>
      </c>
      <c r="GI197" s="666">
        <f t="shared" si="692"/>
        <v>0</v>
      </c>
      <c r="GJ197" s="666">
        <f t="shared" si="692"/>
        <v>0</v>
      </c>
    </row>
    <row r="198" spans="1:192" s="647" customFormat="1" ht="13" customHeight="1" x14ac:dyDescent="0.25">
      <c r="A198" s="526"/>
      <c r="B198" s="526"/>
      <c r="C198" s="526"/>
      <c r="D198" s="526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</row>
    <row r="199" spans="1:192" s="533" customFormat="1" x14ac:dyDescent="0.25">
      <c r="A199" s="223"/>
      <c r="B199" s="223"/>
      <c r="C199" s="224"/>
      <c r="D199" s="225"/>
      <c r="E199" s="414" t="str">
        <f xml:space="preserve"> ConFin!E$158</f>
        <v>Total EBL drawdown including rolled up costs - m</v>
      </c>
      <c r="F199" s="414">
        <f xml:space="preserve"> ConFin!F$158</f>
        <v>90965.413482615302</v>
      </c>
      <c r="G199" s="414" t="str">
        <f xml:space="preserve"> ConFin!G$158</f>
        <v>$ 000s</v>
      </c>
      <c r="H199" s="227"/>
      <c r="I199" s="227"/>
      <c r="J199" s="227"/>
      <c r="K199" s="227"/>
      <c r="L199" s="227"/>
      <c r="M199" s="227"/>
      <c r="N199" s="227"/>
      <c r="O199" s="227"/>
      <c r="P199" s="227"/>
      <c r="Q199" s="227"/>
      <c r="R199" s="227"/>
      <c r="S199" s="227"/>
      <c r="T199" s="227"/>
      <c r="U199" s="227"/>
      <c r="V199" s="227"/>
      <c r="W199" s="227"/>
      <c r="X199" s="227"/>
      <c r="Y199" s="227"/>
      <c r="Z199" s="227"/>
      <c r="AA199" s="227"/>
      <c r="AB199" s="227"/>
      <c r="AC199" s="227"/>
      <c r="AD199" s="227"/>
      <c r="AE199" s="227"/>
      <c r="AF199" s="227"/>
      <c r="AG199" s="227"/>
      <c r="AH199" s="227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  <c r="AW199" s="227"/>
      <c r="AX199" s="227"/>
      <c r="AY199" s="227"/>
      <c r="AZ199" s="227"/>
      <c r="BA199" s="227"/>
      <c r="BB199" s="227"/>
      <c r="BC199" s="227"/>
      <c r="BD199" s="227"/>
      <c r="BE199" s="227"/>
      <c r="BF199" s="227"/>
      <c r="BG199" s="227"/>
      <c r="BH199" s="227"/>
      <c r="BI199" s="227"/>
      <c r="BJ199" s="227"/>
      <c r="BK199" s="227"/>
      <c r="BL199" s="227"/>
      <c r="BM199" s="227"/>
      <c r="BN199" s="227"/>
      <c r="BO199" s="227"/>
      <c r="BP199" s="227"/>
      <c r="BQ199" s="227"/>
      <c r="BR199" s="227"/>
      <c r="BS199" s="227"/>
      <c r="BT199" s="227"/>
      <c r="BU199" s="227"/>
      <c r="BV199" s="227"/>
      <c r="BW199" s="227"/>
      <c r="BX199" s="227"/>
      <c r="BY199" s="227"/>
      <c r="BZ199" s="227"/>
      <c r="CA199" s="227"/>
      <c r="CB199" s="227"/>
      <c r="CC199" s="227"/>
      <c r="CD199" s="227"/>
      <c r="CE199" s="227"/>
      <c r="CF199" s="227"/>
      <c r="CG199" s="227"/>
      <c r="CH199" s="227"/>
      <c r="CI199" s="227"/>
      <c r="CJ199" s="227"/>
      <c r="CK199" s="227"/>
      <c r="CL199" s="227"/>
      <c r="CM199" s="227"/>
      <c r="CN199" s="227"/>
      <c r="CO199" s="227"/>
      <c r="CP199" s="227"/>
      <c r="CQ199" s="227"/>
      <c r="CR199" s="227"/>
      <c r="CS199" s="227"/>
      <c r="CT199" s="227"/>
      <c r="CU199" s="227"/>
      <c r="CV199" s="227"/>
      <c r="CW199" s="227"/>
      <c r="CX199" s="227"/>
      <c r="CY199" s="227"/>
      <c r="CZ199" s="227"/>
      <c r="DA199" s="227"/>
      <c r="DB199" s="227"/>
      <c r="DC199" s="227"/>
      <c r="DD199" s="227"/>
      <c r="DE199" s="227"/>
      <c r="DF199" s="227"/>
      <c r="DG199" s="227"/>
      <c r="DH199" s="227"/>
      <c r="DI199" s="227"/>
      <c r="DJ199" s="227"/>
      <c r="DK199" s="227"/>
      <c r="DL199" s="227"/>
      <c r="DM199" s="227"/>
      <c r="DN199" s="227"/>
      <c r="DO199" s="227"/>
      <c r="DP199" s="227"/>
      <c r="DQ199" s="227"/>
      <c r="DR199" s="227"/>
      <c r="DS199" s="227"/>
      <c r="DT199" s="227"/>
      <c r="DU199" s="227"/>
      <c r="DV199" s="227"/>
      <c r="DW199" s="227"/>
      <c r="DX199" s="227"/>
      <c r="DY199" s="227"/>
      <c r="DZ199" s="227"/>
      <c r="EA199" s="227"/>
      <c r="EB199" s="227"/>
      <c r="EC199" s="227"/>
      <c r="ED199" s="227"/>
      <c r="EE199" s="227"/>
      <c r="EF199" s="227"/>
      <c r="EG199" s="227"/>
      <c r="EH199" s="227"/>
      <c r="EI199" s="227"/>
      <c r="EJ199" s="227"/>
      <c r="EK199" s="227"/>
      <c r="EL199" s="227"/>
      <c r="EM199" s="227"/>
      <c r="EN199" s="227"/>
      <c r="EO199" s="227"/>
      <c r="EP199" s="227"/>
      <c r="EQ199" s="227"/>
      <c r="ER199" s="227"/>
      <c r="ES199" s="227"/>
      <c r="ET199" s="227"/>
      <c r="EU199" s="227"/>
      <c r="EV199" s="227"/>
      <c r="EW199" s="227"/>
      <c r="EX199" s="227"/>
      <c r="EY199" s="227"/>
      <c r="EZ199" s="227"/>
      <c r="FA199" s="227"/>
      <c r="FB199" s="227"/>
      <c r="FC199" s="227"/>
      <c r="FD199" s="227"/>
      <c r="FE199" s="227"/>
      <c r="FF199" s="227"/>
      <c r="FG199" s="227"/>
      <c r="FH199" s="227"/>
      <c r="FI199" s="227"/>
      <c r="FJ199" s="227"/>
      <c r="FK199" s="227"/>
      <c r="FL199" s="227"/>
      <c r="FM199" s="227"/>
      <c r="FN199" s="227"/>
      <c r="FO199" s="227"/>
      <c r="FP199" s="227"/>
      <c r="FQ199" s="227"/>
      <c r="FR199" s="227"/>
      <c r="FS199" s="227"/>
      <c r="FT199" s="227"/>
      <c r="FU199" s="227"/>
      <c r="FV199" s="227"/>
      <c r="FW199" s="227"/>
      <c r="FX199" s="227"/>
      <c r="FY199" s="227"/>
      <c r="FZ199" s="227"/>
      <c r="GA199" s="227"/>
      <c r="GB199" s="227"/>
      <c r="GC199" s="227"/>
      <c r="GD199" s="227"/>
      <c r="GE199" s="227"/>
      <c r="GF199" s="227"/>
      <c r="GG199" s="227"/>
      <c r="GH199" s="227"/>
      <c r="GI199" s="227"/>
      <c r="GJ199" s="227"/>
    </row>
    <row r="200" spans="1:192" s="529" customFormat="1" x14ac:dyDescent="0.25">
      <c r="A200" s="15"/>
      <c r="B200" s="15"/>
      <c r="C200" s="21"/>
      <c r="D200" s="48"/>
      <c r="E200" s="233" t="str">
        <f xml:space="preserve"> Time!E$83</f>
        <v>End of construction period flag</v>
      </c>
      <c r="F200" s="233">
        <f xml:space="preserve"> Time!F$83</f>
        <v>0</v>
      </c>
      <c r="G200" s="233" t="str">
        <f xml:space="preserve"> Time!G$83</f>
        <v>flag</v>
      </c>
      <c r="H200" s="233">
        <f xml:space="preserve"> Time!H$83</f>
        <v>1</v>
      </c>
      <c r="I200" s="233">
        <f xml:space="preserve"> Time!I$83</f>
        <v>0</v>
      </c>
      <c r="J200" s="233">
        <f xml:space="preserve"> Time!J$83</f>
        <v>0</v>
      </c>
      <c r="K200" s="233">
        <f xml:space="preserve"> Time!K$83</f>
        <v>0</v>
      </c>
      <c r="L200" s="233">
        <f xml:space="preserve"> Time!L$83</f>
        <v>0</v>
      </c>
      <c r="M200" s="233">
        <f xml:space="preserve"> Time!M$83</f>
        <v>0</v>
      </c>
      <c r="N200" s="233">
        <f xml:space="preserve"> Time!N$83</f>
        <v>0</v>
      </c>
      <c r="O200" s="233">
        <f xml:space="preserve"> Time!O$83</f>
        <v>0</v>
      </c>
      <c r="P200" s="233">
        <f xml:space="preserve"> Time!P$83</f>
        <v>1</v>
      </c>
      <c r="Q200" s="233">
        <f xml:space="preserve"> Time!Q$83</f>
        <v>0</v>
      </c>
      <c r="R200" s="233">
        <f xml:space="preserve"> Time!R$83</f>
        <v>0</v>
      </c>
      <c r="S200" s="233">
        <f xml:space="preserve"> Time!S$83</f>
        <v>0</v>
      </c>
      <c r="T200" s="233">
        <f xml:space="preserve"> Time!T$83</f>
        <v>0</v>
      </c>
      <c r="U200" s="233">
        <f xml:space="preserve"> Time!U$83</f>
        <v>0</v>
      </c>
      <c r="V200" s="233">
        <f xml:space="preserve"> Time!V$83</f>
        <v>0</v>
      </c>
      <c r="W200" s="233">
        <f xml:space="preserve"> Time!W$83</f>
        <v>0</v>
      </c>
      <c r="X200" s="233">
        <f xml:space="preserve"> Time!X$83</f>
        <v>0</v>
      </c>
      <c r="Y200" s="233">
        <f xml:space="preserve"> Time!Y$83</f>
        <v>0</v>
      </c>
      <c r="Z200" s="233">
        <f xml:space="preserve"> Time!Z$83</f>
        <v>0</v>
      </c>
      <c r="AA200" s="233">
        <f xml:space="preserve"> Time!AA$83</f>
        <v>0</v>
      </c>
      <c r="AB200" s="233">
        <f xml:space="preserve"> Time!AB$83</f>
        <v>0</v>
      </c>
      <c r="AC200" s="233">
        <f xml:space="preserve"> Time!AC$83</f>
        <v>0</v>
      </c>
      <c r="AD200" s="233">
        <f xml:space="preserve"> Time!AD$83</f>
        <v>0</v>
      </c>
      <c r="AE200" s="233">
        <f xml:space="preserve"> Time!AE$83</f>
        <v>0</v>
      </c>
      <c r="AF200" s="233">
        <f xml:space="preserve"> Time!AF$83</f>
        <v>0</v>
      </c>
      <c r="AG200" s="233">
        <f xml:space="preserve"> Time!AG$83</f>
        <v>0</v>
      </c>
      <c r="AH200" s="233">
        <f xml:space="preserve"> Time!AH$83</f>
        <v>0</v>
      </c>
      <c r="AI200" s="233">
        <f xml:space="preserve"> Time!AI$83</f>
        <v>0</v>
      </c>
      <c r="AJ200" s="233">
        <f xml:space="preserve"> Time!AJ$83</f>
        <v>0</v>
      </c>
      <c r="AK200" s="233">
        <f xml:space="preserve"> Time!AK$83</f>
        <v>0</v>
      </c>
      <c r="AL200" s="233">
        <f xml:space="preserve"> Time!AL$83</f>
        <v>0</v>
      </c>
      <c r="AM200" s="233">
        <f xml:space="preserve"> Time!AM$83</f>
        <v>0</v>
      </c>
      <c r="AN200" s="233">
        <f xml:space="preserve"> Time!AN$83</f>
        <v>0</v>
      </c>
      <c r="AO200" s="233">
        <f xml:space="preserve"> Time!AO$83</f>
        <v>0</v>
      </c>
      <c r="AP200" s="233">
        <f xml:space="preserve"> Time!AP$83</f>
        <v>0</v>
      </c>
      <c r="AQ200" s="233">
        <f xml:space="preserve"> Time!AQ$83</f>
        <v>0</v>
      </c>
      <c r="AR200" s="233">
        <f xml:space="preserve"> Time!AR$83</f>
        <v>0</v>
      </c>
      <c r="AS200" s="233">
        <f xml:space="preserve"> Time!AS$83</f>
        <v>0</v>
      </c>
      <c r="AT200" s="233">
        <f xml:space="preserve"> Time!AT$83</f>
        <v>0</v>
      </c>
      <c r="AU200" s="233">
        <f xml:space="preserve"> Time!AU$83</f>
        <v>0</v>
      </c>
      <c r="AV200" s="233">
        <f xml:space="preserve"> Time!AV$83</f>
        <v>0</v>
      </c>
      <c r="AW200" s="233">
        <f xml:space="preserve"> Time!AW$83</f>
        <v>0</v>
      </c>
      <c r="AX200" s="233">
        <f xml:space="preserve"> Time!AX$83</f>
        <v>0</v>
      </c>
      <c r="AY200" s="233">
        <f xml:space="preserve"> Time!AY$83</f>
        <v>0</v>
      </c>
      <c r="AZ200" s="233">
        <f xml:space="preserve"> Time!AZ$83</f>
        <v>0</v>
      </c>
      <c r="BA200" s="233">
        <f xml:space="preserve"> Time!BA$83</f>
        <v>0</v>
      </c>
      <c r="BB200" s="233">
        <f xml:space="preserve"> Time!BB$83</f>
        <v>0</v>
      </c>
      <c r="BC200" s="233">
        <f xml:space="preserve"> Time!BC$83</f>
        <v>0</v>
      </c>
      <c r="BD200" s="233">
        <f xml:space="preserve"> Time!BD$83</f>
        <v>0</v>
      </c>
      <c r="BE200" s="233">
        <f xml:space="preserve"> Time!BE$83</f>
        <v>0</v>
      </c>
      <c r="BF200" s="233">
        <f xml:space="preserve"> Time!BF$83</f>
        <v>0</v>
      </c>
      <c r="BG200" s="233">
        <f xml:space="preserve"> Time!BG$83</f>
        <v>0</v>
      </c>
      <c r="BH200" s="233">
        <f xml:space="preserve"> Time!BH$83</f>
        <v>0</v>
      </c>
      <c r="BI200" s="233">
        <f xml:space="preserve"> Time!BI$83</f>
        <v>0</v>
      </c>
      <c r="BJ200" s="233">
        <f xml:space="preserve"> Time!BJ$83</f>
        <v>0</v>
      </c>
      <c r="BK200" s="233">
        <f xml:space="preserve"> Time!BK$83</f>
        <v>0</v>
      </c>
      <c r="BL200" s="233">
        <f xml:space="preserve"> Time!BL$83</f>
        <v>0</v>
      </c>
      <c r="BM200" s="233">
        <f xml:space="preserve"> Time!BM$83</f>
        <v>0</v>
      </c>
      <c r="BN200" s="233">
        <f xml:space="preserve"> Time!BN$83</f>
        <v>0</v>
      </c>
      <c r="BO200" s="233">
        <f xml:space="preserve"> Time!BO$83</f>
        <v>0</v>
      </c>
      <c r="BP200" s="233">
        <f xml:space="preserve"> Time!BP$83</f>
        <v>0</v>
      </c>
      <c r="BQ200" s="233">
        <f xml:space="preserve"> Time!BQ$83</f>
        <v>0</v>
      </c>
      <c r="BR200" s="233">
        <f xml:space="preserve"> Time!BR$83</f>
        <v>0</v>
      </c>
      <c r="BS200" s="233">
        <f xml:space="preserve"> Time!BS$83</f>
        <v>0</v>
      </c>
      <c r="BT200" s="233">
        <f xml:space="preserve"> Time!BT$83</f>
        <v>0</v>
      </c>
      <c r="BU200" s="233">
        <f xml:space="preserve"> Time!BU$83</f>
        <v>0</v>
      </c>
      <c r="BV200" s="233">
        <f xml:space="preserve"> Time!BV$83</f>
        <v>0</v>
      </c>
      <c r="BW200" s="233">
        <f xml:space="preserve"> Time!BW$83</f>
        <v>0</v>
      </c>
      <c r="BX200" s="233">
        <f xml:space="preserve"> Time!BX$83</f>
        <v>0</v>
      </c>
      <c r="BY200" s="233">
        <f xml:space="preserve"> Time!BY$83</f>
        <v>0</v>
      </c>
      <c r="BZ200" s="233">
        <f xml:space="preserve"> Time!BZ$83</f>
        <v>0</v>
      </c>
      <c r="CA200" s="233">
        <f xml:space="preserve"> Time!CA$83</f>
        <v>0</v>
      </c>
      <c r="CB200" s="233">
        <f xml:space="preserve"> Time!CB$83</f>
        <v>0</v>
      </c>
      <c r="CC200" s="233">
        <f xml:space="preserve"> Time!CC$83</f>
        <v>0</v>
      </c>
      <c r="CD200" s="233">
        <f xml:space="preserve"> Time!CD$83</f>
        <v>0</v>
      </c>
      <c r="CE200" s="233">
        <f xml:space="preserve"> Time!CE$83</f>
        <v>0</v>
      </c>
      <c r="CF200" s="233">
        <f xml:space="preserve"> Time!CF$83</f>
        <v>0</v>
      </c>
      <c r="CG200" s="233">
        <f xml:space="preserve"> Time!CG$83</f>
        <v>0</v>
      </c>
      <c r="CH200" s="233">
        <f xml:space="preserve"> Time!CH$83</f>
        <v>0</v>
      </c>
      <c r="CI200" s="233">
        <f xml:space="preserve"> Time!CI$83</f>
        <v>0</v>
      </c>
      <c r="CJ200" s="233">
        <f xml:space="preserve"> Time!CJ$83</f>
        <v>0</v>
      </c>
      <c r="CK200" s="233">
        <f xml:space="preserve"> Time!CK$83</f>
        <v>0</v>
      </c>
      <c r="CL200" s="233">
        <f xml:space="preserve"> Time!CL$83</f>
        <v>0</v>
      </c>
      <c r="CM200" s="233">
        <f xml:space="preserve"> Time!CM$83</f>
        <v>0</v>
      </c>
      <c r="CN200" s="233">
        <f xml:space="preserve"> Time!CN$83</f>
        <v>0</v>
      </c>
      <c r="CO200" s="233">
        <f xml:space="preserve"> Time!CO$83</f>
        <v>0</v>
      </c>
      <c r="CP200" s="233">
        <f xml:space="preserve"> Time!CP$83</f>
        <v>0</v>
      </c>
      <c r="CQ200" s="233">
        <f xml:space="preserve"> Time!CQ$83</f>
        <v>0</v>
      </c>
      <c r="CR200" s="233">
        <f xml:space="preserve"> Time!CR$83</f>
        <v>0</v>
      </c>
      <c r="CS200" s="233">
        <f xml:space="preserve"> Time!CS$83</f>
        <v>0</v>
      </c>
      <c r="CT200" s="233">
        <f xml:space="preserve"> Time!CT$83</f>
        <v>0</v>
      </c>
      <c r="CU200" s="233">
        <f xml:space="preserve"> Time!CU$83</f>
        <v>0</v>
      </c>
      <c r="CV200" s="233">
        <f xml:space="preserve"> Time!CV$83</f>
        <v>0</v>
      </c>
      <c r="CW200" s="233">
        <f xml:space="preserve"> Time!CW$83</f>
        <v>0</v>
      </c>
      <c r="CX200" s="233">
        <f xml:space="preserve"> Time!CX$83</f>
        <v>0</v>
      </c>
      <c r="CY200" s="233">
        <f xml:space="preserve"> Time!CY$83</f>
        <v>0</v>
      </c>
      <c r="CZ200" s="233">
        <f xml:space="preserve"> Time!CZ$83</f>
        <v>0</v>
      </c>
      <c r="DA200" s="233">
        <f xml:space="preserve"> Time!DA$83</f>
        <v>0</v>
      </c>
      <c r="DB200" s="233">
        <f xml:space="preserve"> Time!DB$83</f>
        <v>0</v>
      </c>
      <c r="DC200" s="233">
        <f xml:space="preserve"> Time!DC$83</f>
        <v>0</v>
      </c>
      <c r="DD200" s="233">
        <f xml:space="preserve"> Time!DD$83</f>
        <v>0</v>
      </c>
      <c r="DE200" s="233">
        <f xml:space="preserve"> Time!DE$83</f>
        <v>0</v>
      </c>
      <c r="DF200" s="233">
        <f xml:space="preserve"> Time!DF$83</f>
        <v>0</v>
      </c>
      <c r="DG200" s="233">
        <f xml:space="preserve"> Time!DG$83</f>
        <v>0</v>
      </c>
      <c r="DH200" s="233">
        <f xml:space="preserve"> Time!DH$83</f>
        <v>0</v>
      </c>
      <c r="DI200" s="233">
        <f xml:space="preserve"> Time!DI$83</f>
        <v>0</v>
      </c>
      <c r="DJ200" s="233">
        <f xml:space="preserve"> Time!DJ$83</f>
        <v>0</v>
      </c>
      <c r="DK200" s="233">
        <f xml:space="preserve"> Time!DK$83</f>
        <v>0</v>
      </c>
      <c r="DL200" s="233">
        <f xml:space="preserve"> Time!DL$83</f>
        <v>0</v>
      </c>
      <c r="DM200" s="233">
        <f xml:space="preserve"> Time!DM$83</f>
        <v>0</v>
      </c>
      <c r="DN200" s="233">
        <f xml:space="preserve"> Time!DN$83</f>
        <v>0</v>
      </c>
      <c r="DO200" s="233">
        <f xml:space="preserve"> Time!DO$83</f>
        <v>0</v>
      </c>
      <c r="DP200" s="233">
        <f xml:space="preserve"> Time!DP$83</f>
        <v>0</v>
      </c>
      <c r="DQ200" s="233">
        <f xml:space="preserve"> Time!DQ$83</f>
        <v>0</v>
      </c>
      <c r="DR200" s="233">
        <f xml:space="preserve"> Time!DR$83</f>
        <v>0</v>
      </c>
      <c r="DS200" s="233">
        <f xml:space="preserve"> Time!DS$83</f>
        <v>0</v>
      </c>
      <c r="DT200" s="233">
        <f xml:space="preserve"> Time!DT$83</f>
        <v>0</v>
      </c>
      <c r="DU200" s="233">
        <f xml:space="preserve"> Time!DU$83</f>
        <v>0</v>
      </c>
      <c r="DV200" s="233">
        <f xml:space="preserve"> Time!DV$83</f>
        <v>0</v>
      </c>
      <c r="DW200" s="233">
        <f xml:space="preserve"> Time!DW$83</f>
        <v>0</v>
      </c>
      <c r="DX200" s="233">
        <f xml:space="preserve"> Time!DX$83</f>
        <v>0</v>
      </c>
      <c r="DY200" s="233">
        <f xml:space="preserve"> Time!DY$83</f>
        <v>0</v>
      </c>
      <c r="DZ200" s="233">
        <f xml:space="preserve"> Time!DZ$83</f>
        <v>0</v>
      </c>
      <c r="EA200" s="233">
        <f xml:space="preserve"> Time!EA$83</f>
        <v>0</v>
      </c>
      <c r="EB200" s="233">
        <f xml:space="preserve"> Time!EB$83</f>
        <v>0</v>
      </c>
      <c r="EC200" s="233">
        <f xml:space="preserve"> Time!EC$83</f>
        <v>0</v>
      </c>
      <c r="ED200" s="233">
        <f xml:space="preserve"> Time!ED$83</f>
        <v>0</v>
      </c>
      <c r="EE200" s="233">
        <f xml:space="preserve"> Time!EE$83</f>
        <v>0</v>
      </c>
      <c r="EF200" s="233">
        <f xml:space="preserve"> Time!EF$83</f>
        <v>0</v>
      </c>
      <c r="EG200" s="233">
        <f xml:space="preserve"> Time!EG$83</f>
        <v>0</v>
      </c>
      <c r="EH200" s="233">
        <f xml:space="preserve"> Time!EH$83</f>
        <v>0</v>
      </c>
      <c r="EI200" s="233">
        <f xml:space="preserve"> Time!EI$83</f>
        <v>0</v>
      </c>
      <c r="EJ200" s="233">
        <f xml:space="preserve"> Time!EJ$83</f>
        <v>0</v>
      </c>
      <c r="EK200" s="233">
        <f xml:space="preserve"> Time!EK$83</f>
        <v>0</v>
      </c>
      <c r="EL200" s="233">
        <f xml:space="preserve"> Time!EL$83</f>
        <v>0</v>
      </c>
      <c r="EM200" s="233">
        <f xml:space="preserve"> Time!EM$83</f>
        <v>0</v>
      </c>
      <c r="EN200" s="233">
        <f xml:space="preserve"> Time!EN$83</f>
        <v>0</v>
      </c>
      <c r="EO200" s="233">
        <f xml:space="preserve"> Time!EO$83</f>
        <v>0</v>
      </c>
      <c r="EP200" s="233">
        <f xml:space="preserve"> Time!EP$83</f>
        <v>0</v>
      </c>
      <c r="EQ200" s="233">
        <f xml:space="preserve"> Time!EQ$83</f>
        <v>0</v>
      </c>
      <c r="ER200" s="233">
        <f xml:space="preserve"> Time!ER$83</f>
        <v>0</v>
      </c>
      <c r="ES200" s="233">
        <f xml:space="preserve"> Time!ES$83</f>
        <v>0</v>
      </c>
      <c r="ET200" s="233">
        <f xml:space="preserve"> Time!ET$83</f>
        <v>0</v>
      </c>
      <c r="EU200" s="233">
        <f xml:space="preserve"> Time!EU$83</f>
        <v>0</v>
      </c>
      <c r="EV200" s="233">
        <f xml:space="preserve"> Time!EV$83</f>
        <v>0</v>
      </c>
      <c r="EW200" s="233">
        <f xml:space="preserve"> Time!EW$83</f>
        <v>0</v>
      </c>
      <c r="EX200" s="233">
        <f xml:space="preserve"> Time!EX$83</f>
        <v>0</v>
      </c>
      <c r="EY200" s="233">
        <f xml:space="preserve"> Time!EY$83</f>
        <v>0</v>
      </c>
      <c r="EZ200" s="233">
        <f xml:space="preserve"> Time!EZ$83</f>
        <v>0</v>
      </c>
      <c r="FA200" s="233">
        <f xml:space="preserve"> Time!FA$83</f>
        <v>0</v>
      </c>
      <c r="FB200" s="233">
        <f xml:space="preserve"> Time!FB$83</f>
        <v>0</v>
      </c>
      <c r="FC200" s="233">
        <f xml:space="preserve"> Time!FC$83</f>
        <v>0</v>
      </c>
      <c r="FD200" s="233">
        <f xml:space="preserve"> Time!FD$83</f>
        <v>0</v>
      </c>
      <c r="FE200" s="233">
        <f xml:space="preserve"> Time!FE$83</f>
        <v>0</v>
      </c>
      <c r="FF200" s="233">
        <f xml:space="preserve"> Time!FF$83</f>
        <v>0</v>
      </c>
      <c r="FG200" s="233">
        <f xml:space="preserve"> Time!FG$83</f>
        <v>0</v>
      </c>
      <c r="FH200" s="233">
        <f xml:space="preserve"> Time!FH$83</f>
        <v>0</v>
      </c>
      <c r="FI200" s="233">
        <f xml:space="preserve"> Time!FI$83</f>
        <v>0</v>
      </c>
      <c r="FJ200" s="233">
        <f xml:space="preserve"> Time!FJ$83</f>
        <v>0</v>
      </c>
      <c r="FK200" s="233">
        <f xml:space="preserve"> Time!FK$83</f>
        <v>0</v>
      </c>
      <c r="FL200" s="233">
        <f xml:space="preserve"> Time!FL$83</f>
        <v>0</v>
      </c>
      <c r="FM200" s="233">
        <f xml:space="preserve"> Time!FM$83</f>
        <v>0</v>
      </c>
      <c r="FN200" s="233">
        <f xml:space="preserve"> Time!FN$83</f>
        <v>0</v>
      </c>
      <c r="FO200" s="233">
        <f xml:space="preserve"> Time!FO$83</f>
        <v>0</v>
      </c>
      <c r="FP200" s="233">
        <f xml:space="preserve"> Time!FP$83</f>
        <v>0</v>
      </c>
      <c r="FQ200" s="233">
        <f xml:space="preserve"> Time!FQ$83</f>
        <v>0</v>
      </c>
      <c r="FR200" s="233">
        <f xml:space="preserve"> Time!FR$83</f>
        <v>0</v>
      </c>
      <c r="FS200" s="233">
        <f xml:space="preserve"> Time!FS$83</f>
        <v>0</v>
      </c>
      <c r="FT200" s="233">
        <f xml:space="preserve"> Time!FT$83</f>
        <v>0</v>
      </c>
      <c r="FU200" s="233">
        <f xml:space="preserve"> Time!FU$83</f>
        <v>0</v>
      </c>
      <c r="FV200" s="233">
        <f xml:space="preserve"> Time!FV$83</f>
        <v>0</v>
      </c>
      <c r="FW200" s="233">
        <f xml:space="preserve"> Time!FW$83</f>
        <v>0</v>
      </c>
      <c r="FX200" s="233">
        <f xml:space="preserve"> Time!FX$83</f>
        <v>0</v>
      </c>
      <c r="FY200" s="233">
        <f xml:space="preserve"> Time!FY$83</f>
        <v>0</v>
      </c>
      <c r="FZ200" s="233">
        <f xml:space="preserve"> Time!FZ$83</f>
        <v>0</v>
      </c>
      <c r="GA200" s="233">
        <f xml:space="preserve"> Time!GA$83</f>
        <v>0</v>
      </c>
      <c r="GB200" s="233">
        <f xml:space="preserve"> Time!GB$83</f>
        <v>0</v>
      </c>
      <c r="GC200" s="233">
        <f xml:space="preserve"> Time!GC$83</f>
        <v>0</v>
      </c>
      <c r="GD200" s="233">
        <f xml:space="preserve"> Time!GD$83</f>
        <v>0</v>
      </c>
      <c r="GE200" s="233">
        <f xml:space="preserve"> Time!GE$83</f>
        <v>0</v>
      </c>
      <c r="GF200" s="233">
        <f xml:space="preserve"> Time!GF$83</f>
        <v>0</v>
      </c>
      <c r="GG200" s="233">
        <f xml:space="preserve"> Time!GG$83</f>
        <v>0</v>
      </c>
      <c r="GH200" s="233">
        <f xml:space="preserve"> Time!GH$83</f>
        <v>0</v>
      </c>
      <c r="GI200" s="233">
        <f xml:space="preserve"> Time!GI$83</f>
        <v>0</v>
      </c>
      <c r="GJ200" s="233">
        <f xml:space="preserve"> Time!GJ$83</f>
        <v>0</v>
      </c>
    </row>
    <row r="201" spans="1:192" s="529" customFormat="1" x14ac:dyDescent="0.25">
      <c r="A201" s="15"/>
      <c r="B201" s="15"/>
      <c r="C201" s="21"/>
      <c r="D201" s="48"/>
      <c r="E201" s="221"/>
      <c r="F201" s="221"/>
      <c r="G201" s="221"/>
      <c r="H201" s="221"/>
      <c r="I201" s="38"/>
      <c r="J201" s="221"/>
      <c r="K201" s="221"/>
      <c r="L201" s="221"/>
      <c r="M201" s="221"/>
      <c r="N201" s="221"/>
      <c r="O201" s="221"/>
      <c r="P201" s="221"/>
      <c r="Q201" s="221"/>
      <c r="R201" s="221"/>
      <c r="S201" s="221"/>
      <c r="T201" s="221"/>
      <c r="U201" s="221"/>
      <c r="V201" s="221"/>
      <c r="W201" s="221"/>
      <c r="X201" s="221"/>
      <c r="Y201" s="221"/>
      <c r="Z201" s="221"/>
      <c r="AA201" s="221"/>
      <c r="AB201" s="221"/>
      <c r="AC201" s="221"/>
      <c r="AD201" s="221"/>
      <c r="AE201" s="221"/>
      <c r="AF201" s="221"/>
      <c r="AG201" s="221"/>
      <c r="AH201" s="221"/>
      <c r="AI201" s="221"/>
      <c r="AJ201" s="221"/>
      <c r="AK201" s="221"/>
      <c r="AL201" s="221"/>
      <c r="AM201" s="221"/>
      <c r="AN201" s="221"/>
      <c r="AO201" s="221"/>
      <c r="AP201" s="221"/>
      <c r="AQ201" s="221"/>
      <c r="AR201" s="221"/>
      <c r="AS201" s="221"/>
      <c r="AT201" s="221"/>
      <c r="AU201" s="221"/>
      <c r="AV201" s="221"/>
      <c r="AW201" s="221"/>
      <c r="AX201" s="221"/>
      <c r="AY201" s="221"/>
      <c r="AZ201" s="221"/>
      <c r="BA201" s="221"/>
      <c r="BB201" s="221"/>
      <c r="BC201" s="221"/>
      <c r="BD201" s="221"/>
      <c r="BE201" s="221"/>
      <c r="BF201" s="221"/>
      <c r="BG201" s="221"/>
      <c r="BH201" s="221"/>
      <c r="BI201" s="221"/>
      <c r="BJ201" s="221"/>
      <c r="BK201" s="221"/>
      <c r="BL201" s="221"/>
      <c r="BM201" s="221"/>
      <c r="BN201" s="221"/>
      <c r="BO201" s="221"/>
      <c r="BP201" s="221"/>
      <c r="BQ201" s="221"/>
      <c r="BR201" s="221"/>
      <c r="BS201" s="221"/>
      <c r="BT201" s="221"/>
      <c r="BU201" s="221"/>
      <c r="BV201" s="221"/>
      <c r="BW201" s="221"/>
      <c r="BX201" s="221"/>
      <c r="BY201" s="221"/>
      <c r="BZ201" s="221"/>
      <c r="CA201" s="221"/>
      <c r="CB201" s="221"/>
      <c r="CC201" s="221"/>
      <c r="CD201" s="221"/>
      <c r="CE201" s="221"/>
      <c r="CF201" s="221"/>
      <c r="CG201" s="221"/>
      <c r="CH201" s="221"/>
      <c r="CI201" s="221"/>
      <c r="CJ201" s="221"/>
      <c r="CK201" s="221"/>
      <c r="CL201" s="221"/>
      <c r="CM201" s="221"/>
      <c r="CN201" s="221"/>
      <c r="CO201" s="221"/>
      <c r="CP201" s="221"/>
      <c r="CQ201" s="221"/>
      <c r="CR201" s="221"/>
      <c r="CS201" s="221"/>
      <c r="CT201" s="221"/>
      <c r="CU201" s="221"/>
      <c r="CV201" s="221"/>
      <c r="CW201" s="221"/>
      <c r="CX201" s="221"/>
      <c r="CY201" s="221"/>
      <c r="CZ201" s="221"/>
      <c r="DA201" s="221"/>
      <c r="DB201" s="221"/>
      <c r="DC201" s="221"/>
      <c r="DD201" s="221"/>
      <c r="DE201" s="221"/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221"/>
      <c r="DP201" s="221"/>
      <c r="DQ201" s="221"/>
      <c r="DR201" s="221"/>
      <c r="DS201" s="221"/>
      <c r="DT201" s="221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221"/>
      <c r="EE201" s="221"/>
      <c r="EF201" s="221"/>
      <c r="EG201" s="221"/>
      <c r="EH201" s="221"/>
      <c r="EI201" s="221"/>
      <c r="EJ201" s="221"/>
      <c r="EK201" s="221"/>
      <c r="EL201" s="221"/>
      <c r="EM201" s="221"/>
      <c r="EN201" s="221"/>
      <c r="EO201" s="221"/>
      <c r="EP201" s="221"/>
      <c r="EQ201" s="221"/>
      <c r="ER201" s="221"/>
      <c r="ES201" s="221"/>
      <c r="ET201" s="221"/>
      <c r="EU201" s="221"/>
      <c r="EV201" s="221"/>
      <c r="EW201" s="221"/>
      <c r="EX201" s="221"/>
      <c r="EY201" s="221"/>
      <c r="EZ201" s="221"/>
      <c r="FA201" s="221"/>
      <c r="FB201" s="221"/>
      <c r="FC201" s="221"/>
      <c r="FD201" s="221"/>
      <c r="FE201" s="221"/>
      <c r="FF201" s="221"/>
      <c r="FG201" s="221"/>
      <c r="FH201" s="221"/>
      <c r="FI201" s="221"/>
      <c r="FJ201" s="221"/>
      <c r="FK201" s="221"/>
      <c r="FL201" s="221"/>
      <c r="FM201" s="221"/>
      <c r="FN201" s="221"/>
      <c r="FO201" s="221"/>
      <c r="FP201" s="221"/>
      <c r="FQ201" s="221"/>
      <c r="FR201" s="221"/>
      <c r="FS201" s="221"/>
      <c r="FT201" s="221"/>
      <c r="FU201" s="221"/>
      <c r="FV201" s="221"/>
      <c r="FW201" s="221"/>
      <c r="FX201" s="221"/>
      <c r="FY201" s="221"/>
      <c r="FZ201" s="221"/>
      <c r="GA201" s="221"/>
      <c r="GB201" s="221"/>
      <c r="GC201" s="221"/>
      <c r="GD201" s="221"/>
      <c r="GE201" s="221"/>
      <c r="GF201" s="221"/>
      <c r="GG201" s="221"/>
      <c r="GH201" s="221"/>
      <c r="GI201" s="221"/>
      <c r="GJ201" s="221"/>
    </row>
    <row r="202" spans="1:192" s="680" customFormat="1" ht="13" customHeight="1" x14ac:dyDescent="0.25">
      <c r="A202" s="573"/>
      <c r="B202" s="573"/>
      <c r="C202" s="573"/>
      <c r="D202" s="573"/>
      <c r="E202" s="682" t="s">
        <v>573</v>
      </c>
      <c r="F202" s="529"/>
      <c r="G202" s="682" t="str">
        <f>SMU</f>
        <v>$ 000s</v>
      </c>
      <c r="H202" s="529"/>
      <c r="I202" s="529"/>
      <c r="J202" s="682">
        <f t="shared" ref="J202:AO202" si="693">I206</f>
        <v>0</v>
      </c>
      <c r="K202" s="682">
        <f t="shared" si="693"/>
        <v>0</v>
      </c>
      <c r="L202" s="682">
        <f t="shared" si="693"/>
        <v>0</v>
      </c>
      <c r="M202" s="682">
        <f t="shared" si="693"/>
        <v>37329.833391779117</v>
      </c>
      <c r="N202" s="682">
        <f t="shared" si="693"/>
        <v>86902.500517547174</v>
      </c>
      <c r="O202" s="682">
        <f t="shared" si="693"/>
        <v>88229.541510516065</v>
      </c>
      <c r="P202" s="682">
        <f t="shared" si="693"/>
        <v>89596.088575423797</v>
      </c>
      <c r="Q202" s="682">
        <f t="shared" si="693"/>
        <v>0</v>
      </c>
      <c r="R202" s="682">
        <f t="shared" si="693"/>
        <v>0</v>
      </c>
      <c r="S202" s="682">
        <f t="shared" si="693"/>
        <v>0</v>
      </c>
      <c r="T202" s="682">
        <f t="shared" si="693"/>
        <v>0</v>
      </c>
      <c r="U202" s="682">
        <f t="shared" si="693"/>
        <v>0</v>
      </c>
      <c r="V202" s="682">
        <f t="shared" si="693"/>
        <v>0</v>
      </c>
      <c r="W202" s="682">
        <f t="shared" si="693"/>
        <v>0</v>
      </c>
      <c r="X202" s="682">
        <f t="shared" si="693"/>
        <v>0</v>
      </c>
      <c r="Y202" s="682">
        <f t="shared" si="693"/>
        <v>0</v>
      </c>
      <c r="Z202" s="682">
        <f t="shared" si="693"/>
        <v>0</v>
      </c>
      <c r="AA202" s="682">
        <f t="shared" si="693"/>
        <v>0</v>
      </c>
      <c r="AB202" s="682">
        <f t="shared" si="693"/>
        <v>0</v>
      </c>
      <c r="AC202" s="682">
        <f t="shared" si="693"/>
        <v>0</v>
      </c>
      <c r="AD202" s="682">
        <f t="shared" si="693"/>
        <v>0</v>
      </c>
      <c r="AE202" s="682">
        <f t="shared" si="693"/>
        <v>0</v>
      </c>
      <c r="AF202" s="682">
        <f t="shared" si="693"/>
        <v>0</v>
      </c>
      <c r="AG202" s="682">
        <f t="shared" si="693"/>
        <v>0</v>
      </c>
      <c r="AH202" s="682">
        <f t="shared" si="693"/>
        <v>0</v>
      </c>
      <c r="AI202" s="682">
        <f t="shared" si="693"/>
        <v>0</v>
      </c>
      <c r="AJ202" s="682">
        <f t="shared" si="693"/>
        <v>0</v>
      </c>
      <c r="AK202" s="682">
        <f t="shared" si="693"/>
        <v>0</v>
      </c>
      <c r="AL202" s="682">
        <f t="shared" si="693"/>
        <v>0</v>
      </c>
      <c r="AM202" s="682">
        <f t="shared" si="693"/>
        <v>0</v>
      </c>
      <c r="AN202" s="682">
        <f t="shared" si="693"/>
        <v>0</v>
      </c>
      <c r="AO202" s="682">
        <f t="shared" si="693"/>
        <v>0</v>
      </c>
      <c r="AP202" s="682">
        <f t="shared" ref="AP202:BD202" si="694">AO206</f>
        <v>0</v>
      </c>
      <c r="AQ202" s="682">
        <f t="shared" si="694"/>
        <v>0</v>
      </c>
      <c r="AR202" s="682">
        <f t="shared" si="694"/>
        <v>0</v>
      </c>
      <c r="AS202" s="682">
        <f t="shared" si="694"/>
        <v>0</v>
      </c>
      <c r="AT202" s="682">
        <f t="shared" si="694"/>
        <v>0</v>
      </c>
      <c r="AU202" s="682">
        <f t="shared" si="694"/>
        <v>0</v>
      </c>
      <c r="AV202" s="682">
        <f t="shared" si="694"/>
        <v>0</v>
      </c>
      <c r="AW202" s="682">
        <f t="shared" si="694"/>
        <v>0</v>
      </c>
      <c r="AX202" s="682">
        <f t="shared" si="694"/>
        <v>0</v>
      </c>
      <c r="AY202" s="682">
        <f t="shared" si="694"/>
        <v>0</v>
      </c>
      <c r="AZ202" s="682">
        <f t="shared" si="694"/>
        <v>0</v>
      </c>
      <c r="BA202" s="682">
        <f t="shared" si="694"/>
        <v>0</v>
      </c>
      <c r="BB202" s="682">
        <f t="shared" si="694"/>
        <v>0</v>
      </c>
      <c r="BC202" s="682">
        <f t="shared" si="694"/>
        <v>0</v>
      </c>
      <c r="BD202" s="682">
        <f t="shared" si="694"/>
        <v>0</v>
      </c>
      <c r="BE202" s="682">
        <f t="shared" ref="BE202" si="695">BD206</f>
        <v>0</v>
      </c>
      <c r="BF202" s="682">
        <f t="shared" ref="BF202" si="696">BE206</f>
        <v>0</v>
      </c>
      <c r="BG202" s="682">
        <f t="shared" ref="BG202" si="697">BF206</f>
        <v>0</v>
      </c>
      <c r="BH202" s="682">
        <f t="shared" ref="BH202" si="698">BG206</f>
        <v>0</v>
      </c>
      <c r="BI202" s="682">
        <f t="shared" ref="BI202" si="699">BH206</f>
        <v>0</v>
      </c>
      <c r="BJ202" s="682">
        <f t="shared" ref="BJ202" si="700">BI206</f>
        <v>0</v>
      </c>
      <c r="BK202" s="682">
        <f t="shared" ref="BK202" si="701">BJ206</f>
        <v>0</v>
      </c>
      <c r="BL202" s="682">
        <f t="shared" ref="BL202" si="702">BK206</f>
        <v>0</v>
      </c>
      <c r="BM202" s="682">
        <f t="shared" ref="BM202" si="703">BL206</f>
        <v>0</v>
      </c>
      <c r="BN202" s="682">
        <f t="shared" ref="BN202" si="704">BM206</f>
        <v>0</v>
      </c>
      <c r="BO202" s="682">
        <f t="shared" ref="BO202" si="705">BN206</f>
        <v>0</v>
      </c>
      <c r="BP202" s="682">
        <f t="shared" ref="BP202" si="706">BO206</f>
        <v>0</v>
      </c>
      <c r="BQ202" s="682">
        <f t="shared" ref="BQ202" si="707">BP206</f>
        <v>0</v>
      </c>
      <c r="BR202" s="682">
        <f t="shared" ref="BR202" si="708">BQ206</f>
        <v>0</v>
      </c>
      <c r="BS202" s="682">
        <f t="shared" ref="BS202" si="709">BR206</f>
        <v>0</v>
      </c>
      <c r="BT202" s="682">
        <f t="shared" ref="BT202" si="710">BS206</f>
        <v>0</v>
      </c>
      <c r="BU202" s="682">
        <f t="shared" ref="BU202" si="711">BT206</f>
        <v>0</v>
      </c>
      <c r="BV202" s="682">
        <f t="shared" ref="BV202" si="712">BU206</f>
        <v>0</v>
      </c>
      <c r="BW202" s="682">
        <f t="shared" ref="BW202" si="713">BV206</f>
        <v>0</v>
      </c>
      <c r="BX202" s="682">
        <f t="shared" ref="BX202" si="714">BW206</f>
        <v>0</v>
      </c>
      <c r="BY202" s="682">
        <f t="shared" ref="BY202" si="715">BX206</f>
        <v>0</v>
      </c>
      <c r="BZ202" s="682">
        <f t="shared" ref="BZ202" si="716">BY206</f>
        <v>0</v>
      </c>
      <c r="CA202" s="682">
        <f t="shared" ref="CA202" si="717">BZ206</f>
        <v>0</v>
      </c>
      <c r="CB202" s="682">
        <f t="shared" ref="CB202" si="718">CA206</f>
        <v>0</v>
      </c>
      <c r="CC202" s="682">
        <f t="shared" ref="CC202" si="719">CB206</f>
        <v>0</v>
      </c>
      <c r="CD202" s="682">
        <f t="shared" ref="CD202" si="720">CC206</f>
        <v>0</v>
      </c>
      <c r="CE202" s="682">
        <f t="shared" ref="CE202" si="721">CD206</f>
        <v>0</v>
      </c>
      <c r="CF202" s="682">
        <f t="shared" ref="CF202" si="722">CE206</f>
        <v>0</v>
      </c>
      <c r="CG202" s="682">
        <f t="shared" ref="CG202" si="723">CF206</f>
        <v>0</v>
      </c>
      <c r="CH202" s="682">
        <f t="shared" ref="CH202" si="724">CG206</f>
        <v>0</v>
      </c>
      <c r="CI202" s="682">
        <f t="shared" ref="CI202" si="725">CH206</f>
        <v>0</v>
      </c>
      <c r="CJ202" s="682">
        <f t="shared" ref="CJ202" si="726">CI206</f>
        <v>0</v>
      </c>
      <c r="CK202" s="682">
        <f t="shared" ref="CK202" si="727">CJ206</f>
        <v>0</v>
      </c>
      <c r="CL202" s="682">
        <f t="shared" ref="CL202" si="728">CK206</f>
        <v>0</v>
      </c>
      <c r="CM202" s="682">
        <f t="shared" ref="CM202" si="729">CL206</f>
        <v>0</v>
      </c>
      <c r="CN202" s="682">
        <f t="shared" ref="CN202" si="730">CM206</f>
        <v>0</v>
      </c>
      <c r="CO202" s="682">
        <f t="shared" ref="CO202" si="731">CN206</f>
        <v>0</v>
      </c>
      <c r="CP202" s="682">
        <f t="shared" ref="CP202" si="732">CO206</f>
        <v>0</v>
      </c>
      <c r="CQ202" s="682">
        <f t="shared" ref="CQ202" si="733">CP206</f>
        <v>0</v>
      </c>
      <c r="CR202" s="682">
        <f t="shared" ref="CR202" si="734">CQ206</f>
        <v>0</v>
      </c>
      <c r="CS202" s="682">
        <f t="shared" ref="CS202" si="735">CR206</f>
        <v>0</v>
      </c>
      <c r="CT202" s="682">
        <f t="shared" ref="CT202" si="736">CS206</f>
        <v>0</v>
      </c>
      <c r="CU202" s="682">
        <f t="shared" ref="CU202" si="737">CT206</f>
        <v>0</v>
      </c>
      <c r="CV202" s="682">
        <f t="shared" ref="CV202" si="738">CU206</f>
        <v>0</v>
      </c>
      <c r="CW202" s="682">
        <f t="shared" ref="CW202" si="739">CV206</f>
        <v>0</v>
      </c>
      <c r="CX202" s="682">
        <f t="shared" ref="CX202" si="740">CW206</f>
        <v>0</v>
      </c>
      <c r="CY202" s="682">
        <f t="shared" ref="CY202" si="741">CX206</f>
        <v>0</v>
      </c>
      <c r="CZ202" s="682">
        <f t="shared" ref="CZ202" si="742">CY206</f>
        <v>0</v>
      </c>
      <c r="DA202" s="682">
        <f t="shared" ref="DA202" si="743">CZ206</f>
        <v>0</v>
      </c>
      <c r="DB202" s="682">
        <f t="shared" ref="DB202" si="744">DA206</f>
        <v>0</v>
      </c>
      <c r="DC202" s="682">
        <f t="shared" ref="DC202" si="745">DB206</f>
        <v>0</v>
      </c>
      <c r="DD202" s="682">
        <f t="shared" ref="DD202" si="746">DC206</f>
        <v>0</v>
      </c>
      <c r="DE202" s="682">
        <f t="shared" ref="DE202" si="747">DD206</f>
        <v>0</v>
      </c>
      <c r="DF202" s="682">
        <f t="shared" ref="DF202" si="748">DE206</f>
        <v>0</v>
      </c>
      <c r="DG202" s="682">
        <f t="shared" ref="DG202" si="749">DF206</f>
        <v>0</v>
      </c>
      <c r="DH202" s="682">
        <f t="shared" ref="DH202" si="750">DG206</f>
        <v>0</v>
      </c>
      <c r="DI202" s="682">
        <f t="shared" ref="DI202" si="751">DH206</f>
        <v>0</v>
      </c>
      <c r="DJ202" s="682">
        <f t="shared" ref="DJ202" si="752">DI206</f>
        <v>0</v>
      </c>
      <c r="DK202" s="682">
        <f t="shared" ref="DK202" si="753">DJ206</f>
        <v>0</v>
      </c>
      <c r="DL202" s="682">
        <f t="shared" ref="DL202" si="754">DK206</f>
        <v>0</v>
      </c>
      <c r="DM202" s="682">
        <f t="shared" ref="DM202" si="755">DL206</f>
        <v>0</v>
      </c>
      <c r="DN202" s="682">
        <f t="shared" ref="DN202" si="756">DM206</f>
        <v>0</v>
      </c>
      <c r="DO202" s="682">
        <f t="shared" ref="DO202" si="757">DN206</f>
        <v>0</v>
      </c>
      <c r="DP202" s="682">
        <f t="shared" ref="DP202" si="758">DO206</f>
        <v>0</v>
      </c>
      <c r="DQ202" s="682">
        <f t="shared" ref="DQ202" si="759">DP206</f>
        <v>0</v>
      </c>
      <c r="DR202" s="682">
        <f t="shared" ref="DR202" si="760">DQ206</f>
        <v>0</v>
      </c>
      <c r="DS202" s="682">
        <f t="shared" ref="DS202" si="761">DR206</f>
        <v>0</v>
      </c>
      <c r="DT202" s="682">
        <f t="shared" ref="DT202" si="762">DS206</f>
        <v>0</v>
      </c>
      <c r="DU202" s="682">
        <f t="shared" ref="DU202" si="763">DT206</f>
        <v>0</v>
      </c>
      <c r="DV202" s="682">
        <f t="shared" ref="DV202" si="764">DU206</f>
        <v>0</v>
      </c>
      <c r="DW202" s="682">
        <f t="shared" ref="DW202" si="765">DV206</f>
        <v>0</v>
      </c>
      <c r="DX202" s="682">
        <f t="shared" ref="DX202" si="766">DW206</f>
        <v>0</v>
      </c>
      <c r="DY202" s="682">
        <f t="shared" ref="DY202" si="767">DX206</f>
        <v>0</v>
      </c>
      <c r="DZ202" s="682">
        <f t="shared" ref="DZ202" si="768">DY206</f>
        <v>0</v>
      </c>
      <c r="EA202" s="682">
        <f t="shared" ref="EA202" si="769">DZ206</f>
        <v>0</v>
      </c>
      <c r="EB202" s="682">
        <f t="shared" ref="EB202" si="770">EA206</f>
        <v>0</v>
      </c>
      <c r="EC202" s="682">
        <f t="shared" ref="EC202" si="771">EB206</f>
        <v>0</v>
      </c>
      <c r="ED202" s="682">
        <f t="shared" ref="ED202" si="772">EC206</f>
        <v>0</v>
      </c>
      <c r="EE202" s="682">
        <f t="shared" ref="EE202" si="773">ED206</f>
        <v>0</v>
      </c>
      <c r="EF202" s="682">
        <f t="shared" ref="EF202" si="774">EE206</f>
        <v>0</v>
      </c>
      <c r="EG202" s="682">
        <f t="shared" ref="EG202" si="775">EF206</f>
        <v>0</v>
      </c>
      <c r="EH202" s="682">
        <f t="shared" ref="EH202" si="776">EG206</f>
        <v>0</v>
      </c>
      <c r="EI202" s="682">
        <f t="shared" ref="EI202" si="777">EH206</f>
        <v>0</v>
      </c>
      <c r="EJ202" s="682">
        <f t="shared" ref="EJ202" si="778">EI206</f>
        <v>0</v>
      </c>
      <c r="EK202" s="682">
        <f t="shared" ref="EK202" si="779">EJ206</f>
        <v>0</v>
      </c>
      <c r="EL202" s="682">
        <f t="shared" ref="EL202" si="780">EK206</f>
        <v>0</v>
      </c>
      <c r="EM202" s="682">
        <f t="shared" ref="EM202" si="781">EL206</f>
        <v>0</v>
      </c>
      <c r="EN202" s="682">
        <f t="shared" ref="EN202" si="782">EM206</f>
        <v>0</v>
      </c>
      <c r="EO202" s="682">
        <f t="shared" ref="EO202" si="783">EN206</f>
        <v>0</v>
      </c>
      <c r="EP202" s="682">
        <f t="shared" ref="EP202" si="784">EO206</f>
        <v>0</v>
      </c>
      <c r="EQ202" s="682">
        <f t="shared" ref="EQ202" si="785">EP206</f>
        <v>0</v>
      </c>
      <c r="ER202" s="682">
        <f t="shared" ref="ER202" si="786">EQ206</f>
        <v>0</v>
      </c>
      <c r="ES202" s="682">
        <f t="shared" ref="ES202" si="787">ER206</f>
        <v>0</v>
      </c>
      <c r="ET202" s="682">
        <f t="shared" ref="ET202" si="788">ES206</f>
        <v>0</v>
      </c>
      <c r="EU202" s="682">
        <f t="shared" ref="EU202" si="789">ET206</f>
        <v>0</v>
      </c>
      <c r="EV202" s="682">
        <f t="shared" ref="EV202" si="790">EU206</f>
        <v>0</v>
      </c>
      <c r="EW202" s="682">
        <f t="shared" ref="EW202" si="791">EV206</f>
        <v>0</v>
      </c>
      <c r="EX202" s="682">
        <f t="shared" ref="EX202" si="792">EW206</f>
        <v>0</v>
      </c>
      <c r="EY202" s="682">
        <f t="shared" ref="EY202" si="793">EX206</f>
        <v>0</v>
      </c>
      <c r="EZ202" s="682">
        <f t="shared" ref="EZ202" si="794">EY206</f>
        <v>0</v>
      </c>
      <c r="FA202" s="682">
        <f t="shared" ref="FA202" si="795">EZ206</f>
        <v>0</v>
      </c>
      <c r="FB202" s="682">
        <f t="shared" ref="FB202" si="796">FA206</f>
        <v>0</v>
      </c>
      <c r="FC202" s="682">
        <f t="shared" ref="FC202" si="797">FB206</f>
        <v>0</v>
      </c>
      <c r="FD202" s="682">
        <f t="shared" ref="FD202" si="798">FC206</f>
        <v>0</v>
      </c>
      <c r="FE202" s="682">
        <f t="shared" ref="FE202" si="799">FD206</f>
        <v>0</v>
      </c>
      <c r="FF202" s="682">
        <f t="shared" ref="FF202" si="800">FE206</f>
        <v>0</v>
      </c>
      <c r="FG202" s="682">
        <f t="shared" ref="FG202" si="801">FF206</f>
        <v>0</v>
      </c>
      <c r="FH202" s="682">
        <f t="shared" ref="FH202" si="802">FG206</f>
        <v>0</v>
      </c>
      <c r="FI202" s="682">
        <f t="shared" ref="FI202" si="803">FH206</f>
        <v>0</v>
      </c>
      <c r="FJ202" s="682">
        <f t="shared" ref="FJ202" si="804">FI206</f>
        <v>0</v>
      </c>
      <c r="FK202" s="682">
        <f t="shared" ref="FK202" si="805">FJ206</f>
        <v>0</v>
      </c>
      <c r="FL202" s="682">
        <f t="shared" ref="FL202" si="806">FK206</f>
        <v>0</v>
      </c>
      <c r="FM202" s="682">
        <f t="shared" ref="FM202" si="807">FL206</f>
        <v>0</v>
      </c>
      <c r="FN202" s="682">
        <f t="shared" ref="FN202" si="808">FM206</f>
        <v>0</v>
      </c>
      <c r="FO202" s="682">
        <f t="shared" ref="FO202" si="809">FN206</f>
        <v>0</v>
      </c>
      <c r="FP202" s="682">
        <f t="shared" ref="FP202" si="810">FO206</f>
        <v>0</v>
      </c>
      <c r="FQ202" s="682">
        <f t="shared" ref="FQ202" si="811">FP206</f>
        <v>0</v>
      </c>
      <c r="FR202" s="682">
        <f t="shared" ref="FR202" si="812">FQ206</f>
        <v>0</v>
      </c>
      <c r="FS202" s="682">
        <f t="shared" ref="FS202" si="813">FR206</f>
        <v>0</v>
      </c>
      <c r="FT202" s="682">
        <f t="shared" ref="FT202" si="814">FS206</f>
        <v>0</v>
      </c>
      <c r="FU202" s="682">
        <f t="shared" ref="FU202" si="815">FT206</f>
        <v>0</v>
      </c>
      <c r="FV202" s="682">
        <f t="shared" ref="FV202" si="816">FU206</f>
        <v>0</v>
      </c>
      <c r="FW202" s="682">
        <f t="shared" ref="FW202" si="817">FV206</f>
        <v>0</v>
      </c>
      <c r="FX202" s="682">
        <f t="shared" ref="FX202" si="818">FW206</f>
        <v>0</v>
      </c>
      <c r="FY202" s="682">
        <f t="shared" ref="FY202" si="819">FX206</f>
        <v>0</v>
      </c>
      <c r="FZ202" s="682">
        <f t="shared" ref="FZ202" si="820">FY206</f>
        <v>0</v>
      </c>
      <c r="GA202" s="682">
        <f t="shared" ref="GA202" si="821">FZ206</f>
        <v>0</v>
      </c>
      <c r="GB202" s="682">
        <f t="shared" ref="GB202" si="822">GA206</f>
        <v>0</v>
      </c>
      <c r="GC202" s="682">
        <f t="shared" ref="GC202" si="823">GB206</f>
        <v>0</v>
      </c>
      <c r="GD202" s="682">
        <f t="shared" ref="GD202" si="824">GC206</f>
        <v>0</v>
      </c>
      <c r="GE202" s="682">
        <f t="shared" ref="GE202" si="825">GD206</f>
        <v>0</v>
      </c>
      <c r="GF202" s="682">
        <f t="shared" ref="GF202" si="826">GE206</f>
        <v>0</v>
      </c>
      <c r="GG202" s="682">
        <f t="shared" ref="GG202" si="827">GF206</f>
        <v>0</v>
      </c>
      <c r="GH202" s="682">
        <f t="shared" ref="GH202" si="828">GG206</f>
        <v>0</v>
      </c>
      <c r="GI202" s="682">
        <f t="shared" ref="GI202" si="829">GH206</f>
        <v>0</v>
      </c>
      <c r="GJ202" s="682">
        <f t="shared" ref="GJ202" si="830">GI206</f>
        <v>0</v>
      </c>
    </row>
    <row r="203" spans="1:192" s="680" customFormat="1" ht="13" customHeight="1" x14ac:dyDescent="0.25">
      <c r="A203" s="573"/>
      <c r="B203" s="573"/>
      <c r="C203" s="573"/>
      <c r="D203" s="573"/>
      <c r="E203" s="718" t="str">
        <f xml:space="preserve"> ConFin!E$270</f>
        <v>Equity bridge drawdown - m</v>
      </c>
      <c r="F203" s="718">
        <f xml:space="preserve"> ConFin!F$270</f>
        <v>0</v>
      </c>
      <c r="G203" s="718" t="str">
        <f xml:space="preserve"> ConFin!G$270</f>
        <v>$ 000s</v>
      </c>
      <c r="H203" s="718">
        <f xml:space="preserve"> ConFin!H$270</f>
        <v>84320.40118445392</v>
      </c>
      <c r="I203" s="718">
        <f xml:space="preserve"> ConFin!I$270</f>
        <v>0</v>
      </c>
      <c r="J203" s="718">
        <f xml:space="preserve"> ConFin!J$270</f>
        <v>0</v>
      </c>
      <c r="K203" s="718">
        <f xml:space="preserve"> ConFin!K$270</f>
        <v>0</v>
      </c>
      <c r="L203" s="718">
        <f xml:space="preserve"> ConFin!L$270</f>
        <v>35813.461538460993</v>
      </c>
      <c r="M203" s="718">
        <f xml:space="preserve"> ConFin!M$270</f>
        <v>48506.939645992927</v>
      </c>
      <c r="N203" s="718">
        <f xml:space="preserve"> ConFin!N$270</f>
        <v>0</v>
      </c>
      <c r="O203" s="718">
        <f xml:space="preserve"> ConFin!O$270</f>
        <v>0</v>
      </c>
      <c r="P203" s="718">
        <f xml:space="preserve"> ConFin!P$270</f>
        <v>0</v>
      </c>
      <c r="Q203" s="718">
        <f xml:space="preserve"> ConFin!Q$270</f>
        <v>0</v>
      </c>
      <c r="R203" s="718">
        <f xml:space="preserve"> ConFin!R$270</f>
        <v>0</v>
      </c>
      <c r="S203" s="718">
        <f xml:space="preserve"> ConFin!S$270</f>
        <v>0</v>
      </c>
      <c r="T203" s="718">
        <f xml:space="preserve"> ConFin!T$270</f>
        <v>0</v>
      </c>
      <c r="U203" s="718">
        <f xml:space="preserve"> ConFin!U$270</f>
        <v>0</v>
      </c>
      <c r="V203" s="718">
        <f xml:space="preserve"> ConFin!V$270</f>
        <v>0</v>
      </c>
      <c r="W203" s="718">
        <f xml:space="preserve"> ConFin!W$270</f>
        <v>0</v>
      </c>
      <c r="X203" s="718">
        <f xml:space="preserve"> ConFin!X$270</f>
        <v>0</v>
      </c>
      <c r="Y203" s="718">
        <f xml:space="preserve"> ConFin!Y$270</f>
        <v>0</v>
      </c>
      <c r="Z203" s="718">
        <f xml:space="preserve"> ConFin!Z$270</f>
        <v>0</v>
      </c>
      <c r="AA203" s="718">
        <f xml:space="preserve"> ConFin!AA$270</f>
        <v>0</v>
      </c>
      <c r="AB203" s="718">
        <f xml:space="preserve"> ConFin!AB$270</f>
        <v>0</v>
      </c>
      <c r="AC203" s="718">
        <f xml:space="preserve"> ConFin!AC$270</f>
        <v>0</v>
      </c>
      <c r="AD203" s="718">
        <f xml:space="preserve"> ConFin!AD$270</f>
        <v>0</v>
      </c>
      <c r="AE203" s="718">
        <f xml:space="preserve"> ConFin!AE$270</f>
        <v>0</v>
      </c>
      <c r="AF203" s="718">
        <f xml:space="preserve"> ConFin!AF$270</f>
        <v>0</v>
      </c>
      <c r="AG203" s="718">
        <f xml:space="preserve"> ConFin!AG$270</f>
        <v>0</v>
      </c>
      <c r="AH203" s="718">
        <f xml:space="preserve"> ConFin!AH$270</f>
        <v>0</v>
      </c>
      <c r="AI203" s="718">
        <f xml:space="preserve"> ConFin!AI$270</f>
        <v>0</v>
      </c>
      <c r="AJ203" s="718">
        <f xml:space="preserve"> ConFin!AJ$270</f>
        <v>0</v>
      </c>
      <c r="AK203" s="718">
        <f xml:space="preserve"> ConFin!AK$270</f>
        <v>0</v>
      </c>
      <c r="AL203" s="718">
        <f xml:space="preserve"> ConFin!AL$270</f>
        <v>0</v>
      </c>
      <c r="AM203" s="718">
        <f xml:space="preserve"> ConFin!AM$270</f>
        <v>0</v>
      </c>
      <c r="AN203" s="718">
        <f xml:space="preserve"> ConFin!AN$270</f>
        <v>0</v>
      </c>
      <c r="AO203" s="718">
        <f xml:space="preserve"> ConFin!AO$270</f>
        <v>0</v>
      </c>
      <c r="AP203" s="718">
        <f xml:space="preserve"> ConFin!AP$270</f>
        <v>0</v>
      </c>
      <c r="AQ203" s="718">
        <f xml:space="preserve"> ConFin!AQ$270</f>
        <v>0</v>
      </c>
      <c r="AR203" s="718">
        <f xml:space="preserve"> ConFin!AR$270</f>
        <v>0</v>
      </c>
      <c r="AS203" s="718">
        <f xml:space="preserve"> ConFin!AS$270</f>
        <v>0</v>
      </c>
      <c r="AT203" s="718">
        <f xml:space="preserve"> ConFin!AT$270</f>
        <v>0</v>
      </c>
      <c r="AU203" s="718">
        <f xml:space="preserve"> ConFin!AU$270</f>
        <v>0</v>
      </c>
      <c r="AV203" s="718">
        <f xml:space="preserve"> ConFin!AV$270</f>
        <v>0</v>
      </c>
      <c r="AW203" s="718">
        <f xml:space="preserve"> ConFin!AW$270</f>
        <v>0</v>
      </c>
      <c r="AX203" s="718">
        <f xml:space="preserve"> ConFin!AX$270</f>
        <v>0</v>
      </c>
      <c r="AY203" s="718">
        <f xml:space="preserve"> ConFin!AY$270</f>
        <v>0</v>
      </c>
      <c r="AZ203" s="718">
        <f xml:space="preserve"> ConFin!AZ$270</f>
        <v>0</v>
      </c>
      <c r="BA203" s="718">
        <f xml:space="preserve"> ConFin!BA$270</f>
        <v>0</v>
      </c>
      <c r="BB203" s="718">
        <f xml:space="preserve"> ConFin!BB$270</f>
        <v>0</v>
      </c>
      <c r="BC203" s="718">
        <f xml:space="preserve"> ConFin!BC$270</f>
        <v>0</v>
      </c>
      <c r="BD203" s="718">
        <f xml:space="preserve"> ConFin!BD$270</f>
        <v>0</v>
      </c>
      <c r="BE203" s="718">
        <f xml:space="preserve"> ConFin!BE$270</f>
        <v>0</v>
      </c>
      <c r="BF203" s="718">
        <f xml:space="preserve"> ConFin!BF$270</f>
        <v>0</v>
      </c>
      <c r="BG203" s="718">
        <f xml:space="preserve"> ConFin!BG$270</f>
        <v>0</v>
      </c>
      <c r="BH203" s="718">
        <f xml:space="preserve"> ConFin!BH$270</f>
        <v>0</v>
      </c>
      <c r="BI203" s="718">
        <f xml:space="preserve"> ConFin!BI$270</f>
        <v>0</v>
      </c>
      <c r="BJ203" s="718">
        <f xml:space="preserve"> ConFin!BJ$270</f>
        <v>0</v>
      </c>
      <c r="BK203" s="718">
        <f xml:space="preserve"> ConFin!BK$270</f>
        <v>0</v>
      </c>
      <c r="BL203" s="718">
        <f xml:space="preserve"> ConFin!BL$270</f>
        <v>0</v>
      </c>
      <c r="BM203" s="718">
        <f xml:space="preserve"> ConFin!BM$270</f>
        <v>0</v>
      </c>
      <c r="BN203" s="718">
        <f xml:space="preserve"> ConFin!BN$270</f>
        <v>0</v>
      </c>
      <c r="BO203" s="718">
        <f xml:space="preserve"> ConFin!BO$270</f>
        <v>0</v>
      </c>
      <c r="BP203" s="718">
        <f xml:space="preserve"> ConFin!BP$270</f>
        <v>0</v>
      </c>
      <c r="BQ203" s="718">
        <f xml:space="preserve"> ConFin!BQ$270</f>
        <v>0</v>
      </c>
      <c r="BR203" s="718">
        <f xml:space="preserve"> ConFin!BR$270</f>
        <v>0</v>
      </c>
      <c r="BS203" s="718">
        <f xml:space="preserve"> ConFin!BS$270</f>
        <v>0</v>
      </c>
      <c r="BT203" s="718">
        <f xml:space="preserve"> ConFin!BT$270</f>
        <v>0</v>
      </c>
      <c r="BU203" s="718">
        <f xml:space="preserve"> ConFin!BU$270</f>
        <v>0</v>
      </c>
      <c r="BV203" s="718">
        <f xml:space="preserve"> ConFin!BV$270</f>
        <v>0</v>
      </c>
      <c r="BW203" s="718">
        <f xml:space="preserve"> ConFin!BW$270</f>
        <v>0</v>
      </c>
      <c r="BX203" s="718">
        <f xml:space="preserve"> ConFin!BX$270</f>
        <v>0</v>
      </c>
      <c r="BY203" s="718">
        <f xml:space="preserve"> ConFin!BY$270</f>
        <v>0</v>
      </c>
      <c r="BZ203" s="718">
        <f xml:space="preserve"> ConFin!BZ$270</f>
        <v>0</v>
      </c>
      <c r="CA203" s="718">
        <f xml:space="preserve"> ConFin!CA$270</f>
        <v>0</v>
      </c>
      <c r="CB203" s="718">
        <f xml:space="preserve"> ConFin!CB$270</f>
        <v>0</v>
      </c>
      <c r="CC203" s="718">
        <f xml:space="preserve"> ConFin!CC$270</f>
        <v>0</v>
      </c>
      <c r="CD203" s="718">
        <f xml:space="preserve"> ConFin!CD$270</f>
        <v>0</v>
      </c>
      <c r="CE203" s="718">
        <f xml:space="preserve"> ConFin!CE$270</f>
        <v>0</v>
      </c>
      <c r="CF203" s="718">
        <f xml:space="preserve"> ConFin!CF$270</f>
        <v>0</v>
      </c>
      <c r="CG203" s="718">
        <f xml:space="preserve"> ConFin!CG$270</f>
        <v>0</v>
      </c>
      <c r="CH203" s="718">
        <f xml:space="preserve"> ConFin!CH$270</f>
        <v>0</v>
      </c>
      <c r="CI203" s="718">
        <f xml:space="preserve"> ConFin!CI$270</f>
        <v>0</v>
      </c>
      <c r="CJ203" s="718">
        <f xml:space="preserve"> ConFin!CJ$270</f>
        <v>0</v>
      </c>
      <c r="CK203" s="718">
        <f xml:space="preserve"> ConFin!CK$270</f>
        <v>0</v>
      </c>
      <c r="CL203" s="718">
        <f xml:space="preserve"> ConFin!CL$270</f>
        <v>0</v>
      </c>
      <c r="CM203" s="718">
        <f xml:space="preserve"> ConFin!CM$270</f>
        <v>0</v>
      </c>
      <c r="CN203" s="718">
        <f xml:space="preserve"> ConFin!CN$270</f>
        <v>0</v>
      </c>
      <c r="CO203" s="718">
        <f xml:space="preserve"> ConFin!CO$270</f>
        <v>0</v>
      </c>
      <c r="CP203" s="718">
        <f xml:space="preserve"> ConFin!CP$270</f>
        <v>0</v>
      </c>
      <c r="CQ203" s="718">
        <f xml:space="preserve"> ConFin!CQ$270</f>
        <v>0</v>
      </c>
      <c r="CR203" s="718">
        <f xml:space="preserve"> ConFin!CR$270</f>
        <v>0</v>
      </c>
      <c r="CS203" s="718">
        <f xml:space="preserve"> ConFin!CS$270</f>
        <v>0</v>
      </c>
      <c r="CT203" s="718">
        <f xml:space="preserve"> ConFin!CT$270</f>
        <v>0</v>
      </c>
      <c r="CU203" s="718">
        <f xml:space="preserve"> ConFin!CU$270</f>
        <v>0</v>
      </c>
      <c r="CV203" s="718">
        <f xml:space="preserve"> ConFin!CV$270</f>
        <v>0</v>
      </c>
      <c r="CW203" s="718">
        <f xml:space="preserve"> ConFin!CW$270</f>
        <v>0</v>
      </c>
      <c r="CX203" s="718">
        <f xml:space="preserve"> ConFin!CX$270</f>
        <v>0</v>
      </c>
      <c r="CY203" s="718">
        <f xml:space="preserve"> ConFin!CY$270</f>
        <v>0</v>
      </c>
      <c r="CZ203" s="718">
        <f xml:space="preserve"> ConFin!CZ$270</f>
        <v>0</v>
      </c>
      <c r="DA203" s="718">
        <f xml:space="preserve"> ConFin!DA$270</f>
        <v>0</v>
      </c>
      <c r="DB203" s="718">
        <f xml:space="preserve"> ConFin!DB$270</f>
        <v>0</v>
      </c>
      <c r="DC203" s="718">
        <f xml:space="preserve"> ConFin!DC$270</f>
        <v>0</v>
      </c>
      <c r="DD203" s="718">
        <f xml:space="preserve"> ConFin!DD$270</f>
        <v>0</v>
      </c>
      <c r="DE203" s="718">
        <f xml:space="preserve"> ConFin!DE$270</f>
        <v>0</v>
      </c>
      <c r="DF203" s="718">
        <f xml:space="preserve"> ConFin!DF$270</f>
        <v>0</v>
      </c>
      <c r="DG203" s="718">
        <f xml:space="preserve"> ConFin!DG$270</f>
        <v>0</v>
      </c>
      <c r="DH203" s="718">
        <f xml:space="preserve"> ConFin!DH$270</f>
        <v>0</v>
      </c>
      <c r="DI203" s="718">
        <f xml:space="preserve"> ConFin!DI$270</f>
        <v>0</v>
      </c>
      <c r="DJ203" s="718">
        <f xml:space="preserve"> ConFin!DJ$270</f>
        <v>0</v>
      </c>
      <c r="DK203" s="718">
        <f xml:space="preserve"> ConFin!DK$270</f>
        <v>0</v>
      </c>
      <c r="DL203" s="718">
        <f xml:space="preserve"> ConFin!DL$270</f>
        <v>0</v>
      </c>
      <c r="DM203" s="718">
        <f xml:space="preserve"> ConFin!DM$270</f>
        <v>0</v>
      </c>
      <c r="DN203" s="718">
        <f xml:space="preserve"> ConFin!DN$270</f>
        <v>0</v>
      </c>
      <c r="DO203" s="718">
        <f xml:space="preserve"> ConFin!DO$270</f>
        <v>0</v>
      </c>
      <c r="DP203" s="718">
        <f xml:space="preserve"> ConFin!DP$270</f>
        <v>0</v>
      </c>
      <c r="DQ203" s="718">
        <f xml:space="preserve"> ConFin!DQ$270</f>
        <v>0</v>
      </c>
      <c r="DR203" s="718">
        <f xml:space="preserve"> ConFin!DR$270</f>
        <v>0</v>
      </c>
      <c r="DS203" s="718">
        <f xml:space="preserve"> ConFin!DS$270</f>
        <v>0</v>
      </c>
      <c r="DT203" s="718">
        <f xml:space="preserve"> ConFin!DT$270</f>
        <v>0</v>
      </c>
      <c r="DU203" s="718">
        <f xml:space="preserve"> ConFin!DU$270</f>
        <v>0</v>
      </c>
      <c r="DV203" s="718">
        <f xml:space="preserve"> ConFin!DV$270</f>
        <v>0</v>
      </c>
      <c r="DW203" s="718">
        <f xml:space="preserve"> ConFin!DW$270</f>
        <v>0</v>
      </c>
      <c r="DX203" s="718">
        <f xml:space="preserve"> ConFin!DX$270</f>
        <v>0</v>
      </c>
      <c r="DY203" s="718">
        <f xml:space="preserve"> ConFin!DY$270</f>
        <v>0</v>
      </c>
      <c r="DZ203" s="718">
        <f xml:space="preserve"> ConFin!DZ$270</f>
        <v>0</v>
      </c>
      <c r="EA203" s="718">
        <f xml:space="preserve"> ConFin!EA$270</f>
        <v>0</v>
      </c>
      <c r="EB203" s="718">
        <f xml:space="preserve"> ConFin!EB$270</f>
        <v>0</v>
      </c>
      <c r="EC203" s="718">
        <f xml:space="preserve"> ConFin!EC$270</f>
        <v>0</v>
      </c>
      <c r="ED203" s="718">
        <f xml:space="preserve"> ConFin!ED$270</f>
        <v>0</v>
      </c>
      <c r="EE203" s="718">
        <f xml:space="preserve"> ConFin!EE$270</f>
        <v>0</v>
      </c>
      <c r="EF203" s="718">
        <f xml:space="preserve"> ConFin!EF$270</f>
        <v>0</v>
      </c>
      <c r="EG203" s="718">
        <f xml:space="preserve"> ConFin!EG$270</f>
        <v>0</v>
      </c>
      <c r="EH203" s="718">
        <f xml:space="preserve"> ConFin!EH$270</f>
        <v>0</v>
      </c>
      <c r="EI203" s="718">
        <f xml:space="preserve"> ConFin!EI$270</f>
        <v>0</v>
      </c>
      <c r="EJ203" s="718">
        <f xml:space="preserve"> ConFin!EJ$270</f>
        <v>0</v>
      </c>
      <c r="EK203" s="718">
        <f xml:space="preserve"> ConFin!EK$270</f>
        <v>0</v>
      </c>
      <c r="EL203" s="718">
        <f xml:space="preserve"> ConFin!EL$270</f>
        <v>0</v>
      </c>
      <c r="EM203" s="718">
        <f xml:space="preserve"> ConFin!EM$270</f>
        <v>0</v>
      </c>
      <c r="EN203" s="718">
        <f xml:space="preserve"> ConFin!EN$270</f>
        <v>0</v>
      </c>
      <c r="EO203" s="718">
        <f xml:space="preserve"> ConFin!EO$270</f>
        <v>0</v>
      </c>
      <c r="EP203" s="718">
        <f xml:space="preserve"> ConFin!EP$270</f>
        <v>0</v>
      </c>
      <c r="EQ203" s="718">
        <f xml:space="preserve"> ConFin!EQ$270</f>
        <v>0</v>
      </c>
      <c r="ER203" s="718">
        <f xml:space="preserve"> ConFin!ER$270</f>
        <v>0</v>
      </c>
      <c r="ES203" s="718">
        <f xml:space="preserve"> ConFin!ES$270</f>
        <v>0</v>
      </c>
      <c r="ET203" s="718">
        <f xml:space="preserve"> ConFin!ET$270</f>
        <v>0</v>
      </c>
      <c r="EU203" s="718">
        <f xml:space="preserve"> ConFin!EU$270</f>
        <v>0</v>
      </c>
      <c r="EV203" s="718">
        <f xml:space="preserve"> ConFin!EV$270</f>
        <v>0</v>
      </c>
      <c r="EW203" s="718">
        <f xml:space="preserve"> ConFin!EW$270</f>
        <v>0</v>
      </c>
      <c r="EX203" s="718">
        <f xml:space="preserve"> ConFin!EX$270</f>
        <v>0</v>
      </c>
      <c r="EY203" s="718">
        <f xml:space="preserve"> ConFin!EY$270</f>
        <v>0</v>
      </c>
      <c r="EZ203" s="718">
        <f xml:space="preserve"> ConFin!EZ$270</f>
        <v>0</v>
      </c>
      <c r="FA203" s="718">
        <f xml:space="preserve"> ConFin!FA$270</f>
        <v>0</v>
      </c>
      <c r="FB203" s="718">
        <f xml:space="preserve"> ConFin!FB$270</f>
        <v>0</v>
      </c>
      <c r="FC203" s="718">
        <f xml:space="preserve"> ConFin!FC$270</f>
        <v>0</v>
      </c>
      <c r="FD203" s="718">
        <f xml:space="preserve"> ConFin!FD$270</f>
        <v>0</v>
      </c>
      <c r="FE203" s="718">
        <f xml:space="preserve"> ConFin!FE$270</f>
        <v>0</v>
      </c>
      <c r="FF203" s="718">
        <f xml:space="preserve"> ConFin!FF$270</f>
        <v>0</v>
      </c>
      <c r="FG203" s="718">
        <f xml:space="preserve"> ConFin!FG$270</f>
        <v>0</v>
      </c>
      <c r="FH203" s="718">
        <f xml:space="preserve"> ConFin!FH$270</f>
        <v>0</v>
      </c>
      <c r="FI203" s="718">
        <f xml:space="preserve"> ConFin!FI$270</f>
        <v>0</v>
      </c>
      <c r="FJ203" s="718">
        <f xml:space="preserve"> ConFin!FJ$270</f>
        <v>0</v>
      </c>
      <c r="FK203" s="718">
        <f xml:space="preserve"> ConFin!FK$270</f>
        <v>0</v>
      </c>
      <c r="FL203" s="718">
        <f xml:space="preserve"> ConFin!FL$270</f>
        <v>0</v>
      </c>
      <c r="FM203" s="718">
        <f xml:space="preserve"> ConFin!FM$270</f>
        <v>0</v>
      </c>
      <c r="FN203" s="718">
        <f xml:space="preserve"> ConFin!FN$270</f>
        <v>0</v>
      </c>
      <c r="FO203" s="718">
        <f xml:space="preserve"> ConFin!FO$270</f>
        <v>0</v>
      </c>
      <c r="FP203" s="718">
        <f xml:space="preserve"> ConFin!FP$270</f>
        <v>0</v>
      </c>
      <c r="FQ203" s="718">
        <f xml:space="preserve"> ConFin!FQ$270</f>
        <v>0</v>
      </c>
      <c r="FR203" s="718">
        <f xml:space="preserve"> ConFin!FR$270</f>
        <v>0</v>
      </c>
      <c r="FS203" s="718">
        <f xml:space="preserve"> ConFin!FS$270</f>
        <v>0</v>
      </c>
      <c r="FT203" s="718">
        <f xml:space="preserve"> ConFin!FT$270</f>
        <v>0</v>
      </c>
      <c r="FU203" s="718">
        <f xml:space="preserve"> ConFin!FU$270</f>
        <v>0</v>
      </c>
      <c r="FV203" s="718">
        <f xml:space="preserve"> ConFin!FV$270</f>
        <v>0</v>
      </c>
      <c r="FW203" s="718">
        <f xml:space="preserve"> ConFin!FW$270</f>
        <v>0</v>
      </c>
      <c r="FX203" s="718">
        <f xml:space="preserve"> ConFin!FX$270</f>
        <v>0</v>
      </c>
      <c r="FY203" s="718">
        <f xml:space="preserve"> ConFin!FY$270</f>
        <v>0</v>
      </c>
      <c r="FZ203" s="718">
        <f xml:space="preserve"> ConFin!FZ$270</f>
        <v>0</v>
      </c>
      <c r="GA203" s="718">
        <f xml:space="preserve"> ConFin!GA$270</f>
        <v>0</v>
      </c>
      <c r="GB203" s="718">
        <f xml:space="preserve"> ConFin!GB$270</f>
        <v>0</v>
      </c>
      <c r="GC203" s="718">
        <f xml:space="preserve"> ConFin!GC$270</f>
        <v>0</v>
      </c>
      <c r="GD203" s="718">
        <f xml:space="preserve"> ConFin!GD$270</f>
        <v>0</v>
      </c>
      <c r="GE203" s="718">
        <f xml:space="preserve"> ConFin!GE$270</f>
        <v>0</v>
      </c>
      <c r="GF203" s="718">
        <f xml:space="preserve"> ConFin!GF$270</f>
        <v>0</v>
      </c>
      <c r="GG203" s="718">
        <f xml:space="preserve"> ConFin!GG$270</f>
        <v>0</v>
      </c>
      <c r="GH203" s="718">
        <f xml:space="preserve"> ConFin!GH$270</f>
        <v>0</v>
      </c>
      <c r="GI203" s="718">
        <f xml:space="preserve"> ConFin!GI$270</f>
        <v>0</v>
      </c>
      <c r="GJ203" s="718">
        <f xml:space="preserve"> ConFin!GJ$270</f>
        <v>0</v>
      </c>
    </row>
    <row r="204" spans="1:192" s="680" customFormat="1" ht="13" customHeight="1" x14ac:dyDescent="0.25">
      <c r="A204" s="573"/>
      <c r="B204" s="573"/>
      <c r="C204" s="573"/>
      <c r="D204" s="573"/>
      <c r="E204" s="718" t="str">
        <f xml:space="preserve"> ConFin!E$273</f>
        <v>Equity bridge interest and fees rolled up - m</v>
      </c>
      <c r="F204" s="718">
        <f xml:space="preserve"> ConFin!F$273</f>
        <v>0</v>
      </c>
      <c r="G204" s="718" t="str">
        <f xml:space="preserve"> ConFin!G$273</f>
        <v>$ 000s</v>
      </c>
      <c r="H204" s="718">
        <f xml:space="preserve"> ConFin!H$273</f>
        <v>6645.0122981613849</v>
      </c>
      <c r="I204" s="718">
        <f xml:space="preserve"> ConFin!I$273</f>
        <v>0</v>
      </c>
      <c r="J204" s="718">
        <f xml:space="preserve"> ConFin!J$273</f>
        <v>0</v>
      </c>
      <c r="K204" s="718">
        <f xml:space="preserve"> ConFin!K$273</f>
        <v>0</v>
      </c>
      <c r="L204" s="718">
        <f xml:space="preserve"> ConFin!L$273</f>
        <v>1516.3718533181211</v>
      </c>
      <c r="M204" s="718">
        <f xml:space="preserve"> ConFin!M$273</f>
        <v>1065.7274797751272</v>
      </c>
      <c r="N204" s="718">
        <f xml:space="preserve"> ConFin!N$273</f>
        <v>1327.0409929688906</v>
      </c>
      <c r="O204" s="718">
        <f xml:space="preserve"> ConFin!O$273</f>
        <v>1366.5470649077317</v>
      </c>
      <c r="P204" s="718">
        <f xml:space="preserve"> ConFin!P$273</f>
        <v>1369.3249071915141</v>
      </c>
      <c r="Q204" s="718">
        <f xml:space="preserve"> ConFin!Q$273</f>
        <v>0</v>
      </c>
      <c r="R204" s="718">
        <f xml:space="preserve"> ConFin!R$273</f>
        <v>0</v>
      </c>
      <c r="S204" s="718">
        <f xml:space="preserve"> ConFin!S$273</f>
        <v>0</v>
      </c>
      <c r="T204" s="718">
        <f xml:space="preserve"> ConFin!T$273</f>
        <v>0</v>
      </c>
      <c r="U204" s="718">
        <f xml:space="preserve"> ConFin!U$273</f>
        <v>0</v>
      </c>
      <c r="V204" s="718">
        <f xml:space="preserve"> ConFin!V$273</f>
        <v>0</v>
      </c>
      <c r="W204" s="718">
        <f xml:space="preserve"> ConFin!W$273</f>
        <v>0</v>
      </c>
      <c r="X204" s="718">
        <f xml:space="preserve"> ConFin!X$273</f>
        <v>0</v>
      </c>
      <c r="Y204" s="718">
        <f xml:space="preserve"> ConFin!Y$273</f>
        <v>0</v>
      </c>
      <c r="Z204" s="718">
        <f xml:space="preserve"> ConFin!Z$273</f>
        <v>0</v>
      </c>
      <c r="AA204" s="718">
        <f xml:space="preserve"> ConFin!AA$273</f>
        <v>0</v>
      </c>
      <c r="AB204" s="718">
        <f xml:space="preserve"> ConFin!AB$273</f>
        <v>0</v>
      </c>
      <c r="AC204" s="718">
        <f xml:space="preserve"> ConFin!AC$273</f>
        <v>0</v>
      </c>
      <c r="AD204" s="718">
        <f xml:space="preserve"> ConFin!AD$273</f>
        <v>0</v>
      </c>
      <c r="AE204" s="718">
        <f xml:space="preserve"> ConFin!AE$273</f>
        <v>0</v>
      </c>
      <c r="AF204" s="718">
        <f xml:space="preserve"> ConFin!AF$273</f>
        <v>0</v>
      </c>
      <c r="AG204" s="718">
        <f xml:space="preserve"> ConFin!AG$273</f>
        <v>0</v>
      </c>
      <c r="AH204" s="718">
        <f xml:space="preserve"> ConFin!AH$273</f>
        <v>0</v>
      </c>
      <c r="AI204" s="718">
        <f xml:space="preserve"> ConFin!AI$273</f>
        <v>0</v>
      </c>
      <c r="AJ204" s="718">
        <f xml:space="preserve"> ConFin!AJ$273</f>
        <v>0</v>
      </c>
      <c r="AK204" s="718">
        <f xml:space="preserve"> ConFin!AK$273</f>
        <v>0</v>
      </c>
      <c r="AL204" s="718">
        <f xml:space="preserve"> ConFin!AL$273</f>
        <v>0</v>
      </c>
      <c r="AM204" s="718">
        <f xml:space="preserve"> ConFin!AM$273</f>
        <v>0</v>
      </c>
      <c r="AN204" s="718">
        <f xml:space="preserve"> ConFin!AN$273</f>
        <v>0</v>
      </c>
      <c r="AO204" s="718">
        <f xml:space="preserve"> ConFin!AO$273</f>
        <v>0</v>
      </c>
      <c r="AP204" s="718">
        <f xml:space="preserve"> ConFin!AP$273</f>
        <v>0</v>
      </c>
      <c r="AQ204" s="718">
        <f xml:space="preserve"> ConFin!AQ$273</f>
        <v>0</v>
      </c>
      <c r="AR204" s="718">
        <f xml:space="preserve"> ConFin!AR$273</f>
        <v>0</v>
      </c>
      <c r="AS204" s="718">
        <f xml:space="preserve"> ConFin!AS$273</f>
        <v>0</v>
      </c>
      <c r="AT204" s="718">
        <f xml:space="preserve"> ConFin!AT$273</f>
        <v>0</v>
      </c>
      <c r="AU204" s="718">
        <f xml:space="preserve"> ConFin!AU$273</f>
        <v>0</v>
      </c>
      <c r="AV204" s="718">
        <f xml:space="preserve"> ConFin!AV$273</f>
        <v>0</v>
      </c>
      <c r="AW204" s="718">
        <f xml:space="preserve"> ConFin!AW$273</f>
        <v>0</v>
      </c>
      <c r="AX204" s="718">
        <f xml:space="preserve"> ConFin!AX$273</f>
        <v>0</v>
      </c>
      <c r="AY204" s="718">
        <f xml:space="preserve"> ConFin!AY$273</f>
        <v>0</v>
      </c>
      <c r="AZ204" s="718">
        <f xml:space="preserve"> ConFin!AZ$273</f>
        <v>0</v>
      </c>
      <c r="BA204" s="718">
        <f xml:space="preserve"> ConFin!BA$273</f>
        <v>0</v>
      </c>
      <c r="BB204" s="718">
        <f xml:space="preserve"> ConFin!BB$273</f>
        <v>0</v>
      </c>
      <c r="BC204" s="718">
        <f xml:space="preserve"> ConFin!BC$273</f>
        <v>0</v>
      </c>
      <c r="BD204" s="718">
        <f xml:space="preserve"> ConFin!BD$273</f>
        <v>0</v>
      </c>
      <c r="BE204" s="718">
        <f xml:space="preserve"> ConFin!BE$273</f>
        <v>0</v>
      </c>
      <c r="BF204" s="718">
        <f xml:space="preserve"> ConFin!BF$273</f>
        <v>0</v>
      </c>
      <c r="BG204" s="718">
        <f xml:space="preserve"> ConFin!BG$273</f>
        <v>0</v>
      </c>
      <c r="BH204" s="718">
        <f xml:space="preserve"> ConFin!BH$273</f>
        <v>0</v>
      </c>
      <c r="BI204" s="718">
        <f xml:space="preserve"> ConFin!BI$273</f>
        <v>0</v>
      </c>
      <c r="BJ204" s="718">
        <f xml:space="preserve"> ConFin!BJ$273</f>
        <v>0</v>
      </c>
      <c r="BK204" s="718">
        <f xml:space="preserve"> ConFin!BK$273</f>
        <v>0</v>
      </c>
      <c r="BL204" s="718">
        <f xml:space="preserve"> ConFin!BL$273</f>
        <v>0</v>
      </c>
      <c r="BM204" s="718">
        <f xml:space="preserve"> ConFin!BM$273</f>
        <v>0</v>
      </c>
      <c r="BN204" s="718">
        <f xml:space="preserve"> ConFin!BN$273</f>
        <v>0</v>
      </c>
      <c r="BO204" s="718">
        <f xml:space="preserve"> ConFin!BO$273</f>
        <v>0</v>
      </c>
      <c r="BP204" s="718">
        <f xml:space="preserve"> ConFin!BP$273</f>
        <v>0</v>
      </c>
      <c r="BQ204" s="718">
        <f xml:space="preserve"> ConFin!BQ$273</f>
        <v>0</v>
      </c>
      <c r="BR204" s="718">
        <f xml:space="preserve"> ConFin!BR$273</f>
        <v>0</v>
      </c>
      <c r="BS204" s="718">
        <f xml:space="preserve"> ConFin!BS$273</f>
        <v>0</v>
      </c>
      <c r="BT204" s="718">
        <f xml:space="preserve"> ConFin!BT$273</f>
        <v>0</v>
      </c>
      <c r="BU204" s="718">
        <f xml:space="preserve"> ConFin!BU$273</f>
        <v>0</v>
      </c>
      <c r="BV204" s="718">
        <f xml:space="preserve"> ConFin!BV$273</f>
        <v>0</v>
      </c>
      <c r="BW204" s="718">
        <f xml:space="preserve"> ConFin!BW$273</f>
        <v>0</v>
      </c>
      <c r="BX204" s="718">
        <f xml:space="preserve"> ConFin!BX$273</f>
        <v>0</v>
      </c>
      <c r="BY204" s="718">
        <f xml:space="preserve"> ConFin!BY$273</f>
        <v>0</v>
      </c>
      <c r="BZ204" s="718">
        <f xml:space="preserve"> ConFin!BZ$273</f>
        <v>0</v>
      </c>
      <c r="CA204" s="718">
        <f xml:space="preserve"> ConFin!CA$273</f>
        <v>0</v>
      </c>
      <c r="CB204" s="718">
        <f xml:space="preserve"> ConFin!CB$273</f>
        <v>0</v>
      </c>
      <c r="CC204" s="718">
        <f xml:space="preserve"> ConFin!CC$273</f>
        <v>0</v>
      </c>
      <c r="CD204" s="718">
        <f xml:space="preserve"> ConFin!CD$273</f>
        <v>0</v>
      </c>
      <c r="CE204" s="718">
        <f xml:space="preserve"> ConFin!CE$273</f>
        <v>0</v>
      </c>
      <c r="CF204" s="718">
        <f xml:space="preserve"> ConFin!CF$273</f>
        <v>0</v>
      </c>
      <c r="CG204" s="718">
        <f xml:space="preserve"> ConFin!CG$273</f>
        <v>0</v>
      </c>
      <c r="CH204" s="718">
        <f xml:space="preserve"> ConFin!CH$273</f>
        <v>0</v>
      </c>
      <c r="CI204" s="718">
        <f xml:space="preserve"> ConFin!CI$273</f>
        <v>0</v>
      </c>
      <c r="CJ204" s="718">
        <f xml:space="preserve"> ConFin!CJ$273</f>
        <v>0</v>
      </c>
      <c r="CK204" s="718">
        <f xml:space="preserve"> ConFin!CK$273</f>
        <v>0</v>
      </c>
      <c r="CL204" s="718">
        <f xml:space="preserve"> ConFin!CL$273</f>
        <v>0</v>
      </c>
      <c r="CM204" s="718">
        <f xml:space="preserve"> ConFin!CM$273</f>
        <v>0</v>
      </c>
      <c r="CN204" s="718">
        <f xml:space="preserve"> ConFin!CN$273</f>
        <v>0</v>
      </c>
      <c r="CO204" s="718">
        <f xml:space="preserve"> ConFin!CO$273</f>
        <v>0</v>
      </c>
      <c r="CP204" s="718">
        <f xml:space="preserve"> ConFin!CP$273</f>
        <v>0</v>
      </c>
      <c r="CQ204" s="718">
        <f xml:space="preserve"> ConFin!CQ$273</f>
        <v>0</v>
      </c>
      <c r="CR204" s="718">
        <f xml:space="preserve"> ConFin!CR$273</f>
        <v>0</v>
      </c>
      <c r="CS204" s="718">
        <f xml:space="preserve"> ConFin!CS$273</f>
        <v>0</v>
      </c>
      <c r="CT204" s="718">
        <f xml:space="preserve"> ConFin!CT$273</f>
        <v>0</v>
      </c>
      <c r="CU204" s="718">
        <f xml:space="preserve"> ConFin!CU$273</f>
        <v>0</v>
      </c>
      <c r="CV204" s="718">
        <f xml:space="preserve"> ConFin!CV$273</f>
        <v>0</v>
      </c>
      <c r="CW204" s="718">
        <f xml:space="preserve"> ConFin!CW$273</f>
        <v>0</v>
      </c>
      <c r="CX204" s="718">
        <f xml:space="preserve"> ConFin!CX$273</f>
        <v>0</v>
      </c>
      <c r="CY204" s="718">
        <f xml:space="preserve"> ConFin!CY$273</f>
        <v>0</v>
      </c>
      <c r="CZ204" s="718">
        <f xml:space="preserve"> ConFin!CZ$273</f>
        <v>0</v>
      </c>
      <c r="DA204" s="718">
        <f xml:space="preserve"> ConFin!DA$273</f>
        <v>0</v>
      </c>
      <c r="DB204" s="718">
        <f xml:space="preserve"> ConFin!DB$273</f>
        <v>0</v>
      </c>
      <c r="DC204" s="718">
        <f xml:space="preserve"> ConFin!DC$273</f>
        <v>0</v>
      </c>
      <c r="DD204" s="718">
        <f xml:space="preserve"> ConFin!DD$273</f>
        <v>0</v>
      </c>
      <c r="DE204" s="718">
        <f xml:space="preserve"> ConFin!DE$273</f>
        <v>0</v>
      </c>
      <c r="DF204" s="718">
        <f xml:space="preserve"> ConFin!DF$273</f>
        <v>0</v>
      </c>
      <c r="DG204" s="718">
        <f xml:space="preserve"> ConFin!DG$273</f>
        <v>0</v>
      </c>
      <c r="DH204" s="718">
        <f xml:space="preserve"> ConFin!DH$273</f>
        <v>0</v>
      </c>
      <c r="DI204" s="718">
        <f xml:space="preserve"> ConFin!DI$273</f>
        <v>0</v>
      </c>
      <c r="DJ204" s="718">
        <f xml:space="preserve"> ConFin!DJ$273</f>
        <v>0</v>
      </c>
      <c r="DK204" s="718">
        <f xml:space="preserve"> ConFin!DK$273</f>
        <v>0</v>
      </c>
      <c r="DL204" s="718">
        <f xml:space="preserve"> ConFin!DL$273</f>
        <v>0</v>
      </c>
      <c r="DM204" s="718">
        <f xml:space="preserve"> ConFin!DM$273</f>
        <v>0</v>
      </c>
      <c r="DN204" s="718">
        <f xml:space="preserve"> ConFin!DN$273</f>
        <v>0</v>
      </c>
      <c r="DO204" s="718">
        <f xml:space="preserve"> ConFin!DO$273</f>
        <v>0</v>
      </c>
      <c r="DP204" s="718">
        <f xml:space="preserve"> ConFin!DP$273</f>
        <v>0</v>
      </c>
      <c r="DQ204" s="718">
        <f xml:space="preserve"> ConFin!DQ$273</f>
        <v>0</v>
      </c>
      <c r="DR204" s="718">
        <f xml:space="preserve"> ConFin!DR$273</f>
        <v>0</v>
      </c>
      <c r="DS204" s="718">
        <f xml:space="preserve"> ConFin!DS$273</f>
        <v>0</v>
      </c>
      <c r="DT204" s="718">
        <f xml:space="preserve"> ConFin!DT$273</f>
        <v>0</v>
      </c>
      <c r="DU204" s="718">
        <f xml:space="preserve"> ConFin!DU$273</f>
        <v>0</v>
      </c>
      <c r="DV204" s="718">
        <f xml:space="preserve"> ConFin!DV$273</f>
        <v>0</v>
      </c>
      <c r="DW204" s="718">
        <f xml:space="preserve"> ConFin!DW$273</f>
        <v>0</v>
      </c>
      <c r="DX204" s="718">
        <f xml:space="preserve"> ConFin!DX$273</f>
        <v>0</v>
      </c>
      <c r="DY204" s="718">
        <f xml:space="preserve"> ConFin!DY$273</f>
        <v>0</v>
      </c>
      <c r="DZ204" s="718">
        <f xml:space="preserve"> ConFin!DZ$273</f>
        <v>0</v>
      </c>
      <c r="EA204" s="718">
        <f xml:space="preserve"> ConFin!EA$273</f>
        <v>0</v>
      </c>
      <c r="EB204" s="718">
        <f xml:space="preserve"> ConFin!EB$273</f>
        <v>0</v>
      </c>
      <c r="EC204" s="718">
        <f xml:space="preserve"> ConFin!EC$273</f>
        <v>0</v>
      </c>
      <c r="ED204" s="718">
        <f xml:space="preserve"> ConFin!ED$273</f>
        <v>0</v>
      </c>
      <c r="EE204" s="718">
        <f xml:space="preserve"> ConFin!EE$273</f>
        <v>0</v>
      </c>
      <c r="EF204" s="718">
        <f xml:space="preserve"> ConFin!EF$273</f>
        <v>0</v>
      </c>
      <c r="EG204" s="718">
        <f xml:space="preserve"> ConFin!EG$273</f>
        <v>0</v>
      </c>
      <c r="EH204" s="718">
        <f xml:space="preserve"> ConFin!EH$273</f>
        <v>0</v>
      </c>
      <c r="EI204" s="718">
        <f xml:space="preserve"> ConFin!EI$273</f>
        <v>0</v>
      </c>
      <c r="EJ204" s="718">
        <f xml:space="preserve"> ConFin!EJ$273</f>
        <v>0</v>
      </c>
      <c r="EK204" s="718">
        <f xml:space="preserve"> ConFin!EK$273</f>
        <v>0</v>
      </c>
      <c r="EL204" s="718">
        <f xml:space="preserve"> ConFin!EL$273</f>
        <v>0</v>
      </c>
      <c r="EM204" s="718">
        <f xml:space="preserve"> ConFin!EM$273</f>
        <v>0</v>
      </c>
      <c r="EN204" s="718">
        <f xml:space="preserve"> ConFin!EN$273</f>
        <v>0</v>
      </c>
      <c r="EO204" s="718">
        <f xml:space="preserve"> ConFin!EO$273</f>
        <v>0</v>
      </c>
      <c r="EP204" s="718">
        <f xml:space="preserve"> ConFin!EP$273</f>
        <v>0</v>
      </c>
      <c r="EQ204" s="718">
        <f xml:space="preserve"> ConFin!EQ$273</f>
        <v>0</v>
      </c>
      <c r="ER204" s="718">
        <f xml:space="preserve"> ConFin!ER$273</f>
        <v>0</v>
      </c>
      <c r="ES204" s="718">
        <f xml:space="preserve"> ConFin!ES$273</f>
        <v>0</v>
      </c>
      <c r="ET204" s="718">
        <f xml:space="preserve"> ConFin!ET$273</f>
        <v>0</v>
      </c>
      <c r="EU204" s="718">
        <f xml:space="preserve"> ConFin!EU$273</f>
        <v>0</v>
      </c>
      <c r="EV204" s="718">
        <f xml:space="preserve"> ConFin!EV$273</f>
        <v>0</v>
      </c>
      <c r="EW204" s="718">
        <f xml:space="preserve"> ConFin!EW$273</f>
        <v>0</v>
      </c>
      <c r="EX204" s="718">
        <f xml:space="preserve"> ConFin!EX$273</f>
        <v>0</v>
      </c>
      <c r="EY204" s="718">
        <f xml:space="preserve"> ConFin!EY$273</f>
        <v>0</v>
      </c>
      <c r="EZ204" s="718">
        <f xml:space="preserve"> ConFin!EZ$273</f>
        <v>0</v>
      </c>
      <c r="FA204" s="718">
        <f xml:space="preserve"> ConFin!FA$273</f>
        <v>0</v>
      </c>
      <c r="FB204" s="718">
        <f xml:space="preserve"> ConFin!FB$273</f>
        <v>0</v>
      </c>
      <c r="FC204" s="718">
        <f xml:space="preserve"> ConFin!FC$273</f>
        <v>0</v>
      </c>
      <c r="FD204" s="718">
        <f xml:space="preserve"> ConFin!FD$273</f>
        <v>0</v>
      </c>
      <c r="FE204" s="718">
        <f xml:space="preserve"> ConFin!FE$273</f>
        <v>0</v>
      </c>
      <c r="FF204" s="718">
        <f xml:space="preserve"> ConFin!FF$273</f>
        <v>0</v>
      </c>
      <c r="FG204" s="718">
        <f xml:space="preserve"> ConFin!FG$273</f>
        <v>0</v>
      </c>
      <c r="FH204" s="718">
        <f xml:space="preserve"> ConFin!FH$273</f>
        <v>0</v>
      </c>
      <c r="FI204" s="718">
        <f xml:space="preserve"> ConFin!FI$273</f>
        <v>0</v>
      </c>
      <c r="FJ204" s="718">
        <f xml:space="preserve"> ConFin!FJ$273</f>
        <v>0</v>
      </c>
      <c r="FK204" s="718">
        <f xml:space="preserve"> ConFin!FK$273</f>
        <v>0</v>
      </c>
      <c r="FL204" s="718">
        <f xml:space="preserve"> ConFin!FL$273</f>
        <v>0</v>
      </c>
      <c r="FM204" s="718">
        <f xml:space="preserve"> ConFin!FM$273</f>
        <v>0</v>
      </c>
      <c r="FN204" s="718">
        <f xml:space="preserve"> ConFin!FN$273</f>
        <v>0</v>
      </c>
      <c r="FO204" s="718">
        <f xml:space="preserve"> ConFin!FO$273</f>
        <v>0</v>
      </c>
      <c r="FP204" s="718">
        <f xml:space="preserve"> ConFin!FP$273</f>
        <v>0</v>
      </c>
      <c r="FQ204" s="718">
        <f xml:space="preserve"> ConFin!FQ$273</f>
        <v>0</v>
      </c>
      <c r="FR204" s="718">
        <f xml:space="preserve"> ConFin!FR$273</f>
        <v>0</v>
      </c>
      <c r="FS204" s="718">
        <f xml:space="preserve"> ConFin!FS$273</f>
        <v>0</v>
      </c>
      <c r="FT204" s="718">
        <f xml:space="preserve"> ConFin!FT$273</f>
        <v>0</v>
      </c>
      <c r="FU204" s="718">
        <f xml:space="preserve"> ConFin!FU$273</f>
        <v>0</v>
      </c>
      <c r="FV204" s="718">
        <f xml:space="preserve"> ConFin!FV$273</f>
        <v>0</v>
      </c>
      <c r="FW204" s="718">
        <f xml:space="preserve"> ConFin!FW$273</f>
        <v>0</v>
      </c>
      <c r="FX204" s="718">
        <f xml:space="preserve"> ConFin!FX$273</f>
        <v>0</v>
      </c>
      <c r="FY204" s="718">
        <f xml:space="preserve"> ConFin!FY$273</f>
        <v>0</v>
      </c>
      <c r="FZ204" s="718">
        <f xml:space="preserve"> ConFin!FZ$273</f>
        <v>0</v>
      </c>
      <c r="GA204" s="718">
        <f xml:space="preserve"> ConFin!GA$273</f>
        <v>0</v>
      </c>
      <c r="GB204" s="718">
        <f xml:space="preserve"> ConFin!GB$273</f>
        <v>0</v>
      </c>
      <c r="GC204" s="718">
        <f xml:space="preserve"> ConFin!GC$273</f>
        <v>0</v>
      </c>
      <c r="GD204" s="718">
        <f xml:space="preserve"> ConFin!GD$273</f>
        <v>0</v>
      </c>
      <c r="GE204" s="718">
        <f xml:space="preserve"> ConFin!GE$273</f>
        <v>0</v>
      </c>
      <c r="GF204" s="718">
        <f xml:space="preserve"> ConFin!GF$273</f>
        <v>0</v>
      </c>
      <c r="GG204" s="718">
        <f xml:space="preserve"> ConFin!GG$273</f>
        <v>0</v>
      </c>
      <c r="GH204" s="718">
        <f xml:space="preserve"> ConFin!GH$273</f>
        <v>0</v>
      </c>
      <c r="GI204" s="718">
        <f xml:space="preserve"> ConFin!GI$273</f>
        <v>0</v>
      </c>
      <c r="GJ204" s="718">
        <f xml:space="preserve"> ConFin!GJ$273</f>
        <v>0</v>
      </c>
    </row>
    <row r="205" spans="1:192" s="680" customFormat="1" ht="13" customHeight="1" x14ac:dyDescent="0.25">
      <c r="A205" s="573"/>
      <c r="B205" s="573"/>
      <c r="C205" s="573"/>
      <c r="D205" s="681" t="s">
        <v>209</v>
      </c>
      <c r="E205" s="682" t="str">
        <f xml:space="preserve"> E$196</f>
        <v>Equity bridge repayment POS</v>
      </c>
      <c r="F205" s="682">
        <f t="shared" ref="F205:BQ205" si="831" xml:space="preserve"> F$196</f>
        <v>0</v>
      </c>
      <c r="G205" s="682" t="str">
        <f t="shared" si="831"/>
        <v>$ 000s</v>
      </c>
      <c r="H205" s="682">
        <f t="shared" si="831"/>
        <v>90965.413482615302</v>
      </c>
      <c r="I205" s="682">
        <f t="shared" si="831"/>
        <v>0</v>
      </c>
      <c r="J205" s="682">
        <f t="shared" si="831"/>
        <v>0</v>
      </c>
      <c r="K205" s="682">
        <f t="shared" si="831"/>
        <v>0</v>
      </c>
      <c r="L205" s="682">
        <f t="shared" si="831"/>
        <v>0</v>
      </c>
      <c r="M205" s="682">
        <f t="shared" si="831"/>
        <v>0</v>
      </c>
      <c r="N205" s="682">
        <f t="shared" si="831"/>
        <v>0</v>
      </c>
      <c r="O205" s="682">
        <f t="shared" si="831"/>
        <v>0</v>
      </c>
      <c r="P205" s="682">
        <f t="shared" si="831"/>
        <v>90965.413482615302</v>
      </c>
      <c r="Q205" s="682">
        <f t="shared" si="831"/>
        <v>0</v>
      </c>
      <c r="R205" s="682">
        <f t="shared" si="831"/>
        <v>0</v>
      </c>
      <c r="S205" s="682">
        <f t="shared" si="831"/>
        <v>0</v>
      </c>
      <c r="T205" s="682">
        <f t="shared" si="831"/>
        <v>0</v>
      </c>
      <c r="U205" s="682">
        <f t="shared" si="831"/>
        <v>0</v>
      </c>
      <c r="V205" s="682">
        <f t="shared" si="831"/>
        <v>0</v>
      </c>
      <c r="W205" s="682">
        <f t="shared" si="831"/>
        <v>0</v>
      </c>
      <c r="X205" s="682">
        <f t="shared" si="831"/>
        <v>0</v>
      </c>
      <c r="Y205" s="682">
        <f t="shared" si="831"/>
        <v>0</v>
      </c>
      <c r="Z205" s="682">
        <f t="shared" si="831"/>
        <v>0</v>
      </c>
      <c r="AA205" s="682">
        <f t="shared" si="831"/>
        <v>0</v>
      </c>
      <c r="AB205" s="682">
        <f t="shared" si="831"/>
        <v>0</v>
      </c>
      <c r="AC205" s="682">
        <f t="shared" si="831"/>
        <v>0</v>
      </c>
      <c r="AD205" s="682">
        <f t="shared" si="831"/>
        <v>0</v>
      </c>
      <c r="AE205" s="682">
        <f t="shared" si="831"/>
        <v>0</v>
      </c>
      <c r="AF205" s="682">
        <f t="shared" si="831"/>
        <v>0</v>
      </c>
      <c r="AG205" s="682">
        <f t="shared" si="831"/>
        <v>0</v>
      </c>
      <c r="AH205" s="682">
        <f t="shared" si="831"/>
        <v>0</v>
      </c>
      <c r="AI205" s="682">
        <f t="shared" si="831"/>
        <v>0</v>
      </c>
      <c r="AJ205" s="682">
        <f t="shared" si="831"/>
        <v>0</v>
      </c>
      <c r="AK205" s="682">
        <f t="shared" si="831"/>
        <v>0</v>
      </c>
      <c r="AL205" s="682">
        <f t="shared" si="831"/>
        <v>0</v>
      </c>
      <c r="AM205" s="682">
        <f t="shared" si="831"/>
        <v>0</v>
      </c>
      <c r="AN205" s="682">
        <f t="shared" si="831"/>
        <v>0</v>
      </c>
      <c r="AO205" s="682">
        <f t="shared" si="831"/>
        <v>0</v>
      </c>
      <c r="AP205" s="682">
        <f t="shared" si="831"/>
        <v>0</v>
      </c>
      <c r="AQ205" s="682">
        <f t="shared" si="831"/>
        <v>0</v>
      </c>
      <c r="AR205" s="682">
        <f t="shared" si="831"/>
        <v>0</v>
      </c>
      <c r="AS205" s="682">
        <f t="shared" si="831"/>
        <v>0</v>
      </c>
      <c r="AT205" s="682">
        <f t="shared" si="831"/>
        <v>0</v>
      </c>
      <c r="AU205" s="682">
        <f t="shared" si="831"/>
        <v>0</v>
      </c>
      <c r="AV205" s="682">
        <f t="shared" si="831"/>
        <v>0</v>
      </c>
      <c r="AW205" s="682">
        <f t="shared" si="831"/>
        <v>0</v>
      </c>
      <c r="AX205" s="682">
        <f t="shared" si="831"/>
        <v>0</v>
      </c>
      <c r="AY205" s="682">
        <f t="shared" si="831"/>
        <v>0</v>
      </c>
      <c r="AZ205" s="682">
        <f t="shared" si="831"/>
        <v>0</v>
      </c>
      <c r="BA205" s="682">
        <f t="shared" si="831"/>
        <v>0</v>
      </c>
      <c r="BB205" s="682">
        <f t="shared" si="831"/>
        <v>0</v>
      </c>
      <c r="BC205" s="682">
        <f t="shared" si="831"/>
        <v>0</v>
      </c>
      <c r="BD205" s="682">
        <f t="shared" si="831"/>
        <v>0</v>
      </c>
      <c r="BE205" s="682">
        <f t="shared" si="831"/>
        <v>0</v>
      </c>
      <c r="BF205" s="682">
        <f t="shared" si="831"/>
        <v>0</v>
      </c>
      <c r="BG205" s="682">
        <f t="shared" si="831"/>
        <v>0</v>
      </c>
      <c r="BH205" s="682">
        <f t="shared" si="831"/>
        <v>0</v>
      </c>
      <c r="BI205" s="682">
        <f t="shared" si="831"/>
        <v>0</v>
      </c>
      <c r="BJ205" s="682">
        <f t="shared" si="831"/>
        <v>0</v>
      </c>
      <c r="BK205" s="682">
        <f t="shared" si="831"/>
        <v>0</v>
      </c>
      <c r="BL205" s="682">
        <f t="shared" si="831"/>
        <v>0</v>
      </c>
      <c r="BM205" s="682">
        <f t="shared" si="831"/>
        <v>0</v>
      </c>
      <c r="BN205" s="682">
        <f t="shared" si="831"/>
        <v>0</v>
      </c>
      <c r="BO205" s="682">
        <f t="shared" si="831"/>
        <v>0</v>
      </c>
      <c r="BP205" s="682">
        <f t="shared" si="831"/>
        <v>0</v>
      </c>
      <c r="BQ205" s="682">
        <f t="shared" si="831"/>
        <v>0</v>
      </c>
      <c r="BR205" s="682">
        <f t="shared" ref="BR205:EC205" si="832" xml:space="preserve"> BR$196</f>
        <v>0</v>
      </c>
      <c r="BS205" s="682">
        <f t="shared" si="832"/>
        <v>0</v>
      </c>
      <c r="BT205" s="682">
        <f t="shared" si="832"/>
        <v>0</v>
      </c>
      <c r="BU205" s="682">
        <f t="shared" si="832"/>
        <v>0</v>
      </c>
      <c r="BV205" s="682">
        <f t="shared" si="832"/>
        <v>0</v>
      </c>
      <c r="BW205" s="682">
        <f t="shared" si="832"/>
        <v>0</v>
      </c>
      <c r="BX205" s="682">
        <f t="shared" si="832"/>
        <v>0</v>
      </c>
      <c r="BY205" s="682">
        <f t="shared" si="832"/>
        <v>0</v>
      </c>
      <c r="BZ205" s="682">
        <f t="shared" si="832"/>
        <v>0</v>
      </c>
      <c r="CA205" s="682">
        <f t="shared" si="832"/>
        <v>0</v>
      </c>
      <c r="CB205" s="682">
        <f t="shared" si="832"/>
        <v>0</v>
      </c>
      <c r="CC205" s="682">
        <f t="shared" si="832"/>
        <v>0</v>
      </c>
      <c r="CD205" s="682">
        <f t="shared" si="832"/>
        <v>0</v>
      </c>
      <c r="CE205" s="682">
        <f t="shared" si="832"/>
        <v>0</v>
      </c>
      <c r="CF205" s="682">
        <f t="shared" si="832"/>
        <v>0</v>
      </c>
      <c r="CG205" s="682">
        <f t="shared" si="832"/>
        <v>0</v>
      </c>
      <c r="CH205" s="682">
        <f t="shared" si="832"/>
        <v>0</v>
      </c>
      <c r="CI205" s="682">
        <f t="shared" si="832"/>
        <v>0</v>
      </c>
      <c r="CJ205" s="682">
        <f t="shared" si="832"/>
        <v>0</v>
      </c>
      <c r="CK205" s="682">
        <f t="shared" si="832"/>
        <v>0</v>
      </c>
      <c r="CL205" s="682">
        <f t="shared" si="832"/>
        <v>0</v>
      </c>
      <c r="CM205" s="682">
        <f t="shared" si="832"/>
        <v>0</v>
      </c>
      <c r="CN205" s="682">
        <f t="shared" si="832"/>
        <v>0</v>
      </c>
      <c r="CO205" s="682">
        <f t="shared" si="832"/>
        <v>0</v>
      </c>
      <c r="CP205" s="682">
        <f t="shared" si="832"/>
        <v>0</v>
      </c>
      <c r="CQ205" s="682">
        <f t="shared" si="832"/>
        <v>0</v>
      </c>
      <c r="CR205" s="682">
        <f t="shared" si="832"/>
        <v>0</v>
      </c>
      <c r="CS205" s="682">
        <f t="shared" si="832"/>
        <v>0</v>
      </c>
      <c r="CT205" s="682">
        <f t="shared" si="832"/>
        <v>0</v>
      </c>
      <c r="CU205" s="682">
        <f t="shared" si="832"/>
        <v>0</v>
      </c>
      <c r="CV205" s="682">
        <f t="shared" si="832"/>
        <v>0</v>
      </c>
      <c r="CW205" s="682">
        <f t="shared" si="832"/>
        <v>0</v>
      </c>
      <c r="CX205" s="682">
        <f t="shared" si="832"/>
        <v>0</v>
      </c>
      <c r="CY205" s="682">
        <f t="shared" si="832"/>
        <v>0</v>
      </c>
      <c r="CZ205" s="682">
        <f t="shared" si="832"/>
        <v>0</v>
      </c>
      <c r="DA205" s="682">
        <f t="shared" si="832"/>
        <v>0</v>
      </c>
      <c r="DB205" s="682">
        <f t="shared" si="832"/>
        <v>0</v>
      </c>
      <c r="DC205" s="682">
        <f t="shared" si="832"/>
        <v>0</v>
      </c>
      <c r="DD205" s="682">
        <f t="shared" si="832"/>
        <v>0</v>
      </c>
      <c r="DE205" s="682">
        <f t="shared" si="832"/>
        <v>0</v>
      </c>
      <c r="DF205" s="682">
        <f t="shared" si="832"/>
        <v>0</v>
      </c>
      <c r="DG205" s="682">
        <f t="shared" si="832"/>
        <v>0</v>
      </c>
      <c r="DH205" s="682">
        <f t="shared" si="832"/>
        <v>0</v>
      </c>
      <c r="DI205" s="682">
        <f t="shared" si="832"/>
        <v>0</v>
      </c>
      <c r="DJ205" s="682">
        <f t="shared" si="832"/>
        <v>0</v>
      </c>
      <c r="DK205" s="682">
        <f t="shared" si="832"/>
        <v>0</v>
      </c>
      <c r="DL205" s="682">
        <f t="shared" si="832"/>
        <v>0</v>
      </c>
      <c r="DM205" s="682">
        <f t="shared" si="832"/>
        <v>0</v>
      </c>
      <c r="DN205" s="682">
        <f t="shared" si="832"/>
        <v>0</v>
      </c>
      <c r="DO205" s="682">
        <f t="shared" si="832"/>
        <v>0</v>
      </c>
      <c r="DP205" s="682">
        <f t="shared" si="832"/>
        <v>0</v>
      </c>
      <c r="DQ205" s="682">
        <f t="shared" si="832"/>
        <v>0</v>
      </c>
      <c r="DR205" s="682">
        <f t="shared" si="832"/>
        <v>0</v>
      </c>
      <c r="DS205" s="682">
        <f t="shared" si="832"/>
        <v>0</v>
      </c>
      <c r="DT205" s="682">
        <f t="shared" si="832"/>
        <v>0</v>
      </c>
      <c r="DU205" s="682">
        <f t="shared" si="832"/>
        <v>0</v>
      </c>
      <c r="DV205" s="682">
        <f t="shared" si="832"/>
        <v>0</v>
      </c>
      <c r="DW205" s="682">
        <f t="shared" si="832"/>
        <v>0</v>
      </c>
      <c r="DX205" s="682">
        <f t="shared" si="832"/>
        <v>0</v>
      </c>
      <c r="DY205" s="682">
        <f t="shared" si="832"/>
        <v>0</v>
      </c>
      <c r="DZ205" s="682">
        <f t="shared" si="832"/>
        <v>0</v>
      </c>
      <c r="EA205" s="682">
        <f t="shared" si="832"/>
        <v>0</v>
      </c>
      <c r="EB205" s="682">
        <f t="shared" si="832"/>
        <v>0</v>
      </c>
      <c r="EC205" s="682">
        <f t="shared" si="832"/>
        <v>0</v>
      </c>
      <c r="ED205" s="682">
        <f t="shared" ref="ED205:GJ205" si="833" xml:space="preserve"> ED$196</f>
        <v>0</v>
      </c>
      <c r="EE205" s="682">
        <f t="shared" si="833"/>
        <v>0</v>
      </c>
      <c r="EF205" s="682">
        <f t="shared" si="833"/>
        <v>0</v>
      </c>
      <c r="EG205" s="682">
        <f t="shared" si="833"/>
        <v>0</v>
      </c>
      <c r="EH205" s="682">
        <f t="shared" si="833"/>
        <v>0</v>
      </c>
      <c r="EI205" s="682">
        <f t="shared" si="833"/>
        <v>0</v>
      </c>
      <c r="EJ205" s="682">
        <f t="shared" si="833"/>
        <v>0</v>
      </c>
      <c r="EK205" s="682">
        <f t="shared" si="833"/>
        <v>0</v>
      </c>
      <c r="EL205" s="682">
        <f t="shared" si="833"/>
        <v>0</v>
      </c>
      <c r="EM205" s="682">
        <f t="shared" si="833"/>
        <v>0</v>
      </c>
      <c r="EN205" s="682">
        <f t="shared" si="833"/>
        <v>0</v>
      </c>
      <c r="EO205" s="682">
        <f t="shared" si="833"/>
        <v>0</v>
      </c>
      <c r="EP205" s="682">
        <f t="shared" si="833"/>
        <v>0</v>
      </c>
      <c r="EQ205" s="682">
        <f t="shared" si="833"/>
        <v>0</v>
      </c>
      <c r="ER205" s="682">
        <f t="shared" si="833"/>
        <v>0</v>
      </c>
      <c r="ES205" s="682">
        <f t="shared" si="833"/>
        <v>0</v>
      </c>
      <c r="ET205" s="682">
        <f t="shared" si="833"/>
        <v>0</v>
      </c>
      <c r="EU205" s="682">
        <f t="shared" si="833"/>
        <v>0</v>
      </c>
      <c r="EV205" s="682">
        <f t="shared" si="833"/>
        <v>0</v>
      </c>
      <c r="EW205" s="682">
        <f t="shared" si="833"/>
        <v>0</v>
      </c>
      <c r="EX205" s="682">
        <f t="shared" si="833"/>
        <v>0</v>
      </c>
      <c r="EY205" s="682">
        <f t="shared" si="833"/>
        <v>0</v>
      </c>
      <c r="EZ205" s="682">
        <f t="shared" si="833"/>
        <v>0</v>
      </c>
      <c r="FA205" s="682">
        <f t="shared" si="833"/>
        <v>0</v>
      </c>
      <c r="FB205" s="682">
        <f t="shared" si="833"/>
        <v>0</v>
      </c>
      <c r="FC205" s="682">
        <f t="shared" si="833"/>
        <v>0</v>
      </c>
      <c r="FD205" s="682">
        <f t="shared" si="833"/>
        <v>0</v>
      </c>
      <c r="FE205" s="682">
        <f t="shared" si="833"/>
        <v>0</v>
      </c>
      <c r="FF205" s="682">
        <f t="shared" si="833"/>
        <v>0</v>
      </c>
      <c r="FG205" s="682">
        <f t="shared" si="833"/>
        <v>0</v>
      </c>
      <c r="FH205" s="682">
        <f t="shared" si="833"/>
        <v>0</v>
      </c>
      <c r="FI205" s="682">
        <f t="shared" si="833"/>
        <v>0</v>
      </c>
      <c r="FJ205" s="682">
        <f t="shared" si="833"/>
        <v>0</v>
      </c>
      <c r="FK205" s="682">
        <f t="shared" si="833"/>
        <v>0</v>
      </c>
      <c r="FL205" s="682">
        <f t="shared" si="833"/>
        <v>0</v>
      </c>
      <c r="FM205" s="682">
        <f t="shared" si="833"/>
        <v>0</v>
      </c>
      <c r="FN205" s="682">
        <f t="shared" si="833"/>
        <v>0</v>
      </c>
      <c r="FO205" s="682">
        <f t="shared" si="833"/>
        <v>0</v>
      </c>
      <c r="FP205" s="682">
        <f t="shared" si="833"/>
        <v>0</v>
      </c>
      <c r="FQ205" s="682">
        <f t="shared" si="833"/>
        <v>0</v>
      </c>
      <c r="FR205" s="682">
        <f t="shared" si="833"/>
        <v>0</v>
      </c>
      <c r="FS205" s="682">
        <f t="shared" si="833"/>
        <v>0</v>
      </c>
      <c r="FT205" s="682">
        <f t="shared" si="833"/>
        <v>0</v>
      </c>
      <c r="FU205" s="682">
        <f t="shared" si="833"/>
        <v>0</v>
      </c>
      <c r="FV205" s="682">
        <f t="shared" si="833"/>
        <v>0</v>
      </c>
      <c r="FW205" s="682">
        <f t="shared" si="833"/>
        <v>0</v>
      </c>
      <c r="FX205" s="682">
        <f t="shared" si="833"/>
        <v>0</v>
      </c>
      <c r="FY205" s="682">
        <f t="shared" si="833"/>
        <v>0</v>
      </c>
      <c r="FZ205" s="682">
        <f t="shared" si="833"/>
        <v>0</v>
      </c>
      <c r="GA205" s="682">
        <f t="shared" si="833"/>
        <v>0</v>
      </c>
      <c r="GB205" s="682">
        <f t="shared" si="833"/>
        <v>0</v>
      </c>
      <c r="GC205" s="682">
        <f t="shared" si="833"/>
        <v>0</v>
      </c>
      <c r="GD205" s="682">
        <f t="shared" si="833"/>
        <v>0</v>
      </c>
      <c r="GE205" s="682">
        <f t="shared" si="833"/>
        <v>0</v>
      </c>
      <c r="GF205" s="682">
        <f t="shared" si="833"/>
        <v>0</v>
      </c>
      <c r="GG205" s="682">
        <f t="shared" si="833"/>
        <v>0</v>
      </c>
      <c r="GH205" s="682">
        <f t="shared" si="833"/>
        <v>0</v>
      </c>
      <c r="GI205" s="682">
        <f t="shared" si="833"/>
        <v>0</v>
      </c>
      <c r="GJ205" s="682">
        <f t="shared" si="833"/>
        <v>0</v>
      </c>
    </row>
    <row r="206" spans="1:192" s="574" customFormat="1" ht="13" customHeight="1" x14ac:dyDescent="0.25">
      <c r="A206" s="692"/>
      <c r="B206" s="692"/>
      <c r="C206" s="692"/>
      <c r="D206" s="692"/>
      <c r="E206" s="689" t="s">
        <v>572</v>
      </c>
      <c r="F206" s="691"/>
      <c r="G206" s="689" t="str">
        <f>SMU</f>
        <v>$ 000s</v>
      </c>
      <c r="H206" s="691"/>
      <c r="I206" s="690"/>
      <c r="J206" s="689">
        <f t="shared" ref="J206:AO206" si="834" xml:space="preserve"> J202 + J203 + J204 - J205</f>
        <v>0</v>
      </c>
      <c r="K206" s="689">
        <f t="shared" si="834"/>
        <v>0</v>
      </c>
      <c r="L206" s="689">
        <f t="shared" si="834"/>
        <v>37329.833391779117</v>
      </c>
      <c r="M206" s="689">
        <f t="shared" si="834"/>
        <v>86902.500517547174</v>
      </c>
      <c r="N206" s="689">
        <f t="shared" si="834"/>
        <v>88229.541510516065</v>
      </c>
      <c r="O206" s="689">
        <f t="shared" si="834"/>
        <v>89596.088575423797</v>
      </c>
      <c r="P206" s="689">
        <f t="shared" si="834"/>
        <v>0</v>
      </c>
      <c r="Q206" s="689">
        <f t="shared" si="834"/>
        <v>0</v>
      </c>
      <c r="R206" s="689">
        <f t="shared" si="834"/>
        <v>0</v>
      </c>
      <c r="S206" s="689">
        <f t="shared" si="834"/>
        <v>0</v>
      </c>
      <c r="T206" s="689">
        <f t="shared" si="834"/>
        <v>0</v>
      </c>
      <c r="U206" s="689">
        <f t="shared" si="834"/>
        <v>0</v>
      </c>
      <c r="V206" s="689">
        <f t="shared" si="834"/>
        <v>0</v>
      </c>
      <c r="W206" s="689">
        <f t="shared" si="834"/>
        <v>0</v>
      </c>
      <c r="X206" s="689">
        <f t="shared" si="834"/>
        <v>0</v>
      </c>
      <c r="Y206" s="689">
        <f t="shared" si="834"/>
        <v>0</v>
      </c>
      <c r="Z206" s="689">
        <f t="shared" si="834"/>
        <v>0</v>
      </c>
      <c r="AA206" s="689">
        <f t="shared" si="834"/>
        <v>0</v>
      </c>
      <c r="AB206" s="689">
        <f t="shared" si="834"/>
        <v>0</v>
      </c>
      <c r="AC206" s="689">
        <f t="shared" si="834"/>
        <v>0</v>
      </c>
      <c r="AD206" s="689">
        <f t="shared" si="834"/>
        <v>0</v>
      </c>
      <c r="AE206" s="689">
        <f t="shared" si="834"/>
        <v>0</v>
      </c>
      <c r="AF206" s="689">
        <f t="shared" si="834"/>
        <v>0</v>
      </c>
      <c r="AG206" s="689">
        <f t="shared" si="834"/>
        <v>0</v>
      </c>
      <c r="AH206" s="689">
        <f t="shared" si="834"/>
        <v>0</v>
      </c>
      <c r="AI206" s="689">
        <f t="shared" si="834"/>
        <v>0</v>
      </c>
      <c r="AJ206" s="689">
        <f t="shared" si="834"/>
        <v>0</v>
      </c>
      <c r="AK206" s="689">
        <f t="shared" si="834"/>
        <v>0</v>
      </c>
      <c r="AL206" s="689">
        <f t="shared" si="834"/>
        <v>0</v>
      </c>
      <c r="AM206" s="689">
        <f t="shared" si="834"/>
        <v>0</v>
      </c>
      <c r="AN206" s="689">
        <f t="shared" si="834"/>
        <v>0</v>
      </c>
      <c r="AO206" s="689">
        <f t="shared" si="834"/>
        <v>0</v>
      </c>
      <c r="AP206" s="689">
        <f t="shared" ref="AP206:BU206" si="835" xml:space="preserve"> AP202 + AP203 + AP204 - AP205</f>
        <v>0</v>
      </c>
      <c r="AQ206" s="689">
        <f t="shared" si="835"/>
        <v>0</v>
      </c>
      <c r="AR206" s="689">
        <f t="shared" si="835"/>
        <v>0</v>
      </c>
      <c r="AS206" s="689">
        <f t="shared" si="835"/>
        <v>0</v>
      </c>
      <c r="AT206" s="689">
        <f t="shared" si="835"/>
        <v>0</v>
      </c>
      <c r="AU206" s="689">
        <f t="shared" si="835"/>
        <v>0</v>
      </c>
      <c r="AV206" s="689">
        <f t="shared" si="835"/>
        <v>0</v>
      </c>
      <c r="AW206" s="689">
        <f t="shared" si="835"/>
        <v>0</v>
      </c>
      <c r="AX206" s="689">
        <f t="shared" si="835"/>
        <v>0</v>
      </c>
      <c r="AY206" s="689">
        <f t="shared" si="835"/>
        <v>0</v>
      </c>
      <c r="AZ206" s="689">
        <f t="shared" si="835"/>
        <v>0</v>
      </c>
      <c r="BA206" s="689">
        <f t="shared" si="835"/>
        <v>0</v>
      </c>
      <c r="BB206" s="689">
        <f t="shared" si="835"/>
        <v>0</v>
      </c>
      <c r="BC206" s="689">
        <f t="shared" si="835"/>
        <v>0</v>
      </c>
      <c r="BD206" s="689">
        <f t="shared" si="835"/>
        <v>0</v>
      </c>
      <c r="BE206" s="689">
        <f t="shared" si="835"/>
        <v>0</v>
      </c>
      <c r="BF206" s="689">
        <f t="shared" si="835"/>
        <v>0</v>
      </c>
      <c r="BG206" s="689">
        <f t="shared" si="835"/>
        <v>0</v>
      </c>
      <c r="BH206" s="689">
        <f t="shared" si="835"/>
        <v>0</v>
      </c>
      <c r="BI206" s="689">
        <f t="shared" si="835"/>
        <v>0</v>
      </c>
      <c r="BJ206" s="689">
        <f t="shared" si="835"/>
        <v>0</v>
      </c>
      <c r="BK206" s="689">
        <f t="shared" si="835"/>
        <v>0</v>
      </c>
      <c r="BL206" s="689">
        <f t="shared" si="835"/>
        <v>0</v>
      </c>
      <c r="BM206" s="689">
        <f t="shared" si="835"/>
        <v>0</v>
      </c>
      <c r="BN206" s="689">
        <f t="shared" si="835"/>
        <v>0</v>
      </c>
      <c r="BO206" s="689">
        <f t="shared" si="835"/>
        <v>0</v>
      </c>
      <c r="BP206" s="689">
        <f t="shared" si="835"/>
        <v>0</v>
      </c>
      <c r="BQ206" s="689">
        <f t="shared" si="835"/>
        <v>0</v>
      </c>
      <c r="BR206" s="689">
        <f t="shared" si="835"/>
        <v>0</v>
      </c>
      <c r="BS206" s="689">
        <f t="shared" si="835"/>
        <v>0</v>
      </c>
      <c r="BT206" s="689">
        <f t="shared" si="835"/>
        <v>0</v>
      </c>
      <c r="BU206" s="689">
        <f t="shared" si="835"/>
        <v>0</v>
      </c>
      <c r="BV206" s="689">
        <f t="shared" ref="BV206:DA206" si="836" xml:space="preserve"> BV202 + BV203 + BV204 - BV205</f>
        <v>0</v>
      </c>
      <c r="BW206" s="689">
        <f t="shared" si="836"/>
        <v>0</v>
      </c>
      <c r="BX206" s="689">
        <f t="shared" si="836"/>
        <v>0</v>
      </c>
      <c r="BY206" s="689">
        <f t="shared" si="836"/>
        <v>0</v>
      </c>
      <c r="BZ206" s="689">
        <f t="shared" si="836"/>
        <v>0</v>
      </c>
      <c r="CA206" s="689">
        <f t="shared" si="836"/>
        <v>0</v>
      </c>
      <c r="CB206" s="689">
        <f t="shared" si="836"/>
        <v>0</v>
      </c>
      <c r="CC206" s="689">
        <f t="shared" si="836"/>
        <v>0</v>
      </c>
      <c r="CD206" s="689">
        <f t="shared" si="836"/>
        <v>0</v>
      </c>
      <c r="CE206" s="689">
        <f t="shared" si="836"/>
        <v>0</v>
      </c>
      <c r="CF206" s="689">
        <f t="shared" si="836"/>
        <v>0</v>
      </c>
      <c r="CG206" s="689">
        <f t="shared" si="836"/>
        <v>0</v>
      </c>
      <c r="CH206" s="689">
        <f t="shared" si="836"/>
        <v>0</v>
      </c>
      <c r="CI206" s="689">
        <f t="shared" si="836"/>
        <v>0</v>
      </c>
      <c r="CJ206" s="689">
        <f t="shared" si="836"/>
        <v>0</v>
      </c>
      <c r="CK206" s="689">
        <f t="shared" si="836"/>
        <v>0</v>
      </c>
      <c r="CL206" s="689">
        <f t="shared" si="836"/>
        <v>0</v>
      </c>
      <c r="CM206" s="689">
        <f t="shared" si="836"/>
        <v>0</v>
      </c>
      <c r="CN206" s="689">
        <f t="shared" si="836"/>
        <v>0</v>
      </c>
      <c r="CO206" s="689">
        <f t="shared" si="836"/>
        <v>0</v>
      </c>
      <c r="CP206" s="689">
        <f t="shared" si="836"/>
        <v>0</v>
      </c>
      <c r="CQ206" s="689">
        <f t="shared" si="836"/>
        <v>0</v>
      </c>
      <c r="CR206" s="689">
        <f t="shared" si="836"/>
        <v>0</v>
      </c>
      <c r="CS206" s="689">
        <f t="shared" si="836"/>
        <v>0</v>
      </c>
      <c r="CT206" s="689">
        <f t="shared" si="836"/>
        <v>0</v>
      </c>
      <c r="CU206" s="689">
        <f t="shared" si="836"/>
        <v>0</v>
      </c>
      <c r="CV206" s="689">
        <f t="shared" si="836"/>
        <v>0</v>
      </c>
      <c r="CW206" s="689">
        <f t="shared" si="836"/>
        <v>0</v>
      </c>
      <c r="CX206" s="689">
        <f t="shared" si="836"/>
        <v>0</v>
      </c>
      <c r="CY206" s="689">
        <f t="shared" si="836"/>
        <v>0</v>
      </c>
      <c r="CZ206" s="689">
        <f t="shared" si="836"/>
        <v>0</v>
      </c>
      <c r="DA206" s="689">
        <f t="shared" si="836"/>
        <v>0</v>
      </c>
      <c r="DB206" s="689">
        <f t="shared" ref="DB206:EG206" si="837" xml:space="preserve"> DB202 + DB203 + DB204 - DB205</f>
        <v>0</v>
      </c>
      <c r="DC206" s="689">
        <f t="shared" si="837"/>
        <v>0</v>
      </c>
      <c r="DD206" s="689">
        <f t="shared" si="837"/>
        <v>0</v>
      </c>
      <c r="DE206" s="689">
        <f t="shared" si="837"/>
        <v>0</v>
      </c>
      <c r="DF206" s="689">
        <f t="shared" si="837"/>
        <v>0</v>
      </c>
      <c r="DG206" s="689">
        <f t="shared" si="837"/>
        <v>0</v>
      </c>
      <c r="DH206" s="689">
        <f t="shared" si="837"/>
        <v>0</v>
      </c>
      <c r="DI206" s="689">
        <f t="shared" si="837"/>
        <v>0</v>
      </c>
      <c r="DJ206" s="689">
        <f t="shared" si="837"/>
        <v>0</v>
      </c>
      <c r="DK206" s="689">
        <f t="shared" si="837"/>
        <v>0</v>
      </c>
      <c r="DL206" s="689">
        <f t="shared" si="837"/>
        <v>0</v>
      </c>
      <c r="DM206" s="689">
        <f t="shared" si="837"/>
        <v>0</v>
      </c>
      <c r="DN206" s="689">
        <f t="shared" si="837"/>
        <v>0</v>
      </c>
      <c r="DO206" s="689">
        <f t="shared" si="837"/>
        <v>0</v>
      </c>
      <c r="DP206" s="689">
        <f t="shared" si="837"/>
        <v>0</v>
      </c>
      <c r="DQ206" s="689">
        <f t="shared" si="837"/>
        <v>0</v>
      </c>
      <c r="DR206" s="689">
        <f t="shared" si="837"/>
        <v>0</v>
      </c>
      <c r="DS206" s="689">
        <f t="shared" si="837"/>
        <v>0</v>
      </c>
      <c r="DT206" s="689">
        <f t="shared" si="837"/>
        <v>0</v>
      </c>
      <c r="DU206" s="689">
        <f t="shared" si="837"/>
        <v>0</v>
      </c>
      <c r="DV206" s="689">
        <f t="shared" si="837"/>
        <v>0</v>
      </c>
      <c r="DW206" s="689">
        <f t="shared" si="837"/>
        <v>0</v>
      </c>
      <c r="DX206" s="689">
        <f t="shared" si="837"/>
        <v>0</v>
      </c>
      <c r="DY206" s="689">
        <f t="shared" si="837"/>
        <v>0</v>
      </c>
      <c r="DZ206" s="689">
        <f t="shared" si="837"/>
        <v>0</v>
      </c>
      <c r="EA206" s="689">
        <f t="shared" si="837"/>
        <v>0</v>
      </c>
      <c r="EB206" s="689">
        <f t="shared" si="837"/>
        <v>0</v>
      </c>
      <c r="EC206" s="689">
        <f t="shared" si="837"/>
        <v>0</v>
      </c>
      <c r="ED206" s="689">
        <f t="shared" si="837"/>
        <v>0</v>
      </c>
      <c r="EE206" s="689">
        <f t="shared" si="837"/>
        <v>0</v>
      </c>
      <c r="EF206" s="689">
        <f t="shared" si="837"/>
        <v>0</v>
      </c>
      <c r="EG206" s="689">
        <f t="shared" si="837"/>
        <v>0</v>
      </c>
      <c r="EH206" s="689">
        <f t="shared" ref="EH206:FM206" si="838" xml:space="preserve"> EH202 + EH203 + EH204 - EH205</f>
        <v>0</v>
      </c>
      <c r="EI206" s="689">
        <f t="shared" si="838"/>
        <v>0</v>
      </c>
      <c r="EJ206" s="689">
        <f t="shared" si="838"/>
        <v>0</v>
      </c>
      <c r="EK206" s="689">
        <f t="shared" si="838"/>
        <v>0</v>
      </c>
      <c r="EL206" s="689">
        <f t="shared" si="838"/>
        <v>0</v>
      </c>
      <c r="EM206" s="689">
        <f t="shared" si="838"/>
        <v>0</v>
      </c>
      <c r="EN206" s="689">
        <f t="shared" si="838"/>
        <v>0</v>
      </c>
      <c r="EO206" s="689">
        <f t="shared" si="838"/>
        <v>0</v>
      </c>
      <c r="EP206" s="689">
        <f t="shared" si="838"/>
        <v>0</v>
      </c>
      <c r="EQ206" s="689">
        <f t="shared" si="838"/>
        <v>0</v>
      </c>
      <c r="ER206" s="689">
        <f t="shared" si="838"/>
        <v>0</v>
      </c>
      <c r="ES206" s="689">
        <f t="shared" si="838"/>
        <v>0</v>
      </c>
      <c r="ET206" s="689">
        <f t="shared" si="838"/>
        <v>0</v>
      </c>
      <c r="EU206" s="689">
        <f t="shared" si="838"/>
        <v>0</v>
      </c>
      <c r="EV206" s="689">
        <f t="shared" si="838"/>
        <v>0</v>
      </c>
      <c r="EW206" s="689">
        <f t="shared" si="838"/>
        <v>0</v>
      </c>
      <c r="EX206" s="689">
        <f t="shared" si="838"/>
        <v>0</v>
      </c>
      <c r="EY206" s="689">
        <f t="shared" si="838"/>
        <v>0</v>
      </c>
      <c r="EZ206" s="689">
        <f t="shared" si="838"/>
        <v>0</v>
      </c>
      <c r="FA206" s="689">
        <f t="shared" si="838"/>
        <v>0</v>
      </c>
      <c r="FB206" s="689">
        <f t="shared" si="838"/>
        <v>0</v>
      </c>
      <c r="FC206" s="689">
        <f t="shared" si="838"/>
        <v>0</v>
      </c>
      <c r="FD206" s="689">
        <f t="shared" si="838"/>
        <v>0</v>
      </c>
      <c r="FE206" s="689">
        <f t="shared" si="838"/>
        <v>0</v>
      </c>
      <c r="FF206" s="689">
        <f t="shared" si="838"/>
        <v>0</v>
      </c>
      <c r="FG206" s="689">
        <f t="shared" si="838"/>
        <v>0</v>
      </c>
      <c r="FH206" s="689">
        <f t="shared" si="838"/>
        <v>0</v>
      </c>
      <c r="FI206" s="689">
        <f t="shared" si="838"/>
        <v>0</v>
      </c>
      <c r="FJ206" s="689">
        <f t="shared" si="838"/>
        <v>0</v>
      </c>
      <c r="FK206" s="689">
        <f t="shared" si="838"/>
        <v>0</v>
      </c>
      <c r="FL206" s="689">
        <f t="shared" si="838"/>
        <v>0</v>
      </c>
      <c r="FM206" s="689">
        <f t="shared" si="838"/>
        <v>0</v>
      </c>
      <c r="FN206" s="689">
        <f t="shared" ref="FN206:GJ206" si="839" xml:space="preserve"> FN202 + FN203 + FN204 - FN205</f>
        <v>0</v>
      </c>
      <c r="FO206" s="689">
        <f t="shared" si="839"/>
        <v>0</v>
      </c>
      <c r="FP206" s="689">
        <f t="shared" si="839"/>
        <v>0</v>
      </c>
      <c r="FQ206" s="689">
        <f t="shared" si="839"/>
        <v>0</v>
      </c>
      <c r="FR206" s="689">
        <f t="shared" si="839"/>
        <v>0</v>
      </c>
      <c r="FS206" s="689">
        <f t="shared" si="839"/>
        <v>0</v>
      </c>
      <c r="FT206" s="689">
        <f t="shared" si="839"/>
        <v>0</v>
      </c>
      <c r="FU206" s="689">
        <f t="shared" si="839"/>
        <v>0</v>
      </c>
      <c r="FV206" s="689">
        <f t="shared" si="839"/>
        <v>0</v>
      </c>
      <c r="FW206" s="689">
        <f t="shared" si="839"/>
        <v>0</v>
      </c>
      <c r="FX206" s="689">
        <f t="shared" si="839"/>
        <v>0</v>
      </c>
      <c r="FY206" s="689">
        <f t="shared" si="839"/>
        <v>0</v>
      </c>
      <c r="FZ206" s="689">
        <f t="shared" si="839"/>
        <v>0</v>
      </c>
      <c r="GA206" s="689">
        <f t="shared" si="839"/>
        <v>0</v>
      </c>
      <c r="GB206" s="689">
        <f t="shared" si="839"/>
        <v>0</v>
      </c>
      <c r="GC206" s="689">
        <f t="shared" si="839"/>
        <v>0</v>
      </c>
      <c r="GD206" s="689">
        <f t="shared" si="839"/>
        <v>0</v>
      </c>
      <c r="GE206" s="689">
        <f t="shared" si="839"/>
        <v>0</v>
      </c>
      <c r="GF206" s="689">
        <f t="shared" si="839"/>
        <v>0</v>
      </c>
      <c r="GG206" s="689">
        <f t="shared" si="839"/>
        <v>0</v>
      </c>
      <c r="GH206" s="689">
        <f t="shared" si="839"/>
        <v>0</v>
      </c>
      <c r="GI206" s="689">
        <f t="shared" si="839"/>
        <v>0</v>
      </c>
      <c r="GJ206" s="689">
        <f t="shared" si="839"/>
        <v>0</v>
      </c>
    </row>
    <row r="207" spans="1:192" s="647" customFormat="1" ht="13" customHeight="1" x14ac:dyDescent="0.25">
      <c r="A207" s="526"/>
      <c r="B207" s="526"/>
      <c r="C207" s="526"/>
      <c r="D207" s="526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</row>
    <row r="208" spans="1:192" s="647" customFormat="1" ht="13" customHeight="1" x14ac:dyDescent="0.25">
      <c r="A208" s="526"/>
      <c r="B208" s="668" t="s">
        <v>568</v>
      </c>
      <c r="C208" s="526"/>
      <c r="D208" s="526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</row>
    <row r="209" spans="1:192" s="647" customFormat="1" ht="13" customHeight="1" x14ac:dyDescent="0.25">
      <c r="A209" s="526"/>
      <c r="B209" s="526"/>
      <c r="C209" s="665" t="s">
        <v>568</v>
      </c>
      <c r="D209" s="526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</row>
    <row r="210" spans="1:192" s="647" customFormat="1" ht="13" customHeight="1" x14ac:dyDescent="0.25">
      <c r="A210" s="664"/>
      <c r="B210" s="664"/>
      <c r="C210" s="664"/>
      <c r="D210" s="664"/>
      <c r="E210" s="475" t="str">
        <f xml:space="preserve"> InpC!E$80</f>
        <v>% of EBL hedged</v>
      </c>
      <c r="F210" s="475">
        <f xml:space="preserve"> InpC!F$80</f>
        <v>1</v>
      </c>
      <c r="G210" s="475" t="str">
        <f xml:space="preserve"> InpC!G$80</f>
        <v>%</v>
      </c>
      <c r="H210" s="667"/>
      <c r="I210" s="667"/>
      <c r="J210" s="667"/>
      <c r="K210" s="667"/>
      <c r="L210" s="667"/>
      <c r="M210" s="667"/>
      <c r="N210" s="667"/>
      <c r="O210" s="667"/>
      <c r="P210" s="667"/>
      <c r="Q210" s="667"/>
      <c r="R210" s="667"/>
      <c r="S210" s="667"/>
      <c r="T210" s="667"/>
      <c r="U210" s="667"/>
      <c r="V210" s="667"/>
      <c r="W210" s="667"/>
      <c r="X210" s="667"/>
      <c r="Y210" s="667"/>
      <c r="Z210" s="667"/>
      <c r="AA210" s="667"/>
      <c r="AB210" s="667"/>
      <c r="AC210" s="667"/>
      <c r="AD210" s="667"/>
      <c r="AE210" s="667"/>
      <c r="AF210" s="667"/>
      <c r="AG210" s="667"/>
      <c r="AH210" s="667"/>
      <c r="AI210" s="667"/>
      <c r="AJ210" s="667"/>
      <c r="AK210" s="667"/>
      <c r="AL210" s="667"/>
      <c r="AM210" s="667"/>
      <c r="AN210" s="667"/>
      <c r="AO210" s="667"/>
      <c r="AP210" s="667"/>
      <c r="AQ210" s="667"/>
      <c r="AR210" s="667"/>
      <c r="AS210" s="667"/>
      <c r="AT210" s="667"/>
      <c r="AU210" s="667"/>
      <c r="AV210" s="667"/>
      <c r="AW210" s="667"/>
      <c r="AX210" s="667"/>
      <c r="AY210" s="667"/>
      <c r="AZ210" s="667"/>
      <c r="BA210" s="667"/>
      <c r="BB210" s="667"/>
      <c r="BC210" s="667"/>
      <c r="BD210" s="667"/>
      <c r="BE210" s="667"/>
      <c r="BF210" s="667"/>
      <c r="BG210" s="667"/>
      <c r="BH210" s="667"/>
      <c r="BI210" s="667"/>
      <c r="BJ210" s="667"/>
      <c r="BK210" s="667"/>
      <c r="BL210" s="667"/>
      <c r="BM210" s="667"/>
      <c r="BN210" s="667"/>
      <c r="BO210" s="667"/>
      <c r="BP210" s="667"/>
      <c r="BQ210" s="667"/>
      <c r="BR210" s="667"/>
      <c r="BS210" s="667"/>
      <c r="BT210" s="667"/>
      <c r="BU210" s="667"/>
      <c r="BV210" s="667"/>
      <c r="BW210" s="667"/>
      <c r="BX210" s="667"/>
      <c r="BY210" s="667"/>
      <c r="BZ210" s="667"/>
      <c r="CA210" s="667"/>
      <c r="CB210" s="667"/>
      <c r="CC210" s="667"/>
      <c r="CD210" s="667"/>
      <c r="CE210" s="667"/>
      <c r="CF210" s="667"/>
      <c r="CG210" s="667"/>
      <c r="CH210" s="667"/>
      <c r="CI210" s="667"/>
      <c r="CJ210" s="667"/>
      <c r="CK210" s="667"/>
      <c r="CL210" s="667"/>
      <c r="CM210" s="667"/>
      <c r="CN210" s="667"/>
      <c r="CO210" s="667"/>
      <c r="CP210" s="667"/>
      <c r="CQ210" s="667"/>
      <c r="CR210" s="667"/>
      <c r="CS210" s="667"/>
      <c r="CT210" s="667"/>
      <c r="CU210" s="667"/>
      <c r="CV210" s="667"/>
      <c r="CW210" s="667"/>
      <c r="CX210" s="667"/>
      <c r="CY210" s="667"/>
      <c r="CZ210" s="667"/>
      <c r="DA210" s="667"/>
      <c r="DB210" s="667"/>
      <c r="DC210" s="667"/>
      <c r="DD210" s="667"/>
      <c r="DE210" s="667"/>
      <c r="DF210" s="667"/>
      <c r="DG210" s="667"/>
      <c r="DH210" s="667"/>
      <c r="DI210" s="667"/>
      <c r="DJ210" s="667"/>
      <c r="DK210" s="667"/>
      <c r="DL210" s="667"/>
      <c r="DM210" s="667"/>
      <c r="DN210" s="667"/>
      <c r="DO210" s="667"/>
      <c r="DP210" s="667"/>
      <c r="DQ210" s="667"/>
      <c r="DR210" s="667"/>
      <c r="DS210" s="667"/>
      <c r="DT210" s="667"/>
      <c r="DU210" s="667"/>
      <c r="DV210" s="667"/>
      <c r="DW210" s="667"/>
      <c r="DX210" s="667"/>
      <c r="DY210" s="667"/>
      <c r="DZ210" s="667"/>
      <c r="EA210" s="667"/>
      <c r="EB210" s="667"/>
      <c r="EC210" s="667"/>
      <c r="ED210" s="667"/>
      <c r="EE210" s="667"/>
      <c r="EF210" s="667"/>
      <c r="EG210" s="667"/>
      <c r="EH210" s="667"/>
      <c r="EI210" s="667"/>
      <c r="EJ210" s="667"/>
      <c r="EK210" s="667"/>
      <c r="EL210" s="667"/>
      <c r="EM210" s="667"/>
      <c r="EN210" s="667"/>
      <c r="EO210" s="667"/>
      <c r="EP210" s="667"/>
      <c r="EQ210" s="667"/>
      <c r="ER210" s="667"/>
      <c r="ES210" s="667"/>
      <c r="ET210" s="667"/>
      <c r="EU210" s="667"/>
      <c r="EV210" s="667"/>
      <c r="EW210" s="667"/>
      <c r="EX210" s="667"/>
      <c r="EY210" s="667"/>
      <c r="EZ210" s="667"/>
      <c r="FA210" s="667"/>
      <c r="FB210" s="667"/>
      <c r="FC210" s="667"/>
      <c r="FD210" s="667"/>
      <c r="FE210" s="667"/>
      <c r="FF210" s="667"/>
      <c r="FG210" s="667"/>
      <c r="FH210" s="667"/>
      <c r="FI210" s="667"/>
      <c r="FJ210" s="667"/>
      <c r="FK210" s="667"/>
      <c r="FL210" s="667"/>
      <c r="FM210" s="667"/>
      <c r="FN210" s="667"/>
      <c r="FO210" s="667"/>
      <c r="FP210" s="667"/>
      <c r="FQ210" s="667"/>
      <c r="FR210" s="667"/>
      <c r="FS210" s="667"/>
      <c r="FT210" s="667"/>
      <c r="FU210" s="667"/>
      <c r="FV210" s="667"/>
      <c r="FW210" s="667"/>
      <c r="FX210" s="667"/>
      <c r="FY210" s="667"/>
      <c r="FZ210" s="667"/>
      <c r="GA210" s="667"/>
      <c r="GB210" s="667"/>
      <c r="GC210" s="667"/>
      <c r="GD210" s="667"/>
      <c r="GE210" s="667"/>
      <c r="GF210" s="667"/>
      <c r="GG210" s="667"/>
      <c r="GH210" s="667"/>
      <c r="GI210" s="667"/>
      <c r="GJ210" s="667"/>
    </row>
    <row r="211" spans="1:192" s="647" customFormat="1" ht="13" customHeight="1" x14ac:dyDescent="0.25">
      <c r="A211" s="526"/>
      <c r="B211" s="526"/>
      <c r="C211" s="526"/>
      <c r="D211" s="526"/>
      <c r="E211" s="658" t="str">
        <f t="shared" ref="E211:AJ211" si="840" xml:space="preserve"> E$202</f>
        <v>Equity bridge balance BEG</v>
      </c>
      <c r="F211" s="658">
        <f t="shared" si="840"/>
        <v>0</v>
      </c>
      <c r="G211" s="658" t="str">
        <f t="shared" si="840"/>
        <v>$ 000s</v>
      </c>
      <c r="H211" s="658">
        <f t="shared" si="840"/>
        <v>0</v>
      </c>
      <c r="I211" s="658">
        <f t="shared" si="840"/>
        <v>0</v>
      </c>
      <c r="J211" s="658">
        <f t="shared" si="840"/>
        <v>0</v>
      </c>
      <c r="K211" s="658">
        <f t="shared" si="840"/>
        <v>0</v>
      </c>
      <c r="L211" s="658">
        <f t="shared" si="840"/>
        <v>0</v>
      </c>
      <c r="M211" s="658">
        <f t="shared" si="840"/>
        <v>37329.833391779117</v>
      </c>
      <c r="N211" s="658">
        <f t="shared" si="840"/>
        <v>86902.500517547174</v>
      </c>
      <c r="O211" s="658">
        <f t="shared" si="840"/>
        <v>88229.541510516065</v>
      </c>
      <c r="P211" s="658">
        <f t="shared" si="840"/>
        <v>89596.088575423797</v>
      </c>
      <c r="Q211" s="658">
        <f t="shared" si="840"/>
        <v>0</v>
      </c>
      <c r="R211" s="658">
        <f t="shared" si="840"/>
        <v>0</v>
      </c>
      <c r="S211" s="658">
        <f t="shared" si="840"/>
        <v>0</v>
      </c>
      <c r="T211" s="658">
        <f t="shared" si="840"/>
        <v>0</v>
      </c>
      <c r="U211" s="658">
        <f t="shared" si="840"/>
        <v>0</v>
      </c>
      <c r="V211" s="658">
        <f t="shared" si="840"/>
        <v>0</v>
      </c>
      <c r="W211" s="658">
        <f t="shared" si="840"/>
        <v>0</v>
      </c>
      <c r="X211" s="658">
        <f t="shared" si="840"/>
        <v>0</v>
      </c>
      <c r="Y211" s="658">
        <f t="shared" si="840"/>
        <v>0</v>
      </c>
      <c r="Z211" s="658">
        <f t="shared" si="840"/>
        <v>0</v>
      </c>
      <c r="AA211" s="658">
        <f t="shared" si="840"/>
        <v>0</v>
      </c>
      <c r="AB211" s="658">
        <f t="shared" si="840"/>
        <v>0</v>
      </c>
      <c r="AC211" s="658">
        <f t="shared" si="840"/>
        <v>0</v>
      </c>
      <c r="AD211" s="658">
        <f t="shared" si="840"/>
        <v>0</v>
      </c>
      <c r="AE211" s="658">
        <f t="shared" si="840"/>
        <v>0</v>
      </c>
      <c r="AF211" s="658">
        <f t="shared" si="840"/>
        <v>0</v>
      </c>
      <c r="AG211" s="658">
        <f t="shared" si="840"/>
        <v>0</v>
      </c>
      <c r="AH211" s="658">
        <f t="shared" si="840"/>
        <v>0</v>
      </c>
      <c r="AI211" s="658">
        <f t="shared" si="840"/>
        <v>0</v>
      </c>
      <c r="AJ211" s="658">
        <f t="shared" si="840"/>
        <v>0</v>
      </c>
      <c r="AK211" s="658">
        <f t="shared" ref="AK211:CV211" si="841" xml:space="preserve"> AK$202</f>
        <v>0</v>
      </c>
      <c r="AL211" s="658">
        <f t="shared" si="841"/>
        <v>0</v>
      </c>
      <c r="AM211" s="658">
        <f t="shared" si="841"/>
        <v>0</v>
      </c>
      <c r="AN211" s="658">
        <f t="shared" si="841"/>
        <v>0</v>
      </c>
      <c r="AO211" s="658">
        <f t="shared" si="841"/>
        <v>0</v>
      </c>
      <c r="AP211" s="658">
        <f t="shared" si="841"/>
        <v>0</v>
      </c>
      <c r="AQ211" s="658">
        <f t="shared" si="841"/>
        <v>0</v>
      </c>
      <c r="AR211" s="658">
        <f t="shared" si="841"/>
        <v>0</v>
      </c>
      <c r="AS211" s="658">
        <f t="shared" si="841"/>
        <v>0</v>
      </c>
      <c r="AT211" s="658">
        <f t="shared" si="841"/>
        <v>0</v>
      </c>
      <c r="AU211" s="658">
        <f t="shared" si="841"/>
        <v>0</v>
      </c>
      <c r="AV211" s="658">
        <f t="shared" si="841"/>
        <v>0</v>
      </c>
      <c r="AW211" s="658">
        <f t="shared" si="841"/>
        <v>0</v>
      </c>
      <c r="AX211" s="658">
        <f t="shared" si="841"/>
        <v>0</v>
      </c>
      <c r="AY211" s="658">
        <f t="shared" si="841"/>
        <v>0</v>
      </c>
      <c r="AZ211" s="658">
        <f t="shared" si="841"/>
        <v>0</v>
      </c>
      <c r="BA211" s="658">
        <f t="shared" si="841"/>
        <v>0</v>
      </c>
      <c r="BB211" s="658">
        <f t="shared" si="841"/>
        <v>0</v>
      </c>
      <c r="BC211" s="658">
        <f t="shared" si="841"/>
        <v>0</v>
      </c>
      <c r="BD211" s="658">
        <f t="shared" si="841"/>
        <v>0</v>
      </c>
      <c r="BE211" s="658">
        <f t="shared" si="841"/>
        <v>0</v>
      </c>
      <c r="BF211" s="658">
        <f t="shared" si="841"/>
        <v>0</v>
      </c>
      <c r="BG211" s="658">
        <f t="shared" si="841"/>
        <v>0</v>
      </c>
      <c r="BH211" s="658">
        <f t="shared" si="841"/>
        <v>0</v>
      </c>
      <c r="BI211" s="658">
        <f t="shared" si="841"/>
        <v>0</v>
      </c>
      <c r="BJ211" s="658">
        <f t="shared" si="841"/>
        <v>0</v>
      </c>
      <c r="BK211" s="658">
        <f t="shared" si="841"/>
        <v>0</v>
      </c>
      <c r="BL211" s="658">
        <f t="shared" si="841"/>
        <v>0</v>
      </c>
      <c r="BM211" s="658">
        <f t="shared" si="841"/>
        <v>0</v>
      </c>
      <c r="BN211" s="658">
        <f t="shared" si="841"/>
        <v>0</v>
      </c>
      <c r="BO211" s="658">
        <f t="shared" si="841"/>
        <v>0</v>
      </c>
      <c r="BP211" s="658">
        <f t="shared" si="841"/>
        <v>0</v>
      </c>
      <c r="BQ211" s="658">
        <f t="shared" si="841"/>
        <v>0</v>
      </c>
      <c r="BR211" s="658">
        <f t="shared" si="841"/>
        <v>0</v>
      </c>
      <c r="BS211" s="658">
        <f t="shared" si="841"/>
        <v>0</v>
      </c>
      <c r="BT211" s="658">
        <f t="shared" si="841"/>
        <v>0</v>
      </c>
      <c r="BU211" s="658">
        <f t="shared" si="841"/>
        <v>0</v>
      </c>
      <c r="BV211" s="658">
        <f t="shared" si="841"/>
        <v>0</v>
      </c>
      <c r="BW211" s="658">
        <f t="shared" si="841"/>
        <v>0</v>
      </c>
      <c r="BX211" s="658">
        <f t="shared" si="841"/>
        <v>0</v>
      </c>
      <c r="BY211" s="658">
        <f t="shared" si="841"/>
        <v>0</v>
      </c>
      <c r="BZ211" s="658">
        <f t="shared" si="841"/>
        <v>0</v>
      </c>
      <c r="CA211" s="658">
        <f t="shared" si="841"/>
        <v>0</v>
      </c>
      <c r="CB211" s="658">
        <f t="shared" si="841"/>
        <v>0</v>
      </c>
      <c r="CC211" s="658">
        <f t="shared" si="841"/>
        <v>0</v>
      </c>
      <c r="CD211" s="658">
        <f t="shared" si="841"/>
        <v>0</v>
      </c>
      <c r="CE211" s="658">
        <f t="shared" si="841"/>
        <v>0</v>
      </c>
      <c r="CF211" s="658">
        <f t="shared" si="841"/>
        <v>0</v>
      </c>
      <c r="CG211" s="658">
        <f t="shared" si="841"/>
        <v>0</v>
      </c>
      <c r="CH211" s="658">
        <f t="shared" si="841"/>
        <v>0</v>
      </c>
      <c r="CI211" s="658">
        <f t="shared" si="841"/>
        <v>0</v>
      </c>
      <c r="CJ211" s="658">
        <f t="shared" si="841"/>
        <v>0</v>
      </c>
      <c r="CK211" s="658">
        <f t="shared" si="841"/>
        <v>0</v>
      </c>
      <c r="CL211" s="658">
        <f t="shared" si="841"/>
        <v>0</v>
      </c>
      <c r="CM211" s="658">
        <f t="shared" si="841"/>
        <v>0</v>
      </c>
      <c r="CN211" s="658">
        <f t="shared" si="841"/>
        <v>0</v>
      </c>
      <c r="CO211" s="658">
        <f t="shared" si="841"/>
        <v>0</v>
      </c>
      <c r="CP211" s="658">
        <f t="shared" si="841"/>
        <v>0</v>
      </c>
      <c r="CQ211" s="658">
        <f t="shared" si="841"/>
        <v>0</v>
      </c>
      <c r="CR211" s="658">
        <f t="shared" si="841"/>
        <v>0</v>
      </c>
      <c r="CS211" s="658">
        <f t="shared" si="841"/>
        <v>0</v>
      </c>
      <c r="CT211" s="658">
        <f t="shared" si="841"/>
        <v>0</v>
      </c>
      <c r="CU211" s="658">
        <f t="shared" si="841"/>
        <v>0</v>
      </c>
      <c r="CV211" s="658">
        <f t="shared" si="841"/>
        <v>0</v>
      </c>
      <c r="CW211" s="658">
        <f t="shared" ref="CW211:FH211" si="842" xml:space="preserve"> CW$202</f>
        <v>0</v>
      </c>
      <c r="CX211" s="658">
        <f t="shared" si="842"/>
        <v>0</v>
      </c>
      <c r="CY211" s="658">
        <f t="shared" si="842"/>
        <v>0</v>
      </c>
      <c r="CZ211" s="658">
        <f t="shared" si="842"/>
        <v>0</v>
      </c>
      <c r="DA211" s="658">
        <f t="shared" si="842"/>
        <v>0</v>
      </c>
      <c r="DB211" s="658">
        <f t="shared" si="842"/>
        <v>0</v>
      </c>
      <c r="DC211" s="658">
        <f t="shared" si="842"/>
        <v>0</v>
      </c>
      <c r="DD211" s="658">
        <f t="shared" si="842"/>
        <v>0</v>
      </c>
      <c r="DE211" s="658">
        <f t="shared" si="842"/>
        <v>0</v>
      </c>
      <c r="DF211" s="658">
        <f t="shared" si="842"/>
        <v>0</v>
      </c>
      <c r="DG211" s="658">
        <f t="shared" si="842"/>
        <v>0</v>
      </c>
      <c r="DH211" s="658">
        <f t="shared" si="842"/>
        <v>0</v>
      </c>
      <c r="DI211" s="658">
        <f t="shared" si="842"/>
        <v>0</v>
      </c>
      <c r="DJ211" s="658">
        <f t="shared" si="842"/>
        <v>0</v>
      </c>
      <c r="DK211" s="658">
        <f t="shared" si="842"/>
        <v>0</v>
      </c>
      <c r="DL211" s="658">
        <f t="shared" si="842"/>
        <v>0</v>
      </c>
      <c r="DM211" s="658">
        <f t="shared" si="842"/>
        <v>0</v>
      </c>
      <c r="DN211" s="658">
        <f t="shared" si="842"/>
        <v>0</v>
      </c>
      <c r="DO211" s="658">
        <f t="shared" si="842"/>
        <v>0</v>
      </c>
      <c r="DP211" s="658">
        <f t="shared" si="842"/>
        <v>0</v>
      </c>
      <c r="DQ211" s="658">
        <f t="shared" si="842"/>
        <v>0</v>
      </c>
      <c r="DR211" s="658">
        <f t="shared" si="842"/>
        <v>0</v>
      </c>
      <c r="DS211" s="658">
        <f t="shared" si="842"/>
        <v>0</v>
      </c>
      <c r="DT211" s="658">
        <f t="shared" si="842"/>
        <v>0</v>
      </c>
      <c r="DU211" s="658">
        <f t="shared" si="842"/>
        <v>0</v>
      </c>
      <c r="DV211" s="658">
        <f t="shared" si="842"/>
        <v>0</v>
      </c>
      <c r="DW211" s="658">
        <f t="shared" si="842"/>
        <v>0</v>
      </c>
      <c r="DX211" s="658">
        <f t="shared" si="842"/>
        <v>0</v>
      </c>
      <c r="DY211" s="658">
        <f t="shared" si="842"/>
        <v>0</v>
      </c>
      <c r="DZ211" s="658">
        <f t="shared" si="842"/>
        <v>0</v>
      </c>
      <c r="EA211" s="658">
        <f t="shared" si="842"/>
        <v>0</v>
      </c>
      <c r="EB211" s="658">
        <f t="shared" si="842"/>
        <v>0</v>
      </c>
      <c r="EC211" s="658">
        <f t="shared" si="842"/>
        <v>0</v>
      </c>
      <c r="ED211" s="658">
        <f t="shared" si="842"/>
        <v>0</v>
      </c>
      <c r="EE211" s="658">
        <f t="shared" si="842"/>
        <v>0</v>
      </c>
      <c r="EF211" s="658">
        <f t="shared" si="842"/>
        <v>0</v>
      </c>
      <c r="EG211" s="658">
        <f t="shared" si="842"/>
        <v>0</v>
      </c>
      <c r="EH211" s="658">
        <f t="shared" si="842"/>
        <v>0</v>
      </c>
      <c r="EI211" s="658">
        <f t="shared" si="842"/>
        <v>0</v>
      </c>
      <c r="EJ211" s="658">
        <f t="shared" si="842"/>
        <v>0</v>
      </c>
      <c r="EK211" s="658">
        <f t="shared" si="842"/>
        <v>0</v>
      </c>
      <c r="EL211" s="658">
        <f t="shared" si="842"/>
        <v>0</v>
      </c>
      <c r="EM211" s="658">
        <f t="shared" si="842"/>
        <v>0</v>
      </c>
      <c r="EN211" s="658">
        <f t="shared" si="842"/>
        <v>0</v>
      </c>
      <c r="EO211" s="658">
        <f t="shared" si="842"/>
        <v>0</v>
      </c>
      <c r="EP211" s="658">
        <f t="shared" si="842"/>
        <v>0</v>
      </c>
      <c r="EQ211" s="658">
        <f t="shared" si="842"/>
        <v>0</v>
      </c>
      <c r="ER211" s="658">
        <f t="shared" si="842"/>
        <v>0</v>
      </c>
      <c r="ES211" s="658">
        <f t="shared" si="842"/>
        <v>0</v>
      </c>
      <c r="ET211" s="658">
        <f t="shared" si="842"/>
        <v>0</v>
      </c>
      <c r="EU211" s="658">
        <f t="shared" si="842"/>
        <v>0</v>
      </c>
      <c r="EV211" s="658">
        <f t="shared" si="842"/>
        <v>0</v>
      </c>
      <c r="EW211" s="658">
        <f t="shared" si="842"/>
        <v>0</v>
      </c>
      <c r="EX211" s="658">
        <f t="shared" si="842"/>
        <v>0</v>
      </c>
      <c r="EY211" s="658">
        <f t="shared" si="842"/>
        <v>0</v>
      </c>
      <c r="EZ211" s="658">
        <f t="shared" si="842"/>
        <v>0</v>
      </c>
      <c r="FA211" s="658">
        <f t="shared" si="842"/>
        <v>0</v>
      </c>
      <c r="FB211" s="658">
        <f t="shared" si="842"/>
        <v>0</v>
      </c>
      <c r="FC211" s="658">
        <f t="shared" si="842"/>
        <v>0</v>
      </c>
      <c r="FD211" s="658">
        <f t="shared" si="842"/>
        <v>0</v>
      </c>
      <c r="FE211" s="658">
        <f t="shared" si="842"/>
        <v>0</v>
      </c>
      <c r="FF211" s="658">
        <f t="shared" si="842"/>
        <v>0</v>
      </c>
      <c r="FG211" s="658">
        <f t="shared" si="842"/>
        <v>0</v>
      </c>
      <c r="FH211" s="658">
        <f t="shared" si="842"/>
        <v>0</v>
      </c>
      <c r="FI211" s="658">
        <f t="shared" ref="FI211:GJ211" si="843" xml:space="preserve"> FI$202</f>
        <v>0</v>
      </c>
      <c r="FJ211" s="658">
        <f t="shared" si="843"/>
        <v>0</v>
      </c>
      <c r="FK211" s="658">
        <f t="shared" si="843"/>
        <v>0</v>
      </c>
      <c r="FL211" s="658">
        <f t="shared" si="843"/>
        <v>0</v>
      </c>
      <c r="FM211" s="658">
        <f t="shared" si="843"/>
        <v>0</v>
      </c>
      <c r="FN211" s="658">
        <f t="shared" si="843"/>
        <v>0</v>
      </c>
      <c r="FO211" s="658">
        <f t="shared" si="843"/>
        <v>0</v>
      </c>
      <c r="FP211" s="658">
        <f t="shared" si="843"/>
        <v>0</v>
      </c>
      <c r="FQ211" s="658">
        <f t="shared" si="843"/>
        <v>0</v>
      </c>
      <c r="FR211" s="658">
        <f t="shared" si="843"/>
        <v>0</v>
      </c>
      <c r="FS211" s="658">
        <f t="shared" si="843"/>
        <v>0</v>
      </c>
      <c r="FT211" s="658">
        <f t="shared" si="843"/>
        <v>0</v>
      </c>
      <c r="FU211" s="658">
        <f t="shared" si="843"/>
        <v>0</v>
      </c>
      <c r="FV211" s="658">
        <f t="shared" si="843"/>
        <v>0</v>
      </c>
      <c r="FW211" s="658">
        <f t="shared" si="843"/>
        <v>0</v>
      </c>
      <c r="FX211" s="658">
        <f t="shared" si="843"/>
        <v>0</v>
      </c>
      <c r="FY211" s="658">
        <f t="shared" si="843"/>
        <v>0</v>
      </c>
      <c r="FZ211" s="658">
        <f t="shared" si="843"/>
        <v>0</v>
      </c>
      <c r="GA211" s="658">
        <f t="shared" si="843"/>
        <v>0</v>
      </c>
      <c r="GB211" s="658">
        <f t="shared" si="843"/>
        <v>0</v>
      </c>
      <c r="GC211" s="658">
        <f t="shared" si="843"/>
        <v>0</v>
      </c>
      <c r="GD211" s="658">
        <f t="shared" si="843"/>
        <v>0</v>
      </c>
      <c r="GE211" s="658">
        <f t="shared" si="843"/>
        <v>0</v>
      </c>
      <c r="GF211" s="658">
        <f t="shared" si="843"/>
        <v>0</v>
      </c>
      <c r="GG211" s="658">
        <f t="shared" si="843"/>
        <v>0</v>
      </c>
      <c r="GH211" s="658">
        <f t="shared" si="843"/>
        <v>0</v>
      </c>
      <c r="GI211" s="658">
        <f t="shared" si="843"/>
        <v>0</v>
      </c>
      <c r="GJ211" s="658">
        <f t="shared" si="843"/>
        <v>0</v>
      </c>
    </row>
    <row r="212" spans="1:192" s="687" customFormat="1" ht="13" customHeight="1" x14ac:dyDescent="0.25">
      <c r="A212" s="664"/>
      <c r="B212" s="664"/>
      <c r="C212" s="664"/>
      <c r="D212" s="664"/>
      <c r="E212" s="688" t="str">
        <f xml:space="preserve"> Time!E$108</f>
        <v>Operating period flag</v>
      </c>
      <c r="F212" s="688">
        <f xml:space="preserve"> Time!F$108</f>
        <v>0</v>
      </c>
      <c r="G212" s="688" t="str">
        <f xml:space="preserve"> Time!G$108</f>
        <v>flag</v>
      </c>
      <c r="H212" s="688">
        <f xml:space="preserve"> Time!H$108</f>
        <v>40</v>
      </c>
      <c r="I212" s="688">
        <f xml:space="preserve"> Time!I$108</f>
        <v>0</v>
      </c>
      <c r="J212" s="688">
        <f xml:space="preserve"> Time!J$108</f>
        <v>0</v>
      </c>
      <c r="K212" s="688">
        <f xml:space="preserve"> Time!K$108</f>
        <v>0</v>
      </c>
      <c r="L212" s="688">
        <f xml:space="preserve"> Time!L$108</f>
        <v>0</v>
      </c>
      <c r="M212" s="688">
        <f xml:space="preserve"> Time!M$108</f>
        <v>0</v>
      </c>
      <c r="N212" s="688">
        <f xml:space="preserve"> Time!N$108</f>
        <v>0</v>
      </c>
      <c r="O212" s="688">
        <f xml:space="preserve"> Time!O$108</f>
        <v>0</v>
      </c>
      <c r="P212" s="688">
        <f xml:space="preserve"> Time!P$108</f>
        <v>0</v>
      </c>
      <c r="Q212" s="688">
        <f xml:space="preserve"> Time!Q$108</f>
        <v>1</v>
      </c>
      <c r="R212" s="688">
        <f xml:space="preserve"> Time!R$108</f>
        <v>1</v>
      </c>
      <c r="S212" s="688">
        <f xml:space="preserve"> Time!S$108</f>
        <v>1</v>
      </c>
      <c r="T212" s="688">
        <f xml:space="preserve"> Time!T$108</f>
        <v>1</v>
      </c>
      <c r="U212" s="688">
        <f xml:space="preserve"> Time!U$108</f>
        <v>1</v>
      </c>
      <c r="V212" s="688">
        <f xml:space="preserve"> Time!V$108</f>
        <v>1</v>
      </c>
      <c r="W212" s="688">
        <f xml:space="preserve"> Time!W$108</f>
        <v>1</v>
      </c>
      <c r="X212" s="688">
        <f xml:space="preserve"> Time!X$108</f>
        <v>1</v>
      </c>
      <c r="Y212" s="688">
        <f xml:space="preserve"> Time!Y$108</f>
        <v>1</v>
      </c>
      <c r="Z212" s="688">
        <f xml:space="preserve"> Time!Z$108</f>
        <v>1</v>
      </c>
      <c r="AA212" s="688">
        <f xml:space="preserve"> Time!AA$108</f>
        <v>1</v>
      </c>
      <c r="AB212" s="688">
        <f xml:space="preserve"> Time!AB$108</f>
        <v>1</v>
      </c>
      <c r="AC212" s="688">
        <f xml:space="preserve"> Time!AC$108</f>
        <v>1</v>
      </c>
      <c r="AD212" s="688">
        <f xml:space="preserve"> Time!AD$108</f>
        <v>1</v>
      </c>
      <c r="AE212" s="688">
        <f xml:space="preserve"> Time!AE$108</f>
        <v>1</v>
      </c>
      <c r="AF212" s="688">
        <f xml:space="preserve"> Time!AF$108</f>
        <v>1</v>
      </c>
      <c r="AG212" s="688">
        <f xml:space="preserve"> Time!AG$108</f>
        <v>1</v>
      </c>
      <c r="AH212" s="688">
        <f xml:space="preserve"> Time!AH$108</f>
        <v>1</v>
      </c>
      <c r="AI212" s="688">
        <f xml:space="preserve"> Time!AI$108</f>
        <v>1</v>
      </c>
      <c r="AJ212" s="688">
        <f xml:space="preserve"> Time!AJ$108</f>
        <v>1</v>
      </c>
      <c r="AK212" s="688">
        <f xml:space="preserve"> Time!AK$108</f>
        <v>1</v>
      </c>
      <c r="AL212" s="688">
        <f xml:space="preserve"> Time!AL$108</f>
        <v>1</v>
      </c>
      <c r="AM212" s="688">
        <f xml:space="preserve"> Time!AM$108</f>
        <v>1</v>
      </c>
      <c r="AN212" s="688">
        <f xml:space="preserve"> Time!AN$108</f>
        <v>1</v>
      </c>
      <c r="AO212" s="688">
        <f xml:space="preserve"> Time!AO$108</f>
        <v>1</v>
      </c>
      <c r="AP212" s="688">
        <f xml:space="preserve"> Time!AP$108</f>
        <v>1</v>
      </c>
      <c r="AQ212" s="688">
        <f xml:space="preserve"> Time!AQ$108</f>
        <v>1</v>
      </c>
      <c r="AR212" s="688">
        <f xml:space="preserve"> Time!AR$108</f>
        <v>1</v>
      </c>
      <c r="AS212" s="688">
        <f xml:space="preserve"> Time!AS$108</f>
        <v>1</v>
      </c>
      <c r="AT212" s="688">
        <f xml:space="preserve"> Time!AT$108</f>
        <v>1</v>
      </c>
      <c r="AU212" s="688">
        <f xml:space="preserve"> Time!AU$108</f>
        <v>1</v>
      </c>
      <c r="AV212" s="688">
        <f xml:space="preserve"> Time!AV$108</f>
        <v>1</v>
      </c>
      <c r="AW212" s="688">
        <f xml:space="preserve"> Time!AW$108</f>
        <v>1</v>
      </c>
      <c r="AX212" s="688">
        <f xml:space="preserve"> Time!AX$108</f>
        <v>1</v>
      </c>
      <c r="AY212" s="688">
        <f xml:space="preserve"> Time!AY$108</f>
        <v>1</v>
      </c>
      <c r="AZ212" s="688">
        <f xml:space="preserve"> Time!AZ$108</f>
        <v>1</v>
      </c>
      <c r="BA212" s="688">
        <f xml:space="preserve"> Time!BA$108</f>
        <v>1</v>
      </c>
      <c r="BB212" s="688">
        <f xml:space="preserve"> Time!BB$108</f>
        <v>1</v>
      </c>
      <c r="BC212" s="688">
        <f xml:space="preserve"> Time!BC$108</f>
        <v>1</v>
      </c>
      <c r="BD212" s="688">
        <f xml:space="preserve"> Time!BD$108</f>
        <v>1</v>
      </c>
      <c r="BE212" s="688">
        <f xml:space="preserve"> Time!BE$108</f>
        <v>0</v>
      </c>
      <c r="BF212" s="688">
        <f xml:space="preserve"> Time!BF$108</f>
        <v>0</v>
      </c>
      <c r="BG212" s="688">
        <f xml:space="preserve"> Time!BG$108</f>
        <v>0</v>
      </c>
      <c r="BH212" s="688">
        <f xml:space="preserve"> Time!BH$108</f>
        <v>0</v>
      </c>
      <c r="BI212" s="688">
        <f xml:space="preserve"> Time!BI$108</f>
        <v>0</v>
      </c>
      <c r="BJ212" s="688">
        <f xml:space="preserve"> Time!BJ$108</f>
        <v>0</v>
      </c>
      <c r="BK212" s="688">
        <f xml:space="preserve"> Time!BK$108</f>
        <v>0</v>
      </c>
      <c r="BL212" s="688">
        <f xml:space="preserve"> Time!BL$108</f>
        <v>0</v>
      </c>
      <c r="BM212" s="688">
        <f xml:space="preserve"> Time!BM$108</f>
        <v>0</v>
      </c>
      <c r="BN212" s="688">
        <f xml:space="preserve"> Time!BN$108</f>
        <v>0</v>
      </c>
      <c r="BO212" s="688">
        <f xml:space="preserve"> Time!BO$108</f>
        <v>0</v>
      </c>
      <c r="BP212" s="688">
        <f xml:space="preserve"> Time!BP$108</f>
        <v>0</v>
      </c>
      <c r="BQ212" s="688">
        <f xml:space="preserve"> Time!BQ$108</f>
        <v>0</v>
      </c>
      <c r="BR212" s="688">
        <f xml:space="preserve"> Time!BR$108</f>
        <v>0</v>
      </c>
      <c r="BS212" s="688">
        <f xml:space="preserve"> Time!BS$108</f>
        <v>0</v>
      </c>
      <c r="BT212" s="688">
        <f xml:space="preserve"> Time!BT$108</f>
        <v>0</v>
      </c>
      <c r="BU212" s="688">
        <f xml:space="preserve"> Time!BU$108</f>
        <v>0</v>
      </c>
      <c r="BV212" s="688">
        <f xml:space="preserve"> Time!BV$108</f>
        <v>0</v>
      </c>
      <c r="BW212" s="688">
        <f xml:space="preserve"> Time!BW$108</f>
        <v>0</v>
      </c>
      <c r="BX212" s="688">
        <f xml:space="preserve"> Time!BX$108</f>
        <v>0</v>
      </c>
      <c r="BY212" s="688">
        <f xml:space="preserve"> Time!BY$108</f>
        <v>0</v>
      </c>
      <c r="BZ212" s="688">
        <f xml:space="preserve"> Time!BZ$108</f>
        <v>0</v>
      </c>
      <c r="CA212" s="688">
        <f xml:space="preserve"> Time!CA$108</f>
        <v>0</v>
      </c>
      <c r="CB212" s="688">
        <f xml:space="preserve"> Time!CB$108</f>
        <v>0</v>
      </c>
      <c r="CC212" s="688">
        <f xml:space="preserve"> Time!CC$108</f>
        <v>0</v>
      </c>
      <c r="CD212" s="688">
        <f xml:space="preserve"> Time!CD$108</f>
        <v>0</v>
      </c>
      <c r="CE212" s="688">
        <f xml:space="preserve"> Time!CE$108</f>
        <v>0</v>
      </c>
      <c r="CF212" s="688">
        <f xml:space="preserve"> Time!CF$108</f>
        <v>0</v>
      </c>
      <c r="CG212" s="688">
        <f xml:space="preserve"> Time!CG$108</f>
        <v>0</v>
      </c>
      <c r="CH212" s="688">
        <f xml:space="preserve"> Time!CH$108</f>
        <v>0</v>
      </c>
      <c r="CI212" s="688">
        <f xml:space="preserve"> Time!CI$108</f>
        <v>0</v>
      </c>
      <c r="CJ212" s="688">
        <f xml:space="preserve"> Time!CJ$108</f>
        <v>0</v>
      </c>
      <c r="CK212" s="688">
        <f xml:space="preserve"> Time!CK$108</f>
        <v>0</v>
      </c>
      <c r="CL212" s="688">
        <f xml:space="preserve"> Time!CL$108</f>
        <v>0</v>
      </c>
      <c r="CM212" s="688">
        <f xml:space="preserve"> Time!CM$108</f>
        <v>0</v>
      </c>
      <c r="CN212" s="688">
        <f xml:space="preserve"> Time!CN$108</f>
        <v>0</v>
      </c>
      <c r="CO212" s="688">
        <f xml:space="preserve"> Time!CO$108</f>
        <v>0</v>
      </c>
      <c r="CP212" s="688">
        <f xml:space="preserve"> Time!CP$108</f>
        <v>0</v>
      </c>
      <c r="CQ212" s="688">
        <f xml:space="preserve"> Time!CQ$108</f>
        <v>0</v>
      </c>
      <c r="CR212" s="688">
        <f xml:space="preserve"> Time!CR$108</f>
        <v>0</v>
      </c>
      <c r="CS212" s="688">
        <f xml:space="preserve"> Time!CS$108</f>
        <v>0</v>
      </c>
      <c r="CT212" s="688">
        <f xml:space="preserve"> Time!CT$108</f>
        <v>0</v>
      </c>
      <c r="CU212" s="688">
        <f xml:space="preserve"> Time!CU$108</f>
        <v>0</v>
      </c>
      <c r="CV212" s="688">
        <f xml:space="preserve"> Time!CV$108</f>
        <v>0</v>
      </c>
      <c r="CW212" s="688">
        <f xml:space="preserve"> Time!CW$108</f>
        <v>0</v>
      </c>
      <c r="CX212" s="688">
        <f xml:space="preserve"> Time!CX$108</f>
        <v>0</v>
      </c>
      <c r="CY212" s="688">
        <f xml:space="preserve"> Time!CY$108</f>
        <v>0</v>
      </c>
      <c r="CZ212" s="688">
        <f xml:space="preserve"> Time!CZ$108</f>
        <v>0</v>
      </c>
      <c r="DA212" s="688">
        <f xml:space="preserve"> Time!DA$108</f>
        <v>0</v>
      </c>
      <c r="DB212" s="688">
        <f xml:space="preserve"> Time!DB$108</f>
        <v>0</v>
      </c>
      <c r="DC212" s="688">
        <f xml:space="preserve"> Time!DC$108</f>
        <v>0</v>
      </c>
      <c r="DD212" s="688">
        <f xml:space="preserve"> Time!DD$108</f>
        <v>0</v>
      </c>
      <c r="DE212" s="688">
        <f xml:space="preserve"> Time!DE$108</f>
        <v>0</v>
      </c>
      <c r="DF212" s="688">
        <f xml:space="preserve"> Time!DF$108</f>
        <v>0</v>
      </c>
      <c r="DG212" s="688">
        <f xml:space="preserve"> Time!DG$108</f>
        <v>0</v>
      </c>
      <c r="DH212" s="688">
        <f xml:space="preserve"> Time!DH$108</f>
        <v>0</v>
      </c>
      <c r="DI212" s="688">
        <f xml:space="preserve"> Time!DI$108</f>
        <v>0</v>
      </c>
      <c r="DJ212" s="688">
        <f xml:space="preserve"> Time!DJ$108</f>
        <v>0</v>
      </c>
      <c r="DK212" s="688">
        <f xml:space="preserve"> Time!DK$108</f>
        <v>0</v>
      </c>
      <c r="DL212" s="688">
        <f xml:space="preserve"> Time!DL$108</f>
        <v>0</v>
      </c>
      <c r="DM212" s="688">
        <f xml:space="preserve"> Time!DM$108</f>
        <v>0</v>
      </c>
      <c r="DN212" s="688">
        <f xml:space="preserve"> Time!DN$108</f>
        <v>0</v>
      </c>
      <c r="DO212" s="688">
        <f xml:space="preserve"> Time!DO$108</f>
        <v>0</v>
      </c>
      <c r="DP212" s="688">
        <f xml:space="preserve"> Time!DP$108</f>
        <v>0</v>
      </c>
      <c r="DQ212" s="688">
        <f xml:space="preserve"> Time!DQ$108</f>
        <v>0</v>
      </c>
      <c r="DR212" s="688">
        <f xml:space="preserve"> Time!DR$108</f>
        <v>0</v>
      </c>
      <c r="DS212" s="688">
        <f xml:space="preserve"> Time!DS$108</f>
        <v>0</v>
      </c>
      <c r="DT212" s="688">
        <f xml:space="preserve"> Time!DT$108</f>
        <v>0</v>
      </c>
      <c r="DU212" s="688">
        <f xml:space="preserve"> Time!DU$108</f>
        <v>0</v>
      </c>
      <c r="DV212" s="688">
        <f xml:space="preserve"> Time!DV$108</f>
        <v>0</v>
      </c>
      <c r="DW212" s="688">
        <f xml:space="preserve"> Time!DW$108</f>
        <v>0</v>
      </c>
      <c r="DX212" s="688">
        <f xml:space="preserve"> Time!DX$108</f>
        <v>0</v>
      </c>
      <c r="DY212" s="688">
        <f xml:space="preserve"> Time!DY$108</f>
        <v>0</v>
      </c>
      <c r="DZ212" s="688">
        <f xml:space="preserve"> Time!DZ$108</f>
        <v>0</v>
      </c>
      <c r="EA212" s="688">
        <f xml:space="preserve"> Time!EA$108</f>
        <v>0</v>
      </c>
      <c r="EB212" s="688">
        <f xml:space="preserve"> Time!EB$108</f>
        <v>0</v>
      </c>
      <c r="EC212" s="688">
        <f xml:space="preserve"> Time!EC$108</f>
        <v>0</v>
      </c>
      <c r="ED212" s="688">
        <f xml:space="preserve"> Time!ED$108</f>
        <v>0</v>
      </c>
      <c r="EE212" s="688">
        <f xml:space="preserve"> Time!EE$108</f>
        <v>0</v>
      </c>
      <c r="EF212" s="688">
        <f xml:space="preserve"> Time!EF$108</f>
        <v>0</v>
      </c>
      <c r="EG212" s="688">
        <f xml:space="preserve"> Time!EG$108</f>
        <v>0</v>
      </c>
      <c r="EH212" s="688">
        <f xml:space="preserve"> Time!EH$108</f>
        <v>0</v>
      </c>
      <c r="EI212" s="688">
        <f xml:space="preserve"> Time!EI$108</f>
        <v>0</v>
      </c>
      <c r="EJ212" s="688">
        <f xml:space="preserve"> Time!EJ$108</f>
        <v>0</v>
      </c>
      <c r="EK212" s="688">
        <f xml:space="preserve"> Time!EK$108</f>
        <v>0</v>
      </c>
      <c r="EL212" s="688">
        <f xml:space="preserve"> Time!EL$108</f>
        <v>0</v>
      </c>
      <c r="EM212" s="688">
        <f xml:space="preserve"> Time!EM$108</f>
        <v>0</v>
      </c>
      <c r="EN212" s="688">
        <f xml:space="preserve"> Time!EN$108</f>
        <v>0</v>
      </c>
      <c r="EO212" s="688">
        <f xml:space="preserve"> Time!EO$108</f>
        <v>0</v>
      </c>
      <c r="EP212" s="688">
        <f xml:space="preserve"> Time!EP$108</f>
        <v>0</v>
      </c>
      <c r="EQ212" s="688">
        <f xml:space="preserve"> Time!EQ$108</f>
        <v>0</v>
      </c>
      <c r="ER212" s="688">
        <f xml:space="preserve"> Time!ER$108</f>
        <v>0</v>
      </c>
      <c r="ES212" s="688">
        <f xml:space="preserve"> Time!ES$108</f>
        <v>0</v>
      </c>
      <c r="ET212" s="688">
        <f xml:space="preserve"> Time!ET$108</f>
        <v>0</v>
      </c>
      <c r="EU212" s="688">
        <f xml:space="preserve"> Time!EU$108</f>
        <v>0</v>
      </c>
      <c r="EV212" s="688">
        <f xml:space="preserve"> Time!EV$108</f>
        <v>0</v>
      </c>
      <c r="EW212" s="688">
        <f xml:space="preserve"> Time!EW$108</f>
        <v>0</v>
      </c>
      <c r="EX212" s="688">
        <f xml:space="preserve"> Time!EX$108</f>
        <v>0</v>
      </c>
      <c r="EY212" s="688">
        <f xml:space="preserve"> Time!EY$108</f>
        <v>0</v>
      </c>
      <c r="EZ212" s="688">
        <f xml:space="preserve"> Time!EZ$108</f>
        <v>0</v>
      </c>
      <c r="FA212" s="688">
        <f xml:space="preserve"> Time!FA$108</f>
        <v>0</v>
      </c>
      <c r="FB212" s="688">
        <f xml:space="preserve"> Time!FB$108</f>
        <v>0</v>
      </c>
      <c r="FC212" s="688">
        <f xml:space="preserve"> Time!FC$108</f>
        <v>0</v>
      </c>
      <c r="FD212" s="688">
        <f xml:space="preserve"> Time!FD$108</f>
        <v>0</v>
      </c>
      <c r="FE212" s="688">
        <f xml:space="preserve"> Time!FE$108</f>
        <v>0</v>
      </c>
      <c r="FF212" s="688">
        <f xml:space="preserve"> Time!FF$108</f>
        <v>0</v>
      </c>
      <c r="FG212" s="688">
        <f xml:space="preserve"> Time!FG$108</f>
        <v>0</v>
      </c>
      <c r="FH212" s="688">
        <f xml:space="preserve"> Time!FH$108</f>
        <v>0</v>
      </c>
      <c r="FI212" s="688">
        <f xml:space="preserve"> Time!FI$108</f>
        <v>0</v>
      </c>
      <c r="FJ212" s="688">
        <f xml:space="preserve"> Time!FJ$108</f>
        <v>0</v>
      </c>
      <c r="FK212" s="688">
        <f xml:space="preserve"> Time!FK$108</f>
        <v>0</v>
      </c>
      <c r="FL212" s="688">
        <f xml:space="preserve"> Time!FL$108</f>
        <v>0</v>
      </c>
      <c r="FM212" s="688">
        <f xml:space="preserve"> Time!FM$108</f>
        <v>0</v>
      </c>
      <c r="FN212" s="688">
        <f xml:space="preserve"> Time!FN$108</f>
        <v>0</v>
      </c>
      <c r="FO212" s="688">
        <f xml:space="preserve"> Time!FO$108</f>
        <v>0</v>
      </c>
      <c r="FP212" s="688">
        <f xml:space="preserve"> Time!FP$108</f>
        <v>0</v>
      </c>
      <c r="FQ212" s="688">
        <f xml:space="preserve"> Time!FQ$108</f>
        <v>0</v>
      </c>
      <c r="FR212" s="688">
        <f xml:space="preserve"> Time!FR$108</f>
        <v>0</v>
      </c>
      <c r="FS212" s="688">
        <f xml:space="preserve"> Time!FS$108</f>
        <v>0</v>
      </c>
      <c r="FT212" s="688">
        <f xml:space="preserve"> Time!FT$108</f>
        <v>0</v>
      </c>
      <c r="FU212" s="688">
        <f xml:space="preserve"> Time!FU$108</f>
        <v>0</v>
      </c>
      <c r="FV212" s="688">
        <f xml:space="preserve"> Time!FV$108</f>
        <v>0</v>
      </c>
      <c r="FW212" s="688">
        <f xml:space="preserve"> Time!FW$108</f>
        <v>0</v>
      </c>
      <c r="FX212" s="688">
        <f xml:space="preserve"> Time!FX$108</f>
        <v>0</v>
      </c>
      <c r="FY212" s="688">
        <f xml:space="preserve"> Time!FY$108</f>
        <v>0</v>
      </c>
      <c r="FZ212" s="688">
        <f xml:space="preserve"> Time!FZ$108</f>
        <v>0</v>
      </c>
      <c r="GA212" s="688">
        <f xml:space="preserve"> Time!GA$108</f>
        <v>0</v>
      </c>
      <c r="GB212" s="688">
        <f xml:space="preserve"> Time!GB$108</f>
        <v>0</v>
      </c>
      <c r="GC212" s="688">
        <f xml:space="preserve"> Time!GC$108</f>
        <v>0</v>
      </c>
      <c r="GD212" s="688">
        <f xml:space="preserve"> Time!GD$108</f>
        <v>0</v>
      </c>
      <c r="GE212" s="688">
        <f xml:space="preserve"> Time!GE$108</f>
        <v>0</v>
      </c>
      <c r="GF212" s="688">
        <f xml:space="preserve"> Time!GF$108</f>
        <v>0</v>
      </c>
      <c r="GG212" s="688">
        <f xml:space="preserve"> Time!GG$108</f>
        <v>0</v>
      </c>
      <c r="GH212" s="688">
        <f xml:space="preserve"> Time!GH$108</f>
        <v>0</v>
      </c>
      <c r="GI212" s="688">
        <f xml:space="preserve"> Time!GI$108</f>
        <v>0</v>
      </c>
      <c r="GJ212" s="688">
        <f xml:space="preserve"> Time!GJ$108</f>
        <v>0</v>
      </c>
    </row>
    <row r="213" spans="1:192" s="647" customFormat="1" ht="13" customHeight="1" x14ac:dyDescent="0.25">
      <c r="A213" s="526"/>
      <c r="B213" s="526"/>
      <c r="C213" s="526"/>
      <c r="D213" s="526"/>
      <c r="E213" s="289" t="s">
        <v>583</v>
      </c>
      <c r="F213"/>
      <c r="G213" s="289" t="s">
        <v>104</v>
      </c>
      <c r="H213"/>
      <c r="I213"/>
      <c r="J213" s="289">
        <f t="shared" ref="J213:AO213" si="844" xml:space="preserve"> IF(AND(J211 &gt; CHK_TOL, J212 = 1), $F210, 0)</f>
        <v>0</v>
      </c>
      <c r="K213" s="289">
        <f t="shared" si="844"/>
        <v>0</v>
      </c>
      <c r="L213" s="289">
        <f t="shared" si="844"/>
        <v>0</v>
      </c>
      <c r="M213" s="289">
        <f t="shared" si="844"/>
        <v>0</v>
      </c>
      <c r="N213" s="289">
        <f t="shared" si="844"/>
        <v>0</v>
      </c>
      <c r="O213" s="289">
        <f t="shared" si="844"/>
        <v>0</v>
      </c>
      <c r="P213" s="289">
        <f t="shared" si="844"/>
        <v>0</v>
      </c>
      <c r="Q213" s="289">
        <f t="shared" si="844"/>
        <v>0</v>
      </c>
      <c r="R213" s="289">
        <f t="shared" si="844"/>
        <v>0</v>
      </c>
      <c r="S213" s="289">
        <f t="shared" si="844"/>
        <v>0</v>
      </c>
      <c r="T213" s="289">
        <f t="shared" si="844"/>
        <v>0</v>
      </c>
      <c r="U213" s="289">
        <f t="shared" si="844"/>
        <v>0</v>
      </c>
      <c r="V213" s="289">
        <f t="shared" si="844"/>
        <v>0</v>
      </c>
      <c r="W213" s="289">
        <f t="shared" si="844"/>
        <v>0</v>
      </c>
      <c r="X213" s="289">
        <f t="shared" si="844"/>
        <v>0</v>
      </c>
      <c r="Y213" s="289">
        <f t="shared" si="844"/>
        <v>0</v>
      </c>
      <c r="Z213" s="289">
        <f t="shared" si="844"/>
        <v>0</v>
      </c>
      <c r="AA213" s="289">
        <f t="shared" si="844"/>
        <v>0</v>
      </c>
      <c r="AB213" s="289">
        <f t="shared" si="844"/>
        <v>0</v>
      </c>
      <c r="AC213" s="289">
        <f t="shared" si="844"/>
        <v>0</v>
      </c>
      <c r="AD213" s="289">
        <f t="shared" si="844"/>
        <v>0</v>
      </c>
      <c r="AE213" s="289">
        <f t="shared" si="844"/>
        <v>0</v>
      </c>
      <c r="AF213" s="289">
        <f t="shared" si="844"/>
        <v>0</v>
      </c>
      <c r="AG213" s="289">
        <f t="shared" si="844"/>
        <v>0</v>
      </c>
      <c r="AH213" s="289">
        <f t="shared" si="844"/>
        <v>0</v>
      </c>
      <c r="AI213" s="289">
        <f t="shared" si="844"/>
        <v>0</v>
      </c>
      <c r="AJ213" s="289">
        <f t="shared" si="844"/>
        <v>0</v>
      </c>
      <c r="AK213" s="289">
        <f t="shared" si="844"/>
        <v>0</v>
      </c>
      <c r="AL213" s="289">
        <f t="shared" si="844"/>
        <v>0</v>
      </c>
      <c r="AM213" s="289">
        <f t="shared" si="844"/>
        <v>0</v>
      </c>
      <c r="AN213" s="289">
        <f t="shared" si="844"/>
        <v>0</v>
      </c>
      <c r="AO213" s="289">
        <f t="shared" si="844"/>
        <v>0</v>
      </c>
      <c r="AP213" s="289">
        <f t="shared" ref="AP213:BD213" si="845" xml:space="preserve"> IF(AND(AP211 &gt; CHK_TOL, AP212 = 1), $F210, 0)</f>
        <v>0</v>
      </c>
      <c r="AQ213" s="289">
        <f t="shared" si="845"/>
        <v>0</v>
      </c>
      <c r="AR213" s="289">
        <f t="shared" si="845"/>
        <v>0</v>
      </c>
      <c r="AS213" s="289">
        <f t="shared" si="845"/>
        <v>0</v>
      </c>
      <c r="AT213" s="289">
        <f t="shared" si="845"/>
        <v>0</v>
      </c>
      <c r="AU213" s="289">
        <f t="shared" si="845"/>
        <v>0</v>
      </c>
      <c r="AV213" s="289">
        <f t="shared" si="845"/>
        <v>0</v>
      </c>
      <c r="AW213" s="289">
        <f t="shared" si="845"/>
        <v>0</v>
      </c>
      <c r="AX213" s="289">
        <f t="shared" si="845"/>
        <v>0</v>
      </c>
      <c r="AY213" s="289">
        <f t="shared" si="845"/>
        <v>0</v>
      </c>
      <c r="AZ213" s="289">
        <f t="shared" si="845"/>
        <v>0</v>
      </c>
      <c r="BA213" s="289">
        <f t="shared" si="845"/>
        <v>0</v>
      </c>
      <c r="BB213" s="289">
        <f t="shared" si="845"/>
        <v>0</v>
      </c>
      <c r="BC213" s="289">
        <f t="shared" si="845"/>
        <v>0</v>
      </c>
      <c r="BD213" s="289">
        <f t="shared" si="845"/>
        <v>0</v>
      </c>
      <c r="BE213" s="289">
        <f t="shared" ref="BE213:DP213" si="846" xml:space="preserve"> IF(AND(BE211 &gt; CHK_TOL, BE212 = 1), $F210, 0)</f>
        <v>0</v>
      </c>
      <c r="BF213" s="289">
        <f t="shared" si="846"/>
        <v>0</v>
      </c>
      <c r="BG213" s="289">
        <f t="shared" si="846"/>
        <v>0</v>
      </c>
      <c r="BH213" s="289">
        <f t="shared" si="846"/>
        <v>0</v>
      </c>
      <c r="BI213" s="289">
        <f t="shared" si="846"/>
        <v>0</v>
      </c>
      <c r="BJ213" s="289">
        <f t="shared" si="846"/>
        <v>0</v>
      </c>
      <c r="BK213" s="289">
        <f t="shared" si="846"/>
        <v>0</v>
      </c>
      <c r="BL213" s="289">
        <f t="shared" si="846"/>
        <v>0</v>
      </c>
      <c r="BM213" s="289">
        <f t="shared" si="846"/>
        <v>0</v>
      </c>
      <c r="BN213" s="289">
        <f t="shared" si="846"/>
        <v>0</v>
      </c>
      <c r="BO213" s="289">
        <f t="shared" si="846"/>
        <v>0</v>
      </c>
      <c r="BP213" s="289">
        <f t="shared" si="846"/>
        <v>0</v>
      </c>
      <c r="BQ213" s="289">
        <f t="shared" si="846"/>
        <v>0</v>
      </c>
      <c r="BR213" s="289">
        <f t="shared" si="846"/>
        <v>0</v>
      </c>
      <c r="BS213" s="289">
        <f t="shared" si="846"/>
        <v>0</v>
      </c>
      <c r="BT213" s="289">
        <f t="shared" si="846"/>
        <v>0</v>
      </c>
      <c r="BU213" s="289">
        <f t="shared" si="846"/>
        <v>0</v>
      </c>
      <c r="BV213" s="289">
        <f t="shared" si="846"/>
        <v>0</v>
      </c>
      <c r="BW213" s="289">
        <f t="shared" si="846"/>
        <v>0</v>
      </c>
      <c r="BX213" s="289">
        <f t="shared" si="846"/>
        <v>0</v>
      </c>
      <c r="BY213" s="289">
        <f t="shared" si="846"/>
        <v>0</v>
      </c>
      <c r="BZ213" s="289">
        <f t="shared" si="846"/>
        <v>0</v>
      </c>
      <c r="CA213" s="289">
        <f t="shared" si="846"/>
        <v>0</v>
      </c>
      <c r="CB213" s="289">
        <f t="shared" si="846"/>
        <v>0</v>
      </c>
      <c r="CC213" s="289">
        <f t="shared" si="846"/>
        <v>0</v>
      </c>
      <c r="CD213" s="289">
        <f t="shared" si="846"/>
        <v>0</v>
      </c>
      <c r="CE213" s="289">
        <f t="shared" si="846"/>
        <v>0</v>
      </c>
      <c r="CF213" s="289">
        <f t="shared" si="846"/>
        <v>0</v>
      </c>
      <c r="CG213" s="289">
        <f t="shared" si="846"/>
        <v>0</v>
      </c>
      <c r="CH213" s="289">
        <f t="shared" si="846"/>
        <v>0</v>
      </c>
      <c r="CI213" s="289">
        <f t="shared" si="846"/>
        <v>0</v>
      </c>
      <c r="CJ213" s="289">
        <f t="shared" si="846"/>
        <v>0</v>
      </c>
      <c r="CK213" s="289">
        <f t="shared" si="846"/>
        <v>0</v>
      </c>
      <c r="CL213" s="289">
        <f t="shared" si="846"/>
        <v>0</v>
      </c>
      <c r="CM213" s="289">
        <f t="shared" si="846"/>
        <v>0</v>
      </c>
      <c r="CN213" s="289">
        <f t="shared" si="846"/>
        <v>0</v>
      </c>
      <c r="CO213" s="289">
        <f t="shared" si="846"/>
        <v>0</v>
      </c>
      <c r="CP213" s="289">
        <f t="shared" si="846"/>
        <v>0</v>
      </c>
      <c r="CQ213" s="289">
        <f t="shared" si="846"/>
        <v>0</v>
      </c>
      <c r="CR213" s="289">
        <f t="shared" si="846"/>
        <v>0</v>
      </c>
      <c r="CS213" s="289">
        <f t="shared" si="846"/>
        <v>0</v>
      </c>
      <c r="CT213" s="289">
        <f t="shared" si="846"/>
        <v>0</v>
      </c>
      <c r="CU213" s="289">
        <f t="shared" si="846"/>
        <v>0</v>
      </c>
      <c r="CV213" s="289">
        <f t="shared" si="846"/>
        <v>0</v>
      </c>
      <c r="CW213" s="289">
        <f t="shared" si="846"/>
        <v>0</v>
      </c>
      <c r="CX213" s="289">
        <f t="shared" si="846"/>
        <v>0</v>
      </c>
      <c r="CY213" s="289">
        <f t="shared" si="846"/>
        <v>0</v>
      </c>
      <c r="CZ213" s="289">
        <f t="shared" si="846"/>
        <v>0</v>
      </c>
      <c r="DA213" s="289">
        <f t="shared" si="846"/>
        <v>0</v>
      </c>
      <c r="DB213" s="289">
        <f t="shared" si="846"/>
        <v>0</v>
      </c>
      <c r="DC213" s="289">
        <f t="shared" si="846"/>
        <v>0</v>
      </c>
      <c r="DD213" s="289">
        <f t="shared" si="846"/>
        <v>0</v>
      </c>
      <c r="DE213" s="289">
        <f t="shared" si="846"/>
        <v>0</v>
      </c>
      <c r="DF213" s="289">
        <f t="shared" si="846"/>
        <v>0</v>
      </c>
      <c r="DG213" s="289">
        <f t="shared" si="846"/>
        <v>0</v>
      </c>
      <c r="DH213" s="289">
        <f t="shared" si="846"/>
        <v>0</v>
      </c>
      <c r="DI213" s="289">
        <f t="shared" si="846"/>
        <v>0</v>
      </c>
      <c r="DJ213" s="289">
        <f t="shared" si="846"/>
        <v>0</v>
      </c>
      <c r="DK213" s="289">
        <f t="shared" si="846"/>
        <v>0</v>
      </c>
      <c r="DL213" s="289">
        <f t="shared" si="846"/>
        <v>0</v>
      </c>
      <c r="DM213" s="289">
        <f t="shared" si="846"/>
        <v>0</v>
      </c>
      <c r="DN213" s="289">
        <f t="shared" si="846"/>
        <v>0</v>
      </c>
      <c r="DO213" s="289">
        <f t="shared" si="846"/>
        <v>0</v>
      </c>
      <c r="DP213" s="289">
        <f t="shared" si="846"/>
        <v>0</v>
      </c>
      <c r="DQ213" s="289">
        <f t="shared" ref="DQ213:GB213" si="847" xml:space="preserve"> IF(AND(DQ211 &gt; CHK_TOL, DQ212 = 1), $F210, 0)</f>
        <v>0</v>
      </c>
      <c r="DR213" s="289">
        <f t="shared" si="847"/>
        <v>0</v>
      </c>
      <c r="DS213" s="289">
        <f t="shared" si="847"/>
        <v>0</v>
      </c>
      <c r="DT213" s="289">
        <f t="shared" si="847"/>
        <v>0</v>
      </c>
      <c r="DU213" s="289">
        <f t="shared" si="847"/>
        <v>0</v>
      </c>
      <c r="DV213" s="289">
        <f t="shared" si="847"/>
        <v>0</v>
      </c>
      <c r="DW213" s="289">
        <f t="shared" si="847"/>
        <v>0</v>
      </c>
      <c r="DX213" s="289">
        <f t="shared" si="847"/>
        <v>0</v>
      </c>
      <c r="DY213" s="289">
        <f t="shared" si="847"/>
        <v>0</v>
      </c>
      <c r="DZ213" s="289">
        <f t="shared" si="847"/>
        <v>0</v>
      </c>
      <c r="EA213" s="289">
        <f t="shared" si="847"/>
        <v>0</v>
      </c>
      <c r="EB213" s="289">
        <f t="shared" si="847"/>
        <v>0</v>
      </c>
      <c r="EC213" s="289">
        <f t="shared" si="847"/>
        <v>0</v>
      </c>
      <c r="ED213" s="289">
        <f t="shared" si="847"/>
        <v>0</v>
      </c>
      <c r="EE213" s="289">
        <f t="shared" si="847"/>
        <v>0</v>
      </c>
      <c r="EF213" s="289">
        <f t="shared" si="847"/>
        <v>0</v>
      </c>
      <c r="EG213" s="289">
        <f t="shared" si="847"/>
        <v>0</v>
      </c>
      <c r="EH213" s="289">
        <f t="shared" si="847"/>
        <v>0</v>
      </c>
      <c r="EI213" s="289">
        <f t="shared" si="847"/>
        <v>0</v>
      </c>
      <c r="EJ213" s="289">
        <f t="shared" si="847"/>
        <v>0</v>
      </c>
      <c r="EK213" s="289">
        <f t="shared" si="847"/>
        <v>0</v>
      </c>
      <c r="EL213" s="289">
        <f t="shared" si="847"/>
        <v>0</v>
      </c>
      <c r="EM213" s="289">
        <f t="shared" si="847"/>
        <v>0</v>
      </c>
      <c r="EN213" s="289">
        <f t="shared" si="847"/>
        <v>0</v>
      </c>
      <c r="EO213" s="289">
        <f t="shared" si="847"/>
        <v>0</v>
      </c>
      <c r="EP213" s="289">
        <f t="shared" si="847"/>
        <v>0</v>
      </c>
      <c r="EQ213" s="289">
        <f t="shared" si="847"/>
        <v>0</v>
      </c>
      <c r="ER213" s="289">
        <f t="shared" si="847"/>
        <v>0</v>
      </c>
      <c r="ES213" s="289">
        <f t="shared" si="847"/>
        <v>0</v>
      </c>
      <c r="ET213" s="289">
        <f t="shared" si="847"/>
        <v>0</v>
      </c>
      <c r="EU213" s="289">
        <f t="shared" si="847"/>
        <v>0</v>
      </c>
      <c r="EV213" s="289">
        <f t="shared" si="847"/>
        <v>0</v>
      </c>
      <c r="EW213" s="289">
        <f t="shared" si="847"/>
        <v>0</v>
      </c>
      <c r="EX213" s="289">
        <f t="shared" si="847"/>
        <v>0</v>
      </c>
      <c r="EY213" s="289">
        <f t="shared" si="847"/>
        <v>0</v>
      </c>
      <c r="EZ213" s="289">
        <f t="shared" si="847"/>
        <v>0</v>
      </c>
      <c r="FA213" s="289">
        <f t="shared" si="847"/>
        <v>0</v>
      </c>
      <c r="FB213" s="289">
        <f t="shared" si="847"/>
        <v>0</v>
      </c>
      <c r="FC213" s="289">
        <f t="shared" si="847"/>
        <v>0</v>
      </c>
      <c r="FD213" s="289">
        <f t="shared" si="847"/>
        <v>0</v>
      </c>
      <c r="FE213" s="289">
        <f t="shared" si="847"/>
        <v>0</v>
      </c>
      <c r="FF213" s="289">
        <f t="shared" si="847"/>
        <v>0</v>
      </c>
      <c r="FG213" s="289">
        <f t="shared" si="847"/>
        <v>0</v>
      </c>
      <c r="FH213" s="289">
        <f t="shared" si="847"/>
        <v>0</v>
      </c>
      <c r="FI213" s="289">
        <f t="shared" si="847"/>
        <v>0</v>
      </c>
      <c r="FJ213" s="289">
        <f t="shared" si="847"/>
        <v>0</v>
      </c>
      <c r="FK213" s="289">
        <f t="shared" si="847"/>
        <v>0</v>
      </c>
      <c r="FL213" s="289">
        <f t="shared" si="847"/>
        <v>0</v>
      </c>
      <c r="FM213" s="289">
        <f t="shared" si="847"/>
        <v>0</v>
      </c>
      <c r="FN213" s="289">
        <f t="shared" si="847"/>
        <v>0</v>
      </c>
      <c r="FO213" s="289">
        <f t="shared" si="847"/>
        <v>0</v>
      </c>
      <c r="FP213" s="289">
        <f t="shared" si="847"/>
        <v>0</v>
      </c>
      <c r="FQ213" s="289">
        <f t="shared" si="847"/>
        <v>0</v>
      </c>
      <c r="FR213" s="289">
        <f t="shared" si="847"/>
        <v>0</v>
      </c>
      <c r="FS213" s="289">
        <f t="shared" si="847"/>
        <v>0</v>
      </c>
      <c r="FT213" s="289">
        <f t="shared" si="847"/>
        <v>0</v>
      </c>
      <c r="FU213" s="289">
        <f t="shared" si="847"/>
        <v>0</v>
      </c>
      <c r="FV213" s="289">
        <f t="shared" si="847"/>
        <v>0</v>
      </c>
      <c r="FW213" s="289">
        <f t="shared" si="847"/>
        <v>0</v>
      </c>
      <c r="FX213" s="289">
        <f t="shared" si="847"/>
        <v>0</v>
      </c>
      <c r="FY213" s="289">
        <f t="shared" si="847"/>
        <v>0</v>
      </c>
      <c r="FZ213" s="289">
        <f t="shared" si="847"/>
        <v>0</v>
      </c>
      <c r="GA213" s="289">
        <f t="shared" si="847"/>
        <v>0</v>
      </c>
      <c r="GB213" s="289">
        <f t="shared" si="847"/>
        <v>0</v>
      </c>
      <c r="GC213" s="289">
        <f t="shared" ref="GC213:GJ213" si="848" xml:space="preserve"> IF(AND(GC211 &gt; CHK_TOL, GC212 = 1), $F210, 0)</f>
        <v>0</v>
      </c>
      <c r="GD213" s="289">
        <f t="shared" si="848"/>
        <v>0</v>
      </c>
      <c r="GE213" s="289">
        <f t="shared" si="848"/>
        <v>0</v>
      </c>
      <c r="GF213" s="289">
        <f t="shared" si="848"/>
        <v>0</v>
      </c>
      <c r="GG213" s="289">
        <f t="shared" si="848"/>
        <v>0</v>
      </c>
      <c r="GH213" s="289">
        <f t="shared" si="848"/>
        <v>0</v>
      </c>
      <c r="GI213" s="289">
        <f t="shared" si="848"/>
        <v>0</v>
      </c>
      <c r="GJ213" s="289">
        <f t="shared" si="848"/>
        <v>0</v>
      </c>
    </row>
    <row r="214" spans="1:192" s="647" customFormat="1" ht="13" customHeight="1" x14ac:dyDescent="0.25">
      <c r="A214" s="526"/>
      <c r="B214" s="526"/>
      <c r="C214" s="526"/>
      <c r="D214" s="526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</row>
    <row r="215" spans="1:192" s="647" customFormat="1" ht="13" customHeight="1" x14ac:dyDescent="0.25">
      <c r="A215" s="526"/>
      <c r="B215" s="526"/>
      <c r="C215" s="526"/>
      <c r="D215" s="526"/>
      <c r="E215" s="674" t="str">
        <f xml:space="preserve"> InpC!E$81</f>
        <v>Equity bridge swap rate</v>
      </c>
      <c r="F215" s="674">
        <f xml:space="preserve"> InpC!F$81</f>
        <v>1.4999999999999999E-2</v>
      </c>
      <c r="G215" s="674" t="str">
        <f xml:space="preserve"> InpC!G$81</f>
        <v>% p.a.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</row>
    <row r="216" spans="1:192" s="647" customFormat="1" ht="13" customHeight="1" x14ac:dyDescent="0.25">
      <c r="A216" s="526"/>
      <c r="B216" s="526"/>
      <c r="C216" s="526"/>
      <c r="D216" s="526"/>
      <c r="E216" s="289" t="str">
        <f t="shared" ref="E216:AJ216" si="849" xml:space="preserve"> E$213</f>
        <v>% of EBL hedged during operations</v>
      </c>
      <c r="F216" s="289">
        <f t="shared" si="849"/>
        <v>0</v>
      </c>
      <c r="G216" s="289" t="str">
        <f t="shared" si="849"/>
        <v>%</v>
      </c>
      <c r="H216" s="289">
        <f t="shared" si="849"/>
        <v>0</v>
      </c>
      <c r="I216" s="289">
        <f t="shared" si="849"/>
        <v>0</v>
      </c>
      <c r="J216" s="289">
        <f t="shared" si="849"/>
        <v>0</v>
      </c>
      <c r="K216" s="289">
        <f t="shared" si="849"/>
        <v>0</v>
      </c>
      <c r="L216" s="289">
        <f t="shared" si="849"/>
        <v>0</v>
      </c>
      <c r="M216" s="289">
        <f t="shared" si="849"/>
        <v>0</v>
      </c>
      <c r="N216" s="289">
        <f t="shared" si="849"/>
        <v>0</v>
      </c>
      <c r="O216" s="289">
        <f t="shared" si="849"/>
        <v>0</v>
      </c>
      <c r="P216" s="289">
        <f t="shared" si="849"/>
        <v>0</v>
      </c>
      <c r="Q216" s="289">
        <f t="shared" si="849"/>
        <v>0</v>
      </c>
      <c r="R216" s="289">
        <f t="shared" si="849"/>
        <v>0</v>
      </c>
      <c r="S216" s="289">
        <f t="shared" si="849"/>
        <v>0</v>
      </c>
      <c r="T216" s="289">
        <f t="shared" si="849"/>
        <v>0</v>
      </c>
      <c r="U216" s="289">
        <f t="shared" si="849"/>
        <v>0</v>
      </c>
      <c r="V216" s="289">
        <f t="shared" si="849"/>
        <v>0</v>
      </c>
      <c r="W216" s="289">
        <f t="shared" si="849"/>
        <v>0</v>
      </c>
      <c r="X216" s="289">
        <f t="shared" si="849"/>
        <v>0</v>
      </c>
      <c r="Y216" s="289">
        <f t="shared" si="849"/>
        <v>0</v>
      </c>
      <c r="Z216" s="289">
        <f t="shared" si="849"/>
        <v>0</v>
      </c>
      <c r="AA216" s="289">
        <f t="shared" si="849"/>
        <v>0</v>
      </c>
      <c r="AB216" s="289">
        <f t="shared" si="849"/>
        <v>0</v>
      </c>
      <c r="AC216" s="289">
        <f t="shared" si="849"/>
        <v>0</v>
      </c>
      <c r="AD216" s="289">
        <f t="shared" si="849"/>
        <v>0</v>
      </c>
      <c r="AE216" s="289">
        <f t="shared" si="849"/>
        <v>0</v>
      </c>
      <c r="AF216" s="289">
        <f t="shared" si="849"/>
        <v>0</v>
      </c>
      <c r="AG216" s="289">
        <f t="shared" si="849"/>
        <v>0</v>
      </c>
      <c r="AH216" s="289">
        <f t="shared" si="849"/>
        <v>0</v>
      </c>
      <c r="AI216" s="289">
        <f t="shared" si="849"/>
        <v>0</v>
      </c>
      <c r="AJ216" s="289">
        <f t="shared" si="849"/>
        <v>0</v>
      </c>
      <c r="AK216" s="289">
        <f t="shared" ref="AK216:CV216" si="850" xml:space="preserve"> AK$213</f>
        <v>0</v>
      </c>
      <c r="AL216" s="289">
        <f t="shared" si="850"/>
        <v>0</v>
      </c>
      <c r="AM216" s="289">
        <f t="shared" si="850"/>
        <v>0</v>
      </c>
      <c r="AN216" s="289">
        <f t="shared" si="850"/>
        <v>0</v>
      </c>
      <c r="AO216" s="289">
        <f t="shared" si="850"/>
        <v>0</v>
      </c>
      <c r="AP216" s="289">
        <f t="shared" si="850"/>
        <v>0</v>
      </c>
      <c r="AQ216" s="289">
        <f t="shared" si="850"/>
        <v>0</v>
      </c>
      <c r="AR216" s="289">
        <f t="shared" si="850"/>
        <v>0</v>
      </c>
      <c r="AS216" s="289">
        <f t="shared" si="850"/>
        <v>0</v>
      </c>
      <c r="AT216" s="289">
        <f t="shared" si="850"/>
        <v>0</v>
      </c>
      <c r="AU216" s="289">
        <f t="shared" si="850"/>
        <v>0</v>
      </c>
      <c r="AV216" s="289">
        <f t="shared" si="850"/>
        <v>0</v>
      </c>
      <c r="AW216" s="289">
        <f t="shared" si="850"/>
        <v>0</v>
      </c>
      <c r="AX216" s="289">
        <f t="shared" si="850"/>
        <v>0</v>
      </c>
      <c r="AY216" s="289">
        <f t="shared" si="850"/>
        <v>0</v>
      </c>
      <c r="AZ216" s="289">
        <f t="shared" si="850"/>
        <v>0</v>
      </c>
      <c r="BA216" s="289">
        <f t="shared" si="850"/>
        <v>0</v>
      </c>
      <c r="BB216" s="289">
        <f t="shared" si="850"/>
        <v>0</v>
      </c>
      <c r="BC216" s="289">
        <f t="shared" si="850"/>
        <v>0</v>
      </c>
      <c r="BD216" s="289">
        <f t="shared" si="850"/>
        <v>0</v>
      </c>
      <c r="BE216" s="289">
        <f t="shared" si="850"/>
        <v>0</v>
      </c>
      <c r="BF216" s="289">
        <f t="shared" si="850"/>
        <v>0</v>
      </c>
      <c r="BG216" s="289">
        <f t="shared" si="850"/>
        <v>0</v>
      </c>
      <c r="BH216" s="289">
        <f t="shared" si="850"/>
        <v>0</v>
      </c>
      <c r="BI216" s="289">
        <f t="shared" si="850"/>
        <v>0</v>
      </c>
      <c r="BJ216" s="289">
        <f t="shared" si="850"/>
        <v>0</v>
      </c>
      <c r="BK216" s="289">
        <f t="shared" si="850"/>
        <v>0</v>
      </c>
      <c r="BL216" s="289">
        <f t="shared" si="850"/>
        <v>0</v>
      </c>
      <c r="BM216" s="289">
        <f t="shared" si="850"/>
        <v>0</v>
      </c>
      <c r="BN216" s="289">
        <f t="shared" si="850"/>
        <v>0</v>
      </c>
      <c r="BO216" s="289">
        <f t="shared" si="850"/>
        <v>0</v>
      </c>
      <c r="BP216" s="289">
        <f t="shared" si="850"/>
        <v>0</v>
      </c>
      <c r="BQ216" s="289">
        <f t="shared" si="850"/>
        <v>0</v>
      </c>
      <c r="BR216" s="289">
        <f t="shared" si="850"/>
        <v>0</v>
      </c>
      <c r="BS216" s="289">
        <f t="shared" si="850"/>
        <v>0</v>
      </c>
      <c r="BT216" s="289">
        <f t="shared" si="850"/>
        <v>0</v>
      </c>
      <c r="BU216" s="289">
        <f t="shared" si="850"/>
        <v>0</v>
      </c>
      <c r="BV216" s="289">
        <f t="shared" si="850"/>
        <v>0</v>
      </c>
      <c r="BW216" s="289">
        <f t="shared" si="850"/>
        <v>0</v>
      </c>
      <c r="BX216" s="289">
        <f t="shared" si="850"/>
        <v>0</v>
      </c>
      <c r="BY216" s="289">
        <f t="shared" si="850"/>
        <v>0</v>
      </c>
      <c r="BZ216" s="289">
        <f t="shared" si="850"/>
        <v>0</v>
      </c>
      <c r="CA216" s="289">
        <f t="shared" si="850"/>
        <v>0</v>
      </c>
      <c r="CB216" s="289">
        <f t="shared" si="850"/>
        <v>0</v>
      </c>
      <c r="CC216" s="289">
        <f t="shared" si="850"/>
        <v>0</v>
      </c>
      <c r="CD216" s="289">
        <f t="shared" si="850"/>
        <v>0</v>
      </c>
      <c r="CE216" s="289">
        <f t="shared" si="850"/>
        <v>0</v>
      </c>
      <c r="CF216" s="289">
        <f t="shared" si="850"/>
        <v>0</v>
      </c>
      <c r="CG216" s="289">
        <f t="shared" si="850"/>
        <v>0</v>
      </c>
      <c r="CH216" s="289">
        <f t="shared" si="850"/>
        <v>0</v>
      </c>
      <c r="CI216" s="289">
        <f t="shared" si="850"/>
        <v>0</v>
      </c>
      <c r="CJ216" s="289">
        <f t="shared" si="850"/>
        <v>0</v>
      </c>
      <c r="CK216" s="289">
        <f t="shared" si="850"/>
        <v>0</v>
      </c>
      <c r="CL216" s="289">
        <f t="shared" si="850"/>
        <v>0</v>
      </c>
      <c r="CM216" s="289">
        <f t="shared" si="850"/>
        <v>0</v>
      </c>
      <c r="CN216" s="289">
        <f t="shared" si="850"/>
        <v>0</v>
      </c>
      <c r="CO216" s="289">
        <f t="shared" si="850"/>
        <v>0</v>
      </c>
      <c r="CP216" s="289">
        <f t="shared" si="850"/>
        <v>0</v>
      </c>
      <c r="CQ216" s="289">
        <f t="shared" si="850"/>
        <v>0</v>
      </c>
      <c r="CR216" s="289">
        <f t="shared" si="850"/>
        <v>0</v>
      </c>
      <c r="CS216" s="289">
        <f t="shared" si="850"/>
        <v>0</v>
      </c>
      <c r="CT216" s="289">
        <f t="shared" si="850"/>
        <v>0</v>
      </c>
      <c r="CU216" s="289">
        <f t="shared" si="850"/>
        <v>0</v>
      </c>
      <c r="CV216" s="289">
        <f t="shared" si="850"/>
        <v>0</v>
      </c>
      <c r="CW216" s="289">
        <f t="shared" ref="CW216:FH216" si="851" xml:space="preserve"> CW$213</f>
        <v>0</v>
      </c>
      <c r="CX216" s="289">
        <f t="shared" si="851"/>
        <v>0</v>
      </c>
      <c r="CY216" s="289">
        <f t="shared" si="851"/>
        <v>0</v>
      </c>
      <c r="CZ216" s="289">
        <f t="shared" si="851"/>
        <v>0</v>
      </c>
      <c r="DA216" s="289">
        <f t="shared" si="851"/>
        <v>0</v>
      </c>
      <c r="DB216" s="289">
        <f t="shared" si="851"/>
        <v>0</v>
      </c>
      <c r="DC216" s="289">
        <f t="shared" si="851"/>
        <v>0</v>
      </c>
      <c r="DD216" s="289">
        <f t="shared" si="851"/>
        <v>0</v>
      </c>
      <c r="DE216" s="289">
        <f t="shared" si="851"/>
        <v>0</v>
      </c>
      <c r="DF216" s="289">
        <f t="shared" si="851"/>
        <v>0</v>
      </c>
      <c r="DG216" s="289">
        <f t="shared" si="851"/>
        <v>0</v>
      </c>
      <c r="DH216" s="289">
        <f t="shared" si="851"/>
        <v>0</v>
      </c>
      <c r="DI216" s="289">
        <f t="shared" si="851"/>
        <v>0</v>
      </c>
      <c r="DJ216" s="289">
        <f t="shared" si="851"/>
        <v>0</v>
      </c>
      <c r="DK216" s="289">
        <f t="shared" si="851"/>
        <v>0</v>
      </c>
      <c r="DL216" s="289">
        <f t="shared" si="851"/>
        <v>0</v>
      </c>
      <c r="DM216" s="289">
        <f t="shared" si="851"/>
        <v>0</v>
      </c>
      <c r="DN216" s="289">
        <f t="shared" si="851"/>
        <v>0</v>
      </c>
      <c r="DO216" s="289">
        <f t="shared" si="851"/>
        <v>0</v>
      </c>
      <c r="DP216" s="289">
        <f t="shared" si="851"/>
        <v>0</v>
      </c>
      <c r="DQ216" s="289">
        <f t="shared" si="851"/>
        <v>0</v>
      </c>
      <c r="DR216" s="289">
        <f t="shared" si="851"/>
        <v>0</v>
      </c>
      <c r="DS216" s="289">
        <f t="shared" si="851"/>
        <v>0</v>
      </c>
      <c r="DT216" s="289">
        <f t="shared" si="851"/>
        <v>0</v>
      </c>
      <c r="DU216" s="289">
        <f t="shared" si="851"/>
        <v>0</v>
      </c>
      <c r="DV216" s="289">
        <f t="shared" si="851"/>
        <v>0</v>
      </c>
      <c r="DW216" s="289">
        <f t="shared" si="851"/>
        <v>0</v>
      </c>
      <c r="DX216" s="289">
        <f t="shared" si="851"/>
        <v>0</v>
      </c>
      <c r="DY216" s="289">
        <f t="shared" si="851"/>
        <v>0</v>
      </c>
      <c r="DZ216" s="289">
        <f t="shared" si="851"/>
        <v>0</v>
      </c>
      <c r="EA216" s="289">
        <f t="shared" si="851"/>
        <v>0</v>
      </c>
      <c r="EB216" s="289">
        <f t="shared" si="851"/>
        <v>0</v>
      </c>
      <c r="EC216" s="289">
        <f t="shared" si="851"/>
        <v>0</v>
      </c>
      <c r="ED216" s="289">
        <f t="shared" si="851"/>
        <v>0</v>
      </c>
      <c r="EE216" s="289">
        <f t="shared" si="851"/>
        <v>0</v>
      </c>
      <c r="EF216" s="289">
        <f t="shared" si="851"/>
        <v>0</v>
      </c>
      <c r="EG216" s="289">
        <f t="shared" si="851"/>
        <v>0</v>
      </c>
      <c r="EH216" s="289">
        <f t="shared" si="851"/>
        <v>0</v>
      </c>
      <c r="EI216" s="289">
        <f t="shared" si="851"/>
        <v>0</v>
      </c>
      <c r="EJ216" s="289">
        <f t="shared" si="851"/>
        <v>0</v>
      </c>
      <c r="EK216" s="289">
        <f t="shared" si="851"/>
        <v>0</v>
      </c>
      <c r="EL216" s="289">
        <f t="shared" si="851"/>
        <v>0</v>
      </c>
      <c r="EM216" s="289">
        <f t="shared" si="851"/>
        <v>0</v>
      </c>
      <c r="EN216" s="289">
        <f t="shared" si="851"/>
        <v>0</v>
      </c>
      <c r="EO216" s="289">
        <f t="shared" si="851"/>
        <v>0</v>
      </c>
      <c r="EP216" s="289">
        <f t="shared" si="851"/>
        <v>0</v>
      </c>
      <c r="EQ216" s="289">
        <f t="shared" si="851"/>
        <v>0</v>
      </c>
      <c r="ER216" s="289">
        <f t="shared" si="851"/>
        <v>0</v>
      </c>
      <c r="ES216" s="289">
        <f t="shared" si="851"/>
        <v>0</v>
      </c>
      <c r="ET216" s="289">
        <f t="shared" si="851"/>
        <v>0</v>
      </c>
      <c r="EU216" s="289">
        <f t="shared" si="851"/>
        <v>0</v>
      </c>
      <c r="EV216" s="289">
        <f t="shared" si="851"/>
        <v>0</v>
      </c>
      <c r="EW216" s="289">
        <f t="shared" si="851"/>
        <v>0</v>
      </c>
      <c r="EX216" s="289">
        <f t="shared" si="851"/>
        <v>0</v>
      </c>
      <c r="EY216" s="289">
        <f t="shared" si="851"/>
        <v>0</v>
      </c>
      <c r="EZ216" s="289">
        <f t="shared" si="851"/>
        <v>0</v>
      </c>
      <c r="FA216" s="289">
        <f t="shared" si="851"/>
        <v>0</v>
      </c>
      <c r="FB216" s="289">
        <f t="shared" si="851"/>
        <v>0</v>
      </c>
      <c r="FC216" s="289">
        <f t="shared" si="851"/>
        <v>0</v>
      </c>
      <c r="FD216" s="289">
        <f t="shared" si="851"/>
        <v>0</v>
      </c>
      <c r="FE216" s="289">
        <f t="shared" si="851"/>
        <v>0</v>
      </c>
      <c r="FF216" s="289">
        <f t="shared" si="851"/>
        <v>0</v>
      </c>
      <c r="FG216" s="289">
        <f t="shared" si="851"/>
        <v>0</v>
      </c>
      <c r="FH216" s="289">
        <f t="shared" si="851"/>
        <v>0</v>
      </c>
      <c r="FI216" s="289">
        <f t="shared" ref="FI216:GJ216" si="852" xml:space="preserve"> FI$213</f>
        <v>0</v>
      </c>
      <c r="FJ216" s="289">
        <f t="shared" si="852"/>
        <v>0</v>
      </c>
      <c r="FK216" s="289">
        <f t="shared" si="852"/>
        <v>0</v>
      </c>
      <c r="FL216" s="289">
        <f t="shared" si="852"/>
        <v>0</v>
      </c>
      <c r="FM216" s="289">
        <f t="shared" si="852"/>
        <v>0</v>
      </c>
      <c r="FN216" s="289">
        <f t="shared" si="852"/>
        <v>0</v>
      </c>
      <c r="FO216" s="289">
        <f t="shared" si="852"/>
        <v>0</v>
      </c>
      <c r="FP216" s="289">
        <f t="shared" si="852"/>
        <v>0</v>
      </c>
      <c r="FQ216" s="289">
        <f t="shared" si="852"/>
        <v>0</v>
      </c>
      <c r="FR216" s="289">
        <f t="shared" si="852"/>
        <v>0</v>
      </c>
      <c r="FS216" s="289">
        <f t="shared" si="852"/>
        <v>0</v>
      </c>
      <c r="FT216" s="289">
        <f t="shared" si="852"/>
        <v>0</v>
      </c>
      <c r="FU216" s="289">
        <f t="shared" si="852"/>
        <v>0</v>
      </c>
      <c r="FV216" s="289">
        <f t="shared" si="852"/>
        <v>0</v>
      </c>
      <c r="FW216" s="289">
        <f t="shared" si="852"/>
        <v>0</v>
      </c>
      <c r="FX216" s="289">
        <f t="shared" si="852"/>
        <v>0</v>
      </c>
      <c r="FY216" s="289">
        <f t="shared" si="852"/>
        <v>0</v>
      </c>
      <c r="FZ216" s="289">
        <f t="shared" si="852"/>
        <v>0</v>
      </c>
      <c r="GA216" s="289">
        <f t="shared" si="852"/>
        <v>0</v>
      </c>
      <c r="GB216" s="289">
        <f t="shared" si="852"/>
        <v>0</v>
      </c>
      <c r="GC216" s="289">
        <f t="shared" si="852"/>
        <v>0</v>
      </c>
      <c r="GD216" s="289">
        <f t="shared" si="852"/>
        <v>0</v>
      </c>
      <c r="GE216" s="289">
        <f t="shared" si="852"/>
        <v>0</v>
      </c>
      <c r="GF216" s="289">
        <f t="shared" si="852"/>
        <v>0</v>
      </c>
      <c r="GG216" s="289">
        <f t="shared" si="852"/>
        <v>0</v>
      </c>
      <c r="GH216" s="289">
        <f t="shared" si="852"/>
        <v>0</v>
      </c>
      <c r="GI216" s="289">
        <f t="shared" si="852"/>
        <v>0</v>
      </c>
      <c r="GJ216" s="289">
        <f t="shared" si="852"/>
        <v>0</v>
      </c>
    </row>
    <row r="217" spans="1:192" s="687" customFormat="1" ht="13" customHeight="1" x14ac:dyDescent="0.25">
      <c r="A217" s="526"/>
      <c r="B217" s="526"/>
      <c r="C217" s="526"/>
      <c r="D217" s="526"/>
      <c r="E217" s="478" t="str">
        <f xml:space="preserve"> InpS!E$13</f>
        <v>Active senior debt forward curve</v>
      </c>
      <c r="F217" s="478">
        <f xml:space="preserve"> InpS!F$13</f>
        <v>0</v>
      </c>
      <c r="G217" s="478" t="str">
        <f xml:space="preserve"> InpS!G$13</f>
        <v>% p.a.</v>
      </c>
      <c r="H217" s="478">
        <f xml:space="preserve"> InpS!H$13</f>
        <v>0</v>
      </c>
      <c r="I217" s="478">
        <f xml:space="preserve"> InpS!I$13</f>
        <v>0</v>
      </c>
      <c r="J217" s="478">
        <f xml:space="preserve"> InpS!J$13</f>
        <v>0.02</v>
      </c>
      <c r="K217" s="478">
        <f xml:space="preserve"> InpS!K$13</f>
        <v>2.0062E-2</v>
      </c>
      <c r="L217" s="478">
        <f xml:space="preserve"> InpS!L$13</f>
        <v>2.0124E-2</v>
      </c>
      <c r="M217" s="478">
        <f xml:space="preserve"> InpS!M$13</f>
        <v>2.0184000000000001E-2</v>
      </c>
      <c r="N217" s="478">
        <f xml:space="preserve"> InpS!N$13</f>
        <v>2.0241000000000002E-2</v>
      </c>
      <c r="O217" s="478">
        <f xml:space="preserve"> InpS!O$13</f>
        <v>2.0308000000000003E-2</v>
      </c>
      <c r="P217" s="478">
        <f xml:space="preserve"> InpS!P$13</f>
        <v>2.0375000000000004E-2</v>
      </c>
      <c r="Q217" s="478">
        <f xml:space="preserve"> InpS!Q$13</f>
        <v>2.0434000000000004E-2</v>
      </c>
      <c r="R217" s="478">
        <f xml:space="preserve"> InpS!R$13</f>
        <v>2.0506000000000003E-2</v>
      </c>
      <c r="S217" s="478">
        <f xml:space="preserve"> InpS!S$13</f>
        <v>2.0569000000000004E-2</v>
      </c>
      <c r="T217" s="478">
        <f xml:space="preserve"> InpS!T$13</f>
        <v>2.0620000000000003E-2</v>
      </c>
      <c r="U217" s="478">
        <f xml:space="preserve"> InpS!U$13</f>
        <v>2.0666000000000004E-2</v>
      </c>
      <c r="V217" s="478">
        <f xml:space="preserve"> InpS!V$13</f>
        <v>2.0719000000000005E-2</v>
      </c>
      <c r="W217" s="478">
        <f xml:space="preserve"> InpS!W$13</f>
        <v>2.0757000000000005E-2</v>
      </c>
      <c r="X217" s="478">
        <f xml:space="preserve"> InpS!X$13</f>
        <v>2.0795000000000004E-2</v>
      </c>
      <c r="Y217" s="478">
        <f xml:space="preserve"> InpS!Y$13</f>
        <v>2.0850000000000004E-2</v>
      </c>
      <c r="Z217" s="478">
        <f xml:space="preserve"> InpS!Z$13</f>
        <v>2.0888000000000004E-2</v>
      </c>
      <c r="AA217" s="478">
        <f xml:space="preserve"> InpS!AA$13</f>
        <v>2.0954000000000004E-2</v>
      </c>
      <c r="AB217" s="478">
        <f xml:space="preserve"> InpS!AB$13</f>
        <v>2.1024000000000004E-2</v>
      </c>
      <c r="AC217" s="478">
        <f xml:space="preserve"> InpS!AC$13</f>
        <v>2.1091000000000006E-2</v>
      </c>
      <c r="AD217" s="478">
        <f xml:space="preserve"> InpS!AD$13</f>
        <v>2.1134000000000007E-2</v>
      </c>
      <c r="AE217" s="478">
        <f xml:space="preserve"> InpS!AE$13</f>
        <v>2.1205000000000009E-2</v>
      </c>
      <c r="AF217" s="478">
        <f xml:space="preserve"> InpS!AF$13</f>
        <v>2.127900000000001E-2</v>
      </c>
      <c r="AG217" s="478">
        <f xml:space="preserve"> InpS!AG$13</f>
        <v>2.1316000000000009E-2</v>
      </c>
      <c r="AH217" s="478">
        <f xml:space="preserve"> InpS!AH$13</f>
        <v>2.1367000000000008E-2</v>
      </c>
      <c r="AI217" s="478">
        <f xml:space="preserve"> InpS!AI$13</f>
        <v>2.1421000000000006E-2</v>
      </c>
      <c r="AJ217" s="478">
        <f xml:space="preserve"> InpS!AJ$13</f>
        <v>2.1470000000000006E-2</v>
      </c>
      <c r="AK217" s="478">
        <f xml:space="preserve"> InpS!AK$13</f>
        <v>2.1516000000000007E-2</v>
      </c>
      <c r="AL217" s="478">
        <f xml:space="preserve"> InpS!AL$13</f>
        <v>2.1570000000000006E-2</v>
      </c>
      <c r="AM217" s="478">
        <f xml:space="preserve"> InpS!AM$13</f>
        <v>2.1639000000000005E-2</v>
      </c>
      <c r="AN217" s="478">
        <f xml:space="preserve"> InpS!AN$13</f>
        <v>2.1709000000000006E-2</v>
      </c>
      <c r="AO217" s="478">
        <f xml:space="preserve"> InpS!AO$13</f>
        <v>2.1772000000000007E-2</v>
      </c>
      <c r="AP217" s="478">
        <f xml:space="preserve"> InpS!AP$13</f>
        <v>2.1813000000000006E-2</v>
      </c>
      <c r="AQ217" s="478">
        <f xml:space="preserve"> InpS!AQ$13</f>
        <v>2.1858000000000006E-2</v>
      </c>
      <c r="AR217" s="478">
        <f xml:space="preserve"> InpS!AR$13</f>
        <v>2.1913000000000005E-2</v>
      </c>
      <c r="AS217" s="478">
        <f xml:space="preserve"> InpS!AS$13</f>
        <v>2.1986000000000006E-2</v>
      </c>
      <c r="AT217" s="478">
        <f xml:space="preserve"> InpS!AT$13</f>
        <v>2.2041000000000005E-2</v>
      </c>
      <c r="AU217" s="478">
        <f xml:space="preserve"> InpS!AU$13</f>
        <v>2.2089000000000004E-2</v>
      </c>
      <c r="AV217" s="478">
        <f xml:space="preserve"> InpS!AV$13</f>
        <v>2.2148000000000004E-2</v>
      </c>
      <c r="AW217" s="478">
        <f xml:space="preserve"> InpS!AW$13</f>
        <v>2.2216000000000003E-2</v>
      </c>
      <c r="AX217" s="478">
        <f xml:space="preserve"> InpS!AX$13</f>
        <v>2.2282000000000003E-2</v>
      </c>
      <c r="AY217" s="478">
        <f xml:space="preserve"> InpS!AY$13</f>
        <v>2.2351000000000003E-2</v>
      </c>
      <c r="AZ217" s="478">
        <f xml:space="preserve"> InpS!AZ$13</f>
        <v>2.2409000000000002E-2</v>
      </c>
      <c r="BA217" s="478">
        <f xml:space="preserve"> InpS!BA$13</f>
        <v>2.2445000000000003E-2</v>
      </c>
      <c r="BB217" s="478">
        <f xml:space="preserve"> InpS!BB$13</f>
        <v>2.2489000000000002E-2</v>
      </c>
      <c r="BC217" s="478">
        <f xml:space="preserve"> InpS!BC$13</f>
        <v>2.2535000000000003E-2</v>
      </c>
      <c r="BD217" s="478">
        <f xml:space="preserve"> InpS!BD$13</f>
        <v>2.2607000000000002E-2</v>
      </c>
      <c r="BE217" s="478">
        <f xml:space="preserve"> InpS!BE$13</f>
        <v>2.2647E-2</v>
      </c>
      <c r="BF217" s="478">
        <f xml:space="preserve"> InpS!BF$13</f>
        <v>2.2683999999999999E-2</v>
      </c>
      <c r="BG217" s="478">
        <f xml:space="preserve"> InpS!BG$13</f>
        <v>2.2734000000000001E-2</v>
      </c>
      <c r="BH217" s="478">
        <f xml:space="preserve"> InpS!BH$13</f>
        <v>2.2806E-2</v>
      </c>
      <c r="BI217" s="478">
        <f xml:space="preserve"> InpS!BI$13</f>
        <v>2.2852000000000001E-2</v>
      </c>
      <c r="BJ217" s="478">
        <f xml:space="preserve"> InpS!BJ$13</f>
        <v>2.2898999999999999E-2</v>
      </c>
      <c r="BK217" s="478">
        <f xml:space="preserve"> InpS!BK$13</f>
        <v>2.2952999999999998E-2</v>
      </c>
      <c r="BL217" s="478">
        <f xml:space="preserve"> InpS!BL$13</f>
        <v>2.3027999999999996E-2</v>
      </c>
      <c r="BM217" s="478">
        <f xml:space="preserve"> InpS!BM$13</f>
        <v>2.3093999999999996E-2</v>
      </c>
      <c r="BN217" s="478">
        <f xml:space="preserve"> InpS!BN$13</f>
        <v>2.3145999999999996E-2</v>
      </c>
      <c r="BO217" s="478">
        <f xml:space="preserve"> InpS!BO$13</f>
        <v>2.3211999999999997E-2</v>
      </c>
      <c r="BP217" s="478">
        <f xml:space="preserve"> InpS!BP$13</f>
        <v>2.3253999999999997E-2</v>
      </c>
      <c r="BQ217" s="478">
        <f xml:space="preserve"> InpS!BQ$13</f>
        <v>2.3288999999999997E-2</v>
      </c>
      <c r="BR217" s="478">
        <f xml:space="preserve"> InpS!BR$13</f>
        <v>2.3333999999999997E-2</v>
      </c>
      <c r="BS217" s="478">
        <f xml:space="preserve"> InpS!BS$13</f>
        <v>2.3372999999999998E-2</v>
      </c>
      <c r="BT217" s="478">
        <f xml:space="preserve"> InpS!BT$13</f>
        <v>2.3413999999999997E-2</v>
      </c>
      <c r="BU217" s="478">
        <f xml:space="preserve"> InpS!BU$13</f>
        <v>2.3472999999999997E-2</v>
      </c>
      <c r="BV217" s="478">
        <f xml:space="preserve"> InpS!BV$13</f>
        <v>2.3519999999999996E-2</v>
      </c>
      <c r="BW217" s="478">
        <f xml:space="preserve"> InpS!BW$13</f>
        <v>2.3592999999999996E-2</v>
      </c>
      <c r="BX217" s="478">
        <f xml:space="preserve"> InpS!BX$13</f>
        <v>2.3660999999999995E-2</v>
      </c>
      <c r="BY217" s="478">
        <f xml:space="preserve"> InpS!BY$13</f>
        <v>2.3728999999999993E-2</v>
      </c>
      <c r="BZ217" s="478">
        <f xml:space="preserve"> InpS!BZ$13</f>
        <v>2.3785999999999995E-2</v>
      </c>
      <c r="CA217" s="478">
        <f xml:space="preserve"> InpS!CA$13</f>
        <v>2.3841999999999995E-2</v>
      </c>
      <c r="CB217" s="478">
        <f xml:space="preserve"> InpS!CB$13</f>
        <v>2.3907999999999995E-2</v>
      </c>
      <c r="CC217" s="478">
        <f xml:space="preserve"> InpS!CC$13</f>
        <v>2.3961999999999994E-2</v>
      </c>
      <c r="CD217" s="478">
        <f xml:space="preserve"> InpS!CD$13</f>
        <v>2.4011999999999995E-2</v>
      </c>
      <c r="CE217" s="478">
        <f xml:space="preserve"> InpS!CE$13</f>
        <v>2.4070999999999995E-2</v>
      </c>
      <c r="CF217" s="478">
        <f xml:space="preserve"> InpS!CF$13</f>
        <v>2.4119999999999996E-2</v>
      </c>
      <c r="CG217" s="478">
        <f xml:space="preserve"> InpS!CG$13</f>
        <v>2.4166999999999994E-2</v>
      </c>
      <c r="CH217" s="478">
        <f xml:space="preserve"> InpS!CH$13</f>
        <v>2.4215999999999994E-2</v>
      </c>
      <c r="CI217" s="478">
        <f xml:space="preserve"> InpS!CI$13</f>
        <v>2.4263999999999994E-2</v>
      </c>
      <c r="CJ217" s="478">
        <f xml:space="preserve"> InpS!CJ$13</f>
        <v>2.4301999999999994E-2</v>
      </c>
      <c r="CK217" s="478">
        <f xml:space="preserve"> InpS!CK$13</f>
        <v>2.4365999999999995E-2</v>
      </c>
      <c r="CL217" s="478">
        <f xml:space="preserve"> InpS!CL$13</f>
        <v>2.4408999999999997E-2</v>
      </c>
      <c r="CM217" s="478">
        <f xml:space="preserve"> InpS!CM$13</f>
        <v>2.4462999999999995E-2</v>
      </c>
      <c r="CN217" s="478">
        <f xml:space="preserve"> InpS!CN$13</f>
        <v>2.4530999999999994E-2</v>
      </c>
      <c r="CO217" s="478">
        <f xml:space="preserve"> InpS!CO$13</f>
        <v>2.4586999999999994E-2</v>
      </c>
      <c r="CP217" s="478">
        <f xml:space="preserve"> InpS!CP$13</f>
        <v>2.4622999999999996E-2</v>
      </c>
      <c r="CQ217" s="478">
        <f xml:space="preserve"> InpS!CQ$13</f>
        <v>2.4688999999999996E-2</v>
      </c>
      <c r="CR217" s="478">
        <f xml:space="preserve"> InpS!CR$13</f>
        <v>2.4738999999999997E-2</v>
      </c>
      <c r="CS217" s="478">
        <f xml:space="preserve"> InpS!CS$13</f>
        <v>2.4789999999999996E-2</v>
      </c>
      <c r="CT217" s="478">
        <f xml:space="preserve"> InpS!CT$13</f>
        <v>2.4834999999999996E-2</v>
      </c>
      <c r="CU217" s="478">
        <f xml:space="preserve"> InpS!CU$13</f>
        <v>2.4872999999999996E-2</v>
      </c>
      <c r="CV217" s="478">
        <f xml:space="preserve"> InpS!CV$13</f>
        <v>2.4930999999999995E-2</v>
      </c>
      <c r="CW217" s="478">
        <f xml:space="preserve"> InpS!CW$13</f>
        <v>2.4983999999999996E-2</v>
      </c>
      <c r="CX217" s="478">
        <f xml:space="preserve"> InpS!CX$13</f>
        <v>2.5048999999999995E-2</v>
      </c>
      <c r="CY217" s="478">
        <f xml:space="preserve"> InpS!CY$13</f>
        <v>2.5111999999999995E-2</v>
      </c>
      <c r="CZ217" s="478">
        <f xml:space="preserve"> InpS!CZ$13</f>
        <v>2.5181999999999996E-2</v>
      </c>
      <c r="DA217" s="478">
        <f xml:space="preserve"> InpS!DA$13</f>
        <v>2.5251999999999997E-2</v>
      </c>
      <c r="DB217" s="478">
        <f xml:space="preserve"> InpS!DB$13</f>
        <v>2.5289999999999997E-2</v>
      </c>
      <c r="DC217" s="478">
        <f xml:space="preserve"> InpS!DC$13</f>
        <v>2.5332999999999998E-2</v>
      </c>
      <c r="DD217" s="478">
        <f xml:space="preserve"> InpS!DD$13</f>
        <v>2.5393999999999996E-2</v>
      </c>
      <c r="DE217" s="478">
        <f xml:space="preserve"> InpS!DE$13</f>
        <v>2.5438999999999996E-2</v>
      </c>
      <c r="DF217" s="478">
        <f xml:space="preserve"> InpS!DF$13</f>
        <v>2.5490999999999996E-2</v>
      </c>
      <c r="DG217" s="478">
        <f xml:space="preserve"> InpS!DG$13</f>
        <v>2.5561999999999998E-2</v>
      </c>
      <c r="DH217" s="478">
        <f xml:space="preserve"> InpS!DH$13</f>
        <v>2.5623999999999997E-2</v>
      </c>
      <c r="DI217" s="478">
        <f xml:space="preserve"> InpS!DI$13</f>
        <v>2.5665999999999998E-2</v>
      </c>
      <c r="DJ217" s="478">
        <f xml:space="preserve"> InpS!DJ$13</f>
        <v>2.5738999999999998E-2</v>
      </c>
      <c r="DK217" s="478">
        <f xml:space="preserve"> InpS!DK$13</f>
        <v>2.5798999999999999E-2</v>
      </c>
      <c r="DL217" s="478">
        <f xml:space="preserve"> InpS!DL$13</f>
        <v>2.5836999999999999E-2</v>
      </c>
      <c r="DM217" s="478">
        <f xml:space="preserve"> InpS!DM$13</f>
        <v>2.5906999999999999E-2</v>
      </c>
      <c r="DN217" s="478">
        <f xml:space="preserve"> InpS!DN$13</f>
        <v>2.5946999999999998E-2</v>
      </c>
      <c r="DO217" s="478">
        <f xml:space="preserve"> InpS!DO$13</f>
        <v>2.5985999999999999E-2</v>
      </c>
      <c r="DP217" s="478">
        <f xml:space="preserve"> InpS!DP$13</f>
        <v>2.6058999999999999E-2</v>
      </c>
      <c r="DQ217" s="478">
        <f xml:space="preserve"> InpS!DQ$13</f>
        <v>2.6103999999999999E-2</v>
      </c>
      <c r="DR217" s="478">
        <f xml:space="preserve"> InpS!DR$13</f>
        <v>2.6176999999999999E-2</v>
      </c>
      <c r="DS217" s="478">
        <f xml:space="preserve"> InpS!DS$13</f>
        <v>2.622E-2</v>
      </c>
      <c r="DT217" s="478">
        <f xml:space="preserve"> InpS!DT$13</f>
        <v>2.6291000000000002E-2</v>
      </c>
      <c r="DU217" s="478">
        <f xml:space="preserve"> InpS!DU$13</f>
        <v>2.6347000000000002E-2</v>
      </c>
      <c r="DV217" s="478">
        <f xml:space="preserve"> InpS!DV$13</f>
        <v>2.6388000000000002E-2</v>
      </c>
      <c r="DW217" s="478">
        <f xml:space="preserve"> InpS!DW$13</f>
        <v>2.6447000000000002E-2</v>
      </c>
      <c r="DX217" s="478">
        <f xml:space="preserve"> InpS!DX$13</f>
        <v>2.6511000000000003E-2</v>
      </c>
      <c r="DY217" s="478">
        <f xml:space="preserve"> InpS!DY$13</f>
        <v>2.6547000000000005E-2</v>
      </c>
      <c r="DZ217" s="478">
        <f xml:space="preserve"> InpS!DZ$13</f>
        <v>2.6589000000000005E-2</v>
      </c>
      <c r="EA217" s="478">
        <f xml:space="preserve"> InpS!EA$13</f>
        <v>2.6655000000000005E-2</v>
      </c>
      <c r="EB217" s="478">
        <f xml:space="preserve"> InpS!EB$13</f>
        <v>2.6693000000000005E-2</v>
      </c>
      <c r="EC217" s="478">
        <f xml:space="preserve"> InpS!EC$13</f>
        <v>2.6738000000000005E-2</v>
      </c>
      <c r="ED217" s="478">
        <f xml:space="preserve"> InpS!ED$13</f>
        <v>2.6811000000000005E-2</v>
      </c>
      <c r="EE217" s="478">
        <f xml:space="preserve"> InpS!EE$13</f>
        <v>2.6864000000000006E-2</v>
      </c>
      <c r="EF217" s="478">
        <f xml:space="preserve"> InpS!EF$13</f>
        <v>2.6917000000000007E-2</v>
      </c>
      <c r="EG217" s="478">
        <f xml:space="preserve"> InpS!EG$13</f>
        <v>2.6985000000000006E-2</v>
      </c>
      <c r="EH217" s="478">
        <f xml:space="preserve"> InpS!EH$13</f>
        <v>2.7028000000000007E-2</v>
      </c>
      <c r="EI217" s="478">
        <f xml:space="preserve"> InpS!EI$13</f>
        <v>2.7090000000000006E-2</v>
      </c>
      <c r="EJ217" s="478">
        <f xml:space="preserve"> InpS!EJ$13</f>
        <v>2.7134000000000005E-2</v>
      </c>
      <c r="EK217" s="478">
        <f xml:space="preserve"> InpS!EK$13</f>
        <v>2.7205000000000007E-2</v>
      </c>
      <c r="EL217" s="478">
        <f xml:space="preserve"> InpS!EL$13</f>
        <v>2.7270000000000006E-2</v>
      </c>
      <c r="EM217" s="478">
        <f xml:space="preserve"> InpS!EM$13</f>
        <v>2.7308000000000006E-2</v>
      </c>
      <c r="EN217" s="478">
        <f xml:space="preserve"> InpS!EN$13</f>
        <v>2.7346000000000006E-2</v>
      </c>
      <c r="EO217" s="478">
        <f xml:space="preserve"> InpS!EO$13</f>
        <v>2.7391000000000006E-2</v>
      </c>
      <c r="EP217" s="478">
        <f xml:space="preserve"> InpS!EP$13</f>
        <v>2.7437000000000007E-2</v>
      </c>
      <c r="EQ217" s="478">
        <f xml:space="preserve"> InpS!EQ$13</f>
        <v>2.7496000000000007E-2</v>
      </c>
      <c r="ER217" s="478">
        <f xml:space="preserve"> InpS!ER$13</f>
        <v>2.7551000000000006E-2</v>
      </c>
      <c r="ES217" s="478">
        <f xml:space="preserve"> InpS!ES$13</f>
        <v>2.7621000000000007E-2</v>
      </c>
      <c r="ET217" s="478">
        <f xml:space="preserve"> InpS!ET$13</f>
        <v>2.7689000000000005E-2</v>
      </c>
      <c r="EU217" s="478">
        <f xml:space="preserve"> InpS!EU$13</f>
        <v>2.7753000000000007E-2</v>
      </c>
      <c r="EV217" s="478">
        <f xml:space="preserve"> InpS!EV$13</f>
        <v>2.7788000000000007E-2</v>
      </c>
      <c r="EW217" s="478">
        <f xml:space="preserve"> InpS!EW$13</f>
        <v>2.7828000000000006E-2</v>
      </c>
      <c r="EX217" s="478">
        <f xml:space="preserve"> InpS!EX$13</f>
        <v>2.7891000000000006E-2</v>
      </c>
      <c r="EY217" s="478">
        <f xml:space="preserve"> InpS!EY$13</f>
        <v>2.7952000000000005E-2</v>
      </c>
      <c r="EZ217" s="478">
        <f xml:space="preserve"> InpS!EZ$13</f>
        <v>2.8004000000000005E-2</v>
      </c>
      <c r="FA217" s="478">
        <f xml:space="preserve"> InpS!FA$13</f>
        <v>2.8051000000000003E-2</v>
      </c>
      <c r="FB217" s="478">
        <f xml:space="preserve"> InpS!FB$13</f>
        <v>2.8117000000000003E-2</v>
      </c>
      <c r="FC217" s="478">
        <f xml:space="preserve"> InpS!FC$13</f>
        <v>2.8162000000000003E-2</v>
      </c>
      <c r="FD217" s="478">
        <f xml:space="preserve"> InpS!FD$13</f>
        <v>2.8226000000000005E-2</v>
      </c>
      <c r="FE217" s="478">
        <f xml:space="preserve"> InpS!FE$13</f>
        <v>2.8283000000000006E-2</v>
      </c>
      <c r="FF217" s="478">
        <f xml:space="preserve"> InpS!FF$13</f>
        <v>2.8351000000000005E-2</v>
      </c>
      <c r="FG217" s="478">
        <f xml:space="preserve"> InpS!FG$13</f>
        <v>2.8407000000000005E-2</v>
      </c>
      <c r="FH217" s="478">
        <f xml:space="preserve"> InpS!FH$13</f>
        <v>2.8452000000000005E-2</v>
      </c>
      <c r="FI217" s="478">
        <f xml:space="preserve"> InpS!FI$13</f>
        <v>2.8495000000000006E-2</v>
      </c>
      <c r="FJ217" s="478">
        <f xml:space="preserve"> InpS!FJ$13</f>
        <v>2.8570000000000005E-2</v>
      </c>
      <c r="FK217" s="478">
        <f xml:space="preserve"> InpS!FK$13</f>
        <v>2.8613000000000006E-2</v>
      </c>
      <c r="FL217" s="478">
        <f xml:space="preserve"> InpS!FL$13</f>
        <v>2.8678000000000006E-2</v>
      </c>
      <c r="FM217" s="478">
        <f xml:space="preserve"> InpS!FM$13</f>
        <v>2.8726000000000005E-2</v>
      </c>
      <c r="FN217" s="478">
        <f xml:space="preserve"> InpS!FN$13</f>
        <v>2.8797000000000007E-2</v>
      </c>
      <c r="FO217" s="478">
        <f xml:space="preserve"> InpS!FO$13</f>
        <v>2.8861000000000008E-2</v>
      </c>
      <c r="FP217" s="478">
        <f xml:space="preserve"> InpS!FP$13</f>
        <v>2.8935000000000009E-2</v>
      </c>
      <c r="FQ217" s="478">
        <f xml:space="preserve"> InpS!FQ$13</f>
        <v>2.899500000000001E-2</v>
      </c>
      <c r="FR217" s="478">
        <f xml:space="preserve"> InpS!FR$13</f>
        <v>2.905000000000001E-2</v>
      </c>
      <c r="FS217" s="478">
        <f xml:space="preserve"> InpS!FS$13</f>
        <v>2.910900000000001E-2</v>
      </c>
      <c r="FT217" s="478">
        <f xml:space="preserve"> InpS!FT$13</f>
        <v>2.9181000000000009E-2</v>
      </c>
      <c r="FU217" s="478">
        <f xml:space="preserve"> InpS!FU$13</f>
        <v>2.9232000000000008E-2</v>
      </c>
      <c r="FV217" s="478">
        <f xml:space="preserve"> InpS!FV$13</f>
        <v>2.9283000000000007E-2</v>
      </c>
      <c r="FW217" s="478">
        <f xml:space="preserve"> InpS!FW$13</f>
        <v>2.9322000000000008E-2</v>
      </c>
      <c r="FX217" s="478">
        <f xml:space="preserve"> InpS!FX$13</f>
        <v>2.9382000000000009E-2</v>
      </c>
      <c r="FY217" s="478">
        <f xml:space="preserve"> InpS!FY$13</f>
        <v>2.9447000000000008E-2</v>
      </c>
      <c r="FZ217" s="478">
        <f xml:space="preserve"> InpS!FZ$13</f>
        <v>2.9488000000000007E-2</v>
      </c>
      <c r="GA217" s="478">
        <f xml:space="preserve"> InpS!GA$13</f>
        <v>2.9557000000000007E-2</v>
      </c>
      <c r="GB217" s="478">
        <f xml:space="preserve"> InpS!GB$13</f>
        <v>2.9595000000000007E-2</v>
      </c>
      <c r="GC217" s="478">
        <f xml:space="preserve"> InpS!GC$13</f>
        <v>2.9670000000000005E-2</v>
      </c>
      <c r="GD217" s="478">
        <f xml:space="preserve"> InpS!GD$13</f>
        <v>2.9737000000000006E-2</v>
      </c>
      <c r="GE217" s="478">
        <f xml:space="preserve"> InpS!GE$13</f>
        <v>2.9788000000000005E-2</v>
      </c>
      <c r="GF217" s="478">
        <f xml:space="preserve"> InpS!GF$13</f>
        <v>2.9841000000000006E-2</v>
      </c>
      <c r="GG217" s="478">
        <f xml:space="preserve"> InpS!GG$13</f>
        <v>2.9881000000000005E-2</v>
      </c>
      <c r="GH217" s="478">
        <f xml:space="preserve"> InpS!GH$13</f>
        <v>2.9955000000000006E-2</v>
      </c>
      <c r="GI217" s="478">
        <f xml:space="preserve"> InpS!GI$13</f>
        <v>3.0029000000000007E-2</v>
      </c>
      <c r="GJ217" s="478">
        <f xml:space="preserve"> InpS!GJ$13</f>
        <v>3.0092000000000008E-2</v>
      </c>
    </row>
    <row r="218" spans="1:192" s="687" customFormat="1" ht="13" customHeight="1" x14ac:dyDescent="0.25">
      <c r="A218" s="664"/>
      <c r="B218" s="664"/>
      <c r="C218" s="664"/>
      <c r="D218" s="664"/>
      <c r="E218" s="688" t="str">
        <f xml:space="preserve"> Time!E$108</f>
        <v>Operating period flag</v>
      </c>
      <c r="F218" s="688">
        <f xml:space="preserve"> Time!F$108</f>
        <v>0</v>
      </c>
      <c r="G218" s="688" t="str">
        <f xml:space="preserve"> Time!G$108</f>
        <v>flag</v>
      </c>
      <c r="H218" s="688">
        <f xml:space="preserve"> Time!H$108</f>
        <v>40</v>
      </c>
      <c r="I218" s="688">
        <f xml:space="preserve"> Time!I$108</f>
        <v>0</v>
      </c>
      <c r="J218" s="688">
        <f xml:space="preserve"> Time!J$108</f>
        <v>0</v>
      </c>
      <c r="K218" s="688">
        <f xml:space="preserve"> Time!K$108</f>
        <v>0</v>
      </c>
      <c r="L218" s="688">
        <f xml:space="preserve"> Time!L$108</f>
        <v>0</v>
      </c>
      <c r="M218" s="688">
        <f xml:space="preserve"> Time!M$108</f>
        <v>0</v>
      </c>
      <c r="N218" s="688">
        <f xml:space="preserve"> Time!N$108</f>
        <v>0</v>
      </c>
      <c r="O218" s="688">
        <f xml:space="preserve"> Time!O$108</f>
        <v>0</v>
      </c>
      <c r="P218" s="688">
        <f xml:space="preserve"> Time!P$108</f>
        <v>0</v>
      </c>
      <c r="Q218" s="688">
        <f xml:space="preserve"> Time!Q$108</f>
        <v>1</v>
      </c>
      <c r="R218" s="688">
        <f xml:space="preserve"> Time!R$108</f>
        <v>1</v>
      </c>
      <c r="S218" s="688">
        <f xml:space="preserve"> Time!S$108</f>
        <v>1</v>
      </c>
      <c r="T218" s="688">
        <f xml:space="preserve"> Time!T$108</f>
        <v>1</v>
      </c>
      <c r="U218" s="688">
        <f xml:space="preserve"> Time!U$108</f>
        <v>1</v>
      </c>
      <c r="V218" s="688">
        <f xml:space="preserve"> Time!V$108</f>
        <v>1</v>
      </c>
      <c r="W218" s="688">
        <f xml:space="preserve"> Time!W$108</f>
        <v>1</v>
      </c>
      <c r="X218" s="688">
        <f xml:space="preserve"> Time!X$108</f>
        <v>1</v>
      </c>
      <c r="Y218" s="688">
        <f xml:space="preserve"> Time!Y$108</f>
        <v>1</v>
      </c>
      <c r="Z218" s="688">
        <f xml:space="preserve"> Time!Z$108</f>
        <v>1</v>
      </c>
      <c r="AA218" s="688">
        <f xml:space="preserve"> Time!AA$108</f>
        <v>1</v>
      </c>
      <c r="AB218" s="688">
        <f xml:space="preserve"> Time!AB$108</f>
        <v>1</v>
      </c>
      <c r="AC218" s="688">
        <f xml:space="preserve"> Time!AC$108</f>
        <v>1</v>
      </c>
      <c r="AD218" s="688">
        <f xml:space="preserve"> Time!AD$108</f>
        <v>1</v>
      </c>
      <c r="AE218" s="688">
        <f xml:space="preserve"> Time!AE$108</f>
        <v>1</v>
      </c>
      <c r="AF218" s="688">
        <f xml:space="preserve"> Time!AF$108</f>
        <v>1</v>
      </c>
      <c r="AG218" s="688">
        <f xml:space="preserve"> Time!AG$108</f>
        <v>1</v>
      </c>
      <c r="AH218" s="688">
        <f xml:space="preserve"> Time!AH$108</f>
        <v>1</v>
      </c>
      <c r="AI218" s="688">
        <f xml:space="preserve"> Time!AI$108</f>
        <v>1</v>
      </c>
      <c r="AJ218" s="688">
        <f xml:space="preserve"> Time!AJ$108</f>
        <v>1</v>
      </c>
      <c r="AK218" s="688">
        <f xml:space="preserve"> Time!AK$108</f>
        <v>1</v>
      </c>
      <c r="AL218" s="688">
        <f xml:space="preserve"> Time!AL$108</f>
        <v>1</v>
      </c>
      <c r="AM218" s="688">
        <f xml:space="preserve"> Time!AM$108</f>
        <v>1</v>
      </c>
      <c r="AN218" s="688">
        <f xml:space="preserve"> Time!AN$108</f>
        <v>1</v>
      </c>
      <c r="AO218" s="688">
        <f xml:space="preserve"> Time!AO$108</f>
        <v>1</v>
      </c>
      <c r="AP218" s="688">
        <f xml:space="preserve"> Time!AP$108</f>
        <v>1</v>
      </c>
      <c r="AQ218" s="688">
        <f xml:space="preserve"> Time!AQ$108</f>
        <v>1</v>
      </c>
      <c r="AR218" s="688">
        <f xml:space="preserve"> Time!AR$108</f>
        <v>1</v>
      </c>
      <c r="AS218" s="688">
        <f xml:space="preserve"> Time!AS$108</f>
        <v>1</v>
      </c>
      <c r="AT218" s="688">
        <f xml:space="preserve"> Time!AT$108</f>
        <v>1</v>
      </c>
      <c r="AU218" s="688">
        <f xml:space="preserve"> Time!AU$108</f>
        <v>1</v>
      </c>
      <c r="AV218" s="688">
        <f xml:space="preserve"> Time!AV$108</f>
        <v>1</v>
      </c>
      <c r="AW218" s="688">
        <f xml:space="preserve"> Time!AW$108</f>
        <v>1</v>
      </c>
      <c r="AX218" s="688">
        <f xml:space="preserve"> Time!AX$108</f>
        <v>1</v>
      </c>
      <c r="AY218" s="688">
        <f xml:space="preserve"> Time!AY$108</f>
        <v>1</v>
      </c>
      <c r="AZ218" s="688">
        <f xml:space="preserve"> Time!AZ$108</f>
        <v>1</v>
      </c>
      <c r="BA218" s="688">
        <f xml:space="preserve"> Time!BA$108</f>
        <v>1</v>
      </c>
      <c r="BB218" s="688">
        <f xml:space="preserve"> Time!BB$108</f>
        <v>1</v>
      </c>
      <c r="BC218" s="688">
        <f xml:space="preserve"> Time!BC$108</f>
        <v>1</v>
      </c>
      <c r="BD218" s="688">
        <f xml:space="preserve"> Time!BD$108</f>
        <v>1</v>
      </c>
      <c r="BE218" s="688">
        <f xml:space="preserve"> Time!BE$108</f>
        <v>0</v>
      </c>
      <c r="BF218" s="688">
        <f xml:space="preserve"> Time!BF$108</f>
        <v>0</v>
      </c>
      <c r="BG218" s="688">
        <f xml:space="preserve"> Time!BG$108</f>
        <v>0</v>
      </c>
      <c r="BH218" s="688">
        <f xml:space="preserve"> Time!BH$108</f>
        <v>0</v>
      </c>
      <c r="BI218" s="688">
        <f xml:space="preserve"> Time!BI$108</f>
        <v>0</v>
      </c>
      <c r="BJ218" s="688">
        <f xml:space="preserve"> Time!BJ$108</f>
        <v>0</v>
      </c>
      <c r="BK218" s="688">
        <f xml:space="preserve"> Time!BK$108</f>
        <v>0</v>
      </c>
      <c r="BL218" s="688">
        <f xml:space="preserve"> Time!BL$108</f>
        <v>0</v>
      </c>
      <c r="BM218" s="688">
        <f xml:space="preserve"> Time!BM$108</f>
        <v>0</v>
      </c>
      <c r="BN218" s="688">
        <f xml:space="preserve"> Time!BN$108</f>
        <v>0</v>
      </c>
      <c r="BO218" s="688">
        <f xml:space="preserve"> Time!BO$108</f>
        <v>0</v>
      </c>
      <c r="BP218" s="688">
        <f xml:space="preserve"> Time!BP$108</f>
        <v>0</v>
      </c>
      <c r="BQ218" s="688">
        <f xml:space="preserve"> Time!BQ$108</f>
        <v>0</v>
      </c>
      <c r="BR218" s="688">
        <f xml:space="preserve"> Time!BR$108</f>
        <v>0</v>
      </c>
      <c r="BS218" s="688">
        <f xml:space="preserve"> Time!BS$108</f>
        <v>0</v>
      </c>
      <c r="BT218" s="688">
        <f xml:space="preserve"> Time!BT$108</f>
        <v>0</v>
      </c>
      <c r="BU218" s="688">
        <f xml:space="preserve"> Time!BU$108</f>
        <v>0</v>
      </c>
      <c r="BV218" s="688">
        <f xml:space="preserve"> Time!BV$108</f>
        <v>0</v>
      </c>
      <c r="BW218" s="688">
        <f xml:space="preserve"> Time!BW$108</f>
        <v>0</v>
      </c>
      <c r="BX218" s="688">
        <f xml:space="preserve"> Time!BX$108</f>
        <v>0</v>
      </c>
      <c r="BY218" s="688">
        <f xml:space="preserve"> Time!BY$108</f>
        <v>0</v>
      </c>
      <c r="BZ218" s="688">
        <f xml:space="preserve"> Time!BZ$108</f>
        <v>0</v>
      </c>
      <c r="CA218" s="688">
        <f xml:space="preserve"> Time!CA$108</f>
        <v>0</v>
      </c>
      <c r="CB218" s="688">
        <f xml:space="preserve"> Time!CB$108</f>
        <v>0</v>
      </c>
      <c r="CC218" s="688">
        <f xml:space="preserve"> Time!CC$108</f>
        <v>0</v>
      </c>
      <c r="CD218" s="688">
        <f xml:space="preserve"> Time!CD$108</f>
        <v>0</v>
      </c>
      <c r="CE218" s="688">
        <f xml:space="preserve"> Time!CE$108</f>
        <v>0</v>
      </c>
      <c r="CF218" s="688">
        <f xml:space="preserve"> Time!CF$108</f>
        <v>0</v>
      </c>
      <c r="CG218" s="688">
        <f xml:space="preserve"> Time!CG$108</f>
        <v>0</v>
      </c>
      <c r="CH218" s="688">
        <f xml:space="preserve"> Time!CH$108</f>
        <v>0</v>
      </c>
      <c r="CI218" s="688">
        <f xml:space="preserve"> Time!CI$108</f>
        <v>0</v>
      </c>
      <c r="CJ218" s="688">
        <f xml:space="preserve"> Time!CJ$108</f>
        <v>0</v>
      </c>
      <c r="CK218" s="688">
        <f xml:space="preserve"> Time!CK$108</f>
        <v>0</v>
      </c>
      <c r="CL218" s="688">
        <f xml:space="preserve"> Time!CL$108</f>
        <v>0</v>
      </c>
      <c r="CM218" s="688">
        <f xml:space="preserve"> Time!CM$108</f>
        <v>0</v>
      </c>
      <c r="CN218" s="688">
        <f xml:space="preserve"> Time!CN$108</f>
        <v>0</v>
      </c>
      <c r="CO218" s="688">
        <f xml:space="preserve"> Time!CO$108</f>
        <v>0</v>
      </c>
      <c r="CP218" s="688">
        <f xml:space="preserve"> Time!CP$108</f>
        <v>0</v>
      </c>
      <c r="CQ218" s="688">
        <f xml:space="preserve"> Time!CQ$108</f>
        <v>0</v>
      </c>
      <c r="CR218" s="688">
        <f xml:space="preserve"> Time!CR$108</f>
        <v>0</v>
      </c>
      <c r="CS218" s="688">
        <f xml:space="preserve"> Time!CS$108</f>
        <v>0</v>
      </c>
      <c r="CT218" s="688">
        <f xml:space="preserve"> Time!CT$108</f>
        <v>0</v>
      </c>
      <c r="CU218" s="688">
        <f xml:space="preserve"> Time!CU$108</f>
        <v>0</v>
      </c>
      <c r="CV218" s="688">
        <f xml:space="preserve"> Time!CV$108</f>
        <v>0</v>
      </c>
      <c r="CW218" s="688">
        <f xml:space="preserve"> Time!CW$108</f>
        <v>0</v>
      </c>
      <c r="CX218" s="688">
        <f xml:space="preserve"> Time!CX$108</f>
        <v>0</v>
      </c>
      <c r="CY218" s="688">
        <f xml:space="preserve"> Time!CY$108</f>
        <v>0</v>
      </c>
      <c r="CZ218" s="688">
        <f xml:space="preserve"> Time!CZ$108</f>
        <v>0</v>
      </c>
      <c r="DA218" s="688">
        <f xml:space="preserve"> Time!DA$108</f>
        <v>0</v>
      </c>
      <c r="DB218" s="688">
        <f xml:space="preserve"> Time!DB$108</f>
        <v>0</v>
      </c>
      <c r="DC218" s="688">
        <f xml:space="preserve"> Time!DC$108</f>
        <v>0</v>
      </c>
      <c r="DD218" s="688">
        <f xml:space="preserve"> Time!DD$108</f>
        <v>0</v>
      </c>
      <c r="DE218" s="688">
        <f xml:space="preserve"> Time!DE$108</f>
        <v>0</v>
      </c>
      <c r="DF218" s="688">
        <f xml:space="preserve"> Time!DF$108</f>
        <v>0</v>
      </c>
      <c r="DG218" s="688">
        <f xml:space="preserve"> Time!DG$108</f>
        <v>0</v>
      </c>
      <c r="DH218" s="688">
        <f xml:space="preserve"> Time!DH$108</f>
        <v>0</v>
      </c>
      <c r="DI218" s="688">
        <f xml:space="preserve"> Time!DI$108</f>
        <v>0</v>
      </c>
      <c r="DJ218" s="688">
        <f xml:space="preserve"> Time!DJ$108</f>
        <v>0</v>
      </c>
      <c r="DK218" s="688">
        <f xml:space="preserve"> Time!DK$108</f>
        <v>0</v>
      </c>
      <c r="DL218" s="688">
        <f xml:space="preserve"> Time!DL$108</f>
        <v>0</v>
      </c>
      <c r="DM218" s="688">
        <f xml:space="preserve"> Time!DM$108</f>
        <v>0</v>
      </c>
      <c r="DN218" s="688">
        <f xml:space="preserve"> Time!DN$108</f>
        <v>0</v>
      </c>
      <c r="DO218" s="688">
        <f xml:space="preserve"> Time!DO$108</f>
        <v>0</v>
      </c>
      <c r="DP218" s="688">
        <f xml:space="preserve"> Time!DP$108</f>
        <v>0</v>
      </c>
      <c r="DQ218" s="688">
        <f xml:space="preserve"> Time!DQ$108</f>
        <v>0</v>
      </c>
      <c r="DR218" s="688">
        <f xml:space="preserve"> Time!DR$108</f>
        <v>0</v>
      </c>
      <c r="DS218" s="688">
        <f xml:space="preserve"> Time!DS$108</f>
        <v>0</v>
      </c>
      <c r="DT218" s="688">
        <f xml:space="preserve"> Time!DT$108</f>
        <v>0</v>
      </c>
      <c r="DU218" s="688">
        <f xml:space="preserve"> Time!DU$108</f>
        <v>0</v>
      </c>
      <c r="DV218" s="688">
        <f xml:space="preserve"> Time!DV$108</f>
        <v>0</v>
      </c>
      <c r="DW218" s="688">
        <f xml:space="preserve"> Time!DW$108</f>
        <v>0</v>
      </c>
      <c r="DX218" s="688">
        <f xml:space="preserve"> Time!DX$108</f>
        <v>0</v>
      </c>
      <c r="DY218" s="688">
        <f xml:space="preserve"> Time!DY$108</f>
        <v>0</v>
      </c>
      <c r="DZ218" s="688">
        <f xml:space="preserve"> Time!DZ$108</f>
        <v>0</v>
      </c>
      <c r="EA218" s="688">
        <f xml:space="preserve"> Time!EA$108</f>
        <v>0</v>
      </c>
      <c r="EB218" s="688">
        <f xml:space="preserve"> Time!EB$108</f>
        <v>0</v>
      </c>
      <c r="EC218" s="688">
        <f xml:space="preserve"> Time!EC$108</f>
        <v>0</v>
      </c>
      <c r="ED218" s="688">
        <f xml:space="preserve"> Time!ED$108</f>
        <v>0</v>
      </c>
      <c r="EE218" s="688">
        <f xml:space="preserve"> Time!EE$108</f>
        <v>0</v>
      </c>
      <c r="EF218" s="688">
        <f xml:space="preserve"> Time!EF$108</f>
        <v>0</v>
      </c>
      <c r="EG218" s="688">
        <f xml:space="preserve"> Time!EG$108</f>
        <v>0</v>
      </c>
      <c r="EH218" s="688">
        <f xml:space="preserve"> Time!EH$108</f>
        <v>0</v>
      </c>
      <c r="EI218" s="688">
        <f xml:space="preserve"> Time!EI$108</f>
        <v>0</v>
      </c>
      <c r="EJ218" s="688">
        <f xml:space="preserve"> Time!EJ$108</f>
        <v>0</v>
      </c>
      <c r="EK218" s="688">
        <f xml:space="preserve"> Time!EK$108</f>
        <v>0</v>
      </c>
      <c r="EL218" s="688">
        <f xml:space="preserve"> Time!EL$108</f>
        <v>0</v>
      </c>
      <c r="EM218" s="688">
        <f xml:space="preserve"> Time!EM$108</f>
        <v>0</v>
      </c>
      <c r="EN218" s="688">
        <f xml:space="preserve"> Time!EN$108</f>
        <v>0</v>
      </c>
      <c r="EO218" s="688">
        <f xml:space="preserve"> Time!EO$108</f>
        <v>0</v>
      </c>
      <c r="EP218" s="688">
        <f xml:space="preserve"> Time!EP$108</f>
        <v>0</v>
      </c>
      <c r="EQ218" s="688">
        <f xml:space="preserve"> Time!EQ$108</f>
        <v>0</v>
      </c>
      <c r="ER218" s="688">
        <f xml:space="preserve"> Time!ER$108</f>
        <v>0</v>
      </c>
      <c r="ES218" s="688">
        <f xml:space="preserve"> Time!ES$108</f>
        <v>0</v>
      </c>
      <c r="ET218" s="688">
        <f xml:space="preserve"> Time!ET$108</f>
        <v>0</v>
      </c>
      <c r="EU218" s="688">
        <f xml:space="preserve"> Time!EU$108</f>
        <v>0</v>
      </c>
      <c r="EV218" s="688">
        <f xml:space="preserve"> Time!EV$108</f>
        <v>0</v>
      </c>
      <c r="EW218" s="688">
        <f xml:space="preserve"> Time!EW$108</f>
        <v>0</v>
      </c>
      <c r="EX218" s="688">
        <f xml:space="preserve"> Time!EX$108</f>
        <v>0</v>
      </c>
      <c r="EY218" s="688">
        <f xml:space="preserve"> Time!EY$108</f>
        <v>0</v>
      </c>
      <c r="EZ218" s="688">
        <f xml:space="preserve"> Time!EZ$108</f>
        <v>0</v>
      </c>
      <c r="FA218" s="688">
        <f xml:space="preserve"> Time!FA$108</f>
        <v>0</v>
      </c>
      <c r="FB218" s="688">
        <f xml:space="preserve"> Time!FB$108</f>
        <v>0</v>
      </c>
      <c r="FC218" s="688">
        <f xml:space="preserve"> Time!FC$108</f>
        <v>0</v>
      </c>
      <c r="FD218" s="688">
        <f xml:space="preserve"> Time!FD$108</f>
        <v>0</v>
      </c>
      <c r="FE218" s="688">
        <f xml:space="preserve"> Time!FE$108</f>
        <v>0</v>
      </c>
      <c r="FF218" s="688">
        <f xml:space="preserve"> Time!FF$108</f>
        <v>0</v>
      </c>
      <c r="FG218" s="688">
        <f xml:space="preserve"> Time!FG$108</f>
        <v>0</v>
      </c>
      <c r="FH218" s="688">
        <f xml:space="preserve"> Time!FH$108</f>
        <v>0</v>
      </c>
      <c r="FI218" s="688">
        <f xml:space="preserve"> Time!FI$108</f>
        <v>0</v>
      </c>
      <c r="FJ218" s="688">
        <f xml:space="preserve"> Time!FJ$108</f>
        <v>0</v>
      </c>
      <c r="FK218" s="688">
        <f xml:space="preserve"> Time!FK$108</f>
        <v>0</v>
      </c>
      <c r="FL218" s="688">
        <f xml:space="preserve"> Time!FL$108</f>
        <v>0</v>
      </c>
      <c r="FM218" s="688">
        <f xml:space="preserve"> Time!FM$108</f>
        <v>0</v>
      </c>
      <c r="FN218" s="688">
        <f xml:space="preserve"> Time!FN$108</f>
        <v>0</v>
      </c>
      <c r="FO218" s="688">
        <f xml:space="preserve"> Time!FO$108</f>
        <v>0</v>
      </c>
      <c r="FP218" s="688">
        <f xml:space="preserve"> Time!FP$108</f>
        <v>0</v>
      </c>
      <c r="FQ218" s="688">
        <f xml:space="preserve"> Time!FQ$108</f>
        <v>0</v>
      </c>
      <c r="FR218" s="688">
        <f xml:space="preserve"> Time!FR$108</f>
        <v>0</v>
      </c>
      <c r="FS218" s="688">
        <f xml:space="preserve"> Time!FS$108</f>
        <v>0</v>
      </c>
      <c r="FT218" s="688">
        <f xml:space="preserve"> Time!FT$108</f>
        <v>0</v>
      </c>
      <c r="FU218" s="688">
        <f xml:space="preserve"> Time!FU$108</f>
        <v>0</v>
      </c>
      <c r="FV218" s="688">
        <f xml:space="preserve"> Time!FV$108</f>
        <v>0</v>
      </c>
      <c r="FW218" s="688">
        <f xml:space="preserve"> Time!FW$108</f>
        <v>0</v>
      </c>
      <c r="FX218" s="688">
        <f xml:space="preserve"> Time!FX$108</f>
        <v>0</v>
      </c>
      <c r="FY218" s="688">
        <f xml:space="preserve"> Time!FY$108</f>
        <v>0</v>
      </c>
      <c r="FZ218" s="688">
        <f xml:space="preserve"> Time!FZ$108</f>
        <v>0</v>
      </c>
      <c r="GA218" s="688">
        <f xml:space="preserve"> Time!GA$108</f>
        <v>0</v>
      </c>
      <c r="GB218" s="688">
        <f xml:space="preserve"> Time!GB$108</f>
        <v>0</v>
      </c>
      <c r="GC218" s="688">
        <f xml:space="preserve"> Time!GC$108</f>
        <v>0</v>
      </c>
      <c r="GD218" s="688">
        <f xml:space="preserve"> Time!GD$108</f>
        <v>0</v>
      </c>
      <c r="GE218" s="688">
        <f xml:space="preserve"> Time!GE$108</f>
        <v>0</v>
      </c>
      <c r="GF218" s="688">
        <f xml:space="preserve"> Time!GF$108</f>
        <v>0</v>
      </c>
      <c r="GG218" s="688">
        <f xml:space="preserve"> Time!GG$108</f>
        <v>0</v>
      </c>
      <c r="GH218" s="688">
        <f xml:space="preserve"> Time!GH$108</f>
        <v>0</v>
      </c>
      <c r="GI218" s="688">
        <f xml:space="preserve"> Time!GI$108</f>
        <v>0</v>
      </c>
      <c r="GJ218" s="688">
        <f xml:space="preserve"> Time!GJ$108</f>
        <v>0</v>
      </c>
    </row>
    <row r="219" spans="1:192" s="647" customFormat="1" ht="13" customHeight="1" x14ac:dyDescent="0.25">
      <c r="A219" s="526"/>
      <c r="B219" s="526"/>
      <c r="C219" s="526"/>
      <c r="D219" s="526"/>
      <c r="E219" s="289" t="s">
        <v>582</v>
      </c>
      <c r="F219"/>
      <c r="G219" s="289" t="s">
        <v>118</v>
      </c>
      <c r="H219"/>
      <c r="I219"/>
      <c r="J219" s="289">
        <f t="shared" ref="J219:AO219" si="853" xml:space="preserve"> IF(J218 = 1, (J216 * $F215) + ((1- J216) * J217), 0)</f>
        <v>0</v>
      </c>
      <c r="K219" s="289">
        <f t="shared" si="853"/>
        <v>0</v>
      </c>
      <c r="L219" s="289">
        <f t="shared" si="853"/>
        <v>0</v>
      </c>
      <c r="M219" s="289">
        <f t="shared" si="853"/>
        <v>0</v>
      </c>
      <c r="N219" s="289">
        <f t="shared" si="853"/>
        <v>0</v>
      </c>
      <c r="O219" s="289">
        <f t="shared" si="853"/>
        <v>0</v>
      </c>
      <c r="P219" s="289">
        <f t="shared" si="853"/>
        <v>0</v>
      </c>
      <c r="Q219" s="289">
        <f t="shared" si="853"/>
        <v>2.0434000000000004E-2</v>
      </c>
      <c r="R219" s="289">
        <f t="shared" si="853"/>
        <v>2.0506000000000003E-2</v>
      </c>
      <c r="S219" s="289">
        <f t="shared" si="853"/>
        <v>2.0569000000000004E-2</v>
      </c>
      <c r="T219" s="289">
        <f t="shared" si="853"/>
        <v>2.0620000000000003E-2</v>
      </c>
      <c r="U219" s="289">
        <f t="shared" si="853"/>
        <v>2.0666000000000004E-2</v>
      </c>
      <c r="V219" s="289">
        <f t="shared" si="853"/>
        <v>2.0719000000000005E-2</v>
      </c>
      <c r="W219" s="289">
        <f t="shared" si="853"/>
        <v>2.0757000000000005E-2</v>
      </c>
      <c r="X219" s="289">
        <f t="shared" si="853"/>
        <v>2.0795000000000004E-2</v>
      </c>
      <c r="Y219" s="289">
        <f t="shared" si="853"/>
        <v>2.0850000000000004E-2</v>
      </c>
      <c r="Z219" s="289">
        <f t="shared" si="853"/>
        <v>2.0888000000000004E-2</v>
      </c>
      <c r="AA219" s="289">
        <f t="shared" si="853"/>
        <v>2.0954000000000004E-2</v>
      </c>
      <c r="AB219" s="289">
        <f t="shared" si="853"/>
        <v>2.1024000000000004E-2</v>
      </c>
      <c r="AC219" s="289">
        <f t="shared" si="853"/>
        <v>2.1091000000000006E-2</v>
      </c>
      <c r="AD219" s="289">
        <f t="shared" si="853"/>
        <v>2.1134000000000007E-2</v>
      </c>
      <c r="AE219" s="289">
        <f t="shared" si="853"/>
        <v>2.1205000000000009E-2</v>
      </c>
      <c r="AF219" s="289">
        <f t="shared" si="853"/>
        <v>2.127900000000001E-2</v>
      </c>
      <c r="AG219" s="289">
        <f t="shared" si="853"/>
        <v>2.1316000000000009E-2</v>
      </c>
      <c r="AH219" s="289">
        <f t="shared" si="853"/>
        <v>2.1367000000000008E-2</v>
      </c>
      <c r="AI219" s="289">
        <f t="shared" si="853"/>
        <v>2.1421000000000006E-2</v>
      </c>
      <c r="AJ219" s="289">
        <f t="shared" si="853"/>
        <v>2.1470000000000006E-2</v>
      </c>
      <c r="AK219" s="289">
        <f t="shared" si="853"/>
        <v>2.1516000000000007E-2</v>
      </c>
      <c r="AL219" s="289">
        <f t="shared" si="853"/>
        <v>2.1570000000000006E-2</v>
      </c>
      <c r="AM219" s="289">
        <f t="shared" si="853"/>
        <v>2.1639000000000005E-2</v>
      </c>
      <c r="AN219" s="289">
        <f t="shared" si="853"/>
        <v>2.1709000000000006E-2</v>
      </c>
      <c r="AO219" s="289">
        <f t="shared" si="853"/>
        <v>2.1772000000000007E-2</v>
      </c>
      <c r="AP219" s="289">
        <f t="shared" ref="AP219:BU219" si="854" xml:space="preserve"> IF(AP218 = 1, (AP216 * $F215) + ((1- AP216) * AP217), 0)</f>
        <v>2.1813000000000006E-2</v>
      </c>
      <c r="AQ219" s="289">
        <f t="shared" si="854"/>
        <v>2.1858000000000006E-2</v>
      </c>
      <c r="AR219" s="289">
        <f t="shared" si="854"/>
        <v>2.1913000000000005E-2</v>
      </c>
      <c r="AS219" s="289">
        <f t="shared" si="854"/>
        <v>2.1986000000000006E-2</v>
      </c>
      <c r="AT219" s="289">
        <f t="shared" si="854"/>
        <v>2.2041000000000005E-2</v>
      </c>
      <c r="AU219" s="289">
        <f t="shared" si="854"/>
        <v>2.2089000000000004E-2</v>
      </c>
      <c r="AV219" s="289">
        <f t="shared" si="854"/>
        <v>2.2148000000000004E-2</v>
      </c>
      <c r="AW219" s="289">
        <f t="shared" si="854"/>
        <v>2.2216000000000003E-2</v>
      </c>
      <c r="AX219" s="289">
        <f t="shared" si="854"/>
        <v>2.2282000000000003E-2</v>
      </c>
      <c r="AY219" s="289">
        <f t="shared" si="854"/>
        <v>2.2351000000000003E-2</v>
      </c>
      <c r="AZ219" s="289">
        <f t="shared" si="854"/>
        <v>2.2409000000000002E-2</v>
      </c>
      <c r="BA219" s="289">
        <f t="shared" si="854"/>
        <v>2.2445000000000003E-2</v>
      </c>
      <c r="BB219" s="289">
        <f t="shared" si="854"/>
        <v>2.2489000000000002E-2</v>
      </c>
      <c r="BC219" s="289">
        <f t="shared" si="854"/>
        <v>2.2535000000000003E-2</v>
      </c>
      <c r="BD219" s="289">
        <f t="shared" si="854"/>
        <v>2.2607000000000002E-2</v>
      </c>
      <c r="BE219" s="289">
        <f t="shared" si="854"/>
        <v>0</v>
      </c>
      <c r="BF219" s="289">
        <f t="shared" si="854"/>
        <v>0</v>
      </c>
      <c r="BG219" s="289">
        <f t="shared" si="854"/>
        <v>0</v>
      </c>
      <c r="BH219" s="289">
        <f t="shared" si="854"/>
        <v>0</v>
      </c>
      <c r="BI219" s="289">
        <f t="shared" si="854"/>
        <v>0</v>
      </c>
      <c r="BJ219" s="289">
        <f t="shared" si="854"/>
        <v>0</v>
      </c>
      <c r="BK219" s="289">
        <f t="shared" si="854"/>
        <v>0</v>
      </c>
      <c r="BL219" s="289">
        <f t="shared" si="854"/>
        <v>0</v>
      </c>
      <c r="BM219" s="289">
        <f t="shared" si="854"/>
        <v>0</v>
      </c>
      <c r="BN219" s="289">
        <f t="shared" si="854"/>
        <v>0</v>
      </c>
      <c r="BO219" s="289">
        <f t="shared" si="854"/>
        <v>0</v>
      </c>
      <c r="BP219" s="289">
        <f t="shared" si="854"/>
        <v>0</v>
      </c>
      <c r="BQ219" s="289">
        <f t="shared" si="854"/>
        <v>0</v>
      </c>
      <c r="BR219" s="289">
        <f t="shared" si="854"/>
        <v>0</v>
      </c>
      <c r="BS219" s="289">
        <f t="shared" si="854"/>
        <v>0</v>
      </c>
      <c r="BT219" s="289">
        <f t="shared" si="854"/>
        <v>0</v>
      </c>
      <c r="BU219" s="289">
        <f t="shared" si="854"/>
        <v>0</v>
      </c>
      <c r="BV219" s="289">
        <f t="shared" ref="BV219:DA219" si="855" xml:space="preserve"> IF(BV218 = 1, (BV216 * $F215) + ((1- BV216) * BV217), 0)</f>
        <v>0</v>
      </c>
      <c r="BW219" s="289">
        <f t="shared" si="855"/>
        <v>0</v>
      </c>
      <c r="BX219" s="289">
        <f t="shared" si="855"/>
        <v>0</v>
      </c>
      <c r="BY219" s="289">
        <f t="shared" si="855"/>
        <v>0</v>
      </c>
      <c r="BZ219" s="289">
        <f t="shared" si="855"/>
        <v>0</v>
      </c>
      <c r="CA219" s="289">
        <f t="shared" si="855"/>
        <v>0</v>
      </c>
      <c r="CB219" s="289">
        <f t="shared" si="855"/>
        <v>0</v>
      </c>
      <c r="CC219" s="289">
        <f t="shared" si="855"/>
        <v>0</v>
      </c>
      <c r="CD219" s="289">
        <f t="shared" si="855"/>
        <v>0</v>
      </c>
      <c r="CE219" s="289">
        <f t="shared" si="855"/>
        <v>0</v>
      </c>
      <c r="CF219" s="289">
        <f t="shared" si="855"/>
        <v>0</v>
      </c>
      <c r="CG219" s="289">
        <f t="shared" si="855"/>
        <v>0</v>
      </c>
      <c r="CH219" s="289">
        <f t="shared" si="855"/>
        <v>0</v>
      </c>
      <c r="CI219" s="289">
        <f t="shared" si="855"/>
        <v>0</v>
      </c>
      <c r="CJ219" s="289">
        <f t="shared" si="855"/>
        <v>0</v>
      </c>
      <c r="CK219" s="289">
        <f t="shared" si="855"/>
        <v>0</v>
      </c>
      <c r="CL219" s="289">
        <f t="shared" si="855"/>
        <v>0</v>
      </c>
      <c r="CM219" s="289">
        <f t="shared" si="855"/>
        <v>0</v>
      </c>
      <c r="CN219" s="289">
        <f t="shared" si="855"/>
        <v>0</v>
      </c>
      <c r="CO219" s="289">
        <f t="shared" si="855"/>
        <v>0</v>
      </c>
      <c r="CP219" s="289">
        <f t="shared" si="855"/>
        <v>0</v>
      </c>
      <c r="CQ219" s="289">
        <f t="shared" si="855"/>
        <v>0</v>
      </c>
      <c r="CR219" s="289">
        <f t="shared" si="855"/>
        <v>0</v>
      </c>
      <c r="CS219" s="289">
        <f t="shared" si="855"/>
        <v>0</v>
      </c>
      <c r="CT219" s="289">
        <f t="shared" si="855"/>
        <v>0</v>
      </c>
      <c r="CU219" s="289">
        <f t="shared" si="855"/>
        <v>0</v>
      </c>
      <c r="CV219" s="289">
        <f t="shared" si="855"/>
        <v>0</v>
      </c>
      <c r="CW219" s="289">
        <f t="shared" si="855"/>
        <v>0</v>
      </c>
      <c r="CX219" s="289">
        <f t="shared" si="855"/>
        <v>0</v>
      </c>
      <c r="CY219" s="289">
        <f t="shared" si="855"/>
        <v>0</v>
      </c>
      <c r="CZ219" s="289">
        <f t="shared" si="855"/>
        <v>0</v>
      </c>
      <c r="DA219" s="289">
        <f t="shared" si="855"/>
        <v>0</v>
      </c>
      <c r="DB219" s="289">
        <f t="shared" ref="DB219:EG219" si="856" xml:space="preserve"> IF(DB218 = 1, (DB216 * $F215) + ((1- DB216) * DB217), 0)</f>
        <v>0</v>
      </c>
      <c r="DC219" s="289">
        <f t="shared" si="856"/>
        <v>0</v>
      </c>
      <c r="DD219" s="289">
        <f t="shared" si="856"/>
        <v>0</v>
      </c>
      <c r="DE219" s="289">
        <f t="shared" si="856"/>
        <v>0</v>
      </c>
      <c r="DF219" s="289">
        <f t="shared" si="856"/>
        <v>0</v>
      </c>
      <c r="DG219" s="289">
        <f t="shared" si="856"/>
        <v>0</v>
      </c>
      <c r="DH219" s="289">
        <f t="shared" si="856"/>
        <v>0</v>
      </c>
      <c r="DI219" s="289">
        <f t="shared" si="856"/>
        <v>0</v>
      </c>
      <c r="DJ219" s="289">
        <f t="shared" si="856"/>
        <v>0</v>
      </c>
      <c r="DK219" s="289">
        <f t="shared" si="856"/>
        <v>0</v>
      </c>
      <c r="DL219" s="289">
        <f t="shared" si="856"/>
        <v>0</v>
      </c>
      <c r="DM219" s="289">
        <f t="shared" si="856"/>
        <v>0</v>
      </c>
      <c r="DN219" s="289">
        <f t="shared" si="856"/>
        <v>0</v>
      </c>
      <c r="DO219" s="289">
        <f t="shared" si="856"/>
        <v>0</v>
      </c>
      <c r="DP219" s="289">
        <f t="shared" si="856"/>
        <v>0</v>
      </c>
      <c r="DQ219" s="289">
        <f t="shared" si="856"/>
        <v>0</v>
      </c>
      <c r="DR219" s="289">
        <f t="shared" si="856"/>
        <v>0</v>
      </c>
      <c r="DS219" s="289">
        <f t="shared" si="856"/>
        <v>0</v>
      </c>
      <c r="DT219" s="289">
        <f t="shared" si="856"/>
        <v>0</v>
      </c>
      <c r="DU219" s="289">
        <f t="shared" si="856"/>
        <v>0</v>
      </c>
      <c r="DV219" s="289">
        <f t="shared" si="856"/>
        <v>0</v>
      </c>
      <c r="DW219" s="289">
        <f t="shared" si="856"/>
        <v>0</v>
      </c>
      <c r="DX219" s="289">
        <f t="shared" si="856"/>
        <v>0</v>
      </c>
      <c r="DY219" s="289">
        <f t="shared" si="856"/>
        <v>0</v>
      </c>
      <c r="DZ219" s="289">
        <f t="shared" si="856"/>
        <v>0</v>
      </c>
      <c r="EA219" s="289">
        <f t="shared" si="856"/>
        <v>0</v>
      </c>
      <c r="EB219" s="289">
        <f t="shared" si="856"/>
        <v>0</v>
      </c>
      <c r="EC219" s="289">
        <f t="shared" si="856"/>
        <v>0</v>
      </c>
      <c r="ED219" s="289">
        <f t="shared" si="856"/>
        <v>0</v>
      </c>
      <c r="EE219" s="289">
        <f t="shared" si="856"/>
        <v>0</v>
      </c>
      <c r="EF219" s="289">
        <f t="shared" si="856"/>
        <v>0</v>
      </c>
      <c r="EG219" s="289">
        <f t="shared" si="856"/>
        <v>0</v>
      </c>
      <c r="EH219" s="289">
        <f t="shared" ref="EH219:FM219" si="857" xml:space="preserve"> IF(EH218 = 1, (EH216 * $F215) + ((1- EH216) * EH217), 0)</f>
        <v>0</v>
      </c>
      <c r="EI219" s="289">
        <f t="shared" si="857"/>
        <v>0</v>
      </c>
      <c r="EJ219" s="289">
        <f t="shared" si="857"/>
        <v>0</v>
      </c>
      <c r="EK219" s="289">
        <f t="shared" si="857"/>
        <v>0</v>
      </c>
      <c r="EL219" s="289">
        <f t="shared" si="857"/>
        <v>0</v>
      </c>
      <c r="EM219" s="289">
        <f t="shared" si="857"/>
        <v>0</v>
      </c>
      <c r="EN219" s="289">
        <f t="shared" si="857"/>
        <v>0</v>
      </c>
      <c r="EO219" s="289">
        <f t="shared" si="857"/>
        <v>0</v>
      </c>
      <c r="EP219" s="289">
        <f t="shared" si="857"/>
        <v>0</v>
      </c>
      <c r="EQ219" s="289">
        <f t="shared" si="857"/>
        <v>0</v>
      </c>
      <c r="ER219" s="289">
        <f t="shared" si="857"/>
        <v>0</v>
      </c>
      <c r="ES219" s="289">
        <f t="shared" si="857"/>
        <v>0</v>
      </c>
      <c r="ET219" s="289">
        <f t="shared" si="857"/>
        <v>0</v>
      </c>
      <c r="EU219" s="289">
        <f t="shared" si="857"/>
        <v>0</v>
      </c>
      <c r="EV219" s="289">
        <f t="shared" si="857"/>
        <v>0</v>
      </c>
      <c r="EW219" s="289">
        <f t="shared" si="857"/>
        <v>0</v>
      </c>
      <c r="EX219" s="289">
        <f t="shared" si="857"/>
        <v>0</v>
      </c>
      <c r="EY219" s="289">
        <f t="shared" si="857"/>
        <v>0</v>
      </c>
      <c r="EZ219" s="289">
        <f t="shared" si="857"/>
        <v>0</v>
      </c>
      <c r="FA219" s="289">
        <f t="shared" si="857"/>
        <v>0</v>
      </c>
      <c r="FB219" s="289">
        <f t="shared" si="857"/>
        <v>0</v>
      </c>
      <c r="FC219" s="289">
        <f t="shared" si="857"/>
        <v>0</v>
      </c>
      <c r="FD219" s="289">
        <f t="shared" si="857"/>
        <v>0</v>
      </c>
      <c r="FE219" s="289">
        <f t="shared" si="857"/>
        <v>0</v>
      </c>
      <c r="FF219" s="289">
        <f t="shared" si="857"/>
        <v>0</v>
      </c>
      <c r="FG219" s="289">
        <f t="shared" si="857"/>
        <v>0</v>
      </c>
      <c r="FH219" s="289">
        <f t="shared" si="857"/>
        <v>0</v>
      </c>
      <c r="FI219" s="289">
        <f t="shared" si="857"/>
        <v>0</v>
      </c>
      <c r="FJ219" s="289">
        <f t="shared" si="857"/>
        <v>0</v>
      </c>
      <c r="FK219" s="289">
        <f t="shared" si="857"/>
        <v>0</v>
      </c>
      <c r="FL219" s="289">
        <f t="shared" si="857"/>
        <v>0</v>
      </c>
      <c r="FM219" s="289">
        <f t="shared" si="857"/>
        <v>0</v>
      </c>
      <c r="FN219" s="289">
        <f t="shared" ref="FN219:GJ219" si="858" xml:space="preserve"> IF(FN218 = 1, (FN216 * $F215) + ((1- FN216) * FN217), 0)</f>
        <v>0</v>
      </c>
      <c r="FO219" s="289">
        <f t="shared" si="858"/>
        <v>0</v>
      </c>
      <c r="FP219" s="289">
        <f t="shared" si="858"/>
        <v>0</v>
      </c>
      <c r="FQ219" s="289">
        <f t="shared" si="858"/>
        <v>0</v>
      </c>
      <c r="FR219" s="289">
        <f t="shared" si="858"/>
        <v>0</v>
      </c>
      <c r="FS219" s="289">
        <f t="shared" si="858"/>
        <v>0</v>
      </c>
      <c r="FT219" s="289">
        <f t="shared" si="858"/>
        <v>0</v>
      </c>
      <c r="FU219" s="289">
        <f t="shared" si="858"/>
        <v>0</v>
      </c>
      <c r="FV219" s="289">
        <f t="shared" si="858"/>
        <v>0</v>
      </c>
      <c r="FW219" s="289">
        <f t="shared" si="858"/>
        <v>0</v>
      </c>
      <c r="FX219" s="289">
        <f t="shared" si="858"/>
        <v>0</v>
      </c>
      <c r="FY219" s="289">
        <f t="shared" si="858"/>
        <v>0</v>
      </c>
      <c r="FZ219" s="289">
        <f t="shared" si="858"/>
        <v>0</v>
      </c>
      <c r="GA219" s="289">
        <f t="shared" si="858"/>
        <v>0</v>
      </c>
      <c r="GB219" s="289">
        <f t="shared" si="858"/>
        <v>0</v>
      </c>
      <c r="GC219" s="289">
        <f t="shared" si="858"/>
        <v>0</v>
      </c>
      <c r="GD219" s="289">
        <f t="shared" si="858"/>
        <v>0</v>
      </c>
      <c r="GE219" s="289">
        <f t="shared" si="858"/>
        <v>0</v>
      </c>
      <c r="GF219" s="289">
        <f t="shared" si="858"/>
        <v>0</v>
      </c>
      <c r="GG219" s="289">
        <f t="shared" si="858"/>
        <v>0</v>
      </c>
      <c r="GH219" s="289">
        <f t="shared" si="858"/>
        <v>0</v>
      </c>
      <c r="GI219" s="289">
        <f t="shared" si="858"/>
        <v>0</v>
      </c>
      <c r="GJ219" s="289">
        <f t="shared" si="858"/>
        <v>0</v>
      </c>
    </row>
    <row r="220" spans="1:192" s="647" customFormat="1" ht="13" customHeight="1" x14ac:dyDescent="0.25">
      <c r="A220" s="526"/>
      <c r="B220" s="526"/>
      <c r="C220" s="526"/>
      <c r="D220" s="526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</row>
    <row r="221" spans="1:192" s="475" customFormat="1" ht="13" customHeight="1" x14ac:dyDescent="0.25">
      <c r="A221" s="478"/>
      <c r="B221" s="478"/>
      <c r="C221" s="478"/>
      <c r="D221" s="478"/>
      <c r="E221" s="475" t="str">
        <f xml:space="preserve"> InpC!E$84</f>
        <v>Equity bridge margin - operations</v>
      </c>
      <c r="F221" s="475">
        <f xml:space="preserve"> InpC!F$84</f>
        <v>2.5000000000000001E-2</v>
      </c>
      <c r="G221" s="475" t="str">
        <f xml:space="preserve"> InpC!G$84</f>
        <v>% p.a.</v>
      </c>
    </row>
    <row r="222" spans="1:192" s="126" customFormat="1" ht="13" customHeight="1" x14ac:dyDescent="0.25">
      <c r="A222" s="78"/>
      <c r="B222" s="78"/>
      <c r="C222" s="78"/>
      <c r="D222" s="78"/>
      <c r="E222" s="475" t="str">
        <f xml:space="preserve"> InpC!E$75</f>
        <v>Equity bridge day count convention</v>
      </c>
      <c r="F222" s="126">
        <f xml:space="preserve"> InpC!F$75</f>
        <v>360</v>
      </c>
      <c r="G222" s="475" t="str">
        <f xml:space="preserve"> InpC!G$75</f>
        <v>days</v>
      </c>
      <c r="J222" s="475"/>
      <c r="K222" s="475"/>
      <c r="L222" s="475"/>
      <c r="M222" s="475"/>
      <c r="N222" s="475"/>
      <c r="O222" s="475"/>
      <c r="P222" s="475"/>
      <c r="Q222" s="475"/>
      <c r="R222" s="475"/>
      <c r="S222" s="475"/>
      <c r="T222" s="475"/>
      <c r="U222" s="475"/>
      <c r="V222" s="475"/>
      <c r="W222" s="475"/>
      <c r="X222" s="475"/>
      <c r="Y222" s="475"/>
      <c r="Z222" s="475"/>
      <c r="AA222" s="475"/>
      <c r="AB222" s="475"/>
      <c r="AC222" s="475"/>
      <c r="AD222" s="475"/>
      <c r="AE222" s="475"/>
      <c r="AF222" s="475"/>
      <c r="AG222" s="475"/>
      <c r="AH222" s="475"/>
      <c r="AI222" s="475"/>
      <c r="AJ222" s="475"/>
      <c r="AK222" s="475"/>
      <c r="AL222" s="475"/>
      <c r="AM222" s="475"/>
      <c r="AN222" s="475"/>
      <c r="AO222" s="475"/>
      <c r="AP222" s="475"/>
      <c r="AQ222" s="475"/>
      <c r="AR222" s="475"/>
      <c r="AS222" s="475"/>
      <c r="AT222" s="475"/>
      <c r="AU222" s="475"/>
      <c r="AV222" s="475"/>
      <c r="AW222" s="475"/>
      <c r="AX222" s="475"/>
      <c r="AY222" s="475"/>
      <c r="AZ222" s="475"/>
      <c r="BA222" s="475"/>
      <c r="BB222" s="475"/>
      <c r="BC222" s="475"/>
      <c r="BD222" s="475"/>
      <c r="BE222" s="475"/>
      <c r="BF222" s="475"/>
      <c r="BG222" s="475"/>
      <c r="BH222" s="475"/>
      <c r="BI222" s="475"/>
      <c r="BJ222" s="475"/>
      <c r="BK222" s="475"/>
      <c r="BL222" s="475"/>
      <c r="BM222" s="475"/>
      <c r="BN222" s="475"/>
      <c r="BO222" s="475"/>
      <c r="BP222" s="475"/>
      <c r="BQ222" s="475"/>
      <c r="BR222" s="475"/>
      <c r="BS222" s="475"/>
      <c r="BT222" s="475"/>
      <c r="BU222" s="475"/>
      <c r="BV222" s="475"/>
      <c r="BW222" s="475"/>
      <c r="BX222" s="475"/>
      <c r="BY222" s="475"/>
      <c r="BZ222" s="475"/>
      <c r="CA222" s="475"/>
      <c r="CB222" s="475"/>
      <c r="CC222" s="475"/>
      <c r="CD222" s="475"/>
      <c r="CE222" s="475"/>
      <c r="CF222" s="475"/>
      <c r="CG222" s="475"/>
      <c r="CH222" s="475"/>
      <c r="CI222" s="475"/>
      <c r="CJ222" s="475"/>
      <c r="CK222" s="475"/>
      <c r="CL222" s="475"/>
      <c r="CM222" s="475"/>
      <c r="CN222" s="475"/>
      <c r="CO222" s="475"/>
      <c r="CP222" s="475"/>
      <c r="CQ222" s="475"/>
      <c r="CR222" s="475"/>
      <c r="CS222" s="475"/>
      <c r="CT222" s="475"/>
      <c r="CU222" s="475"/>
      <c r="CV222" s="475"/>
      <c r="CW222" s="475"/>
      <c r="CX222" s="475"/>
      <c r="CY222" s="475"/>
      <c r="CZ222" s="475"/>
      <c r="DA222" s="475"/>
      <c r="DB222" s="475"/>
      <c r="DC222" s="475"/>
      <c r="DD222" s="475"/>
      <c r="DE222" s="475"/>
      <c r="DF222" s="475"/>
      <c r="DG222" s="475"/>
      <c r="DH222" s="475"/>
      <c r="DI222" s="475"/>
      <c r="DJ222" s="475"/>
      <c r="DK222" s="475"/>
      <c r="DL222" s="475"/>
      <c r="DM222" s="475"/>
      <c r="DN222" s="475"/>
      <c r="DO222" s="475"/>
      <c r="DP222" s="475"/>
      <c r="DQ222" s="475"/>
      <c r="DR222" s="475"/>
      <c r="DS222" s="475"/>
      <c r="DT222" s="475"/>
      <c r="DU222" s="475"/>
      <c r="DV222" s="475"/>
      <c r="DW222" s="475"/>
      <c r="DX222" s="475"/>
      <c r="DY222" s="475"/>
      <c r="DZ222" s="475"/>
      <c r="EA222" s="475"/>
      <c r="EB222" s="475"/>
      <c r="EC222" s="475"/>
      <c r="ED222" s="475"/>
      <c r="EE222" s="475"/>
      <c r="EF222" s="475"/>
      <c r="EG222" s="475"/>
      <c r="EH222" s="475"/>
      <c r="EI222" s="475"/>
      <c r="EJ222" s="475"/>
      <c r="EK222" s="475"/>
      <c r="EL222" s="475"/>
      <c r="EM222" s="475"/>
      <c r="EN222" s="475"/>
      <c r="EO222" s="475"/>
      <c r="EP222" s="475"/>
      <c r="EQ222" s="475"/>
      <c r="ER222" s="475"/>
      <c r="ES222" s="475"/>
      <c r="ET222" s="475"/>
      <c r="EU222" s="475"/>
      <c r="EV222" s="475"/>
      <c r="EW222" s="475"/>
      <c r="EX222" s="475"/>
      <c r="EY222" s="475"/>
      <c r="EZ222" s="475"/>
      <c r="FA222" s="475"/>
      <c r="FB222" s="475"/>
      <c r="FC222" s="475"/>
      <c r="FD222" s="475"/>
      <c r="FE222" s="475"/>
      <c r="FF222" s="475"/>
      <c r="FG222" s="475"/>
      <c r="FH222" s="475"/>
      <c r="FI222" s="475"/>
      <c r="FJ222" s="475"/>
      <c r="FK222" s="475"/>
      <c r="FL222" s="475"/>
      <c r="FM222" s="475"/>
      <c r="FN222" s="475"/>
      <c r="FO222" s="475"/>
      <c r="FP222" s="475"/>
      <c r="FQ222" s="475"/>
      <c r="FR222" s="475"/>
      <c r="FS222" s="475"/>
      <c r="FT222" s="475"/>
      <c r="FU222" s="475"/>
      <c r="FV222" s="475"/>
      <c r="FW222" s="475"/>
      <c r="FX222" s="475"/>
      <c r="FY222" s="475"/>
      <c r="FZ222" s="475"/>
      <c r="GA222" s="475"/>
      <c r="GB222" s="475"/>
      <c r="GC222" s="475"/>
      <c r="GD222" s="475"/>
      <c r="GE222" s="475"/>
      <c r="GF222" s="475"/>
      <c r="GG222" s="475"/>
      <c r="GH222" s="475"/>
      <c r="GI222" s="475"/>
      <c r="GJ222" s="475"/>
    </row>
    <row r="223" spans="1:192" s="647" customFormat="1" ht="13" customHeight="1" x14ac:dyDescent="0.25">
      <c r="A223" s="526"/>
      <c r="B223" s="526"/>
      <c r="C223" s="526"/>
      <c r="D223" s="526"/>
      <c r="E223" s="653" t="str">
        <f t="shared" ref="E223:AJ223" si="859" xml:space="preserve"> E$219</f>
        <v>All in equity bridge base rate</v>
      </c>
      <c r="F223" s="653">
        <f t="shared" si="859"/>
        <v>0</v>
      </c>
      <c r="G223" s="653" t="str">
        <f t="shared" si="859"/>
        <v>% p.a.</v>
      </c>
      <c r="H223" s="653">
        <f t="shared" si="859"/>
        <v>0</v>
      </c>
      <c r="I223" s="653">
        <f t="shared" si="859"/>
        <v>0</v>
      </c>
      <c r="J223" s="653">
        <f t="shared" si="859"/>
        <v>0</v>
      </c>
      <c r="K223" s="653">
        <f t="shared" si="859"/>
        <v>0</v>
      </c>
      <c r="L223" s="653">
        <f t="shared" si="859"/>
        <v>0</v>
      </c>
      <c r="M223" s="653">
        <f t="shared" si="859"/>
        <v>0</v>
      </c>
      <c r="N223" s="653">
        <f t="shared" si="859"/>
        <v>0</v>
      </c>
      <c r="O223" s="653">
        <f t="shared" si="859"/>
        <v>0</v>
      </c>
      <c r="P223" s="653">
        <f t="shared" si="859"/>
        <v>0</v>
      </c>
      <c r="Q223" s="653">
        <f t="shared" si="859"/>
        <v>2.0434000000000004E-2</v>
      </c>
      <c r="R223" s="653">
        <f t="shared" si="859"/>
        <v>2.0506000000000003E-2</v>
      </c>
      <c r="S223" s="653">
        <f t="shared" si="859"/>
        <v>2.0569000000000004E-2</v>
      </c>
      <c r="T223" s="653">
        <f t="shared" si="859"/>
        <v>2.0620000000000003E-2</v>
      </c>
      <c r="U223" s="653">
        <f t="shared" si="859"/>
        <v>2.0666000000000004E-2</v>
      </c>
      <c r="V223" s="653">
        <f t="shared" si="859"/>
        <v>2.0719000000000005E-2</v>
      </c>
      <c r="W223" s="653">
        <f t="shared" si="859"/>
        <v>2.0757000000000005E-2</v>
      </c>
      <c r="X223" s="653">
        <f t="shared" si="859"/>
        <v>2.0795000000000004E-2</v>
      </c>
      <c r="Y223" s="653">
        <f t="shared" si="859"/>
        <v>2.0850000000000004E-2</v>
      </c>
      <c r="Z223" s="653">
        <f t="shared" si="859"/>
        <v>2.0888000000000004E-2</v>
      </c>
      <c r="AA223" s="653">
        <f t="shared" si="859"/>
        <v>2.0954000000000004E-2</v>
      </c>
      <c r="AB223" s="653">
        <f t="shared" si="859"/>
        <v>2.1024000000000004E-2</v>
      </c>
      <c r="AC223" s="653">
        <f t="shared" si="859"/>
        <v>2.1091000000000006E-2</v>
      </c>
      <c r="AD223" s="653">
        <f t="shared" si="859"/>
        <v>2.1134000000000007E-2</v>
      </c>
      <c r="AE223" s="653">
        <f t="shared" si="859"/>
        <v>2.1205000000000009E-2</v>
      </c>
      <c r="AF223" s="653">
        <f t="shared" si="859"/>
        <v>2.127900000000001E-2</v>
      </c>
      <c r="AG223" s="653">
        <f t="shared" si="859"/>
        <v>2.1316000000000009E-2</v>
      </c>
      <c r="AH223" s="653">
        <f t="shared" si="859"/>
        <v>2.1367000000000008E-2</v>
      </c>
      <c r="AI223" s="653">
        <f t="shared" si="859"/>
        <v>2.1421000000000006E-2</v>
      </c>
      <c r="AJ223" s="653">
        <f t="shared" si="859"/>
        <v>2.1470000000000006E-2</v>
      </c>
      <c r="AK223" s="653">
        <f t="shared" ref="AK223:CV223" si="860" xml:space="preserve"> AK$219</f>
        <v>2.1516000000000007E-2</v>
      </c>
      <c r="AL223" s="653">
        <f t="shared" si="860"/>
        <v>2.1570000000000006E-2</v>
      </c>
      <c r="AM223" s="653">
        <f t="shared" si="860"/>
        <v>2.1639000000000005E-2</v>
      </c>
      <c r="AN223" s="653">
        <f t="shared" si="860"/>
        <v>2.1709000000000006E-2</v>
      </c>
      <c r="AO223" s="653">
        <f t="shared" si="860"/>
        <v>2.1772000000000007E-2</v>
      </c>
      <c r="AP223" s="653">
        <f t="shared" si="860"/>
        <v>2.1813000000000006E-2</v>
      </c>
      <c r="AQ223" s="653">
        <f t="shared" si="860"/>
        <v>2.1858000000000006E-2</v>
      </c>
      <c r="AR223" s="653">
        <f t="shared" si="860"/>
        <v>2.1913000000000005E-2</v>
      </c>
      <c r="AS223" s="653">
        <f t="shared" si="860"/>
        <v>2.1986000000000006E-2</v>
      </c>
      <c r="AT223" s="653">
        <f t="shared" si="860"/>
        <v>2.2041000000000005E-2</v>
      </c>
      <c r="AU223" s="653">
        <f t="shared" si="860"/>
        <v>2.2089000000000004E-2</v>
      </c>
      <c r="AV223" s="653">
        <f t="shared" si="860"/>
        <v>2.2148000000000004E-2</v>
      </c>
      <c r="AW223" s="653">
        <f t="shared" si="860"/>
        <v>2.2216000000000003E-2</v>
      </c>
      <c r="AX223" s="653">
        <f t="shared" si="860"/>
        <v>2.2282000000000003E-2</v>
      </c>
      <c r="AY223" s="653">
        <f t="shared" si="860"/>
        <v>2.2351000000000003E-2</v>
      </c>
      <c r="AZ223" s="653">
        <f t="shared" si="860"/>
        <v>2.2409000000000002E-2</v>
      </c>
      <c r="BA223" s="653">
        <f t="shared" si="860"/>
        <v>2.2445000000000003E-2</v>
      </c>
      <c r="BB223" s="653">
        <f t="shared" si="860"/>
        <v>2.2489000000000002E-2</v>
      </c>
      <c r="BC223" s="653">
        <f t="shared" si="860"/>
        <v>2.2535000000000003E-2</v>
      </c>
      <c r="BD223" s="653">
        <f t="shared" si="860"/>
        <v>2.2607000000000002E-2</v>
      </c>
      <c r="BE223" s="653">
        <f t="shared" si="860"/>
        <v>0</v>
      </c>
      <c r="BF223" s="653">
        <f t="shared" si="860"/>
        <v>0</v>
      </c>
      <c r="BG223" s="653">
        <f t="shared" si="860"/>
        <v>0</v>
      </c>
      <c r="BH223" s="653">
        <f t="shared" si="860"/>
        <v>0</v>
      </c>
      <c r="BI223" s="653">
        <f t="shared" si="860"/>
        <v>0</v>
      </c>
      <c r="BJ223" s="653">
        <f t="shared" si="860"/>
        <v>0</v>
      </c>
      <c r="BK223" s="653">
        <f t="shared" si="860"/>
        <v>0</v>
      </c>
      <c r="BL223" s="653">
        <f t="shared" si="860"/>
        <v>0</v>
      </c>
      <c r="BM223" s="653">
        <f t="shared" si="860"/>
        <v>0</v>
      </c>
      <c r="BN223" s="653">
        <f t="shared" si="860"/>
        <v>0</v>
      </c>
      <c r="BO223" s="653">
        <f t="shared" si="860"/>
        <v>0</v>
      </c>
      <c r="BP223" s="653">
        <f t="shared" si="860"/>
        <v>0</v>
      </c>
      <c r="BQ223" s="653">
        <f t="shared" si="860"/>
        <v>0</v>
      </c>
      <c r="BR223" s="653">
        <f t="shared" si="860"/>
        <v>0</v>
      </c>
      <c r="BS223" s="653">
        <f t="shared" si="860"/>
        <v>0</v>
      </c>
      <c r="BT223" s="653">
        <f t="shared" si="860"/>
        <v>0</v>
      </c>
      <c r="BU223" s="653">
        <f t="shared" si="860"/>
        <v>0</v>
      </c>
      <c r="BV223" s="653">
        <f t="shared" si="860"/>
        <v>0</v>
      </c>
      <c r="BW223" s="653">
        <f t="shared" si="860"/>
        <v>0</v>
      </c>
      <c r="BX223" s="653">
        <f t="shared" si="860"/>
        <v>0</v>
      </c>
      <c r="BY223" s="653">
        <f t="shared" si="860"/>
        <v>0</v>
      </c>
      <c r="BZ223" s="653">
        <f t="shared" si="860"/>
        <v>0</v>
      </c>
      <c r="CA223" s="653">
        <f t="shared" si="860"/>
        <v>0</v>
      </c>
      <c r="CB223" s="653">
        <f t="shared" si="860"/>
        <v>0</v>
      </c>
      <c r="CC223" s="653">
        <f t="shared" si="860"/>
        <v>0</v>
      </c>
      <c r="CD223" s="653">
        <f t="shared" si="860"/>
        <v>0</v>
      </c>
      <c r="CE223" s="653">
        <f t="shared" si="860"/>
        <v>0</v>
      </c>
      <c r="CF223" s="653">
        <f t="shared" si="860"/>
        <v>0</v>
      </c>
      <c r="CG223" s="653">
        <f t="shared" si="860"/>
        <v>0</v>
      </c>
      <c r="CH223" s="653">
        <f t="shared" si="860"/>
        <v>0</v>
      </c>
      <c r="CI223" s="653">
        <f t="shared" si="860"/>
        <v>0</v>
      </c>
      <c r="CJ223" s="653">
        <f t="shared" si="860"/>
        <v>0</v>
      </c>
      <c r="CK223" s="653">
        <f t="shared" si="860"/>
        <v>0</v>
      </c>
      <c r="CL223" s="653">
        <f t="shared" si="860"/>
        <v>0</v>
      </c>
      <c r="CM223" s="653">
        <f t="shared" si="860"/>
        <v>0</v>
      </c>
      <c r="CN223" s="653">
        <f t="shared" si="860"/>
        <v>0</v>
      </c>
      <c r="CO223" s="653">
        <f t="shared" si="860"/>
        <v>0</v>
      </c>
      <c r="CP223" s="653">
        <f t="shared" si="860"/>
        <v>0</v>
      </c>
      <c r="CQ223" s="653">
        <f t="shared" si="860"/>
        <v>0</v>
      </c>
      <c r="CR223" s="653">
        <f t="shared" si="860"/>
        <v>0</v>
      </c>
      <c r="CS223" s="653">
        <f t="shared" si="860"/>
        <v>0</v>
      </c>
      <c r="CT223" s="653">
        <f t="shared" si="860"/>
        <v>0</v>
      </c>
      <c r="CU223" s="653">
        <f t="shared" si="860"/>
        <v>0</v>
      </c>
      <c r="CV223" s="653">
        <f t="shared" si="860"/>
        <v>0</v>
      </c>
      <c r="CW223" s="653">
        <f t="shared" ref="CW223:FH223" si="861" xml:space="preserve"> CW$219</f>
        <v>0</v>
      </c>
      <c r="CX223" s="653">
        <f t="shared" si="861"/>
        <v>0</v>
      </c>
      <c r="CY223" s="653">
        <f t="shared" si="861"/>
        <v>0</v>
      </c>
      <c r="CZ223" s="653">
        <f t="shared" si="861"/>
        <v>0</v>
      </c>
      <c r="DA223" s="653">
        <f t="shared" si="861"/>
        <v>0</v>
      </c>
      <c r="DB223" s="653">
        <f t="shared" si="861"/>
        <v>0</v>
      </c>
      <c r="DC223" s="653">
        <f t="shared" si="861"/>
        <v>0</v>
      </c>
      <c r="DD223" s="653">
        <f t="shared" si="861"/>
        <v>0</v>
      </c>
      <c r="DE223" s="653">
        <f t="shared" si="861"/>
        <v>0</v>
      </c>
      <c r="DF223" s="653">
        <f t="shared" si="861"/>
        <v>0</v>
      </c>
      <c r="DG223" s="653">
        <f t="shared" si="861"/>
        <v>0</v>
      </c>
      <c r="DH223" s="653">
        <f t="shared" si="861"/>
        <v>0</v>
      </c>
      <c r="DI223" s="653">
        <f t="shared" si="861"/>
        <v>0</v>
      </c>
      <c r="DJ223" s="653">
        <f t="shared" si="861"/>
        <v>0</v>
      </c>
      <c r="DK223" s="653">
        <f t="shared" si="861"/>
        <v>0</v>
      </c>
      <c r="DL223" s="653">
        <f t="shared" si="861"/>
        <v>0</v>
      </c>
      <c r="DM223" s="653">
        <f t="shared" si="861"/>
        <v>0</v>
      </c>
      <c r="DN223" s="653">
        <f t="shared" si="861"/>
        <v>0</v>
      </c>
      <c r="DO223" s="653">
        <f t="shared" si="861"/>
        <v>0</v>
      </c>
      <c r="DP223" s="653">
        <f t="shared" si="861"/>
        <v>0</v>
      </c>
      <c r="DQ223" s="653">
        <f t="shared" si="861"/>
        <v>0</v>
      </c>
      <c r="DR223" s="653">
        <f t="shared" si="861"/>
        <v>0</v>
      </c>
      <c r="DS223" s="653">
        <f t="shared" si="861"/>
        <v>0</v>
      </c>
      <c r="DT223" s="653">
        <f t="shared" si="861"/>
        <v>0</v>
      </c>
      <c r="DU223" s="653">
        <f t="shared" si="861"/>
        <v>0</v>
      </c>
      <c r="DV223" s="653">
        <f t="shared" si="861"/>
        <v>0</v>
      </c>
      <c r="DW223" s="653">
        <f t="shared" si="861"/>
        <v>0</v>
      </c>
      <c r="DX223" s="653">
        <f t="shared" si="861"/>
        <v>0</v>
      </c>
      <c r="DY223" s="653">
        <f t="shared" si="861"/>
        <v>0</v>
      </c>
      <c r="DZ223" s="653">
        <f t="shared" si="861"/>
        <v>0</v>
      </c>
      <c r="EA223" s="653">
        <f t="shared" si="861"/>
        <v>0</v>
      </c>
      <c r="EB223" s="653">
        <f t="shared" si="861"/>
        <v>0</v>
      </c>
      <c r="EC223" s="653">
        <f t="shared" si="861"/>
        <v>0</v>
      </c>
      <c r="ED223" s="653">
        <f t="shared" si="861"/>
        <v>0</v>
      </c>
      <c r="EE223" s="653">
        <f t="shared" si="861"/>
        <v>0</v>
      </c>
      <c r="EF223" s="653">
        <f t="shared" si="861"/>
        <v>0</v>
      </c>
      <c r="EG223" s="653">
        <f t="shared" si="861"/>
        <v>0</v>
      </c>
      <c r="EH223" s="653">
        <f t="shared" si="861"/>
        <v>0</v>
      </c>
      <c r="EI223" s="653">
        <f t="shared" si="861"/>
        <v>0</v>
      </c>
      <c r="EJ223" s="653">
        <f t="shared" si="861"/>
        <v>0</v>
      </c>
      <c r="EK223" s="653">
        <f t="shared" si="861"/>
        <v>0</v>
      </c>
      <c r="EL223" s="653">
        <f t="shared" si="861"/>
        <v>0</v>
      </c>
      <c r="EM223" s="653">
        <f t="shared" si="861"/>
        <v>0</v>
      </c>
      <c r="EN223" s="653">
        <f t="shared" si="861"/>
        <v>0</v>
      </c>
      <c r="EO223" s="653">
        <f t="shared" si="861"/>
        <v>0</v>
      </c>
      <c r="EP223" s="653">
        <f t="shared" si="861"/>
        <v>0</v>
      </c>
      <c r="EQ223" s="653">
        <f t="shared" si="861"/>
        <v>0</v>
      </c>
      <c r="ER223" s="653">
        <f t="shared" si="861"/>
        <v>0</v>
      </c>
      <c r="ES223" s="653">
        <f t="shared" si="861"/>
        <v>0</v>
      </c>
      <c r="ET223" s="653">
        <f t="shared" si="861"/>
        <v>0</v>
      </c>
      <c r="EU223" s="653">
        <f t="shared" si="861"/>
        <v>0</v>
      </c>
      <c r="EV223" s="653">
        <f t="shared" si="861"/>
        <v>0</v>
      </c>
      <c r="EW223" s="653">
        <f t="shared" si="861"/>
        <v>0</v>
      </c>
      <c r="EX223" s="653">
        <f t="shared" si="861"/>
        <v>0</v>
      </c>
      <c r="EY223" s="653">
        <f t="shared" si="861"/>
        <v>0</v>
      </c>
      <c r="EZ223" s="653">
        <f t="shared" si="861"/>
        <v>0</v>
      </c>
      <c r="FA223" s="653">
        <f t="shared" si="861"/>
        <v>0</v>
      </c>
      <c r="FB223" s="653">
        <f t="shared" si="861"/>
        <v>0</v>
      </c>
      <c r="FC223" s="653">
        <f t="shared" si="861"/>
        <v>0</v>
      </c>
      <c r="FD223" s="653">
        <f t="shared" si="861"/>
        <v>0</v>
      </c>
      <c r="FE223" s="653">
        <f t="shared" si="861"/>
        <v>0</v>
      </c>
      <c r="FF223" s="653">
        <f t="shared" si="861"/>
        <v>0</v>
      </c>
      <c r="FG223" s="653">
        <f t="shared" si="861"/>
        <v>0</v>
      </c>
      <c r="FH223" s="653">
        <f t="shared" si="861"/>
        <v>0</v>
      </c>
      <c r="FI223" s="653">
        <f t="shared" ref="FI223:GJ223" si="862" xml:space="preserve"> FI$219</f>
        <v>0</v>
      </c>
      <c r="FJ223" s="653">
        <f t="shared" si="862"/>
        <v>0</v>
      </c>
      <c r="FK223" s="653">
        <f t="shared" si="862"/>
        <v>0</v>
      </c>
      <c r="FL223" s="653">
        <f t="shared" si="862"/>
        <v>0</v>
      </c>
      <c r="FM223" s="653">
        <f t="shared" si="862"/>
        <v>0</v>
      </c>
      <c r="FN223" s="653">
        <f t="shared" si="862"/>
        <v>0</v>
      </c>
      <c r="FO223" s="653">
        <f t="shared" si="862"/>
        <v>0</v>
      </c>
      <c r="FP223" s="653">
        <f t="shared" si="862"/>
        <v>0</v>
      </c>
      <c r="FQ223" s="653">
        <f t="shared" si="862"/>
        <v>0</v>
      </c>
      <c r="FR223" s="653">
        <f t="shared" si="862"/>
        <v>0</v>
      </c>
      <c r="FS223" s="653">
        <f t="shared" si="862"/>
        <v>0</v>
      </c>
      <c r="FT223" s="653">
        <f t="shared" si="862"/>
        <v>0</v>
      </c>
      <c r="FU223" s="653">
        <f t="shared" si="862"/>
        <v>0</v>
      </c>
      <c r="FV223" s="653">
        <f t="shared" si="862"/>
        <v>0</v>
      </c>
      <c r="FW223" s="653">
        <f t="shared" si="862"/>
        <v>0</v>
      </c>
      <c r="FX223" s="653">
        <f t="shared" si="862"/>
        <v>0</v>
      </c>
      <c r="FY223" s="653">
        <f t="shared" si="862"/>
        <v>0</v>
      </c>
      <c r="FZ223" s="653">
        <f t="shared" si="862"/>
        <v>0</v>
      </c>
      <c r="GA223" s="653">
        <f t="shared" si="862"/>
        <v>0</v>
      </c>
      <c r="GB223" s="653">
        <f t="shared" si="862"/>
        <v>0</v>
      </c>
      <c r="GC223" s="653">
        <f t="shared" si="862"/>
        <v>0</v>
      </c>
      <c r="GD223" s="653">
        <f t="shared" si="862"/>
        <v>0</v>
      </c>
      <c r="GE223" s="653">
        <f t="shared" si="862"/>
        <v>0</v>
      </c>
      <c r="GF223" s="653">
        <f t="shared" si="862"/>
        <v>0</v>
      </c>
      <c r="GG223" s="653">
        <f t="shared" si="862"/>
        <v>0</v>
      </c>
      <c r="GH223" s="653">
        <f t="shared" si="862"/>
        <v>0</v>
      </c>
      <c r="GI223" s="653">
        <f t="shared" si="862"/>
        <v>0</v>
      </c>
      <c r="GJ223" s="653">
        <f t="shared" si="862"/>
        <v>0</v>
      </c>
    </row>
    <row r="224" spans="1:192" s="687" customFormat="1" ht="13" customHeight="1" x14ac:dyDescent="0.25">
      <c r="A224" s="664"/>
      <c r="B224" s="664"/>
      <c r="C224" s="664"/>
      <c r="D224" s="664"/>
      <c r="E224" s="688" t="str">
        <f xml:space="preserve"> Time!E$172</f>
        <v>Days in period</v>
      </c>
      <c r="F224" s="688">
        <f xml:space="preserve"> Time!F$172</f>
        <v>0</v>
      </c>
      <c r="G224" s="688" t="str">
        <f xml:space="preserve"> Time!G$172</f>
        <v>days</v>
      </c>
      <c r="H224" s="688">
        <f xml:space="preserve"> Time!H$172</f>
        <v>0</v>
      </c>
      <c r="I224" s="688">
        <f xml:space="preserve"> Time!I$172</f>
        <v>0</v>
      </c>
      <c r="J224" s="688">
        <f xml:space="preserve"> Time!J$172</f>
        <v>181</v>
      </c>
      <c r="K224" s="688">
        <f xml:space="preserve"> Time!K$172</f>
        <v>184</v>
      </c>
      <c r="L224" s="688">
        <f xml:space="preserve"> Time!L$172</f>
        <v>181</v>
      </c>
      <c r="M224" s="688">
        <f xml:space="preserve"> Time!M$172</f>
        <v>184</v>
      </c>
      <c r="N224" s="688">
        <f xml:space="preserve"> Time!N$172</f>
        <v>181</v>
      </c>
      <c r="O224" s="688">
        <f xml:space="preserve"> Time!O$172</f>
        <v>184</v>
      </c>
      <c r="P224" s="688">
        <f xml:space="preserve"> Time!P$172</f>
        <v>182</v>
      </c>
      <c r="Q224" s="688">
        <f xml:space="preserve"> Time!Q$172</f>
        <v>184</v>
      </c>
      <c r="R224" s="688">
        <f xml:space="preserve"> Time!R$172</f>
        <v>181</v>
      </c>
      <c r="S224" s="688">
        <f xml:space="preserve"> Time!S$172</f>
        <v>184</v>
      </c>
      <c r="T224" s="688">
        <f xml:space="preserve"> Time!T$172</f>
        <v>181</v>
      </c>
      <c r="U224" s="688">
        <f xml:space="preserve"> Time!U$172</f>
        <v>184</v>
      </c>
      <c r="V224" s="688">
        <f xml:space="preserve"> Time!V$172</f>
        <v>181</v>
      </c>
      <c r="W224" s="688">
        <f xml:space="preserve"> Time!W$172</f>
        <v>184</v>
      </c>
      <c r="X224" s="688">
        <f xml:space="preserve"> Time!X$172</f>
        <v>182</v>
      </c>
      <c r="Y224" s="688">
        <f xml:space="preserve"> Time!Y$172</f>
        <v>184</v>
      </c>
      <c r="Z224" s="688">
        <f xml:space="preserve"> Time!Z$172</f>
        <v>181</v>
      </c>
      <c r="AA224" s="688">
        <f xml:space="preserve"> Time!AA$172</f>
        <v>184</v>
      </c>
      <c r="AB224" s="688">
        <f xml:space="preserve"> Time!AB$172</f>
        <v>181</v>
      </c>
      <c r="AC224" s="688">
        <f xml:space="preserve"> Time!AC$172</f>
        <v>184</v>
      </c>
      <c r="AD224" s="688">
        <f xml:space="preserve"> Time!AD$172</f>
        <v>181</v>
      </c>
      <c r="AE224" s="688">
        <f xml:space="preserve"> Time!AE$172</f>
        <v>184</v>
      </c>
      <c r="AF224" s="688">
        <f xml:space="preserve"> Time!AF$172</f>
        <v>182</v>
      </c>
      <c r="AG224" s="688">
        <f xml:space="preserve"> Time!AG$172</f>
        <v>184</v>
      </c>
      <c r="AH224" s="688">
        <f xml:space="preserve"> Time!AH$172</f>
        <v>181</v>
      </c>
      <c r="AI224" s="688">
        <f xml:space="preserve"> Time!AI$172</f>
        <v>184</v>
      </c>
      <c r="AJ224" s="688">
        <f xml:space="preserve"> Time!AJ$172</f>
        <v>181</v>
      </c>
      <c r="AK224" s="688">
        <f xml:space="preserve"> Time!AK$172</f>
        <v>184</v>
      </c>
      <c r="AL224" s="688">
        <f xml:space="preserve"> Time!AL$172</f>
        <v>181</v>
      </c>
      <c r="AM224" s="688">
        <f xml:space="preserve"> Time!AM$172</f>
        <v>184</v>
      </c>
      <c r="AN224" s="688">
        <f xml:space="preserve"> Time!AN$172</f>
        <v>182</v>
      </c>
      <c r="AO224" s="688">
        <f xml:space="preserve"> Time!AO$172</f>
        <v>184</v>
      </c>
      <c r="AP224" s="688">
        <f xml:space="preserve"> Time!AP$172</f>
        <v>181</v>
      </c>
      <c r="AQ224" s="688">
        <f xml:space="preserve"> Time!AQ$172</f>
        <v>184</v>
      </c>
      <c r="AR224" s="688">
        <f xml:space="preserve"> Time!AR$172</f>
        <v>181</v>
      </c>
      <c r="AS224" s="688">
        <f xml:space="preserve"> Time!AS$172</f>
        <v>184</v>
      </c>
      <c r="AT224" s="688">
        <f xml:space="preserve"> Time!AT$172</f>
        <v>181</v>
      </c>
      <c r="AU224" s="688">
        <f xml:space="preserve"> Time!AU$172</f>
        <v>184</v>
      </c>
      <c r="AV224" s="688">
        <f xml:space="preserve"> Time!AV$172</f>
        <v>182</v>
      </c>
      <c r="AW224" s="688">
        <f xml:space="preserve"> Time!AW$172</f>
        <v>184</v>
      </c>
      <c r="AX224" s="688">
        <f xml:space="preserve"> Time!AX$172</f>
        <v>181</v>
      </c>
      <c r="AY224" s="688">
        <f xml:space="preserve"> Time!AY$172</f>
        <v>184</v>
      </c>
      <c r="AZ224" s="688">
        <f xml:space="preserve"> Time!AZ$172</f>
        <v>181</v>
      </c>
      <c r="BA224" s="688">
        <f xml:space="preserve"> Time!BA$172</f>
        <v>184</v>
      </c>
      <c r="BB224" s="688">
        <f xml:space="preserve"> Time!BB$172</f>
        <v>181</v>
      </c>
      <c r="BC224" s="688">
        <f xml:space="preserve"> Time!BC$172</f>
        <v>184</v>
      </c>
      <c r="BD224" s="688">
        <f xml:space="preserve"> Time!BD$172</f>
        <v>182</v>
      </c>
      <c r="BE224" s="688">
        <f xml:space="preserve"> Time!BE$172</f>
        <v>184</v>
      </c>
      <c r="BF224" s="688">
        <f xml:space="preserve"> Time!BF$172</f>
        <v>181</v>
      </c>
      <c r="BG224" s="688">
        <f xml:space="preserve"> Time!BG$172</f>
        <v>184</v>
      </c>
      <c r="BH224" s="688">
        <f xml:space="preserve"> Time!BH$172</f>
        <v>181</v>
      </c>
      <c r="BI224" s="688">
        <f xml:space="preserve"> Time!BI$172</f>
        <v>184</v>
      </c>
      <c r="BJ224" s="688">
        <f xml:space="preserve"> Time!BJ$172</f>
        <v>181</v>
      </c>
      <c r="BK224" s="688">
        <f xml:space="preserve"> Time!BK$172</f>
        <v>184</v>
      </c>
      <c r="BL224" s="688">
        <f xml:space="preserve"> Time!BL$172</f>
        <v>182</v>
      </c>
      <c r="BM224" s="688">
        <f xml:space="preserve"> Time!BM$172</f>
        <v>184</v>
      </c>
      <c r="BN224" s="688">
        <f xml:space="preserve"> Time!BN$172</f>
        <v>181</v>
      </c>
      <c r="BO224" s="688">
        <f xml:space="preserve"> Time!BO$172</f>
        <v>184</v>
      </c>
      <c r="BP224" s="688">
        <f xml:space="preserve"> Time!BP$172</f>
        <v>181</v>
      </c>
      <c r="BQ224" s="688">
        <f xml:space="preserve"> Time!BQ$172</f>
        <v>184</v>
      </c>
      <c r="BR224" s="688">
        <f xml:space="preserve"> Time!BR$172</f>
        <v>181</v>
      </c>
      <c r="BS224" s="688">
        <f xml:space="preserve"> Time!BS$172</f>
        <v>184</v>
      </c>
      <c r="BT224" s="688">
        <f xml:space="preserve"> Time!BT$172</f>
        <v>182</v>
      </c>
      <c r="BU224" s="688">
        <f xml:space="preserve"> Time!BU$172</f>
        <v>184</v>
      </c>
      <c r="BV224" s="688">
        <f xml:space="preserve"> Time!BV$172</f>
        <v>181</v>
      </c>
      <c r="BW224" s="688">
        <f xml:space="preserve"> Time!BW$172</f>
        <v>184</v>
      </c>
      <c r="BX224" s="688">
        <f xml:space="preserve"> Time!BX$172</f>
        <v>181</v>
      </c>
      <c r="BY224" s="688">
        <f xml:space="preserve"> Time!BY$172</f>
        <v>184</v>
      </c>
      <c r="BZ224" s="688">
        <f xml:space="preserve"> Time!BZ$172</f>
        <v>181</v>
      </c>
      <c r="CA224" s="688">
        <f xml:space="preserve"> Time!CA$172</f>
        <v>184</v>
      </c>
      <c r="CB224" s="688">
        <f xml:space="preserve"> Time!CB$172</f>
        <v>182</v>
      </c>
      <c r="CC224" s="688">
        <f xml:space="preserve"> Time!CC$172</f>
        <v>184</v>
      </c>
      <c r="CD224" s="688">
        <f xml:space="preserve"> Time!CD$172</f>
        <v>181</v>
      </c>
      <c r="CE224" s="688">
        <f xml:space="preserve"> Time!CE$172</f>
        <v>184</v>
      </c>
      <c r="CF224" s="688">
        <f xml:space="preserve"> Time!CF$172</f>
        <v>181</v>
      </c>
      <c r="CG224" s="688">
        <f xml:space="preserve"> Time!CG$172</f>
        <v>184</v>
      </c>
      <c r="CH224" s="688">
        <f xml:space="preserve"> Time!CH$172</f>
        <v>181</v>
      </c>
      <c r="CI224" s="688">
        <f xml:space="preserve"> Time!CI$172</f>
        <v>184</v>
      </c>
      <c r="CJ224" s="688">
        <f xml:space="preserve"> Time!CJ$172</f>
        <v>182</v>
      </c>
      <c r="CK224" s="688">
        <f xml:space="preserve"> Time!CK$172</f>
        <v>184</v>
      </c>
      <c r="CL224" s="688">
        <f xml:space="preserve"> Time!CL$172</f>
        <v>181</v>
      </c>
      <c r="CM224" s="688">
        <f xml:space="preserve"> Time!CM$172</f>
        <v>184</v>
      </c>
      <c r="CN224" s="688">
        <f xml:space="preserve"> Time!CN$172</f>
        <v>181</v>
      </c>
      <c r="CO224" s="688">
        <f xml:space="preserve"> Time!CO$172</f>
        <v>184</v>
      </c>
      <c r="CP224" s="688">
        <f xml:space="preserve"> Time!CP$172</f>
        <v>181</v>
      </c>
      <c r="CQ224" s="688">
        <f xml:space="preserve"> Time!CQ$172</f>
        <v>184</v>
      </c>
      <c r="CR224" s="688">
        <f xml:space="preserve"> Time!CR$172</f>
        <v>182</v>
      </c>
      <c r="CS224" s="688">
        <f xml:space="preserve"> Time!CS$172</f>
        <v>184</v>
      </c>
      <c r="CT224" s="688">
        <f xml:space="preserve"> Time!CT$172</f>
        <v>181</v>
      </c>
      <c r="CU224" s="688">
        <f xml:space="preserve"> Time!CU$172</f>
        <v>184</v>
      </c>
      <c r="CV224" s="688">
        <f xml:space="preserve"> Time!CV$172</f>
        <v>181</v>
      </c>
      <c r="CW224" s="688">
        <f xml:space="preserve"> Time!CW$172</f>
        <v>184</v>
      </c>
      <c r="CX224" s="688">
        <f xml:space="preserve"> Time!CX$172</f>
        <v>181</v>
      </c>
      <c r="CY224" s="688">
        <f xml:space="preserve"> Time!CY$172</f>
        <v>184</v>
      </c>
      <c r="CZ224" s="688">
        <f xml:space="preserve"> Time!CZ$172</f>
        <v>182</v>
      </c>
      <c r="DA224" s="688">
        <f xml:space="preserve"> Time!DA$172</f>
        <v>184</v>
      </c>
      <c r="DB224" s="688">
        <f xml:space="preserve"> Time!DB$172</f>
        <v>181</v>
      </c>
      <c r="DC224" s="688">
        <f xml:space="preserve"> Time!DC$172</f>
        <v>184</v>
      </c>
      <c r="DD224" s="688">
        <f xml:space="preserve"> Time!DD$172</f>
        <v>181</v>
      </c>
      <c r="DE224" s="688">
        <f xml:space="preserve"> Time!DE$172</f>
        <v>184</v>
      </c>
      <c r="DF224" s="688">
        <f xml:space="preserve"> Time!DF$172</f>
        <v>181</v>
      </c>
      <c r="DG224" s="688">
        <f xml:space="preserve"> Time!DG$172</f>
        <v>184</v>
      </c>
      <c r="DH224" s="688">
        <f xml:space="preserve"> Time!DH$172</f>
        <v>182</v>
      </c>
      <c r="DI224" s="688">
        <f xml:space="preserve"> Time!DI$172</f>
        <v>184</v>
      </c>
      <c r="DJ224" s="688">
        <f xml:space="preserve"> Time!DJ$172</f>
        <v>181</v>
      </c>
      <c r="DK224" s="688">
        <f xml:space="preserve"> Time!DK$172</f>
        <v>184</v>
      </c>
      <c r="DL224" s="688">
        <f xml:space="preserve"> Time!DL$172</f>
        <v>181</v>
      </c>
      <c r="DM224" s="688">
        <f xml:space="preserve"> Time!DM$172</f>
        <v>184</v>
      </c>
      <c r="DN224" s="688">
        <f xml:space="preserve"> Time!DN$172</f>
        <v>181</v>
      </c>
      <c r="DO224" s="688">
        <f xml:space="preserve"> Time!DO$172</f>
        <v>184</v>
      </c>
      <c r="DP224" s="688">
        <f xml:space="preserve"> Time!DP$172</f>
        <v>182</v>
      </c>
      <c r="DQ224" s="688">
        <f xml:space="preserve"> Time!DQ$172</f>
        <v>184</v>
      </c>
      <c r="DR224" s="688">
        <f xml:space="preserve"> Time!DR$172</f>
        <v>181</v>
      </c>
      <c r="DS224" s="688">
        <f xml:space="preserve"> Time!DS$172</f>
        <v>184</v>
      </c>
      <c r="DT224" s="688">
        <f xml:space="preserve"> Time!DT$172</f>
        <v>181</v>
      </c>
      <c r="DU224" s="688">
        <f xml:space="preserve"> Time!DU$172</f>
        <v>184</v>
      </c>
      <c r="DV224" s="688">
        <f xml:space="preserve"> Time!DV$172</f>
        <v>181</v>
      </c>
      <c r="DW224" s="688">
        <f xml:space="preserve"> Time!DW$172</f>
        <v>184</v>
      </c>
      <c r="DX224" s="688">
        <f xml:space="preserve"> Time!DX$172</f>
        <v>182</v>
      </c>
      <c r="DY224" s="688">
        <f xml:space="preserve"> Time!DY$172</f>
        <v>184</v>
      </c>
      <c r="DZ224" s="688">
        <f xml:space="preserve"> Time!DZ$172</f>
        <v>181</v>
      </c>
      <c r="EA224" s="688">
        <f xml:space="preserve"> Time!EA$172</f>
        <v>184</v>
      </c>
      <c r="EB224" s="688">
        <f xml:space="preserve"> Time!EB$172</f>
        <v>181</v>
      </c>
      <c r="EC224" s="688">
        <f xml:space="preserve"> Time!EC$172</f>
        <v>184</v>
      </c>
      <c r="ED224" s="688">
        <f xml:space="preserve"> Time!ED$172</f>
        <v>181</v>
      </c>
      <c r="EE224" s="688">
        <f xml:space="preserve"> Time!EE$172</f>
        <v>184</v>
      </c>
      <c r="EF224" s="688">
        <f xml:space="preserve"> Time!EF$172</f>
        <v>182</v>
      </c>
      <c r="EG224" s="688">
        <f xml:space="preserve"> Time!EG$172</f>
        <v>184</v>
      </c>
      <c r="EH224" s="688">
        <f xml:space="preserve"> Time!EH$172</f>
        <v>181</v>
      </c>
      <c r="EI224" s="688">
        <f xml:space="preserve"> Time!EI$172</f>
        <v>184</v>
      </c>
      <c r="EJ224" s="688">
        <f xml:space="preserve"> Time!EJ$172</f>
        <v>181</v>
      </c>
      <c r="EK224" s="688">
        <f xml:space="preserve"> Time!EK$172</f>
        <v>184</v>
      </c>
      <c r="EL224" s="688">
        <f xml:space="preserve"> Time!EL$172</f>
        <v>181</v>
      </c>
      <c r="EM224" s="688">
        <f xml:space="preserve"> Time!EM$172</f>
        <v>184</v>
      </c>
      <c r="EN224" s="688">
        <f xml:space="preserve"> Time!EN$172</f>
        <v>182</v>
      </c>
      <c r="EO224" s="688">
        <f xml:space="preserve"> Time!EO$172</f>
        <v>184</v>
      </c>
      <c r="EP224" s="688">
        <f xml:space="preserve"> Time!EP$172</f>
        <v>181</v>
      </c>
      <c r="EQ224" s="688">
        <f xml:space="preserve"> Time!EQ$172</f>
        <v>184</v>
      </c>
      <c r="ER224" s="688">
        <f xml:space="preserve"> Time!ER$172</f>
        <v>181</v>
      </c>
      <c r="ES224" s="688">
        <f xml:space="preserve"> Time!ES$172</f>
        <v>184</v>
      </c>
      <c r="ET224" s="688">
        <f xml:space="preserve"> Time!ET$172</f>
        <v>181</v>
      </c>
      <c r="EU224" s="688">
        <f xml:space="preserve"> Time!EU$172</f>
        <v>184</v>
      </c>
      <c r="EV224" s="688">
        <f xml:space="preserve"> Time!EV$172</f>
        <v>182</v>
      </c>
      <c r="EW224" s="688">
        <f xml:space="preserve"> Time!EW$172</f>
        <v>184</v>
      </c>
      <c r="EX224" s="688">
        <f xml:space="preserve"> Time!EX$172</f>
        <v>181</v>
      </c>
      <c r="EY224" s="688">
        <f xml:space="preserve"> Time!EY$172</f>
        <v>184</v>
      </c>
      <c r="EZ224" s="688">
        <f xml:space="preserve"> Time!EZ$172</f>
        <v>181</v>
      </c>
      <c r="FA224" s="688">
        <f xml:space="preserve"> Time!FA$172</f>
        <v>184</v>
      </c>
      <c r="FB224" s="688">
        <f xml:space="preserve"> Time!FB$172</f>
        <v>181</v>
      </c>
      <c r="FC224" s="688">
        <f xml:space="preserve"> Time!FC$172</f>
        <v>184</v>
      </c>
      <c r="FD224" s="688">
        <f xml:space="preserve"> Time!FD$172</f>
        <v>182</v>
      </c>
      <c r="FE224" s="688">
        <f xml:space="preserve"> Time!FE$172</f>
        <v>184</v>
      </c>
      <c r="FF224" s="688">
        <f xml:space="preserve"> Time!FF$172</f>
        <v>181</v>
      </c>
      <c r="FG224" s="688">
        <f xml:space="preserve"> Time!FG$172</f>
        <v>184</v>
      </c>
      <c r="FH224" s="688">
        <f xml:space="preserve"> Time!FH$172</f>
        <v>181</v>
      </c>
      <c r="FI224" s="688">
        <f xml:space="preserve"> Time!FI$172</f>
        <v>184</v>
      </c>
      <c r="FJ224" s="688">
        <f xml:space="preserve"> Time!FJ$172</f>
        <v>181</v>
      </c>
      <c r="FK224" s="688">
        <f xml:space="preserve"> Time!FK$172</f>
        <v>184</v>
      </c>
      <c r="FL224" s="688">
        <f xml:space="preserve"> Time!FL$172</f>
        <v>181</v>
      </c>
      <c r="FM224" s="688">
        <f xml:space="preserve"> Time!FM$172</f>
        <v>184</v>
      </c>
      <c r="FN224" s="688">
        <f xml:space="preserve"> Time!FN$172</f>
        <v>181</v>
      </c>
      <c r="FO224" s="688">
        <f xml:space="preserve"> Time!FO$172</f>
        <v>184</v>
      </c>
      <c r="FP224" s="688">
        <f xml:space="preserve"> Time!FP$172</f>
        <v>181</v>
      </c>
      <c r="FQ224" s="688">
        <f xml:space="preserve"> Time!FQ$172</f>
        <v>184</v>
      </c>
      <c r="FR224" s="688">
        <f xml:space="preserve"> Time!FR$172</f>
        <v>181</v>
      </c>
      <c r="FS224" s="688">
        <f xml:space="preserve"> Time!FS$172</f>
        <v>184</v>
      </c>
      <c r="FT224" s="688">
        <f xml:space="preserve"> Time!FT$172</f>
        <v>182</v>
      </c>
      <c r="FU224" s="688">
        <f xml:space="preserve"> Time!FU$172</f>
        <v>184</v>
      </c>
      <c r="FV224" s="688">
        <f xml:space="preserve"> Time!FV$172</f>
        <v>181</v>
      </c>
      <c r="FW224" s="688">
        <f xml:space="preserve"> Time!FW$172</f>
        <v>184</v>
      </c>
      <c r="FX224" s="688">
        <f xml:space="preserve"> Time!FX$172</f>
        <v>181</v>
      </c>
      <c r="FY224" s="688">
        <f xml:space="preserve"> Time!FY$172</f>
        <v>184</v>
      </c>
      <c r="FZ224" s="688">
        <f xml:space="preserve"> Time!FZ$172</f>
        <v>181</v>
      </c>
      <c r="GA224" s="688">
        <f xml:space="preserve"> Time!GA$172</f>
        <v>184</v>
      </c>
      <c r="GB224" s="688">
        <f xml:space="preserve"> Time!GB$172</f>
        <v>182</v>
      </c>
      <c r="GC224" s="688">
        <f xml:space="preserve"> Time!GC$172</f>
        <v>184</v>
      </c>
      <c r="GD224" s="688">
        <f xml:space="preserve"> Time!GD$172</f>
        <v>181</v>
      </c>
      <c r="GE224" s="688">
        <f xml:space="preserve"> Time!GE$172</f>
        <v>184</v>
      </c>
      <c r="GF224" s="688">
        <f xml:space="preserve"> Time!GF$172</f>
        <v>181</v>
      </c>
      <c r="GG224" s="688">
        <f xml:space="preserve"> Time!GG$172</f>
        <v>184</v>
      </c>
      <c r="GH224" s="688">
        <f xml:space="preserve"> Time!GH$172</f>
        <v>181</v>
      </c>
      <c r="GI224" s="688">
        <f xml:space="preserve"> Time!GI$172</f>
        <v>184</v>
      </c>
      <c r="GJ224" s="688">
        <f xml:space="preserve"> Time!GJ$172</f>
        <v>182</v>
      </c>
    </row>
    <row r="225" spans="1:192" s="687" customFormat="1" ht="13" customHeight="1" x14ac:dyDescent="0.25">
      <c r="A225" s="664"/>
      <c r="B225" s="664"/>
      <c r="C225" s="664"/>
      <c r="D225" s="664"/>
      <c r="E225" s="688" t="str">
        <f xml:space="preserve"> Time!E$108</f>
        <v>Operating period flag</v>
      </c>
      <c r="F225" s="688">
        <f xml:space="preserve"> Time!F$108</f>
        <v>0</v>
      </c>
      <c r="G225" s="688" t="str">
        <f xml:space="preserve"> Time!G$108</f>
        <v>flag</v>
      </c>
      <c r="H225" s="688">
        <f xml:space="preserve"> Time!H$108</f>
        <v>40</v>
      </c>
      <c r="I225" s="688">
        <f xml:space="preserve"> Time!I$108</f>
        <v>0</v>
      </c>
      <c r="J225" s="688">
        <f xml:space="preserve"> Time!J$108</f>
        <v>0</v>
      </c>
      <c r="K225" s="688">
        <f xml:space="preserve"> Time!K$108</f>
        <v>0</v>
      </c>
      <c r="L225" s="688">
        <f xml:space="preserve"> Time!L$108</f>
        <v>0</v>
      </c>
      <c r="M225" s="688">
        <f xml:space="preserve"> Time!M$108</f>
        <v>0</v>
      </c>
      <c r="N225" s="688">
        <f xml:space="preserve"> Time!N$108</f>
        <v>0</v>
      </c>
      <c r="O225" s="688">
        <f xml:space="preserve"> Time!O$108</f>
        <v>0</v>
      </c>
      <c r="P225" s="688">
        <f xml:space="preserve"> Time!P$108</f>
        <v>0</v>
      </c>
      <c r="Q225" s="688">
        <f xml:space="preserve"> Time!Q$108</f>
        <v>1</v>
      </c>
      <c r="R225" s="688">
        <f xml:space="preserve"> Time!R$108</f>
        <v>1</v>
      </c>
      <c r="S225" s="688">
        <f xml:space="preserve"> Time!S$108</f>
        <v>1</v>
      </c>
      <c r="T225" s="688">
        <f xml:space="preserve"> Time!T$108</f>
        <v>1</v>
      </c>
      <c r="U225" s="688">
        <f xml:space="preserve"> Time!U$108</f>
        <v>1</v>
      </c>
      <c r="V225" s="688">
        <f xml:space="preserve"> Time!V$108</f>
        <v>1</v>
      </c>
      <c r="W225" s="688">
        <f xml:space="preserve"> Time!W$108</f>
        <v>1</v>
      </c>
      <c r="X225" s="688">
        <f xml:space="preserve"> Time!X$108</f>
        <v>1</v>
      </c>
      <c r="Y225" s="688">
        <f xml:space="preserve"> Time!Y$108</f>
        <v>1</v>
      </c>
      <c r="Z225" s="688">
        <f xml:space="preserve"> Time!Z$108</f>
        <v>1</v>
      </c>
      <c r="AA225" s="688">
        <f xml:space="preserve"> Time!AA$108</f>
        <v>1</v>
      </c>
      <c r="AB225" s="688">
        <f xml:space="preserve"> Time!AB$108</f>
        <v>1</v>
      </c>
      <c r="AC225" s="688">
        <f xml:space="preserve"> Time!AC$108</f>
        <v>1</v>
      </c>
      <c r="AD225" s="688">
        <f xml:space="preserve"> Time!AD$108</f>
        <v>1</v>
      </c>
      <c r="AE225" s="688">
        <f xml:space="preserve"> Time!AE$108</f>
        <v>1</v>
      </c>
      <c r="AF225" s="688">
        <f xml:space="preserve"> Time!AF$108</f>
        <v>1</v>
      </c>
      <c r="AG225" s="688">
        <f xml:space="preserve"> Time!AG$108</f>
        <v>1</v>
      </c>
      <c r="AH225" s="688">
        <f xml:space="preserve"> Time!AH$108</f>
        <v>1</v>
      </c>
      <c r="AI225" s="688">
        <f xml:space="preserve"> Time!AI$108</f>
        <v>1</v>
      </c>
      <c r="AJ225" s="688">
        <f xml:space="preserve"> Time!AJ$108</f>
        <v>1</v>
      </c>
      <c r="AK225" s="688">
        <f xml:space="preserve"> Time!AK$108</f>
        <v>1</v>
      </c>
      <c r="AL225" s="688">
        <f xml:space="preserve"> Time!AL$108</f>
        <v>1</v>
      </c>
      <c r="AM225" s="688">
        <f xml:space="preserve"> Time!AM$108</f>
        <v>1</v>
      </c>
      <c r="AN225" s="688">
        <f xml:space="preserve"> Time!AN$108</f>
        <v>1</v>
      </c>
      <c r="AO225" s="688">
        <f xml:space="preserve"> Time!AO$108</f>
        <v>1</v>
      </c>
      <c r="AP225" s="688">
        <f xml:space="preserve"> Time!AP$108</f>
        <v>1</v>
      </c>
      <c r="AQ225" s="688">
        <f xml:space="preserve"> Time!AQ$108</f>
        <v>1</v>
      </c>
      <c r="AR225" s="688">
        <f xml:space="preserve"> Time!AR$108</f>
        <v>1</v>
      </c>
      <c r="AS225" s="688">
        <f xml:space="preserve"> Time!AS$108</f>
        <v>1</v>
      </c>
      <c r="AT225" s="688">
        <f xml:space="preserve"> Time!AT$108</f>
        <v>1</v>
      </c>
      <c r="AU225" s="688">
        <f xml:space="preserve"> Time!AU$108</f>
        <v>1</v>
      </c>
      <c r="AV225" s="688">
        <f xml:space="preserve"> Time!AV$108</f>
        <v>1</v>
      </c>
      <c r="AW225" s="688">
        <f xml:space="preserve"> Time!AW$108</f>
        <v>1</v>
      </c>
      <c r="AX225" s="688">
        <f xml:space="preserve"> Time!AX$108</f>
        <v>1</v>
      </c>
      <c r="AY225" s="688">
        <f xml:space="preserve"> Time!AY$108</f>
        <v>1</v>
      </c>
      <c r="AZ225" s="688">
        <f xml:space="preserve"> Time!AZ$108</f>
        <v>1</v>
      </c>
      <c r="BA225" s="688">
        <f xml:space="preserve"> Time!BA$108</f>
        <v>1</v>
      </c>
      <c r="BB225" s="688">
        <f xml:space="preserve"> Time!BB$108</f>
        <v>1</v>
      </c>
      <c r="BC225" s="688">
        <f xml:space="preserve"> Time!BC$108</f>
        <v>1</v>
      </c>
      <c r="BD225" s="688">
        <f xml:space="preserve"> Time!BD$108</f>
        <v>1</v>
      </c>
      <c r="BE225" s="688">
        <f xml:space="preserve"> Time!BE$108</f>
        <v>0</v>
      </c>
      <c r="BF225" s="688">
        <f xml:space="preserve"> Time!BF$108</f>
        <v>0</v>
      </c>
      <c r="BG225" s="688">
        <f xml:space="preserve"> Time!BG$108</f>
        <v>0</v>
      </c>
      <c r="BH225" s="688">
        <f xml:space="preserve"> Time!BH$108</f>
        <v>0</v>
      </c>
      <c r="BI225" s="688">
        <f xml:space="preserve"> Time!BI$108</f>
        <v>0</v>
      </c>
      <c r="BJ225" s="688">
        <f xml:space="preserve"> Time!BJ$108</f>
        <v>0</v>
      </c>
      <c r="BK225" s="688">
        <f xml:space="preserve"> Time!BK$108</f>
        <v>0</v>
      </c>
      <c r="BL225" s="688">
        <f xml:space="preserve"> Time!BL$108</f>
        <v>0</v>
      </c>
      <c r="BM225" s="688">
        <f xml:space="preserve"> Time!BM$108</f>
        <v>0</v>
      </c>
      <c r="BN225" s="688">
        <f xml:space="preserve"> Time!BN$108</f>
        <v>0</v>
      </c>
      <c r="BO225" s="688">
        <f xml:space="preserve"> Time!BO$108</f>
        <v>0</v>
      </c>
      <c r="BP225" s="688">
        <f xml:space="preserve"> Time!BP$108</f>
        <v>0</v>
      </c>
      <c r="BQ225" s="688">
        <f xml:space="preserve"> Time!BQ$108</f>
        <v>0</v>
      </c>
      <c r="BR225" s="688">
        <f xml:space="preserve"> Time!BR$108</f>
        <v>0</v>
      </c>
      <c r="BS225" s="688">
        <f xml:space="preserve"> Time!BS$108</f>
        <v>0</v>
      </c>
      <c r="BT225" s="688">
        <f xml:space="preserve"> Time!BT$108</f>
        <v>0</v>
      </c>
      <c r="BU225" s="688">
        <f xml:space="preserve"> Time!BU$108</f>
        <v>0</v>
      </c>
      <c r="BV225" s="688">
        <f xml:space="preserve"> Time!BV$108</f>
        <v>0</v>
      </c>
      <c r="BW225" s="688">
        <f xml:space="preserve"> Time!BW$108</f>
        <v>0</v>
      </c>
      <c r="BX225" s="688">
        <f xml:space="preserve"> Time!BX$108</f>
        <v>0</v>
      </c>
      <c r="BY225" s="688">
        <f xml:space="preserve"> Time!BY$108</f>
        <v>0</v>
      </c>
      <c r="BZ225" s="688">
        <f xml:space="preserve"> Time!BZ$108</f>
        <v>0</v>
      </c>
      <c r="CA225" s="688">
        <f xml:space="preserve"> Time!CA$108</f>
        <v>0</v>
      </c>
      <c r="CB225" s="688">
        <f xml:space="preserve"> Time!CB$108</f>
        <v>0</v>
      </c>
      <c r="CC225" s="688">
        <f xml:space="preserve"> Time!CC$108</f>
        <v>0</v>
      </c>
      <c r="CD225" s="688">
        <f xml:space="preserve"> Time!CD$108</f>
        <v>0</v>
      </c>
      <c r="CE225" s="688">
        <f xml:space="preserve"> Time!CE$108</f>
        <v>0</v>
      </c>
      <c r="CF225" s="688">
        <f xml:space="preserve"> Time!CF$108</f>
        <v>0</v>
      </c>
      <c r="CG225" s="688">
        <f xml:space="preserve"> Time!CG$108</f>
        <v>0</v>
      </c>
      <c r="CH225" s="688">
        <f xml:space="preserve"> Time!CH$108</f>
        <v>0</v>
      </c>
      <c r="CI225" s="688">
        <f xml:space="preserve"> Time!CI$108</f>
        <v>0</v>
      </c>
      <c r="CJ225" s="688">
        <f xml:space="preserve"> Time!CJ$108</f>
        <v>0</v>
      </c>
      <c r="CK225" s="688">
        <f xml:space="preserve"> Time!CK$108</f>
        <v>0</v>
      </c>
      <c r="CL225" s="688">
        <f xml:space="preserve"> Time!CL$108</f>
        <v>0</v>
      </c>
      <c r="CM225" s="688">
        <f xml:space="preserve"> Time!CM$108</f>
        <v>0</v>
      </c>
      <c r="CN225" s="688">
        <f xml:space="preserve"> Time!CN$108</f>
        <v>0</v>
      </c>
      <c r="CO225" s="688">
        <f xml:space="preserve"> Time!CO$108</f>
        <v>0</v>
      </c>
      <c r="CP225" s="688">
        <f xml:space="preserve"> Time!CP$108</f>
        <v>0</v>
      </c>
      <c r="CQ225" s="688">
        <f xml:space="preserve"> Time!CQ$108</f>
        <v>0</v>
      </c>
      <c r="CR225" s="688">
        <f xml:space="preserve"> Time!CR$108</f>
        <v>0</v>
      </c>
      <c r="CS225" s="688">
        <f xml:space="preserve"> Time!CS$108</f>
        <v>0</v>
      </c>
      <c r="CT225" s="688">
        <f xml:space="preserve"> Time!CT$108</f>
        <v>0</v>
      </c>
      <c r="CU225" s="688">
        <f xml:space="preserve"> Time!CU$108</f>
        <v>0</v>
      </c>
      <c r="CV225" s="688">
        <f xml:space="preserve"> Time!CV$108</f>
        <v>0</v>
      </c>
      <c r="CW225" s="688">
        <f xml:space="preserve"> Time!CW$108</f>
        <v>0</v>
      </c>
      <c r="CX225" s="688">
        <f xml:space="preserve"> Time!CX$108</f>
        <v>0</v>
      </c>
      <c r="CY225" s="688">
        <f xml:space="preserve"> Time!CY$108</f>
        <v>0</v>
      </c>
      <c r="CZ225" s="688">
        <f xml:space="preserve"> Time!CZ$108</f>
        <v>0</v>
      </c>
      <c r="DA225" s="688">
        <f xml:space="preserve"> Time!DA$108</f>
        <v>0</v>
      </c>
      <c r="DB225" s="688">
        <f xml:space="preserve"> Time!DB$108</f>
        <v>0</v>
      </c>
      <c r="DC225" s="688">
        <f xml:space="preserve"> Time!DC$108</f>
        <v>0</v>
      </c>
      <c r="DD225" s="688">
        <f xml:space="preserve"> Time!DD$108</f>
        <v>0</v>
      </c>
      <c r="DE225" s="688">
        <f xml:space="preserve"> Time!DE$108</f>
        <v>0</v>
      </c>
      <c r="DF225" s="688">
        <f xml:space="preserve"> Time!DF$108</f>
        <v>0</v>
      </c>
      <c r="DG225" s="688">
        <f xml:space="preserve"> Time!DG$108</f>
        <v>0</v>
      </c>
      <c r="DH225" s="688">
        <f xml:space="preserve"> Time!DH$108</f>
        <v>0</v>
      </c>
      <c r="DI225" s="688">
        <f xml:space="preserve"> Time!DI$108</f>
        <v>0</v>
      </c>
      <c r="DJ225" s="688">
        <f xml:space="preserve"> Time!DJ$108</f>
        <v>0</v>
      </c>
      <c r="DK225" s="688">
        <f xml:space="preserve"> Time!DK$108</f>
        <v>0</v>
      </c>
      <c r="DL225" s="688">
        <f xml:space="preserve"> Time!DL$108</f>
        <v>0</v>
      </c>
      <c r="DM225" s="688">
        <f xml:space="preserve"> Time!DM$108</f>
        <v>0</v>
      </c>
      <c r="DN225" s="688">
        <f xml:space="preserve"> Time!DN$108</f>
        <v>0</v>
      </c>
      <c r="DO225" s="688">
        <f xml:space="preserve"> Time!DO$108</f>
        <v>0</v>
      </c>
      <c r="DP225" s="688">
        <f xml:space="preserve"> Time!DP$108</f>
        <v>0</v>
      </c>
      <c r="DQ225" s="688">
        <f xml:space="preserve"> Time!DQ$108</f>
        <v>0</v>
      </c>
      <c r="DR225" s="688">
        <f xml:space="preserve"> Time!DR$108</f>
        <v>0</v>
      </c>
      <c r="DS225" s="688">
        <f xml:space="preserve"> Time!DS$108</f>
        <v>0</v>
      </c>
      <c r="DT225" s="688">
        <f xml:space="preserve"> Time!DT$108</f>
        <v>0</v>
      </c>
      <c r="DU225" s="688">
        <f xml:space="preserve"> Time!DU$108</f>
        <v>0</v>
      </c>
      <c r="DV225" s="688">
        <f xml:space="preserve"> Time!DV$108</f>
        <v>0</v>
      </c>
      <c r="DW225" s="688">
        <f xml:space="preserve"> Time!DW$108</f>
        <v>0</v>
      </c>
      <c r="DX225" s="688">
        <f xml:space="preserve"> Time!DX$108</f>
        <v>0</v>
      </c>
      <c r="DY225" s="688">
        <f xml:space="preserve"> Time!DY$108</f>
        <v>0</v>
      </c>
      <c r="DZ225" s="688">
        <f xml:space="preserve"> Time!DZ$108</f>
        <v>0</v>
      </c>
      <c r="EA225" s="688">
        <f xml:space="preserve"> Time!EA$108</f>
        <v>0</v>
      </c>
      <c r="EB225" s="688">
        <f xml:space="preserve"> Time!EB$108</f>
        <v>0</v>
      </c>
      <c r="EC225" s="688">
        <f xml:space="preserve"> Time!EC$108</f>
        <v>0</v>
      </c>
      <c r="ED225" s="688">
        <f xml:space="preserve"> Time!ED$108</f>
        <v>0</v>
      </c>
      <c r="EE225" s="688">
        <f xml:space="preserve"> Time!EE$108</f>
        <v>0</v>
      </c>
      <c r="EF225" s="688">
        <f xml:space="preserve"> Time!EF$108</f>
        <v>0</v>
      </c>
      <c r="EG225" s="688">
        <f xml:space="preserve"> Time!EG$108</f>
        <v>0</v>
      </c>
      <c r="EH225" s="688">
        <f xml:space="preserve"> Time!EH$108</f>
        <v>0</v>
      </c>
      <c r="EI225" s="688">
        <f xml:space="preserve"> Time!EI$108</f>
        <v>0</v>
      </c>
      <c r="EJ225" s="688">
        <f xml:space="preserve"> Time!EJ$108</f>
        <v>0</v>
      </c>
      <c r="EK225" s="688">
        <f xml:space="preserve"> Time!EK$108</f>
        <v>0</v>
      </c>
      <c r="EL225" s="688">
        <f xml:space="preserve"> Time!EL$108</f>
        <v>0</v>
      </c>
      <c r="EM225" s="688">
        <f xml:space="preserve"> Time!EM$108</f>
        <v>0</v>
      </c>
      <c r="EN225" s="688">
        <f xml:space="preserve"> Time!EN$108</f>
        <v>0</v>
      </c>
      <c r="EO225" s="688">
        <f xml:space="preserve"> Time!EO$108</f>
        <v>0</v>
      </c>
      <c r="EP225" s="688">
        <f xml:space="preserve"> Time!EP$108</f>
        <v>0</v>
      </c>
      <c r="EQ225" s="688">
        <f xml:space="preserve"> Time!EQ$108</f>
        <v>0</v>
      </c>
      <c r="ER225" s="688">
        <f xml:space="preserve"> Time!ER$108</f>
        <v>0</v>
      </c>
      <c r="ES225" s="688">
        <f xml:space="preserve"> Time!ES$108</f>
        <v>0</v>
      </c>
      <c r="ET225" s="688">
        <f xml:space="preserve"> Time!ET$108</f>
        <v>0</v>
      </c>
      <c r="EU225" s="688">
        <f xml:space="preserve"> Time!EU$108</f>
        <v>0</v>
      </c>
      <c r="EV225" s="688">
        <f xml:space="preserve"> Time!EV$108</f>
        <v>0</v>
      </c>
      <c r="EW225" s="688">
        <f xml:space="preserve"> Time!EW$108</f>
        <v>0</v>
      </c>
      <c r="EX225" s="688">
        <f xml:space="preserve"> Time!EX$108</f>
        <v>0</v>
      </c>
      <c r="EY225" s="688">
        <f xml:space="preserve"> Time!EY$108</f>
        <v>0</v>
      </c>
      <c r="EZ225" s="688">
        <f xml:space="preserve"> Time!EZ$108</f>
        <v>0</v>
      </c>
      <c r="FA225" s="688">
        <f xml:space="preserve"> Time!FA$108</f>
        <v>0</v>
      </c>
      <c r="FB225" s="688">
        <f xml:space="preserve"> Time!FB$108</f>
        <v>0</v>
      </c>
      <c r="FC225" s="688">
        <f xml:space="preserve"> Time!FC$108</f>
        <v>0</v>
      </c>
      <c r="FD225" s="688">
        <f xml:space="preserve"> Time!FD$108</f>
        <v>0</v>
      </c>
      <c r="FE225" s="688">
        <f xml:space="preserve"> Time!FE$108</f>
        <v>0</v>
      </c>
      <c r="FF225" s="688">
        <f xml:space="preserve"> Time!FF$108</f>
        <v>0</v>
      </c>
      <c r="FG225" s="688">
        <f xml:space="preserve"> Time!FG$108</f>
        <v>0</v>
      </c>
      <c r="FH225" s="688">
        <f xml:space="preserve"> Time!FH$108</f>
        <v>0</v>
      </c>
      <c r="FI225" s="688">
        <f xml:space="preserve"> Time!FI$108</f>
        <v>0</v>
      </c>
      <c r="FJ225" s="688">
        <f xml:space="preserve"> Time!FJ$108</f>
        <v>0</v>
      </c>
      <c r="FK225" s="688">
        <f xml:space="preserve"> Time!FK$108</f>
        <v>0</v>
      </c>
      <c r="FL225" s="688">
        <f xml:space="preserve"> Time!FL$108</f>
        <v>0</v>
      </c>
      <c r="FM225" s="688">
        <f xml:space="preserve"> Time!FM$108</f>
        <v>0</v>
      </c>
      <c r="FN225" s="688">
        <f xml:space="preserve"> Time!FN$108</f>
        <v>0</v>
      </c>
      <c r="FO225" s="688">
        <f xml:space="preserve"> Time!FO$108</f>
        <v>0</v>
      </c>
      <c r="FP225" s="688">
        <f xml:space="preserve"> Time!FP$108</f>
        <v>0</v>
      </c>
      <c r="FQ225" s="688">
        <f xml:space="preserve"> Time!FQ$108</f>
        <v>0</v>
      </c>
      <c r="FR225" s="688">
        <f xml:space="preserve"> Time!FR$108</f>
        <v>0</v>
      </c>
      <c r="FS225" s="688">
        <f xml:space="preserve"> Time!FS$108</f>
        <v>0</v>
      </c>
      <c r="FT225" s="688">
        <f xml:space="preserve"> Time!FT$108</f>
        <v>0</v>
      </c>
      <c r="FU225" s="688">
        <f xml:space="preserve"> Time!FU$108</f>
        <v>0</v>
      </c>
      <c r="FV225" s="688">
        <f xml:space="preserve"> Time!FV$108</f>
        <v>0</v>
      </c>
      <c r="FW225" s="688">
        <f xml:space="preserve"> Time!FW$108</f>
        <v>0</v>
      </c>
      <c r="FX225" s="688">
        <f xml:space="preserve"> Time!FX$108</f>
        <v>0</v>
      </c>
      <c r="FY225" s="688">
        <f xml:space="preserve"> Time!FY$108</f>
        <v>0</v>
      </c>
      <c r="FZ225" s="688">
        <f xml:space="preserve"> Time!FZ$108</f>
        <v>0</v>
      </c>
      <c r="GA225" s="688">
        <f xml:space="preserve"> Time!GA$108</f>
        <v>0</v>
      </c>
      <c r="GB225" s="688">
        <f xml:space="preserve"> Time!GB$108</f>
        <v>0</v>
      </c>
      <c r="GC225" s="688">
        <f xml:space="preserve"> Time!GC$108</f>
        <v>0</v>
      </c>
      <c r="GD225" s="688">
        <f xml:space="preserve"> Time!GD$108</f>
        <v>0</v>
      </c>
      <c r="GE225" s="688">
        <f xml:space="preserve"> Time!GE$108</f>
        <v>0</v>
      </c>
      <c r="GF225" s="688">
        <f xml:space="preserve"> Time!GF$108</f>
        <v>0</v>
      </c>
      <c r="GG225" s="688">
        <f xml:space="preserve"> Time!GG$108</f>
        <v>0</v>
      </c>
      <c r="GH225" s="688">
        <f xml:space="preserve"> Time!GH$108</f>
        <v>0</v>
      </c>
      <c r="GI225" s="688">
        <f xml:space="preserve"> Time!GI$108</f>
        <v>0</v>
      </c>
      <c r="GJ225" s="688">
        <f xml:space="preserve"> Time!GJ$108</f>
        <v>0</v>
      </c>
    </row>
    <row r="226" spans="1:192" s="647" customFormat="1" ht="13" customHeight="1" x14ac:dyDescent="0.25">
      <c r="A226" s="526"/>
      <c r="B226" s="526"/>
      <c r="C226" s="526"/>
      <c r="D226" s="526"/>
      <c r="E226" s="289" t="s">
        <v>581</v>
      </c>
      <c r="F226"/>
      <c r="G226" s="289" t="s">
        <v>104</v>
      </c>
      <c r="H226"/>
      <c r="I226"/>
      <c r="J226" s="289">
        <f t="shared" ref="J226:AO226" si="863" xml:space="preserve"> ($F221 + J223) / $F222 * J224 * J225</f>
        <v>0</v>
      </c>
      <c r="K226" s="289">
        <f t="shared" si="863"/>
        <v>0</v>
      </c>
      <c r="L226" s="289">
        <f t="shared" si="863"/>
        <v>0</v>
      </c>
      <c r="M226" s="289">
        <f t="shared" si="863"/>
        <v>0</v>
      </c>
      <c r="N226" s="289">
        <f t="shared" si="863"/>
        <v>0</v>
      </c>
      <c r="O226" s="289">
        <f t="shared" si="863"/>
        <v>0</v>
      </c>
      <c r="P226" s="289">
        <f t="shared" si="863"/>
        <v>0</v>
      </c>
      <c r="Q226" s="289">
        <f t="shared" si="863"/>
        <v>2.3221822222222223E-2</v>
      </c>
      <c r="R226" s="289">
        <f t="shared" si="863"/>
        <v>2.2879405555555555E-2</v>
      </c>
      <c r="S226" s="289">
        <f t="shared" si="863"/>
        <v>2.3290822222222226E-2</v>
      </c>
      <c r="T226" s="289">
        <f t="shared" si="863"/>
        <v>2.2936722222222226E-2</v>
      </c>
      <c r="U226" s="289">
        <f t="shared" si="863"/>
        <v>2.3340400000000004E-2</v>
      </c>
      <c r="V226" s="289">
        <f t="shared" si="863"/>
        <v>2.2986497222222225E-2</v>
      </c>
      <c r="W226" s="289">
        <f t="shared" si="863"/>
        <v>2.3386911111111113E-2</v>
      </c>
      <c r="X226" s="289">
        <f t="shared" si="863"/>
        <v>2.3151916666666668E-2</v>
      </c>
      <c r="Y226" s="289">
        <f t="shared" si="863"/>
        <v>2.3434444444444442E-2</v>
      </c>
      <c r="Z226" s="289">
        <f t="shared" si="863"/>
        <v>2.3071466666666669E-2</v>
      </c>
      <c r="AA226" s="289">
        <f t="shared" si="863"/>
        <v>2.3487600000000001E-2</v>
      </c>
      <c r="AB226" s="289">
        <f t="shared" si="863"/>
        <v>2.313984444444445E-2</v>
      </c>
      <c r="AC226" s="289">
        <f t="shared" si="863"/>
        <v>2.3557622222222227E-2</v>
      </c>
      <c r="AD226" s="289">
        <f t="shared" si="863"/>
        <v>2.3195150000000005E-2</v>
      </c>
      <c r="AE226" s="289">
        <f t="shared" si="863"/>
        <v>2.3615888888888891E-2</v>
      </c>
      <c r="AF226" s="289">
        <f t="shared" si="863"/>
        <v>2.3396605555555564E-2</v>
      </c>
      <c r="AG226" s="289">
        <f t="shared" si="863"/>
        <v>2.3672622222222228E-2</v>
      </c>
      <c r="AH226" s="289">
        <f t="shared" si="863"/>
        <v>2.3312297222222222E-2</v>
      </c>
      <c r="AI226" s="289">
        <f t="shared" si="863"/>
        <v>2.3726288888888891E-2</v>
      </c>
      <c r="AJ226" s="289">
        <f t="shared" si="863"/>
        <v>2.3364083333333341E-2</v>
      </c>
      <c r="AK226" s="289">
        <f t="shared" si="863"/>
        <v>2.3774844444444446E-2</v>
      </c>
      <c r="AL226" s="289">
        <f t="shared" si="863"/>
        <v>2.3414361111111115E-2</v>
      </c>
      <c r="AM226" s="289">
        <f t="shared" si="863"/>
        <v>2.3837711111111114E-2</v>
      </c>
      <c r="AN226" s="289">
        <f t="shared" si="863"/>
        <v>2.3613994444444449E-2</v>
      </c>
      <c r="AO226" s="289">
        <f t="shared" si="863"/>
        <v>2.3905688888888891E-2</v>
      </c>
      <c r="AP226" s="289">
        <f t="shared" ref="AP226:BD226" si="864" xml:space="preserve"> ($F221 + AP223) / $F222 * AP224 * AP225</f>
        <v>2.3536536111111114E-2</v>
      </c>
      <c r="AQ226" s="289">
        <f t="shared" si="864"/>
        <v>2.3949644444444453E-2</v>
      </c>
      <c r="AR226" s="289">
        <f t="shared" si="864"/>
        <v>2.3586813888888891E-2</v>
      </c>
      <c r="AS226" s="289">
        <f t="shared" si="864"/>
        <v>2.4015066666666668E-2</v>
      </c>
      <c r="AT226" s="289">
        <f t="shared" si="864"/>
        <v>2.365116944444445E-2</v>
      </c>
      <c r="AU226" s="289">
        <f t="shared" si="864"/>
        <v>2.4067711111111115E-2</v>
      </c>
      <c r="AV226" s="289">
        <f t="shared" si="864"/>
        <v>2.3835933333333337E-2</v>
      </c>
      <c r="AW226" s="289">
        <f t="shared" si="864"/>
        <v>2.4132622222222223E-2</v>
      </c>
      <c r="AX226" s="289">
        <f t="shared" si="864"/>
        <v>2.377233888888889E-2</v>
      </c>
      <c r="AY226" s="289">
        <f t="shared" si="864"/>
        <v>2.4201622222222222E-2</v>
      </c>
      <c r="AZ226" s="289">
        <f t="shared" si="864"/>
        <v>2.3836191666666673E-2</v>
      </c>
      <c r="BA226" s="289">
        <f t="shared" si="864"/>
        <v>2.4249666666666666E-2</v>
      </c>
      <c r="BB226" s="289">
        <f t="shared" si="864"/>
        <v>2.3876413888888889E-2</v>
      </c>
      <c r="BC226" s="289">
        <f t="shared" si="864"/>
        <v>2.4295666666666674E-2</v>
      </c>
      <c r="BD226" s="289">
        <f t="shared" si="864"/>
        <v>2.4067983333333334E-2</v>
      </c>
      <c r="BE226" s="289">
        <f t="shared" ref="BE226:DP226" si="865" xml:space="preserve"> ($F221 + BE223) / $F222 * BE224 * BE225</f>
        <v>0</v>
      </c>
      <c r="BF226" s="289">
        <f t="shared" si="865"/>
        <v>0</v>
      </c>
      <c r="BG226" s="289">
        <f t="shared" si="865"/>
        <v>0</v>
      </c>
      <c r="BH226" s="289">
        <f t="shared" si="865"/>
        <v>0</v>
      </c>
      <c r="BI226" s="289">
        <f t="shared" si="865"/>
        <v>0</v>
      </c>
      <c r="BJ226" s="289">
        <f t="shared" si="865"/>
        <v>0</v>
      </c>
      <c r="BK226" s="289">
        <f t="shared" si="865"/>
        <v>0</v>
      </c>
      <c r="BL226" s="289">
        <f t="shared" si="865"/>
        <v>0</v>
      </c>
      <c r="BM226" s="289">
        <f t="shared" si="865"/>
        <v>0</v>
      </c>
      <c r="BN226" s="289">
        <f t="shared" si="865"/>
        <v>0</v>
      </c>
      <c r="BO226" s="289">
        <f t="shared" si="865"/>
        <v>0</v>
      </c>
      <c r="BP226" s="289">
        <f t="shared" si="865"/>
        <v>0</v>
      </c>
      <c r="BQ226" s="289">
        <f t="shared" si="865"/>
        <v>0</v>
      </c>
      <c r="BR226" s="289">
        <f t="shared" si="865"/>
        <v>0</v>
      </c>
      <c r="BS226" s="289">
        <f t="shared" si="865"/>
        <v>0</v>
      </c>
      <c r="BT226" s="289">
        <f t="shared" si="865"/>
        <v>0</v>
      </c>
      <c r="BU226" s="289">
        <f t="shared" si="865"/>
        <v>0</v>
      </c>
      <c r="BV226" s="289">
        <f t="shared" si="865"/>
        <v>0</v>
      </c>
      <c r="BW226" s="289">
        <f t="shared" si="865"/>
        <v>0</v>
      </c>
      <c r="BX226" s="289">
        <f t="shared" si="865"/>
        <v>0</v>
      </c>
      <c r="BY226" s="289">
        <f t="shared" si="865"/>
        <v>0</v>
      </c>
      <c r="BZ226" s="289">
        <f t="shared" si="865"/>
        <v>0</v>
      </c>
      <c r="CA226" s="289">
        <f t="shared" si="865"/>
        <v>0</v>
      </c>
      <c r="CB226" s="289">
        <f t="shared" si="865"/>
        <v>0</v>
      </c>
      <c r="CC226" s="289">
        <f t="shared" si="865"/>
        <v>0</v>
      </c>
      <c r="CD226" s="289">
        <f t="shared" si="865"/>
        <v>0</v>
      </c>
      <c r="CE226" s="289">
        <f t="shared" si="865"/>
        <v>0</v>
      </c>
      <c r="CF226" s="289">
        <f t="shared" si="865"/>
        <v>0</v>
      </c>
      <c r="CG226" s="289">
        <f t="shared" si="865"/>
        <v>0</v>
      </c>
      <c r="CH226" s="289">
        <f t="shared" si="865"/>
        <v>0</v>
      </c>
      <c r="CI226" s="289">
        <f t="shared" si="865"/>
        <v>0</v>
      </c>
      <c r="CJ226" s="289">
        <f t="shared" si="865"/>
        <v>0</v>
      </c>
      <c r="CK226" s="289">
        <f t="shared" si="865"/>
        <v>0</v>
      </c>
      <c r="CL226" s="289">
        <f t="shared" si="865"/>
        <v>0</v>
      </c>
      <c r="CM226" s="289">
        <f t="shared" si="865"/>
        <v>0</v>
      </c>
      <c r="CN226" s="289">
        <f t="shared" si="865"/>
        <v>0</v>
      </c>
      <c r="CO226" s="289">
        <f t="shared" si="865"/>
        <v>0</v>
      </c>
      <c r="CP226" s="289">
        <f t="shared" si="865"/>
        <v>0</v>
      </c>
      <c r="CQ226" s="289">
        <f t="shared" si="865"/>
        <v>0</v>
      </c>
      <c r="CR226" s="289">
        <f t="shared" si="865"/>
        <v>0</v>
      </c>
      <c r="CS226" s="289">
        <f t="shared" si="865"/>
        <v>0</v>
      </c>
      <c r="CT226" s="289">
        <f t="shared" si="865"/>
        <v>0</v>
      </c>
      <c r="CU226" s="289">
        <f t="shared" si="865"/>
        <v>0</v>
      </c>
      <c r="CV226" s="289">
        <f t="shared" si="865"/>
        <v>0</v>
      </c>
      <c r="CW226" s="289">
        <f t="shared" si="865"/>
        <v>0</v>
      </c>
      <c r="CX226" s="289">
        <f t="shared" si="865"/>
        <v>0</v>
      </c>
      <c r="CY226" s="289">
        <f t="shared" si="865"/>
        <v>0</v>
      </c>
      <c r="CZ226" s="289">
        <f t="shared" si="865"/>
        <v>0</v>
      </c>
      <c r="DA226" s="289">
        <f t="shared" si="865"/>
        <v>0</v>
      </c>
      <c r="DB226" s="289">
        <f t="shared" si="865"/>
        <v>0</v>
      </c>
      <c r="DC226" s="289">
        <f t="shared" si="865"/>
        <v>0</v>
      </c>
      <c r="DD226" s="289">
        <f t="shared" si="865"/>
        <v>0</v>
      </c>
      <c r="DE226" s="289">
        <f t="shared" si="865"/>
        <v>0</v>
      </c>
      <c r="DF226" s="289">
        <f t="shared" si="865"/>
        <v>0</v>
      </c>
      <c r="DG226" s="289">
        <f t="shared" si="865"/>
        <v>0</v>
      </c>
      <c r="DH226" s="289">
        <f t="shared" si="865"/>
        <v>0</v>
      </c>
      <c r="DI226" s="289">
        <f t="shared" si="865"/>
        <v>0</v>
      </c>
      <c r="DJ226" s="289">
        <f t="shared" si="865"/>
        <v>0</v>
      </c>
      <c r="DK226" s="289">
        <f t="shared" si="865"/>
        <v>0</v>
      </c>
      <c r="DL226" s="289">
        <f t="shared" si="865"/>
        <v>0</v>
      </c>
      <c r="DM226" s="289">
        <f t="shared" si="865"/>
        <v>0</v>
      </c>
      <c r="DN226" s="289">
        <f t="shared" si="865"/>
        <v>0</v>
      </c>
      <c r="DO226" s="289">
        <f t="shared" si="865"/>
        <v>0</v>
      </c>
      <c r="DP226" s="289">
        <f t="shared" si="865"/>
        <v>0</v>
      </c>
      <c r="DQ226" s="289">
        <f t="shared" ref="DQ226:GB226" si="866" xml:space="preserve"> ($F221 + DQ223) / $F222 * DQ224 * DQ225</f>
        <v>0</v>
      </c>
      <c r="DR226" s="289">
        <f t="shared" si="866"/>
        <v>0</v>
      </c>
      <c r="DS226" s="289">
        <f t="shared" si="866"/>
        <v>0</v>
      </c>
      <c r="DT226" s="289">
        <f t="shared" si="866"/>
        <v>0</v>
      </c>
      <c r="DU226" s="289">
        <f t="shared" si="866"/>
        <v>0</v>
      </c>
      <c r="DV226" s="289">
        <f t="shared" si="866"/>
        <v>0</v>
      </c>
      <c r="DW226" s="289">
        <f t="shared" si="866"/>
        <v>0</v>
      </c>
      <c r="DX226" s="289">
        <f t="shared" si="866"/>
        <v>0</v>
      </c>
      <c r="DY226" s="289">
        <f t="shared" si="866"/>
        <v>0</v>
      </c>
      <c r="DZ226" s="289">
        <f t="shared" si="866"/>
        <v>0</v>
      </c>
      <c r="EA226" s="289">
        <f t="shared" si="866"/>
        <v>0</v>
      </c>
      <c r="EB226" s="289">
        <f t="shared" si="866"/>
        <v>0</v>
      </c>
      <c r="EC226" s="289">
        <f t="shared" si="866"/>
        <v>0</v>
      </c>
      <c r="ED226" s="289">
        <f t="shared" si="866"/>
        <v>0</v>
      </c>
      <c r="EE226" s="289">
        <f t="shared" si="866"/>
        <v>0</v>
      </c>
      <c r="EF226" s="289">
        <f t="shared" si="866"/>
        <v>0</v>
      </c>
      <c r="EG226" s="289">
        <f t="shared" si="866"/>
        <v>0</v>
      </c>
      <c r="EH226" s="289">
        <f t="shared" si="866"/>
        <v>0</v>
      </c>
      <c r="EI226" s="289">
        <f t="shared" si="866"/>
        <v>0</v>
      </c>
      <c r="EJ226" s="289">
        <f t="shared" si="866"/>
        <v>0</v>
      </c>
      <c r="EK226" s="289">
        <f t="shared" si="866"/>
        <v>0</v>
      </c>
      <c r="EL226" s="289">
        <f t="shared" si="866"/>
        <v>0</v>
      </c>
      <c r="EM226" s="289">
        <f t="shared" si="866"/>
        <v>0</v>
      </c>
      <c r="EN226" s="289">
        <f t="shared" si="866"/>
        <v>0</v>
      </c>
      <c r="EO226" s="289">
        <f t="shared" si="866"/>
        <v>0</v>
      </c>
      <c r="EP226" s="289">
        <f t="shared" si="866"/>
        <v>0</v>
      </c>
      <c r="EQ226" s="289">
        <f t="shared" si="866"/>
        <v>0</v>
      </c>
      <c r="ER226" s="289">
        <f t="shared" si="866"/>
        <v>0</v>
      </c>
      <c r="ES226" s="289">
        <f t="shared" si="866"/>
        <v>0</v>
      </c>
      <c r="ET226" s="289">
        <f t="shared" si="866"/>
        <v>0</v>
      </c>
      <c r="EU226" s="289">
        <f t="shared" si="866"/>
        <v>0</v>
      </c>
      <c r="EV226" s="289">
        <f t="shared" si="866"/>
        <v>0</v>
      </c>
      <c r="EW226" s="289">
        <f t="shared" si="866"/>
        <v>0</v>
      </c>
      <c r="EX226" s="289">
        <f t="shared" si="866"/>
        <v>0</v>
      </c>
      <c r="EY226" s="289">
        <f t="shared" si="866"/>
        <v>0</v>
      </c>
      <c r="EZ226" s="289">
        <f t="shared" si="866"/>
        <v>0</v>
      </c>
      <c r="FA226" s="289">
        <f t="shared" si="866"/>
        <v>0</v>
      </c>
      <c r="FB226" s="289">
        <f t="shared" si="866"/>
        <v>0</v>
      </c>
      <c r="FC226" s="289">
        <f t="shared" si="866"/>
        <v>0</v>
      </c>
      <c r="FD226" s="289">
        <f t="shared" si="866"/>
        <v>0</v>
      </c>
      <c r="FE226" s="289">
        <f t="shared" si="866"/>
        <v>0</v>
      </c>
      <c r="FF226" s="289">
        <f t="shared" si="866"/>
        <v>0</v>
      </c>
      <c r="FG226" s="289">
        <f t="shared" si="866"/>
        <v>0</v>
      </c>
      <c r="FH226" s="289">
        <f t="shared" si="866"/>
        <v>0</v>
      </c>
      <c r="FI226" s="289">
        <f t="shared" si="866"/>
        <v>0</v>
      </c>
      <c r="FJ226" s="289">
        <f t="shared" si="866"/>
        <v>0</v>
      </c>
      <c r="FK226" s="289">
        <f t="shared" si="866"/>
        <v>0</v>
      </c>
      <c r="FL226" s="289">
        <f t="shared" si="866"/>
        <v>0</v>
      </c>
      <c r="FM226" s="289">
        <f t="shared" si="866"/>
        <v>0</v>
      </c>
      <c r="FN226" s="289">
        <f t="shared" si="866"/>
        <v>0</v>
      </c>
      <c r="FO226" s="289">
        <f t="shared" si="866"/>
        <v>0</v>
      </c>
      <c r="FP226" s="289">
        <f t="shared" si="866"/>
        <v>0</v>
      </c>
      <c r="FQ226" s="289">
        <f t="shared" si="866"/>
        <v>0</v>
      </c>
      <c r="FR226" s="289">
        <f t="shared" si="866"/>
        <v>0</v>
      </c>
      <c r="FS226" s="289">
        <f t="shared" si="866"/>
        <v>0</v>
      </c>
      <c r="FT226" s="289">
        <f t="shared" si="866"/>
        <v>0</v>
      </c>
      <c r="FU226" s="289">
        <f t="shared" si="866"/>
        <v>0</v>
      </c>
      <c r="FV226" s="289">
        <f t="shared" si="866"/>
        <v>0</v>
      </c>
      <c r="FW226" s="289">
        <f t="shared" si="866"/>
        <v>0</v>
      </c>
      <c r="FX226" s="289">
        <f t="shared" si="866"/>
        <v>0</v>
      </c>
      <c r="FY226" s="289">
        <f t="shared" si="866"/>
        <v>0</v>
      </c>
      <c r="FZ226" s="289">
        <f t="shared" si="866"/>
        <v>0</v>
      </c>
      <c r="GA226" s="289">
        <f t="shared" si="866"/>
        <v>0</v>
      </c>
      <c r="GB226" s="289">
        <f t="shared" si="866"/>
        <v>0</v>
      </c>
      <c r="GC226" s="289">
        <f t="shared" ref="GC226:GJ226" si="867" xml:space="preserve"> ($F221 + GC223) / $F222 * GC224 * GC225</f>
        <v>0</v>
      </c>
      <c r="GD226" s="289">
        <f t="shared" si="867"/>
        <v>0</v>
      </c>
      <c r="GE226" s="289">
        <f t="shared" si="867"/>
        <v>0</v>
      </c>
      <c r="GF226" s="289">
        <f t="shared" si="867"/>
        <v>0</v>
      </c>
      <c r="GG226" s="289">
        <f t="shared" si="867"/>
        <v>0</v>
      </c>
      <c r="GH226" s="289">
        <f t="shared" si="867"/>
        <v>0</v>
      </c>
      <c r="GI226" s="289">
        <f t="shared" si="867"/>
        <v>0</v>
      </c>
      <c r="GJ226" s="289">
        <f t="shared" si="867"/>
        <v>0</v>
      </c>
    </row>
    <row r="227" spans="1:192" s="647" customFormat="1" ht="13" customHeight="1" x14ac:dyDescent="0.25">
      <c r="A227" s="526"/>
      <c r="B227" s="526"/>
      <c r="C227" s="526"/>
      <c r="D227" s="526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</row>
    <row r="228" spans="1:192" s="647" customFormat="1" ht="13" customHeight="1" x14ac:dyDescent="0.25">
      <c r="A228" s="526"/>
      <c r="B228" s="526"/>
      <c r="C228" s="526"/>
      <c r="D228" s="526"/>
      <c r="E228" s="289" t="str">
        <f t="shared" ref="E228:AJ228" si="868" xml:space="preserve"> E$226</f>
        <v>Equity bridge applicable interest rate</v>
      </c>
      <c r="F228" s="289">
        <f t="shared" si="868"/>
        <v>0</v>
      </c>
      <c r="G228" s="289" t="str">
        <f t="shared" si="868"/>
        <v>%</v>
      </c>
      <c r="H228" s="289">
        <f t="shared" si="868"/>
        <v>0</v>
      </c>
      <c r="I228" s="289">
        <f t="shared" si="868"/>
        <v>0</v>
      </c>
      <c r="J228" s="289">
        <f t="shared" si="868"/>
        <v>0</v>
      </c>
      <c r="K228" s="289">
        <f t="shared" si="868"/>
        <v>0</v>
      </c>
      <c r="L228" s="289">
        <f t="shared" si="868"/>
        <v>0</v>
      </c>
      <c r="M228" s="289">
        <f t="shared" si="868"/>
        <v>0</v>
      </c>
      <c r="N228" s="289">
        <f t="shared" si="868"/>
        <v>0</v>
      </c>
      <c r="O228" s="289">
        <f t="shared" si="868"/>
        <v>0</v>
      </c>
      <c r="P228" s="289">
        <f t="shared" si="868"/>
        <v>0</v>
      </c>
      <c r="Q228" s="289">
        <f t="shared" si="868"/>
        <v>2.3221822222222223E-2</v>
      </c>
      <c r="R228" s="289">
        <f t="shared" si="868"/>
        <v>2.2879405555555555E-2</v>
      </c>
      <c r="S228" s="289">
        <f t="shared" si="868"/>
        <v>2.3290822222222226E-2</v>
      </c>
      <c r="T228" s="289">
        <f t="shared" si="868"/>
        <v>2.2936722222222226E-2</v>
      </c>
      <c r="U228" s="289">
        <f t="shared" si="868"/>
        <v>2.3340400000000004E-2</v>
      </c>
      <c r="V228" s="289">
        <f t="shared" si="868"/>
        <v>2.2986497222222225E-2</v>
      </c>
      <c r="W228" s="289">
        <f t="shared" si="868"/>
        <v>2.3386911111111113E-2</v>
      </c>
      <c r="X228" s="289">
        <f t="shared" si="868"/>
        <v>2.3151916666666668E-2</v>
      </c>
      <c r="Y228" s="289">
        <f t="shared" si="868"/>
        <v>2.3434444444444442E-2</v>
      </c>
      <c r="Z228" s="289">
        <f t="shared" si="868"/>
        <v>2.3071466666666669E-2</v>
      </c>
      <c r="AA228" s="289">
        <f t="shared" si="868"/>
        <v>2.3487600000000001E-2</v>
      </c>
      <c r="AB228" s="289">
        <f t="shared" si="868"/>
        <v>2.313984444444445E-2</v>
      </c>
      <c r="AC228" s="289">
        <f t="shared" si="868"/>
        <v>2.3557622222222227E-2</v>
      </c>
      <c r="AD228" s="289">
        <f t="shared" si="868"/>
        <v>2.3195150000000005E-2</v>
      </c>
      <c r="AE228" s="289">
        <f t="shared" si="868"/>
        <v>2.3615888888888891E-2</v>
      </c>
      <c r="AF228" s="289">
        <f t="shared" si="868"/>
        <v>2.3396605555555564E-2</v>
      </c>
      <c r="AG228" s="289">
        <f t="shared" si="868"/>
        <v>2.3672622222222228E-2</v>
      </c>
      <c r="AH228" s="289">
        <f t="shared" si="868"/>
        <v>2.3312297222222222E-2</v>
      </c>
      <c r="AI228" s="289">
        <f t="shared" si="868"/>
        <v>2.3726288888888891E-2</v>
      </c>
      <c r="AJ228" s="289">
        <f t="shared" si="868"/>
        <v>2.3364083333333341E-2</v>
      </c>
      <c r="AK228" s="289">
        <f t="shared" ref="AK228:CV228" si="869" xml:space="preserve"> AK$226</f>
        <v>2.3774844444444446E-2</v>
      </c>
      <c r="AL228" s="289">
        <f t="shared" si="869"/>
        <v>2.3414361111111115E-2</v>
      </c>
      <c r="AM228" s="289">
        <f t="shared" si="869"/>
        <v>2.3837711111111114E-2</v>
      </c>
      <c r="AN228" s="289">
        <f t="shared" si="869"/>
        <v>2.3613994444444449E-2</v>
      </c>
      <c r="AO228" s="289">
        <f t="shared" si="869"/>
        <v>2.3905688888888891E-2</v>
      </c>
      <c r="AP228" s="289">
        <f t="shared" si="869"/>
        <v>2.3536536111111114E-2</v>
      </c>
      <c r="AQ228" s="289">
        <f t="shared" si="869"/>
        <v>2.3949644444444453E-2</v>
      </c>
      <c r="AR228" s="289">
        <f t="shared" si="869"/>
        <v>2.3586813888888891E-2</v>
      </c>
      <c r="AS228" s="289">
        <f t="shared" si="869"/>
        <v>2.4015066666666668E-2</v>
      </c>
      <c r="AT228" s="289">
        <f t="shared" si="869"/>
        <v>2.365116944444445E-2</v>
      </c>
      <c r="AU228" s="289">
        <f t="shared" si="869"/>
        <v>2.4067711111111115E-2</v>
      </c>
      <c r="AV228" s="289">
        <f t="shared" si="869"/>
        <v>2.3835933333333337E-2</v>
      </c>
      <c r="AW228" s="289">
        <f t="shared" si="869"/>
        <v>2.4132622222222223E-2</v>
      </c>
      <c r="AX228" s="289">
        <f t="shared" si="869"/>
        <v>2.377233888888889E-2</v>
      </c>
      <c r="AY228" s="289">
        <f t="shared" si="869"/>
        <v>2.4201622222222222E-2</v>
      </c>
      <c r="AZ228" s="289">
        <f t="shared" si="869"/>
        <v>2.3836191666666673E-2</v>
      </c>
      <c r="BA228" s="289">
        <f t="shared" si="869"/>
        <v>2.4249666666666666E-2</v>
      </c>
      <c r="BB228" s="289">
        <f t="shared" si="869"/>
        <v>2.3876413888888889E-2</v>
      </c>
      <c r="BC228" s="289">
        <f t="shared" si="869"/>
        <v>2.4295666666666674E-2</v>
      </c>
      <c r="BD228" s="289">
        <f t="shared" si="869"/>
        <v>2.4067983333333334E-2</v>
      </c>
      <c r="BE228" s="289">
        <f t="shared" si="869"/>
        <v>0</v>
      </c>
      <c r="BF228" s="289">
        <f t="shared" si="869"/>
        <v>0</v>
      </c>
      <c r="BG228" s="289">
        <f t="shared" si="869"/>
        <v>0</v>
      </c>
      <c r="BH228" s="289">
        <f t="shared" si="869"/>
        <v>0</v>
      </c>
      <c r="BI228" s="289">
        <f t="shared" si="869"/>
        <v>0</v>
      </c>
      <c r="BJ228" s="289">
        <f t="shared" si="869"/>
        <v>0</v>
      </c>
      <c r="BK228" s="289">
        <f t="shared" si="869"/>
        <v>0</v>
      </c>
      <c r="BL228" s="289">
        <f t="shared" si="869"/>
        <v>0</v>
      </c>
      <c r="BM228" s="289">
        <f t="shared" si="869"/>
        <v>0</v>
      </c>
      <c r="BN228" s="289">
        <f t="shared" si="869"/>
        <v>0</v>
      </c>
      <c r="BO228" s="289">
        <f t="shared" si="869"/>
        <v>0</v>
      </c>
      <c r="BP228" s="289">
        <f t="shared" si="869"/>
        <v>0</v>
      </c>
      <c r="BQ228" s="289">
        <f t="shared" si="869"/>
        <v>0</v>
      </c>
      <c r="BR228" s="289">
        <f t="shared" si="869"/>
        <v>0</v>
      </c>
      <c r="BS228" s="289">
        <f t="shared" si="869"/>
        <v>0</v>
      </c>
      <c r="BT228" s="289">
        <f t="shared" si="869"/>
        <v>0</v>
      </c>
      <c r="BU228" s="289">
        <f t="shared" si="869"/>
        <v>0</v>
      </c>
      <c r="BV228" s="289">
        <f t="shared" si="869"/>
        <v>0</v>
      </c>
      <c r="BW228" s="289">
        <f t="shared" si="869"/>
        <v>0</v>
      </c>
      <c r="BX228" s="289">
        <f t="shared" si="869"/>
        <v>0</v>
      </c>
      <c r="BY228" s="289">
        <f t="shared" si="869"/>
        <v>0</v>
      </c>
      <c r="BZ228" s="289">
        <f t="shared" si="869"/>
        <v>0</v>
      </c>
      <c r="CA228" s="289">
        <f t="shared" si="869"/>
        <v>0</v>
      </c>
      <c r="CB228" s="289">
        <f t="shared" si="869"/>
        <v>0</v>
      </c>
      <c r="CC228" s="289">
        <f t="shared" si="869"/>
        <v>0</v>
      </c>
      <c r="CD228" s="289">
        <f t="shared" si="869"/>
        <v>0</v>
      </c>
      <c r="CE228" s="289">
        <f t="shared" si="869"/>
        <v>0</v>
      </c>
      <c r="CF228" s="289">
        <f t="shared" si="869"/>
        <v>0</v>
      </c>
      <c r="CG228" s="289">
        <f t="shared" si="869"/>
        <v>0</v>
      </c>
      <c r="CH228" s="289">
        <f t="shared" si="869"/>
        <v>0</v>
      </c>
      <c r="CI228" s="289">
        <f t="shared" si="869"/>
        <v>0</v>
      </c>
      <c r="CJ228" s="289">
        <f t="shared" si="869"/>
        <v>0</v>
      </c>
      <c r="CK228" s="289">
        <f t="shared" si="869"/>
        <v>0</v>
      </c>
      <c r="CL228" s="289">
        <f t="shared" si="869"/>
        <v>0</v>
      </c>
      <c r="CM228" s="289">
        <f t="shared" si="869"/>
        <v>0</v>
      </c>
      <c r="CN228" s="289">
        <f t="shared" si="869"/>
        <v>0</v>
      </c>
      <c r="CO228" s="289">
        <f t="shared" si="869"/>
        <v>0</v>
      </c>
      <c r="CP228" s="289">
        <f t="shared" si="869"/>
        <v>0</v>
      </c>
      <c r="CQ228" s="289">
        <f t="shared" si="869"/>
        <v>0</v>
      </c>
      <c r="CR228" s="289">
        <f t="shared" si="869"/>
        <v>0</v>
      </c>
      <c r="CS228" s="289">
        <f t="shared" si="869"/>
        <v>0</v>
      </c>
      <c r="CT228" s="289">
        <f t="shared" si="869"/>
        <v>0</v>
      </c>
      <c r="CU228" s="289">
        <f t="shared" si="869"/>
        <v>0</v>
      </c>
      <c r="CV228" s="289">
        <f t="shared" si="869"/>
        <v>0</v>
      </c>
      <c r="CW228" s="289">
        <f t="shared" ref="CW228:FH228" si="870" xml:space="preserve"> CW$226</f>
        <v>0</v>
      </c>
      <c r="CX228" s="289">
        <f t="shared" si="870"/>
        <v>0</v>
      </c>
      <c r="CY228" s="289">
        <f t="shared" si="870"/>
        <v>0</v>
      </c>
      <c r="CZ228" s="289">
        <f t="shared" si="870"/>
        <v>0</v>
      </c>
      <c r="DA228" s="289">
        <f t="shared" si="870"/>
        <v>0</v>
      </c>
      <c r="DB228" s="289">
        <f t="shared" si="870"/>
        <v>0</v>
      </c>
      <c r="DC228" s="289">
        <f t="shared" si="870"/>
        <v>0</v>
      </c>
      <c r="DD228" s="289">
        <f t="shared" si="870"/>
        <v>0</v>
      </c>
      <c r="DE228" s="289">
        <f t="shared" si="870"/>
        <v>0</v>
      </c>
      <c r="DF228" s="289">
        <f t="shared" si="870"/>
        <v>0</v>
      </c>
      <c r="DG228" s="289">
        <f t="shared" si="870"/>
        <v>0</v>
      </c>
      <c r="DH228" s="289">
        <f t="shared" si="870"/>
        <v>0</v>
      </c>
      <c r="DI228" s="289">
        <f t="shared" si="870"/>
        <v>0</v>
      </c>
      <c r="DJ228" s="289">
        <f t="shared" si="870"/>
        <v>0</v>
      </c>
      <c r="DK228" s="289">
        <f t="shared" si="870"/>
        <v>0</v>
      </c>
      <c r="DL228" s="289">
        <f t="shared" si="870"/>
        <v>0</v>
      </c>
      <c r="DM228" s="289">
        <f t="shared" si="870"/>
        <v>0</v>
      </c>
      <c r="DN228" s="289">
        <f t="shared" si="870"/>
        <v>0</v>
      </c>
      <c r="DO228" s="289">
        <f t="shared" si="870"/>
        <v>0</v>
      </c>
      <c r="DP228" s="289">
        <f t="shared" si="870"/>
        <v>0</v>
      </c>
      <c r="DQ228" s="289">
        <f t="shared" si="870"/>
        <v>0</v>
      </c>
      <c r="DR228" s="289">
        <f t="shared" si="870"/>
        <v>0</v>
      </c>
      <c r="DS228" s="289">
        <f t="shared" si="870"/>
        <v>0</v>
      </c>
      <c r="DT228" s="289">
        <f t="shared" si="870"/>
        <v>0</v>
      </c>
      <c r="DU228" s="289">
        <f t="shared" si="870"/>
        <v>0</v>
      </c>
      <c r="DV228" s="289">
        <f t="shared" si="870"/>
        <v>0</v>
      </c>
      <c r="DW228" s="289">
        <f t="shared" si="870"/>
        <v>0</v>
      </c>
      <c r="DX228" s="289">
        <f t="shared" si="870"/>
        <v>0</v>
      </c>
      <c r="DY228" s="289">
        <f t="shared" si="870"/>
        <v>0</v>
      </c>
      <c r="DZ228" s="289">
        <f t="shared" si="870"/>
        <v>0</v>
      </c>
      <c r="EA228" s="289">
        <f t="shared" si="870"/>
        <v>0</v>
      </c>
      <c r="EB228" s="289">
        <f t="shared" si="870"/>
        <v>0</v>
      </c>
      <c r="EC228" s="289">
        <f t="shared" si="870"/>
        <v>0</v>
      </c>
      <c r="ED228" s="289">
        <f t="shared" si="870"/>
        <v>0</v>
      </c>
      <c r="EE228" s="289">
        <f t="shared" si="870"/>
        <v>0</v>
      </c>
      <c r="EF228" s="289">
        <f t="shared" si="870"/>
        <v>0</v>
      </c>
      <c r="EG228" s="289">
        <f t="shared" si="870"/>
        <v>0</v>
      </c>
      <c r="EH228" s="289">
        <f t="shared" si="870"/>
        <v>0</v>
      </c>
      <c r="EI228" s="289">
        <f t="shared" si="870"/>
        <v>0</v>
      </c>
      <c r="EJ228" s="289">
        <f t="shared" si="870"/>
        <v>0</v>
      </c>
      <c r="EK228" s="289">
        <f t="shared" si="870"/>
        <v>0</v>
      </c>
      <c r="EL228" s="289">
        <f t="shared" si="870"/>
        <v>0</v>
      </c>
      <c r="EM228" s="289">
        <f t="shared" si="870"/>
        <v>0</v>
      </c>
      <c r="EN228" s="289">
        <f t="shared" si="870"/>
        <v>0</v>
      </c>
      <c r="EO228" s="289">
        <f t="shared" si="870"/>
        <v>0</v>
      </c>
      <c r="EP228" s="289">
        <f t="shared" si="870"/>
        <v>0</v>
      </c>
      <c r="EQ228" s="289">
        <f t="shared" si="870"/>
        <v>0</v>
      </c>
      <c r="ER228" s="289">
        <f t="shared" si="870"/>
        <v>0</v>
      </c>
      <c r="ES228" s="289">
        <f t="shared" si="870"/>
        <v>0</v>
      </c>
      <c r="ET228" s="289">
        <f t="shared" si="870"/>
        <v>0</v>
      </c>
      <c r="EU228" s="289">
        <f t="shared" si="870"/>
        <v>0</v>
      </c>
      <c r="EV228" s="289">
        <f t="shared" si="870"/>
        <v>0</v>
      </c>
      <c r="EW228" s="289">
        <f t="shared" si="870"/>
        <v>0</v>
      </c>
      <c r="EX228" s="289">
        <f t="shared" si="870"/>
        <v>0</v>
      </c>
      <c r="EY228" s="289">
        <f t="shared" si="870"/>
        <v>0</v>
      </c>
      <c r="EZ228" s="289">
        <f t="shared" si="870"/>
        <v>0</v>
      </c>
      <c r="FA228" s="289">
        <f t="shared" si="870"/>
        <v>0</v>
      </c>
      <c r="FB228" s="289">
        <f t="shared" si="870"/>
        <v>0</v>
      </c>
      <c r="FC228" s="289">
        <f t="shared" si="870"/>
        <v>0</v>
      </c>
      <c r="FD228" s="289">
        <f t="shared" si="870"/>
        <v>0</v>
      </c>
      <c r="FE228" s="289">
        <f t="shared" si="870"/>
        <v>0</v>
      </c>
      <c r="FF228" s="289">
        <f t="shared" si="870"/>
        <v>0</v>
      </c>
      <c r="FG228" s="289">
        <f t="shared" si="870"/>
        <v>0</v>
      </c>
      <c r="FH228" s="289">
        <f t="shared" si="870"/>
        <v>0</v>
      </c>
      <c r="FI228" s="289">
        <f t="shared" ref="FI228:GJ228" si="871" xml:space="preserve"> FI$226</f>
        <v>0</v>
      </c>
      <c r="FJ228" s="289">
        <f t="shared" si="871"/>
        <v>0</v>
      </c>
      <c r="FK228" s="289">
        <f t="shared" si="871"/>
        <v>0</v>
      </c>
      <c r="FL228" s="289">
        <f t="shared" si="871"/>
        <v>0</v>
      </c>
      <c r="FM228" s="289">
        <f t="shared" si="871"/>
        <v>0</v>
      </c>
      <c r="FN228" s="289">
        <f t="shared" si="871"/>
        <v>0</v>
      </c>
      <c r="FO228" s="289">
        <f t="shared" si="871"/>
        <v>0</v>
      </c>
      <c r="FP228" s="289">
        <f t="shared" si="871"/>
        <v>0</v>
      </c>
      <c r="FQ228" s="289">
        <f t="shared" si="871"/>
        <v>0</v>
      </c>
      <c r="FR228" s="289">
        <f t="shared" si="871"/>
        <v>0</v>
      </c>
      <c r="FS228" s="289">
        <f t="shared" si="871"/>
        <v>0</v>
      </c>
      <c r="FT228" s="289">
        <f t="shared" si="871"/>
        <v>0</v>
      </c>
      <c r="FU228" s="289">
        <f t="shared" si="871"/>
        <v>0</v>
      </c>
      <c r="FV228" s="289">
        <f t="shared" si="871"/>
        <v>0</v>
      </c>
      <c r="FW228" s="289">
        <f t="shared" si="871"/>
        <v>0</v>
      </c>
      <c r="FX228" s="289">
        <f t="shared" si="871"/>
        <v>0</v>
      </c>
      <c r="FY228" s="289">
        <f t="shared" si="871"/>
        <v>0</v>
      </c>
      <c r="FZ228" s="289">
        <f t="shared" si="871"/>
        <v>0</v>
      </c>
      <c r="GA228" s="289">
        <f t="shared" si="871"/>
        <v>0</v>
      </c>
      <c r="GB228" s="289">
        <f t="shared" si="871"/>
        <v>0</v>
      </c>
      <c r="GC228" s="289">
        <f t="shared" si="871"/>
        <v>0</v>
      </c>
      <c r="GD228" s="289">
        <f t="shared" si="871"/>
        <v>0</v>
      </c>
      <c r="GE228" s="289">
        <f t="shared" si="871"/>
        <v>0</v>
      </c>
      <c r="GF228" s="289">
        <f t="shared" si="871"/>
        <v>0</v>
      </c>
      <c r="GG228" s="289">
        <f t="shared" si="871"/>
        <v>0</v>
      </c>
      <c r="GH228" s="289">
        <f t="shared" si="871"/>
        <v>0</v>
      </c>
      <c r="GI228" s="289">
        <f t="shared" si="871"/>
        <v>0</v>
      </c>
      <c r="GJ228" s="289">
        <f t="shared" si="871"/>
        <v>0</v>
      </c>
    </row>
    <row r="229" spans="1:192" s="647" customFormat="1" ht="13" customHeight="1" x14ac:dyDescent="0.25">
      <c r="A229" s="526"/>
      <c r="B229" s="526"/>
      <c r="C229" s="526"/>
      <c r="D229" s="526"/>
      <c r="E229" s="658" t="str">
        <f t="shared" ref="E229:AJ229" si="872" xml:space="preserve"> E$202</f>
        <v>Equity bridge balance BEG</v>
      </c>
      <c r="F229" s="658">
        <f t="shared" si="872"/>
        <v>0</v>
      </c>
      <c r="G229" s="658" t="str">
        <f t="shared" si="872"/>
        <v>$ 000s</v>
      </c>
      <c r="H229" s="658">
        <f t="shared" si="872"/>
        <v>0</v>
      </c>
      <c r="I229" s="658">
        <f t="shared" si="872"/>
        <v>0</v>
      </c>
      <c r="J229" s="658">
        <f t="shared" si="872"/>
        <v>0</v>
      </c>
      <c r="K229" s="658">
        <f t="shared" si="872"/>
        <v>0</v>
      </c>
      <c r="L229" s="658">
        <f t="shared" si="872"/>
        <v>0</v>
      </c>
      <c r="M229" s="658">
        <f t="shared" si="872"/>
        <v>37329.833391779117</v>
      </c>
      <c r="N229" s="658">
        <f t="shared" si="872"/>
        <v>86902.500517547174</v>
      </c>
      <c r="O229" s="658">
        <f t="shared" si="872"/>
        <v>88229.541510516065</v>
      </c>
      <c r="P229" s="658">
        <f t="shared" si="872"/>
        <v>89596.088575423797</v>
      </c>
      <c r="Q229" s="658">
        <f t="shared" si="872"/>
        <v>0</v>
      </c>
      <c r="R229" s="658">
        <f t="shared" si="872"/>
        <v>0</v>
      </c>
      <c r="S229" s="658">
        <f t="shared" si="872"/>
        <v>0</v>
      </c>
      <c r="T229" s="658">
        <f t="shared" si="872"/>
        <v>0</v>
      </c>
      <c r="U229" s="658">
        <f t="shared" si="872"/>
        <v>0</v>
      </c>
      <c r="V229" s="658">
        <f t="shared" si="872"/>
        <v>0</v>
      </c>
      <c r="W229" s="658">
        <f t="shared" si="872"/>
        <v>0</v>
      </c>
      <c r="X229" s="658">
        <f t="shared" si="872"/>
        <v>0</v>
      </c>
      <c r="Y229" s="658">
        <f t="shared" si="872"/>
        <v>0</v>
      </c>
      <c r="Z229" s="658">
        <f t="shared" si="872"/>
        <v>0</v>
      </c>
      <c r="AA229" s="658">
        <f t="shared" si="872"/>
        <v>0</v>
      </c>
      <c r="AB229" s="658">
        <f t="shared" si="872"/>
        <v>0</v>
      </c>
      <c r="AC229" s="658">
        <f t="shared" si="872"/>
        <v>0</v>
      </c>
      <c r="AD229" s="658">
        <f t="shared" si="872"/>
        <v>0</v>
      </c>
      <c r="AE229" s="658">
        <f t="shared" si="872"/>
        <v>0</v>
      </c>
      <c r="AF229" s="658">
        <f t="shared" si="872"/>
        <v>0</v>
      </c>
      <c r="AG229" s="658">
        <f t="shared" si="872"/>
        <v>0</v>
      </c>
      <c r="AH229" s="658">
        <f t="shared" si="872"/>
        <v>0</v>
      </c>
      <c r="AI229" s="658">
        <f t="shared" si="872"/>
        <v>0</v>
      </c>
      <c r="AJ229" s="658">
        <f t="shared" si="872"/>
        <v>0</v>
      </c>
      <c r="AK229" s="658">
        <f t="shared" ref="AK229:CV229" si="873" xml:space="preserve"> AK$202</f>
        <v>0</v>
      </c>
      <c r="AL229" s="658">
        <f t="shared" si="873"/>
        <v>0</v>
      </c>
      <c r="AM229" s="658">
        <f t="shared" si="873"/>
        <v>0</v>
      </c>
      <c r="AN229" s="658">
        <f t="shared" si="873"/>
        <v>0</v>
      </c>
      <c r="AO229" s="658">
        <f t="shared" si="873"/>
        <v>0</v>
      </c>
      <c r="AP229" s="658">
        <f t="shared" si="873"/>
        <v>0</v>
      </c>
      <c r="AQ229" s="658">
        <f t="shared" si="873"/>
        <v>0</v>
      </c>
      <c r="AR229" s="658">
        <f t="shared" si="873"/>
        <v>0</v>
      </c>
      <c r="AS229" s="658">
        <f t="shared" si="873"/>
        <v>0</v>
      </c>
      <c r="AT229" s="658">
        <f t="shared" si="873"/>
        <v>0</v>
      </c>
      <c r="AU229" s="658">
        <f t="shared" si="873"/>
        <v>0</v>
      </c>
      <c r="AV229" s="658">
        <f t="shared" si="873"/>
        <v>0</v>
      </c>
      <c r="AW229" s="658">
        <f t="shared" si="873"/>
        <v>0</v>
      </c>
      <c r="AX229" s="658">
        <f t="shared" si="873"/>
        <v>0</v>
      </c>
      <c r="AY229" s="658">
        <f t="shared" si="873"/>
        <v>0</v>
      </c>
      <c r="AZ229" s="658">
        <f t="shared" si="873"/>
        <v>0</v>
      </c>
      <c r="BA229" s="658">
        <f t="shared" si="873"/>
        <v>0</v>
      </c>
      <c r="BB229" s="658">
        <f t="shared" si="873"/>
        <v>0</v>
      </c>
      <c r="BC229" s="658">
        <f t="shared" si="873"/>
        <v>0</v>
      </c>
      <c r="BD229" s="658">
        <f t="shared" si="873"/>
        <v>0</v>
      </c>
      <c r="BE229" s="658">
        <f t="shared" si="873"/>
        <v>0</v>
      </c>
      <c r="BF229" s="658">
        <f t="shared" si="873"/>
        <v>0</v>
      </c>
      <c r="BG229" s="658">
        <f t="shared" si="873"/>
        <v>0</v>
      </c>
      <c r="BH229" s="658">
        <f t="shared" si="873"/>
        <v>0</v>
      </c>
      <c r="BI229" s="658">
        <f t="shared" si="873"/>
        <v>0</v>
      </c>
      <c r="BJ229" s="658">
        <f t="shared" si="873"/>
        <v>0</v>
      </c>
      <c r="BK229" s="658">
        <f t="shared" si="873"/>
        <v>0</v>
      </c>
      <c r="BL229" s="658">
        <f t="shared" si="873"/>
        <v>0</v>
      </c>
      <c r="BM229" s="658">
        <f t="shared" si="873"/>
        <v>0</v>
      </c>
      <c r="BN229" s="658">
        <f t="shared" si="873"/>
        <v>0</v>
      </c>
      <c r="BO229" s="658">
        <f t="shared" si="873"/>
        <v>0</v>
      </c>
      <c r="BP229" s="658">
        <f t="shared" si="873"/>
        <v>0</v>
      </c>
      <c r="BQ229" s="658">
        <f t="shared" si="873"/>
        <v>0</v>
      </c>
      <c r="BR229" s="658">
        <f t="shared" si="873"/>
        <v>0</v>
      </c>
      <c r="BS229" s="658">
        <f t="shared" si="873"/>
        <v>0</v>
      </c>
      <c r="BT229" s="658">
        <f t="shared" si="873"/>
        <v>0</v>
      </c>
      <c r="BU229" s="658">
        <f t="shared" si="873"/>
        <v>0</v>
      </c>
      <c r="BV229" s="658">
        <f t="shared" si="873"/>
        <v>0</v>
      </c>
      <c r="BW229" s="658">
        <f t="shared" si="873"/>
        <v>0</v>
      </c>
      <c r="BX229" s="658">
        <f t="shared" si="873"/>
        <v>0</v>
      </c>
      <c r="BY229" s="658">
        <f t="shared" si="873"/>
        <v>0</v>
      </c>
      <c r="BZ229" s="658">
        <f t="shared" si="873"/>
        <v>0</v>
      </c>
      <c r="CA229" s="658">
        <f t="shared" si="873"/>
        <v>0</v>
      </c>
      <c r="CB229" s="658">
        <f t="shared" si="873"/>
        <v>0</v>
      </c>
      <c r="CC229" s="658">
        <f t="shared" si="873"/>
        <v>0</v>
      </c>
      <c r="CD229" s="658">
        <f t="shared" si="873"/>
        <v>0</v>
      </c>
      <c r="CE229" s="658">
        <f t="shared" si="873"/>
        <v>0</v>
      </c>
      <c r="CF229" s="658">
        <f t="shared" si="873"/>
        <v>0</v>
      </c>
      <c r="CG229" s="658">
        <f t="shared" si="873"/>
        <v>0</v>
      </c>
      <c r="CH229" s="658">
        <f t="shared" si="873"/>
        <v>0</v>
      </c>
      <c r="CI229" s="658">
        <f t="shared" si="873"/>
        <v>0</v>
      </c>
      <c r="CJ229" s="658">
        <f t="shared" si="873"/>
        <v>0</v>
      </c>
      <c r="CK229" s="658">
        <f t="shared" si="873"/>
        <v>0</v>
      </c>
      <c r="CL229" s="658">
        <f t="shared" si="873"/>
        <v>0</v>
      </c>
      <c r="CM229" s="658">
        <f t="shared" si="873"/>
        <v>0</v>
      </c>
      <c r="CN229" s="658">
        <f t="shared" si="873"/>
        <v>0</v>
      </c>
      <c r="CO229" s="658">
        <f t="shared" si="873"/>
        <v>0</v>
      </c>
      <c r="CP229" s="658">
        <f t="shared" si="873"/>
        <v>0</v>
      </c>
      <c r="CQ229" s="658">
        <f t="shared" si="873"/>
        <v>0</v>
      </c>
      <c r="CR229" s="658">
        <f t="shared" si="873"/>
        <v>0</v>
      </c>
      <c r="CS229" s="658">
        <f t="shared" si="873"/>
        <v>0</v>
      </c>
      <c r="CT229" s="658">
        <f t="shared" si="873"/>
        <v>0</v>
      </c>
      <c r="CU229" s="658">
        <f t="shared" si="873"/>
        <v>0</v>
      </c>
      <c r="CV229" s="658">
        <f t="shared" si="873"/>
        <v>0</v>
      </c>
      <c r="CW229" s="658">
        <f t="shared" ref="CW229:FH229" si="874" xml:space="preserve"> CW$202</f>
        <v>0</v>
      </c>
      <c r="CX229" s="658">
        <f t="shared" si="874"/>
        <v>0</v>
      </c>
      <c r="CY229" s="658">
        <f t="shared" si="874"/>
        <v>0</v>
      </c>
      <c r="CZ229" s="658">
        <f t="shared" si="874"/>
        <v>0</v>
      </c>
      <c r="DA229" s="658">
        <f t="shared" si="874"/>
        <v>0</v>
      </c>
      <c r="DB229" s="658">
        <f t="shared" si="874"/>
        <v>0</v>
      </c>
      <c r="DC229" s="658">
        <f t="shared" si="874"/>
        <v>0</v>
      </c>
      <c r="DD229" s="658">
        <f t="shared" si="874"/>
        <v>0</v>
      </c>
      <c r="DE229" s="658">
        <f t="shared" si="874"/>
        <v>0</v>
      </c>
      <c r="DF229" s="658">
        <f t="shared" si="874"/>
        <v>0</v>
      </c>
      <c r="DG229" s="658">
        <f t="shared" si="874"/>
        <v>0</v>
      </c>
      <c r="DH229" s="658">
        <f t="shared" si="874"/>
        <v>0</v>
      </c>
      <c r="DI229" s="658">
        <f t="shared" si="874"/>
        <v>0</v>
      </c>
      <c r="DJ229" s="658">
        <f t="shared" si="874"/>
        <v>0</v>
      </c>
      <c r="DK229" s="658">
        <f t="shared" si="874"/>
        <v>0</v>
      </c>
      <c r="DL229" s="658">
        <f t="shared" si="874"/>
        <v>0</v>
      </c>
      <c r="DM229" s="658">
        <f t="shared" si="874"/>
        <v>0</v>
      </c>
      <c r="DN229" s="658">
        <f t="shared" si="874"/>
        <v>0</v>
      </c>
      <c r="DO229" s="658">
        <f t="shared" si="874"/>
        <v>0</v>
      </c>
      <c r="DP229" s="658">
        <f t="shared" si="874"/>
        <v>0</v>
      </c>
      <c r="DQ229" s="658">
        <f t="shared" si="874"/>
        <v>0</v>
      </c>
      <c r="DR229" s="658">
        <f t="shared" si="874"/>
        <v>0</v>
      </c>
      <c r="DS229" s="658">
        <f t="shared" si="874"/>
        <v>0</v>
      </c>
      <c r="DT229" s="658">
        <f t="shared" si="874"/>
        <v>0</v>
      </c>
      <c r="DU229" s="658">
        <f t="shared" si="874"/>
        <v>0</v>
      </c>
      <c r="DV229" s="658">
        <f t="shared" si="874"/>
        <v>0</v>
      </c>
      <c r="DW229" s="658">
        <f t="shared" si="874"/>
        <v>0</v>
      </c>
      <c r="DX229" s="658">
        <f t="shared" si="874"/>
        <v>0</v>
      </c>
      <c r="DY229" s="658">
        <f t="shared" si="874"/>
        <v>0</v>
      </c>
      <c r="DZ229" s="658">
        <f t="shared" si="874"/>
        <v>0</v>
      </c>
      <c r="EA229" s="658">
        <f t="shared" si="874"/>
        <v>0</v>
      </c>
      <c r="EB229" s="658">
        <f t="shared" si="874"/>
        <v>0</v>
      </c>
      <c r="EC229" s="658">
        <f t="shared" si="874"/>
        <v>0</v>
      </c>
      <c r="ED229" s="658">
        <f t="shared" si="874"/>
        <v>0</v>
      </c>
      <c r="EE229" s="658">
        <f t="shared" si="874"/>
        <v>0</v>
      </c>
      <c r="EF229" s="658">
        <f t="shared" si="874"/>
        <v>0</v>
      </c>
      <c r="EG229" s="658">
        <f t="shared" si="874"/>
        <v>0</v>
      </c>
      <c r="EH229" s="658">
        <f t="shared" si="874"/>
        <v>0</v>
      </c>
      <c r="EI229" s="658">
        <f t="shared" si="874"/>
        <v>0</v>
      </c>
      <c r="EJ229" s="658">
        <f t="shared" si="874"/>
        <v>0</v>
      </c>
      <c r="EK229" s="658">
        <f t="shared" si="874"/>
        <v>0</v>
      </c>
      <c r="EL229" s="658">
        <f t="shared" si="874"/>
        <v>0</v>
      </c>
      <c r="EM229" s="658">
        <f t="shared" si="874"/>
        <v>0</v>
      </c>
      <c r="EN229" s="658">
        <f t="shared" si="874"/>
        <v>0</v>
      </c>
      <c r="EO229" s="658">
        <f t="shared" si="874"/>
        <v>0</v>
      </c>
      <c r="EP229" s="658">
        <f t="shared" si="874"/>
        <v>0</v>
      </c>
      <c r="EQ229" s="658">
        <f t="shared" si="874"/>
        <v>0</v>
      </c>
      <c r="ER229" s="658">
        <f t="shared" si="874"/>
        <v>0</v>
      </c>
      <c r="ES229" s="658">
        <f t="shared" si="874"/>
        <v>0</v>
      </c>
      <c r="ET229" s="658">
        <f t="shared" si="874"/>
        <v>0</v>
      </c>
      <c r="EU229" s="658">
        <f t="shared" si="874"/>
        <v>0</v>
      </c>
      <c r="EV229" s="658">
        <f t="shared" si="874"/>
        <v>0</v>
      </c>
      <c r="EW229" s="658">
        <f t="shared" si="874"/>
        <v>0</v>
      </c>
      <c r="EX229" s="658">
        <f t="shared" si="874"/>
        <v>0</v>
      </c>
      <c r="EY229" s="658">
        <f t="shared" si="874"/>
        <v>0</v>
      </c>
      <c r="EZ229" s="658">
        <f t="shared" si="874"/>
        <v>0</v>
      </c>
      <c r="FA229" s="658">
        <f t="shared" si="874"/>
        <v>0</v>
      </c>
      <c r="FB229" s="658">
        <f t="shared" si="874"/>
        <v>0</v>
      </c>
      <c r="FC229" s="658">
        <f t="shared" si="874"/>
        <v>0</v>
      </c>
      <c r="FD229" s="658">
        <f t="shared" si="874"/>
        <v>0</v>
      </c>
      <c r="FE229" s="658">
        <f t="shared" si="874"/>
        <v>0</v>
      </c>
      <c r="FF229" s="658">
        <f t="shared" si="874"/>
        <v>0</v>
      </c>
      <c r="FG229" s="658">
        <f t="shared" si="874"/>
        <v>0</v>
      </c>
      <c r="FH229" s="658">
        <f t="shared" si="874"/>
        <v>0</v>
      </c>
      <c r="FI229" s="658">
        <f t="shared" ref="FI229:GJ229" si="875" xml:space="preserve"> FI$202</f>
        <v>0</v>
      </c>
      <c r="FJ229" s="658">
        <f t="shared" si="875"/>
        <v>0</v>
      </c>
      <c r="FK229" s="658">
        <f t="shared" si="875"/>
        <v>0</v>
      </c>
      <c r="FL229" s="658">
        <f t="shared" si="875"/>
        <v>0</v>
      </c>
      <c r="FM229" s="658">
        <f t="shared" si="875"/>
        <v>0</v>
      </c>
      <c r="FN229" s="658">
        <f t="shared" si="875"/>
        <v>0</v>
      </c>
      <c r="FO229" s="658">
        <f t="shared" si="875"/>
        <v>0</v>
      </c>
      <c r="FP229" s="658">
        <f t="shared" si="875"/>
        <v>0</v>
      </c>
      <c r="FQ229" s="658">
        <f t="shared" si="875"/>
        <v>0</v>
      </c>
      <c r="FR229" s="658">
        <f t="shared" si="875"/>
        <v>0</v>
      </c>
      <c r="FS229" s="658">
        <f t="shared" si="875"/>
        <v>0</v>
      </c>
      <c r="FT229" s="658">
        <f t="shared" si="875"/>
        <v>0</v>
      </c>
      <c r="FU229" s="658">
        <f t="shared" si="875"/>
        <v>0</v>
      </c>
      <c r="FV229" s="658">
        <f t="shared" si="875"/>
        <v>0</v>
      </c>
      <c r="FW229" s="658">
        <f t="shared" si="875"/>
        <v>0</v>
      </c>
      <c r="FX229" s="658">
        <f t="shared" si="875"/>
        <v>0</v>
      </c>
      <c r="FY229" s="658">
        <f t="shared" si="875"/>
        <v>0</v>
      </c>
      <c r="FZ229" s="658">
        <f t="shared" si="875"/>
        <v>0</v>
      </c>
      <c r="GA229" s="658">
        <f t="shared" si="875"/>
        <v>0</v>
      </c>
      <c r="GB229" s="658">
        <f t="shared" si="875"/>
        <v>0</v>
      </c>
      <c r="GC229" s="658">
        <f t="shared" si="875"/>
        <v>0</v>
      </c>
      <c r="GD229" s="658">
        <f t="shared" si="875"/>
        <v>0</v>
      </c>
      <c r="GE229" s="658">
        <f t="shared" si="875"/>
        <v>0</v>
      </c>
      <c r="GF229" s="658">
        <f t="shared" si="875"/>
        <v>0</v>
      </c>
      <c r="GG229" s="658">
        <f t="shared" si="875"/>
        <v>0</v>
      </c>
      <c r="GH229" s="658">
        <f t="shared" si="875"/>
        <v>0</v>
      </c>
      <c r="GI229" s="658">
        <f t="shared" si="875"/>
        <v>0</v>
      </c>
      <c r="GJ229" s="658">
        <f t="shared" si="875"/>
        <v>0</v>
      </c>
    </row>
    <row r="230" spans="1:192" s="687" customFormat="1" ht="13" customHeight="1" x14ac:dyDescent="0.25">
      <c r="A230" s="664"/>
      <c r="B230" s="664"/>
      <c r="C230" s="664"/>
      <c r="D230" s="664"/>
      <c r="E230" s="688" t="str">
        <f xml:space="preserve"> Time!E$108</f>
        <v>Operating period flag</v>
      </c>
      <c r="F230" s="688">
        <f xml:space="preserve"> Time!F$108</f>
        <v>0</v>
      </c>
      <c r="G230" s="688" t="str">
        <f xml:space="preserve"> Time!G$108</f>
        <v>flag</v>
      </c>
      <c r="H230" s="688">
        <f xml:space="preserve"> Time!H$108</f>
        <v>40</v>
      </c>
      <c r="I230" s="688">
        <f xml:space="preserve"> Time!I$108</f>
        <v>0</v>
      </c>
      <c r="J230" s="688">
        <f xml:space="preserve"> Time!J$108</f>
        <v>0</v>
      </c>
      <c r="K230" s="688">
        <f xml:space="preserve"> Time!K$108</f>
        <v>0</v>
      </c>
      <c r="L230" s="688">
        <f xml:space="preserve"> Time!L$108</f>
        <v>0</v>
      </c>
      <c r="M230" s="688">
        <f xml:space="preserve"> Time!M$108</f>
        <v>0</v>
      </c>
      <c r="N230" s="688">
        <f xml:space="preserve"> Time!N$108</f>
        <v>0</v>
      </c>
      <c r="O230" s="688">
        <f xml:space="preserve"> Time!O$108</f>
        <v>0</v>
      </c>
      <c r="P230" s="688">
        <f xml:space="preserve"> Time!P$108</f>
        <v>0</v>
      </c>
      <c r="Q230" s="688">
        <f xml:space="preserve"> Time!Q$108</f>
        <v>1</v>
      </c>
      <c r="R230" s="688">
        <f xml:space="preserve"> Time!R$108</f>
        <v>1</v>
      </c>
      <c r="S230" s="688">
        <f xml:space="preserve"> Time!S$108</f>
        <v>1</v>
      </c>
      <c r="T230" s="688">
        <f xml:space="preserve"> Time!T$108</f>
        <v>1</v>
      </c>
      <c r="U230" s="688">
        <f xml:space="preserve"> Time!U$108</f>
        <v>1</v>
      </c>
      <c r="V230" s="688">
        <f xml:space="preserve"> Time!V$108</f>
        <v>1</v>
      </c>
      <c r="W230" s="688">
        <f xml:space="preserve"> Time!W$108</f>
        <v>1</v>
      </c>
      <c r="X230" s="688">
        <f xml:space="preserve"> Time!X$108</f>
        <v>1</v>
      </c>
      <c r="Y230" s="688">
        <f xml:space="preserve"> Time!Y$108</f>
        <v>1</v>
      </c>
      <c r="Z230" s="688">
        <f xml:space="preserve"> Time!Z$108</f>
        <v>1</v>
      </c>
      <c r="AA230" s="688">
        <f xml:space="preserve"> Time!AA$108</f>
        <v>1</v>
      </c>
      <c r="AB230" s="688">
        <f xml:space="preserve"> Time!AB$108</f>
        <v>1</v>
      </c>
      <c r="AC230" s="688">
        <f xml:space="preserve"> Time!AC$108</f>
        <v>1</v>
      </c>
      <c r="AD230" s="688">
        <f xml:space="preserve"> Time!AD$108</f>
        <v>1</v>
      </c>
      <c r="AE230" s="688">
        <f xml:space="preserve"> Time!AE$108</f>
        <v>1</v>
      </c>
      <c r="AF230" s="688">
        <f xml:space="preserve"> Time!AF$108</f>
        <v>1</v>
      </c>
      <c r="AG230" s="688">
        <f xml:space="preserve"> Time!AG$108</f>
        <v>1</v>
      </c>
      <c r="AH230" s="688">
        <f xml:space="preserve"> Time!AH$108</f>
        <v>1</v>
      </c>
      <c r="AI230" s="688">
        <f xml:space="preserve"> Time!AI$108</f>
        <v>1</v>
      </c>
      <c r="AJ230" s="688">
        <f xml:space="preserve"> Time!AJ$108</f>
        <v>1</v>
      </c>
      <c r="AK230" s="688">
        <f xml:space="preserve"> Time!AK$108</f>
        <v>1</v>
      </c>
      <c r="AL230" s="688">
        <f xml:space="preserve"> Time!AL$108</f>
        <v>1</v>
      </c>
      <c r="AM230" s="688">
        <f xml:space="preserve"> Time!AM$108</f>
        <v>1</v>
      </c>
      <c r="AN230" s="688">
        <f xml:space="preserve"> Time!AN$108</f>
        <v>1</v>
      </c>
      <c r="AO230" s="688">
        <f xml:space="preserve"> Time!AO$108</f>
        <v>1</v>
      </c>
      <c r="AP230" s="688">
        <f xml:space="preserve"> Time!AP$108</f>
        <v>1</v>
      </c>
      <c r="AQ230" s="688">
        <f xml:space="preserve"> Time!AQ$108</f>
        <v>1</v>
      </c>
      <c r="AR230" s="688">
        <f xml:space="preserve"> Time!AR$108</f>
        <v>1</v>
      </c>
      <c r="AS230" s="688">
        <f xml:space="preserve"> Time!AS$108</f>
        <v>1</v>
      </c>
      <c r="AT230" s="688">
        <f xml:space="preserve"> Time!AT$108</f>
        <v>1</v>
      </c>
      <c r="AU230" s="688">
        <f xml:space="preserve"> Time!AU$108</f>
        <v>1</v>
      </c>
      <c r="AV230" s="688">
        <f xml:space="preserve"> Time!AV$108</f>
        <v>1</v>
      </c>
      <c r="AW230" s="688">
        <f xml:space="preserve"> Time!AW$108</f>
        <v>1</v>
      </c>
      <c r="AX230" s="688">
        <f xml:space="preserve"> Time!AX$108</f>
        <v>1</v>
      </c>
      <c r="AY230" s="688">
        <f xml:space="preserve"> Time!AY$108</f>
        <v>1</v>
      </c>
      <c r="AZ230" s="688">
        <f xml:space="preserve"> Time!AZ$108</f>
        <v>1</v>
      </c>
      <c r="BA230" s="688">
        <f xml:space="preserve"> Time!BA$108</f>
        <v>1</v>
      </c>
      <c r="BB230" s="688">
        <f xml:space="preserve"> Time!BB$108</f>
        <v>1</v>
      </c>
      <c r="BC230" s="688">
        <f xml:space="preserve"> Time!BC$108</f>
        <v>1</v>
      </c>
      <c r="BD230" s="688">
        <f xml:space="preserve"> Time!BD$108</f>
        <v>1</v>
      </c>
      <c r="BE230" s="688">
        <f xml:space="preserve"> Time!BE$108</f>
        <v>0</v>
      </c>
      <c r="BF230" s="688">
        <f xml:space="preserve"> Time!BF$108</f>
        <v>0</v>
      </c>
      <c r="BG230" s="688">
        <f xml:space="preserve"> Time!BG$108</f>
        <v>0</v>
      </c>
      <c r="BH230" s="688">
        <f xml:space="preserve"> Time!BH$108</f>
        <v>0</v>
      </c>
      <c r="BI230" s="688">
        <f xml:space="preserve"> Time!BI$108</f>
        <v>0</v>
      </c>
      <c r="BJ230" s="688">
        <f xml:space="preserve"> Time!BJ$108</f>
        <v>0</v>
      </c>
      <c r="BK230" s="688">
        <f xml:space="preserve"> Time!BK$108</f>
        <v>0</v>
      </c>
      <c r="BL230" s="688">
        <f xml:space="preserve"> Time!BL$108</f>
        <v>0</v>
      </c>
      <c r="BM230" s="688">
        <f xml:space="preserve"> Time!BM$108</f>
        <v>0</v>
      </c>
      <c r="BN230" s="688">
        <f xml:space="preserve"> Time!BN$108</f>
        <v>0</v>
      </c>
      <c r="BO230" s="688">
        <f xml:space="preserve"> Time!BO$108</f>
        <v>0</v>
      </c>
      <c r="BP230" s="688">
        <f xml:space="preserve"> Time!BP$108</f>
        <v>0</v>
      </c>
      <c r="BQ230" s="688">
        <f xml:space="preserve"> Time!BQ$108</f>
        <v>0</v>
      </c>
      <c r="BR230" s="688">
        <f xml:space="preserve"> Time!BR$108</f>
        <v>0</v>
      </c>
      <c r="BS230" s="688">
        <f xml:space="preserve"> Time!BS$108</f>
        <v>0</v>
      </c>
      <c r="BT230" s="688">
        <f xml:space="preserve"> Time!BT$108</f>
        <v>0</v>
      </c>
      <c r="BU230" s="688">
        <f xml:space="preserve"> Time!BU$108</f>
        <v>0</v>
      </c>
      <c r="BV230" s="688">
        <f xml:space="preserve"> Time!BV$108</f>
        <v>0</v>
      </c>
      <c r="BW230" s="688">
        <f xml:space="preserve"> Time!BW$108</f>
        <v>0</v>
      </c>
      <c r="BX230" s="688">
        <f xml:space="preserve"> Time!BX$108</f>
        <v>0</v>
      </c>
      <c r="BY230" s="688">
        <f xml:space="preserve"> Time!BY$108</f>
        <v>0</v>
      </c>
      <c r="BZ230" s="688">
        <f xml:space="preserve"> Time!BZ$108</f>
        <v>0</v>
      </c>
      <c r="CA230" s="688">
        <f xml:space="preserve"> Time!CA$108</f>
        <v>0</v>
      </c>
      <c r="CB230" s="688">
        <f xml:space="preserve"> Time!CB$108</f>
        <v>0</v>
      </c>
      <c r="CC230" s="688">
        <f xml:space="preserve"> Time!CC$108</f>
        <v>0</v>
      </c>
      <c r="CD230" s="688">
        <f xml:space="preserve"> Time!CD$108</f>
        <v>0</v>
      </c>
      <c r="CE230" s="688">
        <f xml:space="preserve"> Time!CE$108</f>
        <v>0</v>
      </c>
      <c r="CF230" s="688">
        <f xml:space="preserve"> Time!CF$108</f>
        <v>0</v>
      </c>
      <c r="CG230" s="688">
        <f xml:space="preserve"> Time!CG$108</f>
        <v>0</v>
      </c>
      <c r="CH230" s="688">
        <f xml:space="preserve"> Time!CH$108</f>
        <v>0</v>
      </c>
      <c r="CI230" s="688">
        <f xml:space="preserve"> Time!CI$108</f>
        <v>0</v>
      </c>
      <c r="CJ230" s="688">
        <f xml:space="preserve"> Time!CJ$108</f>
        <v>0</v>
      </c>
      <c r="CK230" s="688">
        <f xml:space="preserve"> Time!CK$108</f>
        <v>0</v>
      </c>
      <c r="CL230" s="688">
        <f xml:space="preserve"> Time!CL$108</f>
        <v>0</v>
      </c>
      <c r="CM230" s="688">
        <f xml:space="preserve"> Time!CM$108</f>
        <v>0</v>
      </c>
      <c r="CN230" s="688">
        <f xml:space="preserve"> Time!CN$108</f>
        <v>0</v>
      </c>
      <c r="CO230" s="688">
        <f xml:space="preserve"> Time!CO$108</f>
        <v>0</v>
      </c>
      <c r="CP230" s="688">
        <f xml:space="preserve"> Time!CP$108</f>
        <v>0</v>
      </c>
      <c r="CQ230" s="688">
        <f xml:space="preserve"> Time!CQ$108</f>
        <v>0</v>
      </c>
      <c r="CR230" s="688">
        <f xml:space="preserve"> Time!CR$108</f>
        <v>0</v>
      </c>
      <c r="CS230" s="688">
        <f xml:space="preserve"> Time!CS$108</f>
        <v>0</v>
      </c>
      <c r="CT230" s="688">
        <f xml:space="preserve"> Time!CT$108</f>
        <v>0</v>
      </c>
      <c r="CU230" s="688">
        <f xml:space="preserve"> Time!CU$108</f>
        <v>0</v>
      </c>
      <c r="CV230" s="688">
        <f xml:space="preserve"> Time!CV$108</f>
        <v>0</v>
      </c>
      <c r="CW230" s="688">
        <f xml:space="preserve"> Time!CW$108</f>
        <v>0</v>
      </c>
      <c r="CX230" s="688">
        <f xml:space="preserve"> Time!CX$108</f>
        <v>0</v>
      </c>
      <c r="CY230" s="688">
        <f xml:space="preserve"> Time!CY$108</f>
        <v>0</v>
      </c>
      <c r="CZ230" s="688">
        <f xml:space="preserve"> Time!CZ$108</f>
        <v>0</v>
      </c>
      <c r="DA230" s="688">
        <f xml:space="preserve"> Time!DA$108</f>
        <v>0</v>
      </c>
      <c r="DB230" s="688">
        <f xml:space="preserve"> Time!DB$108</f>
        <v>0</v>
      </c>
      <c r="DC230" s="688">
        <f xml:space="preserve"> Time!DC$108</f>
        <v>0</v>
      </c>
      <c r="DD230" s="688">
        <f xml:space="preserve"> Time!DD$108</f>
        <v>0</v>
      </c>
      <c r="DE230" s="688">
        <f xml:space="preserve"> Time!DE$108</f>
        <v>0</v>
      </c>
      <c r="DF230" s="688">
        <f xml:space="preserve"> Time!DF$108</f>
        <v>0</v>
      </c>
      <c r="DG230" s="688">
        <f xml:space="preserve"> Time!DG$108</f>
        <v>0</v>
      </c>
      <c r="DH230" s="688">
        <f xml:space="preserve"> Time!DH$108</f>
        <v>0</v>
      </c>
      <c r="DI230" s="688">
        <f xml:space="preserve"> Time!DI$108</f>
        <v>0</v>
      </c>
      <c r="DJ230" s="688">
        <f xml:space="preserve"> Time!DJ$108</f>
        <v>0</v>
      </c>
      <c r="DK230" s="688">
        <f xml:space="preserve"> Time!DK$108</f>
        <v>0</v>
      </c>
      <c r="DL230" s="688">
        <f xml:space="preserve"> Time!DL$108</f>
        <v>0</v>
      </c>
      <c r="DM230" s="688">
        <f xml:space="preserve"> Time!DM$108</f>
        <v>0</v>
      </c>
      <c r="DN230" s="688">
        <f xml:space="preserve"> Time!DN$108</f>
        <v>0</v>
      </c>
      <c r="DO230" s="688">
        <f xml:space="preserve"> Time!DO$108</f>
        <v>0</v>
      </c>
      <c r="DP230" s="688">
        <f xml:space="preserve"> Time!DP$108</f>
        <v>0</v>
      </c>
      <c r="DQ230" s="688">
        <f xml:space="preserve"> Time!DQ$108</f>
        <v>0</v>
      </c>
      <c r="DR230" s="688">
        <f xml:space="preserve"> Time!DR$108</f>
        <v>0</v>
      </c>
      <c r="DS230" s="688">
        <f xml:space="preserve"> Time!DS$108</f>
        <v>0</v>
      </c>
      <c r="DT230" s="688">
        <f xml:space="preserve"> Time!DT$108</f>
        <v>0</v>
      </c>
      <c r="DU230" s="688">
        <f xml:space="preserve"> Time!DU$108</f>
        <v>0</v>
      </c>
      <c r="DV230" s="688">
        <f xml:space="preserve"> Time!DV$108</f>
        <v>0</v>
      </c>
      <c r="DW230" s="688">
        <f xml:space="preserve"> Time!DW$108</f>
        <v>0</v>
      </c>
      <c r="DX230" s="688">
        <f xml:space="preserve"> Time!DX$108</f>
        <v>0</v>
      </c>
      <c r="DY230" s="688">
        <f xml:space="preserve"> Time!DY$108</f>
        <v>0</v>
      </c>
      <c r="DZ230" s="688">
        <f xml:space="preserve"> Time!DZ$108</f>
        <v>0</v>
      </c>
      <c r="EA230" s="688">
        <f xml:space="preserve"> Time!EA$108</f>
        <v>0</v>
      </c>
      <c r="EB230" s="688">
        <f xml:space="preserve"> Time!EB$108</f>
        <v>0</v>
      </c>
      <c r="EC230" s="688">
        <f xml:space="preserve"> Time!EC$108</f>
        <v>0</v>
      </c>
      <c r="ED230" s="688">
        <f xml:space="preserve"> Time!ED$108</f>
        <v>0</v>
      </c>
      <c r="EE230" s="688">
        <f xml:space="preserve"> Time!EE$108</f>
        <v>0</v>
      </c>
      <c r="EF230" s="688">
        <f xml:space="preserve"> Time!EF$108</f>
        <v>0</v>
      </c>
      <c r="EG230" s="688">
        <f xml:space="preserve"> Time!EG$108</f>
        <v>0</v>
      </c>
      <c r="EH230" s="688">
        <f xml:space="preserve"> Time!EH$108</f>
        <v>0</v>
      </c>
      <c r="EI230" s="688">
        <f xml:space="preserve"> Time!EI$108</f>
        <v>0</v>
      </c>
      <c r="EJ230" s="688">
        <f xml:space="preserve"> Time!EJ$108</f>
        <v>0</v>
      </c>
      <c r="EK230" s="688">
        <f xml:space="preserve"> Time!EK$108</f>
        <v>0</v>
      </c>
      <c r="EL230" s="688">
        <f xml:space="preserve"> Time!EL$108</f>
        <v>0</v>
      </c>
      <c r="EM230" s="688">
        <f xml:space="preserve"> Time!EM$108</f>
        <v>0</v>
      </c>
      <c r="EN230" s="688">
        <f xml:space="preserve"> Time!EN$108</f>
        <v>0</v>
      </c>
      <c r="EO230" s="688">
        <f xml:space="preserve"> Time!EO$108</f>
        <v>0</v>
      </c>
      <c r="EP230" s="688">
        <f xml:space="preserve"> Time!EP$108</f>
        <v>0</v>
      </c>
      <c r="EQ230" s="688">
        <f xml:space="preserve"> Time!EQ$108</f>
        <v>0</v>
      </c>
      <c r="ER230" s="688">
        <f xml:space="preserve"> Time!ER$108</f>
        <v>0</v>
      </c>
      <c r="ES230" s="688">
        <f xml:space="preserve"> Time!ES$108</f>
        <v>0</v>
      </c>
      <c r="ET230" s="688">
        <f xml:space="preserve"> Time!ET$108</f>
        <v>0</v>
      </c>
      <c r="EU230" s="688">
        <f xml:space="preserve"> Time!EU$108</f>
        <v>0</v>
      </c>
      <c r="EV230" s="688">
        <f xml:space="preserve"> Time!EV$108</f>
        <v>0</v>
      </c>
      <c r="EW230" s="688">
        <f xml:space="preserve"> Time!EW$108</f>
        <v>0</v>
      </c>
      <c r="EX230" s="688">
        <f xml:space="preserve"> Time!EX$108</f>
        <v>0</v>
      </c>
      <c r="EY230" s="688">
        <f xml:space="preserve"> Time!EY$108</f>
        <v>0</v>
      </c>
      <c r="EZ230" s="688">
        <f xml:space="preserve"> Time!EZ$108</f>
        <v>0</v>
      </c>
      <c r="FA230" s="688">
        <f xml:space="preserve"> Time!FA$108</f>
        <v>0</v>
      </c>
      <c r="FB230" s="688">
        <f xml:space="preserve"> Time!FB$108</f>
        <v>0</v>
      </c>
      <c r="FC230" s="688">
        <f xml:space="preserve"> Time!FC$108</f>
        <v>0</v>
      </c>
      <c r="FD230" s="688">
        <f xml:space="preserve"> Time!FD$108</f>
        <v>0</v>
      </c>
      <c r="FE230" s="688">
        <f xml:space="preserve"> Time!FE$108</f>
        <v>0</v>
      </c>
      <c r="FF230" s="688">
        <f xml:space="preserve"> Time!FF$108</f>
        <v>0</v>
      </c>
      <c r="FG230" s="688">
        <f xml:space="preserve"> Time!FG$108</f>
        <v>0</v>
      </c>
      <c r="FH230" s="688">
        <f xml:space="preserve"> Time!FH$108</f>
        <v>0</v>
      </c>
      <c r="FI230" s="688">
        <f xml:space="preserve"> Time!FI$108</f>
        <v>0</v>
      </c>
      <c r="FJ230" s="688">
        <f xml:space="preserve"> Time!FJ$108</f>
        <v>0</v>
      </c>
      <c r="FK230" s="688">
        <f xml:space="preserve"> Time!FK$108</f>
        <v>0</v>
      </c>
      <c r="FL230" s="688">
        <f xml:space="preserve"> Time!FL$108</f>
        <v>0</v>
      </c>
      <c r="FM230" s="688">
        <f xml:space="preserve"> Time!FM$108</f>
        <v>0</v>
      </c>
      <c r="FN230" s="688">
        <f xml:space="preserve"> Time!FN$108</f>
        <v>0</v>
      </c>
      <c r="FO230" s="688">
        <f xml:space="preserve"> Time!FO$108</f>
        <v>0</v>
      </c>
      <c r="FP230" s="688">
        <f xml:space="preserve"> Time!FP$108</f>
        <v>0</v>
      </c>
      <c r="FQ230" s="688">
        <f xml:space="preserve"> Time!FQ$108</f>
        <v>0</v>
      </c>
      <c r="FR230" s="688">
        <f xml:space="preserve"> Time!FR$108</f>
        <v>0</v>
      </c>
      <c r="FS230" s="688">
        <f xml:space="preserve"> Time!FS$108</f>
        <v>0</v>
      </c>
      <c r="FT230" s="688">
        <f xml:space="preserve"> Time!FT$108</f>
        <v>0</v>
      </c>
      <c r="FU230" s="688">
        <f xml:space="preserve"> Time!FU$108</f>
        <v>0</v>
      </c>
      <c r="FV230" s="688">
        <f xml:space="preserve"> Time!FV$108</f>
        <v>0</v>
      </c>
      <c r="FW230" s="688">
        <f xml:space="preserve"> Time!FW$108</f>
        <v>0</v>
      </c>
      <c r="FX230" s="688">
        <f xml:space="preserve"> Time!FX$108</f>
        <v>0</v>
      </c>
      <c r="FY230" s="688">
        <f xml:space="preserve"> Time!FY$108</f>
        <v>0</v>
      </c>
      <c r="FZ230" s="688">
        <f xml:space="preserve"> Time!FZ$108</f>
        <v>0</v>
      </c>
      <c r="GA230" s="688">
        <f xml:space="preserve"> Time!GA$108</f>
        <v>0</v>
      </c>
      <c r="GB230" s="688">
        <f xml:space="preserve"> Time!GB$108</f>
        <v>0</v>
      </c>
      <c r="GC230" s="688">
        <f xml:space="preserve"> Time!GC$108</f>
        <v>0</v>
      </c>
      <c r="GD230" s="688">
        <f xml:space="preserve"> Time!GD$108</f>
        <v>0</v>
      </c>
      <c r="GE230" s="688">
        <f xml:space="preserve"> Time!GE$108</f>
        <v>0</v>
      </c>
      <c r="GF230" s="688">
        <f xml:space="preserve"> Time!GF$108</f>
        <v>0</v>
      </c>
      <c r="GG230" s="688">
        <f xml:space="preserve"> Time!GG$108</f>
        <v>0</v>
      </c>
      <c r="GH230" s="688">
        <f xml:space="preserve"> Time!GH$108</f>
        <v>0</v>
      </c>
      <c r="GI230" s="688">
        <f xml:space="preserve"> Time!GI$108</f>
        <v>0</v>
      </c>
      <c r="GJ230" s="688">
        <f xml:space="preserve"> Time!GJ$108</f>
        <v>0</v>
      </c>
    </row>
    <row r="231" spans="1:192" s="194" customFormat="1" ht="13" customHeight="1" x14ac:dyDescent="0.25">
      <c r="A231" s="663"/>
      <c r="B231" s="663"/>
      <c r="C231" s="663"/>
      <c r="D231" s="663"/>
      <c r="E231" s="666" t="s">
        <v>580</v>
      </c>
      <c r="F231" s="662"/>
      <c r="G231" s="666" t="str">
        <f>SMU</f>
        <v>$ 000s</v>
      </c>
      <c r="H231" s="666">
        <f xml:space="preserve"> SUM(J231:GJ231)</f>
        <v>0</v>
      </c>
      <c r="I231" s="662"/>
      <c r="J231" s="666">
        <f t="shared" ref="J231:AO231" si="876" xml:space="preserve"> J228 * J229 * J230</f>
        <v>0</v>
      </c>
      <c r="K231" s="666">
        <f t="shared" si="876"/>
        <v>0</v>
      </c>
      <c r="L231" s="666">
        <f t="shared" si="876"/>
        <v>0</v>
      </c>
      <c r="M231" s="666">
        <f t="shared" si="876"/>
        <v>0</v>
      </c>
      <c r="N231" s="666">
        <f t="shared" si="876"/>
        <v>0</v>
      </c>
      <c r="O231" s="666">
        <f t="shared" si="876"/>
        <v>0</v>
      </c>
      <c r="P231" s="666">
        <f t="shared" si="876"/>
        <v>0</v>
      </c>
      <c r="Q231" s="666">
        <f t="shared" si="876"/>
        <v>0</v>
      </c>
      <c r="R231" s="666">
        <f t="shared" si="876"/>
        <v>0</v>
      </c>
      <c r="S231" s="666">
        <f t="shared" si="876"/>
        <v>0</v>
      </c>
      <c r="T231" s="666">
        <f t="shared" si="876"/>
        <v>0</v>
      </c>
      <c r="U231" s="666">
        <f t="shared" si="876"/>
        <v>0</v>
      </c>
      <c r="V231" s="666">
        <f t="shared" si="876"/>
        <v>0</v>
      </c>
      <c r="W231" s="666">
        <f t="shared" si="876"/>
        <v>0</v>
      </c>
      <c r="X231" s="666">
        <f t="shared" si="876"/>
        <v>0</v>
      </c>
      <c r="Y231" s="666">
        <f t="shared" si="876"/>
        <v>0</v>
      </c>
      <c r="Z231" s="666">
        <f t="shared" si="876"/>
        <v>0</v>
      </c>
      <c r="AA231" s="666">
        <f t="shared" si="876"/>
        <v>0</v>
      </c>
      <c r="AB231" s="666">
        <f t="shared" si="876"/>
        <v>0</v>
      </c>
      <c r="AC231" s="666">
        <f t="shared" si="876"/>
        <v>0</v>
      </c>
      <c r="AD231" s="666">
        <f t="shared" si="876"/>
        <v>0</v>
      </c>
      <c r="AE231" s="666">
        <f t="shared" si="876"/>
        <v>0</v>
      </c>
      <c r="AF231" s="666">
        <f t="shared" si="876"/>
        <v>0</v>
      </c>
      <c r="AG231" s="666">
        <f t="shared" si="876"/>
        <v>0</v>
      </c>
      <c r="AH231" s="666">
        <f t="shared" si="876"/>
        <v>0</v>
      </c>
      <c r="AI231" s="666">
        <f t="shared" si="876"/>
        <v>0</v>
      </c>
      <c r="AJ231" s="666">
        <f t="shared" si="876"/>
        <v>0</v>
      </c>
      <c r="AK231" s="666">
        <f t="shared" si="876"/>
        <v>0</v>
      </c>
      <c r="AL231" s="666">
        <f t="shared" si="876"/>
        <v>0</v>
      </c>
      <c r="AM231" s="666">
        <f t="shared" si="876"/>
        <v>0</v>
      </c>
      <c r="AN231" s="666">
        <f t="shared" si="876"/>
        <v>0</v>
      </c>
      <c r="AO231" s="666">
        <f t="shared" si="876"/>
        <v>0</v>
      </c>
      <c r="AP231" s="666">
        <f t="shared" ref="AP231:BD231" si="877" xml:space="preserve"> AP228 * AP229 * AP230</f>
        <v>0</v>
      </c>
      <c r="AQ231" s="666">
        <f t="shared" si="877"/>
        <v>0</v>
      </c>
      <c r="AR231" s="666">
        <f t="shared" si="877"/>
        <v>0</v>
      </c>
      <c r="AS231" s="666">
        <f t="shared" si="877"/>
        <v>0</v>
      </c>
      <c r="AT231" s="666">
        <f t="shared" si="877"/>
        <v>0</v>
      </c>
      <c r="AU231" s="666">
        <f t="shared" si="877"/>
        <v>0</v>
      </c>
      <c r="AV231" s="666">
        <f t="shared" si="877"/>
        <v>0</v>
      </c>
      <c r="AW231" s="666">
        <f t="shared" si="877"/>
        <v>0</v>
      </c>
      <c r="AX231" s="666">
        <f t="shared" si="877"/>
        <v>0</v>
      </c>
      <c r="AY231" s="666">
        <f t="shared" si="877"/>
        <v>0</v>
      </c>
      <c r="AZ231" s="666">
        <f t="shared" si="877"/>
        <v>0</v>
      </c>
      <c r="BA231" s="666">
        <f t="shared" si="877"/>
        <v>0</v>
      </c>
      <c r="BB231" s="666">
        <f t="shared" si="877"/>
        <v>0</v>
      </c>
      <c r="BC231" s="666">
        <f t="shared" si="877"/>
        <v>0</v>
      </c>
      <c r="BD231" s="666">
        <f t="shared" si="877"/>
        <v>0</v>
      </c>
      <c r="BE231" s="666">
        <f t="shared" ref="BE231:DP231" si="878" xml:space="preserve"> BE228 * BE229 * BE230</f>
        <v>0</v>
      </c>
      <c r="BF231" s="666">
        <f t="shared" si="878"/>
        <v>0</v>
      </c>
      <c r="BG231" s="666">
        <f t="shared" si="878"/>
        <v>0</v>
      </c>
      <c r="BH231" s="666">
        <f t="shared" si="878"/>
        <v>0</v>
      </c>
      <c r="BI231" s="666">
        <f t="shared" si="878"/>
        <v>0</v>
      </c>
      <c r="BJ231" s="666">
        <f t="shared" si="878"/>
        <v>0</v>
      </c>
      <c r="BK231" s="666">
        <f t="shared" si="878"/>
        <v>0</v>
      </c>
      <c r="BL231" s="666">
        <f t="shared" si="878"/>
        <v>0</v>
      </c>
      <c r="BM231" s="666">
        <f t="shared" si="878"/>
        <v>0</v>
      </c>
      <c r="BN231" s="666">
        <f t="shared" si="878"/>
        <v>0</v>
      </c>
      <c r="BO231" s="666">
        <f t="shared" si="878"/>
        <v>0</v>
      </c>
      <c r="BP231" s="666">
        <f t="shared" si="878"/>
        <v>0</v>
      </c>
      <c r="BQ231" s="666">
        <f t="shared" si="878"/>
        <v>0</v>
      </c>
      <c r="BR231" s="666">
        <f t="shared" si="878"/>
        <v>0</v>
      </c>
      <c r="BS231" s="666">
        <f t="shared" si="878"/>
        <v>0</v>
      </c>
      <c r="BT231" s="666">
        <f t="shared" si="878"/>
        <v>0</v>
      </c>
      <c r="BU231" s="666">
        <f t="shared" si="878"/>
        <v>0</v>
      </c>
      <c r="BV231" s="666">
        <f t="shared" si="878"/>
        <v>0</v>
      </c>
      <c r="BW231" s="666">
        <f t="shared" si="878"/>
        <v>0</v>
      </c>
      <c r="BX231" s="666">
        <f t="shared" si="878"/>
        <v>0</v>
      </c>
      <c r="BY231" s="666">
        <f t="shared" si="878"/>
        <v>0</v>
      </c>
      <c r="BZ231" s="666">
        <f t="shared" si="878"/>
        <v>0</v>
      </c>
      <c r="CA231" s="666">
        <f t="shared" si="878"/>
        <v>0</v>
      </c>
      <c r="CB231" s="666">
        <f t="shared" si="878"/>
        <v>0</v>
      </c>
      <c r="CC231" s="666">
        <f t="shared" si="878"/>
        <v>0</v>
      </c>
      <c r="CD231" s="666">
        <f t="shared" si="878"/>
        <v>0</v>
      </c>
      <c r="CE231" s="666">
        <f t="shared" si="878"/>
        <v>0</v>
      </c>
      <c r="CF231" s="666">
        <f t="shared" si="878"/>
        <v>0</v>
      </c>
      <c r="CG231" s="666">
        <f t="shared" si="878"/>
        <v>0</v>
      </c>
      <c r="CH231" s="666">
        <f t="shared" si="878"/>
        <v>0</v>
      </c>
      <c r="CI231" s="666">
        <f t="shared" si="878"/>
        <v>0</v>
      </c>
      <c r="CJ231" s="666">
        <f t="shared" si="878"/>
        <v>0</v>
      </c>
      <c r="CK231" s="666">
        <f t="shared" si="878"/>
        <v>0</v>
      </c>
      <c r="CL231" s="666">
        <f t="shared" si="878"/>
        <v>0</v>
      </c>
      <c r="CM231" s="666">
        <f t="shared" si="878"/>
        <v>0</v>
      </c>
      <c r="CN231" s="666">
        <f t="shared" si="878"/>
        <v>0</v>
      </c>
      <c r="CO231" s="666">
        <f t="shared" si="878"/>
        <v>0</v>
      </c>
      <c r="CP231" s="666">
        <f t="shared" si="878"/>
        <v>0</v>
      </c>
      <c r="CQ231" s="666">
        <f t="shared" si="878"/>
        <v>0</v>
      </c>
      <c r="CR231" s="666">
        <f t="shared" si="878"/>
        <v>0</v>
      </c>
      <c r="CS231" s="666">
        <f t="shared" si="878"/>
        <v>0</v>
      </c>
      <c r="CT231" s="666">
        <f t="shared" si="878"/>
        <v>0</v>
      </c>
      <c r="CU231" s="666">
        <f t="shared" si="878"/>
        <v>0</v>
      </c>
      <c r="CV231" s="666">
        <f t="shared" si="878"/>
        <v>0</v>
      </c>
      <c r="CW231" s="666">
        <f t="shared" si="878"/>
        <v>0</v>
      </c>
      <c r="CX231" s="666">
        <f t="shared" si="878"/>
        <v>0</v>
      </c>
      <c r="CY231" s="666">
        <f t="shared" si="878"/>
        <v>0</v>
      </c>
      <c r="CZ231" s="666">
        <f t="shared" si="878"/>
        <v>0</v>
      </c>
      <c r="DA231" s="666">
        <f t="shared" si="878"/>
        <v>0</v>
      </c>
      <c r="DB231" s="666">
        <f t="shared" si="878"/>
        <v>0</v>
      </c>
      <c r="DC231" s="666">
        <f t="shared" si="878"/>
        <v>0</v>
      </c>
      <c r="DD231" s="666">
        <f t="shared" si="878"/>
        <v>0</v>
      </c>
      <c r="DE231" s="666">
        <f t="shared" si="878"/>
        <v>0</v>
      </c>
      <c r="DF231" s="666">
        <f t="shared" si="878"/>
        <v>0</v>
      </c>
      <c r="DG231" s="666">
        <f t="shared" si="878"/>
        <v>0</v>
      </c>
      <c r="DH231" s="666">
        <f t="shared" si="878"/>
        <v>0</v>
      </c>
      <c r="DI231" s="666">
        <f t="shared" si="878"/>
        <v>0</v>
      </c>
      <c r="DJ231" s="666">
        <f t="shared" si="878"/>
        <v>0</v>
      </c>
      <c r="DK231" s="666">
        <f t="shared" si="878"/>
        <v>0</v>
      </c>
      <c r="DL231" s="666">
        <f t="shared" si="878"/>
        <v>0</v>
      </c>
      <c r="DM231" s="666">
        <f t="shared" si="878"/>
        <v>0</v>
      </c>
      <c r="DN231" s="666">
        <f t="shared" si="878"/>
        <v>0</v>
      </c>
      <c r="DO231" s="666">
        <f t="shared" si="878"/>
        <v>0</v>
      </c>
      <c r="DP231" s="666">
        <f t="shared" si="878"/>
        <v>0</v>
      </c>
      <c r="DQ231" s="666">
        <f t="shared" ref="DQ231:GB231" si="879" xml:space="preserve"> DQ228 * DQ229 * DQ230</f>
        <v>0</v>
      </c>
      <c r="DR231" s="666">
        <f t="shared" si="879"/>
        <v>0</v>
      </c>
      <c r="DS231" s="666">
        <f t="shared" si="879"/>
        <v>0</v>
      </c>
      <c r="DT231" s="666">
        <f t="shared" si="879"/>
        <v>0</v>
      </c>
      <c r="DU231" s="666">
        <f t="shared" si="879"/>
        <v>0</v>
      </c>
      <c r="DV231" s="666">
        <f t="shared" si="879"/>
        <v>0</v>
      </c>
      <c r="DW231" s="666">
        <f t="shared" si="879"/>
        <v>0</v>
      </c>
      <c r="DX231" s="666">
        <f t="shared" si="879"/>
        <v>0</v>
      </c>
      <c r="DY231" s="666">
        <f t="shared" si="879"/>
        <v>0</v>
      </c>
      <c r="DZ231" s="666">
        <f t="shared" si="879"/>
        <v>0</v>
      </c>
      <c r="EA231" s="666">
        <f t="shared" si="879"/>
        <v>0</v>
      </c>
      <c r="EB231" s="666">
        <f t="shared" si="879"/>
        <v>0</v>
      </c>
      <c r="EC231" s="666">
        <f t="shared" si="879"/>
        <v>0</v>
      </c>
      <c r="ED231" s="666">
        <f t="shared" si="879"/>
        <v>0</v>
      </c>
      <c r="EE231" s="666">
        <f t="shared" si="879"/>
        <v>0</v>
      </c>
      <c r="EF231" s="666">
        <f t="shared" si="879"/>
        <v>0</v>
      </c>
      <c r="EG231" s="666">
        <f t="shared" si="879"/>
        <v>0</v>
      </c>
      <c r="EH231" s="666">
        <f t="shared" si="879"/>
        <v>0</v>
      </c>
      <c r="EI231" s="666">
        <f t="shared" si="879"/>
        <v>0</v>
      </c>
      <c r="EJ231" s="666">
        <f t="shared" si="879"/>
        <v>0</v>
      </c>
      <c r="EK231" s="666">
        <f t="shared" si="879"/>
        <v>0</v>
      </c>
      <c r="EL231" s="666">
        <f t="shared" si="879"/>
        <v>0</v>
      </c>
      <c r="EM231" s="666">
        <f t="shared" si="879"/>
        <v>0</v>
      </c>
      <c r="EN231" s="666">
        <f t="shared" si="879"/>
        <v>0</v>
      </c>
      <c r="EO231" s="666">
        <f t="shared" si="879"/>
        <v>0</v>
      </c>
      <c r="EP231" s="666">
        <f t="shared" si="879"/>
        <v>0</v>
      </c>
      <c r="EQ231" s="666">
        <f t="shared" si="879"/>
        <v>0</v>
      </c>
      <c r="ER231" s="666">
        <f t="shared" si="879"/>
        <v>0</v>
      </c>
      <c r="ES231" s="666">
        <f t="shared" si="879"/>
        <v>0</v>
      </c>
      <c r="ET231" s="666">
        <f t="shared" si="879"/>
        <v>0</v>
      </c>
      <c r="EU231" s="666">
        <f t="shared" si="879"/>
        <v>0</v>
      </c>
      <c r="EV231" s="666">
        <f t="shared" si="879"/>
        <v>0</v>
      </c>
      <c r="EW231" s="666">
        <f t="shared" si="879"/>
        <v>0</v>
      </c>
      <c r="EX231" s="666">
        <f t="shared" si="879"/>
        <v>0</v>
      </c>
      <c r="EY231" s="666">
        <f t="shared" si="879"/>
        <v>0</v>
      </c>
      <c r="EZ231" s="666">
        <f t="shared" si="879"/>
        <v>0</v>
      </c>
      <c r="FA231" s="666">
        <f t="shared" si="879"/>
        <v>0</v>
      </c>
      <c r="FB231" s="666">
        <f t="shared" si="879"/>
        <v>0</v>
      </c>
      <c r="FC231" s="666">
        <f t="shared" si="879"/>
        <v>0</v>
      </c>
      <c r="FD231" s="666">
        <f t="shared" si="879"/>
        <v>0</v>
      </c>
      <c r="FE231" s="666">
        <f t="shared" si="879"/>
        <v>0</v>
      </c>
      <c r="FF231" s="666">
        <f t="shared" si="879"/>
        <v>0</v>
      </c>
      <c r="FG231" s="666">
        <f t="shared" si="879"/>
        <v>0</v>
      </c>
      <c r="FH231" s="666">
        <f t="shared" si="879"/>
        <v>0</v>
      </c>
      <c r="FI231" s="666">
        <f t="shared" si="879"/>
        <v>0</v>
      </c>
      <c r="FJ231" s="666">
        <f t="shared" si="879"/>
        <v>0</v>
      </c>
      <c r="FK231" s="666">
        <f t="shared" si="879"/>
        <v>0</v>
      </c>
      <c r="FL231" s="666">
        <f t="shared" si="879"/>
        <v>0</v>
      </c>
      <c r="FM231" s="666">
        <f t="shared" si="879"/>
        <v>0</v>
      </c>
      <c r="FN231" s="666">
        <f t="shared" si="879"/>
        <v>0</v>
      </c>
      <c r="FO231" s="666">
        <f t="shared" si="879"/>
        <v>0</v>
      </c>
      <c r="FP231" s="666">
        <f t="shared" si="879"/>
        <v>0</v>
      </c>
      <c r="FQ231" s="666">
        <f t="shared" si="879"/>
        <v>0</v>
      </c>
      <c r="FR231" s="666">
        <f t="shared" si="879"/>
        <v>0</v>
      </c>
      <c r="FS231" s="666">
        <f t="shared" si="879"/>
        <v>0</v>
      </c>
      <c r="FT231" s="666">
        <f t="shared" si="879"/>
        <v>0</v>
      </c>
      <c r="FU231" s="666">
        <f t="shared" si="879"/>
        <v>0</v>
      </c>
      <c r="FV231" s="666">
        <f t="shared" si="879"/>
        <v>0</v>
      </c>
      <c r="FW231" s="666">
        <f t="shared" si="879"/>
        <v>0</v>
      </c>
      <c r="FX231" s="666">
        <f t="shared" si="879"/>
        <v>0</v>
      </c>
      <c r="FY231" s="666">
        <f t="shared" si="879"/>
        <v>0</v>
      </c>
      <c r="FZ231" s="666">
        <f t="shared" si="879"/>
        <v>0</v>
      </c>
      <c r="GA231" s="666">
        <f t="shared" si="879"/>
        <v>0</v>
      </c>
      <c r="GB231" s="666">
        <f t="shared" si="879"/>
        <v>0</v>
      </c>
      <c r="GC231" s="666">
        <f t="shared" ref="GC231:GJ231" si="880" xml:space="preserve"> GC228 * GC229 * GC230</f>
        <v>0</v>
      </c>
      <c r="GD231" s="666">
        <f t="shared" si="880"/>
        <v>0</v>
      </c>
      <c r="GE231" s="666">
        <f t="shared" si="880"/>
        <v>0</v>
      </c>
      <c r="GF231" s="666">
        <f t="shared" si="880"/>
        <v>0</v>
      </c>
      <c r="GG231" s="666">
        <f t="shared" si="880"/>
        <v>0</v>
      </c>
      <c r="GH231" s="666">
        <f t="shared" si="880"/>
        <v>0</v>
      </c>
      <c r="GI231" s="666">
        <f t="shared" si="880"/>
        <v>0</v>
      </c>
      <c r="GJ231" s="666">
        <f t="shared" si="880"/>
        <v>0</v>
      </c>
    </row>
    <row r="232" spans="1:192" s="194" customFormat="1" ht="13" customHeight="1" x14ac:dyDescent="0.25">
      <c r="A232" s="663"/>
      <c r="B232" s="663"/>
      <c r="C232" s="663"/>
      <c r="D232" s="663"/>
      <c r="E232" s="666" t="str">
        <f xml:space="preserve"> LEFT(E231, LEN(E231) - 4)</f>
        <v>Equity bridge interest</v>
      </c>
      <c r="F232" s="662"/>
      <c r="G232" s="666" t="str">
        <f>SMU</f>
        <v>$ 000s</v>
      </c>
      <c r="H232" s="666">
        <f xml:space="preserve"> SUM(J232:GJ232)</f>
        <v>0</v>
      </c>
      <c r="I232" s="662"/>
      <c r="J232" s="666">
        <f t="shared" ref="J232:AO232" si="881" xml:space="preserve"> -1 * J231</f>
        <v>0</v>
      </c>
      <c r="K232" s="666">
        <f t="shared" si="881"/>
        <v>0</v>
      </c>
      <c r="L232" s="666">
        <f t="shared" si="881"/>
        <v>0</v>
      </c>
      <c r="M232" s="666">
        <f t="shared" si="881"/>
        <v>0</v>
      </c>
      <c r="N232" s="666">
        <f t="shared" si="881"/>
        <v>0</v>
      </c>
      <c r="O232" s="666">
        <f t="shared" si="881"/>
        <v>0</v>
      </c>
      <c r="P232" s="666">
        <f t="shared" si="881"/>
        <v>0</v>
      </c>
      <c r="Q232" s="666">
        <f t="shared" si="881"/>
        <v>0</v>
      </c>
      <c r="R232" s="666">
        <f t="shared" si="881"/>
        <v>0</v>
      </c>
      <c r="S232" s="666">
        <f t="shared" si="881"/>
        <v>0</v>
      </c>
      <c r="T232" s="666">
        <f t="shared" si="881"/>
        <v>0</v>
      </c>
      <c r="U232" s="666">
        <f t="shared" si="881"/>
        <v>0</v>
      </c>
      <c r="V232" s="666">
        <f t="shared" si="881"/>
        <v>0</v>
      </c>
      <c r="W232" s="666">
        <f t="shared" si="881"/>
        <v>0</v>
      </c>
      <c r="X232" s="666">
        <f t="shared" si="881"/>
        <v>0</v>
      </c>
      <c r="Y232" s="666">
        <f t="shared" si="881"/>
        <v>0</v>
      </c>
      <c r="Z232" s="666">
        <f t="shared" si="881"/>
        <v>0</v>
      </c>
      <c r="AA232" s="666">
        <f t="shared" si="881"/>
        <v>0</v>
      </c>
      <c r="AB232" s="666">
        <f t="shared" si="881"/>
        <v>0</v>
      </c>
      <c r="AC232" s="666">
        <f t="shared" si="881"/>
        <v>0</v>
      </c>
      <c r="AD232" s="666">
        <f t="shared" si="881"/>
        <v>0</v>
      </c>
      <c r="AE232" s="666">
        <f t="shared" si="881"/>
        <v>0</v>
      </c>
      <c r="AF232" s="666">
        <f t="shared" si="881"/>
        <v>0</v>
      </c>
      <c r="AG232" s="666">
        <f t="shared" si="881"/>
        <v>0</v>
      </c>
      <c r="AH232" s="666">
        <f t="shared" si="881"/>
        <v>0</v>
      </c>
      <c r="AI232" s="666">
        <f t="shared" si="881"/>
        <v>0</v>
      </c>
      <c r="AJ232" s="666">
        <f t="shared" si="881"/>
        <v>0</v>
      </c>
      <c r="AK232" s="666">
        <f t="shared" si="881"/>
        <v>0</v>
      </c>
      <c r="AL232" s="666">
        <f t="shared" si="881"/>
        <v>0</v>
      </c>
      <c r="AM232" s="666">
        <f t="shared" si="881"/>
        <v>0</v>
      </c>
      <c r="AN232" s="666">
        <f t="shared" si="881"/>
        <v>0</v>
      </c>
      <c r="AO232" s="666">
        <f t="shared" si="881"/>
        <v>0</v>
      </c>
      <c r="AP232" s="666">
        <f t="shared" ref="AP232:BD232" si="882" xml:space="preserve"> -1 * AP231</f>
        <v>0</v>
      </c>
      <c r="AQ232" s="666">
        <f t="shared" si="882"/>
        <v>0</v>
      </c>
      <c r="AR232" s="666">
        <f t="shared" si="882"/>
        <v>0</v>
      </c>
      <c r="AS232" s="666">
        <f t="shared" si="882"/>
        <v>0</v>
      </c>
      <c r="AT232" s="666">
        <f t="shared" si="882"/>
        <v>0</v>
      </c>
      <c r="AU232" s="666">
        <f t="shared" si="882"/>
        <v>0</v>
      </c>
      <c r="AV232" s="666">
        <f t="shared" si="882"/>
        <v>0</v>
      </c>
      <c r="AW232" s="666">
        <f t="shared" si="882"/>
        <v>0</v>
      </c>
      <c r="AX232" s="666">
        <f t="shared" si="882"/>
        <v>0</v>
      </c>
      <c r="AY232" s="666">
        <f t="shared" si="882"/>
        <v>0</v>
      </c>
      <c r="AZ232" s="666">
        <f t="shared" si="882"/>
        <v>0</v>
      </c>
      <c r="BA232" s="666">
        <f t="shared" si="882"/>
        <v>0</v>
      </c>
      <c r="BB232" s="666">
        <f t="shared" si="882"/>
        <v>0</v>
      </c>
      <c r="BC232" s="666">
        <f t="shared" si="882"/>
        <v>0</v>
      </c>
      <c r="BD232" s="666">
        <f t="shared" si="882"/>
        <v>0</v>
      </c>
      <c r="BE232" s="666">
        <f t="shared" ref="BE232:DP232" si="883" xml:space="preserve"> -1 * BE231</f>
        <v>0</v>
      </c>
      <c r="BF232" s="666">
        <f t="shared" si="883"/>
        <v>0</v>
      </c>
      <c r="BG232" s="666">
        <f t="shared" si="883"/>
        <v>0</v>
      </c>
      <c r="BH232" s="666">
        <f t="shared" si="883"/>
        <v>0</v>
      </c>
      <c r="BI232" s="666">
        <f t="shared" si="883"/>
        <v>0</v>
      </c>
      <c r="BJ232" s="666">
        <f t="shared" si="883"/>
        <v>0</v>
      </c>
      <c r="BK232" s="666">
        <f t="shared" si="883"/>
        <v>0</v>
      </c>
      <c r="BL232" s="666">
        <f t="shared" si="883"/>
        <v>0</v>
      </c>
      <c r="BM232" s="666">
        <f t="shared" si="883"/>
        <v>0</v>
      </c>
      <c r="BN232" s="666">
        <f t="shared" si="883"/>
        <v>0</v>
      </c>
      <c r="BO232" s="666">
        <f t="shared" si="883"/>
        <v>0</v>
      </c>
      <c r="BP232" s="666">
        <f t="shared" si="883"/>
        <v>0</v>
      </c>
      <c r="BQ232" s="666">
        <f t="shared" si="883"/>
        <v>0</v>
      </c>
      <c r="BR232" s="666">
        <f t="shared" si="883"/>
        <v>0</v>
      </c>
      <c r="BS232" s="666">
        <f t="shared" si="883"/>
        <v>0</v>
      </c>
      <c r="BT232" s="666">
        <f t="shared" si="883"/>
        <v>0</v>
      </c>
      <c r="BU232" s="666">
        <f t="shared" si="883"/>
        <v>0</v>
      </c>
      <c r="BV232" s="666">
        <f t="shared" si="883"/>
        <v>0</v>
      </c>
      <c r="BW232" s="666">
        <f t="shared" si="883"/>
        <v>0</v>
      </c>
      <c r="BX232" s="666">
        <f t="shared" si="883"/>
        <v>0</v>
      </c>
      <c r="BY232" s="666">
        <f t="shared" si="883"/>
        <v>0</v>
      </c>
      <c r="BZ232" s="666">
        <f t="shared" si="883"/>
        <v>0</v>
      </c>
      <c r="CA232" s="666">
        <f t="shared" si="883"/>
        <v>0</v>
      </c>
      <c r="CB232" s="666">
        <f t="shared" si="883"/>
        <v>0</v>
      </c>
      <c r="CC232" s="666">
        <f t="shared" si="883"/>
        <v>0</v>
      </c>
      <c r="CD232" s="666">
        <f t="shared" si="883"/>
        <v>0</v>
      </c>
      <c r="CE232" s="666">
        <f t="shared" si="883"/>
        <v>0</v>
      </c>
      <c r="CF232" s="666">
        <f t="shared" si="883"/>
        <v>0</v>
      </c>
      <c r="CG232" s="666">
        <f t="shared" si="883"/>
        <v>0</v>
      </c>
      <c r="CH232" s="666">
        <f t="shared" si="883"/>
        <v>0</v>
      </c>
      <c r="CI232" s="666">
        <f t="shared" si="883"/>
        <v>0</v>
      </c>
      <c r="CJ232" s="666">
        <f t="shared" si="883"/>
        <v>0</v>
      </c>
      <c r="CK232" s="666">
        <f t="shared" si="883"/>
        <v>0</v>
      </c>
      <c r="CL232" s="666">
        <f t="shared" si="883"/>
        <v>0</v>
      </c>
      <c r="CM232" s="666">
        <f t="shared" si="883"/>
        <v>0</v>
      </c>
      <c r="CN232" s="666">
        <f t="shared" si="883"/>
        <v>0</v>
      </c>
      <c r="CO232" s="666">
        <f t="shared" si="883"/>
        <v>0</v>
      </c>
      <c r="CP232" s="666">
        <f t="shared" si="883"/>
        <v>0</v>
      </c>
      <c r="CQ232" s="666">
        <f t="shared" si="883"/>
        <v>0</v>
      </c>
      <c r="CR232" s="666">
        <f t="shared" si="883"/>
        <v>0</v>
      </c>
      <c r="CS232" s="666">
        <f t="shared" si="883"/>
        <v>0</v>
      </c>
      <c r="CT232" s="666">
        <f t="shared" si="883"/>
        <v>0</v>
      </c>
      <c r="CU232" s="666">
        <f t="shared" si="883"/>
        <v>0</v>
      </c>
      <c r="CV232" s="666">
        <f t="shared" si="883"/>
        <v>0</v>
      </c>
      <c r="CW232" s="666">
        <f t="shared" si="883"/>
        <v>0</v>
      </c>
      <c r="CX232" s="666">
        <f t="shared" si="883"/>
        <v>0</v>
      </c>
      <c r="CY232" s="666">
        <f t="shared" si="883"/>
        <v>0</v>
      </c>
      <c r="CZ232" s="666">
        <f t="shared" si="883"/>
        <v>0</v>
      </c>
      <c r="DA232" s="666">
        <f t="shared" si="883"/>
        <v>0</v>
      </c>
      <c r="DB232" s="666">
        <f t="shared" si="883"/>
        <v>0</v>
      </c>
      <c r="DC232" s="666">
        <f t="shared" si="883"/>
        <v>0</v>
      </c>
      <c r="DD232" s="666">
        <f t="shared" si="883"/>
        <v>0</v>
      </c>
      <c r="DE232" s="666">
        <f t="shared" si="883"/>
        <v>0</v>
      </c>
      <c r="DF232" s="666">
        <f t="shared" si="883"/>
        <v>0</v>
      </c>
      <c r="DG232" s="666">
        <f t="shared" si="883"/>
        <v>0</v>
      </c>
      <c r="DH232" s="666">
        <f t="shared" si="883"/>
        <v>0</v>
      </c>
      <c r="DI232" s="666">
        <f t="shared" si="883"/>
        <v>0</v>
      </c>
      <c r="DJ232" s="666">
        <f t="shared" si="883"/>
        <v>0</v>
      </c>
      <c r="DK232" s="666">
        <f t="shared" si="883"/>
        <v>0</v>
      </c>
      <c r="DL232" s="666">
        <f t="shared" si="883"/>
        <v>0</v>
      </c>
      <c r="DM232" s="666">
        <f t="shared" si="883"/>
        <v>0</v>
      </c>
      <c r="DN232" s="666">
        <f t="shared" si="883"/>
        <v>0</v>
      </c>
      <c r="DO232" s="666">
        <f t="shared" si="883"/>
        <v>0</v>
      </c>
      <c r="DP232" s="666">
        <f t="shared" si="883"/>
        <v>0</v>
      </c>
      <c r="DQ232" s="666">
        <f t="shared" ref="DQ232:GB232" si="884" xml:space="preserve"> -1 * DQ231</f>
        <v>0</v>
      </c>
      <c r="DR232" s="666">
        <f t="shared" si="884"/>
        <v>0</v>
      </c>
      <c r="DS232" s="666">
        <f t="shared" si="884"/>
        <v>0</v>
      </c>
      <c r="DT232" s="666">
        <f t="shared" si="884"/>
        <v>0</v>
      </c>
      <c r="DU232" s="666">
        <f t="shared" si="884"/>
        <v>0</v>
      </c>
      <c r="DV232" s="666">
        <f t="shared" si="884"/>
        <v>0</v>
      </c>
      <c r="DW232" s="666">
        <f t="shared" si="884"/>
        <v>0</v>
      </c>
      <c r="DX232" s="666">
        <f t="shared" si="884"/>
        <v>0</v>
      </c>
      <c r="DY232" s="666">
        <f t="shared" si="884"/>
        <v>0</v>
      </c>
      <c r="DZ232" s="666">
        <f t="shared" si="884"/>
        <v>0</v>
      </c>
      <c r="EA232" s="666">
        <f t="shared" si="884"/>
        <v>0</v>
      </c>
      <c r="EB232" s="666">
        <f t="shared" si="884"/>
        <v>0</v>
      </c>
      <c r="EC232" s="666">
        <f t="shared" si="884"/>
        <v>0</v>
      </c>
      <c r="ED232" s="666">
        <f t="shared" si="884"/>
        <v>0</v>
      </c>
      <c r="EE232" s="666">
        <f t="shared" si="884"/>
        <v>0</v>
      </c>
      <c r="EF232" s="666">
        <f t="shared" si="884"/>
        <v>0</v>
      </c>
      <c r="EG232" s="666">
        <f t="shared" si="884"/>
        <v>0</v>
      </c>
      <c r="EH232" s="666">
        <f t="shared" si="884"/>
        <v>0</v>
      </c>
      <c r="EI232" s="666">
        <f t="shared" si="884"/>
        <v>0</v>
      </c>
      <c r="EJ232" s="666">
        <f t="shared" si="884"/>
        <v>0</v>
      </c>
      <c r="EK232" s="666">
        <f t="shared" si="884"/>
        <v>0</v>
      </c>
      <c r="EL232" s="666">
        <f t="shared" si="884"/>
        <v>0</v>
      </c>
      <c r="EM232" s="666">
        <f t="shared" si="884"/>
        <v>0</v>
      </c>
      <c r="EN232" s="666">
        <f t="shared" si="884"/>
        <v>0</v>
      </c>
      <c r="EO232" s="666">
        <f t="shared" si="884"/>
        <v>0</v>
      </c>
      <c r="EP232" s="666">
        <f t="shared" si="884"/>
        <v>0</v>
      </c>
      <c r="EQ232" s="666">
        <f t="shared" si="884"/>
        <v>0</v>
      </c>
      <c r="ER232" s="666">
        <f t="shared" si="884"/>
        <v>0</v>
      </c>
      <c r="ES232" s="666">
        <f t="shared" si="884"/>
        <v>0</v>
      </c>
      <c r="ET232" s="666">
        <f t="shared" si="884"/>
        <v>0</v>
      </c>
      <c r="EU232" s="666">
        <f t="shared" si="884"/>
        <v>0</v>
      </c>
      <c r="EV232" s="666">
        <f t="shared" si="884"/>
        <v>0</v>
      </c>
      <c r="EW232" s="666">
        <f t="shared" si="884"/>
        <v>0</v>
      </c>
      <c r="EX232" s="666">
        <f t="shared" si="884"/>
        <v>0</v>
      </c>
      <c r="EY232" s="666">
        <f t="shared" si="884"/>
        <v>0</v>
      </c>
      <c r="EZ232" s="666">
        <f t="shared" si="884"/>
        <v>0</v>
      </c>
      <c r="FA232" s="666">
        <f t="shared" si="884"/>
        <v>0</v>
      </c>
      <c r="FB232" s="666">
        <f t="shared" si="884"/>
        <v>0</v>
      </c>
      <c r="FC232" s="666">
        <f t="shared" si="884"/>
        <v>0</v>
      </c>
      <c r="FD232" s="666">
        <f t="shared" si="884"/>
        <v>0</v>
      </c>
      <c r="FE232" s="666">
        <f t="shared" si="884"/>
        <v>0</v>
      </c>
      <c r="FF232" s="666">
        <f t="shared" si="884"/>
        <v>0</v>
      </c>
      <c r="FG232" s="666">
        <f t="shared" si="884"/>
        <v>0</v>
      </c>
      <c r="FH232" s="666">
        <f t="shared" si="884"/>
        <v>0</v>
      </c>
      <c r="FI232" s="666">
        <f t="shared" si="884"/>
        <v>0</v>
      </c>
      <c r="FJ232" s="666">
        <f t="shared" si="884"/>
        <v>0</v>
      </c>
      <c r="FK232" s="666">
        <f t="shared" si="884"/>
        <v>0</v>
      </c>
      <c r="FL232" s="666">
        <f t="shared" si="884"/>
        <v>0</v>
      </c>
      <c r="FM232" s="666">
        <f t="shared" si="884"/>
        <v>0</v>
      </c>
      <c r="FN232" s="666">
        <f t="shared" si="884"/>
        <v>0</v>
      </c>
      <c r="FO232" s="666">
        <f t="shared" si="884"/>
        <v>0</v>
      </c>
      <c r="FP232" s="666">
        <f t="shared" si="884"/>
        <v>0</v>
      </c>
      <c r="FQ232" s="666">
        <f t="shared" si="884"/>
        <v>0</v>
      </c>
      <c r="FR232" s="666">
        <f t="shared" si="884"/>
        <v>0</v>
      </c>
      <c r="FS232" s="666">
        <f t="shared" si="884"/>
        <v>0</v>
      </c>
      <c r="FT232" s="666">
        <f t="shared" si="884"/>
        <v>0</v>
      </c>
      <c r="FU232" s="666">
        <f t="shared" si="884"/>
        <v>0</v>
      </c>
      <c r="FV232" s="666">
        <f t="shared" si="884"/>
        <v>0</v>
      </c>
      <c r="FW232" s="666">
        <f t="shared" si="884"/>
        <v>0</v>
      </c>
      <c r="FX232" s="666">
        <f t="shared" si="884"/>
        <v>0</v>
      </c>
      <c r="FY232" s="666">
        <f t="shared" si="884"/>
        <v>0</v>
      </c>
      <c r="FZ232" s="666">
        <f t="shared" si="884"/>
        <v>0</v>
      </c>
      <c r="GA232" s="666">
        <f t="shared" si="884"/>
        <v>0</v>
      </c>
      <c r="GB232" s="666">
        <f t="shared" si="884"/>
        <v>0</v>
      </c>
      <c r="GC232" s="666">
        <f t="shared" ref="GC232:GJ232" si="885" xml:space="preserve"> -1 * GC231</f>
        <v>0</v>
      </c>
      <c r="GD232" s="666">
        <f t="shared" si="885"/>
        <v>0</v>
      </c>
      <c r="GE232" s="666">
        <f t="shared" si="885"/>
        <v>0</v>
      </c>
      <c r="GF232" s="666">
        <f t="shared" si="885"/>
        <v>0</v>
      </c>
      <c r="GG232" s="666">
        <f t="shared" si="885"/>
        <v>0</v>
      </c>
      <c r="GH232" s="666">
        <f t="shared" si="885"/>
        <v>0</v>
      </c>
      <c r="GI232" s="666">
        <f t="shared" si="885"/>
        <v>0</v>
      </c>
      <c r="GJ232" s="666">
        <f t="shared" si="885"/>
        <v>0</v>
      </c>
    </row>
    <row r="233" spans="1:192" s="647" customFormat="1" ht="13" customHeight="1" x14ac:dyDescent="0.25">
      <c r="A233" s="687"/>
      <c r="B233" s="687"/>
      <c r="C233" s="687"/>
      <c r="D233" s="687"/>
    </row>
    <row r="234" spans="1:192" s="647" customFormat="1" ht="13" customHeight="1" x14ac:dyDescent="0.25">
      <c r="A234" s="687"/>
      <c r="B234" s="687"/>
      <c r="C234" s="687"/>
      <c r="D234" s="687"/>
    </row>
    <row r="235" spans="1:192" x14ac:dyDescent="0.25">
      <c r="A235" s="15" t="s">
        <v>63</v>
      </c>
    </row>
  </sheetData>
  <conditionalFormatting sqref="J3:GJ3">
    <cfRule type="cellIs" dxfId="186" priority="12" stopIfTrue="1" operator="equal">
      <formula>"Construction"</formula>
    </cfRule>
    <cfRule type="cellIs" dxfId="185" priority="13" stopIfTrue="1" operator="equal">
      <formula>"Operations"</formula>
    </cfRule>
  </conditionalFormatting>
  <conditionalFormatting sqref="J3:GJ3">
    <cfRule type="cellIs" dxfId="184" priority="11" operator="equal">
      <formula>"Fin Close"</formula>
    </cfRule>
  </conditionalFormatting>
  <conditionalFormatting sqref="J3:GJ3">
    <cfRule type="cellIs" dxfId="183" priority="9" operator="equal">
      <formula>"PPA ext."</formula>
    </cfRule>
    <cfRule type="cellIs" dxfId="182" priority="10" operator="equal">
      <formula>"Delay"</formula>
    </cfRule>
  </conditionalFormatting>
  <conditionalFormatting sqref="F2:F4">
    <cfRule type="cellIs" dxfId="181" priority="5" stopIfTrue="1" operator="notEqual">
      <formula>0</formula>
    </cfRule>
    <cfRule type="cellIs" dxfId="180" priority="6" stopIfTrue="1" operator="equal">
      <formula>""</formula>
    </cfRule>
  </conditionalFormatting>
  <conditionalFormatting sqref="F2:F4">
    <cfRule type="cellIs" dxfId="179" priority="7" stopIfTrue="1" operator="notEqual">
      <formula>0</formula>
    </cfRule>
    <cfRule type="cellIs" dxfId="178" priority="8" stopIfTrue="1" operator="equal">
      <formula>""</formula>
    </cfRule>
  </conditionalFormatting>
  <dataValidations count="1">
    <dataValidation allowBlank="1" showInputMessage="1" showErrorMessage="1" sqref="E73:H73 E119:H119 E90:H90 E99:H99 E113:H115 E58:H68 E199:H199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17A92-5673-4CD1-9D7A-B9429194C35D}">
  <sheetPr codeName="Sheet25">
    <outlinePr summaryBelow="0" summaryRight="0"/>
  </sheetPr>
  <dimension ref="A1:GJ67"/>
  <sheetViews>
    <sheetView defaultGridColor="0" colorId="8" zoomScale="69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K7" sqref="K7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7" width="11.54296875" style="12" customWidth="1"/>
    <col min="8" max="8" width="16.81640625" style="12" bestFit="1" customWidth="1"/>
    <col min="9" max="9" width="2.54296875" style="9" customWidth="1"/>
    <col min="10" max="10" width="12.7265625" style="12" bestFit="1" customWidth="1"/>
    <col min="11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Solve - Base case 1</v>
      </c>
    </row>
    <row r="2" spans="1:192" x14ac:dyDescent="0.25">
      <c r="A2" s="50"/>
      <c r="B2" s="50"/>
      <c r="C2" s="51"/>
      <c r="D2" s="52"/>
      <c r="E2" s="36"/>
      <c r="F2" s="278">
        <f xml:space="preserve"> Check!$F$9</f>
        <v>0</v>
      </c>
      <c r="G2" s="37" t="s">
        <v>23</v>
      </c>
      <c r="H2" s="25"/>
      <c r="I2" s="133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</row>
    <row r="3" spans="1:192" x14ac:dyDescent="0.25">
      <c r="E3" s="17"/>
      <c r="F3" s="278">
        <f xml:space="preserve"> Output!J2</f>
        <v>50</v>
      </c>
      <c r="G3" s="81" t="s">
        <v>25</v>
      </c>
      <c r="H3" s="17"/>
      <c r="I3" s="134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</row>
    <row r="4" spans="1:192" x14ac:dyDescent="0.25">
      <c r="E4" s="202"/>
      <c r="F4" s="278">
        <f xml:space="preserve"> Check!$F$25</f>
        <v>0</v>
      </c>
      <c r="G4" s="81" t="s">
        <v>24</v>
      </c>
      <c r="H4" s="2"/>
      <c r="I4" s="1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</row>
    <row r="5" spans="1:192" x14ac:dyDescent="0.25">
      <c r="E5" s="2"/>
      <c r="F5" s="39" t="s">
        <v>19</v>
      </c>
      <c r="G5" s="40" t="s">
        <v>17</v>
      </c>
      <c r="H5" s="39" t="s">
        <v>18</v>
      </c>
      <c r="I5" s="1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</row>
    <row r="7" spans="1:192" x14ac:dyDescent="0.25">
      <c r="A7" s="15" t="s">
        <v>439</v>
      </c>
    </row>
    <row r="9" spans="1:192" x14ac:dyDescent="0.25">
      <c r="E9" s="192" t="str">
        <f xml:space="preserve"> Metrics!E$20</f>
        <v>Blended equity IRR</v>
      </c>
      <c r="F9" s="524">
        <f xml:space="preserve"> Metrics!F$20</f>
        <v>0.10000000596046449</v>
      </c>
      <c r="G9" s="192" t="str">
        <f xml:space="preserve"> Metrics!G$20</f>
        <v>%</v>
      </c>
    </row>
    <row r="10" spans="1:192" s="290" customFormat="1" x14ac:dyDescent="0.25">
      <c r="A10" s="590"/>
      <c r="B10" s="590"/>
      <c r="C10" s="591"/>
      <c r="D10" s="116"/>
      <c r="E10" s="475" t="str">
        <f xml:space="preserve"> InpC!E$29</f>
        <v>Target IRR</v>
      </c>
      <c r="F10" s="475">
        <f xml:space="preserve"> InpC!F$29</f>
        <v>0.1</v>
      </c>
      <c r="G10" s="475" t="str">
        <f xml:space="preserve"> InpC!G$29</f>
        <v>%</v>
      </c>
      <c r="H10" s="289"/>
      <c r="I10" s="113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89"/>
      <c r="AV10" s="289"/>
      <c r="AW10" s="289"/>
      <c r="AX10" s="289"/>
      <c r="AY10" s="289"/>
      <c r="AZ10" s="289"/>
      <c r="BA10" s="289"/>
      <c r="BB10" s="289"/>
      <c r="BC10" s="289"/>
      <c r="BD10" s="289"/>
      <c r="BE10" s="289"/>
      <c r="BF10" s="289"/>
      <c r="BG10" s="289"/>
      <c r="BH10" s="289"/>
      <c r="BI10" s="289"/>
      <c r="BJ10" s="289"/>
      <c r="BK10" s="289"/>
      <c r="BL10" s="289"/>
      <c r="BM10" s="289"/>
      <c r="BN10" s="289"/>
      <c r="BO10" s="289"/>
      <c r="BP10" s="289"/>
      <c r="BQ10" s="289"/>
      <c r="BR10" s="289"/>
      <c r="BS10" s="289"/>
      <c r="BT10" s="289"/>
      <c r="BU10" s="289"/>
      <c r="BV10" s="289"/>
      <c r="BW10" s="289"/>
      <c r="BX10" s="289"/>
      <c r="BY10" s="289"/>
      <c r="BZ10" s="289"/>
      <c r="CA10" s="289"/>
      <c r="CB10" s="289"/>
      <c r="CC10" s="289"/>
      <c r="CD10" s="289"/>
      <c r="CE10" s="289"/>
      <c r="CF10" s="289"/>
      <c r="CG10" s="289"/>
      <c r="CH10" s="289"/>
      <c r="CI10" s="289"/>
      <c r="CJ10" s="289"/>
      <c r="CK10" s="289"/>
      <c r="CL10" s="289"/>
      <c r="CM10" s="289"/>
      <c r="CN10" s="289"/>
      <c r="CO10" s="289"/>
      <c r="CP10" s="289"/>
      <c r="CQ10" s="289"/>
      <c r="CR10" s="289"/>
      <c r="CS10" s="289"/>
      <c r="CT10" s="289"/>
      <c r="CU10" s="289"/>
      <c r="CV10" s="289"/>
      <c r="CW10" s="289"/>
      <c r="CX10" s="289"/>
      <c r="CY10" s="289"/>
      <c r="CZ10" s="289"/>
      <c r="DA10" s="289"/>
      <c r="DB10" s="289"/>
      <c r="DC10" s="289"/>
      <c r="DD10" s="289"/>
      <c r="DE10" s="289"/>
      <c r="DF10" s="289"/>
      <c r="DG10" s="289"/>
      <c r="DH10" s="289"/>
      <c r="DI10" s="289"/>
      <c r="DJ10" s="289"/>
      <c r="DK10" s="289"/>
      <c r="DL10" s="289"/>
      <c r="DM10" s="289"/>
      <c r="DN10" s="289"/>
      <c r="DO10" s="289"/>
      <c r="DP10" s="289"/>
      <c r="DQ10" s="289"/>
      <c r="DR10" s="289"/>
      <c r="DS10" s="289"/>
      <c r="DT10" s="289"/>
      <c r="DU10" s="289"/>
      <c r="DV10" s="289"/>
      <c r="DW10" s="289"/>
      <c r="DX10" s="289"/>
      <c r="DY10" s="289"/>
      <c r="DZ10" s="289"/>
      <c r="EA10" s="289"/>
      <c r="EB10" s="289"/>
      <c r="EC10" s="289"/>
      <c r="ED10" s="289"/>
      <c r="EE10" s="289"/>
      <c r="EF10" s="289"/>
      <c r="EG10" s="289"/>
      <c r="EH10" s="289"/>
      <c r="EI10" s="289"/>
      <c r="EJ10" s="289"/>
      <c r="EK10" s="289"/>
      <c r="EL10" s="289"/>
      <c r="EM10" s="289"/>
      <c r="EN10" s="289"/>
      <c r="EO10" s="289"/>
      <c r="EP10" s="289"/>
      <c r="EQ10" s="289"/>
      <c r="ER10" s="289"/>
      <c r="ES10" s="289"/>
      <c r="ET10" s="289"/>
      <c r="EU10" s="289"/>
      <c r="EV10" s="289"/>
      <c r="EW10" s="289"/>
      <c r="EX10" s="289"/>
      <c r="EY10" s="289"/>
      <c r="EZ10" s="289"/>
      <c r="FA10" s="289"/>
      <c r="FB10" s="289"/>
      <c r="FC10" s="289"/>
      <c r="FD10" s="289"/>
      <c r="FE10" s="289"/>
      <c r="FF10" s="289"/>
      <c r="FG10" s="289"/>
      <c r="FH10" s="289"/>
      <c r="FI10" s="289"/>
      <c r="FJ10" s="289"/>
      <c r="FK10" s="289"/>
      <c r="FL10" s="289"/>
      <c r="FM10" s="289"/>
      <c r="FN10" s="289"/>
      <c r="FO10" s="289"/>
      <c r="FP10" s="289"/>
      <c r="FQ10" s="289"/>
      <c r="FR10" s="289"/>
      <c r="FS10" s="289"/>
      <c r="FT10" s="289"/>
      <c r="FU10" s="289"/>
      <c r="FV10" s="289"/>
      <c r="FW10" s="289"/>
      <c r="FX10" s="289"/>
      <c r="FY10" s="289"/>
      <c r="FZ10" s="289"/>
      <c r="GA10" s="289"/>
      <c r="GB10" s="289"/>
      <c r="GC10" s="289"/>
      <c r="GD10" s="289"/>
      <c r="GE10" s="289"/>
      <c r="GF10" s="289"/>
      <c r="GG10" s="289"/>
      <c r="GH10" s="289"/>
      <c r="GI10" s="289"/>
      <c r="GJ10" s="289"/>
    </row>
    <row r="11" spans="1:192" x14ac:dyDescent="0.25">
      <c r="E11" s="12" t="s">
        <v>441</v>
      </c>
      <c r="F11" s="289">
        <f xml:space="preserve"> F10 / F9</f>
        <v>0.99999994039535878</v>
      </c>
      <c r="G11" s="12" t="s">
        <v>104</v>
      </c>
    </row>
    <row r="13" spans="1:192" x14ac:dyDescent="0.25">
      <c r="E13" s="192" t="str">
        <f xml:space="preserve"> InpC!E$28</f>
        <v>Tariff solving mode</v>
      </c>
      <c r="F13" s="192">
        <f xml:space="preserve"> InpC!F$28</f>
        <v>1</v>
      </c>
      <c r="G13" s="192" t="str">
        <f xml:space="preserve"> InpC!G$28</f>
        <v>1 = changes go to tariff, 2 = changes go to IRR</v>
      </c>
    </row>
    <row r="14" spans="1:192" x14ac:dyDescent="0.25">
      <c r="E14" s="12" t="str">
        <f xml:space="preserve"> E$41</f>
        <v>Power tariff</v>
      </c>
      <c r="F14" s="582">
        <f xml:space="preserve"> F$41</f>
        <v>4.043691260995802E-2</v>
      </c>
      <c r="G14" s="12" t="str">
        <f xml:space="preserve"> G$41</f>
        <v>USD / kWh</v>
      </c>
    </row>
    <row r="15" spans="1:192" x14ac:dyDescent="0.25">
      <c r="E15" s="12" t="str">
        <f xml:space="preserve"> E$11</f>
        <v>Target IRR as % of actual IRR</v>
      </c>
      <c r="F15" s="294">
        <f xml:space="preserve"> F$11</f>
        <v>0.99999994039535878</v>
      </c>
      <c r="G15" s="12" t="str">
        <f xml:space="preserve"> G$11</f>
        <v>%</v>
      </c>
    </row>
    <row r="16" spans="1:192" x14ac:dyDescent="0.25">
      <c r="E16" s="12" t="s">
        <v>444</v>
      </c>
      <c r="F16" s="83">
        <f xml:space="preserve"> IF(F13 = 1, AVERAGE(F14 * F15, F14), F14)</f>
        <v>4.0436911404844185E-2</v>
      </c>
      <c r="G16" s="12" t="s">
        <v>122</v>
      </c>
    </row>
    <row r="19" spans="1:192" x14ac:dyDescent="0.25">
      <c r="A19" s="15" t="s">
        <v>399</v>
      </c>
    </row>
    <row r="21" spans="1:192" x14ac:dyDescent="0.25">
      <c r="E21" s="195" t="str">
        <f xml:space="preserve"> InpC!E$71</f>
        <v>EBL active switch</v>
      </c>
      <c r="F21" s="195">
        <f xml:space="preserve"> InpC!F$71</f>
        <v>1</v>
      </c>
      <c r="G21" s="195" t="str">
        <f xml:space="preserve"> InpC!G$71</f>
        <v>1 = yes; 0 = no</v>
      </c>
    </row>
    <row r="22" spans="1:192" x14ac:dyDescent="0.25">
      <c r="E22" s="195"/>
      <c r="F22" s="195"/>
      <c r="G22" s="195"/>
    </row>
    <row r="23" spans="1:192" s="533" customFormat="1" x14ac:dyDescent="0.25">
      <c r="A23" s="223"/>
      <c r="B23" s="223" t="s">
        <v>403</v>
      </c>
      <c r="C23" s="224"/>
      <c r="D23" s="225"/>
      <c r="E23" s="226"/>
      <c r="F23" s="226"/>
      <c r="G23" s="226"/>
      <c r="H23" s="226"/>
      <c r="I23" s="227"/>
      <c r="J23" s="226"/>
      <c r="K23" s="226"/>
      <c r="L23" s="226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226"/>
      <c r="AU23" s="226"/>
      <c r="AV23" s="226"/>
      <c r="AW23" s="226"/>
      <c r="AX23" s="226"/>
      <c r="AY23" s="226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6"/>
      <c r="BK23" s="226"/>
      <c r="BL23" s="226"/>
      <c r="BM23" s="226"/>
      <c r="BN23" s="226"/>
      <c r="BO23" s="226"/>
      <c r="BP23" s="226"/>
      <c r="BQ23" s="226"/>
      <c r="BR23" s="226"/>
      <c r="BS23" s="226"/>
      <c r="BT23" s="226"/>
      <c r="BU23" s="226"/>
      <c r="BV23" s="226"/>
      <c r="BW23" s="226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J23" s="226"/>
      <c r="CK23" s="226"/>
      <c r="CL23" s="226"/>
      <c r="CM23" s="226"/>
      <c r="CN23" s="226"/>
      <c r="CO23" s="226"/>
      <c r="CP23" s="226"/>
      <c r="CQ23" s="226"/>
      <c r="CR23" s="226"/>
      <c r="CS23" s="226"/>
      <c r="CT23" s="226"/>
      <c r="CU23" s="226"/>
      <c r="CV23" s="226"/>
      <c r="CW23" s="226"/>
      <c r="CX23" s="226"/>
      <c r="CY23" s="226"/>
      <c r="CZ23" s="226"/>
      <c r="DA23" s="226"/>
      <c r="DB23" s="226"/>
      <c r="DC23" s="226"/>
      <c r="DD23" s="226"/>
      <c r="DE23" s="226"/>
      <c r="DF23" s="226"/>
      <c r="DG23" s="226"/>
      <c r="DH23" s="226"/>
      <c r="DI23" s="226"/>
      <c r="DJ23" s="226"/>
      <c r="DK23" s="226"/>
      <c r="DL23" s="226"/>
      <c r="DM23" s="226"/>
      <c r="DN23" s="226"/>
      <c r="DO23" s="226"/>
      <c r="DP23" s="226"/>
      <c r="DQ23" s="226"/>
      <c r="DR23" s="226"/>
      <c r="DS23" s="226"/>
      <c r="DT23" s="226"/>
      <c r="DU23" s="226"/>
      <c r="DV23" s="226"/>
      <c r="DW23" s="226"/>
      <c r="DX23" s="226"/>
      <c r="DY23" s="226"/>
      <c r="DZ23" s="226"/>
      <c r="EA23" s="226"/>
      <c r="EB23" s="226"/>
      <c r="EC23" s="226"/>
      <c r="ED23" s="226"/>
      <c r="EE23" s="226"/>
      <c r="EF23" s="226"/>
      <c r="EG23" s="226"/>
      <c r="EH23" s="226"/>
      <c r="EI23" s="226"/>
      <c r="EJ23" s="226"/>
      <c r="EK23" s="226"/>
      <c r="EL23" s="226"/>
      <c r="EM23" s="226"/>
      <c r="EN23" s="226"/>
      <c r="EO23" s="226"/>
      <c r="EP23" s="226"/>
      <c r="EQ23" s="226"/>
      <c r="ER23" s="226"/>
      <c r="ES23" s="226"/>
      <c r="ET23" s="226"/>
      <c r="EU23" s="226"/>
      <c r="EV23" s="226"/>
      <c r="EW23" s="226"/>
      <c r="EX23" s="226"/>
      <c r="EY23" s="226"/>
      <c r="EZ23" s="226"/>
      <c r="FA23" s="226"/>
      <c r="FB23" s="226"/>
      <c r="FC23" s="226"/>
      <c r="FD23" s="226"/>
      <c r="FE23" s="226"/>
      <c r="FF23" s="226"/>
      <c r="FG23" s="226"/>
      <c r="FH23" s="226"/>
      <c r="FI23" s="226"/>
      <c r="FJ23" s="226"/>
      <c r="FK23" s="226"/>
      <c r="FL23" s="226"/>
      <c r="FM23" s="226"/>
      <c r="FN23" s="226"/>
      <c r="FO23" s="226"/>
      <c r="FP23" s="226"/>
      <c r="FQ23" s="226"/>
      <c r="FR23" s="226"/>
      <c r="FS23" s="226"/>
      <c r="FT23" s="226"/>
      <c r="FU23" s="226"/>
      <c r="FV23" s="226"/>
      <c r="FW23" s="226"/>
      <c r="FX23" s="226"/>
      <c r="FY23" s="226"/>
      <c r="FZ23" s="226"/>
      <c r="GA23" s="226"/>
      <c r="GB23" s="226"/>
      <c r="GC23" s="226"/>
      <c r="GD23" s="226"/>
      <c r="GE23" s="226"/>
      <c r="GF23" s="226"/>
      <c r="GG23" s="226"/>
      <c r="GH23" s="226"/>
      <c r="GI23" s="226"/>
      <c r="GJ23" s="226"/>
    </row>
    <row r="24" spans="1:192" s="529" customFormat="1" x14ac:dyDescent="0.25">
      <c r="A24" s="15"/>
      <c r="B24" s="15"/>
      <c r="C24" s="21"/>
      <c r="D24" s="48"/>
      <c r="E24" s="38" t="str">
        <f xml:space="preserve"> E$16</f>
        <v>Adjusted tariff</v>
      </c>
      <c r="F24" s="583">
        <f xml:space="preserve"> F$16</f>
        <v>4.0436911404844185E-2</v>
      </c>
      <c r="G24" s="221" t="str">
        <f xml:space="preserve"> G$16</f>
        <v>USD / kWh</v>
      </c>
      <c r="H24" s="221"/>
      <c r="I24" s="38"/>
      <c r="J24" s="551">
        <f>AVERAGE(F24,J41)</f>
        <v>4.0436912007401099E-2</v>
      </c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1"/>
      <c r="BJ24" s="221"/>
      <c r="BK24" s="221"/>
      <c r="BL24" s="221"/>
      <c r="BM24" s="221"/>
      <c r="BN24" s="221"/>
      <c r="BO24" s="221"/>
      <c r="BP24" s="221"/>
      <c r="BQ24" s="221"/>
      <c r="BR24" s="221"/>
      <c r="BS24" s="221"/>
      <c r="BT24" s="221"/>
      <c r="BU24" s="221"/>
      <c r="BV24" s="221"/>
      <c r="BW24" s="221"/>
      <c r="BX24" s="221"/>
      <c r="BY24" s="221"/>
      <c r="BZ24" s="221"/>
      <c r="CA24" s="221"/>
      <c r="CB24" s="221"/>
      <c r="CC24" s="221"/>
      <c r="CD24" s="221"/>
      <c r="CE24" s="221"/>
      <c r="CF24" s="221"/>
      <c r="CG24" s="221"/>
      <c r="CH24" s="221"/>
      <c r="CI24" s="221"/>
      <c r="CJ24" s="221"/>
      <c r="CK24" s="221"/>
      <c r="CL24" s="221"/>
      <c r="CM24" s="221"/>
      <c r="CN24" s="221"/>
      <c r="CO24" s="221"/>
      <c r="CP24" s="221"/>
      <c r="CQ24" s="221"/>
      <c r="CR24" s="221"/>
      <c r="CS24" s="221"/>
      <c r="CT24" s="221"/>
      <c r="CU24" s="221"/>
      <c r="CV24" s="221"/>
      <c r="CW24" s="221"/>
      <c r="CX24" s="221"/>
      <c r="CY24" s="221"/>
      <c r="CZ24" s="221"/>
      <c r="DA24" s="221"/>
      <c r="DB24" s="221"/>
      <c r="DC24" s="221"/>
      <c r="DD24" s="221"/>
      <c r="DE24" s="221"/>
      <c r="DF24" s="221"/>
      <c r="DG24" s="221"/>
      <c r="DH24" s="221"/>
      <c r="DI24" s="221"/>
      <c r="DJ24" s="221"/>
      <c r="DK24" s="221"/>
      <c r="DL24" s="221"/>
      <c r="DM24" s="221"/>
      <c r="DN24" s="221"/>
      <c r="DO24" s="221"/>
      <c r="DP24" s="221"/>
      <c r="DQ24" s="221"/>
      <c r="DR24" s="221"/>
      <c r="DS24" s="221"/>
      <c r="DT24" s="221"/>
      <c r="DU24" s="221"/>
      <c r="DV24" s="221"/>
      <c r="DW24" s="221"/>
      <c r="DX24" s="221"/>
      <c r="DY24" s="221"/>
      <c r="DZ24" s="221"/>
      <c r="EA24" s="221"/>
      <c r="EB24" s="221"/>
      <c r="EC24" s="221"/>
      <c r="ED24" s="221"/>
      <c r="EE24" s="221"/>
      <c r="EF24" s="221"/>
      <c r="EG24" s="221"/>
      <c r="EH24" s="221"/>
      <c r="EI24" s="221"/>
      <c r="EJ24" s="221"/>
      <c r="EK24" s="221"/>
      <c r="EL24" s="221"/>
      <c r="EM24" s="221"/>
      <c r="EN24" s="221"/>
      <c r="EO24" s="221"/>
      <c r="EP24" s="221"/>
      <c r="EQ24" s="221"/>
      <c r="ER24" s="221"/>
      <c r="ES24" s="221"/>
      <c r="ET24" s="221"/>
      <c r="EU24" s="221"/>
      <c r="EV24" s="221"/>
      <c r="EW24" s="221"/>
      <c r="EX24" s="221"/>
      <c r="EY24" s="221"/>
      <c r="EZ24" s="221"/>
      <c r="FA24" s="221"/>
      <c r="FB24" s="221"/>
      <c r="FC24" s="221"/>
      <c r="FD24" s="221"/>
      <c r="FE24" s="221"/>
      <c r="FF24" s="221"/>
      <c r="FG24" s="221"/>
      <c r="FH24" s="221"/>
      <c r="FI24" s="221"/>
      <c r="FJ24" s="221"/>
      <c r="FK24" s="221"/>
      <c r="FL24" s="221"/>
      <c r="FM24" s="221"/>
      <c r="FN24" s="221"/>
      <c r="FO24" s="221"/>
      <c r="FP24" s="221"/>
      <c r="FQ24" s="221"/>
      <c r="FR24" s="221"/>
      <c r="FS24" s="221"/>
      <c r="FT24" s="221"/>
      <c r="FU24" s="221"/>
      <c r="FV24" s="221"/>
      <c r="FW24" s="221"/>
      <c r="FX24" s="221"/>
      <c r="FY24" s="221"/>
      <c r="FZ24" s="221"/>
      <c r="GA24" s="221"/>
      <c r="GB24" s="221"/>
      <c r="GC24" s="221"/>
      <c r="GD24" s="221"/>
      <c r="GE24" s="221"/>
      <c r="GF24" s="221"/>
      <c r="GG24" s="221"/>
      <c r="GH24" s="221"/>
      <c r="GI24" s="221"/>
      <c r="GJ24" s="221"/>
    </row>
    <row r="25" spans="1:192" s="529" customFormat="1" x14ac:dyDescent="0.25">
      <c r="A25" s="15"/>
      <c r="B25" s="15"/>
      <c r="C25" s="21"/>
      <c r="D25" s="48"/>
      <c r="E25" s="532" t="str">
        <f xml:space="preserve"> ConFin!E$137</f>
        <v>EBL requirement</v>
      </c>
      <c r="F25" s="532">
        <f xml:space="preserve"> ConFin!F$137</f>
        <v>90965.385116536097</v>
      </c>
      <c r="G25" s="532" t="str">
        <f xml:space="preserve"> ConFin!G$137</f>
        <v>$ 000s</v>
      </c>
      <c r="H25" s="221"/>
      <c r="I25" s="38"/>
      <c r="J25" s="531">
        <f xml:space="preserve"> AVERAGE(F25, J42) * $F$21</f>
        <v>90965.315888269368</v>
      </c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1"/>
      <c r="BC25" s="221"/>
      <c r="BD25" s="221"/>
      <c r="BE25" s="221"/>
      <c r="BF25" s="221"/>
      <c r="BG25" s="221"/>
      <c r="BH25" s="221"/>
      <c r="BI25" s="221"/>
      <c r="BJ25" s="221"/>
      <c r="BK25" s="221"/>
      <c r="BL25" s="221"/>
      <c r="BM25" s="221"/>
      <c r="BN25" s="221"/>
      <c r="BO25" s="221"/>
      <c r="BP25" s="221"/>
      <c r="BQ25" s="221"/>
      <c r="BR25" s="221"/>
      <c r="BS25" s="221"/>
      <c r="BT25" s="221"/>
      <c r="BU25" s="221"/>
      <c r="BV25" s="221"/>
      <c r="BW25" s="221"/>
      <c r="BX25" s="221"/>
      <c r="BY25" s="221"/>
      <c r="BZ25" s="221"/>
      <c r="CA25" s="221"/>
      <c r="CB25" s="221"/>
      <c r="CC25" s="221"/>
      <c r="CD25" s="221"/>
      <c r="CE25" s="221"/>
      <c r="CF25" s="221"/>
      <c r="CG25" s="221"/>
      <c r="CH25" s="221"/>
      <c r="CI25" s="221"/>
      <c r="CJ25" s="221"/>
      <c r="CK25" s="221"/>
      <c r="CL25" s="221"/>
      <c r="CM25" s="221"/>
      <c r="CN25" s="221"/>
      <c r="CO25" s="221"/>
      <c r="CP25" s="221"/>
      <c r="CQ25" s="221"/>
      <c r="CR25" s="221"/>
      <c r="CS25" s="221"/>
      <c r="CT25" s="221"/>
      <c r="CU25" s="221"/>
      <c r="CV25" s="221"/>
      <c r="CW25" s="221"/>
      <c r="CX25" s="221"/>
      <c r="CY25" s="221"/>
      <c r="CZ25" s="221"/>
      <c r="DA25" s="221"/>
      <c r="DB25" s="221"/>
      <c r="DC25" s="221"/>
      <c r="DD25" s="221"/>
      <c r="DE25" s="221"/>
      <c r="DF25" s="221"/>
      <c r="DG25" s="221"/>
      <c r="DH25" s="221"/>
      <c r="DI25" s="221"/>
      <c r="DJ25" s="221"/>
      <c r="DK25" s="221"/>
      <c r="DL25" s="221"/>
      <c r="DM25" s="221"/>
      <c r="DN25" s="221"/>
      <c r="DO25" s="221"/>
      <c r="DP25" s="221"/>
      <c r="DQ25" s="221"/>
      <c r="DR25" s="221"/>
      <c r="DS25" s="221"/>
      <c r="DT25" s="221"/>
      <c r="DU25" s="221"/>
      <c r="DV25" s="221"/>
      <c r="DW25" s="221"/>
      <c r="DX25" s="221"/>
      <c r="DY25" s="221"/>
      <c r="DZ25" s="221"/>
      <c r="EA25" s="221"/>
      <c r="EB25" s="221"/>
      <c r="EC25" s="221"/>
      <c r="ED25" s="221"/>
      <c r="EE25" s="221"/>
      <c r="EF25" s="221"/>
      <c r="EG25" s="221"/>
      <c r="EH25" s="221"/>
      <c r="EI25" s="221"/>
      <c r="EJ25" s="221"/>
      <c r="EK25" s="221"/>
      <c r="EL25" s="221"/>
      <c r="EM25" s="221"/>
      <c r="EN25" s="221"/>
      <c r="EO25" s="221"/>
      <c r="EP25" s="221"/>
      <c r="EQ25" s="221"/>
      <c r="ER25" s="221"/>
      <c r="ES25" s="221"/>
      <c r="ET25" s="221"/>
      <c r="EU25" s="221"/>
      <c r="EV25" s="221"/>
      <c r="EW25" s="221"/>
      <c r="EX25" s="221"/>
      <c r="EY25" s="221"/>
      <c r="EZ25" s="221"/>
      <c r="FA25" s="221"/>
      <c r="FB25" s="221"/>
      <c r="FC25" s="221"/>
      <c r="FD25" s="221"/>
      <c r="FE25" s="221"/>
      <c r="FF25" s="221"/>
      <c r="FG25" s="221"/>
      <c r="FH25" s="221"/>
      <c r="FI25" s="221"/>
      <c r="FJ25" s="221"/>
      <c r="FK25" s="221"/>
      <c r="FL25" s="221"/>
      <c r="FM25" s="221"/>
      <c r="FN25" s="221"/>
      <c r="FO25" s="221"/>
      <c r="FP25" s="221"/>
      <c r="FQ25" s="221"/>
      <c r="FR25" s="221"/>
      <c r="FS25" s="221"/>
      <c r="FT25" s="221"/>
      <c r="FU25" s="221"/>
      <c r="FV25" s="221"/>
      <c r="FW25" s="221"/>
      <c r="FX25" s="221"/>
      <c r="FY25" s="221"/>
      <c r="FZ25" s="221"/>
      <c r="GA25" s="221"/>
      <c r="GB25" s="221"/>
      <c r="GC25" s="221"/>
      <c r="GD25" s="221"/>
      <c r="GE25" s="221"/>
      <c r="GF25" s="221"/>
      <c r="GG25" s="221"/>
      <c r="GH25" s="221"/>
      <c r="GI25" s="221"/>
      <c r="GJ25" s="221"/>
    </row>
    <row r="26" spans="1:192" s="529" customFormat="1" x14ac:dyDescent="0.25">
      <c r="A26" s="15"/>
      <c r="B26" s="15"/>
      <c r="C26" s="21"/>
      <c r="D26" s="48"/>
      <c r="E26" s="233" t="str">
        <f xml:space="preserve"> ConFin!E$250</f>
        <v>Equity bridge interest and fees rolled up - total - calc</v>
      </c>
      <c r="F26" s="233">
        <f xml:space="preserve"> ConFin!F$250</f>
        <v>6645.0122981613849</v>
      </c>
      <c r="G26" s="233" t="str">
        <f xml:space="preserve"> ConFin!G$250</f>
        <v>$ 000s</v>
      </c>
      <c r="H26" s="221"/>
      <c r="I26" s="38"/>
      <c r="J26" s="531">
        <f xml:space="preserve"> AVERAGE(F26, J43) * $F$21</f>
        <v>6644.9981151217835</v>
      </c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  <c r="BD26" s="221"/>
      <c r="BE26" s="221"/>
      <c r="BF26" s="221"/>
      <c r="BG26" s="221"/>
      <c r="BH26" s="221"/>
      <c r="BI26" s="221"/>
      <c r="BJ26" s="221"/>
      <c r="BK26" s="221"/>
      <c r="BL26" s="221"/>
      <c r="BM26" s="221"/>
      <c r="BN26" s="221"/>
      <c r="BO26" s="221"/>
      <c r="BP26" s="221"/>
      <c r="BQ26" s="221"/>
      <c r="BR26" s="221"/>
      <c r="BS26" s="221"/>
      <c r="BT26" s="221"/>
      <c r="BU26" s="221"/>
      <c r="BV26" s="221"/>
      <c r="BW26" s="221"/>
      <c r="BX26" s="221"/>
      <c r="BY26" s="221"/>
      <c r="BZ26" s="221"/>
      <c r="CA26" s="221"/>
      <c r="CB26" s="221"/>
      <c r="CC26" s="221"/>
      <c r="CD26" s="221"/>
      <c r="CE26" s="221"/>
      <c r="CF26" s="221"/>
      <c r="CG26" s="221"/>
      <c r="CH26" s="221"/>
      <c r="CI26" s="221"/>
      <c r="CJ26" s="221"/>
      <c r="CK26" s="221"/>
      <c r="CL26" s="221"/>
      <c r="CM26" s="221"/>
      <c r="CN26" s="221"/>
      <c r="CO26" s="221"/>
      <c r="CP26" s="221"/>
      <c r="CQ26" s="221"/>
      <c r="CR26" s="221"/>
      <c r="CS26" s="221"/>
      <c r="CT26" s="221"/>
      <c r="CU26" s="221"/>
      <c r="CV26" s="221"/>
      <c r="CW26" s="221"/>
      <c r="CX26" s="221"/>
      <c r="CY26" s="221"/>
      <c r="CZ26" s="221"/>
      <c r="DA26" s="221"/>
      <c r="DB26" s="221"/>
      <c r="DC26" s="221"/>
      <c r="DD26" s="221"/>
      <c r="DE26" s="221"/>
      <c r="DF26" s="221"/>
      <c r="DG26" s="221"/>
      <c r="DH26" s="221"/>
      <c r="DI26" s="221"/>
      <c r="DJ26" s="221"/>
      <c r="DK26" s="221"/>
      <c r="DL26" s="221"/>
      <c r="DM26" s="221"/>
      <c r="DN26" s="221"/>
      <c r="DO26" s="221"/>
      <c r="DP26" s="221"/>
      <c r="DQ26" s="221"/>
      <c r="DR26" s="221"/>
      <c r="DS26" s="221"/>
      <c r="DT26" s="221"/>
      <c r="DU26" s="221"/>
      <c r="DV26" s="221"/>
      <c r="DW26" s="221"/>
      <c r="DX26" s="221"/>
      <c r="DY26" s="221"/>
      <c r="DZ26" s="221"/>
      <c r="EA26" s="221"/>
      <c r="EB26" s="221"/>
      <c r="EC26" s="221"/>
      <c r="ED26" s="221"/>
      <c r="EE26" s="221"/>
      <c r="EF26" s="221"/>
      <c r="EG26" s="221"/>
      <c r="EH26" s="221"/>
      <c r="EI26" s="221"/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221"/>
      <c r="EV26" s="221"/>
      <c r="EW26" s="221"/>
      <c r="EX26" s="221"/>
      <c r="EY26" s="221"/>
      <c r="EZ26" s="221"/>
      <c r="FA26" s="221"/>
      <c r="FB26" s="221"/>
      <c r="FC26" s="221"/>
      <c r="FD26" s="221"/>
      <c r="FE26" s="221"/>
      <c r="FF26" s="221"/>
      <c r="FG26" s="221"/>
      <c r="FH26" s="221"/>
      <c r="FI26" s="221"/>
      <c r="FJ26" s="221"/>
      <c r="FK26" s="221"/>
      <c r="FL26" s="221"/>
      <c r="FM26" s="221"/>
      <c r="FN26" s="221"/>
      <c r="FO26" s="221"/>
      <c r="FP26" s="221"/>
      <c r="FQ26" s="221"/>
      <c r="FR26" s="221"/>
      <c r="FS26" s="221"/>
      <c r="FT26" s="221"/>
      <c r="FU26" s="221"/>
      <c r="FV26" s="221"/>
      <c r="FW26" s="221"/>
      <c r="FX26" s="221"/>
      <c r="FY26" s="221"/>
      <c r="FZ26" s="221"/>
      <c r="GA26" s="221"/>
      <c r="GB26" s="221"/>
      <c r="GC26" s="221"/>
      <c r="GD26" s="221"/>
      <c r="GE26" s="221"/>
      <c r="GF26" s="221"/>
      <c r="GG26" s="221"/>
      <c r="GH26" s="221"/>
      <c r="GI26" s="221"/>
      <c r="GJ26" s="221"/>
    </row>
    <row r="27" spans="1:192" s="529" customFormat="1" x14ac:dyDescent="0.25">
      <c r="A27" s="15"/>
      <c r="B27" s="15"/>
      <c r="C27" s="21"/>
      <c r="D27" s="48"/>
      <c r="E27" s="221"/>
      <c r="F27" s="583"/>
      <c r="G27" s="221"/>
      <c r="H27" s="221"/>
      <c r="I27" s="38"/>
      <c r="J27" s="551"/>
      <c r="K27" s="221"/>
      <c r="L27" s="221"/>
      <c r="M27" s="221"/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1"/>
      <c r="BC27" s="221"/>
      <c r="BD27" s="221"/>
      <c r="BE27" s="221"/>
      <c r="BF27" s="221"/>
      <c r="BG27" s="221"/>
      <c r="BH27" s="221"/>
      <c r="BI27" s="221"/>
      <c r="BJ27" s="221"/>
      <c r="BK27" s="221"/>
      <c r="BL27" s="221"/>
      <c r="BM27" s="221"/>
      <c r="BN27" s="221"/>
      <c r="BO27" s="221"/>
      <c r="BP27" s="221"/>
      <c r="BQ27" s="221"/>
      <c r="BR27" s="221"/>
      <c r="BS27" s="221"/>
      <c r="BT27" s="221"/>
      <c r="BU27" s="221"/>
      <c r="BV27" s="221"/>
      <c r="BW27" s="221"/>
      <c r="BX27" s="221"/>
      <c r="BY27" s="221"/>
      <c r="BZ27" s="221"/>
      <c r="CA27" s="221"/>
      <c r="CB27" s="221"/>
      <c r="CC27" s="221"/>
      <c r="CD27" s="221"/>
      <c r="CE27" s="221"/>
      <c r="CF27" s="221"/>
      <c r="CG27" s="221"/>
      <c r="CH27" s="221"/>
      <c r="CI27" s="221"/>
      <c r="CJ27" s="221"/>
      <c r="CK27" s="221"/>
      <c r="CL27" s="221"/>
      <c r="CM27" s="221"/>
      <c r="CN27" s="221"/>
      <c r="CO27" s="221"/>
      <c r="CP27" s="221"/>
      <c r="CQ27" s="221"/>
      <c r="CR27" s="221"/>
      <c r="CS27" s="221"/>
      <c r="CT27" s="221"/>
      <c r="CU27" s="221"/>
      <c r="CV27" s="221"/>
      <c r="CW27" s="221"/>
      <c r="CX27" s="221"/>
      <c r="CY27" s="221"/>
      <c r="CZ27" s="221"/>
      <c r="DA27" s="221"/>
      <c r="DB27" s="221"/>
      <c r="DC27" s="221"/>
      <c r="DD27" s="221"/>
      <c r="DE27" s="221"/>
      <c r="DF27" s="221"/>
      <c r="DG27" s="221"/>
      <c r="DH27" s="221"/>
      <c r="DI27" s="221"/>
      <c r="DJ27" s="221"/>
      <c r="DK27" s="221"/>
      <c r="DL27" s="221"/>
      <c r="DM27" s="221"/>
      <c r="DN27" s="221"/>
      <c r="DO27" s="221"/>
      <c r="DP27" s="221"/>
      <c r="DQ27" s="221"/>
      <c r="DR27" s="221"/>
      <c r="DS27" s="221"/>
      <c r="DT27" s="221"/>
      <c r="DU27" s="221"/>
      <c r="DV27" s="221"/>
      <c r="DW27" s="221"/>
      <c r="DX27" s="221"/>
      <c r="DY27" s="221"/>
      <c r="DZ27" s="221"/>
      <c r="EA27" s="221"/>
      <c r="EB27" s="221"/>
      <c r="EC27" s="221"/>
      <c r="ED27" s="221"/>
      <c r="EE27" s="221"/>
      <c r="EF27" s="221"/>
      <c r="EG27" s="221"/>
      <c r="EH27" s="221"/>
      <c r="EI27" s="221"/>
      <c r="EJ27" s="221"/>
      <c r="EK27" s="221"/>
      <c r="EL27" s="221"/>
      <c r="EM27" s="221"/>
      <c r="EN27" s="221"/>
      <c r="EO27" s="221"/>
      <c r="EP27" s="221"/>
      <c r="EQ27" s="221"/>
      <c r="ER27" s="221"/>
      <c r="ES27" s="221"/>
      <c r="ET27" s="221"/>
      <c r="EU27" s="221"/>
      <c r="EV27" s="221"/>
      <c r="EW27" s="221"/>
      <c r="EX27" s="221"/>
      <c r="EY27" s="221"/>
      <c r="EZ27" s="221"/>
      <c r="FA27" s="221"/>
      <c r="FB27" s="221"/>
      <c r="FC27" s="221"/>
      <c r="FD27" s="221"/>
      <c r="FE27" s="221"/>
      <c r="FF27" s="221"/>
      <c r="FG27" s="221"/>
      <c r="FH27" s="221"/>
      <c r="FI27" s="221"/>
      <c r="FJ27" s="221"/>
      <c r="FK27" s="221"/>
      <c r="FL27" s="221"/>
      <c r="FM27" s="221"/>
      <c r="FN27" s="221"/>
      <c r="FO27" s="221"/>
      <c r="FP27" s="221"/>
      <c r="FQ27" s="221"/>
      <c r="FR27" s="221"/>
      <c r="FS27" s="221"/>
      <c r="FT27" s="221"/>
      <c r="FU27" s="221"/>
      <c r="FV27" s="221"/>
      <c r="FW27" s="221"/>
      <c r="FX27" s="221"/>
      <c r="FY27" s="221"/>
      <c r="FZ27" s="221"/>
      <c r="GA27" s="221"/>
      <c r="GB27" s="221"/>
      <c r="GC27" s="221"/>
      <c r="GD27" s="221"/>
      <c r="GE27" s="221"/>
      <c r="GF27" s="221"/>
      <c r="GG27" s="221"/>
      <c r="GH27" s="221"/>
      <c r="GI27" s="221"/>
      <c r="GJ27" s="221"/>
    </row>
    <row r="28" spans="1:192" s="529" customFormat="1" x14ac:dyDescent="0.25">
      <c r="A28" s="15"/>
      <c r="B28" s="15" t="s">
        <v>401</v>
      </c>
      <c r="C28" s="21"/>
      <c r="D28" s="48"/>
      <c r="E28" s="221"/>
      <c r="F28" s="221"/>
      <c r="G28" s="221"/>
      <c r="H28" s="221"/>
      <c r="I28" s="38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1"/>
      <c r="BC28" s="221"/>
      <c r="BD28" s="221"/>
      <c r="BE28" s="221"/>
      <c r="BF28" s="221"/>
      <c r="BG28" s="221"/>
      <c r="BH28" s="221"/>
      <c r="BI28" s="221"/>
      <c r="BJ28" s="221"/>
      <c r="BK28" s="221"/>
      <c r="BL28" s="221"/>
      <c r="BM28" s="221"/>
      <c r="BN28" s="221"/>
      <c r="BO28" s="221"/>
      <c r="BP28" s="221"/>
      <c r="BQ28" s="221"/>
      <c r="BR28" s="221"/>
      <c r="BS28" s="221"/>
      <c r="BT28" s="221"/>
      <c r="BU28" s="221"/>
      <c r="BV28" s="221"/>
      <c r="BW28" s="221"/>
      <c r="BX28" s="221"/>
      <c r="BY28" s="221"/>
      <c r="BZ28" s="221"/>
      <c r="CA28" s="221"/>
      <c r="CB28" s="221"/>
      <c r="CC28" s="221"/>
      <c r="CD28" s="221"/>
      <c r="CE28" s="221"/>
      <c r="CF28" s="221"/>
      <c r="CG28" s="221"/>
      <c r="CH28" s="221"/>
      <c r="CI28" s="221"/>
      <c r="CJ28" s="221"/>
      <c r="CK28" s="221"/>
      <c r="CL28" s="221"/>
      <c r="CM28" s="221"/>
      <c r="CN28" s="221"/>
      <c r="CO28" s="221"/>
      <c r="CP28" s="221"/>
      <c r="CQ28" s="221"/>
      <c r="CR28" s="221"/>
      <c r="CS28" s="221"/>
      <c r="CT28" s="221"/>
      <c r="CU28" s="221"/>
      <c r="CV28" s="221"/>
      <c r="CW28" s="221"/>
      <c r="CX28" s="221"/>
      <c r="CY28" s="221"/>
      <c r="CZ28" s="221"/>
      <c r="DA28" s="221"/>
      <c r="DB28" s="221"/>
      <c r="DC28" s="221"/>
      <c r="DD28" s="221"/>
      <c r="DE28" s="221"/>
      <c r="DF28" s="221"/>
      <c r="DG28" s="221"/>
      <c r="DH28" s="221"/>
      <c r="DI28" s="221"/>
      <c r="DJ28" s="221"/>
      <c r="DK28" s="221"/>
      <c r="DL28" s="221"/>
      <c r="DM28" s="221"/>
      <c r="DN28" s="221"/>
      <c r="DO28" s="221"/>
      <c r="DP28" s="221"/>
      <c r="DQ28" s="221"/>
      <c r="DR28" s="221"/>
      <c r="DS28" s="221"/>
      <c r="DT28" s="221"/>
      <c r="DU28" s="221"/>
      <c r="DV28" s="221"/>
      <c r="DW28" s="221"/>
      <c r="DX28" s="221"/>
      <c r="DY28" s="221"/>
      <c r="DZ28" s="221"/>
      <c r="EA28" s="221"/>
      <c r="EB28" s="221"/>
      <c r="EC28" s="221"/>
      <c r="ED28" s="221"/>
      <c r="EE28" s="221"/>
      <c r="EF28" s="221"/>
      <c r="EG28" s="221"/>
      <c r="EH28" s="221"/>
      <c r="EI28" s="221"/>
      <c r="EJ28" s="221"/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  <c r="EU28" s="221"/>
      <c r="EV28" s="221"/>
      <c r="EW28" s="221"/>
      <c r="EX28" s="221"/>
      <c r="EY28" s="221"/>
      <c r="EZ28" s="221"/>
      <c r="FA28" s="221"/>
      <c r="FB28" s="221"/>
      <c r="FC28" s="221"/>
      <c r="FD28" s="221"/>
      <c r="FE28" s="221"/>
      <c r="FF28" s="221"/>
      <c r="FG28" s="221"/>
      <c r="FH28" s="221"/>
      <c r="FI28" s="221"/>
      <c r="FJ28" s="221"/>
      <c r="FK28" s="221"/>
      <c r="FL28" s="221"/>
      <c r="FM28" s="221"/>
      <c r="FN28" s="221"/>
      <c r="FO28" s="221"/>
      <c r="FP28" s="221"/>
      <c r="FQ28" s="221"/>
      <c r="FR28" s="221"/>
      <c r="FS28" s="221"/>
      <c r="FT28" s="221"/>
      <c r="FU28" s="221"/>
      <c r="FV28" s="221"/>
      <c r="FW28" s="221"/>
      <c r="FX28" s="221"/>
      <c r="FY28" s="221"/>
      <c r="FZ28" s="221"/>
      <c r="GA28" s="221"/>
      <c r="GB28" s="221"/>
      <c r="GC28" s="221"/>
      <c r="GD28" s="221"/>
      <c r="GE28" s="221"/>
      <c r="GF28" s="221"/>
      <c r="GG28" s="221"/>
      <c r="GH28" s="221"/>
      <c r="GI28" s="221"/>
      <c r="GJ28" s="221"/>
    </row>
    <row r="29" spans="1:192" s="531" customFormat="1" x14ac:dyDescent="0.25">
      <c r="A29" s="15"/>
      <c r="B29" s="15"/>
      <c r="C29" s="21"/>
      <c r="D29" s="48"/>
      <c r="E29" s="530" t="str">
        <f xml:space="preserve"> ConTime!E$23</f>
        <v>Model period ending - m</v>
      </c>
      <c r="F29" s="530">
        <f xml:space="preserve"> ConTime!F$23</f>
        <v>0</v>
      </c>
      <c r="G29" s="530" t="str">
        <f xml:space="preserve"> ConTime!G$23</f>
        <v>date</v>
      </c>
      <c r="H29" s="530">
        <f xml:space="preserve"> ConTime!H$23</f>
        <v>0</v>
      </c>
      <c r="I29" s="530">
        <f xml:space="preserve"> ConTime!I$23</f>
        <v>0</v>
      </c>
      <c r="J29" s="530">
        <f xml:space="preserve"> ConTime!J$23</f>
        <v>44227</v>
      </c>
      <c r="K29" s="530">
        <f xml:space="preserve"> ConTime!K$23</f>
        <v>44255</v>
      </c>
      <c r="L29" s="530">
        <f xml:space="preserve"> ConTime!L$23</f>
        <v>44286</v>
      </c>
      <c r="M29" s="530">
        <f xml:space="preserve"> ConTime!M$23</f>
        <v>44316</v>
      </c>
      <c r="N29" s="530">
        <f xml:space="preserve"> ConTime!N$23</f>
        <v>44347</v>
      </c>
      <c r="O29" s="530">
        <f xml:space="preserve"> ConTime!O$23</f>
        <v>44377</v>
      </c>
      <c r="P29" s="530">
        <f xml:space="preserve"> ConTime!P$23</f>
        <v>44408</v>
      </c>
      <c r="Q29" s="530">
        <f xml:space="preserve"> ConTime!Q$23</f>
        <v>44439</v>
      </c>
      <c r="R29" s="530">
        <f xml:space="preserve"> ConTime!R$23</f>
        <v>44469</v>
      </c>
      <c r="S29" s="530">
        <f xml:space="preserve"> ConTime!S$23</f>
        <v>44500</v>
      </c>
      <c r="T29" s="530">
        <f xml:space="preserve"> ConTime!T$23</f>
        <v>44530</v>
      </c>
      <c r="U29" s="530">
        <f xml:space="preserve"> ConTime!U$23</f>
        <v>44561</v>
      </c>
      <c r="V29" s="530">
        <f xml:space="preserve"> ConTime!V$23</f>
        <v>44592</v>
      </c>
      <c r="W29" s="530">
        <f xml:space="preserve"> ConTime!W$23</f>
        <v>44620</v>
      </c>
      <c r="X29" s="530">
        <f xml:space="preserve"> ConTime!X$23</f>
        <v>44651</v>
      </c>
      <c r="Y29" s="530">
        <f xml:space="preserve"> ConTime!Y$23</f>
        <v>44681</v>
      </c>
      <c r="Z29" s="530">
        <f xml:space="preserve"> ConTime!Z$23</f>
        <v>44712</v>
      </c>
      <c r="AA29" s="530">
        <f xml:space="preserve"> ConTime!AA$23</f>
        <v>44742</v>
      </c>
      <c r="AB29" s="530">
        <f xml:space="preserve"> ConTime!AB$23</f>
        <v>44773</v>
      </c>
      <c r="AC29" s="530">
        <f xml:space="preserve"> ConTime!AC$23</f>
        <v>44804</v>
      </c>
      <c r="AD29" s="530">
        <f xml:space="preserve"> ConTime!AD$23</f>
        <v>44834</v>
      </c>
      <c r="AE29" s="530">
        <f xml:space="preserve"> ConTime!AE$23</f>
        <v>44865</v>
      </c>
      <c r="AF29" s="530">
        <f xml:space="preserve"> ConTime!AF$23</f>
        <v>44895</v>
      </c>
      <c r="AG29" s="530">
        <f xml:space="preserve"> ConTime!AG$23</f>
        <v>44926</v>
      </c>
      <c r="AH29" s="530">
        <f xml:space="preserve"> ConTime!AH$23</f>
        <v>44957</v>
      </c>
      <c r="AI29" s="530">
        <f xml:space="preserve"> ConTime!AI$23</f>
        <v>44985</v>
      </c>
      <c r="AJ29" s="530">
        <f xml:space="preserve"> ConTime!AJ$23</f>
        <v>45016</v>
      </c>
      <c r="AK29" s="530">
        <f xml:space="preserve"> ConTime!AK$23</f>
        <v>45046</v>
      </c>
      <c r="AL29" s="530">
        <f xml:space="preserve"> ConTime!AL$23</f>
        <v>45077</v>
      </c>
      <c r="AM29" s="530">
        <f xml:space="preserve"> ConTime!AM$23</f>
        <v>45107</v>
      </c>
      <c r="AN29" s="530">
        <f xml:space="preserve"> ConTime!AN$23</f>
        <v>45138</v>
      </c>
      <c r="AO29" s="530">
        <f xml:space="preserve"> ConTime!AO$23</f>
        <v>45169</v>
      </c>
      <c r="AP29" s="530">
        <f xml:space="preserve"> ConTime!AP$23</f>
        <v>45199</v>
      </c>
      <c r="AQ29" s="530">
        <f xml:space="preserve"> ConTime!AQ$23</f>
        <v>45230</v>
      </c>
      <c r="AR29" s="530">
        <f xml:space="preserve"> ConTime!AR$23</f>
        <v>45260</v>
      </c>
      <c r="AS29" s="530">
        <f xml:space="preserve"> ConTime!AS$23</f>
        <v>45291</v>
      </c>
      <c r="AT29" s="530">
        <f xml:space="preserve"> ConTime!AT$23</f>
        <v>45322</v>
      </c>
      <c r="AU29" s="530">
        <f xml:space="preserve"> ConTime!AU$23</f>
        <v>45351</v>
      </c>
      <c r="AV29" s="530">
        <f xml:space="preserve"> ConTime!AV$23</f>
        <v>45382</v>
      </c>
      <c r="AW29" s="530">
        <f xml:space="preserve"> ConTime!AW$23</f>
        <v>45412</v>
      </c>
      <c r="AX29" s="530">
        <f xml:space="preserve"> ConTime!AX$23</f>
        <v>45443</v>
      </c>
      <c r="AY29" s="530">
        <f xml:space="preserve"> ConTime!AY$23</f>
        <v>45473</v>
      </c>
      <c r="AZ29" s="530">
        <f xml:space="preserve"> ConTime!AZ$23</f>
        <v>45504</v>
      </c>
      <c r="BA29" s="530">
        <f xml:space="preserve"> ConTime!BA$23</f>
        <v>45535</v>
      </c>
      <c r="BB29" s="530">
        <f xml:space="preserve"> ConTime!BB$23</f>
        <v>45565</v>
      </c>
      <c r="BC29" s="530">
        <f xml:space="preserve"> ConTime!BC$23</f>
        <v>45596</v>
      </c>
      <c r="BD29" s="530">
        <f xml:space="preserve"> ConTime!BD$23</f>
        <v>45626</v>
      </c>
      <c r="BE29" s="530">
        <f xml:space="preserve"> ConTime!BE$23</f>
        <v>45657</v>
      </c>
      <c r="BF29" s="530">
        <f xml:space="preserve"> ConTime!BF$23</f>
        <v>0</v>
      </c>
      <c r="BG29" s="530">
        <f xml:space="preserve"> ConTime!BG$23</f>
        <v>0</v>
      </c>
      <c r="BH29" s="530">
        <f xml:space="preserve"> ConTime!BH$23</f>
        <v>0</v>
      </c>
      <c r="BI29" s="530">
        <f xml:space="preserve"> ConTime!BI$23</f>
        <v>0</v>
      </c>
      <c r="BJ29" s="530">
        <f xml:space="preserve"> ConTime!BJ$23</f>
        <v>0</v>
      </c>
      <c r="BK29" s="530">
        <f xml:space="preserve"> ConTime!BK$23</f>
        <v>0</v>
      </c>
      <c r="BL29" s="530">
        <f xml:space="preserve"> ConTime!BL$23</f>
        <v>0</v>
      </c>
      <c r="BM29" s="530">
        <f xml:space="preserve"> ConTime!BM$23</f>
        <v>0</v>
      </c>
      <c r="BN29" s="530">
        <f xml:space="preserve"> ConTime!BN$23</f>
        <v>0</v>
      </c>
      <c r="BO29" s="530">
        <f xml:space="preserve"> ConTime!BO$23</f>
        <v>0</v>
      </c>
      <c r="BP29" s="530">
        <f xml:space="preserve"> ConTime!BP$23</f>
        <v>0</v>
      </c>
      <c r="BQ29" s="530">
        <f xml:space="preserve"> ConTime!BQ$23</f>
        <v>0</v>
      </c>
      <c r="BR29" s="530">
        <f xml:space="preserve"> ConTime!BR$23</f>
        <v>0</v>
      </c>
      <c r="BS29" s="530">
        <f xml:space="preserve"> ConTime!BS$23</f>
        <v>0</v>
      </c>
      <c r="BT29" s="530">
        <f xml:space="preserve"> ConTime!BT$23</f>
        <v>0</v>
      </c>
      <c r="BU29" s="530">
        <f xml:space="preserve"> ConTime!BU$23</f>
        <v>0</v>
      </c>
      <c r="BV29" s="530">
        <f xml:space="preserve"> ConTime!BV$23</f>
        <v>0</v>
      </c>
      <c r="BW29" s="530">
        <f xml:space="preserve"> ConTime!BW$23</f>
        <v>0</v>
      </c>
      <c r="BX29" s="530">
        <f xml:space="preserve"> ConTime!BX$23</f>
        <v>0</v>
      </c>
      <c r="BY29" s="530">
        <f xml:space="preserve"> ConTime!BY$23</f>
        <v>0</v>
      </c>
      <c r="BZ29" s="530">
        <f xml:space="preserve"> ConTime!BZ$23</f>
        <v>0</v>
      </c>
      <c r="CA29" s="530">
        <f xml:space="preserve"> ConTime!CA$23</f>
        <v>0</v>
      </c>
      <c r="CB29" s="530">
        <f xml:space="preserve"> ConTime!CB$23</f>
        <v>0</v>
      </c>
      <c r="CC29" s="530">
        <f xml:space="preserve"> ConTime!CC$23</f>
        <v>0</v>
      </c>
      <c r="CD29" s="530">
        <f xml:space="preserve"> ConTime!CD$23</f>
        <v>0</v>
      </c>
      <c r="CE29" s="530">
        <f xml:space="preserve"> ConTime!CE$23</f>
        <v>0</v>
      </c>
      <c r="CF29" s="530">
        <f xml:space="preserve"> ConTime!CF$23</f>
        <v>0</v>
      </c>
      <c r="CG29" s="530">
        <f xml:space="preserve"> ConTime!CG$23</f>
        <v>0</v>
      </c>
      <c r="CH29" s="530">
        <f xml:space="preserve"> ConTime!CH$23</f>
        <v>0</v>
      </c>
      <c r="CI29" s="530">
        <f xml:space="preserve"> ConTime!CI$23</f>
        <v>0</v>
      </c>
      <c r="CJ29" s="530">
        <f xml:space="preserve"> ConTime!CJ$23</f>
        <v>0</v>
      </c>
      <c r="CK29" s="530">
        <f xml:space="preserve"> ConTime!CK$23</f>
        <v>0</v>
      </c>
      <c r="CL29" s="530">
        <f xml:space="preserve"> ConTime!CL$23</f>
        <v>0</v>
      </c>
      <c r="CM29" s="530">
        <f xml:space="preserve"> ConTime!CM$23</f>
        <v>0</v>
      </c>
      <c r="CN29" s="530">
        <f xml:space="preserve"> ConTime!CN$23</f>
        <v>0</v>
      </c>
      <c r="CO29" s="530">
        <f xml:space="preserve"> ConTime!CO$23</f>
        <v>0</v>
      </c>
      <c r="CP29" s="530">
        <f xml:space="preserve"> ConTime!CP$23</f>
        <v>0</v>
      </c>
      <c r="CQ29" s="530">
        <f xml:space="preserve"> ConTime!CQ$23</f>
        <v>0</v>
      </c>
      <c r="CR29" s="530">
        <f xml:space="preserve"> ConTime!CR$23</f>
        <v>0</v>
      </c>
      <c r="CS29" s="530">
        <f xml:space="preserve"> ConTime!CS$23</f>
        <v>0</v>
      </c>
      <c r="CT29" s="530">
        <f xml:space="preserve"> ConTime!CT$23</f>
        <v>0</v>
      </c>
      <c r="CU29" s="530">
        <f xml:space="preserve"> ConTime!CU$23</f>
        <v>0</v>
      </c>
      <c r="CV29" s="530">
        <f xml:space="preserve"> ConTime!CV$23</f>
        <v>0</v>
      </c>
      <c r="CW29" s="530">
        <f xml:space="preserve"> ConTime!CW$23</f>
        <v>0</v>
      </c>
      <c r="CX29" s="530">
        <f xml:space="preserve"> ConTime!CX$23</f>
        <v>0</v>
      </c>
      <c r="CY29" s="530">
        <f xml:space="preserve"> ConTime!CY$23</f>
        <v>0</v>
      </c>
      <c r="CZ29" s="530">
        <f xml:space="preserve"> ConTime!CZ$23</f>
        <v>0</v>
      </c>
      <c r="DA29" s="530">
        <f xml:space="preserve"> ConTime!DA$23</f>
        <v>0</v>
      </c>
      <c r="DB29" s="530">
        <f xml:space="preserve"> ConTime!DB$23</f>
        <v>0</v>
      </c>
      <c r="DC29" s="530">
        <f xml:space="preserve"> ConTime!DC$23</f>
        <v>0</v>
      </c>
      <c r="DD29" s="530">
        <f xml:space="preserve"> ConTime!DD$23</f>
        <v>0</v>
      </c>
      <c r="DE29" s="530">
        <f xml:space="preserve"> ConTime!DE$23</f>
        <v>0</v>
      </c>
      <c r="DF29" s="530">
        <f xml:space="preserve"> ConTime!DF$23</f>
        <v>0</v>
      </c>
      <c r="DG29" s="530">
        <f xml:space="preserve"> ConTime!DG$23</f>
        <v>0</v>
      </c>
      <c r="DH29" s="530">
        <f xml:space="preserve"> ConTime!DH$23</f>
        <v>0</v>
      </c>
      <c r="DI29" s="530">
        <f xml:space="preserve"> ConTime!DI$23</f>
        <v>0</v>
      </c>
      <c r="DJ29" s="530">
        <f xml:space="preserve"> ConTime!DJ$23</f>
        <v>0</v>
      </c>
      <c r="DK29" s="530">
        <f xml:space="preserve"> ConTime!DK$23</f>
        <v>0</v>
      </c>
      <c r="DL29" s="530">
        <f xml:space="preserve"> ConTime!DL$23</f>
        <v>0</v>
      </c>
      <c r="DM29" s="530">
        <f xml:space="preserve"> ConTime!DM$23</f>
        <v>0</v>
      </c>
      <c r="DN29" s="530">
        <f xml:space="preserve"> ConTime!DN$23</f>
        <v>0</v>
      </c>
      <c r="DO29" s="530">
        <f xml:space="preserve"> ConTime!DO$23</f>
        <v>0</v>
      </c>
      <c r="DP29" s="530">
        <f xml:space="preserve"> ConTime!DP$23</f>
        <v>0</v>
      </c>
      <c r="DQ29" s="530">
        <f xml:space="preserve"> ConTime!DQ$23</f>
        <v>0</v>
      </c>
      <c r="DR29" s="530">
        <f xml:space="preserve"> ConTime!DR$23</f>
        <v>0</v>
      </c>
      <c r="DS29" s="530">
        <f xml:space="preserve"> ConTime!DS$23</f>
        <v>0</v>
      </c>
      <c r="DT29" s="530">
        <f xml:space="preserve"> ConTime!DT$23</f>
        <v>0</v>
      </c>
      <c r="DU29" s="530">
        <f xml:space="preserve"> ConTime!DU$23</f>
        <v>0</v>
      </c>
      <c r="DV29" s="530">
        <f xml:space="preserve"> ConTime!DV$23</f>
        <v>0</v>
      </c>
      <c r="DW29" s="530">
        <f xml:space="preserve"> ConTime!DW$23</f>
        <v>0</v>
      </c>
      <c r="DX29" s="530">
        <f xml:space="preserve"> ConTime!DX$23</f>
        <v>0</v>
      </c>
      <c r="DY29" s="530">
        <f xml:space="preserve"> ConTime!DY$23</f>
        <v>0</v>
      </c>
      <c r="DZ29" s="530">
        <f xml:space="preserve"> ConTime!DZ$23</f>
        <v>0</v>
      </c>
      <c r="EA29" s="530">
        <f xml:space="preserve"> ConTime!EA$23</f>
        <v>0</v>
      </c>
      <c r="EB29" s="530">
        <f xml:space="preserve"> ConTime!EB$23</f>
        <v>0</v>
      </c>
      <c r="EC29" s="530">
        <f xml:space="preserve"> ConTime!EC$23</f>
        <v>0</v>
      </c>
      <c r="ED29" s="530">
        <f xml:space="preserve"> ConTime!ED$23</f>
        <v>0</v>
      </c>
      <c r="EE29" s="530">
        <f xml:space="preserve"> ConTime!EE$23</f>
        <v>0</v>
      </c>
      <c r="EF29" s="530">
        <f xml:space="preserve"> ConTime!EF$23</f>
        <v>0</v>
      </c>
      <c r="EG29" s="530">
        <f xml:space="preserve"> ConTime!EG$23</f>
        <v>0</v>
      </c>
      <c r="EH29" s="530">
        <f xml:space="preserve"> ConTime!EH$23</f>
        <v>0</v>
      </c>
      <c r="EI29" s="530">
        <f xml:space="preserve"> ConTime!EI$23</f>
        <v>0</v>
      </c>
      <c r="EJ29" s="530">
        <f xml:space="preserve"> ConTime!EJ$23</f>
        <v>0</v>
      </c>
      <c r="EK29" s="530">
        <f xml:space="preserve"> ConTime!EK$23</f>
        <v>0</v>
      </c>
      <c r="EL29" s="530">
        <f xml:space="preserve"> ConTime!EL$23</f>
        <v>0</v>
      </c>
      <c r="EM29" s="530">
        <f xml:space="preserve"> ConTime!EM$23</f>
        <v>0</v>
      </c>
      <c r="EN29" s="530">
        <f xml:space="preserve"> ConTime!EN$23</f>
        <v>0</v>
      </c>
      <c r="EO29" s="530">
        <f xml:space="preserve"> ConTime!EO$23</f>
        <v>0</v>
      </c>
      <c r="EP29" s="530">
        <f xml:space="preserve"> ConTime!EP$23</f>
        <v>0</v>
      </c>
      <c r="EQ29" s="530">
        <f xml:space="preserve"> ConTime!EQ$23</f>
        <v>0</v>
      </c>
      <c r="ER29" s="530">
        <f xml:space="preserve"> ConTime!ER$23</f>
        <v>0</v>
      </c>
      <c r="ES29" s="530">
        <f xml:space="preserve"> ConTime!ES$23</f>
        <v>0</v>
      </c>
      <c r="ET29" s="530">
        <f xml:space="preserve"> ConTime!ET$23</f>
        <v>0</v>
      </c>
      <c r="EU29" s="530">
        <f xml:space="preserve"> ConTime!EU$23</f>
        <v>0</v>
      </c>
      <c r="EV29" s="530">
        <f xml:space="preserve"> ConTime!EV$23</f>
        <v>0</v>
      </c>
      <c r="EW29" s="530">
        <f xml:space="preserve"> ConTime!EW$23</f>
        <v>0</v>
      </c>
      <c r="EX29" s="530">
        <f xml:space="preserve"> ConTime!EX$23</f>
        <v>0</v>
      </c>
      <c r="EY29" s="530">
        <f xml:space="preserve"> ConTime!EY$23</f>
        <v>0</v>
      </c>
      <c r="EZ29" s="530">
        <f xml:space="preserve"> ConTime!EZ$23</f>
        <v>0</v>
      </c>
      <c r="FA29" s="530">
        <f xml:space="preserve"> ConTime!FA$23</f>
        <v>0</v>
      </c>
      <c r="FB29" s="530">
        <f xml:space="preserve"> ConTime!FB$23</f>
        <v>0</v>
      </c>
      <c r="FC29" s="530">
        <f xml:space="preserve"> ConTime!FC$23</f>
        <v>0</v>
      </c>
      <c r="FD29" s="530">
        <f xml:space="preserve"> ConTime!FD$23</f>
        <v>0</v>
      </c>
      <c r="FE29" s="530">
        <f xml:space="preserve"> ConTime!FE$23</f>
        <v>0</v>
      </c>
      <c r="FF29" s="530">
        <f xml:space="preserve"> ConTime!FF$23</f>
        <v>0</v>
      </c>
      <c r="FG29" s="530">
        <f xml:space="preserve"> ConTime!FG$23</f>
        <v>0</v>
      </c>
      <c r="FH29" s="530">
        <f xml:space="preserve"> ConTime!FH$23</f>
        <v>0</v>
      </c>
      <c r="FI29" s="530">
        <f xml:space="preserve"> ConTime!FI$23</f>
        <v>0</v>
      </c>
      <c r="FJ29" s="530">
        <f xml:space="preserve"> ConTime!FJ$23</f>
        <v>0</v>
      </c>
      <c r="FK29" s="530">
        <f xml:space="preserve"> ConTime!FK$23</f>
        <v>0</v>
      </c>
      <c r="FL29" s="530">
        <f xml:space="preserve"> ConTime!FL$23</f>
        <v>0</v>
      </c>
      <c r="FM29" s="530">
        <f xml:space="preserve"> ConTime!FM$23</f>
        <v>0</v>
      </c>
      <c r="FN29" s="530">
        <f xml:space="preserve"> ConTime!FN$23</f>
        <v>0</v>
      </c>
      <c r="FO29" s="530">
        <f xml:space="preserve"> ConTime!FO$23</f>
        <v>0</v>
      </c>
      <c r="FP29" s="530">
        <f xml:space="preserve"> ConTime!FP$23</f>
        <v>0</v>
      </c>
      <c r="FQ29" s="530">
        <f xml:space="preserve"> ConTime!FQ$23</f>
        <v>0</v>
      </c>
      <c r="FR29" s="530">
        <f xml:space="preserve"> ConTime!FR$23</f>
        <v>0</v>
      </c>
      <c r="FS29" s="530">
        <f xml:space="preserve"> ConTime!FS$23</f>
        <v>0</v>
      </c>
      <c r="FT29" s="530">
        <f xml:space="preserve"> ConTime!FT$23</f>
        <v>0</v>
      </c>
      <c r="FU29" s="530">
        <f xml:space="preserve"> ConTime!FU$23</f>
        <v>0</v>
      </c>
      <c r="FV29" s="530">
        <f xml:space="preserve"> ConTime!FV$23</f>
        <v>0</v>
      </c>
      <c r="FW29" s="530">
        <f xml:space="preserve"> ConTime!FW$23</f>
        <v>0</v>
      </c>
      <c r="FX29" s="530">
        <f xml:space="preserve"> ConTime!FX$23</f>
        <v>0</v>
      </c>
      <c r="FY29" s="530">
        <f xml:space="preserve"> ConTime!FY$23</f>
        <v>0</v>
      </c>
      <c r="FZ29" s="530">
        <f xml:space="preserve"> ConTime!FZ$23</f>
        <v>0</v>
      </c>
      <c r="GA29" s="530">
        <f xml:space="preserve"> ConTime!GA$23</f>
        <v>0</v>
      </c>
      <c r="GB29" s="530">
        <f xml:space="preserve"> ConTime!GB$23</f>
        <v>0</v>
      </c>
      <c r="GC29" s="530">
        <f xml:space="preserve"> ConTime!GC$23</f>
        <v>0</v>
      </c>
      <c r="GD29" s="530">
        <f xml:space="preserve"> ConTime!GD$23</f>
        <v>0</v>
      </c>
      <c r="GE29" s="530">
        <f xml:space="preserve"> ConTime!GE$23</f>
        <v>0</v>
      </c>
      <c r="GF29" s="530">
        <f xml:space="preserve"> ConTime!GF$23</f>
        <v>0</v>
      </c>
      <c r="GG29" s="530">
        <f xml:space="preserve"> ConTime!GG$23</f>
        <v>0</v>
      </c>
      <c r="GH29" s="530">
        <f xml:space="preserve"> ConTime!GH$23</f>
        <v>0</v>
      </c>
      <c r="GI29" s="530">
        <f xml:space="preserve"> ConTime!GI$23</f>
        <v>0</v>
      </c>
      <c r="GJ29" s="530">
        <f xml:space="preserve"> ConTime!GJ$23</f>
        <v>0</v>
      </c>
    </row>
    <row r="30" spans="1:192" s="529" customFormat="1" x14ac:dyDescent="0.25">
      <c r="A30" s="15"/>
      <c r="B30" s="15"/>
      <c r="C30" s="21"/>
      <c r="D30" s="48"/>
      <c r="E30" s="532" t="str">
        <f xml:space="preserve"> ConFin!E$72</f>
        <v>Project costs / funding requirement</v>
      </c>
      <c r="F30" s="532">
        <f xml:space="preserve"> ConFin!F$72</f>
        <v>0</v>
      </c>
      <c r="G30" s="532" t="str">
        <f xml:space="preserve"> ConFin!G$72</f>
        <v>$ 000s</v>
      </c>
      <c r="H30" s="532">
        <f xml:space="preserve"> ConFin!H$72</f>
        <v>345873.23261517374</v>
      </c>
      <c r="I30" s="532">
        <f xml:space="preserve"> ConFin!I$72</f>
        <v>0</v>
      </c>
      <c r="J30" s="532">
        <f xml:space="preserve"> AVERAGE(ConFin!J$72, J47)</f>
        <v>0</v>
      </c>
      <c r="K30" s="532">
        <f xml:space="preserve"> AVERAGE(ConFin!K$72, K47)</f>
        <v>0</v>
      </c>
      <c r="L30" s="532">
        <f xml:space="preserve"> AVERAGE(ConFin!L$72, L47)</f>
        <v>0</v>
      </c>
      <c r="M30" s="532">
        <f xml:space="preserve"> AVERAGE(ConFin!M$72, M47)</f>
        <v>0</v>
      </c>
      <c r="N30" s="532">
        <f xml:space="preserve"> AVERAGE(ConFin!N$72, N47)</f>
        <v>0</v>
      </c>
      <c r="O30" s="532">
        <f xml:space="preserve"> AVERAGE(ConFin!O$72, O47)</f>
        <v>0</v>
      </c>
      <c r="P30" s="532">
        <f xml:space="preserve"> AVERAGE(ConFin!P$72, P47)</f>
        <v>0</v>
      </c>
      <c r="Q30" s="532">
        <f xml:space="preserve"> AVERAGE(ConFin!Q$72, Q47)</f>
        <v>0</v>
      </c>
      <c r="R30" s="532">
        <f xml:space="preserve"> AVERAGE(ConFin!R$72, R47)</f>
        <v>0</v>
      </c>
      <c r="S30" s="532">
        <f xml:space="preserve"> AVERAGE(ConFin!S$72, S47)</f>
        <v>0</v>
      </c>
      <c r="T30" s="532">
        <f xml:space="preserve"> AVERAGE(ConFin!T$72, T47)</f>
        <v>0</v>
      </c>
      <c r="U30" s="532">
        <f xml:space="preserve"> AVERAGE(ConFin!U$72, U47)</f>
        <v>0</v>
      </c>
      <c r="V30" s="532">
        <f xml:space="preserve"> AVERAGE(ConFin!V$72, V47)</f>
        <v>0</v>
      </c>
      <c r="W30" s="532">
        <f xml:space="preserve"> AVERAGE(ConFin!W$72, W47)</f>
        <v>0</v>
      </c>
      <c r="X30" s="532">
        <f xml:space="preserve"> AVERAGE(ConFin!X$72, X47)</f>
        <v>0</v>
      </c>
      <c r="Y30" s="532">
        <f xml:space="preserve"> AVERAGE(ConFin!Y$72, Y47)</f>
        <v>11900</v>
      </c>
      <c r="Z30" s="532">
        <f xml:space="preserve"> AVERAGE(ConFin!Z$72, Z47)</f>
        <v>12006.730769230633</v>
      </c>
      <c r="AA30" s="532">
        <f xml:space="preserve"> AVERAGE(ConFin!AA$72, AA47)</f>
        <v>12006.730769230633</v>
      </c>
      <c r="AB30" s="532">
        <f xml:space="preserve"> AVERAGE(ConFin!AB$72, AB47)</f>
        <v>12006.730769230633</v>
      </c>
      <c r="AC30" s="532">
        <f xml:space="preserve"> AVERAGE(ConFin!AC$72, AC47)</f>
        <v>12006.730769230633</v>
      </c>
      <c r="AD30" s="532">
        <f xml:space="preserve"> AVERAGE(ConFin!AD$72, AD47)</f>
        <v>12006.730782362658</v>
      </c>
      <c r="AE30" s="532">
        <f xml:space="preserve"> AVERAGE(ConFin!AE$72, AE47)</f>
        <v>12006.730838739511</v>
      </c>
      <c r="AF30" s="532">
        <f xml:space="preserve"> AVERAGE(ConFin!AF$72, AF47)</f>
        <v>12006.730923188814</v>
      </c>
      <c r="AG30" s="532">
        <f xml:space="preserve"> AVERAGE(ConFin!AG$72, AG47)</f>
        <v>12044.192434624669</v>
      </c>
      <c r="AH30" s="532">
        <f xml:space="preserve"> AVERAGE(ConFin!AH$72, AH47)</f>
        <v>12083.336058731606</v>
      </c>
      <c r="AI30" s="532">
        <f xml:space="preserve"> AVERAGE(ConFin!AI$72, AI47)</f>
        <v>12109.236576935873</v>
      </c>
      <c r="AJ30" s="532">
        <f xml:space="preserve"> AVERAGE(ConFin!AJ$72, AJ47)</f>
        <v>12161.961917513645</v>
      </c>
      <c r="AK30" s="146">
        <f xml:space="preserve"> AVERAGE(ConFin!AK$72, AK47)</f>
        <v>12193.997618650976</v>
      </c>
      <c r="AL30" s="532">
        <f xml:space="preserve"> AVERAGE(ConFin!AL$72, AL47)</f>
        <v>12241.118783880067</v>
      </c>
      <c r="AM30" s="532">
        <f xml:space="preserve"> AVERAGE(ConFin!AM$72, AM47)</f>
        <v>12270.357355496857</v>
      </c>
      <c r="AN30" s="532">
        <f xml:space="preserve"> AVERAGE(ConFin!AN$72, AN47)</f>
        <v>12320.781079480887</v>
      </c>
      <c r="AO30" s="532">
        <f xml:space="preserve"> AVERAGE(ConFin!AO$72, AO47)</f>
        <v>12360.823617154932</v>
      </c>
      <c r="AP30" s="532">
        <f xml:space="preserve"> AVERAGE(ConFin!AP$72, AP47)</f>
        <v>12385.832234541624</v>
      </c>
      <c r="AQ30" s="532">
        <f xml:space="preserve"> AVERAGE(ConFin!AQ$72, AQ47)</f>
        <v>12441.250247265612</v>
      </c>
      <c r="AR30" s="532">
        <f xml:space="preserve"> AVERAGE(ConFin!AR$72, AR47)</f>
        <v>12463.416866096859</v>
      </c>
      <c r="AS30" s="532">
        <f xml:space="preserve"> AVERAGE(ConFin!AS$72, AS47)</f>
        <v>12522.190414292752</v>
      </c>
      <c r="AT30" s="532">
        <f xml:space="preserve"> AVERAGE(ConFin!AT$72, AT47)</f>
        <v>12153.437347860137</v>
      </c>
      <c r="AU30" s="532">
        <f xml:space="preserve"> AVERAGE(ConFin!AU$72, AU47)</f>
        <v>12173.532510713809</v>
      </c>
      <c r="AV30" s="532">
        <f xml:space="preserve"> AVERAGE(ConFin!AV$72, AV47)</f>
        <v>12232.499998609001</v>
      </c>
      <c r="AW30" s="532">
        <f xml:space="preserve"> AVERAGE(ConFin!AW$72, AW47)</f>
        <v>12259.503115109406</v>
      </c>
      <c r="AX30" s="532">
        <f xml:space="preserve"> AVERAGE(ConFin!AX$72, AX47)</f>
        <v>12312.099007692348</v>
      </c>
      <c r="AY30" s="532">
        <f xml:space="preserve"> AVERAGE(ConFin!AY$72, AY47)</f>
        <v>29196.551140229167</v>
      </c>
      <c r="AZ30" s="532">
        <f xml:space="preserve"> AVERAGE(ConFin!AZ$72, AZ47)</f>
        <v>0</v>
      </c>
      <c r="BA30" s="532">
        <f xml:space="preserve"> AVERAGE(ConFin!BA$72, BA47)</f>
        <v>0</v>
      </c>
      <c r="BB30" s="532">
        <f xml:space="preserve"> AVERAGE(ConFin!BB$72, BB47)</f>
        <v>0</v>
      </c>
      <c r="BC30" s="532">
        <f xml:space="preserve"> AVERAGE(ConFin!BC$72, BC47)</f>
        <v>0</v>
      </c>
      <c r="BD30" s="532">
        <f xml:space="preserve"> AVERAGE(ConFin!BD$72, BD47)</f>
        <v>0</v>
      </c>
      <c r="BE30" s="532">
        <f xml:space="preserve"> AVERAGE(ConFin!BE$72, BE47)</f>
        <v>0</v>
      </c>
      <c r="BF30" s="532">
        <f xml:space="preserve"> AVERAGE(ConFin!BF$72, BF47)</f>
        <v>0</v>
      </c>
      <c r="BG30" s="532">
        <f xml:space="preserve"> AVERAGE(ConFin!BG$72, BG47)</f>
        <v>0</v>
      </c>
      <c r="BH30" s="532">
        <f xml:space="preserve"> AVERAGE(ConFin!BH$72, BH47)</f>
        <v>0</v>
      </c>
      <c r="BI30" s="532">
        <f xml:space="preserve"> AVERAGE(ConFin!BI$72, BI47)</f>
        <v>0</v>
      </c>
      <c r="BJ30" s="532">
        <f xml:space="preserve"> AVERAGE(ConFin!BJ$72, BJ47)</f>
        <v>0</v>
      </c>
      <c r="BK30" s="532">
        <f xml:space="preserve"> AVERAGE(ConFin!BK$72, BK47)</f>
        <v>0</v>
      </c>
      <c r="BL30" s="532">
        <f xml:space="preserve"> AVERAGE(ConFin!BL$72, BL47)</f>
        <v>0</v>
      </c>
      <c r="BM30" s="532">
        <f xml:space="preserve"> AVERAGE(ConFin!BM$72, BM47)</f>
        <v>0</v>
      </c>
      <c r="BN30" s="532">
        <f xml:space="preserve"> AVERAGE(ConFin!BN$72, BN47)</f>
        <v>0</v>
      </c>
      <c r="BO30" s="532">
        <f xml:space="preserve"> AVERAGE(ConFin!BO$72, BO47)</f>
        <v>0</v>
      </c>
      <c r="BP30" s="532">
        <f xml:space="preserve"> AVERAGE(ConFin!BP$72, BP47)</f>
        <v>0</v>
      </c>
      <c r="BQ30" s="532">
        <f xml:space="preserve"> AVERAGE(ConFin!BQ$72, BQ47)</f>
        <v>0</v>
      </c>
      <c r="BR30" s="532">
        <f xml:space="preserve"> AVERAGE(ConFin!BR$72, BR47)</f>
        <v>0</v>
      </c>
      <c r="BS30" s="532">
        <f xml:space="preserve"> AVERAGE(ConFin!BS$72, BS47)</f>
        <v>0</v>
      </c>
      <c r="BT30" s="532">
        <f xml:space="preserve"> AVERAGE(ConFin!BT$72, BT47)</f>
        <v>0</v>
      </c>
      <c r="BU30" s="532">
        <f xml:space="preserve"> AVERAGE(ConFin!BU$72, BU47)</f>
        <v>0</v>
      </c>
      <c r="BV30" s="532">
        <f xml:space="preserve"> AVERAGE(ConFin!BV$72, BV47)</f>
        <v>0</v>
      </c>
      <c r="BW30" s="532">
        <f xml:space="preserve"> AVERAGE(ConFin!BW$72, BW47)</f>
        <v>0</v>
      </c>
      <c r="BX30" s="532">
        <f xml:space="preserve"> AVERAGE(ConFin!BX$72, BX47)</f>
        <v>0</v>
      </c>
      <c r="BY30" s="532">
        <f xml:space="preserve"> AVERAGE(ConFin!BY$72, BY47)</f>
        <v>0</v>
      </c>
      <c r="BZ30" s="532">
        <f xml:space="preserve"> AVERAGE(ConFin!BZ$72, BZ47)</f>
        <v>0</v>
      </c>
      <c r="CA30" s="532">
        <f xml:space="preserve"> AVERAGE(ConFin!CA$72, CA47)</f>
        <v>0</v>
      </c>
      <c r="CB30" s="532">
        <f xml:space="preserve"> AVERAGE(ConFin!CB$72, CB47)</f>
        <v>0</v>
      </c>
      <c r="CC30" s="532">
        <f xml:space="preserve"> AVERAGE(ConFin!CC$72, CC47)</f>
        <v>0</v>
      </c>
      <c r="CD30" s="532">
        <f xml:space="preserve"> AVERAGE(ConFin!CD$72, CD47)</f>
        <v>0</v>
      </c>
      <c r="CE30" s="532">
        <f xml:space="preserve"> AVERAGE(ConFin!CE$72, CE47)</f>
        <v>0</v>
      </c>
      <c r="CF30" s="532">
        <f xml:space="preserve"> AVERAGE(ConFin!CF$72, CF47)</f>
        <v>0</v>
      </c>
      <c r="CG30" s="532">
        <f xml:space="preserve"> AVERAGE(ConFin!CG$72, CG47)</f>
        <v>0</v>
      </c>
      <c r="CH30" s="532">
        <f xml:space="preserve"> AVERAGE(ConFin!CH$72, CH47)</f>
        <v>0</v>
      </c>
      <c r="CI30" s="532">
        <f xml:space="preserve"> AVERAGE(ConFin!CI$72, CI47)</f>
        <v>0</v>
      </c>
      <c r="CJ30" s="532">
        <f xml:space="preserve"> AVERAGE(ConFin!CJ$72, CJ47)</f>
        <v>0</v>
      </c>
      <c r="CK30" s="532">
        <f xml:space="preserve"> AVERAGE(ConFin!CK$72, CK47)</f>
        <v>0</v>
      </c>
      <c r="CL30" s="532">
        <f xml:space="preserve"> AVERAGE(ConFin!CL$72, CL47)</f>
        <v>0</v>
      </c>
      <c r="CM30" s="532">
        <f xml:space="preserve"> AVERAGE(ConFin!CM$72, CM47)</f>
        <v>0</v>
      </c>
      <c r="CN30" s="532">
        <f xml:space="preserve"> AVERAGE(ConFin!CN$72, CN47)</f>
        <v>0</v>
      </c>
      <c r="CO30" s="532">
        <f xml:space="preserve"> AVERAGE(ConFin!CO$72, CO47)</f>
        <v>0</v>
      </c>
      <c r="CP30" s="532">
        <f xml:space="preserve"> AVERAGE(ConFin!CP$72, CP47)</f>
        <v>0</v>
      </c>
      <c r="CQ30" s="532">
        <f xml:space="preserve"> AVERAGE(ConFin!CQ$72, CQ47)</f>
        <v>0</v>
      </c>
      <c r="CR30" s="532">
        <f xml:space="preserve"> AVERAGE(ConFin!CR$72, CR47)</f>
        <v>0</v>
      </c>
      <c r="CS30" s="532">
        <f xml:space="preserve"> AVERAGE(ConFin!CS$72, CS47)</f>
        <v>0</v>
      </c>
      <c r="CT30" s="532">
        <f xml:space="preserve"> AVERAGE(ConFin!CT$72, CT47)</f>
        <v>0</v>
      </c>
      <c r="CU30" s="532">
        <f xml:space="preserve"> AVERAGE(ConFin!CU$72, CU47)</f>
        <v>0</v>
      </c>
      <c r="CV30" s="532">
        <f xml:space="preserve"> AVERAGE(ConFin!CV$72, CV47)</f>
        <v>0</v>
      </c>
      <c r="CW30" s="532">
        <f xml:space="preserve"> AVERAGE(ConFin!CW$72, CW47)</f>
        <v>0</v>
      </c>
      <c r="CX30" s="532">
        <f xml:space="preserve"> AVERAGE(ConFin!CX$72, CX47)</f>
        <v>0</v>
      </c>
      <c r="CY30" s="532">
        <f xml:space="preserve"> AVERAGE(ConFin!CY$72, CY47)</f>
        <v>0</v>
      </c>
      <c r="CZ30" s="532">
        <f xml:space="preserve"> AVERAGE(ConFin!CZ$72, CZ47)</f>
        <v>0</v>
      </c>
      <c r="DA30" s="532">
        <f xml:space="preserve"> AVERAGE(ConFin!DA$72, DA47)</f>
        <v>0</v>
      </c>
      <c r="DB30" s="532">
        <f xml:space="preserve"> AVERAGE(ConFin!DB$72, DB47)</f>
        <v>0</v>
      </c>
      <c r="DC30" s="532">
        <f xml:space="preserve"> AVERAGE(ConFin!DC$72, DC47)</f>
        <v>0</v>
      </c>
      <c r="DD30" s="532">
        <f xml:space="preserve"> AVERAGE(ConFin!DD$72, DD47)</f>
        <v>0</v>
      </c>
      <c r="DE30" s="532">
        <f xml:space="preserve"> AVERAGE(ConFin!DE$72, DE47)</f>
        <v>0</v>
      </c>
      <c r="DF30" s="532">
        <f xml:space="preserve"> AVERAGE(ConFin!DF$72, DF47)</f>
        <v>0</v>
      </c>
      <c r="DG30" s="532">
        <f xml:space="preserve"> AVERAGE(ConFin!DG$72, DG47)</f>
        <v>0</v>
      </c>
      <c r="DH30" s="532">
        <f xml:space="preserve"> AVERAGE(ConFin!DH$72, DH47)</f>
        <v>0</v>
      </c>
      <c r="DI30" s="532">
        <f xml:space="preserve"> AVERAGE(ConFin!DI$72, DI47)</f>
        <v>0</v>
      </c>
      <c r="DJ30" s="532">
        <f xml:space="preserve"> AVERAGE(ConFin!DJ$72, DJ47)</f>
        <v>0</v>
      </c>
      <c r="DK30" s="532">
        <f xml:space="preserve"> AVERAGE(ConFin!DK$72, DK47)</f>
        <v>0</v>
      </c>
      <c r="DL30" s="532">
        <f xml:space="preserve"> AVERAGE(ConFin!DL$72, DL47)</f>
        <v>0</v>
      </c>
      <c r="DM30" s="532">
        <f xml:space="preserve"> AVERAGE(ConFin!DM$72, DM47)</f>
        <v>0</v>
      </c>
      <c r="DN30" s="532">
        <f xml:space="preserve"> AVERAGE(ConFin!DN$72, DN47)</f>
        <v>0</v>
      </c>
      <c r="DO30" s="532">
        <f xml:space="preserve"> AVERAGE(ConFin!DO$72, DO47)</f>
        <v>0</v>
      </c>
      <c r="DP30" s="532">
        <f xml:space="preserve"> AVERAGE(ConFin!DP$72, DP47)</f>
        <v>0</v>
      </c>
      <c r="DQ30" s="532">
        <f xml:space="preserve"> AVERAGE(ConFin!DQ$72, DQ47)</f>
        <v>0</v>
      </c>
      <c r="DR30" s="532">
        <f xml:space="preserve"> AVERAGE(ConFin!DR$72, DR47)</f>
        <v>0</v>
      </c>
      <c r="DS30" s="532">
        <f xml:space="preserve"> AVERAGE(ConFin!DS$72, DS47)</f>
        <v>0</v>
      </c>
      <c r="DT30" s="532">
        <f xml:space="preserve"> AVERAGE(ConFin!DT$72, DT47)</f>
        <v>0</v>
      </c>
      <c r="DU30" s="532">
        <f xml:space="preserve"> AVERAGE(ConFin!DU$72, DU47)</f>
        <v>0</v>
      </c>
      <c r="DV30" s="532">
        <f xml:space="preserve"> AVERAGE(ConFin!DV$72, DV47)</f>
        <v>0</v>
      </c>
      <c r="DW30" s="532">
        <f xml:space="preserve"> AVERAGE(ConFin!DW$72, DW47)</f>
        <v>0</v>
      </c>
      <c r="DX30" s="532">
        <f xml:space="preserve"> AVERAGE(ConFin!DX$72, DX47)</f>
        <v>0</v>
      </c>
      <c r="DY30" s="532">
        <f xml:space="preserve"> AVERAGE(ConFin!DY$72, DY47)</f>
        <v>0</v>
      </c>
      <c r="DZ30" s="532">
        <f xml:space="preserve"> AVERAGE(ConFin!DZ$72, DZ47)</f>
        <v>0</v>
      </c>
      <c r="EA30" s="532">
        <f xml:space="preserve"> AVERAGE(ConFin!EA$72, EA47)</f>
        <v>0</v>
      </c>
      <c r="EB30" s="532">
        <f xml:space="preserve"> AVERAGE(ConFin!EB$72, EB47)</f>
        <v>0</v>
      </c>
      <c r="EC30" s="532">
        <f xml:space="preserve"> AVERAGE(ConFin!EC$72, EC47)</f>
        <v>0</v>
      </c>
      <c r="ED30" s="532">
        <f xml:space="preserve"> AVERAGE(ConFin!ED$72, ED47)</f>
        <v>0</v>
      </c>
      <c r="EE30" s="532">
        <f xml:space="preserve"> AVERAGE(ConFin!EE$72, EE47)</f>
        <v>0</v>
      </c>
      <c r="EF30" s="532">
        <f xml:space="preserve"> AVERAGE(ConFin!EF$72, EF47)</f>
        <v>0</v>
      </c>
      <c r="EG30" s="532">
        <f xml:space="preserve"> AVERAGE(ConFin!EG$72, EG47)</f>
        <v>0</v>
      </c>
      <c r="EH30" s="532">
        <f xml:space="preserve"> AVERAGE(ConFin!EH$72, EH47)</f>
        <v>0</v>
      </c>
      <c r="EI30" s="532">
        <f xml:space="preserve"> AVERAGE(ConFin!EI$72, EI47)</f>
        <v>0</v>
      </c>
      <c r="EJ30" s="532">
        <f xml:space="preserve"> AVERAGE(ConFin!EJ$72, EJ47)</f>
        <v>0</v>
      </c>
      <c r="EK30" s="532">
        <f xml:space="preserve"> AVERAGE(ConFin!EK$72, EK47)</f>
        <v>0</v>
      </c>
      <c r="EL30" s="532">
        <f xml:space="preserve"> AVERAGE(ConFin!EL$72, EL47)</f>
        <v>0</v>
      </c>
      <c r="EM30" s="532">
        <f xml:space="preserve"> AVERAGE(ConFin!EM$72, EM47)</f>
        <v>0</v>
      </c>
      <c r="EN30" s="532">
        <f xml:space="preserve"> AVERAGE(ConFin!EN$72, EN47)</f>
        <v>0</v>
      </c>
      <c r="EO30" s="532">
        <f xml:space="preserve"> AVERAGE(ConFin!EO$72, EO47)</f>
        <v>0</v>
      </c>
      <c r="EP30" s="532">
        <f xml:space="preserve"> AVERAGE(ConFin!EP$72, EP47)</f>
        <v>0</v>
      </c>
      <c r="EQ30" s="532">
        <f xml:space="preserve"> AVERAGE(ConFin!EQ$72, EQ47)</f>
        <v>0</v>
      </c>
      <c r="ER30" s="532">
        <f xml:space="preserve"> AVERAGE(ConFin!ER$72, ER47)</f>
        <v>0</v>
      </c>
      <c r="ES30" s="532">
        <f xml:space="preserve"> AVERAGE(ConFin!ES$72, ES47)</f>
        <v>0</v>
      </c>
      <c r="ET30" s="532">
        <f xml:space="preserve"> AVERAGE(ConFin!ET$72, ET47)</f>
        <v>0</v>
      </c>
      <c r="EU30" s="532">
        <f xml:space="preserve"> AVERAGE(ConFin!EU$72, EU47)</f>
        <v>0</v>
      </c>
      <c r="EV30" s="532">
        <f xml:space="preserve"> AVERAGE(ConFin!EV$72, EV47)</f>
        <v>0</v>
      </c>
      <c r="EW30" s="532">
        <f xml:space="preserve"> AVERAGE(ConFin!EW$72, EW47)</f>
        <v>0</v>
      </c>
      <c r="EX30" s="532">
        <f xml:space="preserve"> AVERAGE(ConFin!EX$72, EX47)</f>
        <v>0</v>
      </c>
      <c r="EY30" s="532">
        <f xml:space="preserve"> AVERAGE(ConFin!EY$72, EY47)</f>
        <v>0</v>
      </c>
      <c r="EZ30" s="532">
        <f xml:space="preserve"> AVERAGE(ConFin!EZ$72, EZ47)</f>
        <v>0</v>
      </c>
      <c r="FA30" s="532">
        <f xml:space="preserve"> AVERAGE(ConFin!FA$72, FA47)</f>
        <v>0</v>
      </c>
      <c r="FB30" s="532">
        <f xml:space="preserve"> AVERAGE(ConFin!FB$72, FB47)</f>
        <v>0</v>
      </c>
      <c r="FC30" s="532">
        <f xml:space="preserve"> AVERAGE(ConFin!FC$72, FC47)</f>
        <v>0</v>
      </c>
      <c r="FD30" s="532">
        <f xml:space="preserve"> AVERAGE(ConFin!FD$72, FD47)</f>
        <v>0</v>
      </c>
      <c r="FE30" s="532">
        <f xml:space="preserve"> AVERAGE(ConFin!FE$72, FE47)</f>
        <v>0</v>
      </c>
      <c r="FF30" s="532">
        <f xml:space="preserve"> AVERAGE(ConFin!FF$72, FF47)</f>
        <v>0</v>
      </c>
      <c r="FG30" s="532">
        <f xml:space="preserve"> AVERAGE(ConFin!FG$72, FG47)</f>
        <v>0</v>
      </c>
      <c r="FH30" s="532">
        <f xml:space="preserve"> AVERAGE(ConFin!FH$72, FH47)</f>
        <v>0</v>
      </c>
      <c r="FI30" s="532">
        <f xml:space="preserve"> AVERAGE(ConFin!FI$72, FI47)</f>
        <v>0</v>
      </c>
      <c r="FJ30" s="532">
        <f xml:space="preserve"> AVERAGE(ConFin!FJ$72, FJ47)</f>
        <v>0</v>
      </c>
      <c r="FK30" s="532">
        <f xml:space="preserve"> AVERAGE(ConFin!FK$72, FK47)</f>
        <v>0</v>
      </c>
      <c r="FL30" s="532">
        <f xml:space="preserve"> AVERAGE(ConFin!FL$72, FL47)</f>
        <v>0</v>
      </c>
      <c r="FM30" s="532">
        <f xml:space="preserve"> AVERAGE(ConFin!FM$72, FM47)</f>
        <v>0</v>
      </c>
      <c r="FN30" s="532">
        <f xml:space="preserve"> AVERAGE(ConFin!FN$72, FN47)</f>
        <v>0</v>
      </c>
      <c r="FO30" s="532">
        <f xml:space="preserve"> AVERAGE(ConFin!FO$72, FO47)</f>
        <v>0</v>
      </c>
      <c r="FP30" s="532">
        <f xml:space="preserve"> AVERAGE(ConFin!FP$72, FP47)</f>
        <v>0</v>
      </c>
      <c r="FQ30" s="532">
        <f xml:space="preserve"> AVERAGE(ConFin!FQ$72, FQ47)</f>
        <v>0</v>
      </c>
      <c r="FR30" s="532">
        <f xml:space="preserve"> AVERAGE(ConFin!FR$72, FR47)</f>
        <v>0</v>
      </c>
      <c r="FS30" s="532">
        <f xml:space="preserve"> AVERAGE(ConFin!FS$72, FS47)</f>
        <v>0</v>
      </c>
      <c r="FT30" s="532">
        <f xml:space="preserve"> AVERAGE(ConFin!FT$72, FT47)</f>
        <v>0</v>
      </c>
      <c r="FU30" s="532">
        <f xml:space="preserve"> AVERAGE(ConFin!FU$72, FU47)</f>
        <v>0</v>
      </c>
      <c r="FV30" s="532">
        <f xml:space="preserve"> AVERAGE(ConFin!FV$72, FV47)</f>
        <v>0</v>
      </c>
      <c r="FW30" s="532">
        <f xml:space="preserve"> AVERAGE(ConFin!FW$72, FW47)</f>
        <v>0</v>
      </c>
      <c r="FX30" s="532">
        <f xml:space="preserve"> AVERAGE(ConFin!FX$72, FX47)</f>
        <v>0</v>
      </c>
      <c r="FY30" s="532">
        <f xml:space="preserve"> AVERAGE(ConFin!FY$72, FY47)</f>
        <v>0</v>
      </c>
      <c r="FZ30" s="532">
        <f xml:space="preserve"> AVERAGE(ConFin!FZ$72, FZ47)</f>
        <v>0</v>
      </c>
      <c r="GA30" s="532">
        <f xml:space="preserve"> AVERAGE(ConFin!GA$72, GA47)</f>
        <v>0</v>
      </c>
      <c r="GB30" s="532">
        <f xml:space="preserve"> AVERAGE(ConFin!GB$72, GB47)</f>
        <v>0</v>
      </c>
      <c r="GC30" s="532">
        <f xml:space="preserve"> AVERAGE(ConFin!GC$72, GC47)</f>
        <v>0</v>
      </c>
      <c r="GD30" s="532">
        <f xml:space="preserve"> AVERAGE(ConFin!GD$72, GD47)</f>
        <v>0</v>
      </c>
      <c r="GE30" s="532">
        <f xml:space="preserve"> AVERAGE(ConFin!GE$72, GE47)</f>
        <v>0</v>
      </c>
      <c r="GF30" s="532">
        <f xml:space="preserve"> AVERAGE(ConFin!GF$72, GF47)</f>
        <v>0</v>
      </c>
      <c r="GG30" s="532">
        <f xml:space="preserve"> AVERAGE(ConFin!GG$72, GG47)</f>
        <v>0</v>
      </c>
      <c r="GH30" s="532">
        <f xml:space="preserve"> AVERAGE(ConFin!GH$72, GH47)</f>
        <v>0</v>
      </c>
      <c r="GI30" s="532">
        <f xml:space="preserve"> AVERAGE(ConFin!GI$72, GI47)</f>
        <v>0</v>
      </c>
      <c r="GJ30" s="532">
        <f xml:space="preserve"> AVERAGE(ConFin!GJ$72, GJ47)</f>
        <v>0</v>
      </c>
    </row>
    <row r="31" spans="1:192" s="529" customFormat="1" x14ac:dyDescent="0.25">
      <c r="A31" s="15"/>
      <c r="B31" s="15"/>
      <c r="C31" s="21"/>
      <c r="D31" s="48"/>
      <c r="E31" s="221"/>
      <c r="F31" s="221"/>
      <c r="G31" s="221"/>
      <c r="H31" s="221"/>
      <c r="I31" s="38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21"/>
      <c r="BA31" s="221"/>
      <c r="BB31" s="221"/>
      <c r="BC31" s="221"/>
      <c r="BD31" s="221"/>
      <c r="BE31" s="221"/>
      <c r="BF31" s="221"/>
      <c r="BG31" s="221"/>
      <c r="BH31" s="221"/>
      <c r="BI31" s="221"/>
      <c r="BJ31" s="221"/>
      <c r="BK31" s="221"/>
      <c r="BL31" s="221"/>
      <c r="BM31" s="221"/>
      <c r="BN31" s="221"/>
      <c r="BO31" s="221"/>
      <c r="BP31" s="221"/>
      <c r="BQ31" s="221"/>
      <c r="BR31" s="221"/>
      <c r="BS31" s="221"/>
      <c r="BT31" s="221"/>
      <c r="BU31" s="221"/>
      <c r="BV31" s="221"/>
      <c r="BW31" s="221"/>
      <c r="BX31" s="221"/>
      <c r="BY31" s="221"/>
      <c r="BZ31" s="221"/>
      <c r="CA31" s="221"/>
      <c r="CB31" s="221"/>
      <c r="CC31" s="221"/>
      <c r="CD31" s="221"/>
      <c r="CE31" s="221"/>
      <c r="CF31" s="221"/>
      <c r="CG31" s="221"/>
      <c r="CH31" s="221"/>
      <c r="CI31" s="221"/>
      <c r="CJ31" s="221"/>
      <c r="CK31" s="221"/>
      <c r="CL31" s="221"/>
      <c r="CM31" s="221"/>
      <c r="CN31" s="221"/>
      <c r="CO31" s="221"/>
      <c r="CP31" s="221"/>
      <c r="CQ31" s="221"/>
      <c r="CR31" s="221"/>
      <c r="CS31" s="221"/>
      <c r="CT31" s="221"/>
      <c r="CU31" s="221"/>
      <c r="CV31" s="221"/>
      <c r="CW31" s="221"/>
      <c r="CX31" s="221"/>
      <c r="CY31" s="221"/>
      <c r="CZ31" s="221"/>
      <c r="DA31" s="221"/>
      <c r="DB31" s="221"/>
      <c r="DC31" s="221"/>
      <c r="DD31" s="221"/>
      <c r="DE31" s="221"/>
      <c r="DF31" s="221"/>
      <c r="DG31" s="221"/>
      <c r="DH31" s="221"/>
      <c r="DI31" s="221"/>
      <c r="DJ31" s="221"/>
      <c r="DK31" s="221"/>
      <c r="DL31" s="221"/>
      <c r="DM31" s="221"/>
      <c r="DN31" s="221"/>
      <c r="DO31" s="221"/>
      <c r="DP31" s="221"/>
      <c r="DQ31" s="221"/>
      <c r="DR31" s="221"/>
      <c r="DS31" s="221"/>
      <c r="DT31" s="221"/>
      <c r="DU31" s="221"/>
      <c r="DV31" s="221"/>
      <c r="DW31" s="221"/>
      <c r="DX31" s="221"/>
      <c r="DY31" s="221"/>
      <c r="DZ31" s="221"/>
      <c r="EA31" s="221"/>
      <c r="EB31" s="221"/>
      <c r="EC31" s="221"/>
      <c r="ED31" s="221"/>
      <c r="EE31" s="221"/>
      <c r="EF31" s="221"/>
      <c r="EG31" s="221"/>
      <c r="EH31" s="221"/>
      <c r="EI31" s="221"/>
      <c r="EJ31" s="221"/>
      <c r="EK31" s="221"/>
      <c r="EL31" s="221"/>
      <c r="EM31" s="221"/>
      <c r="EN31" s="221"/>
      <c r="EO31" s="221"/>
      <c r="EP31" s="221"/>
      <c r="EQ31" s="221"/>
      <c r="ER31" s="221"/>
      <c r="ES31" s="221"/>
      <c r="ET31" s="221"/>
      <c r="EU31" s="221"/>
      <c r="EV31" s="221"/>
      <c r="EW31" s="221"/>
      <c r="EX31" s="221"/>
      <c r="EY31" s="221"/>
      <c r="EZ31" s="221"/>
      <c r="FA31" s="221"/>
      <c r="FB31" s="221"/>
      <c r="FC31" s="221"/>
      <c r="FD31" s="221"/>
      <c r="FE31" s="221"/>
      <c r="FF31" s="221"/>
      <c r="FG31" s="221"/>
      <c r="FH31" s="221"/>
      <c r="FI31" s="221"/>
      <c r="FJ31" s="221"/>
      <c r="FK31" s="221"/>
      <c r="FL31" s="221"/>
      <c r="FM31" s="221"/>
      <c r="FN31" s="221"/>
      <c r="FO31" s="221"/>
      <c r="FP31" s="221"/>
      <c r="FQ31" s="221"/>
      <c r="FR31" s="221"/>
      <c r="FS31" s="221"/>
      <c r="FT31" s="221"/>
      <c r="FU31" s="221"/>
      <c r="FV31" s="221"/>
      <c r="FW31" s="221"/>
      <c r="FX31" s="221"/>
      <c r="FY31" s="221"/>
      <c r="FZ31" s="221"/>
      <c r="GA31" s="221"/>
      <c r="GB31" s="221"/>
      <c r="GC31" s="221"/>
      <c r="GD31" s="221"/>
      <c r="GE31" s="221"/>
      <c r="GF31" s="221"/>
      <c r="GG31" s="221"/>
      <c r="GH31" s="221"/>
      <c r="GI31" s="221"/>
      <c r="GJ31" s="221"/>
    </row>
    <row r="32" spans="1:192" s="529" customFormat="1" x14ac:dyDescent="0.25">
      <c r="A32" s="15"/>
      <c r="B32" s="15" t="s">
        <v>402</v>
      </c>
      <c r="C32" s="21"/>
      <c r="D32" s="48"/>
      <c r="E32" s="221"/>
      <c r="F32" s="221"/>
      <c r="G32" s="221"/>
      <c r="H32" s="221"/>
      <c r="I32" s="38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21"/>
      <c r="BA32" s="221"/>
      <c r="BB32" s="221"/>
      <c r="BC32" s="221"/>
      <c r="BD32" s="221"/>
      <c r="BE32" s="221"/>
      <c r="BF32" s="221"/>
      <c r="BG32" s="221"/>
      <c r="BH32" s="221"/>
      <c r="BI32" s="221"/>
      <c r="BJ32" s="221"/>
      <c r="BK32" s="221"/>
      <c r="BL32" s="221"/>
      <c r="BM32" s="221"/>
      <c r="BN32" s="221"/>
      <c r="BO32" s="221"/>
      <c r="BP32" s="221"/>
      <c r="BQ32" s="221"/>
      <c r="BR32" s="221"/>
      <c r="BS32" s="221"/>
      <c r="BT32" s="221"/>
      <c r="BU32" s="221"/>
      <c r="BV32" s="221"/>
      <c r="BW32" s="221"/>
      <c r="BX32" s="221"/>
      <c r="BY32" s="221"/>
      <c r="BZ32" s="221"/>
      <c r="CA32" s="221"/>
      <c r="CB32" s="221"/>
      <c r="CC32" s="221"/>
      <c r="CD32" s="221"/>
      <c r="CE32" s="221"/>
      <c r="CF32" s="221"/>
      <c r="CG32" s="221"/>
      <c r="CH32" s="221"/>
      <c r="CI32" s="221"/>
      <c r="CJ32" s="221"/>
      <c r="CK32" s="221"/>
      <c r="CL32" s="221"/>
      <c r="CM32" s="221"/>
      <c r="CN32" s="221"/>
      <c r="CO32" s="221"/>
      <c r="CP32" s="221"/>
      <c r="CQ32" s="221"/>
      <c r="CR32" s="221"/>
      <c r="CS32" s="221"/>
      <c r="CT32" s="221"/>
      <c r="CU32" s="221"/>
      <c r="CV32" s="221"/>
      <c r="CW32" s="221"/>
      <c r="CX32" s="221"/>
      <c r="CY32" s="221"/>
      <c r="CZ32" s="221"/>
      <c r="DA32" s="221"/>
      <c r="DB32" s="221"/>
      <c r="DC32" s="221"/>
      <c r="DD32" s="221"/>
      <c r="DE32" s="221"/>
      <c r="DF32" s="221"/>
      <c r="DG32" s="221"/>
      <c r="DH32" s="221"/>
      <c r="DI32" s="221"/>
      <c r="DJ32" s="221"/>
      <c r="DK32" s="221"/>
      <c r="DL32" s="221"/>
      <c r="DM32" s="221"/>
      <c r="DN32" s="221"/>
      <c r="DO32" s="221"/>
      <c r="DP32" s="221"/>
      <c r="DQ32" s="221"/>
      <c r="DR32" s="221"/>
      <c r="DS32" s="221"/>
      <c r="DT32" s="221"/>
      <c r="DU32" s="221"/>
      <c r="DV32" s="221"/>
      <c r="DW32" s="221"/>
      <c r="DX32" s="221"/>
      <c r="DY32" s="221"/>
      <c r="DZ32" s="221"/>
      <c r="EA32" s="221"/>
      <c r="EB32" s="221"/>
      <c r="EC32" s="221"/>
      <c r="ED32" s="221"/>
      <c r="EE32" s="221"/>
      <c r="EF32" s="221"/>
      <c r="EG32" s="221"/>
      <c r="EH32" s="221"/>
      <c r="EI32" s="221"/>
      <c r="EJ32" s="221"/>
      <c r="EK32" s="221"/>
      <c r="EL32" s="221"/>
      <c r="EM32" s="221"/>
      <c r="EN32" s="221"/>
      <c r="EO32" s="221"/>
      <c r="EP32" s="221"/>
      <c r="EQ32" s="221"/>
      <c r="ER32" s="221"/>
      <c r="ES32" s="221"/>
      <c r="ET32" s="221"/>
      <c r="EU32" s="221"/>
      <c r="EV32" s="221"/>
      <c r="EW32" s="221"/>
      <c r="EX32" s="221"/>
      <c r="EY32" s="221"/>
      <c r="EZ32" s="221"/>
      <c r="FA32" s="221"/>
      <c r="FB32" s="221"/>
      <c r="FC32" s="221"/>
      <c r="FD32" s="221"/>
      <c r="FE32" s="221"/>
      <c r="FF32" s="221"/>
      <c r="FG32" s="221"/>
      <c r="FH32" s="221"/>
      <c r="FI32" s="221"/>
      <c r="FJ32" s="221"/>
      <c r="FK32" s="221"/>
      <c r="FL32" s="221"/>
      <c r="FM32" s="221"/>
      <c r="FN32" s="221"/>
      <c r="FO32" s="221"/>
      <c r="FP32" s="221"/>
      <c r="FQ32" s="221"/>
      <c r="FR32" s="221"/>
      <c r="FS32" s="221"/>
      <c r="FT32" s="221"/>
      <c r="FU32" s="221"/>
      <c r="FV32" s="221"/>
      <c r="FW32" s="221"/>
      <c r="FX32" s="221"/>
      <c r="FY32" s="221"/>
      <c r="FZ32" s="221"/>
      <c r="GA32" s="221"/>
      <c r="GB32" s="221"/>
      <c r="GC32" s="221"/>
      <c r="GD32" s="221"/>
      <c r="GE32" s="221"/>
      <c r="GF32" s="221"/>
      <c r="GG32" s="221"/>
      <c r="GH32" s="221"/>
      <c r="GI32" s="221"/>
      <c r="GJ32" s="221"/>
    </row>
    <row r="33" spans="1:192" s="529" customFormat="1" x14ac:dyDescent="0.25">
      <c r="A33" s="15"/>
      <c r="B33" s="15"/>
      <c r="C33" s="21"/>
      <c r="D33" s="48"/>
      <c r="E33" s="530" t="str">
        <f xml:space="preserve"> Time!E$25</f>
        <v>Model period ending</v>
      </c>
      <c r="F33" s="530">
        <f xml:space="preserve"> Time!F$25</f>
        <v>0</v>
      </c>
      <c r="G33" s="530" t="str">
        <f xml:space="preserve"> Time!G$25</f>
        <v>date</v>
      </c>
      <c r="H33" s="530">
        <f xml:space="preserve"> Time!H$25</f>
        <v>0</v>
      </c>
      <c r="I33" s="530">
        <f xml:space="preserve"> Time!I$25</f>
        <v>0</v>
      </c>
      <c r="J33" s="530">
        <f xml:space="preserve"> Time!J$25</f>
        <v>44377</v>
      </c>
      <c r="K33" s="530">
        <f xml:space="preserve"> Time!K$25</f>
        <v>44561</v>
      </c>
      <c r="L33" s="530">
        <f xml:space="preserve"> Time!L$25</f>
        <v>44742</v>
      </c>
      <c r="M33" s="530">
        <f xml:space="preserve"> Time!M$25</f>
        <v>44926</v>
      </c>
      <c r="N33" s="530">
        <f xml:space="preserve"> Time!N$25</f>
        <v>45107</v>
      </c>
      <c r="O33" s="530">
        <f xml:space="preserve"> Time!O$25</f>
        <v>45291</v>
      </c>
      <c r="P33" s="530">
        <f xml:space="preserve"> Time!P$25</f>
        <v>45473</v>
      </c>
      <c r="Q33" s="530">
        <f xml:space="preserve"> Time!Q$25</f>
        <v>45657</v>
      </c>
      <c r="R33" s="530">
        <f xml:space="preserve"> Time!R$25</f>
        <v>45838</v>
      </c>
      <c r="S33" s="530">
        <f xml:space="preserve"> Time!S$25</f>
        <v>46022</v>
      </c>
      <c r="T33" s="530">
        <f xml:space="preserve"> Time!T$25</f>
        <v>46203</v>
      </c>
      <c r="U33" s="530">
        <f xml:space="preserve"> Time!U$25</f>
        <v>46387</v>
      </c>
      <c r="V33" s="530">
        <f xml:space="preserve"> Time!V$25</f>
        <v>46568</v>
      </c>
      <c r="W33" s="530">
        <f xml:space="preserve"> Time!W$25</f>
        <v>46752</v>
      </c>
      <c r="X33" s="530">
        <f xml:space="preserve"> Time!X$25</f>
        <v>46934</v>
      </c>
      <c r="Y33" s="530">
        <f xml:space="preserve"> Time!Y$25</f>
        <v>47118</v>
      </c>
      <c r="Z33" s="530">
        <f xml:space="preserve"> Time!Z$25</f>
        <v>47299</v>
      </c>
      <c r="AA33" s="530">
        <f xml:space="preserve"> Time!AA$25</f>
        <v>47483</v>
      </c>
      <c r="AB33" s="530">
        <f xml:space="preserve"> Time!AB$25</f>
        <v>47664</v>
      </c>
      <c r="AC33" s="530">
        <f xml:space="preserve"> Time!AC$25</f>
        <v>47848</v>
      </c>
      <c r="AD33" s="530">
        <f xml:space="preserve"> Time!AD$25</f>
        <v>48029</v>
      </c>
      <c r="AE33" s="530">
        <f xml:space="preserve"> Time!AE$25</f>
        <v>48213</v>
      </c>
      <c r="AF33" s="530">
        <f xml:space="preserve"> Time!AF$25</f>
        <v>48395</v>
      </c>
      <c r="AG33" s="530">
        <f xml:space="preserve"> Time!AG$25</f>
        <v>48579</v>
      </c>
      <c r="AH33" s="530">
        <f xml:space="preserve"> Time!AH$25</f>
        <v>48760</v>
      </c>
      <c r="AI33" s="530">
        <f xml:space="preserve"> Time!AI$25</f>
        <v>48944</v>
      </c>
      <c r="AJ33" s="530">
        <f xml:space="preserve"> Time!AJ$25</f>
        <v>49125</v>
      </c>
      <c r="AK33" s="530">
        <f xml:space="preserve"> Time!AK$25</f>
        <v>49309</v>
      </c>
      <c r="AL33" s="530">
        <f xml:space="preserve"> Time!AL$25</f>
        <v>49490</v>
      </c>
      <c r="AM33" s="530">
        <f xml:space="preserve"> Time!AM$25</f>
        <v>49674</v>
      </c>
      <c r="AN33" s="530">
        <f xml:space="preserve"> Time!AN$25</f>
        <v>49856</v>
      </c>
      <c r="AO33" s="530">
        <f xml:space="preserve"> Time!AO$25</f>
        <v>50040</v>
      </c>
      <c r="AP33" s="530">
        <f xml:space="preserve"> Time!AP$25</f>
        <v>50221</v>
      </c>
      <c r="AQ33" s="530">
        <f xml:space="preserve"> Time!AQ$25</f>
        <v>50405</v>
      </c>
      <c r="AR33" s="530">
        <f xml:space="preserve"> Time!AR$25</f>
        <v>50586</v>
      </c>
      <c r="AS33" s="530">
        <f xml:space="preserve"> Time!AS$25</f>
        <v>50770</v>
      </c>
      <c r="AT33" s="530">
        <f xml:space="preserve"> Time!AT$25</f>
        <v>50951</v>
      </c>
      <c r="AU33" s="530">
        <f xml:space="preserve"> Time!AU$25</f>
        <v>51135</v>
      </c>
      <c r="AV33" s="530">
        <f xml:space="preserve"> Time!AV$25</f>
        <v>51317</v>
      </c>
      <c r="AW33" s="530">
        <f xml:space="preserve"> Time!AW$25</f>
        <v>51501</v>
      </c>
      <c r="AX33" s="530">
        <f xml:space="preserve"> Time!AX$25</f>
        <v>51682</v>
      </c>
      <c r="AY33" s="530">
        <f xml:space="preserve"> Time!AY$25</f>
        <v>51866</v>
      </c>
      <c r="AZ33" s="530">
        <f xml:space="preserve"> Time!AZ$25</f>
        <v>52047</v>
      </c>
      <c r="BA33" s="530">
        <f xml:space="preserve"> Time!BA$25</f>
        <v>52231</v>
      </c>
      <c r="BB33" s="530">
        <f xml:space="preserve"> Time!BB$25</f>
        <v>52412</v>
      </c>
      <c r="BC33" s="530">
        <f xml:space="preserve"> Time!BC$25</f>
        <v>52596</v>
      </c>
      <c r="BD33" s="530">
        <f xml:space="preserve"> Time!BD$25</f>
        <v>52778</v>
      </c>
      <c r="BE33" s="530">
        <f xml:space="preserve"> Time!BE$25</f>
        <v>52962</v>
      </c>
      <c r="BF33" s="530">
        <f xml:space="preserve"> Time!BF$25</f>
        <v>53143</v>
      </c>
      <c r="BG33" s="530">
        <f xml:space="preserve"> Time!BG$25</f>
        <v>53327</v>
      </c>
      <c r="BH33" s="530">
        <f xml:space="preserve"> Time!BH$25</f>
        <v>53508</v>
      </c>
      <c r="BI33" s="530">
        <f xml:space="preserve"> Time!BI$25</f>
        <v>53692</v>
      </c>
      <c r="BJ33" s="530">
        <f xml:space="preserve"> Time!BJ$25</f>
        <v>53873</v>
      </c>
      <c r="BK33" s="530">
        <f xml:space="preserve"> Time!BK$25</f>
        <v>54057</v>
      </c>
      <c r="BL33" s="530">
        <f xml:space="preserve"> Time!BL$25</f>
        <v>54239</v>
      </c>
      <c r="BM33" s="530">
        <f xml:space="preserve"> Time!BM$25</f>
        <v>54423</v>
      </c>
      <c r="BN33" s="530">
        <f xml:space="preserve"> Time!BN$25</f>
        <v>54604</v>
      </c>
      <c r="BO33" s="530">
        <f xml:space="preserve"> Time!BO$25</f>
        <v>54788</v>
      </c>
      <c r="BP33" s="530">
        <f xml:space="preserve"> Time!BP$25</f>
        <v>54969</v>
      </c>
      <c r="BQ33" s="530">
        <f xml:space="preserve"> Time!BQ$25</f>
        <v>55153</v>
      </c>
      <c r="BR33" s="530">
        <f xml:space="preserve"> Time!BR$25</f>
        <v>55334</v>
      </c>
      <c r="BS33" s="530">
        <f xml:space="preserve"> Time!BS$25</f>
        <v>55518</v>
      </c>
      <c r="BT33" s="530">
        <f xml:space="preserve"> Time!BT$25</f>
        <v>55700</v>
      </c>
      <c r="BU33" s="530">
        <f xml:space="preserve"> Time!BU$25</f>
        <v>55884</v>
      </c>
      <c r="BV33" s="530">
        <f xml:space="preserve"> Time!BV$25</f>
        <v>56065</v>
      </c>
      <c r="BW33" s="530">
        <f xml:space="preserve"> Time!BW$25</f>
        <v>56249</v>
      </c>
      <c r="BX33" s="530">
        <f xml:space="preserve"> Time!BX$25</f>
        <v>56430</v>
      </c>
      <c r="BY33" s="530">
        <f xml:space="preserve"> Time!BY$25</f>
        <v>56614</v>
      </c>
      <c r="BZ33" s="530">
        <f xml:space="preserve"> Time!BZ$25</f>
        <v>56795</v>
      </c>
      <c r="CA33" s="530">
        <f xml:space="preserve"> Time!CA$25</f>
        <v>56979</v>
      </c>
      <c r="CB33" s="530">
        <f xml:space="preserve"> Time!CB$25</f>
        <v>57161</v>
      </c>
      <c r="CC33" s="530">
        <f xml:space="preserve"> Time!CC$25</f>
        <v>57345</v>
      </c>
      <c r="CD33" s="530">
        <f xml:space="preserve"> Time!CD$25</f>
        <v>57526</v>
      </c>
      <c r="CE33" s="530">
        <f xml:space="preserve"> Time!CE$25</f>
        <v>57710</v>
      </c>
      <c r="CF33" s="530">
        <f xml:space="preserve"> Time!CF$25</f>
        <v>57891</v>
      </c>
      <c r="CG33" s="530">
        <f xml:space="preserve"> Time!CG$25</f>
        <v>58075</v>
      </c>
      <c r="CH33" s="530">
        <f xml:space="preserve"> Time!CH$25</f>
        <v>58256</v>
      </c>
      <c r="CI33" s="530">
        <f xml:space="preserve"> Time!CI$25</f>
        <v>58440</v>
      </c>
      <c r="CJ33" s="530">
        <f xml:space="preserve"> Time!CJ$25</f>
        <v>58622</v>
      </c>
      <c r="CK33" s="530">
        <f xml:space="preserve"> Time!CK$25</f>
        <v>58806</v>
      </c>
      <c r="CL33" s="530">
        <f xml:space="preserve"> Time!CL$25</f>
        <v>58987</v>
      </c>
      <c r="CM33" s="530">
        <f xml:space="preserve"> Time!CM$25</f>
        <v>59171</v>
      </c>
      <c r="CN33" s="530">
        <f xml:space="preserve"> Time!CN$25</f>
        <v>59352</v>
      </c>
      <c r="CO33" s="530">
        <f xml:space="preserve"> Time!CO$25</f>
        <v>59536</v>
      </c>
      <c r="CP33" s="530">
        <f xml:space="preserve"> Time!CP$25</f>
        <v>59717</v>
      </c>
      <c r="CQ33" s="530">
        <f xml:space="preserve"> Time!CQ$25</f>
        <v>59901</v>
      </c>
      <c r="CR33" s="530">
        <f xml:space="preserve"> Time!CR$25</f>
        <v>60083</v>
      </c>
      <c r="CS33" s="530">
        <f xml:space="preserve"> Time!CS$25</f>
        <v>60267</v>
      </c>
      <c r="CT33" s="530">
        <f xml:space="preserve"> Time!CT$25</f>
        <v>60448</v>
      </c>
      <c r="CU33" s="530">
        <f xml:space="preserve"> Time!CU$25</f>
        <v>60632</v>
      </c>
      <c r="CV33" s="530">
        <f xml:space="preserve"> Time!CV$25</f>
        <v>60813</v>
      </c>
      <c r="CW33" s="530">
        <f xml:space="preserve"> Time!CW$25</f>
        <v>60997</v>
      </c>
      <c r="CX33" s="530">
        <f xml:space="preserve"> Time!CX$25</f>
        <v>61178</v>
      </c>
      <c r="CY33" s="530">
        <f xml:space="preserve"> Time!CY$25</f>
        <v>61362</v>
      </c>
      <c r="CZ33" s="530">
        <f xml:space="preserve"> Time!CZ$25</f>
        <v>61544</v>
      </c>
      <c r="DA33" s="530">
        <f xml:space="preserve"> Time!DA$25</f>
        <v>61728</v>
      </c>
      <c r="DB33" s="530">
        <f xml:space="preserve"> Time!DB$25</f>
        <v>61909</v>
      </c>
      <c r="DC33" s="530">
        <f xml:space="preserve"> Time!DC$25</f>
        <v>62093</v>
      </c>
      <c r="DD33" s="530">
        <f xml:space="preserve"> Time!DD$25</f>
        <v>62274</v>
      </c>
      <c r="DE33" s="530">
        <f xml:space="preserve"> Time!DE$25</f>
        <v>62458</v>
      </c>
      <c r="DF33" s="530">
        <f xml:space="preserve"> Time!DF$25</f>
        <v>62639</v>
      </c>
      <c r="DG33" s="530">
        <f xml:space="preserve"> Time!DG$25</f>
        <v>62823</v>
      </c>
      <c r="DH33" s="530">
        <f xml:space="preserve"> Time!DH$25</f>
        <v>63005</v>
      </c>
      <c r="DI33" s="530">
        <f xml:space="preserve"> Time!DI$25</f>
        <v>63189</v>
      </c>
      <c r="DJ33" s="530">
        <f xml:space="preserve"> Time!DJ$25</f>
        <v>63370</v>
      </c>
      <c r="DK33" s="530">
        <f xml:space="preserve"> Time!DK$25</f>
        <v>63554</v>
      </c>
      <c r="DL33" s="530">
        <f xml:space="preserve"> Time!DL$25</f>
        <v>63735</v>
      </c>
      <c r="DM33" s="530">
        <f xml:space="preserve"> Time!DM$25</f>
        <v>63919</v>
      </c>
      <c r="DN33" s="530">
        <f xml:space="preserve"> Time!DN$25</f>
        <v>64100</v>
      </c>
      <c r="DO33" s="530">
        <f xml:space="preserve"> Time!DO$25</f>
        <v>64284</v>
      </c>
      <c r="DP33" s="530">
        <f xml:space="preserve"> Time!DP$25</f>
        <v>64466</v>
      </c>
      <c r="DQ33" s="530">
        <f xml:space="preserve"> Time!DQ$25</f>
        <v>64650</v>
      </c>
      <c r="DR33" s="530">
        <f xml:space="preserve"> Time!DR$25</f>
        <v>64831</v>
      </c>
      <c r="DS33" s="530">
        <f xml:space="preserve"> Time!DS$25</f>
        <v>65015</v>
      </c>
      <c r="DT33" s="530">
        <f xml:space="preserve"> Time!DT$25</f>
        <v>65196</v>
      </c>
      <c r="DU33" s="530">
        <f xml:space="preserve"> Time!DU$25</f>
        <v>65380</v>
      </c>
      <c r="DV33" s="530">
        <f xml:space="preserve"> Time!DV$25</f>
        <v>65561</v>
      </c>
      <c r="DW33" s="530">
        <f xml:space="preserve"> Time!DW$25</f>
        <v>65745</v>
      </c>
      <c r="DX33" s="530">
        <f xml:space="preserve"> Time!DX$25</f>
        <v>65927</v>
      </c>
      <c r="DY33" s="530">
        <f xml:space="preserve"> Time!DY$25</f>
        <v>66111</v>
      </c>
      <c r="DZ33" s="530">
        <f xml:space="preserve"> Time!DZ$25</f>
        <v>66292</v>
      </c>
      <c r="EA33" s="530">
        <f xml:space="preserve"> Time!EA$25</f>
        <v>66476</v>
      </c>
      <c r="EB33" s="530">
        <f xml:space="preserve"> Time!EB$25</f>
        <v>66657</v>
      </c>
      <c r="EC33" s="530">
        <f xml:space="preserve"> Time!EC$25</f>
        <v>66841</v>
      </c>
      <c r="ED33" s="530">
        <f xml:space="preserve"> Time!ED$25</f>
        <v>67022</v>
      </c>
      <c r="EE33" s="530">
        <f xml:space="preserve"> Time!EE$25</f>
        <v>67206</v>
      </c>
      <c r="EF33" s="530">
        <f xml:space="preserve"> Time!EF$25</f>
        <v>67388</v>
      </c>
      <c r="EG33" s="530">
        <f xml:space="preserve"> Time!EG$25</f>
        <v>67572</v>
      </c>
      <c r="EH33" s="530">
        <f xml:space="preserve"> Time!EH$25</f>
        <v>67753</v>
      </c>
      <c r="EI33" s="530">
        <f xml:space="preserve"> Time!EI$25</f>
        <v>67937</v>
      </c>
      <c r="EJ33" s="530">
        <f xml:space="preserve"> Time!EJ$25</f>
        <v>68118</v>
      </c>
      <c r="EK33" s="530">
        <f xml:space="preserve"> Time!EK$25</f>
        <v>68302</v>
      </c>
      <c r="EL33" s="530">
        <f xml:space="preserve"> Time!EL$25</f>
        <v>68483</v>
      </c>
      <c r="EM33" s="530">
        <f xml:space="preserve"> Time!EM$25</f>
        <v>68667</v>
      </c>
      <c r="EN33" s="530">
        <f xml:space="preserve"> Time!EN$25</f>
        <v>68849</v>
      </c>
      <c r="EO33" s="530">
        <f xml:space="preserve"> Time!EO$25</f>
        <v>69033</v>
      </c>
      <c r="EP33" s="530">
        <f xml:space="preserve"> Time!EP$25</f>
        <v>69214</v>
      </c>
      <c r="EQ33" s="530">
        <f xml:space="preserve"> Time!EQ$25</f>
        <v>69398</v>
      </c>
      <c r="ER33" s="530">
        <f xml:space="preserve"> Time!ER$25</f>
        <v>69579</v>
      </c>
      <c r="ES33" s="530">
        <f xml:space="preserve"> Time!ES$25</f>
        <v>69763</v>
      </c>
      <c r="ET33" s="530">
        <f xml:space="preserve"> Time!ET$25</f>
        <v>69944</v>
      </c>
      <c r="EU33" s="530">
        <f xml:space="preserve"> Time!EU$25</f>
        <v>70128</v>
      </c>
      <c r="EV33" s="530">
        <f xml:space="preserve"> Time!EV$25</f>
        <v>70310</v>
      </c>
      <c r="EW33" s="530">
        <f xml:space="preserve"> Time!EW$25</f>
        <v>70494</v>
      </c>
      <c r="EX33" s="530">
        <f xml:space="preserve"> Time!EX$25</f>
        <v>70675</v>
      </c>
      <c r="EY33" s="530">
        <f xml:space="preserve"> Time!EY$25</f>
        <v>70859</v>
      </c>
      <c r="EZ33" s="530">
        <f xml:space="preserve"> Time!EZ$25</f>
        <v>71040</v>
      </c>
      <c r="FA33" s="530">
        <f xml:space="preserve"> Time!FA$25</f>
        <v>71224</v>
      </c>
      <c r="FB33" s="530">
        <f xml:space="preserve"> Time!FB$25</f>
        <v>71405</v>
      </c>
      <c r="FC33" s="530">
        <f xml:space="preserve"> Time!FC$25</f>
        <v>71589</v>
      </c>
      <c r="FD33" s="530">
        <f xml:space="preserve"> Time!FD$25</f>
        <v>71771</v>
      </c>
      <c r="FE33" s="530">
        <f xml:space="preserve"> Time!FE$25</f>
        <v>71955</v>
      </c>
      <c r="FF33" s="530">
        <f xml:space="preserve"> Time!FF$25</f>
        <v>72136</v>
      </c>
      <c r="FG33" s="530">
        <f xml:space="preserve"> Time!FG$25</f>
        <v>72320</v>
      </c>
      <c r="FH33" s="530">
        <f xml:space="preserve"> Time!FH$25</f>
        <v>72501</v>
      </c>
      <c r="FI33" s="530">
        <f xml:space="preserve"> Time!FI$25</f>
        <v>72685</v>
      </c>
      <c r="FJ33" s="530">
        <f xml:space="preserve"> Time!FJ$25</f>
        <v>72866</v>
      </c>
      <c r="FK33" s="530">
        <f xml:space="preserve"> Time!FK$25</f>
        <v>73050</v>
      </c>
      <c r="FL33" s="530">
        <f xml:space="preserve"> Time!FL$25</f>
        <v>73231</v>
      </c>
      <c r="FM33" s="530">
        <f xml:space="preserve"> Time!FM$25</f>
        <v>73415</v>
      </c>
      <c r="FN33" s="530">
        <f xml:space="preserve"> Time!FN$25</f>
        <v>73596</v>
      </c>
      <c r="FO33" s="530">
        <f xml:space="preserve"> Time!FO$25</f>
        <v>73780</v>
      </c>
      <c r="FP33" s="530">
        <f xml:space="preserve"> Time!FP$25</f>
        <v>73961</v>
      </c>
      <c r="FQ33" s="530">
        <f xml:space="preserve"> Time!FQ$25</f>
        <v>74145</v>
      </c>
      <c r="FR33" s="530">
        <f xml:space="preserve"> Time!FR$25</f>
        <v>74326</v>
      </c>
      <c r="FS33" s="530">
        <f xml:space="preserve"> Time!FS$25</f>
        <v>74510</v>
      </c>
      <c r="FT33" s="530">
        <f xml:space="preserve"> Time!FT$25</f>
        <v>74692</v>
      </c>
      <c r="FU33" s="530">
        <f xml:space="preserve"> Time!FU$25</f>
        <v>74876</v>
      </c>
      <c r="FV33" s="530">
        <f xml:space="preserve"> Time!FV$25</f>
        <v>75057</v>
      </c>
      <c r="FW33" s="530">
        <f xml:space="preserve"> Time!FW$25</f>
        <v>75241</v>
      </c>
      <c r="FX33" s="530">
        <f xml:space="preserve"> Time!FX$25</f>
        <v>75422</v>
      </c>
      <c r="FY33" s="530">
        <f xml:space="preserve"> Time!FY$25</f>
        <v>75606</v>
      </c>
      <c r="FZ33" s="530">
        <f xml:space="preserve"> Time!FZ$25</f>
        <v>75787</v>
      </c>
      <c r="GA33" s="530">
        <f xml:space="preserve"> Time!GA$25</f>
        <v>75971</v>
      </c>
      <c r="GB33" s="530">
        <f xml:space="preserve"> Time!GB$25</f>
        <v>76153</v>
      </c>
      <c r="GC33" s="530">
        <f xml:space="preserve"> Time!GC$25</f>
        <v>76337</v>
      </c>
      <c r="GD33" s="530">
        <f xml:space="preserve"> Time!GD$25</f>
        <v>76518</v>
      </c>
      <c r="GE33" s="530">
        <f xml:space="preserve"> Time!GE$25</f>
        <v>76702</v>
      </c>
      <c r="GF33" s="530">
        <f xml:space="preserve"> Time!GF$25</f>
        <v>76883</v>
      </c>
      <c r="GG33" s="530">
        <f xml:space="preserve"> Time!GG$25</f>
        <v>77067</v>
      </c>
      <c r="GH33" s="530">
        <f xml:space="preserve"> Time!GH$25</f>
        <v>77248</v>
      </c>
      <c r="GI33" s="530">
        <f xml:space="preserve"> Time!GI$25</f>
        <v>77432</v>
      </c>
      <c r="GJ33" s="530">
        <f xml:space="preserve"> Time!GJ$25</f>
        <v>77614</v>
      </c>
    </row>
    <row r="34" spans="1:192" s="529" customFormat="1" x14ac:dyDescent="0.25">
      <c r="A34" s="15"/>
      <c r="B34" s="15"/>
      <c r="C34" s="21"/>
      <c r="D34" s="48"/>
      <c r="E34" s="146" t="str">
        <f xml:space="preserve"> 'FS Qtr'!E$48</f>
        <v>Cashflow available for senior debt</v>
      </c>
      <c r="F34" s="532">
        <f xml:space="preserve"> 'FS Qtr'!F$48</f>
        <v>0</v>
      </c>
      <c r="G34" s="532" t="str">
        <f xml:space="preserve"> 'FS Qtr'!G$48</f>
        <v>$ 000s</v>
      </c>
      <c r="H34" s="532">
        <f xml:space="preserve"> 'FS Qtr'!H$48</f>
        <v>585348.56081638543</v>
      </c>
      <c r="I34" s="532">
        <f xml:space="preserve"> 'FS Qtr'!I$48</f>
        <v>0</v>
      </c>
      <c r="J34" s="532">
        <f xml:space="preserve"> AVERAGE('FS Qtr'!J$48, J51)</f>
        <v>0</v>
      </c>
      <c r="K34" s="532">
        <f xml:space="preserve"> AVERAGE('FS Qtr'!K$48, K51)</f>
        <v>0</v>
      </c>
      <c r="L34" s="532">
        <f xml:space="preserve"> AVERAGE('FS Qtr'!L$48, L51)</f>
        <v>-1.0368239600211382E-8</v>
      </c>
      <c r="M34" s="532">
        <f xml:space="preserve"> AVERAGE('FS Qtr'!M$48, M51)</f>
        <v>3.9064438993597099E-3</v>
      </c>
      <c r="N34" s="532">
        <f xml:space="preserve"> AVERAGE('FS Qtr'!N$48, N51)</f>
        <v>-1.9267970748712109E-3</v>
      </c>
      <c r="O34" s="532">
        <f xml:space="preserve"> AVERAGE('FS Qtr'!O$48, O51)</f>
        <v>-1.157758808173032E-3</v>
      </c>
      <c r="P34" s="532">
        <f xml:space="preserve"> AVERAGE('FS Qtr'!P$48, P51)</f>
        <v>6.8109559071973913E-2</v>
      </c>
      <c r="Q34" s="532">
        <f xml:space="preserve"> AVERAGE('FS Qtr'!Q$48, Q51)</f>
        <v>20828.568388135041</v>
      </c>
      <c r="R34" s="532">
        <f xml:space="preserve"> AVERAGE('FS Qtr'!R$48, R51)</f>
        <v>17028.804338882845</v>
      </c>
      <c r="S34" s="532">
        <f xml:space="preserve"> AVERAGE('FS Qtr'!S$48, S51)</f>
        <v>15916.875868336847</v>
      </c>
      <c r="T34" s="532">
        <f xml:space="preserve"> AVERAGE('FS Qtr'!T$48, T51)</f>
        <v>15703.797282049942</v>
      </c>
      <c r="U34" s="532">
        <f xml:space="preserve"> AVERAGE('FS Qtr'!U$48, U51)</f>
        <v>15775.901722423117</v>
      </c>
      <c r="V34" s="532">
        <f xml:space="preserve"> AVERAGE('FS Qtr'!V$48, V51)</f>
        <v>15562.495749049132</v>
      </c>
      <c r="W34" s="532">
        <f xml:space="preserve"> AVERAGE('FS Qtr'!W$48, W51)</f>
        <v>15633.024883338181</v>
      </c>
      <c r="X34" s="532">
        <f xml:space="preserve"> AVERAGE('FS Qtr'!X$48, X51)</f>
        <v>15440.391645343432</v>
      </c>
      <c r="Y34" s="532">
        <f xml:space="preserve"> AVERAGE('FS Qtr'!Y$48, Y51)</f>
        <v>15467.090944426949</v>
      </c>
      <c r="Z34" s="532">
        <f xml:space="preserve"> AVERAGE('FS Qtr'!Z$48, Z51)</f>
        <v>15273.883053465128</v>
      </c>
      <c r="AA34" s="532">
        <f xml:space="preserve"> AVERAGE('FS Qtr'!AA$48, AA51)</f>
        <v>15341.111230528652</v>
      </c>
      <c r="AB34" s="532">
        <f xml:space="preserve"> AVERAGE('FS Qtr'!AB$48, AB51)</f>
        <v>15126.633589011557</v>
      </c>
      <c r="AC34" s="532">
        <f xml:space="preserve"> AVERAGE('FS Qtr'!AC$48, AC51)</f>
        <v>15192.277985931949</v>
      </c>
      <c r="AD34" s="532">
        <f xml:space="preserve"> AVERAGE('FS Qtr'!AD$48, AD51)</f>
        <v>14977.413659486174</v>
      </c>
      <c r="AE34" s="532">
        <f xml:space="preserve"> AVERAGE('FS Qtr'!AE$48, AE51)</f>
        <v>15041.377568397813</v>
      </c>
      <c r="AF34" s="532">
        <f xml:space="preserve"> AVERAGE('FS Qtr'!AF$48, AF51)</f>
        <v>14846.409124080306</v>
      </c>
      <c r="AG34" s="532">
        <f xml:space="preserve"> AVERAGE('FS Qtr'!AG$48, AG51)</f>
        <v>14868.068728203274</v>
      </c>
      <c r="AH34" s="532">
        <f xml:space="preserve"> AVERAGE('FS Qtr'!AH$48, AH51)</f>
        <v>14672.44606467427</v>
      </c>
      <c r="AI34" s="532">
        <f xml:space="preserve"> AVERAGE('FS Qtr'!AI$48, AI51)</f>
        <v>14732.886102210357</v>
      </c>
      <c r="AJ34" s="532">
        <f xml:space="preserve"> AVERAGE('FS Qtr'!AJ$48, AJ51)</f>
        <v>14516.765216803431</v>
      </c>
      <c r="AK34" s="532">
        <f xml:space="preserve"> AVERAGE('FS Qtr'!AK$48, AK51)</f>
        <v>14575.515445232697</v>
      </c>
      <c r="AL34" s="532">
        <f xml:space="preserve"> AVERAGE('FS Qtr'!AL$48, AL51)</f>
        <v>14358.94394256852</v>
      </c>
      <c r="AM34" s="532">
        <f xml:space="preserve"> AVERAGE('FS Qtr'!AM$48, AM51)</f>
        <v>14415.899627369017</v>
      </c>
      <c r="AN34" s="532">
        <f xml:space="preserve"> AVERAGE('FS Qtr'!AN$48, AN51)</f>
        <v>14218.295441292641</v>
      </c>
      <c r="AO34" s="532">
        <f xml:space="preserve"> AVERAGE('FS Qtr'!AO$48, AO51)</f>
        <v>14234.557270164089</v>
      </c>
      <c r="AP34" s="532">
        <f xml:space="preserve"> AVERAGE('FS Qtr'!AP$48, AP51)</f>
        <v>14036.21299116117</v>
      </c>
      <c r="AQ34" s="532">
        <f xml:space="preserve"> AVERAGE('FS Qtr'!AQ$48, AQ51)</f>
        <v>14089.402592295803</v>
      </c>
      <c r="AR34" s="532">
        <f xml:space="preserve"> AVERAGE('FS Qtr'!AR$48, AR51)</f>
        <v>13871.374503867257</v>
      </c>
      <c r="AS34" s="532">
        <f xml:space="preserve"> AVERAGE('FS Qtr'!AS$48, AS51)</f>
        <v>13922.759809391315</v>
      </c>
      <c r="AT34" s="532">
        <f xml:space="preserve"> AVERAGE('FS Qtr'!AT$48, AT51)</f>
        <v>13704.212778331786</v>
      </c>
      <c r="AU34" s="532">
        <f xml:space="preserve"> AVERAGE('FS Qtr'!AU$48, AU51)</f>
        <v>13753.679882785156</v>
      </c>
      <c r="AV34" s="532">
        <f xml:space="preserve"> AVERAGE('FS Qtr'!AV$48, AV51)</f>
        <v>13553.115464398827</v>
      </c>
      <c r="AW34" s="532">
        <f xml:space="preserve"> AVERAGE('FS Qtr'!AW$48, AW51)</f>
        <v>13563.591412218546</v>
      </c>
      <c r="AX34" s="532">
        <f xml:space="preserve"> AVERAGE('FS Qtr'!AX$48, AX51)</f>
        <v>13362.194199982605</v>
      </c>
      <c r="AY34" s="532">
        <f xml:space="preserve"> AVERAGE('FS Qtr'!AY$48, AY51)</f>
        <v>13407.633716698554</v>
      </c>
      <c r="AZ34" s="532">
        <f xml:space="preserve"> AVERAGE('FS Qtr'!AZ$48, AZ51)</f>
        <v>13187.415723312002</v>
      </c>
      <c r="BA34" s="532">
        <f xml:space="preserve"> AVERAGE('FS Qtr'!BA$48, BA51)</f>
        <v>13230.925832690726</v>
      </c>
      <c r="BB34" s="532">
        <f xml:space="preserve"> AVERAGE('FS Qtr'!BB$48, BB51)</f>
        <v>12722.494076544113</v>
      </c>
      <c r="BC34" s="532">
        <f xml:space="preserve"> AVERAGE('FS Qtr'!BC$48, BC51)</f>
        <v>10628.980163783495</v>
      </c>
      <c r="BD34" s="532">
        <f xml:space="preserve"> AVERAGE('FS Qtr'!BD$48, BD51)</f>
        <v>11388.581128678841</v>
      </c>
      <c r="BE34" s="532">
        <f xml:space="preserve"> AVERAGE('FS Qtr'!BE$48, BE51)</f>
        <v>3176.6231126397061</v>
      </c>
      <c r="BF34" s="532">
        <f xml:space="preserve"> AVERAGE('FS Qtr'!BF$48, BF51)</f>
        <v>0</v>
      </c>
      <c r="BG34" s="532">
        <f xml:space="preserve"> AVERAGE('FS Qtr'!BG$48, BG51)</f>
        <v>0</v>
      </c>
      <c r="BH34" s="532">
        <f xml:space="preserve"> AVERAGE('FS Qtr'!BH$48, BH51)</f>
        <v>0</v>
      </c>
      <c r="BI34" s="532">
        <f xml:space="preserve"> AVERAGE('FS Qtr'!BI$48, BI51)</f>
        <v>0</v>
      </c>
      <c r="BJ34" s="532">
        <f xml:space="preserve"> AVERAGE('FS Qtr'!BJ$48, BJ51)</f>
        <v>0</v>
      </c>
      <c r="BK34" s="532">
        <f xml:space="preserve"> AVERAGE('FS Qtr'!BK$48, BK51)</f>
        <v>0</v>
      </c>
      <c r="BL34" s="532">
        <f xml:space="preserve"> AVERAGE('FS Qtr'!BL$48, BL51)</f>
        <v>0</v>
      </c>
      <c r="BM34" s="532">
        <f xml:space="preserve"> AVERAGE('FS Qtr'!BM$48, BM51)</f>
        <v>0</v>
      </c>
      <c r="BN34" s="532">
        <f xml:space="preserve"> AVERAGE('FS Qtr'!BN$48, BN51)</f>
        <v>0</v>
      </c>
      <c r="BO34" s="532">
        <f xml:space="preserve"> AVERAGE('FS Qtr'!BO$48, BO51)</f>
        <v>0</v>
      </c>
      <c r="BP34" s="532">
        <f xml:space="preserve"> AVERAGE('FS Qtr'!BP$48, BP51)</f>
        <v>0</v>
      </c>
      <c r="BQ34" s="532">
        <f xml:space="preserve"> AVERAGE('FS Qtr'!BQ$48, BQ51)</f>
        <v>0</v>
      </c>
      <c r="BR34" s="532">
        <f xml:space="preserve"> AVERAGE('FS Qtr'!BR$48, BR51)</f>
        <v>0</v>
      </c>
      <c r="BS34" s="532">
        <f xml:space="preserve"> AVERAGE('FS Qtr'!BS$48, BS51)</f>
        <v>0</v>
      </c>
      <c r="BT34" s="532">
        <f xml:space="preserve"> AVERAGE('FS Qtr'!BT$48, BT51)</f>
        <v>0</v>
      </c>
      <c r="BU34" s="532">
        <f xml:space="preserve"> AVERAGE('FS Qtr'!BU$48, BU51)</f>
        <v>0</v>
      </c>
      <c r="BV34" s="532">
        <f xml:space="preserve"> AVERAGE('FS Qtr'!BV$48, BV51)</f>
        <v>0</v>
      </c>
      <c r="BW34" s="532">
        <f xml:space="preserve"> AVERAGE('FS Qtr'!BW$48, BW51)</f>
        <v>0</v>
      </c>
      <c r="BX34" s="532">
        <f xml:space="preserve"> AVERAGE('FS Qtr'!BX$48, BX51)</f>
        <v>0</v>
      </c>
      <c r="BY34" s="532">
        <f xml:space="preserve"> AVERAGE('FS Qtr'!BY$48, BY51)</f>
        <v>0</v>
      </c>
      <c r="BZ34" s="532">
        <f xml:space="preserve"> AVERAGE('FS Qtr'!BZ$48, BZ51)</f>
        <v>0</v>
      </c>
      <c r="CA34" s="532">
        <f xml:space="preserve"> AVERAGE('FS Qtr'!CA$48, CA51)</f>
        <v>0</v>
      </c>
      <c r="CB34" s="532">
        <f xml:space="preserve"> AVERAGE('FS Qtr'!CB$48, CB51)</f>
        <v>0</v>
      </c>
      <c r="CC34" s="532">
        <f xml:space="preserve"> AVERAGE('FS Qtr'!CC$48, CC51)</f>
        <v>0</v>
      </c>
      <c r="CD34" s="532">
        <f xml:space="preserve"> AVERAGE('FS Qtr'!CD$48, CD51)</f>
        <v>0</v>
      </c>
      <c r="CE34" s="532">
        <f xml:space="preserve"> AVERAGE('FS Qtr'!CE$48, CE51)</f>
        <v>0</v>
      </c>
      <c r="CF34" s="532">
        <f xml:space="preserve"> AVERAGE('FS Qtr'!CF$48, CF51)</f>
        <v>0</v>
      </c>
      <c r="CG34" s="532">
        <f xml:space="preserve"> AVERAGE('FS Qtr'!CG$48, CG51)</f>
        <v>0</v>
      </c>
      <c r="CH34" s="532">
        <f xml:space="preserve"> AVERAGE('FS Qtr'!CH$48, CH51)</f>
        <v>0</v>
      </c>
      <c r="CI34" s="532">
        <f xml:space="preserve"> AVERAGE('FS Qtr'!CI$48, CI51)</f>
        <v>0</v>
      </c>
      <c r="CJ34" s="532">
        <f xml:space="preserve"> AVERAGE('FS Qtr'!CJ$48, CJ51)</f>
        <v>0</v>
      </c>
      <c r="CK34" s="532">
        <f xml:space="preserve"> AVERAGE('FS Qtr'!CK$48, CK51)</f>
        <v>0</v>
      </c>
      <c r="CL34" s="532">
        <f xml:space="preserve"> AVERAGE('FS Qtr'!CL$48, CL51)</f>
        <v>0</v>
      </c>
      <c r="CM34" s="532">
        <f xml:space="preserve"> AVERAGE('FS Qtr'!CM$48, CM51)</f>
        <v>0</v>
      </c>
      <c r="CN34" s="532">
        <f xml:space="preserve"> AVERAGE('FS Qtr'!CN$48, CN51)</f>
        <v>0</v>
      </c>
      <c r="CO34" s="532">
        <f xml:space="preserve"> AVERAGE('FS Qtr'!CO$48, CO51)</f>
        <v>0</v>
      </c>
      <c r="CP34" s="532">
        <f xml:space="preserve"> AVERAGE('FS Qtr'!CP$48, CP51)</f>
        <v>0</v>
      </c>
      <c r="CQ34" s="532">
        <f xml:space="preserve"> AVERAGE('FS Qtr'!CQ$48, CQ51)</f>
        <v>0</v>
      </c>
      <c r="CR34" s="532">
        <f xml:space="preserve"> AVERAGE('FS Qtr'!CR$48, CR51)</f>
        <v>0</v>
      </c>
      <c r="CS34" s="532">
        <f xml:space="preserve"> AVERAGE('FS Qtr'!CS$48, CS51)</f>
        <v>0</v>
      </c>
      <c r="CT34" s="532">
        <f xml:space="preserve"> AVERAGE('FS Qtr'!CT$48, CT51)</f>
        <v>0</v>
      </c>
      <c r="CU34" s="532">
        <f xml:space="preserve"> AVERAGE('FS Qtr'!CU$48, CU51)</f>
        <v>0</v>
      </c>
      <c r="CV34" s="532">
        <f xml:space="preserve"> AVERAGE('FS Qtr'!CV$48, CV51)</f>
        <v>0</v>
      </c>
      <c r="CW34" s="532">
        <f xml:space="preserve"> AVERAGE('FS Qtr'!CW$48, CW51)</f>
        <v>0</v>
      </c>
      <c r="CX34" s="532">
        <f xml:space="preserve"> AVERAGE('FS Qtr'!CX$48, CX51)</f>
        <v>0</v>
      </c>
      <c r="CY34" s="532">
        <f xml:space="preserve"> AVERAGE('FS Qtr'!CY$48, CY51)</f>
        <v>0</v>
      </c>
      <c r="CZ34" s="532">
        <f xml:space="preserve"> AVERAGE('FS Qtr'!CZ$48, CZ51)</f>
        <v>0</v>
      </c>
      <c r="DA34" s="532">
        <f xml:space="preserve"> AVERAGE('FS Qtr'!DA$48, DA51)</f>
        <v>0</v>
      </c>
      <c r="DB34" s="532">
        <f xml:space="preserve"> AVERAGE('FS Qtr'!DB$48, DB51)</f>
        <v>0</v>
      </c>
      <c r="DC34" s="532">
        <f xml:space="preserve"> AVERAGE('FS Qtr'!DC$48, DC51)</f>
        <v>0</v>
      </c>
      <c r="DD34" s="532">
        <f xml:space="preserve"> AVERAGE('FS Qtr'!DD$48, DD51)</f>
        <v>0</v>
      </c>
      <c r="DE34" s="532">
        <f xml:space="preserve"> AVERAGE('FS Qtr'!DE$48, DE51)</f>
        <v>0</v>
      </c>
      <c r="DF34" s="532">
        <f xml:space="preserve"> AVERAGE('FS Qtr'!DF$48, DF51)</f>
        <v>0</v>
      </c>
      <c r="DG34" s="532">
        <f xml:space="preserve"> AVERAGE('FS Qtr'!DG$48, DG51)</f>
        <v>0</v>
      </c>
      <c r="DH34" s="532">
        <f xml:space="preserve"> AVERAGE('FS Qtr'!DH$48, DH51)</f>
        <v>0</v>
      </c>
      <c r="DI34" s="532">
        <f xml:space="preserve"> AVERAGE('FS Qtr'!DI$48, DI51)</f>
        <v>0</v>
      </c>
      <c r="DJ34" s="532">
        <f xml:space="preserve"> AVERAGE('FS Qtr'!DJ$48, DJ51)</f>
        <v>0</v>
      </c>
      <c r="DK34" s="532">
        <f xml:space="preserve"> AVERAGE('FS Qtr'!DK$48, DK51)</f>
        <v>0</v>
      </c>
      <c r="DL34" s="532">
        <f xml:space="preserve"> AVERAGE('FS Qtr'!DL$48, DL51)</f>
        <v>0</v>
      </c>
      <c r="DM34" s="532">
        <f xml:space="preserve"> AVERAGE('FS Qtr'!DM$48, DM51)</f>
        <v>0</v>
      </c>
      <c r="DN34" s="532">
        <f xml:space="preserve"> AVERAGE('FS Qtr'!DN$48, DN51)</f>
        <v>0</v>
      </c>
      <c r="DO34" s="146">
        <f xml:space="preserve"> AVERAGE('FS Qtr'!DO$48, DO51)</f>
        <v>0</v>
      </c>
      <c r="DP34" s="532">
        <f xml:space="preserve"> AVERAGE('FS Qtr'!DP$48, DP51)</f>
        <v>0</v>
      </c>
      <c r="DQ34" s="532">
        <f xml:space="preserve"> AVERAGE('FS Qtr'!DQ$48, DQ51)</f>
        <v>0</v>
      </c>
      <c r="DR34" s="532">
        <f xml:space="preserve"> AVERAGE('FS Qtr'!DR$48, DR51)</f>
        <v>0</v>
      </c>
      <c r="DS34" s="532">
        <f xml:space="preserve"> AVERAGE('FS Qtr'!DS$48, DS51)</f>
        <v>0</v>
      </c>
      <c r="DT34" s="532">
        <f xml:space="preserve"> AVERAGE('FS Qtr'!DT$48, DT51)</f>
        <v>0</v>
      </c>
      <c r="DU34" s="532">
        <f xml:space="preserve"> AVERAGE('FS Qtr'!DU$48, DU51)</f>
        <v>0</v>
      </c>
      <c r="DV34" s="532">
        <f xml:space="preserve"> AVERAGE('FS Qtr'!DV$48, DV51)</f>
        <v>0</v>
      </c>
      <c r="DW34" s="532">
        <f xml:space="preserve"> AVERAGE('FS Qtr'!DW$48, DW51)</f>
        <v>0</v>
      </c>
      <c r="DX34" s="532">
        <f xml:space="preserve"> AVERAGE('FS Qtr'!DX$48, DX51)</f>
        <v>0</v>
      </c>
      <c r="DY34" s="532">
        <f xml:space="preserve"> AVERAGE('FS Qtr'!DY$48, DY51)</f>
        <v>0</v>
      </c>
      <c r="DZ34" s="532">
        <f xml:space="preserve"> AVERAGE('FS Qtr'!DZ$48, DZ51)</f>
        <v>0</v>
      </c>
      <c r="EA34" s="532">
        <f xml:space="preserve"> AVERAGE('FS Qtr'!EA$48, EA51)</f>
        <v>0</v>
      </c>
      <c r="EB34" s="532">
        <f xml:space="preserve"> AVERAGE('FS Qtr'!EB$48, EB51)</f>
        <v>0</v>
      </c>
      <c r="EC34" s="532">
        <f xml:space="preserve"> AVERAGE('FS Qtr'!EC$48, EC51)</f>
        <v>0</v>
      </c>
      <c r="ED34" s="532">
        <f xml:space="preserve"> AVERAGE('FS Qtr'!ED$48, ED51)</f>
        <v>0</v>
      </c>
      <c r="EE34" s="532">
        <f xml:space="preserve"> AVERAGE('FS Qtr'!EE$48, EE51)</f>
        <v>0</v>
      </c>
      <c r="EF34" s="532">
        <f xml:space="preserve"> AVERAGE('FS Qtr'!EF$48, EF51)</f>
        <v>0</v>
      </c>
      <c r="EG34" s="532">
        <f xml:space="preserve"> AVERAGE('FS Qtr'!EG$48, EG51)</f>
        <v>0</v>
      </c>
      <c r="EH34" s="532">
        <f xml:space="preserve"> AVERAGE('FS Qtr'!EH$48, EH51)</f>
        <v>0</v>
      </c>
      <c r="EI34" s="532">
        <f xml:space="preserve"> AVERAGE('FS Qtr'!EI$48, EI51)</f>
        <v>0</v>
      </c>
      <c r="EJ34" s="532">
        <f xml:space="preserve"> AVERAGE('FS Qtr'!EJ$48, EJ51)</f>
        <v>0</v>
      </c>
      <c r="EK34" s="532">
        <f xml:space="preserve"> AVERAGE('FS Qtr'!EK$48, EK51)</f>
        <v>0</v>
      </c>
      <c r="EL34" s="532">
        <f xml:space="preserve"> AVERAGE('FS Qtr'!EL$48, EL51)</f>
        <v>0</v>
      </c>
      <c r="EM34" s="532">
        <f xml:space="preserve"> AVERAGE('FS Qtr'!EM$48, EM51)</f>
        <v>0</v>
      </c>
      <c r="EN34" s="532">
        <f xml:space="preserve"> AVERAGE('FS Qtr'!EN$48, EN51)</f>
        <v>0</v>
      </c>
      <c r="EO34" s="532">
        <f xml:space="preserve"> AVERAGE('FS Qtr'!EO$48, EO51)</f>
        <v>0</v>
      </c>
      <c r="EP34" s="532">
        <f xml:space="preserve"> AVERAGE('FS Qtr'!EP$48, EP51)</f>
        <v>0</v>
      </c>
      <c r="EQ34" s="532">
        <f xml:space="preserve"> AVERAGE('FS Qtr'!EQ$48, EQ51)</f>
        <v>0</v>
      </c>
      <c r="ER34" s="532">
        <f xml:space="preserve"> AVERAGE('FS Qtr'!ER$48, ER51)</f>
        <v>0</v>
      </c>
      <c r="ES34" s="532">
        <f xml:space="preserve"> AVERAGE('FS Qtr'!ES$48, ES51)</f>
        <v>0</v>
      </c>
      <c r="ET34" s="532">
        <f xml:space="preserve"> AVERAGE('FS Qtr'!ET$48, ET51)</f>
        <v>0</v>
      </c>
      <c r="EU34" s="532">
        <f xml:space="preserve"> AVERAGE('FS Qtr'!EU$48, EU51)</f>
        <v>0</v>
      </c>
      <c r="EV34" s="532">
        <f xml:space="preserve"> AVERAGE('FS Qtr'!EV$48, EV51)</f>
        <v>0</v>
      </c>
      <c r="EW34" s="532">
        <f xml:space="preserve"> AVERAGE('FS Qtr'!EW$48, EW51)</f>
        <v>0</v>
      </c>
      <c r="EX34" s="532">
        <f xml:space="preserve"> AVERAGE('FS Qtr'!EX$48, EX51)</f>
        <v>0</v>
      </c>
      <c r="EY34" s="532">
        <f xml:space="preserve"> AVERAGE('FS Qtr'!EY$48, EY51)</f>
        <v>0</v>
      </c>
      <c r="EZ34" s="532">
        <f xml:space="preserve"> AVERAGE('FS Qtr'!EZ$48, EZ51)</f>
        <v>0</v>
      </c>
      <c r="FA34" s="532">
        <f xml:space="preserve"> AVERAGE('FS Qtr'!FA$48, FA51)</f>
        <v>0</v>
      </c>
      <c r="FB34" s="532">
        <f xml:space="preserve"> AVERAGE('FS Qtr'!FB$48, FB51)</f>
        <v>0</v>
      </c>
      <c r="FC34" s="532">
        <f xml:space="preserve"> AVERAGE('FS Qtr'!FC$48, FC51)</f>
        <v>0</v>
      </c>
      <c r="FD34" s="532">
        <f xml:space="preserve"> AVERAGE('FS Qtr'!FD$48, FD51)</f>
        <v>0</v>
      </c>
      <c r="FE34" s="532">
        <f xml:space="preserve"> AVERAGE('FS Qtr'!FE$48, FE51)</f>
        <v>0</v>
      </c>
      <c r="FF34" s="532">
        <f xml:space="preserve"> AVERAGE('FS Qtr'!FF$48, FF51)</f>
        <v>0</v>
      </c>
      <c r="FG34" s="532">
        <f xml:space="preserve"> AVERAGE('FS Qtr'!FG$48, FG51)</f>
        <v>0</v>
      </c>
      <c r="FH34" s="532">
        <f xml:space="preserve"> AVERAGE('FS Qtr'!FH$48, FH51)</f>
        <v>0</v>
      </c>
      <c r="FI34" s="532">
        <f xml:space="preserve"> AVERAGE('FS Qtr'!FI$48, FI51)</f>
        <v>0</v>
      </c>
      <c r="FJ34" s="532">
        <f xml:space="preserve"> AVERAGE('FS Qtr'!FJ$48, FJ51)</f>
        <v>0</v>
      </c>
      <c r="FK34" s="532">
        <f xml:space="preserve"> AVERAGE('FS Qtr'!FK$48, FK51)</f>
        <v>0</v>
      </c>
      <c r="FL34" s="532">
        <f xml:space="preserve"> AVERAGE('FS Qtr'!FL$48, FL51)</f>
        <v>0</v>
      </c>
      <c r="FM34" s="532">
        <f xml:space="preserve"> AVERAGE('FS Qtr'!FM$48, FM51)</f>
        <v>0</v>
      </c>
      <c r="FN34" s="532">
        <f xml:space="preserve"> AVERAGE('FS Qtr'!FN$48, FN51)</f>
        <v>0</v>
      </c>
      <c r="FO34" s="532">
        <f xml:space="preserve"> AVERAGE('FS Qtr'!FO$48, FO51)</f>
        <v>0</v>
      </c>
      <c r="FP34" s="532">
        <f xml:space="preserve"> AVERAGE('FS Qtr'!FP$48, FP51)</f>
        <v>0</v>
      </c>
      <c r="FQ34" s="532">
        <f xml:space="preserve"> AVERAGE('FS Qtr'!FQ$48, FQ51)</f>
        <v>0</v>
      </c>
      <c r="FR34" s="532">
        <f xml:space="preserve"> AVERAGE('FS Qtr'!FR$48, FR51)</f>
        <v>0</v>
      </c>
      <c r="FS34" s="532">
        <f xml:space="preserve"> AVERAGE('FS Qtr'!FS$48, FS51)</f>
        <v>0</v>
      </c>
      <c r="FT34" s="532">
        <f xml:space="preserve"> AVERAGE('FS Qtr'!FT$48, FT51)</f>
        <v>0</v>
      </c>
      <c r="FU34" s="532">
        <f xml:space="preserve"> AVERAGE('FS Qtr'!FU$48, FU51)</f>
        <v>0</v>
      </c>
      <c r="FV34" s="532">
        <f xml:space="preserve"> AVERAGE('FS Qtr'!FV$48, FV51)</f>
        <v>0</v>
      </c>
      <c r="FW34" s="532">
        <f xml:space="preserve"> AVERAGE('FS Qtr'!FW$48, FW51)</f>
        <v>0</v>
      </c>
      <c r="FX34" s="532">
        <f xml:space="preserve"> AVERAGE('FS Qtr'!FX$48, FX51)</f>
        <v>0</v>
      </c>
      <c r="FY34" s="532">
        <f xml:space="preserve"> AVERAGE('FS Qtr'!FY$48, FY51)</f>
        <v>0</v>
      </c>
      <c r="FZ34" s="532">
        <f xml:space="preserve"> AVERAGE('FS Qtr'!FZ$48, FZ51)</f>
        <v>0</v>
      </c>
      <c r="GA34" s="532">
        <f xml:space="preserve"> AVERAGE('FS Qtr'!GA$48, GA51)</f>
        <v>0</v>
      </c>
      <c r="GB34" s="532">
        <f xml:space="preserve"> AVERAGE('FS Qtr'!GB$48, GB51)</f>
        <v>0</v>
      </c>
      <c r="GC34" s="532">
        <f xml:space="preserve"> AVERAGE('FS Qtr'!GC$48, GC51)</f>
        <v>0</v>
      </c>
      <c r="GD34" s="532">
        <f xml:space="preserve"> AVERAGE('FS Qtr'!GD$48, GD51)</f>
        <v>0</v>
      </c>
      <c r="GE34" s="532">
        <f xml:space="preserve"> AVERAGE('FS Qtr'!GE$48, GE51)</f>
        <v>0</v>
      </c>
      <c r="GF34" s="532">
        <f xml:space="preserve"> AVERAGE('FS Qtr'!GF$48, GF51)</f>
        <v>0</v>
      </c>
      <c r="GG34" s="532">
        <f xml:space="preserve"> AVERAGE('FS Qtr'!GG$48, GG51)</f>
        <v>0</v>
      </c>
      <c r="GH34" s="532">
        <f xml:space="preserve"> AVERAGE('FS Qtr'!GH$48, GH51)</f>
        <v>0</v>
      </c>
      <c r="GI34" s="532">
        <f xml:space="preserve"> AVERAGE('FS Qtr'!GI$48, GI51)</f>
        <v>0</v>
      </c>
      <c r="GJ34" s="532">
        <f xml:space="preserve"> AVERAGE('FS Qtr'!GJ$48, GJ51)</f>
        <v>0</v>
      </c>
    </row>
    <row r="35" spans="1:192" s="534" customFormat="1" x14ac:dyDescent="0.25">
      <c r="A35" s="228"/>
      <c r="B35" s="228"/>
      <c r="C35" s="229"/>
      <c r="D35" s="230"/>
      <c r="E35" s="231"/>
      <c r="F35" s="231"/>
      <c r="G35" s="231"/>
      <c r="H35" s="231"/>
      <c r="I35" s="232"/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  <c r="CK35" s="231"/>
      <c r="CL35" s="231"/>
      <c r="CM35" s="231"/>
      <c r="CN35" s="231"/>
      <c r="CO35" s="231"/>
      <c r="CP35" s="231"/>
      <c r="CQ35" s="231"/>
      <c r="CR35" s="231"/>
      <c r="CS35" s="231"/>
      <c r="CT35" s="231"/>
      <c r="CU35" s="231"/>
      <c r="CV35" s="231"/>
      <c r="CW35" s="231"/>
      <c r="CX35" s="231"/>
      <c r="CY35" s="231"/>
      <c r="CZ35" s="231"/>
      <c r="DA35" s="231"/>
      <c r="DB35" s="231"/>
      <c r="DC35" s="231"/>
      <c r="DD35" s="231"/>
      <c r="DE35" s="231"/>
      <c r="DF35" s="231"/>
      <c r="DG35" s="231"/>
      <c r="DH35" s="231"/>
      <c r="DI35" s="231"/>
      <c r="DJ35" s="231"/>
      <c r="DK35" s="231"/>
      <c r="DL35" s="231"/>
      <c r="DM35" s="231"/>
      <c r="DN35" s="231"/>
      <c r="DO35" s="231"/>
      <c r="DP35" s="231"/>
      <c r="DQ35" s="231"/>
      <c r="DR35" s="231"/>
      <c r="DS35" s="231"/>
      <c r="DT35" s="231"/>
      <c r="DU35" s="231"/>
      <c r="DV35" s="231"/>
      <c r="DW35" s="231"/>
      <c r="DX35" s="231"/>
      <c r="DY35" s="231"/>
      <c r="DZ35" s="231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  <c r="ER35" s="231"/>
      <c r="ES35" s="231"/>
      <c r="ET35" s="231"/>
      <c r="EU35" s="231"/>
      <c r="EV35" s="231"/>
      <c r="EW35" s="231"/>
      <c r="EX35" s="231"/>
      <c r="EY35" s="231"/>
      <c r="EZ35" s="231"/>
      <c r="FA35" s="231"/>
      <c r="FB35" s="231"/>
      <c r="FC35" s="231"/>
      <c r="FD35" s="231"/>
      <c r="FE35" s="231"/>
      <c r="FF35" s="231"/>
      <c r="FG35" s="231"/>
      <c r="FH35" s="231"/>
      <c r="FI35" s="231"/>
      <c r="FJ35" s="231"/>
      <c r="FK35" s="231"/>
      <c r="FL35" s="231"/>
      <c r="FM35" s="231"/>
      <c r="FN35" s="231"/>
      <c r="FO35" s="231"/>
      <c r="FP35" s="231"/>
      <c r="FQ35" s="231"/>
      <c r="FR35" s="231"/>
      <c r="FS35" s="231"/>
      <c r="FT35" s="231"/>
      <c r="FU35" s="231"/>
      <c r="FV35" s="231"/>
      <c r="FW35" s="231"/>
      <c r="FX35" s="231"/>
      <c r="FY35" s="231"/>
      <c r="FZ35" s="231"/>
      <c r="GA35" s="231"/>
      <c r="GB35" s="231"/>
      <c r="GC35" s="231"/>
      <c r="GD35" s="231"/>
      <c r="GE35" s="231"/>
      <c r="GF35" s="231"/>
      <c r="GG35" s="231"/>
      <c r="GH35" s="231"/>
      <c r="GI35" s="231"/>
      <c r="GJ35" s="231"/>
    </row>
    <row r="38" spans="1:192" x14ac:dyDescent="0.25">
      <c r="A38" s="15" t="s">
        <v>398</v>
      </c>
    </row>
    <row r="40" spans="1:192" s="540" customFormat="1" x14ac:dyDescent="0.25">
      <c r="A40" s="535"/>
      <c r="B40" s="535" t="s">
        <v>403</v>
      </c>
      <c r="C40" s="536"/>
      <c r="D40" s="537"/>
      <c r="E40" s="538"/>
      <c r="F40" s="538"/>
      <c r="G40" s="538"/>
      <c r="H40" s="538"/>
      <c r="I40" s="539"/>
      <c r="J40" s="538"/>
      <c r="K40" s="538"/>
      <c r="L40" s="538"/>
      <c r="M40" s="538"/>
      <c r="N40" s="538"/>
      <c r="O40" s="538"/>
      <c r="P40" s="538"/>
      <c r="Q40" s="538"/>
      <c r="R40" s="538"/>
      <c r="S40" s="538"/>
      <c r="T40" s="538"/>
      <c r="U40" s="538"/>
      <c r="V40" s="538"/>
      <c r="W40" s="538"/>
      <c r="X40" s="538"/>
      <c r="Y40" s="538"/>
      <c r="Z40" s="538"/>
      <c r="AA40" s="538"/>
      <c r="AB40" s="538"/>
      <c r="AC40" s="538"/>
      <c r="AD40" s="538"/>
      <c r="AE40" s="538"/>
      <c r="AF40" s="538"/>
      <c r="AG40" s="538"/>
      <c r="AH40" s="538"/>
      <c r="AI40" s="538"/>
      <c r="AJ40" s="538"/>
      <c r="AK40" s="538"/>
      <c r="AL40" s="538"/>
      <c r="AM40" s="538"/>
      <c r="AN40" s="538"/>
      <c r="AO40" s="538"/>
      <c r="AP40" s="538"/>
      <c r="AQ40" s="538"/>
      <c r="AR40" s="538"/>
      <c r="AS40" s="538"/>
      <c r="AT40" s="538"/>
      <c r="AU40" s="538"/>
      <c r="AV40" s="538"/>
      <c r="AW40" s="538"/>
      <c r="AX40" s="538"/>
      <c r="AY40" s="538"/>
      <c r="AZ40" s="538"/>
      <c r="BA40" s="538"/>
      <c r="BB40" s="538"/>
      <c r="BC40" s="538"/>
      <c r="BD40" s="538"/>
      <c r="BE40" s="538"/>
      <c r="BF40" s="538"/>
      <c r="BG40" s="538"/>
      <c r="BH40" s="538"/>
      <c r="BI40" s="538"/>
      <c r="BJ40" s="538"/>
      <c r="BK40" s="538"/>
      <c r="BL40" s="538"/>
      <c r="BM40" s="538"/>
      <c r="BN40" s="538"/>
      <c r="BO40" s="538"/>
      <c r="BP40" s="538"/>
      <c r="BQ40" s="538"/>
      <c r="BR40" s="538"/>
      <c r="BS40" s="538"/>
      <c r="BT40" s="538"/>
      <c r="BU40" s="538"/>
      <c r="BV40" s="538"/>
      <c r="BW40" s="538"/>
      <c r="BX40" s="538"/>
      <c r="BY40" s="538"/>
      <c r="BZ40" s="538"/>
      <c r="CA40" s="538"/>
      <c r="CB40" s="538"/>
      <c r="CC40" s="538"/>
      <c r="CD40" s="538"/>
      <c r="CE40" s="538"/>
      <c r="CF40" s="538"/>
      <c r="CG40" s="538"/>
      <c r="CH40" s="538"/>
      <c r="CI40" s="538"/>
      <c r="CJ40" s="538"/>
      <c r="CK40" s="538"/>
      <c r="CL40" s="538"/>
      <c r="CM40" s="538"/>
      <c r="CN40" s="538"/>
      <c r="CO40" s="538"/>
      <c r="CP40" s="538"/>
      <c r="CQ40" s="538"/>
      <c r="CR40" s="538"/>
      <c r="CS40" s="538"/>
      <c r="CT40" s="538"/>
      <c r="CU40" s="538"/>
      <c r="CV40" s="538"/>
      <c r="CW40" s="538"/>
      <c r="CX40" s="538"/>
      <c r="CY40" s="538"/>
      <c r="CZ40" s="538"/>
      <c r="DA40" s="538"/>
      <c r="DB40" s="538"/>
      <c r="DC40" s="538"/>
      <c r="DD40" s="538"/>
      <c r="DE40" s="538"/>
      <c r="DF40" s="538"/>
      <c r="DG40" s="538"/>
      <c r="DH40" s="538"/>
      <c r="DI40" s="538"/>
      <c r="DJ40" s="538"/>
      <c r="DK40" s="538"/>
      <c r="DL40" s="538"/>
      <c r="DM40" s="538"/>
      <c r="DN40" s="538"/>
      <c r="DO40" s="538"/>
      <c r="DP40" s="538"/>
      <c r="DQ40" s="538"/>
      <c r="DR40" s="538"/>
      <c r="DS40" s="538"/>
      <c r="DT40" s="538"/>
      <c r="DU40" s="538"/>
      <c r="DV40" s="538"/>
      <c r="DW40" s="538"/>
      <c r="DX40" s="538"/>
      <c r="DY40" s="538"/>
      <c r="DZ40" s="538"/>
      <c r="EA40" s="538"/>
      <c r="EB40" s="538"/>
      <c r="EC40" s="538"/>
      <c r="ED40" s="538"/>
      <c r="EE40" s="538"/>
      <c r="EF40" s="538"/>
      <c r="EG40" s="538"/>
      <c r="EH40" s="538"/>
      <c r="EI40" s="538"/>
      <c r="EJ40" s="538"/>
      <c r="EK40" s="538"/>
      <c r="EL40" s="538"/>
      <c r="EM40" s="538"/>
      <c r="EN40" s="538"/>
      <c r="EO40" s="538"/>
      <c r="EP40" s="538"/>
      <c r="EQ40" s="538"/>
      <c r="ER40" s="538"/>
      <c r="ES40" s="538"/>
      <c r="ET40" s="538"/>
      <c r="EU40" s="538"/>
      <c r="EV40" s="538"/>
      <c r="EW40" s="538"/>
      <c r="EX40" s="538"/>
      <c r="EY40" s="538"/>
      <c r="EZ40" s="538"/>
      <c r="FA40" s="538"/>
      <c r="FB40" s="538"/>
      <c r="FC40" s="538"/>
      <c r="FD40" s="538"/>
      <c r="FE40" s="538"/>
      <c r="FF40" s="538"/>
      <c r="FG40" s="538"/>
      <c r="FH40" s="538"/>
      <c r="FI40" s="538"/>
      <c r="FJ40" s="538"/>
      <c r="FK40" s="538"/>
      <c r="FL40" s="538"/>
      <c r="FM40" s="538"/>
      <c r="FN40" s="538"/>
      <c r="FO40" s="538"/>
      <c r="FP40" s="538"/>
      <c r="FQ40" s="538"/>
      <c r="FR40" s="538"/>
      <c r="FS40" s="538"/>
      <c r="FT40" s="538"/>
      <c r="FU40" s="538"/>
      <c r="FV40" s="538"/>
      <c r="FW40" s="538"/>
      <c r="FX40" s="538"/>
      <c r="FY40" s="538"/>
      <c r="FZ40" s="538"/>
      <c r="GA40" s="538"/>
      <c r="GB40" s="538"/>
      <c r="GC40" s="538"/>
      <c r="GD40" s="538"/>
      <c r="GE40" s="538"/>
      <c r="GF40" s="538"/>
      <c r="GG40" s="538"/>
      <c r="GH40" s="538"/>
      <c r="GI40" s="538"/>
      <c r="GJ40" s="538"/>
    </row>
    <row r="41" spans="1:192" s="343" customFormat="1" x14ac:dyDescent="0.25">
      <c r="A41" s="243"/>
      <c r="B41" s="243"/>
      <c r="C41" s="244"/>
      <c r="D41" s="245"/>
      <c r="E41" s="541" t="s">
        <v>123</v>
      </c>
      <c r="F41" s="587">
        <f>J41</f>
        <v>4.043691260995802E-2</v>
      </c>
      <c r="G41" s="541" t="s">
        <v>122</v>
      </c>
      <c r="H41" s="541"/>
      <c r="I41" s="288"/>
      <c r="J41" s="588">
        <v>4.043691260995802E-2</v>
      </c>
      <c r="K41" s="541"/>
      <c r="L41" s="541"/>
      <c r="M41" s="541"/>
      <c r="N41" s="541"/>
      <c r="O41" s="541"/>
      <c r="P41" s="541"/>
      <c r="Q41" s="541"/>
      <c r="R41" s="541"/>
      <c r="S41" s="541"/>
      <c r="T41" s="541"/>
      <c r="U41" s="541"/>
      <c r="V41" s="541"/>
      <c r="W41" s="541"/>
      <c r="X41" s="541"/>
      <c r="Y41" s="541"/>
      <c r="Z41" s="541"/>
      <c r="AA41" s="541"/>
      <c r="AB41" s="541"/>
      <c r="AC41" s="541"/>
      <c r="AD41" s="541"/>
      <c r="AE41" s="541"/>
      <c r="AF41" s="541"/>
      <c r="AG41" s="541"/>
      <c r="AH41" s="541"/>
      <c r="AI41" s="541"/>
      <c r="AJ41" s="541"/>
      <c r="AK41" s="541"/>
      <c r="AL41" s="541"/>
      <c r="AM41" s="541"/>
      <c r="AN41" s="541"/>
      <c r="AO41" s="541"/>
      <c r="AP41" s="541"/>
      <c r="AQ41" s="541"/>
      <c r="AR41" s="541"/>
      <c r="AS41" s="541"/>
      <c r="AT41" s="541"/>
      <c r="AU41" s="541"/>
      <c r="AV41" s="541"/>
      <c r="AW41" s="541"/>
      <c r="AX41" s="541"/>
      <c r="AY41" s="541"/>
      <c r="AZ41" s="541"/>
      <c r="BA41" s="541"/>
      <c r="BB41" s="541"/>
      <c r="BC41" s="541"/>
      <c r="BD41" s="541"/>
      <c r="BE41" s="541"/>
      <c r="BF41" s="541"/>
      <c r="BG41" s="541"/>
      <c r="BH41" s="541"/>
      <c r="BI41" s="541"/>
      <c r="BJ41" s="541"/>
      <c r="BK41" s="541"/>
      <c r="BL41" s="541"/>
      <c r="BM41" s="541"/>
      <c r="BN41" s="541"/>
      <c r="BO41" s="541"/>
      <c r="BP41" s="541"/>
      <c r="BQ41" s="541"/>
      <c r="BR41" s="541"/>
      <c r="BS41" s="541"/>
      <c r="BT41" s="541"/>
      <c r="BU41" s="541"/>
      <c r="BV41" s="541"/>
      <c r="BW41" s="541"/>
      <c r="BX41" s="541"/>
      <c r="BY41" s="541"/>
      <c r="BZ41" s="541"/>
      <c r="CA41" s="541"/>
      <c r="CB41" s="541"/>
      <c r="CC41" s="541"/>
      <c r="CD41" s="541"/>
      <c r="CE41" s="541"/>
      <c r="CF41" s="541"/>
      <c r="CG41" s="541"/>
      <c r="CH41" s="541"/>
      <c r="CI41" s="541"/>
      <c r="CJ41" s="541"/>
      <c r="CK41" s="541"/>
      <c r="CL41" s="541"/>
      <c r="CM41" s="541"/>
      <c r="CN41" s="541"/>
      <c r="CO41" s="541"/>
      <c r="CP41" s="541"/>
      <c r="CQ41" s="541"/>
      <c r="CR41" s="541"/>
      <c r="CS41" s="541"/>
      <c r="CT41" s="541"/>
      <c r="CU41" s="541"/>
      <c r="CV41" s="541"/>
      <c r="CW41" s="541"/>
      <c r="CX41" s="541"/>
      <c r="CY41" s="541"/>
      <c r="CZ41" s="541"/>
      <c r="DA41" s="541"/>
      <c r="DB41" s="541"/>
      <c r="DC41" s="541"/>
      <c r="DD41" s="541"/>
      <c r="DE41" s="541"/>
      <c r="DF41" s="541"/>
      <c r="DG41" s="541"/>
      <c r="DH41" s="541"/>
      <c r="DI41" s="541"/>
      <c r="DJ41" s="541"/>
      <c r="DK41" s="541"/>
      <c r="DL41" s="541"/>
      <c r="DM41" s="541"/>
      <c r="DN41" s="541"/>
      <c r="DO41" s="541"/>
      <c r="DP41" s="541"/>
      <c r="DQ41" s="541"/>
      <c r="DR41" s="541"/>
      <c r="DS41" s="541"/>
      <c r="DT41" s="541"/>
      <c r="DU41" s="541"/>
      <c r="DV41" s="541"/>
      <c r="DW41" s="541"/>
      <c r="DX41" s="541"/>
      <c r="DY41" s="541"/>
      <c r="DZ41" s="541"/>
      <c r="EA41" s="541"/>
      <c r="EB41" s="541"/>
      <c r="EC41" s="541"/>
      <c r="ED41" s="541"/>
      <c r="EE41" s="541"/>
      <c r="EF41" s="541"/>
      <c r="EG41" s="541"/>
      <c r="EH41" s="541"/>
      <c r="EI41" s="541"/>
      <c r="EJ41" s="541"/>
      <c r="EK41" s="541"/>
      <c r="EL41" s="541"/>
      <c r="EM41" s="541"/>
      <c r="EN41" s="541"/>
      <c r="EO41" s="541"/>
      <c r="EP41" s="541"/>
      <c r="EQ41" s="541"/>
      <c r="ER41" s="541"/>
      <c r="ES41" s="541"/>
      <c r="ET41" s="541"/>
      <c r="EU41" s="541"/>
      <c r="EV41" s="541"/>
      <c r="EW41" s="541"/>
      <c r="EX41" s="541"/>
      <c r="EY41" s="541"/>
      <c r="EZ41" s="541"/>
      <c r="FA41" s="541"/>
      <c r="FB41" s="541"/>
      <c r="FC41" s="541"/>
      <c r="FD41" s="541"/>
      <c r="FE41" s="541"/>
      <c r="FF41" s="541"/>
      <c r="FG41" s="541"/>
      <c r="FH41" s="541"/>
      <c r="FI41" s="541"/>
      <c r="FJ41" s="541"/>
      <c r="FK41" s="541"/>
      <c r="FL41" s="541"/>
      <c r="FM41" s="541"/>
      <c r="FN41" s="541"/>
      <c r="FO41" s="541"/>
      <c r="FP41" s="541"/>
      <c r="FQ41" s="541"/>
      <c r="FR41" s="541"/>
      <c r="FS41" s="541"/>
      <c r="FT41" s="541"/>
      <c r="FU41" s="541"/>
      <c r="FV41" s="541"/>
      <c r="FW41" s="541"/>
      <c r="FX41" s="541"/>
      <c r="FY41" s="541"/>
      <c r="FZ41" s="541"/>
      <c r="GA41" s="541"/>
      <c r="GB41" s="541"/>
      <c r="GC41" s="541"/>
      <c r="GD41" s="541"/>
      <c r="GE41" s="541"/>
      <c r="GF41" s="541"/>
      <c r="GG41" s="541"/>
      <c r="GH41" s="541"/>
      <c r="GI41" s="541"/>
      <c r="GJ41" s="541"/>
    </row>
    <row r="42" spans="1:192" s="343" customFormat="1" x14ac:dyDescent="0.25">
      <c r="A42" s="444"/>
      <c r="B42" s="444"/>
      <c r="C42" s="445"/>
      <c r="D42" s="196"/>
      <c r="E42" s="343" t="s">
        <v>590</v>
      </c>
      <c r="F42" s="343">
        <f t="shared" ref="F42:F43" si="0">J42</f>
        <v>90965.246660002624</v>
      </c>
      <c r="G42" s="343" t="s">
        <v>107</v>
      </c>
      <c r="I42" s="196"/>
      <c r="J42" s="701">
        <v>90965.246660002624</v>
      </c>
    </row>
    <row r="43" spans="1:192" s="343" customFormat="1" x14ac:dyDescent="0.25">
      <c r="A43" s="243"/>
      <c r="B43" s="243"/>
      <c r="C43" s="244"/>
      <c r="D43" s="245"/>
      <c r="E43" s="541" t="s">
        <v>603</v>
      </c>
      <c r="F43" s="343">
        <f t="shared" si="0"/>
        <v>6644.9839320821811</v>
      </c>
      <c r="G43" s="541" t="s">
        <v>107</v>
      </c>
      <c r="H43" s="541"/>
      <c r="I43" s="288"/>
      <c r="J43" s="701">
        <v>6644.9839320821811</v>
      </c>
      <c r="K43" s="541"/>
      <c r="L43" s="541"/>
      <c r="M43" s="541"/>
      <c r="N43" s="541"/>
      <c r="O43" s="541"/>
      <c r="P43" s="541"/>
      <c r="Q43" s="541"/>
      <c r="R43" s="541"/>
      <c r="S43" s="541"/>
      <c r="T43" s="541"/>
      <c r="U43" s="541"/>
      <c r="V43" s="541"/>
      <c r="W43" s="541"/>
      <c r="X43" s="541"/>
      <c r="Y43" s="541"/>
      <c r="Z43" s="541"/>
      <c r="AA43" s="541"/>
      <c r="AB43" s="541"/>
      <c r="AC43" s="541"/>
      <c r="AD43" s="541"/>
      <c r="AE43" s="541"/>
      <c r="AF43" s="541"/>
      <c r="AG43" s="541"/>
      <c r="AH43" s="541"/>
      <c r="AI43" s="541"/>
      <c r="AJ43" s="541"/>
      <c r="AK43" s="541"/>
      <c r="AL43" s="541"/>
      <c r="AM43" s="541"/>
      <c r="AN43" s="541"/>
      <c r="AO43" s="541"/>
      <c r="AP43" s="541"/>
      <c r="AQ43" s="541"/>
      <c r="AR43" s="541"/>
      <c r="AS43" s="541"/>
      <c r="AT43" s="541"/>
      <c r="AU43" s="541"/>
      <c r="AV43" s="541"/>
      <c r="AW43" s="541"/>
      <c r="AX43" s="541"/>
      <c r="AY43" s="541"/>
      <c r="AZ43" s="541"/>
      <c r="BA43" s="541"/>
      <c r="BB43" s="541"/>
      <c r="BC43" s="541"/>
      <c r="BD43" s="541"/>
      <c r="BE43" s="541"/>
      <c r="BF43" s="541"/>
      <c r="BG43" s="541"/>
      <c r="BH43" s="541"/>
      <c r="BI43" s="541"/>
      <c r="BJ43" s="541"/>
      <c r="BK43" s="541"/>
      <c r="BL43" s="541"/>
      <c r="BM43" s="541"/>
      <c r="BN43" s="541"/>
      <c r="BO43" s="541"/>
      <c r="BP43" s="541"/>
      <c r="BQ43" s="541"/>
      <c r="BR43" s="541"/>
      <c r="BS43" s="541"/>
      <c r="BT43" s="541"/>
      <c r="BU43" s="541"/>
      <c r="BV43" s="541"/>
      <c r="BW43" s="541"/>
      <c r="BX43" s="541"/>
      <c r="BY43" s="541"/>
      <c r="BZ43" s="541"/>
      <c r="CA43" s="541"/>
      <c r="CB43" s="541"/>
      <c r="CC43" s="541"/>
      <c r="CD43" s="541"/>
      <c r="CE43" s="541"/>
      <c r="CF43" s="541"/>
      <c r="CG43" s="541"/>
      <c r="CH43" s="541"/>
      <c r="CI43" s="541"/>
      <c r="CJ43" s="541"/>
      <c r="CK43" s="541"/>
      <c r="CL43" s="541"/>
      <c r="CM43" s="541"/>
      <c r="CN43" s="541"/>
      <c r="CO43" s="541"/>
      <c r="CP43" s="541"/>
      <c r="CQ43" s="541"/>
      <c r="CR43" s="541"/>
      <c r="CS43" s="541"/>
      <c r="CT43" s="541"/>
      <c r="CU43" s="541"/>
      <c r="CV43" s="541"/>
      <c r="CW43" s="541"/>
      <c r="CX43" s="541"/>
      <c r="CY43" s="541"/>
      <c r="CZ43" s="541"/>
      <c r="DA43" s="541"/>
      <c r="DB43" s="541"/>
      <c r="DC43" s="541"/>
      <c r="DD43" s="541"/>
      <c r="DE43" s="541"/>
      <c r="DF43" s="541"/>
      <c r="DG43" s="541"/>
      <c r="DH43" s="541"/>
      <c r="DI43" s="541"/>
      <c r="DJ43" s="541"/>
      <c r="DK43" s="541"/>
      <c r="DL43" s="541"/>
      <c r="DM43" s="541"/>
      <c r="DN43" s="541"/>
      <c r="DO43" s="541"/>
      <c r="DP43" s="541"/>
      <c r="DQ43" s="541"/>
      <c r="DR43" s="541"/>
      <c r="DS43" s="541"/>
      <c r="DT43" s="541"/>
      <c r="DU43" s="541"/>
      <c r="DV43" s="541"/>
      <c r="DW43" s="541"/>
      <c r="DX43" s="541"/>
      <c r="DY43" s="541"/>
      <c r="DZ43" s="541"/>
      <c r="EA43" s="541"/>
      <c r="EB43" s="541"/>
      <c r="EC43" s="541"/>
      <c r="ED43" s="541"/>
      <c r="EE43" s="541"/>
      <c r="EF43" s="541"/>
      <c r="EG43" s="541"/>
      <c r="EH43" s="541"/>
      <c r="EI43" s="541"/>
      <c r="EJ43" s="541"/>
      <c r="EK43" s="541"/>
      <c r="EL43" s="541"/>
      <c r="EM43" s="541"/>
      <c r="EN43" s="541"/>
      <c r="EO43" s="541"/>
      <c r="EP43" s="541"/>
      <c r="EQ43" s="541"/>
      <c r="ER43" s="541"/>
      <c r="ES43" s="541"/>
      <c r="ET43" s="541"/>
      <c r="EU43" s="541"/>
      <c r="EV43" s="541"/>
      <c r="EW43" s="541"/>
      <c r="EX43" s="541"/>
      <c r="EY43" s="541"/>
      <c r="EZ43" s="541"/>
      <c r="FA43" s="541"/>
      <c r="FB43" s="541"/>
      <c r="FC43" s="541"/>
      <c r="FD43" s="541"/>
      <c r="FE43" s="541"/>
      <c r="FF43" s="541"/>
      <c r="FG43" s="541"/>
      <c r="FH43" s="541"/>
      <c r="FI43" s="541"/>
      <c r="FJ43" s="541"/>
      <c r="FK43" s="541"/>
      <c r="FL43" s="541"/>
      <c r="FM43" s="541"/>
      <c r="FN43" s="541"/>
      <c r="FO43" s="541"/>
      <c r="FP43" s="541"/>
      <c r="FQ43" s="541"/>
      <c r="FR43" s="541"/>
      <c r="FS43" s="541"/>
      <c r="FT43" s="541"/>
      <c r="FU43" s="541"/>
      <c r="FV43" s="541"/>
      <c r="FW43" s="541"/>
      <c r="FX43" s="541"/>
      <c r="FY43" s="541"/>
      <c r="FZ43" s="541"/>
      <c r="GA43" s="541"/>
      <c r="GB43" s="541"/>
      <c r="GC43" s="541"/>
      <c r="GD43" s="541"/>
      <c r="GE43" s="541"/>
      <c r="GF43" s="541"/>
      <c r="GG43" s="541"/>
      <c r="GH43" s="541"/>
      <c r="GI43" s="541"/>
      <c r="GJ43" s="541"/>
    </row>
    <row r="44" spans="1:192" s="343" customFormat="1" x14ac:dyDescent="0.25">
      <c r="A44" s="243"/>
      <c r="B44" s="243"/>
      <c r="C44" s="244"/>
      <c r="D44" s="245"/>
      <c r="E44" s="541"/>
      <c r="F44" s="541"/>
      <c r="G44" s="541"/>
      <c r="H44" s="541"/>
      <c r="I44" s="288"/>
      <c r="J44" s="541"/>
      <c r="K44" s="541"/>
      <c r="L44" s="541"/>
      <c r="M44" s="541"/>
      <c r="N44" s="541"/>
      <c r="O44" s="541"/>
      <c r="P44" s="541"/>
      <c r="Q44" s="541"/>
      <c r="R44" s="541"/>
      <c r="S44" s="541"/>
      <c r="T44" s="541"/>
      <c r="U44" s="541"/>
      <c r="V44" s="541"/>
      <c r="W44" s="541"/>
      <c r="X44" s="541"/>
      <c r="Y44" s="541"/>
      <c r="Z44" s="541"/>
      <c r="AA44" s="541"/>
      <c r="AB44" s="541"/>
      <c r="AC44" s="541"/>
      <c r="AD44" s="541"/>
      <c r="AE44" s="541"/>
      <c r="AF44" s="541"/>
      <c r="AG44" s="541"/>
      <c r="AH44" s="541"/>
      <c r="AI44" s="541"/>
      <c r="AJ44" s="541"/>
      <c r="AK44" s="541"/>
      <c r="AL44" s="541"/>
      <c r="AM44" s="541"/>
      <c r="AN44" s="541"/>
      <c r="AO44" s="541"/>
      <c r="AP44" s="541"/>
      <c r="AQ44" s="541"/>
      <c r="AR44" s="541"/>
      <c r="AS44" s="541"/>
      <c r="AT44" s="541"/>
      <c r="AU44" s="541"/>
      <c r="AV44" s="541"/>
      <c r="AW44" s="541"/>
      <c r="AX44" s="541"/>
      <c r="AY44" s="541"/>
      <c r="AZ44" s="541"/>
      <c r="BA44" s="541"/>
      <c r="BB44" s="541"/>
      <c r="BC44" s="541"/>
      <c r="BD44" s="541"/>
      <c r="BE44" s="541"/>
      <c r="BF44" s="541"/>
      <c r="BG44" s="541"/>
      <c r="BH44" s="541"/>
      <c r="BI44" s="541"/>
      <c r="BJ44" s="541"/>
      <c r="BK44" s="541"/>
      <c r="BL44" s="541"/>
      <c r="BM44" s="541"/>
      <c r="BN44" s="541"/>
      <c r="BO44" s="541"/>
      <c r="BP44" s="541"/>
      <c r="BQ44" s="541"/>
      <c r="BR44" s="541"/>
      <c r="BS44" s="541"/>
      <c r="BT44" s="541"/>
      <c r="BU44" s="541"/>
      <c r="BV44" s="541"/>
      <c r="BW44" s="541"/>
      <c r="BX44" s="541"/>
      <c r="BY44" s="541"/>
      <c r="BZ44" s="541"/>
      <c r="CA44" s="541"/>
      <c r="CB44" s="541"/>
      <c r="CC44" s="541"/>
      <c r="CD44" s="541"/>
      <c r="CE44" s="541"/>
      <c r="CF44" s="541"/>
      <c r="CG44" s="541"/>
      <c r="CH44" s="541"/>
      <c r="CI44" s="541"/>
      <c r="CJ44" s="541"/>
      <c r="CK44" s="541"/>
      <c r="CL44" s="541"/>
      <c r="CM44" s="541"/>
      <c r="CN44" s="541"/>
      <c r="CO44" s="541"/>
      <c r="CP44" s="541"/>
      <c r="CQ44" s="541"/>
      <c r="CR44" s="541"/>
      <c r="CS44" s="541"/>
      <c r="CT44" s="541"/>
      <c r="CU44" s="541"/>
      <c r="CV44" s="541"/>
      <c r="CW44" s="541"/>
      <c r="CX44" s="541"/>
      <c r="CY44" s="541"/>
      <c r="CZ44" s="541"/>
      <c r="DA44" s="541"/>
      <c r="DB44" s="541"/>
      <c r="DC44" s="541"/>
      <c r="DD44" s="541"/>
      <c r="DE44" s="541"/>
      <c r="DF44" s="541"/>
      <c r="DG44" s="541"/>
      <c r="DH44" s="541"/>
      <c r="DI44" s="541"/>
      <c r="DJ44" s="541"/>
      <c r="DK44" s="541"/>
      <c r="DL44" s="541"/>
      <c r="DM44" s="541"/>
      <c r="DN44" s="541"/>
      <c r="DO44" s="541"/>
      <c r="DP44" s="541"/>
      <c r="DQ44" s="541"/>
      <c r="DR44" s="541"/>
      <c r="DS44" s="541"/>
      <c r="DT44" s="541"/>
      <c r="DU44" s="541"/>
      <c r="DV44" s="541"/>
      <c r="DW44" s="541"/>
      <c r="DX44" s="541"/>
      <c r="DY44" s="541"/>
      <c r="DZ44" s="541"/>
      <c r="EA44" s="541"/>
      <c r="EB44" s="541"/>
      <c r="EC44" s="541"/>
      <c r="ED44" s="541"/>
      <c r="EE44" s="541"/>
      <c r="EF44" s="541"/>
      <c r="EG44" s="541"/>
      <c r="EH44" s="541"/>
      <c r="EI44" s="541"/>
      <c r="EJ44" s="541"/>
      <c r="EK44" s="541"/>
      <c r="EL44" s="541"/>
      <c r="EM44" s="541"/>
      <c r="EN44" s="541"/>
      <c r="EO44" s="541"/>
      <c r="EP44" s="541"/>
      <c r="EQ44" s="541"/>
      <c r="ER44" s="541"/>
      <c r="ES44" s="541"/>
      <c r="ET44" s="541"/>
      <c r="EU44" s="541"/>
      <c r="EV44" s="541"/>
      <c r="EW44" s="541"/>
      <c r="EX44" s="541"/>
      <c r="EY44" s="541"/>
      <c r="EZ44" s="541"/>
      <c r="FA44" s="541"/>
      <c r="FB44" s="541"/>
      <c r="FC44" s="541"/>
      <c r="FD44" s="541"/>
      <c r="FE44" s="541"/>
      <c r="FF44" s="541"/>
      <c r="FG44" s="541"/>
      <c r="FH44" s="541"/>
      <c r="FI44" s="541"/>
      <c r="FJ44" s="541"/>
      <c r="FK44" s="541"/>
      <c r="FL44" s="541"/>
      <c r="FM44" s="541"/>
      <c r="FN44" s="541"/>
      <c r="FO44" s="541"/>
      <c r="FP44" s="541"/>
      <c r="FQ44" s="541"/>
      <c r="FR44" s="541"/>
      <c r="FS44" s="541"/>
      <c r="FT44" s="541"/>
      <c r="FU44" s="541"/>
      <c r="FV44" s="541"/>
      <c r="FW44" s="541"/>
      <c r="FX44" s="541"/>
      <c r="FY44" s="541"/>
      <c r="FZ44" s="541"/>
      <c r="GA44" s="541"/>
      <c r="GB44" s="541"/>
      <c r="GC44" s="541"/>
      <c r="GD44" s="541"/>
      <c r="GE44" s="541"/>
      <c r="GF44" s="541"/>
      <c r="GG44" s="541"/>
      <c r="GH44" s="541"/>
      <c r="GI44" s="541"/>
      <c r="GJ44" s="541"/>
    </row>
    <row r="45" spans="1:192" s="343" customFormat="1" x14ac:dyDescent="0.25">
      <c r="A45" s="243"/>
      <c r="B45" s="243" t="s">
        <v>401</v>
      </c>
      <c r="C45" s="244"/>
      <c r="D45" s="245"/>
      <c r="E45" s="541"/>
      <c r="F45" s="541"/>
      <c r="G45" s="541"/>
      <c r="H45" s="541"/>
      <c r="I45" s="288"/>
      <c r="J45" s="541"/>
      <c r="K45" s="541"/>
      <c r="L45" s="541"/>
      <c r="M45" s="541"/>
      <c r="N45" s="541"/>
      <c r="O45" s="541"/>
      <c r="P45" s="541"/>
      <c r="Q45" s="541"/>
      <c r="R45" s="541"/>
      <c r="S45" s="541"/>
      <c r="T45" s="541"/>
      <c r="U45" s="541"/>
      <c r="V45" s="541"/>
      <c r="W45" s="541"/>
      <c r="X45" s="541"/>
      <c r="Y45" s="541"/>
      <c r="Z45" s="541"/>
      <c r="AA45" s="541"/>
      <c r="AB45" s="541"/>
      <c r="AC45" s="541"/>
      <c r="AD45" s="541"/>
      <c r="AE45" s="541"/>
      <c r="AF45" s="541"/>
      <c r="AG45" s="541"/>
      <c r="AH45" s="541"/>
      <c r="AI45" s="541"/>
      <c r="AJ45" s="541"/>
      <c r="AK45" s="541"/>
      <c r="AL45" s="541"/>
      <c r="AM45" s="541"/>
      <c r="AN45" s="541"/>
      <c r="AO45" s="541"/>
      <c r="AP45" s="541"/>
      <c r="AQ45" s="541"/>
      <c r="AR45" s="541"/>
      <c r="AS45" s="541"/>
      <c r="AT45" s="541"/>
      <c r="AU45" s="541"/>
      <c r="AV45" s="541"/>
      <c r="AW45" s="541"/>
      <c r="AX45" s="541"/>
      <c r="AY45" s="541"/>
      <c r="AZ45" s="541"/>
      <c r="BA45" s="541"/>
      <c r="BB45" s="541"/>
      <c r="BC45" s="541"/>
      <c r="BD45" s="541"/>
      <c r="BE45" s="541"/>
      <c r="BF45" s="541"/>
      <c r="BG45" s="541"/>
      <c r="BH45" s="541"/>
      <c r="BI45" s="541"/>
      <c r="BJ45" s="541"/>
      <c r="BK45" s="541"/>
      <c r="BL45" s="541"/>
      <c r="BM45" s="541"/>
      <c r="BN45" s="541"/>
      <c r="BO45" s="541"/>
      <c r="BP45" s="541"/>
      <c r="BQ45" s="541"/>
      <c r="BR45" s="541"/>
      <c r="BS45" s="541"/>
      <c r="BT45" s="541"/>
      <c r="BU45" s="541"/>
      <c r="BV45" s="541"/>
      <c r="BW45" s="541"/>
      <c r="BX45" s="541"/>
      <c r="BY45" s="541"/>
      <c r="BZ45" s="541"/>
      <c r="CA45" s="541"/>
      <c r="CB45" s="541"/>
      <c r="CC45" s="541"/>
      <c r="CD45" s="541"/>
      <c r="CE45" s="541"/>
      <c r="CF45" s="541"/>
      <c r="CG45" s="541"/>
      <c r="CH45" s="541"/>
      <c r="CI45" s="541"/>
      <c r="CJ45" s="541"/>
      <c r="CK45" s="541"/>
      <c r="CL45" s="541"/>
      <c r="CM45" s="541"/>
      <c r="CN45" s="541"/>
      <c r="CO45" s="541"/>
      <c r="CP45" s="541"/>
      <c r="CQ45" s="541"/>
      <c r="CR45" s="541"/>
      <c r="CS45" s="541"/>
      <c r="CT45" s="541"/>
      <c r="CU45" s="541"/>
      <c r="CV45" s="541"/>
      <c r="CW45" s="541"/>
      <c r="CX45" s="541"/>
      <c r="CY45" s="541"/>
      <c r="CZ45" s="541"/>
      <c r="DA45" s="541"/>
      <c r="DB45" s="541"/>
      <c r="DC45" s="541"/>
      <c r="DD45" s="541"/>
      <c r="DE45" s="541"/>
      <c r="DF45" s="541"/>
      <c r="DG45" s="541"/>
      <c r="DH45" s="541"/>
      <c r="DI45" s="541"/>
      <c r="DJ45" s="541"/>
      <c r="DK45" s="541"/>
      <c r="DL45" s="541"/>
      <c r="DM45" s="541"/>
      <c r="DN45" s="541"/>
      <c r="DO45" s="541"/>
      <c r="DP45" s="541"/>
      <c r="DQ45" s="541"/>
      <c r="DR45" s="541"/>
      <c r="DS45" s="541"/>
      <c r="DT45" s="541"/>
      <c r="DU45" s="541"/>
      <c r="DV45" s="541"/>
      <c r="DW45" s="541"/>
      <c r="DX45" s="541"/>
      <c r="DY45" s="541"/>
      <c r="DZ45" s="541"/>
      <c r="EA45" s="541"/>
      <c r="EB45" s="541"/>
      <c r="EC45" s="541"/>
      <c r="ED45" s="541"/>
      <c r="EE45" s="541"/>
      <c r="EF45" s="541"/>
      <c r="EG45" s="541"/>
      <c r="EH45" s="541"/>
      <c r="EI45" s="541"/>
      <c r="EJ45" s="541"/>
      <c r="EK45" s="541"/>
      <c r="EL45" s="541"/>
      <c r="EM45" s="541"/>
      <c r="EN45" s="541"/>
      <c r="EO45" s="541"/>
      <c r="EP45" s="541"/>
      <c r="EQ45" s="541"/>
      <c r="ER45" s="541"/>
      <c r="ES45" s="541"/>
      <c r="ET45" s="541"/>
      <c r="EU45" s="541"/>
      <c r="EV45" s="541"/>
      <c r="EW45" s="541"/>
      <c r="EX45" s="541"/>
      <c r="EY45" s="541"/>
      <c r="EZ45" s="541"/>
      <c r="FA45" s="541"/>
      <c r="FB45" s="541"/>
      <c r="FC45" s="541"/>
      <c r="FD45" s="541"/>
      <c r="FE45" s="541"/>
      <c r="FF45" s="541"/>
      <c r="FG45" s="541"/>
      <c r="FH45" s="541"/>
      <c r="FI45" s="541"/>
      <c r="FJ45" s="541"/>
      <c r="FK45" s="541"/>
      <c r="FL45" s="541"/>
      <c r="FM45" s="541"/>
      <c r="FN45" s="541"/>
      <c r="FO45" s="541"/>
      <c r="FP45" s="541"/>
      <c r="FQ45" s="541"/>
      <c r="FR45" s="541"/>
      <c r="FS45" s="541"/>
      <c r="FT45" s="541"/>
      <c r="FU45" s="541"/>
      <c r="FV45" s="541"/>
      <c r="FW45" s="541"/>
      <c r="FX45" s="541"/>
      <c r="FY45" s="541"/>
      <c r="FZ45" s="541"/>
      <c r="GA45" s="541"/>
      <c r="GB45" s="541"/>
      <c r="GC45" s="541"/>
      <c r="GD45" s="541"/>
      <c r="GE45" s="541"/>
      <c r="GF45" s="541"/>
      <c r="GG45" s="541"/>
      <c r="GH45" s="541"/>
      <c r="GI45" s="541"/>
      <c r="GJ45" s="541"/>
    </row>
    <row r="46" spans="1:192" s="343" customFormat="1" x14ac:dyDescent="0.25">
      <c r="A46" s="243"/>
      <c r="B46" s="243"/>
      <c r="C46" s="244"/>
      <c r="D46" s="245"/>
      <c r="E46" s="542" t="s">
        <v>329</v>
      </c>
      <c r="F46" s="542"/>
      <c r="G46" s="542" t="s">
        <v>6</v>
      </c>
      <c r="H46" s="542"/>
      <c r="I46" s="542"/>
      <c r="J46" s="549">
        <v>44227</v>
      </c>
      <c r="K46" s="549">
        <v>44255</v>
      </c>
      <c r="L46" s="549">
        <v>44286</v>
      </c>
      <c r="M46" s="549">
        <v>44316</v>
      </c>
      <c r="N46" s="549">
        <v>44347</v>
      </c>
      <c r="O46" s="549">
        <v>44377</v>
      </c>
      <c r="P46" s="549">
        <v>44408</v>
      </c>
      <c r="Q46" s="549">
        <v>44439</v>
      </c>
      <c r="R46" s="549">
        <v>44469</v>
      </c>
      <c r="S46" s="549">
        <v>44500</v>
      </c>
      <c r="T46" s="549">
        <v>44530</v>
      </c>
      <c r="U46" s="549">
        <v>44561</v>
      </c>
      <c r="V46" s="549">
        <v>44592</v>
      </c>
      <c r="W46" s="549">
        <v>44620</v>
      </c>
      <c r="X46" s="549">
        <v>44651</v>
      </c>
      <c r="Y46" s="549">
        <v>44681</v>
      </c>
      <c r="Z46" s="549">
        <v>44712</v>
      </c>
      <c r="AA46" s="549">
        <v>44742</v>
      </c>
      <c r="AB46" s="549">
        <v>44773</v>
      </c>
      <c r="AC46" s="549">
        <v>44804</v>
      </c>
      <c r="AD46" s="549">
        <v>44834</v>
      </c>
      <c r="AE46" s="549">
        <v>44865</v>
      </c>
      <c r="AF46" s="549">
        <v>44895</v>
      </c>
      <c r="AG46" s="549">
        <v>44926</v>
      </c>
      <c r="AH46" s="549">
        <v>44957</v>
      </c>
      <c r="AI46" s="549">
        <v>44985</v>
      </c>
      <c r="AJ46" s="549">
        <v>45016</v>
      </c>
      <c r="AK46" s="549">
        <v>45046</v>
      </c>
      <c r="AL46" s="549">
        <v>45077</v>
      </c>
      <c r="AM46" s="549">
        <v>45107</v>
      </c>
      <c r="AN46" s="549">
        <v>45138</v>
      </c>
      <c r="AO46" s="549">
        <v>45169</v>
      </c>
      <c r="AP46" s="549">
        <v>45199</v>
      </c>
      <c r="AQ46" s="549">
        <v>45230</v>
      </c>
      <c r="AR46" s="549">
        <v>45260</v>
      </c>
      <c r="AS46" s="549">
        <v>45291</v>
      </c>
      <c r="AT46" s="549">
        <v>45322</v>
      </c>
      <c r="AU46" s="549">
        <v>45351</v>
      </c>
      <c r="AV46" s="549">
        <v>45382</v>
      </c>
      <c r="AW46" s="549">
        <v>45412</v>
      </c>
      <c r="AX46" s="549">
        <v>45443</v>
      </c>
      <c r="AY46" s="549">
        <v>45473</v>
      </c>
      <c r="AZ46" s="549">
        <v>45504</v>
      </c>
      <c r="BA46" s="549">
        <v>45535</v>
      </c>
      <c r="BB46" s="549">
        <v>45565</v>
      </c>
      <c r="BC46" s="549">
        <v>45596</v>
      </c>
      <c r="BD46" s="549">
        <v>45626</v>
      </c>
      <c r="BE46" s="549">
        <v>45657</v>
      </c>
      <c r="BF46" s="549">
        <v>0</v>
      </c>
      <c r="BG46" s="549">
        <v>0</v>
      </c>
      <c r="BH46" s="549">
        <v>0</v>
      </c>
      <c r="BI46" s="549">
        <v>0</v>
      </c>
      <c r="BJ46" s="549">
        <v>0</v>
      </c>
      <c r="BK46" s="549">
        <v>0</v>
      </c>
      <c r="BL46" s="549">
        <v>0</v>
      </c>
      <c r="BM46" s="549">
        <v>0</v>
      </c>
      <c r="BN46" s="549">
        <v>0</v>
      </c>
      <c r="BO46" s="549">
        <v>0</v>
      </c>
      <c r="BP46" s="549">
        <v>0</v>
      </c>
      <c r="BQ46" s="549">
        <v>0</v>
      </c>
      <c r="BR46" s="549">
        <v>0</v>
      </c>
      <c r="BS46" s="549">
        <v>0</v>
      </c>
      <c r="BT46" s="549">
        <v>0</v>
      </c>
      <c r="BU46" s="549">
        <v>0</v>
      </c>
      <c r="BV46" s="549">
        <v>0</v>
      </c>
      <c r="BW46" s="549">
        <v>0</v>
      </c>
      <c r="BX46" s="549">
        <v>0</v>
      </c>
      <c r="BY46" s="549">
        <v>0</v>
      </c>
      <c r="BZ46" s="549">
        <v>0</v>
      </c>
      <c r="CA46" s="549">
        <v>0</v>
      </c>
      <c r="CB46" s="549">
        <v>0</v>
      </c>
      <c r="CC46" s="549">
        <v>0</v>
      </c>
      <c r="CD46" s="549">
        <v>0</v>
      </c>
      <c r="CE46" s="549">
        <v>0</v>
      </c>
      <c r="CF46" s="549">
        <v>0</v>
      </c>
      <c r="CG46" s="549">
        <v>0</v>
      </c>
      <c r="CH46" s="549">
        <v>0</v>
      </c>
      <c r="CI46" s="549">
        <v>0</v>
      </c>
      <c r="CJ46" s="549">
        <v>0</v>
      </c>
      <c r="CK46" s="549">
        <v>0</v>
      </c>
      <c r="CL46" s="549">
        <v>0</v>
      </c>
      <c r="CM46" s="549">
        <v>0</v>
      </c>
      <c r="CN46" s="549">
        <v>0</v>
      </c>
      <c r="CO46" s="549">
        <v>0</v>
      </c>
      <c r="CP46" s="549">
        <v>0</v>
      </c>
      <c r="CQ46" s="549">
        <v>0</v>
      </c>
      <c r="CR46" s="549">
        <v>0</v>
      </c>
      <c r="CS46" s="549">
        <v>0</v>
      </c>
      <c r="CT46" s="549">
        <v>0</v>
      </c>
      <c r="CU46" s="549">
        <v>0</v>
      </c>
      <c r="CV46" s="549">
        <v>0</v>
      </c>
      <c r="CW46" s="549">
        <v>0</v>
      </c>
      <c r="CX46" s="549">
        <v>0</v>
      </c>
      <c r="CY46" s="549">
        <v>0</v>
      </c>
      <c r="CZ46" s="549">
        <v>0</v>
      </c>
      <c r="DA46" s="549">
        <v>0</v>
      </c>
      <c r="DB46" s="549">
        <v>0</v>
      </c>
      <c r="DC46" s="549">
        <v>0</v>
      </c>
      <c r="DD46" s="549">
        <v>0</v>
      </c>
      <c r="DE46" s="549">
        <v>0</v>
      </c>
      <c r="DF46" s="549">
        <v>0</v>
      </c>
      <c r="DG46" s="549">
        <v>0</v>
      </c>
      <c r="DH46" s="549">
        <v>0</v>
      </c>
      <c r="DI46" s="549">
        <v>0</v>
      </c>
      <c r="DJ46" s="549">
        <v>0</v>
      </c>
      <c r="DK46" s="549">
        <v>0</v>
      </c>
      <c r="DL46" s="549">
        <v>0</v>
      </c>
      <c r="DM46" s="549">
        <v>0</v>
      </c>
      <c r="DN46" s="549">
        <v>0</v>
      </c>
      <c r="DO46" s="549">
        <v>0</v>
      </c>
      <c r="DP46" s="549">
        <v>0</v>
      </c>
      <c r="DQ46" s="549">
        <v>0</v>
      </c>
      <c r="DR46" s="549">
        <v>0</v>
      </c>
      <c r="DS46" s="549">
        <v>0</v>
      </c>
      <c r="DT46" s="549">
        <v>0</v>
      </c>
      <c r="DU46" s="549">
        <v>0</v>
      </c>
      <c r="DV46" s="549">
        <v>0</v>
      </c>
      <c r="DW46" s="549">
        <v>0</v>
      </c>
      <c r="DX46" s="549">
        <v>0</v>
      </c>
      <c r="DY46" s="549">
        <v>0</v>
      </c>
      <c r="DZ46" s="549">
        <v>0</v>
      </c>
      <c r="EA46" s="549">
        <v>0</v>
      </c>
      <c r="EB46" s="549">
        <v>0</v>
      </c>
      <c r="EC46" s="549">
        <v>0</v>
      </c>
      <c r="ED46" s="549">
        <v>0</v>
      </c>
      <c r="EE46" s="549">
        <v>0</v>
      </c>
      <c r="EF46" s="549">
        <v>0</v>
      </c>
      <c r="EG46" s="549">
        <v>0</v>
      </c>
      <c r="EH46" s="549">
        <v>0</v>
      </c>
      <c r="EI46" s="549">
        <v>0</v>
      </c>
      <c r="EJ46" s="549">
        <v>0</v>
      </c>
      <c r="EK46" s="549">
        <v>0</v>
      </c>
      <c r="EL46" s="549">
        <v>0</v>
      </c>
      <c r="EM46" s="549">
        <v>0</v>
      </c>
      <c r="EN46" s="549">
        <v>0</v>
      </c>
      <c r="EO46" s="549">
        <v>0</v>
      </c>
      <c r="EP46" s="549">
        <v>0</v>
      </c>
      <c r="EQ46" s="549">
        <v>0</v>
      </c>
      <c r="ER46" s="549">
        <v>0</v>
      </c>
      <c r="ES46" s="549">
        <v>0</v>
      </c>
      <c r="ET46" s="549">
        <v>0</v>
      </c>
      <c r="EU46" s="549">
        <v>0</v>
      </c>
      <c r="EV46" s="549">
        <v>0</v>
      </c>
      <c r="EW46" s="549">
        <v>0</v>
      </c>
      <c r="EX46" s="549">
        <v>0</v>
      </c>
      <c r="EY46" s="549">
        <v>0</v>
      </c>
      <c r="EZ46" s="549">
        <v>0</v>
      </c>
      <c r="FA46" s="549">
        <v>0</v>
      </c>
      <c r="FB46" s="549">
        <v>0</v>
      </c>
      <c r="FC46" s="549">
        <v>0</v>
      </c>
      <c r="FD46" s="549">
        <v>0</v>
      </c>
      <c r="FE46" s="549">
        <v>0</v>
      </c>
      <c r="FF46" s="549">
        <v>0</v>
      </c>
      <c r="FG46" s="549">
        <v>0</v>
      </c>
      <c r="FH46" s="549">
        <v>0</v>
      </c>
      <c r="FI46" s="549">
        <v>0</v>
      </c>
      <c r="FJ46" s="549">
        <v>0</v>
      </c>
      <c r="FK46" s="549">
        <v>0</v>
      </c>
      <c r="FL46" s="549">
        <v>0</v>
      </c>
      <c r="FM46" s="549">
        <v>0</v>
      </c>
      <c r="FN46" s="549">
        <v>0</v>
      </c>
      <c r="FO46" s="549">
        <v>0</v>
      </c>
      <c r="FP46" s="549">
        <v>0</v>
      </c>
      <c r="FQ46" s="549">
        <v>0</v>
      </c>
      <c r="FR46" s="549">
        <v>0</v>
      </c>
      <c r="FS46" s="549">
        <v>0</v>
      </c>
      <c r="FT46" s="549">
        <v>0</v>
      </c>
      <c r="FU46" s="549">
        <v>0</v>
      </c>
      <c r="FV46" s="549">
        <v>0</v>
      </c>
      <c r="FW46" s="549">
        <v>0</v>
      </c>
      <c r="FX46" s="549">
        <v>0</v>
      </c>
      <c r="FY46" s="549">
        <v>0</v>
      </c>
      <c r="FZ46" s="549">
        <v>0</v>
      </c>
      <c r="GA46" s="549">
        <v>0</v>
      </c>
      <c r="GB46" s="549">
        <v>0</v>
      </c>
      <c r="GC46" s="549">
        <v>0</v>
      </c>
      <c r="GD46" s="549">
        <v>0</v>
      </c>
      <c r="GE46" s="549">
        <v>0</v>
      </c>
      <c r="GF46" s="549">
        <v>0</v>
      </c>
      <c r="GG46" s="549">
        <v>0</v>
      </c>
      <c r="GH46" s="549">
        <v>0</v>
      </c>
      <c r="GI46" s="549">
        <v>0</v>
      </c>
      <c r="GJ46" s="549">
        <v>0</v>
      </c>
    </row>
    <row r="47" spans="1:192" s="343" customFormat="1" x14ac:dyDescent="0.25">
      <c r="A47" s="243"/>
      <c r="B47" s="243"/>
      <c r="C47" s="244"/>
      <c r="D47" s="245"/>
      <c r="E47" s="541" t="s">
        <v>404</v>
      </c>
      <c r="F47" s="541"/>
      <c r="G47" s="541" t="s">
        <v>107</v>
      </c>
      <c r="H47" s="541">
        <f xml:space="preserve"> SUM(J47:GJ47)</f>
        <v>345873.23527701374</v>
      </c>
      <c r="I47" s="541"/>
      <c r="J47" s="550">
        <v>0</v>
      </c>
      <c r="K47" s="550">
        <v>0</v>
      </c>
      <c r="L47" s="550">
        <v>0</v>
      </c>
      <c r="M47" s="550">
        <v>0</v>
      </c>
      <c r="N47" s="550">
        <v>0</v>
      </c>
      <c r="O47" s="550">
        <v>0</v>
      </c>
      <c r="P47" s="550">
        <v>0</v>
      </c>
      <c r="Q47" s="550">
        <v>0</v>
      </c>
      <c r="R47" s="550">
        <v>0</v>
      </c>
      <c r="S47" s="550">
        <v>0</v>
      </c>
      <c r="T47" s="550">
        <v>0</v>
      </c>
      <c r="U47" s="550">
        <v>0</v>
      </c>
      <c r="V47" s="550">
        <v>0</v>
      </c>
      <c r="W47" s="550">
        <v>0</v>
      </c>
      <c r="X47" s="550">
        <v>0</v>
      </c>
      <c r="Y47" s="550">
        <v>11900</v>
      </c>
      <c r="Z47" s="550">
        <v>12006.730769230497</v>
      </c>
      <c r="AA47" s="550">
        <v>12006.730769230497</v>
      </c>
      <c r="AB47" s="550">
        <v>12006.730769230497</v>
      </c>
      <c r="AC47" s="550">
        <v>12006.730769230497</v>
      </c>
      <c r="AD47" s="550">
        <v>12006.730795494545</v>
      </c>
      <c r="AE47" s="550">
        <v>12006.730908248253</v>
      </c>
      <c r="AF47" s="550">
        <v>12006.73107714686</v>
      </c>
      <c r="AG47" s="550">
        <v>12044.192277330156</v>
      </c>
      <c r="AH47" s="550">
        <v>12083.335900642705</v>
      </c>
      <c r="AI47" s="550">
        <v>12109.236436443402</v>
      </c>
      <c r="AJ47" s="550">
        <v>12161.961758111254</v>
      </c>
      <c r="AK47" s="550">
        <v>12193.997464802789</v>
      </c>
      <c r="AL47" s="550">
        <v>12241.118623369628</v>
      </c>
      <c r="AM47" s="550">
        <v>12270.357200719012</v>
      </c>
      <c r="AN47" s="550">
        <v>12320.780918142977</v>
      </c>
      <c r="AO47" s="550">
        <v>12360.823455507107</v>
      </c>
      <c r="AP47" s="550">
        <v>12385.832078888641</v>
      </c>
      <c r="AQ47" s="550">
        <v>12441.250085241678</v>
      </c>
      <c r="AR47" s="550">
        <v>12463.416710236208</v>
      </c>
      <c r="AS47" s="550">
        <v>12522.190252210656</v>
      </c>
      <c r="AT47" s="550">
        <v>12153.437186942416</v>
      </c>
      <c r="AU47" s="550">
        <v>12173.532362020798</v>
      </c>
      <c r="AV47" s="550">
        <v>12232.499837406012</v>
      </c>
      <c r="AW47" s="550">
        <v>12259.502960074482</v>
      </c>
      <c r="AX47" s="550">
        <v>12312.098846480896</v>
      </c>
      <c r="AY47" s="550">
        <v>29196.555064631295</v>
      </c>
      <c r="AZ47" s="550">
        <v>0</v>
      </c>
      <c r="BA47" s="550">
        <v>0</v>
      </c>
      <c r="BB47" s="550">
        <v>0</v>
      </c>
      <c r="BC47" s="550">
        <v>0</v>
      </c>
      <c r="BD47" s="550">
        <v>0</v>
      </c>
      <c r="BE47" s="550">
        <v>0</v>
      </c>
      <c r="BF47" s="550">
        <v>0</v>
      </c>
      <c r="BG47" s="550">
        <v>0</v>
      </c>
      <c r="BH47" s="550">
        <v>0</v>
      </c>
      <c r="BI47" s="550">
        <v>0</v>
      </c>
      <c r="BJ47" s="550">
        <v>0</v>
      </c>
      <c r="BK47" s="550">
        <v>0</v>
      </c>
      <c r="BL47" s="550">
        <v>0</v>
      </c>
      <c r="BM47" s="550">
        <v>0</v>
      </c>
      <c r="BN47" s="550">
        <v>0</v>
      </c>
      <c r="BO47" s="550">
        <v>0</v>
      </c>
      <c r="BP47" s="550">
        <v>0</v>
      </c>
      <c r="BQ47" s="550">
        <v>0</v>
      </c>
      <c r="BR47" s="550">
        <v>0</v>
      </c>
      <c r="BS47" s="550">
        <v>0</v>
      </c>
      <c r="BT47" s="550">
        <v>0</v>
      </c>
      <c r="BU47" s="550">
        <v>0</v>
      </c>
      <c r="BV47" s="550">
        <v>0</v>
      </c>
      <c r="BW47" s="550">
        <v>0</v>
      </c>
      <c r="BX47" s="550">
        <v>0</v>
      </c>
      <c r="BY47" s="550">
        <v>0</v>
      </c>
      <c r="BZ47" s="550">
        <v>0</v>
      </c>
      <c r="CA47" s="550">
        <v>0</v>
      </c>
      <c r="CB47" s="550">
        <v>0</v>
      </c>
      <c r="CC47" s="550">
        <v>0</v>
      </c>
      <c r="CD47" s="550">
        <v>0</v>
      </c>
      <c r="CE47" s="550">
        <v>0</v>
      </c>
      <c r="CF47" s="550">
        <v>0</v>
      </c>
      <c r="CG47" s="550">
        <v>0</v>
      </c>
      <c r="CH47" s="550">
        <v>0</v>
      </c>
      <c r="CI47" s="550">
        <v>0</v>
      </c>
      <c r="CJ47" s="550">
        <v>0</v>
      </c>
      <c r="CK47" s="550">
        <v>0</v>
      </c>
      <c r="CL47" s="550">
        <v>0</v>
      </c>
      <c r="CM47" s="550">
        <v>0</v>
      </c>
      <c r="CN47" s="550">
        <v>0</v>
      </c>
      <c r="CO47" s="550">
        <v>0</v>
      </c>
      <c r="CP47" s="550">
        <v>0</v>
      </c>
      <c r="CQ47" s="550">
        <v>0</v>
      </c>
      <c r="CR47" s="550">
        <v>0</v>
      </c>
      <c r="CS47" s="550">
        <v>0</v>
      </c>
      <c r="CT47" s="550">
        <v>0</v>
      </c>
      <c r="CU47" s="550">
        <v>0</v>
      </c>
      <c r="CV47" s="550">
        <v>0</v>
      </c>
      <c r="CW47" s="550">
        <v>0</v>
      </c>
      <c r="CX47" s="550">
        <v>0</v>
      </c>
      <c r="CY47" s="550">
        <v>0</v>
      </c>
      <c r="CZ47" s="550">
        <v>0</v>
      </c>
      <c r="DA47" s="550">
        <v>0</v>
      </c>
      <c r="DB47" s="550">
        <v>0</v>
      </c>
      <c r="DC47" s="550">
        <v>0</v>
      </c>
      <c r="DD47" s="550">
        <v>0</v>
      </c>
      <c r="DE47" s="550">
        <v>0</v>
      </c>
      <c r="DF47" s="550">
        <v>0</v>
      </c>
      <c r="DG47" s="550">
        <v>0</v>
      </c>
      <c r="DH47" s="550">
        <v>0</v>
      </c>
      <c r="DI47" s="550">
        <v>0</v>
      </c>
      <c r="DJ47" s="550">
        <v>0</v>
      </c>
      <c r="DK47" s="550">
        <v>0</v>
      </c>
      <c r="DL47" s="550">
        <v>0</v>
      </c>
      <c r="DM47" s="550">
        <v>0</v>
      </c>
      <c r="DN47" s="550">
        <v>0</v>
      </c>
      <c r="DO47" s="550">
        <v>0</v>
      </c>
      <c r="DP47" s="550">
        <v>0</v>
      </c>
      <c r="DQ47" s="550">
        <v>0</v>
      </c>
      <c r="DR47" s="550">
        <v>0</v>
      </c>
      <c r="DS47" s="550">
        <v>0</v>
      </c>
      <c r="DT47" s="550">
        <v>0</v>
      </c>
      <c r="DU47" s="550">
        <v>0</v>
      </c>
      <c r="DV47" s="550">
        <v>0</v>
      </c>
      <c r="DW47" s="550">
        <v>0</v>
      </c>
      <c r="DX47" s="550">
        <v>0</v>
      </c>
      <c r="DY47" s="550">
        <v>0</v>
      </c>
      <c r="DZ47" s="550">
        <v>0</v>
      </c>
      <c r="EA47" s="550">
        <v>0</v>
      </c>
      <c r="EB47" s="550">
        <v>0</v>
      </c>
      <c r="EC47" s="550">
        <v>0</v>
      </c>
      <c r="ED47" s="550">
        <v>0</v>
      </c>
      <c r="EE47" s="550">
        <v>0</v>
      </c>
      <c r="EF47" s="550">
        <v>0</v>
      </c>
      <c r="EG47" s="550">
        <v>0</v>
      </c>
      <c r="EH47" s="550">
        <v>0</v>
      </c>
      <c r="EI47" s="550">
        <v>0</v>
      </c>
      <c r="EJ47" s="550">
        <v>0</v>
      </c>
      <c r="EK47" s="550">
        <v>0</v>
      </c>
      <c r="EL47" s="550">
        <v>0</v>
      </c>
      <c r="EM47" s="550">
        <v>0</v>
      </c>
      <c r="EN47" s="550">
        <v>0</v>
      </c>
      <c r="EO47" s="550">
        <v>0</v>
      </c>
      <c r="EP47" s="550">
        <v>0</v>
      </c>
      <c r="EQ47" s="550">
        <v>0</v>
      </c>
      <c r="ER47" s="550">
        <v>0</v>
      </c>
      <c r="ES47" s="550">
        <v>0</v>
      </c>
      <c r="ET47" s="550">
        <v>0</v>
      </c>
      <c r="EU47" s="550">
        <v>0</v>
      </c>
      <c r="EV47" s="550">
        <v>0</v>
      </c>
      <c r="EW47" s="550">
        <v>0</v>
      </c>
      <c r="EX47" s="550">
        <v>0</v>
      </c>
      <c r="EY47" s="550">
        <v>0</v>
      </c>
      <c r="EZ47" s="550">
        <v>0</v>
      </c>
      <c r="FA47" s="550">
        <v>0</v>
      </c>
      <c r="FB47" s="550">
        <v>0</v>
      </c>
      <c r="FC47" s="550">
        <v>0</v>
      </c>
      <c r="FD47" s="550">
        <v>0</v>
      </c>
      <c r="FE47" s="550">
        <v>0</v>
      </c>
      <c r="FF47" s="550">
        <v>0</v>
      </c>
      <c r="FG47" s="550">
        <v>0</v>
      </c>
      <c r="FH47" s="550">
        <v>0</v>
      </c>
      <c r="FI47" s="550">
        <v>0</v>
      </c>
      <c r="FJ47" s="550">
        <v>0</v>
      </c>
      <c r="FK47" s="550">
        <v>0</v>
      </c>
      <c r="FL47" s="550">
        <v>0</v>
      </c>
      <c r="FM47" s="550">
        <v>0</v>
      </c>
      <c r="FN47" s="550">
        <v>0</v>
      </c>
      <c r="FO47" s="550">
        <v>0</v>
      </c>
      <c r="FP47" s="550">
        <v>0</v>
      </c>
      <c r="FQ47" s="550">
        <v>0</v>
      </c>
      <c r="FR47" s="550">
        <v>0</v>
      </c>
      <c r="FS47" s="550">
        <v>0</v>
      </c>
      <c r="FT47" s="550">
        <v>0</v>
      </c>
      <c r="FU47" s="550">
        <v>0</v>
      </c>
      <c r="FV47" s="550">
        <v>0</v>
      </c>
      <c r="FW47" s="550">
        <v>0</v>
      </c>
      <c r="FX47" s="550">
        <v>0</v>
      </c>
      <c r="FY47" s="550">
        <v>0</v>
      </c>
      <c r="FZ47" s="550">
        <v>0</v>
      </c>
      <c r="GA47" s="550">
        <v>0</v>
      </c>
      <c r="GB47" s="550">
        <v>0</v>
      </c>
      <c r="GC47" s="550">
        <v>0</v>
      </c>
      <c r="GD47" s="550">
        <v>0</v>
      </c>
      <c r="GE47" s="550">
        <v>0</v>
      </c>
      <c r="GF47" s="550">
        <v>0</v>
      </c>
      <c r="GG47" s="550">
        <v>0</v>
      </c>
      <c r="GH47" s="550">
        <v>0</v>
      </c>
      <c r="GI47" s="550">
        <v>0</v>
      </c>
      <c r="GJ47" s="550">
        <v>0</v>
      </c>
    </row>
    <row r="48" spans="1:192" s="343" customFormat="1" x14ac:dyDescent="0.25">
      <c r="A48" s="243"/>
      <c r="B48" s="243"/>
      <c r="C48" s="244"/>
      <c r="D48" s="245"/>
      <c r="E48" s="541"/>
      <c r="F48" s="541"/>
      <c r="G48" s="541"/>
      <c r="H48" s="541"/>
      <c r="I48" s="288"/>
      <c r="J48" s="541"/>
      <c r="K48" s="541"/>
      <c r="L48" s="541"/>
      <c r="M48" s="541"/>
      <c r="N48" s="541"/>
      <c r="O48" s="541"/>
      <c r="P48" s="541"/>
      <c r="Q48" s="541"/>
      <c r="R48" s="541"/>
      <c r="S48" s="541"/>
      <c r="T48" s="541"/>
      <c r="U48" s="541"/>
      <c r="V48" s="541"/>
      <c r="W48" s="541"/>
      <c r="X48" s="541"/>
      <c r="Y48" s="541"/>
      <c r="Z48" s="541"/>
      <c r="AA48" s="541"/>
      <c r="AB48" s="541"/>
      <c r="AC48" s="541"/>
      <c r="AD48" s="541"/>
      <c r="AE48" s="541"/>
      <c r="AF48" s="541"/>
      <c r="AG48" s="541"/>
      <c r="AH48" s="541"/>
      <c r="AI48" s="541"/>
      <c r="AJ48" s="541"/>
      <c r="AK48" s="541"/>
      <c r="AL48" s="541"/>
      <c r="AM48" s="541"/>
      <c r="AN48" s="541"/>
      <c r="AO48" s="541"/>
      <c r="AP48" s="541"/>
      <c r="AQ48" s="541"/>
      <c r="AR48" s="541"/>
      <c r="AS48" s="541"/>
      <c r="AT48" s="541"/>
      <c r="AU48" s="541"/>
      <c r="AV48" s="541"/>
      <c r="AW48" s="541"/>
      <c r="AX48" s="541"/>
      <c r="AY48" s="541"/>
      <c r="AZ48" s="541"/>
      <c r="BA48" s="541"/>
      <c r="BB48" s="541"/>
      <c r="BC48" s="541"/>
      <c r="BD48" s="541"/>
      <c r="BE48" s="541"/>
      <c r="BF48" s="541"/>
      <c r="BG48" s="541"/>
      <c r="BH48" s="541"/>
      <c r="BI48" s="541"/>
      <c r="BJ48" s="541"/>
      <c r="BK48" s="541"/>
      <c r="BL48" s="541"/>
      <c r="BM48" s="541"/>
      <c r="BN48" s="541"/>
      <c r="BO48" s="541"/>
      <c r="BP48" s="541"/>
      <c r="BQ48" s="541"/>
      <c r="BR48" s="541"/>
      <c r="BS48" s="541"/>
      <c r="BT48" s="541"/>
      <c r="BU48" s="541"/>
      <c r="BV48" s="541"/>
      <c r="BW48" s="541"/>
      <c r="BX48" s="541"/>
      <c r="BY48" s="541"/>
      <c r="BZ48" s="541"/>
      <c r="CA48" s="541"/>
      <c r="CB48" s="541"/>
      <c r="CC48" s="541"/>
      <c r="CD48" s="541"/>
      <c r="CE48" s="541"/>
      <c r="CF48" s="541"/>
      <c r="CG48" s="541"/>
      <c r="CH48" s="541"/>
      <c r="CI48" s="541"/>
      <c r="CJ48" s="541"/>
      <c r="CK48" s="541"/>
      <c r="CL48" s="541"/>
      <c r="CM48" s="541"/>
      <c r="CN48" s="541"/>
      <c r="CO48" s="541"/>
      <c r="CP48" s="541"/>
      <c r="CQ48" s="541"/>
      <c r="CR48" s="541"/>
      <c r="CS48" s="541"/>
      <c r="CT48" s="541"/>
      <c r="CU48" s="541"/>
      <c r="CV48" s="541"/>
      <c r="CW48" s="541"/>
      <c r="CX48" s="541"/>
      <c r="CY48" s="541"/>
      <c r="CZ48" s="541"/>
      <c r="DA48" s="541"/>
      <c r="DB48" s="541"/>
      <c r="DC48" s="541"/>
      <c r="DD48" s="541"/>
      <c r="DE48" s="541"/>
      <c r="DF48" s="541"/>
      <c r="DG48" s="541"/>
      <c r="DH48" s="541"/>
      <c r="DI48" s="541"/>
      <c r="DJ48" s="541"/>
      <c r="DK48" s="541"/>
      <c r="DL48" s="541"/>
      <c r="DM48" s="541"/>
      <c r="DN48" s="541"/>
      <c r="DO48" s="541"/>
      <c r="DP48" s="541"/>
      <c r="DQ48" s="541"/>
      <c r="DR48" s="541"/>
      <c r="DS48" s="541"/>
      <c r="DT48" s="541"/>
      <c r="DU48" s="541"/>
      <c r="DV48" s="541"/>
      <c r="DW48" s="541"/>
      <c r="DX48" s="541"/>
      <c r="DY48" s="541"/>
      <c r="DZ48" s="541"/>
      <c r="EA48" s="541"/>
      <c r="EB48" s="541"/>
      <c r="EC48" s="541"/>
      <c r="ED48" s="541"/>
      <c r="EE48" s="541"/>
      <c r="EF48" s="541"/>
      <c r="EG48" s="541"/>
      <c r="EH48" s="541"/>
      <c r="EI48" s="541"/>
      <c r="EJ48" s="541"/>
      <c r="EK48" s="541"/>
      <c r="EL48" s="541"/>
      <c r="EM48" s="541"/>
      <c r="EN48" s="541"/>
      <c r="EO48" s="541"/>
      <c r="EP48" s="541"/>
      <c r="EQ48" s="541"/>
      <c r="ER48" s="541"/>
      <c r="ES48" s="541"/>
      <c r="ET48" s="541"/>
      <c r="EU48" s="541"/>
      <c r="EV48" s="541"/>
      <c r="EW48" s="541"/>
      <c r="EX48" s="541"/>
      <c r="EY48" s="541"/>
      <c r="EZ48" s="541"/>
      <c r="FA48" s="541"/>
      <c r="FB48" s="541"/>
      <c r="FC48" s="541"/>
      <c r="FD48" s="541"/>
      <c r="FE48" s="541"/>
      <c r="FF48" s="541"/>
      <c r="FG48" s="541"/>
      <c r="FH48" s="541"/>
      <c r="FI48" s="541"/>
      <c r="FJ48" s="541"/>
      <c r="FK48" s="541"/>
      <c r="FL48" s="541"/>
      <c r="FM48" s="541"/>
      <c r="FN48" s="541"/>
      <c r="FO48" s="541"/>
      <c r="FP48" s="541"/>
      <c r="FQ48" s="541"/>
      <c r="FR48" s="541"/>
      <c r="FS48" s="541"/>
      <c r="FT48" s="541"/>
      <c r="FU48" s="541"/>
      <c r="FV48" s="541"/>
      <c r="FW48" s="541"/>
      <c r="FX48" s="541"/>
      <c r="FY48" s="541"/>
      <c r="FZ48" s="541"/>
      <c r="GA48" s="541"/>
      <c r="GB48" s="541"/>
      <c r="GC48" s="541"/>
      <c r="GD48" s="541"/>
      <c r="GE48" s="541"/>
      <c r="GF48" s="541"/>
      <c r="GG48" s="541"/>
      <c r="GH48" s="541"/>
      <c r="GI48" s="541"/>
      <c r="GJ48" s="541"/>
    </row>
    <row r="49" spans="1:192" s="343" customFormat="1" x14ac:dyDescent="0.25">
      <c r="A49" s="243"/>
      <c r="B49" s="243" t="s">
        <v>402</v>
      </c>
      <c r="C49" s="244"/>
      <c r="D49" s="245"/>
      <c r="E49" s="541"/>
      <c r="F49" s="541"/>
      <c r="G49" s="541"/>
      <c r="H49" s="541"/>
      <c r="I49" s="288"/>
      <c r="J49" s="541"/>
      <c r="K49" s="541"/>
      <c r="L49" s="541"/>
      <c r="M49" s="541"/>
      <c r="N49" s="541"/>
      <c r="O49" s="541"/>
      <c r="P49" s="541"/>
      <c r="Q49" s="541"/>
      <c r="R49" s="541"/>
      <c r="S49" s="541"/>
      <c r="T49" s="541"/>
      <c r="U49" s="541"/>
      <c r="V49" s="541"/>
      <c r="W49" s="541"/>
      <c r="X49" s="541"/>
      <c r="Y49" s="541"/>
      <c r="Z49" s="541"/>
      <c r="AA49" s="541"/>
      <c r="AB49" s="541"/>
      <c r="AC49" s="541"/>
      <c r="AD49" s="541"/>
      <c r="AE49" s="541"/>
      <c r="AF49" s="541"/>
      <c r="AG49" s="541"/>
      <c r="AH49" s="541"/>
      <c r="AI49" s="541"/>
      <c r="AJ49" s="541"/>
      <c r="AK49" s="541"/>
      <c r="AL49" s="541"/>
      <c r="AM49" s="541"/>
      <c r="AN49" s="541"/>
      <c r="AO49" s="541"/>
      <c r="AP49" s="541"/>
      <c r="AQ49" s="541"/>
      <c r="AR49" s="541"/>
      <c r="AS49" s="541"/>
      <c r="AT49" s="541"/>
      <c r="AU49" s="541"/>
      <c r="AV49" s="541"/>
      <c r="AW49" s="541"/>
      <c r="AX49" s="541"/>
      <c r="AY49" s="541"/>
      <c r="AZ49" s="541"/>
      <c r="BA49" s="541"/>
      <c r="BB49" s="541"/>
      <c r="BC49" s="541"/>
      <c r="BD49" s="541"/>
      <c r="BE49" s="541"/>
      <c r="BF49" s="541"/>
      <c r="BG49" s="541"/>
      <c r="BH49" s="541"/>
      <c r="BI49" s="541"/>
      <c r="BJ49" s="541"/>
      <c r="BK49" s="541"/>
      <c r="BL49" s="541"/>
      <c r="BM49" s="541"/>
      <c r="BN49" s="541"/>
      <c r="BO49" s="541"/>
      <c r="BP49" s="541"/>
      <c r="BQ49" s="541"/>
      <c r="BR49" s="541"/>
      <c r="BS49" s="541"/>
      <c r="BT49" s="541"/>
      <c r="BU49" s="541"/>
      <c r="BV49" s="541"/>
      <c r="BW49" s="541"/>
      <c r="BX49" s="541"/>
      <c r="BY49" s="541"/>
      <c r="BZ49" s="541"/>
      <c r="CA49" s="541"/>
      <c r="CB49" s="541"/>
      <c r="CC49" s="541"/>
      <c r="CD49" s="541"/>
      <c r="CE49" s="541"/>
      <c r="CF49" s="541"/>
      <c r="CG49" s="541"/>
      <c r="CH49" s="541"/>
      <c r="CI49" s="541"/>
      <c r="CJ49" s="541"/>
      <c r="CK49" s="541"/>
      <c r="CL49" s="541"/>
      <c r="CM49" s="541"/>
      <c r="CN49" s="541"/>
      <c r="CO49" s="541"/>
      <c r="CP49" s="541"/>
      <c r="CQ49" s="541"/>
      <c r="CR49" s="541"/>
      <c r="CS49" s="541"/>
      <c r="CT49" s="541"/>
      <c r="CU49" s="541"/>
      <c r="CV49" s="541"/>
      <c r="CW49" s="541"/>
      <c r="CX49" s="541"/>
      <c r="CY49" s="541"/>
      <c r="CZ49" s="541"/>
      <c r="DA49" s="541"/>
      <c r="DB49" s="541"/>
      <c r="DC49" s="541"/>
      <c r="DD49" s="541"/>
      <c r="DE49" s="541"/>
      <c r="DF49" s="541"/>
      <c r="DG49" s="541"/>
      <c r="DH49" s="541"/>
      <c r="DI49" s="541"/>
      <c r="DJ49" s="541"/>
      <c r="DK49" s="541"/>
      <c r="DL49" s="541"/>
      <c r="DM49" s="541"/>
      <c r="DN49" s="541"/>
      <c r="DO49" s="541"/>
      <c r="DP49" s="541"/>
      <c r="DQ49" s="541"/>
      <c r="DR49" s="541"/>
      <c r="DS49" s="541"/>
      <c r="DT49" s="541"/>
      <c r="DU49" s="541"/>
      <c r="DV49" s="541"/>
      <c r="DW49" s="541"/>
      <c r="DX49" s="541"/>
      <c r="DY49" s="541"/>
      <c r="DZ49" s="541"/>
      <c r="EA49" s="541"/>
      <c r="EB49" s="541"/>
      <c r="EC49" s="541"/>
      <c r="ED49" s="541"/>
      <c r="EE49" s="541"/>
      <c r="EF49" s="541"/>
      <c r="EG49" s="541"/>
      <c r="EH49" s="541"/>
      <c r="EI49" s="541"/>
      <c r="EJ49" s="541"/>
      <c r="EK49" s="541"/>
      <c r="EL49" s="541"/>
      <c r="EM49" s="541"/>
      <c r="EN49" s="541"/>
      <c r="EO49" s="541"/>
      <c r="EP49" s="541"/>
      <c r="EQ49" s="541"/>
      <c r="ER49" s="541"/>
      <c r="ES49" s="541"/>
      <c r="ET49" s="541"/>
      <c r="EU49" s="541"/>
      <c r="EV49" s="541"/>
      <c r="EW49" s="541"/>
      <c r="EX49" s="541"/>
      <c r="EY49" s="541"/>
      <c r="EZ49" s="541"/>
      <c r="FA49" s="541"/>
      <c r="FB49" s="541"/>
      <c r="FC49" s="541"/>
      <c r="FD49" s="541"/>
      <c r="FE49" s="541"/>
      <c r="FF49" s="541"/>
      <c r="FG49" s="541"/>
      <c r="FH49" s="541"/>
      <c r="FI49" s="541"/>
      <c r="FJ49" s="541"/>
      <c r="FK49" s="541"/>
      <c r="FL49" s="541"/>
      <c r="FM49" s="541"/>
      <c r="FN49" s="541"/>
      <c r="FO49" s="541"/>
      <c r="FP49" s="541"/>
      <c r="FQ49" s="541"/>
      <c r="FR49" s="541"/>
      <c r="FS49" s="541"/>
      <c r="FT49" s="541"/>
      <c r="FU49" s="541"/>
      <c r="FV49" s="541"/>
      <c r="FW49" s="541"/>
      <c r="FX49" s="541"/>
      <c r="FY49" s="541"/>
      <c r="FZ49" s="541"/>
      <c r="GA49" s="541"/>
      <c r="GB49" s="541"/>
      <c r="GC49" s="541"/>
      <c r="GD49" s="541"/>
      <c r="GE49" s="541"/>
      <c r="GF49" s="541"/>
      <c r="GG49" s="541"/>
      <c r="GH49" s="541"/>
      <c r="GI49" s="541"/>
      <c r="GJ49" s="541"/>
    </row>
    <row r="50" spans="1:192" s="343" customFormat="1" x14ac:dyDescent="0.25">
      <c r="A50" s="243"/>
      <c r="B50" s="243"/>
      <c r="C50" s="244"/>
      <c r="D50" s="245"/>
      <c r="E50" s="542" t="s">
        <v>11</v>
      </c>
      <c r="F50" s="542"/>
      <c r="G50" s="542" t="s">
        <v>6</v>
      </c>
      <c r="H50" s="542"/>
      <c r="I50" s="542"/>
      <c r="J50" s="549">
        <v>44377</v>
      </c>
      <c r="K50" s="549">
        <v>44561</v>
      </c>
      <c r="L50" s="549">
        <v>44742</v>
      </c>
      <c r="M50" s="549">
        <v>44926</v>
      </c>
      <c r="N50" s="549">
        <v>45107</v>
      </c>
      <c r="O50" s="549">
        <v>45291</v>
      </c>
      <c r="P50" s="549">
        <v>45473</v>
      </c>
      <c r="Q50" s="549">
        <v>45657</v>
      </c>
      <c r="R50" s="549">
        <v>45838</v>
      </c>
      <c r="S50" s="549">
        <v>46022</v>
      </c>
      <c r="T50" s="549">
        <v>46203</v>
      </c>
      <c r="U50" s="549">
        <v>46387</v>
      </c>
      <c r="V50" s="549">
        <v>46568</v>
      </c>
      <c r="W50" s="549">
        <v>46752</v>
      </c>
      <c r="X50" s="549">
        <v>46934</v>
      </c>
      <c r="Y50" s="549">
        <v>47118</v>
      </c>
      <c r="Z50" s="549">
        <v>47299</v>
      </c>
      <c r="AA50" s="549">
        <v>47483</v>
      </c>
      <c r="AB50" s="549">
        <v>47664</v>
      </c>
      <c r="AC50" s="549">
        <v>47848</v>
      </c>
      <c r="AD50" s="549">
        <v>48029</v>
      </c>
      <c r="AE50" s="549">
        <v>48213</v>
      </c>
      <c r="AF50" s="549">
        <v>48395</v>
      </c>
      <c r="AG50" s="549">
        <v>48579</v>
      </c>
      <c r="AH50" s="549">
        <v>48760</v>
      </c>
      <c r="AI50" s="549">
        <v>48944</v>
      </c>
      <c r="AJ50" s="549">
        <v>49125</v>
      </c>
      <c r="AK50" s="549">
        <v>49309</v>
      </c>
      <c r="AL50" s="549">
        <v>49490</v>
      </c>
      <c r="AM50" s="549">
        <v>49674</v>
      </c>
      <c r="AN50" s="549">
        <v>49856</v>
      </c>
      <c r="AO50" s="549">
        <v>50040</v>
      </c>
      <c r="AP50" s="549">
        <v>50221</v>
      </c>
      <c r="AQ50" s="549">
        <v>50405</v>
      </c>
      <c r="AR50" s="549">
        <v>50586</v>
      </c>
      <c r="AS50" s="549">
        <v>50770</v>
      </c>
      <c r="AT50" s="549">
        <v>50951</v>
      </c>
      <c r="AU50" s="549">
        <v>51135</v>
      </c>
      <c r="AV50" s="549">
        <v>51317</v>
      </c>
      <c r="AW50" s="549">
        <v>51501</v>
      </c>
      <c r="AX50" s="549">
        <v>51682</v>
      </c>
      <c r="AY50" s="549">
        <v>51866</v>
      </c>
      <c r="AZ50" s="549">
        <v>52047</v>
      </c>
      <c r="BA50" s="549">
        <v>52231</v>
      </c>
      <c r="BB50" s="549">
        <v>52412</v>
      </c>
      <c r="BC50" s="549">
        <v>52596</v>
      </c>
      <c r="BD50" s="549">
        <v>52778</v>
      </c>
      <c r="BE50" s="549">
        <v>52962</v>
      </c>
      <c r="BF50" s="549">
        <v>53143</v>
      </c>
      <c r="BG50" s="549">
        <v>53327</v>
      </c>
      <c r="BH50" s="549">
        <v>53508</v>
      </c>
      <c r="BI50" s="549">
        <v>53692</v>
      </c>
      <c r="BJ50" s="549">
        <v>53873</v>
      </c>
      <c r="BK50" s="549">
        <v>54057</v>
      </c>
      <c r="BL50" s="549">
        <v>54239</v>
      </c>
      <c r="BM50" s="549">
        <v>54423</v>
      </c>
      <c r="BN50" s="549">
        <v>54604</v>
      </c>
      <c r="BO50" s="549">
        <v>54788</v>
      </c>
      <c r="BP50" s="549">
        <v>54969</v>
      </c>
      <c r="BQ50" s="549">
        <v>55153</v>
      </c>
      <c r="BR50" s="549">
        <v>55334</v>
      </c>
      <c r="BS50" s="549">
        <v>55518</v>
      </c>
      <c r="BT50" s="549">
        <v>55700</v>
      </c>
      <c r="BU50" s="549">
        <v>55884</v>
      </c>
      <c r="BV50" s="549">
        <v>56065</v>
      </c>
      <c r="BW50" s="549">
        <v>56249</v>
      </c>
      <c r="BX50" s="549">
        <v>56430</v>
      </c>
      <c r="BY50" s="549">
        <v>56614</v>
      </c>
      <c r="BZ50" s="549">
        <v>56795</v>
      </c>
      <c r="CA50" s="549">
        <v>56979</v>
      </c>
      <c r="CB50" s="549">
        <v>57161</v>
      </c>
      <c r="CC50" s="549">
        <v>57345</v>
      </c>
      <c r="CD50" s="549">
        <v>57526</v>
      </c>
      <c r="CE50" s="549">
        <v>57710</v>
      </c>
      <c r="CF50" s="549">
        <v>57891</v>
      </c>
      <c r="CG50" s="549">
        <v>58075</v>
      </c>
      <c r="CH50" s="549">
        <v>58256</v>
      </c>
      <c r="CI50" s="549">
        <v>58440</v>
      </c>
      <c r="CJ50" s="549">
        <v>58622</v>
      </c>
      <c r="CK50" s="549">
        <v>58806</v>
      </c>
      <c r="CL50" s="549">
        <v>58987</v>
      </c>
      <c r="CM50" s="549">
        <v>59171</v>
      </c>
      <c r="CN50" s="549">
        <v>59352</v>
      </c>
      <c r="CO50" s="549">
        <v>59536</v>
      </c>
      <c r="CP50" s="549">
        <v>59717</v>
      </c>
      <c r="CQ50" s="549">
        <v>59901</v>
      </c>
      <c r="CR50" s="549">
        <v>60083</v>
      </c>
      <c r="CS50" s="549">
        <v>60267</v>
      </c>
      <c r="CT50" s="549">
        <v>60448</v>
      </c>
      <c r="CU50" s="549">
        <v>60632</v>
      </c>
      <c r="CV50" s="549">
        <v>60813</v>
      </c>
      <c r="CW50" s="549">
        <v>60997</v>
      </c>
      <c r="CX50" s="549">
        <v>61178</v>
      </c>
      <c r="CY50" s="549">
        <v>61362</v>
      </c>
      <c r="CZ50" s="549">
        <v>61544</v>
      </c>
      <c r="DA50" s="549">
        <v>61728</v>
      </c>
      <c r="DB50" s="549">
        <v>61909</v>
      </c>
      <c r="DC50" s="549">
        <v>62093</v>
      </c>
      <c r="DD50" s="549">
        <v>62274</v>
      </c>
      <c r="DE50" s="549">
        <v>62458</v>
      </c>
      <c r="DF50" s="549">
        <v>62639</v>
      </c>
      <c r="DG50" s="549">
        <v>62823</v>
      </c>
      <c r="DH50" s="549">
        <v>63005</v>
      </c>
      <c r="DI50" s="549">
        <v>63189</v>
      </c>
      <c r="DJ50" s="549">
        <v>63370</v>
      </c>
      <c r="DK50" s="549">
        <v>63554</v>
      </c>
      <c r="DL50" s="549">
        <v>63735</v>
      </c>
      <c r="DM50" s="549">
        <v>63919</v>
      </c>
      <c r="DN50" s="549">
        <v>64100</v>
      </c>
      <c r="DO50" s="549">
        <v>64284</v>
      </c>
      <c r="DP50" s="549">
        <v>64466</v>
      </c>
      <c r="DQ50" s="549">
        <v>64650</v>
      </c>
      <c r="DR50" s="549">
        <v>64831</v>
      </c>
      <c r="DS50" s="549">
        <v>65015</v>
      </c>
      <c r="DT50" s="549">
        <v>65196</v>
      </c>
      <c r="DU50" s="549">
        <v>65380</v>
      </c>
      <c r="DV50" s="549">
        <v>65561</v>
      </c>
      <c r="DW50" s="549">
        <v>65745</v>
      </c>
      <c r="DX50" s="549">
        <v>65927</v>
      </c>
      <c r="DY50" s="549">
        <v>66111</v>
      </c>
      <c r="DZ50" s="549">
        <v>66292</v>
      </c>
      <c r="EA50" s="549">
        <v>66476</v>
      </c>
      <c r="EB50" s="549">
        <v>66657</v>
      </c>
      <c r="EC50" s="549">
        <v>66841</v>
      </c>
      <c r="ED50" s="549">
        <v>67022</v>
      </c>
      <c r="EE50" s="549">
        <v>67206</v>
      </c>
      <c r="EF50" s="549">
        <v>67388</v>
      </c>
      <c r="EG50" s="549">
        <v>67572</v>
      </c>
      <c r="EH50" s="549">
        <v>67753</v>
      </c>
      <c r="EI50" s="549">
        <v>67937</v>
      </c>
      <c r="EJ50" s="549">
        <v>68118</v>
      </c>
      <c r="EK50" s="549">
        <v>68302</v>
      </c>
      <c r="EL50" s="549">
        <v>68483</v>
      </c>
      <c r="EM50" s="549">
        <v>68667</v>
      </c>
      <c r="EN50" s="549">
        <v>68849</v>
      </c>
      <c r="EO50" s="549">
        <v>69033</v>
      </c>
      <c r="EP50" s="549">
        <v>69214</v>
      </c>
      <c r="EQ50" s="549">
        <v>69398</v>
      </c>
      <c r="ER50" s="549">
        <v>69579</v>
      </c>
      <c r="ES50" s="549">
        <v>69763</v>
      </c>
      <c r="ET50" s="549">
        <v>69944</v>
      </c>
      <c r="EU50" s="549">
        <v>70128</v>
      </c>
      <c r="EV50" s="549">
        <v>70310</v>
      </c>
      <c r="EW50" s="549">
        <v>70494</v>
      </c>
      <c r="EX50" s="549">
        <v>70675</v>
      </c>
      <c r="EY50" s="549">
        <v>70859</v>
      </c>
      <c r="EZ50" s="549">
        <v>71040</v>
      </c>
      <c r="FA50" s="549">
        <v>71224</v>
      </c>
      <c r="FB50" s="549">
        <v>71405</v>
      </c>
      <c r="FC50" s="549">
        <v>71589</v>
      </c>
      <c r="FD50" s="549">
        <v>71771</v>
      </c>
      <c r="FE50" s="549">
        <v>71955</v>
      </c>
      <c r="FF50" s="549">
        <v>72136</v>
      </c>
      <c r="FG50" s="549">
        <v>72320</v>
      </c>
      <c r="FH50" s="549">
        <v>72501</v>
      </c>
      <c r="FI50" s="549">
        <v>72685</v>
      </c>
      <c r="FJ50" s="549">
        <v>72866</v>
      </c>
      <c r="FK50" s="549">
        <v>73050</v>
      </c>
      <c r="FL50" s="549">
        <v>73231</v>
      </c>
      <c r="FM50" s="549">
        <v>73415</v>
      </c>
      <c r="FN50" s="549">
        <v>73596</v>
      </c>
      <c r="FO50" s="549">
        <v>73780</v>
      </c>
      <c r="FP50" s="549">
        <v>73961</v>
      </c>
      <c r="FQ50" s="549">
        <v>74145</v>
      </c>
      <c r="FR50" s="549">
        <v>74326</v>
      </c>
      <c r="FS50" s="549">
        <v>74510</v>
      </c>
      <c r="FT50" s="549">
        <v>74692</v>
      </c>
      <c r="FU50" s="549">
        <v>74876</v>
      </c>
      <c r="FV50" s="549">
        <v>75057</v>
      </c>
      <c r="FW50" s="549">
        <v>75241</v>
      </c>
      <c r="FX50" s="549">
        <v>75422</v>
      </c>
      <c r="FY50" s="549">
        <v>75606</v>
      </c>
      <c r="FZ50" s="549">
        <v>75787</v>
      </c>
      <c r="GA50" s="549">
        <v>75971</v>
      </c>
      <c r="GB50" s="549">
        <v>76153</v>
      </c>
      <c r="GC50" s="549">
        <v>76337</v>
      </c>
      <c r="GD50" s="549">
        <v>76518</v>
      </c>
      <c r="GE50" s="549">
        <v>76702</v>
      </c>
      <c r="GF50" s="549">
        <v>76883</v>
      </c>
      <c r="GG50" s="549">
        <v>77067</v>
      </c>
      <c r="GH50" s="549">
        <v>77248</v>
      </c>
      <c r="GI50" s="549">
        <v>77432</v>
      </c>
      <c r="GJ50" s="549">
        <v>77614</v>
      </c>
    </row>
    <row r="51" spans="1:192" s="343" customFormat="1" x14ac:dyDescent="0.25">
      <c r="A51" s="243"/>
      <c r="B51" s="243"/>
      <c r="C51" s="244"/>
      <c r="D51" s="245"/>
      <c r="E51" s="288" t="s">
        <v>447</v>
      </c>
      <c r="F51" s="541"/>
      <c r="G51" s="541" t="s">
        <v>107</v>
      </c>
      <c r="H51" s="541">
        <f xml:space="preserve"> SUM(J51:GJ51)</f>
        <v>585348.84156685846</v>
      </c>
      <c r="I51" s="541"/>
      <c r="J51" s="550">
        <v>0</v>
      </c>
      <c r="K51" s="550">
        <v>0</v>
      </c>
      <c r="L51" s="550">
        <v>-2.0190782379359007E-8</v>
      </c>
      <c r="M51" s="550">
        <v>7.6542800208710456E-3</v>
      </c>
      <c r="N51" s="550">
        <v>-1.9993536919822516E-3</v>
      </c>
      <c r="O51" s="550">
        <v>-3.9830681588924957E-4</v>
      </c>
      <c r="P51" s="550">
        <v>0.12994443409994649</v>
      </c>
      <c r="Q51" s="550">
        <v>20828.568333832034</v>
      </c>
      <c r="R51" s="550">
        <v>17028.804284799957</v>
      </c>
      <c r="S51" s="550">
        <v>15916.875813895596</v>
      </c>
      <c r="T51" s="550">
        <v>15703.797228075004</v>
      </c>
      <c r="U51" s="550">
        <v>15775.901668090533</v>
      </c>
      <c r="V51" s="550">
        <v>15562.495695181931</v>
      </c>
      <c r="W51" s="550">
        <v>15633.024829114045</v>
      </c>
      <c r="X51" s="550">
        <v>15440.391591510011</v>
      </c>
      <c r="Y51" s="550">
        <v>15467.090890384783</v>
      </c>
      <c r="Z51" s="550">
        <v>15273.882999812749</v>
      </c>
      <c r="AA51" s="550">
        <v>15341.111176520764</v>
      </c>
      <c r="AB51" s="550">
        <v>15126.63353546627</v>
      </c>
      <c r="AC51" s="550">
        <v>15192.277932031862</v>
      </c>
      <c r="AD51" s="550">
        <v>14977.413606047759</v>
      </c>
      <c r="AE51" s="550">
        <v>15041.37751460531</v>
      </c>
      <c r="AF51" s="550">
        <v>14846.409070675409</v>
      </c>
      <c r="AG51" s="550">
        <v>14868.06867459129</v>
      </c>
      <c r="AH51" s="550">
        <v>14672.44601144897</v>
      </c>
      <c r="AI51" s="550">
        <v>14732.886048632383</v>
      </c>
      <c r="AJ51" s="550">
        <v>14516.765163684373</v>
      </c>
      <c r="AK51" s="550">
        <v>14575.515391761664</v>
      </c>
      <c r="AL51" s="550">
        <v>14358.94388955549</v>
      </c>
      <c r="AM51" s="550">
        <v>14415.89957400471</v>
      </c>
      <c r="AN51" s="550">
        <v>14218.295388312854</v>
      </c>
      <c r="AO51" s="550">
        <v>14234.557216978863</v>
      </c>
      <c r="AP51" s="550">
        <v>14036.212938359555</v>
      </c>
      <c r="AQ51" s="550">
        <v>14089.402022500537</v>
      </c>
      <c r="AR51" s="550">
        <v>13871.373282290217</v>
      </c>
      <c r="AS51" s="550">
        <v>13922.758555671504</v>
      </c>
      <c r="AT51" s="550">
        <v>13704.211498620167</v>
      </c>
      <c r="AU51" s="550">
        <v>13753.678573234654</v>
      </c>
      <c r="AV51" s="550">
        <v>13553.11413263105</v>
      </c>
      <c r="AW51" s="550">
        <v>13563.590051990972</v>
      </c>
      <c r="AX51" s="550">
        <v>13362.192820146242</v>
      </c>
      <c r="AY51" s="550">
        <v>13407.632309625515</v>
      </c>
      <c r="AZ51" s="550">
        <v>13187.414320650176</v>
      </c>
      <c r="BA51" s="550">
        <v>13230.924425766394</v>
      </c>
      <c r="BB51" s="550">
        <v>12722.542151442442</v>
      </c>
      <c r="BC51" s="550">
        <v>10629.015117865925</v>
      </c>
      <c r="BD51" s="550">
        <v>11388.587536301897</v>
      </c>
      <c r="BE51" s="550">
        <v>3176.6230997132843</v>
      </c>
      <c r="BF51" s="550">
        <v>0</v>
      </c>
      <c r="BG51" s="550">
        <v>0</v>
      </c>
      <c r="BH51" s="550">
        <v>0</v>
      </c>
      <c r="BI51" s="550">
        <v>0</v>
      </c>
      <c r="BJ51" s="550">
        <v>0</v>
      </c>
      <c r="BK51" s="550">
        <v>0</v>
      </c>
      <c r="BL51" s="550">
        <v>0</v>
      </c>
      <c r="BM51" s="550">
        <v>0</v>
      </c>
      <c r="BN51" s="550">
        <v>0</v>
      </c>
      <c r="BO51" s="550">
        <v>0</v>
      </c>
      <c r="BP51" s="550">
        <v>0</v>
      </c>
      <c r="BQ51" s="550">
        <v>0</v>
      </c>
      <c r="BR51" s="550">
        <v>0</v>
      </c>
      <c r="BS51" s="550">
        <v>0</v>
      </c>
      <c r="BT51" s="550">
        <v>0</v>
      </c>
      <c r="BU51" s="550">
        <v>0</v>
      </c>
      <c r="BV51" s="550">
        <v>0</v>
      </c>
      <c r="BW51" s="550">
        <v>0</v>
      </c>
      <c r="BX51" s="550">
        <v>0</v>
      </c>
      <c r="BY51" s="550">
        <v>0</v>
      </c>
      <c r="BZ51" s="550">
        <v>0</v>
      </c>
      <c r="CA51" s="550">
        <v>0</v>
      </c>
      <c r="CB51" s="550">
        <v>0</v>
      </c>
      <c r="CC51" s="550">
        <v>0</v>
      </c>
      <c r="CD51" s="550">
        <v>0</v>
      </c>
      <c r="CE51" s="550">
        <v>0</v>
      </c>
      <c r="CF51" s="550">
        <v>0</v>
      </c>
      <c r="CG51" s="550">
        <v>0</v>
      </c>
      <c r="CH51" s="550">
        <v>0</v>
      </c>
      <c r="CI51" s="550">
        <v>0</v>
      </c>
      <c r="CJ51" s="550">
        <v>0</v>
      </c>
      <c r="CK51" s="550">
        <v>0</v>
      </c>
      <c r="CL51" s="550">
        <v>0</v>
      </c>
      <c r="CM51" s="550">
        <v>0</v>
      </c>
      <c r="CN51" s="550">
        <v>0</v>
      </c>
      <c r="CO51" s="550">
        <v>0</v>
      </c>
      <c r="CP51" s="550">
        <v>0</v>
      </c>
      <c r="CQ51" s="550">
        <v>0</v>
      </c>
      <c r="CR51" s="550">
        <v>0</v>
      </c>
      <c r="CS51" s="550">
        <v>0</v>
      </c>
      <c r="CT51" s="550">
        <v>0</v>
      </c>
      <c r="CU51" s="550">
        <v>0</v>
      </c>
      <c r="CV51" s="550">
        <v>0</v>
      </c>
      <c r="CW51" s="550">
        <v>0</v>
      </c>
      <c r="CX51" s="550">
        <v>0</v>
      </c>
      <c r="CY51" s="550">
        <v>0</v>
      </c>
      <c r="CZ51" s="550">
        <v>0</v>
      </c>
      <c r="DA51" s="550">
        <v>0</v>
      </c>
      <c r="DB51" s="550">
        <v>0</v>
      </c>
      <c r="DC51" s="550">
        <v>0</v>
      </c>
      <c r="DD51" s="550">
        <v>0</v>
      </c>
      <c r="DE51" s="550">
        <v>0</v>
      </c>
      <c r="DF51" s="550">
        <v>0</v>
      </c>
      <c r="DG51" s="550">
        <v>0</v>
      </c>
      <c r="DH51" s="550">
        <v>0</v>
      </c>
      <c r="DI51" s="550">
        <v>0</v>
      </c>
      <c r="DJ51" s="550">
        <v>0</v>
      </c>
      <c r="DK51" s="550">
        <v>0</v>
      </c>
      <c r="DL51" s="550">
        <v>0</v>
      </c>
      <c r="DM51" s="550">
        <v>0</v>
      </c>
      <c r="DN51" s="550">
        <v>0</v>
      </c>
      <c r="DO51" s="550">
        <v>0</v>
      </c>
      <c r="DP51" s="550">
        <v>0</v>
      </c>
      <c r="DQ51" s="550">
        <v>0</v>
      </c>
      <c r="DR51" s="550">
        <v>0</v>
      </c>
      <c r="DS51" s="550">
        <v>0</v>
      </c>
      <c r="DT51" s="550">
        <v>0</v>
      </c>
      <c r="DU51" s="550">
        <v>0</v>
      </c>
      <c r="DV51" s="550">
        <v>0</v>
      </c>
      <c r="DW51" s="550">
        <v>0</v>
      </c>
      <c r="DX51" s="550">
        <v>0</v>
      </c>
      <c r="DY51" s="550">
        <v>0</v>
      </c>
      <c r="DZ51" s="550">
        <v>0</v>
      </c>
      <c r="EA51" s="550">
        <v>0</v>
      </c>
      <c r="EB51" s="550">
        <v>0</v>
      </c>
      <c r="EC51" s="550">
        <v>0</v>
      </c>
      <c r="ED51" s="550">
        <v>0</v>
      </c>
      <c r="EE51" s="550">
        <v>0</v>
      </c>
      <c r="EF51" s="550">
        <v>0</v>
      </c>
      <c r="EG51" s="550">
        <v>0</v>
      </c>
      <c r="EH51" s="550">
        <v>0</v>
      </c>
      <c r="EI51" s="550">
        <v>0</v>
      </c>
      <c r="EJ51" s="550">
        <v>0</v>
      </c>
      <c r="EK51" s="550">
        <v>0</v>
      </c>
      <c r="EL51" s="550">
        <v>0</v>
      </c>
      <c r="EM51" s="550">
        <v>0</v>
      </c>
      <c r="EN51" s="550">
        <v>0</v>
      </c>
      <c r="EO51" s="550">
        <v>0</v>
      </c>
      <c r="EP51" s="550">
        <v>0</v>
      </c>
      <c r="EQ51" s="550">
        <v>0</v>
      </c>
      <c r="ER51" s="550">
        <v>0</v>
      </c>
      <c r="ES51" s="550">
        <v>0</v>
      </c>
      <c r="ET51" s="550">
        <v>0</v>
      </c>
      <c r="EU51" s="550">
        <v>0</v>
      </c>
      <c r="EV51" s="550">
        <v>0</v>
      </c>
      <c r="EW51" s="550">
        <v>0</v>
      </c>
      <c r="EX51" s="550">
        <v>0</v>
      </c>
      <c r="EY51" s="550">
        <v>0</v>
      </c>
      <c r="EZ51" s="550">
        <v>0</v>
      </c>
      <c r="FA51" s="550">
        <v>0</v>
      </c>
      <c r="FB51" s="550">
        <v>0</v>
      </c>
      <c r="FC51" s="550">
        <v>0</v>
      </c>
      <c r="FD51" s="550">
        <v>0</v>
      </c>
      <c r="FE51" s="550">
        <v>0</v>
      </c>
      <c r="FF51" s="550">
        <v>0</v>
      </c>
      <c r="FG51" s="550">
        <v>0</v>
      </c>
      <c r="FH51" s="550">
        <v>0</v>
      </c>
      <c r="FI51" s="550">
        <v>0</v>
      </c>
      <c r="FJ51" s="550">
        <v>0</v>
      </c>
      <c r="FK51" s="550">
        <v>0</v>
      </c>
      <c r="FL51" s="550">
        <v>0</v>
      </c>
      <c r="FM51" s="550">
        <v>0</v>
      </c>
      <c r="FN51" s="550">
        <v>0</v>
      </c>
      <c r="FO51" s="550">
        <v>0</v>
      </c>
      <c r="FP51" s="550">
        <v>0</v>
      </c>
      <c r="FQ51" s="550">
        <v>0</v>
      </c>
      <c r="FR51" s="550">
        <v>0</v>
      </c>
      <c r="FS51" s="550">
        <v>0</v>
      </c>
      <c r="FT51" s="550">
        <v>0</v>
      </c>
      <c r="FU51" s="550">
        <v>0</v>
      </c>
      <c r="FV51" s="550">
        <v>0</v>
      </c>
      <c r="FW51" s="550">
        <v>0</v>
      </c>
      <c r="FX51" s="550">
        <v>0</v>
      </c>
      <c r="FY51" s="550">
        <v>0</v>
      </c>
      <c r="FZ51" s="550">
        <v>0</v>
      </c>
      <c r="GA51" s="550">
        <v>0</v>
      </c>
      <c r="GB51" s="550">
        <v>0</v>
      </c>
      <c r="GC51" s="550">
        <v>0</v>
      </c>
      <c r="GD51" s="550">
        <v>0</v>
      </c>
      <c r="GE51" s="550">
        <v>0</v>
      </c>
      <c r="GF51" s="550">
        <v>0</v>
      </c>
      <c r="GG51" s="550">
        <v>0</v>
      </c>
      <c r="GH51" s="550">
        <v>0</v>
      </c>
      <c r="GI51" s="550">
        <v>0</v>
      </c>
      <c r="GJ51" s="550">
        <v>0</v>
      </c>
    </row>
    <row r="52" spans="1:192" s="548" customFormat="1" x14ac:dyDescent="0.25">
      <c r="A52" s="543"/>
      <c r="B52" s="543"/>
      <c r="C52" s="544"/>
      <c r="D52" s="545"/>
      <c r="E52" s="546"/>
      <c r="F52" s="546"/>
      <c r="G52" s="546"/>
      <c r="H52" s="546"/>
      <c r="I52" s="547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546"/>
      <c r="AI52" s="546"/>
      <c r="AJ52" s="546"/>
      <c r="AK52" s="546"/>
      <c r="AL52" s="546"/>
      <c r="AM52" s="546"/>
      <c r="AN52" s="546"/>
      <c r="AO52" s="546"/>
      <c r="AP52" s="546"/>
      <c r="AQ52" s="546"/>
      <c r="AR52" s="546"/>
      <c r="AS52" s="546"/>
      <c r="AT52" s="546"/>
      <c r="AU52" s="546"/>
      <c r="AV52" s="546"/>
      <c r="AW52" s="546"/>
      <c r="AX52" s="546"/>
      <c r="AY52" s="546"/>
      <c r="AZ52" s="546"/>
      <c r="BA52" s="546"/>
      <c r="BB52" s="546"/>
      <c r="BC52" s="546"/>
      <c r="BD52" s="546"/>
      <c r="BE52" s="546"/>
      <c r="BF52" s="546"/>
      <c r="BG52" s="546"/>
      <c r="BH52" s="546"/>
      <c r="BI52" s="546"/>
      <c r="BJ52" s="546"/>
      <c r="BK52" s="546"/>
      <c r="BL52" s="546"/>
      <c r="BM52" s="546"/>
      <c r="BN52" s="546"/>
      <c r="BO52" s="546"/>
      <c r="BP52" s="546"/>
      <c r="BQ52" s="546"/>
      <c r="BR52" s="546"/>
      <c r="BS52" s="546"/>
      <c r="BT52" s="546"/>
      <c r="BU52" s="546"/>
      <c r="BV52" s="546"/>
      <c r="BW52" s="546"/>
      <c r="BX52" s="546"/>
      <c r="BY52" s="546"/>
      <c r="BZ52" s="546"/>
      <c r="CA52" s="546"/>
      <c r="CB52" s="546"/>
      <c r="CC52" s="546"/>
      <c r="CD52" s="546"/>
      <c r="CE52" s="546"/>
      <c r="CF52" s="546"/>
      <c r="CG52" s="546"/>
      <c r="CH52" s="546"/>
      <c r="CI52" s="546"/>
      <c r="CJ52" s="546"/>
      <c r="CK52" s="546"/>
      <c r="CL52" s="546"/>
      <c r="CM52" s="546"/>
      <c r="CN52" s="546"/>
      <c r="CO52" s="546"/>
      <c r="CP52" s="546"/>
      <c r="CQ52" s="546"/>
      <c r="CR52" s="546"/>
      <c r="CS52" s="546"/>
      <c r="CT52" s="546"/>
      <c r="CU52" s="546"/>
      <c r="CV52" s="546"/>
      <c r="CW52" s="546"/>
      <c r="CX52" s="546"/>
      <c r="CY52" s="546"/>
      <c r="CZ52" s="546"/>
      <c r="DA52" s="546"/>
      <c r="DB52" s="546"/>
      <c r="DC52" s="546"/>
      <c r="DD52" s="546"/>
      <c r="DE52" s="546"/>
      <c r="DF52" s="546"/>
      <c r="DG52" s="546"/>
      <c r="DH52" s="546"/>
      <c r="DI52" s="546"/>
      <c r="DJ52" s="546"/>
      <c r="DK52" s="546"/>
      <c r="DL52" s="546"/>
      <c r="DM52" s="546"/>
      <c r="DN52" s="546"/>
      <c r="DO52" s="546"/>
      <c r="DP52" s="546"/>
      <c r="DQ52" s="546"/>
      <c r="DR52" s="546"/>
      <c r="DS52" s="546"/>
      <c r="DT52" s="546"/>
      <c r="DU52" s="546"/>
      <c r="DV52" s="546"/>
      <c r="DW52" s="546"/>
      <c r="DX52" s="546"/>
      <c r="DY52" s="546"/>
      <c r="DZ52" s="546"/>
      <c r="EA52" s="546"/>
      <c r="EB52" s="546"/>
      <c r="EC52" s="546"/>
      <c r="ED52" s="546"/>
      <c r="EE52" s="546"/>
      <c r="EF52" s="546"/>
      <c r="EG52" s="546"/>
      <c r="EH52" s="546"/>
      <c r="EI52" s="546"/>
      <c r="EJ52" s="546"/>
      <c r="EK52" s="546"/>
      <c r="EL52" s="546"/>
      <c r="EM52" s="546"/>
      <c r="EN52" s="546"/>
      <c r="EO52" s="546"/>
      <c r="EP52" s="546"/>
      <c r="EQ52" s="546"/>
      <c r="ER52" s="546"/>
      <c r="ES52" s="546"/>
      <c r="ET52" s="546"/>
      <c r="EU52" s="546"/>
      <c r="EV52" s="546"/>
      <c r="EW52" s="546"/>
      <c r="EX52" s="546"/>
      <c r="EY52" s="546"/>
      <c r="EZ52" s="546"/>
      <c r="FA52" s="546"/>
      <c r="FB52" s="546"/>
      <c r="FC52" s="546"/>
      <c r="FD52" s="546"/>
      <c r="FE52" s="546"/>
      <c r="FF52" s="546"/>
      <c r="FG52" s="546"/>
      <c r="FH52" s="546"/>
      <c r="FI52" s="546"/>
      <c r="FJ52" s="546"/>
      <c r="FK52" s="546"/>
      <c r="FL52" s="546"/>
      <c r="FM52" s="546"/>
      <c r="FN52" s="546"/>
      <c r="FO52" s="546"/>
      <c r="FP52" s="546"/>
      <c r="FQ52" s="546"/>
      <c r="FR52" s="546"/>
      <c r="FS52" s="546"/>
      <c r="FT52" s="546"/>
      <c r="FU52" s="546"/>
      <c r="FV52" s="546"/>
      <c r="FW52" s="546"/>
      <c r="FX52" s="546"/>
      <c r="FY52" s="546"/>
      <c r="FZ52" s="546"/>
      <c r="GA52" s="546"/>
      <c r="GB52" s="546"/>
      <c r="GC52" s="546"/>
      <c r="GD52" s="546"/>
      <c r="GE52" s="546"/>
      <c r="GF52" s="546"/>
      <c r="GG52" s="546"/>
      <c r="GH52" s="546"/>
      <c r="GI52" s="546"/>
      <c r="GJ52" s="546"/>
    </row>
    <row r="55" spans="1:192" x14ac:dyDescent="0.25">
      <c r="A55" s="15" t="s">
        <v>400</v>
      </c>
    </row>
    <row r="57" spans="1:192" x14ac:dyDescent="0.25">
      <c r="E57" s="644" t="str">
        <f xml:space="preserve"> InpC!E$211</f>
        <v>Tariff check precision adjustment</v>
      </c>
      <c r="F57" s="644">
        <f xml:space="preserve"> InpC!F$211</f>
        <v>1E-3</v>
      </c>
      <c r="G57" s="644" t="str">
        <f xml:space="preserve"> InpC!G$211</f>
        <v>factor</v>
      </c>
    </row>
    <row r="58" spans="1:192" s="533" customFormat="1" x14ac:dyDescent="0.25">
      <c r="A58" s="223"/>
      <c r="B58" s="223"/>
      <c r="C58" s="224"/>
      <c r="D58" s="225"/>
      <c r="E58" s="538"/>
      <c r="F58" s="226"/>
      <c r="G58" s="226"/>
      <c r="H58" s="226"/>
      <c r="I58" s="227"/>
      <c r="J58" s="226"/>
      <c r="K58" s="226"/>
      <c r="L58" s="226"/>
      <c r="M58" s="226"/>
      <c r="N58" s="226"/>
      <c r="O58" s="226"/>
      <c r="P58" s="226"/>
      <c r="Q58" s="226"/>
      <c r="R58" s="226"/>
      <c r="S58" s="226"/>
      <c r="T58" s="226"/>
      <c r="U58" s="226"/>
      <c r="V58" s="226"/>
      <c r="W58" s="226"/>
      <c r="X58" s="226"/>
      <c r="Y58" s="226"/>
      <c r="Z58" s="226"/>
      <c r="AA58" s="226"/>
      <c r="AB58" s="226"/>
      <c r="AC58" s="226"/>
      <c r="AD58" s="226"/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6"/>
      <c r="AP58" s="226"/>
      <c r="AQ58" s="226"/>
      <c r="AR58" s="226"/>
      <c r="AS58" s="226"/>
      <c r="AT58" s="226"/>
      <c r="AU58" s="226"/>
      <c r="AV58" s="226"/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26"/>
      <c r="CB58" s="226"/>
      <c r="CC58" s="226"/>
      <c r="CD58" s="226"/>
      <c r="CE58" s="226"/>
      <c r="CF58" s="226"/>
      <c r="CG58" s="226"/>
      <c r="CH58" s="226"/>
      <c r="CI58" s="226"/>
      <c r="CJ58" s="226"/>
      <c r="CK58" s="226"/>
      <c r="CL58" s="226"/>
      <c r="CM58" s="226"/>
      <c r="CN58" s="226"/>
      <c r="CO58" s="226"/>
      <c r="CP58" s="226"/>
      <c r="CQ58" s="226"/>
      <c r="CR58" s="226"/>
      <c r="CS58" s="226"/>
      <c r="CT58" s="226"/>
      <c r="CU58" s="226"/>
      <c r="CV58" s="226"/>
      <c r="CW58" s="226"/>
      <c r="CX58" s="226"/>
      <c r="CY58" s="226"/>
      <c r="CZ58" s="226"/>
      <c r="DA58" s="226"/>
      <c r="DB58" s="226"/>
      <c r="DC58" s="226"/>
      <c r="DD58" s="226"/>
      <c r="DE58" s="226"/>
      <c r="DF58" s="226"/>
      <c r="DG58" s="226"/>
      <c r="DH58" s="226"/>
      <c r="DI58" s="226"/>
      <c r="DJ58" s="226"/>
      <c r="DK58" s="226"/>
      <c r="DL58" s="226"/>
      <c r="DM58" s="226"/>
      <c r="DN58" s="226"/>
      <c r="DO58" s="226"/>
      <c r="DP58" s="226"/>
      <c r="DQ58" s="226"/>
      <c r="DR58" s="226"/>
      <c r="DS58" s="226"/>
      <c r="DT58" s="226"/>
      <c r="DU58" s="226"/>
      <c r="DV58" s="226"/>
      <c r="DW58" s="226"/>
      <c r="DX58" s="226"/>
      <c r="DY58" s="226"/>
      <c r="DZ58" s="226"/>
      <c r="EA58" s="226"/>
      <c r="EB58" s="226"/>
      <c r="EC58" s="226"/>
      <c r="ED58" s="226"/>
      <c r="EE58" s="226"/>
      <c r="EF58" s="226"/>
      <c r="EG58" s="226"/>
      <c r="EH58" s="226"/>
      <c r="EI58" s="226"/>
      <c r="EJ58" s="226"/>
      <c r="EK58" s="226"/>
      <c r="EL58" s="226"/>
      <c r="EM58" s="226"/>
      <c r="EN58" s="226"/>
      <c r="EO58" s="226"/>
      <c r="EP58" s="226"/>
      <c r="EQ58" s="226"/>
      <c r="ER58" s="226"/>
      <c r="ES58" s="226"/>
      <c r="ET58" s="226"/>
      <c r="EU58" s="226"/>
      <c r="EV58" s="226"/>
      <c r="EW58" s="226"/>
      <c r="EX58" s="226"/>
      <c r="EY58" s="226"/>
      <c r="EZ58" s="226"/>
      <c r="FA58" s="226"/>
      <c r="FB58" s="226"/>
      <c r="FC58" s="226"/>
      <c r="FD58" s="226"/>
      <c r="FE58" s="226"/>
      <c r="FF58" s="226"/>
      <c r="FG58" s="226"/>
      <c r="FH58" s="226"/>
      <c r="FI58" s="226"/>
      <c r="FJ58" s="226"/>
      <c r="FK58" s="226"/>
      <c r="FL58" s="226"/>
      <c r="FM58" s="226"/>
      <c r="FN58" s="226"/>
      <c r="FO58" s="226"/>
      <c r="FP58" s="226"/>
      <c r="FQ58" s="226"/>
      <c r="FR58" s="226"/>
      <c r="FS58" s="226"/>
      <c r="FT58" s="226"/>
      <c r="FU58" s="226"/>
      <c r="FV58" s="226"/>
      <c r="FW58" s="226"/>
      <c r="FX58" s="226"/>
      <c r="FY58" s="226"/>
      <c r="FZ58" s="226"/>
      <c r="GA58" s="226"/>
      <c r="GB58" s="226"/>
      <c r="GC58" s="226"/>
      <c r="GD58" s="226"/>
      <c r="GE58" s="226"/>
      <c r="GF58" s="226"/>
      <c r="GG58" s="226"/>
      <c r="GH58" s="226"/>
      <c r="GI58" s="226"/>
      <c r="GJ58" s="226"/>
    </row>
    <row r="59" spans="1:192" s="529" customFormat="1" x14ac:dyDescent="0.25">
      <c r="A59" s="15"/>
      <c r="B59" s="15"/>
      <c r="C59" s="21"/>
      <c r="D59" s="48"/>
      <c r="E59" s="541" t="s">
        <v>445</v>
      </c>
      <c r="F59" s="468">
        <f xml:space="preserve"> IF(J59 &gt; CHK_TOL* $F$57, 1, 0)</f>
        <v>0</v>
      </c>
      <c r="G59" s="221" t="s">
        <v>20</v>
      </c>
      <c r="H59" s="221"/>
      <c r="I59" s="38"/>
      <c r="J59" s="551">
        <f xml:space="preserve"> ABS(J24 - J41)</f>
        <v>6.0255692102550995E-10</v>
      </c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/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  <c r="AU59" s="221"/>
      <c r="AV59" s="221"/>
      <c r="AW59" s="221"/>
      <c r="AX59" s="221"/>
      <c r="AY59" s="221"/>
      <c r="AZ59" s="221"/>
      <c r="BA59" s="221"/>
      <c r="BB59" s="221"/>
      <c r="BC59" s="221"/>
      <c r="BD59" s="221"/>
      <c r="BE59" s="221"/>
      <c r="BF59" s="221"/>
      <c r="BG59" s="221"/>
      <c r="BH59" s="221"/>
      <c r="BI59" s="221"/>
      <c r="BJ59" s="221"/>
      <c r="BK59" s="221"/>
      <c r="BL59" s="221"/>
      <c r="BM59" s="221"/>
      <c r="BN59" s="221"/>
      <c r="BO59" s="221"/>
      <c r="BP59" s="221"/>
      <c r="BQ59" s="221"/>
      <c r="BR59" s="221"/>
      <c r="BS59" s="221"/>
      <c r="BT59" s="221"/>
      <c r="BU59" s="221"/>
      <c r="BV59" s="221"/>
      <c r="BW59" s="221"/>
      <c r="BX59" s="221"/>
      <c r="BY59" s="221"/>
      <c r="BZ59" s="221"/>
      <c r="CA59" s="221"/>
      <c r="CB59" s="221"/>
      <c r="CC59" s="221"/>
      <c r="CD59" s="221"/>
      <c r="CE59" s="221"/>
      <c r="CF59" s="221"/>
      <c r="CG59" s="221"/>
      <c r="CH59" s="221"/>
      <c r="CI59" s="221"/>
      <c r="CJ59" s="221"/>
      <c r="CK59" s="221"/>
      <c r="CL59" s="221"/>
      <c r="CM59" s="221"/>
      <c r="CN59" s="221"/>
      <c r="CO59" s="221"/>
      <c r="CP59" s="221"/>
      <c r="CQ59" s="221"/>
      <c r="CR59" s="221"/>
      <c r="CS59" s="221"/>
      <c r="CT59" s="221"/>
      <c r="CU59" s="221"/>
      <c r="CV59" s="221"/>
      <c r="CW59" s="221"/>
      <c r="CX59" s="221"/>
      <c r="CY59" s="221"/>
      <c r="CZ59" s="221"/>
      <c r="DA59" s="221"/>
      <c r="DB59" s="221"/>
      <c r="DC59" s="221"/>
      <c r="DD59" s="221"/>
      <c r="DE59" s="221"/>
      <c r="DF59" s="221"/>
      <c r="DG59" s="221"/>
      <c r="DH59" s="221"/>
      <c r="DI59" s="221"/>
      <c r="DJ59" s="221"/>
      <c r="DK59" s="221"/>
      <c r="DL59" s="221"/>
      <c r="DM59" s="221"/>
      <c r="DN59" s="221"/>
      <c r="DO59" s="221"/>
      <c r="DP59" s="221"/>
      <c r="DQ59" s="221"/>
      <c r="DR59" s="221"/>
      <c r="DS59" s="221"/>
      <c r="DT59" s="221"/>
      <c r="DU59" s="221"/>
      <c r="DV59" s="221"/>
      <c r="DW59" s="221"/>
      <c r="DX59" s="221"/>
      <c r="DY59" s="221"/>
      <c r="DZ59" s="221"/>
      <c r="EA59" s="221"/>
      <c r="EB59" s="221"/>
      <c r="EC59" s="221"/>
      <c r="ED59" s="221"/>
      <c r="EE59" s="221"/>
      <c r="EF59" s="221"/>
      <c r="EG59" s="221"/>
      <c r="EH59" s="221"/>
      <c r="EI59" s="221"/>
      <c r="EJ59" s="221"/>
      <c r="EK59" s="221"/>
      <c r="EL59" s="221"/>
      <c r="EM59" s="221"/>
      <c r="EN59" s="221"/>
      <c r="EO59" s="221"/>
      <c r="EP59" s="221"/>
      <c r="EQ59" s="221"/>
      <c r="ER59" s="221"/>
      <c r="ES59" s="221"/>
      <c r="ET59" s="221"/>
      <c r="EU59" s="221"/>
      <c r="EV59" s="221"/>
      <c r="EW59" s="221"/>
      <c r="EX59" s="221"/>
      <c r="EY59" s="221"/>
      <c r="EZ59" s="221"/>
      <c r="FA59" s="221"/>
      <c r="FB59" s="221"/>
      <c r="FC59" s="221"/>
      <c r="FD59" s="221"/>
      <c r="FE59" s="221"/>
      <c r="FF59" s="221"/>
      <c r="FG59" s="221"/>
      <c r="FH59" s="221"/>
      <c r="FI59" s="221"/>
      <c r="FJ59" s="221"/>
      <c r="FK59" s="221"/>
      <c r="FL59" s="221"/>
      <c r="FM59" s="221"/>
      <c r="FN59" s="221"/>
      <c r="FO59" s="221"/>
      <c r="FP59" s="221"/>
      <c r="FQ59" s="221"/>
      <c r="FR59" s="221"/>
      <c r="FS59" s="221"/>
      <c r="FT59" s="221"/>
      <c r="FU59" s="221"/>
      <c r="FV59" s="221"/>
      <c r="FW59" s="221"/>
      <c r="FX59" s="221"/>
      <c r="FY59" s="221"/>
      <c r="FZ59" s="221"/>
      <c r="GA59" s="221"/>
      <c r="GB59" s="221"/>
      <c r="GC59" s="221"/>
      <c r="GD59" s="221"/>
      <c r="GE59" s="221"/>
      <c r="GF59" s="221"/>
      <c r="GG59" s="221"/>
      <c r="GH59" s="221"/>
      <c r="GI59" s="221"/>
      <c r="GJ59" s="221"/>
    </row>
    <row r="60" spans="1:192" s="529" customFormat="1" x14ac:dyDescent="0.25">
      <c r="A60" s="15"/>
      <c r="B60" s="15"/>
      <c r="C60" s="21"/>
      <c r="D60" s="48"/>
      <c r="E60" s="541" t="s">
        <v>591</v>
      </c>
      <c r="F60" s="468">
        <f xml:space="preserve"> IF(J60 &gt; CHK_TOL, 1, 0)</f>
        <v>0</v>
      </c>
      <c r="G60" s="221" t="s">
        <v>20</v>
      </c>
      <c r="H60" s="221"/>
      <c r="I60" s="38"/>
      <c r="J60" s="286">
        <f xml:space="preserve"> ABS(J25 - J42)</f>
        <v>6.9228266744175926E-2</v>
      </c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  <c r="AU60" s="221"/>
      <c r="AV60" s="221"/>
      <c r="AW60" s="221"/>
      <c r="AX60" s="221"/>
      <c r="AY60" s="221"/>
      <c r="AZ60" s="221"/>
      <c r="BA60" s="221"/>
      <c r="BB60" s="221"/>
      <c r="BC60" s="221"/>
      <c r="BD60" s="221"/>
      <c r="BE60" s="221"/>
      <c r="BF60" s="221"/>
      <c r="BG60" s="221"/>
      <c r="BH60" s="221"/>
      <c r="BI60" s="221"/>
      <c r="BJ60" s="221"/>
      <c r="BK60" s="221"/>
      <c r="BL60" s="221"/>
      <c r="BM60" s="221"/>
      <c r="BN60" s="221"/>
      <c r="BO60" s="221"/>
      <c r="BP60" s="221"/>
      <c r="BQ60" s="221"/>
      <c r="BR60" s="221"/>
      <c r="BS60" s="221"/>
      <c r="BT60" s="221"/>
      <c r="BU60" s="221"/>
      <c r="BV60" s="221"/>
      <c r="BW60" s="221"/>
      <c r="BX60" s="221"/>
      <c r="BY60" s="221"/>
      <c r="BZ60" s="221"/>
      <c r="CA60" s="221"/>
      <c r="CB60" s="221"/>
      <c r="CC60" s="221"/>
      <c r="CD60" s="221"/>
      <c r="CE60" s="221"/>
      <c r="CF60" s="221"/>
      <c r="CG60" s="221"/>
      <c r="CH60" s="221"/>
      <c r="CI60" s="221"/>
      <c r="CJ60" s="221"/>
      <c r="CK60" s="221"/>
      <c r="CL60" s="221"/>
      <c r="CM60" s="221"/>
      <c r="CN60" s="221"/>
      <c r="CO60" s="221"/>
      <c r="CP60" s="221"/>
      <c r="CQ60" s="221"/>
      <c r="CR60" s="221"/>
      <c r="CS60" s="221"/>
      <c r="CT60" s="221"/>
      <c r="CU60" s="221"/>
      <c r="CV60" s="221"/>
      <c r="CW60" s="221"/>
      <c r="CX60" s="221"/>
      <c r="CY60" s="221"/>
      <c r="CZ60" s="221"/>
      <c r="DA60" s="221"/>
      <c r="DB60" s="221"/>
      <c r="DC60" s="221"/>
      <c r="DD60" s="221"/>
      <c r="DE60" s="221"/>
      <c r="DF60" s="221"/>
      <c r="DG60" s="221"/>
      <c r="DH60" s="221"/>
      <c r="DI60" s="221"/>
      <c r="DJ60" s="221"/>
      <c r="DK60" s="221"/>
      <c r="DL60" s="221"/>
      <c r="DM60" s="221"/>
      <c r="DN60" s="221"/>
      <c r="DO60" s="221"/>
      <c r="DP60" s="221"/>
      <c r="DQ60" s="221"/>
      <c r="DR60" s="221"/>
      <c r="DS60" s="221"/>
      <c r="DT60" s="221"/>
      <c r="DU60" s="221"/>
      <c r="DV60" s="221"/>
      <c r="DW60" s="221"/>
      <c r="DX60" s="221"/>
      <c r="DY60" s="221"/>
      <c r="DZ60" s="221"/>
      <c r="EA60" s="221"/>
      <c r="EB60" s="221"/>
      <c r="EC60" s="221"/>
      <c r="ED60" s="221"/>
      <c r="EE60" s="221"/>
      <c r="EF60" s="221"/>
      <c r="EG60" s="221"/>
      <c r="EH60" s="221"/>
      <c r="EI60" s="221"/>
      <c r="EJ60" s="221"/>
      <c r="EK60" s="221"/>
      <c r="EL60" s="221"/>
      <c r="EM60" s="221"/>
      <c r="EN60" s="221"/>
      <c r="EO60" s="221"/>
      <c r="EP60" s="221"/>
      <c r="EQ60" s="221"/>
      <c r="ER60" s="221"/>
      <c r="ES60" s="221"/>
      <c r="ET60" s="221"/>
      <c r="EU60" s="221"/>
      <c r="EV60" s="221"/>
      <c r="EW60" s="221"/>
      <c r="EX60" s="221"/>
      <c r="EY60" s="221"/>
      <c r="EZ60" s="221"/>
      <c r="FA60" s="221"/>
      <c r="FB60" s="221"/>
      <c r="FC60" s="221"/>
      <c r="FD60" s="221"/>
      <c r="FE60" s="221"/>
      <c r="FF60" s="221"/>
      <c r="FG60" s="221"/>
      <c r="FH60" s="221"/>
      <c r="FI60" s="221"/>
      <c r="FJ60" s="221"/>
      <c r="FK60" s="221"/>
      <c r="FL60" s="221"/>
      <c r="FM60" s="221"/>
      <c r="FN60" s="221"/>
      <c r="FO60" s="221"/>
      <c r="FP60" s="221"/>
      <c r="FQ60" s="221"/>
      <c r="FR60" s="221"/>
      <c r="FS60" s="221"/>
      <c r="FT60" s="221"/>
      <c r="FU60" s="221"/>
      <c r="FV60" s="221"/>
      <c r="FW60" s="221"/>
      <c r="FX60" s="221"/>
      <c r="FY60" s="221"/>
      <c r="FZ60" s="221"/>
      <c r="GA60" s="221"/>
      <c r="GB60" s="221"/>
      <c r="GC60" s="221"/>
      <c r="GD60" s="221"/>
      <c r="GE60" s="221"/>
      <c r="GF60" s="221"/>
      <c r="GG60" s="221"/>
      <c r="GH60" s="221"/>
      <c r="GI60" s="221"/>
      <c r="GJ60" s="221"/>
    </row>
    <row r="61" spans="1:192" s="529" customFormat="1" x14ac:dyDescent="0.25">
      <c r="A61" s="15"/>
      <c r="B61" s="15"/>
      <c r="C61" s="21"/>
      <c r="D61" s="48"/>
      <c r="E61" s="541" t="s">
        <v>592</v>
      </c>
      <c r="F61" s="468">
        <f xml:space="preserve"> IF(J61 &gt; CHK_TOL, 1, 0)</f>
        <v>0</v>
      </c>
      <c r="G61" s="221" t="s">
        <v>20</v>
      </c>
      <c r="H61" s="221"/>
      <c r="I61" s="38"/>
      <c r="J61" s="551">
        <f xml:space="preserve"> ABS(J26 - J43)</f>
        <v>1.4183039602357894E-2</v>
      </c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21"/>
      <c r="X61" s="221"/>
      <c r="Y61" s="221"/>
      <c r="Z61" s="221"/>
      <c r="AA61" s="221"/>
      <c r="AB61" s="221"/>
      <c r="AC61" s="221"/>
      <c r="AD61" s="221"/>
      <c r="AE61" s="221"/>
      <c r="AF61" s="221"/>
      <c r="AG61" s="221"/>
      <c r="AH61" s="221"/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  <c r="AU61" s="221"/>
      <c r="AV61" s="221"/>
      <c r="AW61" s="221"/>
      <c r="AX61" s="221"/>
      <c r="AY61" s="221"/>
      <c r="AZ61" s="221"/>
      <c r="BA61" s="221"/>
      <c r="BB61" s="221"/>
      <c r="BC61" s="221"/>
      <c r="BD61" s="221"/>
      <c r="BE61" s="221"/>
      <c r="BF61" s="221"/>
      <c r="BG61" s="221"/>
      <c r="BH61" s="221"/>
      <c r="BI61" s="221"/>
      <c r="BJ61" s="221"/>
      <c r="BK61" s="221"/>
      <c r="BL61" s="221"/>
      <c r="BM61" s="221"/>
      <c r="BN61" s="221"/>
      <c r="BO61" s="221"/>
      <c r="BP61" s="221"/>
      <c r="BQ61" s="221"/>
      <c r="BR61" s="221"/>
      <c r="BS61" s="221"/>
      <c r="BT61" s="221"/>
      <c r="BU61" s="221"/>
      <c r="BV61" s="221"/>
      <c r="BW61" s="221"/>
      <c r="BX61" s="221"/>
      <c r="BY61" s="221"/>
      <c r="BZ61" s="221"/>
      <c r="CA61" s="221"/>
      <c r="CB61" s="221"/>
      <c r="CC61" s="221"/>
      <c r="CD61" s="221"/>
      <c r="CE61" s="221"/>
      <c r="CF61" s="221"/>
      <c r="CG61" s="221"/>
      <c r="CH61" s="221"/>
      <c r="CI61" s="221"/>
      <c r="CJ61" s="221"/>
      <c r="CK61" s="221"/>
      <c r="CL61" s="221"/>
      <c r="CM61" s="221"/>
      <c r="CN61" s="221"/>
      <c r="CO61" s="221"/>
      <c r="CP61" s="221"/>
      <c r="CQ61" s="221"/>
      <c r="CR61" s="221"/>
      <c r="CS61" s="221"/>
      <c r="CT61" s="221"/>
      <c r="CU61" s="221"/>
      <c r="CV61" s="221"/>
      <c r="CW61" s="221"/>
      <c r="CX61" s="221"/>
      <c r="CY61" s="221"/>
      <c r="CZ61" s="221"/>
      <c r="DA61" s="221"/>
      <c r="DB61" s="221"/>
      <c r="DC61" s="221"/>
      <c r="DD61" s="221"/>
      <c r="DE61" s="221"/>
      <c r="DF61" s="221"/>
      <c r="DG61" s="221"/>
      <c r="DH61" s="221"/>
      <c r="DI61" s="221"/>
      <c r="DJ61" s="221"/>
      <c r="DK61" s="221"/>
      <c r="DL61" s="221"/>
      <c r="DM61" s="221"/>
      <c r="DN61" s="221"/>
      <c r="DO61" s="221"/>
      <c r="DP61" s="221"/>
      <c r="DQ61" s="221"/>
      <c r="DR61" s="221"/>
      <c r="DS61" s="221"/>
      <c r="DT61" s="221"/>
      <c r="DU61" s="221"/>
      <c r="DV61" s="221"/>
      <c r="DW61" s="221"/>
      <c r="DX61" s="221"/>
      <c r="DY61" s="221"/>
      <c r="DZ61" s="221"/>
      <c r="EA61" s="221"/>
      <c r="EB61" s="221"/>
      <c r="EC61" s="221"/>
      <c r="ED61" s="221"/>
      <c r="EE61" s="221"/>
      <c r="EF61" s="221"/>
      <c r="EG61" s="221"/>
      <c r="EH61" s="221"/>
      <c r="EI61" s="221"/>
      <c r="EJ61" s="221"/>
      <c r="EK61" s="221"/>
      <c r="EL61" s="221"/>
      <c r="EM61" s="221"/>
      <c r="EN61" s="221"/>
      <c r="EO61" s="221"/>
      <c r="EP61" s="221"/>
      <c r="EQ61" s="221"/>
      <c r="ER61" s="221"/>
      <c r="ES61" s="221"/>
      <c r="ET61" s="221"/>
      <c r="EU61" s="221"/>
      <c r="EV61" s="221"/>
      <c r="EW61" s="221"/>
      <c r="EX61" s="221"/>
      <c r="EY61" s="221"/>
      <c r="EZ61" s="221"/>
      <c r="FA61" s="221"/>
      <c r="FB61" s="221"/>
      <c r="FC61" s="221"/>
      <c r="FD61" s="221"/>
      <c r="FE61" s="221"/>
      <c r="FF61" s="221"/>
      <c r="FG61" s="221"/>
      <c r="FH61" s="221"/>
      <c r="FI61" s="221"/>
      <c r="FJ61" s="221"/>
      <c r="FK61" s="221"/>
      <c r="FL61" s="221"/>
      <c r="FM61" s="221"/>
      <c r="FN61" s="221"/>
      <c r="FO61" s="221"/>
      <c r="FP61" s="221"/>
      <c r="FQ61" s="221"/>
      <c r="FR61" s="221"/>
      <c r="FS61" s="221"/>
      <c r="FT61" s="221"/>
      <c r="FU61" s="221"/>
      <c r="FV61" s="221"/>
      <c r="FW61" s="221"/>
      <c r="FX61" s="221"/>
      <c r="FY61" s="221"/>
      <c r="FZ61" s="221"/>
      <c r="GA61" s="221"/>
      <c r="GB61" s="221"/>
      <c r="GC61" s="221"/>
      <c r="GD61" s="221"/>
      <c r="GE61" s="221"/>
      <c r="GF61" s="221"/>
      <c r="GG61" s="221"/>
      <c r="GH61" s="221"/>
      <c r="GI61" s="221"/>
      <c r="GJ61" s="221"/>
    </row>
    <row r="62" spans="1:192" s="529" customFormat="1" x14ac:dyDescent="0.25">
      <c r="A62" s="15"/>
      <c r="B62" s="15"/>
      <c r="C62" s="21"/>
      <c r="D62" s="48"/>
      <c r="E62" s="541" t="s">
        <v>405</v>
      </c>
      <c r="F62" s="468">
        <f xml:space="preserve"> IF( MAX(J62:GJ62) &gt; CHK_TOL, 1, 0)</f>
        <v>0</v>
      </c>
      <c r="G62" s="221" t="s">
        <v>20</v>
      </c>
      <c r="H62" s="221"/>
      <c r="I62" s="38"/>
      <c r="J62" s="551">
        <f t="shared" ref="J62:AO62" si="1" xml:space="preserve"> ABS(J30 - J47)</f>
        <v>0</v>
      </c>
      <c r="K62" s="551">
        <f t="shared" si="1"/>
        <v>0</v>
      </c>
      <c r="L62" s="551">
        <f t="shared" si="1"/>
        <v>0</v>
      </c>
      <c r="M62" s="551">
        <f t="shared" si="1"/>
        <v>0</v>
      </c>
      <c r="N62" s="551">
        <f t="shared" si="1"/>
        <v>0</v>
      </c>
      <c r="O62" s="551">
        <f t="shared" si="1"/>
        <v>0</v>
      </c>
      <c r="P62" s="551">
        <f t="shared" si="1"/>
        <v>0</v>
      </c>
      <c r="Q62" s="551">
        <f t="shared" si="1"/>
        <v>0</v>
      </c>
      <c r="R62" s="551">
        <f t="shared" si="1"/>
        <v>0</v>
      </c>
      <c r="S62" s="551">
        <f t="shared" si="1"/>
        <v>0</v>
      </c>
      <c r="T62" s="551">
        <f t="shared" si="1"/>
        <v>0</v>
      </c>
      <c r="U62" s="551">
        <f t="shared" si="1"/>
        <v>0</v>
      </c>
      <c r="V62" s="551">
        <f t="shared" si="1"/>
        <v>0</v>
      </c>
      <c r="W62" s="551">
        <f t="shared" si="1"/>
        <v>0</v>
      </c>
      <c r="X62" s="551">
        <f t="shared" si="1"/>
        <v>0</v>
      </c>
      <c r="Y62" s="551">
        <f t="shared" si="1"/>
        <v>0</v>
      </c>
      <c r="Z62" s="551">
        <f t="shared" si="1"/>
        <v>1.3642420526593924E-10</v>
      </c>
      <c r="AA62" s="551">
        <f t="shared" si="1"/>
        <v>1.3642420526593924E-10</v>
      </c>
      <c r="AB62" s="551">
        <f t="shared" si="1"/>
        <v>1.3642420526593924E-10</v>
      </c>
      <c r="AC62" s="551">
        <f t="shared" si="1"/>
        <v>1.3642420526593924E-10</v>
      </c>
      <c r="AD62" s="551">
        <f t="shared" si="1"/>
        <v>1.3131886589690112E-5</v>
      </c>
      <c r="AE62" s="551">
        <f t="shared" si="1"/>
        <v>6.9508741944446228E-5</v>
      </c>
      <c r="AF62" s="551">
        <f t="shared" si="1"/>
        <v>1.5395804621221032E-4</v>
      </c>
      <c r="AG62" s="551">
        <f t="shared" si="1"/>
        <v>1.5729451297374908E-4</v>
      </c>
      <c r="AH62" s="551">
        <f t="shared" si="1"/>
        <v>1.5808890020707622E-4</v>
      </c>
      <c r="AI62" s="551">
        <f t="shared" si="1"/>
        <v>1.4049247147340793E-4</v>
      </c>
      <c r="AJ62" s="551">
        <f t="shared" si="1"/>
        <v>1.5940239063638728E-4</v>
      </c>
      <c r="AK62" s="551">
        <f t="shared" si="1"/>
        <v>1.5384818652819376E-4</v>
      </c>
      <c r="AL62" s="551">
        <f t="shared" si="1"/>
        <v>1.6051043894549366E-4</v>
      </c>
      <c r="AM62" s="551">
        <f t="shared" si="1"/>
        <v>1.54777844727505E-4</v>
      </c>
      <c r="AN62" s="551">
        <f t="shared" si="1"/>
        <v>1.613379099580925E-4</v>
      </c>
      <c r="AO62" s="551">
        <f t="shared" si="1"/>
        <v>1.6164782573468983E-4</v>
      </c>
      <c r="AP62" s="551">
        <f t="shared" ref="AP62:BU62" si="2" xml:space="preserve"> ABS(AP30 - AP47)</f>
        <v>1.5565298235742375E-4</v>
      </c>
      <c r="AQ62" s="551">
        <f t="shared" si="2"/>
        <v>1.620239345356822E-4</v>
      </c>
      <c r="AR62" s="551">
        <f t="shared" si="2"/>
        <v>1.5586065092065837E-4</v>
      </c>
      <c r="AS62" s="551">
        <f t="shared" si="2"/>
        <v>1.6208209672186058E-4</v>
      </c>
      <c r="AT62" s="551">
        <f t="shared" si="2"/>
        <v>1.60917721586884E-4</v>
      </c>
      <c r="AU62" s="551">
        <f t="shared" si="2"/>
        <v>1.486930104874773E-4</v>
      </c>
      <c r="AV62" s="551">
        <f t="shared" si="2"/>
        <v>1.6120298823807389E-4</v>
      </c>
      <c r="AW62" s="551">
        <f t="shared" si="2"/>
        <v>1.5503492431889754E-4</v>
      </c>
      <c r="AX62" s="551">
        <f t="shared" si="2"/>
        <v>1.6121145199576858E-4</v>
      </c>
      <c r="AY62" s="551">
        <f t="shared" si="2"/>
        <v>3.9244021281774621E-3</v>
      </c>
      <c r="AZ62" s="551">
        <f t="shared" si="2"/>
        <v>0</v>
      </c>
      <c r="BA62" s="551">
        <f t="shared" si="2"/>
        <v>0</v>
      </c>
      <c r="BB62" s="551">
        <f t="shared" si="2"/>
        <v>0</v>
      </c>
      <c r="BC62" s="551">
        <f t="shared" si="2"/>
        <v>0</v>
      </c>
      <c r="BD62" s="551">
        <f t="shared" si="2"/>
        <v>0</v>
      </c>
      <c r="BE62" s="551">
        <f t="shared" si="2"/>
        <v>0</v>
      </c>
      <c r="BF62" s="551">
        <f t="shared" si="2"/>
        <v>0</v>
      </c>
      <c r="BG62" s="551">
        <f t="shared" si="2"/>
        <v>0</v>
      </c>
      <c r="BH62" s="551">
        <f t="shared" si="2"/>
        <v>0</v>
      </c>
      <c r="BI62" s="551">
        <f t="shared" si="2"/>
        <v>0</v>
      </c>
      <c r="BJ62" s="551">
        <f t="shared" si="2"/>
        <v>0</v>
      </c>
      <c r="BK62" s="551">
        <f t="shared" si="2"/>
        <v>0</v>
      </c>
      <c r="BL62" s="551">
        <f t="shared" si="2"/>
        <v>0</v>
      </c>
      <c r="BM62" s="551">
        <f t="shared" si="2"/>
        <v>0</v>
      </c>
      <c r="BN62" s="551">
        <f t="shared" si="2"/>
        <v>0</v>
      </c>
      <c r="BO62" s="551">
        <f t="shared" si="2"/>
        <v>0</v>
      </c>
      <c r="BP62" s="551">
        <f t="shared" si="2"/>
        <v>0</v>
      </c>
      <c r="BQ62" s="551">
        <f t="shared" si="2"/>
        <v>0</v>
      </c>
      <c r="BR62" s="551">
        <f t="shared" si="2"/>
        <v>0</v>
      </c>
      <c r="BS62" s="551">
        <f t="shared" si="2"/>
        <v>0</v>
      </c>
      <c r="BT62" s="551">
        <f t="shared" si="2"/>
        <v>0</v>
      </c>
      <c r="BU62" s="551">
        <f t="shared" si="2"/>
        <v>0</v>
      </c>
      <c r="BV62" s="551">
        <f t="shared" ref="BV62:DA62" si="3" xml:space="preserve"> ABS(BV30 - BV47)</f>
        <v>0</v>
      </c>
      <c r="BW62" s="551">
        <f t="shared" si="3"/>
        <v>0</v>
      </c>
      <c r="BX62" s="551">
        <f t="shared" si="3"/>
        <v>0</v>
      </c>
      <c r="BY62" s="551">
        <f t="shared" si="3"/>
        <v>0</v>
      </c>
      <c r="BZ62" s="551">
        <f t="shared" si="3"/>
        <v>0</v>
      </c>
      <c r="CA62" s="551">
        <f t="shared" si="3"/>
        <v>0</v>
      </c>
      <c r="CB62" s="551">
        <f t="shared" si="3"/>
        <v>0</v>
      </c>
      <c r="CC62" s="551">
        <f t="shared" si="3"/>
        <v>0</v>
      </c>
      <c r="CD62" s="551">
        <f t="shared" si="3"/>
        <v>0</v>
      </c>
      <c r="CE62" s="551">
        <f t="shared" si="3"/>
        <v>0</v>
      </c>
      <c r="CF62" s="551">
        <f t="shared" si="3"/>
        <v>0</v>
      </c>
      <c r="CG62" s="551">
        <f t="shared" si="3"/>
        <v>0</v>
      </c>
      <c r="CH62" s="551">
        <f t="shared" si="3"/>
        <v>0</v>
      </c>
      <c r="CI62" s="551">
        <f t="shared" si="3"/>
        <v>0</v>
      </c>
      <c r="CJ62" s="551">
        <f t="shared" si="3"/>
        <v>0</v>
      </c>
      <c r="CK62" s="551">
        <f t="shared" si="3"/>
        <v>0</v>
      </c>
      <c r="CL62" s="551">
        <f t="shared" si="3"/>
        <v>0</v>
      </c>
      <c r="CM62" s="551">
        <f t="shared" si="3"/>
        <v>0</v>
      </c>
      <c r="CN62" s="551">
        <f t="shared" si="3"/>
        <v>0</v>
      </c>
      <c r="CO62" s="551">
        <f t="shared" si="3"/>
        <v>0</v>
      </c>
      <c r="CP62" s="551">
        <f t="shared" si="3"/>
        <v>0</v>
      </c>
      <c r="CQ62" s="551">
        <f t="shared" si="3"/>
        <v>0</v>
      </c>
      <c r="CR62" s="551">
        <f t="shared" si="3"/>
        <v>0</v>
      </c>
      <c r="CS62" s="551">
        <f t="shared" si="3"/>
        <v>0</v>
      </c>
      <c r="CT62" s="551">
        <f t="shared" si="3"/>
        <v>0</v>
      </c>
      <c r="CU62" s="551">
        <f t="shared" si="3"/>
        <v>0</v>
      </c>
      <c r="CV62" s="551">
        <f t="shared" si="3"/>
        <v>0</v>
      </c>
      <c r="CW62" s="551">
        <f t="shared" si="3"/>
        <v>0</v>
      </c>
      <c r="CX62" s="551">
        <f t="shared" si="3"/>
        <v>0</v>
      </c>
      <c r="CY62" s="551">
        <f t="shared" si="3"/>
        <v>0</v>
      </c>
      <c r="CZ62" s="551">
        <f t="shared" si="3"/>
        <v>0</v>
      </c>
      <c r="DA62" s="551">
        <f t="shared" si="3"/>
        <v>0</v>
      </c>
      <c r="DB62" s="551">
        <f t="shared" ref="DB62:EG62" si="4" xml:space="preserve"> ABS(DB30 - DB47)</f>
        <v>0</v>
      </c>
      <c r="DC62" s="551">
        <f t="shared" si="4"/>
        <v>0</v>
      </c>
      <c r="DD62" s="551">
        <f t="shared" si="4"/>
        <v>0</v>
      </c>
      <c r="DE62" s="551">
        <f t="shared" si="4"/>
        <v>0</v>
      </c>
      <c r="DF62" s="551">
        <f t="shared" si="4"/>
        <v>0</v>
      </c>
      <c r="DG62" s="551">
        <f t="shared" si="4"/>
        <v>0</v>
      </c>
      <c r="DH62" s="551">
        <f t="shared" si="4"/>
        <v>0</v>
      </c>
      <c r="DI62" s="551">
        <f t="shared" si="4"/>
        <v>0</v>
      </c>
      <c r="DJ62" s="551">
        <f t="shared" si="4"/>
        <v>0</v>
      </c>
      <c r="DK62" s="551">
        <f t="shared" si="4"/>
        <v>0</v>
      </c>
      <c r="DL62" s="551">
        <f t="shared" si="4"/>
        <v>0</v>
      </c>
      <c r="DM62" s="551">
        <f t="shared" si="4"/>
        <v>0</v>
      </c>
      <c r="DN62" s="551">
        <f t="shared" si="4"/>
        <v>0</v>
      </c>
      <c r="DO62" s="551">
        <f t="shared" si="4"/>
        <v>0</v>
      </c>
      <c r="DP62" s="551">
        <f t="shared" si="4"/>
        <v>0</v>
      </c>
      <c r="DQ62" s="551">
        <f t="shared" si="4"/>
        <v>0</v>
      </c>
      <c r="DR62" s="551">
        <f t="shared" si="4"/>
        <v>0</v>
      </c>
      <c r="DS62" s="551">
        <f t="shared" si="4"/>
        <v>0</v>
      </c>
      <c r="DT62" s="551">
        <f t="shared" si="4"/>
        <v>0</v>
      </c>
      <c r="DU62" s="551">
        <f t="shared" si="4"/>
        <v>0</v>
      </c>
      <c r="DV62" s="551">
        <f t="shared" si="4"/>
        <v>0</v>
      </c>
      <c r="DW62" s="551">
        <f t="shared" si="4"/>
        <v>0</v>
      </c>
      <c r="DX62" s="551">
        <f t="shared" si="4"/>
        <v>0</v>
      </c>
      <c r="DY62" s="551">
        <f t="shared" si="4"/>
        <v>0</v>
      </c>
      <c r="DZ62" s="551">
        <f t="shared" si="4"/>
        <v>0</v>
      </c>
      <c r="EA62" s="551">
        <f t="shared" si="4"/>
        <v>0</v>
      </c>
      <c r="EB62" s="551">
        <f t="shared" si="4"/>
        <v>0</v>
      </c>
      <c r="EC62" s="551">
        <f t="shared" si="4"/>
        <v>0</v>
      </c>
      <c r="ED62" s="551">
        <f t="shared" si="4"/>
        <v>0</v>
      </c>
      <c r="EE62" s="551">
        <f t="shared" si="4"/>
        <v>0</v>
      </c>
      <c r="EF62" s="551">
        <f t="shared" si="4"/>
        <v>0</v>
      </c>
      <c r="EG62" s="551">
        <f t="shared" si="4"/>
        <v>0</v>
      </c>
      <c r="EH62" s="551">
        <f t="shared" ref="EH62:FM62" si="5" xml:space="preserve"> ABS(EH30 - EH47)</f>
        <v>0</v>
      </c>
      <c r="EI62" s="551">
        <f t="shared" si="5"/>
        <v>0</v>
      </c>
      <c r="EJ62" s="551">
        <f t="shared" si="5"/>
        <v>0</v>
      </c>
      <c r="EK62" s="551">
        <f t="shared" si="5"/>
        <v>0</v>
      </c>
      <c r="EL62" s="551">
        <f t="shared" si="5"/>
        <v>0</v>
      </c>
      <c r="EM62" s="551">
        <f t="shared" si="5"/>
        <v>0</v>
      </c>
      <c r="EN62" s="551">
        <f t="shared" si="5"/>
        <v>0</v>
      </c>
      <c r="EO62" s="551">
        <f t="shared" si="5"/>
        <v>0</v>
      </c>
      <c r="EP62" s="551">
        <f t="shared" si="5"/>
        <v>0</v>
      </c>
      <c r="EQ62" s="551">
        <f t="shared" si="5"/>
        <v>0</v>
      </c>
      <c r="ER62" s="551">
        <f t="shared" si="5"/>
        <v>0</v>
      </c>
      <c r="ES62" s="551">
        <f t="shared" si="5"/>
        <v>0</v>
      </c>
      <c r="ET62" s="551">
        <f t="shared" si="5"/>
        <v>0</v>
      </c>
      <c r="EU62" s="551">
        <f t="shared" si="5"/>
        <v>0</v>
      </c>
      <c r="EV62" s="551">
        <f t="shared" si="5"/>
        <v>0</v>
      </c>
      <c r="EW62" s="551">
        <f t="shared" si="5"/>
        <v>0</v>
      </c>
      <c r="EX62" s="551">
        <f t="shared" si="5"/>
        <v>0</v>
      </c>
      <c r="EY62" s="551">
        <f t="shared" si="5"/>
        <v>0</v>
      </c>
      <c r="EZ62" s="551">
        <f t="shared" si="5"/>
        <v>0</v>
      </c>
      <c r="FA62" s="551">
        <f t="shared" si="5"/>
        <v>0</v>
      </c>
      <c r="FB62" s="551">
        <f t="shared" si="5"/>
        <v>0</v>
      </c>
      <c r="FC62" s="551">
        <f t="shared" si="5"/>
        <v>0</v>
      </c>
      <c r="FD62" s="551">
        <f t="shared" si="5"/>
        <v>0</v>
      </c>
      <c r="FE62" s="551">
        <f t="shared" si="5"/>
        <v>0</v>
      </c>
      <c r="FF62" s="551">
        <f t="shared" si="5"/>
        <v>0</v>
      </c>
      <c r="FG62" s="551">
        <f t="shared" si="5"/>
        <v>0</v>
      </c>
      <c r="FH62" s="551">
        <f t="shared" si="5"/>
        <v>0</v>
      </c>
      <c r="FI62" s="551">
        <f t="shared" si="5"/>
        <v>0</v>
      </c>
      <c r="FJ62" s="551">
        <f t="shared" si="5"/>
        <v>0</v>
      </c>
      <c r="FK62" s="551">
        <f t="shared" si="5"/>
        <v>0</v>
      </c>
      <c r="FL62" s="551">
        <f t="shared" si="5"/>
        <v>0</v>
      </c>
      <c r="FM62" s="551">
        <f t="shared" si="5"/>
        <v>0</v>
      </c>
      <c r="FN62" s="551">
        <f t="shared" ref="FN62:GJ62" si="6" xml:space="preserve"> ABS(FN30 - FN47)</f>
        <v>0</v>
      </c>
      <c r="FO62" s="551">
        <f t="shared" si="6"/>
        <v>0</v>
      </c>
      <c r="FP62" s="551">
        <f t="shared" si="6"/>
        <v>0</v>
      </c>
      <c r="FQ62" s="551">
        <f t="shared" si="6"/>
        <v>0</v>
      </c>
      <c r="FR62" s="551">
        <f t="shared" si="6"/>
        <v>0</v>
      </c>
      <c r="FS62" s="551">
        <f t="shared" si="6"/>
        <v>0</v>
      </c>
      <c r="FT62" s="551">
        <f t="shared" si="6"/>
        <v>0</v>
      </c>
      <c r="FU62" s="551">
        <f t="shared" si="6"/>
        <v>0</v>
      </c>
      <c r="FV62" s="551">
        <f t="shared" si="6"/>
        <v>0</v>
      </c>
      <c r="FW62" s="551">
        <f t="shared" si="6"/>
        <v>0</v>
      </c>
      <c r="FX62" s="551">
        <f t="shared" si="6"/>
        <v>0</v>
      </c>
      <c r="FY62" s="551">
        <f t="shared" si="6"/>
        <v>0</v>
      </c>
      <c r="FZ62" s="551">
        <f t="shared" si="6"/>
        <v>0</v>
      </c>
      <c r="GA62" s="551">
        <f t="shared" si="6"/>
        <v>0</v>
      </c>
      <c r="GB62" s="551">
        <f t="shared" si="6"/>
        <v>0</v>
      </c>
      <c r="GC62" s="551">
        <f t="shared" si="6"/>
        <v>0</v>
      </c>
      <c r="GD62" s="551">
        <f t="shared" si="6"/>
        <v>0</v>
      </c>
      <c r="GE62" s="551">
        <f t="shared" si="6"/>
        <v>0</v>
      </c>
      <c r="GF62" s="551">
        <f t="shared" si="6"/>
        <v>0</v>
      </c>
      <c r="GG62" s="551">
        <f t="shared" si="6"/>
        <v>0</v>
      </c>
      <c r="GH62" s="551">
        <f t="shared" si="6"/>
        <v>0</v>
      </c>
      <c r="GI62" s="551">
        <f t="shared" si="6"/>
        <v>0</v>
      </c>
      <c r="GJ62" s="551">
        <f t="shared" si="6"/>
        <v>0</v>
      </c>
    </row>
    <row r="63" spans="1:192" s="529" customFormat="1" x14ac:dyDescent="0.25">
      <c r="A63" s="15"/>
      <c r="B63" s="15"/>
      <c r="C63" s="21"/>
      <c r="D63" s="48"/>
      <c r="E63" s="541" t="s">
        <v>245</v>
      </c>
      <c r="F63" s="468">
        <f xml:space="preserve"> IF( MAX(J63:GJ63) &gt; CHK_TOL, 1, 0)</f>
        <v>0</v>
      </c>
      <c r="G63" s="221" t="s">
        <v>20</v>
      </c>
      <c r="H63" s="221"/>
      <c r="I63" s="38"/>
      <c r="J63" s="551">
        <f t="shared" ref="J63:AO63" si="7" xml:space="preserve"> ABS(J34 - J51)</f>
        <v>0</v>
      </c>
      <c r="K63" s="551">
        <f t="shared" si="7"/>
        <v>0</v>
      </c>
      <c r="L63" s="551">
        <f t="shared" si="7"/>
        <v>9.822542779147625E-9</v>
      </c>
      <c r="M63" s="551">
        <f t="shared" si="7"/>
        <v>3.7478361215113358E-3</v>
      </c>
      <c r="N63" s="551">
        <f t="shared" si="7"/>
        <v>7.255661711104075E-5</v>
      </c>
      <c r="O63" s="551">
        <f t="shared" si="7"/>
        <v>7.5945199228378245E-4</v>
      </c>
      <c r="P63" s="551">
        <f t="shared" si="7"/>
        <v>6.183487502797258E-2</v>
      </c>
      <c r="Q63" s="551">
        <f t="shared" si="7"/>
        <v>5.430300734587945E-5</v>
      </c>
      <c r="R63" s="551">
        <f t="shared" si="7"/>
        <v>5.4082887800177559E-5</v>
      </c>
      <c r="S63" s="551">
        <f t="shared" si="7"/>
        <v>5.4441250540548936E-5</v>
      </c>
      <c r="T63" s="551">
        <f t="shared" si="7"/>
        <v>5.3974938055034727E-5</v>
      </c>
      <c r="U63" s="551">
        <f t="shared" si="7"/>
        <v>5.4332584113581106E-5</v>
      </c>
      <c r="V63" s="551">
        <f t="shared" si="7"/>
        <v>5.3867201131652109E-5</v>
      </c>
      <c r="W63" s="551">
        <f t="shared" si="7"/>
        <v>5.4224135965341702E-5</v>
      </c>
      <c r="X63" s="551">
        <f t="shared" si="7"/>
        <v>5.3833420679438859E-5</v>
      </c>
      <c r="Y63" s="551">
        <f t="shared" si="7"/>
        <v>5.4042166084400378E-5</v>
      </c>
      <c r="Z63" s="551">
        <f t="shared" si="7"/>
        <v>5.3652378483093344E-5</v>
      </c>
      <c r="AA63" s="551">
        <f t="shared" si="7"/>
        <v>5.4007887229090557E-5</v>
      </c>
      <c r="AB63" s="551">
        <f t="shared" si="7"/>
        <v>5.3545287300948985E-5</v>
      </c>
      <c r="AC63" s="551">
        <f t="shared" si="7"/>
        <v>5.3900086641078815E-5</v>
      </c>
      <c r="AD63" s="551">
        <f t="shared" si="7"/>
        <v>5.3438414397533052E-5</v>
      </c>
      <c r="AE63" s="551">
        <f t="shared" si="7"/>
        <v>5.3792502512806095E-5</v>
      </c>
      <c r="AF63" s="551">
        <f t="shared" si="7"/>
        <v>5.3404897698783316E-5</v>
      </c>
      <c r="AG63" s="551">
        <f t="shared" si="7"/>
        <v>5.3611984185408801E-5</v>
      </c>
      <c r="AH63" s="551">
        <f t="shared" si="7"/>
        <v>5.3225299780024216E-5</v>
      </c>
      <c r="AI63" s="551">
        <f t="shared" si="7"/>
        <v>5.3577974540530704E-5</v>
      </c>
      <c r="AJ63" s="551">
        <f t="shared" si="7"/>
        <v>5.3119058065931313E-5</v>
      </c>
      <c r="AK63" s="551">
        <f t="shared" si="7"/>
        <v>5.3471032515517436E-5</v>
      </c>
      <c r="AL63" s="551">
        <f t="shared" si="7"/>
        <v>5.3013029173598625E-5</v>
      </c>
      <c r="AM63" s="551">
        <f t="shared" si="7"/>
        <v>5.336430695024319E-5</v>
      </c>
      <c r="AN63" s="551">
        <f t="shared" si="7"/>
        <v>5.2979787142248824E-5</v>
      </c>
      <c r="AO63" s="551">
        <f t="shared" si="7"/>
        <v>5.3185225624474697E-5</v>
      </c>
      <c r="AP63" s="551">
        <f t="shared" ref="AP63:BU63" si="8" xml:space="preserve"> ABS(AP34 - AP51)</f>
        <v>5.2801615311182104E-5</v>
      </c>
      <c r="AQ63" s="551">
        <f t="shared" si="8"/>
        <v>5.6979526561917737E-4</v>
      </c>
      <c r="AR63" s="551">
        <f t="shared" si="8"/>
        <v>1.2215770402690396E-3</v>
      </c>
      <c r="AS63" s="551">
        <f t="shared" si="8"/>
        <v>1.2537198108475422E-3</v>
      </c>
      <c r="AT63" s="551">
        <f t="shared" si="8"/>
        <v>1.2797116196452407E-3</v>
      </c>
      <c r="AU63" s="551">
        <f t="shared" si="8"/>
        <v>1.3095505019009579E-3</v>
      </c>
      <c r="AV63" s="551">
        <f t="shared" si="8"/>
        <v>1.3317677767190617E-3</v>
      </c>
      <c r="AW63" s="551">
        <f t="shared" si="8"/>
        <v>1.3602275739685865E-3</v>
      </c>
      <c r="AX63" s="551">
        <f t="shared" si="8"/>
        <v>1.3798363634123234E-3</v>
      </c>
      <c r="AY63" s="551">
        <f t="shared" si="8"/>
        <v>1.4070730394450948E-3</v>
      </c>
      <c r="AZ63" s="551">
        <f t="shared" si="8"/>
        <v>1.4026618264324497E-3</v>
      </c>
      <c r="BA63" s="551">
        <f t="shared" si="8"/>
        <v>1.4069243316043867E-3</v>
      </c>
      <c r="BB63" s="551">
        <f t="shared" si="8"/>
        <v>4.8074898328195559E-2</v>
      </c>
      <c r="BC63" s="551">
        <f t="shared" si="8"/>
        <v>3.4954082429976552E-2</v>
      </c>
      <c r="BD63" s="551">
        <f t="shared" si="8"/>
        <v>6.4076230555656366E-3</v>
      </c>
      <c r="BE63" s="551">
        <f t="shared" si="8"/>
        <v>1.2926421732117888E-5</v>
      </c>
      <c r="BF63" s="551">
        <f t="shared" si="8"/>
        <v>0</v>
      </c>
      <c r="BG63" s="551">
        <f t="shared" si="8"/>
        <v>0</v>
      </c>
      <c r="BH63" s="551">
        <f t="shared" si="8"/>
        <v>0</v>
      </c>
      <c r="BI63" s="551">
        <f t="shared" si="8"/>
        <v>0</v>
      </c>
      <c r="BJ63" s="551">
        <f t="shared" si="8"/>
        <v>0</v>
      </c>
      <c r="BK63" s="551">
        <f t="shared" si="8"/>
        <v>0</v>
      </c>
      <c r="BL63" s="551">
        <f t="shared" si="8"/>
        <v>0</v>
      </c>
      <c r="BM63" s="551">
        <f t="shared" si="8"/>
        <v>0</v>
      </c>
      <c r="BN63" s="551">
        <f t="shared" si="8"/>
        <v>0</v>
      </c>
      <c r="BO63" s="551">
        <f t="shared" si="8"/>
        <v>0</v>
      </c>
      <c r="BP63" s="551">
        <f t="shared" si="8"/>
        <v>0</v>
      </c>
      <c r="BQ63" s="551">
        <f t="shared" si="8"/>
        <v>0</v>
      </c>
      <c r="BR63" s="551">
        <f t="shared" si="8"/>
        <v>0</v>
      </c>
      <c r="BS63" s="551">
        <f t="shared" si="8"/>
        <v>0</v>
      </c>
      <c r="BT63" s="551">
        <f t="shared" si="8"/>
        <v>0</v>
      </c>
      <c r="BU63" s="551">
        <f t="shared" si="8"/>
        <v>0</v>
      </c>
      <c r="BV63" s="551">
        <f t="shared" ref="BV63:DA63" si="9" xml:space="preserve"> ABS(BV34 - BV51)</f>
        <v>0</v>
      </c>
      <c r="BW63" s="551">
        <f t="shared" si="9"/>
        <v>0</v>
      </c>
      <c r="BX63" s="551">
        <f t="shared" si="9"/>
        <v>0</v>
      </c>
      <c r="BY63" s="551">
        <f t="shared" si="9"/>
        <v>0</v>
      </c>
      <c r="BZ63" s="551">
        <f t="shared" si="9"/>
        <v>0</v>
      </c>
      <c r="CA63" s="551">
        <f t="shared" si="9"/>
        <v>0</v>
      </c>
      <c r="CB63" s="551">
        <f t="shared" si="9"/>
        <v>0</v>
      </c>
      <c r="CC63" s="551">
        <f t="shared" si="9"/>
        <v>0</v>
      </c>
      <c r="CD63" s="551">
        <f t="shared" si="9"/>
        <v>0</v>
      </c>
      <c r="CE63" s="551">
        <f t="shared" si="9"/>
        <v>0</v>
      </c>
      <c r="CF63" s="551">
        <f t="shared" si="9"/>
        <v>0</v>
      </c>
      <c r="CG63" s="551">
        <f t="shared" si="9"/>
        <v>0</v>
      </c>
      <c r="CH63" s="551">
        <f t="shared" si="9"/>
        <v>0</v>
      </c>
      <c r="CI63" s="551">
        <f t="shared" si="9"/>
        <v>0</v>
      </c>
      <c r="CJ63" s="551">
        <f t="shared" si="9"/>
        <v>0</v>
      </c>
      <c r="CK63" s="551">
        <f t="shared" si="9"/>
        <v>0</v>
      </c>
      <c r="CL63" s="551">
        <f t="shared" si="9"/>
        <v>0</v>
      </c>
      <c r="CM63" s="551">
        <f t="shared" si="9"/>
        <v>0</v>
      </c>
      <c r="CN63" s="551">
        <f t="shared" si="9"/>
        <v>0</v>
      </c>
      <c r="CO63" s="551">
        <f t="shared" si="9"/>
        <v>0</v>
      </c>
      <c r="CP63" s="551">
        <f t="shared" si="9"/>
        <v>0</v>
      </c>
      <c r="CQ63" s="551">
        <f t="shared" si="9"/>
        <v>0</v>
      </c>
      <c r="CR63" s="551">
        <f t="shared" si="9"/>
        <v>0</v>
      </c>
      <c r="CS63" s="551">
        <f t="shared" si="9"/>
        <v>0</v>
      </c>
      <c r="CT63" s="551">
        <f t="shared" si="9"/>
        <v>0</v>
      </c>
      <c r="CU63" s="551">
        <f t="shared" si="9"/>
        <v>0</v>
      </c>
      <c r="CV63" s="551">
        <f t="shared" si="9"/>
        <v>0</v>
      </c>
      <c r="CW63" s="551">
        <f t="shared" si="9"/>
        <v>0</v>
      </c>
      <c r="CX63" s="551">
        <f t="shared" si="9"/>
        <v>0</v>
      </c>
      <c r="CY63" s="551">
        <f t="shared" si="9"/>
        <v>0</v>
      </c>
      <c r="CZ63" s="551">
        <f t="shared" si="9"/>
        <v>0</v>
      </c>
      <c r="DA63" s="551">
        <f t="shared" si="9"/>
        <v>0</v>
      </c>
      <c r="DB63" s="551">
        <f t="shared" ref="DB63:EG63" si="10" xml:space="preserve"> ABS(DB34 - DB51)</f>
        <v>0</v>
      </c>
      <c r="DC63" s="551">
        <f t="shared" si="10"/>
        <v>0</v>
      </c>
      <c r="DD63" s="551">
        <f t="shared" si="10"/>
        <v>0</v>
      </c>
      <c r="DE63" s="551">
        <f t="shared" si="10"/>
        <v>0</v>
      </c>
      <c r="DF63" s="551">
        <f t="shared" si="10"/>
        <v>0</v>
      </c>
      <c r="DG63" s="551">
        <f t="shared" si="10"/>
        <v>0</v>
      </c>
      <c r="DH63" s="551">
        <f t="shared" si="10"/>
        <v>0</v>
      </c>
      <c r="DI63" s="551">
        <f t="shared" si="10"/>
        <v>0</v>
      </c>
      <c r="DJ63" s="551">
        <f t="shared" si="10"/>
        <v>0</v>
      </c>
      <c r="DK63" s="551">
        <f t="shared" si="10"/>
        <v>0</v>
      </c>
      <c r="DL63" s="551">
        <f t="shared" si="10"/>
        <v>0</v>
      </c>
      <c r="DM63" s="551">
        <f t="shared" si="10"/>
        <v>0</v>
      </c>
      <c r="DN63" s="551">
        <f t="shared" si="10"/>
        <v>0</v>
      </c>
      <c r="DO63" s="551">
        <f t="shared" si="10"/>
        <v>0</v>
      </c>
      <c r="DP63" s="551">
        <f t="shared" si="10"/>
        <v>0</v>
      </c>
      <c r="DQ63" s="551">
        <f t="shared" si="10"/>
        <v>0</v>
      </c>
      <c r="DR63" s="551">
        <f t="shared" si="10"/>
        <v>0</v>
      </c>
      <c r="DS63" s="551">
        <f t="shared" si="10"/>
        <v>0</v>
      </c>
      <c r="DT63" s="551">
        <f t="shared" si="10"/>
        <v>0</v>
      </c>
      <c r="DU63" s="551">
        <f t="shared" si="10"/>
        <v>0</v>
      </c>
      <c r="DV63" s="551">
        <f t="shared" si="10"/>
        <v>0</v>
      </c>
      <c r="DW63" s="551">
        <f t="shared" si="10"/>
        <v>0</v>
      </c>
      <c r="DX63" s="551">
        <f t="shared" si="10"/>
        <v>0</v>
      </c>
      <c r="DY63" s="551">
        <f t="shared" si="10"/>
        <v>0</v>
      </c>
      <c r="DZ63" s="551">
        <f t="shared" si="10"/>
        <v>0</v>
      </c>
      <c r="EA63" s="551">
        <f t="shared" si="10"/>
        <v>0</v>
      </c>
      <c r="EB63" s="551">
        <f t="shared" si="10"/>
        <v>0</v>
      </c>
      <c r="EC63" s="551">
        <f t="shared" si="10"/>
        <v>0</v>
      </c>
      <c r="ED63" s="551">
        <f t="shared" si="10"/>
        <v>0</v>
      </c>
      <c r="EE63" s="551">
        <f t="shared" si="10"/>
        <v>0</v>
      </c>
      <c r="EF63" s="551">
        <f t="shared" si="10"/>
        <v>0</v>
      </c>
      <c r="EG63" s="551">
        <f t="shared" si="10"/>
        <v>0</v>
      </c>
      <c r="EH63" s="551">
        <f t="shared" ref="EH63:FM63" si="11" xml:space="preserve"> ABS(EH34 - EH51)</f>
        <v>0</v>
      </c>
      <c r="EI63" s="551">
        <f t="shared" si="11"/>
        <v>0</v>
      </c>
      <c r="EJ63" s="551">
        <f t="shared" si="11"/>
        <v>0</v>
      </c>
      <c r="EK63" s="551">
        <f t="shared" si="11"/>
        <v>0</v>
      </c>
      <c r="EL63" s="551">
        <f t="shared" si="11"/>
        <v>0</v>
      </c>
      <c r="EM63" s="551">
        <f t="shared" si="11"/>
        <v>0</v>
      </c>
      <c r="EN63" s="551">
        <f t="shared" si="11"/>
        <v>0</v>
      </c>
      <c r="EO63" s="551">
        <f t="shared" si="11"/>
        <v>0</v>
      </c>
      <c r="EP63" s="551">
        <f t="shared" si="11"/>
        <v>0</v>
      </c>
      <c r="EQ63" s="551">
        <f t="shared" si="11"/>
        <v>0</v>
      </c>
      <c r="ER63" s="551">
        <f t="shared" si="11"/>
        <v>0</v>
      </c>
      <c r="ES63" s="551">
        <f t="shared" si="11"/>
        <v>0</v>
      </c>
      <c r="ET63" s="551">
        <f t="shared" si="11"/>
        <v>0</v>
      </c>
      <c r="EU63" s="551">
        <f t="shared" si="11"/>
        <v>0</v>
      </c>
      <c r="EV63" s="551">
        <f t="shared" si="11"/>
        <v>0</v>
      </c>
      <c r="EW63" s="551">
        <f t="shared" si="11"/>
        <v>0</v>
      </c>
      <c r="EX63" s="551">
        <f t="shared" si="11"/>
        <v>0</v>
      </c>
      <c r="EY63" s="551">
        <f t="shared" si="11"/>
        <v>0</v>
      </c>
      <c r="EZ63" s="551">
        <f t="shared" si="11"/>
        <v>0</v>
      </c>
      <c r="FA63" s="551">
        <f t="shared" si="11"/>
        <v>0</v>
      </c>
      <c r="FB63" s="551">
        <f t="shared" si="11"/>
        <v>0</v>
      </c>
      <c r="FC63" s="551">
        <f t="shared" si="11"/>
        <v>0</v>
      </c>
      <c r="FD63" s="551">
        <f t="shared" si="11"/>
        <v>0</v>
      </c>
      <c r="FE63" s="551">
        <f t="shared" si="11"/>
        <v>0</v>
      </c>
      <c r="FF63" s="551">
        <f t="shared" si="11"/>
        <v>0</v>
      </c>
      <c r="FG63" s="551">
        <f t="shared" si="11"/>
        <v>0</v>
      </c>
      <c r="FH63" s="551">
        <f t="shared" si="11"/>
        <v>0</v>
      </c>
      <c r="FI63" s="551">
        <f t="shared" si="11"/>
        <v>0</v>
      </c>
      <c r="FJ63" s="551">
        <f t="shared" si="11"/>
        <v>0</v>
      </c>
      <c r="FK63" s="551">
        <f t="shared" si="11"/>
        <v>0</v>
      </c>
      <c r="FL63" s="551">
        <f t="shared" si="11"/>
        <v>0</v>
      </c>
      <c r="FM63" s="551">
        <f t="shared" si="11"/>
        <v>0</v>
      </c>
      <c r="FN63" s="551">
        <f t="shared" ref="FN63:GJ63" si="12" xml:space="preserve"> ABS(FN34 - FN51)</f>
        <v>0</v>
      </c>
      <c r="FO63" s="551">
        <f t="shared" si="12"/>
        <v>0</v>
      </c>
      <c r="FP63" s="551">
        <f t="shared" si="12"/>
        <v>0</v>
      </c>
      <c r="FQ63" s="551">
        <f t="shared" si="12"/>
        <v>0</v>
      </c>
      <c r="FR63" s="551">
        <f t="shared" si="12"/>
        <v>0</v>
      </c>
      <c r="FS63" s="551">
        <f t="shared" si="12"/>
        <v>0</v>
      </c>
      <c r="FT63" s="551">
        <f t="shared" si="12"/>
        <v>0</v>
      </c>
      <c r="FU63" s="551">
        <f t="shared" si="12"/>
        <v>0</v>
      </c>
      <c r="FV63" s="551">
        <f t="shared" si="12"/>
        <v>0</v>
      </c>
      <c r="FW63" s="551">
        <f t="shared" si="12"/>
        <v>0</v>
      </c>
      <c r="FX63" s="551">
        <f t="shared" si="12"/>
        <v>0</v>
      </c>
      <c r="FY63" s="551">
        <f t="shared" si="12"/>
        <v>0</v>
      </c>
      <c r="FZ63" s="551">
        <f t="shared" si="12"/>
        <v>0</v>
      </c>
      <c r="GA63" s="551">
        <f t="shared" si="12"/>
        <v>0</v>
      </c>
      <c r="GB63" s="551">
        <f t="shared" si="12"/>
        <v>0</v>
      </c>
      <c r="GC63" s="551">
        <f t="shared" si="12"/>
        <v>0</v>
      </c>
      <c r="GD63" s="551">
        <f t="shared" si="12"/>
        <v>0</v>
      </c>
      <c r="GE63" s="551">
        <f t="shared" si="12"/>
        <v>0</v>
      </c>
      <c r="GF63" s="551">
        <f t="shared" si="12"/>
        <v>0</v>
      </c>
      <c r="GG63" s="551">
        <f t="shared" si="12"/>
        <v>0</v>
      </c>
      <c r="GH63" s="551">
        <f t="shared" si="12"/>
        <v>0</v>
      </c>
      <c r="GI63" s="551">
        <f t="shared" si="12"/>
        <v>0</v>
      </c>
      <c r="GJ63" s="551">
        <f t="shared" si="12"/>
        <v>0</v>
      </c>
    </row>
    <row r="64" spans="1:192" s="534" customFormat="1" x14ac:dyDescent="0.25">
      <c r="A64" s="228"/>
      <c r="B64" s="228"/>
      <c r="C64" s="229"/>
      <c r="D64" s="230"/>
      <c r="E64" s="231"/>
      <c r="F64" s="231"/>
      <c r="G64" s="231"/>
      <c r="H64" s="231"/>
      <c r="I64" s="232"/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  <c r="CK64" s="231"/>
      <c r="CL64" s="231"/>
      <c r="CM64" s="231"/>
      <c r="CN64" s="231"/>
      <c r="CO64" s="231"/>
      <c r="CP64" s="231"/>
      <c r="CQ64" s="231"/>
      <c r="CR64" s="231"/>
      <c r="CS64" s="231"/>
      <c r="CT64" s="231"/>
      <c r="CU64" s="231"/>
      <c r="CV64" s="231"/>
      <c r="CW64" s="231"/>
      <c r="CX64" s="231"/>
      <c r="CY64" s="231"/>
      <c r="CZ64" s="231"/>
      <c r="DA64" s="231"/>
      <c r="DB64" s="231"/>
      <c r="DC64" s="231"/>
      <c r="DD64" s="231"/>
      <c r="DE64" s="231"/>
      <c r="DF64" s="231"/>
      <c r="DG64" s="231"/>
      <c r="DH64" s="231"/>
      <c r="DI64" s="231"/>
      <c r="DJ64" s="231"/>
      <c r="DK64" s="231"/>
      <c r="DL64" s="231"/>
      <c r="DM64" s="231"/>
      <c r="DN64" s="231"/>
      <c r="DO64" s="231"/>
      <c r="DP64" s="231"/>
      <c r="DQ64" s="231"/>
      <c r="DR64" s="231"/>
      <c r="DS64" s="231"/>
      <c r="DT64" s="231"/>
      <c r="DU64" s="231"/>
      <c r="DV64" s="231"/>
      <c r="DW64" s="231"/>
      <c r="DX64" s="231"/>
      <c r="DY64" s="231"/>
      <c r="DZ64" s="231"/>
      <c r="EA64" s="231"/>
      <c r="EB64" s="231"/>
      <c r="EC64" s="231"/>
      <c r="ED64" s="231"/>
      <c r="EE64" s="231"/>
      <c r="EF64" s="231"/>
      <c r="EG64" s="231"/>
      <c r="EH64" s="231"/>
      <c r="EI64" s="231"/>
      <c r="EJ64" s="231"/>
      <c r="EK64" s="231"/>
      <c r="EL64" s="231"/>
      <c r="EM64" s="231"/>
      <c r="EN64" s="231"/>
      <c r="EO64" s="231"/>
      <c r="EP64" s="231"/>
      <c r="EQ64" s="231"/>
      <c r="ER64" s="231"/>
      <c r="ES64" s="231"/>
      <c r="ET64" s="231"/>
      <c r="EU64" s="231"/>
      <c r="EV64" s="231"/>
      <c r="EW64" s="231"/>
      <c r="EX64" s="231"/>
      <c r="EY64" s="231"/>
      <c r="EZ64" s="231"/>
      <c r="FA64" s="231"/>
      <c r="FB64" s="231"/>
      <c r="FC64" s="231"/>
      <c r="FD64" s="231"/>
      <c r="FE64" s="231"/>
      <c r="FF64" s="231"/>
      <c r="FG64" s="231"/>
      <c r="FH64" s="231"/>
      <c r="FI64" s="231"/>
      <c r="FJ64" s="231"/>
      <c r="FK64" s="231"/>
      <c r="FL64" s="231"/>
      <c r="FM64" s="231"/>
      <c r="FN64" s="231"/>
      <c r="FO64" s="231"/>
      <c r="FP64" s="231"/>
      <c r="FQ64" s="231"/>
      <c r="FR64" s="231"/>
      <c r="FS64" s="231"/>
      <c r="FT64" s="231"/>
      <c r="FU64" s="231"/>
      <c r="FV64" s="231"/>
      <c r="FW64" s="231"/>
      <c r="FX64" s="231"/>
      <c r="FY64" s="231"/>
      <c r="FZ64" s="231"/>
      <c r="GA64" s="231"/>
      <c r="GB64" s="231"/>
      <c r="GC64" s="231"/>
      <c r="GD64" s="231"/>
      <c r="GE64" s="231"/>
      <c r="GF64" s="231"/>
      <c r="GG64" s="231"/>
      <c r="GH64" s="231"/>
      <c r="GI64" s="231"/>
      <c r="GJ64" s="231"/>
    </row>
    <row r="65" spans="1:192" s="194" customFormat="1" x14ac:dyDescent="0.25">
      <c r="A65" s="142"/>
      <c r="B65" s="142"/>
      <c r="C65" s="143"/>
      <c r="D65" s="144"/>
      <c r="E65" s="193" t="s">
        <v>406</v>
      </c>
      <c r="F65" s="736">
        <f xml:space="preserve"> MAX(F58:F64)</f>
        <v>0</v>
      </c>
      <c r="G65" s="193" t="s">
        <v>20</v>
      </c>
      <c r="H65" s="193"/>
      <c r="I65" s="145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  <c r="AR65" s="193"/>
      <c r="AS65" s="193"/>
      <c r="AT65" s="193"/>
      <c r="AU65" s="193"/>
      <c r="AV65" s="193"/>
      <c r="AW65" s="193"/>
      <c r="AX65" s="193"/>
      <c r="AY65" s="193"/>
      <c r="AZ65" s="193"/>
      <c r="BA65" s="193"/>
      <c r="BB65" s="193"/>
      <c r="BC65" s="193"/>
      <c r="BD65" s="193"/>
      <c r="BE65" s="193"/>
      <c r="BF65" s="193"/>
      <c r="BG65" s="193"/>
      <c r="BH65" s="193"/>
      <c r="BI65" s="193"/>
      <c r="BJ65" s="193"/>
      <c r="BK65" s="193"/>
      <c r="BL65" s="193"/>
      <c r="BM65" s="193"/>
      <c r="BN65" s="193"/>
      <c r="BO65" s="193"/>
      <c r="BP65" s="193"/>
      <c r="BQ65" s="193"/>
      <c r="BR65" s="193"/>
      <c r="BS65" s="193"/>
      <c r="BT65" s="193"/>
      <c r="BU65" s="193"/>
      <c r="BV65" s="193"/>
      <c r="BW65" s="193"/>
      <c r="BX65" s="193"/>
      <c r="BY65" s="193"/>
      <c r="BZ65" s="193"/>
      <c r="CA65" s="193"/>
      <c r="CB65" s="193"/>
      <c r="CC65" s="193"/>
      <c r="CD65" s="193"/>
      <c r="CE65" s="193"/>
      <c r="CF65" s="193"/>
      <c r="CG65" s="193"/>
      <c r="CH65" s="193"/>
      <c r="CI65" s="193"/>
      <c r="CJ65" s="193"/>
      <c r="CK65" s="193"/>
      <c r="CL65" s="193"/>
      <c r="CM65" s="193"/>
      <c r="CN65" s="193"/>
      <c r="CO65" s="193"/>
      <c r="CP65" s="193"/>
      <c r="CQ65" s="193"/>
      <c r="CR65" s="193"/>
      <c r="CS65" s="193"/>
      <c r="CT65" s="193"/>
      <c r="CU65" s="193"/>
      <c r="CV65" s="193"/>
      <c r="CW65" s="193"/>
      <c r="CX65" s="193"/>
      <c r="CY65" s="193"/>
      <c r="CZ65" s="193"/>
      <c r="DA65" s="193"/>
      <c r="DB65" s="193"/>
      <c r="DC65" s="193"/>
      <c r="DD65" s="193"/>
      <c r="DE65" s="193"/>
      <c r="DF65" s="193"/>
      <c r="DG65" s="193"/>
      <c r="DH65" s="193"/>
      <c r="DI65" s="193"/>
      <c r="DJ65" s="193"/>
      <c r="DK65" s="193"/>
      <c r="DL65" s="193"/>
      <c r="DM65" s="193"/>
      <c r="DN65" s="193"/>
      <c r="DO65" s="193"/>
      <c r="DP65" s="193"/>
      <c r="DQ65" s="193"/>
      <c r="DR65" s="193"/>
      <c r="DS65" s="193"/>
      <c r="DT65" s="193"/>
      <c r="DU65" s="193"/>
      <c r="DV65" s="193"/>
      <c r="DW65" s="193"/>
      <c r="DX65" s="193"/>
      <c r="DY65" s="193"/>
      <c r="DZ65" s="193"/>
      <c r="EA65" s="193"/>
      <c r="EB65" s="193"/>
      <c r="EC65" s="193"/>
      <c r="ED65" s="193"/>
      <c r="EE65" s="193"/>
      <c r="EF65" s="193"/>
      <c r="EG65" s="193"/>
      <c r="EH65" s="193"/>
      <c r="EI65" s="193"/>
      <c r="EJ65" s="193"/>
      <c r="EK65" s="193"/>
      <c r="EL65" s="193"/>
      <c r="EM65" s="193"/>
      <c r="EN65" s="193"/>
      <c r="EO65" s="193"/>
      <c r="EP65" s="193"/>
      <c r="EQ65" s="193"/>
      <c r="ER65" s="193"/>
      <c r="ES65" s="193"/>
      <c r="ET65" s="193"/>
      <c r="EU65" s="193"/>
      <c r="EV65" s="193"/>
      <c r="EW65" s="193"/>
      <c r="EX65" s="193"/>
      <c r="EY65" s="193"/>
      <c r="EZ65" s="193"/>
      <c r="FA65" s="193"/>
      <c r="FB65" s="193"/>
      <c r="FC65" s="193"/>
      <c r="FD65" s="193"/>
      <c r="FE65" s="193"/>
      <c r="FF65" s="193"/>
      <c r="FG65" s="193"/>
      <c r="FH65" s="193"/>
      <c r="FI65" s="193"/>
      <c r="FJ65" s="193"/>
      <c r="FK65" s="193"/>
      <c r="FL65" s="193"/>
      <c r="FM65" s="193"/>
      <c r="FN65" s="193"/>
      <c r="FO65" s="193"/>
      <c r="FP65" s="193"/>
      <c r="FQ65" s="193"/>
      <c r="FR65" s="193"/>
      <c r="FS65" s="193"/>
      <c r="FT65" s="193"/>
      <c r="FU65" s="193"/>
      <c r="FV65" s="193"/>
      <c r="FW65" s="193"/>
      <c r="FX65" s="193"/>
      <c r="FY65" s="193"/>
      <c r="FZ65" s="193"/>
      <c r="GA65" s="193"/>
      <c r="GB65" s="193"/>
      <c r="GC65" s="193"/>
      <c r="GD65" s="193"/>
      <c r="GE65" s="193"/>
      <c r="GF65" s="193"/>
      <c r="GG65" s="193"/>
      <c r="GH65" s="193"/>
      <c r="GI65" s="193"/>
      <c r="GJ65" s="193"/>
    </row>
    <row r="67" spans="1:192" x14ac:dyDescent="0.25">
      <c r="A67" s="15" t="s">
        <v>63</v>
      </c>
    </row>
  </sheetData>
  <conditionalFormatting sqref="F2:F4">
    <cfRule type="cellIs" dxfId="177" priority="21" stopIfTrue="1" operator="notEqual">
      <formula>0</formula>
    </cfRule>
    <cfRule type="cellIs" dxfId="176" priority="22" stopIfTrue="1" operator="equal">
      <formula>""</formula>
    </cfRule>
  </conditionalFormatting>
  <conditionalFormatting sqref="F2:F4">
    <cfRule type="cellIs" dxfId="175" priority="23" stopIfTrue="1" operator="notEqual">
      <formula>0</formula>
    </cfRule>
    <cfRule type="cellIs" dxfId="174" priority="24" stopIfTrue="1" operator="equal">
      <formula>""</formula>
    </cfRule>
  </conditionalFormatting>
  <conditionalFormatting sqref="F62:F63">
    <cfRule type="cellIs" dxfId="173" priority="17" stopIfTrue="1" operator="notEqual">
      <formula>0</formula>
    </cfRule>
    <cfRule type="cellIs" dxfId="172" priority="18" stopIfTrue="1" operator="equal">
      <formula>""</formula>
    </cfRule>
  </conditionalFormatting>
  <conditionalFormatting sqref="F62:F63">
    <cfRule type="cellIs" dxfId="171" priority="19" stopIfTrue="1" operator="notEqual">
      <formula>0</formula>
    </cfRule>
    <cfRule type="cellIs" dxfId="170" priority="20" stopIfTrue="1" operator="equal">
      <formula>""</formula>
    </cfRule>
  </conditionalFormatting>
  <conditionalFormatting sqref="F59:F61">
    <cfRule type="cellIs" dxfId="169" priority="9" stopIfTrue="1" operator="notEqual">
      <formula>0</formula>
    </cfRule>
    <cfRule type="cellIs" dxfId="168" priority="10" stopIfTrue="1" operator="equal">
      <formula>""</formula>
    </cfRule>
  </conditionalFormatting>
  <conditionalFormatting sqref="F59:F61">
    <cfRule type="cellIs" dxfId="167" priority="11" stopIfTrue="1" operator="notEqual">
      <formula>0</formula>
    </cfRule>
    <cfRule type="cellIs" dxfId="166" priority="12" stopIfTrue="1" operator="equal">
      <formula>""</formula>
    </cfRule>
  </conditionalFormatting>
  <conditionalFormatting sqref="F60:F61">
    <cfRule type="cellIs" dxfId="165" priority="5" stopIfTrue="1" operator="notEqual">
      <formula>0</formula>
    </cfRule>
    <cfRule type="cellIs" dxfId="164" priority="6" stopIfTrue="1" operator="equal">
      <formula>""</formula>
    </cfRule>
  </conditionalFormatting>
  <conditionalFormatting sqref="F60:F61">
    <cfRule type="cellIs" dxfId="163" priority="7" stopIfTrue="1" operator="notEqual">
      <formula>0</formula>
    </cfRule>
    <cfRule type="cellIs" dxfId="162" priority="8" stopIfTrue="1" operator="equal">
      <formula>""</formula>
    </cfRule>
  </conditionalFormatting>
  <conditionalFormatting sqref="F65">
    <cfRule type="cellIs" dxfId="161" priority="1" stopIfTrue="1" operator="notEqual">
      <formula>0</formula>
    </cfRule>
    <cfRule type="cellIs" dxfId="160" priority="2" stopIfTrue="1" operator="equal">
      <formula>""</formula>
    </cfRule>
  </conditionalFormatting>
  <conditionalFormatting sqref="F65">
    <cfRule type="cellIs" dxfId="159" priority="3" stopIfTrue="1" operator="notEqual">
      <formula>0</formula>
    </cfRule>
    <cfRule type="cellIs" dxfId="158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sterSolve">
                <anchor moveWithCells="1" sizeWithCells="1">
                  <from>
                    <xdr:col>4</xdr:col>
                    <xdr:colOff>641350</xdr:colOff>
                    <xdr:row>1</xdr:row>
                    <xdr:rowOff>146050</xdr:rowOff>
                  </from>
                  <to>
                    <xdr:col>4</xdr:col>
                    <xdr:colOff>2108200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4ACB-95A4-4822-96E8-B950772A1888}">
  <sheetPr codeName="Sheet15">
    <outlinePr summaryBelow="0" summaryRight="0"/>
  </sheetPr>
  <dimension ref="A1:GJ89"/>
  <sheetViews>
    <sheetView defaultGridColor="0" colorId="8" zoomScale="37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Q16" sqref="Q16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6" width="11.54296875" style="12" customWidth="1"/>
    <col min="17" max="17" width="15.1796875" style="12" bestFit="1" customWidth="1"/>
    <col min="18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DSRA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ht="14.5" x14ac:dyDescent="0.25">
      <c r="A7" s="595" t="s">
        <v>474</v>
      </c>
      <c r="B7"/>
      <c r="C7"/>
      <c r="D7"/>
      <c r="E7"/>
      <c r="F7" s="126"/>
      <c r="G7"/>
      <c r="H7"/>
      <c r="I7"/>
      <c r="J7"/>
      <c r="K7"/>
      <c r="L7"/>
      <c r="M7"/>
      <c r="N7"/>
      <c r="O7"/>
    </row>
    <row r="8" spans="1:192" ht="12.5" x14ac:dyDescent="0.25">
      <c r="A8"/>
      <c r="B8"/>
      <c r="C8"/>
      <c r="D8"/>
      <c r="E8"/>
      <c r="F8" s="126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x14ac:dyDescent="0.25">
      <c r="A9" s="80" t="s">
        <v>475</v>
      </c>
      <c r="B9" s="80"/>
      <c r="C9" s="596"/>
      <c r="D9" s="61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 s="32"/>
      <c r="DP9" s="32"/>
      <c r="DQ9" s="32"/>
      <c r="DR9" s="32"/>
      <c r="DS9" s="32"/>
      <c r="DT9" s="32"/>
      <c r="DU9" s="32"/>
      <c r="DV9" s="32"/>
      <c r="DW9" s="32"/>
      <c r="DX9" s="32"/>
      <c r="DY9" s="32"/>
      <c r="DZ9" s="32"/>
      <c r="EA9" s="32"/>
      <c r="EB9" s="32"/>
      <c r="EC9" s="32"/>
      <c r="ED9" s="32"/>
      <c r="EE9" s="32"/>
      <c r="EF9" s="32"/>
      <c r="EG9" s="32"/>
      <c r="EH9" s="32"/>
      <c r="EI9" s="32"/>
      <c r="EJ9" s="32"/>
      <c r="EK9" s="32"/>
      <c r="EL9" s="32"/>
      <c r="EM9" s="32"/>
      <c r="EN9" s="32"/>
      <c r="EO9" s="32"/>
      <c r="EP9" s="32"/>
      <c r="EQ9" s="32"/>
      <c r="ER9" s="32"/>
      <c r="ES9" s="32"/>
      <c r="ET9" s="32"/>
      <c r="EU9" s="32"/>
      <c r="EV9" s="32"/>
      <c r="EW9" s="32"/>
      <c r="EX9" s="32"/>
      <c r="EY9" s="32"/>
      <c r="EZ9" s="32"/>
      <c r="FA9" s="32"/>
      <c r="FB9" s="32"/>
      <c r="FC9" s="32"/>
      <c r="FD9" s="32"/>
      <c r="FE9" s="32"/>
      <c r="FF9" s="32"/>
      <c r="FG9" s="32"/>
      <c r="FH9" s="32"/>
      <c r="FI9" s="32"/>
      <c r="FJ9" s="32"/>
      <c r="FK9" s="32"/>
      <c r="FL9" s="32"/>
      <c r="FM9" s="32"/>
      <c r="FN9" s="32"/>
      <c r="FO9" s="32"/>
      <c r="FP9" s="32"/>
      <c r="FQ9" s="32"/>
      <c r="FR9" s="32"/>
      <c r="FS9" s="32"/>
      <c r="FT9" s="32"/>
      <c r="FU9" s="32"/>
      <c r="FV9" s="32"/>
      <c r="FW9" s="32"/>
      <c r="FX9" s="32"/>
      <c r="FY9" s="32"/>
      <c r="FZ9" s="32"/>
      <c r="GA9" s="32"/>
      <c r="GB9" s="32"/>
      <c r="GC9" s="32"/>
      <c r="GD9" s="32"/>
      <c r="GE9" s="32"/>
      <c r="GF9" s="32"/>
      <c r="GG9" s="32"/>
      <c r="GH9" s="32"/>
      <c r="GI9" s="32"/>
      <c r="GJ9" s="32"/>
    </row>
    <row r="10" spans="1:192" x14ac:dyDescent="0.25">
      <c r="A10" s="80"/>
      <c r="B10" s="80"/>
      <c r="C10" s="596"/>
      <c r="D10" s="61"/>
      <c r="E10" s="126" t="str">
        <f xml:space="preserve"> InpC!E$15</f>
        <v>Financial year end month number</v>
      </c>
      <c r="F10" s="126">
        <f xml:space="preserve"> InpC!F$15</f>
        <v>12</v>
      </c>
      <c r="G10" s="126" t="str">
        <f xml:space="preserve"> InpC!G$15</f>
        <v>month #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2"/>
      <c r="EI10" s="32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2"/>
      <c r="EU10" s="32"/>
      <c r="EV10" s="32"/>
      <c r="EW10" s="32"/>
      <c r="EX10" s="32"/>
      <c r="EY10" s="32"/>
      <c r="EZ10" s="32"/>
      <c r="FA10" s="32"/>
      <c r="FB10" s="32"/>
      <c r="FC10" s="32"/>
      <c r="FD10" s="32"/>
      <c r="FE10" s="32"/>
      <c r="FF10" s="32"/>
      <c r="FG10" s="32"/>
      <c r="FH10" s="32"/>
      <c r="FI10" s="32"/>
      <c r="FJ10" s="32"/>
      <c r="FK10" s="32"/>
      <c r="FL10" s="32"/>
      <c r="FM10" s="32"/>
      <c r="FN10" s="32"/>
      <c r="FO10" s="32"/>
      <c r="FP10" s="32"/>
      <c r="FQ10" s="32"/>
      <c r="FR10" s="32"/>
      <c r="FS10" s="32"/>
      <c r="FT10" s="32"/>
      <c r="FU10" s="32"/>
      <c r="FV10" s="32"/>
      <c r="FW10" s="32"/>
      <c r="FX10" s="32"/>
      <c r="FY10" s="32"/>
      <c r="FZ10" s="32"/>
      <c r="GA10" s="32"/>
      <c r="GB10" s="32"/>
      <c r="GC10" s="32"/>
      <c r="GD10" s="32"/>
      <c r="GE10" s="32"/>
      <c r="GF10" s="32"/>
      <c r="GG10" s="32"/>
      <c r="GH10" s="32"/>
      <c r="GI10" s="32"/>
      <c r="GJ10" s="32"/>
    </row>
    <row r="11" spans="1:192" x14ac:dyDescent="0.25">
      <c r="A11" s="80"/>
      <c r="B11" s="80"/>
      <c r="C11" s="596"/>
      <c r="D11" s="61"/>
      <c r="E11" s="126" t="str">
        <f xml:space="preserve"> InpC!E$16</f>
        <v>Length of operating period</v>
      </c>
      <c r="F11" s="126">
        <f xml:space="preserve"> InpC!F$16</f>
        <v>6</v>
      </c>
      <c r="G11" s="126" t="str">
        <f xml:space="preserve"> InpC!G$16</f>
        <v>months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</row>
    <row r="12" spans="1:192" s="194" customFormat="1" x14ac:dyDescent="0.25">
      <c r="A12" s="410"/>
      <c r="B12" s="410"/>
      <c r="C12" s="601"/>
      <c r="D12" s="602"/>
      <c r="E12" s="194" t="s">
        <v>496</v>
      </c>
      <c r="F12" s="194">
        <f xml:space="preserve"> F10 / F11</f>
        <v>2</v>
      </c>
      <c r="G12" s="194" t="s">
        <v>88</v>
      </c>
    </row>
    <row r="13" spans="1:192" x14ac:dyDescent="0.25">
      <c r="A13" s="80"/>
      <c r="B13" s="80"/>
      <c r="C13" s="596"/>
      <c r="D13" s="61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</row>
    <row r="14" spans="1:192" s="526" customFormat="1" x14ac:dyDescent="0.25">
      <c r="A14" s="33"/>
      <c r="B14" s="33"/>
      <c r="C14" s="30"/>
      <c r="D14" s="82"/>
      <c r="E14" s="35" t="str">
        <f t="shared" ref="E14:G14" si="0" xml:space="preserve"> E$12</f>
        <v>Periods in a year</v>
      </c>
      <c r="F14" s="35">
        <f t="shared" si="0"/>
        <v>2</v>
      </c>
      <c r="G14" s="35" t="str">
        <f t="shared" si="0"/>
        <v>periods</v>
      </c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</row>
    <row r="15" spans="1:192" s="526" customFormat="1" x14ac:dyDescent="0.25">
      <c r="A15" s="419"/>
      <c r="B15" s="419"/>
      <c r="C15" s="420"/>
      <c r="D15" s="610"/>
      <c r="E15" s="611" t="str">
        <f xml:space="preserve"> Time!E$10</f>
        <v>Model column counter</v>
      </c>
      <c r="F15" s="611">
        <f xml:space="preserve"> Time!F$10</f>
        <v>0</v>
      </c>
      <c r="G15" s="611" t="str">
        <f xml:space="preserve"> Time!G$10</f>
        <v>counter</v>
      </c>
      <c r="H15" s="611">
        <f xml:space="preserve"> Time!H$10</f>
        <v>0</v>
      </c>
      <c r="I15" s="611">
        <f xml:space="preserve"> Time!I$10</f>
        <v>0</v>
      </c>
      <c r="J15" s="611">
        <f xml:space="preserve"> Time!J$10</f>
        <v>1</v>
      </c>
      <c r="K15" s="611">
        <f xml:space="preserve"> Time!K$10</f>
        <v>2</v>
      </c>
      <c r="L15" s="611">
        <f xml:space="preserve"> Time!L$10</f>
        <v>3</v>
      </c>
      <c r="M15" s="611">
        <f xml:space="preserve"> Time!M$10</f>
        <v>4</v>
      </c>
      <c r="N15" s="611">
        <f xml:space="preserve"> Time!N$10</f>
        <v>5</v>
      </c>
      <c r="O15" s="611">
        <f xml:space="preserve"> Time!O$10</f>
        <v>6</v>
      </c>
      <c r="P15" s="611">
        <f xml:space="preserve"> Time!P$10</f>
        <v>7</v>
      </c>
      <c r="Q15" s="611">
        <f xml:space="preserve"> Time!Q$10</f>
        <v>8</v>
      </c>
      <c r="R15" s="611">
        <f xml:space="preserve"> Time!R$10</f>
        <v>9</v>
      </c>
      <c r="S15" s="611">
        <f xml:space="preserve"> Time!S$10</f>
        <v>10</v>
      </c>
      <c r="T15" s="611">
        <f xml:space="preserve"> Time!T$10</f>
        <v>11</v>
      </c>
      <c r="U15" s="611">
        <f xml:space="preserve"> Time!U$10</f>
        <v>12</v>
      </c>
      <c r="V15" s="611">
        <f xml:space="preserve"> Time!V$10</f>
        <v>13</v>
      </c>
      <c r="W15" s="611">
        <f xml:space="preserve"> Time!W$10</f>
        <v>14</v>
      </c>
      <c r="X15" s="611">
        <f xml:space="preserve"> Time!X$10</f>
        <v>15</v>
      </c>
      <c r="Y15" s="611">
        <f xml:space="preserve"> Time!Y$10</f>
        <v>16</v>
      </c>
      <c r="Z15" s="611">
        <f xml:space="preserve"> Time!Z$10</f>
        <v>17</v>
      </c>
      <c r="AA15" s="611">
        <f xml:space="preserve"> Time!AA$10</f>
        <v>18</v>
      </c>
      <c r="AB15" s="611">
        <f xml:space="preserve"> Time!AB$10</f>
        <v>19</v>
      </c>
      <c r="AC15" s="611">
        <f xml:space="preserve"> Time!AC$10</f>
        <v>20</v>
      </c>
      <c r="AD15" s="611">
        <f xml:space="preserve"> Time!AD$10</f>
        <v>21</v>
      </c>
      <c r="AE15" s="611">
        <f xml:space="preserve"> Time!AE$10</f>
        <v>22</v>
      </c>
      <c r="AF15" s="611">
        <f xml:space="preserve"> Time!AF$10</f>
        <v>23</v>
      </c>
      <c r="AG15" s="611">
        <f xml:space="preserve"> Time!AG$10</f>
        <v>24</v>
      </c>
      <c r="AH15" s="611">
        <f xml:space="preserve"> Time!AH$10</f>
        <v>25</v>
      </c>
      <c r="AI15" s="611">
        <f xml:space="preserve"> Time!AI$10</f>
        <v>26</v>
      </c>
      <c r="AJ15" s="611">
        <f xml:space="preserve"> Time!AJ$10</f>
        <v>27</v>
      </c>
      <c r="AK15" s="611">
        <f xml:space="preserve"> Time!AK$10</f>
        <v>28</v>
      </c>
      <c r="AL15" s="611">
        <f xml:space="preserve"> Time!AL$10</f>
        <v>29</v>
      </c>
      <c r="AM15" s="611">
        <f xml:space="preserve"> Time!AM$10</f>
        <v>30</v>
      </c>
      <c r="AN15" s="611">
        <f xml:space="preserve"> Time!AN$10</f>
        <v>31</v>
      </c>
      <c r="AO15" s="611">
        <f xml:space="preserve"> Time!AO$10</f>
        <v>32</v>
      </c>
      <c r="AP15" s="611">
        <f xml:space="preserve"> Time!AP$10</f>
        <v>33</v>
      </c>
      <c r="AQ15" s="611">
        <f xml:space="preserve"> Time!AQ$10</f>
        <v>34</v>
      </c>
      <c r="AR15" s="611">
        <f xml:space="preserve"> Time!AR$10</f>
        <v>35</v>
      </c>
      <c r="AS15" s="611">
        <f xml:space="preserve"> Time!AS$10</f>
        <v>36</v>
      </c>
      <c r="AT15" s="611">
        <f xml:space="preserve"> Time!AT$10</f>
        <v>37</v>
      </c>
      <c r="AU15" s="611">
        <f xml:space="preserve"> Time!AU$10</f>
        <v>38</v>
      </c>
      <c r="AV15" s="611">
        <f xml:space="preserve"> Time!AV$10</f>
        <v>39</v>
      </c>
      <c r="AW15" s="611">
        <f xml:space="preserve"> Time!AW$10</f>
        <v>40</v>
      </c>
      <c r="AX15" s="611">
        <f xml:space="preserve"> Time!AX$10</f>
        <v>41</v>
      </c>
      <c r="AY15" s="611">
        <f xml:space="preserve"> Time!AY$10</f>
        <v>42</v>
      </c>
      <c r="AZ15" s="611">
        <f xml:space="preserve"> Time!AZ$10</f>
        <v>43</v>
      </c>
      <c r="BA15" s="611">
        <f xml:space="preserve"> Time!BA$10</f>
        <v>44</v>
      </c>
      <c r="BB15" s="611">
        <f xml:space="preserve"> Time!BB$10</f>
        <v>45</v>
      </c>
      <c r="BC15" s="611">
        <f xml:space="preserve"> Time!BC$10</f>
        <v>46</v>
      </c>
      <c r="BD15" s="611">
        <f xml:space="preserve"> Time!BD$10</f>
        <v>47</v>
      </c>
      <c r="BE15" s="611">
        <f xml:space="preserve"> Time!BE$10</f>
        <v>48</v>
      </c>
      <c r="BF15" s="611">
        <f xml:space="preserve"> Time!BF$10</f>
        <v>49</v>
      </c>
      <c r="BG15" s="611">
        <f xml:space="preserve"> Time!BG$10</f>
        <v>50</v>
      </c>
      <c r="BH15" s="611">
        <f xml:space="preserve"> Time!BH$10</f>
        <v>51</v>
      </c>
      <c r="BI15" s="611">
        <f xml:space="preserve"> Time!BI$10</f>
        <v>52</v>
      </c>
      <c r="BJ15" s="611">
        <f xml:space="preserve"> Time!BJ$10</f>
        <v>53</v>
      </c>
      <c r="BK15" s="611">
        <f xml:space="preserve"> Time!BK$10</f>
        <v>54</v>
      </c>
      <c r="BL15" s="611">
        <f xml:space="preserve"> Time!BL$10</f>
        <v>55</v>
      </c>
      <c r="BM15" s="611">
        <f xml:space="preserve"> Time!BM$10</f>
        <v>56</v>
      </c>
      <c r="BN15" s="611">
        <f xml:space="preserve"> Time!BN$10</f>
        <v>57</v>
      </c>
      <c r="BO15" s="611">
        <f xml:space="preserve"> Time!BO$10</f>
        <v>58</v>
      </c>
      <c r="BP15" s="611">
        <f xml:space="preserve"> Time!BP$10</f>
        <v>59</v>
      </c>
      <c r="BQ15" s="611">
        <f xml:space="preserve"> Time!BQ$10</f>
        <v>60</v>
      </c>
      <c r="BR15" s="611">
        <f xml:space="preserve"> Time!BR$10</f>
        <v>61</v>
      </c>
      <c r="BS15" s="611">
        <f xml:space="preserve"> Time!BS$10</f>
        <v>62</v>
      </c>
      <c r="BT15" s="611">
        <f xml:space="preserve"> Time!BT$10</f>
        <v>63</v>
      </c>
      <c r="BU15" s="611">
        <f xml:space="preserve"> Time!BU$10</f>
        <v>64</v>
      </c>
      <c r="BV15" s="611">
        <f xml:space="preserve"> Time!BV$10</f>
        <v>65</v>
      </c>
      <c r="BW15" s="611">
        <f xml:space="preserve"> Time!BW$10</f>
        <v>66</v>
      </c>
      <c r="BX15" s="611">
        <f xml:space="preserve"> Time!BX$10</f>
        <v>67</v>
      </c>
      <c r="BY15" s="611">
        <f xml:space="preserve"> Time!BY$10</f>
        <v>68</v>
      </c>
      <c r="BZ15" s="611">
        <f xml:space="preserve"> Time!BZ$10</f>
        <v>69</v>
      </c>
      <c r="CA15" s="611">
        <f xml:space="preserve"> Time!CA$10</f>
        <v>70</v>
      </c>
      <c r="CB15" s="611">
        <f xml:space="preserve"> Time!CB$10</f>
        <v>71</v>
      </c>
      <c r="CC15" s="611">
        <f xml:space="preserve"> Time!CC$10</f>
        <v>72</v>
      </c>
      <c r="CD15" s="611">
        <f xml:space="preserve"> Time!CD$10</f>
        <v>73</v>
      </c>
      <c r="CE15" s="611">
        <f xml:space="preserve"> Time!CE$10</f>
        <v>74</v>
      </c>
      <c r="CF15" s="611">
        <f xml:space="preserve"> Time!CF$10</f>
        <v>75</v>
      </c>
      <c r="CG15" s="611">
        <f xml:space="preserve"> Time!CG$10</f>
        <v>76</v>
      </c>
      <c r="CH15" s="611">
        <f xml:space="preserve"> Time!CH$10</f>
        <v>77</v>
      </c>
      <c r="CI15" s="611">
        <f xml:space="preserve"> Time!CI$10</f>
        <v>78</v>
      </c>
      <c r="CJ15" s="611">
        <f xml:space="preserve"> Time!CJ$10</f>
        <v>79</v>
      </c>
      <c r="CK15" s="611">
        <f xml:space="preserve"> Time!CK$10</f>
        <v>80</v>
      </c>
      <c r="CL15" s="611">
        <f xml:space="preserve"> Time!CL$10</f>
        <v>81</v>
      </c>
      <c r="CM15" s="611">
        <f xml:space="preserve"> Time!CM$10</f>
        <v>82</v>
      </c>
      <c r="CN15" s="611">
        <f xml:space="preserve"> Time!CN$10</f>
        <v>83</v>
      </c>
      <c r="CO15" s="611">
        <f xml:space="preserve"> Time!CO$10</f>
        <v>84</v>
      </c>
      <c r="CP15" s="611">
        <f xml:space="preserve"> Time!CP$10</f>
        <v>85</v>
      </c>
      <c r="CQ15" s="611">
        <f xml:space="preserve"> Time!CQ$10</f>
        <v>86</v>
      </c>
      <c r="CR15" s="611">
        <f xml:space="preserve"> Time!CR$10</f>
        <v>87</v>
      </c>
      <c r="CS15" s="611">
        <f xml:space="preserve"> Time!CS$10</f>
        <v>88</v>
      </c>
      <c r="CT15" s="611">
        <f xml:space="preserve"> Time!CT$10</f>
        <v>89</v>
      </c>
      <c r="CU15" s="611">
        <f xml:space="preserve"> Time!CU$10</f>
        <v>90</v>
      </c>
      <c r="CV15" s="611">
        <f xml:space="preserve"> Time!CV$10</f>
        <v>91</v>
      </c>
      <c r="CW15" s="611">
        <f xml:space="preserve"> Time!CW$10</f>
        <v>92</v>
      </c>
      <c r="CX15" s="611">
        <f xml:space="preserve"> Time!CX$10</f>
        <v>93</v>
      </c>
      <c r="CY15" s="611">
        <f xml:space="preserve"> Time!CY$10</f>
        <v>94</v>
      </c>
      <c r="CZ15" s="611">
        <f xml:space="preserve"> Time!CZ$10</f>
        <v>95</v>
      </c>
      <c r="DA15" s="611">
        <f xml:space="preserve"> Time!DA$10</f>
        <v>96</v>
      </c>
      <c r="DB15" s="611">
        <f xml:space="preserve"> Time!DB$10</f>
        <v>97</v>
      </c>
      <c r="DC15" s="611">
        <f xml:space="preserve"> Time!DC$10</f>
        <v>98</v>
      </c>
      <c r="DD15" s="611">
        <f xml:space="preserve"> Time!DD$10</f>
        <v>99</v>
      </c>
      <c r="DE15" s="611">
        <f xml:space="preserve"> Time!DE$10</f>
        <v>100</v>
      </c>
      <c r="DF15" s="611">
        <f xml:space="preserve"> Time!DF$10</f>
        <v>101</v>
      </c>
      <c r="DG15" s="611">
        <f xml:space="preserve"> Time!DG$10</f>
        <v>102</v>
      </c>
      <c r="DH15" s="611">
        <f xml:space="preserve"> Time!DH$10</f>
        <v>103</v>
      </c>
      <c r="DI15" s="611">
        <f xml:space="preserve"> Time!DI$10</f>
        <v>104</v>
      </c>
      <c r="DJ15" s="611">
        <f xml:space="preserve"> Time!DJ$10</f>
        <v>105</v>
      </c>
      <c r="DK15" s="611">
        <f xml:space="preserve"> Time!DK$10</f>
        <v>106</v>
      </c>
      <c r="DL15" s="611">
        <f xml:space="preserve"> Time!DL$10</f>
        <v>107</v>
      </c>
      <c r="DM15" s="611">
        <f xml:space="preserve"> Time!DM$10</f>
        <v>108</v>
      </c>
      <c r="DN15" s="611">
        <f xml:space="preserve"> Time!DN$10</f>
        <v>109</v>
      </c>
      <c r="DO15" s="611">
        <f xml:space="preserve"> Time!DO$10</f>
        <v>110</v>
      </c>
      <c r="DP15" s="611">
        <f xml:space="preserve"> Time!DP$10</f>
        <v>111</v>
      </c>
      <c r="DQ15" s="611">
        <f xml:space="preserve"> Time!DQ$10</f>
        <v>112</v>
      </c>
      <c r="DR15" s="611">
        <f xml:space="preserve"> Time!DR$10</f>
        <v>113</v>
      </c>
      <c r="DS15" s="611">
        <f xml:space="preserve"> Time!DS$10</f>
        <v>114</v>
      </c>
      <c r="DT15" s="611">
        <f xml:space="preserve"> Time!DT$10</f>
        <v>115</v>
      </c>
      <c r="DU15" s="611">
        <f xml:space="preserve"> Time!DU$10</f>
        <v>116</v>
      </c>
      <c r="DV15" s="611">
        <f xml:space="preserve"> Time!DV$10</f>
        <v>117</v>
      </c>
      <c r="DW15" s="611">
        <f xml:space="preserve"> Time!DW$10</f>
        <v>118</v>
      </c>
      <c r="DX15" s="611">
        <f xml:space="preserve"> Time!DX$10</f>
        <v>119</v>
      </c>
      <c r="DY15" s="611">
        <f xml:space="preserve"> Time!DY$10</f>
        <v>120</v>
      </c>
      <c r="DZ15" s="611">
        <f xml:space="preserve"> Time!DZ$10</f>
        <v>121</v>
      </c>
      <c r="EA15" s="611">
        <f xml:space="preserve"> Time!EA$10</f>
        <v>122</v>
      </c>
      <c r="EB15" s="611">
        <f xml:space="preserve"> Time!EB$10</f>
        <v>123</v>
      </c>
      <c r="EC15" s="611">
        <f xml:space="preserve"> Time!EC$10</f>
        <v>124</v>
      </c>
      <c r="ED15" s="611">
        <f xml:space="preserve"> Time!ED$10</f>
        <v>125</v>
      </c>
      <c r="EE15" s="611">
        <f xml:space="preserve"> Time!EE$10</f>
        <v>126</v>
      </c>
      <c r="EF15" s="611">
        <f xml:space="preserve"> Time!EF$10</f>
        <v>127</v>
      </c>
      <c r="EG15" s="611">
        <f xml:space="preserve"> Time!EG$10</f>
        <v>128</v>
      </c>
      <c r="EH15" s="611">
        <f xml:space="preserve"> Time!EH$10</f>
        <v>129</v>
      </c>
      <c r="EI15" s="611">
        <f xml:space="preserve"> Time!EI$10</f>
        <v>130</v>
      </c>
      <c r="EJ15" s="611">
        <f xml:space="preserve"> Time!EJ$10</f>
        <v>131</v>
      </c>
      <c r="EK15" s="611">
        <f xml:space="preserve"> Time!EK$10</f>
        <v>132</v>
      </c>
      <c r="EL15" s="611">
        <f xml:space="preserve"> Time!EL$10</f>
        <v>133</v>
      </c>
      <c r="EM15" s="611">
        <f xml:space="preserve"> Time!EM$10</f>
        <v>134</v>
      </c>
      <c r="EN15" s="611">
        <f xml:space="preserve"> Time!EN$10</f>
        <v>135</v>
      </c>
      <c r="EO15" s="611">
        <f xml:space="preserve"> Time!EO$10</f>
        <v>136</v>
      </c>
      <c r="EP15" s="611">
        <f xml:space="preserve"> Time!EP$10</f>
        <v>137</v>
      </c>
      <c r="EQ15" s="611">
        <f xml:space="preserve"> Time!EQ$10</f>
        <v>138</v>
      </c>
      <c r="ER15" s="611">
        <f xml:space="preserve"> Time!ER$10</f>
        <v>139</v>
      </c>
      <c r="ES15" s="611">
        <f xml:space="preserve"> Time!ES$10</f>
        <v>140</v>
      </c>
      <c r="ET15" s="611">
        <f xml:space="preserve"> Time!ET$10</f>
        <v>141</v>
      </c>
      <c r="EU15" s="611">
        <f xml:space="preserve"> Time!EU$10</f>
        <v>142</v>
      </c>
      <c r="EV15" s="611">
        <f xml:space="preserve"> Time!EV$10</f>
        <v>143</v>
      </c>
      <c r="EW15" s="611">
        <f xml:space="preserve"> Time!EW$10</f>
        <v>144</v>
      </c>
      <c r="EX15" s="611">
        <f xml:space="preserve"> Time!EX$10</f>
        <v>145</v>
      </c>
      <c r="EY15" s="611">
        <f xml:space="preserve"> Time!EY$10</f>
        <v>146</v>
      </c>
      <c r="EZ15" s="611">
        <f xml:space="preserve"> Time!EZ$10</f>
        <v>147</v>
      </c>
      <c r="FA15" s="611">
        <f xml:space="preserve"> Time!FA$10</f>
        <v>148</v>
      </c>
      <c r="FB15" s="611">
        <f xml:space="preserve"> Time!FB$10</f>
        <v>149</v>
      </c>
      <c r="FC15" s="611">
        <f xml:space="preserve"> Time!FC$10</f>
        <v>150</v>
      </c>
      <c r="FD15" s="611">
        <f xml:space="preserve"> Time!FD$10</f>
        <v>151</v>
      </c>
      <c r="FE15" s="611">
        <f xml:space="preserve"> Time!FE$10</f>
        <v>152</v>
      </c>
      <c r="FF15" s="611">
        <f xml:space="preserve"> Time!FF$10</f>
        <v>153</v>
      </c>
      <c r="FG15" s="611">
        <f xml:space="preserve"> Time!FG$10</f>
        <v>154</v>
      </c>
      <c r="FH15" s="611">
        <f xml:space="preserve"> Time!FH$10</f>
        <v>155</v>
      </c>
      <c r="FI15" s="611">
        <f xml:space="preserve"> Time!FI$10</f>
        <v>156</v>
      </c>
      <c r="FJ15" s="611">
        <f xml:space="preserve"> Time!FJ$10</f>
        <v>157</v>
      </c>
      <c r="FK15" s="611">
        <f xml:space="preserve"> Time!FK$10</f>
        <v>158</v>
      </c>
      <c r="FL15" s="611">
        <f xml:space="preserve"> Time!FL$10</f>
        <v>159</v>
      </c>
      <c r="FM15" s="611">
        <f xml:space="preserve"> Time!FM$10</f>
        <v>160</v>
      </c>
      <c r="FN15" s="611">
        <f xml:space="preserve"> Time!FN$10</f>
        <v>161</v>
      </c>
      <c r="FO15" s="611">
        <f xml:space="preserve"> Time!FO$10</f>
        <v>162</v>
      </c>
      <c r="FP15" s="611">
        <f xml:space="preserve"> Time!FP$10</f>
        <v>163</v>
      </c>
      <c r="FQ15" s="611">
        <f xml:space="preserve"> Time!FQ$10</f>
        <v>164</v>
      </c>
      <c r="FR15" s="611">
        <f xml:space="preserve"> Time!FR$10</f>
        <v>165</v>
      </c>
      <c r="FS15" s="611">
        <f xml:space="preserve"> Time!FS$10</f>
        <v>166</v>
      </c>
      <c r="FT15" s="611">
        <f xml:space="preserve"> Time!FT$10</f>
        <v>167</v>
      </c>
      <c r="FU15" s="611">
        <f xml:space="preserve"> Time!FU$10</f>
        <v>168</v>
      </c>
      <c r="FV15" s="611">
        <f xml:space="preserve"> Time!FV$10</f>
        <v>169</v>
      </c>
      <c r="FW15" s="611">
        <f xml:space="preserve"> Time!FW$10</f>
        <v>170</v>
      </c>
      <c r="FX15" s="611">
        <f xml:space="preserve"> Time!FX$10</f>
        <v>171</v>
      </c>
      <c r="FY15" s="611">
        <f xml:space="preserve"> Time!FY$10</f>
        <v>172</v>
      </c>
      <c r="FZ15" s="611">
        <f xml:space="preserve"> Time!FZ$10</f>
        <v>173</v>
      </c>
      <c r="GA15" s="611">
        <f xml:space="preserve"> Time!GA$10</f>
        <v>174</v>
      </c>
      <c r="GB15" s="611">
        <f xml:space="preserve"> Time!GB$10</f>
        <v>175</v>
      </c>
      <c r="GC15" s="611">
        <f xml:space="preserve"> Time!GC$10</f>
        <v>176</v>
      </c>
      <c r="GD15" s="611">
        <f xml:space="preserve"> Time!GD$10</f>
        <v>177</v>
      </c>
      <c r="GE15" s="611">
        <f xml:space="preserve"> Time!GE$10</f>
        <v>178</v>
      </c>
      <c r="GF15" s="611">
        <f xml:space="preserve"> Time!GF$10</f>
        <v>179</v>
      </c>
      <c r="GG15" s="611">
        <f xml:space="preserve"> Time!GG$10</f>
        <v>180</v>
      </c>
      <c r="GH15" s="611">
        <f xml:space="preserve"> Time!GH$10</f>
        <v>181</v>
      </c>
      <c r="GI15" s="611">
        <f xml:space="preserve"> Time!GI$10</f>
        <v>182</v>
      </c>
      <c r="GJ15" s="611">
        <f xml:space="preserve"> Time!GJ$10</f>
        <v>183</v>
      </c>
    </row>
    <row r="16" spans="1:192" s="526" customFormat="1" x14ac:dyDescent="0.25">
      <c r="A16" s="419"/>
      <c r="B16" s="419"/>
      <c r="C16" s="420"/>
      <c r="D16" s="610"/>
      <c r="E16" s="78" t="str">
        <f xml:space="preserve"> Debt!E$133</f>
        <v>Senior debt service</v>
      </c>
      <c r="F16" s="78">
        <f xml:space="preserve"> Debt!F$133</f>
        <v>0</v>
      </c>
      <c r="G16" s="78" t="str">
        <f xml:space="preserve"> Debt!G$133</f>
        <v>$ 000s</v>
      </c>
      <c r="H16" s="78">
        <f xml:space="preserve"> Debt!H$133</f>
        <v>362575.69100318541</v>
      </c>
      <c r="I16" s="78">
        <f xml:space="preserve"> Debt!I$133</f>
        <v>0</v>
      </c>
      <c r="J16" s="78">
        <f xml:space="preserve"> Debt!J$133</f>
        <v>0</v>
      </c>
      <c r="K16" s="78">
        <f xml:space="preserve"> Debt!K$133</f>
        <v>0</v>
      </c>
      <c r="L16" s="78">
        <f xml:space="preserve"> Debt!L$133</f>
        <v>0</v>
      </c>
      <c r="M16" s="78">
        <f xml:space="preserve"> Debt!M$133</f>
        <v>0</v>
      </c>
      <c r="N16" s="78">
        <f xml:space="preserve"> Debt!N$133</f>
        <v>0</v>
      </c>
      <c r="O16" s="78">
        <f xml:space="preserve"> Debt!O$133</f>
        <v>0</v>
      </c>
      <c r="P16" s="78">
        <f xml:space="preserve"> Debt!P$133</f>
        <v>0</v>
      </c>
      <c r="Q16" s="78">
        <f xml:space="preserve"> Debt!Q$133</f>
        <v>14877.548809880023</v>
      </c>
      <c r="R16" s="78">
        <f xml:space="preserve"> Debt!R$133</f>
        <v>12163.431631999971</v>
      </c>
      <c r="S16" s="78">
        <f xml:space="preserve"> Debt!S$133</f>
        <v>11369.197009925427</v>
      </c>
      <c r="T16" s="78">
        <f xml:space="preserve"> Debt!T$133</f>
        <v>11216.998020053576</v>
      </c>
      <c r="U16" s="78">
        <f xml:space="preserve"> Debt!U$133</f>
        <v>11268.501191493238</v>
      </c>
      <c r="V16" s="78">
        <f xml:space="preserve"> Debt!V$133</f>
        <v>11116.068353701381</v>
      </c>
      <c r="W16" s="78">
        <f xml:space="preserve"> Debt!W$133</f>
        <v>11166.446306510034</v>
      </c>
      <c r="X16" s="78">
        <f xml:space="preserve"> Debt!X$133</f>
        <v>11028.851136792866</v>
      </c>
      <c r="Y16" s="78">
        <f xml:space="preserve"> Debt!Y$133</f>
        <v>11047.92206456056</v>
      </c>
      <c r="Z16" s="78">
        <f xml:space="preserve"> Debt!Z$133</f>
        <v>10909.916428437678</v>
      </c>
      <c r="AA16" s="78">
        <f xml:space="preserve"> Debt!AA$133</f>
        <v>10957.93655465769</v>
      </c>
      <c r="AB16" s="78">
        <f xml:space="preserve"> Debt!AB$133</f>
        <v>10804.738239618764</v>
      </c>
      <c r="AC16" s="78">
        <f xml:space="preserve"> Debt!AC$133</f>
        <v>10851.627094308475</v>
      </c>
      <c r="AD16" s="78">
        <f xml:space="preserve"> Debt!AD$133</f>
        <v>10698.1525757484</v>
      </c>
      <c r="AE16" s="78">
        <f xml:space="preserve"> Debt!AE$133</f>
        <v>10743.841081860937</v>
      </c>
      <c r="AF16" s="78">
        <f xml:space="preserve"> Debt!AF$133</f>
        <v>10604.577907625293</v>
      </c>
      <c r="AG16" s="78">
        <f xml:space="preserve"> Debt!AG$133</f>
        <v>10620.049053279494</v>
      </c>
      <c r="AH16" s="78">
        <f xml:space="preserve"> Debt!AH$133</f>
        <v>10480.318579606408</v>
      </c>
      <c r="AI16" s="78">
        <f xml:space="preserve"> Debt!AI$133</f>
        <v>10523.490034737417</v>
      </c>
      <c r="AJ16" s="78">
        <f xml:space="preserve"> Debt!AJ$133</f>
        <v>10369.117974060267</v>
      </c>
      <c r="AK16" s="78">
        <f xml:space="preserve"> Debt!AK$133</f>
        <v>10411.082422686904</v>
      </c>
      <c r="AL16" s="78">
        <f xml:space="preserve"> Debt!AL$133</f>
        <v>10256.388492539636</v>
      </c>
      <c r="AM16" s="78">
        <f xml:space="preserve"> Debt!AM$133</f>
        <v>10297.071124289079</v>
      </c>
      <c r="AN16" s="78">
        <f xml:space="preserve"> Debt!AN$133</f>
        <v>10155.925277366325</v>
      </c>
      <c r="AO16" s="78">
        <f xml:space="preserve"> Debt!AO$133</f>
        <v>10167.540869270617</v>
      </c>
      <c r="AP16" s="78">
        <f xml:space="preserve"> Debt!AP$133</f>
        <v>10025.86638454254</v>
      </c>
      <c r="AQ16" s="78">
        <f xml:space="preserve"> Debt!AQ$133</f>
        <v>10063.858587500385</v>
      </c>
      <c r="AR16" s="78">
        <f xml:space="preserve"> Debt!AR$133</f>
        <v>9908.1237730644407</v>
      </c>
      <c r="AS16" s="78">
        <f xml:space="preserve"> Debt!AS$133</f>
        <v>9944.8275397653597</v>
      </c>
      <c r="AT16" s="78">
        <f xml:space="preserve"> Debt!AT$133</f>
        <v>9788.7224990144059</v>
      </c>
      <c r="AU16" s="78">
        <f xml:space="preserve"> Debt!AU$133</f>
        <v>9824.0561237390393</v>
      </c>
      <c r="AV16" s="78">
        <f xml:space="preserve"> Debt!AV$133</f>
        <v>9680.7958090221782</v>
      </c>
      <c r="AW16" s="78">
        <f xml:space="preserve"> Debt!AW$133</f>
        <v>9688.2786085649805</v>
      </c>
      <c r="AX16" s="78">
        <f xml:space="preserve"> Debt!AX$133</f>
        <v>9544.4234429616008</v>
      </c>
      <c r="AY16" s="78">
        <f xml:space="preserve"> Debt!AY$133</f>
        <v>5.5904867622302847E-12</v>
      </c>
      <c r="AZ16" s="78">
        <f xml:space="preserve"> Debt!AZ$133</f>
        <v>5.5008757903528424E-12</v>
      </c>
      <c r="BA16" s="78">
        <f xml:space="preserve"> Debt!BA$133</f>
        <v>5.5930211399552512E-12</v>
      </c>
      <c r="BB16" s="78">
        <f xml:space="preserve"> Debt!BB$133</f>
        <v>5.5029975404371124E-12</v>
      </c>
      <c r="BC16" s="78">
        <f xml:space="preserve"> Debt!BC$133</f>
        <v>5.5954476718195812E-12</v>
      </c>
      <c r="BD16" s="78">
        <f xml:space="preserve"> Debt!BD$133</f>
        <v>5.5365477136446222E-12</v>
      </c>
      <c r="BE16" s="78">
        <f xml:space="preserve"> Debt!BE$133</f>
        <v>0</v>
      </c>
      <c r="BF16" s="78">
        <f xml:space="preserve"> Debt!BF$133</f>
        <v>0</v>
      </c>
      <c r="BG16" s="78">
        <f xml:space="preserve"> Debt!BG$133</f>
        <v>0</v>
      </c>
      <c r="BH16" s="78">
        <f xml:space="preserve"> Debt!BH$133</f>
        <v>0</v>
      </c>
      <c r="BI16" s="78">
        <f xml:space="preserve"> Debt!BI$133</f>
        <v>0</v>
      </c>
      <c r="BJ16" s="78">
        <f xml:space="preserve"> Debt!BJ$133</f>
        <v>0</v>
      </c>
      <c r="BK16" s="78">
        <f xml:space="preserve"> Debt!BK$133</f>
        <v>0</v>
      </c>
      <c r="BL16" s="78">
        <f xml:space="preserve"> Debt!BL$133</f>
        <v>0</v>
      </c>
      <c r="BM16" s="78">
        <f xml:space="preserve"> Debt!BM$133</f>
        <v>0</v>
      </c>
      <c r="BN16" s="78">
        <f xml:space="preserve"> Debt!BN$133</f>
        <v>0</v>
      </c>
      <c r="BO16" s="78">
        <f xml:space="preserve"> Debt!BO$133</f>
        <v>0</v>
      </c>
      <c r="BP16" s="78">
        <f xml:space="preserve"> Debt!BP$133</f>
        <v>0</v>
      </c>
      <c r="BQ16" s="78">
        <f xml:space="preserve"> Debt!BQ$133</f>
        <v>0</v>
      </c>
      <c r="BR16" s="78">
        <f xml:space="preserve"> Debt!BR$133</f>
        <v>0</v>
      </c>
      <c r="BS16" s="78">
        <f xml:space="preserve"> Debt!BS$133</f>
        <v>0</v>
      </c>
      <c r="BT16" s="78">
        <f xml:space="preserve"> Debt!BT$133</f>
        <v>0</v>
      </c>
      <c r="BU16" s="78">
        <f xml:space="preserve"> Debt!BU$133</f>
        <v>0</v>
      </c>
      <c r="BV16" s="78">
        <f xml:space="preserve"> Debt!BV$133</f>
        <v>0</v>
      </c>
      <c r="BW16" s="78">
        <f xml:space="preserve"> Debt!BW$133</f>
        <v>0</v>
      </c>
      <c r="BX16" s="78">
        <f xml:space="preserve"> Debt!BX$133</f>
        <v>0</v>
      </c>
      <c r="BY16" s="78">
        <f xml:space="preserve"> Debt!BY$133</f>
        <v>0</v>
      </c>
      <c r="BZ16" s="78">
        <f xml:space="preserve"> Debt!BZ$133</f>
        <v>0</v>
      </c>
      <c r="CA16" s="78">
        <f xml:space="preserve"> Debt!CA$133</f>
        <v>0</v>
      </c>
      <c r="CB16" s="78">
        <f xml:space="preserve"> Debt!CB$133</f>
        <v>0</v>
      </c>
      <c r="CC16" s="78">
        <f xml:space="preserve"> Debt!CC$133</f>
        <v>0</v>
      </c>
      <c r="CD16" s="78">
        <f xml:space="preserve"> Debt!CD$133</f>
        <v>0</v>
      </c>
      <c r="CE16" s="78">
        <f xml:space="preserve"> Debt!CE$133</f>
        <v>0</v>
      </c>
      <c r="CF16" s="78">
        <f xml:space="preserve"> Debt!CF$133</f>
        <v>0</v>
      </c>
      <c r="CG16" s="78">
        <f xml:space="preserve"> Debt!CG$133</f>
        <v>0</v>
      </c>
      <c r="CH16" s="78">
        <f xml:space="preserve"> Debt!CH$133</f>
        <v>0</v>
      </c>
      <c r="CI16" s="78">
        <f xml:space="preserve"> Debt!CI$133</f>
        <v>0</v>
      </c>
      <c r="CJ16" s="78">
        <f xml:space="preserve"> Debt!CJ$133</f>
        <v>0</v>
      </c>
      <c r="CK16" s="78">
        <f xml:space="preserve"> Debt!CK$133</f>
        <v>0</v>
      </c>
      <c r="CL16" s="78">
        <f xml:space="preserve"> Debt!CL$133</f>
        <v>0</v>
      </c>
      <c r="CM16" s="78">
        <f xml:space="preserve"> Debt!CM$133</f>
        <v>0</v>
      </c>
      <c r="CN16" s="78">
        <f xml:space="preserve"> Debt!CN$133</f>
        <v>0</v>
      </c>
      <c r="CO16" s="78">
        <f xml:space="preserve"> Debt!CO$133</f>
        <v>0</v>
      </c>
      <c r="CP16" s="78">
        <f xml:space="preserve"> Debt!CP$133</f>
        <v>0</v>
      </c>
      <c r="CQ16" s="78">
        <f xml:space="preserve"> Debt!CQ$133</f>
        <v>0</v>
      </c>
      <c r="CR16" s="78">
        <f xml:space="preserve"> Debt!CR$133</f>
        <v>0</v>
      </c>
      <c r="CS16" s="78">
        <f xml:space="preserve"> Debt!CS$133</f>
        <v>0</v>
      </c>
      <c r="CT16" s="78">
        <f xml:space="preserve"> Debt!CT$133</f>
        <v>0</v>
      </c>
      <c r="CU16" s="78">
        <f xml:space="preserve"> Debt!CU$133</f>
        <v>0</v>
      </c>
      <c r="CV16" s="78">
        <f xml:space="preserve"> Debt!CV$133</f>
        <v>0</v>
      </c>
      <c r="CW16" s="78">
        <f xml:space="preserve"> Debt!CW$133</f>
        <v>0</v>
      </c>
      <c r="CX16" s="78">
        <f xml:space="preserve"> Debt!CX$133</f>
        <v>0</v>
      </c>
      <c r="CY16" s="78">
        <f xml:space="preserve"> Debt!CY$133</f>
        <v>0</v>
      </c>
      <c r="CZ16" s="78">
        <f xml:space="preserve"> Debt!CZ$133</f>
        <v>0</v>
      </c>
      <c r="DA16" s="78">
        <f xml:space="preserve"> Debt!DA$133</f>
        <v>0</v>
      </c>
      <c r="DB16" s="78">
        <f xml:space="preserve"> Debt!DB$133</f>
        <v>0</v>
      </c>
      <c r="DC16" s="78">
        <f xml:space="preserve"> Debt!DC$133</f>
        <v>0</v>
      </c>
      <c r="DD16" s="78">
        <f xml:space="preserve"> Debt!DD$133</f>
        <v>0</v>
      </c>
      <c r="DE16" s="78">
        <f xml:space="preserve"> Debt!DE$133</f>
        <v>0</v>
      </c>
      <c r="DF16" s="78">
        <f xml:space="preserve"> Debt!DF$133</f>
        <v>0</v>
      </c>
      <c r="DG16" s="78">
        <f xml:space="preserve"> Debt!DG$133</f>
        <v>0</v>
      </c>
      <c r="DH16" s="78">
        <f xml:space="preserve"> Debt!DH$133</f>
        <v>0</v>
      </c>
      <c r="DI16" s="78">
        <f xml:space="preserve"> Debt!DI$133</f>
        <v>0</v>
      </c>
      <c r="DJ16" s="78">
        <f xml:space="preserve"> Debt!DJ$133</f>
        <v>0</v>
      </c>
      <c r="DK16" s="78">
        <f xml:space="preserve"> Debt!DK$133</f>
        <v>0</v>
      </c>
      <c r="DL16" s="78">
        <f xml:space="preserve"> Debt!DL$133</f>
        <v>0</v>
      </c>
      <c r="DM16" s="78">
        <f xml:space="preserve"> Debt!DM$133</f>
        <v>0</v>
      </c>
      <c r="DN16" s="78">
        <f xml:space="preserve"> Debt!DN$133</f>
        <v>0</v>
      </c>
      <c r="DO16" s="78">
        <f xml:space="preserve"> Debt!DO$133</f>
        <v>0</v>
      </c>
      <c r="DP16" s="78">
        <f xml:space="preserve"> Debt!DP$133</f>
        <v>0</v>
      </c>
      <c r="DQ16" s="78">
        <f xml:space="preserve"> Debt!DQ$133</f>
        <v>0</v>
      </c>
      <c r="DR16" s="78">
        <f xml:space="preserve"> Debt!DR$133</f>
        <v>0</v>
      </c>
      <c r="DS16" s="78">
        <f xml:space="preserve"> Debt!DS$133</f>
        <v>0</v>
      </c>
      <c r="DT16" s="78">
        <f xml:space="preserve"> Debt!DT$133</f>
        <v>0</v>
      </c>
      <c r="DU16" s="78">
        <f xml:space="preserve"> Debt!DU$133</f>
        <v>0</v>
      </c>
      <c r="DV16" s="78">
        <f xml:space="preserve"> Debt!DV$133</f>
        <v>0</v>
      </c>
      <c r="DW16" s="78">
        <f xml:space="preserve"> Debt!DW$133</f>
        <v>0</v>
      </c>
      <c r="DX16" s="78">
        <f xml:space="preserve"> Debt!DX$133</f>
        <v>0</v>
      </c>
      <c r="DY16" s="78">
        <f xml:space="preserve"> Debt!DY$133</f>
        <v>0</v>
      </c>
      <c r="DZ16" s="78">
        <f xml:space="preserve"> Debt!DZ$133</f>
        <v>0</v>
      </c>
      <c r="EA16" s="78">
        <f xml:space="preserve"> Debt!EA$133</f>
        <v>0</v>
      </c>
      <c r="EB16" s="78">
        <f xml:space="preserve"> Debt!EB$133</f>
        <v>0</v>
      </c>
      <c r="EC16" s="78">
        <f xml:space="preserve"> Debt!EC$133</f>
        <v>0</v>
      </c>
      <c r="ED16" s="78">
        <f xml:space="preserve"> Debt!ED$133</f>
        <v>0</v>
      </c>
      <c r="EE16" s="78">
        <f xml:space="preserve"> Debt!EE$133</f>
        <v>0</v>
      </c>
      <c r="EF16" s="78">
        <f xml:space="preserve"> Debt!EF$133</f>
        <v>0</v>
      </c>
      <c r="EG16" s="78">
        <f xml:space="preserve"> Debt!EG$133</f>
        <v>0</v>
      </c>
      <c r="EH16" s="78">
        <f xml:space="preserve"> Debt!EH$133</f>
        <v>0</v>
      </c>
      <c r="EI16" s="78">
        <f xml:space="preserve"> Debt!EI$133</f>
        <v>0</v>
      </c>
      <c r="EJ16" s="78">
        <f xml:space="preserve"> Debt!EJ$133</f>
        <v>0</v>
      </c>
      <c r="EK16" s="78">
        <f xml:space="preserve"> Debt!EK$133</f>
        <v>0</v>
      </c>
      <c r="EL16" s="78">
        <f xml:space="preserve"> Debt!EL$133</f>
        <v>0</v>
      </c>
      <c r="EM16" s="78">
        <f xml:space="preserve"> Debt!EM$133</f>
        <v>0</v>
      </c>
      <c r="EN16" s="78">
        <f xml:space="preserve"> Debt!EN$133</f>
        <v>0</v>
      </c>
      <c r="EO16" s="78">
        <f xml:space="preserve"> Debt!EO$133</f>
        <v>0</v>
      </c>
      <c r="EP16" s="78">
        <f xml:space="preserve"> Debt!EP$133</f>
        <v>0</v>
      </c>
      <c r="EQ16" s="78">
        <f xml:space="preserve"> Debt!EQ$133</f>
        <v>0</v>
      </c>
      <c r="ER16" s="78">
        <f xml:space="preserve"> Debt!ER$133</f>
        <v>0</v>
      </c>
      <c r="ES16" s="78">
        <f xml:space="preserve"> Debt!ES$133</f>
        <v>0</v>
      </c>
      <c r="ET16" s="78">
        <f xml:space="preserve"> Debt!ET$133</f>
        <v>0</v>
      </c>
      <c r="EU16" s="78">
        <f xml:space="preserve"> Debt!EU$133</f>
        <v>0</v>
      </c>
      <c r="EV16" s="78">
        <f xml:space="preserve"> Debt!EV$133</f>
        <v>0</v>
      </c>
      <c r="EW16" s="78">
        <f xml:space="preserve"> Debt!EW$133</f>
        <v>0</v>
      </c>
      <c r="EX16" s="78">
        <f xml:space="preserve"> Debt!EX$133</f>
        <v>0</v>
      </c>
      <c r="EY16" s="78">
        <f xml:space="preserve"> Debt!EY$133</f>
        <v>0</v>
      </c>
      <c r="EZ16" s="78">
        <f xml:space="preserve"> Debt!EZ$133</f>
        <v>0</v>
      </c>
      <c r="FA16" s="78">
        <f xml:space="preserve"> Debt!FA$133</f>
        <v>0</v>
      </c>
      <c r="FB16" s="78">
        <f xml:space="preserve"> Debt!FB$133</f>
        <v>0</v>
      </c>
      <c r="FC16" s="78">
        <f xml:space="preserve"> Debt!FC$133</f>
        <v>0</v>
      </c>
      <c r="FD16" s="78">
        <f xml:space="preserve"> Debt!FD$133</f>
        <v>0</v>
      </c>
      <c r="FE16" s="78">
        <f xml:space="preserve"> Debt!FE$133</f>
        <v>0</v>
      </c>
      <c r="FF16" s="78">
        <f xml:space="preserve"> Debt!FF$133</f>
        <v>0</v>
      </c>
      <c r="FG16" s="78">
        <f xml:space="preserve"> Debt!FG$133</f>
        <v>0</v>
      </c>
      <c r="FH16" s="78">
        <f xml:space="preserve"> Debt!FH$133</f>
        <v>0</v>
      </c>
      <c r="FI16" s="78">
        <f xml:space="preserve"> Debt!FI$133</f>
        <v>0</v>
      </c>
      <c r="FJ16" s="78">
        <f xml:space="preserve"> Debt!FJ$133</f>
        <v>0</v>
      </c>
      <c r="FK16" s="78">
        <f xml:space="preserve"> Debt!FK$133</f>
        <v>0</v>
      </c>
      <c r="FL16" s="78">
        <f xml:space="preserve"> Debt!FL$133</f>
        <v>0</v>
      </c>
      <c r="FM16" s="78">
        <f xml:space="preserve"> Debt!FM$133</f>
        <v>0</v>
      </c>
      <c r="FN16" s="78">
        <f xml:space="preserve"> Debt!FN$133</f>
        <v>0</v>
      </c>
      <c r="FO16" s="78">
        <f xml:space="preserve"> Debt!FO$133</f>
        <v>0</v>
      </c>
      <c r="FP16" s="78">
        <f xml:space="preserve"> Debt!FP$133</f>
        <v>0</v>
      </c>
      <c r="FQ16" s="78">
        <f xml:space="preserve"> Debt!FQ$133</f>
        <v>0</v>
      </c>
      <c r="FR16" s="78">
        <f xml:space="preserve"> Debt!FR$133</f>
        <v>0</v>
      </c>
      <c r="FS16" s="78">
        <f xml:space="preserve"> Debt!FS$133</f>
        <v>0</v>
      </c>
      <c r="FT16" s="78">
        <f xml:space="preserve"> Debt!FT$133</f>
        <v>0</v>
      </c>
      <c r="FU16" s="78">
        <f xml:space="preserve"> Debt!FU$133</f>
        <v>0</v>
      </c>
      <c r="FV16" s="78">
        <f xml:space="preserve"> Debt!FV$133</f>
        <v>0</v>
      </c>
      <c r="FW16" s="78">
        <f xml:space="preserve"> Debt!FW$133</f>
        <v>0</v>
      </c>
      <c r="FX16" s="78">
        <f xml:space="preserve"> Debt!FX$133</f>
        <v>0</v>
      </c>
      <c r="FY16" s="78">
        <f xml:space="preserve"> Debt!FY$133</f>
        <v>0</v>
      </c>
      <c r="FZ16" s="78">
        <f xml:space="preserve"> Debt!FZ$133</f>
        <v>0</v>
      </c>
      <c r="GA16" s="78">
        <f xml:space="preserve"> Debt!GA$133</f>
        <v>0</v>
      </c>
      <c r="GB16" s="78">
        <f xml:space="preserve"> Debt!GB$133</f>
        <v>0</v>
      </c>
      <c r="GC16" s="78">
        <f xml:space="preserve"> Debt!GC$133</f>
        <v>0</v>
      </c>
      <c r="GD16" s="78">
        <f xml:space="preserve"> Debt!GD$133</f>
        <v>0</v>
      </c>
      <c r="GE16" s="78">
        <f xml:space="preserve"> Debt!GE$133</f>
        <v>0</v>
      </c>
      <c r="GF16" s="78">
        <f xml:space="preserve"> Debt!GF$133</f>
        <v>0</v>
      </c>
      <c r="GG16" s="78">
        <f xml:space="preserve"> Debt!GG$133</f>
        <v>0</v>
      </c>
      <c r="GH16" s="78">
        <f xml:space="preserve"> Debt!GH$133</f>
        <v>0</v>
      </c>
      <c r="GI16" s="78">
        <f xml:space="preserve"> Debt!GI$133</f>
        <v>0</v>
      </c>
      <c r="GJ16" s="78">
        <f xml:space="preserve"> Debt!GJ$133</f>
        <v>0</v>
      </c>
    </row>
    <row r="17" spans="1:192" s="526" customFormat="1" x14ac:dyDescent="0.25">
      <c r="A17" s="419"/>
      <c r="B17" s="419"/>
      <c r="C17" s="420"/>
      <c r="D17" s="610"/>
      <c r="E17" s="612" t="str">
        <f xml:space="preserve"> Time!E$108</f>
        <v>Operating period flag</v>
      </c>
      <c r="F17" s="612">
        <f xml:space="preserve"> Time!F$108</f>
        <v>0</v>
      </c>
      <c r="G17" s="612" t="str">
        <f xml:space="preserve"> Time!G$108</f>
        <v>flag</v>
      </c>
      <c r="H17" s="612">
        <f xml:space="preserve"> Time!H$108</f>
        <v>40</v>
      </c>
      <c r="I17" s="612">
        <f xml:space="preserve"> Time!I$108</f>
        <v>0</v>
      </c>
      <c r="J17" s="612">
        <f xml:space="preserve"> Time!J$108</f>
        <v>0</v>
      </c>
      <c r="K17" s="612">
        <f xml:space="preserve"> Time!K$108</f>
        <v>0</v>
      </c>
      <c r="L17" s="612">
        <f xml:space="preserve"> Time!L$108</f>
        <v>0</v>
      </c>
      <c r="M17" s="612">
        <f xml:space="preserve"> Time!M$108</f>
        <v>0</v>
      </c>
      <c r="N17" s="612">
        <f xml:space="preserve"> Time!N$108</f>
        <v>0</v>
      </c>
      <c r="O17" s="612">
        <f xml:space="preserve"> Time!O$108</f>
        <v>0</v>
      </c>
      <c r="P17" s="612">
        <f xml:space="preserve"> Time!P$108</f>
        <v>0</v>
      </c>
      <c r="Q17" s="612">
        <f xml:space="preserve"> Time!Q$108</f>
        <v>1</v>
      </c>
      <c r="R17" s="612">
        <f xml:space="preserve"> Time!R$108</f>
        <v>1</v>
      </c>
      <c r="S17" s="612">
        <f xml:space="preserve"> Time!S$108</f>
        <v>1</v>
      </c>
      <c r="T17" s="612">
        <f xml:space="preserve"> Time!T$108</f>
        <v>1</v>
      </c>
      <c r="U17" s="612">
        <f xml:space="preserve"> Time!U$108</f>
        <v>1</v>
      </c>
      <c r="V17" s="612">
        <f xml:space="preserve"> Time!V$108</f>
        <v>1</v>
      </c>
      <c r="W17" s="612">
        <f xml:space="preserve"> Time!W$108</f>
        <v>1</v>
      </c>
      <c r="X17" s="612">
        <f xml:space="preserve"> Time!X$108</f>
        <v>1</v>
      </c>
      <c r="Y17" s="612">
        <f xml:space="preserve"> Time!Y$108</f>
        <v>1</v>
      </c>
      <c r="Z17" s="612">
        <f xml:space="preserve"> Time!Z$108</f>
        <v>1</v>
      </c>
      <c r="AA17" s="612">
        <f xml:space="preserve"> Time!AA$108</f>
        <v>1</v>
      </c>
      <c r="AB17" s="612">
        <f xml:space="preserve"> Time!AB$108</f>
        <v>1</v>
      </c>
      <c r="AC17" s="612">
        <f xml:space="preserve"> Time!AC$108</f>
        <v>1</v>
      </c>
      <c r="AD17" s="612">
        <f xml:space="preserve"> Time!AD$108</f>
        <v>1</v>
      </c>
      <c r="AE17" s="612">
        <f xml:space="preserve"> Time!AE$108</f>
        <v>1</v>
      </c>
      <c r="AF17" s="612">
        <f xml:space="preserve"> Time!AF$108</f>
        <v>1</v>
      </c>
      <c r="AG17" s="612">
        <f xml:space="preserve"> Time!AG$108</f>
        <v>1</v>
      </c>
      <c r="AH17" s="612">
        <f xml:space="preserve"> Time!AH$108</f>
        <v>1</v>
      </c>
      <c r="AI17" s="612">
        <f xml:space="preserve"> Time!AI$108</f>
        <v>1</v>
      </c>
      <c r="AJ17" s="612">
        <f xml:space="preserve"> Time!AJ$108</f>
        <v>1</v>
      </c>
      <c r="AK17" s="612">
        <f xml:space="preserve"> Time!AK$108</f>
        <v>1</v>
      </c>
      <c r="AL17" s="612">
        <f xml:space="preserve"> Time!AL$108</f>
        <v>1</v>
      </c>
      <c r="AM17" s="612">
        <f xml:space="preserve"> Time!AM$108</f>
        <v>1</v>
      </c>
      <c r="AN17" s="612">
        <f xml:space="preserve"> Time!AN$108</f>
        <v>1</v>
      </c>
      <c r="AO17" s="612">
        <f xml:space="preserve"> Time!AO$108</f>
        <v>1</v>
      </c>
      <c r="AP17" s="612">
        <f xml:space="preserve"> Time!AP$108</f>
        <v>1</v>
      </c>
      <c r="AQ17" s="612">
        <f xml:space="preserve"> Time!AQ$108</f>
        <v>1</v>
      </c>
      <c r="AR17" s="612">
        <f xml:space="preserve"> Time!AR$108</f>
        <v>1</v>
      </c>
      <c r="AS17" s="612">
        <f xml:space="preserve"> Time!AS$108</f>
        <v>1</v>
      </c>
      <c r="AT17" s="612">
        <f xml:space="preserve"> Time!AT$108</f>
        <v>1</v>
      </c>
      <c r="AU17" s="612">
        <f xml:space="preserve"> Time!AU$108</f>
        <v>1</v>
      </c>
      <c r="AV17" s="612">
        <f xml:space="preserve"> Time!AV$108</f>
        <v>1</v>
      </c>
      <c r="AW17" s="612">
        <f xml:space="preserve"> Time!AW$108</f>
        <v>1</v>
      </c>
      <c r="AX17" s="612">
        <f xml:space="preserve"> Time!AX$108</f>
        <v>1</v>
      </c>
      <c r="AY17" s="612">
        <f xml:space="preserve"> Time!AY$108</f>
        <v>1</v>
      </c>
      <c r="AZ17" s="612">
        <f xml:space="preserve"> Time!AZ$108</f>
        <v>1</v>
      </c>
      <c r="BA17" s="612">
        <f xml:space="preserve"> Time!BA$108</f>
        <v>1</v>
      </c>
      <c r="BB17" s="612">
        <f xml:space="preserve"> Time!BB$108</f>
        <v>1</v>
      </c>
      <c r="BC17" s="612">
        <f xml:space="preserve"> Time!BC$108</f>
        <v>1</v>
      </c>
      <c r="BD17" s="612">
        <f xml:space="preserve"> Time!BD$108</f>
        <v>1</v>
      </c>
      <c r="BE17" s="612">
        <f xml:space="preserve"> Time!BE$108</f>
        <v>0</v>
      </c>
      <c r="BF17" s="612">
        <f xml:space="preserve"> Time!BF$108</f>
        <v>0</v>
      </c>
      <c r="BG17" s="612">
        <f xml:space="preserve"> Time!BG$108</f>
        <v>0</v>
      </c>
      <c r="BH17" s="612">
        <f xml:space="preserve"> Time!BH$108</f>
        <v>0</v>
      </c>
      <c r="BI17" s="612">
        <f xml:space="preserve"> Time!BI$108</f>
        <v>0</v>
      </c>
      <c r="BJ17" s="612">
        <f xml:space="preserve"> Time!BJ$108</f>
        <v>0</v>
      </c>
      <c r="BK17" s="612">
        <f xml:space="preserve"> Time!BK$108</f>
        <v>0</v>
      </c>
      <c r="BL17" s="612">
        <f xml:space="preserve"> Time!BL$108</f>
        <v>0</v>
      </c>
      <c r="BM17" s="612">
        <f xml:space="preserve"> Time!BM$108</f>
        <v>0</v>
      </c>
      <c r="BN17" s="612">
        <f xml:space="preserve"> Time!BN$108</f>
        <v>0</v>
      </c>
      <c r="BO17" s="612">
        <f xml:space="preserve"> Time!BO$108</f>
        <v>0</v>
      </c>
      <c r="BP17" s="612">
        <f xml:space="preserve"> Time!BP$108</f>
        <v>0</v>
      </c>
      <c r="BQ17" s="612">
        <f xml:space="preserve"> Time!BQ$108</f>
        <v>0</v>
      </c>
      <c r="BR17" s="612">
        <f xml:space="preserve"> Time!BR$108</f>
        <v>0</v>
      </c>
      <c r="BS17" s="612">
        <f xml:space="preserve"> Time!BS$108</f>
        <v>0</v>
      </c>
      <c r="BT17" s="612">
        <f xml:space="preserve"> Time!BT$108</f>
        <v>0</v>
      </c>
      <c r="BU17" s="612">
        <f xml:space="preserve"> Time!BU$108</f>
        <v>0</v>
      </c>
      <c r="BV17" s="612">
        <f xml:space="preserve"> Time!BV$108</f>
        <v>0</v>
      </c>
      <c r="BW17" s="612">
        <f xml:space="preserve"> Time!BW$108</f>
        <v>0</v>
      </c>
      <c r="BX17" s="612">
        <f xml:space="preserve"> Time!BX$108</f>
        <v>0</v>
      </c>
      <c r="BY17" s="612">
        <f xml:space="preserve"> Time!BY$108</f>
        <v>0</v>
      </c>
      <c r="BZ17" s="612">
        <f xml:space="preserve"> Time!BZ$108</f>
        <v>0</v>
      </c>
      <c r="CA17" s="612">
        <f xml:space="preserve"> Time!CA$108</f>
        <v>0</v>
      </c>
      <c r="CB17" s="612">
        <f xml:space="preserve"> Time!CB$108</f>
        <v>0</v>
      </c>
      <c r="CC17" s="612">
        <f xml:space="preserve"> Time!CC$108</f>
        <v>0</v>
      </c>
      <c r="CD17" s="612">
        <f xml:space="preserve"> Time!CD$108</f>
        <v>0</v>
      </c>
      <c r="CE17" s="612">
        <f xml:space="preserve"> Time!CE$108</f>
        <v>0</v>
      </c>
      <c r="CF17" s="612">
        <f xml:space="preserve"> Time!CF$108</f>
        <v>0</v>
      </c>
      <c r="CG17" s="612">
        <f xml:space="preserve"> Time!CG$108</f>
        <v>0</v>
      </c>
      <c r="CH17" s="612">
        <f xml:space="preserve"> Time!CH$108</f>
        <v>0</v>
      </c>
      <c r="CI17" s="612">
        <f xml:space="preserve"> Time!CI$108</f>
        <v>0</v>
      </c>
      <c r="CJ17" s="612">
        <f xml:space="preserve"> Time!CJ$108</f>
        <v>0</v>
      </c>
      <c r="CK17" s="612">
        <f xml:space="preserve"> Time!CK$108</f>
        <v>0</v>
      </c>
      <c r="CL17" s="612">
        <f xml:space="preserve"> Time!CL$108</f>
        <v>0</v>
      </c>
      <c r="CM17" s="612">
        <f xml:space="preserve"> Time!CM$108</f>
        <v>0</v>
      </c>
      <c r="CN17" s="612">
        <f xml:space="preserve"> Time!CN$108</f>
        <v>0</v>
      </c>
      <c r="CO17" s="612">
        <f xml:space="preserve"> Time!CO$108</f>
        <v>0</v>
      </c>
      <c r="CP17" s="612">
        <f xml:space="preserve"> Time!CP$108</f>
        <v>0</v>
      </c>
      <c r="CQ17" s="612">
        <f xml:space="preserve"> Time!CQ$108</f>
        <v>0</v>
      </c>
      <c r="CR17" s="612">
        <f xml:space="preserve"> Time!CR$108</f>
        <v>0</v>
      </c>
      <c r="CS17" s="612">
        <f xml:space="preserve"> Time!CS$108</f>
        <v>0</v>
      </c>
      <c r="CT17" s="612">
        <f xml:space="preserve"> Time!CT$108</f>
        <v>0</v>
      </c>
      <c r="CU17" s="612">
        <f xml:space="preserve"> Time!CU$108</f>
        <v>0</v>
      </c>
      <c r="CV17" s="612">
        <f xml:space="preserve"> Time!CV$108</f>
        <v>0</v>
      </c>
      <c r="CW17" s="612">
        <f xml:space="preserve"> Time!CW$108</f>
        <v>0</v>
      </c>
      <c r="CX17" s="612">
        <f xml:space="preserve"> Time!CX$108</f>
        <v>0</v>
      </c>
      <c r="CY17" s="612">
        <f xml:space="preserve"> Time!CY$108</f>
        <v>0</v>
      </c>
      <c r="CZ17" s="612">
        <f xml:space="preserve"> Time!CZ$108</f>
        <v>0</v>
      </c>
      <c r="DA17" s="612">
        <f xml:space="preserve"> Time!DA$108</f>
        <v>0</v>
      </c>
      <c r="DB17" s="612">
        <f xml:space="preserve"> Time!DB$108</f>
        <v>0</v>
      </c>
      <c r="DC17" s="612">
        <f xml:space="preserve"> Time!DC$108</f>
        <v>0</v>
      </c>
      <c r="DD17" s="612">
        <f xml:space="preserve"> Time!DD$108</f>
        <v>0</v>
      </c>
      <c r="DE17" s="612">
        <f xml:space="preserve"> Time!DE$108</f>
        <v>0</v>
      </c>
      <c r="DF17" s="612">
        <f xml:space="preserve"> Time!DF$108</f>
        <v>0</v>
      </c>
      <c r="DG17" s="612">
        <f xml:space="preserve"> Time!DG$108</f>
        <v>0</v>
      </c>
      <c r="DH17" s="612">
        <f xml:space="preserve"> Time!DH$108</f>
        <v>0</v>
      </c>
      <c r="DI17" s="612">
        <f xml:space="preserve"> Time!DI$108</f>
        <v>0</v>
      </c>
      <c r="DJ17" s="612">
        <f xml:space="preserve"> Time!DJ$108</f>
        <v>0</v>
      </c>
      <c r="DK17" s="612">
        <f xml:space="preserve"> Time!DK$108</f>
        <v>0</v>
      </c>
      <c r="DL17" s="612">
        <f xml:space="preserve"> Time!DL$108</f>
        <v>0</v>
      </c>
      <c r="DM17" s="612">
        <f xml:space="preserve"> Time!DM$108</f>
        <v>0</v>
      </c>
      <c r="DN17" s="612">
        <f xml:space="preserve"> Time!DN$108</f>
        <v>0</v>
      </c>
      <c r="DO17" s="612">
        <f xml:space="preserve"> Time!DO$108</f>
        <v>0</v>
      </c>
      <c r="DP17" s="612">
        <f xml:space="preserve"> Time!DP$108</f>
        <v>0</v>
      </c>
      <c r="DQ17" s="612">
        <f xml:space="preserve"> Time!DQ$108</f>
        <v>0</v>
      </c>
      <c r="DR17" s="612">
        <f xml:space="preserve"> Time!DR$108</f>
        <v>0</v>
      </c>
      <c r="DS17" s="612">
        <f xml:space="preserve"> Time!DS$108</f>
        <v>0</v>
      </c>
      <c r="DT17" s="612">
        <f xml:space="preserve"> Time!DT$108</f>
        <v>0</v>
      </c>
      <c r="DU17" s="612">
        <f xml:space="preserve"> Time!DU$108</f>
        <v>0</v>
      </c>
      <c r="DV17" s="612">
        <f xml:space="preserve"> Time!DV$108</f>
        <v>0</v>
      </c>
      <c r="DW17" s="612">
        <f xml:space="preserve"> Time!DW$108</f>
        <v>0</v>
      </c>
      <c r="DX17" s="612">
        <f xml:space="preserve"> Time!DX$108</f>
        <v>0</v>
      </c>
      <c r="DY17" s="612">
        <f xml:space="preserve"> Time!DY$108</f>
        <v>0</v>
      </c>
      <c r="DZ17" s="612">
        <f xml:space="preserve"> Time!DZ$108</f>
        <v>0</v>
      </c>
      <c r="EA17" s="612">
        <f xml:space="preserve"> Time!EA$108</f>
        <v>0</v>
      </c>
      <c r="EB17" s="612">
        <f xml:space="preserve"> Time!EB$108</f>
        <v>0</v>
      </c>
      <c r="EC17" s="612">
        <f xml:space="preserve"> Time!EC$108</f>
        <v>0</v>
      </c>
      <c r="ED17" s="612">
        <f xml:space="preserve"> Time!ED$108</f>
        <v>0</v>
      </c>
      <c r="EE17" s="612">
        <f xml:space="preserve"> Time!EE$108</f>
        <v>0</v>
      </c>
      <c r="EF17" s="612">
        <f xml:space="preserve"> Time!EF$108</f>
        <v>0</v>
      </c>
      <c r="EG17" s="612">
        <f xml:space="preserve"> Time!EG$108</f>
        <v>0</v>
      </c>
      <c r="EH17" s="612">
        <f xml:space="preserve"> Time!EH$108</f>
        <v>0</v>
      </c>
      <c r="EI17" s="612">
        <f xml:space="preserve"> Time!EI$108</f>
        <v>0</v>
      </c>
      <c r="EJ17" s="612">
        <f xml:space="preserve"> Time!EJ$108</f>
        <v>0</v>
      </c>
      <c r="EK17" s="612">
        <f xml:space="preserve"> Time!EK$108</f>
        <v>0</v>
      </c>
      <c r="EL17" s="612">
        <f xml:space="preserve"> Time!EL$108</f>
        <v>0</v>
      </c>
      <c r="EM17" s="612">
        <f xml:space="preserve"> Time!EM$108</f>
        <v>0</v>
      </c>
      <c r="EN17" s="612">
        <f xml:space="preserve"> Time!EN$108</f>
        <v>0</v>
      </c>
      <c r="EO17" s="612">
        <f xml:space="preserve"> Time!EO$108</f>
        <v>0</v>
      </c>
      <c r="EP17" s="612">
        <f xml:space="preserve"> Time!EP$108</f>
        <v>0</v>
      </c>
      <c r="EQ17" s="612">
        <f xml:space="preserve"> Time!EQ$108</f>
        <v>0</v>
      </c>
      <c r="ER17" s="612">
        <f xml:space="preserve"> Time!ER$108</f>
        <v>0</v>
      </c>
      <c r="ES17" s="612">
        <f xml:space="preserve"> Time!ES$108</f>
        <v>0</v>
      </c>
      <c r="ET17" s="612">
        <f xml:space="preserve"> Time!ET$108</f>
        <v>0</v>
      </c>
      <c r="EU17" s="612">
        <f xml:space="preserve"> Time!EU$108</f>
        <v>0</v>
      </c>
      <c r="EV17" s="612">
        <f xml:space="preserve"> Time!EV$108</f>
        <v>0</v>
      </c>
      <c r="EW17" s="612">
        <f xml:space="preserve"> Time!EW$108</f>
        <v>0</v>
      </c>
      <c r="EX17" s="612">
        <f xml:space="preserve"> Time!EX$108</f>
        <v>0</v>
      </c>
      <c r="EY17" s="612">
        <f xml:space="preserve"> Time!EY$108</f>
        <v>0</v>
      </c>
      <c r="EZ17" s="612">
        <f xml:space="preserve"> Time!EZ$108</f>
        <v>0</v>
      </c>
      <c r="FA17" s="612">
        <f xml:space="preserve"> Time!FA$108</f>
        <v>0</v>
      </c>
      <c r="FB17" s="612">
        <f xml:space="preserve"> Time!FB$108</f>
        <v>0</v>
      </c>
      <c r="FC17" s="612">
        <f xml:space="preserve"> Time!FC$108</f>
        <v>0</v>
      </c>
      <c r="FD17" s="612">
        <f xml:space="preserve"> Time!FD$108</f>
        <v>0</v>
      </c>
      <c r="FE17" s="612">
        <f xml:space="preserve"> Time!FE$108</f>
        <v>0</v>
      </c>
      <c r="FF17" s="612">
        <f xml:space="preserve"> Time!FF$108</f>
        <v>0</v>
      </c>
      <c r="FG17" s="612">
        <f xml:space="preserve"> Time!FG$108</f>
        <v>0</v>
      </c>
      <c r="FH17" s="612">
        <f xml:space="preserve"> Time!FH$108</f>
        <v>0</v>
      </c>
      <c r="FI17" s="612">
        <f xml:space="preserve"> Time!FI$108</f>
        <v>0</v>
      </c>
      <c r="FJ17" s="612">
        <f xml:space="preserve"> Time!FJ$108</f>
        <v>0</v>
      </c>
      <c r="FK17" s="612">
        <f xml:space="preserve"> Time!FK$108</f>
        <v>0</v>
      </c>
      <c r="FL17" s="612">
        <f xml:space="preserve"> Time!FL$108</f>
        <v>0</v>
      </c>
      <c r="FM17" s="612">
        <f xml:space="preserve"> Time!FM$108</f>
        <v>0</v>
      </c>
      <c r="FN17" s="612">
        <f xml:space="preserve"> Time!FN$108</f>
        <v>0</v>
      </c>
      <c r="FO17" s="612">
        <f xml:space="preserve"> Time!FO$108</f>
        <v>0</v>
      </c>
      <c r="FP17" s="612">
        <f xml:space="preserve"> Time!FP$108</f>
        <v>0</v>
      </c>
      <c r="FQ17" s="612">
        <f xml:space="preserve"> Time!FQ$108</f>
        <v>0</v>
      </c>
      <c r="FR17" s="612">
        <f xml:space="preserve"> Time!FR$108</f>
        <v>0</v>
      </c>
      <c r="FS17" s="612">
        <f xml:space="preserve"> Time!FS$108</f>
        <v>0</v>
      </c>
      <c r="FT17" s="612">
        <f xml:space="preserve"> Time!FT$108</f>
        <v>0</v>
      </c>
      <c r="FU17" s="612">
        <f xml:space="preserve"> Time!FU$108</f>
        <v>0</v>
      </c>
      <c r="FV17" s="612">
        <f xml:space="preserve"> Time!FV$108</f>
        <v>0</v>
      </c>
      <c r="FW17" s="612">
        <f xml:space="preserve"> Time!FW$108</f>
        <v>0</v>
      </c>
      <c r="FX17" s="612">
        <f xml:space="preserve"> Time!FX$108</f>
        <v>0</v>
      </c>
      <c r="FY17" s="612">
        <f xml:space="preserve"> Time!FY$108</f>
        <v>0</v>
      </c>
      <c r="FZ17" s="612">
        <f xml:space="preserve"> Time!FZ$108</f>
        <v>0</v>
      </c>
      <c r="GA17" s="612">
        <f xml:space="preserve"> Time!GA$108</f>
        <v>0</v>
      </c>
      <c r="GB17" s="612">
        <f xml:space="preserve"> Time!GB$108</f>
        <v>0</v>
      </c>
      <c r="GC17" s="612">
        <f xml:space="preserve"> Time!GC$108</f>
        <v>0</v>
      </c>
      <c r="GD17" s="612">
        <f xml:space="preserve"> Time!GD$108</f>
        <v>0</v>
      </c>
      <c r="GE17" s="612">
        <f xml:space="preserve"> Time!GE$108</f>
        <v>0</v>
      </c>
      <c r="GF17" s="612">
        <f xml:space="preserve"> Time!GF$108</f>
        <v>0</v>
      </c>
      <c r="GG17" s="612">
        <f xml:space="preserve"> Time!GG$108</f>
        <v>0</v>
      </c>
      <c r="GH17" s="612">
        <f xml:space="preserve"> Time!GH$108</f>
        <v>0</v>
      </c>
      <c r="GI17" s="612">
        <f xml:space="preserve"> Time!GI$108</f>
        <v>0</v>
      </c>
      <c r="GJ17" s="612">
        <f xml:space="preserve"> Time!GJ$108</f>
        <v>0</v>
      </c>
    </row>
    <row r="18" spans="1:192" x14ac:dyDescent="0.25">
      <c r="A18" s="80"/>
      <c r="B18" s="80"/>
      <c r="C18" s="596"/>
      <c r="D18" s="61"/>
      <c r="E18" s="32" t="s">
        <v>497</v>
      </c>
      <c r="F18" s="32"/>
      <c r="G18" s="32" t="str">
        <f xml:space="preserve"> SMU</f>
        <v>$ 000s</v>
      </c>
      <c r="H18" s="32"/>
      <c r="I18" s="32"/>
      <c r="J18" s="32">
        <f>SUMIFS( $J$16:$GJ$16, $J$15:$GJ$15, "&gt;" &amp; J15, $J$15:$GJ$15, "&lt;=" &amp; J15 + $F14 ) * J17</f>
        <v>0</v>
      </c>
      <c r="K18" s="32">
        <f>SUMIFS( $J$16:$GJ$16, $J$15:$GJ$15, "&gt;" &amp; K15, $J$15:$GJ$15, "&lt;=" &amp; K15 + $F14 ) * K17</f>
        <v>0</v>
      </c>
      <c r="L18" s="32">
        <f t="shared" ref="L18:AK18" si="1">SUMIFS( $J$16:$GJ$16, $J$15:$GJ$15, "&gt;" &amp; L15, $J$15:$GJ$15, "&lt;=" &amp; L15 + $F14 ) * L17</f>
        <v>0</v>
      </c>
      <c r="M18" s="32">
        <f t="shared" si="1"/>
        <v>0</v>
      </c>
      <c r="N18" s="32">
        <f t="shared" si="1"/>
        <v>0</v>
      </c>
      <c r="O18" s="32">
        <f t="shared" si="1"/>
        <v>0</v>
      </c>
      <c r="P18" s="32">
        <f t="shared" si="1"/>
        <v>0</v>
      </c>
      <c r="Q18" s="32">
        <f>SUMIFS( $J$16:$GJ$16, $J$15:$GJ$15, "&gt;" &amp; Q15, $J$15:$GJ$15, "&lt;=" &amp; Q15 + $F14 ) * Q17</f>
        <v>23532.628641925396</v>
      </c>
      <c r="R18" s="32">
        <f t="shared" si="1"/>
        <v>22586.195029979004</v>
      </c>
      <c r="S18" s="32">
        <f t="shared" si="1"/>
        <v>22485.499211546812</v>
      </c>
      <c r="T18" s="32">
        <f t="shared" si="1"/>
        <v>22384.569545194619</v>
      </c>
      <c r="U18" s="32">
        <f t="shared" si="1"/>
        <v>22282.514660211415</v>
      </c>
      <c r="V18" s="32">
        <f t="shared" si="1"/>
        <v>22195.297443302901</v>
      </c>
      <c r="W18" s="32">
        <f t="shared" si="1"/>
        <v>22076.773201353426</v>
      </c>
      <c r="X18" s="32">
        <f t="shared" si="1"/>
        <v>21957.838492998239</v>
      </c>
      <c r="Y18" s="32">
        <f t="shared" si="1"/>
        <v>21867.85298309537</v>
      </c>
      <c r="Z18" s="32">
        <f t="shared" si="1"/>
        <v>21762.674794276456</v>
      </c>
      <c r="AA18" s="32">
        <f t="shared" si="1"/>
        <v>21656.365333927239</v>
      </c>
      <c r="AB18" s="32">
        <f t="shared" si="1"/>
        <v>21549.779670056872</v>
      </c>
      <c r="AC18" s="32">
        <f t="shared" si="1"/>
        <v>21441.993657609339</v>
      </c>
      <c r="AD18" s="32">
        <f t="shared" si="1"/>
        <v>21348.418989486228</v>
      </c>
      <c r="AE18" s="32">
        <f t="shared" si="1"/>
        <v>21224.626960904789</v>
      </c>
      <c r="AF18" s="32">
        <f t="shared" si="1"/>
        <v>21100.3676328859</v>
      </c>
      <c r="AG18" s="32">
        <f t="shared" si="1"/>
        <v>21003.808614343827</v>
      </c>
      <c r="AH18" s="32">
        <f t="shared" si="1"/>
        <v>20892.608008797684</v>
      </c>
      <c r="AI18" s="32">
        <f t="shared" si="1"/>
        <v>20780.200396747172</v>
      </c>
      <c r="AJ18" s="32">
        <f t="shared" si="1"/>
        <v>20667.470915226542</v>
      </c>
      <c r="AK18" s="32">
        <f t="shared" si="1"/>
        <v>20553.459616828717</v>
      </c>
      <c r="AL18" s="32">
        <f t="shared" ref="AL18:CW18" si="2">SUMIFS( $J$16:$GJ$16, $J$15:$GJ$15, "&gt;" &amp; AL15, $J$15:$GJ$15, "&lt;=" &amp; AL15 + $F14 ) * AL17</f>
        <v>20452.996401655404</v>
      </c>
      <c r="AM18" s="32">
        <f t="shared" si="2"/>
        <v>20323.466146636943</v>
      </c>
      <c r="AN18" s="32">
        <f t="shared" si="2"/>
        <v>20193.407253813159</v>
      </c>
      <c r="AO18" s="32">
        <f t="shared" si="2"/>
        <v>20089.724972042924</v>
      </c>
      <c r="AP18" s="32">
        <f t="shared" si="2"/>
        <v>19971.982360564827</v>
      </c>
      <c r="AQ18" s="32">
        <f t="shared" si="2"/>
        <v>19852.951312829799</v>
      </c>
      <c r="AR18" s="32">
        <f t="shared" si="2"/>
        <v>19733.550038779766</v>
      </c>
      <c r="AS18" s="32">
        <f t="shared" si="2"/>
        <v>19612.778622753445</v>
      </c>
      <c r="AT18" s="32">
        <f t="shared" si="2"/>
        <v>19504.851932761216</v>
      </c>
      <c r="AU18" s="32">
        <f t="shared" si="2"/>
        <v>19369.074417587159</v>
      </c>
      <c r="AV18" s="32">
        <f t="shared" si="2"/>
        <v>19232.702051526583</v>
      </c>
      <c r="AW18" s="32">
        <f t="shared" si="2"/>
        <v>9544.4234429616063</v>
      </c>
      <c r="AX18" s="32">
        <f t="shared" si="2"/>
        <v>1.1091362552583127E-11</v>
      </c>
      <c r="AY18" s="32">
        <f t="shared" si="2"/>
        <v>1.1093896930308093E-11</v>
      </c>
      <c r="AZ18" s="32">
        <f t="shared" si="2"/>
        <v>1.1096018680392364E-11</v>
      </c>
      <c r="BA18" s="32">
        <f t="shared" si="2"/>
        <v>1.1098445212256694E-11</v>
      </c>
      <c r="BB18" s="32">
        <f t="shared" si="2"/>
        <v>1.1131995385464203E-11</v>
      </c>
      <c r="BC18" s="32">
        <f t="shared" si="2"/>
        <v>5.5365477136446222E-12</v>
      </c>
      <c r="BD18" s="32">
        <f t="shared" si="2"/>
        <v>0</v>
      </c>
      <c r="BE18" s="32">
        <f t="shared" si="2"/>
        <v>0</v>
      </c>
      <c r="BF18" s="32">
        <f t="shared" si="2"/>
        <v>0</v>
      </c>
      <c r="BG18" s="32">
        <f t="shared" si="2"/>
        <v>0</v>
      </c>
      <c r="BH18" s="32">
        <f t="shared" si="2"/>
        <v>0</v>
      </c>
      <c r="BI18" s="32">
        <f t="shared" si="2"/>
        <v>0</v>
      </c>
      <c r="BJ18" s="32">
        <f t="shared" si="2"/>
        <v>0</v>
      </c>
      <c r="BK18" s="32">
        <f t="shared" si="2"/>
        <v>0</v>
      </c>
      <c r="BL18" s="32">
        <f t="shared" si="2"/>
        <v>0</v>
      </c>
      <c r="BM18" s="32">
        <f t="shared" si="2"/>
        <v>0</v>
      </c>
      <c r="BN18" s="32">
        <f t="shared" si="2"/>
        <v>0</v>
      </c>
      <c r="BO18" s="32">
        <f t="shared" si="2"/>
        <v>0</v>
      </c>
      <c r="BP18" s="32">
        <f t="shared" si="2"/>
        <v>0</v>
      </c>
      <c r="BQ18" s="32">
        <f t="shared" si="2"/>
        <v>0</v>
      </c>
      <c r="BR18" s="32">
        <f t="shared" si="2"/>
        <v>0</v>
      </c>
      <c r="BS18" s="32">
        <f t="shared" si="2"/>
        <v>0</v>
      </c>
      <c r="BT18" s="32">
        <f t="shared" si="2"/>
        <v>0</v>
      </c>
      <c r="BU18" s="32">
        <f t="shared" si="2"/>
        <v>0</v>
      </c>
      <c r="BV18" s="32">
        <f t="shared" si="2"/>
        <v>0</v>
      </c>
      <c r="BW18" s="32">
        <f t="shared" si="2"/>
        <v>0</v>
      </c>
      <c r="BX18" s="32">
        <f t="shared" si="2"/>
        <v>0</v>
      </c>
      <c r="BY18" s="32">
        <f t="shared" si="2"/>
        <v>0</v>
      </c>
      <c r="BZ18" s="32">
        <f t="shared" si="2"/>
        <v>0</v>
      </c>
      <c r="CA18" s="32">
        <f t="shared" si="2"/>
        <v>0</v>
      </c>
      <c r="CB18" s="32">
        <f t="shared" si="2"/>
        <v>0</v>
      </c>
      <c r="CC18" s="32">
        <f t="shared" si="2"/>
        <v>0</v>
      </c>
      <c r="CD18" s="32">
        <f t="shared" si="2"/>
        <v>0</v>
      </c>
      <c r="CE18" s="32">
        <f t="shared" si="2"/>
        <v>0</v>
      </c>
      <c r="CF18" s="32">
        <f t="shared" si="2"/>
        <v>0</v>
      </c>
      <c r="CG18" s="32">
        <f t="shared" si="2"/>
        <v>0</v>
      </c>
      <c r="CH18" s="32">
        <f t="shared" si="2"/>
        <v>0</v>
      </c>
      <c r="CI18" s="32">
        <f t="shared" si="2"/>
        <v>0</v>
      </c>
      <c r="CJ18" s="32">
        <f t="shared" si="2"/>
        <v>0</v>
      </c>
      <c r="CK18" s="32">
        <f t="shared" si="2"/>
        <v>0</v>
      </c>
      <c r="CL18" s="32">
        <f t="shared" si="2"/>
        <v>0</v>
      </c>
      <c r="CM18" s="32">
        <f t="shared" si="2"/>
        <v>0</v>
      </c>
      <c r="CN18" s="32">
        <f t="shared" si="2"/>
        <v>0</v>
      </c>
      <c r="CO18" s="32">
        <f t="shared" si="2"/>
        <v>0</v>
      </c>
      <c r="CP18" s="32">
        <f t="shared" si="2"/>
        <v>0</v>
      </c>
      <c r="CQ18" s="32">
        <f t="shared" si="2"/>
        <v>0</v>
      </c>
      <c r="CR18" s="32">
        <f t="shared" si="2"/>
        <v>0</v>
      </c>
      <c r="CS18" s="32">
        <f t="shared" si="2"/>
        <v>0</v>
      </c>
      <c r="CT18" s="32">
        <f t="shared" si="2"/>
        <v>0</v>
      </c>
      <c r="CU18" s="32">
        <f t="shared" si="2"/>
        <v>0</v>
      </c>
      <c r="CV18" s="32">
        <f t="shared" si="2"/>
        <v>0</v>
      </c>
      <c r="CW18" s="32">
        <f t="shared" si="2"/>
        <v>0</v>
      </c>
      <c r="CX18" s="32">
        <f t="shared" ref="CX18:FI18" si="3">SUMIFS( $J$16:$GJ$16, $J$15:$GJ$15, "&gt;" &amp; CX15, $J$15:$GJ$15, "&lt;=" &amp; CX15 + $F14 ) * CX17</f>
        <v>0</v>
      </c>
      <c r="CY18" s="32">
        <f t="shared" si="3"/>
        <v>0</v>
      </c>
      <c r="CZ18" s="32">
        <f t="shared" si="3"/>
        <v>0</v>
      </c>
      <c r="DA18" s="32">
        <f t="shared" si="3"/>
        <v>0</v>
      </c>
      <c r="DB18" s="32">
        <f t="shared" si="3"/>
        <v>0</v>
      </c>
      <c r="DC18" s="32">
        <f t="shared" si="3"/>
        <v>0</v>
      </c>
      <c r="DD18" s="32">
        <f t="shared" si="3"/>
        <v>0</v>
      </c>
      <c r="DE18" s="32">
        <f t="shared" si="3"/>
        <v>0</v>
      </c>
      <c r="DF18" s="32">
        <f t="shared" si="3"/>
        <v>0</v>
      </c>
      <c r="DG18" s="32">
        <f t="shared" si="3"/>
        <v>0</v>
      </c>
      <c r="DH18" s="32">
        <f t="shared" si="3"/>
        <v>0</v>
      </c>
      <c r="DI18" s="32">
        <f t="shared" si="3"/>
        <v>0</v>
      </c>
      <c r="DJ18" s="32">
        <f t="shared" si="3"/>
        <v>0</v>
      </c>
      <c r="DK18" s="32">
        <f t="shared" si="3"/>
        <v>0</v>
      </c>
      <c r="DL18" s="32">
        <f t="shared" si="3"/>
        <v>0</v>
      </c>
      <c r="DM18" s="32">
        <f t="shared" si="3"/>
        <v>0</v>
      </c>
      <c r="DN18" s="32">
        <f t="shared" si="3"/>
        <v>0</v>
      </c>
      <c r="DO18" s="32">
        <f t="shared" si="3"/>
        <v>0</v>
      </c>
      <c r="DP18" s="32">
        <f t="shared" si="3"/>
        <v>0</v>
      </c>
      <c r="DQ18" s="32">
        <f t="shared" si="3"/>
        <v>0</v>
      </c>
      <c r="DR18" s="32">
        <f t="shared" si="3"/>
        <v>0</v>
      </c>
      <c r="DS18" s="32">
        <f t="shared" si="3"/>
        <v>0</v>
      </c>
      <c r="DT18" s="32">
        <f t="shared" si="3"/>
        <v>0</v>
      </c>
      <c r="DU18" s="32">
        <f t="shared" si="3"/>
        <v>0</v>
      </c>
      <c r="DV18" s="32">
        <f t="shared" si="3"/>
        <v>0</v>
      </c>
      <c r="DW18" s="32">
        <f t="shared" si="3"/>
        <v>0</v>
      </c>
      <c r="DX18" s="32">
        <f t="shared" si="3"/>
        <v>0</v>
      </c>
      <c r="DY18" s="32">
        <f t="shared" si="3"/>
        <v>0</v>
      </c>
      <c r="DZ18" s="32">
        <f t="shared" si="3"/>
        <v>0</v>
      </c>
      <c r="EA18" s="32">
        <f t="shared" si="3"/>
        <v>0</v>
      </c>
      <c r="EB18" s="32">
        <f t="shared" si="3"/>
        <v>0</v>
      </c>
      <c r="EC18" s="32">
        <f t="shared" si="3"/>
        <v>0</v>
      </c>
      <c r="ED18" s="32">
        <f t="shared" si="3"/>
        <v>0</v>
      </c>
      <c r="EE18" s="32">
        <f t="shared" si="3"/>
        <v>0</v>
      </c>
      <c r="EF18" s="32">
        <f t="shared" si="3"/>
        <v>0</v>
      </c>
      <c r="EG18" s="32">
        <f t="shared" si="3"/>
        <v>0</v>
      </c>
      <c r="EH18" s="32">
        <f t="shared" si="3"/>
        <v>0</v>
      </c>
      <c r="EI18" s="32">
        <f t="shared" si="3"/>
        <v>0</v>
      </c>
      <c r="EJ18" s="32">
        <f t="shared" si="3"/>
        <v>0</v>
      </c>
      <c r="EK18" s="32">
        <f t="shared" si="3"/>
        <v>0</v>
      </c>
      <c r="EL18" s="32">
        <f t="shared" si="3"/>
        <v>0</v>
      </c>
      <c r="EM18" s="32">
        <f t="shared" si="3"/>
        <v>0</v>
      </c>
      <c r="EN18" s="32">
        <f t="shared" si="3"/>
        <v>0</v>
      </c>
      <c r="EO18" s="32">
        <f t="shared" si="3"/>
        <v>0</v>
      </c>
      <c r="EP18" s="32">
        <f t="shared" si="3"/>
        <v>0</v>
      </c>
      <c r="EQ18" s="32">
        <f t="shared" si="3"/>
        <v>0</v>
      </c>
      <c r="ER18" s="32">
        <f t="shared" si="3"/>
        <v>0</v>
      </c>
      <c r="ES18" s="32">
        <f t="shared" si="3"/>
        <v>0</v>
      </c>
      <c r="ET18" s="32">
        <f t="shared" si="3"/>
        <v>0</v>
      </c>
      <c r="EU18" s="32">
        <f t="shared" si="3"/>
        <v>0</v>
      </c>
      <c r="EV18" s="32">
        <f t="shared" si="3"/>
        <v>0</v>
      </c>
      <c r="EW18" s="32">
        <f t="shared" si="3"/>
        <v>0</v>
      </c>
      <c r="EX18" s="32">
        <f t="shared" si="3"/>
        <v>0</v>
      </c>
      <c r="EY18" s="32">
        <f t="shared" si="3"/>
        <v>0</v>
      </c>
      <c r="EZ18" s="32">
        <f t="shared" si="3"/>
        <v>0</v>
      </c>
      <c r="FA18" s="32">
        <f t="shared" si="3"/>
        <v>0</v>
      </c>
      <c r="FB18" s="32">
        <f t="shared" si="3"/>
        <v>0</v>
      </c>
      <c r="FC18" s="32">
        <f t="shared" si="3"/>
        <v>0</v>
      </c>
      <c r="FD18" s="32">
        <f t="shared" si="3"/>
        <v>0</v>
      </c>
      <c r="FE18" s="32">
        <f t="shared" si="3"/>
        <v>0</v>
      </c>
      <c r="FF18" s="32">
        <f t="shared" si="3"/>
        <v>0</v>
      </c>
      <c r="FG18" s="32">
        <f t="shared" si="3"/>
        <v>0</v>
      </c>
      <c r="FH18" s="32">
        <f t="shared" si="3"/>
        <v>0</v>
      </c>
      <c r="FI18" s="32">
        <f t="shared" si="3"/>
        <v>0</v>
      </c>
      <c r="FJ18" s="32">
        <f t="shared" ref="FJ18:GJ18" si="4">SUMIFS( $J$16:$GJ$16, $J$15:$GJ$15, "&gt;" &amp; FJ15, $J$15:$GJ$15, "&lt;=" &amp; FJ15 + $F14 ) * FJ17</f>
        <v>0</v>
      </c>
      <c r="FK18" s="32">
        <f t="shared" si="4"/>
        <v>0</v>
      </c>
      <c r="FL18" s="32">
        <f t="shared" si="4"/>
        <v>0</v>
      </c>
      <c r="FM18" s="32">
        <f t="shared" si="4"/>
        <v>0</v>
      </c>
      <c r="FN18" s="32">
        <f t="shared" si="4"/>
        <v>0</v>
      </c>
      <c r="FO18" s="32">
        <f t="shared" si="4"/>
        <v>0</v>
      </c>
      <c r="FP18" s="32">
        <f t="shared" si="4"/>
        <v>0</v>
      </c>
      <c r="FQ18" s="32">
        <f t="shared" si="4"/>
        <v>0</v>
      </c>
      <c r="FR18" s="32">
        <f t="shared" si="4"/>
        <v>0</v>
      </c>
      <c r="FS18" s="32">
        <f t="shared" si="4"/>
        <v>0</v>
      </c>
      <c r="FT18" s="32">
        <f t="shared" si="4"/>
        <v>0</v>
      </c>
      <c r="FU18" s="32">
        <f t="shared" si="4"/>
        <v>0</v>
      </c>
      <c r="FV18" s="32">
        <f t="shared" si="4"/>
        <v>0</v>
      </c>
      <c r="FW18" s="32">
        <f t="shared" si="4"/>
        <v>0</v>
      </c>
      <c r="FX18" s="32">
        <f t="shared" si="4"/>
        <v>0</v>
      </c>
      <c r="FY18" s="32">
        <f t="shared" si="4"/>
        <v>0</v>
      </c>
      <c r="FZ18" s="32">
        <f t="shared" si="4"/>
        <v>0</v>
      </c>
      <c r="GA18" s="32">
        <f t="shared" si="4"/>
        <v>0</v>
      </c>
      <c r="GB18" s="32">
        <f t="shared" si="4"/>
        <v>0</v>
      </c>
      <c r="GC18" s="32">
        <f t="shared" si="4"/>
        <v>0</v>
      </c>
      <c r="GD18" s="32">
        <f t="shared" si="4"/>
        <v>0</v>
      </c>
      <c r="GE18" s="32">
        <f t="shared" si="4"/>
        <v>0</v>
      </c>
      <c r="GF18" s="32">
        <f t="shared" si="4"/>
        <v>0</v>
      </c>
      <c r="GG18" s="32">
        <f t="shared" si="4"/>
        <v>0</v>
      </c>
      <c r="GH18" s="32">
        <f t="shared" si="4"/>
        <v>0</v>
      </c>
      <c r="GI18" s="32">
        <f t="shared" si="4"/>
        <v>0</v>
      </c>
      <c r="GJ18" s="32">
        <f t="shared" si="4"/>
        <v>0</v>
      </c>
    </row>
    <row r="19" spans="1:192" x14ac:dyDescent="0.25">
      <c r="A19" s="80"/>
      <c r="B19" s="80"/>
      <c r="C19" s="596"/>
      <c r="D19" s="61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</row>
    <row r="20" spans="1:192" x14ac:dyDescent="0.25">
      <c r="A20" s="80"/>
      <c r="B20" s="80"/>
      <c r="C20" s="596"/>
      <c r="D20" s="61"/>
      <c r="E20" s="126" t="str">
        <f xml:space="preserve"> InpC!E$162</f>
        <v>DSRA target balance selection switch</v>
      </c>
      <c r="F20" s="126">
        <f xml:space="preserve"> InpC!F$162</f>
        <v>1</v>
      </c>
      <c r="G20" s="126" t="str">
        <f xml:space="preserve"> InpC!G$162</f>
        <v>1 = 50% of 12m, 2 = next 6m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2"/>
      <c r="FG20" s="32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2"/>
      <c r="FS20" s="32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2"/>
      <c r="GE20" s="32"/>
      <c r="GF20" s="32"/>
      <c r="GG20" s="32"/>
      <c r="GH20" s="32"/>
      <c r="GI20" s="32"/>
      <c r="GJ20" s="32"/>
    </row>
    <row r="21" spans="1:192" x14ac:dyDescent="0.25">
      <c r="A21" s="597"/>
      <c r="B21" s="597"/>
      <c r="C21" s="598"/>
      <c r="D21" s="324"/>
      <c r="E21" s="475" t="str">
        <f xml:space="preserve"> InpC!E$163</f>
        <v>DSRA target balance % of 12 month debt service - Post TRD</v>
      </c>
      <c r="F21" s="475">
        <f xml:space="preserve"> InpC!F$163</f>
        <v>0.5</v>
      </c>
      <c r="G21" s="475" t="str">
        <f xml:space="preserve"> InpC!G$163</f>
        <v>%</v>
      </c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324"/>
      <c r="BJ21" s="324"/>
      <c r="BK21" s="324"/>
      <c r="BL21" s="324"/>
      <c r="BM21" s="324"/>
      <c r="BN21" s="324"/>
      <c r="BO21" s="324"/>
      <c r="BP21" s="324"/>
      <c r="BQ21" s="324"/>
      <c r="BR21" s="324"/>
      <c r="BS21" s="324"/>
      <c r="BT21" s="324"/>
      <c r="BU21" s="324"/>
      <c r="BV21" s="324"/>
      <c r="BW21" s="324"/>
      <c r="BX21" s="324"/>
      <c r="BY21" s="324"/>
      <c r="BZ21" s="324"/>
      <c r="CA21" s="324"/>
      <c r="CB21" s="324"/>
      <c r="CC21" s="324"/>
      <c r="CD21" s="324"/>
      <c r="CE21" s="324"/>
      <c r="CF21" s="324"/>
      <c r="CG21" s="324"/>
      <c r="CH21" s="324"/>
      <c r="CI21" s="324"/>
      <c r="CJ21" s="324"/>
      <c r="CK21" s="324"/>
      <c r="CL21" s="324"/>
      <c r="CM21" s="324"/>
      <c r="CN21" s="324"/>
      <c r="CO21" s="324"/>
      <c r="CP21" s="324"/>
      <c r="CQ21" s="324"/>
      <c r="CR21" s="324"/>
      <c r="CS21" s="324"/>
      <c r="CT21" s="324"/>
      <c r="CU21" s="324"/>
      <c r="CV21" s="324"/>
      <c r="CW21" s="324"/>
      <c r="CX21" s="324"/>
      <c r="CY21" s="324"/>
      <c r="CZ21" s="324"/>
      <c r="DA21" s="324"/>
      <c r="DB21" s="324"/>
      <c r="DC21" s="324"/>
      <c r="DD21" s="324"/>
      <c r="DE21" s="324"/>
      <c r="DF21" s="324"/>
      <c r="DG21" s="324"/>
      <c r="DH21" s="324"/>
      <c r="DI21" s="324"/>
      <c r="DJ21" s="324"/>
      <c r="DK21" s="324"/>
      <c r="DL21" s="324"/>
      <c r="DM21" s="324"/>
      <c r="DN21" s="324"/>
      <c r="DO21" s="324"/>
      <c r="DP21" s="324"/>
      <c r="DQ21" s="324"/>
      <c r="DR21" s="324"/>
      <c r="DS21" s="324"/>
      <c r="DT21" s="324"/>
      <c r="DU21" s="324"/>
      <c r="DV21" s="324"/>
      <c r="DW21" s="324"/>
      <c r="DX21" s="324"/>
      <c r="DY21" s="324"/>
      <c r="DZ21" s="324"/>
      <c r="EA21" s="324"/>
      <c r="EB21" s="324"/>
      <c r="EC21" s="324"/>
      <c r="ED21" s="324"/>
      <c r="EE21" s="324"/>
      <c r="EF21" s="324"/>
      <c r="EG21" s="324"/>
      <c r="EH21" s="324"/>
      <c r="EI21" s="324"/>
      <c r="EJ21" s="324"/>
      <c r="EK21" s="324"/>
      <c r="EL21" s="324"/>
      <c r="EM21" s="324"/>
      <c r="EN21" s="324"/>
      <c r="EO21" s="324"/>
      <c r="EP21" s="324"/>
      <c r="EQ21" s="324"/>
      <c r="ER21" s="324"/>
      <c r="ES21" s="324"/>
      <c r="ET21" s="324"/>
      <c r="EU21" s="324"/>
      <c r="EV21" s="324"/>
      <c r="EW21" s="324"/>
      <c r="EX21" s="324"/>
      <c r="EY21" s="324"/>
      <c r="EZ21" s="324"/>
      <c r="FA21" s="324"/>
      <c r="FB21" s="324"/>
      <c r="FC21" s="324"/>
      <c r="FD21" s="324"/>
      <c r="FE21" s="324"/>
      <c r="FF21" s="324"/>
      <c r="FG21" s="324"/>
      <c r="FH21" s="324"/>
      <c r="FI21" s="324"/>
      <c r="FJ21" s="324"/>
      <c r="FK21" s="324"/>
      <c r="FL21" s="324"/>
      <c r="FM21" s="324"/>
      <c r="FN21" s="324"/>
      <c r="FO21" s="324"/>
      <c r="FP21" s="324"/>
      <c r="FQ21" s="324"/>
      <c r="FR21" s="324"/>
      <c r="FS21" s="324"/>
      <c r="FT21" s="324"/>
      <c r="FU21" s="324"/>
      <c r="FV21" s="324"/>
      <c r="FW21" s="324"/>
      <c r="FX21" s="324"/>
      <c r="FY21" s="324"/>
      <c r="FZ21" s="324"/>
      <c r="GA21" s="324"/>
      <c r="GB21" s="324"/>
      <c r="GC21" s="324"/>
      <c r="GD21" s="324"/>
      <c r="GE21" s="324"/>
      <c r="GF21" s="324"/>
      <c r="GG21" s="324"/>
      <c r="GH21" s="324"/>
      <c r="GI21" s="324"/>
      <c r="GJ21" s="324"/>
    </row>
    <row r="22" spans="1:192" x14ac:dyDescent="0.25">
      <c r="A22" s="80"/>
      <c r="B22" s="80"/>
      <c r="C22" s="596"/>
      <c r="D22" s="61"/>
      <c r="E22" s="32" t="str">
        <f xml:space="preserve"> E$18</f>
        <v>Annual debt service for target balance</v>
      </c>
      <c r="F22" s="32">
        <f t="shared" ref="F22:BQ22" si="5" xml:space="preserve"> F$18</f>
        <v>0</v>
      </c>
      <c r="G22" s="32" t="str">
        <f t="shared" si="5"/>
        <v>$ 000s</v>
      </c>
      <c r="H22" s="32">
        <f t="shared" si="5"/>
        <v>0</v>
      </c>
      <c r="I22" s="32">
        <f t="shared" si="5"/>
        <v>0</v>
      </c>
      <c r="J22" s="32">
        <f t="shared" si="5"/>
        <v>0</v>
      </c>
      <c r="K22" s="32">
        <f xml:space="preserve"> K$18</f>
        <v>0</v>
      </c>
      <c r="L22" s="32">
        <f t="shared" si="5"/>
        <v>0</v>
      </c>
      <c r="M22" s="32">
        <f t="shared" si="5"/>
        <v>0</v>
      </c>
      <c r="N22" s="32">
        <f t="shared" si="5"/>
        <v>0</v>
      </c>
      <c r="O22" s="32">
        <f t="shared" si="5"/>
        <v>0</v>
      </c>
      <c r="P22" s="32">
        <f t="shared" si="5"/>
        <v>0</v>
      </c>
      <c r="Q22" s="32">
        <f xml:space="preserve"> Q$18</f>
        <v>23532.628641925396</v>
      </c>
      <c r="R22" s="32">
        <f t="shared" si="5"/>
        <v>22586.195029979004</v>
      </c>
      <c r="S22" s="32">
        <f t="shared" si="5"/>
        <v>22485.499211546812</v>
      </c>
      <c r="T22" s="32">
        <f t="shared" si="5"/>
        <v>22384.569545194619</v>
      </c>
      <c r="U22" s="32">
        <f t="shared" si="5"/>
        <v>22282.514660211415</v>
      </c>
      <c r="V22" s="32">
        <f t="shared" si="5"/>
        <v>22195.297443302901</v>
      </c>
      <c r="W22" s="32">
        <f t="shared" si="5"/>
        <v>22076.773201353426</v>
      </c>
      <c r="X22" s="32">
        <f t="shared" si="5"/>
        <v>21957.838492998239</v>
      </c>
      <c r="Y22" s="32">
        <f t="shared" si="5"/>
        <v>21867.85298309537</v>
      </c>
      <c r="Z22" s="32">
        <f t="shared" si="5"/>
        <v>21762.674794276456</v>
      </c>
      <c r="AA22" s="32">
        <f t="shared" si="5"/>
        <v>21656.365333927239</v>
      </c>
      <c r="AB22" s="32">
        <f t="shared" si="5"/>
        <v>21549.779670056872</v>
      </c>
      <c r="AC22" s="32">
        <f t="shared" si="5"/>
        <v>21441.993657609339</v>
      </c>
      <c r="AD22" s="32">
        <f t="shared" si="5"/>
        <v>21348.418989486228</v>
      </c>
      <c r="AE22" s="32">
        <f t="shared" si="5"/>
        <v>21224.626960904789</v>
      </c>
      <c r="AF22" s="32">
        <f t="shared" si="5"/>
        <v>21100.3676328859</v>
      </c>
      <c r="AG22" s="32">
        <f t="shared" si="5"/>
        <v>21003.808614343827</v>
      </c>
      <c r="AH22" s="32">
        <f t="shared" si="5"/>
        <v>20892.608008797684</v>
      </c>
      <c r="AI22" s="32">
        <f t="shared" si="5"/>
        <v>20780.200396747172</v>
      </c>
      <c r="AJ22" s="32">
        <f t="shared" si="5"/>
        <v>20667.470915226542</v>
      </c>
      <c r="AK22" s="32">
        <f t="shared" si="5"/>
        <v>20553.459616828717</v>
      </c>
      <c r="AL22" s="32">
        <f t="shared" si="5"/>
        <v>20452.996401655404</v>
      </c>
      <c r="AM22" s="32">
        <f t="shared" si="5"/>
        <v>20323.466146636943</v>
      </c>
      <c r="AN22" s="32">
        <f t="shared" si="5"/>
        <v>20193.407253813159</v>
      </c>
      <c r="AO22" s="32">
        <f t="shared" si="5"/>
        <v>20089.724972042924</v>
      </c>
      <c r="AP22" s="32">
        <f t="shared" si="5"/>
        <v>19971.982360564827</v>
      </c>
      <c r="AQ22" s="32">
        <f t="shared" si="5"/>
        <v>19852.951312829799</v>
      </c>
      <c r="AR22" s="32">
        <f t="shared" si="5"/>
        <v>19733.550038779766</v>
      </c>
      <c r="AS22" s="32">
        <f t="shared" si="5"/>
        <v>19612.778622753445</v>
      </c>
      <c r="AT22" s="32">
        <f t="shared" si="5"/>
        <v>19504.851932761216</v>
      </c>
      <c r="AU22" s="32">
        <f t="shared" si="5"/>
        <v>19369.074417587159</v>
      </c>
      <c r="AV22" s="32">
        <f t="shared" si="5"/>
        <v>19232.702051526583</v>
      </c>
      <c r="AW22" s="32">
        <f t="shared" si="5"/>
        <v>9544.4234429616063</v>
      </c>
      <c r="AX22" s="32">
        <f t="shared" si="5"/>
        <v>1.1091362552583127E-11</v>
      </c>
      <c r="AY22" s="32">
        <f t="shared" si="5"/>
        <v>1.1093896930308093E-11</v>
      </c>
      <c r="AZ22" s="32">
        <f t="shared" si="5"/>
        <v>1.1096018680392364E-11</v>
      </c>
      <c r="BA22" s="32">
        <f t="shared" si="5"/>
        <v>1.1098445212256694E-11</v>
      </c>
      <c r="BB22" s="32">
        <f t="shared" si="5"/>
        <v>1.1131995385464203E-11</v>
      </c>
      <c r="BC22" s="32">
        <f t="shared" si="5"/>
        <v>5.5365477136446222E-12</v>
      </c>
      <c r="BD22" s="32">
        <f t="shared" si="5"/>
        <v>0</v>
      </c>
      <c r="BE22" s="32">
        <f t="shared" si="5"/>
        <v>0</v>
      </c>
      <c r="BF22" s="32">
        <f t="shared" si="5"/>
        <v>0</v>
      </c>
      <c r="BG22" s="32">
        <f t="shared" si="5"/>
        <v>0</v>
      </c>
      <c r="BH22" s="32">
        <f t="shared" si="5"/>
        <v>0</v>
      </c>
      <c r="BI22" s="32">
        <f t="shared" si="5"/>
        <v>0</v>
      </c>
      <c r="BJ22" s="32">
        <f t="shared" si="5"/>
        <v>0</v>
      </c>
      <c r="BK22" s="32">
        <f t="shared" si="5"/>
        <v>0</v>
      </c>
      <c r="BL22" s="32">
        <f t="shared" si="5"/>
        <v>0</v>
      </c>
      <c r="BM22" s="32">
        <f t="shared" si="5"/>
        <v>0</v>
      </c>
      <c r="BN22" s="32">
        <f t="shared" si="5"/>
        <v>0</v>
      </c>
      <c r="BO22" s="32">
        <f t="shared" si="5"/>
        <v>0</v>
      </c>
      <c r="BP22" s="32">
        <f t="shared" si="5"/>
        <v>0</v>
      </c>
      <c r="BQ22" s="32">
        <f t="shared" si="5"/>
        <v>0</v>
      </c>
      <c r="BR22" s="32">
        <f t="shared" ref="BR22:EC22" si="6" xml:space="preserve"> BR$18</f>
        <v>0</v>
      </c>
      <c r="BS22" s="32">
        <f t="shared" si="6"/>
        <v>0</v>
      </c>
      <c r="BT22" s="32">
        <f t="shared" si="6"/>
        <v>0</v>
      </c>
      <c r="BU22" s="32">
        <f t="shared" si="6"/>
        <v>0</v>
      </c>
      <c r="BV22" s="32">
        <f t="shared" si="6"/>
        <v>0</v>
      </c>
      <c r="BW22" s="32">
        <f t="shared" si="6"/>
        <v>0</v>
      </c>
      <c r="BX22" s="32">
        <f t="shared" si="6"/>
        <v>0</v>
      </c>
      <c r="BY22" s="32">
        <f t="shared" si="6"/>
        <v>0</v>
      </c>
      <c r="BZ22" s="32">
        <f t="shared" si="6"/>
        <v>0</v>
      </c>
      <c r="CA22" s="32">
        <f t="shared" si="6"/>
        <v>0</v>
      </c>
      <c r="CB22" s="32">
        <f t="shared" si="6"/>
        <v>0</v>
      </c>
      <c r="CC22" s="32">
        <f t="shared" si="6"/>
        <v>0</v>
      </c>
      <c r="CD22" s="32">
        <f t="shared" si="6"/>
        <v>0</v>
      </c>
      <c r="CE22" s="32">
        <f t="shared" si="6"/>
        <v>0</v>
      </c>
      <c r="CF22" s="32">
        <f t="shared" si="6"/>
        <v>0</v>
      </c>
      <c r="CG22" s="32">
        <f t="shared" si="6"/>
        <v>0</v>
      </c>
      <c r="CH22" s="32">
        <f t="shared" si="6"/>
        <v>0</v>
      </c>
      <c r="CI22" s="32">
        <f t="shared" si="6"/>
        <v>0</v>
      </c>
      <c r="CJ22" s="32">
        <f t="shared" si="6"/>
        <v>0</v>
      </c>
      <c r="CK22" s="32">
        <f t="shared" si="6"/>
        <v>0</v>
      </c>
      <c r="CL22" s="32">
        <f t="shared" si="6"/>
        <v>0</v>
      </c>
      <c r="CM22" s="32">
        <f t="shared" si="6"/>
        <v>0</v>
      </c>
      <c r="CN22" s="32">
        <f t="shared" si="6"/>
        <v>0</v>
      </c>
      <c r="CO22" s="32">
        <f t="shared" si="6"/>
        <v>0</v>
      </c>
      <c r="CP22" s="32">
        <f t="shared" si="6"/>
        <v>0</v>
      </c>
      <c r="CQ22" s="32">
        <f t="shared" si="6"/>
        <v>0</v>
      </c>
      <c r="CR22" s="32">
        <f t="shared" si="6"/>
        <v>0</v>
      </c>
      <c r="CS22" s="32">
        <f t="shared" si="6"/>
        <v>0</v>
      </c>
      <c r="CT22" s="32">
        <f t="shared" si="6"/>
        <v>0</v>
      </c>
      <c r="CU22" s="32">
        <f t="shared" si="6"/>
        <v>0</v>
      </c>
      <c r="CV22" s="32">
        <f t="shared" si="6"/>
        <v>0</v>
      </c>
      <c r="CW22" s="32">
        <f t="shared" si="6"/>
        <v>0</v>
      </c>
      <c r="CX22" s="32">
        <f t="shared" si="6"/>
        <v>0</v>
      </c>
      <c r="CY22" s="32">
        <f t="shared" si="6"/>
        <v>0</v>
      </c>
      <c r="CZ22" s="32">
        <f t="shared" si="6"/>
        <v>0</v>
      </c>
      <c r="DA22" s="32">
        <f t="shared" si="6"/>
        <v>0</v>
      </c>
      <c r="DB22" s="32">
        <f t="shared" si="6"/>
        <v>0</v>
      </c>
      <c r="DC22" s="32">
        <f t="shared" si="6"/>
        <v>0</v>
      </c>
      <c r="DD22" s="32">
        <f t="shared" si="6"/>
        <v>0</v>
      </c>
      <c r="DE22" s="32">
        <f t="shared" si="6"/>
        <v>0</v>
      </c>
      <c r="DF22" s="32">
        <f t="shared" si="6"/>
        <v>0</v>
      </c>
      <c r="DG22" s="32">
        <f t="shared" si="6"/>
        <v>0</v>
      </c>
      <c r="DH22" s="32">
        <f t="shared" si="6"/>
        <v>0</v>
      </c>
      <c r="DI22" s="32">
        <f t="shared" si="6"/>
        <v>0</v>
      </c>
      <c r="DJ22" s="32">
        <f t="shared" si="6"/>
        <v>0</v>
      </c>
      <c r="DK22" s="32">
        <f t="shared" si="6"/>
        <v>0</v>
      </c>
      <c r="DL22" s="32">
        <f t="shared" si="6"/>
        <v>0</v>
      </c>
      <c r="DM22" s="32">
        <f t="shared" si="6"/>
        <v>0</v>
      </c>
      <c r="DN22" s="32">
        <f t="shared" si="6"/>
        <v>0</v>
      </c>
      <c r="DO22" s="32">
        <f t="shared" si="6"/>
        <v>0</v>
      </c>
      <c r="DP22" s="32">
        <f t="shared" si="6"/>
        <v>0</v>
      </c>
      <c r="DQ22" s="32">
        <f t="shared" si="6"/>
        <v>0</v>
      </c>
      <c r="DR22" s="32">
        <f t="shared" si="6"/>
        <v>0</v>
      </c>
      <c r="DS22" s="32">
        <f t="shared" si="6"/>
        <v>0</v>
      </c>
      <c r="DT22" s="32">
        <f t="shared" si="6"/>
        <v>0</v>
      </c>
      <c r="DU22" s="32">
        <f t="shared" si="6"/>
        <v>0</v>
      </c>
      <c r="DV22" s="32">
        <f t="shared" si="6"/>
        <v>0</v>
      </c>
      <c r="DW22" s="32">
        <f t="shared" si="6"/>
        <v>0</v>
      </c>
      <c r="DX22" s="32">
        <f t="shared" si="6"/>
        <v>0</v>
      </c>
      <c r="DY22" s="32">
        <f t="shared" si="6"/>
        <v>0</v>
      </c>
      <c r="DZ22" s="32">
        <f t="shared" si="6"/>
        <v>0</v>
      </c>
      <c r="EA22" s="32">
        <f t="shared" si="6"/>
        <v>0</v>
      </c>
      <c r="EB22" s="32">
        <f t="shared" si="6"/>
        <v>0</v>
      </c>
      <c r="EC22" s="32">
        <f t="shared" si="6"/>
        <v>0</v>
      </c>
      <c r="ED22" s="32">
        <f t="shared" ref="ED22:GJ22" si="7" xml:space="preserve"> ED$18</f>
        <v>0</v>
      </c>
      <c r="EE22" s="32">
        <f t="shared" si="7"/>
        <v>0</v>
      </c>
      <c r="EF22" s="32">
        <f t="shared" si="7"/>
        <v>0</v>
      </c>
      <c r="EG22" s="32">
        <f t="shared" si="7"/>
        <v>0</v>
      </c>
      <c r="EH22" s="32">
        <f t="shared" si="7"/>
        <v>0</v>
      </c>
      <c r="EI22" s="32">
        <f t="shared" si="7"/>
        <v>0</v>
      </c>
      <c r="EJ22" s="32">
        <f t="shared" si="7"/>
        <v>0</v>
      </c>
      <c r="EK22" s="32">
        <f t="shared" si="7"/>
        <v>0</v>
      </c>
      <c r="EL22" s="32">
        <f t="shared" si="7"/>
        <v>0</v>
      </c>
      <c r="EM22" s="32">
        <f t="shared" si="7"/>
        <v>0</v>
      </c>
      <c r="EN22" s="32">
        <f t="shared" si="7"/>
        <v>0</v>
      </c>
      <c r="EO22" s="32">
        <f t="shared" si="7"/>
        <v>0</v>
      </c>
      <c r="EP22" s="32">
        <f t="shared" si="7"/>
        <v>0</v>
      </c>
      <c r="EQ22" s="32">
        <f t="shared" si="7"/>
        <v>0</v>
      </c>
      <c r="ER22" s="32">
        <f t="shared" si="7"/>
        <v>0</v>
      </c>
      <c r="ES22" s="32">
        <f t="shared" si="7"/>
        <v>0</v>
      </c>
      <c r="ET22" s="32">
        <f t="shared" si="7"/>
        <v>0</v>
      </c>
      <c r="EU22" s="32">
        <f t="shared" si="7"/>
        <v>0</v>
      </c>
      <c r="EV22" s="32">
        <f t="shared" si="7"/>
        <v>0</v>
      </c>
      <c r="EW22" s="32">
        <f t="shared" si="7"/>
        <v>0</v>
      </c>
      <c r="EX22" s="32">
        <f t="shared" si="7"/>
        <v>0</v>
      </c>
      <c r="EY22" s="32">
        <f t="shared" si="7"/>
        <v>0</v>
      </c>
      <c r="EZ22" s="32">
        <f t="shared" si="7"/>
        <v>0</v>
      </c>
      <c r="FA22" s="32">
        <f t="shared" si="7"/>
        <v>0</v>
      </c>
      <c r="FB22" s="32">
        <f t="shared" si="7"/>
        <v>0</v>
      </c>
      <c r="FC22" s="32">
        <f t="shared" si="7"/>
        <v>0</v>
      </c>
      <c r="FD22" s="32">
        <f t="shared" si="7"/>
        <v>0</v>
      </c>
      <c r="FE22" s="32">
        <f t="shared" si="7"/>
        <v>0</v>
      </c>
      <c r="FF22" s="32">
        <f t="shared" si="7"/>
        <v>0</v>
      </c>
      <c r="FG22" s="32">
        <f t="shared" si="7"/>
        <v>0</v>
      </c>
      <c r="FH22" s="32">
        <f t="shared" si="7"/>
        <v>0</v>
      </c>
      <c r="FI22" s="32">
        <f t="shared" si="7"/>
        <v>0</v>
      </c>
      <c r="FJ22" s="32">
        <f t="shared" si="7"/>
        <v>0</v>
      </c>
      <c r="FK22" s="32">
        <f t="shared" si="7"/>
        <v>0</v>
      </c>
      <c r="FL22" s="32">
        <f t="shared" si="7"/>
        <v>0</v>
      </c>
      <c r="FM22" s="32">
        <f t="shared" si="7"/>
        <v>0</v>
      </c>
      <c r="FN22" s="32">
        <f t="shared" si="7"/>
        <v>0</v>
      </c>
      <c r="FO22" s="32">
        <f t="shared" si="7"/>
        <v>0</v>
      </c>
      <c r="FP22" s="32">
        <f t="shared" si="7"/>
        <v>0</v>
      </c>
      <c r="FQ22" s="32">
        <f t="shared" si="7"/>
        <v>0</v>
      </c>
      <c r="FR22" s="32">
        <f t="shared" si="7"/>
        <v>0</v>
      </c>
      <c r="FS22" s="32">
        <f t="shared" si="7"/>
        <v>0</v>
      </c>
      <c r="FT22" s="32">
        <f t="shared" si="7"/>
        <v>0</v>
      </c>
      <c r="FU22" s="32">
        <f t="shared" si="7"/>
        <v>0</v>
      </c>
      <c r="FV22" s="32">
        <f t="shared" si="7"/>
        <v>0</v>
      </c>
      <c r="FW22" s="32">
        <f t="shared" si="7"/>
        <v>0</v>
      </c>
      <c r="FX22" s="32">
        <f t="shared" si="7"/>
        <v>0</v>
      </c>
      <c r="FY22" s="32">
        <f t="shared" si="7"/>
        <v>0</v>
      </c>
      <c r="FZ22" s="32">
        <f t="shared" si="7"/>
        <v>0</v>
      </c>
      <c r="GA22" s="32">
        <f t="shared" si="7"/>
        <v>0</v>
      </c>
      <c r="GB22" s="32">
        <f t="shared" si="7"/>
        <v>0</v>
      </c>
      <c r="GC22" s="32">
        <f t="shared" si="7"/>
        <v>0</v>
      </c>
      <c r="GD22" s="32">
        <f t="shared" si="7"/>
        <v>0</v>
      </c>
      <c r="GE22" s="32">
        <f t="shared" si="7"/>
        <v>0</v>
      </c>
      <c r="GF22" s="32">
        <f t="shared" si="7"/>
        <v>0</v>
      </c>
      <c r="GG22" s="32">
        <f t="shared" si="7"/>
        <v>0</v>
      </c>
      <c r="GH22" s="32">
        <f t="shared" si="7"/>
        <v>0</v>
      </c>
      <c r="GI22" s="32">
        <f t="shared" si="7"/>
        <v>0</v>
      </c>
      <c r="GJ22" s="32">
        <f t="shared" si="7"/>
        <v>0</v>
      </c>
    </row>
    <row r="23" spans="1:192" s="526" customFormat="1" x14ac:dyDescent="0.25">
      <c r="A23" s="419"/>
      <c r="B23" s="419"/>
      <c r="C23" s="420"/>
      <c r="D23" s="610"/>
      <c r="E23" s="78" t="str">
        <f xml:space="preserve"> Debt!E$133</f>
        <v>Senior debt service</v>
      </c>
      <c r="F23" s="78">
        <f xml:space="preserve"> Debt!F$133</f>
        <v>0</v>
      </c>
      <c r="G23" s="78" t="str">
        <f xml:space="preserve"> Debt!G$133</f>
        <v>$ 000s</v>
      </c>
      <c r="H23" s="78">
        <f xml:space="preserve"> Debt!H$133</f>
        <v>362575.69100318541</v>
      </c>
      <c r="I23" s="78">
        <f xml:space="preserve"> Debt!I$133</f>
        <v>0</v>
      </c>
      <c r="J23" s="78">
        <f xml:space="preserve"> Debt!J$133</f>
        <v>0</v>
      </c>
      <c r="K23" s="78">
        <f xml:space="preserve"> Debt!K$133</f>
        <v>0</v>
      </c>
      <c r="L23" s="78">
        <f xml:space="preserve"> Debt!L$133</f>
        <v>0</v>
      </c>
      <c r="M23" s="78">
        <f xml:space="preserve"> Debt!M$133</f>
        <v>0</v>
      </c>
      <c r="N23" s="78">
        <f xml:space="preserve"> Debt!N$133</f>
        <v>0</v>
      </c>
      <c r="O23" s="78">
        <f xml:space="preserve"> Debt!O$133</f>
        <v>0</v>
      </c>
      <c r="P23" s="78">
        <f xml:space="preserve"> Debt!P$133</f>
        <v>0</v>
      </c>
      <c r="Q23" s="78">
        <f xml:space="preserve"> Debt!Q$133</f>
        <v>14877.548809880023</v>
      </c>
      <c r="R23" s="78">
        <f xml:space="preserve"> Debt!R$133</f>
        <v>12163.431631999971</v>
      </c>
      <c r="S23" s="78">
        <f xml:space="preserve"> Debt!S$133</f>
        <v>11369.197009925427</v>
      </c>
      <c r="T23" s="78">
        <f xml:space="preserve"> Debt!T$133</f>
        <v>11216.998020053576</v>
      </c>
      <c r="U23" s="78">
        <f xml:space="preserve"> Debt!U$133</f>
        <v>11268.501191493238</v>
      </c>
      <c r="V23" s="78">
        <f xml:space="preserve"> Debt!V$133</f>
        <v>11116.068353701381</v>
      </c>
      <c r="W23" s="78">
        <f xml:space="preserve"> Debt!W$133</f>
        <v>11166.446306510034</v>
      </c>
      <c r="X23" s="78">
        <f xml:space="preserve"> Debt!X$133</f>
        <v>11028.851136792866</v>
      </c>
      <c r="Y23" s="78">
        <f xml:space="preserve"> Debt!Y$133</f>
        <v>11047.92206456056</v>
      </c>
      <c r="Z23" s="78">
        <f xml:space="preserve"> Debt!Z$133</f>
        <v>10909.916428437678</v>
      </c>
      <c r="AA23" s="78">
        <f xml:space="preserve"> Debt!AA$133</f>
        <v>10957.93655465769</v>
      </c>
      <c r="AB23" s="78">
        <f xml:space="preserve"> Debt!AB$133</f>
        <v>10804.738239618764</v>
      </c>
      <c r="AC23" s="78">
        <f xml:space="preserve"> Debt!AC$133</f>
        <v>10851.627094308475</v>
      </c>
      <c r="AD23" s="78">
        <f xml:space="preserve"> Debt!AD$133</f>
        <v>10698.1525757484</v>
      </c>
      <c r="AE23" s="78">
        <f xml:space="preserve"> Debt!AE$133</f>
        <v>10743.841081860937</v>
      </c>
      <c r="AF23" s="78">
        <f xml:space="preserve"> Debt!AF$133</f>
        <v>10604.577907625293</v>
      </c>
      <c r="AG23" s="78">
        <f xml:space="preserve"> Debt!AG$133</f>
        <v>10620.049053279494</v>
      </c>
      <c r="AH23" s="78">
        <f xml:space="preserve"> Debt!AH$133</f>
        <v>10480.318579606408</v>
      </c>
      <c r="AI23" s="78">
        <f xml:space="preserve"> Debt!AI$133</f>
        <v>10523.490034737417</v>
      </c>
      <c r="AJ23" s="78">
        <f xml:space="preserve"> Debt!AJ$133</f>
        <v>10369.117974060267</v>
      </c>
      <c r="AK23" s="78">
        <f xml:space="preserve"> Debt!AK$133</f>
        <v>10411.082422686904</v>
      </c>
      <c r="AL23" s="78">
        <f xml:space="preserve"> Debt!AL$133</f>
        <v>10256.388492539636</v>
      </c>
      <c r="AM23" s="78">
        <f xml:space="preserve"> Debt!AM$133</f>
        <v>10297.071124289079</v>
      </c>
      <c r="AN23" s="78">
        <f xml:space="preserve"> Debt!AN$133</f>
        <v>10155.925277366325</v>
      </c>
      <c r="AO23" s="78">
        <f xml:space="preserve"> Debt!AO$133</f>
        <v>10167.540869270617</v>
      </c>
      <c r="AP23" s="78">
        <f xml:space="preserve"> Debt!AP$133</f>
        <v>10025.86638454254</v>
      </c>
      <c r="AQ23" s="78">
        <f xml:space="preserve"> Debt!AQ$133</f>
        <v>10063.858587500385</v>
      </c>
      <c r="AR23" s="78">
        <f xml:space="preserve"> Debt!AR$133</f>
        <v>9908.1237730644407</v>
      </c>
      <c r="AS23" s="78">
        <f xml:space="preserve"> Debt!AS$133</f>
        <v>9944.8275397653597</v>
      </c>
      <c r="AT23" s="78">
        <f xml:space="preserve"> Debt!AT$133</f>
        <v>9788.7224990144059</v>
      </c>
      <c r="AU23" s="78">
        <f xml:space="preserve"> Debt!AU$133</f>
        <v>9824.0561237390393</v>
      </c>
      <c r="AV23" s="78">
        <f xml:space="preserve"> Debt!AV$133</f>
        <v>9680.7958090221782</v>
      </c>
      <c r="AW23" s="78">
        <f xml:space="preserve"> Debt!AW$133</f>
        <v>9688.2786085649805</v>
      </c>
      <c r="AX23" s="78">
        <f xml:space="preserve"> Debt!AX$133</f>
        <v>9544.4234429616008</v>
      </c>
      <c r="AY23" s="78">
        <f xml:space="preserve"> Debt!AY$133</f>
        <v>5.5904867622302847E-12</v>
      </c>
      <c r="AZ23" s="78">
        <f xml:space="preserve"> Debt!AZ$133</f>
        <v>5.5008757903528424E-12</v>
      </c>
      <c r="BA23" s="78">
        <f xml:space="preserve"> Debt!BA$133</f>
        <v>5.5930211399552512E-12</v>
      </c>
      <c r="BB23" s="78">
        <f xml:space="preserve"> Debt!BB$133</f>
        <v>5.5029975404371124E-12</v>
      </c>
      <c r="BC23" s="78">
        <f xml:space="preserve"> Debt!BC$133</f>
        <v>5.5954476718195812E-12</v>
      </c>
      <c r="BD23" s="78">
        <f xml:space="preserve"> Debt!BD$133</f>
        <v>5.5365477136446222E-12</v>
      </c>
      <c r="BE23" s="78">
        <f xml:space="preserve"> Debt!BE$133</f>
        <v>0</v>
      </c>
      <c r="BF23" s="78">
        <f xml:space="preserve"> Debt!BF$133</f>
        <v>0</v>
      </c>
      <c r="BG23" s="78">
        <f xml:space="preserve"> Debt!BG$133</f>
        <v>0</v>
      </c>
      <c r="BH23" s="78">
        <f xml:space="preserve"> Debt!BH$133</f>
        <v>0</v>
      </c>
      <c r="BI23" s="78">
        <f xml:space="preserve"> Debt!BI$133</f>
        <v>0</v>
      </c>
      <c r="BJ23" s="78">
        <f xml:space="preserve"> Debt!BJ$133</f>
        <v>0</v>
      </c>
      <c r="BK23" s="78">
        <f xml:space="preserve"> Debt!BK$133</f>
        <v>0</v>
      </c>
      <c r="BL23" s="78">
        <f xml:space="preserve"> Debt!BL$133</f>
        <v>0</v>
      </c>
      <c r="BM23" s="78">
        <f xml:space="preserve"> Debt!BM$133</f>
        <v>0</v>
      </c>
      <c r="BN23" s="78">
        <f xml:space="preserve"> Debt!BN$133</f>
        <v>0</v>
      </c>
      <c r="BO23" s="78">
        <f xml:space="preserve"> Debt!BO$133</f>
        <v>0</v>
      </c>
      <c r="BP23" s="78">
        <f xml:space="preserve"> Debt!BP$133</f>
        <v>0</v>
      </c>
      <c r="BQ23" s="78">
        <f xml:space="preserve"> Debt!BQ$133</f>
        <v>0</v>
      </c>
      <c r="BR23" s="78">
        <f xml:space="preserve"> Debt!BR$133</f>
        <v>0</v>
      </c>
      <c r="BS23" s="78">
        <f xml:space="preserve"> Debt!BS$133</f>
        <v>0</v>
      </c>
      <c r="BT23" s="78">
        <f xml:space="preserve"> Debt!BT$133</f>
        <v>0</v>
      </c>
      <c r="BU23" s="78">
        <f xml:space="preserve"> Debt!BU$133</f>
        <v>0</v>
      </c>
      <c r="BV23" s="78">
        <f xml:space="preserve"> Debt!BV$133</f>
        <v>0</v>
      </c>
      <c r="BW23" s="78">
        <f xml:space="preserve"> Debt!BW$133</f>
        <v>0</v>
      </c>
      <c r="BX23" s="78">
        <f xml:space="preserve"> Debt!BX$133</f>
        <v>0</v>
      </c>
      <c r="BY23" s="78">
        <f xml:space="preserve"> Debt!BY$133</f>
        <v>0</v>
      </c>
      <c r="BZ23" s="78">
        <f xml:space="preserve"> Debt!BZ$133</f>
        <v>0</v>
      </c>
      <c r="CA23" s="78">
        <f xml:space="preserve"> Debt!CA$133</f>
        <v>0</v>
      </c>
      <c r="CB23" s="78">
        <f xml:space="preserve"> Debt!CB$133</f>
        <v>0</v>
      </c>
      <c r="CC23" s="78">
        <f xml:space="preserve"> Debt!CC$133</f>
        <v>0</v>
      </c>
      <c r="CD23" s="78">
        <f xml:space="preserve"> Debt!CD$133</f>
        <v>0</v>
      </c>
      <c r="CE23" s="78">
        <f xml:space="preserve"> Debt!CE$133</f>
        <v>0</v>
      </c>
      <c r="CF23" s="78">
        <f xml:space="preserve"> Debt!CF$133</f>
        <v>0</v>
      </c>
      <c r="CG23" s="78">
        <f xml:space="preserve"> Debt!CG$133</f>
        <v>0</v>
      </c>
      <c r="CH23" s="78">
        <f xml:space="preserve"> Debt!CH$133</f>
        <v>0</v>
      </c>
      <c r="CI23" s="78">
        <f xml:space="preserve"> Debt!CI$133</f>
        <v>0</v>
      </c>
      <c r="CJ23" s="78">
        <f xml:space="preserve"> Debt!CJ$133</f>
        <v>0</v>
      </c>
      <c r="CK23" s="78">
        <f xml:space="preserve"> Debt!CK$133</f>
        <v>0</v>
      </c>
      <c r="CL23" s="78">
        <f xml:space="preserve"> Debt!CL$133</f>
        <v>0</v>
      </c>
      <c r="CM23" s="78">
        <f xml:space="preserve"> Debt!CM$133</f>
        <v>0</v>
      </c>
      <c r="CN23" s="78">
        <f xml:space="preserve"> Debt!CN$133</f>
        <v>0</v>
      </c>
      <c r="CO23" s="78">
        <f xml:space="preserve"> Debt!CO$133</f>
        <v>0</v>
      </c>
      <c r="CP23" s="78">
        <f xml:space="preserve"> Debt!CP$133</f>
        <v>0</v>
      </c>
      <c r="CQ23" s="78">
        <f xml:space="preserve"> Debt!CQ$133</f>
        <v>0</v>
      </c>
      <c r="CR23" s="78">
        <f xml:space="preserve"> Debt!CR$133</f>
        <v>0</v>
      </c>
      <c r="CS23" s="78">
        <f xml:space="preserve"> Debt!CS$133</f>
        <v>0</v>
      </c>
      <c r="CT23" s="78">
        <f xml:space="preserve"> Debt!CT$133</f>
        <v>0</v>
      </c>
      <c r="CU23" s="78">
        <f xml:space="preserve"> Debt!CU$133</f>
        <v>0</v>
      </c>
      <c r="CV23" s="78">
        <f xml:space="preserve"> Debt!CV$133</f>
        <v>0</v>
      </c>
      <c r="CW23" s="78">
        <f xml:space="preserve"> Debt!CW$133</f>
        <v>0</v>
      </c>
      <c r="CX23" s="78">
        <f xml:space="preserve"> Debt!CX$133</f>
        <v>0</v>
      </c>
      <c r="CY23" s="78">
        <f xml:space="preserve"> Debt!CY$133</f>
        <v>0</v>
      </c>
      <c r="CZ23" s="78">
        <f xml:space="preserve"> Debt!CZ$133</f>
        <v>0</v>
      </c>
      <c r="DA23" s="78">
        <f xml:space="preserve"> Debt!DA$133</f>
        <v>0</v>
      </c>
      <c r="DB23" s="78">
        <f xml:space="preserve"> Debt!DB$133</f>
        <v>0</v>
      </c>
      <c r="DC23" s="78">
        <f xml:space="preserve"> Debt!DC$133</f>
        <v>0</v>
      </c>
      <c r="DD23" s="78">
        <f xml:space="preserve"> Debt!DD$133</f>
        <v>0</v>
      </c>
      <c r="DE23" s="78">
        <f xml:space="preserve"> Debt!DE$133</f>
        <v>0</v>
      </c>
      <c r="DF23" s="78">
        <f xml:space="preserve"> Debt!DF$133</f>
        <v>0</v>
      </c>
      <c r="DG23" s="78">
        <f xml:space="preserve"> Debt!DG$133</f>
        <v>0</v>
      </c>
      <c r="DH23" s="78">
        <f xml:space="preserve"> Debt!DH$133</f>
        <v>0</v>
      </c>
      <c r="DI23" s="78">
        <f xml:space="preserve"> Debt!DI$133</f>
        <v>0</v>
      </c>
      <c r="DJ23" s="78">
        <f xml:space="preserve"> Debt!DJ$133</f>
        <v>0</v>
      </c>
      <c r="DK23" s="78">
        <f xml:space="preserve"> Debt!DK$133</f>
        <v>0</v>
      </c>
      <c r="DL23" s="78">
        <f xml:space="preserve"> Debt!DL$133</f>
        <v>0</v>
      </c>
      <c r="DM23" s="78">
        <f xml:space="preserve"> Debt!DM$133</f>
        <v>0</v>
      </c>
      <c r="DN23" s="78">
        <f xml:space="preserve"> Debt!DN$133</f>
        <v>0</v>
      </c>
      <c r="DO23" s="78">
        <f xml:space="preserve"> Debt!DO$133</f>
        <v>0</v>
      </c>
      <c r="DP23" s="78">
        <f xml:space="preserve"> Debt!DP$133</f>
        <v>0</v>
      </c>
      <c r="DQ23" s="78">
        <f xml:space="preserve"> Debt!DQ$133</f>
        <v>0</v>
      </c>
      <c r="DR23" s="78">
        <f xml:space="preserve"> Debt!DR$133</f>
        <v>0</v>
      </c>
      <c r="DS23" s="78">
        <f xml:space="preserve"> Debt!DS$133</f>
        <v>0</v>
      </c>
      <c r="DT23" s="78">
        <f xml:space="preserve"> Debt!DT$133</f>
        <v>0</v>
      </c>
      <c r="DU23" s="78">
        <f xml:space="preserve"> Debt!DU$133</f>
        <v>0</v>
      </c>
      <c r="DV23" s="78">
        <f xml:space="preserve"> Debt!DV$133</f>
        <v>0</v>
      </c>
      <c r="DW23" s="78">
        <f xml:space="preserve"> Debt!DW$133</f>
        <v>0</v>
      </c>
      <c r="DX23" s="78">
        <f xml:space="preserve"> Debt!DX$133</f>
        <v>0</v>
      </c>
      <c r="DY23" s="78">
        <f xml:space="preserve"> Debt!DY$133</f>
        <v>0</v>
      </c>
      <c r="DZ23" s="78">
        <f xml:space="preserve"> Debt!DZ$133</f>
        <v>0</v>
      </c>
      <c r="EA23" s="78">
        <f xml:space="preserve"> Debt!EA$133</f>
        <v>0</v>
      </c>
      <c r="EB23" s="78">
        <f xml:space="preserve"> Debt!EB$133</f>
        <v>0</v>
      </c>
      <c r="EC23" s="78">
        <f xml:space="preserve"> Debt!EC$133</f>
        <v>0</v>
      </c>
      <c r="ED23" s="78">
        <f xml:space="preserve"> Debt!ED$133</f>
        <v>0</v>
      </c>
      <c r="EE23" s="78">
        <f xml:space="preserve"> Debt!EE$133</f>
        <v>0</v>
      </c>
      <c r="EF23" s="78">
        <f xml:space="preserve"> Debt!EF$133</f>
        <v>0</v>
      </c>
      <c r="EG23" s="78">
        <f xml:space="preserve"> Debt!EG$133</f>
        <v>0</v>
      </c>
      <c r="EH23" s="78">
        <f xml:space="preserve"> Debt!EH$133</f>
        <v>0</v>
      </c>
      <c r="EI23" s="78">
        <f xml:space="preserve"> Debt!EI$133</f>
        <v>0</v>
      </c>
      <c r="EJ23" s="78">
        <f xml:space="preserve"> Debt!EJ$133</f>
        <v>0</v>
      </c>
      <c r="EK23" s="78">
        <f xml:space="preserve"> Debt!EK$133</f>
        <v>0</v>
      </c>
      <c r="EL23" s="78">
        <f xml:space="preserve"> Debt!EL$133</f>
        <v>0</v>
      </c>
      <c r="EM23" s="78">
        <f xml:space="preserve"> Debt!EM$133</f>
        <v>0</v>
      </c>
      <c r="EN23" s="78">
        <f xml:space="preserve"> Debt!EN$133</f>
        <v>0</v>
      </c>
      <c r="EO23" s="78">
        <f xml:space="preserve"> Debt!EO$133</f>
        <v>0</v>
      </c>
      <c r="EP23" s="78">
        <f xml:space="preserve"> Debt!EP$133</f>
        <v>0</v>
      </c>
      <c r="EQ23" s="78">
        <f xml:space="preserve"> Debt!EQ$133</f>
        <v>0</v>
      </c>
      <c r="ER23" s="78">
        <f xml:space="preserve"> Debt!ER$133</f>
        <v>0</v>
      </c>
      <c r="ES23" s="78">
        <f xml:space="preserve"> Debt!ES$133</f>
        <v>0</v>
      </c>
      <c r="ET23" s="78">
        <f xml:space="preserve"> Debt!ET$133</f>
        <v>0</v>
      </c>
      <c r="EU23" s="78">
        <f xml:space="preserve"> Debt!EU$133</f>
        <v>0</v>
      </c>
      <c r="EV23" s="78">
        <f xml:space="preserve"> Debt!EV$133</f>
        <v>0</v>
      </c>
      <c r="EW23" s="78">
        <f xml:space="preserve"> Debt!EW$133</f>
        <v>0</v>
      </c>
      <c r="EX23" s="78">
        <f xml:space="preserve"> Debt!EX$133</f>
        <v>0</v>
      </c>
      <c r="EY23" s="78">
        <f xml:space="preserve"> Debt!EY$133</f>
        <v>0</v>
      </c>
      <c r="EZ23" s="78">
        <f xml:space="preserve"> Debt!EZ$133</f>
        <v>0</v>
      </c>
      <c r="FA23" s="78">
        <f xml:space="preserve"> Debt!FA$133</f>
        <v>0</v>
      </c>
      <c r="FB23" s="78">
        <f xml:space="preserve"> Debt!FB$133</f>
        <v>0</v>
      </c>
      <c r="FC23" s="78">
        <f xml:space="preserve"> Debt!FC$133</f>
        <v>0</v>
      </c>
      <c r="FD23" s="78">
        <f xml:space="preserve"> Debt!FD$133</f>
        <v>0</v>
      </c>
      <c r="FE23" s="78">
        <f xml:space="preserve"> Debt!FE$133</f>
        <v>0</v>
      </c>
      <c r="FF23" s="78">
        <f xml:space="preserve"> Debt!FF$133</f>
        <v>0</v>
      </c>
      <c r="FG23" s="78">
        <f xml:space="preserve"> Debt!FG$133</f>
        <v>0</v>
      </c>
      <c r="FH23" s="78">
        <f xml:space="preserve"> Debt!FH$133</f>
        <v>0</v>
      </c>
      <c r="FI23" s="78">
        <f xml:space="preserve"> Debt!FI$133</f>
        <v>0</v>
      </c>
      <c r="FJ23" s="78">
        <f xml:space="preserve"> Debt!FJ$133</f>
        <v>0</v>
      </c>
      <c r="FK23" s="78">
        <f xml:space="preserve"> Debt!FK$133</f>
        <v>0</v>
      </c>
      <c r="FL23" s="78">
        <f xml:space="preserve"> Debt!FL$133</f>
        <v>0</v>
      </c>
      <c r="FM23" s="78">
        <f xml:space="preserve"> Debt!FM$133</f>
        <v>0</v>
      </c>
      <c r="FN23" s="78">
        <f xml:space="preserve"> Debt!FN$133</f>
        <v>0</v>
      </c>
      <c r="FO23" s="78">
        <f xml:space="preserve"> Debt!FO$133</f>
        <v>0</v>
      </c>
      <c r="FP23" s="78">
        <f xml:space="preserve"> Debt!FP$133</f>
        <v>0</v>
      </c>
      <c r="FQ23" s="78">
        <f xml:space="preserve"> Debt!FQ$133</f>
        <v>0</v>
      </c>
      <c r="FR23" s="78">
        <f xml:space="preserve"> Debt!FR$133</f>
        <v>0</v>
      </c>
      <c r="FS23" s="78">
        <f xml:space="preserve"> Debt!FS$133</f>
        <v>0</v>
      </c>
      <c r="FT23" s="78">
        <f xml:space="preserve"> Debt!FT$133</f>
        <v>0</v>
      </c>
      <c r="FU23" s="78">
        <f xml:space="preserve"> Debt!FU$133</f>
        <v>0</v>
      </c>
      <c r="FV23" s="78">
        <f xml:space="preserve"> Debt!FV$133</f>
        <v>0</v>
      </c>
      <c r="FW23" s="78">
        <f xml:space="preserve"> Debt!FW$133</f>
        <v>0</v>
      </c>
      <c r="FX23" s="78">
        <f xml:space="preserve"> Debt!FX$133</f>
        <v>0</v>
      </c>
      <c r="FY23" s="78">
        <f xml:space="preserve"> Debt!FY$133</f>
        <v>0</v>
      </c>
      <c r="FZ23" s="78">
        <f xml:space="preserve"> Debt!FZ$133</f>
        <v>0</v>
      </c>
      <c r="GA23" s="78">
        <f xml:space="preserve"> Debt!GA$133</f>
        <v>0</v>
      </c>
      <c r="GB23" s="78">
        <f xml:space="preserve"> Debt!GB$133</f>
        <v>0</v>
      </c>
      <c r="GC23" s="78">
        <f xml:space="preserve"> Debt!GC$133</f>
        <v>0</v>
      </c>
      <c r="GD23" s="78">
        <f xml:space="preserve"> Debt!GD$133</f>
        <v>0</v>
      </c>
      <c r="GE23" s="78">
        <f xml:space="preserve"> Debt!GE$133</f>
        <v>0</v>
      </c>
      <c r="GF23" s="78">
        <f xml:space="preserve"> Debt!GF$133</f>
        <v>0</v>
      </c>
      <c r="GG23" s="78">
        <f xml:space="preserve"> Debt!GG$133</f>
        <v>0</v>
      </c>
      <c r="GH23" s="78">
        <f xml:space="preserve"> Debt!GH$133</f>
        <v>0</v>
      </c>
      <c r="GI23" s="78">
        <f xml:space="preserve"> Debt!GI$133</f>
        <v>0</v>
      </c>
      <c r="GJ23" s="78">
        <f xml:space="preserve"> Debt!GJ$133</f>
        <v>0</v>
      </c>
    </row>
    <row r="24" spans="1:192" s="526" customFormat="1" x14ac:dyDescent="0.25">
      <c r="A24" s="419"/>
      <c r="B24" s="419"/>
      <c r="C24" s="420"/>
      <c r="D24" s="610"/>
      <c r="E24" s="78" t="str">
        <f xml:space="preserve"> Time!E$140</f>
        <v>Senior debt repayment period flag</v>
      </c>
      <c r="F24" s="78">
        <f xml:space="preserve"> Time!F$140</f>
        <v>0</v>
      </c>
      <c r="G24" s="78" t="str">
        <f xml:space="preserve"> Time!G$140</f>
        <v>flag</v>
      </c>
      <c r="H24" s="78">
        <f xml:space="preserve"> Time!H$140</f>
        <v>34</v>
      </c>
      <c r="I24" s="78">
        <f xml:space="preserve"> Time!I$140</f>
        <v>0</v>
      </c>
      <c r="J24" s="78">
        <f xml:space="preserve"> Time!J$140</f>
        <v>0</v>
      </c>
      <c r="K24" s="78">
        <f xml:space="preserve"> Time!K$140</f>
        <v>0</v>
      </c>
      <c r="L24" s="78">
        <f xml:space="preserve"> Time!L$140</f>
        <v>0</v>
      </c>
      <c r="M24" s="78">
        <f xml:space="preserve"> Time!M$140</f>
        <v>0</v>
      </c>
      <c r="N24" s="78">
        <f xml:space="preserve"> Time!N$140</f>
        <v>0</v>
      </c>
      <c r="O24" s="78">
        <f xml:space="preserve"> Time!O$140</f>
        <v>0</v>
      </c>
      <c r="P24" s="78">
        <f xml:space="preserve"> Time!P$140</f>
        <v>0</v>
      </c>
      <c r="Q24" s="78">
        <f xml:space="preserve"> Time!Q$140</f>
        <v>1</v>
      </c>
      <c r="R24" s="78">
        <f xml:space="preserve"> Time!R$140</f>
        <v>1</v>
      </c>
      <c r="S24" s="78">
        <f xml:space="preserve"> Time!S$140</f>
        <v>1</v>
      </c>
      <c r="T24" s="78">
        <f xml:space="preserve"> Time!T$140</f>
        <v>1</v>
      </c>
      <c r="U24" s="78">
        <f xml:space="preserve"> Time!U$140</f>
        <v>1</v>
      </c>
      <c r="V24" s="78">
        <f xml:space="preserve"> Time!V$140</f>
        <v>1</v>
      </c>
      <c r="W24" s="78">
        <f xml:space="preserve"> Time!W$140</f>
        <v>1</v>
      </c>
      <c r="X24" s="78">
        <f xml:space="preserve"> Time!X$140</f>
        <v>1</v>
      </c>
      <c r="Y24" s="78">
        <f xml:space="preserve"> Time!Y$140</f>
        <v>1</v>
      </c>
      <c r="Z24" s="78">
        <f xml:space="preserve"> Time!Z$140</f>
        <v>1</v>
      </c>
      <c r="AA24" s="78">
        <f xml:space="preserve"> Time!AA$140</f>
        <v>1</v>
      </c>
      <c r="AB24" s="78">
        <f xml:space="preserve"> Time!AB$140</f>
        <v>1</v>
      </c>
      <c r="AC24" s="78">
        <f xml:space="preserve"> Time!AC$140</f>
        <v>1</v>
      </c>
      <c r="AD24" s="78">
        <f xml:space="preserve"> Time!AD$140</f>
        <v>1</v>
      </c>
      <c r="AE24" s="78">
        <f xml:space="preserve"> Time!AE$140</f>
        <v>1</v>
      </c>
      <c r="AF24" s="78">
        <f xml:space="preserve"> Time!AF$140</f>
        <v>1</v>
      </c>
      <c r="AG24" s="78">
        <f xml:space="preserve"> Time!AG$140</f>
        <v>1</v>
      </c>
      <c r="AH24" s="78">
        <f xml:space="preserve"> Time!AH$140</f>
        <v>1</v>
      </c>
      <c r="AI24" s="78">
        <f xml:space="preserve"> Time!AI$140</f>
        <v>1</v>
      </c>
      <c r="AJ24" s="78">
        <f xml:space="preserve"> Time!AJ$140</f>
        <v>1</v>
      </c>
      <c r="AK24" s="78">
        <f xml:space="preserve"> Time!AK$140</f>
        <v>1</v>
      </c>
      <c r="AL24" s="78">
        <f xml:space="preserve"> Time!AL$140</f>
        <v>1</v>
      </c>
      <c r="AM24" s="78">
        <f xml:space="preserve"> Time!AM$140</f>
        <v>1</v>
      </c>
      <c r="AN24" s="78">
        <f xml:space="preserve"> Time!AN$140</f>
        <v>1</v>
      </c>
      <c r="AO24" s="78">
        <f xml:space="preserve"> Time!AO$140</f>
        <v>1</v>
      </c>
      <c r="AP24" s="78">
        <f xml:space="preserve"> Time!AP$140</f>
        <v>1</v>
      </c>
      <c r="AQ24" s="78">
        <f xml:space="preserve"> Time!AQ$140</f>
        <v>1</v>
      </c>
      <c r="AR24" s="78">
        <f xml:space="preserve"> Time!AR$140</f>
        <v>1</v>
      </c>
      <c r="AS24" s="78">
        <f xml:space="preserve"> Time!AS$140</f>
        <v>1</v>
      </c>
      <c r="AT24" s="78">
        <f xml:space="preserve"> Time!AT$140</f>
        <v>1</v>
      </c>
      <c r="AU24" s="78">
        <f xml:space="preserve"> Time!AU$140</f>
        <v>1</v>
      </c>
      <c r="AV24" s="78">
        <f xml:space="preserve"> Time!AV$140</f>
        <v>1</v>
      </c>
      <c r="AW24" s="78">
        <f xml:space="preserve"> Time!AW$140</f>
        <v>1</v>
      </c>
      <c r="AX24" s="78">
        <f xml:space="preserve"> Time!AX$140</f>
        <v>1</v>
      </c>
      <c r="AY24" s="78">
        <f xml:space="preserve"> Time!AY$140</f>
        <v>0</v>
      </c>
      <c r="AZ24" s="78">
        <f xml:space="preserve"> Time!AZ$140</f>
        <v>0</v>
      </c>
      <c r="BA24" s="78">
        <f xml:space="preserve"> Time!BA$140</f>
        <v>0</v>
      </c>
      <c r="BB24" s="78">
        <f xml:space="preserve"> Time!BB$140</f>
        <v>0</v>
      </c>
      <c r="BC24" s="78">
        <f xml:space="preserve"> Time!BC$140</f>
        <v>0</v>
      </c>
      <c r="BD24" s="78">
        <f xml:space="preserve"> Time!BD$140</f>
        <v>0</v>
      </c>
      <c r="BE24" s="78">
        <f xml:space="preserve"> Time!BE$140</f>
        <v>0</v>
      </c>
      <c r="BF24" s="78">
        <f xml:space="preserve"> Time!BF$140</f>
        <v>0</v>
      </c>
      <c r="BG24" s="78">
        <f xml:space="preserve"> Time!BG$140</f>
        <v>0</v>
      </c>
      <c r="BH24" s="78">
        <f xml:space="preserve"> Time!BH$140</f>
        <v>0</v>
      </c>
      <c r="BI24" s="78">
        <f xml:space="preserve"> Time!BI$140</f>
        <v>0</v>
      </c>
      <c r="BJ24" s="78">
        <f xml:space="preserve"> Time!BJ$140</f>
        <v>0</v>
      </c>
      <c r="BK24" s="78">
        <f xml:space="preserve"> Time!BK$140</f>
        <v>0</v>
      </c>
      <c r="BL24" s="78">
        <f xml:space="preserve"> Time!BL$140</f>
        <v>0</v>
      </c>
      <c r="BM24" s="78">
        <f xml:space="preserve"> Time!BM$140</f>
        <v>0</v>
      </c>
      <c r="BN24" s="78">
        <f xml:space="preserve"> Time!BN$140</f>
        <v>0</v>
      </c>
      <c r="BO24" s="78">
        <f xml:space="preserve"> Time!BO$140</f>
        <v>0</v>
      </c>
      <c r="BP24" s="78">
        <f xml:space="preserve"> Time!BP$140</f>
        <v>0</v>
      </c>
      <c r="BQ24" s="78">
        <f xml:space="preserve"> Time!BQ$140</f>
        <v>0</v>
      </c>
      <c r="BR24" s="78">
        <f xml:space="preserve"> Time!BR$140</f>
        <v>0</v>
      </c>
      <c r="BS24" s="78">
        <f xml:space="preserve"> Time!BS$140</f>
        <v>0</v>
      </c>
      <c r="BT24" s="78">
        <f xml:space="preserve"> Time!BT$140</f>
        <v>0</v>
      </c>
      <c r="BU24" s="78">
        <f xml:space="preserve"> Time!BU$140</f>
        <v>0</v>
      </c>
      <c r="BV24" s="78">
        <f xml:space="preserve"> Time!BV$140</f>
        <v>0</v>
      </c>
      <c r="BW24" s="78">
        <f xml:space="preserve"> Time!BW$140</f>
        <v>0</v>
      </c>
      <c r="BX24" s="78">
        <f xml:space="preserve"> Time!BX$140</f>
        <v>0</v>
      </c>
      <c r="BY24" s="78">
        <f xml:space="preserve"> Time!BY$140</f>
        <v>0</v>
      </c>
      <c r="BZ24" s="78">
        <f xml:space="preserve"> Time!BZ$140</f>
        <v>0</v>
      </c>
      <c r="CA24" s="78">
        <f xml:space="preserve"> Time!CA$140</f>
        <v>0</v>
      </c>
      <c r="CB24" s="78">
        <f xml:space="preserve"> Time!CB$140</f>
        <v>0</v>
      </c>
      <c r="CC24" s="78">
        <f xml:space="preserve"> Time!CC$140</f>
        <v>0</v>
      </c>
      <c r="CD24" s="78">
        <f xml:space="preserve"> Time!CD$140</f>
        <v>0</v>
      </c>
      <c r="CE24" s="78">
        <f xml:space="preserve"> Time!CE$140</f>
        <v>0</v>
      </c>
      <c r="CF24" s="78">
        <f xml:space="preserve"> Time!CF$140</f>
        <v>0</v>
      </c>
      <c r="CG24" s="78">
        <f xml:space="preserve"> Time!CG$140</f>
        <v>0</v>
      </c>
      <c r="CH24" s="78">
        <f xml:space="preserve"> Time!CH$140</f>
        <v>0</v>
      </c>
      <c r="CI24" s="78">
        <f xml:space="preserve"> Time!CI$140</f>
        <v>0</v>
      </c>
      <c r="CJ24" s="78">
        <f xml:space="preserve"> Time!CJ$140</f>
        <v>0</v>
      </c>
      <c r="CK24" s="78">
        <f xml:space="preserve"> Time!CK$140</f>
        <v>0</v>
      </c>
      <c r="CL24" s="78">
        <f xml:space="preserve"> Time!CL$140</f>
        <v>0</v>
      </c>
      <c r="CM24" s="78">
        <f xml:space="preserve"> Time!CM$140</f>
        <v>0</v>
      </c>
      <c r="CN24" s="78">
        <f xml:space="preserve"> Time!CN$140</f>
        <v>0</v>
      </c>
      <c r="CO24" s="78">
        <f xml:space="preserve"> Time!CO$140</f>
        <v>0</v>
      </c>
      <c r="CP24" s="78">
        <f xml:space="preserve"> Time!CP$140</f>
        <v>0</v>
      </c>
      <c r="CQ24" s="78">
        <f xml:space="preserve"> Time!CQ$140</f>
        <v>0</v>
      </c>
      <c r="CR24" s="78">
        <f xml:space="preserve"> Time!CR$140</f>
        <v>0</v>
      </c>
      <c r="CS24" s="78">
        <f xml:space="preserve"> Time!CS$140</f>
        <v>0</v>
      </c>
      <c r="CT24" s="78">
        <f xml:space="preserve"> Time!CT$140</f>
        <v>0</v>
      </c>
      <c r="CU24" s="78">
        <f xml:space="preserve"> Time!CU$140</f>
        <v>0</v>
      </c>
      <c r="CV24" s="78">
        <f xml:space="preserve"> Time!CV$140</f>
        <v>0</v>
      </c>
      <c r="CW24" s="78">
        <f xml:space="preserve"> Time!CW$140</f>
        <v>0</v>
      </c>
      <c r="CX24" s="78">
        <f xml:space="preserve"> Time!CX$140</f>
        <v>0</v>
      </c>
      <c r="CY24" s="78">
        <f xml:space="preserve"> Time!CY$140</f>
        <v>0</v>
      </c>
      <c r="CZ24" s="78">
        <f xml:space="preserve"> Time!CZ$140</f>
        <v>0</v>
      </c>
      <c r="DA24" s="78">
        <f xml:space="preserve"> Time!DA$140</f>
        <v>0</v>
      </c>
      <c r="DB24" s="78">
        <f xml:space="preserve"> Time!DB$140</f>
        <v>0</v>
      </c>
      <c r="DC24" s="78">
        <f xml:space="preserve"> Time!DC$140</f>
        <v>0</v>
      </c>
      <c r="DD24" s="78">
        <f xml:space="preserve"> Time!DD$140</f>
        <v>0</v>
      </c>
      <c r="DE24" s="78">
        <f xml:space="preserve"> Time!DE$140</f>
        <v>0</v>
      </c>
      <c r="DF24" s="78">
        <f xml:space="preserve"> Time!DF$140</f>
        <v>0</v>
      </c>
      <c r="DG24" s="78">
        <f xml:space="preserve"> Time!DG$140</f>
        <v>0</v>
      </c>
      <c r="DH24" s="78">
        <f xml:space="preserve"> Time!DH$140</f>
        <v>0</v>
      </c>
      <c r="DI24" s="78">
        <f xml:space="preserve"> Time!DI$140</f>
        <v>0</v>
      </c>
      <c r="DJ24" s="78">
        <f xml:space="preserve"> Time!DJ$140</f>
        <v>0</v>
      </c>
      <c r="DK24" s="78">
        <f xml:space="preserve"> Time!DK$140</f>
        <v>0</v>
      </c>
      <c r="DL24" s="78">
        <f xml:space="preserve"> Time!DL$140</f>
        <v>0</v>
      </c>
      <c r="DM24" s="78">
        <f xml:space="preserve"> Time!DM$140</f>
        <v>0</v>
      </c>
      <c r="DN24" s="78">
        <f xml:space="preserve"> Time!DN$140</f>
        <v>0</v>
      </c>
      <c r="DO24" s="78">
        <f xml:space="preserve"> Time!DO$140</f>
        <v>0</v>
      </c>
      <c r="DP24" s="78">
        <f xml:space="preserve"> Time!DP$140</f>
        <v>0</v>
      </c>
      <c r="DQ24" s="78">
        <f xml:space="preserve"> Time!DQ$140</f>
        <v>0</v>
      </c>
      <c r="DR24" s="78">
        <f xml:space="preserve"> Time!DR$140</f>
        <v>0</v>
      </c>
      <c r="DS24" s="78">
        <f xml:space="preserve"> Time!DS$140</f>
        <v>0</v>
      </c>
      <c r="DT24" s="78">
        <f xml:space="preserve"> Time!DT$140</f>
        <v>0</v>
      </c>
      <c r="DU24" s="78">
        <f xml:space="preserve"> Time!DU$140</f>
        <v>0</v>
      </c>
      <c r="DV24" s="78">
        <f xml:space="preserve"> Time!DV$140</f>
        <v>0</v>
      </c>
      <c r="DW24" s="78">
        <f xml:space="preserve"> Time!DW$140</f>
        <v>0</v>
      </c>
      <c r="DX24" s="78">
        <f xml:space="preserve"> Time!DX$140</f>
        <v>0</v>
      </c>
      <c r="DY24" s="78">
        <f xml:space="preserve"> Time!DY$140</f>
        <v>0</v>
      </c>
      <c r="DZ24" s="78">
        <f xml:space="preserve"> Time!DZ$140</f>
        <v>0</v>
      </c>
      <c r="EA24" s="78">
        <f xml:space="preserve"> Time!EA$140</f>
        <v>0</v>
      </c>
      <c r="EB24" s="78">
        <f xml:space="preserve"> Time!EB$140</f>
        <v>0</v>
      </c>
      <c r="EC24" s="78">
        <f xml:space="preserve"> Time!EC$140</f>
        <v>0</v>
      </c>
      <c r="ED24" s="78">
        <f xml:space="preserve"> Time!ED$140</f>
        <v>0</v>
      </c>
      <c r="EE24" s="78">
        <f xml:space="preserve"> Time!EE$140</f>
        <v>0</v>
      </c>
      <c r="EF24" s="78">
        <f xml:space="preserve"> Time!EF$140</f>
        <v>0</v>
      </c>
      <c r="EG24" s="78">
        <f xml:space="preserve"> Time!EG$140</f>
        <v>0</v>
      </c>
      <c r="EH24" s="78">
        <f xml:space="preserve"> Time!EH$140</f>
        <v>0</v>
      </c>
      <c r="EI24" s="78">
        <f xml:space="preserve"> Time!EI$140</f>
        <v>0</v>
      </c>
      <c r="EJ24" s="78">
        <f xml:space="preserve"> Time!EJ$140</f>
        <v>0</v>
      </c>
      <c r="EK24" s="78">
        <f xml:space="preserve"> Time!EK$140</f>
        <v>0</v>
      </c>
      <c r="EL24" s="78">
        <f xml:space="preserve"> Time!EL$140</f>
        <v>0</v>
      </c>
      <c r="EM24" s="78">
        <f xml:space="preserve"> Time!EM$140</f>
        <v>0</v>
      </c>
      <c r="EN24" s="78">
        <f xml:space="preserve"> Time!EN$140</f>
        <v>0</v>
      </c>
      <c r="EO24" s="78">
        <f xml:space="preserve"> Time!EO$140</f>
        <v>0</v>
      </c>
      <c r="EP24" s="78">
        <f xml:space="preserve"> Time!EP$140</f>
        <v>0</v>
      </c>
      <c r="EQ24" s="78">
        <f xml:space="preserve"> Time!EQ$140</f>
        <v>0</v>
      </c>
      <c r="ER24" s="78">
        <f xml:space="preserve"> Time!ER$140</f>
        <v>0</v>
      </c>
      <c r="ES24" s="78">
        <f xml:space="preserve"> Time!ES$140</f>
        <v>0</v>
      </c>
      <c r="ET24" s="78">
        <f xml:space="preserve"> Time!ET$140</f>
        <v>0</v>
      </c>
      <c r="EU24" s="78">
        <f xml:space="preserve"> Time!EU$140</f>
        <v>0</v>
      </c>
      <c r="EV24" s="78">
        <f xml:space="preserve"> Time!EV$140</f>
        <v>0</v>
      </c>
      <c r="EW24" s="78">
        <f xml:space="preserve"> Time!EW$140</f>
        <v>0</v>
      </c>
      <c r="EX24" s="78">
        <f xml:space="preserve"> Time!EX$140</f>
        <v>0</v>
      </c>
      <c r="EY24" s="78">
        <f xml:space="preserve"> Time!EY$140</f>
        <v>0</v>
      </c>
      <c r="EZ24" s="78">
        <f xml:space="preserve"> Time!EZ$140</f>
        <v>0</v>
      </c>
      <c r="FA24" s="78">
        <f xml:space="preserve"> Time!FA$140</f>
        <v>0</v>
      </c>
      <c r="FB24" s="78">
        <f xml:space="preserve"> Time!FB$140</f>
        <v>0</v>
      </c>
      <c r="FC24" s="78">
        <f xml:space="preserve"> Time!FC$140</f>
        <v>0</v>
      </c>
      <c r="FD24" s="78">
        <f xml:space="preserve"> Time!FD$140</f>
        <v>0</v>
      </c>
      <c r="FE24" s="78">
        <f xml:space="preserve"> Time!FE$140</f>
        <v>0</v>
      </c>
      <c r="FF24" s="78">
        <f xml:space="preserve"> Time!FF$140</f>
        <v>0</v>
      </c>
      <c r="FG24" s="78">
        <f xml:space="preserve"> Time!FG$140</f>
        <v>0</v>
      </c>
      <c r="FH24" s="78">
        <f xml:space="preserve"> Time!FH$140</f>
        <v>0</v>
      </c>
      <c r="FI24" s="78">
        <f xml:space="preserve"> Time!FI$140</f>
        <v>0</v>
      </c>
      <c r="FJ24" s="78">
        <f xml:space="preserve"> Time!FJ$140</f>
        <v>0</v>
      </c>
      <c r="FK24" s="78">
        <f xml:space="preserve"> Time!FK$140</f>
        <v>0</v>
      </c>
      <c r="FL24" s="78">
        <f xml:space="preserve"> Time!FL$140</f>
        <v>0</v>
      </c>
      <c r="FM24" s="78">
        <f xml:space="preserve"> Time!FM$140</f>
        <v>0</v>
      </c>
      <c r="FN24" s="78">
        <f xml:space="preserve"> Time!FN$140</f>
        <v>0</v>
      </c>
      <c r="FO24" s="78">
        <f xml:space="preserve"> Time!FO$140</f>
        <v>0</v>
      </c>
      <c r="FP24" s="78">
        <f xml:space="preserve"> Time!FP$140</f>
        <v>0</v>
      </c>
      <c r="FQ24" s="78">
        <f xml:space="preserve"> Time!FQ$140</f>
        <v>0</v>
      </c>
      <c r="FR24" s="78">
        <f xml:space="preserve"> Time!FR$140</f>
        <v>0</v>
      </c>
      <c r="FS24" s="78">
        <f xml:space="preserve"> Time!FS$140</f>
        <v>0</v>
      </c>
      <c r="FT24" s="78">
        <f xml:space="preserve"> Time!FT$140</f>
        <v>0</v>
      </c>
      <c r="FU24" s="78">
        <f xml:space="preserve"> Time!FU$140</f>
        <v>0</v>
      </c>
      <c r="FV24" s="78">
        <f xml:space="preserve"> Time!FV$140</f>
        <v>0</v>
      </c>
      <c r="FW24" s="78">
        <f xml:space="preserve"> Time!FW$140</f>
        <v>0</v>
      </c>
      <c r="FX24" s="78">
        <f xml:space="preserve"> Time!FX$140</f>
        <v>0</v>
      </c>
      <c r="FY24" s="78">
        <f xml:space="preserve"> Time!FY$140</f>
        <v>0</v>
      </c>
      <c r="FZ24" s="78">
        <f xml:space="preserve"> Time!FZ$140</f>
        <v>0</v>
      </c>
      <c r="GA24" s="78">
        <f xml:space="preserve"> Time!GA$140</f>
        <v>0</v>
      </c>
      <c r="GB24" s="78">
        <f xml:space="preserve"> Time!GB$140</f>
        <v>0</v>
      </c>
      <c r="GC24" s="78">
        <f xml:space="preserve"> Time!GC$140</f>
        <v>0</v>
      </c>
      <c r="GD24" s="78">
        <f xml:space="preserve"> Time!GD$140</f>
        <v>0</v>
      </c>
      <c r="GE24" s="78">
        <f xml:space="preserve"> Time!GE$140</f>
        <v>0</v>
      </c>
      <c r="GF24" s="78">
        <f xml:space="preserve"> Time!GF$140</f>
        <v>0</v>
      </c>
      <c r="GG24" s="78">
        <f xml:space="preserve"> Time!GG$140</f>
        <v>0</v>
      </c>
      <c r="GH24" s="78">
        <f xml:space="preserve"> Time!GH$140</f>
        <v>0</v>
      </c>
      <c r="GI24" s="78">
        <f xml:space="preserve"> Time!GI$140</f>
        <v>0</v>
      </c>
      <c r="GJ24" s="78">
        <f xml:space="preserve"> Time!GJ$140</f>
        <v>0</v>
      </c>
    </row>
    <row r="25" spans="1:192" x14ac:dyDescent="0.25">
      <c r="A25" s="80"/>
      <c r="B25" s="80"/>
      <c r="C25" s="596"/>
      <c r="D25" s="61"/>
      <c r="E25" s="32" t="s">
        <v>477</v>
      </c>
      <c r="F25" s="32"/>
      <c r="G25" s="32" t="str">
        <f xml:space="preserve"> SMU</f>
        <v>$ 000s</v>
      </c>
      <c r="H25" s="32"/>
      <c r="I25" s="32"/>
      <c r="J25" s="32">
        <f t="shared" ref="J25" si="8" xml:space="preserve"> IF($F20 = 1, $F21 * J22, SUM(K23:L23)) * J24</f>
        <v>0</v>
      </c>
      <c r="K25" s="32">
        <f xml:space="preserve"> IF($F20 = 1, $F21 * K22, SUM(L23:M23)) * K24</f>
        <v>0</v>
      </c>
      <c r="L25" s="32">
        <f t="shared" ref="L25" si="9" xml:space="preserve"> IF($F20 = 1, $F21 * L22, SUM(M23:N23)) * L24</f>
        <v>0</v>
      </c>
      <c r="M25" s="32">
        <f t="shared" ref="M25" si="10" xml:space="preserve"> IF($F20 = 1, $F21 * M22, SUM(N23:O23)) * M24</f>
        <v>0</v>
      </c>
      <c r="N25" s="32">
        <f t="shared" ref="N25" si="11" xml:space="preserve"> IF($F20 = 1, $F21 * N22, SUM(O23:P23)) * N24</f>
        <v>0</v>
      </c>
      <c r="O25" s="32">
        <f t="shared" ref="O25" si="12" xml:space="preserve"> IF($F20 = 1, $F21 * O22, SUM(P23:Q23)) * O24</f>
        <v>0</v>
      </c>
      <c r="P25" s="32">
        <f t="shared" ref="P25" si="13" xml:space="preserve"> IF($F20 = 1, $F21 * P22, SUM(Q23:R23)) * P24</f>
        <v>0</v>
      </c>
      <c r="Q25" s="32">
        <f xml:space="preserve"> IF($F20 = 1, $F21 * Q22, SUM(R23:S23)) * Q24</f>
        <v>11766.314320962698</v>
      </c>
      <c r="R25" s="32">
        <f t="shared" ref="R25" si="14" xml:space="preserve"> IF($F20 = 1, $F21 * R22, SUM(S23:T23)) * R24</f>
        <v>11293.097514989502</v>
      </c>
      <c r="S25" s="32">
        <f t="shared" ref="S25" si="15" xml:space="preserve"> IF($F20 = 1, $F21 * S22, SUM(T23:U23)) * S24</f>
        <v>11242.749605773406</v>
      </c>
      <c r="T25" s="32">
        <f t="shared" ref="T25" si="16" xml:space="preserve"> IF($F20 = 1, $F21 * T22, SUM(U23:V23)) * T24</f>
        <v>11192.28477259731</v>
      </c>
      <c r="U25" s="32">
        <f t="shared" ref="U25" si="17" xml:space="preserve"> IF($F20 = 1, $F21 * U22, SUM(V23:W23)) * U24</f>
        <v>11141.257330105707</v>
      </c>
      <c r="V25" s="32">
        <f t="shared" ref="V25" si="18" xml:space="preserve"> IF($F20 = 1, $F21 * V22, SUM(W23:X23)) * V24</f>
        <v>11097.648721651451</v>
      </c>
      <c r="W25" s="32">
        <f t="shared" ref="W25" si="19" xml:space="preserve"> IF($F20 = 1, $F21 * W22, SUM(X23:Y23)) * W24</f>
        <v>11038.386600676713</v>
      </c>
      <c r="X25" s="32">
        <f t="shared" ref="X25" si="20" xml:space="preserve"> IF($F20 = 1, $F21 * X22, SUM(Y23:Z23)) * X24</f>
        <v>10978.919246499119</v>
      </c>
      <c r="Y25" s="32">
        <f t="shared" ref="Y25" si="21" xml:space="preserve"> IF($F20 = 1, $F21 * Y22, SUM(Z23:AA23)) * Y24</f>
        <v>10933.926491547685</v>
      </c>
      <c r="Z25" s="32">
        <f t="shared" ref="Z25" si="22" xml:space="preserve"> IF($F20 = 1, $F21 * Z22, SUM(AA23:AB23)) * Z24</f>
        <v>10881.337397138228</v>
      </c>
      <c r="AA25" s="32">
        <f t="shared" ref="AA25" si="23" xml:space="preserve"> IF($F20 = 1, $F21 * AA22, SUM(AB23:AC23)) * AA24</f>
        <v>10828.182666963619</v>
      </c>
      <c r="AB25" s="32">
        <f t="shared" ref="AB25" si="24" xml:space="preserve"> IF($F20 = 1, $F21 * AB22, SUM(AC23:AD23)) * AB24</f>
        <v>10774.889835028436</v>
      </c>
      <c r="AC25" s="32">
        <f t="shared" ref="AC25" si="25" xml:space="preserve"> IF($F20 = 1, $F21 * AC22, SUM(AD23:AE23)) * AC24</f>
        <v>10720.996828804669</v>
      </c>
      <c r="AD25" s="32">
        <f t="shared" ref="AD25" si="26" xml:space="preserve"> IF($F20 = 1, $F21 * AD22, SUM(AE23:AF23)) * AD24</f>
        <v>10674.209494743114</v>
      </c>
      <c r="AE25" s="32">
        <f t="shared" ref="AE25" si="27" xml:space="preserve"> IF($F20 = 1, $F21 * AE22, SUM(AF23:AG23)) * AE24</f>
        <v>10612.313480452394</v>
      </c>
      <c r="AF25" s="32">
        <f t="shared" ref="AF25" si="28" xml:space="preserve"> IF($F20 = 1, $F21 * AF22, SUM(AG23:AH23)) * AF24</f>
        <v>10550.18381644295</v>
      </c>
      <c r="AG25" s="32">
        <f t="shared" ref="AG25" si="29" xml:space="preserve"> IF($F20 = 1, $F21 * AG22, SUM(AH23:AI23)) * AG24</f>
        <v>10501.904307171913</v>
      </c>
      <c r="AH25" s="32">
        <f t="shared" ref="AH25" si="30" xml:space="preserve"> IF($F20 = 1, $F21 * AH22, SUM(AI23:AJ23)) * AH24</f>
        <v>10446.304004398842</v>
      </c>
      <c r="AI25" s="32">
        <f t="shared" ref="AI25" si="31" xml:space="preserve"> IF($F20 = 1, $F21 * AI22, SUM(AJ23:AK23)) * AI24</f>
        <v>10390.100198373586</v>
      </c>
      <c r="AJ25" s="32">
        <f t="shared" ref="AJ25" si="32" xml:space="preserve"> IF($F20 = 1, $F21 * AJ22, SUM(AK23:AL23)) * AJ24</f>
        <v>10333.735457613271</v>
      </c>
      <c r="AK25" s="32">
        <f t="shared" ref="AK25" si="33" xml:space="preserve"> IF($F20 = 1, $F21 * AK22, SUM(AL23:AM23)) * AK24</f>
        <v>10276.729808414359</v>
      </c>
      <c r="AL25" s="32">
        <f t="shared" ref="AL25" si="34" xml:space="preserve"> IF($F20 = 1, $F21 * AL22, SUM(AM23:AN23)) * AL24</f>
        <v>10226.498200827702</v>
      </c>
      <c r="AM25" s="32">
        <f t="shared" ref="AM25" si="35" xml:space="preserve"> IF($F20 = 1, $F21 * AM22, SUM(AN23:AO23)) * AM24</f>
        <v>10161.733073318472</v>
      </c>
      <c r="AN25" s="32">
        <f t="shared" ref="AN25" si="36" xml:space="preserve"> IF($F20 = 1, $F21 * AN22, SUM(AO23:AP23)) * AN24</f>
        <v>10096.703626906579</v>
      </c>
      <c r="AO25" s="32">
        <f t="shared" ref="AO25" si="37" xml:space="preserve"> IF($F20 = 1, $F21 * AO22, SUM(AP23:AQ23)) * AO24</f>
        <v>10044.862486021462</v>
      </c>
      <c r="AP25" s="32">
        <f t="shared" ref="AP25" si="38" xml:space="preserve"> IF($F20 = 1, $F21 * AP22, SUM(AQ23:AR23)) * AP24</f>
        <v>9985.9911802824136</v>
      </c>
      <c r="AQ25" s="32">
        <f t="shared" ref="AQ25" si="39" xml:space="preserve"> IF($F20 = 1, $F21 * AQ22, SUM(AR23:AS23)) * AQ24</f>
        <v>9926.4756564148993</v>
      </c>
      <c r="AR25" s="32">
        <f t="shared" ref="AR25" si="40" xml:space="preserve"> IF($F20 = 1, $F21 * AR22, SUM(AS23:AT23)) * AR24</f>
        <v>9866.7750193898828</v>
      </c>
      <c r="AS25" s="32">
        <f t="shared" ref="AS25" si="41" xml:space="preserve"> IF($F20 = 1, $F21 * AS22, SUM(AT23:AU23)) * AS24</f>
        <v>9806.3893113767226</v>
      </c>
      <c r="AT25" s="32">
        <f t="shared" ref="AT25" si="42" xml:space="preserve"> IF($F20 = 1, $F21 * AT22, SUM(AU23:AV23)) * AT24</f>
        <v>9752.4259663806079</v>
      </c>
      <c r="AU25" s="32">
        <f t="shared" ref="AU25" si="43" xml:space="preserve"> IF($F20 = 1, $F21 * AU22, SUM(AV23:AW23)) * AU24</f>
        <v>9684.5372087935793</v>
      </c>
      <c r="AV25" s="32">
        <f t="shared" ref="AV25" si="44" xml:space="preserve"> IF($F20 = 1, $F21 * AV22, SUM(AW23:AX23)) * AV24</f>
        <v>9616.3510257632915</v>
      </c>
      <c r="AW25" s="32">
        <f t="shared" ref="AW25" si="45" xml:space="preserve"> IF($F20 = 1, $F21 * AW22, SUM(AX23:AY23)) * AW24</f>
        <v>4772.2117214808031</v>
      </c>
      <c r="AX25" s="32">
        <f t="shared" ref="AX25" si="46" xml:space="preserve"> IF($F20 = 1, $F21 * AX22, SUM(AY23:AZ23)) * AX24</f>
        <v>5.5456812762915635E-12</v>
      </c>
      <c r="AY25" s="32">
        <f t="shared" ref="AY25" si="47" xml:space="preserve"> IF($F20 = 1, $F21 * AY22, SUM(AZ23:BA23)) * AY24</f>
        <v>0</v>
      </c>
      <c r="AZ25" s="32">
        <f t="shared" ref="AZ25" si="48" xml:space="preserve"> IF($F20 = 1, $F21 * AZ22, SUM(BA23:BB23)) * AZ24</f>
        <v>0</v>
      </c>
      <c r="BA25" s="32">
        <f t="shared" ref="BA25" si="49" xml:space="preserve"> IF($F20 = 1, $F21 * BA22, SUM(BB23:BC23)) * BA24</f>
        <v>0</v>
      </c>
      <c r="BB25" s="32">
        <f t="shared" ref="BB25" si="50" xml:space="preserve"> IF($F20 = 1, $F21 * BB22, SUM(BC23:BD23)) * BB24</f>
        <v>0</v>
      </c>
      <c r="BC25" s="32">
        <f t="shared" ref="BC25" si="51" xml:space="preserve"> IF($F20 = 1, $F21 * BC22, SUM(BD23:BE23)) * BC24</f>
        <v>0</v>
      </c>
      <c r="BD25" s="32">
        <f t="shared" ref="BD25" si="52" xml:space="preserve"> IF($F20 = 1, $F21 * BD22, SUM(BE23:BF23)) * BD24</f>
        <v>0</v>
      </c>
      <c r="BE25" s="32">
        <f t="shared" ref="BE25" si="53" xml:space="preserve"> IF($F20 = 1, $F21 * BE22, SUM(BF23:BG23)) * BE24</f>
        <v>0</v>
      </c>
      <c r="BF25" s="32">
        <f t="shared" ref="BF25" si="54" xml:space="preserve"> IF($F20 = 1, $F21 * BF22, SUM(BG23:BH23)) * BF24</f>
        <v>0</v>
      </c>
      <c r="BG25" s="32">
        <f t="shared" ref="BG25" si="55" xml:space="preserve"> IF($F20 = 1, $F21 * BG22, SUM(BH23:BI23)) * BG24</f>
        <v>0</v>
      </c>
      <c r="BH25" s="32">
        <f t="shared" ref="BH25" si="56" xml:space="preserve"> IF($F20 = 1, $F21 * BH22, SUM(BI23:BJ23)) * BH24</f>
        <v>0</v>
      </c>
      <c r="BI25" s="32">
        <f t="shared" ref="BI25" si="57" xml:space="preserve"> IF($F20 = 1, $F21 * BI22, SUM(BJ23:BK23)) * BI24</f>
        <v>0</v>
      </c>
      <c r="BJ25" s="32">
        <f t="shared" ref="BJ25" si="58" xml:space="preserve"> IF($F20 = 1, $F21 * BJ22, SUM(BK23:BL23)) * BJ24</f>
        <v>0</v>
      </c>
      <c r="BK25" s="32">
        <f t="shared" ref="BK25" si="59" xml:space="preserve"> IF($F20 = 1, $F21 * BK22, SUM(BL23:BM23)) * BK24</f>
        <v>0</v>
      </c>
      <c r="BL25" s="32">
        <f t="shared" ref="BL25" si="60" xml:space="preserve"> IF($F20 = 1, $F21 * BL22, SUM(BM23:BN23)) * BL24</f>
        <v>0</v>
      </c>
      <c r="BM25" s="32">
        <f t="shared" ref="BM25" si="61" xml:space="preserve"> IF($F20 = 1, $F21 * BM22, SUM(BN23:BO23)) * BM24</f>
        <v>0</v>
      </c>
      <c r="BN25" s="32">
        <f t="shared" ref="BN25" si="62" xml:space="preserve"> IF($F20 = 1, $F21 * BN22, SUM(BO23:BP23)) * BN24</f>
        <v>0</v>
      </c>
      <c r="BO25" s="32">
        <f t="shared" ref="BO25" si="63" xml:space="preserve"> IF($F20 = 1, $F21 * BO22, SUM(BP23:BQ23)) * BO24</f>
        <v>0</v>
      </c>
      <c r="BP25" s="32">
        <f t="shared" ref="BP25" si="64" xml:space="preserve"> IF($F20 = 1, $F21 * BP22, SUM(BQ23:BR23)) * BP24</f>
        <v>0</v>
      </c>
      <c r="BQ25" s="32">
        <f t="shared" ref="BQ25" si="65" xml:space="preserve"> IF($F20 = 1, $F21 * BQ22, SUM(BR23:BS23)) * BQ24</f>
        <v>0</v>
      </c>
      <c r="BR25" s="32">
        <f t="shared" ref="BR25" si="66" xml:space="preserve"> IF($F20 = 1, $F21 * BR22, SUM(BS23:BT23)) * BR24</f>
        <v>0</v>
      </c>
      <c r="BS25" s="32">
        <f t="shared" ref="BS25" si="67" xml:space="preserve"> IF($F20 = 1, $F21 * BS22, SUM(BT23:BU23)) * BS24</f>
        <v>0</v>
      </c>
      <c r="BT25" s="32">
        <f t="shared" ref="BT25" si="68" xml:space="preserve"> IF($F20 = 1, $F21 * BT22, SUM(BU23:BV23)) * BT24</f>
        <v>0</v>
      </c>
      <c r="BU25" s="32">
        <f t="shared" ref="BU25" si="69" xml:space="preserve"> IF($F20 = 1, $F21 * BU22, SUM(BV23:BW23)) * BU24</f>
        <v>0</v>
      </c>
      <c r="BV25" s="32">
        <f t="shared" ref="BV25" si="70" xml:space="preserve"> IF($F20 = 1, $F21 * BV22, SUM(BW23:BX23)) * BV24</f>
        <v>0</v>
      </c>
      <c r="BW25" s="32">
        <f t="shared" ref="BW25" si="71" xml:space="preserve"> IF($F20 = 1, $F21 * BW22, SUM(BX23:BY23)) * BW24</f>
        <v>0</v>
      </c>
      <c r="BX25" s="32">
        <f t="shared" ref="BX25" si="72" xml:space="preserve"> IF($F20 = 1, $F21 * BX22, SUM(BY23:BZ23)) * BX24</f>
        <v>0</v>
      </c>
      <c r="BY25" s="32">
        <f t="shared" ref="BY25" si="73" xml:space="preserve"> IF($F20 = 1, $F21 * BY22, SUM(BZ23:CA23)) * BY24</f>
        <v>0</v>
      </c>
      <c r="BZ25" s="32">
        <f t="shared" ref="BZ25" si="74" xml:space="preserve"> IF($F20 = 1, $F21 * BZ22, SUM(CA23:CB23)) * BZ24</f>
        <v>0</v>
      </c>
      <c r="CA25" s="32">
        <f t="shared" ref="CA25" si="75" xml:space="preserve"> IF($F20 = 1, $F21 * CA22, SUM(CB23:CC23)) * CA24</f>
        <v>0</v>
      </c>
      <c r="CB25" s="32">
        <f t="shared" ref="CB25" si="76" xml:space="preserve"> IF($F20 = 1, $F21 * CB22, SUM(CC23:CD23)) * CB24</f>
        <v>0</v>
      </c>
      <c r="CC25" s="32">
        <f t="shared" ref="CC25" si="77" xml:space="preserve"> IF($F20 = 1, $F21 * CC22, SUM(CD23:CE23)) * CC24</f>
        <v>0</v>
      </c>
      <c r="CD25" s="32">
        <f t="shared" ref="CD25" si="78" xml:space="preserve"> IF($F20 = 1, $F21 * CD22, SUM(CE23:CF23)) * CD24</f>
        <v>0</v>
      </c>
      <c r="CE25" s="32">
        <f t="shared" ref="CE25" si="79" xml:space="preserve"> IF($F20 = 1, $F21 * CE22, SUM(CF23:CG23)) * CE24</f>
        <v>0</v>
      </c>
      <c r="CF25" s="32">
        <f t="shared" ref="CF25" si="80" xml:space="preserve"> IF($F20 = 1, $F21 * CF22, SUM(CG23:CH23)) * CF24</f>
        <v>0</v>
      </c>
      <c r="CG25" s="32">
        <f t="shared" ref="CG25" si="81" xml:space="preserve"> IF($F20 = 1, $F21 * CG22, SUM(CH23:CI23)) * CG24</f>
        <v>0</v>
      </c>
      <c r="CH25" s="32">
        <f t="shared" ref="CH25" si="82" xml:space="preserve"> IF($F20 = 1, $F21 * CH22, SUM(CI23:CJ23)) * CH24</f>
        <v>0</v>
      </c>
      <c r="CI25" s="32">
        <f t="shared" ref="CI25" si="83" xml:space="preserve"> IF($F20 = 1, $F21 * CI22, SUM(CJ23:CK23)) * CI24</f>
        <v>0</v>
      </c>
      <c r="CJ25" s="32">
        <f t="shared" ref="CJ25" si="84" xml:space="preserve"> IF($F20 = 1, $F21 * CJ22, SUM(CK23:CL23)) * CJ24</f>
        <v>0</v>
      </c>
      <c r="CK25" s="32">
        <f t="shared" ref="CK25" si="85" xml:space="preserve"> IF($F20 = 1, $F21 * CK22, SUM(CL23:CM23)) * CK24</f>
        <v>0</v>
      </c>
      <c r="CL25" s="32">
        <f t="shared" ref="CL25" si="86" xml:space="preserve"> IF($F20 = 1, $F21 * CL22, SUM(CM23:CN23)) * CL24</f>
        <v>0</v>
      </c>
      <c r="CM25" s="32">
        <f t="shared" ref="CM25" si="87" xml:space="preserve"> IF($F20 = 1, $F21 * CM22, SUM(CN23:CO23)) * CM24</f>
        <v>0</v>
      </c>
      <c r="CN25" s="32">
        <f t="shared" ref="CN25" si="88" xml:space="preserve"> IF($F20 = 1, $F21 * CN22, SUM(CO23:CP23)) * CN24</f>
        <v>0</v>
      </c>
      <c r="CO25" s="32">
        <f t="shared" ref="CO25" si="89" xml:space="preserve"> IF($F20 = 1, $F21 * CO22, SUM(CP23:CQ23)) * CO24</f>
        <v>0</v>
      </c>
      <c r="CP25" s="32">
        <f t="shared" ref="CP25" si="90" xml:space="preserve"> IF($F20 = 1, $F21 * CP22, SUM(CQ23:CR23)) * CP24</f>
        <v>0</v>
      </c>
      <c r="CQ25" s="32">
        <f t="shared" ref="CQ25" si="91" xml:space="preserve"> IF($F20 = 1, $F21 * CQ22, SUM(CR23:CS23)) * CQ24</f>
        <v>0</v>
      </c>
      <c r="CR25" s="32">
        <f t="shared" ref="CR25" si="92" xml:space="preserve"> IF($F20 = 1, $F21 * CR22, SUM(CS23:CT23)) * CR24</f>
        <v>0</v>
      </c>
      <c r="CS25" s="32">
        <f t="shared" ref="CS25" si="93" xml:space="preserve"> IF($F20 = 1, $F21 * CS22, SUM(CT23:CU23)) * CS24</f>
        <v>0</v>
      </c>
      <c r="CT25" s="32">
        <f t="shared" ref="CT25" si="94" xml:space="preserve"> IF($F20 = 1, $F21 * CT22, SUM(CU23:CV23)) * CT24</f>
        <v>0</v>
      </c>
      <c r="CU25" s="32">
        <f t="shared" ref="CU25" si="95" xml:space="preserve"> IF($F20 = 1, $F21 * CU22, SUM(CV23:CW23)) * CU24</f>
        <v>0</v>
      </c>
      <c r="CV25" s="32">
        <f t="shared" ref="CV25" si="96" xml:space="preserve"> IF($F20 = 1, $F21 * CV22, SUM(CW23:CX23)) * CV24</f>
        <v>0</v>
      </c>
      <c r="CW25" s="32">
        <f t="shared" ref="CW25" si="97" xml:space="preserve"> IF($F20 = 1, $F21 * CW22, SUM(CX23:CY23)) * CW24</f>
        <v>0</v>
      </c>
      <c r="CX25" s="32">
        <f t="shared" ref="CX25" si="98" xml:space="preserve"> IF($F20 = 1, $F21 * CX22, SUM(CY23:CZ23)) * CX24</f>
        <v>0</v>
      </c>
      <c r="CY25" s="32">
        <f t="shared" ref="CY25" si="99" xml:space="preserve"> IF($F20 = 1, $F21 * CY22, SUM(CZ23:DA23)) * CY24</f>
        <v>0</v>
      </c>
      <c r="CZ25" s="32">
        <f t="shared" ref="CZ25" si="100" xml:space="preserve"> IF($F20 = 1, $F21 * CZ22, SUM(DA23:DB23)) * CZ24</f>
        <v>0</v>
      </c>
      <c r="DA25" s="32">
        <f t="shared" ref="DA25" si="101" xml:space="preserve"> IF($F20 = 1, $F21 * DA22, SUM(DB23:DC23)) * DA24</f>
        <v>0</v>
      </c>
      <c r="DB25" s="32">
        <f t="shared" ref="DB25" si="102" xml:space="preserve"> IF($F20 = 1, $F21 * DB22, SUM(DC23:DD23)) * DB24</f>
        <v>0</v>
      </c>
      <c r="DC25" s="32">
        <f t="shared" ref="DC25" si="103" xml:space="preserve"> IF($F20 = 1, $F21 * DC22, SUM(DD23:DE23)) * DC24</f>
        <v>0</v>
      </c>
      <c r="DD25" s="32">
        <f t="shared" ref="DD25" si="104" xml:space="preserve"> IF($F20 = 1, $F21 * DD22, SUM(DE23:DF23)) * DD24</f>
        <v>0</v>
      </c>
      <c r="DE25" s="32">
        <f t="shared" ref="DE25" si="105" xml:space="preserve"> IF($F20 = 1, $F21 * DE22, SUM(DF23:DG23)) * DE24</f>
        <v>0</v>
      </c>
      <c r="DF25" s="32">
        <f t="shared" ref="DF25" si="106" xml:space="preserve"> IF($F20 = 1, $F21 * DF22, SUM(DG23:DH23)) * DF24</f>
        <v>0</v>
      </c>
      <c r="DG25" s="32">
        <f t="shared" ref="DG25" si="107" xml:space="preserve"> IF($F20 = 1, $F21 * DG22, SUM(DH23:DI23)) * DG24</f>
        <v>0</v>
      </c>
      <c r="DH25" s="32">
        <f t="shared" ref="DH25" si="108" xml:space="preserve"> IF($F20 = 1, $F21 * DH22, SUM(DI23:DJ23)) * DH24</f>
        <v>0</v>
      </c>
      <c r="DI25" s="32">
        <f t="shared" ref="DI25" si="109" xml:space="preserve"> IF($F20 = 1, $F21 * DI22, SUM(DJ23:DK23)) * DI24</f>
        <v>0</v>
      </c>
      <c r="DJ25" s="32">
        <f t="shared" ref="DJ25" si="110" xml:space="preserve"> IF($F20 = 1, $F21 * DJ22, SUM(DK23:DL23)) * DJ24</f>
        <v>0</v>
      </c>
      <c r="DK25" s="32">
        <f t="shared" ref="DK25" si="111" xml:space="preserve"> IF($F20 = 1, $F21 * DK22, SUM(DL23:DM23)) * DK24</f>
        <v>0</v>
      </c>
      <c r="DL25" s="32">
        <f t="shared" ref="DL25" si="112" xml:space="preserve"> IF($F20 = 1, $F21 * DL22, SUM(DM23:DN23)) * DL24</f>
        <v>0</v>
      </c>
      <c r="DM25" s="32">
        <f t="shared" ref="DM25" si="113" xml:space="preserve"> IF($F20 = 1, $F21 * DM22, SUM(DN23:DO23)) * DM24</f>
        <v>0</v>
      </c>
      <c r="DN25" s="32">
        <f t="shared" ref="DN25" si="114" xml:space="preserve"> IF($F20 = 1, $F21 * DN22, SUM(DO23:DP23)) * DN24</f>
        <v>0</v>
      </c>
      <c r="DO25" s="32">
        <f t="shared" ref="DO25" si="115" xml:space="preserve"> IF($F20 = 1, $F21 * DO22, SUM(DP23:DQ23)) * DO24</f>
        <v>0</v>
      </c>
      <c r="DP25" s="32">
        <f t="shared" ref="DP25" si="116" xml:space="preserve"> IF($F20 = 1, $F21 * DP22, SUM(DQ23:DR23)) * DP24</f>
        <v>0</v>
      </c>
      <c r="DQ25" s="32">
        <f t="shared" ref="DQ25" si="117" xml:space="preserve"> IF($F20 = 1, $F21 * DQ22, SUM(DR23:DS23)) * DQ24</f>
        <v>0</v>
      </c>
      <c r="DR25" s="32">
        <f t="shared" ref="DR25" si="118" xml:space="preserve"> IF($F20 = 1, $F21 * DR22, SUM(DS23:DT23)) * DR24</f>
        <v>0</v>
      </c>
      <c r="DS25" s="32">
        <f t="shared" ref="DS25" si="119" xml:space="preserve"> IF($F20 = 1, $F21 * DS22, SUM(DT23:DU23)) * DS24</f>
        <v>0</v>
      </c>
      <c r="DT25" s="32">
        <f t="shared" ref="DT25" si="120" xml:space="preserve"> IF($F20 = 1, $F21 * DT22, SUM(DU23:DV23)) * DT24</f>
        <v>0</v>
      </c>
      <c r="DU25" s="32">
        <f t="shared" ref="DU25" si="121" xml:space="preserve"> IF($F20 = 1, $F21 * DU22, SUM(DV23:DW23)) * DU24</f>
        <v>0</v>
      </c>
      <c r="DV25" s="32">
        <f t="shared" ref="DV25" si="122" xml:space="preserve"> IF($F20 = 1, $F21 * DV22, SUM(DW23:DX23)) * DV24</f>
        <v>0</v>
      </c>
      <c r="DW25" s="32">
        <f t="shared" ref="DW25" si="123" xml:space="preserve"> IF($F20 = 1, $F21 * DW22, SUM(DX23:DY23)) * DW24</f>
        <v>0</v>
      </c>
      <c r="DX25" s="32">
        <f t="shared" ref="DX25" si="124" xml:space="preserve"> IF($F20 = 1, $F21 * DX22, SUM(DY23:DZ23)) * DX24</f>
        <v>0</v>
      </c>
      <c r="DY25" s="32">
        <f t="shared" ref="DY25" si="125" xml:space="preserve"> IF($F20 = 1, $F21 * DY22, SUM(DZ23:EA23)) * DY24</f>
        <v>0</v>
      </c>
      <c r="DZ25" s="32">
        <f t="shared" ref="DZ25" si="126" xml:space="preserve"> IF($F20 = 1, $F21 * DZ22, SUM(EA23:EB23)) * DZ24</f>
        <v>0</v>
      </c>
      <c r="EA25" s="32">
        <f t="shared" ref="EA25" si="127" xml:space="preserve"> IF($F20 = 1, $F21 * EA22, SUM(EB23:EC23)) * EA24</f>
        <v>0</v>
      </c>
      <c r="EB25" s="32">
        <f t="shared" ref="EB25" si="128" xml:space="preserve"> IF($F20 = 1, $F21 * EB22, SUM(EC23:ED23)) * EB24</f>
        <v>0</v>
      </c>
      <c r="EC25" s="32">
        <f t="shared" ref="EC25" si="129" xml:space="preserve"> IF($F20 = 1, $F21 * EC22, SUM(ED23:EE23)) * EC24</f>
        <v>0</v>
      </c>
      <c r="ED25" s="32">
        <f t="shared" ref="ED25" si="130" xml:space="preserve"> IF($F20 = 1, $F21 * ED22, SUM(EE23:EF23)) * ED24</f>
        <v>0</v>
      </c>
      <c r="EE25" s="32">
        <f t="shared" ref="EE25" si="131" xml:space="preserve"> IF($F20 = 1, $F21 * EE22, SUM(EF23:EG23)) * EE24</f>
        <v>0</v>
      </c>
      <c r="EF25" s="32">
        <f t="shared" ref="EF25" si="132" xml:space="preserve"> IF($F20 = 1, $F21 * EF22, SUM(EG23:EH23)) * EF24</f>
        <v>0</v>
      </c>
      <c r="EG25" s="32">
        <f t="shared" ref="EG25" si="133" xml:space="preserve"> IF($F20 = 1, $F21 * EG22, SUM(EH23:EI23)) * EG24</f>
        <v>0</v>
      </c>
      <c r="EH25" s="32">
        <f t="shared" ref="EH25" si="134" xml:space="preserve"> IF($F20 = 1, $F21 * EH22, SUM(EI23:EJ23)) * EH24</f>
        <v>0</v>
      </c>
      <c r="EI25" s="32">
        <f t="shared" ref="EI25" si="135" xml:space="preserve"> IF($F20 = 1, $F21 * EI22, SUM(EJ23:EK23)) * EI24</f>
        <v>0</v>
      </c>
      <c r="EJ25" s="32">
        <f t="shared" ref="EJ25" si="136" xml:space="preserve"> IF($F20 = 1, $F21 * EJ22, SUM(EK23:EL23)) * EJ24</f>
        <v>0</v>
      </c>
      <c r="EK25" s="32">
        <f t="shared" ref="EK25" si="137" xml:space="preserve"> IF($F20 = 1, $F21 * EK22, SUM(EL23:EM23)) * EK24</f>
        <v>0</v>
      </c>
      <c r="EL25" s="32">
        <f t="shared" ref="EL25" si="138" xml:space="preserve"> IF($F20 = 1, $F21 * EL22, SUM(EM23:EN23)) * EL24</f>
        <v>0</v>
      </c>
      <c r="EM25" s="32">
        <f t="shared" ref="EM25" si="139" xml:space="preserve"> IF($F20 = 1, $F21 * EM22, SUM(EN23:EO23)) * EM24</f>
        <v>0</v>
      </c>
      <c r="EN25" s="32">
        <f t="shared" ref="EN25" si="140" xml:space="preserve"> IF($F20 = 1, $F21 * EN22, SUM(EO23:EP23)) * EN24</f>
        <v>0</v>
      </c>
      <c r="EO25" s="32">
        <f t="shared" ref="EO25" si="141" xml:space="preserve"> IF($F20 = 1, $F21 * EO22, SUM(EP23:EQ23)) * EO24</f>
        <v>0</v>
      </c>
      <c r="EP25" s="32">
        <f t="shared" ref="EP25" si="142" xml:space="preserve"> IF($F20 = 1, $F21 * EP22, SUM(EQ23:ER23)) * EP24</f>
        <v>0</v>
      </c>
      <c r="EQ25" s="32">
        <f t="shared" ref="EQ25" si="143" xml:space="preserve"> IF($F20 = 1, $F21 * EQ22, SUM(ER23:ES23)) * EQ24</f>
        <v>0</v>
      </c>
      <c r="ER25" s="32">
        <f t="shared" ref="ER25" si="144" xml:space="preserve"> IF($F20 = 1, $F21 * ER22, SUM(ES23:ET23)) * ER24</f>
        <v>0</v>
      </c>
      <c r="ES25" s="32">
        <f t="shared" ref="ES25" si="145" xml:space="preserve"> IF($F20 = 1, $F21 * ES22, SUM(ET23:EU23)) * ES24</f>
        <v>0</v>
      </c>
      <c r="ET25" s="32">
        <f t="shared" ref="ET25" si="146" xml:space="preserve"> IF($F20 = 1, $F21 * ET22, SUM(EU23:EV23)) * ET24</f>
        <v>0</v>
      </c>
      <c r="EU25" s="32">
        <f t="shared" ref="EU25" si="147" xml:space="preserve"> IF($F20 = 1, $F21 * EU22, SUM(EV23:EW23)) * EU24</f>
        <v>0</v>
      </c>
      <c r="EV25" s="32">
        <f t="shared" ref="EV25" si="148" xml:space="preserve"> IF($F20 = 1, $F21 * EV22, SUM(EW23:EX23)) * EV24</f>
        <v>0</v>
      </c>
      <c r="EW25" s="32">
        <f t="shared" ref="EW25" si="149" xml:space="preserve"> IF($F20 = 1, $F21 * EW22, SUM(EX23:EY23)) * EW24</f>
        <v>0</v>
      </c>
      <c r="EX25" s="32">
        <f t="shared" ref="EX25" si="150" xml:space="preserve"> IF($F20 = 1, $F21 * EX22, SUM(EY23:EZ23)) * EX24</f>
        <v>0</v>
      </c>
      <c r="EY25" s="32">
        <f t="shared" ref="EY25" si="151" xml:space="preserve"> IF($F20 = 1, $F21 * EY22, SUM(EZ23:FA23)) * EY24</f>
        <v>0</v>
      </c>
      <c r="EZ25" s="32">
        <f t="shared" ref="EZ25" si="152" xml:space="preserve"> IF($F20 = 1, $F21 * EZ22, SUM(FA23:FB23)) * EZ24</f>
        <v>0</v>
      </c>
      <c r="FA25" s="32">
        <f t="shared" ref="FA25" si="153" xml:space="preserve"> IF($F20 = 1, $F21 * FA22, SUM(FB23:FC23)) * FA24</f>
        <v>0</v>
      </c>
      <c r="FB25" s="32">
        <f t="shared" ref="FB25" si="154" xml:space="preserve"> IF($F20 = 1, $F21 * FB22, SUM(FC23:FD23)) * FB24</f>
        <v>0</v>
      </c>
      <c r="FC25" s="32">
        <f t="shared" ref="FC25" si="155" xml:space="preserve"> IF($F20 = 1, $F21 * FC22, SUM(FD23:FE23)) * FC24</f>
        <v>0</v>
      </c>
      <c r="FD25" s="32">
        <f t="shared" ref="FD25" si="156" xml:space="preserve"> IF($F20 = 1, $F21 * FD22, SUM(FE23:FF23)) * FD24</f>
        <v>0</v>
      </c>
      <c r="FE25" s="32">
        <f t="shared" ref="FE25" si="157" xml:space="preserve"> IF($F20 = 1, $F21 * FE22, SUM(FF23:FG23)) * FE24</f>
        <v>0</v>
      </c>
      <c r="FF25" s="32">
        <f t="shared" ref="FF25" si="158" xml:space="preserve"> IF($F20 = 1, $F21 * FF22, SUM(FG23:FH23)) * FF24</f>
        <v>0</v>
      </c>
      <c r="FG25" s="32">
        <f t="shared" ref="FG25" si="159" xml:space="preserve"> IF($F20 = 1, $F21 * FG22, SUM(FH23:FI23)) * FG24</f>
        <v>0</v>
      </c>
      <c r="FH25" s="32">
        <f t="shared" ref="FH25" si="160" xml:space="preserve"> IF($F20 = 1, $F21 * FH22, SUM(FI23:FJ23)) * FH24</f>
        <v>0</v>
      </c>
      <c r="FI25" s="32">
        <f t="shared" ref="FI25" si="161" xml:space="preserve"> IF($F20 = 1, $F21 * FI22, SUM(FJ23:FK23)) * FI24</f>
        <v>0</v>
      </c>
      <c r="FJ25" s="32">
        <f t="shared" ref="FJ25" si="162" xml:space="preserve"> IF($F20 = 1, $F21 * FJ22, SUM(FK23:FL23)) * FJ24</f>
        <v>0</v>
      </c>
      <c r="FK25" s="32">
        <f t="shared" ref="FK25" si="163" xml:space="preserve"> IF($F20 = 1, $F21 * FK22, SUM(FL23:FM23)) * FK24</f>
        <v>0</v>
      </c>
      <c r="FL25" s="32">
        <f t="shared" ref="FL25" si="164" xml:space="preserve"> IF($F20 = 1, $F21 * FL22, SUM(FM23:FN23)) * FL24</f>
        <v>0</v>
      </c>
      <c r="FM25" s="32">
        <f t="shared" ref="FM25" si="165" xml:space="preserve"> IF($F20 = 1, $F21 * FM22, SUM(FN23:FO23)) * FM24</f>
        <v>0</v>
      </c>
      <c r="FN25" s="32">
        <f t="shared" ref="FN25" si="166" xml:space="preserve"> IF($F20 = 1, $F21 * FN22, SUM(FO23:FP23)) * FN24</f>
        <v>0</v>
      </c>
      <c r="FO25" s="32">
        <f t="shared" ref="FO25" si="167" xml:space="preserve"> IF($F20 = 1, $F21 * FO22, SUM(FP23:FQ23)) * FO24</f>
        <v>0</v>
      </c>
      <c r="FP25" s="32">
        <f t="shared" ref="FP25" si="168" xml:space="preserve"> IF($F20 = 1, $F21 * FP22, SUM(FQ23:FR23)) * FP24</f>
        <v>0</v>
      </c>
      <c r="FQ25" s="32">
        <f t="shared" ref="FQ25" si="169" xml:space="preserve"> IF($F20 = 1, $F21 * FQ22, SUM(FR23:FS23)) * FQ24</f>
        <v>0</v>
      </c>
      <c r="FR25" s="32">
        <f t="shared" ref="FR25" si="170" xml:space="preserve"> IF($F20 = 1, $F21 * FR22, SUM(FS23:FT23)) * FR24</f>
        <v>0</v>
      </c>
      <c r="FS25" s="32">
        <f t="shared" ref="FS25" si="171" xml:space="preserve"> IF($F20 = 1, $F21 * FS22, SUM(FT23:FU23)) * FS24</f>
        <v>0</v>
      </c>
      <c r="FT25" s="32">
        <f t="shared" ref="FT25" si="172" xml:space="preserve"> IF($F20 = 1, $F21 * FT22, SUM(FU23:FV23)) * FT24</f>
        <v>0</v>
      </c>
      <c r="FU25" s="32">
        <f t="shared" ref="FU25" si="173" xml:space="preserve"> IF($F20 = 1, $F21 * FU22, SUM(FV23:FW23)) * FU24</f>
        <v>0</v>
      </c>
      <c r="FV25" s="32">
        <f t="shared" ref="FV25" si="174" xml:space="preserve"> IF($F20 = 1, $F21 * FV22, SUM(FW23:FX23)) * FV24</f>
        <v>0</v>
      </c>
      <c r="FW25" s="32">
        <f t="shared" ref="FW25" si="175" xml:space="preserve"> IF($F20 = 1, $F21 * FW22, SUM(FX23:FY23)) * FW24</f>
        <v>0</v>
      </c>
      <c r="FX25" s="32">
        <f t="shared" ref="FX25" si="176" xml:space="preserve"> IF($F20 = 1, $F21 * FX22, SUM(FY23:FZ23)) * FX24</f>
        <v>0</v>
      </c>
      <c r="FY25" s="32">
        <f t="shared" ref="FY25" si="177" xml:space="preserve"> IF($F20 = 1, $F21 * FY22, SUM(FZ23:GA23)) * FY24</f>
        <v>0</v>
      </c>
      <c r="FZ25" s="32">
        <f t="shared" ref="FZ25" si="178" xml:space="preserve"> IF($F20 = 1, $F21 * FZ22, SUM(GA23:GB23)) * FZ24</f>
        <v>0</v>
      </c>
      <c r="GA25" s="32">
        <f t="shared" ref="GA25" si="179" xml:space="preserve"> IF($F20 = 1, $F21 * GA22, SUM(GB23:GC23)) * GA24</f>
        <v>0</v>
      </c>
      <c r="GB25" s="32">
        <f t="shared" ref="GB25" si="180" xml:space="preserve"> IF($F20 = 1, $F21 * GB22, SUM(GC23:GD23)) * GB24</f>
        <v>0</v>
      </c>
      <c r="GC25" s="32">
        <f t="shared" ref="GC25" si="181" xml:space="preserve"> IF($F20 = 1, $F21 * GC22, SUM(GD23:GE23)) * GC24</f>
        <v>0</v>
      </c>
      <c r="GD25" s="32">
        <f t="shared" ref="GD25" si="182" xml:space="preserve"> IF($F20 = 1, $F21 * GD22, SUM(GE23:GF23)) * GD24</f>
        <v>0</v>
      </c>
      <c r="GE25" s="32">
        <f t="shared" ref="GE25" si="183" xml:space="preserve"> IF($F20 = 1, $F21 * GE22, SUM(GF23:GG23)) * GE24</f>
        <v>0</v>
      </c>
      <c r="GF25" s="32">
        <f t="shared" ref="GF25" si="184" xml:space="preserve"> IF($F20 = 1, $F21 * GF22, SUM(GG23:GH23)) * GF24</f>
        <v>0</v>
      </c>
      <c r="GG25" s="32">
        <f t="shared" ref="GG25" si="185" xml:space="preserve"> IF($F20 = 1, $F21 * GG22, SUM(GH23:GI23)) * GG24</f>
        <v>0</v>
      </c>
      <c r="GH25" s="32">
        <f t="shared" ref="GH25" si="186" xml:space="preserve"> IF($F20 = 1, $F21 * GH22, SUM(GI23:GJ23)) * GH24</f>
        <v>0</v>
      </c>
      <c r="GI25" s="32">
        <f t="shared" ref="GI25" si="187" xml:space="preserve"> IF($F20 = 1, $F21 * GI22, SUM(GJ23:GK23)) * GI24</f>
        <v>0</v>
      </c>
      <c r="GJ25" s="32">
        <f t="shared" ref="GJ25" si="188" xml:space="preserve"> IF($F20 = 1, $F21 * GJ22, SUM(GK23:GL23)) * GJ24</f>
        <v>0</v>
      </c>
    </row>
    <row r="26" spans="1:192" x14ac:dyDescent="0.25">
      <c r="A26" s="80"/>
      <c r="B26" s="80"/>
      <c r="C26" s="596"/>
      <c r="D26" s="6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2"/>
      <c r="FG26" s="32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2"/>
      <c r="FS26" s="32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2"/>
      <c r="GE26" s="32"/>
      <c r="GF26" s="32"/>
      <c r="GG26" s="32"/>
      <c r="GH26" s="32"/>
      <c r="GI26" s="32"/>
      <c r="GJ26" s="32"/>
    </row>
    <row r="27" spans="1:192" x14ac:dyDescent="0.25">
      <c r="A27" s="80"/>
      <c r="B27" s="80"/>
      <c r="C27" s="596"/>
      <c r="D27" s="32"/>
      <c r="E27" s="32" t="str">
        <f xml:space="preserve"> E$25</f>
        <v>DSRA target balance</v>
      </c>
      <c r="F27" s="32">
        <f t="shared" ref="F27:BQ27" si="189" xml:space="preserve"> F$25</f>
        <v>0</v>
      </c>
      <c r="G27" s="32" t="str">
        <f t="shared" si="189"/>
        <v>$ 000s</v>
      </c>
      <c r="H27" s="32">
        <f t="shared" si="189"/>
        <v>0</v>
      </c>
      <c r="I27" s="32">
        <f t="shared" si="189"/>
        <v>0</v>
      </c>
      <c r="J27" s="32">
        <f t="shared" si="189"/>
        <v>0</v>
      </c>
      <c r="K27" s="32">
        <f xml:space="preserve"> K$25</f>
        <v>0</v>
      </c>
      <c r="L27" s="32">
        <f t="shared" si="189"/>
        <v>0</v>
      </c>
      <c r="M27" s="32">
        <f t="shared" si="189"/>
        <v>0</v>
      </c>
      <c r="N27" s="32">
        <f t="shared" si="189"/>
        <v>0</v>
      </c>
      <c r="O27" s="32">
        <f t="shared" si="189"/>
        <v>0</v>
      </c>
      <c r="P27" s="32">
        <f t="shared" si="189"/>
        <v>0</v>
      </c>
      <c r="Q27" s="32">
        <f xml:space="preserve"> Q$25</f>
        <v>11766.314320962698</v>
      </c>
      <c r="R27" s="32">
        <f t="shared" si="189"/>
        <v>11293.097514989502</v>
      </c>
      <c r="S27" s="32">
        <f t="shared" si="189"/>
        <v>11242.749605773406</v>
      </c>
      <c r="T27" s="32">
        <f t="shared" si="189"/>
        <v>11192.28477259731</v>
      </c>
      <c r="U27" s="32">
        <f t="shared" si="189"/>
        <v>11141.257330105707</v>
      </c>
      <c r="V27" s="32">
        <f t="shared" si="189"/>
        <v>11097.648721651451</v>
      </c>
      <c r="W27" s="32">
        <f t="shared" si="189"/>
        <v>11038.386600676713</v>
      </c>
      <c r="X27" s="32">
        <f t="shared" si="189"/>
        <v>10978.919246499119</v>
      </c>
      <c r="Y27" s="32">
        <f t="shared" si="189"/>
        <v>10933.926491547685</v>
      </c>
      <c r="Z27" s="32">
        <f t="shared" si="189"/>
        <v>10881.337397138228</v>
      </c>
      <c r="AA27" s="32">
        <f t="shared" si="189"/>
        <v>10828.182666963619</v>
      </c>
      <c r="AB27" s="32">
        <f t="shared" si="189"/>
        <v>10774.889835028436</v>
      </c>
      <c r="AC27" s="32">
        <f t="shared" si="189"/>
        <v>10720.996828804669</v>
      </c>
      <c r="AD27" s="32">
        <f t="shared" si="189"/>
        <v>10674.209494743114</v>
      </c>
      <c r="AE27" s="32">
        <f t="shared" si="189"/>
        <v>10612.313480452394</v>
      </c>
      <c r="AF27" s="32">
        <f t="shared" si="189"/>
        <v>10550.18381644295</v>
      </c>
      <c r="AG27" s="32">
        <f t="shared" si="189"/>
        <v>10501.904307171913</v>
      </c>
      <c r="AH27" s="32">
        <f t="shared" si="189"/>
        <v>10446.304004398842</v>
      </c>
      <c r="AI27" s="32">
        <f t="shared" si="189"/>
        <v>10390.100198373586</v>
      </c>
      <c r="AJ27" s="32">
        <f t="shared" si="189"/>
        <v>10333.735457613271</v>
      </c>
      <c r="AK27" s="32">
        <f t="shared" si="189"/>
        <v>10276.729808414359</v>
      </c>
      <c r="AL27" s="32">
        <f t="shared" si="189"/>
        <v>10226.498200827702</v>
      </c>
      <c r="AM27" s="32">
        <f t="shared" si="189"/>
        <v>10161.733073318472</v>
      </c>
      <c r="AN27" s="32">
        <f t="shared" si="189"/>
        <v>10096.703626906579</v>
      </c>
      <c r="AO27" s="32">
        <f t="shared" si="189"/>
        <v>10044.862486021462</v>
      </c>
      <c r="AP27" s="32">
        <f t="shared" si="189"/>
        <v>9985.9911802824136</v>
      </c>
      <c r="AQ27" s="32">
        <f t="shared" si="189"/>
        <v>9926.4756564148993</v>
      </c>
      <c r="AR27" s="32">
        <f t="shared" si="189"/>
        <v>9866.7750193898828</v>
      </c>
      <c r="AS27" s="32">
        <f t="shared" si="189"/>
        <v>9806.3893113767226</v>
      </c>
      <c r="AT27" s="32">
        <f t="shared" si="189"/>
        <v>9752.4259663806079</v>
      </c>
      <c r="AU27" s="32">
        <f t="shared" si="189"/>
        <v>9684.5372087935793</v>
      </c>
      <c r="AV27" s="32">
        <f t="shared" si="189"/>
        <v>9616.3510257632915</v>
      </c>
      <c r="AW27" s="32">
        <f t="shared" si="189"/>
        <v>4772.2117214808031</v>
      </c>
      <c r="AX27" s="32">
        <f t="shared" si="189"/>
        <v>5.5456812762915635E-12</v>
      </c>
      <c r="AY27" s="32">
        <f t="shared" si="189"/>
        <v>0</v>
      </c>
      <c r="AZ27" s="32">
        <f t="shared" si="189"/>
        <v>0</v>
      </c>
      <c r="BA27" s="32">
        <f t="shared" si="189"/>
        <v>0</v>
      </c>
      <c r="BB27" s="32">
        <f t="shared" si="189"/>
        <v>0</v>
      </c>
      <c r="BC27" s="32">
        <f t="shared" si="189"/>
        <v>0</v>
      </c>
      <c r="BD27" s="32">
        <f t="shared" si="189"/>
        <v>0</v>
      </c>
      <c r="BE27" s="32">
        <f t="shared" si="189"/>
        <v>0</v>
      </c>
      <c r="BF27" s="32">
        <f t="shared" si="189"/>
        <v>0</v>
      </c>
      <c r="BG27" s="32">
        <f t="shared" si="189"/>
        <v>0</v>
      </c>
      <c r="BH27" s="32">
        <f t="shared" si="189"/>
        <v>0</v>
      </c>
      <c r="BI27" s="32">
        <f t="shared" si="189"/>
        <v>0</v>
      </c>
      <c r="BJ27" s="32">
        <f t="shared" si="189"/>
        <v>0</v>
      </c>
      <c r="BK27" s="32">
        <f t="shared" si="189"/>
        <v>0</v>
      </c>
      <c r="BL27" s="32">
        <f t="shared" si="189"/>
        <v>0</v>
      </c>
      <c r="BM27" s="32">
        <f t="shared" si="189"/>
        <v>0</v>
      </c>
      <c r="BN27" s="32">
        <f t="shared" si="189"/>
        <v>0</v>
      </c>
      <c r="BO27" s="32">
        <f t="shared" si="189"/>
        <v>0</v>
      </c>
      <c r="BP27" s="32">
        <f t="shared" si="189"/>
        <v>0</v>
      </c>
      <c r="BQ27" s="32">
        <f t="shared" si="189"/>
        <v>0</v>
      </c>
      <c r="BR27" s="32">
        <f t="shared" ref="BR27:EC27" si="190" xml:space="preserve"> BR$25</f>
        <v>0</v>
      </c>
      <c r="BS27" s="32">
        <f t="shared" si="190"/>
        <v>0</v>
      </c>
      <c r="BT27" s="32">
        <f t="shared" si="190"/>
        <v>0</v>
      </c>
      <c r="BU27" s="32">
        <f t="shared" si="190"/>
        <v>0</v>
      </c>
      <c r="BV27" s="32">
        <f t="shared" si="190"/>
        <v>0</v>
      </c>
      <c r="BW27" s="32">
        <f t="shared" si="190"/>
        <v>0</v>
      </c>
      <c r="BX27" s="32">
        <f t="shared" si="190"/>
        <v>0</v>
      </c>
      <c r="BY27" s="32">
        <f t="shared" si="190"/>
        <v>0</v>
      </c>
      <c r="BZ27" s="32">
        <f t="shared" si="190"/>
        <v>0</v>
      </c>
      <c r="CA27" s="32">
        <f t="shared" si="190"/>
        <v>0</v>
      </c>
      <c r="CB27" s="32">
        <f t="shared" si="190"/>
        <v>0</v>
      </c>
      <c r="CC27" s="32">
        <f t="shared" si="190"/>
        <v>0</v>
      </c>
      <c r="CD27" s="32">
        <f t="shared" si="190"/>
        <v>0</v>
      </c>
      <c r="CE27" s="32">
        <f t="shared" si="190"/>
        <v>0</v>
      </c>
      <c r="CF27" s="32">
        <f t="shared" si="190"/>
        <v>0</v>
      </c>
      <c r="CG27" s="32">
        <f t="shared" si="190"/>
        <v>0</v>
      </c>
      <c r="CH27" s="32">
        <f t="shared" si="190"/>
        <v>0</v>
      </c>
      <c r="CI27" s="32">
        <f t="shared" si="190"/>
        <v>0</v>
      </c>
      <c r="CJ27" s="32">
        <f t="shared" si="190"/>
        <v>0</v>
      </c>
      <c r="CK27" s="32">
        <f t="shared" si="190"/>
        <v>0</v>
      </c>
      <c r="CL27" s="32">
        <f t="shared" si="190"/>
        <v>0</v>
      </c>
      <c r="CM27" s="32">
        <f t="shared" si="190"/>
        <v>0</v>
      </c>
      <c r="CN27" s="32">
        <f t="shared" si="190"/>
        <v>0</v>
      </c>
      <c r="CO27" s="32">
        <f t="shared" si="190"/>
        <v>0</v>
      </c>
      <c r="CP27" s="32">
        <f t="shared" si="190"/>
        <v>0</v>
      </c>
      <c r="CQ27" s="32">
        <f t="shared" si="190"/>
        <v>0</v>
      </c>
      <c r="CR27" s="32">
        <f t="shared" si="190"/>
        <v>0</v>
      </c>
      <c r="CS27" s="32">
        <f t="shared" si="190"/>
        <v>0</v>
      </c>
      <c r="CT27" s="32">
        <f t="shared" si="190"/>
        <v>0</v>
      </c>
      <c r="CU27" s="32">
        <f t="shared" si="190"/>
        <v>0</v>
      </c>
      <c r="CV27" s="32">
        <f t="shared" si="190"/>
        <v>0</v>
      </c>
      <c r="CW27" s="32">
        <f t="shared" si="190"/>
        <v>0</v>
      </c>
      <c r="CX27" s="32">
        <f t="shared" si="190"/>
        <v>0</v>
      </c>
      <c r="CY27" s="32">
        <f t="shared" si="190"/>
        <v>0</v>
      </c>
      <c r="CZ27" s="32">
        <f t="shared" si="190"/>
        <v>0</v>
      </c>
      <c r="DA27" s="32">
        <f t="shared" si="190"/>
        <v>0</v>
      </c>
      <c r="DB27" s="32">
        <f t="shared" si="190"/>
        <v>0</v>
      </c>
      <c r="DC27" s="32">
        <f t="shared" si="190"/>
        <v>0</v>
      </c>
      <c r="DD27" s="32">
        <f t="shared" si="190"/>
        <v>0</v>
      </c>
      <c r="DE27" s="32">
        <f t="shared" si="190"/>
        <v>0</v>
      </c>
      <c r="DF27" s="32">
        <f t="shared" si="190"/>
        <v>0</v>
      </c>
      <c r="DG27" s="32">
        <f t="shared" si="190"/>
        <v>0</v>
      </c>
      <c r="DH27" s="32">
        <f t="shared" si="190"/>
        <v>0</v>
      </c>
      <c r="DI27" s="32">
        <f t="shared" si="190"/>
        <v>0</v>
      </c>
      <c r="DJ27" s="32">
        <f t="shared" si="190"/>
        <v>0</v>
      </c>
      <c r="DK27" s="32">
        <f t="shared" si="190"/>
        <v>0</v>
      </c>
      <c r="DL27" s="32">
        <f t="shared" si="190"/>
        <v>0</v>
      </c>
      <c r="DM27" s="32">
        <f t="shared" si="190"/>
        <v>0</v>
      </c>
      <c r="DN27" s="32">
        <f t="shared" si="190"/>
        <v>0</v>
      </c>
      <c r="DO27" s="32">
        <f t="shared" si="190"/>
        <v>0</v>
      </c>
      <c r="DP27" s="32">
        <f t="shared" si="190"/>
        <v>0</v>
      </c>
      <c r="DQ27" s="32">
        <f t="shared" si="190"/>
        <v>0</v>
      </c>
      <c r="DR27" s="32">
        <f t="shared" si="190"/>
        <v>0</v>
      </c>
      <c r="DS27" s="32">
        <f t="shared" si="190"/>
        <v>0</v>
      </c>
      <c r="DT27" s="32">
        <f t="shared" si="190"/>
        <v>0</v>
      </c>
      <c r="DU27" s="32">
        <f t="shared" si="190"/>
        <v>0</v>
      </c>
      <c r="DV27" s="32">
        <f t="shared" si="190"/>
        <v>0</v>
      </c>
      <c r="DW27" s="32">
        <f t="shared" si="190"/>
        <v>0</v>
      </c>
      <c r="DX27" s="32">
        <f t="shared" si="190"/>
        <v>0</v>
      </c>
      <c r="DY27" s="32">
        <f t="shared" si="190"/>
        <v>0</v>
      </c>
      <c r="DZ27" s="32">
        <f t="shared" si="190"/>
        <v>0</v>
      </c>
      <c r="EA27" s="32">
        <f t="shared" si="190"/>
        <v>0</v>
      </c>
      <c r="EB27" s="32">
        <f t="shared" si="190"/>
        <v>0</v>
      </c>
      <c r="EC27" s="32">
        <f t="shared" si="190"/>
        <v>0</v>
      </c>
      <c r="ED27" s="32">
        <f t="shared" ref="ED27:GJ27" si="191" xml:space="preserve"> ED$25</f>
        <v>0</v>
      </c>
      <c r="EE27" s="32">
        <f t="shared" si="191"/>
        <v>0</v>
      </c>
      <c r="EF27" s="32">
        <f t="shared" si="191"/>
        <v>0</v>
      </c>
      <c r="EG27" s="32">
        <f t="shared" si="191"/>
        <v>0</v>
      </c>
      <c r="EH27" s="32">
        <f t="shared" si="191"/>
        <v>0</v>
      </c>
      <c r="EI27" s="32">
        <f t="shared" si="191"/>
        <v>0</v>
      </c>
      <c r="EJ27" s="32">
        <f t="shared" si="191"/>
        <v>0</v>
      </c>
      <c r="EK27" s="32">
        <f t="shared" si="191"/>
        <v>0</v>
      </c>
      <c r="EL27" s="32">
        <f t="shared" si="191"/>
        <v>0</v>
      </c>
      <c r="EM27" s="32">
        <f t="shared" si="191"/>
        <v>0</v>
      </c>
      <c r="EN27" s="32">
        <f t="shared" si="191"/>
        <v>0</v>
      </c>
      <c r="EO27" s="32">
        <f t="shared" si="191"/>
        <v>0</v>
      </c>
      <c r="EP27" s="32">
        <f t="shared" si="191"/>
        <v>0</v>
      </c>
      <c r="EQ27" s="32">
        <f t="shared" si="191"/>
        <v>0</v>
      </c>
      <c r="ER27" s="32">
        <f t="shared" si="191"/>
        <v>0</v>
      </c>
      <c r="ES27" s="32">
        <f t="shared" si="191"/>
        <v>0</v>
      </c>
      <c r="ET27" s="32">
        <f t="shared" si="191"/>
        <v>0</v>
      </c>
      <c r="EU27" s="32">
        <f t="shared" si="191"/>
        <v>0</v>
      </c>
      <c r="EV27" s="32">
        <f t="shared" si="191"/>
        <v>0</v>
      </c>
      <c r="EW27" s="32">
        <f t="shared" si="191"/>
        <v>0</v>
      </c>
      <c r="EX27" s="32">
        <f t="shared" si="191"/>
        <v>0</v>
      </c>
      <c r="EY27" s="32">
        <f t="shared" si="191"/>
        <v>0</v>
      </c>
      <c r="EZ27" s="32">
        <f t="shared" si="191"/>
        <v>0</v>
      </c>
      <c r="FA27" s="32">
        <f t="shared" si="191"/>
        <v>0</v>
      </c>
      <c r="FB27" s="32">
        <f t="shared" si="191"/>
        <v>0</v>
      </c>
      <c r="FC27" s="32">
        <f t="shared" si="191"/>
        <v>0</v>
      </c>
      <c r="FD27" s="32">
        <f t="shared" si="191"/>
        <v>0</v>
      </c>
      <c r="FE27" s="32">
        <f t="shared" si="191"/>
        <v>0</v>
      </c>
      <c r="FF27" s="32">
        <f t="shared" si="191"/>
        <v>0</v>
      </c>
      <c r="FG27" s="32">
        <f t="shared" si="191"/>
        <v>0</v>
      </c>
      <c r="FH27" s="32">
        <f t="shared" si="191"/>
        <v>0</v>
      </c>
      <c r="FI27" s="32">
        <f t="shared" si="191"/>
        <v>0</v>
      </c>
      <c r="FJ27" s="32">
        <f t="shared" si="191"/>
        <v>0</v>
      </c>
      <c r="FK27" s="32">
        <f t="shared" si="191"/>
        <v>0</v>
      </c>
      <c r="FL27" s="32">
        <f t="shared" si="191"/>
        <v>0</v>
      </c>
      <c r="FM27" s="32">
        <f t="shared" si="191"/>
        <v>0</v>
      </c>
      <c r="FN27" s="32">
        <f t="shared" si="191"/>
        <v>0</v>
      </c>
      <c r="FO27" s="32">
        <f t="shared" si="191"/>
        <v>0</v>
      </c>
      <c r="FP27" s="32">
        <f t="shared" si="191"/>
        <v>0</v>
      </c>
      <c r="FQ27" s="32">
        <f t="shared" si="191"/>
        <v>0</v>
      </c>
      <c r="FR27" s="32">
        <f t="shared" si="191"/>
        <v>0</v>
      </c>
      <c r="FS27" s="32">
        <f t="shared" si="191"/>
        <v>0</v>
      </c>
      <c r="FT27" s="32">
        <f t="shared" si="191"/>
        <v>0</v>
      </c>
      <c r="FU27" s="32">
        <f t="shared" si="191"/>
        <v>0</v>
      </c>
      <c r="FV27" s="32">
        <f t="shared" si="191"/>
        <v>0</v>
      </c>
      <c r="FW27" s="32">
        <f t="shared" si="191"/>
        <v>0</v>
      </c>
      <c r="FX27" s="32">
        <f t="shared" si="191"/>
        <v>0</v>
      </c>
      <c r="FY27" s="32">
        <f t="shared" si="191"/>
        <v>0</v>
      </c>
      <c r="FZ27" s="32">
        <f t="shared" si="191"/>
        <v>0</v>
      </c>
      <c r="GA27" s="32">
        <f t="shared" si="191"/>
        <v>0</v>
      </c>
      <c r="GB27" s="32">
        <f t="shared" si="191"/>
        <v>0</v>
      </c>
      <c r="GC27" s="32">
        <f t="shared" si="191"/>
        <v>0</v>
      </c>
      <c r="GD27" s="32">
        <f t="shared" si="191"/>
        <v>0</v>
      </c>
      <c r="GE27" s="32">
        <f t="shared" si="191"/>
        <v>0</v>
      </c>
      <c r="GF27" s="32">
        <f t="shared" si="191"/>
        <v>0</v>
      </c>
      <c r="GG27" s="32">
        <f t="shared" si="191"/>
        <v>0</v>
      </c>
      <c r="GH27" s="32">
        <f t="shared" si="191"/>
        <v>0</v>
      </c>
      <c r="GI27" s="32">
        <f t="shared" si="191"/>
        <v>0</v>
      </c>
      <c r="GJ27" s="32">
        <f t="shared" si="191"/>
        <v>0</v>
      </c>
    </row>
    <row r="28" spans="1:192" s="526" customFormat="1" x14ac:dyDescent="0.25">
      <c r="A28" s="419"/>
      <c r="B28" s="419"/>
      <c r="C28" s="420"/>
      <c r="D28" s="198"/>
      <c r="E28" s="78" t="str">
        <f xml:space="preserve"> Time!E$92</f>
        <v>First operating period flag</v>
      </c>
      <c r="F28" s="78">
        <f xml:space="preserve"> Time!F$92</f>
        <v>0</v>
      </c>
      <c r="G28" s="78" t="str">
        <f xml:space="preserve"> Time!G$92</f>
        <v>flag</v>
      </c>
      <c r="H28" s="78">
        <f xml:space="preserve"> Time!H$92</f>
        <v>1</v>
      </c>
      <c r="I28" s="78">
        <f xml:space="preserve"> Time!I$92</f>
        <v>0</v>
      </c>
      <c r="J28" s="78">
        <f xml:space="preserve"> Time!J$92</f>
        <v>0</v>
      </c>
      <c r="K28" s="78">
        <f xml:space="preserve"> Time!K$92</f>
        <v>0</v>
      </c>
      <c r="L28" s="78">
        <f xml:space="preserve"> Time!L$92</f>
        <v>0</v>
      </c>
      <c r="M28" s="78">
        <f xml:space="preserve"> Time!M$92</f>
        <v>0</v>
      </c>
      <c r="N28" s="78">
        <f xml:space="preserve"> Time!N$92</f>
        <v>0</v>
      </c>
      <c r="O28" s="78">
        <f xml:space="preserve"> Time!O$92</f>
        <v>0</v>
      </c>
      <c r="P28" s="78">
        <f xml:space="preserve"> Time!P$92</f>
        <v>0</v>
      </c>
      <c r="Q28" s="78">
        <f xml:space="preserve"> Time!Q$92</f>
        <v>1</v>
      </c>
      <c r="R28" s="78">
        <f xml:space="preserve"> Time!R$92</f>
        <v>0</v>
      </c>
      <c r="S28" s="78">
        <f xml:space="preserve"> Time!S$92</f>
        <v>0</v>
      </c>
      <c r="T28" s="78">
        <f xml:space="preserve"> Time!T$92</f>
        <v>0</v>
      </c>
      <c r="U28" s="78">
        <f xml:space="preserve"> Time!U$92</f>
        <v>0</v>
      </c>
      <c r="V28" s="78">
        <f xml:space="preserve"> Time!V$92</f>
        <v>0</v>
      </c>
      <c r="W28" s="78">
        <f xml:space="preserve"> Time!W$92</f>
        <v>0</v>
      </c>
      <c r="X28" s="78">
        <f xml:space="preserve"> Time!X$92</f>
        <v>0</v>
      </c>
      <c r="Y28" s="78">
        <f xml:space="preserve"> Time!Y$92</f>
        <v>0</v>
      </c>
      <c r="Z28" s="78">
        <f xml:space="preserve"> Time!Z$92</f>
        <v>0</v>
      </c>
      <c r="AA28" s="78">
        <f xml:space="preserve"> Time!AA$92</f>
        <v>0</v>
      </c>
      <c r="AB28" s="78">
        <f xml:space="preserve"> Time!AB$92</f>
        <v>0</v>
      </c>
      <c r="AC28" s="78">
        <f xml:space="preserve"> Time!AC$92</f>
        <v>0</v>
      </c>
      <c r="AD28" s="78">
        <f xml:space="preserve"> Time!AD$92</f>
        <v>0</v>
      </c>
      <c r="AE28" s="78">
        <f xml:space="preserve"> Time!AE$92</f>
        <v>0</v>
      </c>
      <c r="AF28" s="78">
        <f xml:space="preserve"> Time!AF$92</f>
        <v>0</v>
      </c>
      <c r="AG28" s="78">
        <f xml:space="preserve"> Time!AG$92</f>
        <v>0</v>
      </c>
      <c r="AH28" s="78">
        <f xml:space="preserve"> Time!AH$92</f>
        <v>0</v>
      </c>
      <c r="AI28" s="78">
        <f xml:space="preserve"> Time!AI$92</f>
        <v>0</v>
      </c>
      <c r="AJ28" s="78">
        <f xml:space="preserve"> Time!AJ$92</f>
        <v>0</v>
      </c>
      <c r="AK28" s="78">
        <f xml:space="preserve"> Time!AK$92</f>
        <v>0</v>
      </c>
      <c r="AL28" s="78">
        <f xml:space="preserve"> Time!AL$92</f>
        <v>0</v>
      </c>
      <c r="AM28" s="78">
        <f xml:space="preserve"> Time!AM$92</f>
        <v>0</v>
      </c>
      <c r="AN28" s="78">
        <f xml:space="preserve"> Time!AN$92</f>
        <v>0</v>
      </c>
      <c r="AO28" s="78">
        <f xml:space="preserve"> Time!AO$92</f>
        <v>0</v>
      </c>
      <c r="AP28" s="78">
        <f xml:space="preserve"> Time!AP$92</f>
        <v>0</v>
      </c>
      <c r="AQ28" s="78">
        <f xml:space="preserve"> Time!AQ$92</f>
        <v>0</v>
      </c>
      <c r="AR28" s="78">
        <f xml:space="preserve"> Time!AR$92</f>
        <v>0</v>
      </c>
      <c r="AS28" s="78">
        <f xml:space="preserve"> Time!AS$92</f>
        <v>0</v>
      </c>
      <c r="AT28" s="78">
        <f xml:space="preserve"> Time!AT$92</f>
        <v>0</v>
      </c>
      <c r="AU28" s="78">
        <f xml:space="preserve"> Time!AU$92</f>
        <v>0</v>
      </c>
      <c r="AV28" s="78">
        <f xml:space="preserve"> Time!AV$92</f>
        <v>0</v>
      </c>
      <c r="AW28" s="78">
        <f xml:space="preserve"> Time!AW$92</f>
        <v>0</v>
      </c>
      <c r="AX28" s="78">
        <f xml:space="preserve"> Time!AX$92</f>
        <v>0</v>
      </c>
      <c r="AY28" s="78">
        <f xml:space="preserve"> Time!AY$92</f>
        <v>0</v>
      </c>
      <c r="AZ28" s="78">
        <f xml:space="preserve"> Time!AZ$92</f>
        <v>0</v>
      </c>
      <c r="BA28" s="78">
        <f xml:space="preserve"> Time!BA$92</f>
        <v>0</v>
      </c>
      <c r="BB28" s="78">
        <f xml:space="preserve"> Time!BB$92</f>
        <v>0</v>
      </c>
      <c r="BC28" s="78">
        <f xml:space="preserve"> Time!BC$92</f>
        <v>0</v>
      </c>
      <c r="BD28" s="78">
        <f xml:space="preserve"> Time!BD$92</f>
        <v>0</v>
      </c>
      <c r="BE28" s="78">
        <f xml:space="preserve"> Time!BE$92</f>
        <v>0</v>
      </c>
      <c r="BF28" s="78">
        <f xml:space="preserve"> Time!BF$92</f>
        <v>0</v>
      </c>
      <c r="BG28" s="78">
        <f xml:space="preserve"> Time!BG$92</f>
        <v>0</v>
      </c>
      <c r="BH28" s="78">
        <f xml:space="preserve"> Time!BH$92</f>
        <v>0</v>
      </c>
      <c r="BI28" s="78">
        <f xml:space="preserve"> Time!BI$92</f>
        <v>0</v>
      </c>
      <c r="BJ28" s="78">
        <f xml:space="preserve"> Time!BJ$92</f>
        <v>0</v>
      </c>
      <c r="BK28" s="78">
        <f xml:space="preserve"> Time!BK$92</f>
        <v>0</v>
      </c>
      <c r="BL28" s="78">
        <f xml:space="preserve"> Time!BL$92</f>
        <v>0</v>
      </c>
      <c r="BM28" s="78">
        <f xml:space="preserve"> Time!BM$92</f>
        <v>0</v>
      </c>
      <c r="BN28" s="78">
        <f xml:space="preserve"> Time!BN$92</f>
        <v>0</v>
      </c>
      <c r="BO28" s="78">
        <f xml:space="preserve"> Time!BO$92</f>
        <v>0</v>
      </c>
      <c r="BP28" s="78">
        <f xml:space="preserve"> Time!BP$92</f>
        <v>0</v>
      </c>
      <c r="BQ28" s="78">
        <f xml:space="preserve"> Time!BQ$92</f>
        <v>0</v>
      </c>
      <c r="BR28" s="78">
        <f xml:space="preserve"> Time!BR$92</f>
        <v>0</v>
      </c>
      <c r="BS28" s="78">
        <f xml:space="preserve"> Time!BS$92</f>
        <v>0</v>
      </c>
      <c r="BT28" s="78">
        <f xml:space="preserve"> Time!BT$92</f>
        <v>0</v>
      </c>
      <c r="BU28" s="78">
        <f xml:space="preserve"> Time!BU$92</f>
        <v>0</v>
      </c>
      <c r="BV28" s="78">
        <f xml:space="preserve"> Time!BV$92</f>
        <v>0</v>
      </c>
      <c r="BW28" s="78">
        <f xml:space="preserve"> Time!BW$92</f>
        <v>0</v>
      </c>
      <c r="BX28" s="78">
        <f xml:space="preserve"> Time!BX$92</f>
        <v>0</v>
      </c>
      <c r="BY28" s="78">
        <f xml:space="preserve"> Time!BY$92</f>
        <v>0</v>
      </c>
      <c r="BZ28" s="78">
        <f xml:space="preserve"> Time!BZ$92</f>
        <v>0</v>
      </c>
      <c r="CA28" s="78">
        <f xml:space="preserve"> Time!CA$92</f>
        <v>0</v>
      </c>
      <c r="CB28" s="78">
        <f xml:space="preserve"> Time!CB$92</f>
        <v>0</v>
      </c>
      <c r="CC28" s="78">
        <f xml:space="preserve"> Time!CC$92</f>
        <v>0</v>
      </c>
      <c r="CD28" s="78">
        <f xml:space="preserve"> Time!CD$92</f>
        <v>0</v>
      </c>
      <c r="CE28" s="78">
        <f xml:space="preserve"> Time!CE$92</f>
        <v>0</v>
      </c>
      <c r="CF28" s="78">
        <f xml:space="preserve"> Time!CF$92</f>
        <v>0</v>
      </c>
      <c r="CG28" s="78">
        <f xml:space="preserve"> Time!CG$92</f>
        <v>0</v>
      </c>
      <c r="CH28" s="78">
        <f xml:space="preserve"> Time!CH$92</f>
        <v>0</v>
      </c>
      <c r="CI28" s="78">
        <f xml:space="preserve"> Time!CI$92</f>
        <v>0</v>
      </c>
      <c r="CJ28" s="78">
        <f xml:space="preserve"> Time!CJ$92</f>
        <v>0</v>
      </c>
      <c r="CK28" s="78">
        <f xml:space="preserve"> Time!CK$92</f>
        <v>0</v>
      </c>
      <c r="CL28" s="78">
        <f xml:space="preserve"> Time!CL$92</f>
        <v>0</v>
      </c>
      <c r="CM28" s="78">
        <f xml:space="preserve"> Time!CM$92</f>
        <v>0</v>
      </c>
      <c r="CN28" s="78">
        <f xml:space="preserve"> Time!CN$92</f>
        <v>0</v>
      </c>
      <c r="CO28" s="78">
        <f xml:space="preserve"> Time!CO$92</f>
        <v>0</v>
      </c>
      <c r="CP28" s="78">
        <f xml:space="preserve"> Time!CP$92</f>
        <v>0</v>
      </c>
      <c r="CQ28" s="78">
        <f xml:space="preserve"> Time!CQ$92</f>
        <v>0</v>
      </c>
      <c r="CR28" s="78">
        <f xml:space="preserve"> Time!CR$92</f>
        <v>0</v>
      </c>
      <c r="CS28" s="78">
        <f xml:space="preserve"> Time!CS$92</f>
        <v>0</v>
      </c>
      <c r="CT28" s="78">
        <f xml:space="preserve"> Time!CT$92</f>
        <v>0</v>
      </c>
      <c r="CU28" s="78">
        <f xml:space="preserve"> Time!CU$92</f>
        <v>0</v>
      </c>
      <c r="CV28" s="78">
        <f xml:space="preserve"> Time!CV$92</f>
        <v>0</v>
      </c>
      <c r="CW28" s="78">
        <f xml:space="preserve"> Time!CW$92</f>
        <v>0</v>
      </c>
      <c r="CX28" s="78">
        <f xml:space="preserve"> Time!CX$92</f>
        <v>0</v>
      </c>
      <c r="CY28" s="78">
        <f xml:space="preserve"> Time!CY$92</f>
        <v>0</v>
      </c>
      <c r="CZ28" s="78">
        <f xml:space="preserve"> Time!CZ$92</f>
        <v>0</v>
      </c>
      <c r="DA28" s="78">
        <f xml:space="preserve"> Time!DA$92</f>
        <v>0</v>
      </c>
      <c r="DB28" s="78">
        <f xml:space="preserve"> Time!DB$92</f>
        <v>0</v>
      </c>
      <c r="DC28" s="78">
        <f xml:space="preserve"> Time!DC$92</f>
        <v>0</v>
      </c>
      <c r="DD28" s="78">
        <f xml:space="preserve"> Time!DD$92</f>
        <v>0</v>
      </c>
      <c r="DE28" s="78">
        <f xml:space="preserve"> Time!DE$92</f>
        <v>0</v>
      </c>
      <c r="DF28" s="78">
        <f xml:space="preserve"> Time!DF$92</f>
        <v>0</v>
      </c>
      <c r="DG28" s="78">
        <f xml:space="preserve"> Time!DG$92</f>
        <v>0</v>
      </c>
      <c r="DH28" s="78">
        <f xml:space="preserve"> Time!DH$92</f>
        <v>0</v>
      </c>
      <c r="DI28" s="78">
        <f xml:space="preserve"> Time!DI$92</f>
        <v>0</v>
      </c>
      <c r="DJ28" s="78">
        <f xml:space="preserve"> Time!DJ$92</f>
        <v>0</v>
      </c>
      <c r="DK28" s="78">
        <f xml:space="preserve"> Time!DK$92</f>
        <v>0</v>
      </c>
      <c r="DL28" s="78">
        <f xml:space="preserve"> Time!DL$92</f>
        <v>0</v>
      </c>
      <c r="DM28" s="78">
        <f xml:space="preserve"> Time!DM$92</f>
        <v>0</v>
      </c>
      <c r="DN28" s="78">
        <f xml:space="preserve"> Time!DN$92</f>
        <v>0</v>
      </c>
      <c r="DO28" s="78">
        <f xml:space="preserve"> Time!DO$92</f>
        <v>0</v>
      </c>
      <c r="DP28" s="78">
        <f xml:space="preserve"> Time!DP$92</f>
        <v>0</v>
      </c>
      <c r="DQ28" s="78">
        <f xml:space="preserve"> Time!DQ$92</f>
        <v>0</v>
      </c>
      <c r="DR28" s="78">
        <f xml:space="preserve"> Time!DR$92</f>
        <v>0</v>
      </c>
      <c r="DS28" s="78">
        <f xml:space="preserve"> Time!DS$92</f>
        <v>0</v>
      </c>
      <c r="DT28" s="78">
        <f xml:space="preserve"> Time!DT$92</f>
        <v>0</v>
      </c>
      <c r="DU28" s="78">
        <f xml:space="preserve"> Time!DU$92</f>
        <v>0</v>
      </c>
      <c r="DV28" s="78">
        <f xml:space="preserve"> Time!DV$92</f>
        <v>0</v>
      </c>
      <c r="DW28" s="78">
        <f xml:space="preserve"> Time!DW$92</f>
        <v>0</v>
      </c>
      <c r="DX28" s="78">
        <f xml:space="preserve"> Time!DX$92</f>
        <v>0</v>
      </c>
      <c r="DY28" s="78">
        <f xml:space="preserve"> Time!DY$92</f>
        <v>0</v>
      </c>
      <c r="DZ28" s="78">
        <f xml:space="preserve"> Time!DZ$92</f>
        <v>0</v>
      </c>
      <c r="EA28" s="78">
        <f xml:space="preserve"> Time!EA$92</f>
        <v>0</v>
      </c>
      <c r="EB28" s="78">
        <f xml:space="preserve"> Time!EB$92</f>
        <v>0</v>
      </c>
      <c r="EC28" s="78">
        <f xml:space="preserve"> Time!EC$92</f>
        <v>0</v>
      </c>
      <c r="ED28" s="78">
        <f xml:space="preserve"> Time!ED$92</f>
        <v>0</v>
      </c>
      <c r="EE28" s="78">
        <f xml:space="preserve"> Time!EE$92</f>
        <v>0</v>
      </c>
      <c r="EF28" s="78">
        <f xml:space="preserve"> Time!EF$92</f>
        <v>0</v>
      </c>
      <c r="EG28" s="78">
        <f xml:space="preserve"> Time!EG$92</f>
        <v>0</v>
      </c>
      <c r="EH28" s="78">
        <f xml:space="preserve"> Time!EH$92</f>
        <v>0</v>
      </c>
      <c r="EI28" s="78">
        <f xml:space="preserve"> Time!EI$92</f>
        <v>0</v>
      </c>
      <c r="EJ28" s="78">
        <f xml:space="preserve"> Time!EJ$92</f>
        <v>0</v>
      </c>
      <c r="EK28" s="78">
        <f xml:space="preserve"> Time!EK$92</f>
        <v>0</v>
      </c>
      <c r="EL28" s="78">
        <f xml:space="preserve"> Time!EL$92</f>
        <v>0</v>
      </c>
      <c r="EM28" s="78">
        <f xml:space="preserve"> Time!EM$92</f>
        <v>0</v>
      </c>
      <c r="EN28" s="78">
        <f xml:space="preserve"> Time!EN$92</f>
        <v>0</v>
      </c>
      <c r="EO28" s="78">
        <f xml:space="preserve"> Time!EO$92</f>
        <v>0</v>
      </c>
      <c r="EP28" s="78">
        <f xml:space="preserve"> Time!EP$92</f>
        <v>0</v>
      </c>
      <c r="EQ28" s="78">
        <f xml:space="preserve"> Time!EQ$92</f>
        <v>0</v>
      </c>
      <c r="ER28" s="78">
        <f xml:space="preserve"> Time!ER$92</f>
        <v>0</v>
      </c>
      <c r="ES28" s="78">
        <f xml:space="preserve"> Time!ES$92</f>
        <v>0</v>
      </c>
      <c r="ET28" s="78">
        <f xml:space="preserve"> Time!ET$92</f>
        <v>0</v>
      </c>
      <c r="EU28" s="78">
        <f xml:space="preserve"> Time!EU$92</f>
        <v>0</v>
      </c>
      <c r="EV28" s="78">
        <f xml:space="preserve"> Time!EV$92</f>
        <v>0</v>
      </c>
      <c r="EW28" s="78">
        <f xml:space="preserve"> Time!EW$92</f>
        <v>0</v>
      </c>
      <c r="EX28" s="78">
        <f xml:space="preserve"> Time!EX$92</f>
        <v>0</v>
      </c>
      <c r="EY28" s="78">
        <f xml:space="preserve"> Time!EY$92</f>
        <v>0</v>
      </c>
      <c r="EZ28" s="78">
        <f xml:space="preserve"> Time!EZ$92</f>
        <v>0</v>
      </c>
      <c r="FA28" s="78">
        <f xml:space="preserve"> Time!FA$92</f>
        <v>0</v>
      </c>
      <c r="FB28" s="78">
        <f xml:space="preserve"> Time!FB$92</f>
        <v>0</v>
      </c>
      <c r="FC28" s="78">
        <f xml:space="preserve"> Time!FC$92</f>
        <v>0</v>
      </c>
      <c r="FD28" s="78">
        <f xml:space="preserve"> Time!FD$92</f>
        <v>0</v>
      </c>
      <c r="FE28" s="78">
        <f xml:space="preserve"> Time!FE$92</f>
        <v>0</v>
      </c>
      <c r="FF28" s="78">
        <f xml:space="preserve"> Time!FF$92</f>
        <v>0</v>
      </c>
      <c r="FG28" s="78">
        <f xml:space="preserve"> Time!FG$92</f>
        <v>0</v>
      </c>
      <c r="FH28" s="78">
        <f xml:space="preserve"> Time!FH$92</f>
        <v>0</v>
      </c>
      <c r="FI28" s="78">
        <f xml:space="preserve"> Time!FI$92</f>
        <v>0</v>
      </c>
      <c r="FJ28" s="78">
        <f xml:space="preserve"> Time!FJ$92</f>
        <v>0</v>
      </c>
      <c r="FK28" s="78">
        <f xml:space="preserve"> Time!FK$92</f>
        <v>0</v>
      </c>
      <c r="FL28" s="78">
        <f xml:space="preserve"> Time!FL$92</f>
        <v>0</v>
      </c>
      <c r="FM28" s="78">
        <f xml:space="preserve"> Time!FM$92</f>
        <v>0</v>
      </c>
      <c r="FN28" s="78">
        <f xml:space="preserve"> Time!FN$92</f>
        <v>0</v>
      </c>
      <c r="FO28" s="78">
        <f xml:space="preserve"> Time!FO$92</f>
        <v>0</v>
      </c>
      <c r="FP28" s="78">
        <f xml:space="preserve"> Time!FP$92</f>
        <v>0</v>
      </c>
      <c r="FQ28" s="78">
        <f xml:space="preserve"> Time!FQ$92</f>
        <v>0</v>
      </c>
      <c r="FR28" s="78">
        <f xml:space="preserve"> Time!FR$92</f>
        <v>0</v>
      </c>
      <c r="FS28" s="78">
        <f xml:space="preserve"> Time!FS$92</f>
        <v>0</v>
      </c>
      <c r="FT28" s="78">
        <f xml:space="preserve"> Time!FT$92</f>
        <v>0</v>
      </c>
      <c r="FU28" s="78">
        <f xml:space="preserve"> Time!FU$92</f>
        <v>0</v>
      </c>
      <c r="FV28" s="78">
        <f xml:space="preserve"> Time!FV$92</f>
        <v>0</v>
      </c>
      <c r="FW28" s="78">
        <f xml:space="preserve"> Time!FW$92</f>
        <v>0</v>
      </c>
      <c r="FX28" s="78">
        <f xml:space="preserve"> Time!FX$92</f>
        <v>0</v>
      </c>
      <c r="FY28" s="78">
        <f xml:space="preserve"> Time!FY$92</f>
        <v>0</v>
      </c>
      <c r="FZ28" s="78">
        <f xml:space="preserve"> Time!FZ$92</f>
        <v>0</v>
      </c>
      <c r="GA28" s="78">
        <f xml:space="preserve"> Time!GA$92</f>
        <v>0</v>
      </c>
      <c r="GB28" s="78">
        <f xml:space="preserve"> Time!GB$92</f>
        <v>0</v>
      </c>
      <c r="GC28" s="78">
        <f xml:space="preserve"> Time!GC$92</f>
        <v>0</v>
      </c>
      <c r="GD28" s="78">
        <f xml:space="preserve"> Time!GD$92</f>
        <v>0</v>
      </c>
      <c r="GE28" s="78">
        <f xml:space="preserve"> Time!GE$92</f>
        <v>0</v>
      </c>
      <c r="GF28" s="78">
        <f xml:space="preserve"> Time!GF$92</f>
        <v>0</v>
      </c>
      <c r="GG28" s="78">
        <f xml:space="preserve"> Time!GG$92</f>
        <v>0</v>
      </c>
      <c r="GH28" s="78">
        <f xml:space="preserve"> Time!GH$92</f>
        <v>0</v>
      </c>
      <c r="GI28" s="78">
        <f xml:space="preserve"> Time!GI$92</f>
        <v>0</v>
      </c>
      <c r="GJ28" s="78">
        <f xml:space="preserve"> Time!GJ$92</f>
        <v>0</v>
      </c>
    </row>
    <row r="29" spans="1:192" x14ac:dyDescent="0.25">
      <c r="A29" s="446"/>
      <c r="B29" s="446"/>
      <c r="C29" s="599"/>
      <c r="D29" s="197"/>
      <c r="E29" s="197" t="s">
        <v>478</v>
      </c>
      <c r="F29" s="197"/>
      <c r="G29" s="197" t="str">
        <f xml:space="preserve"> SMU</f>
        <v>$ 000s</v>
      </c>
      <c r="H29" s="197">
        <f xml:space="preserve"> SUM(J29:GJ29)</f>
        <v>11766.314320962698</v>
      </c>
      <c r="I29" s="197"/>
      <c r="J29" s="197">
        <f xml:space="preserve"> K27 * K28</f>
        <v>0</v>
      </c>
      <c r="K29" s="197">
        <f t="shared" ref="K29" si="192" xml:space="preserve"> L27 * L28</f>
        <v>0</v>
      </c>
      <c r="L29" s="197">
        <f t="shared" ref="L29" si="193" xml:space="preserve"> M27 * M28</f>
        <v>0</v>
      </c>
      <c r="M29" s="197">
        <f t="shared" ref="M29" si="194" xml:space="preserve"> N27 * N28</f>
        <v>0</v>
      </c>
      <c r="N29" s="197">
        <f t="shared" ref="N29" si="195" xml:space="preserve"> O27 * O28</f>
        <v>0</v>
      </c>
      <c r="O29" s="197">
        <f t="shared" ref="O29" si="196" xml:space="preserve"> P27 * P28</f>
        <v>0</v>
      </c>
      <c r="P29" s="197">
        <f xml:space="preserve"> Q27 * Q28</f>
        <v>11766.314320962698</v>
      </c>
      <c r="Q29" s="197">
        <f t="shared" ref="Q29" si="197" xml:space="preserve"> R27 * R28</f>
        <v>0</v>
      </c>
      <c r="R29" s="197">
        <f t="shared" ref="R29" si="198" xml:space="preserve"> S27 * S28</f>
        <v>0</v>
      </c>
      <c r="S29" s="197">
        <f t="shared" ref="S29" si="199" xml:space="preserve"> T27 * T28</f>
        <v>0</v>
      </c>
      <c r="T29" s="197">
        <f t="shared" ref="T29" si="200" xml:space="preserve"> U27 * U28</f>
        <v>0</v>
      </c>
      <c r="U29" s="197">
        <f t="shared" ref="U29" si="201" xml:space="preserve"> V27 * V28</f>
        <v>0</v>
      </c>
      <c r="V29" s="197">
        <f t="shared" ref="V29" si="202" xml:space="preserve"> W27 * W28</f>
        <v>0</v>
      </c>
      <c r="W29" s="197">
        <f t="shared" ref="W29" si="203" xml:space="preserve"> X27 * X28</f>
        <v>0</v>
      </c>
      <c r="X29" s="197">
        <f t="shared" ref="X29" si="204" xml:space="preserve"> Y27 * Y28</f>
        <v>0</v>
      </c>
      <c r="Y29" s="197">
        <f t="shared" ref="Y29" si="205" xml:space="preserve"> Z27 * Z28</f>
        <v>0</v>
      </c>
      <c r="Z29" s="197">
        <f t="shared" ref="Z29" si="206" xml:space="preserve"> AA27 * AA28</f>
        <v>0</v>
      </c>
      <c r="AA29" s="197">
        <f t="shared" ref="AA29" si="207" xml:space="preserve"> AB27 * AB28</f>
        <v>0</v>
      </c>
      <c r="AB29" s="197">
        <f t="shared" ref="AB29" si="208" xml:space="preserve"> AC27 * AC28</f>
        <v>0</v>
      </c>
      <c r="AC29" s="197">
        <f t="shared" ref="AC29" si="209" xml:space="preserve"> AD27 * AD28</f>
        <v>0</v>
      </c>
      <c r="AD29" s="197">
        <f t="shared" ref="AD29" si="210" xml:space="preserve"> AE27 * AE28</f>
        <v>0</v>
      </c>
      <c r="AE29" s="197">
        <f t="shared" ref="AE29" si="211" xml:space="preserve"> AF27 * AF28</f>
        <v>0</v>
      </c>
      <c r="AF29" s="197">
        <f t="shared" ref="AF29" si="212" xml:space="preserve"> AG27 * AG28</f>
        <v>0</v>
      </c>
      <c r="AG29" s="197">
        <f t="shared" ref="AG29" si="213" xml:space="preserve"> AH27 * AH28</f>
        <v>0</v>
      </c>
      <c r="AH29" s="197">
        <f t="shared" ref="AH29" si="214" xml:space="preserve"> AI27 * AI28</f>
        <v>0</v>
      </c>
      <c r="AI29" s="197">
        <f t="shared" ref="AI29" si="215" xml:space="preserve"> AJ27 * AJ28</f>
        <v>0</v>
      </c>
      <c r="AJ29" s="197">
        <f t="shared" ref="AJ29" si="216" xml:space="preserve"> AK27 * AK28</f>
        <v>0</v>
      </c>
      <c r="AK29" s="197">
        <f t="shared" ref="AK29" si="217" xml:space="preserve"> AL27 * AL28</f>
        <v>0</v>
      </c>
      <c r="AL29" s="197">
        <f t="shared" ref="AL29" si="218" xml:space="preserve"> AM27 * AM28</f>
        <v>0</v>
      </c>
      <c r="AM29" s="197">
        <f t="shared" ref="AM29" si="219" xml:space="preserve"> AN27 * AN28</f>
        <v>0</v>
      </c>
      <c r="AN29" s="197">
        <f t="shared" ref="AN29" si="220" xml:space="preserve"> AO27 * AO28</f>
        <v>0</v>
      </c>
      <c r="AO29" s="197">
        <f t="shared" ref="AO29" si="221" xml:space="preserve"> AP27 * AP28</f>
        <v>0</v>
      </c>
      <c r="AP29" s="197">
        <f t="shared" ref="AP29" si="222" xml:space="preserve"> AQ27 * AQ28</f>
        <v>0</v>
      </c>
      <c r="AQ29" s="197">
        <f t="shared" ref="AQ29" si="223" xml:space="preserve"> AR27 * AR28</f>
        <v>0</v>
      </c>
      <c r="AR29" s="197">
        <f t="shared" ref="AR29" si="224" xml:space="preserve"> AS27 * AS28</f>
        <v>0</v>
      </c>
      <c r="AS29" s="197">
        <f t="shared" ref="AS29" si="225" xml:space="preserve"> AT27 * AT28</f>
        <v>0</v>
      </c>
      <c r="AT29" s="197">
        <f t="shared" ref="AT29" si="226" xml:space="preserve"> AU27 * AU28</f>
        <v>0</v>
      </c>
      <c r="AU29" s="197">
        <f t="shared" ref="AU29" si="227" xml:space="preserve"> AV27 * AV28</f>
        <v>0</v>
      </c>
      <c r="AV29" s="197">
        <f t="shared" ref="AV29" si="228" xml:space="preserve"> AW27 * AW28</f>
        <v>0</v>
      </c>
      <c r="AW29" s="197">
        <f t="shared" ref="AW29" si="229" xml:space="preserve"> AX27 * AX28</f>
        <v>0</v>
      </c>
      <c r="AX29" s="197">
        <f t="shared" ref="AX29" si="230" xml:space="preserve"> AY27 * AY28</f>
        <v>0</v>
      </c>
      <c r="AY29" s="197">
        <f t="shared" ref="AY29" si="231" xml:space="preserve"> AZ27 * AZ28</f>
        <v>0</v>
      </c>
      <c r="AZ29" s="197">
        <f t="shared" ref="AZ29" si="232" xml:space="preserve"> BA27 * BA28</f>
        <v>0</v>
      </c>
      <c r="BA29" s="197">
        <f t="shared" ref="BA29" si="233" xml:space="preserve"> BB27 * BB28</f>
        <v>0</v>
      </c>
      <c r="BB29" s="197">
        <f t="shared" ref="BB29" si="234" xml:space="preserve"> BC27 * BC28</f>
        <v>0</v>
      </c>
      <c r="BC29" s="197">
        <f t="shared" ref="BC29" si="235" xml:space="preserve"> BD27 * BD28</f>
        <v>0</v>
      </c>
      <c r="BD29" s="197">
        <f t="shared" ref="BD29" si="236" xml:space="preserve"> BE27 * BE28</f>
        <v>0</v>
      </c>
      <c r="BE29" s="197">
        <f t="shared" ref="BE29" si="237" xml:space="preserve"> BF27 * BF28</f>
        <v>0</v>
      </c>
      <c r="BF29" s="197">
        <f t="shared" ref="BF29" si="238" xml:space="preserve"> BG27 * BG28</f>
        <v>0</v>
      </c>
      <c r="BG29" s="197">
        <f t="shared" ref="BG29" si="239" xml:space="preserve"> BH27 * BH28</f>
        <v>0</v>
      </c>
      <c r="BH29" s="197">
        <f t="shared" ref="BH29" si="240" xml:space="preserve"> BI27 * BI28</f>
        <v>0</v>
      </c>
      <c r="BI29" s="197">
        <f t="shared" ref="BI29" si="241" xml:space="preserve"> BJ27 * BJ28</f>
        <v>0</v>
      </c>
      <c r="BJ29" s="197">
        <f t="shared" ref="BJ29" si="242" xml:space="preserve"> BK27 * BK28</f>
        <v>0</v>
      </c>
      <c r="BK29" s="197">
        <f t="shared" ref="BK29" si="243" xml:space="preserve"> BL27 * BL28</f>
        <v>0</v>
      </c>
      <c r="BL29" s="197">
        <f t="shared" ref="BL29" si="244" xml:space="preserve"> BM27 * BM28</f>
        <v>0</v>
      </c>
      <c r="BM29" s="197">
        <f t="shared" ref="BM29" si="245" xml:space="preserve"> BN27 * BN28</f>
        <v>0</v>
      </c>
      <c r="BN29" s="197">
        <f t="shared" ref="BN29" si="246" xml:space="preserve"> BO27 * BO28</f>
        <v>0</v>
      </c>
      <c r="BO29" s="197">
        <f t="shared" ref="BO29" si="247" xml:space="preserve"> BP27 * BP28</f>
        <v>0</v>
      </c>
      <c r="BP29" s="197">
        <f t="shared" ref="BP29" si="248" xml:space="preserve"> BQ27 * BQ28</f>
        <v>0</v>
      </c>
      <c r="BQ29" s="197">
        <f t="shared" ref="BQ29" si="249" xml:space="preserve"> BR27 * BR28</f>
        <v>0</v>
      </c>
      <c r="BR29" s="197">
        <f t="shared" ref="BR29" si="250" xml:space="preserve"> BS27 * BS28</f>
        <v>0</v>
      </c>
      <c r="BS29" s="197">
        <f t="shared" ref="BS29" si="251" xml:space="preserve"> BT27 * BT28</f>
        <v>0</v>
      </c>
      <c r="BT29" s="197">
        <f t="shared" ref="BT29" si="252" xml:space="preserve"> BU27 * BU28</f>
        <v>0</v>
      </c>
      <c r="BU29" s="197">
        <f t="shared" ref="BU29" si="253" xml:space="preserve"> BV27 * BV28</f>
        <v>0</v>
      </c>
      <c r="BV29" s="197">
        <f t="shared" ref="BV29" si="254" xml:space="preserve"> BW27 * BW28</f>
        <v>0</v>
      </c>
      <c r="BW29" s="197">
        <f t="shared" ref="BW29" si="255" xml:space="preserve"> BX27 * BX28</f>
        <v>0</v>
      </c>
      <c r="BX29" s="197">
        <f t="shared" ref="BX29" si="256" xml:space="preserve"> BY27 * BY28</f>
        <v>0</v>
      </c>
      <c r="BY29" s="197">
        <f t="shared" ref="BY29" si="257" xml:space="preserve"> BZ27 * BZ28</f>
        <v>0</v>
      </c>
      <c r="BZ29" s="197">
        <f t="shared" ref="BZ29" si="258" xml:space="preserve"> CA27 * CA28</f>
        <v>0</v>
      </c>
      <c r="CA29" s="197">
        <f t="shared" ref="CA29" si="259" xml:space="preserve"> CB27 * CB28</f>
        <v>0</v>
      </c>
      <c r="CB29" s="197">
        <f t="shared" ref="CB29" si="260" xml:space="preserve"> CC27 * CC28</f>
        <v>0</v>
      </c>
      <c r="CC29" s="197">
        <f t="shared" ref="CC29" si="261" xml:space="preserve"> CD27 * CD28</f>
        <v>0</v>
      </c>
      <c r="CD29" s="197">
        <f t="shared" ref="CD29" si="262" xml:space="preserve"> CE27 * CE28</f>
        <v>0</v>
      </c>
      <c r="CE29" s="197">
        <f t="shared" ref="CE29" si="263" xml:space="preserve"> CF27 * CF28</f>
        <v>0</v>
      </c>
      <c r="CF29" s="197">
        <f t="shared" ref="CF29" si="264" xml:space="preserve"> CG27 * CG28</f>
        <v>0</v>
      </c>
      <c r="CG29" s="197">
        <f t="shared" ref="CG29" si="265" xml:space="preserve"> CH27 * CH28</f>
        <v>0</v>
      </c>
      <c r="CH29" s="197">
        <f t="shared" ref="CH29" si="266" xml:space="preserve"> CI27 * CI28</f>
        <v>0</v>
      </c>
      <c r="CI29" s="197">
        <f t="shared" ref="CI29" si="267" xml:space="preserve"> CJ27 * CJ28</f>
        <v>0</v>
      </c>
      <c r="CJ29" s="197">
        <f t="shared" ref="CJ29" si="268" xml:space="preserve"> CK27 * CK28</f>
        <v>0</v>
      </c>
      <c r="CK29" s="197">
        <f t="shared" ref="CK29" si="269" xml:space="preserve"> CL27 * CL28</f>
        <v>0</v>
      </c>
      <c r="CL29" s="197">
        <f t="shared" ref="CL29" si="270" xml:space="preserve"> CM27 * CM28</f>
        <v>0</v>
      </c>
      <c r="CM29" s="197">
        <f t="shared" ref="CM29" si="271" xml:space="preserve"> CN27 * CN28</f>
        <v>0</v>
      </c>
      <c r="CN29" s="197">
        <f t="shared" ref="CN29" si="272" xml:space="preserve"> CO27 * CO28</f>
        <v>0</v>
      </c>
      <c r="CO29" s="197">
        <f t="shared" ref="CO29" si="273" xml:space="preserve"> CP27 * CP28</f>
        <v>0</v>
      </c>
      <c r="CP29" s="197">
        <f t="shared" ref="CP29" si="274" xml:space="preserve"> CQ27 * CQ28</f>
        <v>0</v>
      </c>
      <c r="CQ29" s="197">
        <f t="shared" ref="CQ29" si="275" xml:space="preserve"> CR27 * CR28</f>
        <v>0</v>
      </c>
      <c r="CR29" s="197">
        <f t="shared" ref="CR29" si="276" xml:space="preserve"> CS27 * CS28</f>
        <v>0</v>
      </c>
      <c r="CS29" s="197">
        <f t="shared" ref="CS29" si="277" xml:space="preserve"> CT27 * CT28</f>
        <v>0</v>
      </c>
      <c r="CT29" s="197">
        <f t="shared" ref="CT29" si="278" xml:space="preserve"> CU27 * CU28</f>
        <v>0</v>
      </c>
      <c r="CU29" s="197">
        <f t="shared" ref="CU29" si="279" xml:space="preserve"> CV27 * CV28</f>
        <v>0</v>
      </c>
      <c r="CV29" s="197">
        <f t="shared" ref="CV29" si="280" xml:space="preserve"> CW27 * CW28</f>
        <v>0</v>
      </c>
      <c r="CW29" s="197">
        <f t="shared" ref="CW29" si="281" xml:space="preserve"> CX27 * CX28</f>
        <v>0</v>
      </c>
      <c r="CX29" s="197">
        <f t="shared" ref="CX29" si="282" xml:space="preserve"> CY27 * CY28</f>
        <v>0</v>
      </c>
      <c r="CY29" s="197">
        <f t="shared" ref="CY29" si="283" xml:space="preserve"> CZ27 * CZ28</f>
        <v>0</v>
      </c>
      <c r="CZ29" s="197">
        <f t="shared" ref="CZ29" si="284" xml:space="preserve"> DA27 * DA28</f>
        <v>0</v>
      </c>
      <c r="DA29" s="197">
        <f t="shared" ref="DA29" si="285" xml:space="preserve"> DB27 * DB28</f>
        <v>0</v>
      </c>
      <c r="DB29" s="197">
        <f t="shared" ref="DB29" si="286" xml:space="preserve"> DC27 * DC28</f>
        <v>0</v>
      </c>
      <c r="DC29" s="197">
        <f t="shared" ref="DC29" si="287" xml:space="preserve"> DD27 * DD28</f>
        <v>0</v>
      </c>
      <c r="DD29" s="197">
        <f t="shared" ref="DD29" si="288" xml:space="preserve"> DE27 * DE28</f>
        <v>0</v>
      </c>
      <c r="DE29" s="197">
        <f t="shared" ref="DE29" si="289" xml:space="preserve"> DF27 * DF28</f>
        <v>0</v>
      </c>
      <c r="DF29" s="197">
        <f t="shared" ref="DF29" si="290" xml:space="preserve"> DG27 * DG28</f>
        <v>0</v>
      </c>
      <c r="DG29" s="197">
        <f t="shared" ref="DG29" si="291" xml:space="preserve"> DH27 * DH28</f>
        <v>0</v>
      </c>
      <c r="DH29" s="197">
        <f t="shared" ref="DH29" si="292" xml:space="preserve"> DI27 * DI28</f>
        <v>0</v>
      </c>
      <c r="DI29" s="197">
        <f t="shared" ref="DI29" si="293" xml:space="preserve"> DJ27 * DJ28</f>
        <v>0</v>
      </c>
      <c r="DJ29" s="197">
        <f t="shared" ref="DJ29" si="294" xml:space="preserve"> DK27 * DK28</f>
        <v>0</v>
      </c>
      <c r="DK29" s="197">
        <f t="shared" ref="DK29" si="295" xml:space="preserve"> DL27 * DL28</f>
        <v>0</v>
      </c>
      <c r="DL29" s="197">
        <f t="shared" ref="DL29" si="296" xml:space="preserve"> DM27 * DM28</f>
        <v>0</v>
      </c>
      <c r="DM29" s="197">
        <f t="shared" ref="DM29" si="297" xml:space="preserve"> DN27 * DN28</f>
        <v>0</v>
      </c>
      <c r="DN29" s="197">
        <f t="shared" ref="DN29" si="298" xml:space="preserve"> DO27 * DO28</f>
        <v>0</v>
      </c>
      <c r="DO29" s="197">
        <f t="shared" ref="DO29" si="299" xml:space="preserve"> DP27 * DP28</f>
        <v>0</v>
      </c>
      <c r="DP29" s="197">
        <f t="shared" ref="DP29" si="300" xml:space="preserve"> DQ27 * DQ28</f>
        <v>0</v>
      </c>
      <c r="DQ29" s="197">
        <f t="shared" ref="DQ29" si="301" xml:space="preserve"> DR27 * DR28</f>
        <v>0</v>
      </c>
      <c r="DR29" s="197">
        <f t="shared" ref="DR29" si="302" xml:space="preserve"> DS27 * DS28</f>
        <v>0</v>
      </c>
      <c r="DS29" s="197">
        <f t="shared" ref="DS29" si="303" xml:space="preserve"> DT27 * DT28</f>
        <v>0</v>
      </c>
      <c r="DT29" s="197">
        <f t="shared" ref="DT29" si="304" xml:space="preserve"> DU27 * DU28</f>
        <v>0</v>
      </c>
      <c r="DU29" s="197">
        <f t="shared" ref="DU29" si="305" xml:space="preserve"> DV27 * DV28</f>
        <v>0</v>
      </c>
      <c r="DV29" s="197">
        <f t="shared" ref="DV29" si="306" xml:space="preserve"> DW27 * DW28</f>
        <v>0</v>
      </c>
      <c r="DW29" s="197">
        <f t="shared" ref="DW29" si="307" xml:space="preserve"> DX27 * DX28</f>
        <v>0</v>
      </c>
      <c r="DX29" s="197">
        <f t="shared" ref="DX29" si="308" xml:space="preserve"> DY27 * DY28</f>
        <v>0</v>
      </c>
      <c r="DY29" s="197">
        <f t="shared" ref="DY29" si="309" xml:space="preserve"> DZ27 * DZ28</f>
        <v>0</v>
      </c>
      <c r="DZ29" s="197">
        <f t="shared" ref="DZ29" si="310" xml:space="preserve"> EA27 * EA28</f>
        <v>0</v>
      </c>
      <c r="EA29" s="197">
        <f t="shared" ref="EA29" si="311" xml:space="preserve"> EB27 * EB28</f>
        <v>0</v>
      </c>
      <c r="EB29" s="197">
        <f t="shared" ref="EB29" si="312" xml:space="preserve"> EC27 * EC28</f>
        <v>0</v>
      </c>
      <c r="EC29" s="197">
        <f t="shared" ref="EC29" si="313" xml:space="preserve"> ED27 * ED28</f>
        <v>0</v>
      </c>
      <c r="ED29" s="197">
        <f t="shared" ref="ED29" si="314" xml:space="preserve"> EE27 * EE28</f>
        <v>0</v>
      </c>
      <c r="EE29" s="197">
        <f t="shared" ref="EE29" si="315" xml:space="preserve"> EF27 * EF28</f>
        <v>0</v>
      </c>
      <c r="EF29" s="197">
        <f t="shared" ref="EF29" si="316" xml:space="preserve"> EG27 * EG28</f>
        <v>0</v>
      </c>
      <c r="EG29" s="197">
        <f t="shared" ref="EG29" si="317" xml:space="preserve"> EH27 * EH28</f>
        <v>0</v>
      </c>
      <c r="EH29" s="197">
        <f t="shared" ref="EH29" si="318" xml:space="preserve"> EI27 * EI28</f>
        <v>0</v>
      </c>
      <c r="EI29" s="197">
        <f t="shared" ref="EI29" si="319" xml:space="preserve"> EJ27 * EJ28</f>
        <v>0</v>
      </c>
      <c r="EJ29" s="197">
        <f t="shared" ref="EJ29" si="320" xml:space="preserve"> EK27 * EK28</f>
        <v>0</v>
      </c>
      <c r="EK29" s="197">
        <f t="shared" ref="EK29" si="321" xml:space="preserve"> EL27 * EL28</f>
        <v>0</v>
      </c>
      <c r="EL29" s="197">
        <f t="shared" ref="EL29" si="322" xml:space="preserve"> EM27 * EM28</f>
        <v>0</v>
      </c>
      <c r="EM29" s="197">
        <f t="shared" ref="EM29" si="323" xml:space="preserve"> EN27 * EN28</f>
        <v>0</v>
      </c>
      <c r="EN29" s="197">
        <f t="shared" ref="EN29" si="324" xml:space="preserve"> EO27 * EO28</f>
        <v>0</v>
      </c>
      <c r="EO29" s="197">
        <f t="shared" ref="EO29" si="325" xml:space="preserve"> EP27 * EP28</f>
        <v>0</v>
      </c>
      <c r="EP29" s="197">
        <f t="shared" ref="EP29" si="326" xml:space="preserve"> EQ27 * EQ28</f>
        <v>0</v>
      </c>
      <c r="EQ29" s="197">
        <f t="shared" ref="EQ29" si="327" xml:space="preserve"> ER27 * ER28</f>
        <v>0</v>
      </c>
      <c r="ER29" s="197">
        <f t="shared" ref="ER29" si="328" xml:space="preserve"> ES27 * ES28</f>
        <v>0</v>
      </c>
      <c r="ES29" s="197">
        <f t="shared" ref="ES29" si="329" xml:space="preserve"> ET27 * ET28</f>
        <v>0</v>
      </c>
      <c r="ET29" s="197">
        <f t="shared" ref="ET29" si="330" xml:space="preserve"> EU27 * EU28</f>
        <v>0</v>
      </c>
      <c r="EU29" s="197">
        <f t="shared" ref="EU29" si="331" xml:space="preserve"> EV27 * EV28</f>
        <v>0</v>
      </c>
      <c r="EV29" s="197">
        <f t="shared" ref="EV29" si="332" xml:space="preserve"> EW27 * EW28</f>
        <v>0</v>
      </c>
      <c r="EW29" s="197">
        <f t="shared" ref="EW29" si="333" xml:space="preserve"> EX27 * EX28</f>
        <v>0</v>
      </c>
      <c r="EX29" s="197">
        <f t="shared" ref="EX29" si="334" xml:space="preserve"> EY27 * EY28</f>
        <v>0</v>
      </c>
      <c r="EY29" s="197">
        <f t="shared" ref="EY29" si="335" xml:space="preserve"> EZ27 * EZ28</f>
        <v>0</v>
      </c>
      <c r="EZ29" s="197">
        <f t="shared" ref="EZ29" si="336" xml:space="preserve"> FA27 * FA28</f>
        <v>0</v>
      </c>
      <c r="FA29" s="197">
        <f t="shared" ref="FA29" si="337" xml:space="preserve"> FB27 * FB28</f>
        <v>0</v>
      </c>
      <c r="FB29" s="197">
        <f t="shared" ref="FB29" si="338" xml:space="preserve"> FC27 * FC28</f>
        <v>0</v>
      </c>
      <c r="FC29" s="197">
        <f t="shared" ref="FC29" si="339" xml:space="preserve"> FD27 * FD28</f>
        <v>0</v>
      </c>
      <c r="FD29" s="197">
        <f t="shared" ref="FD29" si="340" xml:space="preserve"> FE27 * FE28</f>
        <v>0</v>
      </c>
      <c r="FE29" s="197">
        <f t="shared" ref="FE29" si="341" xml:space="preserve"> FF27 * FF28</f>
        <v>0</v>
      </c>
      <c r="FF29" s="197">
        <f t="shared" ref="FF29" si="342" xml:space="preserve"> FG27 * FG28</f>
        <v>0</v>
      </c>
      <c r="FG29" s="197">
        <f t="shared" ref="FG29" si="343" xml:space="preserve"> FH27 * FH28</f>
        <v>0</v>
      </c>
      <c r="FH29" s="197">
        <f t="shared" ref="FH29" si="344" xml:space="preserve"> FI27 * FI28</f>
        <v>0</v>
      </c>
      <c r="FI29" s="197">
        <f t="shared" ref="FI29" si="345" xml:space="preserve"> FJ27 * FJ28</f>
        <v>0</v>
      </c>
      <c r="FJ29" s="197">
        <f t="shared" ref="FJ29" si="346" xml:space="preserve"> FK27 * FK28</f>
        <v>0</v>
      </c>
      <c r="FK29" s="197">
        <f t="shared" ref="FK29" si="347" xml:space="preserve"> FL27 * FL28</f>
        <v>0</v>
      </c>
      <c r="FL29" s="197">
        <f t="shared" ref="FL29" si="348" xml:space="preserve"> FM27 * FM28</f>
        <v>0</v>
      </c>
      <c r="FM29" s="197">
        <f t="shared" ref="FM29" si="349" xml:space="preserve"> FN27 * FN28</f>
        <v>0</v>
      </c>
      <c r="FN29" s="197">
        <f t="shared" ref="FN29" si="350" xml:space="preserve"> FO27 * FO28</f>
        <v>0</v>
      </c>
      <c r="FO29" s="197">
        <f t="shared" ref="FO29" si="351" xml:space="preserve"> FP27 * FP28</f>
        <v>0</v>
      </c>
      <c r="FP29" s="197">
        <f t="shared" ref="FP29" si="352" xml:space="preserve"> FQ27 * FQ28</f>
        <v>0</v>
      </c>
      <c r="FQ29" s="197">
        <f t="shared" ref="FQ29" si="353" xml:space="preserve"> FR27 * FR28</f>
        <v>0</v>
      </c>
      <c r="FR29" s="197">
        <f t="shared" ref="FR29" si="354" xml:space="preserve"> FS27 * FS28</f>
        <v>0</v>
      </c>
      <c r="FS29" s="197">
        <f t="shared" ref="FS29" si="355" xml:space="preserve"> FT27 * FT28</f>
        <v>0</v>
      </c>
      <c r="FT29" s="197">
        <f t="shared" ref="FT29" si="356" xml:space="preserve"> FU27 * FU28</f>
        <v>0</v>
      </c>
      <c r="FU29" s="197">
        <f t="shared" ref="FU29" si="357" xml:space="preserve"> FV27 * FV28</f>
        <v>0</v>
      </c>
      <c r="FV29" s="197">
        <f t="shared" ref="FV29" si="358" xml:space="preserve"> FW27 * FW28</f>
        <v>0</v>
      </c>
      <c r="FW29" s="197">
        <f t="shared" ref="FW29" si="359" xml:space="preserve"> FX27 * FX28</f>
        <v>0</v>
      </c>
      <c r="FX29" s="197">
        <f t="shared" ref="FX29" si="360" xml:space="preserve"> FY27 * FY28</f>
        <v>0</v>
      </c>
      <c r="FY29" s="197">
        <f t="shared" ref="FY29" si="361" xml:space="preserve"> FZ27 * FZ28</f>
        <v>0</v>
      </c>
      <c r="FZ29" s="197">
        <f t="shared" ref="FZ29" si="362" xml:space="preserve"> GA27 * GA28</f>
        <v>0</v>
      </c>
      <c r="GA29" s="197">
        <f t="shared" ref="GA29" si="363" xml:space="preserve"> GB27 * GB28</f>
        <v>0</v>
      </c>
      <c r="GB29" s="197">
        <f t="shared" ref="GB29" si="364" xml:space="preserve"> GC27 * GC28</f>
        <v>0</v>
      </c>
      <c r="GC29" s="197">
        <f t="shared" ref="GC29" si="365" xml:space="preserve"> GD27 * GD28</f>
        <v>0</v>
      </c>
      <c r="GD29" s="197">
        <f t="shared" ref="GD29" si="366" xml:space="preserve"> GE27 * GE28</f>
        <v>0</v>
      </c>
      <c r="GE29" s="197">
        <f t="shared" ref="GE29" si="367" xml:space="preserve"> GF27 * GF28</f>
        <v>0</v>
      </c>
      <c r="GF29" s="197">
        <f t="shared" ref="GF29" si="368" xml:space="preserve"> GG27 * GG28</f>
        <v>0</v>
      </c>
      <c r="GG29" s="197">
        <f t="shared" ref="GG29" si="369" xml:space="preserve"> GH27 * GH28</f>
        <v>0</v>
      </c>
      <c r="GH29" s="197">
        <f t="shared" ref="GH29" si="370" xml:space="preserve"> GI27 * GI28</f>
        <v>0</v>
      </c>
      <c r="GI29" s="197">
        <f t="shared" ref="GI29" si="371" xml:space="preserve"> GJ27 * GJ28</f>
        <v>0</v>
      </c>
      <c r="GJ29" s="197">
        <f t="shared" ref="GJ29" si="372" xml:space="preserve"> GK27 * GK28</f>
        <v>0</v>
      </c>
    </row>
    <row r="30" spans="1:192" x14ac:dyDescent="0.25">
      <c r="A30" s="446"/>
      <c r="B30" s="446"/>
      <c r="C30" s="599"/>
      <c r="D30" s="600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7"/>
      <c r="BT30" s="197"/>
      <c r="BU30" s="197"/>
      <c r="BV30" s="197"/>
      <c r="BW30" s="197"/>
      <c r="BX30" s="197"/>
      <c r="BY30" s="197"/>
      <c r="BZ30" s="197"/>
      <c r="CA30" s="197"/>
      <c r="CB30" s="197"/>
      <c r="CC30" s="197"/>
      <c r="CD30" s="197"/>
      <c r="CE30" s="197"/>
      <c r="CF30" s="197"/>
      <c r="CG30" s="197"/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197"/>
      <c r="DI30" s="197"/>
      <c r="DJ30" s="197"/>
      <c r="DK30" s="197"/>
      <c r="DL30" s="197"/>
      <c r="DM30" s="197"/>
      <c r="DN30" s="197"/>
      <c r="DO30" s="197"/>
      <c r="DP30" s="197"/>
      <c r="DQ30" s="197"/>
      <c r="DR30" s="197"/>
      <c r="DS30" s="197"/>
      <c r="DT30" s="197"/>
      <c r="DU30" s="197"/>
      <c r="DV30" s="197"/>
      <c r="DW30" s="197"/>
      <c r="DX30" s="197"/>
      <c r="DY30" s="197"/>
      <c r="DZ30" s="197"/>
      <c r="EA30" s="197"/>
      <c r="EB30" s="197"/>
      <c r="EC30" s="197"/>
      <c r="ED30" s="197"/>
      <c r="EE30" s="197"/>
      <c r="EF30" s="197"/>
      <c r="EG30" s="197"/>
      <c r="EH30" s="197"/>
      <c r="EI30" s="197"/>
      <c r="EJ30" s="197"/>
      <c r="EK30" s="197"/>
      <c r="EL30" s="197"/>
      <c r="EM30" s="197"/>
      <c r="EN30" s="197"/>
      <c r="EO30" s="197"/>
      <c r="EP30" s="197"/>
      <c r="EQ30" s="197"/>
      <c r="ER30" s="197"/>
      <c r="ES30" s="197"/>
      <c r="ET30" s="197"/>
      <c r="EU30" s="197"/>
      <c r="EV30" s="197"/>
      <c r="EW30" s="197"/>
      <c r="EX30" s="197"/>
      <c r="EY30" s="197"/>
      <c r="EZ30" s="197"/>
      <c r="FA30" s="197"/>
      <c r="FB30" s="197"/>
      <c r="FC30" s="197"/>
      <c r="FD30" s="197"/>
      <c r="FE30" s="197"/>
      <c r="FF30" s="197"/>
      <c r="FG30" s="197"/>
      <c r="FH30" s="197"/>
      <c r="FI30" s="197"/>
      <c r="FJ30" s="197"/>
      <c r="FK30" s="197"/>
      <c r="FL30" s="197"/>
      <c r="FM30" s="197"/>
      <c r="FN30" s="197"/>
      <c r="FO30" s="197"/>
      <c r="FP30" s="197"/>
      <c r="FQ30" s="197"/>
      <c r="FR30" s="197"/>
      <c r="FS30" s="197"/>
      <c r="FT30" s="197"/>
      <c r="FU30" s="197"/>
      <c r="FV30" s="197"/>
      <c r="FW30" s="197"/>
      <c r="FX30" s="197"/>
      <c r="FY30" s="197"/>
      <c r="FZ30" s="197"/>
      <c r="GA30" s="197"/>
      <c r="GB30" s="197"/>
      <c r="GC30" s="197"/>
      <c r="GD30" s="197"/>
      <c r="GE30" s="197"/>
      <c r="GF30" s="197"/>
      <c r="GG30" s="197"/>
      <c r="GH30" s="197"/>
      <c r="GI30" s="197"/>
      <c r="GJ30" s="197"/>
    </row>
    <row r="31" spans="1:192" x14ac:dyDescent="0.25">
      <c r="A31" s="80"/>
      <c r="B31" s="80"/>
      <c r="C31" s="596"/>
      <c r="D31" s="61"/>
      <c r="E31" s="126" t="str">
        <f xml:space="preserve"> InpC!E$165</f>
        <v>Cash pre-funding of DSRA</v>
      </c>
      <c r="F31" s="126">
        <f xml:space="preserve"> InpC!F$165</f>
        <v>1</v>
      </c>
      <c r="G31" s="126" t="str">
        <f xml:space="preserve"> InpC!G$165</f>
        <v>1 = yes, 0 = no</v>
      </c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6"/>
      <c r="BL31" s="126"/>
      <c r="BM31" s="126"/>
      <c r="BN31" s="126"/>
      <c r="BO31" s="126"/>
      <c r="BP31" s="126"/>
      <c r="BQ31" s="126"/>
      <c r="BR31" s="126"/>
      <c r="BS31" s="126"/>
      <c r="BT31" s="126"/>
      <c r="BU31" s="126"/>
      <c r="BV31" s="126"/>
      <c r="BW31" s="126"/>
      <c r="BX31" s="126"/>
      <c r="BY31" s="126"/>
      <c r="BZ31" s="126"/>
      <c r="CA31" s="126"/>
      <c r="CB31" s="126"/>
      <c r="CC31" s="126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26"/>
      <c r="CQ31" s="126"/>
      <c r="CR31" s="126"/>
      <c r="CS31" s="126"/>
      <c r="CT31" s="126"/>
      <c r="CU31" s="126"/>
      <c r="CV31" s="126"/>
      <c r="CW31" s="126"/>
      <c r="CX31" s="126"/>
      <c r="CY31" s="126"/>
      <c r="CZ31" s="126"/>
      <c r="DA31" s="126"/>
      <c r="DB31" s="126"/>
      <c r="DC31" s="126"/>
      <c r="DD31" s="126"/>
      <c r="DE31" s="126"/>
      <c r="DF31" s="126"/>
      <c r="DG31" s="126"/>
      <c r="DH31" s="126"/>
      <c r="DI31" s="126"/>
      <c r="DJ31" s="126"/>
      <c r="DK31" s="126"/>
      <c r="DL31" s="126"/>
      <c r="DM31" s="126"/>
      <c r="DN31" s="126"/>
      <c r="DO31" s="126"/>
      <c r="DP31" s="126"/>
      <c r="DQ31" s="126"/>
      <c r="DR31" s="126"/>
      <c r="DS31" s="126"/>
      <c r="DT31" s="126"/>
      <c r="DU31" s="126"/>
      <c r="DV31" s="126"/>
      <c r="DW31" s="126"/>
      <c r="DX31" s="126"/>
      <c r="DY31" s="126"/>
      <c r="DZ31" s="126"/>
      <c r="EA31" s="126"/>
      <c r="EB31" s="126"/>
      <c r="EC31" s="126"/>
      <c r="ED31" s="126"/>
      <c r="EE31" s="126"/>
      <c r="EF31" s="126"/>
      <c r="EG31" s="126"/>
      <c r="EH31" s="126"/>
      <c r="EI31" s="126"/>
      <c r="EJ31" s="126"/>
      <c r="EK31" s="126"/>
      <c r="EL31" s="126"/>
      <c r="EM31" s="126"/>
      <c r="EN31" s="126"/>
      <c r="EO31" s="126"/>
      <c r="EP31" s="126"/>
      <c r="EQ31" s="126"/>
      <c r="ER31" s="126"/>
      <c r="ES31" s="126"/>
      <c r="ET31" s="126"/>
      <c r="EU31" s="126"/>
      <c r="EV31" s="126"/>
      <c r="EW31" s="126"/>
      <c r="EX31" s="126"/>
      <c r="EY31" s="126"/>
      <c r="EZ31" s="126"/>
      <c r="FA31" s="126"/>
      <c r="FB31" s="126"/>
      <c r="FC31" s="126"/>
      <c r="FD31" s="126"/>
      <c r="FE31" s="126"/>
      <c r="FF31" s="126"/>
      <c r="FG31" s="126"/>
      <c r="FH31" s="126"/>
      <c r="FI31" s="126"/>
      <c r="FJ31" s="126"/>
      <c r="FK31" s="126"/>
      <c r="FL31" s="126"/>
      <c r="FM31" s="126"/>
      <c r="FN31" s="126"/>
      <c r="FO31" s="126"/>
      <c r="FP31" s="126"/>
      <c r="FQ31" s="126"/>
      <c r="FR31" s="126"/>
      <c r="FS31" s="126"/>
      <c r="FT31" s="126"/>
      <c r="FU31" s="126"/>
      <c r="FV31" s="126"/>
      <c r="FW31" s="126"/>
      <c r="FX31" s="126"/>
      <c r="FY31" s="126"/>
      <c r="FZ31" s="126"/>
      <c r="GA31" s="126"/>
      <c r="GB31" s="126"/>
      <c r="GC31" s="126"/>
      <c r="GD31" s="126"/>
      <c r="GE31" s="126"/>
      <c r="GF31" s="126"/>
      <c r="GG31" s="126"/>
      <c r="GH31" s="126"/>
      <c r="GI31" s="126"/>
      <c r="GJ31" s="126"/>
    </row>
    <row r="32" spans="1:192" x14ac:dyDescent="0.25">
      <c r="A32" s="80"/>
      <c r="B32" s="80"/>
      <c r="C32" s="596"/>
      <c r="D32" s="596"/>
      <c r="E32" s="32" t="str">
        <f t="shared" ref="E32:BP32" si="373" xml:space="preserve"> E$29</f>
        <v>Target DSRA balance at end construction - periodic</v>
      </c>
      <c r="F32" s="32">
        <f t="shared" si="373"/>
        <v>0</v>
      </c>
      <c r="G32" s="32" t="str">
        <f t="shared" si="373"/>
        <v>$ 000s</v>
      </c>
      <c r="H32" s="32">
        <f t="shared" si="373"/>
        <v>11766.314320962698</v>
      </c>
      <c r="I32" s="32">
        <f t="shared" si="373"/>
        <v>0</v>
      </c>
      <c r="J32" s="32">
        <f xml:space="preserve"> J$29</f>
        <v>0</v>
      </c>
      <c r="K32" s="32">
        <f t="shared" si="373"/>
        <v>0</v>
      </c>
      <c r="L32" s="32">
        <f t="shared" si="373"/>
        <v>0</v>
      </c>
      <c r="M32" s="32">
        <f t="shared" si="373"/>
        <v>0</v>
      </c>
      <c r="N32" s="32">
        <f t="shared" si="373"/>
        <v>0</v>
      </c>
      <c r="O32" s="32">
        <f t="shared" si="373"/>
        <v>0</v>
      </c>
      <c r="P32" s="32">
        <f xml:space="preserve"> P$29</f>
        <v>11766.314320962698</v>
      </c>
      <c r="Q32" s="32">
        <f t="shared" si="373"/>
        <v>0</v>
      </c>
      <c r="R32" s="32">
        <f t="shared" si="373"/>
        <v>0</v>
      </c>
      <c r="S32" s="32">
        <f t="shared" si="373"/>
        <v>0</v>
      </c>
      <c r="T32" s="32">
        <f t="shared" si="373"/>
        <v>0</v>
      </c>
      <c r="U32" s="32">
        <f t="shared" si="373"/>
        <v>0</v>
      </c>
      <c r="V32" s="32">
        <f t="shared" si="373"/>
        <v>0</v>
      </c>
      <c r="W32" s="32">
        <f t="shared" si="373"/>
        <v>0</v>
      </c>
      <c r="X32" s="32">
        <f t="shared" si="373"/>
        <v>0</v>
      </c>
      <c r="Y32" s="32">
        <f t="shared" si="373"/>
        <v>0</v>
      </c>
      <c r="Z32" s="32">
        <f t="shared" si="373"/>
        <v>0</v>
      </c>
      <c r="AA32" s="32">
        <f t="shared" si="373"/>
        <v>0</v>
      </c>
      <c r="AB32" s="32">
        <f t="shared" si="373"/>
        <v>0</v>
      </c>
      <c r="AC32" s="32">
        <f t="shared" si="373"/>
        <v>0</v>
      </c>
      <c r="AD32" s="32">
        <f t="shared" si="373"/>
        <v>0</v>
      </c>
      <c r="AE32" s="32">
        <f t="shared" si="373"/>
        <v>0</v>
      </c>
      <c r="AF32" s="32">
        <f t="shared" si="373"/>
        <v>0</v>
      </c>
      <c r="AG32" s="32">
        <f t="shared" si="373"/>
        <v>0</v>
      </c>
      <c r="AH32" s="32">
        <f t="shared" si="373"/>
        <v>0</v>
      </c>
      <c r="AI32" s="32">
        <f t="shared" si="373"/>
        <v>0</v>
      </c>
      <c r="AJ32" s="32">
        <f t="shared" si="373"/>
        <v>0</v>
      </c>
      <c r="AK32" s="32">
        <f t="shared" si="373"/>
        <v>0</v>
      </c>
      <c r="AL32" s="32">
        <f t="shared" si="373"/>
        <v>0</v>
      </c>
      <c r="AM32" s="32">
        <f t="shared" si="373"/>
        <v>0</v>
      </c>
      <c r="AN32" s="32">
        <f t="shared" si="373"/>
        <v>0</v>
      </c>
      <c r="AO32" s="32">
        <f t="shared" si="373"/>
        <v>0</v>
      </c>
      <c r="AP32" s="32">
        <f t="shared" si="373"/>
        <v>0</v>
      </c>
      <c r="AQ32" s="32">
        <f t="shared" si="373"/>
        <v>0</v>
      </c>
      <c r="AR32" s="32">
        <f t="shared" si="373"/>
        <v>0</v>
      </c>
      <c r="AS32" s="32">
        <f t="shared" si="373"/>
        <v>0</v>
      </c>
      <c r="AT32" s="32">
        <f t="shared" si="373"/>
        <v>0</v>
      </c>
      <c r="AU32" s="32">
        <f t="shared" si="373"/>
        <v>0</v>
      </c>
      <c r="AV32" s="32">
        <f t="shared" si="373"/>
        <v>0</v>
      </c>
      <c r="AW32" s="32">
        <f t="shared" si="373"/>
        <v>0</v>
      </c>
      <c r="AX32" s="32">
        <f t="shared" si="373"/>
        <v>0</v>
      </c>
      <c r="AY32" s="32">
        <f t="shared" si="373"/>
        <v>0</v>
      </c>
      <c r="AZ32" s="32">
        <f t="shared" si="373"/>
        <v>0</v>
      </c>
      <c r="BA32" s="32">
        <f t="shared" si="373"/>
        <v>0</v>
      </c>
      <c r="BB32" s="32">
        <f t="shared" si="373"/>
        <v>0</v>
      </c>
      <c r="BC32" s="32">
        <f t="shared" si="373"/>
        <v>0</v>
      </c>
      <c r="BD32" s="32">
        <f t="shared" si="373"/>
        <v>0</v>
      </c>
      <c r="BE32" s="32">
        <f t="shared" si="373"/>
        <v>0</v>
      </c>
      <c r="BF32" s="32">
        <f t="shared" si="373"/>
        <v>0</v>
      </c>
      <c r="BG32" s="32">
        <f t="shared" si="373"/>
        <v>0</v>
      </c>
      <c r="BH32" s="32">
        <f t="shared" si="373"/>
        <v>0</v>
      </c>
      <c r="BI32" s="32">
        <f t="shared" si="373"/>
        <v>0</v>
      </c>
      <c r="BJ32" s="32">
        <f t="shared" si="373"/>
        <v>0</v>
      </c>
      <c r="BK32" s="32">
        <f t="shared" si="373"/>
        <v>0</v>
      </c>
      <c r="BL32" s="32">
        <f t="shared" si="373"/>
        <v>0</v>
      </c>
      <c r="BM32" s="32">
        <f t="shared" si="373"/>
        <v>0</v>
      </c>
      <c r="BN32" s="32">
        <f t="shared" si="373"/>
        <v>0</v>
      </c>
      <c r="BO32" s="32">
        <f t="shared" si="373"/>
        <v>0</v>
      </c>
      <c r="BP32" s="32">
        <f t="shared" si="373"/>
        <v>0</v>
      </c>
      <c r="BQ32" s="32">
        <f t="shared" ref="BQ32:EB32" si="374" xml:space="preserve"> BQ$29</f>
        <v>0</v>
      </c>
      <c r="BR32" s="32">
        <f t="shared" si="374"/>
        <v>0</v>
      </c>
      <c r="BS32" s="32">
        <f t="shared" si="374"/>
        <v>0</v>
      </c>
      <c r="BT32" s="32">
        <f t="shared" si="374"/>
        <v>0</v>
      </c>
      <c r="BU32" s="32">
        <f t="shared" si="374"/>
        <v>0</v>
      </c>
      <c r="BV32" s="32">
        <f t="shared" si="374"/>
        <v>0</v>
      </c>
      <c r="BW32" s="32">
        <f t="shared" si="374"/>
        <v>0</v>
      </c>
      <c r="BX32" s="32">
        <f t="shared" si="374"/>
        <v>0</v>
      </c>
      <c r="BY32" s="32">
        <f t="shared" si="374"/>
        <v>0</v>
      </c>
      <c r="BZ32" s="32">
        <f t="shared" si="374"/>
        <v>0</v>
      </c>
      <c r="CA32" s="32">
        <f t="shared" si="374"/>
        <v>0</v>
      </c>
      <c r="CB32" s="32">
        <f t="shared" si="374"/>
        <v>0</v>
      </c>
      <c r="CC32" s="32">
        <f t="shared" si="374"/>
        <v>0</v>
      </c>
      <c r="CD32" s="32">
        <f t="shared" si="374"/>
        <v>0</v>
      </c>
      <c r="CE32" s="32">
        <f t="shared" si="374"/>
        <v>0</v>
      </c>
      <c r="CF32" s="32">
        <f t="shared" si="374"/>
        <v>0</v>
      </c>
      <c r="CG32" s="32">
        <f t="shared" si="374"/>
        <v>0</v>
      </c>
      <c r="CH32" s="32">
        <f t="shared" si="374"/>
        <v>0</v>
      </c>
      <c r="CI32" s="32">
        <f t="shared" si="374"/>
        <v>0</v>
      </c>
      <c r="CJ32" s="32">
        <f t="shared" si="374"/>
        <v>0</v>
      </c>
      <c r="CK32" s="32">
        <f t="shared" si="374"/>
        <v>0</v>
      </c>
      <c r="CL32" s="32">
        <f t="shared" si="374"/>
        <v>0</v>
      </c>
      <c r="CM32" s="32">
        <f t="shared" si="374"/>
        <v>0</v>
      </c>
      <c r="CN32" s="32">
        <f t="shared" si="374"/>
        <v>0</v>
      </c>
      <c r="CO32" s="32">
        <f t="shared" si="374"/>
        <v>0</v>
      </c>
      <c r="CP32" s="32">
        <f t="shared" si="374"/>
        <v>0</v>
      </c>
      <c r="CQ32" s="32">
        <f t="shared" si="374"/>
        <v>0</v>
      </c>
      <c r="CR32" s="32">
        <f t="shared" si="374"/>
        <v>0</v>
      </c>
      <c r="CS32" s="32">
        <f t="shared" si="374"/>
        <v>0</v>
      </c>
      <c r="CT32" s="32">
        <f t="shared" si="374"/>
        <v>0</v>
      </c>
      <c r="CU32" s="32">
        <f t="shared" si="374"/>
        <v>0</v>
      </c>
      <c r="CV32" s="32">
        <f t="shared" si="374"/>
        <v>0</v>
      </c>
      <c r="CW32" s="32">
        <f t="shared" si="374"/>
        <v>0</v>
      </c>
      <c r="CX32" s="32">
        <f t="shared" si="374"/>
        <v>0</v>
      </c>
      <c r="CY32" s="32">
        <f t="shared" si="374"/>
        <v>0</v>
      </c>
      <c r="CZ32" s="32">
        <f t="shared" si="374"/>
        <v>0</v>
      </c>
      <c r="DA32" s="32">
        <f t="shared" si="374"/>
        <v>0</v>
      </c>
      <c r="DB32" s="32">
        <f t="shared" si="374"/>
        <v>0</v>
      </c>
      <c r="DC32" s="32">
        <f t="shared" si="374"/>
        <v>0</v>
      </c>
      <c r="DD32" s="32">
        <f t="shared" si="374"/>
        <v>0</v>
      </c>
      <c r="DE32" s="32">
        <f t="shared" si="374"/>
        <v>0</v>
      </c>
      <c r="DF32" s="32">
        <f t="shared" si="374"/>
        <v>0</v>
      </c>
      <c r="DG32" s="32">
        <f t="shared" si="374"/>
        <v>0</v>
      </c>
      <c r="DH32" s="32">
        <f t="shared" si="374"/>
        <v>0</v>
      </c>
      <c r="DI32" s="32">
        <f t="shared" si="374"/>
        <v>0</v>
      </c>
      <c r="DJ32" s="32">
        <f t="shared" si="374"/>
        <v>0</v>
      </c>
      <c r="DK32" s="32">
        <f t="shared" si="374"/>
        <v>0</v>
      </c>
      <c r="DL32" s="32">
        <f t="shared" si="374"/>
        <v>0</v>
      </c>
      <c r="DM32" s="32">
        <f t="shared" si="374"/>
        <v>0</v>
      </c>
      <c r="DN32" s="32">
        <f t="shared" si="374"/>
        <v>0</v>
      </c>
      <c r="DO32" s="32">
        <f t="shared" si="374"/>
        <v>0</v>
      </c>
      <c r="DP32" s="32">
        <f t="shared" si="374"/>
        <v>0</v>
      </c>
      <c r="DQ32" s="32">
        <f t="shared" si="374"/>
        <v>0</v>
      </c>
      <c r="DR32" s="32">
        <f t="shared" si="374"/>
        <v>0</v>
      </c>
      <c r="DS32" s="32">
        <f t="shared" si="374"/>
        <v>0</v>
      </c>
      <c r="DT32" s="32">
        <f t="shared" si="374"/>
        <v>0</v>
      </c>
      <c r="DU32" s="32">
        <f t="shared" si="374"/>
        <v>0</v>
      </c>
      <c r="DV32" s="32">
        <f t="shared" si="374"/>
        <v>0</v>
      </c>
      <c r="DW32" s="32">
        <f t="shared" si="374"/>
        <v>0</v>
      </c>
      <c r="DX32" s="32">
        <f t="shared" si="374"/>
        <v>0</v>
      </c>
      <c r="DY32" s="32">
        <f t="shared" si="374"/>
        <v>0</v>
      </c>
      <c r="DZ32" s="32">
        <f t="shared" si="374"/>
        <v>0</v>
      </c>
      <c r="EA32" s="32">
        <f t="shared" si="374"/>
        <v>0</v>
      </c>
      <c r="EB32" s="32">
        <f t="shared" si="374"/>
        <v>0</v>
      </c>
      <c r="EC32" s="32">
        <f t="shared" ref="EC32:GJ32" si="375" xml:space="preserve"> EC$29</f>
        <v>0</v>
      </c>
      <c r="ED32" s="32">
        <f t="shared" si="375"/>
        <v>0</v>
      </c>
      <c r="EE32" s="32">
        <f t="shared" si="375"/>
        <v>0</v>
      </c>
      <c r="EF32" s="32">
        <f t="shared" si="375"/>
        <v>0</v>
      </c>
      <c r="EG32" s="32">
        <f t="shared" si="375"/>
        <v>0</v>
      </c>
      <c r="EH32" s="32">
        <f t="shared" si="375"/>
        <v>0</v>
      </c>
      <c r="EI32" s="32">
        <f t="shared" si="375"/>
        <v>0</v>
      </c>
      <c r="EJ32" s="32">
        <f t="shared" si="375"/>
        <v>0</v>
      </c>
      <c r="EK32" s="32">
        <f t="shared" si="375"/>
        <v>0</v>
      </c>
      <c r="EL32" s="32">
        <f t="shared" si="375"/>
        <v>0</v>
      </c>
      <c r="EM32" s="32">
        <f t="shared" si="375"/>
        <v>0</v>
      </c>
      <c r="EN32" s="32">
        <f t="shared" si="375"/>
        <v>0</v>
      </c>
      <c r="EO32" s="32">
        <f t="shared" si="375"/>
        <v>0</v>
      </c>
      <c r="EP32" s="32">
        <f t="shared" si="375"/>
        <v>0</v>
      </c>
      <c r="EQ32" s="32">
        <f t="shared" si="375"/>
        <v>0</v>
      </c>
      <c r="ER32" s="32">
        <f t="shared" si="375"/>
        <v>0</v>
      </c>
      <c r="ES32" s="32">
        <f t="shared" si="375"/>
        <v>0</v>
      </c>
      <c r="ET32" s="32">
        <f t="shared" si="375"/>
        <v>0</v>
      </c>
      <c r="EU32" s="32">
        <f t="shared" si="375"/>
        <v>0</v>
      </c>
      <c r="EV32" s="32">
        <f t="shared" si="375"/>
        <v>0</v>
      </c>
      <c r="EW32" s="32">
        <f t="shared" si="375"/>
        <v>0</v>
      </c>
      <c r="EX32" s="32">
        <f t="shared" si="375"/>
        <v>0</v>
      </c>
      <c r="EY32" s="32">
        <f t="shared" si="375"/>
        <v>0</v>
      </c>
      <c r="EZ32" s="32">
        <f t="shared" si="375"/>
        <v>0</v>
      </c>
      <c r="FA32" s="32">
        <f t="shared" si="375"/>
        <v>0</v>
      </c>
      <c r="FB32" s="32">
        <f t="shared" si="375"/>
        <v>0</v>
      </c>
      <c r="FC32" s="32">
        <f t="shared" si="375"/>
        <v>0</v>
      </c>
      <c r="FD32" s="32">
        <f t="shared" si="375"/>
        <v>0</v>
      </c>
      <c r="FE32" s="32">
        <f t="shared" si="375"/>
        <v>0</v>
      </c>
      <c r="FF32" s="32">
        <f t="shared" si="375"/>
        <v>0</v>
      </c>
      <c r="FG32" s="32">
        <f t="shared" si="375"/>
        <v>0</v>
      </c>
      <c r="FH32" s="32">
        <f t="shared" si="375"/>
        <v>0</v>
      </c>
      <c r="FI32" s="32">
        <f t="shared" si="375"/>
        <v>0</v>
      </c>
      <c r="FJ32" s="32">
        <f t="shared" si="375"/>
        <v>0</v>
      </c>
      <c r="FK32" s="32">
        <f t="shared" si="375"/>
        <v>0</v>
      </c>
      <c r="FL32" s="32">
        <f t="shared" si="375"/>
        <v>0</v>
      </c>
      <c r="FM32" s="32">
        <f t="shared" si="375"/>
        <v>0</v>
      </c>
      <c r="FN32" s="32">
        <f t="shared" si="375"/>
        <v>0</v>
      </c>
      <c r="FO32" s="32">
        <f t="shared" si="375"/>
        <v>0</v>
      </c>
      <c r="FP32" s="32">
        <f t="shared" si="375"/>
        <v>0</v>
      </c>
      <c r="FQ32" s="32">
        <f t="shared" si="375"/>
        <v>0</v>
      </c>
      <c r="FR32" s="32">
        <f t="shared" si="375"/>
        <v>0</v>
      </c>
      <c r="FS32" s="32">
        <f t="shared" si="375"/>
        <v>0</v>
      </c>
      <c r="FT32" s="32">
        <f t="shared" si="375"/>
        <v>0</v>
      </c>
      <c r="FU32" s="32">
        <f t="shared" si="375"/>
        <v>0</v>
      </c>
      <c r="FV32" s="32">
        <f t="shared" si="375"/>
        <v>0</v>
      </c>
      <c r="FW32" s="32">
        <f t="shared" si="375"/>
        <v>0</v>
      </c>
      <c r="FX32" s="32">
        <f t="shared" si="375"/>
        <v>0</v>
      </c>
      <c r="FY32" s="32">
        <f t="shared" si="375"/>
        <v>0</v>
      </c>
      <c r="FZ32" s="32">
        <f t="shared" si="375"/>
        <v>0</v>
      </c>
      <c r="GA32" s="32">
        <f t="shared" si="375"/>
        <v>0</v>
      </c>
      <c r="GB32" s="32">
        <f t="shared" si="375"/>
        <v>0</v>
      </c>
      <c r="GC32" s="32">
        <f t="shared" si="375"/>
        <v>0</v>
      </c>
      <c r="GD32" s="32">
        <f t="shared" si="375"/>
        <v>0</v>
      </c>
      <c r="GE32" s="32">
        <f t="shared" si="375"/>
        <v>0</v>
      </c>
      <c r="GF32" s="32">
        <f t="shared" si="375"/>
        <v>0</v>
      </c>
      <c r="GG32" s="32">
        <f t="shared" si="375"/>
        <v>0</v>
      </c>
      <c r="GH32" s="32">
        <f t="shared" si="375"/>
        <v>0</v>
      </c>
      <c r="GI32" s="32">
        <f t="shared" si="375"/>
        <v>0</v>
      </c>
      <c r="GJ32" s="32">
        <f t="shared" si="375"/>
        <v>0</v>
      </c>
    </row>
    <row r="33" spans="1:192" s="194" customFormat="1" x14ac:dyDescent="0.25">
      <c r="A33" s="410"/>
      <c r="B33" s="410"/>
      <c r="C33" s="601"/>
      <c r="D33" s="602"/>
      <c r="E33" s="194" t="s">
        <v>491</v>
      </c>
      <c r="F33" s="237">
        <f xml:space="preserve"> SUM(J32:GJ32) * F31</f>
        <v>11766.314320962698</v>
      </c>
      <c r="G33" s="194" t="str">
        <f xml:space="preserve"> SMU</f>
        <v>$ 000s</v>
      </c>
    </row>
    <row r="34" spans="1:192" x14ac:dyDescent="0.25">
      <c r="A34" s="80"/>
      <c r="B34" s="80"/>
      <c r="C34" s="596"/>
      <c r="D34" s="6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2"/>
      <c r="DZ34" s="32"/>
      <c r="EA34" s="32"/>
      <c r="EB34" s="32"/>
      <c r="EC34" s="32"/>
      <c r="ED34" s="32"/>
      <c r="EE34" s="32"/>
      <c r="EF34" s="32"/>
      <c r="EG34" s="32"/>
      <c r="EH34" s="32"/>
      <c r="EI34" s="32"/>
      <c r="EJ34" s="32"/>
      <c r="EK34" s="32"/>
      <c r="EL34" s="32"/>
      <c r="EM34" s="32"/>
      <c r="EN34" s="32"/>
      <c r="EO34" s="32"/>
      <c r="EP34" s="32"/>
      <c r="EQ34" s="32"/>
      <c r="ER34" s="32"/>
      <c r="ES34" s="32"/>
      <c r="ET34" s="32"/>
      <c r="EU34" s="32"/>
      <c r="EV34" s="32"/>
      <c r="EW34" s="32"/>
      <c r="EX34" s="32"/>
      <c r="EY34" s="32"/>
      <c r="EZ34" s="32"/>
      <c r="FA34" s="32"/>
      <c r="FB34" s="32"/>
      <c r="FC34" s="32"/>
      <c r="FD34" s="32"/>
      <c r="FE34" s="32"/>
      <c r="FF34" s="32"/>
      <c r="FG34" s="32"/>
      <c r="FH34" s="32"/>
      <c r="FI34" s="32"/>
      <c r="FJ34" s="32"/>
      <c r="FK34" s="32"/>
      <c r="FL34" s="32"/>
      <c r="FM34" s="32"/>
      <c r="FN34" s="32"/>
      <c r="FO34" s="32"/>
      <c r="FP34" s="32"/>
      <c r="FQ34" s="32"/>
      <c r="FR34" s="32"/>
      <c r="FS34" s="32"/>
      <c r="FT34" s="32"/>
      <c r="FU34" s="32"/>
      <c r="FV34" s="32"/>
      <c r="FW34" s="32"/>
      <c r="FX34" s="32"/>
      <c r="FY34" s="32"/>
      <c r="FZ34" s="32"/>
      <c r="GA34" s="32"/>
      <c r="GB34" s="32"/>
      <c r="GC34" s="32"/>
      <c r="GD34" s="32"/>
      <c r="GE34" s="32"/>
      <c r="GF34" s="32"/>
      <c r="GG34" s="32"/>
      <c r="GH34" s="32"/>
      <c r="GI34" s="32"/>
      <c r="GJ34" s="32"/>
    </row>
    <row r="35" spans="1:192" x14ac:dyDescent="0.25">
      <c r="A35" s="80"/>
      <c r="B35" s="80"/>
      <c r="C35" s="596"/>
      <c r="D35" s="61"/>
      <c r="E35" s="32" t="str">
        <f t="shared" ref="E35:BP35" si="376" xml:space="preserve"> E$25</f>
        <v>DSRA target balance</v>
      </c>
      <c r="F35" s="32">
        <f t="shared" si="376"/>
        <v>0</v>
      </c>
      <c r="G35" s="32" t="str">
        <f t="shared" si="376"/>
        <v>$ 000s</v>
      </c>
      <c r="H35" s="32">
        <f t="shared" si="376"/>
        <v>0</v>
      </c>
      <c r="I35" s="32">
        <f t="shared" si="376"/>
        <v>0</v>
      </c>
      <c r="J35" s="32">
        <f t="shared" si="376"/>
        <v>0</v>
      </c>
      <c r="K35" s="32">
        <f t="shared" si="376"/>
        <v>0</v>
      </c>
      <c r="L35" s="32">
        <f t="shared" si="376"/>
        <v>0</v>
      </c>
      <c r="M35" s="32">
        <f t="shared" si="376"/>
        <v>0</v>
      </c>
      <c r="N35" s="32">
        <f t="shared" si="376"/>
        <v>0</v>
      </c>
      <c r="O35" s="32">
        <f t="shared" si="376"/>
        <v>0</v>
      </c>
      <c r="P35" s="32">
        <f t="shared" si="376"/>
        <v>0</v>
      </c>
      <c r="Q35" s="32">
        <f t="shared" si="376"/>
        <v>11766.314320962698</v>
      </c>
      <c r="R35" s="32">
        <f t="shared" si="376"/>
        <v>11293.097514989502</v>
      </c>
      <c r="S35" s="32">
        <f t="shared" si="376"/>
        <v>11242.749605773406</v>
      </c>
      <c r="T35" s="32">
        <f t="shared" si="376"/>
        <v>11192.28477259731</v>
      </c>
      <c r="U35" s="32">
        <f t="shared" si="376"/>
        <v>11141.257330105707</v>
      </c>
      <c r="V35" s="32">
        <f t="shared" si="376"/>
        <v>11097.648721651451</v>
      </c>
      <c r="W35" s="32">
        <f t="shared" si="376"/>
        <v>11038.386600676713</v>
      </c>
      <c r="X35" s="32">
        <f t="shared" si="376"/>
        <v>10978.919246499119</v>
      </c>
      <c r="Y35" s="32">
        <f t="shared" si="376"/>
        <v>10933.926491547685</v>
      </c>
      <c r="Z35" s="32">
        <f t="shared" si="376"/>
        <v>10881.337397138228</v>
      </c>
      <c r="AA35" s="32">
        <f t="shared" si="376"/>
        <v>10828.182666963619</v>
      </c>
      <c r="AB35" s="32">
        <f t="shared" si="376"/>
        <v>10774.889835028436</v>
      </c>
      <c r="AC35" s="32">
        <f t="shared" si="376"/>
        <v>10720.996828804669</v>
      </c>
      <c r="AD35" s="32">
        <f t="shared" si="376"/>
        <v>10674.209494743114</v>
      </c>
      <c r="AE35" s="32">
        <f t="shared" si="376"/>
        <v>10612.313480452394</v>
      </c>
      <c r="AF35" s="32">
        <f t="shared" si="376"/>
        <v>10550.18381644295</v>
      </c>
      <c r="AG35" s="32">
        <f t="shared" si="376"/>
        <v>10501.904307171913</v>
      </c>
      <c r="AH35" s="32">
        <f t="shared" si="376"/>
        <v>10446.304004398842</v>
      </c>
      <c r="AI35" s="32">
        <f t="shared" si="376"/>
        <v>10390.100198373586</v>
      </c>
      <c r="AJ35" s="32">
        <f t="shared" si="376"/>
        <v>10333.735457613271</v>
      </c>
      <c r="AK35" s="32">
        <f t="shared" si="376"/>
        <v>10276.729808414359</v>
      </c>
      <c r="AL35" s="32">
        <f t="shared" si="376"/>
        <v>10226.498200827702</v>
      </c>
      <c r="AM35" s="32">
        <f t="shared" si="376"/>
        <v>10161.733073318472</v>
      </c>
      <c r="AN35" s="32">
        <f t="shared" si="376"/>
        <v>10096.703626906579</v>
      </c>
      <c r="AO35" s="32">
        <f t="shared" si="376"/>
        <v>10044.862486021462</v>
      </c>
      <c r="AP35" s="32">
        <f t="shared" si="376"/>
        <v>9985.9911802824136</v>
      </c>
      <c r="AQ35" s="32">
        <f t="shared" si="376"/>
        <v>9926.4756564148993</v>
      </c>
      <c r="AR35" s="32">
        <f t="shared" si="376"/>
        <v>9866.7750193898828</v>
      </c>
      <c r="AS35" s="32">
        <f t="shared" si="376"/>
        <v>9806.3893113767226</v>
      </c>
      <c r="AT35" s="32">
        <f t="shared" si="376"/>
        <v>9752.4259663806079</v>
      </c>
      <c r="AU35" s="32">
        <f t="shared" si="376"/>
        <v>9684.5372087935793</v>
      </c>
      <c r="AV35" s="32">
        <f t="shared" si="376"/>
        <v>9616.3510257632915</v>
      </c>
      <c r="AW35" s="32">
        <f t="shared" si="376"/>
        <v>4772.2117214808031</v>
      </c>
      <c r="AX35" s="32">
        <f t="shared" si="376"/>
        <v>5.5456812762915635E-12</v>
      </c>
      <c r="AY35" s="32">
        <f t="shared" si="376"/>
        <v>0</v>
      </c>
      <c r="AZ35" s="32">
        <f t="shared" si="376"/>
        <v>0</v>
      </c>
      <c r="BA35" s="32">
        <f t="shared" si="376"/>
        <v>0</v>
      </c>
      <c r="BB35" s="32">
        <f t="shared" si="376"/>
        <v>0</v>
      </c>
      <c r="BC35" s="32">
        <f t="shared" si="376"/>
        <v>0</v>
      </c>
      <c r="BD35" s="32">
        <f t="shared" si="376"/>
        <v>0</v>
      </c>
      <c r="BE35" s="32">
        <f t="shared" si="376"/>
        <v>0</v>
      </c>
      <c r="BF35" s="32">
        <f t="shared" si="376"/>
        <v>0</v>
      </c>
      <c r="BG35" s="32">
        <f t="shared" si="376"/>
        <v>0</v>
      </c>
      <c r="BH35" s="32">
        <f t="shared" si="376"/>
        <v>0</v>
      </c>
      <c r="BI35" s="32">
        <f t="shared" si="376"/>
        <v>0</v>
      </c>
      <c r="BJ35" s="32">
        <f t="shared" si="376"/>
        <v>0</v>
      </c>
      <c r="BK35" s="32">
        <f t="shared" si="376"/>
        <v>0</v>
      </c>
      <c r="BL35" s="32">
        <f t="shared" si="376"/>
        <v>0</v>
      </c>
      <c r="BM35" s="32">
        <f t="shared" si="376"/>
        <v>0</v>
      </c>
      <c r="BN35" s="32">
        <f t="shared" si="376"/>
        <v>0</v>
      </c>
      <c r="BO35" s="32">
        <f t="shared" si="376"/>
        <v>0</v>
      </c>
      <c r="BP35" s="32">
        <f t="shared" si="376"/>
        <v>0</v>
      </c>
      <c r="BQ35" s="32">
        <f t="shared" ref="BQ35:EB35" si="377" xml:space="preserve"> BQ$25</f>
        <v>0</v>
      </c>
      <c r="BR35" s="32">
        <f t="shared" si="377"/>
        <v>0</v>
      </c>
      <c r="BS35" s="32">
        <f t="shared" si="377"/>
        <v>0</v>
      </c>
      <c r="BT35" s="32">
        <f t="shared" si="377"/>
        <v>0</v>
      </c>
      <c r="BU35" s="32">
        <f t="shared" si="377"/>
        <v>0</v>
      </c>
      <c r="BV35" s="32">
        <f t="shared" si="377"/>
        <v>0</v>
      </c>
      <c r="BW35" s="32">
        <f t="shared" si="377"/>
        <v>0</v>
      </c>
      <c r="BX35" s="32">
        <f t="shared" si="377"/>
        <v>0</v>
      </c>
      <c r="BY35" s="32">
        <f t="shared" si="377"/>
        <v>0</v>
      </c>
      <c r="BZ35" s="32">
        <f t="shared" si="377"/>
        <v>0</v>
      </c>
      <c r="CA35" s="32">
        <f t="shared" si="377"/>
        <v>0</v>
      </c>
      <c r="CB35" s="32">
        <f t="shared" si="377"/>
        <v>0</v>
      </c>
      <c r="CC35" s="32">
        <f t="shared" si="377"/>
        <v>0</v>
      </c>
      <c r="CD35" s="32">
        <f t="shared" si="377"/>
        <v>0</v>
      </c>
      <c r="CE35" s="32">
        <f t="shared" si="377"/>
        <v>0</v>
      </c>
      <c r="CF35" s="32">
        <f t="shared" si="377"/>
        <v>0</v>
      </c>
      <c r="CG35" s="32">
        <f t="shared" si="377"/>
        <v>0</v>
      </c>
      <c r="CH35" s="32">
        <f t="shared" si="377"/>
        <v>0</v>
      </c>
      <c r="CI35" s="32">
        <f t="shared" si="377"/>
        <v>0</v>
      </c>
      <c r="CJ35" s="32">
        <f t="shared" si="377"/>
        <v>0</v>
      </c>
      <c r="CK35" s="32">
        <f t="shared" si="377"/>
        <v>0</v>
      </c>
      <c r="CL35" s="32">
        <f t="shared" si="377"/>
        <v>0</v>
      </c>
      <c r="CM35" s="32">
        <f t="shared" si="377"/>
        <v>0</v>
      </c>
      <c r="CN35" s="32">
        <f t="shared" si="377"/>
        <v>0</v>
      </c>
      <c r="CO35" s="32">
        <f t="shared" si="377"/>
        <v>0</v>
      </c>
      <c r="CP35" s="32">
        <f t="shared" si="377"/>
        <v>0</v>
      </c>
      <c r="CQ35" s="32">
        <f t="shared" si="377"/>
        <v>0</v>
      </c>
      <c r="CR35" s="32">
        <f t="shared" si="377"/>
        <v>0</v>
      </c>
      <c r="CS35" s="32">
        <f t="shared" si="377"/>
        <v>0</v>
      </c>
      <c r="CT35" s="32">
        <f t="shared" si="377"/>
        <v>0</v>
      </c>
      <c r="CU35" s="32">
        <f t="shared" si="377"/>
        <v>0</v>
      </c>
      <c r="CV35" s="32">
        <f t="shared" si="377"/>
        <v>0</v>
      </c>
      <c r="CW35" s="32">
        <f t="shared" si="377"/>
        <v>0</v>
      </c>
      <c r="CX35" s="32">
        <f t="shared" si="377"/>
        <v>0</v>
      </c>
      <c r="CY35" s="32">
        <f t="shared" si="377"/>
        <v>0</v>
      </c>
      <c r="CZ35" s="32">
        <f t="shared" si="377"/>
        <v>0</v>
      </c>
      <c r="DA35" s="32">
        <f t="shared" si="377"/>
        <v>0</v>
      </c>
      <c r="DB35" s="32">
        <f t="shared" si="377"/>
        <v>0</v>
      </c>
      <c r="DC35" s="32">
        <f t="shared" si="377"/>
        <v>0</v>
      </c>
      <c r="DD35" s="32">
        <f t="shared" si="377"/>
        <v>0</v>
      </c>
      <c r="DE35" s="32">
        <f t="shared" si="377"/>
        <v>0</v>
      </c>
      <c r="DF35" s="32">
        <f t="shared" si="377"/>
        <v>0</v>
      </c>
      <c r="DG35" s="32">
        <f t="shared" si="377"/>
        <v>0</v>
      </c>
      <c r="DH35" s="32">
        <f t="shared" si="377"/>
        <v>0</v>
      </c>
      <c r="DI35" s="32">
        <f t="shared" si="377"/>
        <v>0</v>
      </c>
      <c r="DJ35" s="32">
        <f t="shared" si="377"/>
        <v>0</v>
      </c>
      <c r="DK35" s="32">
        <f t="shared" si="377"/>
        <v>0</v>
      </c>
      <c r="DL35" s="32">
        <f t="shared" si="377"/>
        <v>0</v>
      </c>
      <c r="DM35" s="32">
        <f t="shared" si="377"/>
        <v>0</v>
      </c>
      <c r="DN35" s="32">
        <f t="shared" si="377"/>
        <v>0</v>
      </c>
      <c r="DO35" s="32">
        <f t="shared" si="377"/>
        <v>0</v>
      </c>
      <c r="DP35" s="32">
        <f t="shared" si="377"/>
        <v>0</v>
      </c>
      <c r="DQ35" s="32">
        <f t="shared" si="377"/>
        <v>0</v>
      </c>
      <c r="DR35" s="32">
        <f t="shared" si="377"/>
        <v>0</v>
      </c>
      <c r="DS35" s="32">
        <f t="shared" si="377"/>
        <v>0</v>
      </c>
      <c r="DT35" s="32">
        <f t="shared" si="377"/>
        <v>0</v>
      </c>
      <c r="DU35" s="32">
        <f t="shared" si="377"/>
        <v>0</v>
      </c>
      <c r="DV35" s="32">
        <f t="shared" si="377"/>
        <v>0</v>
      </c>
      <c r="DW35" s="32">
        <f t="shared" si="377"/>
        <v>0</v>
      </c>
      <c r="DX35" s="32">
        <f t="shared" si="377"/>
        <v>0</v>
      </c>
      <c r="DY35" s="32">
        <f t="shared" si="377"/>
        <v>0</v>
      </c>
      <c r="DZ35" s="32">
        <f t="shared" si="377"/>
        <v>0</v>
      </c>
      <c r="EA35" s="32">
        <f t="shared" si="377"/>
        <v>0</v>
      </c>
      <c r="EB35" s="32">
        <f t="shared" si="377"/>
        <v>0</v>
      </c>
      <c r="EC35" s="32">
        <f t="shared" ref="EC35:GJ35" si="378" xml:space="preserve"> EC$25</f>
        <v>0</v>
      </c>
      <c r="ED35" s="32">
        <f t="shared" si="378"/>
        <v>0</v>
      </c>
      <c r="EE35" s="32">
        <f t="shared" si="378"/>
        <v>0</v>
      </c>
      <c r="EF35" s="32">
        <f t="shared" si="378"/>
        <v>0</v>
      </c>
      <c r="EG35" s="32">
        <f t="shared" si="378"/>
        <v>0</v>
      </c>
      <c r="EH35" s="32">
        <f t="shared" si="378"/>
        <v>0</v>
      </c>
      <c r="EI35" s="32">
        <f t="shared" si="378"/>
        <v>0</v>
      </c>
      <c r="EJ35" s="32">
        <f t="shared" si="378"/>
        <v>0</v>
      </c>
      <c r="EK35" s="32">
        <f t="shared" si="378"/>
        <v>0</v>
      </c>
      <c r="EL35" s="32">
        <f t="shared" si="378"/>
        <v>0</v>
      </c>
      <c r="EM35" s="32">
        <f t="shared" si="378"/>
        <v>0</v>
      </c>
      <c r="EN35" s="32">
        <f t="shared" si="378"/>
        <v>0</v>
      </c>
      <c r="EO35" s="32">
        <f t="shared" si="378"/>
        <v>0</v>
      </c>
      <c r="EP35" s="32">
        <f t="shared" si="378"/>
        <v>0</v>
      </c>
      <c r="EQ35" s="32">
        <f t="shared" si="378"/>
        <v>0</v>
      </c>
      <c r="ER35" s="32">
        <f t="shared" si="378"/>
        <v>0</v>
      </c>
      <c r="ES35" s="32">
        <f t="shared" si="378"/>
        <v>0</v>
      </c>
      <c r="ET35" s="32">
        <f t="shared" si="378"/>
        <v>0</v>
      </c>
      <c r="EU35" s="32">
        <f t="shared" si="378"/>
        <v>0</v>
      </c>
      <c r="EV35" s="32">
        <f t="shared" si="378"/>
        <v>0</v>
      </c>
      <c r="EW35" s="32">
        <f t="shared" si="378"/>
        <v>0</v>
      </c>
      <c r="EX35" s="32">
        <f t="shared" si="378"/>
        <v>0</v>
      </c>
      <c r="EY35" s="32">
        <f t="shared" si="378"/>
        <v>0</v>
      </c>
      <c r="EZ35" s="32">
        <f t="shared" si="378"/>
        <v>0</v>
      </c>
      <c r="FA35" s="32">
        <f t="shared" si="378"/>
        <v>0</v>
      </c>
      <c r="FB35" s="32">
        <f t="shared" si="378"/>
        <v>0</v>
      </c>
      <c r="FC35" s="32">
        <f t="shared" si="378"/>
        <v>0</v>
      </c>
      <c r="FD35" s="32">
        <f t="shared" si="378"/>
        <v>0</v>
      </c>
      <c r="FE35" s="32">
        <f t="shared" si="378"/>
        <v>0</v>
      </c>
      <c r="FF35" s="32">
        <f t="shared" si="378"/>
        <v>0</v>
      </c>
      <c r="FG35" s="32">
        <f t="shared" si="378"/>
        <v>0</v>
      </c>
      <c r="FH35" s="32">
        <f t="shared" si="378"/>
        <v>0</v>
      </c>
      <c r="FI35" s="32">
        <f t="shared" si="378"/>
        <v>0</v>
      </c>
      <c r="FJ35" s="32">
        <f t="shared" si="378"/>
        <v>0</v>
      </c>
      <c r="FK35" s="32">
        <f t="shared" si="378"/>
        <v>0</v>
      </c>
      <c r="FL35" s="32">
        <f t="shared" si="378"/>
        <v>0</v>
      </c>
      <c r="FM35" s="32">
        <f t="shared" si="378"/>
        <v>0</v>
      </c>
      <c r="FN35" s="32">
        <f t="shared" si="378"/>
        <v>0</v>
      </c>
      <c r="FO35" s="32">
        <f t="shared" si="378"/>
        <v>0</v>
      </c>
      <c r="FP35" s="32">
        <f t="shared" si="378"/>
        <v>0</v>
      </c>
      <c r="FQ35" s="32">
        <f t="shared" si="378"/>
        <v>0</v>
      </c>
      <c r="FR35" s="32">
        <f t="shared" si="378"/>
        <v>0</v>
      </c>
      <c r="FS35" s="32">
        <f t="shared" si="378"/>
        <v>0</v>
      </c>
      <c r="FT35" s="32">
        <f t="shared" si="378"/>
        <v>0</v>
      </c>
      <c r="FU35" s="32">
        <f t="shared" si="378"/>
        <v>0</v>
      </c>
      <c r="FV35" s="32">
        <f t="shared" si="378"/>
        <v>0</v>
      </c>
      <c r="FW35" s="32">
        <f t="shared" si="378"/>
        <v>0</v>
      </c>
      <c r="FX35" s="32">
        <f t="shared" si="378"/>
        <v>0</v>
      </c>
      <c r="FY35" s="32">
        <f t="shared" si="378"/>
        <v>0</v>
      </c>
      <c r="FZ35" s="32">
        <f t="shared" si="378"/>
        <v>0</v>
      </c>
      <c r="GA35" s="32">
        <f t="shared" si="378"/>
        <v>0</v>
      </c>
      <c r="GB35" s="32">
        <f t="shared" si="378"/>
        <v>0</v>
      </c>
      <c r="GC35" s="32">
        <f t="shared" si="378"/>
        <v>0</v>
      </c>
      <c r="GD35" s="32">
        <f t="shared" si="378"/>
        <v>0</v>
      </c>
      <c r="GE35" s="32">
        <f t="shared" si="378"/>
        <v>0</v>
      </c>
      <c r="GF35" s="32">
        <f t="shared" si="378"/>
        <v>0</v>
      </c>
      <c r="GG35" s="32">
        <f t="shared" si="378"/>
        <v>0</v>
      </c>
      <c r="GH35" s="32">
        <f t="shared" si="378"/>
        <v>0</v>
      </c>
      <c r="GI35" s="32">
        <f t="shared" si="378"/>
        <v>0</v>
      </c>
      <c r="GJ35" s="32">
        <f t="shared" si="378"/>
        <v>0</v>
      </c>
    </row>
    <row r="36" spans="1:192" x14ac:dyDescent="0.25">
      <c r="A36" s="80"/>
      <c r="B36" s="80"/>
      <c r="C36" s="596"/>
      <c r="D36" s="61"/>
      <c r="E36" s="32" t="str">
        <f xml:space="preserve"> E$78</f>
        <v>DSRA balance BEG</v>
      </c>
      <c r="F36" s="32">
        <f t="shared" ref="F36:BQ36" si="379" xml:space="preserve"> F$78</f>
        <v>0</v>
      </c>
      <c r="G36" s="32" t="str">
        <f t="shared" si="379"/>
        <v>$ 000s</v>
      </c>
      <c r="H36" s="32">
        <f t="shared" si="379"/>
        <v>0</v>
      </c>
      <c r="I36" s="32">
        <f t="shared" si="379"/>
        <v>0</v>
      </c>
      <c r="J36" s="32">
        <f t="shared" si="379"/>
        <v>0</v>
      </c>
      <c r="K36" s="32">
        <f t="shared" si="379"/>
        <v>0</v>
      </c>
      <c r="L36" s="32">
        <f t="shared" si="379"/>
        <v>0</v>
      </c>
      <c r="M36" s="32">
        <f t="shared" si="379"/>
        <v>0</v>
      </c>
      <c r="N36" s="32">
        <f t="shared" si="379"/>
        <v>0</v>
      </c>
      <c r="O36" s="32">
        <f t="shared" si="379"/>
        <v>0</v>
      </c>
      <c r="P36" s="32">
        <f t="shared" si="379"/>
        <v>0</v>
      </c>
      <c r="Q36" s="32">
        <f t="shared" si="379"/>
        <v>11766.314320962698</v>
      </c>
      <c r="R36" s="32">
        <f t="shared" si="379"/>
        <v>11766.314320962698</v>
      </c>
      <c r="S36" s="32">
        <f t="shared" si="379"/>
        <v>11293.097514989502</v>
      </c>
      <c r="T36" s="32">
        <f t="shared" si="379"/>
        <v>11242.749605773406</v>
      </c>
      <c r="U36" s="32">
        <f t="shared" si="379"/>
        <v>11192.28477259731</v>
      </c>
      <c r="V36" s="32">
        <f t="shared" si="379"/>
        <v>11141.257330105707</v>
      </c>
      <c r="W36" s="32">
        <f t="shared" si="379"/>
        <v>11097.648721651451</v>
      </c>
      <c r="X36" s="32">
        <f t="shared" si="379"/>
        <v>11038.386600676713</v>
      </c>
      <c r="Y36" s="32">
        <f t="shared" si="379"/>
        <v>10978.919246499119</v>
      </c>
      <c r="Z36" s="32">
        <f t="shared" si="379"/>
        <v>10933.926491547685</v>
      </c>
      <c r="AA36" s="32">
        <f t="shared" si="379"/>
        <v>10881.337397138228</v>
      </c>
      <c r="AB36" s="32">
        <f t="shared" si="379"/>
        <v>10828.182666963619</v>
      </c>
      <c r="AC36" s="32">
        <f t="shared" si="379"/>
        <v>10774.889835028436</v>
      </c>
      <c r="AD36" s="32">
        <f t="shared" si="379"/>
        <v>10720.996828804669</v>
      </c>
      <c r="AE36" s="32">
        <f t="shared" si="379"/>
        <v>10674.209494743114</v>
      </c>
      <c r="AF36" s="32">
        <f t="shared" si="379"/>
        <v>10612.313480452394</v>
      </c>
      <c r="AG36" s="32">
        <f t="shared" si="379"/>
        <v>10550.18381644295</v>
      </c>
      <c r="AH36" s="32">
        <f t="shared" si="379"/>
        <v>10501.904307171913</v>
      </c>
      <c r="AI36" s="32">
        <f t="shared" si="379"/>
        <v>10446.304004398842</v>
      </c>
      <c r="AJ36" s="32">
        <f t="shared" si="379"/>
        <v>10390.100198373586</v>
      </c>
      <c r="AK36" s="32">
        <f t="shared" si="379"/>
        <v>10333.735457613271</v>
      </c>
      <c r="AL36" s="32">
        <f t="shared" si="379"/>
        <v>10276.729808414359</v>
      </c>
      <c r="AM36" s="32">
        <f t="shared" si="379"/>
        <v>10226.498200827702</v>
      </c>
      <c r="AN36" s="32">
        <f t="shared" si="379"/>
        <v>10161.733073318472</v>
      </c>
      <c r="AO36" s="32">
        <f t="shared" si="379"/>
        <v>10096.703626906579</v>
      </c>
      <c r="AP36" s="32">
        <f t="shared" si="379"/>
        <v>10044.862486021462</v>
      </c>
      <c r="AQ36" s="32">
        <f t="shared" si="379"/>
        <v>9985.9911802824136</v>
      </c>
      <c r="AR36" s="32">
        <f t="shared" si="379"/>
        <v>9926.4756564148993</v>
      </c>
      <c r="AS36" s="32">
        <f t="shared" si="379"/>
        <v>9866.7750193898828</v>
      </c>
      <c r="AT36" s="32">
        <f t="shared" si="379"/>
        <v>9806.3893113767226</v>
      </c>
      <c r="AU36" s="32">
        <f t="shared" si="379"/>
        <v>9752.4259663806079</v>
      </c>
      <c r="AV36" s="32">
        <f t="shared" si="379"/>
        <v>9684.5372087935793</v>
      </c>
      <c r="AW36" s="32">
        <f t="shared" si="379"/>
        <v>9616.3510257632915</v>
      </c>
      <c r="AX36" s="32">
        <f t="shared" si="379"/>
        <v>4772.2117214808031</v>
      </c>
      <c r="AY36" s="32">
        <f t="shared" si="379"/>
        <v>5.4569682106375694E-12</v>
      </c>
      <c r="AZ36" s="32">
        <f t="shared" si="379"/>
        <v>0</v>
      </c>
      <c r="BA36" s="32">
        <f t="shared" si="379"/>
        <v>0</v>
      </c>
      <c r="BB36" s="32">
        <f t="shared" si="379"/>
        <v>0</v>
      </c>
      <c r="BC36" s="32">
        <f t="shared" si="379"/>
        <v>0</v>
      </c>
      <c r="BD36" s="32">
        <f t="shared" si="379"/>
        <v>0</v>
      </c>
      <c r="BE36" s="32">
        <f t="shared" si="379"/>
        <v>0</v>
      </c>
      <c r="BF36" s="32">
        <f t="shared" si="379"/>
        <v>0</v>
      </c>
      <c r="BG36" s="32">
        <f t="shared" si="379"/>
        <v>0</v>
      </c>
      <c r="BH36" s="32">
        <f t="shared" si="379"/>
        <v>0</v>
      </c>
      <c r="BI36" s="32">
        <f t="shared" si="379"/>
        <v>0</v>
      </c>
      <c r="BJ36" s="32">
        <f t="shared" si="379"/>
        <v>0</v>
      </c>
      <c r="BK36" s="32">
        <f t="shared" si="379"/>
        <v>0</v>
      </c>
      <c r="BL36" s="32">
        <f t="shared" si="379"/>
        <v>0</v>
      </c>
      <c r="BM36" s="32">
        <f t="shared" si="379"/>
        <v>0</v>
      </c>
      <c r="BN36" s="32">
        <f t="shared" si="379"/>
        <v>0</v>
      </c>
      <c r="BO36" s="32">
        <f t="shared" si="379"/>
        <v>0</v>
      </c>
      <c r="BP36" s="32">
        <f t="shared" si="379"/>
        <v>0</v>
      </c>
      <c r="BQ36" s="32">
        <f t="shared" si="379"/>
        <v>0</v>
      </c>
      <c r="BR36" s="32">
        <f t="shared" ref="BR36:EC36" si="380" xml:space="preserve"> BR$78</f>
        <v>0</v>
      </c>
      <c r="BS36" s="32">
        <f t="shared" si="380"/>
        <v>0</v>
      </c>
      <c r="BT36" s="32">
        <f t="shared" si="380"/>
        <v>0</v>
      </c>
      <c r="BU36" s="32">
        <f t="shared" si="380"/>
        <v>0</v>
      </c>
      <c r="BV36" s="32">
        <f t="shared" si="380"/>
        <v>0</v>
      </c>
      <c r="BW36" s="32">
        <f t="shared" si="380"/>
        <v>0</v>
      </c>
      <c r="BX36" s="32">
        <f t="shared" si="380"/>
        <v>0</v>
      </c>
      <c r="BY36" s="32">
        <f t="shared" si="380"/>
        <v>0</v>
      </c>
      <c r="BZ36" s="32">
        <f t="shared" si="380"/>
        <v>0</v>
      </c>
      <c r="CA36" s="32">
        <f t="shared" si="380"/>
        <v>0</v>
      </c>
      <c r="CB36" s="32">
        <f t="shared" si="380"/>
        <v>0</v>
      </c>
      <c r="CC36" s="32">
        <f t="shared" si="380"/>
        <v>0</v>
      </c>
      <c r="CD36" s="32">
        <f t="shared" si="380"/>
        <v>0</v>
      </c>
      <c r="CE36" s="32">
        <f t="shared" si="380"/>
        <v>0</v>
      </c>
      <c r="CF36" s="32">
        <f t="shared" si="380"/>
        <v>0</v>
      </c>
      <c r="CG36" s="32">
        <f t="shared" si="380"/>
        <v>0</v>
      </c>
      <c r="CH36" s="32">
        <f t="shared" si="380"/>
        <v>0</v>
      </c>
      <c r="CI36" s="32">
        <f t="shared" si="380"/>
        <v>0</v>
      </c>
      <c r="CJ36" s="32">
        <f t="shared" si="380"/>
        <v>0</v>
      </c>
      <c r="CK36" s="32">
        <f t="shared" si="380"/>
        <v>0</v>
      </c>
      <c r="CL36" s="32">
        <f t="shared" si="380"/>
        <v>0</v>
      </c>
      <c r="CM36" s="32">
        <f t="shared" si="380"/>
        <v>0</v>
      </c>
      <c r="CN36" s="32">
        <f t="shared" si="380"/>
        <v>0</v>
      </c>
      <c r="CO36" s="32">
        <f t="shared" si="380"/>
        <v>0</v>
      </c>
      <c r="CP36" s="32">
        <f t="shared" si="380"/>
        <v>0</v>
      </c>
      <c r="CQ36" s="32">
        <f t="shared" si="380"/>
        <v>0</v>
      </c>
      <c r="CR36" s="32">
        <f t="shared" si="380"/>
        <v>0</v>
      </c>
      <c r="CS36" s="32">
        <f t="shared" si="380"/>
        <v>0</v>
      </c>
      <c r="CT36" s="32">
        <f t="shared" si="380"/>
        <v>0</v>
      </c>
      <c r="CU36" s="32">
        <f t="shared" si="380"/>
        <v>0</v>
      </c>
      <c r="CV36" s="32">
        <f t="shared" si="380"/>
        <v>0</v>
      </c>
      <c r="CW36" s="32">
        <f t="shared" si="380"/>
        <v>0</v>
      </c>
      <c r="CX36" s="32">
        <f t="shared" si="380"/>
        <v>0</v>
      </c>
      <c r="CY36" s="32">
        <f t="shared" si="380"/>
        <v>0</v>
      </c>
      <c r="CZ36" s="32">
        <f t="shared" si="380"/>
        <v>0</v>
      </c>
      <c r="DA36" s="32">
        <f t="shared" si="380"/>
        <v>0</v>
      </c>
      <c r="DB36" s="32">
        <f t="shared" si="380"/>
        <v>0</v>
      </c>
      <c r="DC36" s="32">
        <f t="shared" si="380"/>
        <v>0</v>
      </c>
      <c r="DD36" s="32">
        <f t="shared" si="380"/>
        <v>0</v>
      </c>
      <c r="DE36" s="32">
        <f t="shared" si="380"/>
        <v>0</v>
      </c>
      <c r="DF36" s="32">
        <f t="shared" si="380"/>
        <v>0</v>
      </c>
      <c r="DG36" s="32">
        <f t="shared" si="380"/>
        <v>0</v>
      </c>
      <c r="DH36" s="32">
        <f t="shared" si="380"/>
        <v>0</v>
      </c>
      <c r="DI36" s="32">
        <f t="shared" si="380"/>
        <v>0</v>
      </c>
      <c r="DJ36" s="32">
        <f t="shared" si="380"/>
        <v>0</v>
      </c>
      <c r="DK36" s="32">
        <f t="shared" si="380"/>
        <v>0</v>
      </c>
      <c r="DL36" s="32">
        <f t="shared" si="380"/>
        <v>0</v>
      </c>
      <c r="DM36" s="32">
        <f t="shared" si="380"/>
        <v>0</v>
      </c>
      <c r="DN36" s="32">
        <f t="shared" si="380"/>
        <v>0</v>
      </c>
      <c r="DO36" s="32">
        <f t="shared" si="380"/>
        <v>0</v>
      </c>
      <c r="DP36" s="32">
        <f t="shared" si="380"/>
        <v>0</v>
      </c>
      <c r="DQ36" s="32">
        <f t="shared" si="380"/>
        <v>0</v>
      </c>
      <c r="DR36" s="32">
        <f t="shared" si="380"/>
        <v>0</v>
      </c>
      <c r="DS36" s="32">
        <f t="shared" si="380"/>
        <v>0</v>
      </c>
      <c r="DT36" s="32">
        <f t="shared" si="380"/>
        <v>0</v>
      </c>
      <c r="DU36" s="32">
        <f t="shared" si="380"/>
        <v>0</v>
      </c>
      <c r="DV36" s="32">
        <f t="shared" si="380"/>
        <v>0</v>
      </c>
      <c r="DW36" s="32">
        <f t="shared" si="380"/>
        <v>0</v>
      </c>
      <c r="DX36" s="32">
        <f t="shared" si="380"/>
        <v>0</v>
      </c>
      <c r="DY36" s="32">
        <f t="shared" si="380"/>
        <v>0</v>
      </c>
      <c r="DZ36" s="32">
        <f t="shared" si="380"/>
        <v>0</v>
      </c>
      <c r="EA36" s="32">
        <f t="shared" si="380"/>
        <v>0</v>
      </c>
      <c r="EB36" s="32">
        <f t="shared" si="380"/>
        <v>0</v>
      </c>
      <c r="EC36" s="32">
        <f t="shared" si="380"/>
        <v>0</v>
      </c>
      <c r="ED36" s="32">
        <f t="shared" ref="ED36:GJ36" si="381" xml:space="preserve"> ED$78</f>
        <v>0</v>
      </c>
      <c r="EE36" s="32">
        <f t="shared" si="381"/>
        <v>0</v>
      </c>
      <c r="EF36" s="32">
        <f t="shared" si="381"/>
        <v>0</v>
      </c>
      <c r="EG36" s="32">
        <f t="shared" si="381"/>
        <v>0</v>
      </c>
      <c r="EH36" s="32">
        <f t="shared" si="381"/>
        <v>0</v>
      </c>
      <c r="EI36" s="32">
        <f t="shared" si="381"/>
        <v>0</v>
      </c>
      <c r="EJ36" s="32">
        <f t="shared" si="381"/>
        <v>0</v>
      </c>
      <c r="EK36" s="32">
        <f t="shared" si="381"/>
        <v>0</v>
      </c>
      <c r="EL36" s="32">
        <f t="shared" si="381"/>
        <v>0</v>
      </c>
      <c r="EM36" s="32">
        <f t="shared" si="381"/>
        <v>0</v>
      </c>
      <c r="EN36" s="32">
        <f t="shared" si="381"/>
        <v>0</v>
      </c>
      <c r="EO36" s="32">
        <f t="shared" si="381"/>
        <v>0</v>
      </c>
      <c r="EP36" s="32">
        <f t="shared" si="381"/>
        <v>0</v>
      </c>
      <c r="EQ36" s="32">
        <f t="shared" si="381"/>
        <v>0</v>
      </c>
      <c r="ER36" s="32">
        <f t="shared" si="381"/>
        <v>0</v>
      </c>
      <c r="ES36" s="32">
        <f t="shared" si="381"/>
        <v>0</v>
      </c>
      <c r="ET36" s="32">
        <f t="shared" si="381"/>
        <v>0</v>
      </c>
      <c r="EU36" s="32">
        <f t="shared" si="381"/>
        <v>0</v>
      </c>
      <c r="EV36" s="32">
        <f t="shared" si="381"/>
        <v>0</v>
      </c>
      <c r="EW36" s="32">
        <f t="shared" si="381"/>
        <v>0</v>
      </c>
      <c r="EX36" s="32">
        <f t="shared" si="381"/>
        <v>0</v>
      </c>
      <c r="EY36" s="32">
        <f t="shared" si="381"/>
        <v>0</v>
      </c>
      <c r="EZ36" s="32">
        <f t="shared" si="381"/>
        <v>0</v>
      </c>
      <c r="FA36" s="32">
        <f t="shared" si="381"/>
        <v>0</v>
      </c>
      <c r="FB36" s="32">
        <f t="shared" si="381"/>
        <v>0</v>
      </c>
      <c r="FC36" s="32">
        <f t="shared" si="381"/>
        <v>0</v>
      </c>
      <c r="FD36" s="32">
        <f t="shared" si="381"/>
        <v>0</v>
      </c>
      <c r="FE36" s="32">
        <f t="shared" si="381"/>
        <v>0</v>
      </c>
      <c r="FF36" s="32">
        <f t="shared" si="381"/>
        <v>0</v>
      </c>
      <c r="FG36" s="32">
        <f t="shared" si="381"/>
        <v>0</v>
      </c>
      <c r="FH36" s="32">
        <f t="shared" si="381"/>
        <v>0</v>
      </c>
      <c r="FI36" s="32">
        <f t="shared" si="381"/>
        <v>0</v>
      </c>
      <c r="FJ36" s="32">
        <f t="shared" si="381"/>
        <v>0</v>
      </c>
      <c r="FK36" s="32">
        <f t="shared" si="381"/>
        <v>0</v>
      </c>
      <c r="FL36" s="32">
        <f t="shared" si="381"/>
        <v>0</v>
      </c>
      <c r="FM36" s="32">
        <f t="shared" si="381"/>
        <v>0</v>
      </c>
      <c r="FN36" s="32">
        <f t="shared" si="381"/>
        <v>0</v>
      </c>
      <c r="FO36" s="32">
        <f t="shared" si="381"/>
        <v>0</v>
      </c>
      <c r="FP36" s="32">
        <f t="shared" si="381"/>
        <v>0</v>
      </c>
      <c r="FQ36" s="32">
        <f t="shared" si="381"/>
        <v>0</v>
      </c>
      <c r="FR36" s="32">
        <f t="shared" si="381"/>
        <v>0</v>
      </c>
      <c r="FS36" s="32">
        <f t="shared" si="381"/>
        <v>0</v>
      </c>
      <c r="FT36" s="32">
        <f t="shared" si="381"/>
        <v>0</v>
      </c>
      <c r="FU36" s="32">
        <f t="shared" si="381"/>
        <v>0</v>
      </c>
      <c r="FV36" s="32">
        <f t="shared" si="381"/>
        <v>0</v>
      </c>
      <c r="FW36" s="32">
        <f t="shared" si="381"/>
        <v>0</v>
      </c>
      <c r="FX36" s="32">
        <f t="shared" si="381"/>
        <v>0</v>
      </c>
      <c r="FY36" s="32">
        <f t="shared" si="381"/>
        <v>0</v>
      </c>
      <c r="FZ36" s="32">
        <f t="shared" si="381"/>
        <v>0</v>
      </c>
      <c r="GA36" s="32">
        <f t="shared" si="381"/>
        <v>0</v>
      </c>
      <c r="GB36" s="32">
        <f t="shared" si="381"/>
        <v>0</v>
      </c>
      <c r="GC36" s="32">
        <f t="shared" si="381"/>
        <v>0</v>
      </c>
      <c r="GD36" s="32">
        <f t="shared" si="381"/>
        <v>0</v>
      </c>
      <c r="GE36" s="32">
        <f t="shared" si="381"/>
        <v>0</v>
      </c>
      <c r="GF36" s="32">
        <f t="shared" si="381"/>
        <v>0</v>
      </c>
      <c r="GG36" s="32">
        <f t="shared" si="381"/>
        <v>0</v>
      </c>
      <c r="GH36" s="32">
        <f t="shared" si="381"/>
        <v>0</v>
      </c>
      <c r="GI36" s="32">
        <f t="shared" si="381"/>
        <v>0</v>
      </c>
      <c r="GJ36" s="32">
        <f t="shared" si="381"/>
        <v>0</v>
      </c>
    </row>
    <row r="37" spans="1:192" s="526" customFormat="1" x14ac:dyDescent="0.25">
      <c r="A37" s="419"/>
      <c r="B37" s="419"/>
      <c r="C37" s="420"/>
      <c r="D37" s="610"/>
      <c r="E37" s="78" t="str">
        <f xml:space="preserve"> Time!E$83</f>
        <v>End of construction period flag</v>
      </c>
      <c r="F37" s="78">
        <f xml:space="preserve"> Time!F$83</f>
        <v>0</v>
      </c>
      <c r="G37" s="78" t="str">
        <f xml:space="preserve"> Time!G$83</f>
        <v>flag</v>
      </c>
      <c r="H37" s="78">
        <f xml:space="preserve"> Time!H$83</f>
        <v>1</v>
      </c>
      <c r="I37" s="78">
        <f xml:space="preserve"> Time!I$83</f>
        <v>0</v>
      </c>
      <c r="J37" s="78">
        <f xml:space="preserve"> Time!J$83</f>
        <v>0</v>
      </c>
      <c r="K37" s="78">
        <f xml:space="preserve"> Time!K$83</f>
        <v>0</v>
      </c>
      <c r="L37" s="78">
        <f xml:space="preserve"> Time!L$83</f>
        <v>0</v>
      </c>
      <c r="M37" s="78">
        <f xml:space="preserve"> Time!M$83</f>
        <v>0</v>
      </c>
      <c r="N37" s="78">
        <f xml:space="preserve"> Time!N$83</f>
        <v>0</v>
      </c>
      <c r="O37" s="78">
        <f xml:space="preserve"> Time!O$83</f>
        <v>0</v>
      </c>
      <c r="P37" s="78">
        <f xml:space="preserve"> Time!P$83</f>
        <v>1</v>
      </c>
      <c r="Q37" s="78">
        <f xml:space="preserve"> Time!Q$83</f>
        <v>0</v>
      </c>
      <c r="R37" s="78">
        <f xml:space="preserve"> Time!R$83</f>
        <v>0</v>
      </c>
      <c r="S37" s="78">
        <f xml:space="preserve"> Time!S$83</f>
        <v>0</v>
      </c>
      <c r="T37" s="78">
        <f xml:space="preserve"> Time!T$83</f>
        <v>0</v>
      </c>
      <c r="U37" s="78">
        <f xml:space="preserve"> Time!U$83</f>
        <v>0</v>
      </c>
      <c r="V37" s="78">
        <f xml:space="preserve"> Time!V$83</f>
        <v>0</v>
      </c>
      <c r="W37" s="78">
        <f xml:space="preserve"> Time!W$83</f>
        <v>0</v>
      </c>
      <c r="X37" s="78">
        <f xml:space="preserve"> Time!X$83</f>
        <v>0</v>
      </c>
      <c r="Y37" s="78">
        <f xml:space="preserve"> Time!Y$83</f>
        <v>0</v>
      </c>
      <c r="Z37" s="78">
        <f xml:space="preserve"> Time!Z$83</f>
        <v>0</v>
      </c>
      <c r="AA37" s="78">
        <f xml:space="preserve"> Time!AA$83</f>
        <v>0</v>
      </c>
      <c r="AB37" s="78">
        <f xml:space="preserve"> Time!AB$83</f>
        <v>0</v>
      </c>
      <c r="AC37" s="78">
        <f xml:space="preserve"> Time!AC$83</f>
        <v>0</v>
      </c>
      <c r="AD37" s="78">
        <f xml:space="preserve"> Time!AD$83</f>
        <v>0</v>
      </c>
      <c r="AE37" s="78">
        <f xml:space="preserve"> Time!AE$83</f>
        <v>0</v>
      </c>
      <c r="AF37" s="78">
        <f xml:space="preserve"> Time!AF$83</f>
        <v>0</v>
      </c>
      <c r="AG37" s="78">
        <f xml:space="preserve"> Time!AG$83</f>
        <v>0</v>
      </c>
      <c r="AH37" s="78">
        <f xml:space="preserve"> Time!AH$83</f>
        <v>0</v>
      </c>
      <c r="AI37" s="78">
        <f xml:space="preserve"> Time!AI$83</f>
        <v>0</v>
      </c>
      <c r="AJ37" s="78">
        <f xml:space="preserve"> Time!AJ$83</f>
        <v>0</v>
      </c>
      <c r="AK37" s="78">
        <f xml:space="preserve"> Time!AK$83</f>
        <v>0</v>
      </c>
      <c r="AL37" s="78">
        <f xml:space="preserve"> Time!AL$83</f>
        <v>0</v>
      </c>
      <c r="AM37" s="78">
        <f xml:space="preserve"> Time!AM$83</f>
        <v>0</v>
      </c>
      <c r="AN37" s="78">
        <f xml:space="preserve"> Time!AN$83</f>
        <v>0</v>
      </c>
      <c r="AO37" s="78">
        <f xml:space="preserve"> Time!AO$83</f>
        <v>0</v>
      </c>
      <c r="AP37" s="78">
        <f xml:space="preserve"> Time!AP$83</f>
        <v>0</v>
      </c>
      <c r="AQ37" s="78">
        <f xml:space="preserve"> Time!AQ$83</f>
        <v>0</v>
      </c>
      <c r="AR37" s="78">
        <f xml:space="preserve"> Time!AR$83</f>
        <v>0</v>
      </c>
      <c r="AS37" s="78">
        <f xml:space="preserve"> Time!AS$83</f>
        <v>0</v>
      </c>
      <c r="AT37" s="78">
        <f xml:space="preserve"> Time!AT$83</f>
        <v>0</v>
      </c>
      <c r="AU37" s="78">
        <f xml:space="preserve"> Time!AU$83</f>
        <v>0</v>
      </c>
      <c r="AV37" s="78">
        <f xml:space="preserve"> Time!AV$83</f>
        <v>0</v>
      </c>
      <c r="AW37" s="78">
        <f xml:space="preserve"> Time!AW$83</f>
        <v>0</v>
      </c>
      <c r="AX37" s="78">
        <f xml:space="preserve"> Time!AX$83</f>
        <v>0</v>
      </c>
      <c r="AY37" s="78">
        <f xml:space="preserve"> Time!AY$83</f>
        <v>0</v>
      </c>
      <c r="AZ37" s="78">
        <f xml:space="preserve"> Time!AZ$83</f>
        <v>0</v>
      </c>
      <c r="BA37" s="78">
        <f xml:space="preserve"> Time!BA$83</f>
        <v>0</v>
      </c>
      <c r="BB37" s="78">
        <f xml:space="preserve"> Time!BB$83</f>
        <v>0</v>
      </c>
      <c r="BC37" s="78">
        <f xml:space="preserve"> Time!BC$83</f>
        <v>0</v>
      </c>
      <c r="BD37" s="78">
        <f xml:space="preserve"> Time!BD$83</f>
        <v>0</v>
      </c>
      <c r="BE37" s="78">
        <f xml:space="preserve"> Time!BE$83</f>
        <v>0</v>
      </c>
      <c r="BF37" s="78">
        <f xml:space="preserve"> Time!BF$83</f>
        <v>0</v>
      </c>
      <c r="BG37" s="78">
        <f xml:space="preserve"> Time!BG$83</f>
        <v>0</v>
      </c>
      <c r="BH37" s="78">
        <f xml:space="preserve"> Time!BH$83</f>
        <v>0</v>
      </c>
      <c r="BI37" s="78">
        <f xml:space="preserve"> Time!BI$83</f>
        <v>0</v>
      </c>
      <c r="BJ37" s="78">
        <f xml:space="preserve"> Time!BJ$83</f>
        <v>0</v>
      </c>
      <c r="BK37" s="78">
        <f xml:space="preserve"> Time!BK$83</f>
        <v>0</v>
      </c>
      <c r="BL37" s="78">
        <f xml:space="preserve"> Time!BL$83</f>
        <v>0</v>
      </c>
      <c r="BM37" s="78">
        <f xml:space="preserve"> Time!BM$83</f>
        <v>0</v>
      </c>
      <c r="BN37" s="78">
        <f xml:space="preserve"> Time!BN$83</f>
        <v>0</v>
      </c>
      <c r="BO37" s="78">
        <f xml:space="preserve"> Time!BO$83</f>
        <v>0</v>
      </c>
      <c r="BP37" s="78">
        <f xml:space="preserve"> Time!BP$83</f>
        <v>0</v>
      </c>
      <c r="BQ37" s="78">
        <f xml:space="preserve"> Time!BQ$83</f>
        <v>0</v>
      </c>
      <c r="BR37" s="78">
        <f xml:space="preserve"> Time!BR$83</f>
        <v>0</v>
      </c>
      <c r="BS37" s="78">
        <f xml:space="preserve"> Time!BS$83</f>
        <v>0</v>
      </c>
      <c r="BT37" s="78">
        <f xml:space="preserve"> Time!BT$83</f>
        <v>0</v>
      </c>
      <c r="BU37" s="78">
        <f xml:space="preserve"> Time!BU$83</f>
        <v>0</v>
      </c>
      <c r="BV37" s="78">
        <f xml:space="preserve"> Time!BV$83</f>
        <v>0</v>
      </c>
      <c r="BW37" s="78">
        <f xml:space="preserve"> Time!BW$83</f>
        <v>0</v>
      </c>
      <c r="BX37" s="78">
        <f xml:space="preserve"> Time!BX$83</f>
        <v>0</v>
      </c>
      <c r="BY37" s="78">
        <f xml:space="preserve"> Time!BY$83</f>
        <v>0</v>
      </c>
      <c r="BZ37" s="78">
        <f xml:space="preserve"> Time!BZ$83</f>
        <v>0</v>
      </c>
      <c r="CA37" s="78">
        <f xml:space="preserve"> Time!CA$83</f>
        <v>0</v>
      </c>
      <c r="CB37" s="78">
        <f xml:space="preserve"> Time!CB$83</f>
        <v>0</v>
      </c>
      <c r="CC37" s="78">
        <f xml:space="preserve"> Time!CC$83</f>
        <v>0</v>
      </c>
      <c r="CD37" s="78">
        <f xml:space="preserve"> Time!CD$83</f>
        <v>0</v>
      </c>
      <c r="CE37" s="78">
        <f xml:space="preserve"> Time!CE$83</f>
        <v>0</v>
      </c>
      <c r="CF37" s="78">
        <f xml:space="preserve"> Time!CF$83</f>
        <v>0</v>
      </c>
      <c r="CG37" s="78">
        <f xml:space="preserve"> Time!CG$83</f>
        <v>0</v>
      </c>
      <c r="CH37" s="78">
        <f xml:space="preserve"> Time!CH$83</f>
        <v>0</v>
      </c>
      <c r="CI37" s="78">
        <f xml:space="preserve"> Time!CI$83</f>
        <v>0</v>
      </c>
      <c r="CJ37" s="78">
        <f xml:space="preserve"> Time!CJ$83</f>
        <v>0</v>
      </c>
      <c r="CK37" s="78">
        <f xml:space="preserve"> Time!CK$83</f>
        <v>0</v>
      </c>
      <c r="CL37" s="78">
        <f xml:space="preserve"> Time!CL$83</f>
        <v>0</v>
      </c>
      <c r="CM37" s="78">
        <f xml:space="preserve"> Time!CM$83</f>
        <v>0</v>
      </c>
      <c r="CN37" s="78">
        <f xml:space="preserve"> Time!CN$83</f>
        <v>0</v>
      </c>
      <c r="CO37" s="78">
        <f xml:space="preserve"> Time!CO$83</f>
        <v>0</v>
      </c>
      <c r="CP37" s="78">
        <f xml:space="preserve"> Time!CP$83</f>
        <v>0</v>
      </c>
      <c r="CQ37" s="78">
        <f xml:space="preserve"> Time!CQ$83</f>
        <v>0</v>
      </c>
      <c r="CR37" s="78">
        <f xml:space="preserve"> Time!CR$83</f>
        <v>0</v>
      </c>
      <c r="CS37" s="78">
        <f xml:space="preserve"> Time!CS$83</f>
        <v>0</v>
      </c>
      <c r="CT37" s="78">
        <f xml:space="preserve"> Time!CT$83</f>
        <v>0</v>
      </c>
      <c r="CU37" s="78">
        <f xml:space="preserve"> Time!CU$83</f>
        <v>0</v>
      </c>
      <c r="CV37" s="78">
        <f xml:space="preserve"> Time!CV$83</f>
        <v>0</v>
      </c>
      <c r="CW37" s="78">
        <f xml:space="preserve"> Time!CW$83</f>
        <v>0</v>
      </c>
      <c r="CX37" s="78">
        <f xml:space="preserve"> Time!CX$83</f>
        <v>0</v>
      </c>
      <c r="CY37" s="78">
        <f xml:space="preserve"> Time!CY$83</f>
        <v>0</v>
      </c>
      <c r="CZ37" s="78">
        <f xml:space="preserve"> Time!CZ$83</f>
        <v>0</v>
      </c>
      <c r="DA37" s="78">
        <f xml:space="preserve"> Time!DA$83</f>
        <v>0</v>
      </c>
      <c r="DB37" s="78">
        <f xml:space="preserve"> Time!DB$83</f>
        <v>0</v>
      </c>
      <c r="DC37" s="78">
        <f xml:space="preserve"> Time!DC$83</f>
        <v>0</v>
      </c>
      <c r="DD37" s="78">
        <f xml:space="preserve"> Time!DD$83</f>
        <v>0</v>
      </c>
      <c r="DE37" s="78">
        <f xml:space="preserve"> Time!DE$83</f>
        <v>0</v>
      </c>
      <c r="DF37" s="78">
        <f xml:space="preserve"> Time!DF$83</f>
        <v>0</v>
      </c>
      <c r="DG37" s="78">
        <f xml:space="preserve"> Time!DG$83</f>
        <v>0</v>
      </c>
      <c r="DH37" s="78">
        <f xml:space="preserve"> Time!DH$83</f>
        <v>0</v>
      </c>
      <c r="DI37" s="78">
        <f xml:space="preserve"> Time!DI$83</f>
        <v>0</v>
      </c>
      <c r="DJ37" s="78">
        <f xml:space="preserve"> Time!DJ$83</f>
        <v>0</v>
      </c>
      <c r="DK37" s="78">
        <f xml:space="preserve"> Time!DK$83</f>
        <v>0</v>
      </c>
      <c r="DL37" s="78">
        <f xml:space="preserve"> Time!DL$83</f>
        <v>0</v>
      </c>
      <c r="DM37" s="78">
        <f xml:space="preserve"> Time!DM$83</f>
        <v>0</v>
      </c>
      <c r="DN37" s="78">
        <f xml:space="preserve"> Time!DN$83</f>
        <v>0</v>
      </c>
      <c r="DO37" s="78">
        <f xml:space="preserve"> Time!DO$83</f>
        <v>0</v>
      </c>
      <c r="DP37" s="78">
        <f xml:space="preserve"> Time!DP$83</f>
        <v>0</v>
      </c>
      <c r="DQ37" s="78">
        <f xml:space="preserve"> Time!DQ$83</f>
        <v>0</v>
      </c>
      <c r="DR37" s="78">
        <f xml:space="preserve"> Time!DR$83</f>
        <v>0</v>
      </c>
      <c r="DS37" s="78">
        <f xml:space="preserve"> Time!DS$83</f>
        <v>0</v>
      </c>
      <c r="DT37" s="78">
        <f xml:space="preserve"> Time!DT$83</f>
        <v>0</v>
      </c>
      <c r="DU37" s="78">
        <f xml:space="preserve"> Time!DU$83</f>
        <v>0</v>
      </c>
      <c r="DV37" s="78">
        <f xml:space="preserve"> Time!DV$83</f>
        <v>0</v>
      </c>
      <c r="DW37" s="78">
        <f xml:space="preserve"> Time!DW$83</f>
        <v>0</v>
      </c>
      <c r="DX37" s="78">
        <f xml:space="preserve"> Time!DX$83</f>
        <v>0</v>
      </c>
      <c r="DY37" s="78">
        <f xml:space="preserve"> Time!DY$83</f>
        <v>0</v>
      </c>
      <c r="DZ37" s="78">
        <f xml:space="preserve"> Time!DZ$83</f>
        <v>0</v>
      </c>
      <c r="EA37" s="78">
        <f xml:space="preserve"> Time!EA$83</f>
        <v>0</v>
      </c>
      <c r="EB37" s="78">
        <f xml:space="preserve"> Time!EB$83</f>
        <v>0</v>
      </c>
      <c r="EC37" s="78">
        <f xml:space="preserve"> Time!EC$83</f>
        <v>0</v>
      </c>
      <c r="ED37" s="78">
        <f xml:space="preserve"> Time!ED$83</f>
        <v>0</v>
      </c>
      <c r="EE37" s="78">
        <f xml:space="preserve"> Time!EE$83</f>
        <v>0</v>
      </c>
      <c r="EF37" s="78">
        <f xml:space="preserve"> Time!EF$83</f>
        <v>0</v>
      </c>
      <c r="EG37" s="78">
        <f xml:space="preserve"> Time!EG$83</f>
        <v>0</v>
      </c>
      <c r="EH37" s="78">
        <f xml:space="preserve"> Time!EH$83</f>
        <v>0</v>
      </c>
      <c r="EI37" s="78">
        <f xml:space="preserve"> Time!EI$83</f>
        <v>0</v>
      </c>
      <c r="EJ37" s="78">
        <f xml:space="preserve"> Time!EJ$83</f>
        <v>0</v>
      </c>
      <c r="EK37" s="78">
        <f xml:space="preserve"> Time!EK$83</f>
        <v>0</v>
      </c>
      <c r="EL37" s="78">
        <f xml:space="preserve"> Time!EL$83</f>
        <v>0</v>
      </c>
      <c r="EM37" s="78">
        <f xml:space="preserve"> Time!EM$83</f>
        <v>0</v>
      </c>
      <c r="EN37" s="78">
        <f xml:space="preserve"> Time!EN$83</f>
        <v>0</v>
      </c>
      <c r="EO37" s="78">
        <f xml:space="preserve"> Time!EO$83</f>
        <v>0</v>
      </c>
      <c r="EP37" s="78">
        <f xml:space="preserve"> Time!EP$83</f>
        <v>0</v>
      </c>
      <c r="EQ37" s="78">
        <f xml:space="preserve"> Time!EQ$83</f>
        <v>0</v>
      </c>
      <c r="ER37" s="78">
        <f xml:space="preserve"> Time!ER$83</f>
        <v>0</v>
      </c>
      <c r="ES37" s="78">
        <f xml:space="preserve"> Time!ES$83</f>
        <v>0</v>
      </c>
      <c r="ET37" s="78">
        <f xml:space="preserve"> Time!ET$83</f>
        <v>0</v>
      </c>
      <c r="EU37" s="78">
        <f xml:space="preserve"> Time!EU$83</f>
        <v>0</v>
      </c>
      <c r="EV37" s="78">
        <f xml:space="preserve"> Time!EV$83</f>
        <v>0</v>
      </c>
      <c r="EW37" s="78">
        <f xml:space="preserve"> Time!EW$83</f>
        <v>0</v>
      </c>
      <c r="EX37" s="78">
        <f xml:space="preserve"> Time!EX$83</f>
        <v>0</v>
      </c>
      <c r="EY37" s="78">
        <f xml:space="preserve"> Time!EY$83</f>
        <v>0</v>
      </c>
      <c r="EZ37" s="78">
        <f xml:space="preserve"> Time!EZ$83</f>
        <v>0</v>
      </c>
      <c r="FA37" s="78">
        <f xml:space="preserve"> Time!FA$83</f>
        <v>0</v>
      </c>
      <c r="FB37" s="78">
        <f xml:space="preserve"> Time!FB$83</f>
        <v>0</v>
      </c>
      <c r="FC37" s="78">
        <f xml:space="preserve"> Time!FC$83</f>
        <v>0</v>
      </c>
      <c r="FD37" s="78">
        <f xml:space="preserve"> Time!FD$83</f>
        <v>0</v>
      </c>
      <c r="FE37" s="78">
        <f xml:space="preserve"> Time!FE$83</f>
        <v>0</v>
      </c>
      <c r="FF37" s="78">
        <f xml:space="preserve"> Time!FF$83</f>
        <v>0</v>
      </c>
      <c r="FG37" s="78">
        <f xml:space="preserve"> Time!FG$83</f>
        <v>0</v>
      </c>
      <c r="FH37" s="78">
        <f xml:space="preserve"> Time!FH$83</f>
        <v>0</v>
      </c>
      <c r="FI37" s="78">
        <f xml:space="preserve"> Time!FI$83</f>
        <v>0</v>
      </c>
      <c r="FJ37" s="78">
        <f xml:space="preserve"> Time!FJ$83</f>
        <v>0</v>
      </c>
      <c r="FK37" s="78">
        <f xml:space="preserve"> Time!FK$83</f>
        <v>0</v>
      </c>
      <c r="FL37" s="78">
        <f xml:space="preserve"> Time!FL$83</f>
        <v>0</v>
      </c>
      <c r="FM37" s="78">
        <f xml:space="preserve"> Time!FM$83</f>
        <v>0</v>
      </c>
      <c r="FN37" s="78">
        <f xml:space="preserve"> Time!FN$83</f>
        <v>0</v>
      </c>
      <c r="FO37" s="78">
        <f xml:space="preserve"> Time!FO$83</f>
        <v>0</v>
      </c>
      <c r="FP37" s="78">
        <f xml:space="preserve"> Time!FP$83</f>
        <v>0</v>
      </c>
      <c r="FQ37" s="78">
        <f xml:space="preserve"> Time!FQ$83</f>
        <v>0</v>
      </c>
      <c r="FR37" s="78">
        <f xml:space="preserve"> Time!FR$83</f>
        <v>0</v>
      </c>
      <c r="FS37" s="78">
        <f xml:space="preserve"> Time!FS$83</f>
        <v>0</v>
      </c>
      <c r="FT37" s="78">
        <f xml:space="preserve"> Time!FT$83</f>
        <v>0</v>
      </c>
      <c r="FU37" s="78">
        <f xml:space="preserve"> Time!FU$83</f>
        <v>0</v>
      </c>
      <c r="FV37" s="78">
        <f xml:space="preserve"> Time!FV$83</f>
        <v>0</v>
      </c>
      <c r="FW37" s="78">
        <f xml:space="preserve"> Time!FW$83</f>
        <v>0</v>
      </c>
      <c r="FX37" s="78">
        <f xml:space="preserve"> Time!FX$83</f>
        <v>0</v>
      </c>
      <c r="FY37" s="78">
        <f xml:space="preserve"> Time!FY$83</f>
        <v>0</v>
      </c>
      <c r="FZ37" s="78">
        <f xml:space="preserve"> Time!FZ$83</f>
        <v>0</v>
      </c>
      <c r="GA37" s="78">
        <f xml:space="preserve"> Time!GA$83</f>
        <v>0</v>
      </c>
      <c r="GB37" s="78">
        <f xml:space="preserve"> Time!GB$83</f>
        <v>0</v>
      </c>
      <c r="GC37" s="78">
        <f xml:space="preserve"> Time!GC$83</f>
        <v>0</v>
      </c>
      <c r="GD37" s="78">
        <f xml:space="preserve"> Time!GD$83</f>
        <v>0</v>
      </c>
      <c r="GE37" s="78">
        <f xml:space="preserve"> Time!GE$83</f>
        <v>0</v>
      </c>
      <c r="GF37" s="78">
        <f xml:space="preserve"> Time!GF$83</f>
        <v>0</v>
      </c>
      <c r="GG37" s="78">
        <f xml:space="preserve"> Time!GG$83</f>
        <v>0</v>
      </c>
      <c r="GH37" s="78">
        <f xml:space="preserve"> Time!GH$83</f>
        <v>0</v>
      </c>
      <c r="GI37" s="78">
        <f xml:space="preserve"> Time!GI$83</f>
        <v>0</v>
      </c>
      <c r="GJ37" s="78">
        <f xml:space="preserve"> Time!GJ$83</f>
        <v>0</v>
      </c>
    </row>
    <row r="38" spans="1:192" x14ac:dyDescent="0.25">
      <c r="A38" s="80"/>
      <c r="B38" s="80"/>
      <c r="C38" s="596"/>
      <c r="D38" s="61"/>
      <c r="E38" s="32" t="s">
        <v>480</v>
      </c>
      <c r="F38" s="32"/>
      <c r="G38" s="32" t="str">
        <f xml:space="preserve"> SMU</f>
        <v>$ 000s</v>
      </c>
      <c r="H38" s="32"/>
      <c r="I38" s="32"/>
      <c r="J38" s="32">
        <f t="shared" ref="J38" si="382" xml:space="preserve"> (J35 - J36) * (1 - J37)</f>
        <v>0</v>
      </c>
      <c r="K38" s="32">
        <f t="shared" ref="K38" si="383" xml:space="preserve"> (K35 - K36) * (1 - K37)</f>
        <v>0</v>
      </c>
      <c r="L38" s="32">
        <f t="shared" ref="L38" si="384" xml:space="preserve"> (L35 - L36) * (1 - L37)</f>
        <v>0</v>
      </c>
      <c r="M38" s="32">
        <f t="shared" ref="M38" si="385" xml:space="preserve"> (M35 - M36) * (1 - M37)</f>
        <v>0</v>
      </c>
      <c r="N38" s="32">
        <f t="shared" ref="N38" si="386" xml:space="preserve"> (N35 - N36) * (1 - N37)</f>
        <v>0</v>
      </c>
      <c r="O38" s="32">
        <f t="shared" ref="O38" si="387" xml:space="preserve"> (O35 - O36) * (1 - O37)</f>
        <v>0</v>
      </c>
      <c r="P38" s="32">
        <f t="shared" ref="P38" si="388" xml:space="preserve"> (P35 - P36) * (1 - P37)</f>
        <v>0</v>
      </c>
      <c r="Q38" s="32">
        <f t="shared" ref="Q38" si="389" xml:space="preserve"> (Q35 - Q36) * (1 - Q37)</f>
        <v>0</v>
      </c>
      <c r="R38" s="32">
        <f t="shared" ref="R38" si="390" xml:space="preserve"> (R35 - R36) * (1 - R37)</f>
        <v>-473.21680597319573</v>
      </c>
      <c r="S38" s="32">
        <f t="shared" ref="S38" si="391" xml:space="preserve"> (S35 - S36) * (1 - S37)</f>
        <v>-50.347909216096014</v>
      </c>
      <c r="T38" s="32">
        <f t="shared" ref="T38" si="392" xml:space="preserve"> (T35 - T36) * (1 - T37)</f>
        <v>-50.464833176096363</v>
      </c>
      <c r="U38" s="32">
        <f t="shared" ref="U38" si="393" xml:space="preserve"> (U35 - U36) * (1 - U37)</f>
        <v>-51.027442491602415</v>
      </c>
      <c r="V38" s="32">
        <f t="shared" ref="V38" si="394" xml:space="preserve"> (V35 - V36) * (1 - V37)</f>
        <v>-43.608608454256682</v>
      </c>
      <c r="W38" s="32">
        <f t="shared" ref="W38" si="395" xml:space="preserve"> (W35 - W36) * (1 - W37)</f>
        <v>-59.262120974737627</v>
      </c>
      <c r="X38" s="32">
        <f t="shared" ref="X38" si="396" xml:space="preserve"> (X35 - X36) * (1 - X37)</f>
        <v>-59.467354177593734</v>
      </c>
      <c r="Y38" s="32">
        <f t="shared" ref="Y38" si="397" xml:space="preserve"> (Y35 - Y36) * (1 - Y37)</f>
        <v>-44.992754951434108</v>
      </c>
      <c r="Z38" s="32">
        <f t="shared" ref="Z38" si="398" xml:space="preserve"> (Z35 - Z36) * (1 - Z37)</f>
        <v>-52.589094409457175</v>
      </c>
      <c r="AA38" s="32">
        <f t="shared" ref="AA38" si="399" xml:space="preserve"> (AA35 - AA36) * (1 - AA37)</f>
        <v>-53.15473017460863</v>
      </c>
      <c r="AB38" s="32">
        <f t="shared" ref="AB38" si="400" xml:space="preserve"> (AB35 - AB36) * (1 - AB37)</f>
        <v>-53.292831935183131</v>
      </c>
      <c r="AC38" s="32">
        <f t="shared" ref="AC38" si="401" xml:space="preserve"> (AC35 - AC36) * (1 - AC37)</f>
        <v>-53.893006223766861</v>
      </c>
      <c r="AD38" s="32">
        <f t="shared" ref="AD38" si="402" xml:space="preserve"> (AD35 - AD36) * (1 - AD37)</f>
        <v>-46.787334061555157</v>
      </c>
      <c r="AE38" s="32">
        <f t="shared" ref="AE38" si="403" xml:space="preserve"> (AE35 - AE36) * (1 - AE37)</f>
        <v>-61.896014290719904</v>
      </c>
      <c r="AF38" s="32">
        <f t="shared" ref="AF38" si="404" xml:space="preserve"> (AF35 - AF36) * (1 - AF37)</f>
        <v>-62.129664009444241</v>
      </c>
      <c r="AG38" s="32">
        <f t="shared" ref="AG38" si="405" xml:space="preserve"> (AG35 - AG36) * (1 - AG37)</f>
        <v>-48.279509271036659</v>
      </c>
      <c r="AH38" s="32">
        <f t="shared" ref="AH38" si="406" xml:space="preserve"> (AH35 - AH36) * (1 - AH37)</f>
        <v>-55.600302773071235</v>
      </c>
      <c r="AI38" s="32">
        <f t="shared" ref="AI38" si="407" xml:space="preserve"> (AI35 - AI36) * (1 - AI37)</f>
        <v>-56.203806025256199</v>
      </c>
      <c r="AJ38" s="32">
        <f t="shared" ref="AJ38" si="408" xml:space="preserve"> (AJ35 - AJ36) * (1 - AJ37)</f>
        <v>-56.364740760314817</v>
      </c>
      <c r="AK38" s="32">
        <f t="shared" ref="AK38:CV38" si="409" xml:space="preserve"> (AK35 - AK36) * (1 - AK37)</f>
        <v>-57.005649198912579</v>
      </c>
      <c r="AL38" s="32">
        <f t="shared" si="409"/>
        <v>-50.231607586656537</v>
      </c>
      <c r="AM38" s="32">
        <f t="shared" si="409"/>
        <v>-64.765127509230297</v>
      </c>
      <c r="AN38" s="32">
        <f t="shared" si="409"/>
        <v>-65.029446411892422</v>
      </c>
      <c r="AO38" s="32">
        <f t="shared" si="409"/>
        <v>-51.841140885117056</v>
      </c>
      <c r="AP38" s="32">
        <f t="shared" si="409"/>
        <v>-58.871305739048694</v>
      </c>
      <c r="AQ38" s="32">
        <f t="shared" si="409"/>
        <v>-59.515523867514275</v>
      </c>
      <c r="AR38" s="32">
        <f t="shared" si="409"/>
        <v>-59.700637025016476</v>
      </c>
      <c r="AS38" s="32">
        <f t="shared" si="409"/>
        <v>-60.385708013160183</v>
      </c>
      <c r="AT38" s="32">
        <f t="shared" si="409"/>
        <v>-53.963344996114756</v>
      </c>
      <c r="AU38" s="32">
        <f t="shared" si="409"/>
        <v>-67.888757587028522</v>
      </c>
      <c r="AV38" s="32">
        <f t="shared" si="409"/>
        <v>-68.186183030287793</v>
      </c>
      <c r="AW38" s="32">
        <f t="shared" si="409"/>
        <v>-4844.1393042824884</v>
      </c>
      <c r="AX38" s="32">
        <f t="shared" si="409"/>
        <v>-4772.2117214807977</v>
      </c>
      <c r="AY38" s="32">
        <f t="shared" si="409"/>
        <v>-5.4569682106375694E-12</v>
      </c>
      <c r="AZ38" s="32">
        <f t="shared" si="409"/>
        <v>0</v>
      </c>
      <c r="BA38" s="32">
        <f t="shared" si="409"/>
        <v>0</v>
      </c>
      <c r="BB38" s="32">
        <f t="shared" si="409"/>
        <v>0</v>
      </c>
      <c r="BC38" s="32">
        <f t="shared" si="409"/>
        <v>0</v>
      </c>
      <c r="BD38" s="32">
        <f t="shared" si="409"/>
        <v>0</v>
      </c>
      <c r="BE38" s="32">
        <f t="shared" si="409"/>
        <v>0</v>
      </c>
      <c r="BF38" s="32">
        <f t="shared" si="409"/>
        <v>0</v>
      </c>
      <c r="BG38" s="32">
        <f t="shared" si="409"/>
        <v>0</v>
      </c>
      <c r="BH38" s="32">
        <f t="shared" si="409"/>
        <v>0</v>
      </c>
      <c r="BI38" s="32">
        <f t="shared" si="409"/>
        <v>0</v>
      </c>
      <c r="BJ38" s="32">
        <f t="shared" si="409"/>
        <v>0</v>
      </c>
      <c r="BK38" s="32">
        <f t="shared" si="409"/>
        <v>0</v>
      </c>
      <c r="BL38" s="32">
        <f t="shared" si="409"/>
        <v>0</v>
      </c>
      <c r="BM38" s="32">
        <f t="shared" si="409"/>
        <v>0</v>
      </c>
      <c r="BN38" s="32">
        <f t="shared" si="409"/>
        <v>0</v>
      </c>
      <c r="BO38" s="32">
        <f t="shared" si="409"/>
        <v>0</v>
      </c>
      <c r="BP38" s="32">
        <f t="shared" si="409"/>
        <v>0</v>
      </c>
      <c r="BQ38" s="32">
        <f t="shared" si="409"/>
        <v>0</v>
      </c>
      <c r="BR38" s="32">
        <f t="shared" si="409"/>
        <v>0</v>
      </c>
      <c r="BS38" s="32">
        <f t="shared" si="409"/>
        <v>0</v>
      </c>
      <c r="BT38" s="32">
        <f t="shared" si="409"/>
        <v>0</v>
      </c>
      <c r="BU38" s="32">
        <f t="shared" si="409"/>
        <v>0</v>
      </c>
      <c r="BV38" s="32">
        <f t="shared" si="409"/>
        <v>0</v>
      </c>
      <c r="BW38" s="32">
        <f t="shared" si="409"/>
        <v>0</v>
      </c>
      <c r="BX38" s="32">
        <f t="shared" si="409"/>
        <v>0</v>
      </c>
      <c r="BY38" s="32">
        <f t="shared" si="409"/>
        <v>0</v>
      </c>
      <c r="BZ38" s="32">
        <f t="shared" si="409"/>
        <v>0</v>
      </c>
      <c r="CA38" s="32">
        <f t="shared" si="409"/>
        <v>0</v>
      </c>
      <c r="CB38" s="32">
        <f t="shared" si="409"/>
        <v>0</v>
      </c>
      <c r="CC38" s="32">
        <f t="shared" si="409"/>
        <v>0</v>
      </c>
      <c r="CD38" s="32">
        <f t="shared" si="409"/>
        <v>0</v>
      </c>
      <c r="CE38" s="32">
        <f t="shared" si="409"/>
        <v>0</v>
      </c>
      <c r="CF38" s="32">
        <f t="shared" si="409"/>
        <v>0</v>
      </c>
      <c r="CG38" s="32">
        <f t="shared" si="409"/>
        <v>0</v>
      </c>
      <c r="CH38" s="32">
        <f t="shared" si="409"/>
        <v>0</v>
      </c>
      <c r="CI38" s="32">
        <f t="shared" si="409"/>
        <v>0</v>
      </c>
      <c r="CJ38" s="32">
        <f t="shared" si="409"/>
        <v>0</v>
      </c>
      <c r="CK38" s="32">
        <f t="shared" si="409"/>
        <v>0</v>
      </c>
      <c r="CL38" s="32">
        <f t="shared" si="409"/>
        <v>0</v>
      </c>
      <c r="CM38" s="32">
        <f t="shared" si="409"/>
        <v>0</v>
      </c>
      <c r="CN38" s="32">
        <f t="shared" si="409"/>
        <v>0</v>
      </c>
      <c r="CO38" s="32">
        <f t="shared" si="409"/>
        <v>0</v>
      </c>
      <c r="CP38" s="32">
        <f t="shared" si="409"/>
        <v>0</v>
      </c>
      <c r="CQ38" s="32">
        <f t="shared" si="409"/>
        <v>0</v>
      </c>
      <c r="CR38" s="32">
        <f t="shared" si="409"/>
        <v>0</v>
      </c>
      <c r="CS38" s="32">
        <f t="shared" si="409"/>
        <v>0</v>
      </c>
      <c r="CT38" s="32">
        <f t="shared" si="409"/>
        <v>0</v>
      </c>
      <c r="CU38" s="32">
        <f t="shared" si="409"/>
        <v>0</v>
      </c>
      <c r="CV38" s="32">
        <f t="shared" si="409"/>
        <v>0</v>
      </c>
      <c r="CW38" s="32">
        <f t="shared" ref="CW38:FH38" si="410" xml:space="preserve"> (CW35 - CW36) * (1 - CW37)</f>
        <v>0</v>
      </c>
      <c r="CX38" s="32">
        <f t="shared" si="410"/>
        <v>0</v>
      </c>
      <c r="CY38" s="32">
        <f t="shared" si="410"/>
        <v>0</v>
      </c>
      <c r="CZ38" s="32">
        <f t="shared" si="410"/>
        <v>0</v>
      </c>
      <c r="DA38" s="32">
        <f t="shared" si="410"/>
        <v>0</v>
      </c>
      <c r="DB38" s="32">
        <f t="shared" si="410"/>
        <v>0</v>
      </c>
      <c r="DC38" s="32">
        <f t="shared" si="410"/>
        <v>0</v>
      </c>
      <c r="DD38" s="32">
        <f t="shared" si="410"/>
        <v>0</v>
      </c>
      <c r="DE38" s="32">
        <f t="shared" si="410"/>
        <v>0</v>
      </c>
      <c r="DF38" s="32">
        <f t="shared" si="410"/>
        <v>0</v>
      </c>
      <c r="DG38" s="32">
        <f t="shared" si="410"/>
        <v>0</v>
      </c>
      <c r="DH38" s="32">
        <f t="shared" si="410"/>
        <v>0</v>
      </c>
      <c r="DI38" s="32">
        <f t="shared" si="410"/>
        <v>0</v>
      </c>
      <c r="DJ38" s="32">
        <f t="shared" si="410"/>
        <v>0</v>
      </c>
      <c r="DK38" s="32">
        <f t="shared" si="410"/>
        <v>0</v>
      </c>
      <c r="DL38" s="32">
        <f t="shared" si="410"/>
        <v>0</v>
      </c>
      <c r="DM38" s="32">
        <f t="shared" si="410"/>
        <v>0</v>
      </c>
      <c r="DN38" s="32">
        <f t="shared" si="410"/>
        <v>0</v>
      </c>
      <c r="DO38" s="32">
        <f t="shared" si="410"/>
        <v>0</v>
      </c>
      <c r="DP38" s="32">
        <f t="shared" si="410"/>
        <v>0</v>
      </c>
      <c r="DQ38" s="32">
        <f t="shared" si="410"/>
        <v>0</v>
      </c>
      <c r="DR38" s="32">
        <f t="shared" si="410"/>
        <v>0</v>
      </c>
      <c r="DS38" s="32">
        <f t="shared" si="410"/>
        <v>0</v>
      </c>
      <c r="DT38" s="32">
        <f t="shared" si="410"/>
        <v>0</v>
      </c>
      <c r="DU38" s="32">
        <f t="shared" si="410"/>
        <v>0</v>
      </c>
      <c r="DV38" s="32">
        <f t="shared" si="410"/>
        <v>0</v>
      </c>
      <c r="DW38" s="32">
        <f t="shared" si="410"/>
        <v>0</v>
      </c>
      <c r="DX38" s="32">
        <f t="shared" si="410"/>
        <v>0</v>
      </c>
      <c r="DY38" s="32">
        <f t="shared" si="410"/>
        <v>0</v>
      </c>
      <c r="DZ38" s="32">
        <f t="shared" si="410"/>
        <v>0</v>
      </c>
      <c r="EA38" s="32">
        <f t="shared" si="410"/>
        <v>0</v>
      </c>
      <c r="EB38" s="32">
        <f t="shared" si="410"/>
        <v>0</v>
      </c>
      <c r="EC38" s="32">
        <f t="shared" si="410"/>
        <v>0</v>
      </c>
      <c r="ED38" s="32">
        <f t="shared" si="410"/>
        <v>0</v>
      </c>
      <c r="EE38" s="32">
        <f t="shared" si="410"/>
        <v>0</v>
      </c>
      <c r="EF38" s="32">
        <f t="shared" si="410"/>
        <v>0</v>
      </c>
      <c r="EG38" s="32">
        <f t="shared" si="410"/>
        <v>0</v>
      </c>
      <c r="EH38" s="32">
        <f t="shared" si="410"/>
        <v>0</v>
      </c>
      <c r="EI38" s="32">
        <f t="shared" si="410"/>
        <v>0</v>
      </c>
      <c r="EJ38" s="32">
        <f t="shared" si="410"/>
        <v>0</v>
      </c>
      <c r="EK38" s="32">
        <f t="shared" si="410"/>
        <v>0</v>
      </c>
      <c r="EL38" s="32">
        <f t="shared" si="410"/>
        <v>0</v>
      </c>
      <c r="EM38" s="32">
        <f t="shared" si="410"/>
        <v>0</v>
      </c>
      <c r="EN38" s="32">
        <f t="shared" si="410"/>
        <v>0</v>
      </c>
      <c r="EO38" s="32">
        <f t="shared" si="410"/>
        <v>0</v>
      </c>
      <c r="EP38" s="32">
        <f t="shared" si="410"/>
        <v>0</v>
      </c>
      <c r="EQ38" s="32">
        <f t="shared" si="410"/>
        <v>0</v>
      </c>
      <c r="ER38" s="32">
        <f t="shared" si="410"/>
        <v>0</v>
      </c>
      <c r="ES38" s="32">
        <f t="shared" si="410"/>
        <v>0</v>
      </c>
      <c r="ET38" s="32">
        <f t="shared" si="410"/>
        <v>0</v>
      </c>
      <c r="EU38" s="32">
        <f t="shared" si="410"/>
        <v>0</v>
      </c>
      <c r="EV38" s="32">
        <f t="shared" si="410"/>
        <v>0</v>
      </c>
      <c r="EW38" s="32">
        <f t="shared" si="410"/>
        <v>0</v>
      </c>
      <c r="EX38" s="32">
        <f t="shared" si="410"/>
        <v>0</v>
      </c>
      <c r="EY38" s="32">
        <f t="shared" si="410"/>
        <v>0</v>
      </c>
      <c r="EZ38" s="32">
        <f t="shared" si="410"/>
        <v>0</v>
      </c>
      <c r="FA38" s="32">
        <f t="shared" si="410"/>
        <v>0</v>
      </c>
      <c r="FB38" s="32">
        <f t="shared" si="410"/>
        <v>0</v>
      </c>
      <c r="FC38" s="32">
        <f t="shared" si="410"/>
        <v>0</v>
      </c>
      <c r="FD38" s="32">
        <f t="shared" si="410"/>
        <v>0</v>
      </c>
      <c r="FE38" s="32">
        <f t="shared" si="410"/>
        <v>0</v>
      </c>
      <c r="FF38" s="32">
        <f t="shared" si="410"/>
        <v>0</v>
      </c>
      <c r="FG38" s="32">
        <f t="shared" si="410"/>
        <v>0</v>
      </c>
      <c r="FH38" s="32">
        <f t="shared" si="410"/>
        <v>0</v>
      </c>
      <c r="FI38" s="32">
        <f t="shared" ref="FI38:GJ38" si="411" xml:space="preserve"> (FI35 - FI36) * (1 - FI37)</f>
        <v>0</v>
      </c>
      <c r="FJ38" s="32">
        <f t="shared" si="411"/>
        <v>0</v>
      </c>
      <c r="FK38" s="32">
        <f t="shared" si="411"/>
        <v>0</v>
      </c>
      <c r="FL38" s="32">
        <f t="shared" si="411"/>
        <v>0</v>
      </c>
      <c r="FM38" s="32">
        <f t="shared" si="411"/>
        <v>0</v>
      </c>
      <c r="FN38" s="32">
        <f t="shared" si="411"/>
        <v>0</v>
      </c>
      <c r="FO38" s="32">
        <f t="shared" si="411"/>
        <v>0</v>
      </c>
      <c r="FP38" s="32">
        <f t="shared" si="411"/>
        <v>0</v>
      </c>
      <c r="FQ38" s="32">
        <f t="shared" si="411"/>
        <v>0</v>
      </c>
      <c r="FR38" s="32">
        <f t="shared" si="411"/>
        <v>0</v>
      </c>
      <c r="FS38" s="32">
        <f t="shared" si="411"/>
        <v>0</v>
      </c>
      <c r="FT38" s="32">
        <f t="shared" si="411"/>
        <v>0</v>
      </c>
      <c r="FU38" s="32">
        <f t="shared" si="411"/>
        <v>0</v>
      </c>
      <c r="FV38" s="32">
        <f t="shared" si="411"/>
        <v>0</v>
      </c>
      <c r="FW38" s="32">
        <f t="shared" si="411"/>
        <v>0</v>
      </c>
      <c r="FX38" s="32">
        <f t="shared" si="411"/>
        <v>0</v>
      </c>
      <c r="FY38" s="32">
        <f t="shared" si="411"/>
        <v>0</v>
      </c>
      <c r="FZ38" s="32">
        <f t="shared" si="411"/>
        <v>0</v>
      </c>
      <c r="GA38" s="32">
        <f t="shared" si="411"/>
        <v>0</v>
      </c>
      <c r="GB38" s="32">
        <f t="shared" si="411"/>
        <v>0</v>
      </c>
      <c r="GC38" s="32">
        <f t="shared" si="411"/>
        <v>0</v>
      </c>
      <c r="GD38" s="32">
        <f t="shared" si="411"/>
        <v>0</v>
      </c>
      <c r="GE38" s="32">
        <f t="shared" si="411"/>
        <v>0</v>
      </c>
      <c r="GF38" s="32">
        <f t="shared" si="411"/>
        <v>0</v>
      </c>
      <c r="GG38" s="32">
        <f t="shared" si="411"/>
        <v>0</v>
      </c>
      <c r="GH38" s="32">
        <f t="shared" si="411"/>
        <v>0</v>
      </c>
      <c r="GI38" s="32">
        <f t="shared" si="411"/>
        <v>0</v>
      </c>
      <c r="GJ38" s="32">
        <f t="shared" si="411"/>
        <v>0</v>
      </c>
    </row>
    <row r="39" spans="1:192" x14ac:dyDescent="0.25">
      <c r="A39" s="80"/>
      <c r="B39" s="80"/>
      <c r="C39" s="596"/>
      <c r="D39" s="6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DY39" s="32"/>
      <c r="DZ39" s="32"/>
      <c r="EA39" s="32"/>
      <c r="EB39" s="32"/>
      <c r="EC39" s="32"/>
      <c r="ED39" s="32"/>
      <c r="EE39" s="32"/>
      <c r="EF39" s="32"/>
      <c r="EG39" s="32"/>
      <c r="EH39" s="32"/>
      <c r="EI39" s="32"/>
      <c r="EJ39" s="32"/>
      <c r="EK39" s="32"/>
      <c r="EL39" s="32"/>
      <c r="EM39" s="32"/>
      <c r="EN39" s="32"/>
      <c r="EO39" s="32"/>
      <c r="EP39" s="32"/>
      <c r="EQ39" s="32"/>
      <c r="ER39" s="32"/>
      <c r="ES39" s="32"/>
      <c r="ET39" s="32"/>
      <c r="EU39" s="32"/>
      <c r="EV39" s="32"/>
      <c r="EW39" s="32"/>
      <c r="EX39" s="32"/>
      <c r="EY39" s="32"/>
      <c r="EZ39" s="32"/>
      <c r="FA39" s="32"/>
      <c r="FB39" s="32"/>
      <c r="FC39" s="32"/>
      <c r="FD39" s="32"/>
      <c r="FE39" s="32"/>
      <c r="FF39" s="32"/>
      <c r="FG39" s="32"/>
      <c r="FH39" s="32"/>
      <c r="FI39" s="32"/>
      <c r="FJ39" s="32"/>
      <c r="FK39" s="32"/>
      <c r="FL39" s="32"/>
      <c r="FM39" s="32"/>
      <c r="FN39" s="32"/>
      <c r="FO39" s="32"/>
      <c r="FP39" s="32"/>
      <c r="FQ39" s="32"/>
      <c r="FR39" s="32"/>
      <c r="FS39" s="32"/>
      <c r="FT39" s="32"/>
      <c r="FU39" s="32"/>
      <c r="FV39" s="32"/>
      <c r="FW39" s="32"/>
      <c r="FX39" s="32"/>
      <c r="FY39" s="32"/>
      <c r="FZ39" s="32"/>
      <c r="GA39" s="32"/>
      <c r="GB39" s="32"/>
      <c r="GC39" s="32"/>
      <c r="GD39" s="32"/>
      <c r="GE39" s="32"/>
      <c r="GF39" s="32"/>
      <c r="GG39" s="32"/>
      <c r="GH39" s="32"/>
      <c r="GI39" s="32"/>
      <c r="GJ39" s="32"/>
    </row>
    <row r="40" spans="1:192" x14ac:dyDescent="0.25">
      <c r="A40" s="80"/>
      <c r="B40" s="80"/>
      <c r="C40" s="596"/>
      <c r="D40" s="61"/>
      <c r="E40" s="32" t="str">
        <f t="shared" ref="E40:BP40" si="412" xml:space="preserve"> E$38</f>
        <v>Target deposit / (release)</v>
      </c>
      <c r="F40" s="32">
        <f t="shared" si="412"/>
        <v>0</v>
      </c>
      <c r="G40" s="32" t="str">
        <f t="shared" si="412"/>
        <v>$ 000s</v>
      </c>
      <c r="H40" s="32">
        <f t="shared" si="412"/>
        <v>0</v>
      </c>
      <c r="I40" s="32">
        <f t="shared" si="412"/>
        <v>0</v>
      </c>
      <c r="J40" s="32">
        <f t="shared" si="412"/>
        <v>0</v>
      </c>
      <c r="K40" s="32">
        <f t="shared" si="412"/>
        <v>0</v>
      </c>
      <c r="L40" s="32">
        <f t="shared" si="412"/>
        <v>0</v>
      </c>
      <c r="M40" s="32">
        <f t="shared" si="412"/>
        <v>0</v>
      </c>
      <c r="N40" s="32">
        <f t="shared" si="412"/>
        <v>0</v>
      </c>
      <c r="O40" s="32">
        <f t="shared" si="412"/>
        <v>0</v>
      </c>
      <c r="P40" s="32">
        <f t="shared" si="412"/>
        <v>0</v>
      </c>
      <c r="Q40" s="32">
        <f t="shared" si="412"/>
        <v>0</v>
      </c>
      <c r="R40" s="32">
        <f t="shared" si="412"/>
        <v>-473.21680597319573</v>
      </c>
      <c r="S40" s="32">
        <f t="shared" si="412"/>
        <v>-50.347909216096014</v>
      </c>
      <c r="T40" s="32">
        <f t="shared" si="412"/>
        <v>-50.464833176096363</v>
      </c>
      <c r="U40" s="32">
        <f t="shared" si="412"/>
        <v>-51.027442491602415</v>
      </c>
      <c r="V40" s="32">
        <f t="shared" si="412"/>
        <v>-43.608608454256682</v>
      </c>
      <c r="W40" s="32">
        <f t="shared" si="412"/>
        <v>-59.262120974737627</v>
      </c>
      <c r="X40" s="32">
        <f t="shared" si="412"/>
        <v>-59.467354177593734</v>
      </c>
      <c r="Y40" s="32">
        <f t="shared" si="412"/>
        <v>-44.992754951434108</v>
      </c>
      <c r="Z40" s="32">
        <f t="shared" si="412"/>
        <v>-52.589094409457175</v>
      </c>
      <c r="AA40" s="32">
        <f t="shared" si="412"/>
        <v>-53.15473017460863</v>
      </c>
      <c r="AB40" s="32">
        <f t="shared" si="412"/>
        <v>-53.292831935183131</v>
      </c>
      <c r="AC40" s="32">
        <f t="shared" si="412"/>
        <v>-53.893006223766861</v>
      </c>
      <c r="AD40" s="32">
        <f t="shared" si="412"/>
        <v>-46.787334061555157</v>
      </c>
      <c r="AE40" s="32">
        <f t="shared" si="412"/>
        <v>-61.896014290719904</v>
      </c>
      <c r="AF40" s="32">
        <f t="shared" si="412"/>
        <v>-62.129664009444241</v>
      </c>
      <c r="AG40" s="32">
        <f t="shared" si="412"/>
        <v>-48.279509271036659</v>
      </c>
      <c r="AH40" s="32">
        <f t="shared" si="412"/>
        <v>-55.600302773071235</v>
      </c>
      <c r="AI40" s="32">
        <f t="shared" si="412"/>
        <v>-56.203806025256199</v>
      </c>
      <c r="AJ40" s="32">
        <f t="shared" si="412"/>
        <v>-56.364740760314817</v>
      </c>
      <c r="AK40" s="32">
        <f t="shared" si="412"/>
        <v>-57.005649198912579</v>
      </c>
      <c r="AL40" s="32">
        <f t="shared" si="412"/>
        <v>-50.231607586656537</v>
      </c>
      <c r="AM40" s="32">
        <f t="shared" si="412"/>
        <v>-64.765127509230297</v>
      </c>
      <c r="AN40" s="32">
        <f t="shared" si="412"/>
        <v>-65.029446411892422</v>
      </c>
      <c r="AO40" s="32">
        <f t="shared" si="412"/>
        <v>-51.841140885117056</v>
      </c>
      <c r="AP40" s="32">
        <f t="shared" si="412"/>
        <v>-58.871305739048694</v>
      </c>
      <c r="AQ40" s="32">
        <f t="shared" si="412"/>
        <v>-59.515523867514275</v>
      </c>
      <c r="AR40" s="32">
        <f t="shared" si="412"/>
        <v>-59.700637025016476</v>
      </c>
      <c r="AS40" s="32">
        <f t="shared" si="412"/>
        <v>-60.385708013160183</v>
      </c>
      <c r="AT40" s="32">
        <f t="shared" si="412"/>
        <v>-53.963344996114756</v>
      </c>
      <c r="AU40" s="32">
        <f t="shared" si="412"/>
        <v>-67.888757587028522</v>
      </c>
      <c r="AV40" s="32">
        <f t="shared" si="412"/>
        <v>-68.186183030287793</v>
      </c>
      <c r="AW40" s="32">
        <f t="shared" si="412"/>
        <v>-4844.1393042824884</v>
      </c>
      <c r="AX40" s="32">
        <f t="shared" si="412"/>
        <v>-4772.2117214807977</v>
      </c>
      <c r="AY40" s="32">
        <f t="shared" si="412"/>
        <v>-5.4569682106375694E-12</v>
      </c>
      <c r="AZ40" s="32">
        <f t="shared" si="412"/>
        <v>0</v>
      </c>
      <c r="BA40" s="32">
        <f t="shared" si="412"/>
        <v>0</v>
      </c>
      <c r="BB40" s="32">
        <f t="shared" si="412"/>
        <v>0</v>
      </c>
      <c r="BC40" s="32">
        <f t="shared" si="412"/>
        <v>0</v>
      </c>
      <c r="BD40" s="32">
        <f t="shared" si="412"/>
        <v>0</v>
      </c>
      <c r="BE40" s="32">
        <f t="shared" si="412"/>
        <v>0</v>
      </c>
      <c r="BF40" s="32">
        <f t="shared" si="412"/>
        <v>0</v>
      </c>
      <c r="BG40" s="32">
        <f t="shared" si="412"/>
        <v>0</v>
      </c>
      <c r="BH40" s="32">
        <f t="shared" si="412"/>
        <v>0</v>
      </c>
      <c r="BI40" s="32">
        <f t="shared" si="412"/>
        <v>0</v>
      </c>
      <c r="BJ40" s="32">
        <f t="shared" si="412"/>
        <v>0</v>
      </c>
      <c r="BK40" s="32">
        <f t="shared" si="412"/>
        <v>0</v>
      </c>
      <c r="BL40" s="32">
        <f t="shared" si="412"/>
        <v>0</v>
      </c>
      <c r="BM40" s="32">
        <f t="shared" si="412"/>
        <v>0</v>
      </c>
      <c r="BN40" s="32">
        <f t="shared" si="412"/>
        <v>0</v>
      </c>
      <c r="BO40" s="32">
        <f t="shared" si="412"/>
        <v>0</v>
      </c>
      <c r="BP40" s="32">
        <f t="shared" si="412"/>
        <v>0</v>
      </c>
      <c r="BQ40" s="32">
        <f t="shared" ref="BQ40:EB40" si="413" xml:space="preserve"> BQ$38</f>
        <v>0</v>
      </c>
      <c r="BR40" s="32">
        <f t="shared" si="413"/>
        <v>0</v>
      </c>
      <c r="BS40" s="32">
        <f t="shared" si="413"/>
        <v>0</v>
      </c>
      <c r="BT40" s="32">
        <f t="shared" si="413"/>
        <v>0</v>
      </c>
      <c r="BU40" s="32">
        <f t="shared" si="413"/>
        <v>0</v>
      </c>
      <c r="BV40" s="32">
        <f t="shared" si="413"/>
        <v>0</v>
      </c>
      <c r="BW40" s="32">
        <f t="shared" si="413"/>
        <v>0</v>
      </c>
      <c r="BX40" s="32">
        <f t="shared" si="413"/>
        <v>0</v>
      </c>
      <c r="BY40" s="32">
        <f t="shared" si="413"/>
        <v>0</v>
      </c>
      <c r="BZ40" s="32">
        <f t="shared" si="413"/>
        <v>0</v>
      </c>
      <c r="CA40" s="32">
        <f t="shared" si="413"/>
        <v>0</v>
      </c>
      <c r="CB40" s="32">
        <f t="shared" si="413"/>
        <v>0</v>
      </c>
      <c r="CC40" s="32">
        <f t="shared" si="413"/>
        <v>0</v>
      </c>
      <c r="CD40" s="32">
        <f t="shared" si="413"/>
        <v>0</v>
      </c>
      <c r="CE40" s="32">
        <f t="shared" si="413"/>
        <v>0</v>
      </c>
      <c r="CF40" s="32">
        <f t="shared" si="413"/>
        <v>0</v>
      </c>
      <c r="CG40" s="32">
        <f t="shared" si="413"/>
        <v>0</v>
      </c>
      <c r="CH40" s="32">
        <f t="shared" si="413"/>
        <v>0</v>
      </c>
      <c r="CI40" s="32">
        <f t="shared" si="413"/>
        <v>0</v>
      </c>
      <c r="CJ40" s="32">
        <f t="shared" si="413"/>
        <v>0</v>
      </c>
      <c r="CK40" s="32">
        <f t="shared" si="413"/>
        <v>0</v>
      </c>
      <c r="CL40" s="32">
        <f t="shared" si="413"/>
        <v>0</v>
      </c>
      <c r="CM40" s="32">
        <f t="shared" si="413"/>
        <v>0</v>
      </c>
      <c r="CN40" s="32">
        <f t="shared" si="413"/>
        <v>0</v>
      </c>
      <c r="CO40" s="32">
        <f t="shared" si="413"/>
        <v>0</v>
      </c>
      <c r="CP40" s="32">
        <f t="shared" si="413"/>
        <v>0</v>
      </c>
      <c r="CQ40" s="32">
        <f t="shared" si="413"/>
        <v>0</v>
      </c>
      <c r="CR40" s="32">
        <f t="shared" si="413"/>
        <v>0</v>
      </c>
      <c r="CS40" s="32">
        <f t="shared" si="413"/>
        <v>0</v>
      </c>
      <c r="CT40" s="32">
        <f t="shared" si="413"/>
        <v>0</v>
      </c>
      <c r="CU40" s="32">
        <f t="shared" si="413"/>
        <v>0</v>
      </c>
      <c r="CV40" s="32">
        <f t="shared" si="413"/>
        <v>0</v>
      </c>
      <c r="CW40" s="32">
        <f t="shared" si="413"/>
        <v>0</v>
      </c>
      <c r="CX40" s="32">
        <f t="shared" si="413"/>
        <v>0</v>
      </c>
      <c r="CY40" s="32">
        <f t="shared" si="413"/>
        <v>0</v>
      </c>
      <c r="CZ40" s="32">
        <f t="shared" si="413"/>
        <v>0</v>
      </c>
      <c r="DA40" s="32">
        <f t="shared" si="413"/>
        <v>0</v>
      </c>
      <c r="DB40" s="32">
        <f t="shared" si="413"/>
        <v>0</v>
      </c>
      <c r="DC40" s="32">
        <f t="shared" si="413"/>
        <v>0</v>
      </c>
      <c r="DD40" s="32">
        <f t="shared" si="413"/>
        <v>0</v>
      </c>
      <c r="DE40" s="32">
        <f t="shared" si="413"/>
        <v>0</v>
      </c>
      <c r="DF40" s="32">
        <f t="shared" si="413"/>
        <v>0</v>
      </c>
      <c r="DG40" s="32">
        <f t="shared" si="413"/>
        <v>0</v>
      </c>
      <c r="DH40" s="32">
        <f t="shared" si="413"/>
        <v>0</v>
      </c>
      <c r="DI40" s="32">
        <f t="shared" si="413"/>
        <v>0</v>
      </c>
      <c r="DJ40" s="32">
        <f t="shared" si="413"/>
        <v>0</v>
      </c>
      <c r="DK40" s="32">
        <f t="shared" si="413"/>
        <v>0</v>
      </c>
      <c r="DL40" s="32">
        <f t="shared" si="413"/>
        <v>0</v>
      </c>
      <c r="DM40" s="32">
        <f t="shared" si="413"/>
        <v>0</v>
      </c>
      <c r="DN40" s="32">
        <f t="shared" si="413"/>
        <v>0</v>
      </c>
      <c r="DO40" s="32">
        <f t="shared" si="413"/>
        <v>0</v>
      </c>
      <c r="DP40" s="32">
        <f t="shared" si="413"/>
        <v>0</v>
      </c>
      <c r="DQ40" s="32">
        <f t="shared" si="413"/>
        <v>0</v>
      </c>
      <c r="DR40" s="32">
        <f t="shared" si="413"/>
        <v>0</v>
      </c>
      <c r="DS40" s="32">
        <f t="shared" si="413"/>
        <v>0</v>
      </c>
      <c r="DT40" s="32">
        <f t="shared" si="413"/>
        <v>0</v>
      </c>
      <c r="DU40" s="32">
        <f t="shared" si="413"/>
        <v>0</v>
      </c>
      <c r="DV40" s="32">
        <f t="shared" si="413"/>
        <v>0</v>
      </c>
      <c r="DW40" s="32">
        <f t="shared" si="413"/>
        <v>0</v>
      </c>
      <c r="DX40" s="32">
        <f t="shared" si="413"/>
        <v>0</v>
      </c>
      <c r="DY40" s="32">
        <f t="shared" si="413"/>
        <v>0</v>
      </c>
      <c r="DZ40" s="32">
        <f t="shared" si="413"/>
        <v>0</v>
      </c>
      <c r="EA40" s="32">
        <f t="shared" si="413"/>
        <v>0</v>
      </c>
      <c r="EB40" s="32">
        <f t="shared" si="413"/>
        <v>0</v>
      </c>
      <c r="EC40" s="32">
        <f t="shared" ref="EC40:GJ40" si="414" xml:space="preserve"> EC$38</f>
        <v>0</v>
      </c>
      <c r="ED40" s="32">
        <f t="shared" si="414"/>
        <v>0</v>
      </c>
      <c r="EE40" s="32">
        <f t="shared" si="414"/>
        <v>0</v>
      </c>
      <c r="EF40" s="32">
        <f t="shared" si="414"/>
        <v>0</v>
      </c>
      <c r="EG40" s="32">
        <f t="shared" si="414"/>
        <v>0</v>
      </c>
      <c r="EH40" s="32">
        <f t="shared" si="414"/>
        <v>0</v>
      </c>
      <c r="EI40" s="32">
        <f t="shared" si="414"/>
        <v>0</v>
      </c>
      <c r="EJ40" s="32">
        <f t="shared" si="414"/>
        <v>0</v>
      </c>
      <c r="EK40" s="32">
        <f t="shared" si="414"/>
        <v>0</v>
      </c>
      <c r="EL40" s="32">
        <f t="shared" si="414"/>
        <v>0</v>
      </c>
      <c r="EM40" s="32">
        <f t="shared" si="414"/>
        <v>0</v>
      </c>
      <c r="EN40" s="32">
        <f t="shared" si="414"/>
        <v>0</v>
      </c>
      <c r="EO40" s="32">
        <f t="shared" si="414"/>
        <v>0</v>
      </c>
      <c r="EP40" s="32">
        <f t="shared" si="414"/>
        <v>0</v>
      </c>
      <c r="EQ40" s="32">
        <f t="shared" si="414"/>
        <v>0</v>
      </c>
      <c r="ER40" s="32">
        <f t="shared" si="414"/>
        <v>0</v>
      </c>
      <c r="ES40" s="32">
        <f t="shared" si="414"/>
        <v>0</v>
      </c>
      <c r="ET40" s="32">
        <f t="shared" si="414"/>
        <v>0</v>
      </c>
      <c r="EU40" s="32">
        <f t="shared" si="414"/>
        <v>0</v>
      </c>
      <c r="EV40" s="32">
        <f t="shared" si="414"/>
        <v>0</v>
      </c>
      <c r="EW40" s="32">
        <f t="shared" si="414"/>
        <v>0</v>
      </c>
      <c r="EX40" s="32">
        <f t="shared" si="414"/>
        <v>0</v>
      </c>
      <c r="EY40" s="32">
        <f t="shared" si="414"/>
        <v>0</v>
      </c>
      <c r="EZ40" s="32">
        <f t="shared" si="414"/>
        <v>0</v>
      </c>
      <c r="FA40" s="32">
        <f t="shared" si="414"/>
        <v>0</v>
      </c>
      <c r="FB40" s="32">
        <f t="shared" si="414"/>
        <v>0</v>
      </c>
      <c r="FC40" s="32">
        <f t="shared" si="414"/>
        <v>0</v>
      </c>
      <c r="FD40" s="32">
        <f t="shared" si="414"/>
        <v>0</v>
      </c>
      <c r="FE40" s="32">
        <f t="shared" si="414"/>
        <v>0</v>
      </c>
      <c r="FF40" s="32">
        <f t="shared" si="414"/>
        <v>0</v>
      </c>
      <c r="FG40" s="32">
        <f t="shared" si="414"/>
        <v>0</v>
      </c>
      <c r="FH40" s="32">
        <f t="shared" si="414"/>
        <v>0</v>
      </c>
      <c r="FI40" s="32">
        <f t="shared" si="414"/>
        <v>0</v>
      </c>
      <c r="FJ40" s="32">
        <f t="shared" si="414"/>
        <v>0</v>
      </c>
      <c r="FK40" s="32">
        <f t="shared" si="414"/>
        <v>0</v>
      </c>
      <c r="FL40" s="32">
        <f t="shared" si="414"/>
        <v>0</v>
      </c>
      <c r="FM40" s="32">
        <f t="shared" si="414"/>
        <v>0</v>
      </c>
      <c r="FN40" s="32">
        <f t="shared" si="414"/>
        <v>0</v>
      </c>
      <c r="FO40" s="32">
        <f t="shared" si="414"/>
        <v>0</v>
      </c>
      <c r="FP40" s="32">
        <f t="shared" si="414"/>
        <v>0</v>
      </c>
      <c r="FQ40" s="32">
        <f t="shared" si="414"/>
        <v>0</v>
      </c>
      <c r="FR40" s="32">
        <f t="shared" si="414"/>
        <v>0</v>
      </c>
      <c r="FS40" s="32">
        <f t="shared" si="414"/>
        <v>0</v>
      </c>
      <c r="FT40" s="32">
        <f t="shared" si="414"/>
        <v>0</v>
      </c>
      <c r="FU40" s="32">
        <f t="shared" si="414"/>
        <v>0</v>
      </c>
      <c r="FV40" s="32">
        <f t="shared" si="414"/>
        <v>0</v>
      </c>
      <c r="FW40" s="32">
        <f t="shared" si="414"/>
        <v>0</v>
      </c>
      <c r="FX40" s="32">
        <f t="shared" si="414"/>
        <v>0</v>
      </c>
      <c r="FY40" s="32">
        <f t="shared" si="414"/>
        <v>0</v>
      </c>
      <c r="FZ40" s="32">
        <f t="shared" si="414"/>
        <v>0</v>
      </c>
      <c r="GA40" s="32">
        <f t="shared" si="414"/>
        <v>0</v>
      </c>
      <c r="GB40" s="32">
        <f t="shared" si="414"/>
        <v>0</v>
      </c>
      <c r="GC40" s="32">
        <f t="shared" si="414"/>
        <v>0</v>
      </c>
      <c r="GD40" s="32">
        <f t="shared" si="414"/>
        <v>0</v>
      </c>
      <c r="GE40" s="32">
        <f t="shared" si="414"/>
        <v>0</v>
      </c>
      <c r="GF40" s="32">
        <f t="shared" si="414"/>
        <v>0</v>
      </c>
      <c r="GG40" s="32">
        <f t="shared" si="414"/>
        <v>0</v>
      </c>
      <c r="GH40" s="32">
        <f t="shared" si="414"/>
        <v>0</v>
      </c>
      <c r="GI40" s="32">
        <f t="shared" si="414"/>
        <v>0</v>
      </c>
      <c r="GJ40" s="32">
        <f t="shared" si="414"/>
        <v>0</v>
      </c>
    </row>
    <row r="41" spans="1:192" s="526" customFormat="1" x14ac:dyDescent="0.25">
      <c r="A41" s="419"/>
      <c r="B41" s="419"/>
      <c r="C41" s="420"/>
      <c r="D41" s="610"/>
      <c r="E41" s="78" t="str">
        <f xml:space="preserve"> Time!E$140</f>
        <v>Senior debt repayment period flag</v>
      </c>
      <c r="F41" s="78">
        <f xml:space="preserve"> Time!F$140</f>
        <v>0</v>
      </c>
      <c r="G41" s="78" t="str">
        <f xml:space="preserve"> Time!G$140</f>
        <v>flag</v>
      </c>
      <c r="H41" s="78">
        <f xml:space="preserve"> Time!H$140</f>
        <v>34</v>
      </c>
      <c r="I41" s="78">
        <f xml:space="preserve"> Time!I$140</f>
        <v>0</v>
      </c>
      <c r="J41" s="78">
        <f xml:space="preserve"> Time!J$140</f>
        <v>0</v>
      </c>
      <c r="K41" s="78">
        <f xml:space="preserve"> Time!K$140</f>
        <v>0</v>
      </c>
      <c r="L41" s="78">
        <f xml:space="preserve"> Time!L$140</f>
        <v>0</v>
      </c>
      <c r="M41" s="78">
        <f xml:space="preserve"> Time!M$140</f>
        <v>0</v>
      </c>
      <c r="N41" s="78">
        <f xml:space="preserve"> Time!N$140</f>
        <v>0</v>
      </c>
      <c r="O41" s="78">
        <f xml:space="preserve"> Time!O$140</f>
        <v>0</v>
      </c>
      <c r="P41" s="78">
        <f xml:space="preserve"> Time!P$140</f>
        <v>0</v>
      </c>
      <c r="Q41" s="78">
        <f xml:space="preserve"> Time!Q$140</f>
        <v>1</v>
      </c>
      <c r="R41" s="78">
        <f xml:space="preserve"> Time!R$140</f>
        <v>1</v>
      </c>
      <c r="S41" s="78">
        <f xml:space="preserve"> Time!S$140</f>
        <v>1</v>
      </c>
      <c r="T41" s="78">
        <f xml:space="preserve"> Time!T$140</f>
        <v>1</v>
      </c>
      <c r="U41" s="78">
        <f xml:space="preserve"> Time!U$140</f>
        <v>1</v>
      </c>
      <c r="V41" s="78">
        <f xml:space="preserve"> Time!V$140</f>
        <v>1</v>
      </c>
      <c r="W41" s="78">
        <f xml:space="preserve"> Time!W$140</f>
        <v>1</v>
      </c>
      <c r="X41" s="78">
        <f xml:space="preserve"> Time!X$140</f>
        <v>1</v>
      </c>
      <c r="Y41" s="78">
        <f xml:space="preserve"> Time!Y$140</f>
        <v>1</v>
      </c>
      <c r="Z41" s="78">
        <f xml:space="preserve"> Time!Z$140</f>
        <v>1</v>
      </c>
      <c r="AA41" s="78">
        <f xml:space="preserve"> Time!AA$140</f>
        <v>1</v>
      </c>
      <c r="AB41" s="78">
        <f xml:space="preserve"> Time!AB$140</f>
        <v>1</v>
      </c>
      <c r="AC41" s="78">
        <f xml:space="preserve"> Time!AC$140</f>
        <v>1</v>
      </c>
      <c r="AD41" s="78">
        <f xml:space="preserve"> Time!AD$140</f>
        <v>1</v>
      </c>
      <c r="AE41" s="78">
        <f xml:space="preserve"> Time!AE$140</f>
        <v>1</v>
      </c>
      <c r="AF41" s="78">
        <f xml:space="preserve"> Time!AF$140</f>
        <v>1</v>
      </c>
      <c r="AG41" s="78">
        <f xml:space="preserve"> Time!AG$140</f>
        <v>1</v>
      </c>
      <c r="AH41" s="78">
        <f xml:space="preserve"> Time!AH$140</f>
        <v>1</v>
      </c>
      <c r="AI41" s="78">
        <f xml:space="preserve"> Time!AI$140</f>
        <v>1</v>
      </c>
      <c r="AJ41" s="78">
        <f xml:space="preserve"> Time!AJ$140</f>
        <v>1</v>
      </c>
      <c r="AK41" s="78">
        <f xml:space="preserve"> Time!AK$140</f>
        <v>1</v>
      </c>
      <c r="AL41" s="78">
        <f xml:space="preserve"> Time!AL$140</f>
        <v>1</v>
      </c>
      <c r="AM41" s="78">
        <f xml:space="preserve"> Time!AM$140</f>
        <v>1</v>
      </c>
      <c r="AN41" s="78">
        <f xml:space="preserve"> Time!AN$140</f>
        <v>1</v>
      </c>
      <c r="AO41" s="78">
        <f xml:space="preserve"> Time!AO$140</f>
        <v>1</v>
      </c>
      <c r="AP41" s="78">
        <f xml:space="preserve"> Time!AP$140</f>
        <v>1</v>
      </c>
      <c r="AQ41" s="78">
        <f xml:space="preserve"> Time!AQ$140</f>
        <v>1</v>
      </c>
      <c r="AR41" s="78">
        <f xml:space="preserve"> Time!AR$140</f>
        <v>1</v>
      </c>
      <c r="AS41" s="78">
        <f xml:space="preserve"> Time!AS$140</f>
        <v>1</v>
      </c>
      <c r="AT41" s="78">
        <f xml:space="preserve"> Time!AT$140</f>
        <v>1</v>
      </c>
      <c r="AU41" s="78">
        <f xml:space="preserve"> Time!AU$140</f>
        <v>1</v>
      </c>
      <c r="AV41" s="78">
        <f xml:space="preserve"> Time!AV$140</f>
        <v>1</v>
      </c>
      <c r="AW41" s="78">
        <f xml:space="preserve"> Time!AW$140</f>
        <v>1</v>
      </c>
      <c r="AX41" s="78">
        <f xml:space="preserve"> Time!AX$140</f>
        <v>1</v>
      </c>
      <c r="AY41" s="78">
        <f xml:space="preserve"> Time!AY$140</f>
        <v>0</v>
      </c>
      <c r="AZ41" s="78">
        <f xml:space="preserve"> Time!AZ$140</f>
        <v>0</v>
      </c>
      <c r="BA41" s="78">
        <f xml:space="preserve"> Time!BA$140</f>
        <v>0</v>
      </c>
      <c r="BB41" s="78">
        <f xml:space="preserve"> Time!BB$140</f>
        <v>0</v>
      </c>
      <c r="BC41" s="78">
        <f xml:space="preserve"> Time!BC$140</f>
        <v>0</v>
      </c>
      <c r="BD41" s="78">
        <f xml:space="preserve"> Time!BD$140</f>
        <v>0</v>
      </c>
      <c r="BE41" s="78">
        <f xml:space="preserve"> Time!BE$140</f>
        <v>0</v>
      </c>
      <c r="BF41" s="78">
        <f xml:space="preserve"> Time!BF$140</f>
        <v>0</v>
      </c>
      <c r="BG41" s="78">
        <f xml:space="preserve"> Time!BG$140</f>
        <v>0</v>
      </c>
      <c r="BH41" s="78">
        <f xml:space="preserve"> Time!BH$140</f>
        <v>0</v>
      </c>
      <c r="BI41" s="78">
        <f xml:space="preserve"> Time!BI$140</f>
        <v>0</v>
      </c>
      <c r="BJ41" s="78">
        <f xml:space="preserve"> Time!BJ$140</f>
        <v>0</v>
      </c>
      <c r="BK41" s="78">
        <f xml:space="preserve"> Time!BK$140</f>
        <v>0</v>
      </c>
      <c r="BL41" s="78">
        <f xml:space="preserve"> Time!BL$140</f>
        <v>0</v>
      </c>
      <c r="BM41" s="78">
        <f xml:space="preserve"> Time!BM$140</f>
        <v>0</v>
      </c>
      <c r="BN41" s="78">
        <f xml:space="preserve"> Time!BN$140</f>
        <v>0</v>
      </c>
      <c r="BO41" s="78">
        <f xml:space="preserve"> Time!BO$140</f>
        <v>0</v>
      </c>
      <c r="BP41" s="78">
        <f xml:space="preserve"> Time!BP$140</f>
        <v>0</v>
      </c>
      <c r="BQ41" s="78">
        <f xml:space="preserve"> Time!BQ$140</f>
        <v>0</v>
      </c>
      <c r="BR41" s="78">
        <f xml:space="preserve"> Time!BR$140</f>
        <v>0</v>
      </c>
      <c r="BS41" s="78">
        <f xml:space="preserve"> Time!BS$140</f>
        <v>0</v>
      </c>
      <c r="BT41" s="78">
        <f xml:space="preserve"> Time!BT$140</f>
        <v>0</v>
      </c>
      <c r="BU41" s="78">
        <f xml:space="preserve"> Time!BU$140</f>
        <v>0</v>
      </c>
      <c r="BV41" s="78">
        <f xml:space="preserve"> Time!BV$140</f>
        <v>0</v>
      </c>
      <c r="BW41" s="78">
        <f xml:space="preserve"> Time!BW$140</f>
        <v>0</v>
      </c>
      <c r="BX41" s="78">
        <f xml:space="preserve"> Time!BX$140</f>
        <v>0</v>
      </c>
      <c r="BY41" s="78">
        <f xml:space="preserve"> Time!BY$140</f>
        <v>0</v>
      </c>
      <c r="BZ41" s="78">
        <f xml:space="preserve"> Time!BZ$140</f>
        <v>0</v>
      </c>
      <c r="CA41" s="78">
        <f xml:space="preserve"> Time!CA$140</f>
        <v>0</v>
      </c>
      <c r="CB41" s="78">
        <f xml:space="preserve"> Time!CB$140</f>
        <v>0</v>
      </c>
      <c r="CC41" s="78">
        <f xml:space="preserve"> Time!CC$140</f>
        <v>0</v>
      </c>
      <c r="CD41" s="78">
        <f xml:space="preserve"> Time!CD$140</f>
        <v>0</v>
      </c>
      <c r="CE41" s="78">
        <f xml:space="preserve"> Time!CE$140</f>
        <v>0</v>
      </c>
      <c r="CF41" s="78">
        <f xml:space="preserve"> Time!CF$140</f>
        <v>0</v>
      </c>
      <c r="CG41" s="78">
        <f xml:space="preserve"> Time!CG$140</f>
        <v>0</v>
      </c>
      <c r="CH41" s="78">
        <f xml:space="preserve"> Time!CH$140</f>
        <v>0</v>
      </c>
      <c r="CI41" s="78">
        <f xml:space="preserve"> Time!CI$140</f>
        <v>0</v>
      </c>
      <c r="CJ41" s="78">
        <f xml:space="preserve"> Time!CJ$140</f>
        <v>0</v>
      </c>
      <c r="CK41" s="78">
        <f xml:space="preserve"> Time!CK$140</f>
        <v>0</v>
      </c>
      <c r="CL41" s="78">
        <f xml:space="preserve"> Time!CL$140</f>
        <v>0</v>
      </c>
      <c r="CM41" s="78">
        <f xml:space="preserve"> Time!CM$140</f>
        <v>0</v>
      </c>
      <c r="CN41" s="78">
        <f xml:space="preserve"> Time!CN$140</f>
        <v>0</v>
      </c>
      <c r="CO41" s="78">
        <f xml:space="preserve"> Time!CO$140</f>
        <v>0</v>
      </c>
      <c r="CP41" s="78">
        <f xml:space="preserve"> Time!CP$140</f>
        <v>0</v>
      </c>
      <c r="CQ41" s="78">
        <f xml:space="preserve"> Time!CQ$140</f>
        <v>0</v>
      </c>
      <c r="CR41" s="78">
        <f xml:space="preserve"> Time!CR$140</f>
        <v>0</v>
      </c>
      <c r="CS41" s="78">
        <f xml:space="preserve"> Time!CS$140</f>
        <v>0</v>
      </c>
      <c r="CT41" s="78">
        <f xml:space="preserve"> Time!CT$140</f>
        <v>0</v>
      </c>
      <c r="CU41" s="78">
        <f xml:space="preserve"> Time!CU$140</f>
        <v>0</v>
      </c>
      <c r="CV41" s="78">
        <f xml:space="preserve"> Time!CV$140</f>
        <v>0</v>
      </c>
      <c r="CW41" s="78">
        <f xml:space="preserve"> Time!CW$140</f>
        <v>0</v>
      </c>
      <c r="CX41" s="78">
        <f xml:space="preserve"> Time!CX$140</f>
        <v>0</v>
      </c>
      <c r="CY41" s="78">
        <f xml:space="preserve"> Time!CY$140</f>
        <v>0</v>
      </c>
      <c r="CZ41" s="78">
        <f xml:space="preserve"> Time!CZ$140</f>
        <v>0</v>
      </c>
      <c r="DA41" s="78">
        <f xml:space="preserve"> Time!DA$140</f>
        <v>0</v>
      </c>
      <c r="DB41" s="78">
        <f xml:space="preserve"> Time!DB$140</f>
        <v>0</v>
      </c>
      <c r="DC41" s="78">
        <f xml:space="preserve"> Time!DC$140</f>
        <v>0</v>
      </c>
      <c r="DD41" s="78">
        <f xml:space="preserve"> Time!DD$140</f>
        <v>0</v>
      </c>
      <c r="DE41" s="78">
        <f xml:space="preserve"> Time!DE$140</f>
        <v>0</v>
      </c>
      <c r="DF41" s="78">
        <f xml:space="preserve"> Time!DF$140</f>
        <v>0</v>
      </c>
      <c r="DG41" s="78">
        <f xml:space="preserve"> Time!DG$140</f>
        <v>0</v>
      </c>
      <c r="DH41" s="78">
        <f xml:space="preserve"> Time!DH$140</f>
        <v>0</v>
      </c>
      <c r="DI41" s="78">
        <f xml:space="preserve"> Time!DI$140</f>
        <v>0</v>
      </c>
      <c r="DJ41" s="78">
        <f xml:space="preserve"> Time!DJ$140</f>
        <v>0</v>
      </c>
      <c r="DK41" s="78">
        <f xml:space="preserve"> Time!DK$140</f>
        <v>0</v>
      </c>
      <c r="DL41" s="78">
        <f xml:space="preserve"> Time!DL$140</f>
        <v>0</v>
      </c>
      <c r="DM41" s="78">
        <f xml:space="preserve"> Time!DM$140</f>
        <v>0</v>
      </c>
      <c r="DN41" s="78">
        <f xml:space="preserve"> Time!DN$140</f>
        <v>0</v>
      </c>
      <c r="DO41" s="78">
        <f xml:space="preserve"> Time!DO$140</f>
        <v>0</v>
      </c>
      <c r="DP41" s="78">
        <f xml:space="preserve"> Time!DP$140</f>
        <v>0</v>
      </c>
      <c r="DQ41" s="78">
        <f xml:space="preserve"> Time!DQ$140</f>
        <v>0</v>
      </c>
      <c r="DR41" s="78">
        <f xml:space="preserve"> Time!DR$140</f>
        <v>0</v>
      </c>
      <c r="DS41" s="78">
        <f xml:space="preserve"> Time!DS$140</f>
        <v>0</v>
      </c>
      <c r="DT41" s="78">
        <f xml:space="preserve"> Time!DT$140</f>
        <v>0</v>
      </c>
      <c r="DU41" s="78">
        <f xml:space="preserve"> Time!DU$140</f>
        <v>0</v>
      </c>
      <c r="DV41" s="78">
        <f xml:space="preserve"> Time!DV$140</f>
        <v>0</v>
      </c>
      <c r="DW41" s="78">
        <f xml:space="preserve"> Time!DW$140</f>
        <v>0</v>
      </c>
      <c r="DX41" s="78">
        <f xml:space="preserve"> Time!DX$140</f>
        <v>0</v>
      </c>
      <c r="DY41" s="78">
        <f xml:space="preserve"> Time!DY$140</f>
        <v>0</v>
      </c>
      <c r="DZ41" s="78">
        <f xml:space="preserve"> Time!DZ$140</f>
        <v>0</v>
      </c>
      <c r="EA41" s="78">
        <f xml:space="preserve"> Time!EA$140</f>
        <v>0</v>
      </c>
      <c r="EB41" s="78">
        <f xml:space="preserve"> Time!EB$140</f>
        <v>0</v>
      </c>
      <c r="EC41" s="78">
        <f xml:space="preserve"> Time!EC$140</f>
        <v>0</v>
      </c>
      <c r="ED41" s="78">
        <f xml:space="preserve"> Time!ED$140</f>
        <v>0</v>
      </c>
      <c r="EE41" s="78">
        <f xml:space="preserve"> Time!EE$140</f>
        <v>0</v>
      </c>
      <c r="EF41" s="78">
        <f xml:space="preserve"> Time!EF$140</f>
        <v>0</v>
      </c>
      <c r="EG41" s="78">
        <f xml:space="preserve"> Time!EG$140</f>
        <v>0</v>
      </c>
      <c r="EH41" s="78">
        <f xml:space="preserve"> Time!EH$140</f>
        <v>0</v>
      </c>
      <c r="EI41" s="78">
        <f xml:space="preserve"> Time!EI$140</f>
        <v>0</v>
      </c>
      <c r="EJ41" s="78">
        <f xml:space="preserve"> Time!EJ$140</f>
        <v>0</v>
      </c>
      <c r="EK41" s="78">
        <f xml:space="preserve"> Time!EK$140</f>
        <v>0</v>
      </c>
      <c r="EL41" s="78">
        <f xml:space="preserve"> Time!EL$140</f>
        <v>0</v>
      </c>
      <c r="EM41" s="78">
        <f xml:space="preserve"> Time!EM$140</f>
        <v>0</v>
      </c>
      <c r="EN41" s="78">
        <f xml:space="preserve"> Time!EN$140</f>
        <v>0</v>
      </c>
      <c r="EO41" s="78">
        <f xml:space="preserve"> Time!EO$140</f>
        <v>0</v>
      </c>
      <c r="EP41" s="78">
        <f xml:space="preserve"> Time!EP$140</f>
        <v>0</v>
      </c>
      <c r="EQ41" s="78">
        <f xml:space="preserve"> Time!EQ$140</f>
        <v>0</v>
      </c>
      <c r="ER41" s="78">
        <f xml:space="preserve"> Time!ER$140</f>
        <v>0</v>
      </c>
      <c r="ES41" s="78">
        <f xml:space="preserve"> Time!ES$140</f>
        <v>0</v>
      </c>
      <c r="ET41" s="78">
        <f xml:space="preserve"> Time!ET$140</f>
        <v>0</v>
      </c>
      <c r="EU41" s="78">
        <f xml:space="preserve"> Time!EU$140</f>
        <v>0</v>
      </c>
      <c r="EV41" s="78">
        <f xml:space="preserve"> Time!EV$140</f>
        <v>0</v>
      </c>
      <c r="EW41" s="78">
        <f xml:space="preserve"> Time!EW$140</f>
        <v>0</v>
      </c>
      <c r="EX41" s="78">
        <f xml:space="preserve"> Time!EX$140</f>
        <v>0</v>
      </c>
      <c r="EY41" s="78">
        <f xml:space="preserve"> Time!EY$140</f>
        <v>0</v>
      </c>
      <c r="EZ41" s="78">
        <f xml:space="preserve"> Time!EZ$140</f>
        <v>0</v>
      </c>
      <c r="FA41" s="78">
        <f xml:space="preserve"> Time!FA$140</f>
        <v>0</v>
      </c>
      <c r="FB41" s="78">
        <f xml:space="preserve"> Time!FB$140</f>
        <v>0</v>
      </c>
      <c r="FC41" s="78">
        <f xml:space="preserve"> Time!FC$140</f>
        <v>0</v>
      </c>
      <c r="FD41" s="78">
        <f xml:space="preserve"> Time!FD$140</f>
        <v>0</v>
      </c>
      <c r="FE41" s="78">
        <f xml:space="preserve"> Time!FE$140</f>
        <v>0</v>
      </c>
      <c r="FF41" s="78">
        <f xml:space="preserve"> Time!FF$140</f>
        <v>0</v>
      </c>
      <c r="FG41" s="78">
        <f xml:space="preserve"> Time!FG$140</f>
        <v>0</v>
      </c>
      <c r="FH41" s="78">
        <f xml:space="preserve"> Time!FH$140</f>
        <v>0</v>
      </c>
      <c r="FI41" s="78">
        <f xml:space="preserve"> Time!FI$140</f>
        <v>0</v>
      </c>
      <c r="FJ41" s="78">
        <f xml:space="preserve"> Time!FJ$140</f>
        <v>0</v>
      </c>
      <c r="FK41" s="78">
        <f xml:space="preserve"> Time!FK$140</f>
        <v>0</v>
      </c>
      <c r="FL41" s="78">
        <f xml:space="preserve"> Time!FL$140</f>
        <v>0</v>
      </c>
      <c r="FM41" s="78">
        <f xml:space="preserve"> Time!FM$140</f>
        <v>0</v>
      </c>
      <c r="FN41" s="78">
        <f xml:space="preserve"> Time!FN$140</f>
        <v>0</v>
      </c>
      <c r="FO41" s="78">
        <f xml:space="preserve"> Time!FO$140</f>
        <v>0</v>
      </c>
      <c r="FP41" s="78">
        <f xml:space="preserve"> Time!FP$140</f>
        <v>0</v>
      </c>
      <c r="FQ41" s="78">
        <f xml:space="preserve"> Time!FQ$140</f>
        <v>0</v>
      </c>
      <c r="FR41" s="78">
        <f xml:space="preserve"> Time!FR$140</f>
        <v>0</v>
      </c>
      <c r="FS41" s="78">
        <f xml:space="preserve"> Time!FS$140</f>
        <v>0</v>
      </c>
      <c r="FT41" s="78">
        <f xml:space="preserve"> Time!FT$140</f>
        <v>0</v>
      </c>
      <c r="FU41" s="78">
        <f xml:space="preserve"> Time!FU$140</f>
        <v>0</v>
      </c>
      <c r="FV41" s="78">
        <f xml:space="preserve"> Time!FV$140</f>
        <v>0</v>
      </c>
      <c r="FW41" s="78">
        <f xml:space="preserve"> Time!FW$140</f>
        <v>0</v>
      </c>
      <c r="FX41" s="78">
        <f xml:space="preserve"> Time!FX$140</f>
        <v>0</v>
      </c>
      <c r="FY41" s="78">
        <f xml:space="preserve"> Time!FY$140</f>
        <v>0</v>
      </c>
      <c r="FZ41" s="78">
        <f xml:space="preserve"> Time!FZ$140</f>
        <v>0</v>
      </c>
      <c r="GA41" s="78">
        <f xml:space="preserve"> Time!GA$140</f>
        <v>0</v>
      </c>
      <c r="GB41" s="78">
        <f xml:space="preserve"> Time!GB$140</f>
        <v>0</v>
      </c>
      <c r="GC41" s="78">
        <f xml:space="preserve"> Time!GC$140</f>
        <v>0</v>
      </c>
      <c r="GD41" s="78">
        <f xml:space="preserve"> Time!GD$140</f>
        <v>0</v>
      </c>
      <c r="GE41" s="78">
        <f xml:space="preserve"> Time!GE$140</f>
        <v>0</v>
      </c>
      <c r="GF41" s="78">
        <f xml:space="preserve"> Time!GF$140</f>
        <v>0</v>
      </c>
      <c r="GG41" s="78">
        <f xml:space="preserve"> Time!GG$140</f>
        <v>0</v>
      </c>
      <c r="GH41" s="78">
        <f xml:space="preserve"> Time!GH$140</f>
        <v>0</v>
      </c>
      <c r="GI41" s="78">
        <f xml:space="preserve"> Time!GI$140</f>
        <v>0</v>
      </c>
      <c r="GJ41" s="78">
        <f xml:space="preserve"> Time!GJ$140</f>
        <v>0</v>
      </c>
    </row>
    <row r="42" spans="1:192" x14ac:dyDescent="0.25">
      <c r="A42" s="80"/>
      <c r="B42" s="80"/>
      <c r="C42" s="596"/>
      <c r="D42" s="61"/>
      <c r="E42" s="32" t="s">
        <v>481</v>
      </c>
      <c r="F42" s="32"/>
      <c r="G42" s="32" t="str">
        <f xml:space="preserve"> SMU</f>
        <v>$ 000s</v>
      </c>
      <c r="H42" s="32">
        <f xml:space="preserve"> SUM(J42:GJ42)</f>
        <v>0</v>
      </c>
      <c r="I42" s="32"/>
      <c r="J42" s="32">
        <f t="shared" ref="J42" si="415" xml:space="preserve"> MAX(J40, 0) * J41</f>
        <v>0</v>
      </c>
      <c r="K42" s="32">
        <f t="shared" ref="K42:AK42" si="416" xml:space="preserve"> MAX(K40, 0) * K41</f>
        <v>0</v>
      </c>
      <c r="L42" s="32">
        <f t="shared" si="416"/>
        <v>0</v>
      </c>
      <c r="M42" s="32">
        <f t="shared" si="416"/>
        <v>0</v>
      </c>
      <c r="N42" s="32">
        <f t="shared" si="416"/>
        <v>0</v>
      </c>
      <c r="O42" s="32">
        <f t="shared" si="416"/>
        <v>0</v>
      </c>
      <c r="P42" s="32">
        <f t="shared" si="416"/>
        <v>0</v>
      </c>
      <c r="Q42" s="32">
        <f t="shared" si="416"/>
        <v>0</v>
      </c>
      <c r="R42" s="32">
        <f t="shared" si="416"/>
        <v>0</v>
      </c>
      <c r="S42" s="32">
        <f t="shared" si="416"/>
        <v>0</v>
      </c>
      <c r="T42" s="32">
        <f t="shared" si="416"/>
        <v>0</v>
      </c>
      <c r="U42" s="32">
        <f t="shared" si="416"/>
        <v>0</v>
      </c>
      <c r="V42" s="32">
        <f t="shared" si="416"/>
        <v>0</v>
      </c>
      <c r="W42" s="32">
        <f t="shared" si="416"/>
        <v>0</v>
      </c>
      <c r="X42" s="32">
        <f t="shared" si="416"/>
        <v>0</v>
      </c>
      <c r="Y42" s="32">
        <f t="shared" si="416"/>
        <v>0</v>
      </c>
      <c r="Z42" s="32">
        <f t="shared" si="416"/>
        <v>0</v>
      </c>
      <c r="AA42" s="32">
        <f t="shared" si="416"/>
        <v>0</v>
      </c>
      <c r="AB42" s="32">
        <f t="shared" si="416"/>
        <v>0</v>
      </c>
      <c r="AC42" s="32">
        <f t="shared" si="416"/>
        <v>0</v>
      </c>
      <c r="AD42" s="32">
        <f t="shared" si="416"/>
        <v>0</v>
      </c>
      <c r="AE42" s="32">
        <f t="shared" si="416"/>
        <v>0</v>
      </c>
      <c r="AF42" s="32">
        <f t="shared" si="416"/>
        <v>0</v>
      </c>
      <c r="AG42" s="32">
        <f t="shared" si="416"/>
        <v>0</v>
      </c>
      <c r="AH42" s="32">
        <f t="shared" si="416"/>
        <v>0</v>
      </c>
      <c r="AI42" s="32">
        <f t="shared" si="416"/>
        <v>0</v>
      </c>
      <c r="AJ42" s="32">
        <f t="shared" si="416"/>
        <v>0</v>
      </c>
      <c r="AK42" s="32">
        <f t="shared" si="416"/>
        <v>0</v>
      </c>
      <c r="AL42" s="32">
        <f t="shared" ref="AL42:CW42" si="417" xml:space="preserve"> MAX(AL40, 0) * AL41</f>
        <v>0</v>
      </c>
      <c r="AM42" s="32">
        <f t="shared" si="417"/>
        <v>0</v>
      </c>
      <c r="AN42" s="32">
        <f t="shared" si="417"/>
        <v>0</v>
      </c>
      <c r="AO42" s="32">
        <f t="shared" si="417"/>
        <v>0</v>
      </c>
      <c r="AP42" s="32">
        <f t="shared" si="417"/>
        <v>0</v>
      </c>
      <c r="AQ42" s="32">
        <f t="shared" si="417"/>
        <v>0</v>
      </c>
      <c r="AR42" s="32">
        <f t="shared" si="417"/>
        <v>0</v>
      </c>
      <c r="AS42" s="32">
        <f t="shared" si="417"/>
        <v>0</v>
      </c>
      <c r="AT42" s="32">
        <f t="shared" si="417"/>
        <v>0</v>
      </c>
      <c r="AU42" s="32">
        <f t="shared" si="417"/>
        <v>0</v>
      </c>
      <c r="AV42" s="32">
        <f t="shared" si="417"/>
        <v>0</v>
      </c>
      <c r="AW42" s="32">
        <f t="shared" si="417"/>
        <v>0</v>
      </c>
      <c r="AX42" s="32">
        <f t="shared" si="417"/>
        <v>0</v>
      </c>
      <c r="AY42" s="32">
        <f t="shared" si="417"/>
        <v>0</v>
      </c>
      <c r="AZ42" s="32">
        <f t="shared" si="417"/>
        <v>0</v>
      </c>
      <c r="BA42" s="32">
        <f t="shared" si="417"/>
        <v>0</v>
      </c>
      <c r="BB42" s="32">
        <f t="shared" si="417"/>
        <v>0</v>
      </c>
      <c r="BC42" s="32">
        <f t="shared" si="417"/>
        <v>0</v>
      </c>
      <c r="BD42" s="32">
        <f t="shared" si="417"/>
        <v>0</v>
      </c>
      <c r="BE42" s="32">
        <f t="shared" si="417"/>
        <v>0</v>
      </c>
      <c r="BF42" s="32">
        <f t="shared" si="417"/>
        <v>0</v>
      </c>
      <c r="BG42" s="32">
        <f t="shared" si="417"/>
        <v>0</v>
      </c>
      <c r="BH42" s="32">
        <f t="shared" si="417"/>
        <v>0</v>
      </c>
      <c r="BI42" s="32">
        <f t="shared" si="417"/>
        <v>0</v>
      </c>
      <c r="BJ42" s="32">
        <f t="shared" si="417"/>
        <v>0</v>
      </c>
      <c r="BK42" s="32">
        <f t="shared" si="417"/>
        <v>0</v>
      </c>
      <c r="BL42" s="32">
        <f t="shared" si="417"/>
        <v>0</v>
      </c>
      <c r="BM42" s="32">
        <f t="shared" si="417"/>
        <v>0</v>
      </c>
      <c r="BN42" s="32">
        <f t="shared" si="417"/>
        <v>0</v>
      </c>
      <c r="BO42" s="32">
        <f t="shared" si="417"/>
        <v>0</v>
      </c>
      <c r="BP42" s="32">
        <f t="shared" si="417"/>
        <v>0</v>
      </c>
      <c r="BQ42" s="32">
        <f t="shared" si="417"/>
        <v>0</v>
      </c>
      <c r="BR42" s="32">
        <f t="shared" si="417"/>
        <v>0</v>
      </c>
      <c r="BS42" s="32">
        <f t="shared" si="417"/>
        <v>0</v>
      </c>
      <c r="BT42" s="32">
        <f t="shared" si="417"/>
        <v>0</v>
      </c>
      <c r="BU42" s="32">
        <f t="shared" si="417"/>
        <v>0</v>
      </c>
      <c r="BV42" s="32">
        <f t="shared" si="417"/>
        <v>0</v>
      </c>
      <c r="BW42" s="32">
        <f t="shared" si="417"/>
        <v>0</v>
      </c>
      <c r="BX42" s="32">
        <f t="shared" si="417"/>
        <v>0</v>
      </c>
      <c r="BY42" s="32">
        <f t="shared" si="417"/>
        <v>0</v>
      </c>
      <c r="BZ42" s="32">
        <f t="shared" si="417"/>
        <v>0</v>
      </c>
      <c r="CA42" s="32">
        <f t="shared" si="417"/>
        <v>0</v>
      </c>
      <c r="CB42" s="32">
        <f t="shared" si="417"/>
        <v>0</v>
      </c>
      <c r="CC42" s="32">
        <f t="shared" si="417"/>
        <v>0</v>
      </c>
      <c r="CD42" s="32">
        <f t="shared" si="417"/>
        <v>0</v>
      </c>
      <c r="CE42" s="32">
        <f t="shared" si="417"/>
        <v>0</v>
      </c>
      <c r="CF42" s="32">
        <f t="shared" si="417"/>
        <v>0</v>
      </c>
      <c r="CG42" s="32">
        <f t="shared" si="417"/>
        <v>0</v>
      </c>
      <c r="CH42" s="32">
        <f t="shared" si="417"/>
        <v>0</v>
      </c>
      <c r="CI42" s="32">
        <f t="shared" si="417"/>
        <v>0</v>
      </c>
      <c r="CJ42" s="32">
        <f t="shared" si="417"/>
        <v>0</v>
      </c>
      <c r="CK42" s="32">
        <f t="shared" si="417"/>
        <v>0</v>
      </c>
      <c r="CL42" s="32">
        <f t="shared" si="417"/>
        <v>0</v>
      </c>
      <c r="CM42" s="32">
        <f t="shared" si="417"/>
        <v>0</v>
      </c>
      <c r="CN42" s="32">
        <f t="shared" si="417"/>
        <v>0</v>
      </c>
      <c r="CO42" s="32">
        <f t="shared" si="417"/>
        <v>0</v>
      </c>
      <c r="CP42" s="32">
        <f t="shared" si="417"/>
        <v>0</v>
      </c>
      <c r="CQ42" s="32">
        <f t="shared" si="417"/>
        <v>0</v>
      </c>
      <c r="CR42" s="32">
        <f t="shared" si="417"/>
        <v>0</v>
      </c>
      <c r="CS42" s="32">
        <f t="shared" si="417"/>
        <v>0</v>
      </c>
      <c r="CT42" s="32">
        <f t="shared" si="417"/>
        <v>0</v>
      </c>
      <c r="CU42" s="32">
        <f t="shared" si="417"/>
        <v>0</v>
      </c>
      <c r="CV42" s="32">
        <f t="shared" si="417"/>
        <v>0</v>
      </c>
      <c r="CW42" s="32">
        <f t="shared" si="417"/>
        <v>0</v>
      </c>
      <c r="CX42" s="32">
        <f t="shared" ref="CX42:FI42" si="418" xml:space="preserve"> MAX(CX40, 0) * CX41</f>
        <v>0</v>
      </c>
      <c r="CY42" s="32">
        <f t="shared" si="418"/>
        <v>0</v>
      </c>
      <c r="CZ42" s="32">
        <f t="shared" si="418"/>
        <v>0</v>
      </c>
      <c r="DA42" s="32">
        <f t="shared" si="418"/>
        <v>0</v>
      </c>
      <c r="DB42" s="32">
        <f t="shared" si="418"/>
        <v>0</v>
      </c>
      <c r="DC42" s="32">
        <f t="shared" si="418"/>
        <v>0</v>
      </c>
      <c r="DD42" s="32">
        <f t="shared" si="418"/>
        <v>0</v>
      </c>
      <c r="DE42" s="32">
        <f t="shared" si="418"/>
        <v>0</v>
      </c>
      <c r="DF42" s="32">
        <f t="shared" si="418"/>
        <v>0</v>
      </c>
      <c r="DG42" s="32">
        <f t="shared" si="418"/>
        <v>0</v>
      </c>
      <c r="DH42" s="32">
        <f t="shared" si="418"/>
        <v>0</v>
      </c>
      <c r="DI42" s="32">
        <f t="shared" si="418"/>
        <v>0</v>
      </c>
      <c r="DJ42" s="32">
        <f t="shared" si="418"/>
        <v>0</v>
      </c>
      <c r="DK42" s="32">
        <f t="shared" si="418"/>
        <v>0</v>
      </c>
      <c r="DL42" s="32">
        <f t="shared" si="418"/>
        <v>0</v>
      </c>
      <c r="DM42" s="32">
        <f t="shared" si="418"/>
        <v>0</v>
      </c>
      <c r="DN42" s="32">
        <f t="shared" si="418"/>
        <v>0</v>
      </c>
      <c r="DO42" s="32">
        <f t="shared" si="418"/>
        <v>0</v>
      </c>
      <c r="DP42" s="32">
        <f t="shared" si="418"/>
        <v>0</v>
      </c>
      <c r="DQ42" s="32">
        <f t="shared" si="418"/>
        <v>0</v>
      </c>
      <c r="DR42" s="32">
        <f t="shared" si="418"/>
        <v>0</v>
      </c>
      <c r="DS42" s="32">
        <f t="shared" si="418"/>
        <v>0</v>
      </c>
      <c r="DT42" s="32">
        <f t="shared" si="418"/>
        <v>0</v>
      </c>
      <c r="DU42" s="32">
        <f t="shared" si="418"/>
        <v>0</v>
      </c>
      <c r="DV42" s="32">
        <f t="shared" si="418"/>
        <v>0</v>
      </c>
      <c r="DW42" s="32">
        <f t="shared" si="418"/>
        <v>0</v>
      </c>
      <c r="DX42" s="32">
        <f t="shared" si="418"/>
        <v>0</v>
      </c>
      <c r="DY42" s="32">
        <f t="shared" si="418"/>
        <v>0</v>
      </c>
      <c r="DZ42" s="32">
        <f t="shared" si="418"/>
        <v>0</v>
      </c>
      <c r="EA42" s="32">
        <f t="shared" si="418"/>
        <v>0</v>
      </c>
      <c r="EB42" s="32">
        <f t="shared" si="418"/>
        <v>0</v>
      </c>
      <c r="EC42" s="32">
        <f t="shared" si="418"/>
        <v>0</v>
      </c>
      <c r="ED42" s="32">
        <f t="shared" si="418"/>
        <v>0</v>
      </c>
      <c r="EE42" s="32">
        <f t="shared" si="418"/>
        <v>0</v>
      </c>
      <c r="EF42" s="32">
        <f t="shared" si="418"/>
        <v>0</v>
      </c>
      <c r="EG42" s="32">
        <f t="shared" si="418"/>
        <v>0</v>
      </c>
      <c r="EH42" s="32">
        <f t="shared" si="418"/>
        <v>0</v>
      </c>
      <c r="EI42" s="32">
        <f t="shared" si="418"/>
        <v>0</v>
      </c>
      <c r="EJ42" s="32">
        <f t="shared" si="418"/>
        <v>0</v>
      </c>
      <c r="EK42" s="32">
        <f t="shared" si="418"/>
        <v>0</v>
      </c>
      <c r="EL42" s="32">
        <f t="shared" si="418"/>
        <v>0</v>
      </c>
      <c r="EM42" s="32">
        <f t="shared" si="418"/>
        <v>0</v>
      </c>
      <c r="EN42" s="32">
        <f t="shared" si="418"/>
        <v>0</v>
      </c>
      <c r="EO42" s="32">
        <f t="shared" si="418"/>
        <v>0</v>
      </c>
      <c r="EP42" s="32">
        <f t="shared" si="418"/>
        <v>0</v>
      </c>
      <c r="EQ42" s="32">
        <f t="shared" si="418"/>
        <v>0</v>
      </c>
      <c r="ER42" s="32">
        <f t="shared" si="418"/>
        <v>0</v>
      </c>
      <c r="ES42" s="32">
        <f t="shared" si="418"/>
        <v>0</v>
      </c>
      <c r="ET42" s="32">
        <f t="shared" si="418"/>
        <v>0</v>
      </c>
      <c r="EU42" s="32">
        <f t="shared" si="418"/>
        <v>0</v>
      </c>
      <c r="EV42" s="32">
        <f t="shared" si="418"/>
        <v>0</v>
      </c>
      <c r="EW42" s="32">
        <f t="shared" si="418"/>
        <v>0</v>
      </c>
      <c r="EX42" s="32">
        <f t="shared" si="418"/>
        <v>0</v>
      </c>
      <c r="EY42" s="32">
        <f t="shared" si="418"/>
        <v>0</v>
      </c>
      <c r="EZ42" s="32">
        <f t="shared" si="418"/>
        <v>0</v>
      </c>
      <c r="FA42" s="32">
        <f t="shared" si="418"/>
        <v>0</v>
      </c>
      <c r="FB42" s="32">
        <f t="shared" si="418"/>
        <v>0</v>
      </c>
      <c r="FC42" s="32">
        <f t="shared" si="418"/>
        <v>0</v>
      </c>
      <c r="FD42" s="32">
        <f t="shared" si="418"/>
        <v>0</v>
      </c>
      <c r="FE42" s="32">
        <f t="shared" si="418"/>
        <v>0</v>
      </c>
      <c r="FF42" s="32">
        <f t="shared" si="418"/>
        <v>0</v>
      </c>
      <c r="FG42" s="32">
        <f t="shared" si="418"/>
        <v>0</v>
      </c>
      <c r="FH42" s="32">
        <f t="shared" si="418"/>
        <v>0</v>
      </c>
      <c r="FI42" s="32">
        <f t="shared" si="418"/>
        <v>0</v>
      </c>
      <c r="FJ42" s="32">
        <f t="shared" ref="FJ42:GJ42" si="419" xml:space="preserve"> MAX(FJ40, 0) * FJ41</f>
        <v>0</v>
      </c>
      <c r="FK42" s="32">
        <f t="shared" si="419"/>
        <v>0</v>
      </c>
      <c r="FL42" s="32">
        <f t="shared" si="419"/>
        <v>0</v>
      </c>
      <c r="FM42" s="32">
        <f t="shared" si="419"/>
        <v>0</v>
      </c>
      <c r="FN42" s="32">
        <f t="shared" si="419"/>
        <v>0</v>
      </c>
      <c r="FO42" s="32">
        <f t="shared" si="419"/>
        <v>0</v>
      </c>
      <c r="FP42" s="32">
        <f t="shared" si="419"/>
        <v>0</v>
      </c>
      <c r="FQ42" s="32">
        <f t="shared" si="419"/>
        <v>0</v>
      </c>
      <c r="FR42" s="32">
        <f t="shared" si="419"/>
        <v>0</v>
      </c>
      <c r="FS42" s="32">
        <f t="shared" si="419"/>
        <v>0</v>
      </c>
      <c r="FT42" s="32">
        <f t="shared" si="419"/>
        <v>0</v>
      </c>
      <c r="FU42" s="32">
        <f t="shared" si="419"/>
        <v>0</v>
      </c>
      <c r="FV42" s="32">
        <f t="shared" si="419"/>
        <v>0</v>
      </c>
      <c r="FW42" s="32">
        <f t="shared" si="419"/>
        <v>0</v>
      </c>
      <c r="FX42" s="32">
        <f t="shared" si="419"/>
        <v>0</v>
      </c>
      <c r="FY42" s="32">
        <f t="shared" si="419"/>
        <v>0</v>
      </c>
      <c r="FZ42" s="32">
        <f t="shared" si="419"/>
        <v>0</v>
      </c>
      <c r="GA42" s="32">
        <f t="shared" si="419"/>
        <v>0</v>
      </c>
      <c r="GB42" s="32">
        <f t="shared" si="419"/>
        <v>0</v>
      </c>
      <c r="GC42" s="32">
        <f t="shared" si="419"/>
        <v>0</v>
      </c>
      <c r="GD42" s="32">
        <f t="shared" si="419"/>
        <v>0</v>
      </c>
      <c r="GE42" s="32">
        <f t="shared" si="419"/>
        <v>0</v>
      </c>
      <c r="GF42" s="32">
        <f t="shared" si="419"/>
        <v>0</v>
      </c>
      <c r="GG42" s="32">
        <f t="shared" si="419"/>
        <v>0</v>
      </c>
      <c r="GH42" s="32">
        <f t="shared" si="419"/>
        <v>0</v>
      </c>
      <c r="GI42" s="32">
        <f t="shared" si="419"/>
        <v>0</v>
      </c>
      <c r="GJ42" s="32">
        <f t="shared" si="419"/>
        <v>0</v>
      </c>
    </row>
    <row r="43" spans="1:192" x14ac:dyDescent="0.25">
      <c r="A43" s="80"/>
      <c r="B43" s="80"/>
      <c r="C43" s="596"/>
      <c r="D43" s="6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32"/>
      <c r="DQ43" s="32"/>
      <c r="DR43" s="32"/>
      <c r="DS43" s="32"/>
      <c r="DT43" s="32"/>
      <c r="DU43" s="32"/>
      <c r="DV43" s="32"/>
      <c r="DW43" s="32"/>
      <c r="DX43" s="32"/>
      <c r="DY43" s="32"/>
      <c r="DZ43" s="32"/>
      <c r="EA43" s="32"/>
      <c r="EB43" s="32"/>
      <c r="EC43" s="32"/>
      <c r="ED43" s="32"/>
      <c r="EE43" s="32"/>
      <c r="EF43" s="32"/>
      <c r="EG43" s="32"/>
      <c r="EH43" s="32"/>
      <c r="EI43" s="32"/>
      <c r="EJ43" s="32"/>
      <c r="EK43" s="32"/>
      <c r="EL43" s="32"/>
      <c r="EM43" s="32"/>
      <c r="EN43" s="32"/>
      <c r="EO43" s="32"/>
      <c r="EP43" s="32"/>
      <c r="EQ43" s="32"/>
      <c r="ER43" s="32"/>
      <c r="ES43" s="32"/>
      <c r="ET43" s="32"/>
      <c r="EU43" s="32"/>
      <c r="EV43" s="32"/>
      <c r="EW43" s="32"/>
      <c r="EX43" s="32"/>
      <c r="EY43" s="32"/>
      <c r="EZ43" s="32"/>
      <c r="FA43" s="32"/>
      <c r="FB43" s="32"/>
      <c r="FC43" s="32"/>
      <c r="FD43" s="32"/>
      <c r="FE43" s="32"/>
      <c r="FF43" s="32"/>
      <c r="FG43" s="32"/>
      <c r="FH43" s="32"/>
      <c r="FI43" s="32"/>
      <c r="FJ43" s="32"/>
      <c r="FK43" s="32"/>
      <c r="FL43" s="32"/>
      <c r="FM43" s="32"/>
      <c r="FN43" s="32"/>
      <c r="FO43" s="32"/>
      <c r="FP43" s="32"/>
      <c r="FQ43" s="32"/>
      <c r="FR43" s="32"/>
      <c r="FS43" s="32"/>
      <c r="FT43" s="32"/>
      <c r="FU43" s="32"/>
      <c r="FV43" s="32"/>
      <c r="FW43" s="32"/>
      <c r="FX43" s="32"/>
      <c r="FY43" s="32"/>
      <c r="FZ43" s="32"/>
      <c r="GA43" s="32"/>
      <c r="GB43" s="32"/>
      <c r="GC43" s="32"/>
      <c r="GD43" s="32"/>
      <c r="GE43" s="32"/>
      <c r="GF43" s="32"/>
      <c r="GG43" s="32"/>
      <c r="GH43" s="32"/>
      <c r="GI43" s="32"/>
      <c r="GJ43" s="32"/>
    </row>
    <row r="44" spans="1:192" x14ac:dyDescent="0.25">
      <c r="A44" s="80"/>
      <c r="B44" s="80" t="s">
        <v>482</v>
      </c>
      <c r="C44" s="596"/>
      <c r="D44" s="6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32"/>
      <c r="DQ44" s="32"/>
      <c r="DR44" s="32"/>
      <c r="DS44" s="32"/>
      <c r="DT44" s="32"/>
      <c r="DU44" s="32"/>
      <c r="DV44" s="32"/>
      <c r="DW44" s="32"/>
      <c r="DX44" s="32"/>
      <c r="DY44" s="32"/>
      <c r="DZ44" s="32"/>
      <c r="EA44" s="32"/>
      <c r="EB44" s="32"/>
      <c r="EC44" s="32"/>
      <c r="ED44" s="32"/>
      <c r="EE44" s="32"/>
      <c r="EF44" s="32"/>
      <c r="EG44" s="32"/>
      <c r="EH44" s="32"/>
      <c r="EI44" s="32"/>
      <c r="EJ44" s="32"/>
      <c r="EK44" s="32"/>
      <c r="EL44" s="32"/>
      <c r="EM44" s="32"/>
      <c r="EN44" s="32"/>
      <c r="EO44" s="32"/>
      <c r="EP44" s="32"/>
      <c r="EQ44" s="32"/>
      <c r="ER44" s="32"/>
      <c r="ES44" s="32"/>
      <c r="ET44" s="32"/>
      <c r="EU44" s="32"/>
      <c r="EV44" s="32"/>
      <c r="EW44" s="32"/>
      <c r="EX44" s="32"/>
      <c r="EY44" s="32"/>
      <c r="EZ44" s="32"/>
      <c r="FA44" s="32"/>
      <c r="FB44" s="32"/>
      <c r="FC44" s="32"/>
      <c r="FD44" s="32"/>
      <c r="FE44" s="32"/>
      <c r="FF44" s="32"/>
      <c r="FG44" s="32"/>
      <c r="FH44" s="32"/>
      <c r="FI44" s="32"/>
      <c r="FJ44" s="32"/>
      <c r="FK44" s="32"/>
      <c r="FL44" s="32"/>
      <c r="FM44" s="32"/>
      <c r="FN44" s="32"/>
      <c r="FO44" s="32"/>
      <c r="FP44" s="32"/>
      <c r="FQ44" s="32"/>
      <c r="FR44" s="32"/>
      <c r="FS44" s="32"/>
      <c r="FT44" s="32"/>
      <c r="FU44" s="32"/>
      <c r="FV44" s="32"/>
      <c r="FW44" s="32"/>
      <c r="FX44" s="32"/>
      <c r="FY44" s="32"/>
      <c r="FZ44" s="32"/>
      <c r="GA44" s="32"/>
      <c r="GB44" s="32"/>
      <c r="GC44" s="32"/>
      <c r="GD44" s="32"/>
      <c r="GE44" s="32"/>
      <c r="GF44" s="32"/>
      <c r="GG44" s="32"/>
      <c r="GH44" s="32"/>
      <c r="GI44" s="32"/>
      <c r="GJ44" s="32"/>
    </row>
    <row r="45" spans="1:192" s="526" customFormat="1" x14ac:dyDescent="0.25">
      <c r="A45" s="419"/>
      <c r="B45" s="419"/>
      <c r="C45" s="420"/>
      <c r="D45" s="610"/>
      <c r="E45" s="78" t="str">
        <f xml:space="preserve"> Equity!E$30</f>
        <v>Retained cash balance BEG</v>
      </c>
      <c r="F45" s="78">
        <f xml:space="preserve"> Equity!F$30</f>
        <v>0</v>
      </c>
      <c r="G45" s="78" t="str">
        <f xml:space="preserve"> Equity!G$30</f>
        <v>$ 000s</v>
      </c>
      <c r="H45" s="78">
        <f xml:space="preserve"> Equity!H$30</f>
        <v>0</v>
      </c>
      <c r="I45" s="78">
        <f xml:space="preserve"> Equity!I$30</f>
        <v>0</v>
      </c>
      <c r="J45" s="78">
        <f xml:space="preserve"> Equity!J$30</f>
        <v>0</v>
      </c>
      <c r="K45" s="78">
        <f xml:space="preserve"> Equity!K$30</f>
        <v>0</v>
      </c>
      <c r="L45" s="78">
        <f xml:space="preserve"> Equity!L$30</f>
        <v>0</v>
      </c>
      <c r="M45" s="78">
        <f xml:space="preserve"> Equity!M$30</f>
        <v>-5.4569682106375694E-10</v>
      </c>
      <c r="N45" s="78">
        <f xml:space="preserve"> Equity!N$30</f>
        <v>1.5860723215155303E-4</v>
      </c>
      <c r="O45" s="78">
        <f xml:space="preserve"> Equity!O$30</f>
        <v>-1.6956332256086171E-3</v>
      </c>
      <c r="P45" s="78">
        <f xml:space="preserve"> Equity!P$30</f>
        <v>-3.6128440260654315E-3</v>
      </c>
      <c r="Q45" s="78">
        <f xml:space="preserve"> Equity!Q$30</f>
        <v>0</v>
      </c>
      <c r="R45" s="78">
        <f xml:space="preserve"> Equity!R$30</f>
        <v>0</v>
      </c>
      <c r="S45" s="78">
        <f xml:space="preserve"> Equity!S$30</f>
        <v>0</v>
      </c>
      <c r="T45" s="78">
        <f xml:space="preserve"> Equity!T$30</f>
        <v>0</v>
      </c>
      <c r="U45" s="78">
        <f xml:space="preserve"> Equity!U$30</f>
        <v>0</v>
      </c>
      <c r="V45" s="78">
        <f xml:space="preserve"> Equity!V$30</f>
        <v>0</v>
      </c>
      <c r="W45" s="78">
        <f xml:space="preserve"> Equity!W$30</f>
        <v>0</v>
      </c>
      <c r="X45" s="78">
        <f xml:space="preserve"> Equity!X$30</f>
        <v>0</v>
      </c>
      <c r="Y45" s="78">
        <f xml:space="preserve"> Equity!Y$30</f>
        <v>0</v>
      </c>
      <c r="Z45" s="78">
        <f xml:space="preserve"> Equity!Z$30</f>
        <v>0</v>
      </c>
      <c r="AA45" s="78">
        <f xml:space="preserve"> Equity!AA$30</f>
        <v>0</v>
      </c>
      <c r="AB45" s="78">
        <f xml:space="preserve"> Equity!AB$30</f>
        <v>0</v>
      </c>
      <c r="AC45" s="78">
        <f xml:space="preserve"> Equity!AC$30</f>
        <v>0</v>
      </c>
      <c r="AD45" s="78">
        <f xml:space="preserve"> Equity!AD$30</f>
        <v>0</v>
      </c>
      <c r="AE45" s="78">
        <f xml:space="preserve"> Equity!AE$30</f>
        <v>0</v>
      </c>
      <c r="AF45" s="78">
        <f xml:space="preserve"> Equity!AF$30</f>
        <v>0</v>
      </c>
      <c r="AG45" s="78">
        <f xml:space="preserve"> Equity!AG$30</f>
        <v>0</v>
      </c>
      <c r="AH45" s="78">
        <f xml:space="preserve"> Equity!AH$30</f>
        <v>0</v>
      </c>
      <c r="AI45" s="78">
        <f xml:space="preserve"> Equity!AI$30</f>
        <v>0</v>
      </c>
      <c r="AJ45" s="78">
        <f xml:space="preserve"> Equity!AJ$30</f>
        <v>0</v>
      </c>
      <c r="AK45" s="78">
        <f xml:space="preserve"> Equity!AK$30</f>
        <v>0</v>
      </c>
      <c r="AL45" s="78">
        <f xml:space="preserve"> Equity!AL$30</f>
        <v>0</v>
      </c>
      <c r="AM45" s="78">
        <f xml:space="preserve"> Equity!AM$30</f>
        <v>0</v>
      </c>
      <c r="AN45" s="78">
        <f xml:space="preserve"> Equity!AN$30</f>
        <v>0</v>
      </c>
      <c r="AO45" s="78">
        <f xml:space="preserve"> Equity!AO$30</f>
        <v>0</v>
      </c>
      <c r="AP45" s="78">
        <f xml:space="preserve"> Equity!AP$30</f>
        <v>0</v>
      </c>
      <c r="AQ45" s="78">
        <f xml:space="preserve"> Equity!AQ$30</f>
        <v>0</v>
      </c>
      <c r="AR45" s="78">
        <f xml:space="preserve"> Equity!AR$30</f>
        <v>0</v>
      </c>
      <c r="AS45" s="78">
        <f xml:space="preserve"> Equity!AS$30</f>
        <v>0</v>
      </c>
      <c r="AT45" s="78">
        <f xml:space="preserve"> Equity!AT$30</f>
        <v>0</v>
      </c>
      <c r="AU45" s="78">
        <f xml:space="preserve"> Equity!AU$30</f>
        <v>0</v>
      </c>
      <c r="AV45" s="78">
        <f xml:space="preserve"> Equity!AV$30</f>
        <v>0</v>
      </c>
      <c r="AW45" s="78">
        <f xml:space="preserve"> Equity!AW$30</f>
        <v>0</v>
      </c>
      <c r="AX45" s="78">
        <f xml:space="preserve"> Equity!AX$30</f>
        <v>0</v>
      </c>
      <c r="AY45" s="78">
        <f xml:space="preserve"> Equity!AY$30</f>
        <v>0</v>
      </c>
      <c r="AZ45" s="78">
        <f xml:space="preserve"> Equity!AZ$30</f>
        <v>0</v>
      </c>
      <c r="BA45" s="78">
        <f xml:space="preserve"> Equity!BA$30</f>
        <v>0</v>
      </c>
      <c r="BB45" s="78">
        <f xml:space="preserve"> Equity!BB$30</f>
        <v>0</v>
      </c>
      <c r="BC45" s="78">
        <f xml:space="preserve"> Equity!BC$30</f>
        <v>0</v>
      </c>
      <c r="BD45" s="78">
        <f xml:space="preserve"> Equity!BD$30</f>
        <v>0</v>
      </c>
      <c r="BE45" s="78">
        <f xml:space="preserve"> Equity!BE$30</f>
        <v>0</v>
      </c>
      <c r="BF45" s="78">
        <f xml:space="preserve"> Equity!BF$30</f>
        <v>2.2373569663614035E-10</v>
      </c>
      <c r="BG45" s="78">
        <f xml:space="preserve"> Equity!BG$30</f>
        <v>2.2373569663614035E-10</v>
      </c>
      <c r="BH45" s="78">
        <f xml:space="preserve"> Equity!BH$30</f>
        <v>2.2373569663614035E-10</v>
      </c>
      <c r="BI45" s="78">
        <f xml:space="preserve"> Equity!BI$30</f>
        <v>2.2373569663614035E-10</v>
      </c>
      <c r="BJ45" s="78">
        <f xml:space="preserve"> Equity!BJ$30</f>
        <v>2.2373569663614035E-10</v>
      </c>
      <c r="BK45" s="78">
        <f xml:space="preserve"> Equity!BK$30</f>
        <v>2.2373569663614035E-10</v>
      </c>
      <c r="BL45" s="78">
        <f xml:space="preserve"> Equity!BL$30</f>
        <v>2.2373569663614035E-10</v>
      </c>
      <c r="BM45" s="78">
        <f xml:space="preserve"> Equity!BM$30</f>
        <v>2.2373569663614035E-10</v>
      </c>
      <c r="BN45" s="78">
        <f xml:space="preserve"> Equity!BN$30</f>
        <v>2.2373569663614035E-10</v>
      </c>
      <c r="BO45" s="78">
        <f xml:space="preserve"> Equity!BO$30</f>
        <v>2.2373569663614035E-10</v>
      </c>
      <c r="BP45" s="78">
        <f xml:space="preserve"> Equity!BP$30</f>
        <v>2.2373569663614035E-10</v>
      </c>
      <c r="BQ45" s="78">
        <f xml:space="preserve"> Equity!BQ$30</f>
        <v>2.2373569663614035E-10</v>
      </c>
      <c r="BR45" s="78">
        <f xml:space="preserve"> Equity!BR$30</f>
        <v>2.2373569663614035E-10</v>
      </c>
      <c r="BS45" s="78">
        <f xml:space="preserve"> Equity!BS$30</f>
        <v>2.2373569663614035E-10</v>
      </c>
      <c r="BT45" s="78">
        <f xml:space="preserve"> Equity!BT$30</f>
        <v>2.2373569663614035E-10</v>
      </c>
      <c r="BU45" s="78">
        <f xml:space="preserve"> Equity!BU$30</f>
        <v>2.2373569663614035E-10</v>
      </c>
      <c r="BV45" s="78">
        <f xml:space="preserve"> Equity!BV$30</f>
        <v>2.2373569663614035E-10</v>
      </c>
      <c r="BW45" s="78">
        <f xml:space="preserve"> Equity!BW$30</f>
        <v>2.2373569663614035E-10</v>
      </c>
      <c r="BX45" s="78">
        <f xml:space="preserve"> Equity!BX$30</f>
        <v>2.2373569663614035E-10</v>
      </c>
      <c r="BY45" s="78">
        <f xml:space="preserve"> Equity!BY$30</f>
        <v>2.2373569663614035E-10</v>
      </c>
      <c r="BZ45" s="78">
        <f xml:space="preserve"> Equity!BZ$30</f>
        <v>2.2373569663614035E-10</v>
      </c>
      <c r="CA45" s="78">
        <f xml:space="preserve"> Equity!CA$30</f>
        <v>2.2373569663614035E-10</v>
      </c>
      <c r="CB45" s="78">
        <f xml:space="preserve"> Equity!CB$30</f>
        <v>2.2373569663614035E-10</v>
      </c>
      <c r="CC45" s="78">
        <f xml:space="preserve"> Equity!CC$30</f>
        <v>2.2373569663614035E-10</v>
      </c>
      <c r="CD45" s="78">
        <f xml:space="preserve"> Equity!CD$30</f>
        <v>2.2373569663614035E-10</v>
      </c>
      <c r="CE45" s="78">
        <f xml:space="preserve"> Equity!CE$30</f>
        <v>2.2373569663614035E-10</v>
      </c>
      <c r="CF45" s="78">
        <f xml:space="preserve"> Equity!CF$30</f>
        <v>2.2373569663614035E-10</v>
      </c>
      <c r="CG45" s="78">
        <f xml:space="preserve"> Equity!CG$30</f>
        <v>2.2373569663614035E-10</v>
      </c>
      <c r="CH45" s="78">
        <f xml:space="preserve"> Equity!CH$30</f>
        <v>2.2373569663614035E-10</v>
      </c>
      <c r="CI45" s="78">
        <f xml:space="preserve"> Equity!CI$30</f>
        <v>2.2373569663614035E-10</v>
      </c>
      <c r="CJ45" s="78">
        <f xml:space="preserve"> Equity!CJ$30</f>
        <v>2.2373569663614035E-10</v>
      </c>
      <c r="CK45" s="78">
        <f xml:space="preserve"> Equity!CK$30</f>
        <v>2.2373569663614035E-10</v>
      </c>
      <c r="CL45" s="78">
        <f xml:space="preserve"> Equity!CL$30</f>
        <v>2.2373569663614035E-10</v>
      </c>
      <c r="CM45" s="78">
        <f xml:space="preserve"> Equity!CM$30</f>
        <v>2.2373569663614035E-10</v>
      </c>
      <c r="CN45" s="78">
        <f xml:space="preserve"> Equity!CN$30</f>
        <v>2.2373569663614035E-10</v>
      </c>
      <c r="CO45" s="78">
        <f xml:space="preserve"> Equity!CO$30</f>
        <v>2.2373569663614035E-10</v>
      </c>
      <c r="CP45" s="78">
        <f xml:space="preserve"> Equity!CP$30</f>
        <v>2.2373569663614035E-10</v>
      </c>
      <c r="CQ45" s="78">
        <f xml:space="preserve"> Equity!CQ$30</f>
        <v>2.2373569663614035E-10</v>
      </c>
      <c r="CR45" s="78">
        <f xml:space="preserve"> Equity!CR$30</f>
        <v>2.2373569663614035E-10</v>
      </c>
      <c r="CS45" s="78">
        <f xml:space="preserve"> Equity!CS$30</f>
        <v>2.2373569663614035E-10</v>
      </c>
      <c r="CT45" s="78">
        <f xml:space="preserve"> Equity!CT$30</f>
        <v>2.2373569663614035E-10</v>
      </c>
      <c r="CU45" s="78">
        <f xml:space="preserve"> Equity!CU$30</f>
        <v>2.2373569663614035E-10</v>
      </c>
      <c r="CV45" s="78">
        <f xml:space="preserve"> Equity!CV$30</f>
        <v>2.2373569663614035E-10</v>
      </c>
      <c r="CW45" s="78">
        <f xml:space="preserve"> Equity!CW$30</f>
        <v>2.2373569663614035E-10</v>
      </c>
      <c r="CX45" s="78">
        <f xml:space="preserve"> Equity!CX$30</f>
        <v>2.2373569663614035E-10</v>
      </c>
      <c r="CY45" s="78">
        <f xml:space="preserve"> Equity!CY$30</f>
        <v>2.2373569663614035E-10</v>
      </c>
      <c r="CZ45" s="78">
        <f xml:space="preserve"> Equity!CZ$30</f>
        <v>2.2373569663614035E-10</v>
      </c>
      <c r="DA45" s="78">
        <f xml:space="preserve"> Equity!DA$30</f>
        <v>2.2373569663614035E-10</v>
      </c>
      <c r="DB45" s="78">
        <f xml:space="preserve"> Equity!DB$30</f>
        <v>2.2373569663614035E-10</v>
      </c>
      <c r="DC45" s="78">
        <f xml:space="preserve"> Equity!DC$30</f>
        <v>2.2373569663614035E-10</v>
      </c>
      <c r="DD45" s="78">
        <f xml:space="preserve"> Equity!DD$30</f>
        <v>2.2373569663614035E-10</v>
      </c>
      <c r="DE45" s="78">
        <f xml:space="preserve"> Equity!DE$30</f>
        <v>2.2373569663614035E-10</v>
      </c>
      <c r="DF45" s="78">
        <f xml:space="preserve"> Equity!DF$30</f>
        <v>2.2373569663614035E-10</v>
      </c>
      <c r="DG45" s="78">
        <f xml:space="preserve"> Equity!DG$30</f>
        <v>2.2373569663614035E-10</v>
      </c>
      <c r="DH45" s="78">
        <f xml:space="preserve"> Equity!DH$30</f>
        <v>2.2373569663614035E-10</v>
      </c>
      <c r="DI45" s="78">
        <f xml:space="preserve"> Equity!DI$30</f>
        <v>2.2373569663614035E-10</v>
      </c>
      <c r="DJ45" s="78">
        <f xml:space="preserve"> Equity!DJ$30</f>
        <v>2.2373569663614035E-10</v>
      </c>
      <c r="DK45" s="78">
        <f xml:space="preserve"> Equity!DK$30</f>
        <v>2.2373569663614035E-10</v>
      </c>
      <c r="DL45" s="78">
        <f xml:space="preserve"> Equity!DL$30</f>
        <v>2.2373569663614035E-10</v>
      </c>
      <c r="DM45" s="78">
        <f xml:space="preserve"> Equity!DM$30</f>
        <v>2.2373569663614035E-10</v>
      </c>
      <c r="DN45" s="78">
        <f xml:space="preserve"> Equity!DN$30</f>
        <v>2.2373569663614035E-10</v>
      </c>
      <c r="DO45" s="78">
        <f xml:space="preserve"> Equity!DO$30</f>
        <v>2.2373569663614035E-10</v>
      </c>
      <c r="DP45" s="78">
        <f xml:space="preserve"> Equity!DP$30</f>
        <v>2.2373569663614035E-10</v>
      </c>
      <c r="DQ45" s="78">
        <f xml:space="preserve"> Equity!DQ$30</f>
        <v>2.2373569663614035E-10</v>
      </c>
      <c r="DR45" s="78">
        <f xml:space="preserve"> Equity!DR$30</f>
        <v>2.2373569663614035E-10</v>
      </c>
      <c r="DS45" s="78">
        <f xml:space="preserve"> Equity!DS$30</f>
        <v>2.2373569663614035E-10</v>
      </c>
      <c r="DT45" s="78">
        <f xml:space="preserve"> Equity!DT$30</f>
        <v>2.2373569663614035E-10</v>
      </c>
      <c r="DU45" s="78">
        <f xml:space="preserve"> Equity!DU$30</f>
        <v>2.2373569663614035E-10</v>
      </c>
      <c r="DV45" s="78">
        <f xml:space="preserve"> Equity!DV$30</f>
        <v>2.2373569663614035E-10</v>
      </c>
      <c r="DW45" s="78">
        <f xml:space="preserve"> Equity!DW$30</f>
        <v>2.2373569663614035E-10</v>
      </c>
      <c r="DX45" s="78">
        <f xml:space="preserve"> Equity!DX$30</f>
        <v>2.2373569663614035E-10</v>
      </c>
      <c r="DY45" s="78">
        <f xml:space="preserve"> Equity!DY$30</f>
        <v>2.2373569663614035E-10</v>
      </c>
      <c r="DZ45" s="78">
        <f xml:space="preserve"> Equity!DZ$30</f>
        <v>2.2373569663614035E-10</v>
      </c>
      <c r="EA45" s="78">
        <f xml:space="preserve"> Equity!EA$30</f>
        <v>2.2373569663614035E-10</v>
      </c>
      <c r="EB45" s="78">
        <f xml:space="preserve"> Equity!EB$30</f>
        <v>2.2373569663614035E-10</v>
      </c>
      <c r="EC45" s="78">
        <f xml:space="preserve"> Equity!EC$30</f>
        <v>2.2373569663614035E-10</v>
      </c>
      <c r="ED45" s="78">
        <f xml:space="preserve"> Equity!ED$30</f>
        <v>2.2373569663614035E-10</v>
      </c>
      <c r="EE45" s="78">
        <f xml:space="preserve"> Equity!EE$30</f>
        <v>2.2373569663614035E-10</v>
      </c>
      <c r="EF45" s="78">
        <f xml:space="preserve"> Equity!EF$30</f>
        <v>2.2373569663614035E-10</v>
      </c>
      <c r="EG45" s="78">
        <f xml:space="preserve"> Equity!EG$30</f>
        <v>2.2373569663614035E-10</v>
      </c>
      <c r="EH45" s="78">
        <f xml:space="preserve"> Equity!EH$30</f>
        <v>2.2373569663614035E-10</v>
      </c>
      <c r="EI45" s="78">
        <f xml:space="preserve"> Equity!EI$30</f>
        <v>2.2373569663614035E-10</v>
      </c>
      <c r="EJ45" s="78">
        <f xml:space="preserve"> Equity!EJ$30</f>
        <v>2.2373569663614035E-10</v>
      </c>
      <c r="EK45" s="78">
        <f xml:space="preserve"> Equity!EK$30</f>
        <v>2.2373569663614035E-10</v>
      </c>
      <c r="EL45" s="78">
        <f xml:space="preserve"> Equity!EL$30</f>
        <v>2.2373569663614035E-10</v>
      </c>
      <c r="EM45" s="78">
        <f xml:space="preserve"> Equity!EM$30</f>
        <v>2.2373569663614035E-10</v>
      </c>
      <c r="EN45" s="78">
        <f xml:space="preserve"> Equity!EN$30</f>
        <v>2.2373569663614035E-10</v>
      </c>
      <c r="EO45" s="78">
        <f xml:space="preserve"> Equity!EO$30</f>
        <v>2.2373569663614035E-10</v>
      </c>
      <c r="EP45" s="78">
        <f xml:space="preserve"> Equity!EP$30</f>
        <v>2.2373569663614035E-10</v>
      </c>
      <c r="EQ45" s="78">
        <f xml:space="preserve"> Equity!EQ$30</f>
        <v>2.2373569663614035E-10</v>
      </c>
      <c r="ER45" s="78">
        <f xml:space="preserve"> Equity!ER$30</f>
        <v>2.2373569663614035E-10</v>
      </c>
      <c r="ES45" s="78">
        <f xml:space="preserve"> Equity!ES$30</f>
        <v>2.2373569663614035E-10</v>
      </c>
      <c r="ET45" s="78">
        <f xml:space="preserve"> Equity!ET$30</f>
        <v>2.2373569663614035E-10</v>
      </c>
      <c r="EU45" s="78">
        <f xml:space="preserve"> Equity!EU$30</f>
        <v>2.2373569663614035E-10</v>
      </c>
      <c r="EV45" s="78">
        <f xml:space="preserve"> Equity!EV$30</f>
        <v>2.2373569663614035E-10</v>
      </c>
      <c r="EW45" s="78">
        <f xml:space="preserve"> Equity!EW$30</f>
        <v>2.2373569663614035E-10</v>
      </c>
      <c r="EX45" s="78">
        <f xml:space="preserve"> Equity!EX$30</f>
        <v>2.2373569663614035E-10</v>
      </c>
      <c r="EY45" s="78">
        <f xml:space="preserve"> Equity!EY$30</f>
        <v>2.2373569663614035E-10</v>
      </c>
      <c r="EZ45" s="78">
        <f xml:space="preserve"> Equity!EZ$30</f>
        <v>2.2373569663614035E-10</v>
      </c>
      <c r="FA45" s="78">
        <f xml:space="preserve"> Equity!FA$30</f>
        <v>2.2373569663614035E-10</v>
      </c>
      <c r="FB45" s="78">
        <f xml:space="preserve"> Equity!FB$30</f>
        <v>2.2373569663614035E-10</v>
      </c>
      <c r="FC45" s="78">
        <f xml:space="preserve"> Equity!FC$30</f>
        <v>2.2373569663614035E-10</v>
      </c>
      <c r="FD45" s="78">
        <f xml:space="preserve"> Equity!FD$30</f>
        <v>2.2373569663614035E-10</v>
      </c>
      <c r="FE45" s="78">
        <f xml:space="preserve"> Equity!FE$30</f>
        <v>2.2373569663614035E-10</v>
      </c>
      <c r="FF45" s="78">
        <f xml:space="preserve"> Equity!FF$30</f>
        <v>2.2373569663614035E-10</v>
      </c>
      <c r="FG45" s="78">
        <f xml:space="preserve"> Equity!FG$30</f>
        <v>2.2373569663614035E-10</v>
      </c>
      <c r="FH45" s="78">
        <f xml:space="preserve"> Equity!FH$30</f>
        <v>2.2373569663614035E-10</v>
      </c>
      <c r="FI45" s="78">
        <f xml:space="preserve"> Equity!FI$30</f>
        <v>2.2373569663614035E-10</v>
      </c>
      <c r="FJ45" s="78">
        <f xml:space="preserve"> Equity!FJ$30</f>
        <v>2.2373569663614035E-10</v>
      </c>
      <c r="FK45" s="78">
        <f xml:space="preserve"> Equity!FK$30</f>
        <v>2.2373569663614035E-10</v>
      </c>
      <c r="FL45" s="78">
        <f xml:space="preserve"> Equity!FL$30</f>
        <v>2.2373569663614035E-10</v>
      </c>
      <c r="FM45" s="78">
        <f xml:space="preserve"> Equity!FM$30</f>
        <v>2.2373569663614035E-10</v>
      </c>
      <c r="FN45" s="78">
        <f xml:space="preserve"> Equity!FN$30</f>
        <v>2.2373569663614035E-10</v>
      </c>
      <c r="FO45" s="78">
        <f xml:space="preserve"> Equity!FO$30</f>
        <v>2.2373569663614035E-10</v>
      </c>
      <c r="FP45" s="78">
        <f xml:space="preserve"> Equity!FP$30</f>
        <v>2.2373569663614035E-10</v>
      </c>
      <c r="FQ45" s="78">
        <f xml:space="preserve"> Equity!FQ$30</f>
        <v>2.2373569663614035E-10</v>
      </c>
      <c r="FR45" s="78">
        <f xml:space="preserve"> Equity!FR$30</f>
        <v>2.2373569663614035E-10</v>
      </c>
      <c r="FS45" s="78">
        <f xml:space="preserve"> Equity!FS$30</f>
        <v>2.2373569663614035E-10</v>
      </c>
      <c r="FT45" s="78">
        <f xml:space="preserve"> Equity!FT$30</f>
        <v>2.2373569663614035E-10</v>
      </c>
      <c r="FU45" s="78">
        <f xml:space="preserve"> Equity!FU$30</f>
        <v>2.2373569663614035E-10</v>
      </c>
      <c r="FV45" s="78">
        <f xml:space="preserve"> Equity!FV$30</f>
        <v>2.2373569663614035E-10</v>
      </c>
      <c r="FW45" s="78">
        <f xml:space="preserve"> Equity!FW$30</f>
        <v>2.2373569663614035E-10</v>
      </c>
      <c r="FX45" s="78">
        <f xml:space="preserve"> Equity!FX$30</f>
        <v>2.2373569663614035E-10</v>
      </c>
      <c r="FY45" s="78">
        <f xml:space="preserve"> Equity!FY$30</f>
        <v>2.2373569663614035E-10</v>
      </c>
      <c r="FZ45" s="78">
        <f xml:space="preserve"> Equity!FZ$30</f>
        <v>2.2373569663614035E-10</v>
      </c>
      <c r="GA45" s="78">
        <f xml:space="preserve"> Equity!GA$30</f>
        <v>2.2373569663614035E-10</v>
      </c>
      <c r="GB45" s="78">
        <f xml:space="preserve"> Equity!GB$30</f>
        <v>2.2373569663614035E-10</v>
      </c>
      <c r="GC45" s="78">
        <f xml:space="preserve"> Equity!GC$30</f>
        <v>2.2373569663614035E-10</v>
      </c>
      <c r="GD45" s="78">
        <f xml:space="preserve"> Equity!GD$30</f>
        <v>2.2373569663614035E-10</v>
      </c>
      <c r="GE45" s="78">
        <f xml:space="preserve"> Equity!GE$30</f>
        <v>2.2373569663614035E-10</v>
      </c>
      <c r="GF45" s="78">
        <f xml:space="preserve"> Equity!GF$30</f>
        <v>2.2373569663614035E-10</v>
      </c>
      <c r="GG45" s="78">
        <f xml:space="preserve"> Equity!GG$30</f>
        <v>2.2373569663614035E-10</v>
      </c>
      <c r="GH45" s="78">
        <f xml:space="preserve"> Equity!GH$30</f>
        <v>2.2373569663614035E-10</v>
      </c>
      <c r="GI45" s="78">
        <f xml:space="preserve"> Equity!GI$30</f>
        <v>2.2373569663614035E-10</v>
      </c>
      <c r="GJ45" s="78">
        <f xml:space="preserve"> Equity!GJ$30</f>
        <v>2.2373569663614035E-10</v>
      </c>
    </row>
    <row r="46" spans="1:192" s="526" customFormat="1" x14ac:dyDescent="0.25">
      <c r="A46" s="419"/>
      <c r="B46" s="419"/>
      <c r="C46" s="420"/>
      <c r="D46" s="610"/>
      <c r="E46" s="78" t="str">
        <f xml:space="preserve"> 'FS Qtr'!E$52</f>
        <v>Cashflow available for DSRA</v>
      </c>
      <c r="F46" s="78">
        <f xml:space="preserve"> 'FS Qtr'!F$52</f>
        <v>0</v>
      </c>
      <c r="G46" s="78" t="str">
        <f xml:space="preserve"> 'FS Qtr'!G$52</f>
        <v>$ 000s</v>
      </c>
      <c r="H46" s="78">
        <f xml:space="preserve"> 'FS Qtr'!H$52</f>
        <v>222772.86981320003</v>
      </c>
      <c r="I46" s="78">
        <f xml:space="preserve"> 'FS Qtr'!I$52</f>
        <v>0</v>
      </c>
      <c r="J46" s="78">
        <f xml:space="preserve"> 'FS Qtr'!J$52</f>
        <v>0</v>
      </c>
      <c r="K46" s="78">
        <f xml:space="preserve"> 'FS Qtr'!K$52</f>
        <v>0</v>
      </c>
      <c r="L46" s="78">
        <f xml:space="preserve"> 'FS Qtr'!L$52</f>
        <v>-5.4569682106375694E-10</v>
      </c>
      <c r="M46" s="78">
        <f xml:space="preserve"> 'FS Qtr'!M$52</f>
        <v>1.586077778483741E-4</v>
      </c>
      <c r="N46" s="78">
        <f xml:space="preserve"> 'FS Qtr'!N$52</f>
        <v>-1.8542404577601701E-3</v>
      </c>
      <c r="O46" s="78">
        <f xml:space="preserve"> 'FS Qtr'!O$52</f>
        <v>-1.9172108004568145E-3</v>
      </c>
      <c r="P46" s="78">
        <f xml:space="preserve"> 'FS Qtr'!P$52</f>
        <v>6.2746840440013329E-3</v>
      </c>
      <c r="Q46" s="78">
        <f xml:space="preserve"> 'FS Qtr'!Q$52</f>
        <v>5951.0196325580291</v>
      </c>
      <c r="R46" s="78">
        <f xml:space="preserve"> 'FS Qtr'!R$52</f>
        <v>4865.3727609657617</v>
      </c>
      <c r="S46" s="78">
        <f xml:space="preserve"> 'FS Qtr'!S$52</f>
        <v>4547.6789128526707</v>
      </c>
      <c r="T46" s="78">
        <f xml:space="preserve"> 'FS Qtr'!T$52</f>
        <v>4486.7993159713042</v>
      </c>
      <c r="U46" s="78">
        <f xml:space="preserve"> 'FS Qtr'!U$52</f>
        <v>4507.4005852624632</v>
      </c>
      <c r="V46" s="78">
        <f xml:space="preserve"> 'FS Qtr'!V$52</f>
        <v>4446.4274492149543</v>
      </c>
      <c r="W46" s="78">
        <f xml:space="preserve"> 'FS Qtr'!W$52</f>
        <v>4466.5786310522835</v>
      </c>
      <c r="X46" s="78">
        <f xml:space="preserve"> 'FS Qtr'!X$52</f>
        <v>4411.5405623839888</v>
      </c>
      <c r="Y46" s="78">
        <f xml:space="preserve"> 'FS Qtr'!Y$52</f>
        <v>4419.1689339085569</v>
      </c>
      <c r="Z46" s="78">
        <f xml:space="preserve"> 'FS Qtr'!Z$52</f>
        <v>4363.9666786798298</v>
      </c>
      <c r="AA46" s="78">
        <f xml:space="preserve"> 'FS Qtr'!AA$52</f>
        <v>4383.1747298788505</v>
      </c>
      <c r="AB46" s="78">
        <f xml:space="preserve"> 'FS Qtr'!AB$52</f>
        <v>4321.8954029380802</v>
      </c>
      <c r="AC46" s="78">
        <f xml:space="preserve"> 'FS Qtr'!AC$52</f>
        <v>4340.6509455235609</v>
      </c>
      <c r="AD46" s="78">
        <f xml:space="preserve"> 'FS Qtr'!AD$52</f>
        <v>4279.2611371761868</v>
      </c>
      <c r="AE46" s="78">
        <f xml:space="preserve"> 'FS Qtr'!AE$52</f>
        <v>4297.5365403293799</v>
      </c>
      <c r="AF46" s="78">
        <f xml:space="preserve"> 'FS Qtr'!AF$52</f>
        <v>4241.8312698599129</v>
      </c>
      <c r="AG46" s="78">
        <f xml:space="preserve"> 'FS Qtr'!AG$52</f>
        <v>4248.0197285357626</v>
      </c>
      <c r="AH46" s="78">
        <f xml:space="preserve"> 'FS Qtr'!AH$52</f>
        <v>4192.1275382931635</v>
      </c>
      <c r="AI46" s="78">
        <f xml:space="preserve"> 'FS Qtr'!AI$52</f>
        <v>4209.3961210509151</v>
      </c>
      <c r="AJ46" s="78">
        <f xml:space="preserve"> 'FS Qtr'!AJ$52</f>
        <v>4147.6472958622217</v>
      </c>
      <c r="AK46" s="78">
        <f xml:space="preserve"> 'FS Qtr'!AK$52</f>
        <v>4164.4330760168268</v>
      </c>
      <c r="AL46" s="78">
        <f xml:space="preserve"> 'FS Qtr'!AL$52</f>
        <v>4102.5555030419146</v>
      </c>
      <c r="AM46" s="78">
        <f xml:space="preserve"> 'FS Qtr'!AM$52</f>
        <v>4118.8285564442449</v>
      </c>
      <c r="AN46" s="78">
        <f xml:space="preserve"> 'FS Qtr'!AN$52</f>
        <v>4062.3702169061016</v>
      </c>
      <c r="AO46" s="78">
        <f xml:space="preserve"> 'FS Qtr'!AO$52</f>
        <v>4067.0164540786955</v>
      </c>
      <c r="AP46" s="78">
        <f xml:space="preserve"> 'FS Qtr'!AP$52</f>
        <v>4010.3466594202473</v>
      </c>
      <c r="AQ46" s="78">
        <f xml:space="preserve"> 'FS Qtr'!AQ$52</f>
        <v>4025.5445745906836</v>
      </c>
      <c r="AR46" s="78">
        <f xml:space="preserve"> 'FS Qtr'!AR$52</f>
        <v>3963.2519523798546</v>
      </c>
      <c r="AS46" s="78">
        <f xml:space="preserve"> 'FS Qtr'!AS$52</f>
        <v>3977.9335233457678</v>
      </c>
      <c r="AT46" s="78">
        <f xml:space="preserve"> 'FS Qtr'!AT$52</f>
        <v>3915.4915590290002</v>
      </c>
      <c r="AU46" s="78">
        <f xml:space="preserve"> 'FS Qtr'!AU$52</f>
        <v>3929.6250685966206</v>
      </c>
      <c r="AV46" s="78">
        <f xml:space="preserve"> 'FS Qtr'!AV$52</f>
        <v>3872.3209871444269</v>
      </c>
      <c r="AW46" s="78">
        <f xml:space="preserve"> 'FS Qtr'!AW$52</f>
        <v>3875.3141638811376</v>
      </c>
      <c r="AX46" s="78">
        <f xml:space="preserve"> 'FS Qtr'!AX$52</f>
        <v>3817.7721368573657</v>
      </c>
      <c r="AY46" s="78">
        <f xml:space="preserve"> 'FS Qtr'!AY$52</f>
        <v>13407.63512377159</v>
      </c>
      <c r="AZ46" s="78">
        <f xml:space="preserve"> 'FS Qtr'!AZ$52</f>
        <v>13187.417125973823</v>
      </c>
      <c r="BA46" s="78">
        <f xml:space="preserve"> 'FS Qtr'!BA$52</f>
        <v>13230.927239615054</v>
      </c>
      <c r="BB46" s="78">
        <f xml:space="preserve"> 'FS Qtr'!BB$52</f>
        <v>12722.44600164578</v>
      </c>
      <c r="BC46" s="78">
        <f xml:space="preserve"> 'FS Qtr'!BC$52</f>
        <v>10628.94520970106</v>
      </c>
      <c r="BD46" s="78">
        <f xml:space="preserve"> 'FS Qtr'!BD$52</f>
        <v>11388.57472105578</v>
      </c>
      <c r="BE46" s="78">
        <f xml:space="preserve"> 'FS Qtr'!BE$52</f>
        <v>3176.6231255661278</v>
      </c>
      <c r="BF46" s="78">
        <f xml:space="preserve"> 'FS Qtr'!BF$52</f>
        <v>0</v>
      </c>
      <c r="BG46" s="78">
        <f xml:space="preserve"> 'FS Qtr'!BG$52</f>
        <v>0</v>
      </c>
      <c r="BH46" s="78">
        <f xml:space="preserve"> 'FS Qtr'!BH$52</f>
        <v>0</v>
      </c>
      <c r="BI46" s="78">
        <f xml:space="preserve"> 'FS Qtr'!BI$52</f>
        <v>0</v>
      </c>
      <c r="BJ46" s="78">
        <f xml:space="preserve"> 'FS Qtr'!BJ$52</f>
        <v>0</v>
      </c>
      <c r="BK46" s="78">
        <f xml:space="preserve"> 'FS Qtr'!BK$52</f>
        <v>0</v>
      </c>
      <c r="BL46" s="78">
        <f xml:space="preserve"> 'FS Qtr'!BL$52</f>
        <v>0</v>
      </c>
      <c r="BM46" s="78">
        <f xml:space="preserve"> 'FS Qtr'!BM$52</f>
        <v>0</v>
      </c>
      <c r="BN46" s="78">
        <f xml:space="preserve"> 'FS Qtr'!BN$52</f>
        <v>0</v>
      </c>
      <c r="BO46" s="78">
        <f xml:space="preserve"> 'FS Qtr'!BO$52</f>
        <v>0</v>
      </c>
      <c r="BP46" s="78">
        <f xml:space="preserve"> 'FS Qtr'!BP$52</f>
        <v>0</v>
      </c>
      <c r="BQ46" s="78">
        <f xml:space="preserve"> 'FS Qtr'!BQ$52</f>
        <v>0</v>
      </c>
      <c r="BR46" s="78">
        <f xml:space="preserve"> 'FS Qtr'!BR$52</f>
        <v>0</v>
      </c>
      <c r="BS46" s="78">
        <f xml:space="preserve"> 'FS Qtr'!BS$52</f>
        <v>0</v>
      </c>
      <c r="BT46" s="78">
        <f xml:space="preserve"> 'FS Qtr'!BT$52</f>
        <v>0</v>
      </c>
      <c r="BU46" s="78">
        <f xml:space="preserve"> 'FS Qtr'!BU$52</f>
        <v>0</v>
      </c>
      <c r="BV46" s="78">
        <f xml:space="preserve"> 'FS Qtr'!BV$52</f>
        <v>0</v>
      </c>
      <c r="BW46" s="78">
        <f xml:space="preserve"> 'FS Qtr'!BW$52</f>
        <v>0</v>
      </c>
      <c r="BX46" s="78">
        <f xml:space="preserve"> 'FS Qtr'!BX$52</f>
        <v>0</v>
      </c>
      <c r="BY46" s="78">
        <f xml:space="preserve"> 'FS Qtr'!BY$52</f>
        <v>0</v>
      </c>
      <c r="BZ46" s="78">
        <f xml:space="preserve"> 'FS Qtr'!BZ$52</f>
        <v>0</v>
      </c>
      <c r="CA46" s="78">
        <f xml:space="preserve"> 'FS Qtr'!CA$52</f>
        <v>0</v>
      </c>
      <c r="CB46" s="78">
        <f xml:space="preserve"> 'FS Qtr'!CB$52</f>
        <v>0</v>
      </c>
      <c r="CC46" s="78">
        <f xml:space="preserve"> 'FS Qtr'!CC$52</f>
        <v>0</v>
      </c>
      <c r="CD46" s="78">
        <f xml:space="preserve"> 'FS Qtr'!CD$52</f>
        <v>0</v>
      </c>
      <c r="CE46" s="78">
        <f xml:space="preserve"> 'FS Qtr'!CE$52</f>
        <v>0</v>
      </c>
      <c r="CF46" s="78">
        <f xml:space="preserve"> 'FS Qtr'!CF$52</f>
        <v>0</v>
      </c>
      <c r="CG46" s="78">
        <f xml:space="preserve"> 'FS Qtr'!CG$52</f>
        <v>0</v>
      </c>
      <c r="CH46" s="78">
        <f xml:space="preserve"> 'FS Qtr'!CH$52</f>
        <v>0</v>
      </c>
      <c r="CI46" s="78">
        <f xml:space="preserve"> 'FS Qtr'!CI$52</f>
        <v>0</v>
      </c>
      <c r="CJ46" s="78">
        <f xml:space="preserve"> 'FS Qtr'!CJ$52</f>
        <v>0</v>
      </c>
      <c r="CK46" s="78">
        <f xml:space="preserve"> 'FS Qtr'!CK$52</f>
        <v>0</v>
      </c>
      <c r="CL46" s="78">
        <f xml:space="preserve"> 'FS Qtr'!CL$52</f>
        <v>0</v>
      </c>
      <c r="CM46" s="78">
        <f xml:space="preserve"> 'FS Qtr'!CM$52</f>
        <v>0</v>
      </c>
      <c r="CN46" s="78">
        <f xml:space="preserve"> 'FS Qtr'!CN$52</f>
        <v>0</v>
      </c>
      <c r="CO46" s="78">
        <f xml:space="preserve"> 'FS Qtr'!CO$52</f>
        <v>0</v>
      </c>
      <c r="CP46" s="78">
        <f xml:space="preserve"> 'FS Qtr'!CP$52</f>
        <v>0</v>
      </c>
      <c r="CQ46" s="78">
        <f xml:space="preserve"> 'FS Qtr'!CQ$52</f>
        <v>0</v>
      </c>
      <c r="CR46" s="78">
        <f xml:space="preserve"> 'FS Qtr'!CR$52</f>
        <v>0</v>
      </c>
      <c r="CS46" s="78">
        <f xml:space="preserve"> 'FS Qtr'!CS$52</f>
        <v>0</v>
      </c>
      <c r="CT46" s="78">
        <f xml:space="preserve"> 'FS Qtr'!CT$52</f>
        <v>0</v>
      </c>
      <c r="CU46" s="78">
        <f xml:space="preserve"> 'FS Qtr'!CU$52</f>
        <v>0</v>
      </c>
      <c r="CV46" s="78">
        <f xml:space="preserve"> 'FS Qtr'!CV$52</f>
        <v>0</v>
      </c>
      <c r="CW46" s="78">
        <f xml:space="preserve"> 'FS Qtr'!CW$52</f>
        <v>0</v>
      </c>
      <c r="CX46" s="78">
        <f xml:space="preserve"> 'FS Qtr'!CX$52</f>
        <v>0</v>
      </c>
      <c r="CY46" s="78">
        <f xml:space="preserve"> 'FS Qtr'!CY$52</f>
        <v>0</v>
      </c>
      <c r="CZ46" s="78">
        <f xml:space="preserve"> 'FS Qtr'!CZ$52</f>
        <v>0</v>
      </c>
      <c r="DA46" s="78">
        <f xml:space="preserve"> 'FS Qtr'!DA$52</f>
        <v>0</v>
      </c>
      <c r="DB46" s="78">
        <f xml:space="preserve"> 'FS Qtr'!DB$52</f>
        <v>0</v>
      </c>
      <c r="DC46" s="78">
        <f xml:space="preserve"> 'FS Qtr'!DC$52</f>
        <v>0</v>
      </c>
      <c r="DD46" s="78">
        <f xml:space="preserve"> 'FS Qtr'!DD$52</f>
        <v>0</v>
      </c>
      <c r="DE46" s="78">
        <f xml:space="preserve"> 'FS Qtr'!DE$52</f>
        <v>0</v>
      </c>
      <c r="DF46" s="78">
        <f xml:space="preserve"> 'FS Qtr'!DF$52</f>
        <v>0</v>
      </c>
      <c r="DG46" s="78">
        <f xml:space="preserve"> 'FS Qtr'!DG$52</f>
        <v>0</v>
      </c>
      <c r="DH46" s="78">
        <f xml:space="preserve"> 'FS Qtr'!DH$52</f>
        <v>0</v>
      </c>
      <c r="DI46" s="78">
        <f xml:space="preserve"> 'FS Qtr'!DI$52</f>
        <v>0</v>
      </c>
      <c r="DJ46" s="78">
        <f xml:space="preserve"> 'FS Qtr'!DJ$52</f>
        <v>0</v>
      </c>
      <c r="DK46" s="78">
        <f xml:space="preserve"> 'FS Qtr'!DK$52</f>
        <v>0</v>
      </c>
      <c r="DL46" s="78">
        <f xml:space="preserve"> 'FS Qtr'!DL$52</f>
        <v>0</v>
      </c>
      <c r="DM46" s="78">
        <f xml:space="preserve"> 'FS Qtr'!DM$52</f>
        <v>0</v>
      </c>
      <c r="DN46" s="78">
        <f xml:space="preserve"> 'FS Qtr'!DN$52</f>
        <v>0</v>
      </c>
      <c r="DO46" s="78">
        <f xml:space="preserve"> 'FS Qtr'!DO$52</f>
        <v>0</v>
      </c>
      <c r="DP46" s="78">
        <f xml:space="preserve"> 'FS Qtr'!DP$52</f>
        <v>0</v>
      </c>
      <c r="DQ46" s="78">
        <f xml:space="preserve"> 'FS Qtr'!DQ$52</f>
        <v>0</v>
      </c>
      <c r="DR46" s="78">
        <f xml:space="preserve"> 'FS Qtr'!DR$52</f>
        <v>0</v>
      </c>
      <c r="DS46" s="78">
        <f xml:space="preserve"> 'FS Qtr'!DS$52</f>
        <v>0</v>
      </c>
      <c r="DT46" s="78">
        <f xml:space="preserve"> 'FS Qtr'!DT$52</f>
        <v>0</v>
      </c>
      <c r="DU46" s="78">
        <f xml:space="preserve"> 'FS Qtr'!DU$52</f>
        <v>0</v>
      </c>
      <c r="DV46" s="78">
        <f xml:space="preserve"> 'FS Qtr'!DV$52</f>
        <v>0</v>
      </c>
      <c r="DW46" s="78">
        <f xml:space="preserve"> 'FS Qtr'!DW$52</f>
        <v>0</v>
      </c>
      <c r="DX46" s="78">
        <f xml:space="preserve"> 'FS Qtr'!DX$52</f>
        <v>0</v>
      </c>
      <c r="DY46" s="78">
        <f xml:space="preserve"> 'FS Qtr'!DY$52</f>
        <v>0</v>
      </c>
      <c r="DZ46" s="78">
        <f xml:space="preserve"> 'FS Qtr'!DZ$52</f>
        <v>0</v>
      </c>
      <c r="EA46" s="78">
        <f xml:space="preserve"> 'FS Qtr'!EA$52</f>
        <v>0</v>
      </c>
      <c r="EB46" s="78">
        <f xml:space="preserve"> 'FS Qtr'!EB$52</f>
        <v>0</v>
      </c>
      <c r="EC46" s="78">
        <f xml:space="preserve"> 'FS Qtr'!EC$52</f>
        <v>0</v>
      </c>
      <c r="ED46" s="78">
        <f xml:space="preserve"> 'FS Qtr'!ED$52</f>
        <v>0</v>
      </c>
      <c r="EE46" s="78">
        <f xml:space="preserve"> 'FS Qtr'!EE$52</f>
        <v>0</v>
      </c>
      <c r="EF46" s="78">
        <f xml:space="preserve"> 'FS Qtr'!EF$52</f>
        <v>0</v>
      </c>
      <c r="EG46" s="78">
        <f xml:space="preserve"> 'FS Qtr'!EG$52</f>
        <v>0</v>
      </c>
      <c r="EH46" s="78">
        <f xml:space="preserve"> 'FS Qtr'!EH$52</f>
        <v>0</v>
      </c>
      <c r="EI46" s="78">
        <f xml:space="preserve"> 'FS Qtr'!EI$52</f>
        <v>0</v>
      </c>
      <c r="EJ46" s="78">
        <f xml:space="preserve"> 'FS Qtr'!EJ$52</f>
        <v>0</v>
      </c>
      <c r="EK46" s="78">
        <f xml:space="preserve"> 'FS Qtr'!EK$52</f>
        <v>0</v>
      </c>
      <c r="EL46" s="78">
        <f xml:space="preserve"> 'FS Qtr'!EL$52</f>
        <v>0</v>
      </c>
      <c r="EM46" s="78">
        <f xml:space="preserve"> 'FS Qtr'!EM$52</f>
        <v>0</v>
      </c>
      <c r="EN46" s="78">
        <f xml:space="preserve"> 'FS Qtr'!EN$52</f>
        <v>0</v>
      </c>
      <c r="EO46" s="78">
        <f xml:space="preserve"> 'FS Qtr'!EO$52</f>
        <v>0</v>
      </c>
      <c r="EP46" s="78">
        <f xml:space="preserve"> 'FS Qtr'!EP$52</f>
        <v>0</v>
      </c>
      <c r="EQ46" s="78">
        <f xml:space="preserve"> 'FS Qtr'!EQ$52</f>
        <v>0</v>
      </c>
      <c r="ER46" s="78">
        <f xml:space="preserve"> 'FS Qtr'!ER$52</f>
        <v>0</v>
      </c>
      <c r="ES46" s="78">
        <f xml:space="preserve"> 'FS Qtr'!ES$52</f>
        <v>0</v>
      </c>
      <c r="ET46" s="78">
        <f xml:space="preserve"> 'FS Qtr'!ET$52</f>
        <v>0</v>
      </c>
      <c r="EU46" s="78">
        <f xml:space="preserve"> 'FS Qtr'!EU$52</f>
        <v>0</v>
      </c>
      <c r="EV46" s="78">
        <f xml:space="preserve"> 'FS Qtr'!EV$52</f>
        <v>0</v>
      </c>
      <c r="EW46" s="78">
        <f xml:space="preserve"> 'FS Qtr'!EW$52</f>
        <v>0</v>
      </c>
      <c r="EX46" s="78">
        <f xml:space="preserve"> 'FS Qtr'!EX$52</f>
        <v>0</v>
      </c>
      <c r="EY46" s="78">
        <f xml:space="preserve"> 'FS Qtr'!EY$52</f>
        <v>0</v>
      </c>
      <c r="EZ46" s="78">
        <f xml:space="preserve"> 'FS Qtr'!EZ$52</f>
        <v>0</v>
      </c>
      <c r="FA46" s="78">
        <f xml:space="preserve"> 'FS Qtr'!FA$52</f>
        <v>0</v>
      </c>
      <c r="FB46" s="78">
        <f xml:space="preserve"> 'FS Qtr'!FB$52</f>
        <v>0</v>
      </c>
      <c r="FC46" s="78">
        <f xml:space="preserve"> 'FS Qtr'!FC$52</f>
        <v>0</v>
      </c>
      <c r="FD46" s="78">
        <f xml:space="preserve"> 'FS Qtr'!FD$52</f>
        <v>0</v>
      </c>
      <c r="FE46" s="78">
        <f xml:space="preserve"> 'FS Qtr'!FE$52</f>
        <v>0</v>
      </c>
      <c r="FF46" s="78">
        <f xml:space="preserve"> 'FS Qtr'!FF$52</f>
        <v>0</v>
      </c>
      <c r="FG46" s="78">
        <f xml:space="preserve"> 'FS Qtr'!FG$52</f>
        <v>0</v>
      </c>
      <c r="FH46" s="78">
        <f xml:space="preserve"> 'FS Qtr'!FH$52</f>
        <v>0</v>
      </c>
      <c r="FI46" s="78">
        <f xml:space="preserve"> 'FS Qtr'!FI$52</f>
        <v>0</v>
      </c>
      <c r="FJ46" s="78">
        <f xml:space="preserve"> 'FS Qtr'!FJ$52</f>
        <v>0</v>
      </c>
      <c r="FK46" s="78">
        <f xml:space="preserve"> 'FS Qtr'!FK$52</f>
        <v>0</v>
      </c>
      <c r="FL46" s="78">
        <f xml:space="preserve"> 'FS Qtr'!FL$52</f>
        <v>0</v>
      </c>
      <c r="FM46" s="78">
        <f xml:space="preserve"> 'FS Qtr'!FM$52</f>
        <v>0</v>
      </c>
      <c r="FN46" s="78">
        <f xml:space="preserve"> 'FS Qtr'!FN$52</f>
        <v>0</v>
      </c>
      <c r="FO46" s="78">
        <f xml:space="preserve"> 'FS Qtr'!FO$52</f>
        <v>0</v>
      </c>
      <c r="FP46" s="78">
        <f xml:space="preserve"> 'FS Qtr'!FP$52</f>
        <v>0</v>
      </c>
      <c r="FQ46" s="78">
        <f xml:space="preserve"> 'FS Qtr'!FQ$52</f>
        <v>0</v>
      </c>
      <c r="FR46" s="78">
        <f xml:space="preserve"> 'FS Qtr'!FR$52</f>
        <v>0</v>
      </c>
      <c r="FS46" s="78">
        <f xml:space="preserve"> 'FS Qtr'!FS$52</f>
        <v>0</v>
      </c>
      <c r="FT46" s="78">
        <f xml:space="preserve"> 'FS Qtr'!FT$52</f>
        <v>0</v>
      </c>
      <c r="FU46" s="78">
        <f xml:space="preserve"> 'FS Qtr'!FU$52</f>
        <v>0</v>
      </c>
      <c r="FV46" s="78">
        <f xml:space="preserve"> 'FS Qtr'!FV$52</f>
        <v>0</v>
      </c>
      <c r="FW46" s="78">
        <f xml:space="preserve"> 'FS Qtr'!FW$52</f>
        <v>0</v>
      </c>
      <c r="FX46" s="78">
        <f xml:space="preserve"> 'FS Qtr'!FX$52</f>
        <v>0</v>
      </c>
      <c r="FY46" s="78">
        <f xml:space="preserve"> 'FS Qtr'!FY$52</f>
        <v>0</v>
      </c>
      <c r="FZ46" s="78">
        <f xml:space="preserve"> 'FS Qtr'!FZ$52</f>
        <v>0</v>
      </c>
      <c r="GA46" s="78">
        <f xml:space="preserve"> 'FS Qtr'!GA$52</f>
        <v>0</v>
      </c>
      <c r="GB46" s="78">
        <f xml:space="preserve"> 'FS Qtr'!GB$52</f>
        <v>0</v>
      </c>
      <c r="GC46" s="78">
        <f xml:space="preserve"> 'FS Qtr'!GC$52</f>
        <v>0</v>
      </c>
      <c r="GD46" s="78">
        <f xml:space="preserve"> 'FS Qtr'!GD$52</f>
        <v>0</v>
      </c>
      <c r="GE46" s="78">
        <f xml:space="preserve"> 'FS Qtr'!GE$52</f>
        <v>0</v>
      </c>
      <c r="GF46" s="78">
        <f xml:space="preserve"> 'FS Qtr'!GF$52</f>
        <v>0</v>
      </c>
      <c r="GG46" s="78">
        <f xml:space="preserve"> 'FS Qtr'!GG$52</f>
        <v>0</v>
      </c>
      <c r="GH46" s="78">
        <f xml:space="preserve"> 'FS Qtr'!GH$52</f>
        <v>0</v>
      </c>
      <c r="GI46" s="78">
        <f xml:space="preserve"> 'FS Qtr'!GI$52</f>
        <v>0</v>
      </c>
      <c r="GJ46" s="78">
        <f xml:space="preserve"> 'FS Qtr'!GJ$52</f>
        <v>0</v>
      </c>
    </row>
    <row r="47" spans="1:192" s="526" customFormat="1" x14ac:dyDescent="0.25">
      <c r="A47" s="419"/>
      <c r="B47" s="419"/>
      <c r="C47" s="420"/>
      <c r="D47" s="610"/>
      <c r="E47" s="612" t="str">
        <f xml:space="preserve"> Time!E$108</f>
        <v>Operating period flag</v>
      </c>
      <c r="F47" s="612">
        <f xml:space="preserve"> Time!F$108</f>
        <v>0</v>
      </c>
      <c r="G47" s="612" t="str">
        <f xml:space="preserve"> Time!G$108</f>
        <v>flag</v>
      </c>
      <c r="H47" s="612">
        <f xml:space="preserve"> Time!H$108</f>
        <v>40</v>
      </c>
      <c r="I47" s="612">
        <f xml:space="preserve"> Time!I$108</f>
        <v>0</v>
      </c>
      <c r="J47" s="612">
        <f xml:space="preserve"> Time!J$108</f>
        <v>0</v>
      </c>
      <c r="K47" s="612">
        <f xml:space="preserve"> Time!K$108</f>
        <v>0</v>
      </c>
      <c r="L47" s="612">
        <f xml:space="preserve"> Time!L$108</f>
        <v>0</v>
      </c>
      <c r="M47" s="612">
        <f xml:space="preserve"> Time!M$108</f>
        <v>0</v>
      </c>
      <c r="N47" s="612">
        <f xml:space="preserve"> Time!N$108</f>
        <v>0</v>
      </c>
      <c r="O47" s="612">
        <f xml:space="preserve"> Time!O$108</f>
        <v>0</v>
      </c>
      <c r="P47" s="612">
        <f xml:space="preserve"> Time!P$108</f>
        <v>0</v>
      </c>
      <c r="Q47" s="612">
        <f xml:space="preserve"> Time!Q$108</f>
        <v>1</v>
      </c>
      <c r="R47" s="612">
        <f xml:space="preserve"> Time!R$108</f>
        <v>1</v>
      </c>
      <c r="S47" s="612">
        <f xml:space="preserve"> Time!S$108</f>
        <v>1</v>
      </c>
      <c r="T47" s="612">
        <f xml:space="preserve"> Time!T$108</f>
        <v>1</v>
      </c>
      <c r="U47" s="612">
        <f xml:space="preserve"> Time!U$108</f>
        <v>1</v>
      </c>
      <c r="V47" s="612">
        <f xml:space="preserve"> Time!V$108</f>
        <v>1</v>
      </c>
      <c r="W47" s="612">
        <f xml:space="preserve"> Time!W$108</f>
        <v>1</v>
      </c>
      <c r="X47" s="612">
        <f xml:space="preserve"> Time!X$108</f>
        <v>1</v>
      </c>
      <c r="Y47" s="612">
        <f xml:space="preserve"> Time!Y$108</f>
        <v>1</v>
      </c>
      <c r="Z47" s="612">
        <f xml:space="preserve"> Time!Z$108</f>
        <v>1</v>
      </c>
      <c r="AA47" s="612">
        <f xml:space="preserve"> Time!AA$108</f>
        <v>1</v>
      </c>
      <c r="AB47" s="612">
        <f xml:space="preserve"> Time!AB$108</f>
        <v>1</v>
      </c>
      <c r="AC47" s="612">
        <f xml:space="preserve"> Time!AC$108</f>
        <v>1</v>
      </c>
      <c r="AD47" s="612">
        <f xml:space="preserve"> Time!AD$108</f>
        <v>1</v>
      </c>
      <c r="AE47" s="612">
        <f xml:space="preserve"> Time!AE$108</f>
        <v>1</v>
      </c>
      <c r="AF47" s="612">
        <f xml:space="preserve"> Time!AF$108</f>
        <v>1</v>
      </c>
      <c r="AG47" s="612">
        <f xml:space="preserve"> Time!AG$108</f>
        <v>1</v>
      </c>
      <c r="AH47" s="612">
        <f xml:space="preserve"> Time!AH$108</f>
        <v>1</v>
      </c>
      <c r="AI47" s="612">
        <f xml:space="preserve"> Time!AI$108</f>
        <v>1</v>
      </c>
      <c r="AJ47" s="612">
        <f xml:space="preserve"> Time!AJ$108</f>
        <v>1</v>
      </c>
      <c r="AK47" s="612">
        <f xml:space="preserve"> Time!AK$108</f>
        <v>1</v>
      </c>
      <c r="AL47" s="612">
        <f xml:space="preserve"> Time!AL$108</f>
        <v>1</v>
      </c>
      <c r="AM47" s="612">
        <f xml:space="preserve"> Time!AM$108</f>
        <v>1</v>
      </c>
      <c r="AN47" s="612">
        <f xml:space="preserve"> Time!AN$108</f>
        <v>1</v>
      </c>
      <c r="AO47" s="612">
        <f xml:space="preserve"> Time!AO$108</f>
        <v>1</v>
      </c>
      <c r="AP47" s="612">
        <f xml:space="preserve"> Time!AP$108</f>
        <v>1</v>
      </c>
      <c r="AQ47" s="612">
        <f xml:space="preserve"> Time!AQ$108</f>
        <v>1</v>
      </c>
      <c r="AR47" s="612">
        <f xml:space="preserve"> Time!AR$108</f>
        <v>1</v>
      </c>
      <c r="AS47" s="612">
        <f xml:space="preserve"> Time!AS$108</f>
        <v>1</v>
      </c>
      <c r="AT47" s="612">
        <f xml:space="preserve"> Time!AT$108</f>
        <v>1</v>
      </c>
      <c r="AU47" s="612">
        <f xml:space="preserve"> Time!AU$108</f>
        <v>1</v>
      </c>
      <c r="AV47" s="612">
        <f xml:space="preserve"> Time!AV$108</f>
        <v>1</v>
      </c>
      <c r="AW47" s="612">
        <f xml:space="preserve"> Time!AW$108</f>
        <v>1</v>
      </c>
      <c r="AX47" s="612">
        <f xml:space="preserve"> Time!AX$108</f>
        <v>1</v>
      </c>
      <c r="AY47" s="612">
        <f xml:space="preserve"> Time!AY$108</f>
        <v>1</v>
      </c>
      <c r="AZ47" s="612">
        <f xml:space="preserve"> Time!AZ$108</f>
        <v>1</v>
      </c>
      <c r="BA47" s="612">
        <f xml:space="preserve"> Time!BA$108</f>
        <v>1</v>
      </c>
      <c r="BB47" s="612">
        <f xml:space="preserve"> Time!BB$108</f>
        <v>1</v>
      </c>
      <c r="BC47" s="612">
        <f xml:space="preserve"> Time!BC$108</f>
        <v>1</v>
      </c>
      <c r="BD47" s="612">
        <f xml:space="preserve"> Time!BD$108</f>
        <v>1</v>
      </c>
      <c r="BE47" s="612">
        <f xml:space="preserve"> Time!BE$108</f>
        <v>0</v>
      </c>
      <c r="BF47" s="612">
        <f xml:space="preserve"> Time!BF$108</f>
        <v>0</v>
      </c>
      <c r="BG47" s="612">
        <f xml:space="preserve"> Time!BG$108</f>
        <v>0</v>
      </c>
      <c r="BH47" s="612">
        <f xml:space="preserve"> Time!BH$108</f>
        <v>0</v>
      </c>
      <c r="BI47" s="612">
        <f xml:space="preserve"> Time!BI$108</f>
        <v>0</v>
      </c>
      <c r="BJ47" s="612">
        <f xml:space="preserve"> Time!BJ$108</f>
        <v>0</v>
      </c>
      <c r="BK47" s="612">
        <f xml:space="preserve"> Time!BK$108</f>
        <v>0</v>
      </c>
      <c r="BL47" s="612">
        <f xml:space="preserve"> Time!BL$108</f>
        <v>0</v>
      </c>
      <c r="BM47" s="612">
        <f xml:space="preserve"> Time!BM$108</f>
        <v>0</v>
      </c>
      <c r="BN47" s="612">
        <f xml:space="preserve"> Time!BN$108</f>
        <v>0</v>
      </c>
      <c r="BO47" s="612">
        <f xml:space="preserve"> Time!BO$108</f>
        <v>0</v>
      </c>
      <c r="BP47" s="612">
        <f xml:space="preserve"> Time!BP$108</f>
        <v>0</v>
      </c>
      <c r="BQ47" s="612">
        <f xml:space="preserve"> Time!BQ$108</f>
        <v>0</v>
      </c>
      <c r="BR47" s="612">
        <f xml:space="preserve"> Time!BR$108</f>
        <v>0</v>
      </c>
      <c r="BS47" s="612">
        <f xml:space="preserve"> Time!BS$108</f>
        <v>0</v>
      </c>
      <c r="BT47" s="612">
        <f xml:space="preserve"> Time!BT$108</f>
        <v>0</v>
      </c>
      <c r="BU47" s="612">
        <f xml:space="preserve"> Time!BU$108</f>
        <v>0</v>
      </c>
      <c r="BV47" s="612">
        <f xml:space="preserve"> Time!BV$108</f>
        <v>0</v>
      </c>
      <c r="BW47" s="612">
        <f xml:space="preserve"> Time!BW$108</f>
        <v>0</v>
      </c>
      <c r="BX47" s="612">
        <f xml:space="preserve"> Time!BX$108</f>
        <v>0</v>
      </c>
      <c r="BY47" s="612">
        <f xml:space="preserve"> Time!BY$108</f>
        <v>0</v>
      </c>
      <c r="BZ47" s="612">
        <f xml:space="preserve"> Time!BZ$108</f>
        <v>0</v>
      </c>
      <c r="CA47" s="612">
        <f xml:space="preserve"> Time!CA$108</f>
        <v>0</v>
      </c>
      <c r="CB47" s="612">
        <f xml:space="preserve"> Time!CB$108</f>
        <v>0</v>
      </c>
      <c r="CC47" s="612">
        <f xml:space="preserve"> Time!CC$108</f>
        <v>0</v>
      </c>
      <c r="CD47" s="612">
        <f xml:space="preserve"> Time!CD$108</f>
        <v>0</v>
      </c>
      <c r="CE47" s="612">
        <f xml:space="preserve"> Time!CE$108</f>
        <v>0</v>
      </c>
      <c r="CF47" s="612">
        <f xml:space="preserve"> Time!CF$108</f>
        <v>0</v>
      </c>
      <c r="CG47" s="612">
        <f xml:space="preserve"> Time!CG$108</f>
        <v>0</v>
      </c>
      <c r="CH47" s="612">
        <f xml:space="preserve"> Time!CH$108</f>
        <v>0</v>
      </c>
      <c r="CI47" s="612">
        <f xml:space="preserve"> Time!CI$108</f>
        <v>0</v>
      </c>
      <c r="CJ47" s="612">
        <f xml:space="preserve"> Time!CJ$108</f>
        <v>0</v>
      </c>
      <c r="CK47" s="612">
        <f xml:space="preserve"> Time!CK$108</f>
        <v>0</v>
      </c>
      <c r="CL47" s="612">
        <f xml:space="preserve"> Time!CL$108</f>
        <v>0</v>
      </c>
      <c r="CM47" s="612">
        <f xml:space="preserve"> Time!CM$108</f>
        <v>0</v>
      </c>
      <c r="CN47" s="612">
        <f xml:space="preserve"> Time!CN$108</f>
        <v>0</v>
      </c>
      <c r="CO47" s="612">
        <f xml:space="preserve"> Time!CO$108</f>
        <v>0</v>
      </c>
      <c r="CP47" s="612">
        <f xml:space="preserve"> Time!CP$108</f>
        <v>0</v>
      </c>
      <c r="CQ47" s="612">
        <f xml:space="preserve"> Time!CQ$108</f>
        <v>0</v>
      </c>
      <c r="CR47" s="612">
        <f xml:space="preserve"> Time!CR$108</f>
        <v>0</v>
      </c>
      <c r="CS47" s="612">
        <f xml:space="preserve"> Time!CS$108</f>
        <v>0</v>
      </c>
      <c r="CT47" s="612">
        <f xml:space="preserve"> Time!CT$108</f>
        <v>0</v>
      </c>
      <c r="CU47" s="612">
        <f xml:space="preserve"> Time!CU$108</f>
        <v>0</v>
      </c>
      <c r="CV47" s="612">
        <f xml:space="preserve"> Time!CV$108</f>
        <v>0</v>
      </c>
      <c r="CW47" s="612">
        <f xml:space="preserve"> Time!CW$108</f>
        <v>0</v>
      </c>
      <c r="CX47" s="612">
        <f xml:space="preserve"> Time!CX$108</f>
        <v>0</v>
      </c>
      <c r="CY47" s="612">
        <f xml:space="preserve"> Time!CY$108</f>
        <v>0</v>
      </c>
      <c r="CZ47" s="612">
        <f xml:space="preserve"> Time!CZ$108</f>
        <v>0</v>
      </c>
      <c r="DA47" s="612">
        <f xml:space="preserve"> Time!DA$108</f>
        <v>0</v>
      </c>
      <c r="DB47" s="612">
        <f xml:space="preserve"> Time!DB$108</f>
        <v>0</v>
      </c>
      <c r="DC47" s="612">
        <f xml:space="preserve"> Time!DC$108</f>
        <v>0</v>
      </c>
      <c r="DD47" s="612">
        <f xml:space="preserve"> Time!DD$108</f>
        <v>0</v>
      </c>
      <c r="DE47" s="612">
        <f xml:space="preserve"> Time!DE$108</f>
        <v>0</v>
      </c>
      <c r="DF47" s="612">
        <f xml:space="preserve"> Time!DF$108</f>
        <v>0</v>
      </c>
      <c r="DG47" s="612">
        <f xml:space="preserve"> Time!DG$108</f>
        <v>0</v>
      </c>
      <c r="DH47" s="612">
        <f xml:space="preserve"> Time!DH$108</f>
        <v>0</v>
      </c>
      <c r="DI47" s="612">
        <f xml:space="preserve"> Time!DI$108</f>
        <v>0</v>
      </c>
      <c r="DJ47" s="612">
        <f xml:space="preserve"> Time!DJ$108</f>
        <v>0</v>
      </c>
      <c r="DK47" s="612">
        <f xml:space="preserve"> Time!DK$108</f>
        <v>0</v>
      </c>
      <c r="DL47" s="612">
        <f xml:space="preserve"> Time!DL$108</f>
        <v>0</v>
      </c>
      <c r="DM47" s="612">
        <f xml:space="preserve"> Time!DM$108</f>
        <v>0</v>
      </c>
      <c r="DN47" s="612">
        <f xml:space="preserve"> Time!DN$108</f>
        <v>0</v>
      </c>
      <c r="DO47" s="612">
        <f xml:space="preserve"> Time!DO$108</f>
        <v>0</v>
      </c>
      <c r="DP47" s="612">
        <f xml:space="preserve"> Time!DP$108</f>
        <v>0</v>
      </c>
      <c r="DQ47" s="612">
        <f xml:space="preserve"> Time!DQ$108</f>
        <v>0</v>
      </c>
      <c r="DR47" s="612">
        <f xml:space="preserve"> Time!DR$108</f>
        <v>0</v>
      </c>
      <c r="DS47" s="612">
        <f xml:space="preserve"> Time!DS$108</f>
        <v>0</v>
      </c>
      <c r="DT47" s="612">
        <f xml:space="preserve"> Time!DT$108</f>
        <v>0</v>
      </c>
      <c r="DU47" s="612">
        <f xml:space="preserve"> Time!DU$108</f>
        <v>0</v>
      </c>
      <c r="DV47" s="612">
        <f xml:space="preserve"> Time!DV$108</f>
        <v>0</v>
      </c>
      <c r="DW47" s="612">
        <f xml:space="preserve"> Time!DW$108</f>
        <v>0</v>
      </c>
      <c r="DX47" s="612">
        <f xml:space="preserve"> Time!DX$108</f>
        <v>0</v>
      </c>
      <c r="DY47" s="612">
        <f xml:space="preserve"> Time!DY$108</f>
        <v>0</v>
      </c>
      <c r="DZ47" s="612">
        <f xml:space="preserve"> Time!DZ$108</f>
        <v>0</v>
      </c>
      <c r="EA47" s="612">
        <f xml:space="preserve"> Time!EA$108</f>
        <v>0</v>
      </c>
      <c r="EB47" s="612">
        <f xml:space="preserve"> Time!EB$108</f>
        <v>0</v>
      </c>
      <c r="EC47" s="612">
        <f xml:space="preserve"> Time!EC$108</f>
        <v>0</v>
      </c>
      <c r="ED47" s="612">
        <f xml:space="preserve"> Time!ED$108</f>
        <v>0</v>
      </c>
      <c r="EE47" s="612">
        <f xml:space="preserve"> Time!EE$108</f>
        <v>0</v>
      </c>
      <c r="EF47" s="612">
        <f xml:space="preserve"> Time!EF$108</f>
        <v>0</v>
      </c>
      <c r="EG47" s="612">
        <f xml:space="preserve"> Time!EG$108</f>
        <v>0</v>
      </c>
      <c r="EH47" s="612">
        <f xml:space="preserve"> Time!EH$108</f>
        <v>0</v>
      </c>
      <c r="EI47" s="612">
        <f xml:space="preserve"> Time!EI$108</f>
        <v>0</v>
      </c>
      <c r="EJ47" s="612">
        <f xml:space="preserve"> Time!EJ$108</f>
        <v>0</v>
      </c>
      <c r="EK47" s="612">
        <f xml:space="preserve"> Time!EK$108</f>
        <v>0</v>
      </c>
      <c r="EL47" s="612">
        <f xml:space="preserve"> Time!EL$108</f>
        <v>0</v>
      </c>
      <c r="EM47" s="612">
        <f xml:space="preserve"> Time!EM$108</f>
        <v>0</v>
      </c>
      <c r="EN47" s="612">
        <f xml:space="preserve"> Time!EN$108</f>
        <v>0</v>
      </c>
      <c r="EO47" s="612">
        <f xml:space="preserve"> Time!EO$108</f>
        <v>0</v>
      </c>
      <c r="EP47" s="612">
        <f xml:space="preserve"> Time!EP$108</f>
        <v>0</v>
      </c>
      <c r="EQ47" s="612">
        <f xml:space="preserve"> Time!EQ$108</f>
        <v>0</v>
      </c>
      <c r="ER47" s="612">
        <f xml:space="preserve"> Time!ER$108</f>
        <v>0</v>
      </c>
      <c r="ES47" s="612">
        <f xml:space="preserve"> Time!ES$108</f>
        <v>0</v>
      </c>
      <c r="ET47" s="612">
        <f xml:space="preserve"> Time!ET$108</f>
        <v>0</v>
      </c>
      <c r="EU47" s="612">
        <f xml:space="preserve"> Time!EU$108</f>
        <v>0</v>
      </c>
      <c r="EV47" s="612">
        <f xml:space="preserve"> Time!EV$108</f>
        <v>0</v>
      </c>
      <c r="EW47" s="612">
        <f xml:space="preserve"> Time!EW$108</f>
        <v>0</v>
      </c>
      <c r="EX47" s="612">
        <f xml:space="preserve"> Time!EX$108</f>
        <v>0</v>
      </c>
      <c r="EY47" s="612">
        <f xml:space="preserve"> Time!EY$108</f>
        <v>0</v>
      </c>
      <c r="EZ47" s="612">
        <f xml:space="preserve"> Time!EZ$108</f>
        <v>0</v>
      </c>
      <c r="FA47" s="612">
        <f xml:space="preserve"> Time!FA$108</f>
        <v>0</v>
      </c>
      <c r="FB47" s="612">
        <f xml:space="preserve"> Time!FB$108</f>
        <v>0</v>
      </c>
      <c r="FC47" s="612">
        <f xml:space="preserve"> Time!FC$108</f>
        <v>0</v>
      </c>
      <c r="FD47" s="612">
        <f xml:space="preserve"> Time!FD$108</f>
        <v>0</v>
      </c>
      <c r="FE47" s="612">
        <f xml:space="preserve"> Time!FE$108</f>
        <v>0</v>
      </c>
      <c r="FF47" s="612">
        <f xml:space="preserve"> Time!FF$108</f>
        <v>0</v>
      </c>
      <c r="FG47" s="612">
        <f xml:space="preserve"> Time!FG$108</f>
        <v>0</v>
      </c>
      <c r="FH47" s="612">
        <f xml:space="preserve"> Time!FH$108</f>
        <v>0</v>
      </c>
      <c r="FI47" s="612">
        <f xml:space="preserve"> Time!FI$108</f>
        <v>0</v>
      </c>
      <c r="FJ47" s="612">
        <f xml:space="preserve"> Time!FJ$108</f>
        <v>0</v>
      </c>
      <c r="FK47" s="612">
        <f xml:space="preserve"> Time!FK$108</f>
        <v>0</v>
      </c>
      <c r="FL47" s="612">
        <f xml:space="preserve"> Time!FL$108</f>
        <v>0</v>
      </c>
      <c r="FM47" s="612">
        <f xml:space="preserve"> Time!FM$108</f>
        <v>0</v>
      </c>
      <c r="FN47" s="612">
        <f xml:space="preserve"> Time!FN$108</f>
        <v>0</v>
      </c>
      <c r="FO47" s="612">
        <f xml:space="preserve"> Time!FO$108</f>
        <v>0</v>
      </c>
      <c r="FP47" s="612">
        <f xml:space="preserve"> Time!FP$108</f>
        <v>0</v>
      </c>
      <c r="FQ47" s="612">
        <f xml:space="preserve"> Time!FQ$108</f>
        <v>0</v>
      </c>
      <c r="FR47" s="612">
        <f xml:space="preserve"> Time!FR$108</f>
        <v>0</v>
      </c>
      <c r="FS47" s="612">
        <f xml:space="preserve"> Time!FS$108</f>
        <v>0</v>
      </c>
      <c r="FT47" s="612">
        <f xml:space="preserve"> Time!FT$108</f>
        <v>0</v>
      </c>
      <c r="FU47" s="612">
        <f xml:space="preserve"> Time!FU$108</f>
        <v>0</v>
      </c>
      <c r="FV47" s="612">
        <f xml:space="preserve"> Time!FV$108</f>
        <v>0</v>
      </c>
      <c r="FW47" s="612">
        <f xml:space="preserve"> Time!FW$108</f>
        <v>0</v>
      </c>
      <c r="FX47" s="612">
        <f xml:space="preserve"> Time!FX$108</f>
        <v>0</v>
      </c>
      <c r="FY47" s="612">
        <f xml:space="preserve"> Time!FY$108</f>
        <v>0</v>
      </c>
      <c r="FZ47" s="612">
        <f xml:space="preserve"> Time!FZ$108</f>
        <v>0</v>
      </c>
      <c r="GA47" s="612">
        <f xml:space="preserve"> Time!GA$108</f>
        <v>0</v>
      </c>
      <c r="GB47" s="612">
        <f xml:space="preserve"> Time!GB$108</f>
        <v>0</v>
      </c>
      <c r="GC47" s="612">
        <f xml:space="preserve"> Time!GC$108</f>
        <v>0</v>
      </c>
      <c r="GD47" s="612">
        <f xml:space="preserve"> Time!GD$108</f>
        <v>0</v>
      </c>
      <c r="GE47" s="612">
        <f xml:space="preserve"> Time!GE$108</f>
        <v>0</v>
      </c>
      <c r="GF47" s="612">
        <f xml:space="preserve"> Time!GF$108</f>
        <v>0</v>
      </c>
      <c r="GG47" s="612">
        <f xml:space="preserve"> Time!GG$108</f>
        <v>0</v>
      </c>
      <c r="GH47" s="612">
        <f xml:space="preserve"> Time!GH$108</f>
        <v>0</v>
      </c>
      <c r="GI47" s="612">
        <f xml:space="preserve"> Time!GI$108</f>
        <v>0</v>
      </c>
      <c r="GJ47" s="612">
        <f xml:space="preserve"> Time!GJ$108</f>
        <v>0</v>
      </c>
    </row>
    <row r="48" spans="1:192" x14ac:dyDescent="0.25">
      <c r="A48" s="80"/>
      <c r="B48" s="80"/>
      <c r="C48" s="596"/>
      <c r="D48" s="61"/>
      <c r="E48" s="32" t="s">
        <v>483</v>
      </c>
      <c r="F48" s="32"/>
      <c r="G48" s="32" t="str">
        <f xml:space="preserve"> SMU</f>
        <v>$ 000s</v>
      </c>
      <c r="H48" s="32"/>
      <c r="I48" s="32"/>
      <c r="J48" s="32">
        <f t="shared" ref="J48" si="420">SUM(J45:J46) * J47</f>
        <v>0</v>
      </c>
      <c r="K48" s="32">
        <f t="shared" ref="K48:AK48" si="421">SUM(K45:K46) * K47</f>
        <v>0</v>
      </c>
      <c r="L48" s="32">
        <f t="shared" si="421"/>
        <v>0</v>
      </c>
      <c r="M48" s="32">
        <f t="shared" si="421"/>
        <v>0</v>
      </c>
      <c r="N48" s="32">
        <f t="shared" si="421"/>
        <v>0</v>
      </c>
      <c r="O48" s="32">
        <f t="shared" si="421"/>
        <v>0</v>
      </c>
      <c r="P48" s="32">
        <f t="shared" si="421"/>
        <v>0</v>
      </c>
      <c r="Q48" s="32">
        <f t="shared" si="421"/>
        <v>5951.0196325580291</v>
      </c>
      <c r="R48" s="32">
        <f t="shared" si="421"/>
        <v>4865.3727609657617</v>
      </c>
      <c r="S48" s="32">
        <f t="shared" si="421"/>
        <v>4547.6789128526707</v>
      </c>
      <c r="T48" s="32">
        <f t="shared" si="421"/>
        <v>4486.7993159713042</v>
      </c>
      <c r="U48" s="32">
        <f t="shared" si="421"/>
        <v>4507.4005852624632</v>
      </c>
      <c r="V48" s="32">
        <f t="shared" si="421"/>
        <v>4446.4274492149543</v>
      </c>
      <c r="W48" s="32">
        <f t="shared" si="421"/>
        <v>4466.5786310522835</v>
      </c>
      <c r="X48" s="32">
        <f t="shared" si="421"/>
        <v>4411.5405623839888</v>
      </c>
      <c r="Y48" s="32">
        <f t="shared" si="421"/>
        <v>4419.1689339085569</v>
      </c>
      <c r="Z48" s="32">
        <f t="shared" si="421"/>
        <v>4363.9666786798298</v>
      </c>
      <c r="AA48" s="32">
        <f t="shared" si="421"/>
        <v>4383.1747298788505</v>
      </c>
      <c r="AB48" s="32">
        <f t="shared" si="421"/>
        <v>4321.8954029380802</v>
      </c>
      <c r="AC48" s="32">
        <f t="shared" si="421"/>
        <v>4340.6509455235609</v>
      </c>
      <c r="AD48" s="32">
        <f t="shared" si="421"/>
        <v>4279.2611371761868</v>
      </c>
      <c r="AE48" s="32">
        <f t="shared" si="421"/>
        <v>4297.5365403293799</v>
      </c>
      <c r="AF48" s="32">
        <f t="shared" si="421"/>
        <v>4241.8312698599129</v>
      </c>
      <c r="AG48" s="32">
        <f t="shared" si="421"/>
        <v>4248.0197285357626</v>
      </c>
      <c r="AH48" s="32">
        <f t="shared" si="421"/>
        <v>4192.1275382931635</v>
      </c>
      <c r="AI48" s="32">
        <f t="shared" si="421"/>
        <v>4209.3961210509151</v>
      </c>
      <c r="AJ48" s="32">
        <f t="shared" si="421"/>
        <v>4147.6472958622217</v>
      </c>
      <c r="AK48" s="32">
        <f t="shared" si="421"/>
        <v>4164.4330760168268</v>
      </c>
      <c r="AL48" s="32">
        <f t="shared" ref="AL48:CW48" si="422">SUM(AL45:AL46) * AL47</f>
        <v>4102.5555030419146</v>
      </c>
      <c r="AM48" s="32">
        <f t="shared" si="422"/>
        <v>4118.8285564442449</v>
      </c>
      <c r="AN48" s="32">
        <f t="shared" si="422"/>
        <v>4062.3702169061016</v>
      </c>
      <c r="AO48" s="32">
        <f t="shared" si="422"/>
        <v>4067.0164540786955</v>
      </c>
      <c r="AP48" s="32">
        <f t="shared" si="422"/>
        <v>4010.3466594202473</v>
      </c>
      <c r="AQ48" s="32">
        <f t="shared" si="422"/>
        <v>4025.5445745906836</v>
      </c>
      <c r="AR48" s="32">
        <f t="shared" si="422"/>
        <v>3963.2519523798546</v>
      </c>
      <c r="AS48" s="32">
        <f t="shared" si="422"/>
        <v>3977.9335233457678</v>
      </c>
      <c r="AT48" s="32">
        <f t="shared" si="422"/>
        <v>3915.4915590290002</v>
      </c>
      <c r="AU48" s="32">
        <f t="shared" si="422"/>
        <v>3929.6250685966206</v>
      </c>
      <c r="AV48" s="32">
        <f t="shared" si="422"/>
        <v>3872.3209871444269</v>
      </c>
      <c r="AW48" s="32">
        <f t="shared" si="422"/>
        <v>3875.3141638811376</v>
      </c>
      <c r="AX48" s="32">
        <f t="shared" si="422"/>
        <v>3817.7721368573657</v>
      </c>
      <c r="AY48" s="32">
        <f t="shared" si="422"/>
        <v>13407.63512377159</v>
      </c>
      <c r="AZ48" s="32">
        <f t="shared" si="422"/>
        <v>13187.417125973823</v>
      </c>
      <c r="BA48" s="32">
        <f t="shared" si="422"/>
        <v>13230.927239615054</v>
      </c>
      <c r="BB48" s="32">
        <f t="shared" si="422"/>
        <v>12722.44600164578</v>
      </c>
      <c r="BC48" s="32">
        <f t="shared" si="422"/>
        <v>10628.94520970106</v>
      </c>
      <c r="BD48" s="32">
        <f t="shared" si="422"/>
        <v>11388.57472105578</v>
      </c>
      <c r="BE48" s="32">
        <f t="shared" si="422"/>
        <v>0</v>
      </c>
      <c r="BF48" s="32">
        <f t="shared" si="422"/>
        <v>0</v>
      </c>
      <c r="BG48" s="32">
        <f t="shared" si="422"/>
        <v>0</v>
      </c>
      <c r="BH48" s="32">
        <f t="shared" si="422"/>
        <v>0</v>
      </c>
      <c r="BI48" s="32">
        <f t="shared" si="422"/>
        <v>0</v>
      </c>
      <c r="BJ48" s="32">
        <f t="shared" si="422"/>
        <v>0</v>
      </c>
      <c r="BK48" s="32">
        <f t="shared" si="422"/>
        <v>0</v>
      </c>
      <c r="BL48" s="32">
        <f t="shared" si="422"/>
        <v>0</v>
      </c>
      <c r="BM48" s="32">
        <f t="shared" si="422"/>
        <v>0</v>
      </c>
      <c r="BN48" s="32">
        <f t="shared" si="422"/>
        <v>0</v>
      </c>
      <c r="BO48" s="32">
        <f t="shared" si="422"/>
        <v>0</v>
      </c>
      <c r="BP48" s="32">
        <f t="shared" si="422"/>
        <v>0</v>
      </c>
      <c r="BQ48" s="32">
        <f t="shared" si="422"/>
        <v>0</v>
      </c>
      <c r="BR48" s="32">
        <f t="shared" si="422"/>
        <v>0</v>
      </c>
      <c r="BS48" s="32">
        <f t="shared" si="422"/>
        <v>0</v>
      </c>
      <c r="BT48" s="32">
        <f t="shared" si="422"/>
        <v>0</v>
      </c>
      <c r="BU48" s="32">
        <f t="shared" si="422"/>
        <v>0</v>
      </c>
      <c r="BV48" s="32">
        <f t="shared" si="422"/>
        <v>0</v>
      </c>
      <c r="BW48" s="32">
        <f t="shared" si="422"/>
        <v>0</v>
      </c>
      <c r="BX48" s="32">
        <f t="shared" si="422"/>
        <v>0</v>
      </c>
      <c r="BY48" s="32">
        <f t="shared" si="422"/>
        <v>0</v>
      </c>
      <c r="BZ48" s="32">
        <f t="shared" si="422"/>
        <v>0</v>
      </c>
      <c r="CA48" s="32">
        <f t="shared" si="422"/>
        <v>0</v>
      </c>
      <c r="CB48" s="32">
        <f t="shared" si="422"/>
        <v>0</v>
      </c>
      <c r="CC48" s="32">
        <f t="shared" si="422"/>
        <v>0</v>
      </c>
      <c r="CD48" s="32">
        <f t="shared" si="422"/>
        <v>0</v>
      </c>
      <c r="CE48" s="32">
        <f t="shared" si="422"/>
        <v>0</v>
      </c>
      <c r="CF48" s="32">
        <f t="shared" si="422"/>
        <v>0</v>
      </c>
      <c r="CG48" s="32">
        <f t="shared" si="422"/>
        <v>0</v>
      </c>
      <c r="CH48" s="32">
        <f t="shared" si="422"/>
        <v>0</v>
      </c>
      <c r="CI48" s="32">
        <f t="shared" si="422"/>
        <v>0</v>
      </c>
      <c r="CJ48" s="32">
        <f t="shared" si="422"/>
        <v>0</v>
      </c>
      <c r="CK48" s="32">
        <f t="shared" si="422"/>
        <v>0</v>
      </c>
      <c r="CL48" s="32">
        <f t="shared" si="422"/>
        <v>0</v>
      </c>
      <c r="CM48" s="32">
        <f t="shared" si="422"/>
        <v>0</v>
      </c>
      <c r="CN48" s="32">
        <f t="shared" si="422"/>
        <v>0</v>
      </c>
      <c r="CO48" s="32">
        <f t="shared" si="422"/>
        <v>0</v>
      </c>
      <c r="CP48" s="32">
        <f t="shared" si="422"/>
        <v>0</v>
      </c>
      <c r="CQ48" s="32">
        <f t="shared" si="422"/>
        <v>0</v>
      </c>
      <c r="CR48" s="32">
        <f t="shared" si="422"/>
        <v>0</v>
      </c>
      <c r="CS48" s="32">
        <f t="shared" si="422"/>
        <v>0</v>
      </c>
      <c r="CT48" s="32">
        <f t="shared" si="422"/>
        <v>0</v>
      </c>
      <c r="CU48" s="32">
        <f t="shared" si="422"/>
        <v>0</v>
      </c>
      <c r="CV48" s="32">
        <f t="shared" si="422"/>
        <v>0</v>
      </c>
      <c r="CW48" s="32">
        <f t="shared" si="422"/>
        <v>0</v>
      </c>
      <c r="CX48" s="32">
        <f t="shared" ref="CX48:FI48" si="423">SUM(CX45:CX46) * CX47</f>
        <v>0</v>
      </c>
      <c r="CY48" s="32">
        <f t="shared" si="423"/>
        <v>0</v>
      </c>
      <c r="CZ48" s="32">
        <f t="shared" si="423"/>
        <v>0</v>
      </c>
      <c r="DA48" s="32">
        <f t="shared" si="423"/>
        <v>0</v>
      </c>
      <c r="DB48" s="32">
        <f t="shared" si="423"/>
        <v>0</v>
      </c>
      <c r="DC48" s="32">
        <f t="shared" si="423"/>
        <v>0</v>
      </c>
      <c r="DD48" s="32">
        <f t="shared" si="423"/>
        <v>0</v>
      </c>
      <c r="DE48" s="32">
        <f t="shared" si="423"/>
        <v>0</v>
      </c>
      <c r="DF48" s="32">
        <f t="shared" si="423"/>
        <v>0</v>
      </c>
      <c r="DG48" s="32">
        <f t="shared" si="423"/>
        <v>0</v>
      </c>
      <c r="DH48" s="32">
        <f t="shared" si="423"/>
        <v>0</v>
      </c>
      <c r="DI48" s="32">
        <f t="shared" si="423"/>
        <v>0</v>
      </c>
      <c r="DJ48" s="32">
        <f t="shared" si="423"/>
        <v>0</v>
      </c>
      <c r="DK48" s="32">
        <f t="shared" si="423"/>
        <v>0</v>
      </c>
      <c r="DL48" s="32">
        <f t="shared" si="423"/>
        <v>0</v>
      </c>
      <c r="DM48" s="32">
        <f t="shared" si="423"/>
        <v>0</v>
      </c>
      <c r="DN48" s="32">
        <f t="shared" si="423"/>
        <v>0</v>
      </c>
      <c r="DO48" s="32">
        <f t="shared" si="423"/>
        <v>0</v>
      </c>
      <c r="DP48" s="32">
        <f t="shared" si="423"/>
        <v>0</v>
      </c>
      <c r="DQ48" s="32">
        <f t="shared" si="423"/>
        <v>0</v>
      </c>
      <c r="DR48" s="32">
        <f t="shared" si="423"/>
        <v>0</v>
      </c>
      <c r="DS48" s="32">
        <f t="shared" si="423"/>
        <v>0</v>
      </c>
      <c r="DT48" s="32">
        <f t="shared" si="423"/>
        <v>0</v>
      </c>
      <c r="DU48" s="32">
        <f t="shared" si="423"/>
        <v>0</v>
      </c>
      <c r="DV48" s="32">
        <f t="shared" si="423"/>
        <v>0</v>
      </c>
      <c r="DW48" s="32">
        <f t="shared" si="423"/>
        <v>0</v>
      </c>
      <c r="DX48" s="32">
        <f t="shared" si="423"/>
        <v>0</v>
      </c>
      <c r="DY48" s="32">
        <f t="shared" si="423"/>
        <v>0</v>
      </c>
      <c r="DZ48" s="32">
        <f t="shared" si="423"/>
        <v>0</v>
      </c>
      <c r="EA48" s="32">
        <f t="shared" si="423"/>
        <v>0</v>
      </c>
      <c r="EB48" s="32">
        <f t="shared" si="423"/>
        <v>0</v>
      </c>
      <c r="EC48" s="32">
        <f t="shared" si="423"/>
        <v>0</v>
      </c>
      <c r="ED48" s="32">
        <f t="shared" si="423"/>
        <v>0</v>
      </c>
      <c r="EE48" s="32">
        <f t="shared" si="423"/>
        <v>0</v>
      </c>
      <c r="EF48" s="32">
        <f t="shared" si="423"/>
        <v>0</v>
      </c>
      <c r="EG48" s="32">
        <f t="shared" si="423"/>
        <v>0</v>
      </c>
      <c r="EH48" s="32">
        <f t="shared" si="423"/>
        <v>0</v>
      </c>
      <c r="EI48" s="32">
        <f t="shared" si="423"/>
        <v>0</v>
      </c>
      <c r="EJ48" s="32">
        <f t="shared" si="423"/>
        <v>0</v>
      </c>
      <c r="EK48" s="32">
        <f t="shared" si="423"/>
        <v>0</v>
      </c>
      <c r="EL48" s="32">
        <f t="shared" si="423"/>
        <v>0</v>
      </c>
      <c r="EM48" s="32">
        <f t="shared" si="423"/>
        <v>0</v>
      </c>
      <c r="EN48" s="32">
        <f t="shared" si="423"/>
        <v>0</v>
      </c>
      <c r="EO48" s="32">
        <f t="shared" si="423"/>
        <v>0</v>
      </c>
      <c r="EP48" s="32">
        <f t="shared" si="423"/>
        <v>0</v>
      </c>
      <c r="EQ48" s="32">
        <f t="shared" si="423"/>
        <v>0</v>
      </c>
      <c r="ER48" s="32">
        <f t="shared" si="423"/>
        <v>0</v>
      </c>
      <c r="ES48" s="32">
        <f t="shared" si="423"/>
        <v>0</v>
      </c>
      <c r="ET48" s="32">
        <f t="shared" si="423"/>
        <v>0</v>
      </c>
      <c r="EU48" s="32">
        <f t="shared" si="423"/>
        <v>0</v>
      </c>
      <c r="EV48" s="32">
        <f t="shared" si="423"/>
        <v>0</v>
      </c>
      <c r="EW48" s="32">
        <f t="shared" si="423"/>
        <v>0</v>
      </c>
      <c r="EX48" s="32">
        <f t="shared" si="423"/>
        <v>0</v>
      </c>
      <c r="EY48" s="32">
        <f t="shared" si="423"/>
        <v>0</v>
      </c>
      <c r="EZ48" s="32">
        <f t="shared" si="423"/>
        <v>0</v>
      </c>
      <c r="FA48" s="32">
        <f t="shared" si="423"/>
        <v>0</v>
      </c>
      <c r="FB48" s="32">
        <f t="shared" si="423"/>
        <v>0</v>
      </c>
      <c r="FC48" s="32">
        <f t="shared" si="423"/>
        <v>0</v>
      </c>
      <c r="FD48" s="32">
        <f t="shared" si="423"/>
        <v>0</v>
      </c>
      <c r="FE48" s="32">
        <f t="shared" si="423"/>
        <v>0</v>
      </c>
      <c r="FF48" s="32">
        <f t="shared" si="423"/>
        <v>0</v>
      </c>
      <c r="FG48" s="32">
        <f t="shared" si="423"/>
        <v>0</v>
      </c>
      <c r="FH48" s="32">
        <f t="shared" si="423"/>
        <v>0</v>
      </c>
      <c r="FI48" s="32">
        <f t="shared" si="423"/>
        <v>0</v>
      </c>
      <c r="FJ48" s="32">
        <f t="shared" ref="FJ48:GJ48" si="424">SUM(FJ45:FJ46) * FJ47</f>
        <v>0</v>
      </c>
      <c r="FK48" s="32">
        <f t="shared" si="424"/>
        <v>0</v>
      </c>
      <c r="FL48" s="32">
        <f t="shared" si="424"/>
        <v>0</v>
      </c>
      <c r="FM48" s="32">
        <f t="shared" si="424"/>
        <v>0</v>
      </c>
      <c r="FN48" s="32">
        <f t="shared" si="424"/>
        <v>0</v>
      </c>
      <c r="FO48" s="32">
        <f t="shared" si="424"/>
        <v>0</v>
      </c>
      <c r="FP48" s="32">
        <f t="shared" si="424"/>
        <v>0</v>
      </c>
      <c r="FQ48" s="32">
        <f t="shared" si="424"/>
        <v>0</v>
      </c>
      <c r="FR48" s="32">
        <f t="shared" si="424"/>
        <v>0</v>
      </c>
      <c r="FS48" s="32">
        <f t="shared" si="424"/>
        <v>0</v>
      </c>
      <c r="FT48" s="32">
        <f t="shared" si="424"/>
        <v>0</v>
      </c>
      <c r="FU48" s="32">
        <f t="shared" si="424"/>
        <v>0</v>
      </c>
      <c r="FV48" s="32">
        <f t="shared" si="424"/>
        <v>0</v>
      </c>
      <c r="FW48" s="32">
        <f t="shared" si="424"/>
        <v>0</v>
      </c>
      <c r="FX48" s="32">
        <f t="shared" si="424"/>
        <v>0</v>
      </c>
      <c r="FY48" s="32">
        <f t="shared" si="424"/>
        <v>0</v>
      </c>
      <c r="FZ48" s="32">
        <f t="shared" si="424"/>
        <v>0</v>
      </c>
      <c r="GA48" s="32">
        <f t="shared" si="424"/>
        <v>0</v>
      </c>
      <c r="GB48" s="32">
        <f t="shared" si="424"/>
        <v>0</v>
      </c>
      <c r="GC48" s="32">
        <f t="shared" si="424"/>
        <v>0</v>
      </c>
      <c r="GD48" s="32">
        <f t="shared" si="424"/>
        <v>0</v>
      </c>
      <c r="GE48" s="32">
        <f t="shared" si="424"/>
        <v>0</v>
      </c>
      <c r="GF48" s="32">
        <f t="shared" si="424"/>
        <v>0</v>
      </c>
      <c r="GG48" s="32">
        <f t="shared" si="424"/>
        <v>0</v>
      </c>
      <c r="GH48" s="32">
        <f t="shared" si="424"/>
        <v>0</v>
      </c>
      <c r="GI48" s="32">
        <f t="shared" si="424"/>
        <v>0</v>
      </c>
      <c r="GJ48" s="32">
        <f t="shared" si="424"/>
        <v>0</v>
      </c>
    </row>
    <row r="49" spans="1:192" x14ac:dyDescent="0.25">
      <c r="A49" s="80"/>
      <c r="B49" s="80"/>
      <c r="C49" s="596"/>
      <c r="D49" s="61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32"/>
      <c r="DQ49" s="32"/>
      <c r="DR49" s="32"/>
      <c r="DS49" s="32"/>
      <c r="DT49" s="32"/>
      <c r="DU49" s="32"/>
      <c r="DV49" s="32"/>
      <c r="DW49" s="32"/>
      <c r="DX49" s="32"/>
      <c r="DY49" s="32"/>
      <c r="DZ49" s="32"/>
      <c r="EA49" s="32"/>
      <c r="EB49" s="32"/>
      <c r="EC49" s="32"/>
      <c r="ED49" s="32"/>
      <c r="EE49" s="32"/>
      <c r="EF49" s="32"/>
      <c r="EG49" s="32"/>
      <c r="EH49" s="32"/>
      <c r="EI49" s="32"/>
      <c r="EJ49" s="32"/>
      <c r="EK49" s="32"/>
      <c r="EL49" s="32"/>
      <c r="EM49" s="32"/>
      <c r="EN49" s="32"/>
      <c r="EO49" s="32"/>
      <c r="EP49" s="32"/>
      <c r="EQ49" s="32"/>
      <c r="ER49" s="32"/>
      <c r="ES49" s="32"/>
      <c r="ET49" s="32"/>
      <c r="EU49" s="32"/>
      <c r="EV49" s="32"/>
      <c r="EW49" s="32"/>
      <c r="EX49" s="32"/>
      <c r="EY49" s="32"/>
      <c r="EZ49" s="32"/>
      <c r="FA49" s="32"/>
      <c r="FB49" s="32"/>
      <c r="FC49" s="32"/>
      <c r="FD49" s="32"/>
      <c r="FE49" s="32"/>
      <c r="FF49" s="32"/>
      <c r="FG49" s="32"/>
      <c r="FH49" s="32"/>
      <c r="FI49" s="32"/>
      <c r="FJ49" s="32"/>
      <c r="FK49" s="32"/>
      <c r="FL49" s="32"/>
      <c r="FM49" s="32"/>
      <c r="FN49" s="32"/>
      <c r="FO49" s="32"/>
      <c r="FP49" s="32"/>
      <c r="FQ49" s="32"/>
      <c r="FR49" s="32"/>
      <c r="FS49" s="32"/>
      <c r="FT49" s="32"/>
      <c r="FU49" s="32"/>
      <c r="FV49" s="32"/>
      <c r="FW49" s="32"/>
      <c r="FX49" s="32"/>
      <c r="FY49" s="32"/>
      <c r="FZ49" s="32"/>
      <c r="GA49" s="32"/>
      <c r="GB49" s="32"/>
      <c r="GC49" s="32"/>
      <c r="GD49" s="32"/>
      <c r="GE49" s="32"/>
      <c r="GF49" s="32"/>
      <c r="GG49" s="32"/>
      <c r="GH49" s="32"/>
      <c r="GI49" s="32"/>
      <c r="GJ49" s="32"/>
    </row>
    <row r="50" spans="1:192" x14ac:dyDescent="0.25">
      <c r="A50" s="80"/>
      <c r="B50" s="80"/>
      <c r="C50" s="596"/>
      <c r="D50" s="61"/>
      <c r="E50" s="32" t="str">
        <f t="shared" ref="E50:BP50" si="425" xml:space="preserve"> E$48</f>
        <v>Cash available for DSRA / (DS shortfall)</v>
      </c>
      <c r="F50" s="32">
        <f t="shared" si="425"/>
        <v>0</v>
      </c>
      <c r="G50" s="32" t="str">
        <f t="shared" si="425"/>
        <v>$ 000s</v>
      </c>
      <c r="H50" s="32">
        <f t="shared" si="425"/>
        <v>0</v>
      </c>
      <c r="I50" s="32">
        <f t="shared" si="425"/>
        <v>0</v>
      </c>
      <c r="J50" s="32">
        <f t="shared" si="425"/>
        <v>0</v>
      </c>
      <c r="K50" s="32">
        <f t="shared" si="425"/>
        <v>0</v>
      </c>
      <c r="L50" s="32">
        <f t="shared" si="425"/>
        <v>0</v>
      </c>
      <c r="M50" s="32">
        <f t="shared" si="425"/>
        <v>0</v>
      </c>
      <c r="N50" s="32">
        <f t="shared" si="425"/>
        <v>0</v>
      </c>
      <c r="O50" s="32">
        <f t="shared" si="425"/>
        <v>0</v>
      </c>
      <c r="P50" s="32">
        <f t="shared" si="425"/>
        <v>0</v>
      </c>
      <c r="Q50" s="32">
        <f t="shared" si="425"/>
        <v>5951.0196325580291</v>
      </c>
      <c r="R50" s="32">
        <f t="shared" si="425"/>
        <v>4865.3727609657617</v>
      </c>
      <c r="S50" s="32">
        <f t="shared" si="425"/>
        <v>4547.6789128526707</v>
      </c>
      <c r="T50" s="32">
        <f t="shared" si="425"/>
        <v>4486.7993159713042</v>
      </c>
      <c r="U50" s="32">
        <f t="shared" si="425"/>
        <v>4507.4005852624632</v>
      </c>
      <c r="V50" s="32">
        <f t="shared" si="425"/>
        <v>4446.4274492149543</v>
      </c>
      <c r="W50" s="32">
        <f t="shared" si="425"/>
        <v>4466.5786310522835</v>
      </c>
      <c r="X50" s="32">
        <f t="shared" si="425"/>
        <v>4411.5405623839888</v>
      </c>
      <c r="Y50" s="32">
        <f t="shared" si="425"/>
        <v>4419.1689339085569</v>
      </c>
      <c r="Z50" s="32">
        <f t="shared" si="425"/>
        <v>4363.9666786798298</v>
      </c>
      <c r="AA50" s="32">
        <f t="shared" si="425"/>
        <v>4383.1747298788505</v>
      </c>
      <c r="AB50" s="32">
        <f t="shared" si="425"/>
        <v>4321.8954029380802</v>
      </c>
      <c r="AC50" s="32">
        <f t="shared" si="425"/>
        <v>4340.6509455235609</v>
      </c>
      <c r="AD50" s="32">
        <f t="shared" si="425"/>
        <v>4279.2611371761868</v>
      </c>
      <c r="AE50" s="32">
        <f t="shared" si="425"/>
        <v>4297.5365403293799</v>
      </c>
      <c r="AF50" s="32">
        <f t="shared" si="425"/>
        <v>4241.8312698599129</v>
      </c>
      <c r="AG50" s="32">
        <f t="shared" si="425"/>
        <v>4248.0197285357626</v>
      </c>
      <c r="AH50" s="32">
        <f t="shared" si="425"/>
        <v>4192.1275382931635</v>
      </c>
      <c r="AI50" s="32">
        <f t="shared" si="425"/>
        <v>4209.3961210509151</v>
      </c>
      <c r="AJ50" s="32">
        <f t="shared" si="425"/>
        <v>4147.6472958622217</v>
      </c>
      <c r="AK50" s="32">
        <f t="shared" si="425"/>
        <v>4164.4330760168268</v>
      </c>
      <c r="AL50" s="32">
        <f t="shared" si="425"/>
        <v>4102.5555030419146</v>
      </c>
      <c r="AM50" s="32">
        <f t="shared" si="425"/>
        <v>4118.8285564442449</v>
      </c>
      <c r="AN50" s="32">
        <f t="shared" si="425"/>
        <v>4062.3702169061016</v>
      </c>
      <c r="AO50" s="32">
        <f t="shared" si="425"/>
        <v>4067.0164540786955</v>
      </c>
      <c r="AP50" s="32">
        <f t="shared" si="425"/>
        <v>4010.3466594202473</v>
      </c>
      <c r="AQ50" s="32">
        <f t="shared" si="425"/>
        <v>4025.5445745906836</v>
      </c>
      <c r="AR50" s="32">
        <f t="shared" si="425"/>
        <v>3963.2519523798546</v>
      </c>
      <c r="AS50" s="32">
        <f t="shared" si="425"/>
        <v>3977.9335233457678</v>
      </c>
      <c r="AT50" s="32">
        <f t="shared" si="425"/>
        <v>3915.4915590290002</v>
      </c>
      <c r="AU50" s="32">
        <f t="shared" si="425"/>
        <v>3929.6250685966206</v>
      </c>
      <c r="AV50" s="32">
        <f t="shared" si="425"/>
        <v>3872.3209871444269</v>
      </c>
      <c r="AW50" s="32">
        <f t="shared" si="425"/>
        <v>3875.3141638811376</v>
      </c>
      <c r="AX50" s="32">
        <f t="shared" si="425"/>
        <v>3817.7721368573657</v>
      </c>
      <c r="AY50" s="32">
        <f t="shared" si="425"/>
        <v>13407.63512377159</v>
      </c>
      <c r="AZ50" s="32">
        <f t="shared" si="425"/>
        <v>13187.417125973823</v>
      </c>
      <c r="BA50" s="32">
        <f t="shared" si="425"/>
        <v>13230.927239615054</v>
      </c>
      <c r="BB50" s="32">
        <f t="shared" si="425"/>
        <v>12722.44600164578</v>
      </c>
      <c r="BC50" s="32">
        <f t="shared" si="425"/>
        <v>10628.94520970106</v>
      </c>
      <c r="BD50" s="32">
        <f t="shared" si="425"/>
        <v>11388.57472105578</v>
      </c>
      <c r="BE50" s="32">
        <f t="shared" si="425"/>
        <v>0</v>
      </c>
      <c r="BF50" s="32">
        <f t="shared" si="425"/>
        <v>0</v>
      </c>
      <c r="BG50" s="32">
        <f t="shared" si="425"/>
        <v>0</v>
      </c>
      <c r="BH50" s="32">
        <f t="shared" si="425"/>
        <v>0</v>
      </c>
      <c r="BI50" s="32">
        <f t="shared" si="425"/>
        <v>0</v>
      </c>
      <c r="BJ50" s="32">
        <f t="shared" si="425"/>
        <v>0</v>
      </c>
      <c r="BK50" s="32">
        <f t="shared" si="425"/>
        <v>0</v>
      </c>
      <c r="BL50" s="32">
        <f t="shared" si="425"/>
        <v>0</v>
      </c>
      <c r="BM50" s="32">
        <f t="shared" si="425"/>
        <v>0</v>
      </c>
      <c r="BN50" s="32">
        <f t="shared" si="425"/>
        <v>0</v>
      </c>
      <c r="BO50" s="32">
        <f t="shared" si="425"/>
        <v>0</v>
      </c>
      <c r="BP50" s="32">
        <f t="shared" si="425"/>
        <v>0</v>
      </c>
      <c r="BQ50" s="32">
        <f t="shared" ref="BQ50:EB50" si="426" xml:space="preserve"> BQ$48</f>
        <v>0</v>
      </c>
      <c r="BR50" s="32">
        <f t="shared" si="426"/>
        <v>0</v>
      </c>
      <c r="BS50" s="32">
        <f t="shared" si="426"/>
        <v>0</v>
      </c>
      <c r="BT50" s="32">
        <f t="shared" si="426"/>
        <v>0</v>
      </c>
      <c r="BU50" s="32">
        <f t="shared" si="426"/>
        <v>0</v>
      </c>
      <c r="BV50" s="32">
        <f t="shared" si="426"/>
        <v>0</v>
      </c>
      <c r="BW50" s="32">
        <f t="shared" si="426"/>
        <v>0</v>
      </c>
      <c r="BX50" s="32">
        <f t="shared" si="426"/>
        <v>0</v>
      </c>
      <c r="BY50" s="32">
        <f t="shared" si="426"/>
        <v>0</v>
      </c>
      <c r="BZ50" s="32">
        <f t="shared" si="426"/>
        <v>0</v>
      </c>
      <c r="CA50" s="32">
        <f t="shared" si="426"/>
        <v>0</v>
      </c>
      <c r="CB50" s="32">
        <f t="shared" si="426"/>
        <v>0</v>
      </c>
      <c r="CC50" s="32">
        <f t="shared" si="426"/>
        <v>0</v>
      </c>
      <c r="CD50" s="32">
        <f t="shared" si="426"/>
        <v>0</v>
      </c>
      <c r="CE50" s="32">
        <f t="shared" si="426"/>
        <v>0</v>
      </c>
      <c r="CF50" s="32">
        <f t="shared" si="426"/>
        <v>0</v>
      </c>
      <c r="CG50" s="32">
        <f t="shared" si="426"/>
        <v>0</v>
      </c>
      <c r="CH50" s="32">
        <f t="shared" si="426"/>
        <v>0</v>
      </c>
      <c r="CI50" s="32">
        <f t="shared" si="426"/>
        <v>0</v>
      </c>
      <c r="CJ50" s="32">
        <f t="shared" si="426"/>
        <v>0</v>
      </c>
      <c r="CK50" s="32">
        <f t="shared" si="426"/>
        <v>0</v>
      </c>
      <c r="CL50" s="32">
        <f t="shared" si="426"/>
        <v>0</v>
      </c>
      <c r="CM50" s="32">
        <f t="shared" si="426"/>
        <v>0</v>
      </c>
      <c r="CN50" s="32">
        <f t="shared" si="426"/>
        <v>0</v>
      </c>
      <c r="CO50" s="32">
        <f t="shared" si="426"/>
        <v>0</v>
      </c>
      <c r="CP50" s="32">
        <f t="shared" si="426"/>
        <v>0</v>
      </c>
      <c r="CQ50" s="32">
        <f t="shared" si="426"/>
        <v>0</v>
      </c>
      <c r="CR50" s="32">
        <f t="shared" si="426"/>
        <v>0</v>
      </c>
      <c r="CS50" s="32">
        <f t="shared" si="426"/>
        <v>0</v>
      </c>
      <c r="CT50" s="32">
        <f t="shared" si="426"/>
        <v>0</v>
      </c>
      <c r="CU50" s="32">
        <f t="shared" si="426"/>
        <v>0</v>
      </c>
      <c r="CV50" s="32">
        <f t="shared" si="426"/>
        <v>0</v>
      </c>
      <c r="CW50" s="32">
        <f t="shared" si="426"/>
        <v>0</v>
      </c>
      <c r="CX50" s="32">
        <f t="shared" si="426"/>
        <v>0</v>
      </c>
      <c r="CY50" s="32">
        <f t="shared" si="426"/>
        <v>0</v>
      </c>
      <c r="CZ50" s="32">
        <f t="shared" si="426"/>
        <v>0</v>
      </c>
      <c r="DA50" s="32">
        <f t="shared" si="426"/>
        <v>0</v>
      </c>
      <c r="DB50" s="32">
        <f t="shared" si="426"/>
        <v>0</v>
      </c>
      <c r="DC50" s="32">
        <f t="shared" si="426"/>
        <v>0</v>
      </c>
      <c r="DD50" s="32">
        <f t="shared" si="426"/>
        <v>0</v>
      </c>
      <c r="DE50" s="32">
        <f t="shared" si="426"/>
        <v>0</v>
      </c>
      <c r="DF50" s="32">
        <f t="shared" si="426"/>
        <v>0</v>
      </c>
      <c r="DG50" s="32">
        <f t="shared" si="426"/>
        <v>0</v>
      </c>
      <c r="DH50" s="32">
        <f t="shared" si="426"/>
        <v>0</v>
      </c>
      <c r="DI50" s="32">
        <f t="shared" si="426"/>
        <v>0</v>
      </c>
      <c r="DJ50" s="32">
        <f t="shared" si="426"/>
        <v>0</v>
      </c>
      <c r="DK50" s="32">
        <f t="shared" si="426"/>
        <v>0</v>
      </c>
      <c r="DL50" s="32">
        <f t="shared" si="426"/>
        <v>0</v>
      </c>
      <c r="DM50" s="32">
        <f t="shared" si="426"/>
        <v>0</v>
      </c>
      <c r="DN50" s="32">
        <f t="shared" si="426"/>
        <v>0</v>
      </c>
      <c r="DO50" s="32">
        <f t="shared" si="426"/>
        <v>0</v>
      </c>
      <c r="DP50" s="32">
        <f t="shared" si="426"/>
        <v>0</v>
      </c>
      <c r="DQ50" s="32">
        <f t="shared" si="426"/>
        <v>0</v>
      </c>
      <c r="DR50" s="32">
        <f t="shared" si="426"/>
        <v>0</v>
      </c>
      <c r="DS50" s="32">
        <f t="shared" si="426"/>
        <v>0</v>
      </c>
      <c r="DT50" s="32">
        <f t="shared" si="426"/>
        <v>0</v>
      </c>
      <c r="DU50" s="32">
        <f t="shared" si="426"/>
        <v>0</v>
      </c>
      <c r="DV50" s="32">
        <f t="shared" si="426"/>
        <v>0</v>
      </c>
      <c r="DW50" s="32">
        <f t="shared" si="426"/>
        <v>0</v>
      </c>
      <c r="DX50" s="32">
        <f t="shared" si="426"/>
        <v>0</v>
      </c>
      <c r="DY50" s="32">
        <f t="shared" si="426"/>
        <v>0</v>
      </c>
      <c r="DZ50" s="32">
        <f t="shared" si="426"/>
        <v>0</v>
      </c>
      <c r="EA50" s="32">
        <f t="shared" si="426"/>
        <v>0</v>
      </c>
      <c r="EB50" s="32">
        <f t="shared" si="426"/>
        <v>0</v>
      </c>
      <c r="EC50" s="32">
        <f t="shared" ref="EC50:GJ50" si="427" xml:space="preserve"> EC$48</f>
        <v>0</v>
      </c>
      <c r="ED50" s="32">
        <f t="shared" si="427"/>
        <v>0</v>
      </c>
      <c r="EE50" s="32">
        <f t="shared" si="427"/>
        <v>0</v>
      </c>
      <c r="EF50" s="32">
        <f t="shared" si="427"/>
        <v>0</v>
      </c>
      <c r="EG50" s="32">
        <f t="shared" si="427"/>
        <v>0</v>
      </c>
      <c r="EH50" s="32">
        <f t="shared" si="427"/>
        <v>0</v>
      </c>
      <c r="EI50" s="32">
        <f t="shared" si="427"/>
        <v>0</v>
      </c>
      <c r="EJ50" s="32">
        <f t="shared" si="427"/>
        <v>0</v>
      </c>
      <c r="EK50" s="32">
        <f t="shared" si="427"/>
        <v>0</v>
      </c>
      <c r="EL50" s="32">
        <f t="shared" si="427"/>
        <v>0</v>
      </c>
      <c r="EM50" s="32">
        <f t="shared" si="427"/>
        <v>0</v>
      </c>
      <c r="EN50" s="32">
        <f t="shared" si="427"/>
        <v>0</v>
      </c>
      <c r="EO50" s="32">
        <f t="shared" si="427"/>
        <v>0</v>
      </c>
      <c r="EP50" s="32">
        <f t="shared" si="427"/>
        <v>0</v>
      </c>
      <c r="EQ50" s="32">
        <f t="shared" si="427"/>
        <v>0</v>
      </c>
      <c r="ER50" s="32">
        <f t="shared" si="427"/>
        <v>0</v>
      </c>
      <c r="ES50" s="32">
        <f t="shared" si="427"/>
        <v>0</v>
      </c>
      <c r="ET50" s="32">
        <f t="shared" si="427"/>
        <v>0</v>
      </c>
      <c r="EU50" s="32">
        <f t="shared" si="427"/>
        <v>0</v>
      </c>
      <c r="EV50" s="32">
        <f t="shared" si="427"/>
        <v>0</v>
      </c>
      <c r="EW50" s="32">
        <f t="shared" si="427"/>
        <v>0</v>
      </c>
      <c r="EX50" s="32">
        <f t="shared" si="427"/>
        <v>0</v>
      </c>
      <c r="EY50" s="32">
        <f t="shared" si="427"/>
        <v>0</v>
      </c>
      <c r="EZ50" s="32">
        <f t="shared" si="427"/>
        <v>0</v>
      </c>
      <c r="FA50" s="32">
        <f t="shared" si="427"/>
        <v>0</v>
      </c>
      <c r="FB50" s="32">
        <f t="shared" si="427"/>
        <v>0</v>
      </c>
      <c r="FC50" s="32">
        <f t="shared" si="427"/>
        <v>0</v>
      </c>
      <c r="FD50" s="32">
        <f t="shared" si="427"/>
        <v>0</v>
      </c>
      <c r="FE50" s="32">
        <f t="shared" si="427"/>
        <v>0</v>
      </c>
      <c r="FF50" s="32">
        <f t="shared" si="427"/>
        <v>0</v>
      </c>
      <c r="FG50" s="32">
        <f t="shared" si="427"/>
        <v>0</v>
      </c>
      <c r="FH50" s="32">
        <f t="shared" si="427"/>
        <v>0</v>
      </c>
      <c r="FI50" s="32">
        <f t="shared" si="427"/>
        <v>0</v>
      </c>
      <c r="FJ50" s="32">
        <f t="shared" si="427"/>
        <v>0</v>
      </c>
      <c r="FK50" s="32">
        <f t="shared" si="427"/>
        <v>0</v>
      </c>
      <c r="FL50" s="32">
        <f t="shared" si="427"/>
        <v>0</v>
      </c>
      <c r="FM50" s="32">
        <f t="shared" si="427"/>
        <v>0</v>
      </c>
      <c r="FN50" s="32">
        <f t="shared" si="427"/>
        <v>0</v>
      </c>
      <c r="FO50" s="32">
        <f t="shared" si="427"/>
        <v>0</v>
      </c>
      <c r="FP50" s="32">
        <f t="shared" si="427"/>
        <v>0</v>
      </c>
      <c r="FQ50" s="32">
        <f t="shared" si="427"/>
        <v>0</v>
      </c>
      <c r="FR50" s="32">
        <f t="shared" si="427"/>
        <v>0</v>
      </c>
      <c r="FS50" s="32">
        <f t="shared" si="427"/>
        <v>0</v>
      </c>
      <c r="FT50" s="32">
        <f t="shared" si="427"/>
        <v>0</v>
      </c>
      <c r="FU50" s="32">
        <f t="shared" si="427"/>
        <v>0</v>
      </c>
      <c r="FV50" s="32">
        <f t="shared" si="427"/>
        <v>0</v>
      </c>
      <c r="FW50" s="32">
        <f t="shared" si="427"/>
        <v>0</v>
      </c>
      <c r="FX50" s="32">
        <f t="shared" si="427"/>
        <v>0</v>
      </c>
      <c r="FY50" s="32">
        <f t="shared" si="427"/>
        <v>0</v>
      </c>
      <c r="FZ50" s="32">
        <f t="shared" si="427"/>
        <v>0</v>
      </c>
      <c r="GA50" s="32">
        <f t="shared" si="427"/>
        <v>0</v>
      </c>
      <c r="GB50" s="32">
        <f t="shared" si="427"/>
        <v>0</v>
      </c>
      <c r="GC50" s="32">
        <f t="shared" si="427"/>
        <v>0</v>
      </c>
      <c r="GD50" s="32">
        <f t="shared" si="427"/>
        <v>0</v>
      </c>
      <c r="GE50" s="32">
        <f t="shared" si="427"/>
        <v>0</v>
      </c>
      <c r="GF50" s="32">
        <f t="shared" si="427"/>
        <v>0</v>
      </c>
      <c r="GG50" s="32">
        <f t="shared" si="427"/>
        <v>0</v>
      </c>
      <c r="GH50" s="32">
        <f t="shared" si="427"/>
        <v>0</v>
      </c>
      <c r="GI50" s="32">
        <f t="shared" si="427"/>
        <v>0</v>
      </c>
      <c r="GJ50" s="32">
        <f t="shared" si="427"/>
        <v>0</v>
      </c>
    </row>
    <row r="51" spans="1:192" x14ac:dyDescent="0.25">
      <c r="A51" s="80"/>
      <c r="B51" s="80"/>
      <c r="C51" s="596"/>
      <c r="D51" s="61"/>
      <c r="E51" s="32" t="s">
        <v>484</v>
      </c>
      <c r="F51" s="32"/>
      <c r="G51" s="32" t="str">
        <f xml:space="preserve"> SMU</f>
        <v>$ 000s</v>
      </c>
      <c r="H51" s="32"/>
      <c r="I51" s="32"/>
      <c r="J51" s="32">
        <f t="shared" ref="J51" si="428" xml:space="preserve"> MAX(J50, 0)</f>
        <v>0</v>
      </c>
      <c r="K51" s="32">
        <f t="shared" ref="K51:AK51" si="429" xml:space="preserve"> MAX(K50, 0)</f>
        <v>0</v>
      </c>
      <c r="L51" s="32">
        <f t="shared" si="429"/>
        <v>0</v>
      </c>
      <c r="M51" s="32">
        <f t="shared" si="429"/>
        <v>0</v>
      </c>
      <c r="N51" s="32">
        <f t="shared" si="429"/>
        <v>0</v>
      </c>
      <c r="O51" s="32">
        <f t="shared" si="429"/>
        <v>0</v>
      </c>
      <c r="P51" s="32">
        <f t="shared" si="429"/>
        <v>0</v>
      </c>
      <c r="Q51" s="32">
        <f t="shared" si="429"/>
        <v>5951.0196325580291</v>
      </c>
      <c r="R51" s="32">
        <f t="shared" si="429"/>
        <v>4865.3727609657617</v>
      </c>
      <c r="S51" s="32">
        <f t="shared" si="429"/>
        <v>4547.6789128526707</v>
      </c>
      <c r="T51" s="32">
        <f t="shared" si="429"/>
        <v>4486.7993159713042</v>
      </c>
      <c r="U51" s="32">
        <f t="shared" si="429"/>
        <v>4507.4005852624632</v>
      </c>
      <c r="V51" s="32">
        <f t="shared" si="429"/>
        <v>4446.4274492149543</v>
      </c>
      <c r="W51" s="32">
        <f t="shared" si="429"/>
        <v>4466.5786310522835</v>
      </c>
      <c r="X51" s="32">
        <f t="shared" si="429"/>
        <v>4411.5405623839888</v>
      </c>
      <c r="Y51" s="32">
        <f t="shared" si="429"/>
        <v>4419.1689339085569</v>
      </c>
      <c r="Z51" s="32">
        <f t="shared" si="429"/>
        <v>4363.9666786798298</v>
      </c>
      <c r="AA51" s="32">
        <f t="shared" si="429"/>
        <v>4383.1747298788505</v>
      </c>
      <c r="AB51" s="32">
        <f t="shared" si="429"/>
        <v>4321.8954029380802</v>
      </c>
      <c r="AC51" s="32">
        <f t="shared" si="429"/>
        <v>4340.6509455235609</v>
      </c>
      <c r="AD51" s="32">
        <f t="shared" si="429"/>
        <v>4279.2611371761868</v>
      </c>
      <c r="AE51" s="32">
        <f t="shared" si="429"/>
        <v>4297.5365403293799</v>
      </c>
      <c r="AF51" s="32">
        <f t="shared" si="429"/>
        <v>4241.8312698599129</v>
      </c>
      <c r="AG51" s="32">
        <f t="shared" si="429"/>
        <v>4248.0197285357626</v>
      </c>
      <c r="AH51" s="32">
        <f t="shared" si="429"/>
        <v>4192.1275382931635</v>
      </c>
      <c r="AI51" s="32">
        <f t="shared" si="429"/>
        <v>4209.3961210509151</v>
      </c>
      <c r="AJ51" s="32">
        <f t="shared" si="429"/>
        <v>4147.6472958622217</v>
      </c>
      <c r="AK51" s="32">
        <f t="shared" si="429"/>
        <v>4164.4330760168268</v>
      </c>
      <c r="AL51" s="32">
        <f t="shared" ref="AL51:CW51" si="430" xml:space="preserve"> MAX(AL50, 0)</f>
        <v>4102.5555030419146</v>
      </c>
      <c r="AM51" s="32">
        <f t="shared" si="430"/>
        <v>4118.8285564442449</v>
      </c>
      <c r="AN51" s="32">
        <f t="shared" si="430"/>
        <v>4062.3702169061016</v>
      </c>
      <c r="AO51" s="32">
        <f t="shared" si="430"/>
        <v>4067.0164540786955</v>
      </c>
      <c r="AP51" s="32">
        <f t="shared" si="430"/>
        <v>4010.3466594202473</v>
      </c>
      <c r="AQ51" s="32">
        <f t="shared" si="430"/>
        <v>4025.5445745906836</v>
      </c>
      <c r="AR51" s="32">
        <f t="shared" si="430"/>
        <v>3963.2519523798546</v>
      </c>
      <c r="AS51" s="32">
        <f t="shared" si="430"/>
        <v>3977.9335233457678</v>
      </c>
      <c r="AT51" s="32">
        <f t="shared" si="430"/>
        <v>3915.4915590290002</v>
      </c>
      <c r="AU51" s="32">
        <f t="shared" si="430"/>
        <v>3929.6250685966206</v>
      </c>
      <c r="AV51" s="32">
        <f t="shared" si="430"/>
        <v>3872.3209871444269</v>
      </c>
      <c r="AW51" s="32">
        <f t="shared" si="430"/>
        <v>3875.3141638811376</v>
      </c>
      <c r="AX51" s="32">
        <f t="shared" si="430"/>
        <v>3817.7721368573657</v>
      </c>
      <c r="AY51" s="32">
        <f t="shared" si="430"/>
        <v>13407.63512377159</v>
      </c>
      <c r="AZ51" s="32">
        <f t="shared" si="430"/>
        <v>13187.417125973823</v>
      </c>
      <c r="BA51" s="32">
        <f t="shared" si="430"/>
        <v>13230.927239615054</v>
      </c>
      <c r="BB51" s="32">
        <f t="shared" si="430"/>
        <v>12722.44600164578</v>
      </c>
      <c r="BC51" s="32">
        <f t="shared" si="430"/>
        <v>10628.94520970106</v>
      </c>
      <c r="BD51" s="32">
        <f t="shared" si="430"/>
        <v>11388.57472105578</v>
      </c>
      <c r="BE51" s="32">
        <f t="shared" si="430"/>
        <v>0</v>
      </c>
      <c r="BF51" s="32">
        <f t="shared" si="430"/>
        <v>0</v>
      </c>
      <c r="BG51" s="32">
        <f t="shared" si="430"/>
        <v>0</v>
      </c>
      <c r="BH51" s="32">
        <f t="shared" si="430"/>
        <v>0</v>
      </c>
      <c r="BI51" s="32">
        <f t="shared" si="430"/>
        <v>0</v>
      </c>
      <c r="BJ51" s="32">
        <f t="shared" si="430"/>
        <v>0</v>
      </c>
      <c r="BK51" s="32">
        <f t="shared" si="430"/>
        <v>0</v>
      </c>
      <c r="BL51" s="32">
        <f t="shared" si="430"/>
        <v>0</v>
      </c>
      <c r="BM51" s="32">
        <f t="shared" si="430"/>
        <v>0</v>
      </c>
      <c r="BN51" s="32">
        <f t="shared" si="430"/>
        <v>0</v>
      </c>
      <c r="BO51" s="32">
        <f t="shared" si="430"/>
        <v>0</v>
      </c>
      <c r="BP51" s="32">
        <f t="shared" si="430"/>
        <v>0</v>
      </c>
      <c r="BQ51" s="32">
        <f t="shared" si="430"/>
        <v>0</v>
      </c>
      <c r="BR51" s="32">
        <f t="shared" si="430"/>
        <v>0</v>
      </c>
      <c r="BS51" s="32">
        <f t="shared" si="430"/>
        <v>0</v>
      </c>
      <c r="BT51" s="32">
        <f t="shared" si="430"/>
        <v>0</v>
      </c>
      <c r="BU51" s="32">
        <f t="shared" si="430"/>
        <v>0</v>
      </c>
      <c r="BV51" s="32">
        <f t="shared" si="430"/>
        <v>0</v>
      </c>
      <c r="BW51" s="32">
        <f t="shared" si="430"/>
        <v>0</v>
      </c>
      <c r="BX51" s="32">
        <f t="shared" si="430"/>
        <v>0</v>
      </c>
      <c r="BY51" s="32">
        <f t="shared" si="430"/>
        <v>0</v>
      </c>
      <c r="BZ51" s="32">
        <f t="shared" si="430"/>
        <v>0</v>
      </c>
      <c r="CA51" s="32">
        <f t="shared" si="430"/>
        <v>0</v>
      </c>
      <c r="CB51" s="32">
        <f t="shared" si="430"/>
        <v>0</v>
      </c>
      <c r="CC51" s="32">
        <f t="shared" si="430"/>
        <v>0</v>
      </c>
      <c r="CD51" s="32">
        <f t="shared" si="430"/>
        <v>0</v>
      </c>
      <c r="CE51" s="32">
        <f t="shared" si="430"/>
        <v>0</v>
      </c>
      <c r="CF51" s="32">
        <f t="shared" si="430"/>
        <v>0</v>
      </c>
      <c r="CG51" s="32">
        <f t="shared" si="430"/>
        <v>0</v>
      </c>
      <c r="CH51" s="32">
        <f t="shared" si="430"/>
        <v>0</v>
      </c>
      <c r="CI51" s="32">
        <f t="shared" si="430"/>
        <v>0</v>
      </c>
      <c r="CJ51" s="32">
        <f t="shared" si="430"/>
        <v>0</v>
      </c>
      <c r="CK51" s="32">
        <f t="shared" si="430"/>
        <v>0</v>
      </c>
      <c r="CL51" s="32">
        <f t="shared" si="430"/>
        <v>0</v>
      </c>
      <c r="CM51" s="32">
        <f t="shared" si="430"/>
        <v>0</v>
      </c>
      <c r="CN51" s="32">
        <f t="shared" si="430"/>
        <v>0</v>
      </c>
      <c r="CO51" s="32">
        <f t="shared" si="430"/>
        <v>0</v>
      </c>
      <c r="CP51" s="32">
        <f t="shared" si="430"/>
        <v>0</v>
      </c>
      <c r="CQ51" s="32">
        <f t="shared" si="430"/>
        <v>0</v>
      </c>
      <c r="CR51" s="32">
        <f t="shared" si="430"/>
        <v>0</v>
      </c>
      <c r="CS51" s="32">
        <f t="shared" si="430"/>
        <v>0</v>
      </c>
      <c r="CT51" s="32">
        <f t="shared" si="430"/>
        <v>0</v>
      </c>
      <c r="CU51" s="32">
        <f t="shared" si="430"/>
        <v>0</v>
      </c>
      <c r="CV51" s="32">
        <f t="shared" si="430"/>
        <v>0</v>
      </c>
      <c r="CW51" s="32">
        <f t="shared" si="430"/>
        <v>0</v>
      </c>
      <c r="CX51" s="32">
        <f t="shared" ref="CX51:FI51" si="431" xml:space="preserve"> MAX(CX50, 0)</f>
        <v>0</v>
      </c>
      <c r="CY51" s="32">
        <f t="shared" si="431"/>
        <v>0</v>
      </c>
      <c r="CZ51" s="32">
        <f t="shared" si="431"/>
        <v>0</v>
      </c>
      <c r="DA51" s="32">
        <f t="shared" si="431"/>
        <v>0</v>
      </c>
      <c r="DB51" s="32">
        <f t="shared" si="431"/>
        <v>0</v>
      </c>
      <c r="DC51" s="32">
        <f t="shared" si="431"/>
        <v>0</v>
      </c>
      <c r="DD51" s="32">
        <f t="shared" si="431"/>
        <v>0</v>
      </c>
      <c r="DE51" s="32">
        <f t="shared" si="431"/>
        <v>0</v>
      </c>
      <c r="DF51" s="32">
        <f t="shared" si="431"/>
        <v>0</v>
      </c>
      <c r="DG51" s="32">
        <f t="shared" si="431"/>
        <v>0</v>
      </c>
      <c r="DH51" s="32">
        <f t="shared" si="431"/>
        <v>0</v>
      </c>
      <c r="DI51" s="32">
        <f t="shared" si="431"/>
        <v>0</v>
      </c>
      <c r="DJ51" s="32">
        <f t="shared" si="431"/>
        <v>0</v>
      </c>
      <c r="DK51" s="32">
        <f t="shared" si="431"/>
        <v>0</v>
      </c>
      <c r="DL51" s="32">
        <f t="shared" si="431"/>
        <v>0</v>
      </c>
      <c r="DM51" s="32">
        <f t="shared" si="431"/>
        <v>0</v>
      </c>
      <c r="DN51" s="32">
        <f t="shared" si="431"/>
        <v>0</v>
      </c>
      <c r="DO51" s="32">
        <f t="shared" si="431"/>
        <v>0</v>
      </c>
      <c r="DP51" s="32">
        <f t="shared" si="431"/>
        <v>0</v>
      </c>
      <c r="DQ51" s="32">
        <f t="shared" si="431"/>
        <v>0</v>
      </c>
      <c r="DR51" s="32">
        <f t="shared" si="431"/>
        <v>0</v>
      </c>
      <c r="DS51" s="32">
        <f t="shared" si="431"/>
        <v>0</v>
      </c>
      <c r="DT51" s="32">
        <f t="shared" si="431"/>
        <v>0</v>
      </c>
      <c r="DU51" s="32">
        <f t="shared" si="431"/>
        <v>0</v>
      </c>
      <c r="DV51" s="32">
        <f t="shared" si="431"/>
        <v>0</v>
      </c>
      <c r="DW51" s="32">
        <f t="shared" si="431"/>
        <v>0</v>
      </c>
      <c r="DX51" s="32">
        <f t="shared" si="431"/>
        <v>0</v>
      </c>
      <c r="DY51" s="32">
        <f t="shared" si="431"/>
        <v>0</v>
      </c>
      <c r="DZ51" s="32">
        <f t="shared" si="431"/>
        <v>0</v>
      </c>
      <c r="EA51" s="32">
        <f t="shared" si="431"/>
        <v>0</v>
      </c>
      <c r="EB51" s="32">
        <f t="shared" si="431"/>
        <v>0</v>
      </c>
      <c r="EC51" s="32">
        <f t="shared" si="431"/>
        <v>0</v>
      </c>
      <c r="ED51" s="32">
        <f t="shared" si="431"/>
        <v>0</v>
      </c>
      <c r="EE51" s="32">
        <f t="shared" si="431"/>
        <v>0</v>
      </c>
      <c r="EF51" s="32">
        <f t="shared" si="431"/>
        <v>0</v>
      </c>
      <c r="EG51" s="32">
        <f t="shared" si="431"/>
        <v>0</v>
      </c>
      <c r="EH51" s="32">
        <f t="shared" si="431"/>
        <v>0</v>
      </c>
      <c r="EI51" s="32">
        <f t="shared" si="431"/>
        <v>0</v>
      </c>
      <c r="EJ51" s="32">
        <f t="shared" si="431"/>
        <v>0</v>
      </c>
      <c r="EK51" s="32">
        <f t="shared" si="431"/>
        <v>0</v>
      </c>
      <c r="EL51" s="32">
        <f t="shared" si="431"/>
        <v>0</v>
      </c>
      <c r="EM51" s="32">
        <f t="shared" si="431"/>
        <v>0</v>
      </c>
      <c r="EN51" s="32">
        <f t="shared" si="431"/>
        <v>0</v>
      </c>
      <c r="EO51" s="32">
        <f t="shared" si="431"/>
        <v>0</v>
      </c>
      <c r="EP51" s="32">
        <f t="shared" si="431"/>
        <v>0</v>
      </c>
      <c r="EQ51" s="32">
        <f t="shared" si="431"/>
        <v>0</v>
      </c>
      <c r="ER51" s="32">
        <f t="shared" si="431"/>
        <v>0</v>
      </c>
      <c r="ES51" s="32">
        <f t="shared" si="431"/>
        <v>0</v>
      </c>
      <c r="ET51" s="32">
        <f t="shared" si="431"/>
        <v>0</v>
      </c>
      <c r="EU51" s="32">
        <f t="shared" si="431"/>
        <v>0</v>
      </c>
      <c r="EV51" s="32">
        <f t="shared" si="431"/>
        <v>0</v>
      </c>
      <c r="EW51" s="32">
        <f t="shared" si="431"/>
        <v>0</v>
      </c>
      <c r="EX51" s="32">
        <f t="shared" si="431"/>
        <v>0</v>
      </c>
      <c r="EY51" s="32">
        <f t="shared" si="431"/>
        <v>0</v>
      </c>
      <c r="EZ51" s="32">
        <f t="shared" si="431"/>
        <v>0</v>
      </c>
      <c r="FA51" s="32">
        <f t="shared" si="431"/>
        <v>0</v>
      </c>
      <c r="FB51" s="32">
        <f t="shared" si="431"/>
        <v>0</v>
      </c>
      <c r="FC51" s="32">
        <f t="shared" si="431"/>
        <v>0</v>
      </c>
      <c r="FD51" s="32">
        <f t="shared" si="431"/>
        <v>0</v>
      </c>
      <c r="FE51" s="32">
        <f t="shared" si="431"/>
        <v>0</v>
      </c>
      <c r="FF51" s="32">
        <f t="shared" si="431"/>
        <v>0</v>
      </c>
      <c r="FG51" s="32">
        <f t="shared" si="431"/>
        <v>0</v>
      </c>
      <c r="FH51" s="32">
        <f t="shared" si="431"/>
        <v>0</v>
      </c>
      <c r="FI51" s="32">
        <f t="shared" si="431"/>
        <v>0</v>
      </c>
      <c r="FJ51" s="32">
        <f t="shared" ref="FJ51:GJ51" si="432" xml:space="preserve"> MAX(FJ50, 0)</f>
        <v>0</v>
      </c>
      <c r="FK51" s="32">
        <f t="shared" si="432"/>
        <v>0</v>
      </c>
      <c r="FL51" s="32">
        <f t="shared" si="432"/>
        <v>0</v>
      </c>
      <c r="FM51" s="32">
        <f t="shared" si="432"/>
        <v>0</v>
      </c>
      <c r="FN51" s="32">
        <f t="shared" si="432"/>
        <v>0</v>
      </c>
      <c r="FO51" s="32">
        <f t="shared" si="432"/>
        <v>0</v>
      </c>
      <c r="FP51" s="32">
        <f t="shared" si="432"/>
        <v>0</v>
      </c>
      <c r="FQ51" s="32">
        <f t="shared" si="432"/>
        <v>0</v>
      </c>
      <c r="FR51" s="32">
        <f t="shared" si="432"/>
        <v>0</v>
      </c>
      <c r="FS51" s="32">
        <f t="shared" si="432"/>
        <v>0</v>
      </c>
      <c r="FT51" s="32">
        <f t="shared" si="432"/>
        <v>0</v>
      </c>
      <c r="FU51" s="32">
        <f t="shared" si="432"/>
        <v>0</v>
      </c>
      <c r="FV51" s="32">
        <f t="shared" si="432"/>
        <v>0</v>
      </c>
      <c r="FW51" s="32">
        <f t="shared" si="432"/>
        <v>0</v>
      </c>
      <c r="FX51" s="32">
        <f t="shared" si="432"/>
        <v>0</v>
      </c>
      <c r="FY51" s="32">
        <f t="shared" si="432"/>
        <v>0</v>
      </c>
      <c r="FZ51" s="32">
        <f t="shared" si="432"/>
        <v>0</v>
      </c>
      <c r="GA51" s="32">
        <f t="shared" si="432"/>
        <v>0</v>
      </c>
      <c r="GB51" s="32">
        <f t="shared" si="432"/>
        <v>0</v>
      </c>
      <c r="GC51" s="32">
        <f t="shared" si="432"/>
        <v>0</v>
      </c>
      <c r="GD51" s="32">
        <f t="shared" si="432"/>
        <v>0</v>
      </c>
      <c r="GE51" s="32">
        <f t="shared" si="432"/>
        <v>0</v>
      </c>
      <c r="GF51" s="32">
        <f t="shared" si="432"/>
        <v>0</v>
      </c>
      <c r="GG51" s="32">
        <f t="shared" si="432"/>
        <v>0</v>
      </c>
      <c r="GH51" s="32">
        <f t="shared" si="432"/>
        <v>0</v>
      </c>
      <c r="GI51" s="32">
        <f t="shared" si="432"/>
        <v>0</v>
      </c>
      <c r="GJ51" s="32">
        <f t="shared" si="432"/>
        <v>0</v>
      </c>
    </row>
    <row r="52" spans="1:192" x14ac:dyDescent="0.25">
      <c r="A52" s="80"/>
      <c r="B52" s="80"/>
      <c r="C52" s="596"/>
      <c r="D52" s="61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</row>
    <row r="53" spans="1:192" x14ac:dyDescent="0.25">
      <c r="A53" s="80"/>
      <c r="B53" s="80"/>
      <c r="C53" s="596"/>
      <c r="D53" s="61"/>
      <c r="E53" s="32" t="str">
        <f t="shared" ref="E53:BP53" si="433" xml:space="preserve"> E$48</f>
        <v>Cash available for DSRA / (DS shortfall)</v>
      </c>
      <c r="F53" s="32">
        <f t="shared" si="433"/>
        <v>0</v>
      </c>
      <c r="G53" s="32" t="str">
        <f t="shared" si="433"/>
        <v>$ 000s</v>
      </c>
      <c r="H53" s="32">
        <f t="shared" si="433"/>
        <v>0</v>
      </c>
      <c r="I53" s="32">
        <f t="shared" si="433"/>
        <v>0</v>
      </c>
      <c r="J53" s="32">
        <f t="shared" si="433"/>
        <v>0</v>
      </c>
      <c r="K53" s="32">
        <f t="shared" si="433"/>
        <v>0</v>
      </c>
      <c r="L53" s="32">
        <f t="shared" si="433"/>
        <v>0</v>
      </c>
      <c r="M53" s="32">
        <f t="shared" si="433"/>
        <v>0</v>
      </c>
      <c r="N53" s="32">
        <f t="shared" si="433"/>
        <v>0</v>
      </c>
      <c r="O53" s="32">
        <f t="shared" si="433"/>
        <v>0</v>
      </c>
      <c r="P53" s="32">
        <f t="shared" si="433"/>
        <v>0</v>
      </c>
      <c r="Q53" s="32">
        <f t="shared" si="433"/>
        <v>5951.0196325580291</v>
      </c>
      <c r="R53" s="32">
        <f t="shared" si="433"/>
        <v>4865.3727609657617</v>
      </c>
      <c r="S53" s="32">
        <f t="shared" si="433"/>
        <v>4547.6789128526707</v>
      </c>
      <c r="T53" s="32">
        <f t="shared" si="433"/>
        <v>4486.7993159713042</v>
      </c>
      <c r="U53" s="32">
        <f t="shared" si="433"/>
        <v>4507.4005852624632</v>
      </c>
      <c r="V53" s="32">
        <f t="shared" si="433"/>
        <v>4446.4274492149543</v>
      </c>
      <c r="W53" s="32">
        <f t="shared" si="433"/>
        <v>4466.5786310522835</v>
      </c>
      <c r="X53" s="32">
        <f t="shared" si="433"/>
        <v>4411.5405623839888</v>
      </c>
      <c r="Y53" s="32">
        <f t="shared" si="433"/>
        <v>4419.1689339085569</v>
      </c>
      <c r="Z53" s="32">
        <f t="shared" si="433"/>
        <v>4363.9666786798298</v>
      </c>
      <c r="AA53" s="32">
        <f t="shared" si="433"/>
        <v>4383.1747298788505</v>
      </c>
      <c r="AB53" s="32">
        <f t="shared" si="433"/>
        <v>4321.8954029380802</v>
      </c>
      <c r="AC53" s="32">
        <f t="shared" si="433"/>
        <v>4340.6509455235609</v>
      </c>
      <c r="AD53" s="32">
        <f t="shared" si="433"/>
        <v>4279.2611371761868</v>
      </c>
      <c r="AE53" s="32">
        <f t="shared" si="433"/>
        <v>4297.5365403293799</v>
      </c>
      <c r="AF53" s="32">
        <f t="shared" si="433"/>
        <v>4241.8312698599129</v>
      </c>
      <c r="AG53" s="32">
        <f t="shared" si="433"/>
        <v>4248.0197285357626</v>
      </c>
      <c r="AH53" s="32">
        <f t="shared" si="433"/>
        <v>4192.1275382931635</v>
      </c>
      <c r="AI53" s="32">
        <f t="shared" si="433"/>
        <v>4209.3961210509151</v>
      </c>
      <c r="AJ53" s="32">
        <f t="shared" si="433"/>
        <v>4147.6472958622217</v>
      </c>
      <c r="AK53" s="32">
        <f t="shared" si="433"/>
        <v>4164.4330760168268</v>
      </c>
      <c r="AL53" s="32">
        <f t="shared" si="433"/>
        <v>4102.5555030419146</v>
      </c>
      <c r="AM53" s="32">
        <f t="shared" si="433"/>
        <v>4118.8285564442449</v>
      </c>
      <c r="AN53" s="32">
        <f t="shared" si="433"/>
        <v>4062.3702169061016</v>
      </c>
      <c r="AO53" s="32">
        <f t="shared" si="433"/>
        <v>4067.0164540786955</v>
      </c>
      <c r="AP53" s="32">
        <f t="shared" si="433"/>
        <v>4010.3466594202473</v>
      </c>
      <c r="AQ53" s="32">
        <f t="shared" si="433"/>
        <v>4025.5445745906836</v>
      </c>
      <c r="AR53" s="32">
        <f t="shared" si="433"/>
        <v>3963.2519523798546</v>
      </c>
      <c r="AS53" s="32">
        <f t="shared" si="433"/>
        <v>3977.9335233457678</v>
      </c>
      <c r="AT53" s="32">
        <f t="shared" si="433"/>
        <v>3915.4915590290002</v>
      </c>
      <c r="AU53" s="32">
        <f t="shared" si="433"/>
        <v>3929.6250685966206</v>
      </c>
      <c r="AV53" s="32">
        <f t="shared" si="433"/>
        <v>3872.3209871444269</v>
      </c>
      <c r="AW53" s="32">
        <f t="shared" si="433"/>
        <v>3875.3141638811376</v>
      </c>
      <c r="AX53" s="32">
        <f t="shared" si="433"/>
        <v>3817.7721368573657</v>
      </c>
      <c r="AY53" s="32">
        <f t="shared" si="433"/>
        <v>13407.63512377159</v>
      </c>
      <c r="AZ53" s="32">
        <f t="shared" si="433"/>
        <v>13187.417125973823</v>
      </c>
      <c r="BA53" s="32">
        <f t="shared" si="433"/>
        <v>13230.927239615054</v>
      </c>
      <c r="BB53" s="32">
        <f t="shared" si="433"/>
        <v>12722.44600164578</v>
      </c>
      <c r="BC53" s="32">
        <f t="shared" si="433"/>
        <v>10628.94520970106</v>
      </c>
      <c r="BD53" s="32">
        <f t="shared" si="433"/>
        <v>11388.57472105578</v>
      </c>
      <c r="BE53" s="32">
        <f t="shared" si="433"/>
        <v>0</v>
      </c>
      <c r="BF53" s="32">
        <f t="shared" si="433"/>
        <v>0</v>
      </c>
      <c r="BG53" s="32">
        <f t="shared" si="433"/>
        <v>0</v>
      </c>
      <c r="BH53" s="32">
        <f t="shared" si="433"/>
        <v>0</v>
      </c>
      <c r="BI53" s="32">
        <f t="shared" si="433"/>
        <v>0</v>
      </c>
      <c r="BJ53" s="32">
        <f t="shared" si="433"/>
        <v>0</v>
      </c>
      <c r="BK53" s="32">
        <f t="shared" si="433"/>
        <v>0</v>
      </c>
      <c r="BL53" s="32">
        <f t="shared" si="433"/>
        <v>0</v>
      </c>
      <c r="BM53" s="32">
        <f t="shared" si="433"/>
        <v>0</v>
      </c>
      <c r="BN53" s="32">
        <f t="shared" si="433"/>
        <v>0</v>
      </c>
      <c r="BO53" s="32">
        <f t="shared" si="433"/>
        <v>0</v>
      </c>
      <c r="BP53" s="32">
        <f t="shared" si="433"/>
        <v>0</v>
      </c>
      <c r="BQ53" s="32">
        <f t="shared" ref="BQ53:EB53" si="434" xml:space="preserve"> BQ$48</f>
        <v>0</v>
      </c>
      <c r="BR53" s="32">
        <f t="shared" si="434"/>
        <v>0</v>
      </c>
      <c r="BS53" s="32">
        <f t="shared" si="434"/>
        <v>0</v>
      </c>
      <c r="BT53" s="32">
        <f t="shared" si="434"/>
        <v>0</v>
      </c>
      <c r="BU53" s="32">
        <f t="shared" si="434"/>
        <v>0</v>
      </c>
      <c r="BV53" s="32">
        <f t="shared" si="434"/>
        <v>0</v>
      </c>
      <c r="BW53" s="32">
        <f t="shared" si="434"/>
        <v>0</v>
      </c>
      <c r="BX53" s="32">
        <f t="shared" si="434"/>
        <v>0</v>
      </c>
      <c r="BY53" s="32">
        <f t="shared" si="434"/>
        <v>0</v>
      </c>
      <c r="BZ53" s="32">
        <f t="shared" si="434"/>
        <v>0</v>
      </c>
      <c r="CA53" s="32">
        <f t="shared" si="434"/>
        <v>0</v>
      </c>
      <c r="CB53" s="32">
        <f t="shared" si="434"/>
        <v>0</v>
      </c>
      <c r="CC53" s="32">
        <f t="shared" si="434"/>
        <v>0</v>
      </c>
      <c r="CD53" s="32">
        <f t="shared" si="434"/>
        <v>0</v>
      </c>
      <c r="CE53" s="32">
        <f t="shared" si="434"/>
        <v>0</v>
      </c>
      <c r="CF53" s="32">
        <f t="shared" si="434"/>
        <v>0</v>
      </c>
      <c r="CG53" s="32">
        <f t="shared" si="434"/>
        <v>0</v>
      </c>
      <c r="CH53" s="32">
        <f t="shared" si="434"/>
        <v>0</v>
      </c>
      <c r="CI53" s="32">
        <f t="shared" si="434"/>
        <v>0</v>
      </c>
      <c r="CJ53" s="32">
        <f t="shared" si="434"/>
        <v>0</v>
      </c>
      <c r="CK53" s="32">
        <f t="shared" si="434"/>
        <v>0</v>
      </c>
      <c r="CL53" s="32">
        <f t="shared" si="434"/>
        <v>0</v>
      </c>
      <c r="CM53" s="32">
        <f t="shared" si="434"/>
        <v>0</v>
      </c>
      <c r="CN53" s="32">
        <f t="shared" si="434"/>
        <v>0</v>
      </c>
      <c r="CO53" s="32">
        <f t="shared" si="434"/>
        <v>0</v>
      </c>
      <c r="CP53" s="32">
        <f t="shared" si="434"/>
        <v>0</v>
      </c>
      <c r="CQ53" s="32">
        <f t="shared" si="434"/>
        <v>0</v>
      </c>
      <c r="CR53" s="32">
        <f t="shared" si="434"/>
        <v>0</v>
      </c>
      <c r="CS53" s="32">
        <f t="shared" si="434"/>
        <v>0</v>
      </c>
      <c r="CT53" s="32">
        <f t="shared" si="434"/>
        <v>0</v>
      </c>
      <c r="CU53" s="32">
        <f t="shared" si="434"/>
        <v>0</v>
      </c>
      <c r="CV53" s="32">
        <f t="shared" si="434"/>
        <v>0</v>
      </c>
      <c r="CW53" s="32">
        <f t="shared" si="434"/>
        <v>0</v>
      </c>
      <c r="CX53" s="32">
        <f t="shared" si="434"/>
        <v>0</v>
      </c>
      <c r="CY53" s="32">
        <f t="shared" si="434"/>
        <v>0</v>
      </c>
      <c r="CZ53" s="32">
        <f t="shared" si="434"/>
        <v>0</v>
      </c>
      <c r="DA53" s="32">
        <f t="shared" si="434"/>
        <v>0</v>
      </c>
      <c r="DB53" s="32">
        <f t="shared" si="434"/>
        <v>0</v>
      </c>
      <c r="DC53" s="32">
        <f t="shared" si="434"/>
        <v>0</v>
      </c>
      <c r="DD53" s="32">
        <f t="shared" si="434"/>
        <v>0</v>
      </c>
      <c r="DE53" s="32">
        <f t="shared" si="434"/>
        <v>0</v>
      </c>
      <c r="DF53" s="32">
        <f t="shared" si="434"/>
        <v>0</v>
      </c>
      <c r="DG53" s="32">
        <f t="shared" si="434"/>
        <v>0</v>
      </c>
      <c r="DH53" s="32">
        <f t="shared" si="434"/>
        <v>0</v>
      </c>
      <c r="DI53" s="32">
        <f t="shared" si="434"/>
        <v>0</v>
      </c>
      <c r="DJ53" s="32">
        <f t="shared" si="434"/>
        <v>0</v>
      </c>
      <c r="DK53" s="32">
        <f t="shared" si="434"/>
        <v>0</v>
      </c>
      <c r="DL53" s="32">
        <f t="shared" si="434"/>
        <v>0</v>
      </c>
      <c r="DM53" s="32">
        <f t="shared" si="434"/>
        <v>0</v>
      </c>
      <c r="DN53" s="32">
        <f t="shared" si="434"/>
        <v>0</v>
      </c>
      <c r="DO53" s="32">
        <f t="shared" si="434"/>
        <v>0</v>
      </c>
      <c r="DP53" s="32">
        <f t="shared" si="434"/>
        <v>0</v>
      </c>
      <c r="DQ53" s="32">
        <f t="shared" si="434"/>
        <v>0</v>
      </c>
      <c r="DR53" s="32">
        <f t="shared" si="434"/>
        <v>0</v>
      </c>
      <c r="DS53" s="32">
        <f t="shared" si="434"/>
        <v>0</v>
      </c>
      <c r="DT53" s="32">
        <f t="shared" si="434"/>
        <v>0</v>
      </c>
      <c r="DU53" s="32">
        <f t="shared" si="434"/>
        <v>0</v>
      </c>
      <c r="DV53" s="32">
        <f t="shared" si="434"/>
        <v>0</v>
      </c>
      <c r="DW53" s="32">
        <f t="shared" si="434"/>
        <v>0</v>
      </c>
      <c r="DX53" s="32">
        <f t="shared" si="434"/>
        <v>0</v>
      </c>
      <c r="DY53" s="32">
        <f t="shared" si="434"/>
        <v>0</v>
      </c>
      <c r="DZ53" s="32">
        <f t="shared" si="434"/>
        <v>0</v>
      </c>
      <c r="EA53" s="32">
        <f t="shared" si="434"/>
        <v>0</v>
      </c>
      <c r="EB53" s="32">
        <f t="shared" si="434"/>
        <v>0</v>
      </c>
      <c r="EC53" s="32">
        <f t="shared" ref="EC53:GJ53" si="435" xml:space="preserve"> EC$48</f>
        <v>0</v>
      </c>
      <c r="ED53" s="32">
        <f t="shared" si="435"/>
        <v>0</v>
      </c>
      <c r="EE53" s="32">
        <f t="shared" si="435"/>
        <v>0</v>
      </c>
      <c r="EF53" s="32">
        <f t="shared" si="435"/>
        <v>0</v>
      </c>
      <c r="EG53" s="32">
        <f t="shared" si="435"/>
        <v>0</v>
      </c>
      <c r="EH53" s="32">
        <f t="shared" si="435"/>
        <v>0</v>
      </c>
      <c r="EI53" s="32">
        <f t="shared" si="435"/>
        <v>0</v>
      </c>
      <c r="EJ53" s="32">
        <f t="shared" si="435"/>
        <v>0</v>
      </c>
      <c r="EK53" s="32">
        <f t="shared" si="435"/>
        <v>0</v>
      </c>
      <c r="EL53" s="32">
        <f t="shared" si="435"/>
        <v>0</v>
      </c>
      <c r="EM53" s="32">
        <f t="shared" si="435"/>
        <v>0</v>
      </c>
      <c r="EN53" s="32">
        <f t="shared" si="435"/>
        <v>0</v>
      </c>
      <c r="EO53" s="32">
        <f t="shared" si="435"/>
        <v>0</v>
      </c>
      <c r="EP53" s="32">
        <f t="shared" si="435"/>
        <v>0</v>
      </c>
      <c r="EQ53" s="32">
        <f t="shared" si="435"/>
        <v>0</v>
      </c>
      <c r="ER53" s="32">
        <f t="shared" si="435"/>
        <v>0</v>
      </c>
      <c r="ES53" s="32">
        <f t="shared" si="435"/>
        <v>0</v>
      </c>
      <c r="ET53" s="32">
        <f t="shared" si="435"/>
        <v>0</v>
      </c>
      <c r="EU53" s="32">
        <f t="shared" si="435"/>
        <v>0</v>
      </c>
      <c r="EV53" s="32">
        <f t="shared" si="435"/>
        <v>0</v>
      </c>
      <c r="EW53" s="32">
        <f t="shared" si="435"/>
        <v>0</v>
      </c>
      <c r="EX53" s="32">
        <f t="shared" si="435"/>
        <v>0</v>
      </c>
      <c r="EY53" s="32">
        <f t="shared" si="435"/>
        <v>0</v>
      </c>
      <c r="EZ53" s="32">
        <f t="shared" si="435"/>
        <v>0</v>
      </c>
      <c r="FA53" s="32">
        <f t="shared" si="435"/>
        <v>0</v>
      </c>
      <c r="FB53" s="32">
        <f t="shared" si="435"/>
        <v>0</v>
      </c>
      <c r="FC53" s="32">
        <f t="shared" si="435"/>
        <v>0</v>
      </c>
      <c r="FD53" s="32">
        <f t="shared" si="435"/>
        <v>0</v>
      </c>
      <c r="FE53" s="32">
        <f t="shared" si="435"/>
        <v>0</v>
      </c>
      <c r="FF53" s="32">
        <f t="shared" si="435"/>
        <v>0</v>
      </c>
      <c r="FG53" s="32">
        <f t="shared" si="435"/>
        <v>0</v>
      </c>
      <c r="FH53" s="32">
        <f t="shared" si="435"/>
        <v>0</v>
      </c>
      <c r="FI53" s="32">
        <f t="shared" si="435"/>
        <v>0</v>
      </c>
      <c r="FJ53" s="32">
        <f t="shared" si="435"/>
        <v>0</v>
      </c>
      <c r="FK53" s="32">
        <f t="shared" si="435"/>
        <v>0</v>
      </c>
      <c r="FL53" s="32">
        <f t="shared" si="435"/>
        <v>0</v>
      </c>
      <c r="FM53" s="32">
        <f t="shared" si="435"/>
        <v>0</v>
      </c>
      <c r="FN53" s="32">
        <f t="shared" si="435"/>
        <v>0</v>
      </c>
      <c r="FO53" s="32">
        <f t="shared" si="435"/>
        <v>0</v>
      </c>
      <c r="FP53" s="32">
        <f t="shared" si="435"/>
        <v>0</v>
      </c>
      <c r="FQ53" s="32">
        <f t="shared" si="435"/>
        <v>0</v>
      </c>
      <c r="FR53" s="32">
        <f t="shared" si="435"/>
        <v>0</v>
      </c>
      <c r="FS53" s="32">
        <f t="shared" si="435"/>
        <v>0</v>
      </c>
      <c r="FT53" s="32">
        <f t="shared" si="435"/>
        <v>0</v>
      </c>
      <c r="FU53" s="32">
        <f t="shared" si="435"/>
        <v>0</v>
      </c>
      <c r="FV53" s="32">
        <f t="shared" si="435"/>
        <v>0</v>
      </c>
      <c r="FW53" s="32">
        <f t="shared" si="435"/>
        <v>0</v>
      </c>
      <c r="FX53" s="32">
        <f t="shared" si="435"/>
        <v>0</v>
      </c>
      <c r="FY53" s="32">
        <f t="shared" si="435"/>
        <v>0</v>
      </c>
      <c r="FZ53" s="32">
        <f t="shared" si="435"/>
        <v>0</v>
      </c>
      <c r="GA53" s="32">
        <f t="shared" si="435"/>
        <v>0</v>
      </c>
      <c r="GB53" s="32">
        <f t="shared" si="435"/>
        <v>0</v>
      </c>
      <c r="GC53" s="32">
        <f t="shared" si="435"/>
        <v>0</v>
      </c>
      <c r="GD53" s="32">
        <f t="shared" si="435"/>
        <v>0</v>
      </c>
      <c r="GE53" s="32">
        <f t="shared" si="435"/>
        <v>0</v>
      </c>
      <c r="GF53" s="32">
        <f t="shared" si="435"/>
        <v>0</v>
      </c>
      <c r="GG53" s="32">
        <f t="shared" si="435"/>
        <v>0</v>
      </c>
      <c r="GH53" s="32">
        <f t="shared" si="435"/>
        <v>0</v>
      </c>
      <c r="GI53" s="32">
        <f t="shared" si="435"/>
        <v>0</v>
      </c>
      <c r="GJ53" s="32">
        <f t="shared" si="435"/>
        <v>0</v>
      </c>
    </row>
    <row r="54" spans="1:192" s="526" customFormat="1" x14ac:dyDescent="0.25">
      <c r="A54" s="419"/>
      <c r="B54" s="419"/>
      <c r="C54" s="420"/>
      <c r="D54" s="610"/>
      <c r="E54" s="612" t="str">
        <f xml:space="preserve"> Time!E$108</f>
        <v>Operating period flag</v>
      </c>
      <c r="F54" s="612">
        <f xml:space="preserve"> Time!F$108</f>
        <v>0</v>
      </c>
      <c r="G54" s="612" t="str">
        <f xml:space="preserve"> Time!G$108</f>
        <v>flag</v>
      </c>
      <c r="H54" s="612">
        <f xml:space="preserve"> Time!H$108</f>
        <v>40</v>
      </c>
      <c r="I54" s="612">
        <f xml:space="preserve"> Time!I$108</f>
        <v>0</v>
      </c>
      <c r="J54" s="612">
        <f xml:space="preserve"> Time!J$108</f>
        <v>0</v>
      </c>
      <c r="K54" s="612">
        <f xml:space="preserve"> Time!K$108</f>
        <v>0</v>
      </c>
      <c r="L54" s="612">
        <f xml:space="preserve"> Time!L$108</f>
        <v>0</v>
      </c>
      <c r="M54" s="612">
        <f xml:space="preserve"> Time!M$108</f>
        <v>0</v>
      </c>
      <c r="N54" s="612">
        <f xml:space="preserve"> Time!N$108</f>
        <v>0</v>
      </c>
      <c r="O54" s="612">
        <f xml:space="preserve"> Time!O$108</f>
        <v>0</v>
      </c>
      <c r="P54" s="612">
        <f xml:space="preserve"> Time!P$108</f>
        <v>0</v>
      </c>
      <c r="Q54" s="612">
        <f xml:space="preserve"> Time!Q$108</f>
        <v>1</v>
      </c>
      <c r="R54" s="612">
        <f xml:space="preserve"> Time!R$108</f>
        <v>1</v>
      </c>
      <c r="S54" s="612">
        <f xml:space="preserve"> Time!S$108</f>
        <v>1</v>
      </c>
      <c r="T54" s="612">
        <f xml:space="preserve"> Time!T$108</f>
        <v>1</v>
      </c>
      <c r="U54" s="612">
        <f xml:space="preserve"> Time!U$108</f>
        <v>1</v>
      </c>
      <c r="V54" s="612">
        <f xml:space="preserve"> Time!V$108</f>
        <v>1</v>
      </c>
      <c r="W54" s="612">
        <f xml:space="preserve"> Time!W$108</f>
        <v>1</v>
      </c>
      <c r="X54" s="612">
        <f xml:space="preserve"> Time!X$108</f>
        <v>1</v>
      </c>
      <c r="Y54" s="612">
        <f xml:space="preserve"> Time!Y$108</f>
        <v>1</v>
      </c>
      <c r="Z54" s="612">
        <f xml:space="preserve"> Time!Z$108</f>
        <v>1</v>
      </c>
      <c r="AA54" s="612">
        <f xml:space="preserve"> Time!AA$108</f>
        <v>1</v>
      </c>
      <c r="AB54" s="612">
        <f xml:space="preserve"> Time!AB$108</f>
        <v>1</v>
      </c>
      <c r="AC54" s="612">
        <f xml:space="preserve"> Time!AC$108</f>
        <v>1</v>
      </c>
      <c r="AD54" s="612">
        <f xml:space="preserve"> Time!AD$108</f>
        <v>1</v>
      </c>
      <c r="AE54" s="612">
        <f xml:space="preserve"> Time!AE$108</f>
        <v>1</v>
      </c>
      <c r="AF54" s="612">
        <f xml:space="preserve"> Time!AF$108</f>
        <v>1</v>
      </c>
      <c r="AG54" s="612">
        <f xml:space="preserve"> Time!AG$108</f>
        <v>1</v>
      </c>
      <c r="AH54" s="612">
        <f xml:space="preserve"> Time!AH$108</f>
        <v>1</v>
      </c>
      <c r="AI54" s="612">
        <f xml:space="preserve"> Time!AI$108</f>
        <v>1</v>
      </c>
      <c r="AJ54" s="612">
        <f xml:space="preserve"> Time!AJ$108</f>
        <v>1</v>
      </c>
      <c r="AK54" s="612">
        <f xml:space="preserve"> Time!AK$108</f>
        <v>1</v>
      </c>
      <c r="AL54" s="612">
        <f xml:space="preserve"> Time!AL$108</f>
        <v>1</v>
      </c>
      <c r="AM54" s="612">
        <f xml:space="preserve"> Time!AM$108</f>
        <v>1</v>
      </c>
      <c r="AN54" s="612">
        <f xml:space="preserve"> Time!AN$108</f>
        <v>1</v>
      </c>
      <c r="AO54" s="612">
        <f xml:space="preserve"> Time!AO$108</f>
        <v>1</v>
      </c>
      <c r="AP54" s="612">
        <f xml:space="preserve"> Time!AP$108</f>
        <v>1</v>
      </c>
      <c r="AQ54" s="612">
        <f xml:space="preserve"> Time!AQ$108</f>
        <v>1</v>
      </c>
      <c r="AR54" s="612">
        <f xml:space="preserve"> Time!AR$108</f>
        <v>1</v>
      </c>
      <c r="AS54" s="612">
        <f xml:space="preserve"> Time!AS$108</f>
        <v>1</v>
      </c>
      <c r="AT54" s="612">
        <f xml:space="preserve"> Time!AT$108</f>
        <v>1</v>
      </c>
      <c r="AU54" s="612">
        <f xml:space="preserve"> Time!AU$108</f>
        <v>1</v>
      </c>
      <c r="AV54" s="612">
        <f xml:space="preserve"> Time!AV$108</f>
        <v>1</v>
      </c>
      <c r="AW54" s="612">
        <f xml:space="preserve"> Time!AW$108</f>
        <v>1</v>
      </c>
      <c r="AX54" s="612">
        <f xml:space="preserve"> Time!AX$108</f>
        <v>1</v>
      </c>
      <c r="AY54" s="612">
        <f xml:space="preserve"> Time!AY$108</f>
        <v>1</v>
      </c>
      <c r="AZ54" s="612">
        <f xml:space="preserve"> Time!AZ$108</f>
        <v>1</v>
      </c>
      <c r="BA54" s="612">
        <f xml:space="preserve"> Time!BA$108</f>
        <v>1</v>
      </c>
      <c r="BB54" s="612">
        <f xml:space="preserve"> Time!BB$108</f>
        <v>1</v>
      </c>
      <c r="BC54" s="612">
        <f xml:space="preserve"> Time!BC$108</f>
        <v>1</v>
      </c>
      <c r="BD54" s="612">
        <f xml:space="preserve"> Time!BD$108</f>
        <v>1</v>
      </c>
      <c r="BE54" s="612">
        <f xml:space="preserve"> Time!BE$108</f>
        <v>0</v>
      </c>
      <c r="BF54" s="612">
        <f xml:space="preserve"> Time!BF$108</f>
        <v>0</v>
      </c>
      <c r="BG54" s="612">
        <f xml:space="preserve"> Time!BG$108</f>
        <v>0</v>
      </c>
      <c r="BH54" s="612">
        <f xml:space="preserve"> Time!BH$108</f>
        <v>0</v>
      </c>
      <c r="BI54" s="612">
        <f xml:space="preserve"> Time!BI$108</f>
        <v>0</v>
      </c>
      <c r="BJ54" s="612">
        <f xml:space="preserve"> Time!BJ$108</f>
        <v>0</v>
      </c>
      <c r="BK54" s="612">
        <f xml:space="preserve"> Time!BK$108</f>
        <v>0</v>
      </c>
      <c r="BL54" s="612">
        <f xml:space="preserve"> Time!BL$108</f>
        <v>0</v>
      </c>
      <c r="BM54" s="612">
        <f xml:space="preserve"> Time!BM$108</f>
        <v>0</v>
      </c>
      <c r="BN54" s="612">
        <f xml:space="preserve"> Time!BN$108</f>
        <v>0</v>
      </c>
      <c r="BO54" s="612">
        <f xml:space="preserve"> Time!BO$108</f>
        <v>0</v>
      </c>
      <c r="BP54" s="612">
        <f xml:space="preserve"> Time!BP$108</f>
        <v>0</v>
      </c>
      <c r="BQ54" s="612">
        <f xml:space="preserve"> Time!BQ$108</f>
        <v>0</v>
      </c>
      <c r="BR54" s="612">
        <f xml:space="preserve"> Time!BR$108</f>
        <v>0</v>
      </c>
      <c r="BS54" s="612">
        <f xml:space="preserve"> Time!BS$108</f>
        <v>0</v>
      </c>
      <c r="BT54" s="612">
        <f xml:space="preserve"> Time!BT$108</f>
        <v>0</v>
      </c>
      <c r="BU54" s="612">
        <f xml:space="preserve"> Time!BU$108</f>
        <v>0</v>
      </c>
      <c r="BV54" s="612">
        <f xml:space="preserve"> Time!BV$108</f>
        <v>0</v>
      </c>
      <c r="BW54" s="612">
        <f xml:space="preserve"> Time!BW$108</f>
        <v>0</v>
      </c>
      <c r="BX54" s="612">
        <f xml:space="preserve"> Time!BX$108</f>
        <v>0</v>
      </c>
      <c r="BY54" s="612">
        <f xml:space="preserve"> Time!BY$108</f>
        <v>0</v>
      </c>
      <c r="BZ54" s="612">
        <f xml:space="preserve"> Time!BZ$108</f>
        <v>0</v>
      </c>
      <c r="CA54" s="612">
        <f xml:space="preserve"> Time!CA$108</f>
        <v>0</v>
      </c>
      <c r="CB54" s="612">
        <f xml:space="preserve"> Time!CB$108</f>
        <v>0</v>
      </c>
      <c r="CC54" s="612">
        <f xml:space="preserve"> Time!CC$108</f>
        <v>0</v>
      </c>
      <c r="CD54" s="612">
        <f xml:space="preserve"> Time!CD$108</f>
        <v>0</v>
      </c>
      <c r="CE54" s="612">
        <f xml:space="preserve"> Time!CE$108</f>
        <v>0</v>
      </c>
      <c r="CF54" s="612">
        <f xml:space="preserve"> Time!CF$108</f>
        <v>0</v>
      </c>
      <c r="CG54" s="612">
        <f xml:space="preserve"> Time!CG$108</f>
        <v>0</v>
      </c>
      <c r="CH54" s="612">
        <f xml:space="preserve"> Time!CH$108</f>
        <v>0</v>
      </c>
      <c r="CI54" s="612">
        <f xml:space="preserve"> Time!CI$108</f>
        <v>0</v>
      </c>
      <c r="CJ54" s="612">
        <f xml:space="preserve"> Time!CJ$108</f>
        <v>0</v>
      </c>
      <c r="CK54" s="612">
        <f xml:space="preserve"> Time!CK$108</f>
        <v>0</v>
      </c>
      <c r="CL54" s="612">
        <f xml:space="preserve"> Time!CL$108</f>
        <v>0</v>
      </c>
      <c r="CM54" s="612">
        <f xml:space="preserve"> Time!CM$108</f>
        <v>0</v>
      </c>
      <c r="CN54" s="612">
        <f xml:space="preserve"> Time!CN$108</f>
        <v>0</v>
      </c>
      <c r="CO54" s="612">
        <f xml:space="preserve"> Time!CO$108</f>
        <v>0</v>
      </c>
      <c r="CP54" s="612">
        <f xml:space="preserve"> Time!CP$108</f>
        <v>0</v>
      </c>
      <c r="CQ54" s="612">
        <f xml:space="preserve"> Time!CQ$108</f>
        <v>0</v>
      </c>
      <c r="CR54" s="612">
        <f xml:space="preserve"> Time!CR$108</f>
        <v>0</v>
      </c>
      <c r="CS54" s="612">
        <f xml:space="preserve"> Time!CS$108</f>
        <v>0</v>
      </c>
      <c r="CT54" s="612">
        <f xml:space="preserve"> Time!CT$108</f>
        <v>0</v>
      </c>
      <c r="CU54" s="612">
        <f xml:space="preserve"> Time!CU$108</f>
        <v>0</v>
      </c>
      <c r="CV54" s="612">
        <f xml:space="preserve"> Time!CV$108</f>
        <v>0</v>
      </c>
      <c r="CW54" s="612">
        <f xml:space="preserve"> Time!CW$108</f>
        <v>0</v>
      </c>
      <c r="CX54" s="612">
        <f xml:space="preserve"> Time!CX$108</f>
        <v>0</v>
      </c>
      <c r="CY54" s="612">
        <f xml:space="preserve"> Time!CY$108</f>
        <v>0</v>
      </c>
      <c r="CZ54" s="612">
        <f xml:space="preserve"> Time!CZ$108</f>
        <v>0</v>
      </c>
      <c r="DA54" s="612">
        <f xml:space="preserve"> Time!DA$108</f>
        <v>0</v>
      </c>
      <c r="DB54" s="612">
        <f xml:space="preserve"> Time!DB$108</f>
        <v>0</v>
      </c>
      <c r="DC54" s="612">
        <f xml:space="preserve"> Time!DC$108</f>
        <v>0</v>
      </c>
      <c r="DD54" s="612">
        <f xml:space="preserve"> Time!DD$108</f>
        <v>0</v>
      </c>
      <c r="DE54" s="612">
        <f xml:space="preserve"> Time!DE$108</f>
        <v>0</v>
      </c>
      <c r="DF54" s="612">
        <f xml:space="preserve"> Time!DF$108</f>
        <v>0</v>
      </c>
      <c r="DG54" s="612">
        <f xml:space="preserve"> Time!DG$108</f>
        <v>0</v>
      </c>
      <c r="DH54" s="612">
        <f xml:space="preserve"> Time!DH$108</f>
        <v>0</v>
      </c>
      <c r="DI54" s="612">
        <f xml:space="preserve"> Time!DI$108</f>
        <v>0</v>
      </c>
      <c r="DJ54" s="612">
        <f xml:space="preserve"> Time!DJ$108</f>
        <v>0</v>
      </c>
      <c r="DK54" s="612">
        <f xml:space="preserve"> Time!DK$108</f>
        <v>0</v>
      </c>
      <c r="DL54" s="612">
        <f xml:space="preserve"> Time!DL$108</f>
        <v>0</v>
      </c>
      <c r="DM54" s="612">
        <f xml:space="preserve"> Time!DM$108</f>
        <v>0</v>
      </c>
      <c r="DN54" s="612">
        <f xml:space="preserve"> Time!DN$108</f>
        <v>0</v>
      </c>
      <c r="DO54" s="612">
        <f xml:space="preserve"> Time!DO$108</f>
        <v>0</v>
      </c>
      <c r="DP54" s="612">
        <f xml:space="preserve"> Time!DP$108</f>
        <v>0</v>
      </c>
      <c r="DQ54" s="612">
        <f xml:space="preserve"> Time!DQ$108</f>
        <v>0</v>
      </c>
      <c r="DR54" s="612">
        <f xml:space="preserve"> Time!DR$108</f>
        <v>0</v>
      </c>
      <c r="DS54" s="612">
        <f xml:space="preserve"> Time!DS$108</f>
        <v>0</v>
      </c>
      <c r="DT54" s="612">
        <f xml:space="preserve"> Time!DT$108</f>
        <v>0</v>
      </c>
      <c r="DU54" s="612">
        <f xml:space="preserve"> Time!DU$108</f>
        <v>0</v>
      </c>
      <c r="DV54" s="612">
        <f xml:space="preserve"> Time!DV$108</f>
        <v>0</v>
      </c>
      <c r="DW54" s="612">
        <f xml:space="preserve"> Time!DW$108</f>
        <v>0</v>
      </c>
      <c r="DX54" s="612">
        <f xml:space="preserve"> Time!DX$108</f>
        <v>0</v>
      </c>
      <c r="DY54" s="612">
        <f xml:space="preserve"> Time!DY$108</f>
        <v>0</v>
      </c>
      <c r="DZ54" s="612">
        <f xml:space="preserve"> Time!DZ$108</f>
        <v>0</v>
      </c>
      <c r="EA54" s="612">
        <f xml:space="preserve"> Time!EA$108</f>
        <v>0</v>
      </c>
      <c r="EB54" s="612">
        <f xml:space="preserve"> Time!EB$108</f>
        <v>0</v>
      </c>
      <c r="EC54" s="612">
        <f xml:space="preserve"> Time!EC$108</f>
        <v>0</v>
      </c>
      <c r="ED54" s="612">
        <f xml:space="preserve"> Time!ED$108</f>
        <v>0</v>
      </c>
      <c r="EE54" s="612">
        <f xml:space="preserve"> Time!EE$108</f>
        <v>0</v>
      </c>
      <c r="EF54" s="612">
        <f xml:space="preserve"> Time!EF$108</f>
        <v>0</v>
      </c>
      <c r="EG54" s="612">
        <f xml:space="preserve"> Time!EG$108</f>
        <v>0</v>
      </c>
      <c r="EH54" s="612">
        <f xml:space="preserve"> Time!EH$108</f>
        <v>0</v>
      </c>
      <c r="EI54" s="612">
        <f xml:space="preserve"> Time!EI$108</f>
        <v>0</v>
      </c>
      <c r="EJ54" s="612">
        <f xml:space="preserve"> Time!EJ$108</f>
        <v>0</v>
      </c>
      <c r="EK54" s="612">
        <f xml:space="preserve"> Time!EK$108</f>
        <v>0</v>
      </c>
      <c r="EL54" s="612">
        <f xml:space="preserve"> Time!EL$108</f>
        <v>0</v>
      </c>
      <c r="EM54" s="612">
        <f xml:space="preserve"> Time!EM$108</f>
        <v>0</v>
      </c>
      <c r="EN54" s="612">
        <f xml:space="preserve"> Time!EN$108</f>
        <v>0</v>
      </c>
      <c r="EO54" s="612">
        <f xml:space="preserve"> Time!EO$108</f>
        <v>0</v>
      </c>
      <c r="EP54" s="612">
        <f xml:space="preserve"> Time!EP$108</f>
        <v>0</v>
      </c>
      <c r="EQ54" s="612">
        <f xml:space="preserve"> Time!EQ$108</f>
        <v>0</v>
      </c>
      <c r="ER54" s="612">
        <f xml:space="preserve"> Time!ER$108</f>
        <v>0</v>
      </c>
      <c r="ES54" s="612">
        <f xml:space="preserve"> Time!ES$108</f>
        <v>0</v>
      </c>
      <c r="ET54" s="612">
        <f xml:space="preserve"> Time!ET$108</f>
        <v>0</v>
      </c>
      <c r="EU54" s="612">
        <f xml:space="preserve"> Time!EU$108</f>
        <v>0</v>
      </c>
      <c r="EV54" s="612">
        <f xml:space="preserve"> Time!EV$108</f>
        <v>0</v>
      </c>
      <c r="EW54" s="612">
        <f xml:space="preserve"> Time!EW$108</f>
        <v>0</v>
      </c>
      <c r="EX54" s="612">
        <f xml:space="preserve"> Time!EX$108</f>
        <v>0</v>
      </c>
      <c r="EY54" s="612">
        <f xml:space="preserve"> Time!EY$108</f>
        <v>0</v>
      </c>
      <c r="EZ54" s="612">
        <f xml:space="preserve"> Time!EZ$108</f>
        <v>0</v>
      </c>
      <c r="FA54" s="612">
        <f xml:space="preserve"> Time!FA$108</f>
        <v>0</v>
      </c>
      <c r="FB54" s="612">
        <f xml:space="preserve"> Time!FB$108</f>
        <v>0</v>
      </c>
      <c r="FC54" s="612">
        <f xml:space="preserve"> Time!FC$108</f>
        <v>0</v>
      </c>
      <c r="FD54" s="612">
        <f xml:space="preserve"> Time!FD$108</f>
        <v>0</v>
      </c>
      <c r="FE54" s="612">
        <f xml:space="preserve"> Time!FE$108</f>
        <v>0</v>
      </c>
      <c r="FF54" s="612">
        <f xml:space="preserve"> Time!FF$108</f>
        <v>0</v>
      </c>
      <c r="FG54" s="612">
        <f xml:space="preserve"> Time!FG$108</f>
        <v>0</v>
      </c>
      <c r="FH54" s="612">
        <f xml:space="preserve"> Time!FH$108</f>
        <v>0</v>
      </c>
      <c r="FI54" s="612">
        <f xml:space="preserve"> Time!FI$108</f>
        <v>0</v>
      </c>
      <c r="FJ54" s="612">
        <f xml:space="preserve"> Time!FJ$108</f>
        <v>0</v>
      </c>
      <c r="FK54" s="612">
        <f xml:space="preserve"> Time!FK$108</f>
        <v>0</v>
      </c>
      <c r="FL54" s="612">
        <f xml:space="preserve"> Time!FL$108</f>
        <v>0</v>
      </c>
      <c r="FM54" s="612">
        <f xml:space="preserve"> Time!FM$108</f>
        <v>0</v>
      </c>
      <c r="FN54" s="612">
        <f xml:space="preserve"> Time!FN$108</f>
        <v>0</v>
      </c>
      <c r="FO54" s="612">
        <f xml:space="preserve"> Time!FO$108</f>
        <v>0</v>
      </c>
      <c r="FP54" s="612">
        <f xml:space="preserve"> Time!FP$108</f>
        <v>0</v>
      </c>
      <c r="FQ54" s="612">
        <f xml:space="preserve"> Time!FQ$108</f>
        <v>0</v>
      </c>
      <c r="FR54" s="612">
        <f xml:space="preserve"> Time!FR$108</f>
        <v>0</v>
      </c>
      <c r="FS54" s="612">
        <f xml:space="preserve"> Time!FS$108</f>
        <v>0</v>
      </c>
      <c r="FT54" s="612">
        <f xml:space="preserve"> Time!FT$108</f>
        <v>0</v>
      </c>
      <c r="FU54" s="612">
        <f xml:space="preserve"> Time!FU$108</f>
        <v>0</v>
      </c>
      <c r="FV54" s="612">
        <f xml:space="preserve"> Time!FV$108</f>
        <v>0</v>
      </c>
      <c r="FW54" s="612">
        <f xml:space="preserve"> Time!FW$108</f>
        <v>0</v>
      </c>
      <c r="FX54" s="612">
        <f xml:space="preserve"> Time!FX$108</f>
        <v>0</v>
      </c>
      <c r="FY54" s="612">
        <f xml:space="preserve"> Time!FY$108</f>
        <v>0</v>
      </c>
      <c r="FZ54" s="612">
        <f xml:space="preserve"> Time!FZ$108</f>
        <v>0</v>
      </c>
      <c r="GA54" s="612">
        <f xml:space="preserve"> Time!GA$108</f>
        <v>0</v>
      </c>
      <c r="GB54" s="612">
        <f xml:space="preserve"> Time!GB$108</f>
        <v>0</v>
      </c>
      <c r="GC54" s="612">
        <f xml:space="preserve"> Time!GC$108</f>
        <v>0</v>
      </c>
      <c r="GD54" s="612">
        <f xml:space="preserve"> Time!GD$108</f>
        <v>0</v>
      </c>
      <c r="GE54" s="612">
        <f xml:space="preserve"> Time!GE$108</f>
        <v>0</v>
      </c>
      <c r="GF54" s="612">
        <f xml:space="preserve"> Time!GF$108</f>
        <v>0</v>
      </c>
      <c r="GG54" s="612">
        <f xml:space="preserve"> Time!GG$108</f>
        <v>0</v>
      </c>
      <c r="GH54" s="612">
        <f xml:space="preserve"> Time!GH$108</f>
        <v>0</v>
      </c>
      <c r="GI54" s="612">
        <f xml:space="preserve"> Time!GI$108</f>
        <v>0</v>
      </c>
      <c r="GJ54" s="612">
        <f xml:space="preserve"> Time!GJ$108</f>
        <v>0</v>
      </c>
    </row>
    <row r="55" spans="1:192" x14ac:dyDescent="0.25">
      <c r="A55" s="80"/>
      <c r="B55" s="80"/>
      <c r="C55" s="596"/>
      <c r="D55" s="61"/>
      <c r="E55" s="32" t="s">
        <v>485</v>
      </c>
      <c r="F55" s="32"/>
      <c r="G55" s="32" t="str">
        <f xml:space="preserve"> SMU</f>
        <v>$ 000s</v>
      </c>
      <c r="H55" s="32">
        <f xml:space="preserve"> SUM(J55:GJ55)</f>
        <v>0</v>
      </c>
      <c r="I55" s="32"/>
      <c r="J55" s="32">
        <f xml:space="preserve"> -1 * MIN(J53, 0) * J54</f>
        <v>0</v>
      </c>
      <c r="K55" s="32">
        <f t="shared" ref="K55:AK55" si="436" xml:space="preserve"> -1 * MIN(K53, 0) * K54</f>
        <v>0</v>
      </c>
      <c r="L55" s="32">
        <f t="shared" si="436"/>
        <v>0</v>
      </c>
      <c r="M55" s="32">
        <f t="shared" si="436"/>
        <v>0</v>
      </c>
      <c r="N55" s="32">
        <f t="shared" si="436"/>
        <v>0</v>
      </c>
      <c r="O55" s="32">
        <f t="shared" si="436"/>
        <v>0</v>
      </c>
      <c r="P55" s="32">
        <f t="shared" si="436"/>
        <v>0</v>
      </c>
      <c r="Q55" s="32">
        <f t="shared" si="436"/>
        <v>0</v>
      </c>
      <c r="R55" s="32">
        <f t="shared" si="436"/>
        <v>0</v>
      </c>
      <c r="S55" s="32">
        <f t="shared" si="436"/>
        <v>0</v>
      </c>
      <c r="T55" s="32">
        <f t="shared" si="436"/>
        <v>0</v>
      </c>
      <c r="U55" s="32">
        <f t="shared" si="436"/>
        <v>0</v>
      </c>
      <c r="V55" s="32">
        <f t="shared" si="436"/>
        <v>0</v>
      </c>
      <c r="W55" s="32">
        <f t="shared" si="436"/>
        <v>0</v>
      </c>
      <c r="X55" s="32">
        <f t="shared" si="436"/>
        <v>0</v>
      </c>
      <c r="Y55" s="32">
        <f t="shared" si="436"/>
        <v>0</v>
      </c>
      <c r="Z55" s="32">
        <f t="shared" si="436"/>
        <v>0</v>
      </c>
      <c r="AA55" s="32">
        <f t="shared" si="436"/>
        <v>0</v>
      </c>
      <c r="AB55" s="32">
        <f t="shared" si="436"/>
        <v>0</v>
      </c>
      <c r="AC55" s="32">
        <f t="shared" si="436"/>
        <v>0</v>
      </c>
      <c r="AD55" s="32">
        <f t="shared" si="436"/>
        <v>0</v>
      </c>
      <c r="AE55" s="32">
        <f t="shared" si="436"/>
        <v>0</v>
      </c>
      <c r="AF55" s="32">
        <f t="shared" si="436"/>
        <v>0</v>
      </c>
      <c r="AG55" s="32">
        <f t="shared" si="436"/>
        <v>0</v>
      </c>
      <c r="AH55" s="32">
        <f t="shared" si="436"/>
        <v>0</v>
      </c>
      <c r="AI55" s="32">
        <f t="shared" si="436"/>
        <v>0</v>
      </c>
      <c r="AJ55" s="32">
        <f t="shared" si="436"/>
        <v>0</v>
      </c>
      <c r="AK55" s="32">
        <f t="shared" si="436"/>
        <v>0</v>
      </c>
      <c r="AL55" s="32">
        <f t="shared" ref="AL55:CW55" si="437" xml:space="preserve"> -1 * MIN(AL53, 0) * AL54</f>
        <v>0</v>
      </c>
      <c r="AM55" s="32">
        <f t="shared" si="437"/>
        <v>0</v>
      </c>
      <c r="AN55" s="32">
        <f t="shared" si="437"/>
        <v>0</v>
      </c>
      <c r="AO55" s="32">
        <f t="shared" si="437"/>
        <v>0</v>
      </c>
      <c r="AP55" s="32">
        <f t="shared" si="437"/>
        <v>0</v>
      </c>
      <c r="AQ55" s="32">
        <f t="shared" si="437"/>
        <v>0</v>
      </c>
      <c r="AR55" s="32">
        <f t="shared" si="437"/>
        <v>0</v>
      </c>
      <c r="AS55" s="32">
        <f t="shared" si="437"/>
        <v>0</v>
      </c>
      <c r="AT55" s="32">
        <f t="shared" si="437"/>
        <v>0</v>
      </c>
      <c r="AU55" s="32">
        <f t="shared" si="437"/>
        <v>0</v>
      </c>
      <c r="AV55" s="32">
        <f t="shared" si="437"/>
        <v>0</v>
      </c>
      <c r="AW55" s="32">
        <f t="shared" si="437"/>
        <v>0</v>
      </c>
      <c r="AX55" s="32">
        <f t="shared" si="437"/>
        <v>0</v>
      </c>
      <c r="AY55" s="32">
        <f t="shared" si="437"/>
        <v>0</v>
      </c>
      <c r="AZ55" s="32">
        <f t="shared" si="437"/>
        <v>0</v>
      </c>
      <c r="BA55" s="32">
        <f t="shared" si="437"/>
        <v>0</v>
      </c>
      <c r="BB55" s="32">
        <f t="shared" si="437"/>
        <v>0</v>
      </c>
      <c r="BC55" s="32">
        <f t="shared" si="437"/>
        <v>0</v>
      </c>
      <c r="BD55" s="32">
        <f t="shared" si="437"/>
        <v>0</v>
      </c>
      <c r="BE55" s="32">
        <f t="shared" si="437"/>
        <v>0</v>
      </c>
      <c r="BF55" s="32">
        <f t="shared" si="437"/>
        <v>0</v>
      </c>
      <c r="BG55" s="32">
        <f t="shared" si="437"/>
        <v>0</v>
      </c>
      <c r="BH55" s="32">
        <f t="shared" si="437"/>
        <v>0</v>
      </c>
      <c r="BI55" s="32">
        <f t="shared" si="437"/>
        <v>0</v>
      </c>
      <c r="BJ55" s="32">
        <f t="shared" si="437"/>
        <v>0</v>
      </c>
      <c r="BK55" s="32">
        <f t="shared" si="437"/>
        <v>0</v>
      </c>
      <c r="BL55" s="32">
        <f t="shared" si="437"/>
        <v>0</v>
      </c>
      <c r="BM55" s="32">
        <f t="shared" si="437"/>
        <v>0</v>
      </c>
      <c r="BN55" s="32">
        <f t="shared" si="437"/>
        <v>0</v>
      </c>
      <c r="BO55" s="32">
        <f t="shared" si="437"/>
        <v>0</v>
      </c>
      <c r="BP55" s="32">
        <f t="shared" si="437"/>
        <v>0</v>
      </c>
      <c r="BQ55" s="32">
        <f t="shared" si="437"/>
        <v>0</v>
      </c>
      <c r="BR55" s="32">
        <f t="shared" si="437"/>
        <v>0</v>
      </c>
      <c r="BS55" s="32">
        <f t="shared" si="437"/>
        <v>0</v>
      </c>
      <c r="BT55" s="32">
        <f t="shared" si="437"/>
        <v>0</v>
      </c>
      <c r="BU55" s="32">
        <f t="shared" si="437"/>
        <v>0</v>
      </c>
      <c r="BV55" s="32">
        <f t="shared" si="437"/>
        <v>0</v>
      </c>
      <c r="BW55" s="32">
        <f t="shared" si="437"/>
        <v>0</v>
      </c>
      <c r="BX55" s="32">
        <f t="shared" si="437"/>
        <v>0</v>
      </c>
      <c r="BY55" s="32">
        <f t="shared" si="437"/>
        <v>0</v>
      </c>
      <c r="BZ55" s="32">
        <f t="shared" si="437"/>
        <v>0</v>
      </c>
      <c r="CA55" s="32">
        <f t="shared" si="437"/>
        <v>0</v>
      </c>
      <c r="CB55" s="32">
        <f t="shared" si="437"/>
        <v>0</v>
      </c>
      <c r="CC55" s="32">
        <f t="shared" si="437"/>
        <v>0</v>
      </c>
      <c r="CD55" s="32">
        <f t="shared" si="437"/>
        <v>0</v>
      </c>
      <c r="CE55" s="32">
        <f t="shared" si="437"/>
        <v>0</v>
      </c>
      <c r="CF55" s="32">
        <f t="shared" si="437"/>
        <v>0</v>
      </c>
      <c r="CG55" s="32">
        <f t="shared" si="437"/>
        <v>0</v>
      </c>
      <c r="CH55" s="32">
        <f t="shared" si="437"/>
        <v>0</v>
      </c>
      <c r="CI55" s="32">
        <f t="shared" si="437"/>
        <v>0</v>
      </c>
      <c r="CJ55" s="32">
        <f t="shared" si="437"/>
        <v>0</v>
      </c>
      <c r="CK55" s="32">
        <f t="shared" si="437"/>
        <v>0</v>
      </c>
      <c r="CL55" s="32">
        <f t="shared" si="437"/>
        <v>0</v>
      </c>
      <c r="CM55" s="32">
        <f t="shared" si="437"/>
        <v>0</v>
      </c>
      <c r="CN55" s="32">
        <f t="shared" si="437"/>
        <v>0</v>
      </c>
      <c r="CO55" s="32">
        <f t="shared" si="437"/>
        <v>0</v>
      </c>
      <c r="CP55" s="32">
        <f t="shared" si="437"/>
        <v>0</v>
      </c>
      <c r="CQ55" s="32">
        <f t="shared" si="437"/>
        <v>0</v>
      </c>
      <c r="CR55" s="32">
        <f t="shared" si="437"/>
        <v>0</v>
      </c>
      <c r="CS55" s="32">
        <f t="shared" si="437"/>
        <v>0</v>
      </c>
      <c r="CT55" s="32">
        <f t="shared" si="437"/>
        <v>0</v>
      </c>
      <c r="CU55" s="32">
        <f t="shared" si="437"/>
        <v>0</v>
      </c>
      <c r="CV55" s="32">
        <f t="shared" si="437"/>
        <v>0</v>
      </c>
      <c r="CW55" s="32">
        <f t="shared" si="437"/>
        <v>0</v>
      </c>
      <c r="CX55" s="32">
        <f t="shared" ref="CX55:FI55" si="438" xml:space="preserve"> -1 * MIN(CX53, 0) * CX54</f>
        <v>0</v>
      </c>
      <c r="CY55" s="32">
        <f t="shared" si="438"/>
        <v>0</v>
      </c>
      <c r="CZ55" s="32">
        <f t="shared" si="438"/>
        <v>0</v>
      </c>
      <c r="DA55" s="32">
        <f t="shared" si="438"/>
        <v>0</v>
      </c>
      <c r="DB55" s="32">
        <f t="shared" si="438"/>
        <v>0</v>
      </c>
      <c r="DC55" s="32">
        <f t="shared" si="438"/>
        <v>0</v>
      </c>
      <c r="DD55" s="32">
        <f t="shared" si="438"/>
        <v>0</v>
      </c>
      <c r="DE55" s="32">
        <f t="shared" si="438"/>
        <v>0</v>
      </c>
      <c r="DF55" s="32">
        <f t="shared" si="438"/>
        <v>0</v>
      </c>
      <c r="DG55" s="32">
        <f t="shared" si="438"/>
        <v>0</v>
      </c>
      <c r="DH55" s="32">
        <f t="shared" si="438"/>
        <v>0</v>
      </c>
      <c r="DI55" s="32">
        <f t="shared" si="438"/>
        <v>0</v>
      </c>
      <c r="DJ55" s="32">
        <f t="shared" si="438"/>
        <v>0</v>
      </c>
      <c r="DK55" s="32">
        <f t="shared" si="438"/>
        <v>0</v>
      </c>
      <c r="DL55" s="32">
        <f t="shared" si="438"/>
        <v>0</v>
      </c>
      <c r="DM55" s="32">
        <f t="shared" si="438"/>
        <v>0</v>
      </c>
      <c r="DN55" s="32">
        <f t="shared" si="438"/>
        <v>0</v>
      </c>
      <c r="DO55" s="32">
        <f t="shared" si="438"/>
        <v>0</v>
      </c>
      <c r="DP55" s="32">
        <f t="shared" si="438"/>
        <v>0</v>
      </c>
      <c r="DQ55" s="32">
        <f t="shared" si="438"/>
        <v>0</v>
      </c>
      <c r="DR55" s="32">
        <f t="shared" si="438"/>
        <v>0</v>
      </c>
      <c r="DS55" s="32">
        <f t="shared" si="438"/>
        <v>0</v>
      </c>
      <c r="DT55" s="32">
        <f t="shared" si="438"/>
        <v>0</v>
      </c>
      <c r="DU55" s="32">
        <f t="shared" si="438"/>
        <v>0</v>
      </c>
      <c r="DV55" s="32">
        <f t="shared" si="438"/>
        <v>0</v>
      </c>
      <c r="DW55" s="32">
        <f t="shared" si="438"/>
        <v>0</v>
      </c>
      <c r="DX55" s="32">
        <f t="shared" si="438"/>
        <v>0</v>
      </c>
      <c r="DY55" s="32">
        <f t="shared" si="438"/>
        <v>0</v>
      </c>
      <c r="DZ55" s="32">
        <f t="shared" si="438"/>
        <v>0</v>
      </c>
      <c r="EA55" s="32">
        <f t="shared" si="438"/>
        <v>0</v>
      </c>
      <c r="EB55" s="32">
        <f t="shared" si="438"/>
        <v>0</v>
      </c>
      <c r="EC55" s="32">
        <f t="shared" si="438"/>
        <v>0</v>
      </c>
      <c r="ED55" s="32">
        <f t="shared" si="438"/>
        <v>0</v>
      </c>
      <c r="EE55" s="32">
        <f t="shared" si="438"/>
        <v>0</v>
      </c>
      <c r="EF55" s="32">
        <f t="shared" si="438"/>
        <v>0</v>
      </c>
      <c r="EG55" s="32">
        <f t="shared" si="438"/>
        <v>0</v>
      </c>
      <c r="EH55" s="32">
        <f t="shared" si="438"/>
        <v>0</v>
      </c>
      <c r="EI55" s="32">
        <f t="shared" si="438"/>
        <v>0</v>
      </c>
      <c r="EJ55" s="32">
        <f t="shared" si="438"/>
        <v>0</v>
      </c>
      <c r="EK55" s="32">
        <f t="shared" si="438"/>
        <v>0</v>
      </c>
      <c r="EL55" s="32">
        <f t="shared" si="438"/>
        <v>0</v>
      </c>
      <c r="EM55" s="32">
        <f t="shared" si="438"/>
        <v>0</v>
      </c>
      <c r="EN55" s="32">
        <f t="shared" si="438"/>
        <v>0</v>
      </c>
      <c r="EO55" s="32">
        <f t="shared" si="438"/>
        <v>0</v>
      </c>
      <c r="EP55" s="32">
        <f t="shared" si="438"/>
        <v>0</v>
      </c>
      <c r="EQ55" s="32">
        <f t="shared" si="438"/>
        <v>0</v>
      </c>
      <c r="ER55" s="32">
        <f t="shared" si="438"/>
        <v>0</v>
      </c>
      <c r="ES55" s="32">
        <f t="shared" si="438"/>
        <v>0</v>
      </c>
      <c r="ET55" s="32">
        <f t="shared" si="438"/>
        <v>0</v>
      </c>
      <c r="EU55" s="32">
        <f t="shared" si="438"/>
        <v>0</v>
      </c>
      <c r="EV55" s="32">
        <f t="shared" si="438"/>
        <v>0</v>
      </c>
      <c r="EW55" s="32">
        <f t="shared" si="438"/>
        <v>0</v>
      </c>
      <c r="EX55" s="32">
        <f t="shared" si="438"/>
        <v>0</v>
      </c>
      <c r="EY55" s="32">
        <f t="shared" si="438"/>
        <v>0</v>
      </c>
      <c r="EZ55" s="32">
        <f t="shared" si="438"/>
        <v>0</v>
      </c>
      <c r="FA55" s="32">
        <f t="shared" si="438"/>
        <v>0</v>
      </c>
      <c r="FB55" s="32">
        <f t="shared" si="438"/>
        <v>0</v>
      </c>
      <c r="FC55" s="32">
        <f t="shared" si="438"/>
        <v>0</v>
      </c>
      <c r="FD55" s="32">
        <f t="shared" si="438"/>
        <v>0</v>
      </c>
      <c r="FE55" s="32">
        <f t="shared" si="438"/>
        <v>0</v>
      </c>
      <c r="FF55" s="32">
        <f t="shared" si="438"/>
        <v>0</v>
      </c>
      <c r="FG55" s="32">
        <f t="shared" si="438"/>
        <v>0</v>
      </c>
      <c r="FH55" s="32">
        <f t="shared" si="438"/>
        <v>0</v>
      </c>
      <c r="FI55" s="32">
        <f t="shared" si="438"/>
        <v>0</v>
      </c>
      <c r="FJ55" s="32">
        <f t="shared" ref="FJ55:GJ55" si="439" xml:space="preserve"> -1 * MIN(FJ53, 0) * FJ54</f>
        <v>0</v>
      </c>
      <c r="FK55" s="32">
        <f t="shared" si="439"/>
        <v>0</v>
      </c>
      <c r="FL55" s="32">
        <f t="shared" si="439"/>
        <v>0</v>
      </c>
      <c r="FM55" s="32">
        <f t="shared" si="439"/>
        <v>0</v>
      </c>
      <c r="FN55" s="32">
        <f t="shared" si="439"/>
        <v>0</v>
      </c>
      <c r="FO55" s="32">
        <f t="shared" si="439"/>
        <v>0</v>
      </c>
      <c r="FP55" s="32">
        <f t="shared" si="439"/>
        <v>0</v>
      </c>
      <c r="FQ55" s="32">
        <f t="shared" si="439"/>
        <v>0</v>
      </c>
      <c r="FR55" s="32">
        <f t="shared" si="439"/>
        <v>0</v>
      </c>
      <c r="FS55" s="32">
        <f t="shared" si="439"/>
        <v>0</v>
      </c>
      <c r="FT55" s="32">
        <f t="shared" si="439"/>
        <v>0</v>
      </c>
      <c r="FU55" s="32">
        <f t="shared" si="439"/>
        <v>0</v>
      </c>
      <c r="FV55" s="32">
        <f t="shared" si="439"/>
        <v>0</v>
      </c>
      <c r="FW55" s="32">
        <f t="shared" si="439"/>
        <v>0</v>
      </c>
      <c r="FX55" s="32">
        <f t="shared" si="439"/>
        <v>0</v>
      </c>
      <c r="FY55" s="32">
        <f t="shared" si="439"/>
        <v>0</v>
      </c>
      <c r="FZ55" s="32">
        <f t="shared" si="439"/>
        <v>0</v>
      </c>
      <c r="GA55" s="32">
        <f t="shared" si="439"/>
        <v>0</v>
      </c>
      <c r="GB55" s="32">
        <f t="shared" si="439"/>
        <v>0</v>
      </c>
      <c r="GC55" s="32">
        <f t="shared" si="439"/>
        <v>0</v>
      </c>
      <c r="GD55" s="32">
        <f t="shared" si="439"/>
        <v>0</v>
      </c>
      <c r="GE55" s="32">
        <f t="shared" si="439"/>
        <v>0</v>
      </c>
      <c r="GF55" s="32">
        <f t="shared" si="439"/>
        <v>0</v>
      </c>
      <c r="GG55" s="32">
        <f t="shared" si="439"/>
        <v>0</v>
      </c>
      <c r="GH55" s="32">
        <f t="shared" si="439"/>
        <v>0</v>
      </c>
      <c r="GI55" s="32">
        <f t="shared" si="439"/>
        <v>0</v>
      </c>
      <c r="GJ55" s="32">
        <f t="shared" si="439"/>
        <v>0</v>
      </c>
    </row>
    <row r="56" spans="1:192" x14ac:dyDescent="0.25">
      <c r="A56" s="80"/>
      <c r="B56" s="80"/>
      <c r="C56" s="596"/>
      <c r="D56" s="61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  <c r="EX56" s="32"/>
      <c r="EY56" s="32"/>
      <c r="EZ56" s="32"/>
      <c r="FA56" s="32"/>
      <c r="FB56" s="32"/>
      <c r="FC56" s="32"/>
      <c r="FD56" s="32"/>
      <c r="FE56" s="32"/>
      <c r="FF56" s="32"/>
      <c r="FG56" s="32"/>
      <c r="FH56" s="32"/>
      <c r="FI56" s="32"/>
      <c r="FJ56" s="32"/>
      <c r="FK56" s="32"/>
      <c r="FL56" s="32"/>
      <c r="FM56" s="32"/>
      <c r="FN56" s="32"/>
      <c r="FO56" s="32"/>
      <c r="FP56" s="32"/>
      <c r="FQ56" s="32"/>
      <c r="FR56" s="32"/>
      <c r="FS56" s="32"/>
      <c r="FT56" s="32"/>
      <c r="FU56" s="32"/>
      <c r="FV56" s="32"/>
      <c r="FW56" s="32"/>
      <c r="FX56" s="32"/>
      <c r="FY56" s="32"/>
      <c r="FZ56" s="32"/>
      <c r="GA56" s="32"/>
      <c r="GB56" s="32"/>
      <c r="GC56" s="32"/>
      <c r="GD56" s="32"/>
      <c r="GE56" s="32"/>
      <c r="GF56" s="32"/>
      <c r="GG56" s="32"/>
      <c r="GH56" s="32"/>
      <c r="GI56" s="32"/>
      <c r="GJ56" s="32"/>
    </row>
    <row r="57" spans="1:192" x14ac:dyDescent="0.25">
      <c r="A57" s="80"/>
      <c r="B57" s="80"/>
      <c r="C57" s="596"/>
      <c r="D57" s="61"/>
      <c r="E57" s="32" t="str">
        <f t="shared" ref="E57:BP57" si="440" xml:space="preserve"> E$55</f>
        <v>DS shortfall target withdrawal</v>
      </c>
      <c r="F57" s="32">
        <f t="shared" si="440"/>
        <v>0</v>
      </c>
      <c r="G57" s="32" t="str">
        <f t="shared" si="440"/>
        <v>$ 000s</v>
      </c>
      <c r="H57" s="32">
        <f t="shared" si="440"/>
        <v>0</v>
      </c>
      <c r="I57" s="32">
        <f t="shared" si="440"/>
        <v>0</v>
      </c>
      <c r="J57" s="32">
        <f t="shared" si="440"/>
        <v>0</v>
      </c>
      <c r="K57" s="32">
        <f t="shared" si="440"/>
        <v>0</v>
      </c>
      <c r="L57" s="32">
        <f t="shared" si="440"/>
        <v>0</v>
      </c>
      <c r="M57" s="32">
        <f t="shared" si="440"/>
        <v>0</v>
      </c>
      <c r="N57" s="32">
        <f t="shared" si="440"/>
        <v>0</v>
      </c>
      <c r="O57" s="32">
        <f t="shared" si="440"/>
        <v>0</v>
      </c>
      <c r="P57" s="32">
        <f t="shared" si="440"/>
        <v>0</v>
      </c>
      <c r="Q57" s="32">
        <f t="shared" si="440"/>
        <v>0</v>
      </c>
      <c r="R57" s="32">
        <f t="shared" si="440"/>
        <v>0</v>
      </c>
      <c r="S57" s="32">
        <f t="shared" si="440"/>
        <v>0</v>
      </c>
      <c r="T57" s="32">
        <f t="shared" si="440"/>
        <v>0</v>
      </c>
      <c r="U57" s="32">
        <f t="shared" si="440"/>
        <v>0</v>
      </c>
      <c r="V57" s="32">
        <f t="shared" si="440"/>
        <v>0</v>
      </c>
      <c r="W57" s="32">
        <f t="shared" si="440"/>
        <v>0</v>
      </c>
      <c r="X57" s="32">
        <f t="shared" si="440"/>
        <v>0</v>
      </c>
      <c r="Y57" s="32">
        <f t="shared" si="440"/>
        <v>0</v>
      </c>
      <c r="Z57" s="32">
        <f t="shared" si="440"/>
        <v>0</v>
      </c>
      <c r="AA57" s="32">
        <f t="shared" si="440"/>
        <v>0</v>
      </c>
      <c r="AB57" s="32">
        <f t="shared" si="440"/>
        <v>0</v>
      </c>
      <c r="AC57" s="32">
        <f t="shared" si="440"/>
        <v>0</v>
      </c>
      <c r="AD57" s="32">
        <f t="shared" si="440"/>
        <v>0</v>
      </c>
      <c r="AE57" s="32">
        <f t="shared" si="440"/>
        <v>0</v>
      </c>
      <c r="AF57" s="32">
        <f t="shared" si="440"/>
        <v>0</v>
      </c>
      <c r="AG57" s="32">
        <f t="shared" si="440"/>
        <v>0</v>
      </c>
      <c r="AH57" s="32">
        <f t="shared" si="440"/>
        <v>0</v>
      </c>
      <c r="AI57" s="32">
        <f t="shared" si="440"/>
        <v>0</v>
      </c>
      <c r="AJ57" s="32">
        <f t="shared" si="440"/>
        <v>0</v>
      </c>
      <c r="AK57" s="32">
        <f t="shared" si="440"/>
        <v>0</v>
      </c>
      <c r="AL57" s="32">
        <f t="shared" si="440"/>
        <v>0</v>
      </c>
      <c r="AM57" s="32">
        <f t="shared" si="440"/>
        <v>0</v>
      </c>
      <c r="AN57" s="32">
        <f t="shared" si="440"/>
        <v>0</v>
      </c>
      <c r="AO57" s="32">
        <f t="shared" si="440"/>
        <v>0</v>
      </c>
      <c r="AP57" s="32">
        <f t="shared" si="440"/>
        <v>0</v>
      </c>
      <c r="AQ57" s="32">
        <f t="shared" si="440"/>
        <v>0</v>
      </c>
      <c r="AR57" s="32">
        <f t="shared" si="440"/>
        <v>0</v>
      </c>
      <c r="AS57" s="32">
        <f t="shared" si="440"/>
        <v>0</v>
      </c>
      <c r="AT57" s="32">
        <f t="shared" si="440"/>
        <v>0</v>
      </c>
      <c r="AU57" s="32">
        <f t="shared" si="440"/>
        <v>0</v>
      </c>
      <c r="AV57" s="32">
        <f t="shared" si="440"/>
        <v>0</v>
      </c>
      <c r="AW57" s="32">
        <f t="shared" si="440"/>
        <v>0</v>
      </c>
      <c r="AX57" s="32">
        <f t="shared" si="440"/>
        <v>0</v>
      </c>
      <c r="AY57" s="32">
        <f t="shared" si="440"/>
        <v>0</v>
      </c>
      <c r="AZ57" s="32">
        <f t="shared" si="440"/>
        <v>0</v>
      </c>
      <c r="BA57" s="32">
        <f t="shared" si="440"/>
        <v>0</v>
      </c>
      <c r="BB57" s="32">
        <f t="shared" si="440"/>
        <v>0</v>
      </c>
      <c r="BC57" s="32">
        <f t="shared" si="440"/>
        <v>0</v>
      </c>
      <c r="BD57" s="32">
        <f t="shared" si="440"/>
        <v>0</v>
      </c>
      <c r="BE57" s="32">
        <f t="shared" si="440"/>
        <v>0</v>
      </c>
      <c r="BF57" s="32">
        <f t="shared" si="440"/>
        <v>0</v>
      </c>
      <c r="BG57" s="32">
        <f t="shared" si="440"/>
        <v>0</v>
      </c>
      <c r="BH57" s="32">
        <f t="shared" si="440"/>
        <v>0</v>
      </c>
      <c r="BI57" s="32">
        <f t="shared" si="440"/>
        <v>0</v>
      </c>
      <c r="BJ57" s="32">
        <f t="shared" si="440"/>
        <v>0</v>
      </c>
      <c r="BK57" s="32">
        <f t="shared" si="440"/>
        <v>0</v>
      </c>
      <c r="BL57" s="32">
        <f t="shared" si="440"/>
        <v>0</v>
      </c>
      <c r="BM57" s="32">
        <f t="shared" si="440"/>
        <v>0</v>
      </c>
      <c r="BN57" s="32">
        <f t="shared" si="440"/>
        <v>0</v>
      </c>
      <c r="BO57" s="32">
        <f t="shared" si="440"/>
        <v>0</v>
      </c>
      <c r="BP57" s="32">
        <f t="shared" si="440"/>
        <v>0</v>
      </c>
      <c r="BQ57" s="32">
        <f t="shared" ref="BQ57:EB57" si="441" xml:space="preserve"> BQ$55</f>
        <v>0</v>
      </c>
      <c r="BR57" s="32">
        <f t="shared" si="441"/>
        <v>0</v>
      </c>
      <c r="BS57" s="32">
        <f t="shared" si="441"/>
        <v>0</v>
      </c>
      <c r="BT57" s="32">
        <f t="shared" si="441"/>
        <v>0</v>
      </c>
      <c r="BU57" s="32">
        <f t="shared" si="441"/>
        <v>0</v>
      </c>
      <c r="BV57" s="32">
        <f t="shared" si="441"/>
        <v>0</v>
      </c>
      <c r="BW57" s="32">
        <f t="shared" si="441"/>
        <v>0</v>
      </c>
      <c r="BX57" s="32">
        <f t="shared" si="441"/>
        <v>0</v>
      </c>
      <c r="BY57" s="32">
        <f t="shared" si="441"/>
        <v>0</v>
      </c>
      <c r="BZ57" s="32">
        <f t="shared" si="441"/>
        <v>0</v>
      </c>
      <c r="CA57" s="32">
        <f t="shared" si="441"/>
        <v>0</v>
      </c>
      <c r="CB57" s="32">
        <f t="shared" si="441"/>
        <v>0</v>
      </c>
      <c r="CC57" s="32">
        <f t="shared" si="441"/>
        <v>0</v>
      </c>
      <c r="CD57" s="32">
        <f t="shared" si="441"/>
        <v>0</v>
      </c>
      <c r="CE57" s="32">
        <f t="shared" si="441"/>
        <v>0</v>
      </c>
      <c r="CF57" s="32">
        <f t="shared" si="441"/>
        <v>0</v>
      </c>
      <c r="CG57" s="32">
        <f t="shared" si="441"/>
        <v>0</v>
      </c>
      <c r="CH57" s="32">
        <f t="shared" si="441"/>
        <v>0</v>
      </c>
      <c r="CI57" s="32">
        <f t="shared" si="441"/>
        <v>0</v>
      </c>
      <c r="CJ57" s="32">
        <f t="shared" si="441"/>
        <v>0</v>
      </c>
      <c r="CK57" s="32">
        <f t="shared" si="441"/>
        <v>0</v>
      </c>
      <c r="CL57" s="32">
        <f t="shared" si="441"/>
        <v>0</v>
      </c>
      <c r="CM57" s="32">
        <f t="shared" si="441"/>
        <v>0</v>
      </c>
      <c r="CN57" s="32">
        <f t="shared" si="441"/>
        <v>0</v>
      </c>
      <c r="CO57" s="32">
        <f t="shared" si="441"/>
        <v>0</v>
      </c>
      <c r="CP57" s="32">
        <f t="shared" si="441"/>
        <v>0</v>
      </c>
      <c r="CQ57" s="32">
        <f t="shared" si="441"/>
        <v>0</v>
      </c>
      <c r="CR57" s="32">
        <f t="shared" si="441"/>
        <v>0</v>
      </c>
      <c r="CS57" s="32">
        <f t="shared" si="441"/>
        <v>0</v>
      </c>
      <c r="CT57" s="32">
        <f t="shared" si="441"/>
        <v>0</v>
      </c>
      <c r="CU57" s="32">
        <f t="shared" si="441"/>
        <v>0</v>
      </c>
      <c r="CV57" s="32">
        <f t="shared" si="441"/>
        <v>0</v>
      </c>
      <c r="CW57" s="32">
        <f t="shared" si="441"/>
        <v>0</v>
      </c>
      <c r="CX57" s="32">
        <f t="shared" si="441"/>
        <v>0</v>
      </c>
      <c r="CY57" s="32">
        <f t="shared" si="441"/>
        <v>0</v>
      </c>
      <c r="CZ57" s="32">
        <f t="shared" si="441"/>
        <v>0</v>
      </c>
      <c r="DA57" s="32">
        <f t="shared" si="441"/>
        <v>0</v>
      </c>
      <c r="DB57" s="32">
        <f t="shared" si="441"/>
        <v>0</v>
      </c>
      <c r="DC57" s="32">
        <f t="shared" si="441"/>
        <v>0</v>
      </c>
      <c r="DD57" s="32">
        <f t="shared" si="441"/>
        <v>0</v>
      </c>
      <c r="DE57" s="32">
        <f t="shared" si="441"/>
        <v>0</v>
      </c>
      <c r="DF57" s="32">
        <f t="shared" si="441"/>
        <v>0</v>
      </c>
      <c r="DG57" s="32">
        <f t="shared" si="441"/>
        <v>0</v>
      </c>
      <c r="DH57" s="32">
        <f t="shared" si="441"/>
        <v>0</v>
      </c>
      <c r="DI57" s="32">
        <f t="shared" si="441"/>
        <v>0</v>
      </c>
      <c r="DJ57" s="32">
        <f t="shared" si="441"/>
        <v>0</v>
      </c>
      <c r="DK57" s="32">
        <f t="shared" si="441"/>
        <v>0</v>
      </c>
      <c r="DL57" s="32">
        <f t="shared" si="441"/>
        <v>0</v>
      </c>
      <c r="DM57" s="32">
        <f t="shared" si="441"/>
        <v>0</v>
      </c>
      <c r="DN57" s="32">
        <f t="shared" si="441"/>
        <v>0</v>
      </c>
      <c r="DO57" s="32">
        <f t="shared" si="441"/>
        <v>0</v>
      </c>
      <c r="DP57" s="32">
        <f t="shared" si="441"/>
        <v>0</v>
      </c>
      <c r="DQ57" s="32">
        <f t="shared" si="441"/>
        <v>0</v>
      </c>
      <c r="DR57" s="32">
        <f t="shared" si="441"/>
        <v>0</v>
      </c>
      <c r="DS57" s="32">
        <f t="shared" si="441"/>
        <v>0</v>
      </c>
      <c r="DT57" s="32">
        <f t="shared" si="441"/>
        <v>0</v>
      </c>
      <c r="DU57" s="32">
        <f t="shared" si="441"/>
        <v>0</v>
      </c>
      <c r="DV57" s="32">
        <f t="shared" si="441"/>
        <v>0</v>
      </c>
      <c r="DW57" s="32">
        <f t="shared" si="441"/>
        <v>0</v>
      </c>
      <c r="DX57" s="32">
        <f t="shared" si="441"/>
        <v>0</v>
      </c>
      <c r="DY57" s="32">
        <f t="shared" si="441"/>
        <v>0</v>
      </c>
      <c r="DZ57" s="32">
        <f t="shared" si="441"/>
        <v>0</v>
      </c>
      <c r="EA57" s="32">
        <f t="shared" si="441"/>
        <v>0</v>
      </c>
      <c r="EB57" s="32">
        <f t="shared" si="441"/>
        <v>0</v>
      </c>
      <c r="EC57" s="32">
        <f t="shared" ref="EC57:GJ57" si="442" xml:space="preserve"> EC$55</f>
        <v>0</v>
      </c>
      <c r="ED57" s="32">
        <f t="shared" si="442"/>
        <v>0</v>
      </c>
      <c r="EE57" s="32">
        <f t="shared" si="442"/>
        <v>0</v>
      </c>
      <c r="EF57" s="32">
        <f t="shared" si="442"/>
        <v>0</v>
      </c>
      <c r="EG57" s="32">
        <f t="shared" si="442"/>
        <v>0</v>
      </c>
      <c r="EH57" s="32">
        <f t="shared" si="442"/>
        <v>0</v>
      </c>
      <c r="EI57" s="32">
        <f t="shared" si="442"/>
        <v>0</v>
      </c>
      <c r="EJ57" s="32">
        <f t="shared" si="442"/>
        <v>0</v>
      </c>
      <c r="EK57" s="32">
        <f t="shared" si="442"/>
        <v>0</v>
      </c>
      <c r="EL57" s="32">
        <f t="shared" si="442"/>
        <v>0</v>
      </c>
      <c r="EM57" s="32">
        <f t="shared" si="442"/>
        <v>0</v>
      </c>
      <c r="EN57" s="32">
        <f t="shared" si="442"/>
        <v>0</v>
      </c>
      <c r="EO57" s="32">
        <f t="shared" si="442"/>
        <v>0</v>
      </c>
      <c r="EP57" s="32">
        <f t="shared" si="442"/>
        <v>0</v>
      </c>
      <c r="EQ57" s="32">
        <f t="shared" si="442"/>
        <v>0</v>
      </c>
      <c r="ER57" s="32">
        <f t="shared" si="442"/>
        <v>0</v>
      </c>
      <c r="ES57" s="32">
        <f t="shared" si="442"/>
        <v>0</v>
      </c>
      <c r="ET57" s="32">
        <f t="shared" si="442"/>
        <v>0</v>
      </c>
      <c r="EU57" s="32">
        <f t="shared" si="442"/>
        <v>0</v>
      </c>
      <c r="EV57" s="32">
        <f t="shared" si="442"/>
        <v>0</v>
      </c>
      <c r="EW57" s="32">
        <f t="shared" si="442"/>
        <v>0</v>
      </c>
      <c r="EX57" s="32">
        <f t="shared" si="442"/>
        <v>0</v>
      </c>
      <c r="EY57" s="32">
        <f t="shared" si="442"/>
        <v>0</v>
      </c>
      <c r="EZ57" s="32">
        <f t="shared" si="442"/>
        <v>0</v>
      </c>
      <c r="FA57" s="32">
        <f t="shared" si="442"/>
        <v>0</v>
      </c>
      <c r="FB57" s="32">
        <f t="shared" si="442"/>
        <v>0</v>
      </c>
      <c r="FC57" s="32">
        <f t="shared" si="442"/>
        <v>0</v>
      </c>
      <c r="FD57" s="32">
        <f t="shared" si="442"/>
        <v>0</v>
      </c>
      <c r="FE57" s="32">
        <f t="shared" si="442"/>
        <v>0</v>
      </c>
      <c r="FF57" s="32">
        <f t="shared" si="442"/>
        <v>0</v>
      </c>
      <c r="FG57" s="32">
        <f t="shared" si="442"/>
        <v>0</v>
      </c>
      <c r="FH57" s="32">
        <f t="shared" si="442"/>
        <v>0</v>
      </c>
      <c r="FI57" s="32">
        <f t="shared" si="442"/>
        <v>0</v>
      </c>
      <c r="FJ57" s="32">
        <f t="shared" si="442"/>
        <v>0</v>
      </c>
      <c r="FK57" s="32">
        <f t="shared" si="442"/>
        <v>0</v>
      </c>
      <c r="FL57" s="32">
        <f t="shared" si="442"/>
        <v>0</v>
      </c>
      <c r="FM57" s="32">
        <f t="shared" si="442"/>
        <v>0</v>
      </c>
      <c r="FN57" s="32">
        <f t="shared" si="442"/>
        <v>0</v>
      </c>
      <c r="FO57" s="32">
        <f t="shared" si="442"/>
        <v>0</v>
      </c>
      <c r="FP57" s="32">
        <f t="shared" si="442"/>
        <v>0</v>
      </c>
      <c r="FQ57" s="32">
        <f t="shared" si="442"/>
        <v>0</v>
      </c>
      <c r="FR57" s="32">
        <f t="shared" si="442"/>
        <v>0</v>
      </c>
      <c r="FS57" s="32">
        <f t="shared" si="442"/>
        <v>0</v>
      </c>
      <c r="FT57" s="32">
        <f t="shared" si="442"/>
        <v>0</v>
      </c>
      <c r="FU57" s="32">
        <f t="shared" si="442"/>
        <v>0</v>
      </c>
      <c r="FV57" s="32">
        <f t="shared" si="442"/>
        <v>0</v>
      </c>
      <c r="FW57" s="32">
        <f t="shared" si="442"/>
        <v>0</v>
      </c>
      <c r="FX57" s="32">
        <f t="shared" si="442"/>
        <v>0</v>
      </c>
      <c r="FY57" s="32">
        <f t="shared" si="442"/>
        <v>0</v>
      </c>
      <c r="FZ57" s="32">
        <f t="shared" si="442"/>
        <v>0</v>
      </c>
      <c r="GA57" s="32">
        <f t="shared" si="442"/>
        <v>0</v>
      </c>
      <c r="GB57" s="32">
        <f t="shared" si="442"/>
        <v>0</v>
      </c>
      <c r="GC57" s="32">
        <f t="shared" si="442"/>
        <v>0</v>
      </c>
      <c r="GD57" s="32">
        <f t="shared" si="442"/>
        <v>0</v>
      </c>
      <c r="GE57" s="32">
        <f t="shared" si="442"/>
        <v>0</v>
      </c>
      <c r="GF57" s="32">
        <f t="shared" si="442"/>
        <v>0</v>
      </c>
      <c r="GG57" s="32">
        <f t="shared" si="442"/>
        <v>0</v>
      </c>
      <c r="GH57" s="32">
        <f t="shared" si="442"/>
        <v>0</v>
      </c>
      <c r="GI57" s="32">
        <f t="shared" si="442"/>
        <v>0</v>
      </c>
      <c r="GJ57" s="32">
        <f t="shared" si="442"/>
        <v>0</v>
      </c>
    </row>
    <row r="58" spans="1:192" x14ac:dyDescent="0.25">
      <c r="A58" s="80"/>
      <c r="B58" s="80"/>
      <c r="C58" s="596"/>
      <c r="D58" s="61"/>
      <c r="E58" s="32" t="str">
        <f xml:space="preserve"> E$78</f>
        <v>DSRA balance BEG</v>
      </c>
      <c r="F58" s="32">
        <f t="shared" ref="F58:BQ58" si="443" xml:space="preserve"> F$78</f>
        <v>0</v>
      </c>
      <c r="G58" s="32" t="str">
        <f t="shared" si="443"/>
        <v>$ 000s</v>
      </c>
      <c r="H58" s="32">
        <f t="shared" si="443"/>
        <v>0</v>
      </c>
      <c r="I58" s="32">
        <f t="shared" si="443"/>
        <v>0</v>
      </c>
      <c r="J58" s="32">
        <f t="shared" si="443"/>
        <v>0</v>
      </c>
      <c r="K58" s="32">
        <f t="shared" si="443"/>
        <v>0</v>
      </c>
      <c r="L58" s="32">
        <f t="shared" si="443"/>
        <v>0</v>
      </c>
      <c r="M58" s="32">
        <f t="shared" si="443"/>
        <v>0</v>
      </c>
      <c r="N58" s="32">
        <f t="shared" si="443"/>
        <v>0</v>
      </c>
      <c r="O58" s="32">
        <f t="shared" si="443"/>
        <v>0</v>
      </c>
      <c r="P58" s="32">
        <f t="shared" si="443"/>
        <v>0</v>
      </c>
      <c r="Q58" s="32">
        <f t="shared" si="443"/>
        <v>11766.314320962698</v>
      </c>
      <c r="R58" s="32">
        <f t="shared" si="443"/>
        <v>11766.314320962698</v>
      </c>
      <c r="S58" s="32">
        <f t="shared" si="443"/>
        <v>11293.097514989502</v>
      </c>
      <c r="T58" s="32">
        <f t="shared" si="443"/>
        <v>11242.749605773406</v>
      </c>
      <c r="U58" s="32">
        <f t="shared" si="443"/>
        <v>11192.28477259731</v>
      </c>
      <c r="V58" s="32">
        <f t="shared" si="443"/>
        <v>11141.257330105707</v>
      </c>
      <c r="W58" s="32">
        <f t="shared" si="443"/>
        <v>11097.648721651451</v>
      </c>
      <c r="X58" s="32">
        <f t="shared" si="443"/>
        <v>11038.386600676713</v>
      </c>
      <c r="Y58" s="32">
        <f t="shared" si="443"/>
        <v>10978.919246499119</v>
      </c>
      <c r="Z58" s="32">
        <f t="shared" si="443"/>
        <v>10933.926491547685</v>
      </c>
      <c r="AA58" s="32">
        <f t="shared" si="443"/>
        <v>10881.337397138228</v>
      </c>
      <c r="AB58" s="32">
        <f t="shared" si="443"/>
        <v>10828.182666963619</v>
      </c>
      <c r="AC58" s="32">
        <f t="shared" si="443"/>
        <v>10774.889835028436</v>
      </c>
      <c r="AD58" s="32">
        <f t="shared" si="443"/>
        <v>10720.996828804669</v>
      </c>
      <c r="AE58" s="32">
        <f t="shared" si="443"/>
        <v>10674.209494743114</v>
      </c>
      <c r="AF58" s="32">
        <f t="shared" si="443"/>
        <v>10612.313480452394</v>
      </c>
      <c r="AG58" s="32">
        <f t="shared" si="443"/>
        <v>10550.18381644295</v>
      </c>
      <c r="AH58" s="32">
        <f t="shared" si="443"/>
        <v>10501.904307171913</v>
      </c>
      <c r="AI58" s="32">
        <f t="shared" si="443"/>
        <v>10446.304004398842</v>
      </c>
      <c r="AJ58" s="32">
        <f t="shared" si="443"/>
        <v>10390.100198373586</v>
      </c>
      <c r="AK58" s="32">
        <f t="shared" si="443"/>
        <v>10333.735457613271</v>
      </c>
      <c r="AL58" s="32">
        <f t="shared" si="443"/>
        <v>10276.729808414359</v>
      </c>
      <c r="AM58" s="32">
        <f t="shared" si="443"/>
        <v>10226.498200827702</v>
      </c>
      <c r="AN58" s="32">
        <f t="shared" si="443"/>
        <v>10161.733073318472</v>
      </c>
      <c r="AO58" s="32">
        <f t="shared" si="443"/>
        <v>10096.703626906579</v>
      </c>
      <c r="AP58" s="32">
        <f t="shared" si="443"/>
        <v>10044.862486021462</v>
      </c>
      <c r="AQ58" s="32">
        <f t="shared" si="443"/>
        <v>9985.9911802824136</v>
      </c>
      <c r="AR58" s="32">
        <f t="shared" si="443"/>
        <v>9926.4756564148993</v>
      </c>
      <c r="AS58" s="32">
        <f t="shared" si="443"/>
        <v>9866.7750193898828</v>
      </c>
      <c r="AT58" s="32">
        <f t="shared" si="443"/>
        <v>9806.3893113767226</v>
      </c>
      <c r="AU58" s="32">
        <f t="shared" si="443"/>
        <v>9752.4259663806079</v>
      </c>
      <c r="AV58" s="32">
        <f t="shared" si="443"/>
        <v>9684.5372087935793</v>
      </c>
      <c r="AW58" s="32">
        <f t="shared" si="443"/>
        <v>9616.3510257632915</v>
      </c>
      <c r="AX58" s="32">
        <f t="shared" si="443"/>
        <v>4772.2117214808031</v>
      </c>
      <c r="AY58" s="32">
        <f t="shared" si="443"/>
        <v>5.4569682106375694E-12</v>
      </c>
      <c r="AZ58" s="32">
        <f t="shared" si="443"/>
        <v>0</v>
      </c>
      <c r="BA58" s="32">
        <f t="shared" si="443"/>
        <v>0</v>
      </c>
      <c r="BB58" s="32">
        <f t="shared" si="443"/>
        <v>0</v>
      </c>
      <c r="BC58" s="32">
        <f t="shared" si="443"/>
        <v>0</v>
      </c>
      <c r="BD58" s="32">
        <f t="shared" si="443"/>
        <v>0</v>
      </c>
      <c r="BE58" s="32">
        <f t="shared" si="443"/>
        <v>0</v>
      </c>
      <c r="BF58" s="32">
        <f t="shared" si="443"/>
        <v>0</v>
      </c>
      <c r="BG58" s="32">
        <f t="shared" si="443"/>
        <v>0</v>
      </c>
      <c r="BH58" s="32">
        <f t="shared" si="443"/>
        <v>0</v>
      </c>
      <c r="BI58" s="32">
        <f t="shared" si="443"/>
        <v>0</v>
      </c>
      <c r="BJ58" s="32">
        <f t="shared" si="443"/>
        <v>0</v>
      </c>
      <c r="BK58" s="32">
        <f t="shared" si="443"/>
        <v>0</v>
      </c>
      <c r="BL58" s="32">
        <f t="shared" si="443"/>
        <v>0</v>
      </c>
      <c r="BM58" s="32">
        <f t="shared" si="443"/>
        <v>0</v>
      </c>
      <c r="BN58" s="32">
        <f t="shared" si="443"/>
        <v>0</v>
      </c>
      <c r="BO58" s="32">
        <f t="shared" si="443"/>
        <v>0</v>
      </c>
      <c r="BP58" s="32">
        <f t="shared" si="443"/>
        <v>0</v>
      </c>
      <c r="BQ58" s="32">
        <f t="shared" si="443"/>
        <v>0</v>
      </c>
      <c r="BR58" s="32">
        <f t="shared" ref="BR58:EC58" si="444" xml:space="preserve"> BR$78</f>
        <v>0</v>
      </c>
      <c r="BS58" s="32">
        <f t="shared" si="444"/>
        <v>0</v>
      </c>
      <c r="BT58" s="32">
        <f t="shared" si="444"/>
        <v>0</v>
      </c>
      <c r="BU58" s="32">
        <f t="shared" si="444"/>
        <v>0</v>
      </c>
      <c r="BV58" s="32">
        <f t="shared" si="444"/>
        <v>0</v>
      </c>
      <c r="BW58" s="32">
        <f t="shared" si="444"/>
        <v>0</v>
      </c>
      <c r="BX58" s="32">
        <f t="shared" si="444"/>
        <v>0</v>
      </c>
      <c r="BY58" s="32">
        <f t="shared" si="444"/>
        <v>0</v>
      </c>
      <c r="BZ58" s="32">
        <f t="shared" si="444"/>
        <v>0</v>
      </c>
      <c r="CA58" s="32">
        <f t="shared" si="444"/>
        <v>0</v>
      </c>
      <c r="CB58" s="32">
        <f t="shared" si="444"/>
        <v>0</v>
      </c>
      <c r="CC58" s="32">
        <f t="shared" si="444"/>
        <v>0</v>
      </c>
      <c r="CD58" s="32">
        <f t="shared" si="444"/>
        <v>0</v>
      </c>
      <c r="CE58" s="32">
        <f t="shared" si="444"/>
        <v>0</v>
      </c>
      <c r="CF58" s="32">
        <f t="shared" si="444"/>
        <v>0</v>
      </c>
      <c r="CG58" s="32">
        <f t="shared" si="444"/>
        <v>0</v>
      </c>
      <c r="CH58" s="32">
        <f t="shared" si="444"/>
        <v>0</v>
      </c>
      <c r="CI58" s="32">
        <f t="shared" si="444"/>
        <v>0</v>
      </c>
      <c r="CJ58" s="32">
        <f t="shared" si="444"/>
        <v>0</v>
      </c>
      <c r="CK58" s="32">
        <f t="shared" si="444"/>
        <v>0</v>
      </c>
      <c r="CL58" s="32">
        <f t="shared" si="444"/>
        <v>0</v>
      </c>
      <c r="CM58" s="32">
        <f t="shared" si="444"/>
        <v>0</v>
      </c>
      <c r="CN58" s="32">
        <f t="shared" si="444"/>
        <v>0</v>
      </c>
      <c r="CO58" s="32">
        <f t="shared" si="444"/>
        <v>0</v>
      </c>
      <c r="CP58" s="32">
        <f t="shared" si="444"/>
        <v>0</v>
      </c>
      <c r="CQ58" s="32">
        <f t="shared" si="444"/>
        <v>0</v>
      </c>
      <c r="CR58" s="32">
        <f t="shared" si="444"/>
        <v>0</v>
      </c>
      <c r="CS58" s="32">
        <f t="shared" si="444"/>
        <v>0</v>
      </c>
      <c r="CT58" s="32">
        <f t="shared" si="444"/>
        <v>0</v>
      </c>
      <c r="CU58" s="32">
        <f t="shared" si="444"/>
        <v>0</v>
      </c>
      <c r="CV58" s="32">
        <f t="shared" si="444"/>
        <v>0</v>
      </c>
      <c r="CW58" s="32">
        <f t="shared" si="444"/>
        <v>0</v>
      </c>
      <c r="CX58" s="32">
        <f t="shared" si="444"/>
        <v>0</v>
      </c>
      <c r="CY58" s="32">
        <f t="shared" si="444"/>
        <v>0</v>
      </c>
      <c r="CZ58" s="32">
        <f t="shared" si="444"/>
        <v>0</v>
      </c>
      <c r="DA58" s="32">
        <f t="shared" si="444"/>
        <v>0</v>
      </c>
      <c r="DB58" s="32">
        <f t="shared" si="444"/>
        <v>0</v>
      </c>
      <c r="DC58" s="32">
        <f t="shared" si="444"/>
        <v>0</v>
      </c>
      <c r="DD58" s="32">
        <f t="shared" si="444"/>
        <v>0</v>
      </c>
      <c r="DE58" s="32">
        <f t="shared" si="444"/>
        <v>0</v>
      </c>
      <c r="DF58" s="32">
        <f t="shared" si="444"/>
        <v>0</v>
      </c>
      <c r="DG58" s="32">
        <f t="shared" si="444"/>
        <v>0</v>
      </c>
      <c r="DH58" s="32">
        <f t="shared" si="444"/>
        <v>0</v>
      </c>
      <c r="DI58" s="32">
        <f t="shared" si="444"/>
        <v>0</v>
      </c>
      <c r="DJ58" s="32">
        <f t="shared" si="444"/>
        <v>0</v>
      </c>
      <c r="DK58" s="32">
        <f t="shared" si="444"/>
        <v>0</v>
      </c>
      <c r="DL58" s="32">
        <f t="shared" si="444"/>
        <v>0</v>
      </c>
      <c r="DM58" s="32">
        <f t="shared" si="444"/>
        <v>0</v>
      </c>
      <c r="DN58" s="32">
        <f t="shared" si="444"/>
        <v>0</v>
      </c>
      <c r="DO58" s="32">
        <f t="shared" si="444"/>
        <v>0</v>
      </c>
      <c r="DP58" s="32">
        <f t="shared" si="444"/>
        <v>0</v>
      </c>
      <c r="DQ58" s="32">
        <f t="shared" si="444"/>
        <v>0</v>
      </c>
      <c r="DR58" s="32">
        <f t="shared" si="444"/>
        <v>0</v>
      </c>
      <c r="DS58" s="32">
        <f t="shared" si="444"/>
        <v>0</v>
      </c>
      <c r="DT58" s="32">
        <f t="shared" si="444"/>
        <v>0</v>
      </c>
      <c r="DU58" s="32">
        <f t="shared" si="444"/>
        <v>0</v>
      </c>
      <c r="DV58" s="32">
        <f t="shared" si="444"/>
        <v>0</v>
      </c>
      <c r="DW58" s="32">
        <f t="shared" si="444"/>
        <v>0</v>
      </c>
      <c r="DX58" s="32">
        <f t="shared" si="444"/>
        <v>0</v>
      </c>
      <c r="DY58" s="32">
        <f t="shared" si="444"/>
        <v>0</v>
      </c>
      <c r="DZ58" s="32">
        <f t="shared" si="444"/>
        <v>0</v>
      </c>
      <c r="EA58" s="32">
        <f t="shared" si="444"/>
        <v>0</v>
      </c>
      <c r="EB58" s="32">
        <f t="shared" si="444"/>
        <v>0</v>
      </c>
      <c r="EC58" s="32">
        <f t="shared" si="444"/>
        <v>0</v>
      </c>
      <c r="ED58" s="32">
        <f t="shared" ref="ED58:GJ58" si="445" xml:space="preserve"> ED$78</f>
        <v>0</v>
      </c>
      <c r="EE58" s="32">
        <f t="shared" si="445"/>
        <v>0</v>
      </c>
      <c r="EF58" s="32">
        <f t="shared" si="445"/>
        <v>0</v>
      </c>
      <c r="EG58" s="32">
        <f t="shared" si="445"/>
        <v>0</v>
      </c>
      <c r="EH58" s="32">
        <f t="shared" si="445"/>
        <v>0</v>
      </c>
      <c r="EI58" s="32">
        <f t="shared" si="445"/>
        <v>0</v>
      </c>
      <c r="EJ58" s="32">
        <f t="shared" si="445"/>
        <v>0</v>
      </c>
      <c r="EK58" s="32">
        <f t="shared" si="445"/>
        <v>0</v>
      </c>
      <c r="EL58" s="32">
        <f t="shared" si="445"/>
        <v>0</v>
      </c>
      <c r="EM58" s="32">
        <f t="shared" si="445"/>
        <v>0</v>
      </c>
      <c r="EN58" s="32">
        <f t="shared" si="445"/>
        <v>0</v>
      </c>
      <c r="EO58" s="32">
        <f t="shared" si="445"/>
        <v>0</v>
      </c>
      <c r="EP58" s="32">
        <f t="shared" si="445"/>
        <v>0</v>
      </c>
      <c r="EQ58" s="32">
        <f t="shared" si="445"/>
        <v>0</v>
      </c>
      <c r="ER58" s="32">
        <f t="shared" si="445"/>
        <v>0</v>
      </c>
      <c r="ES58" s="32">
        <f t="shared" si="445"/>
        <v>0</v>
      </c>
      <c r="ET58" s="32">
        <f t="shared" si="445"/>
        <v>0</v>
      </c>
      <c r="EU58" s="32">
        <f t="shared" si="445"/>
        <v>0</v>
      </c>
      <c r="EV58" s="32">
        <f t="shared" si="445"/>
        <v>0</v>
      </c>
      <c r="EW58" s="32">
        <f t="shared" si="445"/>
        <v>0</v>
      </c>
      <c r="EX58" s="32">
        <f t="shared" si="445"/>
        <v>0</v>
      </c>
      <c r="EY58" s="32">
        <f t="shared" si="445"/>
        <v>0</v>
      </c>
      <c r="EZ58" s="32">
        <f t="shared" si="445"/>
        <v>0</v>
      </c>
      <c r="FA58" s="32">
        <f t="shared" si="445"/>
        <v>0</v>
      </c>
      <c r="FB58" s="32">
        <f t="shared" si="445"/>
        <v>0</v>
      </c>
      <c r="FC58" s="32">
        <f t="shared" si="445"/>
        <v>0</v>
      </c>
      <c r="FD58" s="32">
        <f t="shared" si="445"/>
        <v>0</v>
      </c>
      <c r="FE58" s="32">
        <f t="shared" si="445"/>
        <v>0</v>
      </c>
      <c r="FF58" s="32">
        <f t="shared" si="445"/>
        <v>0</v>
      </c>
      <c r="FG58" s="32">
        <f t="shared" si="445"/>
        <v>0</v>
      </c>
      <c r="FH58" s="32">
        <f t="shared" si="445"/>
        <v>0</v>
      </c>
      <c r="FI58" s="32">
        <f t="shared" si="445"/>
        <v>0</v>
      </c>
      <c r="FJ58" s="32">
        <f t="shared" si="445"/>
        <v>0</v>
      </c>
      <c r="FK58" s="32">
        <f t="shared" si="445"/>
        <v>0</v>
      </c>
      <c r="FL58" s="32">
        <f t="shared" si="445"/>
        <v>0</v>
      </c>
      <c r="FM58" s="32">
        <f t="shared" si="445"/>
        <v>0</v>
      </c>
      <c r="FN58" s="32">
        <f t="shared" si="445"/>
        <v>0</v>
      </c>
      <c r="FO58" s="32">
        <f t="shared" si="445"/>
        <v>0</v>
      </c>
      <c r="FP58" s="32">
        <f t="shared" si="445"/>
        <v>0</v>
      </c>
      <c r="FQ58" s="32">
        <f t="shared" si="445"/>
        <v>0</v>
      </c>
      <c r="FR58" s="32">
        <f t="shared" si="445"/>
        <v>0</v>
      </c>
      <c r="FS58" s="32">
        <f t="shared" si="445"/>
        <v>0</v>
      </c>
      <c r="FT58" s="32">
        <f t="shared" si="445"/>
        <v>0</v>
      </c>
      <c r="FU58" s="32">
        <f t="shared" si="445"/>
        <v>0</v>
      </c>
      <c r="FV58" s="32">
        <f t="shared" si="445"/>
        <v>0</v>
      </c>
      <c r="FW58" s="32">
        <f t="shared" si="445"/>
        <v>0</v>
      </c>
      <c r="FX58" s="32">
        <f t="shared" si="445"/>
        <v>0</v>
      </c>
      <c r="FY58" s="32">
        <f t="shared" si="445"/>
        <v>0</v>
      </c>
      <c r="FZ58" s="32">
        <f t="shared" si="445"/>
        <v>0</v>
      </c>
      <c r="GA58" s="32">
        <f t="shared" si="445"/>
        <v>0</v>
      </c>
      <c r="GB58" s="32">
        <f t="shared" si="445"/>
        <v>0</v>
      </c>
      <c r="GC58" s="32">
        <f t="shared" si="445"/>
        <v>0</v>
      </c>
      <c r="GD58" s="32">
        <f t="shared" si="445"/>
        <v>0</v>
      </c>
      <c r="GE58" s="32">
        <f t="shared" si="445"/>
        <v>0</v>
      </c>
      <c r="GF58" s="32">
        <f t="shared" si="445"/>
        <v>0</v>
      </c>
      <c r="GG58" s="32">
        <f t="shared" si="445"/>
        <v>0</v>
      </c>
      <c r="GH58" s="32">
        <f t="shared" si="445"/>
        <v>0</v>
      </c>
      <c r="GI58" s="32">
        <f t="shared" si="445"/>
        <v>0</v>
      </c>
      <c r="GJ58" s="32">
        <f t="shared" si="445"/>
        <v>0</v>
      </c>
    </row>
    <row r="59" spans="1:192" x14ac:dyDescent="0.25">
      <c r="A59" s="80"/>
      <c r="B59" s="80"/>
      <c r="C59" s="596"/>
      <c r="D59" s="61"/>
      <c r="E59" s="32" t="s">
        <v>486</v>
      </c>
      <c r="F59" s="32"/>
      <c r="G59" s="32" t="str">
        <f xml:space="preserve"> SMU</f>
        <v>$ 000s</v>
      </c>
      <c r="H59" s="32">
        <f xml:space="preserve"> SUM(J59:GJ59)</f>
        <v>0</v>
      </c>
      <c r="I59" s="32"/>
      <c r="J59" s="32">
        <f t="shared" ref="J59" si="446" xml:space="preserve"> MIN(J57:J58)</f>
        <v>0</v>
      </c>
      <c r="K59" s="32">
        <f t="shared" ref="K59:AK59" si="447" xml:space="preserve"> MIN(K57:K58)</f>
        <v>0</v>
      </c>
      <c r="L59" s="32">
        <f t="shared" si="447"/>
        <v>0</v>
      </c>
      <c r="M59" s="32">
        <f t="shared" si="447"/>
        <v>0</v>
      </c>
      <c r="N59" s="32">
        <f t="shared" si="447"/>
        <v>0</v>
      </c>
      <c r="O59" s="32">
        <f t="shared" si="447"/>
        <v>0</v>
      </c>
      <c r="P59" s="32">
        <f t="shared" si="447"/>
        <v>0</v>
      </c>
      <c r="Q59" s="32">
        <f t="shared" si="447"/>
        <v>0</v>
      </c>
      <c r="R59" s="32">
        <f t="shared" si="447"/>
        <v>0</v>
      </c>
      <c r="S59" s="32">
        <f t="shared" si="447"/>
        <v>0</v>
      </c>
      <c r="T59" s="32">
        <f t="shared" si="447"/>
        <v>0</v>
      </c>
      <c r="U59" s="32">
        <f t="shared" si="447"/>
        <v>0</v>
      </c>
      <c r="V59" s="32">
        <f t="shared" si="447"/>
        <v>0</v>
      </c>
      <c r="W59" s="32">
        <f t="shared" si="447"/>
        <v>0</v>
      </c>
      <c r="X59" s="32">
        <f t="shared" si="447"/>
        <v>0</v>
      </c>
      <c r="Y59" s="32">
        <f t="shared" si="447"/>
        <v>0</v>
      </c>
      <c r="Z59" s="32">
        <f t="shared" si="447"/>
        <v>0</v>
      </c>
      <c r="AA59" s="32">
        <f t="shared" si="447"/>
        <v>0</v>
      </c>
      <c r="AB59" s="32">
        <f t="shared" si="447"/>
        <v>0</v>
      </c>
      <c r="AC59" s="32">
        <f t="shared" si="447"/>
        <v>0</v>
      </c>
      <c r="AD59" s="32">
        <f t="shared" si="447"/>
        <v>0</v>
      </c>
      <c r="AE59" s="32">
        <f t="shared" si="447"/>
        <v>0</v>
      </c>
      <c r="AF59" s="32">
        <f t="shared" si="447"/>
        <v>0</v>
      </c>
      <c r="AG59" s="32">
        <f t="shared" si="447"/>
        <v>0</v>
      </c>
      <c r="AH59" s="32">
        <f t="shared" si="447"/>
        <v>0</v>
      </c>
      <c r="AI59" s="32">
        <f t="shared" si="447"/>
        <v>0</v>
      </c>
      <c r="AJ59" s="32">
        <f t="shared" si="447"/>
        <v>0</v>
      </c>
      <c r="AK59" s="32">
        <f t="shared" si="447"/>
        <v>0</v>
      </c>
      <c r="AL59" s="32">
        <f t="shared" ref="AL59:CW59" si="448" xml:space="preserve"> MIN(AL57:AL58)</f>
        <v>0</v>
      </c>
      <c r="AM59" s="32">
        <f t="shared" si="448"/>
        <v>0</v>
      </c>
      <c r="AN59" s="32">
        <f t="shared" si="448"/>
        <v>0</v>
      </c>
      <c r="AO59" s="32">
        <f t="shared" si="448"/>
        <v>0</v>
      </c>
      <c r="AP59" s="32">
        <f t="shared" si="448"/>
        <v>0</v>
      </c>
      <c r="AQ59" s="32">
        <f t="shared" si="448"/>
        <v>0</v>
      </c>
      <c r="AR59" s="32">
        <f t="shared" si="448"/>
        <v>0</v>
      </c>
      <c r="AS59" s="32">
        <f t="shared" si="448"/>
        <v>0</v>
      </c>
      <c r="AT59" s="32">
        <f t="shared" si="448"/>
        <v>0</v>
      </c>
      <c r="AU59" s="32">
        <f t="shared" si="448"/>
        <v>0</v>
      </c>
      <c r="AV59" s="32">
        <f t="shared" si="448"/>
        <v>0</v>
      </c>
      <c r="AW59" s="32">
        <f t="shared" si="448"/>
        <v>0</v>
      </c>
      <c r="AX59" s="32">
        <f t="shared" si="448"/>
        <v>0</v>
      </c>
      <c r="AY59" s="32">
        <f t="shared" si="448"/>
        <v>0</v>
      </c>
      <c r="AZ59" s="32">
        <f t="shared" si="448"/>
        <v>0</v>
      </c>
      <c r="BA59" s="32">
        <f t="shared" si="448"/>
        <v>0</v>
      </c>
      <c r="BB59" s="32">
        <f t="shared" si="448"/>
        <v>0</v>
      </c>
      <c r="BC59" s="32">
        <f t="shared" si="448"/>
        <v>0</v>
      </c>
      <c r="BD59" s="32">
        <f t="shared" si="448"/>
        <v>0</v>
      </c>
      <c r="BE59" s="32">
        <f t="shared" si="448"/>
        <v>0</v>
      </c>
      <c r="BF59" s="32">
        <f t="shared" si="448"/>
        <v>0</v>
      </c>
      <c r="BG59" s="32">
        <f t="shared" si="448"/>
        <v>0</v>
      </c>
      <c r="BH59" s="32">
        <f t="shared" si="448"/>
        <v>0</v>
      </c>
      <c r="BI59" s="32">
        <f t="shared" si="448"/>
        <v>0</v>
      </c>
      <c r="BJ59" s="32">
        <f t="shared" si="448"/>
        <v>0</v>
      </c>
      <c r="BK59" s="32">
        <f t="shared" si="448"/>
        <v>0</v>
      </c>
      <c r="BL59" s="32">
        <f t="shared" si="448"/>
        <v>0</v>
      </c>
      <c r="BM59" s="32">
        <f t="shared" si="448"/>
        <v>0</v>
      </c>
      <c r="BN59" s="32">
        <f t="shared" si="448"/>
        <v>0</v>
      </c>
      <c r="BO59" s="32">
        <f t="shared" si="448"/>
        <v>0</v>
      </c>
      <c r="BP59" s="32">
        <f t="shared" si="448"/>
        <v>0</v>
      </c>
      <c r="BQ59" s="32">
        <f t="shared" si="448"/>
        <v>0</v>
      </c>
      <c r="BR59" s="32">
        <f t="shared" si="448"/>
        <v>0</v>
      </c>
      <c r="BS59" s="32">
        <f t="shared" si="448"/>
        <v>0</v>
      </c>
      <c r="BT59" s="32">
        <f t="shared" si="448"/>
        <v>0</v>
      </c>
      <c r="BU59" s="32">
        <f t="shared" si="448"/>
        <v>0</v>
      </c>
      <c r="BV59" s="32">
        <f t="shared" si="448"/>
        <v>0</v>
      </c>
      <c r="BW59" s="32">
        <f t="shared" si="448"/>
        <v>0</v>
      </c>
      <c r="BX59" s="32">
        <f t="shared" si="448"/>
        <v>0</v>
      </c>
      <c r="BY59" s="32">
        <f t="shared" si="448"/>
        <v>0</v>
      </c>
      <c r="BZ59" s="32">
        <f t="shared" si="448"/>
        <v>0</v>
      </c>
      <c r="CA59" s="32">
        <f t="shared" si="448"/>
        <v>0</v>
      </c>
      <c r="CB59" s="32">
        <f t="shared" si="448"/>
        <v>0</v>
      </c>
      <c r="CC59" s="32">
        <f t="shared" si="448"/>
        <v>0</v>
      </c>
      <c r="CD59" s="32">
        <f t="shared" si="448"/>
        <v>0</v>
      </c>
      <c r="CE59" s="32">
        <f t="shared" si="448"/>
        <v>0</v>
      </c>
      <c r="CF59" s="32">
        <f t="shared" si="448"/>
        <v>0</v>
      </c>
      <c r="CG59" s="32">
        <f t="shared" si="448"/>
        <v>0</v>
      </c>
      <c r="CH59" s="32">
        <f t="shared" si="448"/>
        <v>0</v>
      </c>
      <c r="CI59" s="32">
        <f t="shared" si="448"/>
        <v>0</v>
      </c>
      <c r="CJ59" s="32">
        <f t="shared" si="448"/>
        <v>0</v>
      </c>
      <c r="CK59" s="32">
        <f t="shared" si="448"/>
        <v>0</v>
      </c>
      <c r="CL59" s="32">
        <f t="shared" si="448"/>
        <v>0</v>
      </c>
      <c r="CM59" s="32">
        <f t="shared" si="448"/>
        <v>0</v>
      </c>
      <c r="CN59" s="32">
        <f t="shared" si="448"/>
        <v>0</v>
      </c>
      <c r="CO59" s="32">
        <f t="shared" si="448"/>
        <v>0</v>
      </c>
      <c r="CP59" s="32">
        <f t="shared" si="448"/>
        <v>0</v>
      </c>
      <c r="CQ59" s="32">
        <f t="shared" si="448"/>
        <v>0</v>
      </c>
      <c r="CR59" s="32">
        <f t="shared" si="448"/>
        <v>0</v>
      </c>
      <c r="CS59" s="32">
        <f t="shared" si="448"/>
        <v>0</v>
      </c>
      <c r="CT59" s="32">
        <f t="shared" si="448"/>
        <v>0</v>
      </c>
      <c r="CU59" s="32">
        <f t="shared" si="448"/>
        <v>0</v>
      </c>
      <c r="CV59" s="32">
        <f t="shared" si="448"/>
        <v>0</v>
      </c>
      <c r="CW59" s="32">
        <f t="shared" si="448"/>
        <v>0</v>
      </c>
      <c r="CX59" s="32">
        <f t="shared" ref="CX59:FI59" si="449" xml:space="preserve"> MIN(CX57:CX58)</f>
        <v>0</v>
      </c>
      <c r="CY59" s="32">
        <f t="shared" si="449"/>
        <v>0</v>
      </c>
      <c r="CZ59" s="32">
        <f t="shared" si="449"/>
        <v>0</v>
      </c>
      <c r="DA59" s="32">
        <f t="shared" si="449"/>
        <v>0</v>
      </c>
      <c r="DB59" s="32">
        <f t="shared" si="449"/>
        <v>0</v>
      </c>
      <c r="DC59" s="32">
        <f t="shared" si="449"/>
        <v>0</v>
      </c>
      <c r="DD59" s="32">
        <f t="shared" si="449"/>
        <v>0</v>
      </c>
      <c r="DE59" s="32">
        <f t="shared" si="449"/>
        <v>0</v>
      </c>
      <c r="DF59" s="32">
        <f t="shared" si="449"/>
        <v>0</v>
      </c>
      <c r="DG59" s="32">
        <f t="shared" si="449"/>
        <v>0</v>
      </c>
      <c r="DH59" s="32">
        <f t="shared" si="449"/>
        <v>0</v>
      </c>
      <c r="DI59" s="32">
        <f t="shared" si="449"/>
        <v>0</v>
      </c>
      <c r="DJ59" s="32">
        <f t="shared" si="449"/>
        <v>0</v>
      </c>
      <c r="DK59" s="32">
        <f t="shared" si="449"/>
        <v>0</v>
      </c>
      <c r="DL59" s="32">
        <f t="shared" si="449"/>
        <v>0</v>
      </c>
      <c r="DM59" s="32">
        <f t="shared" si="449"/>
        <v>0</v>
      </c>
      <c r="DN59" s="32">
        <f t="shared" si="449"/>
        <v>0</v>
      </c>
      <c r="DO59" s="32">
        <f t="shared" si="449"/>
        <v>0</v>
      </c>
      <c r="DP59" s="32">
        <f t="shared" si="449"/>
        <v>0</v>
      </c>
      <c r="DQ59" s="32">
        <f t="shared" si="449"/>
        <v>0</v>
      </c>
      <c r="DR59" s="32">
        <f t="shared" si="449"/>
        <v>0</v>
      </c>
      <c r="DS59" s="32">
        <f t="shared" si="449"/>
        <v>0</v>
      </c>
      <c r="DT59" s="32">
        <f t="shared" si="449"/>
        <v>0</v>
      </c>
      <c r="DU59" s="32">
        <f t="shared" si="449"/>
        <v>0</v>
      </c>
      <c r="DV59" s="32">
        <f t="shared" si="449"/>
        <v>0</v>
      </c>
      <c r="DW59" s="32">
        <f t="shared" si="449"/>
        <v>0</v>
      </c>
      <c r="DX59" s="32">
        <f t="shared" si="449"/>
        <v>0</v>
      </c>
      <c r="DY59" s="32">
        <f t="shared" si="449"/>
        <v>0</v>
      </c>
      <c r="DZ59" s="32">
        <f t="shared" si="449"/>
        <v>0</v>
      </c>
      <c r="EA59" s="32">
        <f t="shared" si="449"/>
        <v>0</v>
      </c>
      <c r="EB59" s="32">
        <f t="shared" si="449"/>
        <v>0</v>
      </c>
      <c r="EC59" s="32">
        <f t="shared" si="449"/>
        <v>0</v>
      </c>
      <c r="ED59" s="32">
        <f t="shared" si="449"/>
        <v>0</v>
      </c>
      <c r="EE59" s="32">
        <f t="shared" si="449"/>
        <v>0</v>
      </c>
      <c r="EF59" s="32">
        <f t="shared" si="449"/>
        <v>0</v>
      </c>
      <c r="EG59" s="32">
        <f t="shared" si="449"/>
        <v>0</v>
      </c>
      <c r="EH59" s="32">
        <f t="shared" si="449"/>
        <v>0</v>
      </c>
      <c r="EI59" s="32">
        <f t="shared" si="449"/>
        <v>0</v>
      </c>
      <c r="EJ59" s="32">
        <f t="shared" si="449"/>
        <v>0</v>
      </c>
      <c r="EK59" s="32">
        <f t="shared" si="449"/>
        <v>0</v>
      </c>
      <c r="EL59" s="32">
        <f t="shared" si="449"/>
        <v>0</v>
      </c>
      <c r="EM59" s="32">
        <f t="shared" si="449"/>
        <v>0</v>
      </c>
      <c r="EN59" s="32">
        <f t="shared" si="449"/>
        <v>0</v>
      </c>
      <c r="EO59" s="32">
        <f t="shared" si="449"/>
        <v>0</v>
      </c>
      <c r="EP59" s="32">
        <f t="shared" si="449"/>
        <v>0</v>
      </c>
      <c r="EQ59" s="32">
        <f t="shared" si="449"/>
        <v>0</v>
      </c>
      <c r="ER59" s="32">
        <f t="shared" si="449"/>
        <v>0</v>
      </c>
      <c r="ES59" s="32">
        <f t="shared" si="449"/>
        <v>0</v>
      </c>
      <c r="ET59" s="32">
        <f t="shared" si="449"/>
        <v>0</v>
      </c>
      <c r="EU59" s="32">
        <f t="shared" si="449"/>
        <v>0</v>
      </c>
      <c r="EV59" s="32">
        <f t="shared" si="449"/>
        <v>0</v>
      </c>
      <c r="EW59" s="32">
        <f t="shared" si="449"/>
        <v>0</v>
      </c>
      <c r="EX59" s="32">
        <f t="shared" si="449"/>
        <v>0</v>
      </c>
      <c r="EY59" s="32">
        <f t="shared" si="449"/>
        <v>0</v>
      </c>
      <c r="EZ59" s="32">
        <f t="shared" si="449"/>
        <v>0</v>
      </c>
      <c r="FA59" s="32">
        <f t="shared" si="449"/>
        <v>0</v>
      </c>
      <c r="FB59" s="32">
        <f t="shared" si="449"/>
        <v>0</v>
      </c>
      <c r="FC59" s="32">
        <f t="shared" si="449"/>
        <v>0</v>
      </c>
      <c r="FD59" s="32">
        <f t="shared" si="449"/>
        <v>0</v>
      </c>
      <c r="FE59" s="32">
        <f t="shared" si="449"/>
        <v>0</v>
      </c>
      <c r="FF59" s="32">
        <f t="shared" si="449"/>
        <v>0</v>
      </c>
      <c r="FG59" s="32">
        <f t="shared" si="449"/>
        <v>0</v>
      </c>
      <c r="FH59" s="32">
        <f t="shared" si="449"/>
        <v>0</v>
      </c>
      <c r="FI59" s="32">
        <f t="shared" si="449"/>
        <v>0</v>
      </c>
      <c r="FJ59" s="32">
        <f t="shared" ref="FJ59:GJ59" si="450" xml:space="preserve"> MIN(FJ57:FJ58)</f>
        <v>0</v>
      </c>
      <c r="FK59" s="32">
        <f t="shared" si="450"/>
        <v>0</v>
      </c>
      <c r="FL59" s="32">
        <f t="shared" si="450"/>
        <v>0</v>
      </c>
      <c r="FM59" s="32">
        <f t="shared" si="450"/>
        <v>0</v>
      </c>
      <c r="FN59" s="32">
        <f t="shared" si="450"/>
        <v>0</v>
      </c>
      <c r="FO59" s="32">
        <f t="shared" si="450"/>
        <v>0</v>
      </c>
      <c r="FP59" s="32">
        <f t="shared" si="450"/>
        <v>0</v>
      </c>
      <c r="FQ59" s="32">
        <f t="shared" si="450"/>
        <v>0</v>
      </c>
      <c r="FR59" s="32">
        <f t="shared" si="450"/>
        <v>0</v>
      </c>
      <c r="FS59" s="32">
        <f t="shared" si="450"/>
        <v>0</v>
      </c>
      <c r="FT59" s="32">
        <f t="shared" si="450"/>
        <v>0</v>
      </c>
      <c r="FU59" s="32">
        <f t="shared" si="450"/>
        <v>0</v>
      </c>
      <c r="FV59" s="32">
        <f t="shared" si="450"/>
        <v>0</v>
      </c>
      <c r="FW59" s="32">
        <f t="shared" si="450"/>
        <v>0</v>
      </c>
      <c r="FX59" s="32">
        <f t="shared" si="450"/>
        <v>0</v>
      </c>
      <c r="FY59" s="32">
        <f t="shared" si="450"/>
        <v>0</v>
      </c>
      <c r="FZ59" s="32">
        <f t="shared" si="450"/>
        <v>0</v>
      </c>
      <c r="GA59" s="32">
        <f t="shared" si="450"/>
        <v>0</v>
      </c>
      <c r="GB59" s="32">
        <f t="shared" si="450"/>
        <v>0</v>
      </c>
      <c r="GC59" s="32">
        <f t="shared" si="450"/>
        <v>0</v>
      </c>
      <c r="GD59" s="32">
        <f t="shared" si="450"/>
        <v>0</v>
      </c>
      <c r="GE59" s="32">
        <f t="shared" si="450"/>
        <v>0</v>
      </c>
      <c r="GF59" s="32">
        <f t="shared" si="450"/>
        <v>0</v>
      </c>
      <c r="GG59" s="32">
        <f t="shared" si="450"/>
        <v>0</v>
      </c>
      <c r="GH59" s="32">
        <f t="shared" si="450"/>
        <v>0</v>
      </c>
      <c r="GI59" s="32">
        <f t="shared" si="450"/>
        <v>0</v>
      </c>
      <c r="GJ59" s="32">
        <f t="shared" si="450"/>
        <v>0</v>
      </c>
    </row>
    <row r="60" spans="1:192" x14ac:dyDescent="0.25">
      <c r="A60" s="80"/>
      <c r="B60" s="80"/>
      <c r="C60" s="596"/>
      <c r="D60" s="61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  <c r="EX60" s="32"/>
      <c r="EY60" s="32"/>
      <c r="EZ60" s="32"/>
      <c r="FA60" s="32"/>
      <c r="FB60" s="32"/>
      <c r="FC60" s="32"/>
      <c r="FD60" s="32"/>
      <c r="FE60" s="32"/>
      <c r="FF60" s="32"/>
      <c r="FG60" s="32"/>
      <c r="FH60" s="32"/>
      <c r="FI60" s="32"/>
      <c r="FJ60" s="32"/>
      <c r="FK60" s="32"/>
      <c r="FL60" s="32"/>
      <c r="FM60" s="32"/>
      <c r="FN60" s="32"/>
      <c r="FO60" s="32"/>
      <c r="FP60" s="32"/>
      <c r="FQ60" s="32"/>
      <c r="FR60" s="32"/>
      <c r="FS60" s="32"/>
      <c r="FT60" s="32"/>
      <c r="FU60" s="32"/>
      <c r="FV60" s="32"/>
      <c r="FW60" s="32"/>
      <c r="FX60" s="32"/>
      <c r="FY60" s="32"/>
      <c r="FZ60" s="32"/>
      <c r="GA60" s="32"/>
      <c r="GB60" s="32"/>
      <c r="GC60" s="32"/>
      <c r="GD60" s="32"/>
      <c r="GE60" s="32"/>
      <c r="GF60" s="32"/>
      <c r="GG60" s="32"/>
      <c r="GH60" s="32"/>
      <c r="GI60" s="32"/>
      <c r="GJ60" s="32"/>
    </row>
    <row r="61" spans="1:192" x14ac:dyDescent="0.25">
      <c r="A61" s="80"/>
      <c r="B61" s="80"/>
      <c r="C61" s="596"/>
      <c r="D61" s="61"/>
      <c r="E61" s="32" t="str">
        <f t="shared" ref="E61:BP61" si="451" xml:space="preserve"> E$51</f>
        <v>Cash available for DSRA</v>
      </c>
      <c r="F61" s="32">
        <f t="shared" si="451"/>
        <v>0</v>
      </c>
      <c r="G61" s="32" t="str">
        <f t="shared" si="451"/>
        <v>$ 000s</v>
      </c>
      <c r="H61" s="32">
        <f t="shared" si="451"/>
        <v>0</v>
      </c>
      <c r="I61" s="32">
        <f t="shared" si="451"/>
        <v>0</v>
      </c>
      <c r="J61" s="32">
        <f t="shared" si="451"/>
        <v>0</v>
      </c>
      <c r="K61" s="32">
        <f t="shared" si="451"/>
        <v>0</v>
      </c>
      <c r="L61" s="32">
        <f t="shared" si="451"/>
        <v>0</v>
      </c>
      <c r="M61" s="32">
        <f t="shared" si="451"/>
        <v>0</v>
      </c>
      <c r="N61" s="32">
        <f t="shared" si="451"/>
        <v>0</v>
      </c>
      <c r="O61" s="32">
        <f t="shared" si="451"/>
        <v>0</v>
      </c>
      <c r="P61" s="32">
        <f t="shared" si="451"/>
        <v>0</v>
      </c>
      <c r="Q61" s="32">
        <f t="shared" si="451"/>
        <v>5951.0196325580291</v>
      </c>
      <c r="R61" s="32">
        <f t="shared" si="451"/>
        <v>4865.3727609657617</v>
      </c>
      <c r="S61" s="32">
        <f t="shared" si="451"/>
        <v>4547.6789128526707</v>
      </c>
      <c r="T61" s="32">
        <f t="shared" si="451"/>
        <v>4486.7993159713042</v>
      </c>
      <c r="U61" s="32">
        <f t="shared" si="451"/>
        <v>4507.4005852624632</v>
      </c>
      <c r="V61" s="32">
        <f t="shared" si="451"/>
        <v>4446.4274492149543</v>
      </c>
      <c r="W61" s="32">
        <f t="shared" si="451"/>
        <v>4466.5786310522835</v>
      </c>
      <c r="X61" s="32">
        <f t="shared" si="451"/>
        <v>4411.5405623839888</v>
      </c>
      <c r="Y61" s="32">
        <f t="shared" si="451"/>
        <v>4419.1689339085569</v>
      </c>
      <c r="Z61" s="32">
        <f t="shared" si="451"/>
        <v>4363.9666786798298</v>
      </c>
      <c r="AA61" s="32">
        <f t="shared" si="451"/>
        <v>4383.1747298788505</v>
      </c>
      <c r="AB61" s="32">
        <f t="shared" si="451"/>
        <v>4321.8954029380802</v>
      </c>
      <c r="AC61" s="32">
        <f t="shared" si="451"/>
        <v>4340.6509455235609</v>
      </c>
      <c r="AD61" s="32">
        <f t="shared" si="451"/>
        <v>4279.2611371761868</v>
      </c>
      <c r="AE61" s="32">
        <f t="shared" si="451"/>
        <v>4297.5365403293799</v>
      </c>
      <c r="AF61" s="32">
        <f t="shared" si="451"/>
        <v>4241.8312698599129</v>
      </c>
      <c r="AG61" s="32">
        <f t="shared" si="451"/>
        <v>4248.0197285357626</v>
      </c>
      <c r="AH61" s="32">
        <f t="shared" si="451"/>
        <v>4192.1275382931635</v>
      </c>
      <c r="AI61" s="32">
        <f t="shared" si="451"/>
        <v>4209.3961210509151</v>
      </c>
      <c r="AJ61" s="32">
        <f t="shared" si="451"/>
        <v>4147.6472958622217</v>
      </c>
      <c r="AK61" s="32">
        <f t="shared" si="451"/>
        <v>4164.4330760168268</v>
      </c>
      <c r="AL61" s="32">
        <f t="shared" si="451"/>
        <v>4102.5555030419146</v>
      </c>
      <c r="AM61" s="32">
        <f t="shared" si="451"/>
        <v>4118.8285564442449</v>
      </c>
      <c r="AN61" s="32">
        <f t="shared" si="451"/>
        <v>4062.3702169061016</v>
      </c>
      <c r="AO61" s="32">
        <f t="shared" si="451"/>
        <v>4067.0164540786955</v>
      </c>
      <c r="AP61" s="32">
        <f t="shared" si="451"/>
        <v>4010.3466594202473</v>
      </c>
      <c r="AQ61" s="32">
        <f t="shared" si="451"/>
        <v>4025.5445745906836</v>
      </c>
      <c r="AR61" s="32">
        <f t="shared" si="451"/>
        <v>3963.2519523798546</v>
      </c>
      <c r="AS61" s="32">
        <f t="shared" si="451"/>
        <v>3977.9335233457678</v>
      </c>
      <c r="AT61" s="32">
        <f t="shared" si="451"/>
        <v>3915.4915590290002</v>
      </c>
      <c r="AU61" s="32">
        <f t="shared" si="451"/>
        <v>3929.6250685966206</v>
      </c>
      <c r="AV61" s="32">
        <f t="shared" si="451"/>
        <v>3872.3209871444269</v>
      </c>
      <c r="AW61" s="32">
        <f t="shared" si="451"/>
        <v>3875.3141638811376</v>
      </c>
      <c r="AX61" s="32">
        <f t="shared" si="451"/>
        <v>3817.7721368573657</v>
      </c>
      <c r="AY61" s="32">
        <f t="shared" si="451"/>
        <v>13407.63512377159</v>
      </c>
      <c r="AZ61" s="32">
        <f t="shared" si="451"/>
        <v>13187.417125973823</v>
      </c>
      <c r="BA61" s="32">
        <f t="shared" si="451"/>
        <v>13230.927239615054</v>
      </c>
      <c r="BB61" s="32">
        <f t="shared" si="451"/>
        <v>12722.44600164578</v>
      </c>
      <c r="BC61" s="32">
        <f t="shared" si="451"/>
        <v>10628.94520970106</v>
      </c>
      <c r="BD61" s="32">
        <f t="shared" si="451"/>
        <v>11388.57472105578</v>
      </c>
      <c r="BE61" s="32">
        <f t="shared" si="451"/>
        <v>0</v>
      </c>
      <c r="BF61" s="32">
        <f t="shared" si="451"/>
        <v>0</v>
      </c>
      <c r="BG61" s="32">
        <f t="shared" si="451"/>
        <v>0</v>
      </c>
      <c r="BH61" s="32">
        <f t="shared" si="451"/>
        <v>0</v>
      </c>
      <c r="BI61" s="32">
        <f t="shared" si="451"/>
        <v>0</v>
      </c>
      <c r="BJ61" s="32">
        <f t="shared" si="451"/>
        <v>0</v>
      </c>
      <c r="BK61" s="32">
        <f t="shared" si="451"/>
        <v>0</v>
      </c>
      <c r="BL61" s="32">
        <f t="shared" si="451"/>
        <v>0</v>
      </c>
      <c r="BM61" s="32">
        <f t="shared" si="451"/>
        <v>0</v>
      </c>
      <c r="BN61" s="32">
        <f t="shared" si="451"/>
        <v>0</v>
      </c>
      <c r="BO61" s="32">
        <f t="shared" si="451"/>
        <v>0</v>
      </c>
      <c r="BP61" s="32">
        <f t="shared" si="451"/>
        <v>0</v>
      </c>
      <c r="BQ61" s="32">
        <f t="shared" ref="BQ61:EB61" si="452" xml:space="preserve"> BQ$51</f>
        <v>0</v>
      </c>
      <c r="BR61" s="32">
        <f t="shared" si="452"/>
        <v>0</v>
      </c>
      <c r="BS61" s="32">
        <f t="shared" si="452"/>
        <v>0</v>
      </c>
      <c r="BT61" s="32">
        <f t="shared" si="452"/>
        <v>0</v>
      </c>
      <c r="BU61" s="32">
        <f t="shared" si="452"/>
        <v>0</v>
      </c>
      <c r="BV61" s="32">
        <f t="shared" si="452"/>
        <v>0</v>
      </c>
      <c r="BW61" s="32">
        <f t="shared" si="452"/>
        <v>0</v>
      </c>
      <c r="BX61" s="32">
        <f t="shared" si="452"/>
        <v>0</v>
      </c>
      <c r="BY61" s="32">
        <f t="shared" si="452"/>
        <v>0</v>
      </c>
      <c r="BZ61" s="32">
        <f t="shared" si="452"/>
        <v>0</v>
      </c>
      <c r="CA61" s="32">
        <f t="shared" si="452"/>
        <v>0</v>
      </c>
      <c r="CB61" s="32">
        <f t="shared" si="452"/>
        <v>0</v>
      </c>
      <c r="CC61" s="32">
        <f t="shared" si="452"/>
        <v>0</v>
      </c>
      <c r="CD61" s="32">
        <f t="shared" si="452"/>
        <v>0</v>
      </c>
      <c r="CE61" s="32">
        <f t="shared" si="452"/>
        <v>0</v>
      </c>
      <c r="CF61" s="32">
        <f t="shared" si="452"/>
        <v>0</v>
      </c>
      <c r="CG61" s="32">
        <f t="shared" si="452"/>
        <v>0</v>
      </c>
      <c r="CH61" s="32">
        <f t="shared" si="452"/>
        <v>0</v>
      </c>
      <c r="CI61" s="32">
        <f t="shared" si="452"/>
        <v>0</v>
      </c>
      <c r="CJ61" s="32">
        <f t="shared" si="452"/>
        <v>0</v>
      </c>
      <c r="CK61" s="32">
        <f t="shared" si="452"/>
        <v>0</v>
      </c>
      <c r="CL61" s="32">
        <f t="shared" si="452"/>
        <v>0</v>
      </c>
      <c r="CM61" s="32">
        <f t="shared" si="452"/>
        <v>0</v>
      </c>
      <c r="CN61" s="32">
        <f t="shared" si="452"/>
        <v>0</v>
      </c>
      <c r="CO61" s="32">
        <f t="shared" si="452"/>
        <v>0</v>
      </c>
      <c r="CP61" s="32">
        <f t="shared" si="452"/>
        <v>0</v>
      </c>
      <c r="CQ61" s="32">
        <f t="shared" si="452"/>
        <v>0</v>
      </c>
      <c r="CR61" s="32">
        <f t="shared" si="452"/>
        <v>0</v>
      </c>
      <c r="CS61" s="32">
        <f t="shared" si="452"/>
        <v>0</v>
      </c>
      <c r="CT61" s="32">
        <f t="shared" si="452"/>
        <v>0</v>
      </c>
      <c r="CU61" s="32">
        <f t="shared" si="452"/>
        <v>0</v>
      </c>
      <c r="CV61" s="32">
        <f t="shared" si="452"/>
        <v>0</v>
      </c>
      <c r="CW61" s="32">
        <f t="shared" si="452"/>
        <v>0</v>
      </c>
      <c r="CX61" s="32">
        <f t="shared" si="452"/>
        <v>0</v>
      </c>
      <c r="CY61" s="32">
        <f t="shared" si="452"/>
        <v>0</v>
      </c>
      <c r="CZ61" s="32">
        <f t="shared" si="452"/>
        <v>0</v>
      </c>
      <c r="DA61" s="32">
        <f t="shared" si="452"/>
        <v>0</v>
      </c>
      <c r="DB61" s="32">
        <f t="shared" si="452"/>
        <v>0</v>
      </c>
      <c r="DC61" s="32">
        <f t="shared" si="452"/>
        <v>0</v>
      </c>
      <c r="DD61" s="32">
        <f t="shared" si="452"/>
        <v>0</v>
      </c>
      <c r="DE61" s="32">
        <f t="shared" si="452"/>
        <v>0</v>
      </c>
      <c r="DF61" s="32">
        <f t="shared" si="452"/>
        <v>0</v>
      </c>
      <c r="DG61" s="32">
        <f t="shared" si="452"/>
        <v>0</v>
      </c>
      <c r="DH61" s="32">
        <f t="shared" si="452"/>
        <v>0</v>
      </c>
      <c r="DI61" s="32">
        <f t="shared" si="452"/>
        <v>0</v>
      </c>
      <c r="DJ61" s="32">
        <f t="shared" si="452"/>
        <v>0</v>
      </c>
      <c r="DK61" s="32">
        <f t="shared" si="452"/>
        <v>0</v>
      </c>
      <c r="DL61" s="32">
        <f t="shared" si="452"/>
        <v>0</v>
      </c>
      <c r="DM61" s="32">
        <f t="shared" si="452"/>
        <v>0</v>
      </c>
      <c r="DN61" s="32">
        <f t="shared" si="452"/>
        <v>0</v>
      </c>
      <c r="DO61" s="32">
        <f t="shared" si="452"/>
        <v>0</v>
      </c>
      <c r="DP61" s="32">
        <f t="shared" si="452"/>
        <v>0</v>
      </c>
      <c r="DQ61" s="32">
        <f t="shared" si="452"/>
        <v>0</v>
      </c>
      <c r="DR61" s="32">
        <f t="shared" si="452"/>
        <v>0</v>
      </c>
      <c r="DS61" s="32">
        <f t="shared" si="452"/>
        <v>0</v>
      </c>
      <c r="DT61" s="32">
        <f t="shared" si="452"/>
        <v>0</v>
      </c>
      <c r="DU61" s="32">
        <f t="shared" si="452"/>
        <v>0</v>
      </c>
      <c r="DV61" s="32">
        <f t="shared" si="452"/>
        <v>0</v>
      </c>
      <c r="DW61" s="32">
        <f t="shared" si="452"/>
        <v>0</v>
      </c>
      <c r="DX61" s="32">
        <f t="shared" si="452"/>
        <v>0</v>
      </c>
      <c r="DY61" s="32">
        <f t="shared" si="452"/>
        <v>0</v>
      </c>
      <c r="DZ61" s="32">
        <f t="shared" si="452"/>
        <v>0</v>
      </c>
      <c r="EA61" s="32">
        <f t="shared" si="452"/>
        <v>0</v>
      </c>
      <c r="EB61" s="32">
        <f t="shared" si="452"/>
        <v>0</v>
      </c>
      <c r="EC61" s="32">
        <f t="shared" ref="EC61:GJ61" si="453" xml:space="preserve"> EC$51</f>
        <v>0</v>
      </c>
      <c r="ED61" s="32">
        <f t="shared" si="453"/>
        <v>0</v>
      </c>
      <c r="EE61" s="32">
        <f t="shared" si="453"/>
        <v>0</v>
      </c>
      <c r="EF61" s="32">
        <f t="shared" si="453"/>
        <v>0</v>
      </c>
      <c r="EG61" s="32">
        <f t="shared" si="453"/>
        <v>0</v>
      </c>
      <c r="EH61" s="32">
        <f t="shared" si="453"/>
        <v>0</v>
      </c>
      <c r="EI61" s="32">
        <f t="shared" si="453"/>
        <v>0</v>
      </c>
      <c r="EJ61" s="32">
        <f t="shared" si="453"/>
        <v>0</v>
      </c>
      <c r="EK61" s="32">
        <f t="shared" si="453"/>
        <v>0</v>
      </c>
      <c r="EL61" s="32">
        <f t="shared" si="453"/>
        <v>0</v>
      </c>
      <c r="EM61" s="32">
        <f t="shared" si="453"/>
        <v>0</v>
      </c>
      <c r="EN61" s="32">
        <f t="shared" si="453"/>
        <v>0</v>
      </c>
      <c r="EO61" s="32">
        <f t="shared" si="453"/>
        <v>0</v>
      </c>
      <c r="EP61" s="32">
        <f t="shared" si="453"/>
        <v>0</v>
      </c>
      <c r="EQ61" s="32">
        <f t="shared" si="453"/>
        <v>0</v>
      </c>
      <c r="ER61" s="32">
        <f t="shared" si="453"/>
        <v>0</v>
      </c>
      <c r="ES61" s="32">
        <f t="shared" si="453"/>
        <v>0</v>
      </c>
      <c r="ET61" s="32">
        <f t="shared" si="453"/>
        <v>0</v>
      </c>
      <c r="EU61" s="32">
        <f t="shared" si="453"/>
        <v>0</v>
      </c>
      <c r="EV61" s="32">
        <f t="shared" si="453"/>
        <v>0</v>
      </c>
      <c r="EW61" s="32">
        <f t="shared" si="453"/>
        <v>0</v>
      </c>
      <c r="EX61" s="32">
        <f t="shared" si="453"/>
        <v>0</v>
      </c>
      <c r="EY61" s="32">
        <f t="shared" si="453"/>
        <v>0</v>
      </c>
      <c r="EZ61" s="32">
        <f t="shared" si="453"/>
        <v>0</v>
      </c>
      <c r="FA61" s="32">
        <f t="shared" si="453"/>
        <v>0</v>
      </c>
      <c r="FB61" s="32">
        <f t="shared" si="453"/>
        <v>0</v>
      </c>
      <c r="FC61" s="32">
        <f t="shared" si="453"/>
        <v>0</v>
      </c>
      <c r="FD61" s="32">
        <f t="shared" si="453"/>
        <v>0</v>
      </c>
      <c r="FE61" s="32">
        <f t="shared" si="453"/>
        <v>0</v>
      </c>
      <c r="FF61" s="32">
        <f t="shared" si="453"/>
        <v>0</v>
      </c>
      <c r="FG61" s="32">
        <f t="shared" si="453"/>
        <v>0</v>
      </c>
      <c r="FH61" s="32">
        <f t="shared" si="453"/>
        <v>0</v>
      </c>
      <c r="FI61" s="32">
        <f t="shared" si="453"/>
        <v>0</v>
      </c>
      <c r="FJ61" s="32">
        <f t="shared" si="453"/>
        <v>0</v>
      </c>
      <c r="FK61" s="32">
        <f t="shared" si="453"/>
        <v>0</v>
      </c>
      <c r="FL61" s="32">
        <f t="shared" si="453"/>
        <v>0</v>
      </c>
      <c r="FM61" s="32">
        <f t="shared" si="453"/>
        <v>0</v>
      </c>
      <c r="FN61" s="32">
        <f t="shared" si="453"/>
        <v>0</v>
      </c>
      <c r="FO61" s="32">
        <f t="shared" si="453"/>
        <v>0</v>
      </c>
      <c r="FP61" s="32">
        <f t="shared" si="453"/>
        <v>0</v>
      </c>
      <c r="FQ61" s="32">
        <f t="shared" si="453"/>
        <v>0</v>
      </c>
      <c r="FR61" s="32">
        <f t="shared" si="453"/>
        <v>0</v>
      </c>
      <c r="FS61" s="32">
        <f t="shared" si="453"/>
        <v>0</v>
      </c>
      <c r="FT61" s="32">
        <f t="shared" si="453"/>
        <v>0</v>
      </c>
      <c r="FU61" s="32">
        <f t="shared" si="453"/>
        <v>0</v>
      </c>
      <c r="FV61" s="32">
        <f t="shared" si="453"/>
        <v>0</v>
      </c>
      <c r="FW61" s="32">
        <f t="shared" si="453"/>
        <v>0</v>
      </c>
      <c r="FX61" s="32">
        <f t="shared" si="453"/>
        <v>0</v>
      </c>
      <c r="FY61" s="32">
        <f t="shared" si="453"/>
        <v>0</v>
      </c>
      <c r="FZ61" s="32">
        <f t="shared" si="453"/>
        <v>0</v>
      </c>
      <c r="GA61" s="32">
        <f t="shared" si="453"/>
        <v>0</v>
      </c>
      <c r="GB61" s="32">
        <f t="shared" si="453"/>
        <v>0</v>
      </c>
      <c r="GC61" s="32">
        <f t="shared" si="453"/>
        <v>0</v>
      </c>
      <c r="GD61" s="32">
        <f t="shared" si="453"/>
        <v>0</v>
      </c>
      <c r="GE61" s="32">
        <f t="shared" si="453"/>
        <v>0</v>
      </c>
      <c r="GF61" s="32">
        <f t="shared" si="453"/>
        <v>0</v>
      </c>
      <c r="GG61" s="32">
        <f t="shared" si="453"/>
        <v>0</v>
      </c>
      <c r="GH61" s="32">
        <f t="shared" si="453"/>
        <v>0</v>
      </c>
      <c r="GI61" s="32">
        <f t="shared" si="453"/>
        <v>0</v>
      </c>
      <c r="GJ61" s="32">
        <f t="shared" si="453"/>
        <v>0</v>
      </c>
    </row>
    <row r="62" spans="1:192" x14ac:dyDescent="0.25">
      <c r="A62" s="80"/>
      <c r="B62" s="80"/>
      <c r="C62" s="596"/>
      <c r="D62" s="61"/>
      <c r="E62" s="32" t="str">
        <f t="shared" ref="E62:BP62" si="454" xml:space="preserve"> E$42</f>
        <v>Target deposit</v>
      </c>
      <c r="F62" s="32">
        <f t="shared" si="454"/>
        <v>0</v>
      </c>
      <c r="G62" s="32" t="str">
        <f t="shared" si="454"/>
        <v>$ 000s</v>
      </c>
      <c r="H62" s="32">
        <f t="shared" si="454"/>
        <v>0</v>
      </c>
      <c r="I62" s="32">
        <f t="shared" si="454"/>
        <v>0</v>
      </c>
      <c r="J62" s="32">
        <f t="shared" si="454"/>
        <v>0</v>
      </c>
      <c r="K62" s="32">
        <f t="shared" si="454"/>
        <v>0</v>
      </c>
      <c r="L62" s="32">
        <f t="shared" si="454"/>
        <v>0</v>
      </c>
      <c r="M62" s="32">
        <f t="shared" si="454"/>
        <v>0</v>
      </c>
      <c r="N62" s="32">
        <f t="shared" si="454"/>
        <v>0</v>
      </c>
      <c r="O62" s="32">
        <f t="shared" si="454"/>
        <v>0</v>
      </c>
      <c r="P62" s="32">
        <f t="shared" si="454"/>
        <v>0</v>
      </c>
      <c r="Q62" s="32">
        <f t="shared" si="454"/>
        <v>0</v>
      </c>
      <c r="R62" s="32">
        <f t="shared" si="454"/>
        <v>0</v>
      </c>
      <c r="S62" s="32">
        <f t="shared" si="454"/>
        <v>0</v>
      </c>
      <c r="T62" s="32">
        <f t="shared" si="454"/>
        <v>0</v>
      </c>
      <c r="U62" s="32">
        <f t="shared" si="454"/>
        <v>0</v>
      </c>
      <c r="V62" s="32">
        <f t="shared" si="454"/>
        <v>0</v>
      </c>
      <c r="W62" s="32">
        <f t="shared" si="454"/>
        <v>0</v>
      </c>
      <c r="X62" s="32">
        <f t="shared" si="454"/>
        <v>0</v>
      </c>
      <c r="Y62" s="32">
        <f t="shared" si="454"/>
        <v>0</v>
      </c>
      <c r="Z62" s="32">
        <f t="shared" si="454"/>
        <v>0</v>
      </c>
      <c r="AA62" s="32">
        <f t="shared" si="454"/>
        <v>0</v>
      </c>
      <c r="AB62" s="32">
        <f t="shared" si="454"/>
        <v>0</v>
      </c>
      <c r="AC62" s="32">
        <f t="shared" si="454"/>
        <v>0</v>
      </c>
      <c r="AD62" s="32">
        <f t="shared" si="454"/>
        <v>0</v>
      </c>
      <c r="AE62" s="32">
        <f t="shared" si="454"/>
        <v>0</v>
      </c>
      <c r="AF62" s="32">
        <f t="shared" si="454"/>
        <v>0</v>
      </c>
      <c r="AG62" s="32">
        <f t="shared" si="454"/>
        <v>0</v>
      </c>
      <c r="AH62" s="32">
        <f t="shared" si="454"/>
        <v>0</v>
      </c>
      <c r="AI62" s="32">
        <f t="shared" si="454"/>
        <v>0</v>
      </c>
      <c r="AJ62" s="32">
        <f t="shared" si="454"/>
        <v>0</v>
      </c>
      <c r="AK62" s="32">
        <f t="shared" si="454"/>
        <v>0</v>
      </c>
      <c r="AL62" s="32">
        <f t="shared" si="454"/>
        <v>0</v>
      </c>
      <c r="AM62" s="32">
        <f t="shared" si="454"/>
        <v>0</v>
      </c>
      <c r="AN62" s="32">
        <f t="shared" si="454"/>
        <v>0</v>
      </c>
      <c r="AO62" s="32">
        <f t="shared" si="454"/>
        <v>0</v>
      </c>
      <c r="AP62" s="32">
        <f t="shared" si="454"/>
        <v>0</v>
      </c>
      <c r="AQ62" s="32">
        <f t="shared" si="454"/>
        <v>0</v>
      </c>
      <c r="AR62" s="32">
        <f t="shared" si="454"/>
        <v>0</v>
      </c>
      <c r="AS62" s="32">
        <f t="shared" si="454"/>
        <v>0</v>
      </c>
      <c r="AT62" s="32">
        <f t="shared" si="454"/>
        <v>0</v>
      </c>
      <c r="AU62" s="32">
        <f t="shared" si="454"/>
        <v>0</v>
      </c>
      <c r="AV62" s="32">
        <f t="shared" si="454"/>
        <v>0</v>
      </c>
      <c r="AW62" s="32">
        <f t="shared" si="454"/>
        <v>0</v>
      </c>
      <c r="AX62" s="32">
        <f t="shared" si="454"/>
        <v>0</v>
      </c>
      <c r="AY62" s="32">
        <f t="shared" si="454"/>
        <v>0</v>
      </c>
      <c r="AZ62" s="32">
        <f t="shared" si="454"/>
        <v>0</v>
      </c>
      <c r="BA62" s="32">
        <f t="shared" si="454"/>
        <v>0</v>
      </c>
      <c r="BB62" s="32">
        <f t="shared" si="454"/>
        <v>0</v>
      </c>
      <c r="BC62" s="32">
        <f t="shared" si="454"/>
        <v>0</v>
      </c>
      <c r="BD62" s="32">
        <f t="shared" si="454"/>
        <v>0</v>
      </c>
      <c r="BE62" s="32">
        <f t="shared" si="454"/>
        <v>0</v>
      </c>
      <c r="BF62" s="32">
        <f t="shared" si="454"/>
        <v>0</v>
      </c>
      <c r="BG62" s="32">
        <f t="shared" si="454"/>
        <v>0</v>
      </c>
      <c r="BH62" s="32">
        <f t="shared" si="454"/>
        <v>0</v>
      </c>
      <c r="BI62" s="32">
        <f t="shared" si="454"/>
        <v>0</v>
      </c>
      <c r="BJ62" s="32">
        <f t="shared" si="454"/>
        <v>0</v>
      </c>
      <c r="BK62" s="32">
        <f t="shared" si="454"/>
        <v>0</v>
      </c>
      <c r="BL62" s="32">
        <f t="shared" si="454"/>
        <v>0</v>
      </c>
      <c r="BM62" s="32">
        <f t="shared" si="454"/>
        <v>0</v>
      </c>
      <c r="BN62" s="32">
        <f t="shared" si="454"/>
        <v>0</v>
      </c>
      <c r="BO62" s="32">
        <f t="shared" si="454"/>
        <v>0</v>
      </c>
      <c r="BP62" s="32">
        <f t="shared" si="454"/>
        <v>0</v>
      </c>
      <c r="BQ62" s="32">
        <f t="shared" ref="BQ62:EB62" si="455" xml:space="preserve"> BQ$42</f>
        <v>0</v>
      </c>
      <c r="BR62" s="32">
        <f t="shared" si="455"/>
        <v>0</v>
      </c>
      <c r="BS62" s="32">
        <f t="shared" si="455"/>
        <v>0</v>
      </c>
      <c r="BT62" s="32">
        <f t="shared" si="455"/>
        <v>0</v>
      </c>
      <c r="BU62" s="32">
        <f t="shared" si="455"/>
        <v>0</v>
      </c>
      <c r="BV62" s="32">
        <f t="shared" si="455"/>
        <v>0</v>
      </c>
      <c r="BW62" s="32">
        <f t="shared" si="455"/>
        <v>0</v>
      </c>
      <c r="BX62" s="32">
        <f t="shared" si="455"/>
        <v>0</v>
      </c>
      <c r="BY62" s="32">
        <f t="shared" si="455"/>
        <v>0</v>
      </c>
      <c r="BZ62" s="32">
        <f t="shared" si="455"/>
        <v>0</v>
      </c>
      <c r="CA62" s="32">
        <f t="shared" si="455"/>
        <v>0</v>
      </c>
      <c r="CB62" s="32">
        <f t="shared" si="455"/>
        <v>0</v>
      </c>
      <c r="CC62" s="32">
        <f t="shared" si="455"/>
        <v>0</v>
      </c>
      <c r="CD62" s="32">
        <f t="shared" si="455"/>
        <v>0</v>
      </c>
      <c r="CE62" s="32">
        <f t="shared" si="455"/>
        <v>0</v>
      </c>
      <c r="CF62" s="32">
        <f t="shared" si="455"/>
        <v>0</v>
      </c>
      <c r="CG62" s="32">
        <f t="shared" si="455"/>
        <v>0</v>
      </c>
      <c r="CH62" s="32">
        <f t="shared" si="455"/>
        <v>0</v>
      </c>
      <c r="CI62" s="32">
        <f t="shared" si="455"/>
        <v>0</v>
      </c>
      <c r="CJ62" s="32">
        <f t="shared" si="455"/>
        <v>0</v>
      </c>
      <c r="CK62" s="32">
        <f t="shared" si="455"/>
        <v>0</v>
      </c>
      <c r="CL62" s="32">
        <f t="shared" si="455"/>
        <v>0</v>
      </c>
      <c r="CM62" s="32">
        <f t="shared" si="455"/>
        <v>0</v>
      </c>
      <c r="CN62" s="32">
        <f t="shared" si="455"/>
        <v>0</v>
      </c>
      <c r="CO62" s="32">
        <f t="shared" si="455"/>
        <v>0</v>
      </c>
      <c r="CP62" s="32">
        <f t="shared" si="455"/>
        <v>0</v>
      </c>
      <c r="CQ62" s="32">
        <f t="shared" si="455"/>
        <v>0</v>
      </c>
      <c r="CR62" s="32">
        <f t="shared" si="455"/>
        <v>0</v>
      </c>
      <c r="CS62" s="32">
        <f t="shared" si="455"/>
        <v>0</v>
      </c>
      <c r="CT62" s="32">
        <f t="shared" si="455"/>
        <v>0</v>
      </c>
      <c r="CU62" s="32">
        <f t="shared" si="455"/>
        <v>0</v>
      </c>
      <c r="CV62" s="32">
        <f t="shared" si="455"/>
        <v>0</v>
      </c>
      <c r="CW62" s="32">
        <f t="shared" si="455"/>
        <v>0</v>
      </c>
      <c r="CX62" s="32">
        <f t="shared" si="455"/>
        <v>0</v>
      </c>
      <c r="CY62" s="32">
        <f t="shared" si="455"/>
        <v>0</v>
      </c>
      <c r="CZ62" s="32">
        <f t="shared" si="455"/>
        <v>0</v>
      </c>
      <c r="DA62" s="32">
        <f t="shared" si="455"/>
        <v>0</v>
      </c>
      <c r="DB62" s="32">
        <f t="shared" si="455"/>
        <v>0</v>
      </c>
      <c r="DC62" s="32">
        <f t="shared" si="455"/>
        <v>0</v>
      </c>
      <c r="DD62" s="32">
        <f t="shared" si="455"/>
        <v>0</v>
      </c>
      <c r="DE62" s="32">
        <f t="shared" si="455"/>
        <v>0</v>
      </c>
      <c r="DF62" s="32">
        <f t="shared" si="455"/>
        <v>0</v>
      </c>
      <c r="DG62" s="32">
        <f t="shared" si="455"/>
        <v>0</v>
      </c>
      <c r="DH62" s="32">
        <f t="shared" si="455"/>
        <v>0</v>
      </c>
      <c r="DI62" s="32">
        <f t="shared" si="455"/>
        <v>0</v>
      </c>
      <c r="DJ62" s="32">
        <f t="shared" si="455"/>
        <v>0</v>
      </c>
      <c r="DK62" s="32">
        <f t="shared" si="455"/>
        <v>0</v>
      </c>
      <c r="DL62" s="32">
        <f t="shared" si="455"/>
        <v>0</v>
      </c>
      <c r="DM62" s="32">
        <f t="shared" si="455"/>
        <v>0</v>
      </c>
      <c r="DN62" s="32">
        <f t="shared" si="455"/>
        <v>0</v>
      </c>
      <c r="DO62" s="32">
        <f t="shared" si="455"/>
        <v>0</v>
      </c>
      <c r="DP62" s="32">
        <f t="shared" si="455"/>
        <v>0</v>
      </c>
      <c r="DQ62" s="32">
        <f t="shared" si="455"/>
        <v>0</v>
      </c>
      <c r="DR62" s="32">
        <f t="shared" si="455"/>
        <v>0</v>
      </c>
      <c r="DS62" s="32">
        <f t="shared" si="455"/>
        <v>0</v>
      </c>
      <c r="DT62" s="32">
        <f t="shared" si="455"/>
        <v>0</v>
      </c>
      <c r="DU62" s="32">
        <f t="shared" si="455"/>
        <v>0</v>
      </c>
      <c r="DV62" s="32">
        <f t="shared" si="455"/>
        <v>0</v>
      </c>
      <c r="DW62" s="32">
        <f t="shared" si="455"/>
        <v>0</v>
      </c>
      <c r="DX62" s="32">
        <f t="shared" si="455"/>
        <v>0</v>
      </c>
      <c r="DY62" s="32">
        <f t="shared" si="455"/>
        <v>0</v>
      </c>
      <c r="DZ62" s="32">
        <f t="shared" si="455"/>
        <v>0</v>
      </c>
      <c r="EA62" s="32">
        <f t="shared" si="455"/>
        <v>0</v>
      </c>
      <c r="EB62" s="32">
        <f t="shared" si="455"/>
        <v>0</v>
      </c>
      <c r="EC62" s="32">
        <f t="shared" ref="EC62:GJ62" si="456" xml:space="preserve"> EC$42</f>
        <v>0</v>
      </c>
      <c r="ED62" s="32">
        <f t="shared" si="456"/>
        <v>0</v>
      </c>
      <c r="EE62" s="32">
        <f t="shared" si="456"/>
        <v>0</v>
      </c>
      <c r="EF62" s="32">
        <f t="shared" si="456"/>
        <v>0</v>
      </c>
      <c r="EG62" s="32">
        <f t="shared" si="456"/>
        <v>0</v>
      </c>
      <c r="EH62" s="32">
        <f t="shared" si="456"/>
        <v>0</v>
      </c>
      <c r="EI62" s="32">
        <f t="shared" si="456"/>
        <v>0</v>
      </c>
      <c r="EJ62" s="32">
        <f t="shared" si="456"/>
        <v>0</v>
      </c>
      <c r="EK62" s="32">
        <f t="shared" si="456"/>
        <v>0</v>
      </c>
      <c r="EL62" s="32">
        <f t="shared" si="456"/>
        <v>0</v>
      </c>
      <c r="EM62" s="32">
        <f t="shared" si="456"/>
        <v>0</v>
      </c>
      <c r="EN62" s="32">
        <f t="shared" si="456"/>
        <v>0</v>
      </c>
      <c r="EO62" s="32">
        <f t="shared" si="456"/>
        <v>0</v>
      </c>
      <c r="EP62" s="32">
        <f t="shared" si="456"/>
        <v>0</v>
      </c>
      <c r="EQ62" s="32">
        <f t="shared" si="456"/>
        <v>0</v>
      </c>
      <c r="ER62" s="32">
        <f t="shared" si="456"/>
        <v>0</v>
      </c>
      <c r="ES62" s="32">
        <f t="shared" si="456"/>
        <v>0</v>
      </c>
      <c r="ET62" s="32">
        <f t="shared" si="456"/>
        <v>0</v>
      </c>
      <c r="EU62" s="32">
        <f t="shared" si="456"/>
        <v>0</v>
      </c>
      <c r="EV62" s="32">
        <f t="shared" si="456"/>
        <v>0</v>
      </c>
      <c r="EW62" s="32">
        <f t="shared" si="456"/>
        <v>0</v>
      </c>
      <c r="EX62" s="32">
        <f t="shared" si="456"/>
        <v>0</v>
      </c>
      <c r="EY62" s="32">
        <f t="shared" si="456"/>
        <v>0</v>
      </c>
      <c r="EZ62" s="32">
        <f t="shared" si="456"/>
        <v>0</v>
      </c>
      <c r="FA62" s="32">
        <f t="shared" si="456"/>
        <v>0</v>
      </c>
      <c r="FB62" s="32">
        <f t="shared" si="456"/>
        <v>0</v>
      </c>
      <c r="FC62" s="32">
        <f t="shared" si="456"/>
        <v>0</v>
      </c>
      <c r="FD62" s="32">
        <f t="shared" si="456"/>
        <v>0</v>
      </c>
      <c r="FE62" s="32">
        <f t="shared" si="456"/>
        <v>0</v>
      </c>
      <c r="FF62" s="32">
        <f t="shared" si="456"/>
        <v>0</v>
      </c>
      <c r="FG62" s="32">
        <f t="shared" si="456"/>
        <v>0</v>
      </c>
      <c r="FH62" s="32">
        <f t="shared" si="456"/>
        <v>0</v>
      </c>
      <c r="FI62" s="32">
        <f t="shared" si="456"/>
        <v>0</v>
      </c>
      <c r="FJ62" s="32">
        <f t="shared" si="456"/>
        <v>0</v>
      </c>
      <c r="FK62" s="32">
        <f t="shared" si="456"/>
        <v>0</v>
      </c>
      <c r="FL62" s="32">
        <f t="shared" si="456"/>
        <v>0</v>
      </c>
      <c r="FM62" s="32">
        <f t="shared" si="456"/>
        <v>0</v>
      </c>
      <c r="FN62" s="32">
        <f t="shared" si="456"/>
        <v>0</v>
      </c>
      <c r="FO62" s="32">
        <f t="shared" si="456"/>
        <v>0</v>
      </c>
      <c r="FP62" s="32">
        <f t="shared" si="456"/>
        <v>0</v>
      </c>
      <c r="FQ62" s="32">
        <f t="shared" si="456"/>
        <v>0</v>
      </c>
      <c r="FR62" s="32">
        <f t="shared" si="456"/>
        <v>0</v>
      </c>
      <c r="FS62" s="32">
        <f t="shared" si="456"/>
        <v>0</v>
      </c>
      <c r="FT62" s="32">
        <f t="shared" si="456"/>
        <v>0</v>
      </c>
      <c r="FU62" s="32">
        <f t="shared" si="456"/>
        <v>0</v>
      </c>
      <c r="FV62" s="32">
        <f t="shared" si="456"/>
        <v>0</v>
      </c>
      <c r="FW62" s="32">
        <f t="shared" si="456"/>
        <v>0</v>
      </c>
      <c r="FX62" s="32">
        <f t="shared" si="456"/>
        <v>0</v>
      </c>
      <c r="FY62" s="32">
        <f t="shared" si="456"/>
        <v>0</v>
      </c>
      <c r="FZ62" s="32">
        <f t="shared" si="456"/>
        <v>0</v>
      </c>
      <c r="GA62" s="32">
        <f t="shared" si="456"/>
        <v>0</v>
      </c>
      <c r="GB62" s="32">
        <f t="shared" si="456"/>
        <v>0</v>
      </c>
      <c r="GC62" s="32">
        <f t="shared" si="456"/>
        <v>0</v>
      </c>
      <c r="GD62" s="32">
        <f t="shared" si="456"/>
        <v>0</v>
      </c>
      <c r="GE62" s="32">
        <f t="shared" si="456"/>
        <v>0</v>
      </c>
      <c r="GF62" s="32">
        <f t="shared" si="456"/>
        <v>0</v>
      </c>
      <c r="GG62" s="32">
        <f t="shared" si="456"/>
        <v>0</v>
      </c>
      <c r="GH62" s="32">
        <f t="shared" si="456"/>
        <v>0</v>
      </c>
      <c r="GI62" s="32">
        <f t="shared" si="456"/>
        <v>0</v>
      </c>
      <c r="GJ62" s="32">
        <f t="shared" si="456"/>
        <v>0</v>
      </c>
    </row>
    <row r="63" spans="1:192" s="194" customFormat="1" x14ac:dyDescent="0.25">
      <c r="A63" s="410"/>
      <c r="B63" s="410"/>
      <c r="C63" s="601"/>
      <c r="D63" s="602"/>
      <c r="E63" s="194" t="s">
        <v>501</v>
      </c>
      <c r="G63" s="194" t="str">
        <f xml:space="preserve"> SMU</f>
        <v>$ 000s</v>
      </c>
      <c r="H63" s="194">
        <f xml:space="preserve"> SUM(J63:GJ63)</f>
        <v>0</v>
      </c>
      <c r="J63" s="194">
        <f t="shared" ref="J63" si="457" xml:space="preserve"> MIN(J61:J62)</f>
        <v>0</v>
      </c>
      <c r="K63" s="194">
        <f t="shared" ref="K63:AK63" si="458" xml:space="preserve"> MIN(K61:K62)</f>
        <v>0</v>
      </c>
      <c r="L63" s="194">
        <f t="shared" si="458"/>
        <v>0</v>
      </c>
      <c r="M63" s="194">
        <f t="shared" si="458"/>
        <v>0</v>
      </c>
      <c r="N63" s="194">
        <f t="shared" si="458"/>
        <v>0</v>
      </c>
      <c r="O63" s="194">
        <f t="shared" si="458"/>
        <v>0</v>
      </c>
      <c r="P63" s="194">
        <f t="shared" si="458"/>
        <v>0</v>
      </c>
      <c r="Q63" s="194">
        <f t="shared" si="458"/>
        <v>0</v>
      </c>
      <c r="R63" s="194">
        <f t="shared" si="458"/>
        <v>0</v>
      </c>
      <c r="S63" s="194">
        <f t="shared" si="458"/>
        <v>0</v>
      </c>
      <c r="T63" s="194">
        <f t="shared" si="458"/>
        <v>0</v>
      </c>
      <c r="U63" s="194">
        <f t="shared" si="458"/>
        <v>0</v>
      </c>
      <c r="V63" s="194">
        <f t="shared" si="458"/>
        <v>0</v>
      </c>
      <c r="W63" s="194">
        <f t="shared" si="458"/>
        <v>0</v>
      </c>
      <c r="X63" s="194">
        <f t="shared" si="458"/>
        <v>0</v>
      </c>
      <c r="Y63" s="194">
        <f t="shared" si="458"/>
        <v>0</v>
      </c>
      <c r="Z63" s="194">
        <f t="shared" si="458"/>
        <v>0</v>
      </c>
      <c r="AA63" s="194">
        <f t="shared" si="458"/>
        <v>0</v>
      </c>
      <c r="AB63" s="194">
        <f t="shared" si="458"/>
        <v>0</v>
      </c>
      <c r="AC63" s="194">
        <f t="shared" si="458"/>
        <v>0</v>
      </c>
      <c r="AD63" s="194">
        <f t="shared" si="458"/>
        <v>0</v>
      </c>
      <c r="AE63" s="194">
        <f t="shared" si="458"/>
        <v>0</v>
      </c>
      <c r="AF63" s="194">
        <f t="shared" si="458"/>
        <v>0</v>
      </c>
      <c r="AG63" s="194">
        <f t="shared" si="458"/>
        <v>0</v>
      </c>
      <c r="AH63" s="194">
        <f t="shared" si="458"/>
        <v>0</v>
      </c>
      <c r="AI63" s="194">
        <f t="shared" si="458"/>
        <v>0</v>
      </c>
      <c r="AJ63" s="194">
        <f t="shared" si="458"/>
        <v>0</v>
      </c>
      <c r="AK63" s="194">
        <f t="shared" si="458"/>
        <v>0</v>
      </c>
      <c r="AL63" s="194">
        <f t="shared" ref="AL63:CW63" si="459" xml:space="preserve"> MIN(AL61:AL62)</f>
        <v>0</v>
      </c>
      <c r="AM63" s="194">
        <f t="shared" si="459"/>
        <v>0</v>
      </c>
      <c r="AN63" s="194">
        <f t="shared" si="459"/>
        <v>0</v>
      </c>
      <c r="AO63" s="194">
        <f t="shared" si="459"/>
        <v>0</v>
      </c>
      <c r="AP63" s="194">
        <f t="shared" si="459"/>
        <v>0</v>
      </c>
      <c r="AQ63" s="194">
        <f t="shared" si="459"/>
        <v>0</v>
      </c>
      <c r="AR63" s="194">
        <f t="shared" si="459"/>
        <v>0</v>
      </c>
      <c r="AS63" s="194">
        <f t="shared" si="459"/>
        <v>0</v>
      </c>
      <c r="AT63" s="194">
        <f t="shared" si="459"/>
        <v>0</v>
      </c>
      <c r="AU63" s="194">
        <f t="shared" si="459"/>
        <v>0</v>
      </c>
      <c r="AV63" s="194">
        <f t="shared" si="459"/>
        <v>0</v>
      </c>
      <c r="AW63" s="194">
        <f t="shared" si="459"/>
        <v>0</v>
      </c>
      <c r="AX63" s="194">
        <f t="shared" si="459"/>
        <v>0</v>
      </c>
      <c r="AY63" s="194">
        <f t="shared" si="459"/>
        <v>0</v>
      </c>
      <c r="AZ63" s="194">
        <f t="shared" si="459"/>
        <v>0</v>
      </c>
      <c r="BA63" s="194">
        <f t="shared" si="459"/>
        <v>0</v>
      </c>
      <c r="BB63" s="194">
        <f t="shared" si="459"/>
        <v>0</v>
      </c>
      <c r="BC63" s="194">
        <f t="shared" si="459"/>
        <v>0</v>
      </c>
      <c r="BD63" s="194">
        <f t="shared" si="459"/>
        <v>0</v>
      </c>
      <c r="BE63" s="194">
        <f t="shared" si="459"/>
        <v>0</v>
      </c>
      <c r="BF63" s="194">
        <f t="shared" si="459"/>
        <v>0</v>
      </c>
      <c r="BG63" s="194">
        <f t="shared" si="459"/>
        <v>0</v>
      </c>
      <c r="BH63" s="194">
        <f t="shared" si="459"/>
        <v>0</v>
      </c>
      <c r="BI63" s="194">
        <f t="shared" si="459"/>
        <v>0</v>
      </c>
      <c r="BJ63" s="194">
        <f t="shared" si="459"/>
        <v>0</v>
      </c>
      <c r="BK63" s="194">
        <f t="shared" si="459"/>
        <v>0</v>
      </c>
      <c r="BL63" s="194">
        <f t="shared" si="459"/>
        <v>0</v>
      </c>
      <c r="BM63" s="194">
        <f t="shared" si="459"/>
        <v>0</v>
      </c>
      <c r="BN63" s="194">
        <f t="shared" si="459"/>
        <v>0</v>
      </c>
      <c r="BO63" s="194">
        <f t="shared" si="459"/>
        <v>0</v>
      </c>
      <c r="BP63" s="194">
        <f t="shared" si="459"/>
        <v>0</v>
      </c>
      <c r="BQ63" s="194">
        <f t="shared" si="459"/>
        <v>0</v>
      </c>
      <c r="BR63" s="194">
        <f t="shared" si="459"/>
        <v>0</v>
      </c>
      <c r="BS63" s="194">
        <f t="shared" si="459"/>
        <v>0</v>
      </c>
      <c r="BT63" s="194">
        <f t="shared" si="459"/>
        <v>0</v>
      </c>
      <c r="BU63" s="194">
        <f t="shared" si="459"/>
        <v>0</v>
      </c>
      <c r="BV63" s="194">
        <f t="shared" si="459"/>
        <v>0</v>
      </c>
      <c r="BW63" s="194">
        <f t="shared" si="459"/>
        <v>0</v>
      </c>
      <c r="BX63" s="194">
        <f t="shared" si="459"/>
        <v>0</v>
      </c>
      <c r="BY63" s="194">
        <f t="shared" si="459"/>
        <v>0</v>
      </c>
      <c r="BZ63" s="194">
        <f t="shared" si="459"/>
        <v>0</v>
      </c>
      <c r="CA63" s="194">
        <f t="shared" si="459"/>
        <v>0</v>
      </c>
      <c r="CB63" s="194">
        <f t="shared" si="459"/>
        <v>0</v>
      </c>
      <c r="CC63" s="194">
        <f t="shared" si="459"/>
        <v>0</v>
      </c>
      <c r="CD63" s="194">
        <f t="shared" si="459"/>
        <v>0</v>
      </c>
      <c r="CE63" s="194">
        <f t="shared" si="459"/>
        <v>0</v>
      </c>
      <c r="CF63" s="194">
        <f t="shared" si="459"/>
        <v>0</v>
      </c>
      <c r="CG63" s="194">
        <f t="shared" si="459"/>
        <v>0</v>
      </c>
      <c r="CH63" s="194">
        <f t="shared" si="459"/>
        <v>0</v>
      </c>
      <c r="CI63" s="194">
        <f t="shared" si="459"/>
        <v>0</v>
      </c>
      <c r="CJ63" s="194">
        <f t="shared" si="459"/>
        <v>0</v>
      </c>
      <c r="CK63" s="194">
        <f t="shared" si="459"/>
        <v>0</v>
      </c>
      <c r="CL63" s="194">
        <f t="shared" si="459"/>
        <v>0</v>
      </c>
      <c r="CM63" s="194">
        <f t="shared" si="459"/>
        <v>0</v>
      </c>
      <c r="CN63" s="194">
        <f t="shared" si="459"/>
        <v>0</v>
      </c>
      <c r="CO63" s="194">
        <f t="shared" si="459"/>
        <v>0</v>
      </c>
      <c r="CP63" s="194">
        <f t="shared" si="459"/>
        <v>0</v>
      </c>
      <c r="CQ63" s="194">
        <f t="shared" si="459"/>
        <v>0</v>
      </c>
      <c r="CR63" s="194">
        <f t="shared" si="459"/>
        <v>0</v>
      </c>
      <c r="CS63" s="194">
        <f t="shared" si="459"/>
        <v>0</v>
      </c>
      <c r="CT63" s="194">
        <f t="shared" si="459"/>
        <v>0</v>
      </c>
      <c r="CU63" s="194">
        <f t="shared" si="459"/>
        <v>0</v>
      </c>
      <c r="CV63" s="194">
        <f t="shared" si="459"/>
        <v>0</v>
      </c>
      <c r="CW63" s="194">
        <f t="shared" si="459"/>
        <v>0</v>
      </c>
      <c r="CX63" s="194">
        <f t="shared" ref="CX63:FI63" si="460" xml:space="preserve"> MIN(CX61:CX62)</f>
        <v>0</v>
      </c>
      <c r="CY63" s="194">
        <f t="shared" si="460"/>
        <v>0</v>
      </c>
      <c r="CZ63" s="194">
        <f t="shared" si="460"/>
        <v>0</v>
      </c>
      <c r="DA63" s="194">
        <f t="shared" si="460"/>
        <v>0</v>
      </c>
      <c r="DB63" s="194">
        <f t="shared" si="460"/>
        <v>0</v>
      </c>
      <c r="DC63" s="194">
        <f t="shared" si="460"/>
        <v>0</v>
      </c>
      <c r="DD63" s="194">
        <f t="shared" si="460"/>
        <v>0</v>
      </c>
      <c r="DE63" s="194">
        <f t="shared" si="460"/>
        <v>0</v>
      </c>
      <c r="DF63" s="194">
        <f t="shared" si="460"/>
        <v>0</v>
      </c>
      <c r="DG63" s="194">
        <f t="shared" si="460"/>
        <v>0</v>
      </c>
      <c r="DH63" s="194">
        <f t="shared" si="460"/>
        <v>0</v>
      </c>
      <c r="DI63" s="194">
        <f t="shared" si="460"/>
        <v>0</v>
      </c>
      <c r="DJ63" s="194">
        <f t="shared" si="460"/>
        <v>0</v>
      </c>
      <c r="DK63" s="194">
        <f t="shared" si="460"/>
        <v>0</v>
      </c>
      <c r="DL63" s="194">
        <f t="shared" si="460"/>
        <v>0</v>
      </c>
      <c r="DM63" s="194">
        <f t="shared" si="460"/>
        <v>0</v>
      </c>
      <c r="DN63" s="194">
        <f t="shared" si="460"/>
        <v>0</v>
      </c>
      <c r="DO63" s="194">
        <f t="shared" si="460"/>
        <v>0</v>
      </c>
      <c r="DP63" s="194">
        <f t="shared" si="460"/>
        <v>0</v>
      </c>
      <c r="DQ63" s="194">
        <f t="shared" si="460"/>
        <v>0</v>
      </c>
      <c r="DR63" s="194">
        <f t="shared" si="460"/>
        <v>0</v>
      </c>
      <c r="DS63" s="194">
        <f t="shared" si="460"/>
        <v>0</v>
      </c>
      <c r="DT63" s="194">
        <f t="shared" si="460"/>
        <v>0</v>
      </c>
      <c r="DU63" s="194">
        <f t="shared" si="460"/>
        <v>0</v>
      </c>
      <c r="DV63" s="194">
        <f t="shared" si="460"/>
        <v>0</v>
      </c>
      <c r="DW63" s="194">
        <f t="shared" si="460"/>
        <v>0</v>
      </c>
      <c r="DX63" s="194">
        <f t="shared" si="460"/>
        <v>0</v>
      </c>
      <c r="DY63" s="194">
        <f t="shared" si="460"/>
        <v>0</v>
      </c>
      <c r="DZ63" s="194">
        <f t="shared" si="460"/>
        <v>0</v>
      </c>
      <c r="EA63" s="194">
        <f t="shared" si="460"/>
        <v>0</v>
      </c>
      <c r="EB63" s="194">
        <f t="shared" si="460"/>
        <v>0</v>
      </c>
      <c r="EC63" s="194">
        <f t="shared" si="460"/>
        <v>0</v>
      </c>
      <c r="ED63" s="194">
        <f t="shared" si="460"/>
        <v>0</v>
      </c>
      <c r="EE63" s="194">
        <f t="shared" si="460"/>
        <v>0</v>
      </c>
      <c r="EF63" s="194">
        <f t="shared" si="460"/>
        <v>0</v>
      </c>
      <c r="EG63" s="194">
        <f t="shared" si="460"/>
        <v>0</v>
      </c>
      <c r="EH63" s="194">
        <f t="shared" si="460"/>
        <v>0</v>
      </c>
      <c r="EI63" s="194">
        <f t="shared" si="460"/>
        <v>0</v>
      </c>
      <c r="EJ63" s="194">
        <f t="shared" si="460"/>
        <v>0</v>
      </c>
      <c r="EK63" s="194">
        <f t="shared" si="460"/>
        <v>0</v>
      </c>
      <c r="EL63" s="194">
        <f t="shared" si="460"/>
        <v>0</v>
      </c>
      <c r="EM63" s="194">
        <f t="shared" si="460"/>
        <v>0</v>
      </c>
      <c r="EN63" s="194">
        <f t="shared" si="460"/>
        <v>0</v>
      </c>
      <c r="EO63" s="194">
        <f t="shared" si="460"/>
        <v>0</v>
      </c>
      <c r="EP63" s="194">
        <f t="shared" si="460"/>
        <v>0</v>
      </c>
      <c r="EQ63" s="194">
        <f t="shared" si="460"/>
        <v>0</v>
      </c>
      <c r="ER63" s="194">
        <f t="shared" si="460"/>
        <v>0</v>
      </c>
      <c r="ES63" s="194">
        <f t="shared" si="460"/>
        <v>0</v>
      </c>
      <c r="ET63" s="194">
        <f t="shared" si="460"/>
        <v>0</v>
      </c>
      <c r="EU63" s="194">
        <f t="shared" si="460"/>
        <v>0</v>
      </c>
      <c r="EV63" s="194">
        <f t="shared" si="460"/>
        <v>0</v>
      </c>
      <c r="EW63" s="194">
        <f t="shared" si="460"/>
        <v>0</v>
      </c>
      <c r="EX63" s="194">
        <f t="shared" si="460"/>
        <v>0</v>
      </c>
      <c r="EY63" s="194">
        <f t="shared" si="460"/>
        <v>0</v>
      </c>
      <c r="EZ63" s="194">
        <f t="shared" si="460"/>
        <v>0</v>
      </c>
      <c r="FA63" s="194">
        <f t="shared" si="460"/>
        <v>0</v>
      </c>
      <c r="FB63" s="194">
        <f t="shared" si="460"/>
        <v>0</v>
      </c>
      <c r="FC63" s="194">
        <f t="shared" si="460"/>
        <v>0</v>
      </c>
      <c r="FD63" s="194">
        <f t="shared" si="460"/>
        <v>0</v>
      </c>
      <c r="FE63" s="194">
        <f t="shared" si="460"/>
        <v>0</v>
      </c>
      <c r="FF63" s="194">
        <f t="shared" si="460"/>
        <v>0</v>
      </c>
      <c r="FG63" s="194">
        <f t="shared" si="460"/>
        <v>0</v>
      </c>
      <c r="FH63" s="194">
        <f t="shared" si="460"/>
        <v>0</v>
      </c>
      <c r="FI63" s="194">
        <f t="shared" si="460"/>
        <v>0</v>
      </c>
      <c r="FJ63" s="194">
        <f t="shared" ref="FJ63:GJ63" si="461" xml:space="preserve"> MIN(FJ61:FJ62)</f>
        <v>0</v>
      </c>
      <c r="FK63" s="194">
        <f t="shared" si="461"/>
        <v>0</v>
      </c>
      <c r="FL63" s="194">
        <f t="shared" si="461"/>
        <v>0</v>
      </c>
      <c r="FM63" s="194">
        <f t="shared" si="461"/>
        <v>0</v>
      </c>
      <c r="FN63" s="194">
        <f t="shared" si="461"/>
        <v>0</v>
      </c>
      <c r="FO63" s="194">
        <f t="shared" si="461"/>
        <v>0</v>
      </c>
      <c r="FP63" s="194">
        <f t="shared" si="461"/>
        <v>0</v>
      </c>
      <c r="FQ63" s="194">
        <f t="shared" si="461"/>
        <v>0</v>
      </c>
      <c r="FR63" s="194">
        <f t="shared" si="461"/>
        <v>0</v>
      </c>
      <c r="FS63" s="194">
        <f t="shared" si="461"/>
        <v>0</v>
      </c>
      <c r="FT63" s="194">
        <f t="shared" si="461"/>
        <v>0</v>
      </c>
      <c r="FU63" s="194">
        <f t="shared" si="461"/>
        <v>0</v>
      </c>
      <c r="FV63" s="194">
        <f t="shared" si="461"/>
        <v>0</v>
      </c>
      <c r="FW63" s="194">
        <f t="shared" si="461"/>
        <v>0</v>
      </c>
      <c r="FX63" s="194">
        <f t="shared" si="461"/>
        <v>0</v>
      </c>
      <c r="FY63" s="194">
        <f t="shared" si="461"/>
        <v>0</v>
      </c>
      <c r="FZ63" s="194">
        <f t="shared" si="461"/>
        <v>0</v>
      </c>
      <c r="GA63" s="194">
        <f t="shared" si="461"/>
        <v>0</v>
      </c>
      <c r="GB63" s="194">
        <f t="shared" si="461"/>
        <v>0</v>
      </c>
      <c r="GC63" s="194">
        <f t="shared" si="461"/>
        <v>0</v>
      </c>
      <c r="GD63" s="194">
        <f t="shared" si="461"/>
        <v>0</v>
      </c>
      <c r="GE63" s="194">
        <f t="shared" si="461"/>
        <v>0</v>
      </c>
      <c r="GF63" s="194">
        <f t="shared" si="461"/>
        <v>0</v>
      </c>
      <c r="GG63" s="194">
        <f t="shared" si="461"/>
        <v>0</v>
      </c>
      <c r="GH63" s="194">
        <f t="shared" si="461"/>
        <v>0</v>
      </c>
      <c r="GI63" s="194">
        <f t="shared" si="461"/>
        <v>0</v>
      </c>
      <c r="GJ63" s="194">
        <f t="shared" si="461"/>
        <v>0</v>
      </c>
    </row>
    <row r="64" spans="1:192" s="194" customFormat="1" x14ac:dyDescent="0.25">
      <c r="A64" s="142"/>
      <c r="B64" s="142"/>
      <c r="C64" s="143"/>
      <c r="D64" s="82" t="s">
        <v>488</v>
      </c>
      <c r="E64" s="193" t="str">
        <f xml:space="preserve"> LEFT(E63, LEN(E63) - 4)</f>
        <v>DSRA deposit</v>
      </c>
      <c r="F64" s="193"/>
      <c r="G64" s="193" t="str">
        <f xml:space="preserve"> SMU</f>
        <v>$ 000s</v>
      </c>
      <c r="H64" s="193">
        <f xml:space="preserve"> SUM(J64:GJ64)</f>
        <v>0</v>
      </c>
      <c r="I64" s="145"/>
      <c r="J64" s="193">
        <f t="shared" ref="J64" si="462" xml:space="preserve"> -1 * J63</f>
        <v>0</v>
      </c>
      <c r="K64" s="193">
        <f t="shared" ref="K64:AK64" si="463" xml:space="preserve"> -1 * K63</f>
        <v>0</v>
      </c>
      <c r="L64" s="193">
        <f t="shared" si="463"/>
        <v>0</v>
      </c>
      <c r="M64" s="193">
        <f t="shared" si="463"/>
        <v>0</v>
      </c>
      <c r="N64" s="193">
        <f t="shared" si="463"/>
        <v>0</v>
      </c>
      <c r="O64" s="193">
        <f t="shared" si="463"/>
        <v>0</v>
      </c>
      <c r="P64" s="193">
        <f t="shared" si="463"/>
        <v>0</v>
      </c>
      <c r="Q64" s="193">
        <f t="shared" si="463"/>
        <v>0</v>
      </c>
      <c r="R64" s="193">
        <f t="shared" si="463"/>
        <v>0</v>
      </c>
      <c r="S64" s="193">
        <f t="shared" si="463"/>
        <v>0</v>
      </c>
      <c r="T64" s="193">
        <f t="shared" si="463"/>
        <v>0</v>
      </c>
      <c r="U64" s="193">
        <f t="shared" si="463"/>
        <v>0</v>
      </c>
      <c r="V64" s="193">
        <f t="shared" si="463"/>
        <v>0</v>
      </c>
      <c r="W64" s="193">
        <f t="shared" si="463"/>
        <v>0</v>
      </c>
      <c r="X64" s="193">
        <f t="shared" si="463"/>
        <v>0</v>
      </c>
      <c r="Y64" s="193">
        <f t="shared" si="463"/>
        <v>0</v>
      </c>
      <c r="Z64" s="193">
        <f t="shared" si="463"/>
        <v>0</v>
      </c>
      <c r="AA64" s="193">
        <f t="shared" si="463"/>
        <v>0</v>
      </c>
      <c r="AB64" s="193">
        <f t="shared" si="463"/>
        <v>0</v>
      </c>
      <c r="AC64" s="193">
        <f t="shared" si="463"/>
        <v>0</v>
      </c>
      <c r="AD64" s="193">
        <f t="shared" si="463"/>
        <v>0</v>
      </c>
      <c r="AE64" s="193">
        <f t="shared" si="463"/>
        <v>0</v>
      </c>
      <c r="AF64" s="193">
        <f t="shared" si="463"/>
        <v>0</v>
      </c>
      <c r="AG64" s="193">
        <f t="shared" si="463"/>
        <v>0</v>
      </c>
      <c r="AH64" s="193">
        <f t="shared" si="463"/>
        <v>0</v>
      </c>
      <c r="AI64" s="193">
        <f t="shared" si="463"/>
        <v>0</v>
      </c>
      <c r="AJ64" s="193">
        <f t="shared" si="463"/>
        <v>0</v>
      </c>
      <c r="AK64" s="193">
        <f t="shared" si="463"/>
        <v>0</v>
      </c>
      <c r="AL64" s="193">
        <f t="shared" ref="AL64:CW64" si="464" xml:space="preserve"> -1 * AL63</f>
        <v>0</v>
      </c>
      <c r="AM64" s="193">
        <f t="shared" si="464"/>
        <v>0</v>
      </c>
      <c r="AN64" s="193">
        <f t="shared" si="464"/>
        <v>0</v>
      </c>
      <c r="AO64" s="193">
        <f t="shared" si="464"/>
        <v>0</v>
      </c>
      <c r="AP64" s="193">
        <f t="shared" si="464"/>
        <v>0</v>
      </c>
      <c r="AQ64" s="193">
        <f t="shared" si="464"/>
        <v>0</v>
      </c>
      <c r="AR64" s="193">
        <f t="shared" si="464"/>
        <v>0</v>
      </c>
      <c r="AS64" s="193">
        <f t="shared" si="464"/>
        <v>0</v>
      </c>
      <c r="AT64" s="193">
        <f t="shared" si="464"/>
        <v>0</v>
      </c>
      <c r="AU64" s="193">
        <f t="shared" si="464"/>
        <v>0</v>
      </c>
      <c r="AV64" s="193">
        <f t="shared" si="464"/>
        <v>0</v>
      </c>
      <c r="AW64" s="193">
        <f t="shared" si="464"/>
        <v>0</v>
      </c>
      <c r="AX64" s="193">
        <f t="shared" si="464"/>
        <v>0</v>
      </c>
      <c r="AY64" s="193">
        <f t="shared" si="464"/>
        <v>0</v>
      </c>
      <c r="AZ64" s="193">
        <f t="shared" si="464"/>
        <v>0</v>
      </c>
      <c r="BA64" s="193">
        <f t="shared" si="464"/>
        <v>0</v>
      </c>
      <c r="BB64" s="193">
        <f t="shared" si="464"/>
        <v>0</v>
      </c>
      <c r="BC64" s="193">
        <f t="shared" si="464"/>
        <v>0</v>
      </c>
      <c r="BD64" s="193">
        <f t="shared" si="464"/>
        <v>0</v>
      </c>
      <c r="BE64" s="193">
        <f t="shared" si="464"/>
        <v>0</v>
      </c>
      <c r="BF64" s="193">
        <f t="shared" si="464"/>
        <v>0</v>
      </c>
      <c r="BG64" s="193">
        <f t="shared" si="464"/>
        <v>0</v>
      </c>
      <c r="BH64" s="193">
        <f t="shared" si="464"/>
        <v>0</v>
      </c>
      <c r="BI64" s="193">
        <f t="shared" si="464"/>
        <v>0</v>
      </c>
      <c r="BJ64" s="193">
        <f t="shared" si="464"/>
        <v>0</v>
      </c>
      <c r="BK64" s="193">
        <f t="shared" si="464"/>
        <v>0</v>
      </c>
      <c r="BL64" s="193">
        <f t="shared" si="464"/>
        <v>0</v>
      </c>
      <c r="BM64" s="193">
        <f t="shared" si="464"/>
        <v>0</v>
      </c>
      <c r="BN64" s="193">
        <f t="shared" si="464"/>
        <v>0</v>
      </c>
      <c r="BO64" s="193">
        <f t="shared" si="464"/>
        <v>0</v>
      </c>
      <c r="BP64" s="193">
        <f t="shared" si="464"/>
        <v>0</v>
      </c>
      <c r="BQ64" s="193">
        <f t="shared" si="464"/>
        <v>0</v>
      </c>
      <c r="BR64" s="193">
        <f t="shared" si="464"/>
        <v>0</v>
      </c>
      <c r="BS64" s="193">
        <f t="shared" si="464"/>
        <v>0</v>
      </c>
      <c r="BT64" s="193">
        <f t="shared" si="464"/>
        <v>0</v>
      </c>
      <c r="BU64" s="193">
        <f t="shared" si="464"/>
        <v>0</v>
      </c>
      <c r="BV64" s="193">
        <f t="shared" si="464"/>
        <v>0</v>
      </c>
      <c r="BW64" s="193">
        <f t="shared" si="464"/>
        <v>0</v>
      </c>
      <c r="BX64" s="193">
        <f t="shared" si="464"/>
        <v>0</v>
      </c>
      <c r="BY64" s="193">
        <f t="shared" si="464"/>
        <v>0</v>
      </c>
      <c r="BZ64" s="193">
        <f t="shared" si="464"/>
        <v>0</v>
      </c>
      <c r="CA64" s="193">
        <f t="shared" si="464"/>
        <v>0</v>
      </c>
      <c r="CB64" s="193">
        <f t="shared" si="464"/>
        <v>0</v>
      </c>
      <c r="CC64" s="193">
        <f t="shared" si="464"/>
        <v>0</v>
      </c>
      <c r="CD64" s="193">
        <f t="shared" si="464"/>
        <v>0</v>
      </c>
      <c r="CE64" s="193">
        <f t="shared" si="464"/>
        <v>0</v>
      </c>
      <c r="CF64" s="193">
        <f t="shared" si="464"/>
        <v>0</v>
      </c>
      <c r="CG64" s="193">
        <f t="shared" si="464"/>
        <v>0</v>
      </c>
      <c r="CH64" s="193">
        <f t="shared" si="464"/>
        <v>0</v>
      </c>
      <c r="CI64" s="193">
        <f t="shared" si="464"/>
        <v>0</v>
      </c>
      <c r="CJ64" s="193">
        <f t="shared" si="464"/>
        <v>0</v>
      </c>
      <c r="CK64" s="193">
        <f t="shared" si="464"/>
        <v>0</v>
      </c>
      <c r="CL64" s="193">
        <f t="shared" si="464"/>
        <v>0</v>
      </c>
      <c r="CM64" s="193">
        <f t="shared" si="464"/>
        <v>0</v>
      </c>
      <c r="CN64" s="193">
        <f t="shared" si="464"/>
        <v>0</v>
      </c>
      <c r="CO64" s="193">
        <f t="shared" si="464"/>
        <v>0</v>
      </c>
      <c r="CP64" s="193">
        <f t="shared" si="464"/>
        <v>0</v>
      </c>
      <c r="CQ64" s="193">
        <f t="shared" si="464"/>
        <v>0</v>
      </c>
      <c r="CR64" s="193">
        <f t="shared" si="464"/>
        <v>0</v>
      </c>
      <c r="CS64" s="193">
        <f t="shared" si="464"/>
        <v>0</v>
      </c>
      <c r="CT64" s="193">
        <f t="shared" si="464"/>
        <v>0</v>
      </c>
      <c r="CU64" s="193">
        <f t="shared" si="464"/>
        <v>0</v>
      </c>
      <c r="CV64" s="193">
        <f t="shared" si="464"/>
        <v>0</v>
      </c>
      <c r="CW64" s="193">
        <f t="shared" si="464"/>
        <v>0</v>
      </c>
      <c r="CX64" s="193">
        <f t="shared" ref="CX64:FI64" si="465" xml:space="preserve"> -1 * CX63</f>
        <v>0</v>
      </c>
      <c r="CY64" s="193">
        <f t="shared" si="465"/>
        <v>0</v>
      </c>
      <c r="CZ64" s="193">
        <f t="shared" si="465"/>
        <v>0</v>
      </c>
      <c r="DA64" s="193">
        <f t="shared" si="465"/>
        <v>0</v>
      </c>
      <c r="DB64" s="193">
        <f t="shared" si="465"/>
        <v>0</v>
      </c>
      <c r="DC64" s="193">
        <f t="shared" si="465"/>
        <v>0</v>
      </c>
      <c r="DD64" s="193">
        <f t="shared" si="465"/>
        <v>0</v>
      </c>
      <c r="DE64" s="193">
        <f t="shared" si="465"/>
        <v>0</v>
      </c>
      <c r="DF64" s="193">
        <f t="shared" si="465"/>
        <v>0</v>
      </c>
      <c r="DG64" s="193">
        <f t="shared" si="465"/>
        <v>0</v>
      </c>
      <c r="DH64" s="193">
        <f t="shared" si="465"/>
        <v>0</v>
      </c>
      <c r="DI64" s="193">
        <f t="shared" si="465"/>
        <v>0</v>
      </c>
      <c r="DJ64" s="193">
        <f t="shared" si="465"/>
        <v>0</v>
      </c>
      <c r="DK64" s="193">
        <f t="shared" si="465"/>
        <v>0</v>
      </c>
      <c r="DL64" s="193">
        <f t="shared" si="465"/>
        <v>0</v>
      </c>
      <c r="DM64" s="193">
        <f t="shared" si="465"/>
        <v>0</v>
      </c>
      <c r="DN64" s="193">
        <f t="shared" si="465"/>
        <v>0</v>
      </c>
      <c r="DO64" s="193">
        <f t="shared" si="465"/>
        <v>0</v>
      </c>
      <c r="DP64" s="193">
        <f t="shared" si="465"/>
        <v>0</v>
      </c>
      <c r="DQ64" s="193">
        <f t="shared" si="465"/>
        <v>0</v>
      </c>
      <c r="DR64" s="193">
        <f t="shared" si="465"/>
        <v>0</v>
      </c>
      <c r="DS64" s="193">
        <f t="shared" si="465"/>
        <v>0</v>
      </c>
      <c r="DT64" s="193">
        <f t="shared" si="465"/>
        <v>0</v>
      </c>
      <c r="DU64" s="193">
        <f t="shared" si="465"/>
        <v>0</v>
      </c>
      <c r="DV64" s="193">
        <f t="shared" si="465"/>
        <v>0</v>
      </c>
      <c r="DW64" s="193">
        <f t="shared" si="465"/>
        <v>0</v>
      </c>
      <c r="DX64" s="193">
        <f t="shared" si="465"/>
        <v>0</v>
      </c>
      <c r="DY64" s="193">
        <f t="shared" si="465"/>
        <v>0</v>
      </c>
      <c r="DZ64" s="193">
        <f t="shared" si="465"/>
        <v>0</v>
      </c>
      <c r="EA64" s="193">
        <f t="shared" si="465"/>
        <v>0</v>
      </c>
      <c r="EB64" s="193">
        <f t="shared" si="465"/>
        <v>0</v>
      </c>
      <c r="EC64" s="193">
        <f t="shared" si="465"/>
        <v>0</v>
      </c>
      <c r="ED64" s="193">
        <f t="shared" si="465"/>
        <v>0</v>
      </c>
      <c r="EE64" s="193">
        <f t="shared" si="465"/>
        <v>0</v>
      </c>
      <c r="EF64" s="193">
        <f t="shared" si="465"/>
        <v>0</v>
      </c>
      <c r="EG64" s="193">
        <f t="shared" si="465"/>
        <v>0</v>
      </c>
      <c r="EH64" s="193">
        <f t="shared" si="465"/>
        <v>0</v>
      </c>
      <c r="EI64" s="193">
        <f t="shared" si="465"/>
        <v>0</v>
      </c>
      <c r="EJ64" s="193">
        <f t="shared" si="465"/>
        <v>0</v>
      </c>
      <c r="EK64" s="193">
        <f t="shared" si="465"/>
        <v>0</v>
      </c>
      <c r="EL64" s="193">
        <f t="shared" si="465"/>
        <v>0</v>
      </c>
      <c r="EM64" s="193">
        <f t="shared" si="465"/>
        <v>0</v>
      </c>
      <c r="EN64" s="193">
        <f t="shared" si="465"/>
        <v>0</v>
      </c>
      <c r="EO64" s="193">
        <f t="shared" si="465"/>
        <v>0</v>
      </c>
      <c r="EP64" s="193">
        <f t="shared" si="465"/>
        <v>0</v>
      </c>
      <c r="EQ64" s="193">
        <f t="shared" si="465"/>
        <v>0</v>
      </c>
      <c r="ER64" s="193">
        <f t="shared" si="465"/>
        <v>0</v>
      </c>
      <c r="ES64" s="193">
        <f t="shared" si="465"/>
        <v>0</v>
      </c>
      <c r="ET64" s="193">
        <f t="shared" si="465"/>
        <v>0</v>
      </c>
      <c r="EU64" s="193">
        <f t="shared" si="465"/>
        <v>0</v>
      </c>
      <c r="EV64" s="193">
        <f t="shared" si="465"/>
        <v>0</v>
      </c>
      <c r="EW64" s="193">
        <f t="shared" si="465"/>
        <v>0</v>
      </c>
      <c r="EX64" s="193">
        <f t="shared" si="465"/>
        <v>0</v>
      </c>
      <c r="EY64" s="193">
        <f t="shared" si="465"/>
        <v>0</v>
      </c>
      <c r="EZ64" s="193">
        <f t="shared" si="465"/>
        <v>0</v>
      </c>
      <c r="FA64" s="193">
        <f t="shared" si="465"/>
        <v>0</v>
      </c>
      <c r="FB64" s="193">
        <f t="shared" si="465"/>
        <v>0</v>
      </c>
      <c r="FC64" s="193">
        <f t="shared" si="465"/>
        <v>0</v>
      </c>
      <c r="FD64" s="193">
        <f t="shared" si="465"/>
        <v>0</v>
      </c>
      <c r="FE64" s="193">
        <f t="shared" si="465"/>
        <v>0</v>
      </c>
      <c r="FF64" s="193">
        <f t="shared" si="465"/>
        <v>0</v>
      </c>
      <c r="FG64" s="193">
        <f t="shared" si="465"/>
        <v>0</v>
      </c>
      <c r="FH64" s="193">
        <f t="shared" si="465"/>
        <v>0</v>
      </c>
      <c r="FI64" s="193">
        <f t="shared" si="465"/>
        <v>0</v>
      </c>
      <c r="FJ64" s="193">
        <f t="shared" ref="FJ64:GJ64" si="466" xml:space="preserve"> -1 * FJ63</f>
        <v>0</v>
      </c>
      <c r="FK64" s="193">
        <f t="shared" si="466"/>
        <v>0</v>
      </c>
      <c r="FL64" s="193">
        <f t="shared" si="466"/>
        <v>0</v>
      </c>
      <c r="FM64" s="193">
        <f t="shared" si="466"/>
        <v>0</v>
      </c>
      <c r="FN64" s="193">
        <f t="shared" si="466"/>
        <v>0</v>
      </c>
      <c r="FO64" s="193">
        <f t="shared" si="466"/>
        <v>0</v>
      </c>
      <c r="FP64" s="193">
        <f t="shared" si="466"/>
        <v>0</v>
      </c>
      <c r="FQ64" s="193">
        <f t="shared" si="466"/>
        <v>0</v>
      </c>
      <c r="FR64" s="193">
        <f t="shared" si="466"/>
        <v>0</v>
      </c>
      <c r="FS64" s="193">
        <f t="shared" si="466"/>
        <v>0</v>
      </c>
      <c r="FT64" s="193">
        <f t="shared" si="466"/>
        <v>0</v>
      </c>
      <c r="FU64" s="193">
        <f t="shared" si="466"/>
        <v>0</v>
      </c>
      <c r="FV64" s="193">
        <f t="shared" si="466"/>
        <v>0</v>
      </c>
      <c r="FW64" s="193">
        <f t="shared" si="466"/>
        <v>0</v>
      </c>
      <c r="FX64" s="193">
        <f t="shared" si="466"/>
        <v>0</v>
      </c>
      <c r="FY64" s="193">
        <f t="shared" si="466"/>
        <v>0</v>
      </c>
      <c r="FZ64" s="193">
        <f t="shared" si="466"/>
        <v>0</v>
      </c>
      <c r="GA64" s="193">
        <f t="shared" si="466"/>
        <v>0</v>
      </c>
      <c r="GB64" s="193">
        <f t="shared" si="466"/>
        <v>0</v>
      </c>
      <c r="GC64" s="193">
        <f t="shared" si="466"/>
        <v>0</v>
      </c>
      <c r="GD64" s="193">
        <f t="shared" si="466"/>
        <v>0</v>
      </c>
      <c r="GE64" s="193">
        <f t="shared" si="466"/>
        <v>0</v>
      </c>
      <c r="GF64" s="193">
        <f t="shared" si="466"/>
        <v>0</v>
      </c>
      <c r="GG64" s="193">
        <f t="shared" si="466"/>
        <v>0</v>
      </c>
      <c r="GH64" s="193">
        <f t="shared" si="466"/>
        <v>0</v>
      </c>
      <c r="GI64" s="193">
        <f t="shared" si="466"/>
        <v>0</v>
      </c>
      <c r="GJ64" s="193">
        <f t="shared" si="466"/>
        <v>0</v>
      </c>
    </row>
    <row r="65" spans="1:192" x14ac:dyDescent="0.25">
      <c r="A65" s="435"/>
      <c r="B65" s="435"/>
      <c r="C65" s="436"/>
      <c r="D65" s="437"/>
      <c r="E65" s="438"/>
      <c r="F65" s="438"/>
      <c r="G65" s="438"/>
      <c r="H65" s="438"/>
      <c r="I65" s="439"/>
      <c r="J65" s="438"/>
      <c r="K65" s="438"/>
      <c r="L65" s="438"/>
      <c r="M65" s="438"/>
      <c r="N65" s="438"/>
      <c r="O65" s="438"/>
      <c r="P65" s="438"/>
      <c r="Q65" s="438"/>
      <c r="R65" s="438"/>
      <c r="S65" s="438"/>
      <c r="T65" s="438"/>
      <c r="U65" s="438"/>
      <c r="V65" s="438"/>
      <c r="W65" s="438"/>
      <c r="X65" s="438"/>
      <c r="Y65" s="438"/>
      <c r="Z65" s="438"/>
      <c r="AA65" s="438"/>
      <c r="AB65" s="438"/>
      <c r="AC65" s="438"/>
      <c r="AD65" s="438"/>
      <c r="AE65" s="438"/>
      <c r="AF65" s="438"/>
      <c r="AG65" s="438"/>
      <c r="AH65" s="438"/>
      <c r="AI65" s="438"/>
      <c r="AJ65" s="438"/>
      <c r="AK65" s="438"/>
      <c r="AL65" s="438"/>
      <c r="AM65" s="438"/>
      <c r="AN65" s="438"/>
      <c r="AO65" s="438"/>
      <c r="AP65" s="438"/>
      <c r="AQ65" s="438"/>
      <c r="AR65" s="438"/>
      <c r="AS65" s="438"/>
      <c r="AT65" s="438"/>
      <c r="AU65" s="438"/>
      <c r="AV65" s="438"/>
      <c r="AW65" s="438"/>
      <c r="AX65" s="438"/>
      <c r="AY65" s="438"/>
      <c r="AZ65" s="438"/>
      <c r="BA65" s="438"/>
      <c r="BB65" s="438"/>
      <c r="BC65" s="438"/>
      <c r="BD65" s="438"/>
      <c r="BE65" s="438"/>
      <c r="BF65" s="438"/>
      <c r="BG65" s="438"/>
      <c r="BH65" s="438"/>
      <c r="BI65" s="438"/>
      <c r="BJ65" s="438"/>
      <c r="BK65" s="438"/>
      <c r="BL65" s="438"/>
      <c r="BM65" s="438"/>
      <c r="BN65" s="438"/>
      <c r="BO65" s="438"/>
      <c r="BP65" s="438"/>
      <c r="BQ65" s="438"/>
      <c r="BR65" s="438"/>
      <c r="BS65" s="438"/>
      <c r="BT65" s="438"/>
      <c r="BU65" s="438"/>
      <c r="BV65" s="438"/>
      <c r="BW65" s="438"/>
      <c r="BX65" s="438"/>
      <c r="BY65" s="438"/>
      <c r="BZ65" s="438"/>
      <c r="CA65" s="438"/>
      <c r="CB65" s="438"/>
      <c r="CC65" s="438"/>
      <c r="CD65" s="438"/>
      <c r="CE65" s="438"/>
      <c r="CF65" s="438"/>
      <c r="CG65" s="438"/>
      <c r="CH65" s="438"/>
      <c r="CI65" s="438"/>
      <c r="CJ65" s="438"/>
      <c r="CK65" s="438"/>
      <c r="CL65" s="438"/>
      <c r="CM65" s="438"/>
      <c r="CN65" s="438"/>
      <c r="CO65" s="438"/>
      <c r="CP65" s="438"/>
      <c r="CQ65" s="438"/>
      <c r="CR65" s="438"/>
      <c r="CS65" s="438"/>
      <c r="CT65" s="438"/>
      <c r="CU65" s="438"/>
      <c r="CV65" s="438"/>
      <c r="CW65" s="438"/>
      <c r="CX65" s="438"/>
      <c r="CY65" s="438"/>
      <c r="CZ65" s="438"/>
      <c r="DA65" s="438"/>
      <c r="DB65" s="438"/>
      <c r="DC65" s="438"/>
      <c r="DD65" s="438"/>
      <c r="DE65" s="438"/>
      <c r="DF65" s="438"/>
      <c r="DG65" s="438"/>
      <c r="DH65" s="438"/>
      <c r="DI65" s="438"/>
      <c r="DJ65" s="438"/>
      <c r="DK65" s="438"/>
      <c r="DL65" s="438"/>
      <c r="DM65" s="438"/>
      <c r="DN65" s="438"/>
      <c r="DO65" s="438"/>
      <c r="DP65" s="438"/>
      <c r="DQ65" s="438"/>
      <c r="DR65" s="438"/>
      <c r="DS65" s="438"/>
      <c r="DT65" s="438"/>
      <c r="DU65" s="438"/>
      <c r="DV65" s="438"/>
      <c r="DW65" s="438"/>
      <c r="DX65" s="438"/>
      <c r="DY65" s="438"/>
      <c r="DZ65" s="438"/>
      <c r="EA65" s="438"/>
      <c r="EB65" s="438"/>
      <c r="EC65" s="438"/>
      <c r="ED65" s="438"/>
      <c r="EE65" s="438"/>
      <c r="EF65" s="438"/>
      <c r="EG65" s="438"/>
      <c r="EH65" s="438"/>
      <c r="EI65" s="438"/>
      <c r="EJ65" s="438"/>
      <c r="EK65" s="438"/>
      <c r="EL65" s="438"/>
      <c r="EM65" s="438"/>
      <c r="EN65" s="438"/>
      <c r="EO65" s="438"/>
      <c r="EP65" s="438"/>
      <c r="EQ65" s="438"/>
      <c r="ER65" s="438"/>
      <c r="ES65" s="438"/>
      <c r="ET65" s="438"/>
      <c r="EU65" s="438"/>
      <c r="EV65" s="438"/>
      <c r="EW65" s="438"/>
      <c r="EX65" s="438"/>
      <c r="EY65" s="438"/>
      <c r="EZ65" s="438"/>
      <c r="FA65" s="438"/>
      <c r="FB65" s="438"/>
      <c r="FC65" s="438"/>
      <c r="FD65" s="438"/>
      <c r="FE65" s="438"/>
      <c r="FF65" s="438"/>
      <c r="FG65" s="438"/>
      <c r="FH65" s="438"/>
      <c r="FI65" s="438"/>
      <c r="FJ65" s="438"/>
      <c r="FK65" s="438"/>
      <c r="FL65" s="438"/>
      <c r="FM65" s="438"/>
      <c r="FN65" s="438"/>
      <c r="FO65" s="438"/>
      <c r="FP65" s="438"/>
      <c r="FQ65" s="438"/>
      <c r="FR65" s="438"/>
      <c r="FS65" s="438"/>
      <c r="FT65" s="438"/>
      <c r="FU65" s="438"/>
      <c r="FV65" s="438"/>
      <c r="FW65" s="438"/>
      <c r="FX65" s="438"/>
      <c r="FY65" s="438"/>
      <c r="FZ65" s="438"/>
      <c r="GA65" s="438"/>
      <c r="GB65" s="438"/>
      <c r="GC65" s="438"/>
      <c r="GD65" s="438"/>
      <c r="GE65" s="438"/>
      <c r="GF65" s="438"/>
      <c r="GG65" s="438"/>
      <c r="GH65" s="438"/>
      <c r="GI65" s="438"/>
      <c r="GJ65" s="438"/>
    </row>
    <row r="66" spans="1:192" x14ac:dyDescent="0.25">
      <c r="A66" s="80"/>
      <c r="B66" s="80" t="s">
        <v>487</v>
      </c>
      <c r="C66" s="596"/>
      <c r="D66" s="61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32"/>
      <c r="CW66" s="32"/>
      <c r="CX66" s="32"/>
      <c r="CY66" s="32"/>
      <c r="CZ66" s="32"/>
      <c r="DA66" s="32"/>
      <c r="DB66" s="32"/>
      <c r="DC66" s="32"/>
      <c r="DD66" s="32"/>
      <c r="DE66" s="32"/>
      <c r="DF66" s="32"/>
      <c r="DG66" s="32"/>
      <c r="DH66" s="32"/>
      <c r="DI66" s="32"/>
      <c r="DJ66" s="32"/>
      <c r="DK66" s="32"/>
      <c r="DL66" s="32"/>
      <c r="DM66" s="32"/>
      <c r="DN66" s="32"/>
      <c r="DO66" s="32"/>
      <c r="DP66" s="32"/>
      <c r="DQ66" s="32"/>
      <c r="DR66" s="32"/>
      <c r="DS66" s="32"/>
      <c r="DT66" s="32"/>
      <c r="DU66" s="32"/>
      <c r="DV66" s="32"/>
      <c r="DW66" s="32"/>
      <c r="DX66" s="32"/>
      <c r="DY66" s="32"/>
      <c r="DZ66" s="32"/>
      <c r="EA66" s="32"/>
      <c r="EB66" s="32"/>
      <c r="EC66" s="32"/>
      <c r="ED66" s="32"/>
      <c r="EE66" s="32"/>
      <c r="EF66" s="32"/>
      <c r="EG66" s="32"/>
      <c r="EH66" s="32"/>
      <c r="EI66" s="32"/>
      <c r="EJ66" s="32"/>
      <c r="EK66" s="32"/>
      <c r="EL66" s="32"/>
      <c r="EM66" s="32"/>
      <c r="EN66" s="32"/>
      <c r="EO66" s="32"/>
      <c r="EP66" s="32"/>
      <c r="EQ66" s="32"/>
      <c r="ER66" s="32"/>
      <c r="ES66" s="32"/>
      <c r="ET66" s="32"/>
      <c r="EU66" s="32"/>
      <c r="EV66" s="32"/>
      <c r="EW66" s="32"/>
      <c r="EX66" s="32"/>
      <c r="EY66" s="32"/>
      <c r="EZ66" s="32"/>
      <c r="FA66" s="32"/>
      <c r="FB66" s="32"/>
      <c r="FC66" s="32"/>
      <c r="FD66" s="32"/>
      <c r="FE66" s="32"/>
      <c r="FF66" s="32"/>
      <c r="FG66" s="32"/>
      <c r="FH66" s="32"/>
      <c r="FI66" s="32"/>
      <c r="FJ66" s="32"/>
      <c r="FK66" s="32"/>
      <c r="FL66" s="32"/>
      <c r="FM66" s="32"/>
      <c r="FN66" s="32"/>
      <c r="FO66" s="32"/>
      <c r="FP66" s="32"/>
      <c r="FQ66" s="32"/>
      <c r="FR66" s="32"/>
      <c r="FS66" s="32"/>
      <c r="FT66" s="32"/>
      <c r="FU66" s="32"/>
      <c r="FV66" s="32"/>
      <c r="FW66" s="32"/>
      <c r="FX66" s="32"/>
      <c r="FY66" s="32"/>
      <c r="FZ66" s="32"/>
      <c r="GA66" s="32"/>
      <c r="GB66" s="32"/>
      <c r="GC66" s="32"/>
      <c r="GD66" s="32"/>
      <c r="GE66" s="32"/>
      <c r="GF66" s="32"/>
      <c r="GG66" s="32"/>
      <c r="GH66" s="32"/>
      <c r="GI66" s="32"/>
      <c r="GJ66" s="32"/>
    </row>
    <row r="67" spans="1:192" x14ac:dyDescent="0.25">
      <c r="A67" s="80"/>
      <c r="B67" s="80"/>
      <c r="C67" s="596"/>
      <c r="D67" s="61"/>
      <c r="E67" s="32" t="str">
        <f t="shared" ref="E67:BP67" si="467" xml:space="preserve"> E$38</f>
        <v>Target deposit / (release)</v>
      </c>
      <c r="F67" s="32">
        <f t="shared" si="467"/>
        <v>0</v>
      </c>
      <c r="G67" s="32" t="str">
        <f t="shared" si="467"/>
        <v>$ 000s</v>
      </c>
      <c r="H67" s="32">
        <f t="shared" si="467"/>
        <v>0</v>
      </c>
      <c r="I67" s="32">
        <f t="shared" si="467"/>
        <v>0</v>
      </c>
      <c r="J67" s="32">
        <f t="shared" si="467"/>
        <v>0</v>
      </c>
      <c r="K67" s="32">
        <f t="shared" si="467"/>
        <v>0</v>
      </c>
      <c r="L67" s="32">
        <f t="shared" si="467"/>
        <v>0</v>
      </c>
      <c r="M67" s="32">
        <f t="shared" si="467"/>
        <v>0</v>
      </c>
      <c r="N67" s="32">
        <f t="shared" si="467"/>
        <v>0</v>
      </c>
      <c r="O67" s="32">
        <f t="shared" si="467"/>
        <v>0</v>
      </c>
      <c r="P67" s="32">
        <f t="shared" si="467"/>
        <v>0</v>
      </c>
      <c r="Q67" s="32">
        <f t="shared" si="467"/>
        <v>0</v>
      </c>
      <c r="R67" s="32">
        <f t="shared" si="467"/>
        <v>-473.21680597319573</v>
      </c>
      <c r="S67" s="32">
        <f t="shared" si="467"/>
        <v>-50.347909216096014</v>
      </c>
      <c r="T67" s="32">
        <f t="shared" si="467"/>
        <v>-50.464833176096363</v>
      </c>
      <c r="U67" s="32">
        <f t="shared" si="467"/>
        <v>-51.027442491602415</v>
      </c>
      <c r="V67" s="32">
        <f t="shared" si="467"/>
        <v>-43.608608454256682</v>
      </c>
      <c r="W67" s="32">
        <f t="shared" si="467"/>
        <v>-59.262120974737627</v>
      </c>
      <c r="X67" s="32">
        <f t="shared" si="467"/>
        <v>-59.467354177593734</v>
      </c>
      <c r="Y67" s="32">
        <f t="shared" si="467"/>
        <v>-44.992754951434108</v>
      </c>
      <c r="Z67" s="32">
        <f t="shared" si="467"/>
        <v>-52.589094409457175</v>
      </c>
      <c r="AA67" s="32">
        <f t="shared" si="467"/>
        <v>-53.15473017460863</v>
      </c>
      <c r="AB67" s="32">
        <f t="shared" si="467"/>
        <v>-53.292831935183131</v>
      </c>
      <c r="AC67" s="32">
        <f t="shared" si="467"/>
        <v>-53.893006223766861</v>
      </c>
      <c r="AD67" s="32">
        <f t="shared" si="467"/>
        <v>-46.787334061555157</v>
      </c>
      <c r="AE67" s="32">
        <f t="shared" si="467"/>
        <v>-61.896014290719904</v>
      </c>
      <c r="AF67" s="32">
        <f t="shared" si="467"/>
        <v>-62.129664009444241</v>
      </c>
      <c r="AG67" s="32">
        <f t="shared" si="467"/>
        <v>-48.279509271036659</v>
      </c>
      <c r="AH67" s="32">
        <f t="shared" si="467"/>
        <v>-55.600302773071235</v>
      </c>
      <c r="AI67" s="32">
        <f t="shared" si="467"/>
        <v>-56.203806025256199</v>
      </c>
      <c r="AJ67" s="32">
        <f t="shared" si="467"/>
        <v>-56.364740760314817</v>
      </c>
      <c r="AK67" s="32">
        <f t="shared" si="467"/>
        <v>-57.005649198912579</v>
      </c>
      <c r="AL67" s="32">
        <f t="shared" si="467"/>
        <v>-50.231607586656537</v>
      </c>
      <c r="AM67" s="32">
        <f t="shared" si="467"/>
        <v>-64.765127509230297</v>
      </c>
      <c r="AN67" s="32">
        <f t="shared" si="467"/>
        <v>-65.029446411892422</v>
      </c>
      <c r="AO67" s="32">
        <f t="shared" si="467"/>
        <v>-51.841140885117056</v>
      </c>
      <c r="AP67" s="32">
        <f t="shared" si="467"/>
        <v>-58.871305739048694</v>
      </c>
      <c r="AQ67" s="32">
        <f t="shared" si="467"/>
        <v>-59.515523867514275</v>
      </c>
      <c r="AR67" s="32">
        <f t="shared" si="467"/>
        <v>-59.700637025016476</v>
      </c>
      <c r="AS67" s="32">
        <f t="shared" si="467"/>
        <v>-60.385708013160183</v>
      </c>
      <c r="AT67" s="32">
        <f t="shared" si="467"/>
        <v>-53.963344996114756</v>
      </c>
      <c r="AU67" s="32">
        <f t="shared" si="467"/>
        <v>-67.888757587028522</v>
      </c>
      <c r="AV67" s="32">
        <f t="shared" si="467"/>
        <v>-68.186183030287793</v>
      </c>
      <c r="AW67" s="32">
        <f t="shared" si="467"/>
        <v>-4844.1393042824884</v>
      </c>
      <c r="AX67" s="32">
        <f t="shared" si="467"/>
        <v>-4772.2117214807977</v>
      </c>
      <c r="AY67" s="32">
        <f t="shared" si="467"/>
        <v>-5.4569682106375694E-12</v>
      </c>
      <c r="AZ67" s="32">
        <f t="shared" si="467"/>
        <v>0</v>
      </c>
      <c r="BA67" s="32">
        <f t="shared" si="467"/>
        <v>0</v>
      </c>
      <c r="BB67" s="32">
        <f t="shared" si="467"/>
        <v>0</v>
      </c>
      <c r="BC67" s="32">
        <f t="shared" si="467"/>
        <v>0</v>
      </c>
      <c r="BD67" s="32">
        <f t="shared" si="467"/>
        <v>0</v>
      </c>
      <c r="BE67" s="32">
        <f t="shared" si="467"/>
        <v>0</v>
      </c>
      <c r="BF67" s="32">
        <f t="shared" si="467"/>
        <v>0</v>
      </c>
      <c r="BG67" s="32">
        <f t="shared" si="467"/>
        <v>0</v>
      </c>
      <c r="BH67" s="32">
        <f t="shared" si="467"/>
        <v>0</v>
      </c>
      <c r="BI67" s="32">
        <f t="shared" si="467"/>
        <v>0</v>
      </c>
      <c r="BJ67" s="32">
        <f t="shared" si="467"/>
        <v>0</v>
      </c>
      <c r="BK67" s="32">
        <f t="shared" si="467"/>
        <v>0</v>
      </c>
      <c r="BL67" s="32">
        <f t="shared" si="467"/>
        <v>0</v>
      </c>
      <c r="BM67" s="32">
        <f t="shared" si="467"/>
        <v>0</v>
      </c>
      <c r="BN67" s="32">
        <f t="shared" si="467"/>
        <v>0</v>
      </c>
      <c r="BO67" s="32">
        <f t="shared" si="467"/>
        <v>0</v>
      </c>
      <c r="BP67" s="32">
        <f t="shared" si="467"/>
        <v>0</v>
      </c>
      <c r="BQ67" s="32">
        <f t="shared" ref="BQ67:EB67" si="468" xml:space="preserve"> BQ$38</f>
        <v>0</v>
      </c>
      <c r="BR67" s="32">
        <f t="shared" si="468"/>
        <v>0</v>
      </c>
      <c r="BS67" s="32">
        <f t="shared" si="468"/>
        <v>0</v>
      </c>
      <c r="BT67" s="32">
        <f t="shared" si="468"/>
        <v>0</v>
      </c>
      <c r="BU67" s="32">
        <f t="shared" si="468"/>
        <v>0</v>
      </c>
      <c r="BV67" s="32">
        <f t="shared" si="468"/>
        <v>0</v>
      </c>
      <c r="BW67" s="32">
        <f t="shared" si="468"/>
        <v>0</v>
      </c>
      <c r="BX67" s="32">
        <f t="shared" si="468"/>
        <v>0</v>
      </c>
      <c r="BY67" s="32">
        <f t="shared" si="468"/>
        <v>0</v>
      </c>
      <c r="BZ67" s="32">
        <f t="shared" si="468"/>
        <v>0</v>
      </c>
      <c r="CA67" s="32">
        <f t="shared" si="468"/>
        <v>0</v>
      </c>
      <c r="CB67" s="32">
        <f t="shared" si="468"/>
        <v>0</v>
      </c>
      <c r="CC67" s="32">
        <f t="shared" si="468"/>
        <v>0</v>
      </c>
      <c r="CD67" s="32">
        <f t="shared" si="468"/>
        <v>0</v>
      </c>
      <c r="CE67" s="32">
        <f t="shared" si="468"/>
        <v>0</v>
      </c>
      <c r="CF67" s="32">
        <f t="shared" si="468"/>
        <v>0</v>
      </c>
      <c r="CG67" s="32">
        <f t="shared" si="468"/>
        <v>0</v>
      </c>
      <c r="CH67" s="32">
        <f t="shared" si="468"/>
        <v>0</v>
      </c>
      <c r="CI67" s="32">
        <f t="shared" si="468"/>
        <v>0</v>
      </c>
      <c r="CJ67" s="32">
        <f t="shared" si="468"/>
        <v>0</v>
      </c>
      <c r="CK67" s="32">
        <f t="shared" si="468"/>
        <v>0</v>
      </c>
      <c r="CL67" s="32">
        <f t="shared" si="468"/>
        <v>0</v>
      </c>
      <c r="CM67" s="32">
        <f t="shared" si="468"/>
        <v>0</v>
      </c>
      <c r="CN67" s="32">
        <f t="shared" si="468"/>
        <v>0</v>
      </c>
      <c r="CO67" s="32">
        <f t="shared" si="468"/>
        <v>0</v>
      </c>
      <c r="CP67" s="32">
        <f t="shared" si="468"/>
        <v>0</v>
      </c>
      <c r="CQ67" s="32">
        <f t="shared" si="468"/>
        <v>0</v>
      </c>
      <c r="CR67" s="32">
        <f t="shared" si="468"/>
        <v>0</v>
      </c>
      <c r="CS67" s="32">
        <f t="shared" si="468"/>
        <v>0</v>
      </c>
      <c r="CT67" s="32">
        <f t="shared" si="468"/>
        <v>0</v>
      </c>
      <c r="CU67" s="32">
        <f t="shared" si="468"/>
        <v>0</v>
      </c>
      <c r="CV67" s="32">
        <f t="shared" si="468"/>
        <v>0</v>
      </c>
      <c r="CW67" s="32">
        <f t="shared" si="468"/>
        <v>0</v>
      </c>
      <c r="CX67" s="32">
        <f t="shared" si="468"/>
        <v>0</v>
      </c>
      <c r="CY67" s="32">
        <f t="shared" si="468"/>
        <v>0</v>
      </c>
      <c r="CZ67" s="32">
        <f t="shared" si="468"/>
        <v>0</v>
      </c>
      <c r="DA67" s="32">
        <f t="shared" si="468"/>
        <v>0</v>
      </c>
      <c r="DB67" s="32">
        <f t="shared" si="468"/>
        <v>0</v>
      </c>
      <c r="DC67" s="32">
        <f t="shared" si="468"/>
        <v>0</v>
      </c>
      <c r="DD67" s="32">
        <f t="shared" si="468"/>
        <v>0</v>
      </c>
      <c r="DE67" s="32">
        <f t="shared" si="468"/>
        <v>0</v>
      </c>
      <c r="DF67" s="32">
        <f t="shared" si="468"/>
        <v>0</v>
      </c>
      <c r="DG67" s="32">
        <f t="shared" si="468"/>
        <v>0</v>
      </c>
      <c r="DH67" s="32">
        <f t="shared" si="468"/>
        <v>0</v>
      </c>
      <c r="DI67" s="32">
        <f t="shared" si="468"/>
        <v>0</v>
      </c>
      <c r="DJ67" s="32">
        <f t="shared" si="468"/>
        <v>0</v>
      </c>
      <c r="DK67" s="32">
        <f t="shared" si="468"/>
        <v>0</v>
      </c>
      <c r="DL67" s="32">
        <f t="shared" si="468"/>
        <v>0</v>
      </c>
      <c r="DM67" s="32">
        <f t="shared" si="468"/>
        <v>0</v>
      </c>
      <c r="DN67" s="32">
        <f t="shared" si="468"/>
        <v>0</v>
      </c>
      <c r="DO67" s="32">
        <f t="shared" si="468"/>
        <v>0</v>
      </c>
      <c r="DP67" s="32">
        <f t="shared" si="468"/>
        <v>0</v>
      </c>
      <c r="DQ67" s="32">
        <f t="shared" si="468"/>
        <v>0</v>
      </c>
      <c r="DR67" s="32">
        <f t="shared" si="468"/>
        <v>0</v>
      </c>
      <c r="DS67" s="32">
        <f t="shared" si="468"/>
        <v>0</v>
      </c>
      <c r="DT67" s="32">
        <f t="shared" si="468"/>
        <v>0</v>
      </c>
      <c r="DU67" s="32">
        <f t="shared" si="468"/>
        <v>0</v>
      </c>
      <c r="DV67" s="32">
        <f t="shared" si="468"/>
        <v>0</v>
      </c>
      <c r="DW67" s="32">
        <f t="shared" si="468"/>
        <v>0</v>
      </c>
      <c r="DX67" s="32">
        <f t="shared" si="468"/>
        <v>0</v>
      </c>
      <c r="DY67" s="32">
        <f t="shared" si="468"/>
        <v>0</v>
      </c>
      <c r="DZ67" s="32">
        <f t="shared" si="468"/>
        <v>0</v>
      </c>
      <c r="EA67" s="32">
        <f t="shared" si="468"/>
        <v>0</v>
      </c>
      <c r="EB67" s="32">
        <f t="shared" si="468"/>
        <v>0</v>
      </c>
      <c r="EC67" s="32">
        <f t="shared" ref="EC67:GJ67" si="469" xml:space="preserve"> EC$38</f>
        <v>0</v>
      </c>
      <c r="ED67" s="32">
        <f t="shared" si="469"/>
        <v>0</v>
      </c>
      <c r="EE67" s="32">
        <f t="shared" si="469"/>
        <v>0</v>
      </c>
      <c r="EF67" s="32">
        <f t="shared" si="469"/>
        <v>0</v>
      </c>
      <c r="EG67" s="32">
        <f t="shared" si="469"/>
        <v>0</v>
      </c>
      <c r="EH67" s="32">
        <f t="shared" si="469"/>
        <v>0</v>
      </c>
      <c r="EI67" s="32">
        <f t="shared" si="469"/>
        <v>0</v>
      </c>
      <c r="EJ67" s="32">
        <f t="shared" si="469"/>
        <v>0</v>
      </c>
      <c r="EK67" s="32">
        <f t="shared" si="469"/>
        <v>0</v>
      </c>
      <c r="EL67" s="32">
        <f t="shared" si="469"/>
        <v>0</v>
      </c>
      <c r="EM67" s="32">
        <f t="shared" si="469"/>
        <v>0</v>
      </c>
      <c r="EN67" s="32">
        <f t="shared" si="469"/>
        <v>0</v>
      </c>
      <c r="EO67" s="32">
        <f t="shared" si="469"/>
        <v>0</v>
      </c>
      <c r="EP67" s="32">
        <f t="shared" si="469"/>
        <v>0</v>
      </c>
      <c r="EQ67" s="32">
        <f t="shared" si="469"/>
        <v>0</v>
      </c>
      <c r="ER67" s="32">
        <f t="shared" si="469"/>
        <v>0</v>
      </c>
      <c r="ES67" s="32">
        <f t="shared" si="469"/>
        <v>0</v>
      </c>
      <c r="ET67" s="32">
        <f t="shared" si="469"/>
        <v>0</v>
      </c>
      <c r="EU67" s="32">
        <f t="shared" si="469"/>
        <v>0</v>
      </c>
      <c r="EV67" s="32">
        <f t="shared" si="469"/>
        <v>0</v>
      </c>
      <c r="EW67" s="32">
        <f t="shared" si="469"/>
        <v>0</v>
      </c>
      <c r="EX67" s="32">
        <f t="shared" si="469"/>
        <v>0</v>
      </c>
      <c r="EY67" s="32">
        <f t="shared" si="469"/>
        <v>0</v>
      </c>
      <c r="EZ67" s="32">
        <f t="shared" si="469"/>
        <v>0</v>
      </c>
      <c r="FA67" s="32">
        <f t="shared" si="469"/>
        <v>0</v>
      </c>
      <c r="FB67" s="32">
        <f t="shared" si="469"/>
        <v>0</v>
      </c>
      <c r="FC67" s="32">
        <f t="shared" si="469"/>
        <v>0</v>
      </c>
      <c r="FD67" s="32">
        <f t="shared" si="469"/>
        <v>0</v>
      </c>
      <c r="FE67" s="32">
        <f t="shared" si="469"/>
        <v>0</v>
      </c>
      <c r="FF67" s="32">
        <f t="shared" si="469"/>
        <v>0</v>
      </c>
      <c r="FG67" s="32">
        <f t="shared" si="469"/>
        <v>0</v>
      </c>
      <c r="FH67" s="32">
        <f t="shared" si="469"/>
        <v>0</v>
      </c>
      <c r="FI67" s="32">
        <f t="shared" si="469"/>
        <v>0</v>
      </c>
      <c r="FJ67" s="32">
        <f t="shared" si="469"/>
        <v>0</v>
      </c>
      <c r="FK67" s="32">
        <f t="shared" si="469"/>
        <v>0</v>
      </c>
      <c r="FL67" s="32">
        <f t="shared" si="469"/>
        <v>0</v>
      </c>
      <c r="FM67" s="32">
        <f t="shared" si="469"/>
        <v>0</v>
      </c>
      <c r="FN67" s="32">
        <f t="shared" si="469"/>
        <v>0</v>
      </c>
      <c r="FO67" s="32">
        <f t="shared" si="469"/>
        <v>0</v>
      </c>
      <c r="FP67" s="32">
        <f t="shared" si="469"/>
        <v>0</v>
      </c>
      <c r="FQ67" s="32">
        <f t="shared" si="469"/>
        <v>0</v>
      </c>
      <c r="FR67" s="32">
        <f t="shared" si="469"/>
        <v>0</v>
      </c>
      <c r="FS67" s="32">
        <f t="shared" si="469"/>
        <v>0</v>
      </c>
      <c r="FT67" s="32">
        <f t="shared" si="469"/>
        <v>0</v>
      </c>
      <c r="FU67" s="32">
        <f t="shared" si="469"/>
        <v>0</v>
      </c>
      <c r="FV67" s="32">
        <f t="shared" si="469"/>
        <v>0</v>
      </c>
      <c r="FW67" s="32">
        <f t="shared" si="469"/>
        <v>0</v>
      </c>
      <c r="FX67" s="32">
        <f t="shared" si="469"/>
        <v>0</v>
      </c>
      <c r="FY67" s="32">
        <f t="shared" si="469"/>
        <v>0</v>
      </c>
      <c r="FZ67" s="32">
        <f t="shared" si="469"/>
        <v>0</v>
      </c>
      <c r="GA67" s="32">
        <f t="shared" si="469"/>
        <v>0</v>
      </c>
      <c r="GB67" s="32">
        <f t="shared" si="469"/>
        <v>0</v>
      </c>
      <c r="GC67" s="32">
        <f t="shared" si="469"/>
        <v>0</v>
      </c>
      <c r="GD67" s="32">
        <f t="shared" si="469"/>
        <v>0</v>
      </c>
      <c r="GE67" s="32">
        <f t="shared" si="469"/>
        <v>0</v>
      </c>
      <c r="GF67" s="32">
        <f t="shared" si="469"/>
        <v>0</v>
      </c>
      <c r="GG67" s="32">
        <f t="shared" si="469"/>
        <v>0</v>
      </c>
      <c r="GH67" s="32">
        <f t="shared" si="469"/>
        <v>0</v>
      </c>
      <c r="GI67" s="32">
        <f t="shared" si="469"/>
        <v>0</v>
      </c>
      <c r="GJ67" s="32">
        <f t="shared" si="469"/>
        <v>0</v>
      </c>
    </row>
    <row r="68" spans="1:192" x14ac:dyDescent="0.25">
      <c r="A68" s="80"/>
      <c r="B68" s="80"/>
      <c r="C68" s="596"/>
      <c r="D68" s="61"/>
      <c r="E68" s="32" t="s">
        <v>487</v>
      </c>
      <c r="F68" s="32"/>
      <c r="G68" s="32" t="str">
        <f xml:space="preserve"> SMU</f>
        <v>$ 000s</v>
      </c>
      <c r="H68" s="32">
        <f xml:space="preserve"> SUM(J68:GJ68)</f>
        <v>11766.314320962698</v>
      </c>
      <c r="I68" s="32"/>
      <c r="J68" s="32">
        <f t="shared" ref="J68" si="470" xml:space="preserve"> -1 * MIN(J67, 0)</f>
        <v>0</v>
      </c>
      <c r="K68" s="32">
        <f t="shared" ref="K68:AK68" si="471" xml:space="preserve"> -1 * MIN(K67, 0)</f>
        <v>0</v>
      </c>
      <c r="L68" s="32">
        <f t="shared" si="471"/>
        <v>0</v>
      </c>
      <c r="M68" s="32">
        <f t="shared" si="471"/>
        <v>0</v>
      </c>
      <c r="N68" s="32">
        <f t="shared" si="471"/>
        <v>0</v>
      </c>
      <c r="O68" s="32">
        <f t="shared" si="471"/>
        <v>0</v>
      </c>
      <c r="P68" s="32">
        <f t="shared" si="471"/>
        <v>0</v>
      </c>
      <c r="Q68" s="32">
        <f t="shared" si="471"/>
        <v>0</v>
      </c>
      <c r="R68" s="32">
        <f t="shared" si="471"/>
        <v>473.21680597319573</v>
      </c>
      <c r="S68" s="32">
        <f t="shared" si="471"/>
        <v>50.347909216096014</v>
      </c>
      <c r="T68" s="32">
        <f t="shared" si="471"/>
        <v>50.464833176096363</v>
      </c>
      <c r="U68" s="32">
        <f t="shared" si="471"/>
        <v>51.027442491602415</v>
      </c>
      <c r="V68" s="32">
        <f t="shared" si="471"/>
        <v>43.608608454256682</v>
      </c>
      <c r="W68" s="32">
        <f t="shared" si="471"/>
        <v>59.262120974737627</v>
      </c>
      <c r="X68" s="32">
        <f t="shared" si="471"/>
        <v>59.467354177593734</v>
      </c>
      <c r="Y68" s="32">
        <f t="shared" si="471"/>
        <v>44.992754951434108</v>
      </c>
      <c r="Z68" s="32">
        <f t="shared" si="471"/>
        <v>52.589094409457175</v>
      </c>
      <c r="AA68" s="32">
        <f t="shared" si="471"/>
        <v>53.15473017460863</v>
      </c>
      <c r="AB68" s="32">
        <f t="shared" si="471"/>
        <v>53.292831935183131</v>
      </c>
      <c r="AC68" s="32">
        <f t="shared" si="471"/>
        <v>53.893006223766861</v>
      </c>
      <c r="AD68" s="32">
        <f t="shared" si="471"/>
        <v>46.787334061555157</v>
      </c>
      <c r="AE68" s="32">
        <f t="shared" si="471"/>
        <v>61.896014290719904</v>
      </c>
      <c r="AF68" s="32">
        <f t="shared" si="471"/>
        <v>62.129664009444241</v>
      </c>
      <c r="AG68" s="32">
        <f t="shared" si="471"/>
        <v>48.279509271036659</v>
      </c>
      <c r="AH68" s="32">
        <f t="shared" si="471"/>
        <v>55.600302773071235</v>
      </c>
      <c r="AI68" s="32">
        <f t="shared" si="471"/>
        <v>56.203806025256199</v>
      </c>
      <c r="AJ68" s="32">
        <f t="shared" si="471"/>
        <v>56.364740760314817</v>
      </c>
      <c r="AK68" s="32">
        <f t="shared" si="471"/>
        <v>57.005649198912579</v>
      </c>
      <c r="AL68" s="32">
        <f t="shared" ref="AL68:CW68" si="472" xml:space="preserve"> -1 * MIN(AL67, 0)</f>
        <v>50.231607586656537</v>
      </c>
      <c r="AM68" s="32">
        <f t="shared" si="472"/>
        <v>64.765127509230297</v>
      </c>
      <c r="AN68" s="32">
        <f t="shared" si="472"/>
        <v>65.029446411892422</v>
      </c>
      <c r="AO68" s="32">
        <f t="shared" si="472"/>
        <v>51.841140885117056</v>
      </c>
      <c r="AP68" s="32">
        <f t="shared" si="472"/>
        <v>58.871305739048694</v>
      </c>
      <c r="AQ68" s="32">
        <f t="shared" si="472"/>
        <v>59.515523867514275</v>
      </c>
      <c r="AR68" s="32">
        <f t="shared" si="472"/>
        <v>59.700637025016476</v>
      </c>
      <c r="AS68" s="32">
        <f t="shared" si="472"/>
        <v>60.385708013160183</v>
      </c>
      <c r="AT68" s="32">
        <f t="shared" si="472"/>
        <v>53.963344996114756</v>
      </c>
      <c r="AU68" s="32">
        <f t="shared" si="472"/>
        <v>67.888757587028522</v>
      </c>
      <c r="AV68" s="32">
        <f t="shared" si="472"/>
        <v>68.186183030287793</v>
      </c>
      <c r="AW68" s="32">
        <f t="shared" si="472"/>
        <v>4844.1393042824884</v>
      </c>
      <c r="AX68" s="32">
        <f t="shared" si="472"/>
        <v>4772.2117214807977</v>
      </c>
      <c r="AY68" s="32">
        <f t="shared" si="472"/>
        <v>5.4569682106375694E-12</v>
      </c>
      <c r="AZ68" s="32">
        <f t="shared" si="472"/>
        <v>0</v>
      </c>
      <c r="BA68" s="32">
        <f t="shared" si="472"/>
        <v>0</v>
      </c>
      <c r="BB68" s="32">
        <f t="shared" si="472"/>
        <v>0</v>
      </c>
      <c r="BC68" s="32">
        <f t="shared" si="472"/>
        <v>0</v>
      </c>
      <c r="BD68" s="32">
        <f t="shared" si="472"/>
        <v>0</v>
      </c>
      <c r="BE68" s="32">
        <f t="shared" si="472"/>
        <v>0</v>
      </c>
      <c r="BF68" s="32">
        <f t="shared" si="472"/>
        <v>0</v>
      </c>
      <c r="BG68" s="32">
        <f t="shared" si="472"/>
        <v>0</v>
      </c>
      <c r="BH68" s="32">
        <f t="shared" si="472"/>
        <v>0</v>
      </c>
      <c r="BI68" s="32">
        <f t="shared" si="472"/>
        <v>0</v>
      </c>
      <c r="BJ68" s="32">
        <f t="shared" si="472"/>
        <v>0</v>
      </c>
      <c r="BK68" s="32">
        <f t="shared" si="472"/>
        <v>0</v>
      </c>
      <c r="BL68" s="32">
        <f t="shared" si="472"/>
        <v>0</v>
      </c>
      <c r="BM68" s="32">
        <f t="shared" si="472"/>
        <v>0</v>
      </c>
      <c r="BN68" s="32">
        <f t="shared" si="472"/>
        <v>0</v>
      </c>
      <c r="BO68" s="32">
        <f t="shared" si="472"/>
        <v>0</v>
      </c>
      <c r="BP68" s="32">
        <f t="shared" si="472"/>
        <v>0</v>
      </c>
      <c r="BQ68" s="32">
        <f t="shared" si="472"/>
        <v>0</v>
      </c>
      <c r="BR68" s="32">
        <f t="shared" si="472"/>
        <v>0</v>
      </c>
      <c r="BS68" s="32">
        <f t="shared" si="472"/>
        <v>0</v>
      </c>
      <c r="BT68" s="32">
        <f t="shared" si="472"/>
        <v>0</v>
      </c>
      <c r="BU68" s="32">
        <f t="shared" si="472"/>
        <v>0</v>
      </c>
      <c r="BV68" s="32">
        <f t="shared" si="472"/>
        <v>0</v>
      </c>
      <c r="BW68" s="32">
        <f t="shared" si="472"/>
        <v>0</v>
      </c>
      <c r="BX68" s="32">
        <f t="shared" si="472"/>
        <v>0</v>
      </c>
      <c r="BY68" s="32">
        <f t="shared" si="472"/>
        <v>0</v>
      </c>
      <c r="BZ68" s="32">
        <f t="shared" si="472"/>
        <v>0</v>
      </c>
      <c r="CA68" s="32">
        <f t="shared" si="472"/>
        <v>0</v>
      </c>
      <c r="CB68" s="32">
        <f t="shared" si="472"/>
        <v>0</v>
      </c>
      <c r="CC68" s="32">
        <f t="shared" si="472"/>
        <v>0</v>
      </c>
      <c r="CD68" s="32">
        <f t="shared" si="472"/>
        <v>0</v>
      </c>
      <c r="CE68" s="32">
        <f t="shared" si="472"/>
        <v>0</v>
      </c>
      <c r="CF68" s="32">
        <f t="shared" si="472"/>
        <v>0</v>
      </c>
      <c r="CG68" s="32">
        <f t="shared" si="472"/>
        <v>0</v>
      </c>
      <c r="CH68" s="32">
        <f t="shared" si="472"/>
        <v>0</v>
      </c>
      <c r="CI68" s="32">
        <f t="shared" si="472"/>
        <v>0</v>
      </c>
      <c r="CJ68" s="32">
        <f t="shared" si="472"/>
        <v>0</v>
      </c>
      <c r="CK68" s="32">
        <f t="shared" si="472"/>
        <v>0</v>
      </c>
      <c r="CL68" s="32">
        <f t="shared" si="472"/>
        <v>0</v>
      </c>
      <c r="CM68" s="32">
        <f t="shared" si="472"/>
        <v>0</v>
      </c>
      <c r="CN68" s="32">
        <f t="shared" si="472"/>
        <v>0</v>
      </c>
      <c r="CO68" s="32">
        <f t="shared" si="472"/>
        <v>0</v>
      </c>
      <c r="CP68" s="32">
        <f t="shared" si="472"/>
        <v>0</v>
      </c>
      <c r="CQ68" s="32">
        <f t="shared" si="472"/>
        <v>0</v>
      </c>
      <c r="CR68" s="32">
        <f t="shared" si="472"/>
        <v>0</v>
      </c>
      <c r="CS68" s="32">
        <f t="shared" si="472"/>
        <v>0</v>
      </c>
      <c r="CT68" s="32">
        <f t="shared" si="472"/>
        <v>0</v>
      </c>
      <c r="CU68" s="32">
        <f t="shared" si="472"/>
        <v>0</v>
      </c>
      <c r="CV68" s="32">
        <f t="shared" si="472"/>
        <v>0</v>
      </c>
      <c r="CW68" s="32">
        <f t="shared" si="472"/>
        <v>0</v>
      </c>
      <c r="CX68" s="32">
        <f t="shared" ref="CX68:FI68" si="473" xml:space="preserve"> -1 * MIN(CX67, 0)</f>
        <v>0</v>
      </c>
      <c r="CY68" s="32">
        <f t="shared" si="473"/>
        <v>0</v>
      </c>
      <c r="CZ68" s="32">
        <f t="shared" si="473"/>
        <v>0</v>
      </c>
      <c r="DA68" s="32">
        <f t="shared" si="473"/>
        <v>0</v>
      </c>
      <c r="DB68" s="32">
        <f t="shared" si="473"/>
        <v>0</v>
      </c>
      <c r="DC68" s="32">
        <f t="shared" si="473"/>
        <v>0</v>
      </c>
      <c r="DD68" s="32">
        <f t="shared" si="473"/>
        <v>0</v>
      </c>
      <c r="DE68" s="32">
        <f t="shared" si="473"/>
        <v>0</v>
      </c>
      <c r="DF68" s="32">
        <f t="shared" si="473"/>
        <v>0</v>
      </c>
      <c r="DG68" s="32">
        <f t="shared" si="473"/>
        <v>0</v>
      </c>
      <c r="DH68" s="32">
        <f t="shared" si="473"/>
        <v>0</v>
      </c>
      <c r="DI68" s="32">
        <f t="shared" si="473"/>
        <v>0</v>
      </c>
      <c r="DJ68" s="32">
        <f t="shared" si="473"/>
        <v>0</v>
      </c>
      <c r="DK68" s="32">
        <f t="shared" si="473"/>
        <v>0</v>
      </c>
      <c r="DL68" s="32">
        <f t="shared" si="473"/>
        <v>0</v>
      </c>
      <c r="DM68" s="32">
        <f t="shared" si="473"/>
        <v>0</v>
      </c>
      <c r="DN68" s="32">
        <f t="shared" si="473"/>
        <v>0</v>
      </c>
      <c r="DO68" s="32">
        <f t="shared" si="473"/>
        <v>0</v>
      </c>
      <c r="DP68" s="32">
        <f t="shared" si="473"/>
        <v>0</v>
      </c>
      <c r="DQ68" s="32">
        <f t="shared" si="473"/>
        <v>0</v>
      </c>
      <c r="DR68" s="32">
        <f t="shared" si="473"/>
        <v>0</v>
      </c>
      <c r="DS68" s="32">
        <f t="shared" si="473"/>
        <v>0</v>
      </c>
      <c r="DT68" s="32">
        <f t="shared" si="473"/>
        <v>0</v>
      </c>
      <c r="DU68" s="32">
        <f t="shared" si="473"/>
        <v>0</v>
      </c>
      <c r="DV68" s="32">
        <f t="shared" si="473"/>
        <v>0</v>
      </c>
      <c r="DW68" s="32">
        <f t="shared" si="473"/>
        <v>0</v>
      </c>
      <c r="DX68" s="32">
        <f t="shared" si="473"/>
        <v>0</v>
      </c>
      <c r="DY68" s="32">
        <f t="shared" si="473"/>
        <v>0</v>
      </c>
      <c r="DZ68" s="32">
        <f t="shared" si="473"/>
        <v>0</v>
      </c>
      <c r="EA68" s="32">
        <f t="shared" si="473"/>
        <v>0</v>
      </c>
      <c r="EB68" s="32">
        <f t="shared" si="473"/>
        <v>0</v>
      </c>
      <c r="EC68" s="32">
        <f t="shared" si="473"/>
        <v>0</v>
      </c>
      <c r="ED68" s="32">
        <f t="shared" si="473"/>
        <v>0</v>
      </c>
      <c r="EE68" s="32">
        <f t="shared" si="473"/>
        <v>0</v>
      </c>
      <c r="EF68" s="32">
        <f t="shared" si="473"/>
        <v>0</v>
      </c>
      <c r="EG68" s="32">
        <f t="shared" si="473"/>
        <v>0</v>
      </c>
      <c r="EH68" s="32">
        <f t="shared" si="473"/>
        <v>0</v>
      </c>
      <c r="EI68" s="32">
        <f t="shared" si="473"/>
        <v>0</v>
      </c>
      <c r="EJ68" s="32">
        <f t="shared" si="473"/>
        <v>0</v>
      </c>
      <c r="EK68" s="32">
        <f t="shared" si="473"/>
        <v>0</v>
      </c>
      <c r="EL68" s="32">
        <f t="shared" si="473"/>
        <v>0</v>
      </c>
      <c r="EM68" s="32">
        <f t="shared" si="473"/>
        <v>0</v>
      </c>
      <c r="EN68" s="32">
        <f t="shared" si="473"/>
        <v>0</v>
      </c>
      <c r="EO68" s="32">
        <f t="shared" si="473"/>
        <v>0</v>
      </c>
      <c r="EP68" s="32">
        <f t="shared" si="473"/>
        <v>0</v>
      </c>
      <c r="EQ68" s="32">
        <f t="shared" si="473"/>
        <v>0</v>
      </c>
      <c r="ER68" s="32">
        <f t="shared" si="473"/>
        <v>0</v>
      </c>
      <c r="ES68" s="32">
        <f t="shared" si="473"/>
        <v>0</v>
      </c>
      <c r="ET68" s="32">
        <f t="shared" si="473"/>
        <v>0</v>
      </c>
      <c r="EU68" s="32">
        <f t="shared" si="473"/>
        <v>0</v>
      </c>
      <c r="EV68" s="32">
        <f t="shared" si="473"/>
        <v>0</v>
      </c>
      <c r="EW68" s="32">
        <f t="shared" si="473"/>
        <v>0</v>
      </c>
      <c r="EX68" s="32">
        <f t="shared" si="473"/>
        <v>0</v>
      </c>
      <c r="EY68" s="32">
        <f t="shared" si="473"/>
        <v>0</v>
      </c>
      <c r="EZ68" s="32">
        <f t="shared" si="473"/>
        <v>0</v>
      </c>
      <c r="FA68" s="32">
        <f t="shared" si="473"/>
        <v>0</v>
      </c>
      <c r="FB68" s="32">
        <f t="shared" si="473"/>
        <v>0</v>
      </c>
      <c r="FC68" s="32">
        <f t="shared" si="473"/>
        <v>0</v>
      </c>
      <c r="FD68" s="32">
        <f t="shared" si="473"/>
        <v>0</v>
      </c>
      <c r="FE68" s="32">
        <f t="shared" si="473"/>
        <v>0</v>
      </c>
      <c r="FF68" s="32">
        <f t="shared" si="473"/>
        <v>0</v>
      </c>
      <c r="FG68" s="32">
        <f t="shared" si="473"/>
        <v>0</v>
      </c>
      <c r="FH68" s="32">
        <f t="shared" si="473"/>
        <v>0</v>
      </c>
      <c r="FI68" s="32">
        <f t="shared" si="473"/>
        <v>0</v>
      </c>
      <c r="FJ68" s="32">
        <f t="shared" ref="FJ68:GJ68" si="474" xml:space="preserve"> -1 * MIN(FJ67, 0)</f>
        <v>0</v>
      </c>
      <c r="FK68" s="32">
        <f t="shared" si="474"/>
        <v>0</v>
      </c>
      <c r="FL68" s="32">
        <f t="shared" si="474"/>
        <v>0</v>
      </c>
      <c r="FM68" s="32">
        <f t="shared" si="474"/>
        <v>0</v>
      </c>
      <c r="FN68" s="32">
        <f t="shared" si="474"/>
        <v>0</v>
      </c>
      <c r="FO68" s="32">
        <f t="shared" si="474"/>
        <v>0</v>
      </c>
      <c r="FP68" s="32">
        <f t="shared" si="474"/>
        <v>0</v>
      </c>
      <c r="FQ68" s="32">
        <f t="shared" si="474"/>
        <v>0</v>
      </c>
      <c r="FR68" s="32">
        <f t="shared" si="474"/>
        <v>0</v>
      </c>
      <c r="FS68" s="32">
        <f t="shared" si="474"/>
        <v>0</v>
      </c>
      <c r="FT68" s="32">
        <f t="shared" si="474"/>
        <v>0</v>
      </c>
      <c r="FU68" s="32">
        <f t="shared" si="474"/>
        <v>0</v>
      </c>
      <c r="FV68" s="32">
        <f t="shared" si="474"/>
        <v>0</v>
      </c>
      <c r="FW68" s="32">
        <f t="shared" si="474"/>
        <v>0</v>
      </c>
      <c r="FX68" s="32">
        <f t="shared" si="474"/>
        <v>0</v>
      </c>
      <c r="FY68" s="32">
        <f t="shared" si="474"/>
        <v>0</v>
      </c>
      <c r="FZ68" s="32">
        <f t="shared" si="474"/>
        <v>0</v>
      </c>
      <c r="GA68" s="32">
        <f t="shared" si="474"/>
        <v>0</v>
      </c>
      <c r="GB68" s="32">
        <f t="shared" si="474"/>
        <v>0</v>
      </c>
      <c r="GC68" s="32">
        <f t="shared" si="474"/>
        <v>0</v>
      </c>
      <c r="GD68" s="32">
        <f t="shared" si="474"/>
        <v>0</v>
      </c>
      <c r="GE68" s="32">
        <f t="shared" si="474"/>
        <v>0</v>
      </c>
      <c r="GF68" s="32">
        <f t="shared" si="474"/>
        <v>0</v>
      </c>
      <c r="GG68" s="32">
        <f t="shared" si="474"/>
        <v>0</v>
      </c>
      <c r="GH68" s="32">
        <f t="shared" si="474"/>
        <v>0</v>
      </c>
      <c r="GI68" s="32">
        <f t="shared" si="474"/>
        <v>0</v>
      </c>
      <c r="GJ68" s="32">
        <f t="shared" si="474"/>
        <v>0</v>
      </c>
    </row>
    <row r="69" spans="1:192" x14ac:dyDescent="0.25">
      <c r="A69" s="80"/>
      <c r="B69" s="80"/>
      <c r="C69" s="596"/>
      <c r="D69" s="61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  <c r="CW69" s="32"/>
      <c r="CX69" s="32"/>
      <c r="CY69" s="32"/>
      <c r="CZ69" s="32"/>
      <c r="DA69" s="32"/>
      <c r="DB69" s="32"/>
      <c r="DC69" s="32"/>
      <c r="DD69" s="32"/>
      <c r="DE69" s="32"/>
      <c r="DF69" s="32"/>
      <c r="DG69" s="32"/>
      <c r="DH69" s="32"/>
      <c r="DI69" s="32"/>
      <c r="DJ69" s="32"/>
      <c r="DK69" s="32"/>
      <c r="DL69" s="32"/>
      <c r="DM69" s="32"/>
      <c r="DN69" s="32"/>
      <c r="DO69" s="32"/>
      <c r="DP69" s="32"/>
      <c r="DQ69" s="32"/>
      <c r="DR69" s="32"/>
      <c r="DS69" s="32"/>
      <c r="DT69" s="32"/>
      <c r="DU69" s="32"/>
      <c r="DV69" s="32"/>
      <c r="DW69" s="32"/>
      <c r="DX69" s="32"/>
      <c r="DY69" s="32"/>
      <c r="DZ69" s="32"/>
      <c r="EA69" s="32"/>
      <c r="EB69" s="32"/>
      <c r="EC69" s="32"/>
      <c r="ED69" s="32"/>
      <c r="EE69" s="32"/>
      <c r="EF69" s="32"/>
      <c r="EG69" s="32"/>
      <c r="EH69" s="32"/>
      <c r="EI69" s="32"/>
      <c r="EJ69" s="32"/>
      <c r="EK69" s="32"/>
      <c r="EL69" s="32"/>
      <c r="EM69" s="32"/>
      <c r="EN69" s="32"/>
      <c r="EO69" s="32"/>
      <c r="EP69" s="32"/>
      <c r="EQ69" s="32"/>
      <c r="ER69" s="32"/>
      <c r="ES69" s="32"/>
      <c r="ET69" s="32"/>
      <c r="EU69" s="32"/>
      <c r="EV69" s="32"/>
      <c r="EW69" s="32"/>
      <c r="EX69" s="32"/>
      <c r="EY69" s="32"/>
      <c r="EZ69" s="32"/>
      <c r="FA69" s="32"/>
      <c r="FB69" s="32"/>
      <c r="FC69" s="32"/>
      <c r="FD69" s="32"/>
      <c r="FE69" s="32"/>
      <c r="FF69" s="32"/>
      <c r="FG69" s="32"/>
      <c r="FH69" s="32"/>
      <c r="FI69" s="32"/>
      <c r="FJ69" s="32"/>
      <c r="FK69" s="32"/>
      <c r="FL69" s="32"/>
      <c r="FM69" s="32"/>
      <c r="FN69" s="32"/>
      <c r="FO69" s="32"/>
      <c r="FP69" s="32"/>
      <c r="FQ69" s="32"/>
      <c r="FR69" s="32"/>
      <c r="FS69" s="32"/>
      <c r="FT69" s="32"/>
      <c r="FU69" s="32"/>
      <c r="FV69" s="32"/>
      <c r="FW69" s="32"/>
      <c r="FX69" s="32"/>
      <c r="FY69" s="32"/>
      <c r="FZ69" s="32"/>
      <c r="GA69" s="32"/>
      <c r="GB69" s="32"/>
      <c r="GC69" s="32"/>
      <c r="GD69" s="32"/>
      <c r="GE69" s="32"/>
      <c r="GF69" s="32"/>
      <c r="GG69" s="32"/>
      <c r="GH69" s="32"/>
      <c r="GI69" s="32"/>
      <c r="GJ69" s="32"/>
    </row>
    <row r="70" spans="1:192" x14ac:dyDescent="0.25">
      <c r="A70" s="80"/>
      <c r="B70" s="80"/>
      <c r="C70" s="596"/>
      <c r="D70" s="61"/>
      <c r="E70" s="32" t="str">
        <f t="shared" ref="E70:BP70" si="475" xml:space="preserve"> E$59</f>
        <v>DS shortfall withdrawal</v>
      </c>
      <c r="F70" s="32">
        <f t="shared" si="475"/>
        <v>0</v>
      </c>
      <c r="G70" s="32" t="str">
        <f t="shared" si="475"/>
        <v>$ 000s</v>
      </c>
      <c r="H70" s="32">
        <f t="shared" si="475"/>
        <v>0</v>
      </c>
      <c r="I70" s="32">
        <f t="shared" si="475"/>
        <v>0</v>
      </c>
      <c r="J70" s="32">
        <f t="shared" si="475"/>
        <v>0</v>
      </c>
      <c r="K70" s="32">
        <f t="shared" si="475"/>
        <v>0</v>
      </c>
      <c r="L70" s="32">
        <f t="shared" si="475"/>
        <v>0</v>
      </c>
      <c r="M70" s="32">
        <f t="shared" si="475"/>
        <v>0</v>
      </c>
      <c r="N70" s="32">
        <f t="shared" si="475"/>
        <v>0</v>
      </c>
      <c r="O70" s="32">
        <f t="shared" si="475"/>
        <v>0</v>
      </c>
      <c r="P70" s="32">
        <f t="shared" si="475"/>
        <v>0</v>
      </c>
      <c r="Q70" s="32">
        <f t="shared" si="475"/>
        <v>0</v>
      </c>
      <c r="R70" s="32">
        <f t="shared" si="475"/>
        <v>0</v>
      </c>
      <c r="S70" s="32">
        <f t="shared" si="475"/>
        <v>0</v>
      </c>
      <c r="T70" s="32">
        <f t="shared" si="475"/>
        <v>0</v>
      </c>
      <c r="U70" s="32">
        <f t="shared" si="475"/>
        <v>0</v>
      </c>
      <c r="V70" s="32">
        <f t="shared" si="475"/>
        <v>0</v>
      </c>
      <c r="W70" s="32">
        <f t="shared" si="475"/>
        <v>0</v>
      </c>
      <c r="X70" s="32">
        <f t="shared" si="475"/>
        <v>0</v>
      </c>
      <c r="Y70" s="32">
        <f t="shared" si="475"/>
        <v>0</v>
      </c>
      <c r="Z70" s="32">
        <f t="shared" si="475"/>
        <v>0</v>
      </c>
      <c r="AA70" s="32">
        <f t="shared" si="475"/>
        <v>0</v>
      </c>
      <c r="AB70" s="32">
        <f t="shared" si="475"/>
        <v>0</v>
      </c>
      <c r="AC70" s="32">
        <f t="shared" si="475"/>
        <v>0</v>
      </c>
      <c r="AD70" s="32">
        <f t="shared" si="475"/>
        <v>0</v>
      </c>
      <c r="AE70" s="32">
        <f t="shared" si="475"/>
        <v>0</v>
      </c>
      <c r="AF70" s="32">
        <f t="shared" si="475"/>
        <v>0</v>
      </c>
      <c r="AG70" s="32">
        <f t="shared" si="475"/>
        <v>0</v>
      </c>
      <c r="AH70" s="32">
        <f t="shared" si="475"/>
        <v>0</v>
      </c>
      <c r="AI70" s="32">
        <f t="shared" si="475"/>
        <v>0</v>
      </c>
      <c r="AJ70" s="32">
        <f t="shared" si="475"/>
        <v>0</v>
      </c>
      <c r="AK70" s="32">
        <f t="shared" si="475"/>
        <v>0</v>
      </c>
      <c r="AL70" s="32">
        <f t="shared" si="475"/>
        <v>0</v>
      </c>
      <c r="AM70" s="32">
        <f t="shared" si="475"/>
        <v>0</v>
      </c>
      <c r="AN70" s="32">
        <f t="shared" si="475"/>
        <v>0</v>
      </c>
      <c r="AO70" s="32">
        <f t="shared" si="475"/>
        <v>0</v>
      </c>
      <c r="AP70" s="32">
        <f t="shared" si="475"/>
        <v>0</v>
      </c>
      <c r="AQ70" s="32">
        <f t="shared" si="475"/>
        <v>0</v>
      </c>
      <c r="AR70" s="32">
        <f t="shared" si="475"/>
        <v>0</v>
      </c>
      <c r="AS70" s="32">
        <f t="shared" si="475"/>
        <v>0</v>
      </c>
      <c r="AT70" s="32">
        <f t="shared" si="475"/>
        <v>0</v>
      </c>
      <c r="AU70" s="32">
        <f t="shared" si="475"/>
        <v>0</v>
      </c>
      <c r="AV70" s="32">
        <f t="shared" si="475"/>
        <v>0</v>
      </c>
      <c r="AW70" s="32">
        <f t="shared" si="475"/>
        <v>0</v>
      </c>
      <c r="AX70" s="32">
        <f t="shared" si="475"/>
        <v>0</v>
      </c>
      <c r="AY70" s="32">
        <f t="shared" si="475"/>
        <v>0</v>
      </c>
      <c r="AZ70" s="32">
        <f t="shared" si="475"/>
        <v>0</v>
      </c>
      <c r="BA70" s="32">
        <f t="shared" si="475"/>
        <v>0</v>
      </c>
      <c r="BB70" s="32">
        <f t="shared" si="475"/>
        <v>0</v>
      </c>
      <c r="BC70" s="32">
        <f t="shared" si="475"/>
        <v>0</v>
      </c>
      <c r="BD70" s="32">
        <f t="shared" si="475"/>
        <v>0</v>
      </c>
      <c r="BE70" s="32">
        <f t="shared" si="475"/>
        <v>0</v>
      </c>
      <c r="BF70" s="32">
        <f t="shared" si="475"/>
        <v>0</v>
      </c>
      <c r="BG70" s="32">
        <f t="shared" si="475"/>
        <v>0</v>
      </c>
      <c r="BH70" s="32">
        <f t="shared" si="475"/>
        <v>0</v>
      </c>
      <c r="BI70" s="32">
        <f t="shared" si="475"/>
        <v>0</v>
      </c>
      <c r="BJ70" s="32">
        <f t="shared" si="475"/>
        <v>0</v>
      </c>
      <c r="BK70" s="32">
        <f t="shared" si="475"/>
        <v>0</v>
      </c>
      <c r="BL70" s="32">
        <f t="shared" si="475"/>
        <v>0</v>
      </c>
      <c r="BM70" s="32">
        <f t="shared" si="475"/>
        <v>0</v>
      </c>
      <c r="BN70" s="32">
        <f t="shared" si="475"/>
        <v>0</v>
      </c>
      <c r="BO70" s="32">
        <f t="shared" si="475"/>
        <v>0</v>
      </c>
      <c r="BP70" s="32">
        <f t="shared" si="475"/>
        <v>0</v>
      </c>
      <c r="BQ70" s="32">
        <f t="shared" ref="BQ70:EB70" si="476" xml:space="preserve"> BQ$59</f>
        <v>0</v>
      </c>
      <c r="BR70" s="32">
        <f t="shared" si="476"/>
        <v>0</v>
      </c>
      <c r="BS70" s="32">
        <f t="shared" si="476"/>
        <v>0</v>
      </c>
      <c r="BT70" s="32">
        <f t="shared" si="476"/>
        <v>0</v>
      </c>
      <c r="BU70" s="32">
        <f t="shared" si="476"/>
        <v>0</v>
      </c>
      <c r="BV70" s="32">
        <f t="shared" si="476"/>
        <v>0</v>
      </c>
      <c r="BW70" s="32">
        <f t="shared" si="476"/>
        <v>0</v>
      </c>
      <c r="BX70" s="32">
        <f t="shared" si="476"/>
        <v>0</v>
      </c>
      <c r="BY70" s="32">
        <f t="shared" si="476"/>
        <v>0</v>
      </c>
      <c r="BZ70" s="32">
        <f t="shared" si="476"/>
        <v>0</v>
      </c>
      <c r="CA70" s="32">
        <f t="shared" si="476"/>
        <v>0</v>
      </c>
      <c r="CB70" s="32">
        <f t="shared" si="476"/>
        <v>0</v>
      </c>
      <c r="CC70" s="32">
        <f t="shared" si="476"/>
        <v>0</v>
      </c>
      <c r="CD70" s="32">
        <f t="shared" si="476"/>
        <v>0</v>
      </c>
      <c r="CE70" s="32">
        <f t="shared" si="476"/>
        <v>0</v>
      </c>
      <c r="CF70" s="32">
        <f t="shared" si="476"/>
        <v>0</v>
      </c>
      <c r="CG70" s="32">
        <f t="shared" si="476"/>
        <v>0</v>
      </c>
      <c r="CH70" s="32">
        <f t="shared" si="476"/>
        <v>0</v>
      </c>
      <c r="CI70" s="32">
        <f t="shared" si="476"/>
        <v>0</v>
      </c>
      <c r="CJ70" s="32">
        <f t="shared" si="476"/>
        <v>0</v>
      </c>
      <c r="CK70" s="32">
        <f t="shared" si="476"/>
        <v>0</v>
      </c>
      <c r="CL70" s="32">
        <f t="shared" si="476"/>
        <v>0</v>
      </c>
      <c r="CM70" s="32">
        <f t="shared" si="476"/>
        <v>0</v>
      </c>
      <c r="CN70" s="32">
        <f t="shared" si="476"/>
        <v>0</v>
      </c>
      <c r="CO70" s="32">
        <f t="shared" si="476"/>
        <v>0</v>
      </c>
      <c r="CP70" s="32">
        <f t="shared" si="476"/>
        <v>0</v>
      </c>
      <c r="CQ70" s="32">
        <f t="shared" si="476"/>
        <v>0</v>
      </c>
      <c r="CR70" s="32">
        <f t="shared" si="476"/>
        <v>0</v>
      </c>
      <c r="CS70" s="32">
        <f t="shared" si="476"/>
        <v>0</v>
      </c>
      <c r="CT70" s="32">
        <f t="shared" si="476"/>
        <v>0</v>
      </c>
      <c r="CU70" s="32">
        <f t="shared" si="476"/>
        <v>0</v>
      </c>
      <c r="CV70" s="32">
        <f t="shared" si="476"/>
        <v>0</v>
      </c>
      <c r="CW70" s="32">
        <f t="shared" si="476"/>
        <v>0</v>
      </c>
      <c r="CX70" s="32">
        <f t="shared" si="476"/>
        <v>0</v>
      </c>
      <c r="CY70" s="32">
        <f t="shared" si="476"/>
        <v>0</v>
      </c>
      <c r="CZ70" s="32">
        <f t="shared" si="476"/>
        <v>0</v>
      </c>
      <c r="DA70" s="32">
        <f t="shared" si="476"/>
        <v>0</v>
      </c>
      <c r="DB70" s="32">
        <f t="shared" si="476"/>
        <v>0</v>
      </c>
      <c r="DC70" s="32">
        <f t="shared" si="476"/>
        <v>0</v>
      </c>
      <c r="DD70" s="32">
        <f t="shared" si="476"/>
        <v>0</v>
      </c>
      <c r="DE70" s="32">
        <f t="shared" si="476"/>
        <v>0</v>
      </c>
      <c r="DF70" s="32">
        <f t="shared" si="476"/>
        <v>0</v>
      </c>
      <c r="DG70" s="32">
        <f t="shared" si="476"/>
        <v>0</v>
      </c>
      <c r="DH70" s="32">
        <f t="shared" si="476"/>
        <v>0</v>
      </c>
      <c r="DI70" s="32">
        <f t="shared" si="476"/>
        <v>0</v>
      </c>
      <c r="DJ70" s="32">
        <f t="shared" si="476"/>
        <v>0</v>
      </c>
      <c r="DK70" s="32">
        <f t="shared" si="476"/>
        <v>0</v>
      </c>
      <c r="DL70" s="32">
        <f t="shared" si="476"/>
        <v>0</v>
      </c>
      <c r="DM70" s="32">
        <f t="shared" si="476"/>
        <v>0</v>
      </c>
      <c r="DN70" s="32">
        <f t="shared" si="476"/>
        <v>0</v>
      </c>
      <c r="DO70" s="32">
        <f t="shared" si="476"/>
        <v>0</v>
      </c>
      <c r="DP70" s="32">
        <f t="shared" si="476"/>
        <v>0</v>
      </c>
      <c r="DQ70" s="32">
        <f t="shared" si="476"/>
        <v>0</v>
      </c>
      <c r="DR70" s="32">
        <f t="shared" si="476"/>
        <v>0</v>
      </c>
      <c r="DS70" s="32">
        <f t="shared" si="476"/>
        <v>0</v>
      </c>
      <c r="DT70" s="32">
        <f t="shared" si="476"/>
        <v>0</v>
      </c>
      <c r="DU70" s="32">
        <f t="shared" si="476"/>
        <v>0</v>
      </c>
      <c r="DV70" s="32">
        <f t="shared" si="476"/>
        <v>0</v>
      </c>
      <c r="DW70" s="32">
        <f t="shared" si="476"/>
        <v>0</v>
      </c>
      <c r="DX70" s="32">
        <f t="shared" si="476"/>
        <v>0</v>
      </c>
      <c r="DY70" s="32">
        <f t="shared" si="476"/>
        <v>0</v>
      </c>
      <c r="DZ70" s="32">
        <f t="shared" si="476"/>
        <v>0</v>
      </c>
      <c r="EA70" s="32">
        <f t="shared" si="476"/>
        <v>0</v>
      </c>
      <c r="EB70" s="32">
        <f t="shared" si="476"/>
        <v>0</v>
      </c>
      <c r="EC70" s="32">
        <f t="shared" ref="EC70:GJ70" si="477" xml:space="preserve"> EC$59</f>
        <v>0</v>
      </c>
      <c r="ED70" s="32">
        <f t="shared" si="477"/>
        <v>0</v>
      </c>
      <c r="EE70" s="32">
        <f t="shared" si="477"/>
        <v>0</v>
      </c>
      <c r="EF70" s="32">
        <f t="shared" si="477"/>
        <v>0</v>
      </c>
      <c r="EG70" s="32">
        <f t="shared" si="477"/>
        <v>0</v>
      </c>
      <c r="EH70" s="32">
        <f t="shared" si="477"/>
        <v>0</v>
      </c>
      <c r="EI70" s="32">
        <f t="shared" si="477"/>
        <v>0</v>
      </c>
      <c r="EJ70" s="32">
        <f t="shared" si="477"/>
        <v>0</v>
      </c>
      <c r="EK70" s="32">
        <f t="shared" si="477"/>
        <v>0</v>
      </c>
      <c r="EL70" s="32">
        <f t="shared" si="477"/>
        <v>0</v>
      </c>
      <c r="EM70" s="32">
        <f t="shared" si="477"/>
        <v>0</v>
      </c>
      <c r="EN70" s="32">
        <f t="shared" si="477"/>
        <v>0</v>
      </c>
      <c r="EO70" s="32">
        <f t="shared" si="477"/>
        <v>0</v>
      </c>
      <c r="EP70" s="32">
        <f t="shared" si="477"/>
        <v>0</v>
      </c>
      <c r="EQ70" s="32">
        <f t="shared" si="477"/>
        <v>0</v>
      </c>
      <c r="ER70" s="32">
        <f t="shared" si="477"/>
        <v>0</v>
      </c>
      <c r="ES70" s="32">
        <f t="shared" si="477"/>
        <v>0</v>
      </c>
      <c r="ET70" s="32">
        <f t="shared" si="477"/>
        <v>0</v>
      </c>
      <c r="EU70" s="32">
        <f t="shared" si="477"/>
        <v>0</v>
      </c>
      <c r="EV70" s="32">
        <f t="shared" si="477"/>
        <v>0</v>
      </c>
      <c r="EW70" s="32">
        <f t="shared" si="477"/>
        <v>0</v>
      </c>
      <c r="EX70" s="32">
        <f t="shared" si="477"/>
        <v>0</v>
      </c>
      <c r="EY70" s="32">
        <f t="shared" si="477"/>
        <v>0</v>
      </c>
      <c r="EZ70" s="32">
        <f t="shared" si="477"/>
        <v>0</v>
      </c>
      <c r="FA70" s="32">
        <f t="shared" si="477"/>
        <v>0</v>
      </c>
      <c r="FB70" s="32">
        <f t="shared" si="477"/>
        <v>0</v>
      </c>
      <c r="FC70" s="32">
        <f t="shared" si="477"/>
        <v>0</v>
      </c>
      <c r="FD70" s="32">
        <f t="shared" si="477"/>
        <v>0</v>
      </c>
      <c r="FE70" s="32">
        <f t="shared" si="477"/>
        <v>0</v>
      </c>
      <c r="FF70" s="32">
        <f t="shared" si="477"/>
        <v>0</v>
      </c>
      <c r="FG70" s="32">
        <f t="shared" si="477"/>
        <v>0</v>
      </c>
      <c r="FH70" s="32">
        <f t="shared" si="477"/>
        <v>0</v>
      </c>
      <c r="FI70" s="32">
        <f t="shared" si="477"/>
        <v>0</v>
      </c>
      <c r="FJ70" s="32">
        <f t="shared" si="477"/>
        <v>0</v>
      </c>
      <c r="FK70" s="32">
        <f t="shared" si="477"/>
        <v>0</v>
      </c>
      <c r="FL70" s="32">
        <f t="shared" si="477"/>
        <v>0</v>
      </c>
      <c r="FM70" s="32">
        <f t="shared" si="477"/>
        <v>0</v>
      </c>
      <c r="FN70" s="32">
        <f t="shared" si="477"/>
        <v>0</v>
      </c>
      <c r="FO70" s="32">
        <f t="shared" si="477"/>
        <v>0</v>
      </c>
      <c r="FP70" s="32">
        <f t="shared" si="477"/>
        <v>0</v>
      </c>
      <c r="FQ70" s="32">
        <f t="shared" si="477"/>
        <v>0</v>
      </c>
      <c r="FR70" s="32">
        <f t="shared" si="477"/>
        <v>0</v>
      </c>
      <c r="FS70" s="32">
        <f t="shared" si="477"/>
        <v>0</v>
      </c>
      <c r="FT70" s="32">
        <f t="shared" si="477"/>
        <v>0</v>
      </c>
      <c r="FU70" s="32">
        <f t="shared" si="477"/>
        <v>0</v>
      </c>
      <c r="FV70" s="32">
        <f t="shared" si="477"/>
        <v>0</v>
      </c>
      <c r="FW70" s="32">
        <f t="shared" si="477"/>
        <v>0</v>
      </c>
      <c r="FX70" s="32">
        <f t="shared" si="477"/>
        <v>0</v>
      </c>
      <c r="FY70" s="32">
        <f t="shared" si="477"/>
        <v>0</v>
      </c>
      <c r="FZ70" s="32">
        <f t="shared" si="477"/>
        <v>0</v>
      </c>
      <c r="GA70" s="32">
        <f t="shared" si="477"/>
        <v>0</v>
      </c>
      <c r="GB70" s="32">
        <f t="shared" si="477"/>
        <v>0</v>
      </c>
      <c r="GC70" s="32">
        <f t="shared" si="477"/>
        <v>0</v>
      </c>
      <c r="GD70" s="32">
        <f t="shared" si="477"/>
        <v>0</v>
      </c>
      <c r="GE70" s="32">
        <f t="shared" si="477"/>
        <v>0</v>
      </c>
      <c r="GF70" s="32">
        <f t="shared" si="477"/>
        <v>0</v>
      </c>
      <c r="GG70" s="32">
        <f t="shared" si="477"/>
        <v>0</v>
      </c>
      <c r="GH70" s="32">
        <f t="shared" si="477"/>
        <v>0</v>
      </c>
      <c r="GI70" s="32">
        <f t="shared" si="477"/>
        <v>0</v>
      </c>
      <c r="GJ70" s="32">
        <f t="shared" si="477"/>
        <v>0</v>
      </c>
    </row>
    <row r="71" spans="1:192" x14ac:dyDescent="0.25">
      <c r="A71" s="80"/>
      <c r="B71" s="80"/>
      <c r="C71" s="596"/>
      <c r="D71" s="61"/>
      <c r="E71" s="32" t="str">
        <f t="shared" ref="E71:BP71" si="478" xml:space="preserve"> E$68</f>
        <v>DSRA release</v>
      </c>
      <c r="F71" s="32">
        <f t="shared" si="478"/>
        <v>0</v>
      </c>
      <c r="G71" s="32" t="str">
        <f t="shared" si="478"/>
        <v>$ 000s</v>
      </c>
      <c r="H71" s="32">
        <f t="shared" si="478"/>
        <v>11766.314320962698</v>
      </c>
      <c r="I71" s="32">
        <f t="shared" si="478"/>
        <v>0</v>
      </c>
      <c r="J71" s="32">
        <f t="shared" si="478"/>
        <v>0</v>
      </c>
      <c r="K71" s="32">
        <f t="shared" si="478"/>
        <v>0</v>
      </c>
      <c r="L71" s="32">
        <f t="shared" si="478"/>
        <v>0</v>
      </c>
      <c r="M71" s="32">
        <f t="shared" si="478"/>
        <v>0</v>
      </c>
      <c r="N71" s="32">
        <f t="shared" si="478"/>
        <v>0</v>
      </c>
      <c r="O71" s="32">
        <f t="shared" si="478"/>
        <v>0</v>
      </c>
      <c r="P71" s="32">
        <f t="shared" si="478"/>
        <v>0</v>
      </c>
      <c r="Q71" s="32">
        <f t="shared" si="478"/>
        <v>0</v>
      </c>
      <c r="R71" s="32">
        <f t="shared" si="478"/>
        <v>473.21680597319573</v>
      </c>
      <c r="S71" s="32">
        <f t="shared" si="478"/>
        <v>50.347909216096014</v>
      </c>
      <c r="T71" s="32">
        <f t="shared" si="478"/>
        <v>50.464833176096363</v>
      </c>
      <c r="U71" s="32">
        <f t="shared" si="478"/>
        <v>51.027442491602415</v>
      </c>
      <c r="V71" s="32">
        <f t="shared" si="478"/>
        <v>43.608608454256682</v>
      </c>
      <c r="W71" s="32">
        <f t="shared" si="478"/>
        <v>59.262120974737627</v>
      </c>
      <c r="X71" s="32">
        <f t="shared" si="478"/>
        <v>59.467354177593734</v>
      </c>
      <c r="Y71" s="32">
        <f t="shared" si="478"/>
        <v>44.992754951434108</v>
      </c>
      <c r="Z71" s="32">
        <f t="shared" si="478"/>
        <v>52.589094409457175</v>
      </c>
      <c r="AA71" s="32">
        <f t="shared" si="478"/>
        <v>53.15473017460863</v>
      </c>
      <c r="AB71" s="32">
        <f t="shared" si="478"/>
        <v>53.292831935183131</v>
      </c>
      <c r="AC71" s="32">
        <f t="shared" si="478"/>
        <v>53.893006223766861</v>
      </c>
      <c r="AD71" s="32">
        <f t="shared" si="478"/>
        <v>46.787334061555157</v>
      </c>
      <c r="AE71" s="32">
        <f t="shared" si="478"/>
        <v>61.896014290719904</v>
      </c>
      <c r="AF71" s="32">
        <f t="shared" si="478"/>
        <v>62.129664009444241</v>
      </c>
      <c r="AG71" s="32">
        <f t="shared" si="478"/>
        <v>48.279509271036659</v>
      </c>
      <c r="AH71" s="32">
        <f t="shared" si="478"/>
        <v>55.600302773071235</v>
      </c>
      <c r="AI71" s="32">
        <f t="shared" si="478"/>
        <v>56.203806025256199</v>
      </c>
      <c r="AJ71" s="32">
        <f t="shared" si="478"/>
        <v>56.364740760314817</v>
      </c>
      <c r="AK71" s="32">
        <f t="shared" si="478"/>
        <v>57.005649198912579</v>
      </c>
      <c r="AL71" s="32">
        <f t="shared" si="478"/>
        <v>50.231607586656537</v>
      </c>
      <c r="AM71" s="32">
        <f t="shared" si="478"/>
        <v>64.765127509230297</v>
      </c>
      <c r="AN71" s="32">
        <f t="shared" si="478"/>
        <v>65.029446411892422</v>
      </c>
      <c r="AO71" s="32">
        <f t="shared" si="478"/>
        <v>51.841140885117056</v>
      </c>
      <c r="AP71" s="32">
        <f t="shared" si="478"/>
        <v>58.871305739048694</v>
      </c>
      <c r="AQ71" s="32">
        <f t="shared" si="478"/>
        <v>59.515523867514275</v>
      </c>
      <c r="AR71" s="32">
        <f t="shared" si="478"/>
        <v>59.700637025016476</v>
      </c>
      <c r="AS71" s="32">
        <f t="shared" si="478"/>
        <v>60.385708013160183</v>
      </c>
      <c r="AT71" s="32">
        <f t="shared" si="478"/>
        <v>53.963344996114756</v>
      </c>
      <c r="AU71" s="32">
        <f t="shared" si="478"/>
        <v>67.888757587028522</v>
      </c>
      <c r="AV71" s="32">
        <f t="shared" si="478"/>
        <v>68.186183030287793</v>
      </c>
      <c r="AW71" s="32">
        <f t="shared" si="478"/>
        <v>4844.1393042824884</v>
      </c>
      <c r="AX71" s="32">
        <f t="shared" si="478"/>
        <v>4772.2117214807977</v>
      </c>
      <c r="AY71" s="32">
        <f t="shared" si="478"/>
        <v>5.4569682106375694E-12</v>
      </c>
      <c r="AZ71" s="32">
        <f t="shared" si="478"/>
        <v>0</v>
      </c>
      <c r="BA71" s="32">
        <f t="shared" si="478"/>
        <v>0</v>
      </c>
      <c r="BB71" s="32">
        <f t="shared" si="478"/>
        <v>0</v>
      </c>
      <c r="BC71" s="32">
        <f t="shared" si="478"/>
        <v>0</v>
      </c>
      <c r="BD71" s="32">
        <f t="shared" si="478"/>
        <v>0</v>
      </c>
      <c r="BE71" s="32">
        <f t="shared" si="478"/>
        <v>0</v>
      </c>
      <c r="BF71" s="32">
        <f t="shared" si="478"/>
        <v>0</v>
      </c>
      <c r="BG71" s="32">
        <f t="shared" si="478"/>
        <v>0</v>
      </c>
      <c r="BH71" s="32">
        <f t="shared" si="478"/>
        <v>0</v>
      </c>
      <c r="BI71" s="32">
        <f t="shared" si="478"/>
        <v>0</v>
      </c>
      <c r="BJ71" s="32">
        <f t="shared" si="478"/>
        <v>0</v>
      </c>
      <c r="BK71" s="32">
        <f t="shared" si="478"/>
        <v>0</v>
      </c>
      <c r="BL71" s="32">
        <f t="shared" si="478"/>
        <v>0</v>
      </c>
      <c r="BM71" s="32">
        <f t="shared" si="478"/>
        <v>0</v>
      </c>
      <c r="BN71" s="32">
        <f t="shared" si="478"/>
        <v>0</v>
      </c>
      <c r="BO71" s="32">
        <f t="shared" si="478"/>
        <v>0</v>
      </c>
      <c r="BP71" s="32">
        <f t="shared" si="478"/>
        <v>0</v>
      </c>
      <c r="BQ71" s="32">
        <f t="shared" ref="BQ71:EB71" si="479" xml:space="preserve"> BQ$68</f>
        <v>0</v>
      </c>
      <c r="BR71" s="32">
        <f t="shared" si="479"/>
        <v>0</v>
      </c>
      <c r="BS71" s="32">
        <f t="shared" si="479"/>
        <v>0</v>
      </c>
      <c r="BT71" s="32">
        <f t="shared" si="479"/>
        <v>0</v>
      </c>
      <c r="BU71" s="32">
        <f t="shared" si="479"/>
        <v>0</v>
      </c>
      <c r="BV71" s="32">
        <f t="shared" si="479"/>
        <v>0</v>
      </c>
      <c r="BW71" s="32">
        <f t="shared" si="479"/>
        <v>0</v>
      </c>
      <c r="BX71" s="32">
        <f t="shared" si="479"/>
        <v>0</v>
      </c>
      <c r="BY71" s="32">
        <f t="shared" si="479"/>
        <v>0</v>
      </c>
      <c r="BZ71" s="32">
        <f t="shared" si="479"/>
        <v>0</v>
      </c>
      <c r="CA71" s="32">
        <f t="shared" si="479"/>
        <v>0</v>
      </c>
      <c r="CB71" s="32">
        <f t="shared" si="479"/>
        <v>0</v>
      </c>
      <c r="CC71" s="32">
        <f t="shared" si="479"/>
        <v>0</v>
      </c>
      <c r="CD71" s="32">
        <f t="shared" si="479"/>
        <v>0</v>
      </c>
      <c r="CE71" s="32">
        <f t="shared" si="479"/>
        <v>0</v>
      </c>
      <c r="CF71" s="32">
        <f t="shared" si="479"/>
        <v>0</v>
      </c>
      <c r="CG71" s="32">
        <f t="shared" si="479"/>
        <v>0</v>
      </c>
      <c r="CH71" s="32">
        <f t="shared" si="479"/>
        <v>0</v>
      </c>
      <c r="CI71" s="32">
        <f t="shared" si="479"/>
        <v>0</v>
      </c>
      <c r="CJ71" s="32">
        <f t="shared" si="479"/>
        <v>0</v>
      </c>
      <c r="CK71" s="32">
        <f t="shared" si="479"/>
        <v>0</v>
      </c>
      <c r="CL71" s="32">
        <f t="shared" si="479"/>
        <v>0</v>
      </c>
      <c r="CM71" s="32">
        <f t="shared" si="479"/>
        <v>0</v>
      </c>
      <c r="CN71" s="32">
        <f t="shared" si="479"/>
        <v>0</v>
      </c>
      <c r="CO71" s="32">
        <f t="shared" si="479"/>
        <v>0</v>
      </c>
      <c r="CP71" s="32">
        <f t="shared" si="479"/>
        <v>0</v>
      </c>
      <c r="CQ71" s="32">
        <f t="shared" si="479"/>
        <v>0</v>
      </c>
      <c r="CR71" s="32">
        <f t="shared" si="479"/>
        <v>0</v>
      </c>
      <c r="CS71" s="32">
        <f t="shared" si="479"/>
        <v>0</v>
      </c>
      <c r="CT71" s="32">
        <f t="shared" si="479"/>
        <v>0</v>
      </c>
      <c r="CU71" s="32">
        <f t="shared" si="479"/>
        <v>0</v>
      </c>
      <c r="CV71" s="32">
        <f t="shared" si="479"/>
        <v>0</v>
      </c>
      <c r="CW71" s="32">
        <f t="shared" si="479"/>
        <v>0</v>
      </c>
      <c r="CX71" s="32">
        <f t="shared" si="479"/>
        <v>0</v>
      </c>
      <c r="CY71" s="32">
        <f t="shared" si="479"/>
        <v>0</v>
      </c>
      <c r="CZ71" s="32">
        <f t="shared" si="479"/>
        <v>0</v>
      </c>
      <c r="DA71" s="32">
        <f t="shared" si="479"/>
        <v>0</v>
      </c>
      <c r="DB71" s="32">
        <f t="shared" si="479"/>
        <v>0</v>
      </c>
      <c r="DC71" s="32">
        <f t="shared" si="479"/>
        <v>0</v>
      </c>
      <c r="DD71" s="32">
        <f t="shared" si="479"/>
        <v>0</v>
      </c>
      <c r="DE71" s="32">
        <f t="shared" si="479"/>
        <v>0</v>
      </c>
      <c r="DF71" s="32">
        <f t="shared" si="479"/>
        <v>0</v>
      </c>
      <c r="DG71" s="32">
        <f t="shared" si="479"/>
        <v>0</v>
      </c>
      <c r="DH71" s="32">
        <f t="shared" si="479"/>
        <v>0</v>
      </c>
      <c r="DI71" s="32">
        <f t="shared" si="479"/>
        <v>0</v>
      </c>
      <c r="DJ71" s="32">
        <f t="shared" si="479"/>
        <v>0</v>
      </c>
      <c r="DK71" s="32">
        <f t="shared" si="479"/>
        <v>0</v>
      </c>
      <c r="DL71" s="32">
        <f t="shared" si="479"/>
        <v>0</v>
      </c>
      <c r="DM71" s="32">
        <f t="shared" si="479"/>
        <v>0</v>
      </c>
      <c r="DN71" s="32">
        <f t="shared" si="479"/>
        <v>0</v>
      </c>
      <c r="DO71" s="32">
        <f t="shared" si="479"/>
        <v>0</v>
      </c>
      <c r="DP71" s="32">
        <f t="shared" si="479"/>
        <v>0</v>
      </c>
      <c r="DQ71" s="32">
        <f t="shared" si="479"/>
        <v>0</v>
      </c>
      <c r="DR71" s="32">
        <f t="shared" si="479"/>
        <v>0</v>
      </c>
      <c r="DS71" s="32">
        <f t="shared" si="479"/>
        <v>0</v>
      </c>
      <c r="DT71" s="32">
        <f t="shared" si="479"/>
        <v>0</v>
      </c>
      <c r="DU71" s="32">
        <f t="shared" si="479"/>
        <v>0</v>
      </c>
      <c r="DV71" s="32">
        <f t="shared" si="479"/>
        <v>0</v>
      </c>
      <c r="DW71" s="32">
        <f t="shared" si="479"/>
        <v>0</v>
      </c>
      <c r="DX71" s="32">
        <f t="shared" si="479"/>
        <v>0</v>
      </c>
      <c r="DY71" s="32">
        <f t="shared" si="479"/>
        <v>0</v>
      </c>
      <c r="DZ71" s="32">
        <f t="shared" si="479"/>
        <v>0</v>
      </c>
      <c r="EA71" s="32">
        <f t="shared" si="479"/>
        <v>0</v>
      </c>
      <c r="EB71" s="32">
        <f t="shared" si="479"/>
        <v>0</v>
      </c>
      <c r="EC71" s="32">
        <f t="shared" ref="EC71:GJ71" si="480" xml:space="preserve"> EC$68</f>
        <v>0</v>
      </c>
      <c r="ED71" s="32">
        <f t="shared" si="480"/>
        <v>0</v>
      </c>
      <c r="EE71" s="32">
        <f t="shared" si="480"/>
        <v>0</v>
      </c>
      <c r="EF71" s="32">
        <f t="shared" si="480"/>
        <v>0</v>
      </c>
      <c r="EG71" s="32">
        <f t="shared" si="480"/>
        <v>0</v>
      </c>
      <c r="EH71" s="32">
        <f t="shared" si="480"/>
        <v>0</v>
      </c>
      <c r="EI71" s="32">
        <f t="shared" si="480"/>
        <v>0</v>
      </c>
      <c r="EJ71" s="32">
        <f t="shared" si="480"/>
        <v>0</v>
      </c>
      <c r="EK71" s="32">
        <f t="shared" si="480"/>
        <v>0</v>
      </c>
      <c r="EL71" s="32">
        <f t="shared" si="480"/>
        <v>0</v>
      </c>
      <c r="EM71" s="32">
        <f t="shared" si="480"/>
        <v>0</v>
      </c>
      <c r="EN71" s="32">
        <f t="shared" si="480"/>
        <v>0</v>
      </c>
      <c r="EO71" s="32">
        <f t="shared" si="480"/>
        <v>0</v>
      </c>
      <c r="EP71" s="32">
        <f t="shared" si="480"/>
        <v>0</v>
      </c>
      <c r="EQ71" s="32">
        <f t="shared" si="480"/>
        <v>0</v>
      </c>
      <c r="ER71" s="32">
        <f t="shared" si="480"/>
        <v>0</v>
      </c>
      <c r="ES71" s="32">
        <f t="shared" si="480"/>
        <v>0</v>
      </c>
      <c r="ET71" s="32">
        <f t="shared" si="480"/>
        <v>0</v>
      </c>
      <c r="EU71" s="32">
        <f t="shared" si="480"/>
        <v>0</v>
      </c>
      <c r="EV71" s="32">
        <f t="shared" si="480"/>
        <v>0</v>
      </c>
      <c r="EW71" s="32">
        <f t="shared" si="480"/>
        <v>0</v>
      </c>
      <c r="EX71" s="32">
        <f t="shared" si="480"/>
        <v>0</v>
      </c>
      <c r="EY71" s="32">
        <f t="shared" si="480"/>
        <v>0</v>
      </c>
      <c r="EZ71" s="32">
        <f t="shared" si="480"/>
        <v>0</v>
      </c>
      <c r="FA71" s="32">
        <f t="shared" si="480"/>
        <v>0</v>
      </c>
      <c r="FB71" s="32">
        <f t="shared" si="480"/>
        <v>0</v>
      </c>
      <c r="FC71" s="32">
        <f t="shared" si="480"/>
        <v>0</v>
      </c>
      <c r="FD71" s="32">
        <f t="shared" si="480"/>
        <v>0</v>
      </c>
      <c r="FE71" s="32">
        <f t="shared" si="480"/>
        <v>0</v>
      </c>
      <c r="FF71" s="32">
        <f t="shared" si="480"/>
        <v>0</v>
      </c>
      <c r="FG71" s="32">
        <f t="shared" si="480"/>
        <v>0</v>
      </c>
      <c r="FH71" s="32">
        <f t="shared" si="480"/>
        <v>0</v>
      </c>
      <c r="FI71" s="32">
        <f t="shared" si="480"/>
        <v>0</v>
      </c>
      <c r="FJ71" s="32">
        <f t="shared" si="480"/>
        <v>0</v>
      </c>
      <c r="FK71" s="32">
        <f t="shared" si="480"/>
        <v>0</v>
      </c>
      <c r="FL71" s="32">
        <f t="shared" si="480"/>
        <v>0</v>
      </c>
      <c r="FM71" s="32">
        <f t="shared" si="480"/>
        <v>0</v>
      </c>
      <c r="FN71" s="32">
        <f t="shared" si="480"/>
        <v>0</v>
      </c>
      <c r="FO71" s="32">
        <f t="shared" si="480"/>
        <v>0</v>
      </c>
      <c r="FP71" s="32">
        <f t="shared" si="480"/>
        <v>0</v>
      </c>
      <c r="FQ71" s="32">
        <f t="shared" si="480"/>
        <v>0</v>
      </c>
      <c r="FR71" s="32">
        <f t="shared" si="480"/>
        <v>0</v>
      </c>
      <c r="FS71" s="32">
        <f t="shared" si="480"/>
        <v>0</v>
      </c>
      <c r="FT71" s="32">
        <f t="shared" si="480"/>
        <v>0</v>
      </c>
      <c r="FU71" s="32">
        <f t="shared" si="480"/>
        <v>0</v>
      </c>
      <c r="FV71" s="32">
        <f t="shared" si="480"/>
        <v>0</v>
      </c>
      <c r="FW71" s="32">
        <f t="shared" si="480"/>
        <v>0</v>
      </c>
      <c r="FX71" s="32">
        <f t="shared" si="480"/>
        <v>0</v>
      </c>
      <c r="FY71" s="32">
        <f t="shared" si="480"/>
        <v>0</v>
      </c>
      <c r="FZ71" s="32">
        <f t="shared" si="480"/>
        <v>0</v>
      </c>
      <c r="GA71" s="32">
        <f t="shared" si="480"/>
        <v>0</v>
      </c>
      <c r="GB71" s="32">
        <f t="shared" si="480"/>
        <v>0</v>
      </c>
      <c r="GC71" s="32">
        <f t="shared" si="480"/>
        <v>0</v>
      </c>
      <c r="GD71" s="32">
        <f t="shared" si="480"/>
        <v>0</v>
      </c>
      <c r="GE71" s="32">
        <f t="shared" si="480"/>
        <v>0</v>
      </c>
      <c r="GF71" s="32">
        <f t="shared" si="480"/>
        <v>0</v>
      </c>
      <c r="GG71" s="32">
        <f t="shared" si="480"/>
        <v>0</v>
      </c>
      <c r="GH71" s="32">
        <f t="shared" si="480"/>
        <v>0</v>
      </c>
      <c r="GI71" s="32">
        <f t="shared" si="480"/>
        <v>0</v>
      </c>
      <c r="GJ71" s="32">
        <f t="shared" si="480"/>
        <v>0</v>
      </c>
    </row>
    <row r="72" spans="1:192" s="194" customFormat="1" x14ac:dyDescent="0.25">
      <c r="A72" s="410"/>
      <c r="B72" s="410"/>
      <c r="C72" s="601"/>
      <c r="D72" s="515" t="s">
        <v>488</v>
      </c>
      <c r="E72" s="194" t="s">
        <v>489</v>
      </c>
      <c r="G72" s="194" t="str">
        <f xml:space="preserve"> SMU</f>
        <v>$ 000s</v>
      </c>
      <c r="H72" s="194">
        <f xml:space="preserve"> SUM(J72:GJ72)</f>
        <v>11766.314320962698</v>
      </c>
      <c r="J72" s="194">
        <f xml:space="preserve"> MAX(J70:J71)</f>
        <v>0</v>
      </c>
      <c r="K72" s="194">
        <f t="shared" ref="K72:AK72" si="481" xml:space="preserve"> MAX(K70:K71)</f>
        <v>0</v>
      </c>
      <c r="L72" s="194">
        <f t="shared" si="481"/>
        <v>0</v>
      </c>
      <c r="M72" s="194">
        <f t="shared" si="481"/>
        <v>0</v>
      </c>
      <c r="N72" s="194">
        <f t="shared" si="481"/>
        <v>0</v>
      </c>
      <c r="O72" s="194">
        <f t="shared" si="481"/>
        <v>0</v>
      </c>
      <c r="P72" s="194">
        <f t="shared" si="481"/>
        <v>0</v>
      </c>
      <c r="Q72" s="194">
        <f t="shared" si="481"/>
        <v>0</v>
      </c>
      <c r="R72" s="194">
        <f t="shared" si="481"/>
        <v>473.21680597319573</v>
      </c>
      <c r="S72" s="194">
        <f t="shared" si="481"/>
        <v>50.347909216096014</v>
      </c>
      <c r="T72" s="194">
        <f t="shared" si="481"/>
        <v>50.464833176096363</v>
      </c>
      <c r="U72" s="194">
        <f t="shared" si="481"/>
        <v>51.027442491602415</v>
      </c>
      <c r="V72" s="194">
        <f t="shared" si="481"/>
        <v>43.608608454256682</v>
      </c>
      <c r="W72" s="194">
        <f t="shared" si="481"/>
        <v>59.262120974737627</v>
      </c>
      <c r="X72" s="194">
        <f t="shared" si="481"/>
        <v>59.467354177593734</v>
      </c>
      <c r="Y72" s="194">
        <f t="shared" si="481"/>
        <v>44.992754951434108</v>
      </c>
      <c r="Z72" s="194">
        <f t="shared" si="481"/>
        <v>52.589094409457175</v>
      </c>
      <c r="AA72" s="194">
        <f t="shared" si="481"/>
        <v>53.15473017460863</v>
      </c>
      <c r="AB72" s="194">
        <f t="shared" si="481"/>
        <v>53.292831935183131</v>
      </c>
      <c r="AC72" s="194">
        <f t="shared" si="481"/>
        <v>53.893006223766861</v>
      </c>
      <c r="AD72" s="194">
        <f t="shared" si="481"/>
        <v>46.787334061555157</v>
      </c>
      <c r="AE72" s="194">
        <f t="shared" si="481"/>
        <v>61.896014290719904</v>
      </c>
      <c r="AF72" s="194">
        <f t="shared" si="481"/>
        <v>62.129664009444241</v>
      </c>
      <c r="AG72" s="194">
        <f t="shared" si="481"/>
        <v>48.279509271036659</v>
      </c>
      <c r="AH72" s="194">
        <f t="shared" si="481"/>
        <v>55.600302773071235</v>
      </c>
      <c r="AI72" s="194">
        <f t="shared" si="481"/>
        <v>56.203806025256199</v>
      </c>
      <c r="AJ72" s="194">
        <f t="shared" si="481"/>
        <v>56.364740760314817</v>
      </c>
      <c r="AK72" s="194">
        <f t="shared" si="481"/>
        <v>57.005649198912579</v>
      </c>
      <c r="AL72" s="194">
        <f t="shared" ref="AL72:CW72" si="482" xml:space="preserve"> MAX(AL70:AL71)</f>
        <v>50.231607586656537</v>
      </c>
      <c r="AM72" s="194">
        <f t="shared" si="482"/>
        <v>64.765127509230297</v>
      </c>
      <c r="AN72" s="194">
        <f t="shared" si="482"/>
        <v>65.029446411892422</v>
      </c>
      <c r="AO72" s="194">
        <f t="shared" si="482"/>
        <v>51.841140885117056</v>
      </c>
      <c r="AP72" s="194">
        <f t="shared" si="482"/>
        <v>58.871305739048694</v>
      </c>
      <c r="AQ72" s="194">
        <f t="shared" si="482"/>
        <v>59.515523867514275</v>
      </c>
      <c r="AR72" s="194">
        <f t="shared" si="482"/>
        <v>59.700637025016476</v>
      </c>
      <c r="AS72" s="194">
        <f t="shared" si="482"/>
        <v>60.385708013160183</v>
      </c>
      <c r="AT72" s="194">
        <f t="shared" si="482"/>
        <v>53.963344996114756</v>
      </c>
      <c r="AU72" s="194">
        <f t="shared" si="482"/>
        <v>67.888757587028522</v>
      </c>
      <c r="AV72" s="194">
        <f t="shared" si="482"/>
        <v>68.186183030287793</v>
      </c>
      <c r="AW72" s="194">
        <f t="shared" si="482"/>
        <v>4844.1393042824884</v>
      </c>
      <c r="AX72" s="194">
        <f t="shared" si="482"/>
        <v>4772.2117214807977</v>
      </c>
      <c r="AY72" s="194">
        <f t="shared" si="482"/>
        <v>5.4569682106375694E-12</v>
      </c>
      <c r="AZ72" s="194">
        <f t="shared" si="482"/>
        <v>0</v>
      </c>
      <c r="BA72" s="194">
        <f t="shared" si="482"/>
        <v>0</v>
      </c>
      <c r="BB72" s="194">
        <f t="shared" si="482"/>
        <v>0</v>
      </c>
      <c r="BC72" s="194">
        <f t="shared" si="482"/>
        <v>0</v>
      </c>
      <c r="BD72" s="194">
        <f t="shared" si="482"/>
        <v>0</v>
      </c>
      <c r="BE72" s="194">
        <f t="shared" si="482"/>
        <v>0</v>
      </c>
      <c r="BF72" s="194">
        <f t="shared" si="482"/>
        <v>0</v>
      </c>
      <c r="BG72" s="194">
        <f t="shared" si="482"/>
        <v>0</v>
      </c>
      <c r="BH72" s="194">
        <f t="shared" si="482"/>
        <v>0</v>
      </c>
      <c r="BI72" s="194">
        <f t="shared" si="482"/>
        <v>0</v>
      </c>
      <c r="BJ72" s="194">
        <f t="shared" si="482"/>
        <v>0</v>
      </c>
      <c r="BK72" s="194">
        <f t="shared" si="482"/>
        <v>0</v>
      </c>
      <c r="BL72" s="194">
        <f t="shared" si="482"/>
        <v>0</v>
      </c>
      <c r="BM72" s="194">
        <f t="shared" si="482"/>
        <v>0</v>
      </c>
      <c r="BN72" s="194">
        <f t="shared" si="482"/>
        <v>0</v>
      </c>
      <c r="BO72" s="194">
        <f t="shared" si="482"/>
        <v>0</v>
      </c>
      <c r="BP72" s="194">
        <f t="shared" si="482"/>
        <v>0</v>
      </c>
      <c r="BQ72" s="194">
        <f t="shared" si="482"/>
        <v>0</v>
      </c>
      <c r="BR72" s="194">
        <f t="shared" si="482"/>
        <v>0</v>
      </c>
      <c r="BS72" s="194">
        <f t="shared" si="482"/>
        <v>0</v>
      </c>
      <c r="BT72" s="194">
        <f t="shared" si="482"/>
        <v>0</v>
      </c>
      <c r="BU72" s="194">
        <f t="shared" si="482"/>
        <v>0</v>
      </c>
      <c r="BV72" s="194">
        <f t="shared" si="482"/>
        <v>0</v>
      </c>
      <c r="BW72" s="194">
        <f t="shared" si="482"/>
        <v>0</v>
      </c>
      <c r="BX72" s="194">
        <f t="shared" si="482"/>
        <v>0</v>
      </c>
      <c r="BY72" s="194">
        <f t="shared" si="482"/>
        <v>0</v>
      </c>
      <c r="BZ72" s="194">
        <f t="shared" si="482"/>
        <v>0</v>
      </c>
      <c r="CA72" s="194">
        <f t="shared" si="482"/>
        <v>0</v>
      </c>
      <c r="CB72" s="194">
        <f t="shared" si="482"/>
        <v>0</v>
      </c>
      <c r="CC72" s="194">
        <f t="shared" si="482"/>
        <v>0</v>
      </c>
      <c r="CD72" s="194">
        <f t="shared" si="482"/>
        <v>0</v>
      </c>
      <c r="CE72" s="194">
        <f t="shared" si="482"/>
        <v>0</v>
      </c>
      <c r="CF72" s="194">
        <f t="shared" si="482"/>
        <v>0</v>
      </c>
      <c r="CG72" s="194">
        <f t="shared" si="482"/>
        <v>0</v>
      </c>
      <c r="CH72" s="194">
        <f t="shared" si="482"/>
        <v>0</v>
      </c>
      <c r="CI72" s="194">
        <f t="shared" si="482"/>
        <v>0</v>
      </c>
      <c r="CJ72" s="194">
        <f t="shared" si="482"/>
        <v>0</v>
      </c>
      <c r="CK72" s="194">
        <f t="shared" si="482"/>
        <v>0</v>
      </c>
      <c r="CL72" s="194">
        <f t="shared" si="482"/>
        <v>0</v>
      </c>
      <c r="CM72" s="194">
        <f t="shared" si="482"/>
        <v>0</v>
      </c>
      <c r="CN72" s="194">
        <f t="shared" si="482"/>
        <v>0</v>
      </c>
      <c r="CO72" s="194">
        <f t="shared" si="482"/>
        <v>0</v>
      </c>
      <c r="CP72" s="194">
        <f t="shared" si="482"/>
        <v>0</v>
      </c>
      <c r="CQ72" s="194">
        <f t="shared" si="482"/>
        <v>0</v>
      </c>
      <c r="CR72" s="194">
        <f t="shared" si="482"/>
        <v>0</v>
      </c>
      <c r="CS72" s="194">
        <f t="shared" si="482"/>
        <v>0</v>
      </c>
      <c r="CT72" s="194">
        <f t="shared" si="482"/>
        <v>0</v>
      </c>
      <c r="CU72" s="194">
        <f t="shared" si="482"/>
        <v>0</v>
      </c>
      <c r="CV72" s="194">
        <f t="shared" si="482"/>
        <v>0</v>
      </c>
      <c r="CW72" s="194">
        <f t="shared" si="482"/>
        <v>0</v>
      </c>
      <c r="CX72" s="194">
        <f t="shared" ref="CX72:FI72" si="483" xml:space="preserve"> MAX(CX70:CX71)</f>
        <v>0</v>
      </c>
      <c r="CY72" s="194">
        <f t="shared" si="483"/>
        <v>0</v>
      </c>
      <c r="CZ72" s="194">
        <f t="shared" si="483"/>
        <v>0</v>
      </c>
      <c r="DA72" s="194">
        <f t="shared" si="483"/>
        <v>0</v>
      </c>
      <c r="DB72" s="194">
        <f t="shared" si="483"/>
        <v>0</v>
      </c>
      <c r="DC72" s="194">
        <f t="shared" si="483"/>
        <v>0</v>
      </c>
      <c r="DD72" s="194">
        <f t="shared" si="483"/>
        <v>0</v>
      </c>
      <c r="DE72" s="194">
        <f t="shared" si="483"/>
        <v>0</v>
      </c>
      <c r="DF72" s="194">
        <f t="shared" si="483"/>
        <v>0</v>
      </c>
      <c r="DG72" s="194">
        <f t="shared" si="483"/>
        <v>0</v>
      </c>
      <c r="DH72" s="194">
        <f t="shared" si="483"/>
        <v>0</v>
      </c>
      <c r="DI72" s="194">
        <f t="shared" si="483"/>
        <v>0</v>
      </c>
      <c r="DJ72" s="194">
        <f t="shared" si="483"/>
        <v>0</v>
      </c>
      <c r="DK72" s="194">
        <f t="shared" si="483"/>
        <v>0</v>
      </c>
      <c r="DL72" s="194">
        <f t="shared" si="483"/>
        <v>0</v>
      </c>
      <c r="DM72" s="194">
        <f t="shared" si="483"/>
        <v>0</v>
      </c>
      <c r="DN72" s="194">
        <f t="shared" si="483"/>
        <v>0</v>
      </c>
      <c r="DO72" s="194">
        <f t="shared" si="483"/>
        <v>0</v>
      </c>
      <c r="DP72" s="194">
        <f t="shared" si="483"/>
        <v>0</v>
      </c>
      <c r="DQ72" s="194">
        <f t="shared" si="483"/>
        <v>0</v>
      </c>
      <c r="DR72" s="194">
        <f t="shared" si="483"/>
        <v>0</v>
      </c>
      <c r="DS72" s="194">
        <f t="shared" si="483"/>
        <v>0</v>
      </c>
      <c r="DT72" s="194">
        <f t="shared" si="483"/>
        <v>0</v>
      </c>
      <c r="DU72" s="194">
        <f t="shared" si="483"/>
        <v>0</v>
      </c>
      <c r="DV72" s="194">
        <f t="shared" si="483"/>
        <v>0</v>
      </c>
      <c r="DW72" s="194">
        <f t="shared" si="483"/>
        <v>0</v>
      </c>
      <c r="DX72" s="194">
        <f t="shared" si="483"/>
        <v>0</v>
      </c>
      <c r="DY72" s="194">
        <f t="shared" si="483"/>
        <v>0</v>
      </c>
      <c r="DZ72" s="194">
        <f t="shared" si="483"/>
        <v>0</v>
      </c>
      <c r="EA72" s="194">
        <f t="shared" si="483"/>
        <v>0</v>
      </c>
      <c r="EB72" s="194">
        <f t="shared" si="483"/>
        <v>0</v>
      </c>
      <c r="EC72" s="194">
        <f t="shared" si="483"/>
        <v>0</v>
      </c>
      <c r="ED72" s="194">
        <f t="shared" si="483"/>
        <v>0</v>
      </c>
      <c r="EE72" s="194">
        <f t="shared" si="483"/>
        <v>0</v>
      </c>
      <c r="EF72" s="194">
        <f t="shared" si="483"/>
        <v>0</v>
      </c>
      <c r="EG72" s="194">
        <f t="shared" si="483"/>
        <v>0</v>
      </c>
      <c r="EH72" s="194">
        <f t="shared" si="483"/>
        <v>0</v>
      </c>
      <c r="EI72" s="194">
        <f t="shared" si="483"/>
        <v>0</v>
      </c>
      <c r="EJ72" s="194">
        <f t="shared" si="483"/>
        <v>0</v>
      </c>
      <c r="EK72" s="194">
        <f t="shared" si="483"/>
        <v>0</v>
      </c>
      <c r="EL72" s="194">
        <f t="shared" si="483"/>
        <v>0</v>
      </c>
      <c r="EM72" s="194">
        <f t="shared" si="483"/>
        <v>0</v>
      </c>
      <c r="EN72" s="194">
        <f t="shared" si="483"/>
        <v>0</v>
      </c>
      <c r="EO72" s="194">
        <f t="shared" si="483"/>
        <v>0</v>
      </c>
      <c r="EP72" s="194">
        <f t="shared" si="483"/>
        <v>0</v>
      </c>
      <c r="EQ72" s="194">
        <f t="shared" si="483"/>
        <v>0</v>
      </c>
      <c r="ER72" s="194">
        <f t="shared" si="483"/>
        <v>0</v>
      </c>
      <c r="ES72" s="194">
        <f t="shared" si="483"/>
        <v>0</v>
      </c>
      <c r="ET72" s="194">
        <f t="shared" si="483"/>
        <v>0</v>
      </c>
      <c r="EU72" s="194">
        <f t="shared" si="483"/>
        <v>0</v>
      </c>
      <c r="EV72" s="194">
        <f t="shared" si="483"/>
        <v>0</v>
      </c>
      <c r="EW72" s="194">
        <f t="shared" si="483"/>
        <v>0</v>
      </c>
      <c r="EX72" s="194">
        <f t="shared" si="483"/>
        <v>0</v>
      </c>
      <c r="EY72" s="194">
        <f t="shared" si="483"/>
        <v>0</v>
      </c>
      <c r="EZ72" s="194">
        <f t="shared" si="483"/>
        <v>0</v>
      </c>
      <c r="FA72" s="194">
        <f t="shared" si="483"/>
        <v>0</v>
      </c>
      <c r="FB72" s="194">
        <f t="shared" si="483"/>
        <v>0</v>
      </c>
      <c r="FC72" s="194">
        <f t="shared" si="483"/>
        <v>0</v>
      </c>
      <c r="FD72" s="194">
        <f t="shared" si="483"/>
        <v>0</v>
      </c>
      <c r="FE72" s="194">
        <f t="shared" si="483"/>
        <v>0</v>
      </c>
      <c r="FF72" s="194">
        <f t="shared" si="483"/>
        <v>0</v>
      </c>
      <c r="FG72" s="194">
        <f t="shared" si="483"/>
        <v>0</v>
      </c>
      <c r="FH72" s="194">
        <f t="shared" si="483"/>
        <v>0</v>
      </c>
      <c r="FI72" s="194">
        <f t="shared" si="483"/>
        <v>0</v>
      </c>
      <c r="FJ72" s="194">
        <f t="shared" ref="FJ72:GJ72" si="484" xml:space="preserve"> MAX(FJ70:FJ71)</f>
        <v>0</v>
      </c>
      <c r="FK72" s="194">
        <f t="shared" si="484"/>
        <v>0</v>
      </c>
      <c r="FL72" s="194">
        <f t="shared" si="484"/>
        <v>0</v>
      </c>
      <c r="FM72" s="194">
        <f t="shared" si="484"/>
        <v>0</v>
      </c>
      <c r="FN72" s="194">
        <f t="shared" si="484"/>
        <v>0</v>
      </c>
      <c r="FO72" s="194">
        <f t="shared" si="484"/>
        <v>0</v>
      </c>
      <c r="FP72" s="194">
        <f t="shared" si="484"/>
        <v>0</v>
      </c>
      <c r="FQ72" s="194">
        <f t="shared" si="484"/>
        <v>0</v>
      </c>
      <c r="FR72" s="194">
        <f t="shared" si="484"/>
        <v>0</v>
      </c>
      <c r="FS72" s="194">
        <f t="shared" si="484"/>
        <v>0</v>
      </c>
      <c r="FT72" s="194">
        <f t="shared" si="484"/>
        <v>0</v>
      </c>
      <c r="FU72" s="194">
        <f t="shared" si="484"/>
        <v>0</v>
      </c>
      <c r="FV72" s="194">
        <f t="shared" si="484"/>
        <v>0</v>
      </c>
      <c r="FW72" s="194">
        <f t="shared" si="484"/>
        <v>0</v>
      </c>
      <c r="FX72" s="194">
        <f t="shared" si="484"/>
        <v>0</v>
      </c>
      <c r="FY72" s="194">
        <f t="shared" si="484"/>
        <v>0</v>
      </c>
      <c r="FZ72" s="194">
        <f t="shared" si="484"/>
        <v>0</v>
      </c>
      <c r="GA72" s="194">
        <f t="shared" si="484"/>
        <v>0</v>
      </c>
      <c r="GB72" s="194">
        <f t="shared" si="484"/>
        <v>0</v>
      </c>
      <c r="GC72" s="194">
        <f t="shared" si="484"/>
        <v>0</v>
      </c>
      <c r="GD72" s="194">
        <f t="shared" si="484"/>
        <v>0</v>
      </c>
      <c r="GE72" s="194">
        <f t="shared" si="484"/>
        <v>0</v>
      </c>
      <c r="GF72" s="194">
        <f t="shared" si="484"/>
        <v>0</v>
      </c>
      <c r="GG72" s="194">
        <f t="shared" si="484"/>
        <v>0</v>
      </c>
      <c r="GH72" s="194">
        <f t="shared" si="484"/>
        <v>0</v>
      </c>
      <c r="GI72" s="194">
        <f t="shared" si="484"/>
        <v>0</v>
      </c>
      <c r="GJ72" s="194">
        <f t="shared" si="484"/>
        <v>0</v>
      </c>
    </row>
    <row r="73" spans="1:192" x14ac:dyDescent="0.25">
      <c r="A73" s="80"/>
      <c r="B73" s="80"/>
      <c r="C73" s="596"/>
      <c r="D73" s="61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/>
      <c r="CW73" s="32"/>
      <c r="CX73" s="32"/>
      <c r="CY73" s="32"/>
      <c r="CZ73" s="32"/>
      <c r="DA73" s="32"/>
      <c r="DB73" s="32"/>
      <c r="DC73" s="32"/>
      <c r="DD73" s="32"/>
      <c r="DE73" s="32"/>
      <c r="DF73" s="32"/>
      <c r="DG73" s="32"/>
      <c r="DH73" s="32"/>
      <c r="DI73" s="32"/>
      <c r="DJ73" s="32"/>
      <c r="DK73" s="32"/>
      <c r="DL73" s="32"/>
      <c r="DM73" s="32"/>
      <c r="DN73" s="32"/>
      <c r="DO73" s="32"/>
      <c r="DP73" s="32"/>
      <c r="DQ73" s="32"/>
      <c r="DR73" s="32"/>
      <c r="DS73" s="32"/>
      <c r="DT73" s="32"/>
      <c r="DU73" s="32"/>
      <c r="DV73" s="32"/>
      <c r="DW73" s="32"/>
      <c r="DX73" s="32"/>
      <c r="DY73" s="32"/>
      <c r="DZ73" s="32"/>
      <c r="EA73" s="32"/>
      <c r="EB73" s="32"/>
      <c r="EC73" s="32"/>
      <c r="ED73" s="32"/>
      <c r="EE73" s="32"/>
      <c r="EF73" s="32"/>
      <c r="EG73" s="32"/>
      <c r="EH73" s="32"/>
      <c r="EI73" s="32"/>
      <c r="EJ73" s="32"/>
      <c r="EK73" s="32"/>
      <c r="EL73" s="32"/>
      <c r="EM73" s="32"/>
      <c r="EN73" s="32"/>
      <c r="EO73" s="32"/>
      <c r="EP73" s="32"/>
      <c r="EQ73" s="32"/>
      <c r="ER73" s="32"/>
      <c r="ES73" s="32"/>
      <c r="ET73" s="32"/>
      <c r="EU73" s="32"/>
      <c r="EV73" s="32"/>
      <c r="EW73" s="32"/>
      <c r="EX73" s="32"/>
      <c r="EY73" s="32"/>
      <c r="EZ73" s="32"/>
      <c r="FA73" s="32"/>
      <c r="FB73" s="32"/>
      <c r="FC73" s="32"/>
      <c r="FD73" s="32"/>
      <c r="FE73" s="32"/>
      <c r="FF73" s="32"/>
      <c r="FG73" s="32"/>
      <c r="FH73" s="32"/>
      <c r="FI73" s="32"/>
      <c r="FJ73" s="32"/>
      <c r="FK73" s="32"/>
      <c r="FL73" s="32"/>
      <c r="FM73" s="32"/>
      <c r="FN73" s="32"/>
      <c r="FO73" s="32"/>
      <c r="FP73" s="32"/>
      <c r="FQ73" s="32"/>
      <c r="FR73" s="32"/>
      <c r="FS73" s="32"/>
      <c r="FT73" s="32"/>
      <c r="FU73" s="32"/>
      <c r="FV73" s="32"/>
      <c r="FW73" s="32"/>
      <c r="FX73" s="32"/>
      <c r="FY73" s="32"/>
      <c r="FZ73" s="32"/>
      <c r="GA73" s="32"/>
      <c r="GB73" s="32"/>
      <c r="GC73" s="32"/>
      <c r="GD73" s="32"/>
      <c r="GE73" s="32"/>
      <c r="GF73" s="32"/>
      <c r="GG73" s="32"/>
      <c r="GH73" s="32"/>
      <c r="GI73" s="32"/>
      <c r="GJ73" s="32"/>
    </row>
    <row r="74" spans="1:192" x14ac:dyDescent="0.25">
      <c r="A74" s="80"/>
      <c r="B74" s="80" t="s">
        <v>490</v>
      </c>
      <c r="C74" s="596"/>
      <c r="D74" s="61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32"/>
      <c r="CW74" s="32"/>
      <c r="CX74" s="32"/>
      <c r="CY74" s="32"/>
      <c r="CZ74" s="32"/>
      <c r="DA74" s="32"/>
      <c r="DB74" s="32"/>
      <c r="DC74" s="32"/>
      <c r="DD74" s="32"/>
      <c r="DE74" s="32"/>
      <c r="DF74" s="32"/>
      <c r="DG74" s="32"/>
      <c r="DH74" s="32"/>
      <c r="DI74" s="32"/>
      <c r="DJ74" s="32"/>
      <c r="DK74" s="32"/>
      <c r="DL74" s="32"/>
      <c r="DM74" s="32"/>
      <c r="DN74" s="32"/>
      <c r="DO74" s="32"/>
      <c r="DP74" s="32"/>
      <c r="DQ74" s="32"/>
      <c r="DR74" s="32"/>
      <c r="DS74" s="32"/>
      <c r="DT74" s="32"/>
      <c r="DU74" s="32"/>
      <c r="DV74" s="32"/>
      <c r="DW74" s="32"/>
      <c r="DX74" s="32"/>
      <c r="DY74" s="32"/>
      <c r="DZ74" s="32"/>
      <c r="EA74" s="32"/>
      <c r="EB74" s="32"/>
      <c r="EC74" s="32"/>
      <c r="ED74" s="32"/>
      <c r="EE74" s="32"/>
      <c r="EF74" s="32"/>
      <c r="EG74" s="32"/>
      <c r="EH74" s="32"/>
      <c r="EI74" s="32"/>
      <c r="EJ74" s="32"/>
      <c r="EK74" s="32"/>
      <c r="EL74" s="32"/>
      <c r="EM74" s="32"/>
      <c r="EN74" s="32"/>
      <c r="EO74" s="32"/>
      <c r="EP74" s="32"/>
      <c r="EQ74" s="32"/>
      <c r="ER74" s="32"/>
      <c r="ES74" s="32"/>
      <c r="ET74" s="32"/>
      <c r="EU74" s="32"/>
      <c r="EV74" s="32"/>
      <c r="EW74" s="32"/>
      <c r="EX74" s="32"/>
      <c r="EY74" s="32"/>
      <c r="EZ74" s="32"/>
      <c r="FA74" s="32"/>
      <c r="FB74" s="32"/>
      <c r="FC74" s="32"/>
      <c r="FD74" s="32"/>
      <c r="FE74" s="32"/>
      <c r="FF74" s="32"/>
      <c r="FG74" s="32"/>
      <c r="FH74" s="32"/>
      <c r="FI74" s="32"/>
      <c r="FJ74" s="32"/>
      <c r="FK74" s="32"/>
      <c r="FL74" s="32"/>
      <c r="FM74" s="32"/>
      <c r="FN74" s="32"/>
      <c r="FO74" s="32"/>
      <c r="FP74" s="32"/>
      <c r="FQ74" s="32"/>
      <c r="FR74" s="32"/>
      <c r="FS74" s="32"/>
      <c r="FT74" s="32"/>
      <c r="FU74" s="32"/>
      <c r="FV74" s="32"/>
      <c r="FW74" s="32"/>
      <c r="FX74" s="32"/>
      <c r="FY74" s="32"/>
      <c r="FZ74" s="32"/>
      <c r="GA74" s="32"/>
      <c r="GB74" s="32"/>
      <c r="GC74" s="32"/>
      <c r="GD74" s="32"/>
      <c r="GE74" s="32"/>
      <c r="GF74" s="32"/>
      <c r="GG74" s="32"/>
      <c r="GH74" s="32"/>
      <c r="GI74" s="32"/>
      <c r="GJ74" s="32"/>
    </row>
    <row r="75" spans="1:192" s="533" customFormat="1" x14ac:dyDescent="0.25">
      <c r="A75" s="603"/>
      <c r="B75" s="603"/>
      <c r="C75" s="604"/>
      <c r="D75" s="605"/>
      <c r="E75" s="619" t="str">
        <f t="shared" ref="E75:G75" si="485" xml:space="preserve"> E$33</f>
        <v>Target DSRA balance at end construction</v>
      </c>
      <c r="F75" s="619">
        <f t="shared" si="485"/>
        <v>11766.314320962698</v>
      </c>
      <c r="G75" s="619" t="str">
        <f t="shared" si="485"/>
        <v>$ 000s</v>
      </c>
      <c r="H75" s="606"/>
      <c r="I75" s="606"/>
      <c r="J75" s="606"/>
      <c r="K75" s="606"/>
      <c r="L75" s="606"/>
      <c r="M75" s="606"/>
      <c r="N75" s="606"/>
      <c r="O75" s="606"/>
      <c r="P75" s="606"/>
      <c r="Q75" s="606"/>
      <c r="R75" s="606"/>
      <c r="S75" s="606"/>
      <c r="T75" s="606"/>
      <c r="U75" s="606"/>
      <c r="V75" s="606"/>
      <c r="W75" s="606"/>
      <c r="X75" s="606"/>
      <c r="Y75" s="606"/>
      <c r="Z75" s="606"/>
      <c r="AA75" s="606"/>
      <c r="AB75" s="606"/>
      <c r="AC75" s="606"/>
      <c r="AD75" s="606"/>
      <c r="AE75" s="606"/>
      <c r="AF75" s="606"/>
      <c r="AG75" s="606"/>
      <c r="AH75" s="606"/>
      <c r="AI75" s="606"/>
      <c r="AJ75" s="606"/>
      <c r="AK75" s="606"/>
      <c r="AL75" s="606"/>
      <c r="AM75" s="606"/>
      <c r="AN75" s="606"/>
      <c r="AO75" s="606"/>
      <c r="AP75" s="606"/>
      <c r="AQ75" s="606"/>
      <c r="AR75" s="606"/>
      <c r="AS75" s="606"/>
      <c r="AT75" s="606"/>
      <c r="AU75" s="606"/>
      <c r="AV75" s="606"/>
      <c r="AW75" s="606"/>
      <c r="AX75" s="606"/>
      <c r="AY75" s="606"/>
      <c r="AZ75" s="606"/>
      <c r="BA75" s="606"/>
      <c r="BB75" s="606"/>
      <c r="BC75" s="606"/>
      <c r="BD75" s="606"/>
      <c r="BE75" s="606"/>
      <c r="BF75" s="606"/>
      <c r="BG75" s="606"/>
      <c r="BH75" s="606"/>
      <c r="BI75" s="606"/>
      <c r="BJ75" s="606"/>
      <c r="BK75" s="606"/>
      <c r="BL75" s="606"/>
      <c r="BM75" s="606"/>
      <c r="BN75" s="606"/>
      <c r="BO75" s="606"/>
      <c r="BP75" s="606"/>
      <c r="BQ75" s="606"/>
      <c r="BR75" s="606"/>
      <c r="BS75" s="606"/>
      <c r="BT75" s="606"/>
      <c r="BU75" s="606"/>
      <c r="BV75" s="606"/>
      <c r="BW75" s="606"/>
      <c r="BX75" s="606"/>
      <c r="BY75" s="606"/>
      <c r="BZ75" s="606"/>
      <c r="CA75" s="606"/>
      <c r="CB75" s="606"/>
      <c r="CC75" s="606"/>
      <c r="CD75" s="606"/>
      <c r="CE75" s="606"/>
      <c r="CF75" s="606"/>
      <c r="CG75" s="606"/>
      <c r="CH75" s="606"/>
      <c r="CI75" s="606"/>
      <c r="CJ75" s="606"/>
      <c r="CK75" s="606"/>
      <c r="CL75" s="606"/>
      <c r="CM75" s="606"/>
      <c r="CN75" s="606"/>
      <c r="CO75" s="606"/>
      <c r="CP75" s="606"/>
      <c r="CQ75" s="606"/>
      <c r="CR75" s="606"/>
      <c r="CS75" s="606"/>
      <c r="CT75" s="606"/>
      <c r="CU75" s="606"/>
      <c r="CV75" s="606"/>
      <c r="CW75" s="606"/>
      <c r="CX75" s="606"/>
      <c r="CY75" s="606"/>
      <c r="CZ75" s="606"/>
      <c r="DA75" s="606"/>
      <c r="DB75" s="606"/>
      <c r="DC75" s="606"/>
      <c r="DD75" s="606"/>
      <c r="DE75" s="606"/>
      <c r="DF75" s="606"/>
      <c r="DG75" s="606"/>
      <c r="DH75" s="606"/>
      <c r="DI75" s="606"/>
      <c r="DJ75" s="606"/>
      <c r="DK75" s="606"/>
      <c r="DL75" s="606"/>
      <c r="DM75" s="606"/>
      <c r="DN75" s="606"/>
      <c r="DO75" s="606"/>
      <c r="DP75" s="606"/>
      <c r="DQ75" s="606"/>
      <c r="DR75" s="606"/>
      <c r="DS75" s="606"/>
      <c r="DT75" s="606"/>
      <c r="DU75" s="606"/>
      <c r="DV75" s="606"/>
      <c r="DW75" s="606"/>
      <c r="DX75" s="606"/>
      <c r="DY75" s="606"/>
      <c r="DZ75" s="606"/>
      <c r="EA75" s="606"/>
      <c r="EB75" s="606"/>
      <c r="EC75" s="606"/>
      <c r="ED75" s="606"/>
      <c r="EE75" s="606"/>
      <c r="EF75" s="606"/>
      <c r="EG75" s="606"/>
      <c r="EH75" s="606"/>
      <c r="EI75" s="606"/>
      <c r="EJ75" s="606"/>
      <c r="EK75" s="606"/>
      <c r="EL75" s="606"/>
      <c r="EM75" s="606"/>
      <c r="EN75" s="606"/>
      <c r="EO75" s="606"/>
      <c r="EP75" s="606"/>
      <c r="EQ75" s="606"/>
      <c r="ER75" s="606"/>
      <c r="ES75" s="606"/>
      <c r="ET75" s="606"/>
      <c r="EU75" s="606"/>
      <c r="EV75" s="606"/>
      <c r="EW75" s="606"/>
      <c r="EX75" s="606"/>
      <c r="EY75" s="606"/>
      <c r="EZ75" s="606"/>
      <c r="FA75" s="606"/>
      <c r="FB75" s="606"/>
      <c r="FC75" s="606"/>
      <c r="FD75" s="606"/>
      <c r="FE75" s="606"/>
      <c r="FF75" s="606"/>
      <c r="FG75" s="606"/>
      <c r="FH75" s="606"/>
      <c r="FI75" s="606"/>
      <c r="FJ75" s="606"/>
      <c r="FK75" s="606"/>
      <c r="FL75" s="606"/>
      <c r="FM75" s="606"/>
      <c r="FN75" s="606"/>
      <c r="FO75" s="606"/>
      <c r="FP75" s="606"/>
      <c r="FQ75" s="606"/>
      <c r="FR75" s="606"/>
      <c r="FS75" s="606"/>
      <c r="FT75" s="606"/>
      <c r="FU75" s="606"/>
      <c r="FV75" s="606"/>
      <c r="FW75" s="606"/>
      <c r="FX75" s="606"/>
      <c r="FY75" s="606"/>
      <c r="FZ75" s="606"/>
      <c r="GA75" s="606"/>
      <c r="GB75" s="606"/>
      <c r="GC75" s="606"/>
      <c r="GD75" s="606"/>
      <c r="GE75" s="606"/>
      <c r="GF75" s="606"/>
      <c r="GG75" s="606"/>
      <c r="GH75" s="606"/>
      <c r="GI75" s="606"/>
      <c r="GJ75" s="606"/>
    </row>
    <row r="76" spans="1:192" s="573" customFormat="1" x14ac:dyDescent="0.25">
      <c r="A76" s="444"/>
      <c r="B76" s="444"/>
      <c r="C76" s="445"/>
      <c r="D76" s="468"/>
      <c r="E76" s="613" t="str">
        <f xml:space="preserve"> Time!E$83</f>
        <v>End of construction period flag</v>
      </c>
      <c r="F76" s="613">
        <f xml:space="preserve"> Time!F$83</f>
        <v>0</v>
      </c>
      <c r="G76" s="613" t="str">
        <f xml:space="preserve"> Time!G$83</f>
        <v>flag</v>
      </c>
      <c r="H76" s="613">
        <f xml:space="preserve"> Time!H$83</f>
        <v>1</v>
      </c>
      <c r="I76" s="613">
        <f xml:space="preserve"> Time!I$83</f>
        <v>0</v>
      </c>
      <c r="J76" s="613">
        <f xml:space="preserve"> Time!J$83</f>
        <v>0</v>
      </c>
      <c r="K76" s="613">
        <f xml:space="preserve"> Time!K$83</f>
        <v>0</v>
      </c>
      <c r="L76" s="613">
        <f xml:space="preserve"> Time!L$83</f>
        <v>0</v>
      </c>
      <c r="M76" s="613">
        <f xml:space="preserve"> Time!M$83</f>
        <v>0</v>
      </c>
      <c r="N76" s="613">
        <f xml:space="preserve"> Time!N$83</f>
        <v>0</v>
      </c>
      <c r="O76" s="613">
        <f xml:space="preserve"> Time!O$83</f>
        <v>0</v>
      </c>
      <c r="P76" s="613">
        <f xml:space="preserve"> Time!P$83</f>
        <v>1</v>
      </c>
      <c r="Q76" s="613">
        <f xml:space="preserve"> Time!Q$83</f>
        <v>0</v>
      </c>
      <c r="R76" s="613">
        <f xml:space="preserve"> Time!R$83</f>
        <v>0</v>
      </c>
      <c r="S76" s="613">
        <f xml:space="preserve"> Time!S$83</f>
        <v>0</v>
      </c>
      <c r="T76" s="613">
        <f xml:space="preserve"> Time!T$83</f>
        <v>0</v>
      </c>
      <c r="U76" s="613">
        <f xml:space="preserve"> Time!U$83</f>
        <v>0</v>
      </c>
      <c r="V76" s="613">
        <f xml:space="preserve"> Time!V$83</f>
        <v>0</v>
      </c>
      <c r="W76" s="613">
        <f xml:space="preserve"> Time!W$83</f>
        <v>0</v>
      </c>
      <c r="X76" s="613">
        <f xml:space="preserve"> Time!X$83</f>
        <v>0</v>
      </c>
      <c r="Y76" s="613">
        <f xml:space="preserve"> Time!Y$83</f>
        <v>0</v>
      </c>
      <c r="Z76" s="613">
        <f xml:space="preserve"> Time!Z$83</f>
        <v>0</v>
      </c>
      <c r="AA76" s="613">
        <f xml:space="preserve"> Time!AA$83</f>
        <v>0</v>
      </c>
      <c r="AB76" s="613">
        <f xml:space="preserve"> Time!AB$83</f>
        <v>0</v>
      </c>
      <c r="AC76" s="613">
        <f xml:space="preserve"> Time!AC$83</f>
        <v>0</v>
      </c>
      <c r="AD76" s="613">
        <f xml:space="preserve"> Time!AD$83</f>
        <v>0</v>
      </c>
      <c r="AE76" s="613">
        <f xml:space="preserve"> Time!AE$83</f>
        <v>0</v>
      </c>
      <c r="AF76" s="613">
        <f xml:space="preserve"> Time!AF$83</f>
        <v>0</v>
      </c>
      <c r="AG76" s="613">
        <f xml:space="preserve"> Time!AG$83</f>
        <v>0</v>
      </c>
      <c r="AH76" s="613">
        <f xml:space="preserve"> Time!AH$83</f>
        <v>0</v>
      </c>
      <c r="AI76" s="613">
        <f xml:space="preserve"> Time!AI$83</f>
        <v>0</v>
      </c>
      <c r="AJ76" s="613">
        <f xml:space="preserve"> Time!AJ$83</f>
        <v>0</v>
      </c>
      <c r="AK76" s="613">
        <f xml:space="preserve"> Time!AK$83</f>
        <v>0</v>
      </c>
      <c r="AL76" s="613">
        <f xml:space="preserve"> Time!AL$83</f>
        <v>0</v>
      </c>
      <c r="AM76" s="613">
        <f xml:space="preserve"> Time!AM$83</f>
        <v>0</v>
      </c>
      <c r="AN76" s="613">
        <f xml:space="preserve"> Time!AN$83</f>
        <v>0</v>
      </c>
      <c r="AO76" s="613">
        <f xml:space="preserve"> Time!AO$83</f>
        <v>0</v>
      </c>
      <c r="AP76" s="613">
        <f xml:space="preserve"> Time!AP$83</f>
        <v>0</v>
      </c>
      <c r="AQ76" s="613">
        <f xml:space="preserve"> Time!AQ$83</f>
        <v>0</v>
      </c>
      <c r="AR76" s="613">
        <f xml:space="preserve"> Time!AR$83</f>
        <v>0</v>
      </c>
      <c r="AS76" s="613">
        <f xml:space="preserve"> Time!AS$83</f>
        <v>0</v>
      </c>
      <c r="AT76" s="613">
        <f xml:space="preserve"> Time!AT$83</f>
        <v>0</v>
      </c>
      <c r="AU76" s="613">
        <f xml:space="preserve"> Time!AU$83</f>
        <v>0</v>
      </c>
      <c r="AV76" s="613">
        <f xml:space="preserve"> Time!AV$83</f>
        <v>0</v>
      </c>
      <c r="AW76" s="613">
        <f xml:space="preserve"> Time!AW$83</f>
        <v>0</v>
      </c>
      <c r="AX76" s="613">
        <f xml:space="preserve"> Time!AX$83</f>
        <v>0</v>
      </c>
      <c r="AY76" s="613">
        <f xml:space="preserve"> Time!AY$83</f>
        <v>0</v>
      </c>
      <c r="AZ76" s="613">
        <f xml:space="preserve"> Time!AZ$83</f>
        <v>0</v>
      </c>
      <c r="BA76" s="613">
        <f xml:space="preserve"> Time!BA$83</f>
        <v>0</v>
      </c>
      <c r="BB76" s="613">
        <f xml:space="preserve"> Time!BB$83</f>
        <v>0</v>
      </c>
      <c r="BC76" s="613">
        <f xml:space="preserve"> Time!BC$83</f>
        <v>0</v>
      </c>
      <c r="BD76" s="613">
        <f xml:space="preserve"> Time!BD$83</f>
        <v>0</v>
      </c>
      <c r="BE76" s="613">
        <f xml:space="preserve"> Time!BE$83</f>
        <v>0</v>
      </c>
      <c r="BF76" s="613">
        <f xml:space="preserve"> Time!BF$83</f>
        <v>0</v>
      </c>
      <c r="BG76" s="613">
        <f xml:space="preserve"> Time!BG$83</f>
        <v>0</v>
      </c>
      <c r="BH76" s="613">
        <f xml:space="preserve"> Time!BH$83</f>
        <v>0</v>
      </c>
      <c r="BI76" s="613">
        <f xml:space="preserve"> Time!BI$83</f>
        <v>0</v>
      </c>
      <c r="BJ76" s="613">
        <f xml:space="preserve"> Time!BJ$83</f>
        <v>0</v>
      </c>
      <c r="BK76" s="613">
        <f xml:space="preserve"> Time!BK$83</f>
        <v>0</v>
      </c>
      <c r="BL76" s="613">
        <f xml:space="preserve"> Time!BL$83</f>
        <v>0</v>
      </c>
      <c r="BM76" s="613">
        <f xml:space="preserve"> Time!BM$83</f>
        <v>0</v>
      </c>
      <c r="BN76" s="613">
        <f xml:space="preserve"> Time!BN$83</f>
        <v>0</v>
      </c>
      <c r="BO76" s="613">
        <f xml:space="preserve"> Time!BO$83</f>
        <v>0</v>
      </c>
      <c r="BP76" s="613">
        <f xml:space="preserve"> Time!BP$83</f>
        <v>0</v>
      </c>
      <c r="BQ76" s="613">
        <f xml:space="preserve"> Time!BQ$83</f>
        <v>0</v>
      </c>
      <c r="BR76" s="613">
        <f xml:space="preserve"> Time!BR$83</f>
        <v>0</v>
      </c>
      <c r="BS76" s="613">
        <f xml:space="preserve"> Time!BS$83</f>
        <v>0</v>
      </c>
      <c r="BT76" s="613">
        <f xml:space="preserve"> Time!BT$83</f>
        <v>0</v>
      </c>
      <c r="BU76" s="613">
        <f xml:space="preserve"> Time!BU$83</f>
        <v>0</v>
      </c>
      <c r="BV76" s="613">
        <f xml:space="preserve"> Time!BV$83</f>
        <v>0</v>
      </c>
      <c r="BW76" s="613">
        <f xml:space="preserve"> Time!BW$83</f>
        <v>0</v>
      </c>
      <c r="BX76" s="613">
        <f xml:space="preserve"> Time!BX$83</f>
        <v>0</v>
      </c>
      <c r="BY76" s="613">
        <f xml:space="preserve"> Time!BY$83</f>
        <v>0</v>
      </c>
      <c r="BZ76" s="613">
        <f xml:space="preserve"> Time!BZ$83</f>
        <v>0</v>
      </c>
      <c r="CA76" s="613">
        <f xml:space="preserve"> Time!CA$83</f>
        <v>0</v>
      </c>
      <c r="CB76" s="613">
        <f xml:space="preserve"> Time!CB$83</f>
        <v>0</v>
      </c>
      <c r="CC76" s="613">
        <f xml:space="preserve"> Time!CC$83</f>
        <v>0</v>
      </c>
      <c r="CD76" s="613">
        <f xml:space="preserve"> Time!CD$83</f>
        <v>0</v>
      </c>
      <c r="CE76" s="613">
        <f xml:space="preserve"> Time!CE$83</f>
        <v>0</v>
      </c>
      <c r="CF76" s="613">
        <f xml:space="preserve"> Time!CF$83</f>
        <v>0</v>
      </c>
      <c r="CG76" s="613">
        <f xml:space="preserve"> Time!CG$83</f>
        <v>0</v>
      </c>
      <c r="CH76" s="613">
        <f xml:space="preserve"> Time!CH$83</f>
        <v>0</v>
      </c>
      <c r="CI76" s="613">
        <f xml:space="preserve"> Time!CI$83</f>
        <v>0</v>
      </c>
      <c r="CJ76" s="613">
        <f xml:space="preserve"> Time!CJ$83</f>
        <v>0</v>
      </c>
      <c r="CK76" s="613">
        <f xml:space="preserve"> Time!CK$83</f>
        <v>0</v>
      </c>
      <c r="CL76" s="613">
        <f xml:space="preserve"> Time!CL$83</f>
        <v>0</v>
      </c>
      <c r="CM76" s="613">
        <f xml:space="preserve"> Time!CM$83</f>
        <v>0</v>
      </c>
      <c r="CN76" s="613">
        <f xml:space="preserve"> Time!CN$83</f>
        <v>0</v>
      </c>
      <c r="CO76" s="613">
        <f xml:space="preserve"> Time!CO$83</f>
        <v>0</v>
      </c>
      <c r="CP76" s="613">
        <f xml:space="preserve"> Time!CP$83</f>
        <v>0</v>
      </c>
      <c r="CQ76" s="613">
        <f xml:space="preserve"> Time!CQ$83</f>
        <v>0</v>
      </c>
      <c r="CR76" s="613">
        <f xml:space="preserve"> Time!CR$83</f>
        <v>0</v>
      </c>
      <c r="CS76" s="613">
        <f xml:space="preserve"> Time!CS$83</f>
        <v>0</v>
      </c>
      <c r="CT76" s="613">
        <f xml:space="preserve"> Time!CT$83</f>
        <v>0</v>
      </c>
      <c r="CU76" s="613">
        <f xml:space="preserve"> Time!CU$83</f>
        <v>0</v>
      </c>
      <c r="CV76" s="613">
        <f xml:space="preserve"> Time!CV$83</f>
        <v>0</v>
      </c>
      <c r="CW76" s="613">
        <f xml:space="preserve"> Time!CW$83</f>
        <v>0</v>
      </c>
      <c r="CX76" s="613">
        <f xml:space="preserve"> Time!CX$83</f>
        <v>0</v>
      </c>
      <c r="CY76" s="613">
        <f xml:space="preserve"> Time!CY$83</f>
        <v>0</v>
      </c>
      <c r="CZ76" s="613">
        <f xml:space="preserve"> Time!CZ$83</f>
        <v>0</v>
      </c>
      <c r="DA76" s="613">
        <f xml:space="preserve"> Time!DA$83</f>
        <v>0</v>
      </c>
      <c r="DB76" s="613">
        <f xml:space="preserve"> Time!DB$83</f>
        <v>0</v>
      </c>
      <c r="DC76" s="613">
        <f xml:space="preserve"> Time!DC$83</f>
        <v>0</v>
      </c>
      <c r="DD76" s="613">
        <f xml:space="preserve"> Time!DD$83</f>
        <v>0</v>
      </c>
      <c r="DE76" s="613">
        <f xml:space="preserve"> Time!DE$83</f>
        <v>0</v>
      </c>
      <c r="DF76" s="613">
        <f xml:space="preserve"> Time!DF$83</f>
        <v>0</v>
      </c>
      <c r="DG76" s="613">
        <f xml:space="preserve"> Time!DG$83</f>
        <v>0</v>
      </c>
      <c r="DH76" s="613">
        <f xml:space="preserve"> Time!DH$83</f>
        <v>0</v>
      </c>
      <c r="DI76" s="613">
        <f xml:space="preserve"> Time!DI$83</f>
        <v>0</v>
      </c>
      <c r="DJ76" s="613">
        <f xml:space="preserve"> Time!DJ$83</f>
        <v>0</v>
      </c>
      <c r="DK76" s="613">
        <f xml:space="preserve"> Time!DK$83</f>
        <v>0</v>
      </c>
      <c r="DL76" s="613">
        <f xml:space="preserve"> Time!DL$83</f>
        <v>0</v>
      </c>
      <c r="DM76" s="613">
        <f xml:space="preserve"> Time!DM$83</f>
        <v>0</v>
      </c>
      <c r="DN76" s="613">
        <f xml:space="preserve"> Time!DN$83</f>
        <v>0</v>
      </c>
      <c r="DO76" s="613">
        <f xml:space="preserve"> Time!DO$83</f>
        <v>0</v>
      </c>
      <c r="DP76" s="613">
        <f xml:space="preserve"> Time!DP$83</f>
        <v>0</v>
      </c>
      <c r="DQ76" s="613">
        <f xml:space="preserve"> Time!DQ$83</f>
        <v>0</v>
      </c>
      <c r="DR76" s="613">
        <f xml:space="preserve"> Time!DR$83</f>
        <v>0</v>
      </c>
      <c r="DS76" s="613">
        <f xml:space="preserve"> Time!DS$83</f>
        <v>0</v>
      </c>
      <c r="DT76" s="613">
        <f xml:space="preserve"> Time!DT$83</f>
        <v>0</v>
      </c>
      <c r="DU76" s="613">
        <f xml:space="preserve"> Time!DU$83</f>
        <v>0</v>
      </c>
      <c r="DV76" s="613">
        <f xml:space="preserve"> Time!DV$83</f>
        <v>0</v>
      </c>
      <c r="DW76" s="613">
        <f xml:space="preserve"> Time!DW$83</f>
        <v>0</v>
      </c>
      <c r="DX76" s="613">
        <f xml:space="preserve"> Time!DX$83</f>
        <v>0</v>
      </c>
      <c r="DY76" s="613">
        <f xml:space="preserve"> Time!DY$83</f>
        <v>0</v>
      </c>
      <c r="DZ76" s="613">
        <f xml:space="preserve"> Time!DZ$83</f>
        <v>0</v>
      </c>
      <c r="EA76" s="613">
        <f xml:space="preserve"> Time!EA$83</f>
        <v>0</v>
      </c>
      <c r="EB76" s="613">
        <f xml:space="preserve"> Time!EB$83</f>
        <v>0</v>
      </c>
      <c r="EC76" s="613">
        <f xml:space="preserve"> Time!EC$83</f>
        <v>0</v>
      </c>
      <c r="ED76" s="613">
        <f xml:space="preserve"> Time!ED$83</f>
        <v>0</v>
      </c>
      <c r="EE76" s="613">
        <f xml:space="preserve"> Time!EE$83</f>
        <v>0</v>
      </c>
      <c r="EF76" s="613">
        <f xml:space="preserve"> Time!EF$83</f>
        <v>0</v>
      </c>
      <c r="EG76" s="613">
        <f xml:space="preserve"> Time!EG$83</f>
        <v>0</v>
      </c>
      <c r="EH76" s="613">
        <f xml:space="preserve"> Time!EH$83</f>
        <v>0</v>
      </c>
      <c r="EI76" s="613">
        <f xml:space="preserve"> Time!EI$83</f>
        <v>0</v>
      </c>
      <c r="EJ76" s="613">
        <f xml:space="preserve"> Time!EJ$83</f>
        <v>0</v>
      </c>
      <c r="EK76" s="613">
        <f xml:space="preserve"> Time!EK$83</f>
        <v>0</v>
      </c>
      <c r="EL76" s="613">
        <f xml:space="preserve"> Time!EL$83</f>
        <v>0</v>
      </c>
      <c r="EM76" s="613">
        <f xml:space="preserve"> Time!EM$83</f>
        <v>0</v>
      </c>
      <c r="EN76" s="613">
        <f xml:space="preserve"> Time!EN$83</f>
        <v>0</v>
      </c>
      <c r="EO76" s="613">
        <f xml:space="preserve"> Time!EO$83</f>
        <v>0</v>
      </c>
      <c r="EP76" s="613">
        <f xml:space="preserve"> Time!EP$83</f>
        <v>0</v>
      </c>
      <c r="EQ76" s="613">
        <f xml:space="preserve"> Time!EQ$83</f>
        <v>0</v>
      </c>
      <c r="ER76" s="613">
        <f xml:space="preserve"> Time!ER$83</f>
        <v>0</v>
      </c>
      <c r="ES76" s="613">
        <f xml:space="preserve"> Time!ES$83</f>
        <v>0</v>
      </c>
      <c r="ET76" s="613">
        <f xml:space="preserve"> Time!ET$83</f>
        <v>0</v>
      </c>
      <c r="EU76" s="613">
        <f xml:space="preserve"> Time!EU$83</f>
        <v>0</v>
      </c>
      <c r="EV76" s="613">
        <f xml:space="preserve"> Time!EV$83</f>
        <v>0</v>
      </c>
      <c r="EW76" s="613">
        <f xml:space="preserve"> Time!EW$83</f>
        <v>0</v>
      </c>
      <c r="EX76" s="613">
        <f xml:space="preserve"> Time!EX$83</f>
        <v>0</v>
      </c>
      <c r="EY76" s="613">
        <f xml:space="preserve"> Time!EY$83</f>
        <v>0</v>
      </c>
      <c r="EZ76" s="613">
        <f xml:space="preserve"> Time!EZ$83</f>
        <v>0</v>
      </c>
      <c r="FA76" s="613">
        <f xml:space="preserve"> Time!FA$83</f>
        <v>0</v>
      </c>
      <c r="FB76" s="613">
        <f xml:space="preserve"> Time!FB$83</f>
        <v>0</v>
      </c>
      <c r="FC76" s="613">
        <f xml:space="preserve"> Time!FC$83</f>
        <v>0</v>
      </c>
      <c r="FD76" s="613">
        <f xml:space="preserve"> Time!FD$83</f>
        <v>0</v>
      </c>
      <c r="FE76" s="613">
        <f xml:space="preserve"> Time!FE$83</f>
        <v>0</v>
      </c>
      <c r="FF76" s="613">
        <f xml:space="preserve"> Time!FF$83</f>
        <v>0</v>
      </c>
      <c r="FG76" s="613">
        <f xml:space="preserve"> Time!FG$83</f>
        <v>0</v>
      </c>
      <c r="FH76" s="613">
        <f xml:space="preserve"> Time!FH$83</f>
        <v>0</v>
      </c>
      <c r="FI76" s="613">
        <f xml:space="preserve"> Time!FI$83</f>
        <v>0</v>
      </c>
      <c r="FJ76" s="613">
        <f xml:space="preserve"> Time!FJ$83</f>
        <v>0</v>
      </c>
      <c r="FK76" s="613">
        <f xml:space="preserve"> Time!FK$83</f>
        <v>0</v>
      </c>
      <c r="FL76" s="613">
        <f xml:space="preserve"> Time!FL$83</f>
        <v>0</v>
      </c>
      <c r="FM76" s="613">
        <f xml:space="preserve"> Time!FM$83</f>
        <v>0</v>
      </c>
      <c r="FN76" s="613">
        <f xml:space="preserve"> Time!FN$83</f>
        <v>0</v>
      </c>
      <c r="FO76" s="613">
        <f xml:space="preserve"> Time!FO$83</f>
        <v>0</v>
      </c>
      <c r="FP76" s="613">
        <f xml:space="preserve"> Time!FP$83</f>
        <v>0</v>
      </c>
      <c r="FQ76" s="613">
        <f xml:space="preserve"> Time!FQ$83</f>
        <v>0</v>
      </c>
      <c r="FR76" s="613">
        <f xml:space="preserve"> Time!FR$83</f>
        <v>0</v>
      </c>
      <c r="FS76" s="613">
        <f xml:space="preserve"> Time!FS$83</f>
        <v>0</v>
      </c>
      <c r="FT76" s="613">
        <f xml:space="preserve"> Time!FT$83</f>
        <v>0</v>
      </c>
      <c r="FU76" s="613">
        <f xml:space="preserve"> Time!FU$83</f>
        <v>0</v>
      </c>
      <c r="FV76" s="613">
        <f xml:space="preserve"> Time!FV$83</f>
        <v>0</v>
      </c>
      <c r="FW76" s="613">
        <f xml:space="preserve"> Time!FW$83</f>
        <v>0</v>
      </c>
      <c r="FX76" s="613">
        <f xml:space="preserve"> Time!FX$83</f>
        <v>0</v>
      </c>
      <c r="FY76" s="613">
        <f xml:space="preserve"> Time!FY$83</f>
        <v>0</v>
      </c>
      <c r="FZ76" s="613">
        <f xml:space="preserve"> Time!FZ$83</f>
        <v>0</v>
      </c>
      <c r="GA76" s="613">
        <f xml:space="preserve"> Time!GA$83</f>
        <v>0</v>
      </c>
      <c r="GB76" s="613">
        <f xml:space="preserve"> Time!GB$83</f>
        <v>0</v>
      </c>
      <c r="GC76" s="613">
        <f xml:space="preserve"> Time!GC$83</f>
        <v>0</v>
      </c>
      <c r="GD76" s="613">
        <f xml:space="preserve"> Time!GD$83</f>
        <v>0</v>
      </c>
      <c r="GE76" s="613">
        <f xml:space="preserve"> Time!GE$83</f>
        <v>0</v>
      </c>
      <c r="GF76" s="613">
        <f xml:space="preserve"> Time!GF$83</f>
        <v>0</v>
      </c>
      <c r="GG76" s="613">
        <f xml:space="preserve"> Time!GG$83</f>
        <v>0</v>
      </c>
      <c r="GH76" s="613">
        <f xml:space="preserve"> Time!GH$83</f>
        <v>0</v>
      </c>
      <c r="GI76" s="613">
        <f xml:space="preserve"> Time!GI$83</f>
        <v>0</v>
      </c>
      <c r="GJ76" s="613">
        <f xml:space="preserve"> Time!GJ$83</f>
        <v>0</v>
      </c>
    </row>
    <row r="77" spans="1:192" s="529" customFormat="1" x14ac:dyDescent="0.25">
      <c r="A77" s="256"/>
      <c r="B77" s="256"/>
      <c r="C77" s="307"/>
      <c r="D77" s="614"/>
      <c r="E77" s="531"/>
      <c r="F77" s="531"/>
      <c r="G77" s="531"/>
      <c r="H77" s="531"/>
      <c r="I77" s="531"/>
      <c r="J77" s="531"/>
      <c r="K77" s="531"/>
      <c r="L77" s="531"/>
      <c r="M77" s="531"/>
      <c r="N77" s="531"/>
      <c r="O77" s="531"/>
      <c r="P77" s="531"/>
      <c r="Q77" s="531"/>
      <c r="R77" s="531"/>
      <c r="S77" s="531"/>
      <c r="T77" s="531"/>
      <c r="U77" s="531"/>
      <c r="V77" s="531"/>
      <c r="W77" s="531"/>
      <c r="X77" s="531"/>
      <c r="Y77" s="531"/>
      <c r="Z77" s="531"/>
      <c r="AA77" s="531"/>
      <c r="AB77" s="531"/>
      <c r="AC77" s="531"/>
      <c r="AD77" s="531"/>
      <c r="AE77" s="531"/>
      <c r="AF77" s="531"/>
      <c r="AG77" s="531"/>
      <c r="AH77" s="531"/>
      <c r="AI77" s="531"/>
      <c r="AJ77" s="531"/>
      <c r="AK77" s="531"/>
      <c r="AL77" s="531"/>
      <c r="AM77" s="531"/>
      <c r="AN77" s="531"/>
      <c r="AO77" s="531"/>
      <c r="AP77" s="531"/>
      <c r="AQ77" s="531"/>
      <c r="AR77" s="531"/>
      <c r="AS77" s="531"/>
      <c r="AT77" s="531"/>
      <c r="AU77" s="531"/>
      <c r="AV77" s="531"/>
      <c r="AW77" s="531"/>
      <c r="AX77" s="531"/>
      <c r="AY77" s="531"/>
      <c r="AZ77" s="531"/>
      <c r="BA77" s="531"/>
      <c r="BB77" s="531"/>
      <c r="BC77" s="531"/>
      <c r="BD77" s="531"/>
      <c r="BE77" s="531"/>
      <c r="BF77" s="531"/>
      <c r="BG77" s="531"/>
      <c r="BH77" s="531"/>
      <c r="BI77" s="531"/>
      <c r="BJ77" s="531"/>
      <c r="BK77" s="531"/>
      <c r="BL77" s="531"/>
      <c r="BM77" s="531"/>
      <c r="BN77" s="531"/>
      <c r="BO77" s="531"/>
      <c r="BP77" s="531"/>
      <c r="BQ77" s="531"/>
      <c r="BR77" s="531"/>
      <c r="BS77" s="531"/>
      <c r="BT77" s="531"/>
      <c r="BU77" s="531"/>
      <c r="BV77" s="531"/>
      <c r="BW77" s="531"/>
      <c r="BX77" s="531"/>
      <c r="BY77" s="531"/>
      <c r="BZ77" s="531"/>
      <c r="CA77" s="531"/>
      <c r="CB77" s="531"/>
      <c r="CC77" s="531"/>
      <c r="CD77" s="531"/>
      <c r="CE77" s="531"/>
      <c r="CF77" s="531"/>
      <c r="CG77" s="531"/>
      <c r="CH77" s="531"/>
      <c r="CI77" s="531"/>
      <c r="CJ77" s="531"/>
      <c r="CK77" s="531"/>
      <c r="CL77" s="531"/>
      <c r="CM77" s="531"/>
      <c r="CN77" s="531"/>
      <c r="CO77" s="531"/>
      <c r="CP77" s="531"/>
      <c r="CQ77" s="531"/>
      <c r="CR77" s="531"/>
      <c r="CS77" s="531"/>
      <c r="CT77" s="531"/>
      <c r="CU77" s="531"/>
      <c r="CV77" s="531"/>
      <c r="CW77" s="531"/>
      <c r="CX77" s="531"/>
      <c r="CY77" s="531"/>
      <c r="CZ77" s="531"/>
      <c r="DA77" s="531"/>
      <c r="DB77" s="531"/>
      <c r="DC77" s="531"/>
      <c r="DD77" s="531"/>
      <c r="DE77" s="531"/>
      <c r="DF77" s="531"/>
      <c r="DG77" s="531"/>
      <c r="DH77" s="531"/>
      <c r="DI77" s="531"/>
      <c r="DJ77" s="531"/>
      <c r="DK77" s="531"/>
      <c r="DL77" s="531"/>
      <c r="DM77" s="531"/>
      <c r="DN77" s="531"/>
      <c r="DO77" s="531"/>
      <c r="DP77" s="531"/>
      <c r="DQ77" s="531"/>
      <c r="DR77" s="531"/>
      <c r="DS77" s="531"/>
      <c r="DT77" s="531"/>
      <c r="DU77" s="531"/>
      <c r="DV77" s="531"/>
      <c r="DW77" s="531"/>
      <c r="DX77" s="531"/>
      <c r="DY77" s="531"/>
      <c r="DZ77" s="531"/>
      <c r="EA77" s="531"/>
      <c r="EB77" s="531"/>
      <c r="EC77" s="531"/>
      <c r="ED77" s="531"/>
      <c r="EE77" s="531"/>
      <c r="EF77" s="531"/>
      <c r="EG77" s="531"/>
      <c r="EH77" s="531"/>
      <c r="EI77" s="531"/>
      <c r="EJ77" s="531"/>
      <c r="EK77" s="531"/>
      <c r="EL77" s="531"/>
      <c r="EM77" s="531"/>
      <c r="EN77" s="531"/>
      <c r="EO77" s="531"/>
      <c r="EP77" s="531"/>
      <c r="EQ77" s="531"/>
      <c r="ER77" s="531"/>
      <c r="ES77" s="531"/>
      <c r="ET77" s="531"/>
      <c r="EU77" s="531"/>
      <c r="EV77" s="531"/>
      <c r="EW77" s="531"/>
      <c r="EX77" s="531"/>
      <c r="EY77" s="531"/>
      <c r="EZ77" s="531"/>
      <c r="FA77" s="531"/>
      <c r="FB77" s="531"/>
      <c r="FC77" s="531"/>
      <c r="FD77" s="531"/>
      <c r="FE77" s="531"/>
      <c r="FF77" s="531"/>
      <c r="FG77" s="531"/>
      <c r="FH77" s="531"/>
      <c r="FI77" s="531"/>
      <c r="FJ77" s="531"/>
      <c r="FK77" s="531"/>
      <c r="FL77" s="531"/>
      <c r="FM77" s="531"/>
      <c r="FN77" s="531"/>
      <c r="FO77" s="531"/>
      <c r="FP77" s="531"/>
      <c r="FQ77" s="531"/>
      <c r="FR77" s="531"/>
      <c r="FS77" s="531"/>
      <c r="FT77" s="531"/>
      <c r="FU77" s="531"/>
      <c r="FV77" s="531"/>
      <c r="FW77" s="531"/>
      <c r="FX77" s="531"/>
      <c r="FY77" s="531"/>
      <c r="FZ77" s="531"/>
      <c r="GA77" s="531"/>
      <c r="GB77" s="531"/>
      <c r="GC77" s="531"/>
      <c r="GD77" s="531"/>
      <c r="GE77" s="531"/>
      <c r="GF77" s="531"/>
      <c r="GG77" s="531"/>
      <c r="GH77" s="531"/>
      <c r="GI77" s="531"/>
      <c r="GJ77" s="531"/>
    </row>
    <row r="78" spans="1:192" s="529" customFormat="1" x14ac:dyDescent="0.25">
      <c r="A78" s="615"/>
      <c r="B78" s="615"/>
      <c r="C78" s="616"/>
      <c r="D78" s="617"/>
      <c r="E78" s="343" t="s">
        <v>492</v>
      </c>
      <c r="F78" s="343"/>
      <c r="G78" s="343" t="str">
        <f xml:space="preserve"> SMU</f>
        <v>$ 000s</v>
      </c>
      <c r="H78" s="343"/>
      <c r="I78" s="343"/>
      <c r="J78" s="343">
        <f t="shared" ref="J78" si="486">I81</f>
        <v>0</v>
      </c>
      <c r="K78" s="343">
        <f t="shared" ref="K78" si="487">J81</f>
        <v>0</v>
      </c>
      <c r="L78" s="343">
        <f t="shared" ref="L78" si="488">K81</f>
        <v>0</v>
      </c>
      <c r="M78" s="343">
        <f t="shared" ref="M78" si="489">L81</f>
        <v>0</v>
      </c>
      <c r="N78" s="343">
        <f t="shared" ref="N78" si="490">M81</f>
        <v>0</v>
      </c>
      <c r="O78" s="343">
        <f t="shared" ref="O78" si="491">N81</f>
        <v>0</v>
      </c>
      <c r="P78" s="343">
        <f t="shared" ref="P78" si="492">O81</f>
        <v>0</v>
      </c>
      <c r="Q78" s="343">
        <f t="shared" ref="Q78" si="493">P81</f>
        <v>11766.314320962698</v>
      </c>
      <c r="R78" s="343">
        <f t="shared" ref="R78" si="494">Q81</f>
        <v>11766.314320962698</v>
      </c>
      <c r="S78" s="343">
        <f t="shared" ref="S78" si="495">R81</f>
        <v>11293.097514989502</v>
      </c>
      <c r="T78" s="343">
        <f t="shared" ref="T78" si="496">S81</f>
        <v>11242.749605773406</v>
      </c>
      <c r="U78" s="343">
        <f t="shared" ref="U78" si="497">T81</f>
        <v>11192.28477259731</v>
      </c>
      <c r="V78" s="343">
        <f t="shared" ref="V78" si="498">U81</f>
        <v>11141.257330105707</v>
      </c>
      <c r="W78" s="343">
        <f t="shared" ref="W78" si="499">V81</f>
        <v>11097.648721651451</v>
      </c>
      <c r="X78" s="343">
        <f t="shared" ref="X78" si="500">W81</f>
        <v>11038.386600676713</v>
      </c>
      <c r="Y78" s="343">
        <f t="shared" ref="Y78" si="501">X81</f>
        <v>10978.919246499119</v>
      </c>
      <c r="Z78" s="343">
        <f t="shared" ref="Z78" si="502">Y81</f>
        <v>10933.926491547685</v>
      </c>
      <c r="AA78" s="343">
        <f t="shared" ref="AA78" si="503">Z81</f>
        <v>10881.337397138228</v>
      </c>
      <c r="AB78" s="343">
        <f t="shared" ref="AB78" si="504">AA81</f>
        <v>10828.182666963619</v>
      </c>
      <c r="AC78" s="343">
        <f t="shared" ref="AC78" si="505">AB81</f>
        <v>10774.889835028436</v>
      </c>
      <c r="AD78" s="343">
        <f t="shared" ref="AD78" si="506">AC81</f>
        <v>10720.996828804669</v>
      </c>
      <c r="AE78" s="343">
        <f t="shared" ref="AE78" si="507">AD81</f>
        <v>10674.209494743114</v>
      </c>
      <c r="AF78" s="343">
        <f t="shared" ref="AF78" si="508">AE81</f>
        <v>10612.313480452394</v>
      </c>
      <c r="AG78" s="343">
        <f t="shared" ref="AG78" si="509">AF81</f>
        <v>10550.18381644295</v>
      </c>
      <c r="AH78" s="343">
        <f t="shared" ref="AH78" si="510">AG81</f>
        <v>10501.904307171913</v>
      </c>
      <c r="AI78" s="343">
        <f t="shared" ref="AI78" si="511">AH81</f>
        <v>10446.304004398842</v>
      </c>
      <c r="AJ78" s="343">
        <f t="shared" ref="AJ78" si="512">AI81</f>
        <v>10390.100198373586</v>
      </c>
      <c r="AK78" s="343">
        <f t="shared" ref="AK78" si="513">AJ81</f>
        <v>10333.735457613271</v>
      </c>
      <c r="AL78" s="343">
        <f t="shared" ref="AL78" si="514">AK81</f>
        <v>10276.729808414359</v>
      </c>
      <c r="AM78" s="343">
        <f t="shared" ref="AM78" si="515">AL81</f>
        <v>10226.498200827702</v>
      </c>
      <c r="AN78" s="343">
        <f t="shared" ref="AN78" si="516">AM81</f>
        <v>10161.733073318472</v>
      </c>
      <c r="AO78" s="343">
        <f t="shared" ref="AO78" si="517">AN81</f>
        <v>10096.703626906579</v>
      </c>
      <c r="AP78" s="343">
        <f t="shared" ref="AP78" si="518">AO81</f>
        <v>10044.862486021462</v>
      </c>
      <c r="AQ78" s="343">
        <f t="shared" ref="AQ78" si="519">AP81</f>
        <v>9985.9911802824136</v>
      </c>
      <c r="AR78" s="343">
        <f t="shared" ref="AR78" si="520">AQ81</f>
        <v>9926.4756564148993</v>
      </c>
      <c r="AS78" s="343">
        <f t="shared" ref="AS78" si="521">AR81</f>
        <v>9866.7750193898828</v>
      </c>
      <c r="AT78" s="343">
        <f t="shared" ref="AT78" si="522">AS81</f>
        <v>9806.3893113767226</v>
      </c>
      <c r="AU78" s="343">
        <f t="shared" ref="AU78" si="523">AT81</f>
        <v>9752.4259663806079</v>
      </c>
      <c r="AV78" s="343">
        <f t="shared" ref="AV78" si="524">AU81</f>
        <v>9684.5372087935793</v>
      </c>
      <c r="AW78" s="343">
        <f t="shared" ref="AW78" si="525">AV81</f>
        <v>9616.3510257632915</v>
      </c>
      <c r="AX78" s="343">
        <f t="shared" ref="AX78" si="526">AW81</f>
        <v>4772.2117214808031</v>
      </c>
      <c r="AY78" s="343">
        <f t="shared" ref="AY78" si="527">AX81</f>
        <v>5.4569682106375694E-12</v>
      </c>
      <c r="AZ78" s="343">
        <f t="shared" ref="AZ78" si="528">AY81</f>
        <v>0</v>
      </c>
      <c r="BA78" s="343">
        <f t="shared" ref="BA78" si="529">AZ81</f>
        <v>0</v>
      </c>
      <c r="BB78" s="343">
        <f t="shared" ref="BB78" si="530">BA81</f>
        <v>0</v>
      </c>
      <c r="BC78" s="343">
        <f t="shared" ref="BC78" si="531">BB81</f>
        <v>0</v>
      </c>
      <c r="BD78" s="343">
        <f t="shared" ref="BD78" si="532">BC81</f>
        <v>0</v>
      </c>
      <c r="BE78" s="343">
        <f t="shared" ref="BE78" si="533">BD81</f>
        <v>0</v>
      </c>
      <c r="BF78" s="343">
        <f t="shared" ref="BF78" si="534">BE81</f>
        <v>0</v>
      </c>
      <c r="BG78" s="343">
        <f t="shared" ref="BG78" si="535">BF81</f>
        <v>0</v>
      </c>
      <c r="BH78" s="343">
        <f t="shared" ref="BH78" si="536">BG81</f>
        <v>0</v>
      </c>
      <c r="BI78" s="343">
        <f t="shared" ref="BI78" si="537">BH81</f>
        <v>0</v>
      </c>
      <c r="BJ78" s="343">
        <f t="shared" ref="BJ78" si="538">BI81</f>
        <v>0</v>
      </c>
      <c r="BK78" s="343">
        <f t="shared" ref="BK78" si="539">BJ81</f>
        <v>0</v>
      </c>
      <c r="BL78" s="343">
        <f t="shared" ref="BL78" si="540">BK81</f>
        <v>0</v>
      </c>
      <c r="BM78" s="343">
        <f t="shared" ref="BM78" si="541">BL81</f>
        <v>0</v>
      </c>
      <c r="BN78" s="343">
        <f t="shared" ref="BN78" si="542">BM81</f>
        <v>0</v>
      </c>
      <c r="BO78" s="343">
        <f t="shared" ref="BO78" si="543">BN81</f>
        <v>0</v>
      </c>
      <c r="BP78" s="343">
        <f t="shared" ref="BP78" si="544">BO81</f>
        <v>0</v>
      </c>
      <c r="BQ78" s="343">
        <f t="shared" ref="BQ78" si="545">BP81</f>
        <v>0</v>
      </c>
      <c r="BR78" s="343">
        <f t="shared" ref="BR78" si="546">BQ81</f>
        <v>0</v>
      </c>
      <c r="BS78" s="343">
        <f t="shared" ref="BS78" si="547">BR81</f>
        <v>0</v>
      </c>
      <c r="BT78" s="343">
        <f t="shared" ref="BT78" si="548">BS81</f>
        <v>0</v>
      </c>
      <c r="BU78" s="343">
        <f t="shared" ref="BU78" si="549">BT81</f>
        <v>0</v>
      </c>
      <c r="BV78" s="343">
        <f t="shared" ref="BV78" si="550">BU81</f>
        <v>0</v>
      </c>
      <c r="BW78" s="343">
        <f t="shared" ref="BW78" si="551">BV81</f>
        <v>0</v>
      </c>
      <c r="BX78" s="343">
        <f t="shared" ref="BX78" si="552">BW81</f>
        <v>0</v>
      </c>
      <c r="BY78" s="343">
        <f t="shared" ref="BY78" si="553">BX81</f>
        <v>0</v>
      </c>
      <c r="BZ78" s="343">
        <f t="shared" ref="BZ78" si="554">BY81</f>
        <v>0</v>
      </c>
      <c r="CA78" s="343">
        <f t="shared" ref="CA78" si="555">BZ81</f>
        <v>0</v>
      </c>
      <c r="CB78" s="343">
        <f t="shared" ref="CB78" si="556">CA81</f>
        <v>0</v>
      </c>
      <c r="CC78" s="343">
        <f t="shared" ref="CC78" si="557">CB81</f>
        <v>0</v>
      </c>
      <c r="CD78" s="343">
        <f t="shared" ref="CD78" si="558">CC81</f>
        <v>0</v>
      </c>
      <c r="CE78" s="343">
        <f t="shared" ref="CE78" si="559">CD81</f>
        <v>0</v>
      </c>
      <c r="CF78" s="343">
        <f t="shared" ref="CF78" si="560">CE81</f>
        <v>0</v>
      </c>
      <c r="CG78" s="343">
        <f t="shared" ref="CG78" si="561">CF81</f>
        <v>0</v>
      </c>
      <c r="CH78" s="343">
        <f t="shared" ref="CH78" si="562">CG81</f>
        <v>0</v>
      </c>
      <c r="CI78" s="343">
        <f t="shared" ref="CI78" si="563">CH81</f>
        <v>0</v>
      </c>
      <c r="CJ78" s="343">
        <f t="shared" ref="CJ78" si="564">CI81</f>
        <v>0</v>
      </c>
      <c r="CK78" s="343">
        <f t="shared" ref="CK78" si="565">CJ81</f>
        <v>0</v>
      </c>
      <c r="CL78" s="343">
        <f t="shared" ref="CL78" si="566">CK81</f>
        <v>0</v>
      </c>
      <c r="CM78" s="343">
        <f t="shared" ref="CM78" si="567">CL81</f>
        <v>0</v>
      </c>
      <c r="CN78" s="343">
        <f t="shared" ref="CN78" si="568">CM81</f>
        <v>0</v>
      </c>
      <c r="CO78" s="343">
        <f t="shared" ref="CO78" si="569">CN81</f>
        <v>0</v>
      </c>
      <c r="CP78" s="343">
        <f t="shared" ref="CP78" si="570">CO81</f>
        <v>0</v>
      </c>
      <c r="CQ78" s="343">
        <f t="shared" ref="CQ78" si="571">CP81</f>
        <v>0</v>
      </c>
      <c r="CR78" s="343">
        <f t="shared" ref="CR78" si="572">CQ81</f>
        <v>0</v>
      </c>
      <c r="CS78" s="343">
        <f t="shared" ref="CS78" si="573">CR81</f>
        <v>0</v>
      </c>
      <c r="CT78" s="343">
        <f t="shared" ref="CT78" si="574">CS81</f>
        <v>0</v>
      </c>
      <c r="CU78" s="343">
        <f t="shared" ref="CU78" si="575">CT81</f>
        <v>0</v>
      </c>
      <c r="CV78" s="343">
        <f t="shared" ref="CV78" si="576">CU81</f>
        <v>0</v>
      </c>
      <c r="CW78" s="343">
        <f t="shared" ref="CW78" si="577">CV81</f>
        <v>0</v>
      </c>
      <c r="CX78" s="343">
        <f t="shared" ref="CX78" si="578">CW81</f>
        <v>0</v>
      </c>
      <c r="CY78" s="343">
        <f t="shared" ref="CY78" si="579">CX81</f>
        <v>0</v>
      </c>
      <c r="CZ78" s="343">
        <f t="shared" ref="CZ78" si="580">CY81</f>
        <v>0</v>
      </c>
      <c r="DA78" s="343">
        <f t="shared" ref="DA78" si="581">CZ81</f>
        <v>0</v>
      </c>
      <c r="DB78" s="343">
        <f t="shared" ref="DB78" si="582">DA81</f>
        <v>0</v>
      </c>
      <c r="DC78" s="343">
        <f t="shared" ref="DC78" si="583">DB81</f>
        <v>0</v>
      </c>
      <c r="DD78" s="343">
        <f t="shared" ref="DD78" si="584">DC81</f>
        <v>0</v>
      </c>
      <c r="DE78" s="343">
        <f t="shared" ref="DE78" si="585">DD81</f>
        <v>0</v>
      </c>
      <c r="DF78" s="343">
        <f t="shared" ref="DF78" si="586">DE81</f>
        <v>0</v>
      </c>
      <c r="DG78" s="343">
        <f t="shared" ref="DG78" si="587">DF81</f>
        <v>0</v>
      </c>
      <c r="DH78" s="343">
        <f t="shared" ref="DH78" si="588">DG81</f>
        <v>0</v>
      </c>
      <c r="DI78" s="343">
        <f t="shared" ref="DI78" si="589">DH81</f>
        <v>0</v>
      </c>
      <c r="DJ78" s="343">
        <f t="shared" ref="DJ78" si="590">DI81</f>
        <v>0</v>
      </c>
      <c r="DK78" s="343">
        <f t="shared" ref="DK78" si="591">DJ81</f>
        <v>0</v>
      </c>
      <c r="DL78" s="343">
        <f t="shared" ref="DL78" si="592">DK81</f>
        <v>0</v>
      </c>
      <c r="DM78" s="343">
        <f t="shared" ref="DM78" si="593">DL81</f>
        <v>0</v>
      </c>
      <c r="DN78" s="343">
        <f t="shared" ref="DN78" si="594">DM81</f>
        <v>0</v>
      </c>
      <c r="DO78" s="343">
        <f t="shared" ref="DO78" si="595">DN81</f>
        <v>0</v>
      </c>
      <c r="DP78" s="343">
        <f t="shared" ref="DP78" si="596">DO81</f>
        <v>0</v>
      </c>
      <c r="DQ78" s="343">
        <f t="shared" ref="DQ78" si="597">DP81</f>
        <v>0</v>
      </c>
      <c r="DR78" s="343">
        <f t="shared" ref="DR78" si="598">DQ81</f>
        <v>0</v>
      </c>
      <c r="DS78" s="343">
        <f t="shared" ref="DS78" si="599">DR81</f>
        <v>0</v>
      </c>
      <c r="DT78" s="343">
        <f t="shared" ref="DT78" si="600">DS81</f>
        <v>0</v>
      </c>
      <c r="DU78" s="343">
        <f t="shared" ref="DU78" si="601">DT81</f>
        <v>0</v>
      </c>
      <c r="DV78" s="343">
        <f t="shared" ref="DV78" si="602">DU81</f>
        <v>0</v>
      </c>
      <c r="DW78" s="343">
        <f t="shared" ref="DW78" si="603">DV81</f>
        <v>0</v>
      </c>
      <c r="DX78" s="343">
        <f t="shared" ref="DX78" si="604">DW81</f>
        <v>0</v>
      </c>
      <c r="DY78" s="343">
        <f t="shared" ref="DY78" si="605">DX81</f>
        <v>0</v>
      </c>
      <c r="DZ78" s="343">
        <f t="shared" ref="DZ78" si="606">DY81</f>
        <v>0</v>
      </c>
      <c r="EA78" s="343">
        <f t="shared" ref="EA78" si="607">DZ81</f>
        <v>0</v>
      </c>
      <c r="EB78" s="343">
        <f t="shared" ref="EB78" si="608">EA81</f>
        <v>0</v>
      </c>
      <c r="EC78" s="343">
        <f t="shared" ref="EC78" si="609">EB81</f>
        <v>0</v>
      </c>
      <c r="ED78" s="343">
        <f t="shared" ref="ED78" si="610">EC81</f>
        <v>0</v>
      </c>
      <c r="EE78" s="343">
        <f t="shared" ref="EE78" si="611">ED81</f>
        <v>0</v>
      </c>
      <c r="EF78" s="343">
        <f t="shared" ref="EF78" si="612">EE81</f>
        <v>0</v>
      </c>
      <c r="EG78" s="343">
        <f t="shared" ref="EG78" si="613">EF81</f>
        <v>0</v>
      </c>
      <c r="EH78" s="343">
        <f t="shared" ref="EH78" si="614">EG81</f>
        <v>0</v>
      </c>
      <c r="EI78" s="343">
        <f t="shared" ref="EI78" si="615">EH81</f>
        <v>0</v>
      </c>
      <c r="EJ78" s="343">
        <f t="shared" ref="EJ78" si="616">EI81</f>
        <v>0</v>
      </c>
      <c r="EK78" s="343">
        <f t="shared" ref="EK78" si="617">EJ81</f>
        <v>0</v>
      </c>
      <c r="EL78" s="343">
        <f t="shared" ref="EL78" si="618">EK81</f>
        <v>0</v>
      </c>
      <c r="EM78" s="343">
        <f t="shared" ref="EM78" si="619">EL81</f>
        <v>0</v>
      </c>
      <c r="EN78" s="343">
        <f t="shared" ref="EN78" si="620">EM81</f>
        <v>0</v>
      </c>
      <c r="EO78" s="343">
        <f t="shared" ref="EO78" si="621">EN81</f>
        <v>0</v>
      </c>
      <c r="EP78" s="343">
        <f t="shared" ref="EP78" si="622">EO81</f>
        <v>0</v>
      </c>
      <c r="EQ78" s="343">
        <f t="shared" ref="EQ78" si="623">EP81</f>
        <v>0</v>
      </c>
      <c r="ER78" s="343">
        <f t="shared" ref="ER78" si="624">EQ81</f>
        <v>0</v>
      </c>
      <c r="ES78" s="343">
        <f t="shared" ref="ES78" si="625">ER81</f>
        <v>0</v>
      </c>
      <c r="ET78" s="343">
        <f t="shared" ref="ET78" si="626">ES81</f>
        <v>0</v>
      </c>
      <c r="EU78" s="343">
        <f t="shared" ref="EU78" si="627">ET81</f>
        <v>0</v>
      </c>
      <c r="EV78" s="343">
        <f t="shared" ref="EV78" si="628">EU81</f>
        <v>0</v>
      </c>
      <c r="EW78" s="343">
        <f t="shared" ref="EW78" si="629">EV81</f>
        <v>0</v>
      </c>
      <c r="EX78" s="343">
        <f t="shared" ref="EX78" si="630">EW81</f>
        <v>0</v>
      </c>
      <c r="EY78" s="343">
        <f t="shared" ref="EY78" si="631">EX81</f>
        <v>0</v>
      </c>
      <c r="EZ78" s="343">
        <f t="shared" ref="EZ78" si="632">EY81</f>
        <v>0</v>
      </c>
      <c r="FA78" s="343">
        <f t="shared" ref="FA78" si="633">EZ81</f>
        <v>0</v>
      </c>
      <c r="FB78" s="343">
        <f t="shared" ref="FB78" si="634">FA81</f>
        <v>0</v>
      </c>
      <c r="FC78" s="343">
        <f t="shared" ref="FC78" si="635">FB81</f>
        <v>0</v>
      </c>
      <c r="FD78" s="343">
        <f t="shared" ref="FD78" si="636">FC81</f>
        <v>0</v>
      </c>
      <c r="FE78" s="343">
        <f t="shared" ref="FE78" si="637">FD81</f>
        <v>0</v>
      </c>
      <c r="FF78" s="343">
        <f t="shared" ref="FF78" si="638">FE81</f>
        <v>0</v>
      </c>
      <c r="FG78" s="343">
        <f t="shared" ref="FG78" si="639">FF81</f>
        <v>0</v>
      </c>
      <c r="FH78" s="343">
        <f t="shared" ref="FH78" si="640">FG81</f>
        <v>0</v>
      </c>
      <c r="FI78" s="343">
        <f t="shared" ref="FI78" si="641">FH81</f>
        <v>0</v>
      </c>
      <c r="FJ78" s="343">
        <f t="shared" ref="FJ78" si="642">FI81</f>
        <v>0</v>
      </c>
      <c r="FK78" s="343">
        <f t="shared" ref="FK78" si="643">FJ81</f>
        <v>0</v>
      </c>
      <c r="FL78" s="343">
        <f t="shared" ref="FL78" si="644">FK81</f>
        <v>0</v>
      </c>
      <c r="FM78" s="343">
        <f t="shared" ref="FM78" si="645">FL81</f>
        <v>0</v>
      </c>
      <c r="FN78" s="343">
        <f t="shared" ref="FN78" si="646">FM81</f>
        <v>0</v>
      </c>
      <c r="FO78" s="343">
        <f t="shared" ref="FO78" si="647">FN81</f>
        <v>0</v>
      </c>
      <c r="FP78" s="343">
        <f t="shared" ref="FP78" si="648">FO81</f>
        <v>0</v>
      </c>
      <c r="FQ78" s="343">
        <f t="shared" ref="FQ78" si="649">FP81</f>
        <v>0</v>
      </c>
      <c r="FR78" s="343">
        <f t="shared" ref="FR78" si="650">FQ81</f>
        <v>0</v>
      </c>
      <c r="FS78" s="343">
        <f t="shared" ref="FS78" si="651">FR81</f>
        <v>0</v>
      </c>
      <c r="FT78" s="343">
        <f t="shared" ref="FT78" si="652">FS81</f>
        <v>0</v>
      </c>
      <c r="FU78" s="343">
        <f t="shared" ref="FU78" si="653">FT81</f>
        <v>0</v>
      </c>
      <c r="FV78" s="343">
        <f t="shared" ref="FV78" si="654">FU81</f>
        <v>0</v>
      </c>
      <c r="FW78" s="343">
        <f t="shared" ref="FW78" si="655">FV81</f>
        <v>0</v>
      </c>
      <c r="FX78" s="343">
        <f t="shared" ref="FX78" si="656">FW81</f>
        <v>0</v>
      </c>
      <c r="FY78" s="343">
        <f t="shared" ref="FY78" si="657">FX81</f>
        <v>0</v>
      </c>
      <c r="FZ78" s="343">
        <f t="shared" ref="FZ78" si="658">FY81</f>
        <v>0</v>
      </c>
      <c r="GA78" s="343">
        <f t="shared" ref="GA78" si="659">FZ81</f>
        <v>0</v>
      </c>
      <c r="GB78" s="343">
        <f t="shared" ref="GB78" si="660">GA81</f>
        <v>0</v>
      </c>
      <c r="GC78" s="343">
        <f t="shared" ref="GC78" si="661">GB81</f>
        <v>0</v>
      </c>
      <c r="GD78" s="343">
        <f t="shared" ref="GD78" si="662">GC81</f>
        <v>0</v>
      </c>
      <c r="GE78" s="343">
        <f t="shared" ref="GE78" si="663">GD81</f>
        <v>0</v>
      </c>
      <c r="GF78" s="343">
        <f t="shared" ref="GF78" si="664">GE81</f>
        <v>0</v>
      </c>
      <c r="GG78" s="343">
        <f t="shared" ref="GG78" si="665">GF81</f>
        <v>0</v>
      </c>
      <c r="GH78" s="343">
        <f t="shared" ref="GH78" si="666">GG81</f>
        <v>0</v>
      </c>
      <c r="GI78" s="343">
        <f t="shared" ref="GI78" si="667">GH81</f>
        <v>0</v>
      </c>
      <c r="GJ78" s="343">
        <f t="shared" ref="GJ78" si="668">GI81</f>
        <v>0</v>
      </c>
    </row>
    <row r="79" spans="1:192" s="529" customFormat="1" x14ac:dyDescent="0.25">
      <c r="A79" s="256"/>
      <c r="B79" s="256"/>
      <c r="C79" s="307"/>
      <c r="D79" s="614" t="s">
        <v>493</v>
      </c>
      <c r="E79" s="531" t="str">
        <f t="shared" ref="E79:BP79" si="669" xml:space="preserve"> E$63</f>
        <v>DSRA deposit POS</v>
      </c>
      <c r="F79" s="531">
        <f t="shared" si="669"/>
        <v>0</v>
      </c>
      <c r="G79" s="531" t="str">
        <f t="shared" si="669"/>
        <v>$ 000s</v>
      </c>
      <c r="H79" s="531">
        <f t="shared" si="669"/>
        <v>0</v>
      </c>
      <c r="I79" s="531">
        <f t="shared" si="669"/>
        <v>0</v>
      </c>
      <c r="J79" s="531">
        <f t="shared" si="669"/>
        <v>0</v>
      </c>
      <c r="K79" s="531">
        <f t="shared" si="669"/>
        <v>0</v>
      </c>
      <c r="L79" s="531">
        <f t="shared" si="669"/>
        <v>0</v>
      </c>
      <c r="M79" s="531">
        <f t="shared" si="669"/>
        <v>0</v>
      </c>
      <c r="N79" s="531">
        <f t="shared" si="669"/>
        <v>0</v>
      </c>
      <c r="O79" s="531">
        <f t="shared" si="669"/>
        <v>0</v>
      </c>
      <c r="P79" s="531">
        <f t="shared" si="669"/>
        <v>0</v>
      </c>
      <c r="Q79" s="531">
        <f t="shared" si="669"/>
        <v>0</v>
      </c>
      <c r="R79" s="531">
        <f t="shared" si="669"/>
        <v>0</v>
      </c>
      <c r="S79" s="531">
        <f t="shared" si="669"/>
        <v>0</v>
      </c>
      <c r="T79" s="531">
        <f t="shared" si="669"/>
        <v>0</v>
      </c>
      <c r="U79" s="531">
        <f t="shared" si="669"/>
        <v>0</v>
      </c>
      <c r="V79" s="531">
        <f t="shared" si="669"/>
        <v>0</v>
      </c>
      <c r="W79" s="531">
        <f t="shared" si="669"/>
        <v>0</v>
      </c>
      <c r="X79" s="531">
        <f t="shared" si="669"/>
        <v>0</v>
      </c>
      <c r="Y79" s="531">
        <f t="shared" si="669"/>
        <v>0</v>
      </c>
      <c r="Z79" s="531">
        <f t="shared" si="669"/>
        <v>0</v>
      </c>
      <c r="AA79" s="531">
        <f t="shared" si="669"/>
        <v>0</v>
      </c>
      <c r="AB79" s="531">
        <f t="shared" si="669"/>
        <v>0</v>
      </c>
      <c r="AC79" s="531">
        <f t="shared" si="669"/>
        <v>0</v>
      </c>
      <c r="AD79" s="531">
        <f t="shared" si="669"/>
        <v>0</v>
      </c>
      <c r="AE79" s="531">
        <f t="shared" si="669"/>
        <v>0</v>
      </c>
      <c r="AF79" s="531">
        <f t="shared" si="669"/>
        <v>0</v>
      </c>
      <c r="AG79" s="531">
        <f t="shared" si="669"/>
        <v>0</v>
      </c>
      <c r="AH79" s="531">
        <f t="shared" si="669"/>
        <v>0</v>
      </c>
      <c r="AI79" s="531">
        <f t="shared" si="669"/>
        <v>0</v>
      </c>
      <c r="AJ79" s="531">
        <f t="shared" si="669"/>
        <v>0</v>
      </c>
      <c r="AK79" s="531">
        <f t="shared" si="669"/>
        <v>0</v>
      </c>
      <c r="AL79" s="531">
        <f t="shared" si="669"/>
        <v>0</v>
      </c>
      <c r="AM79" s="531">
        <f t="shared" si="669"/>
        <v>0</v>
      </c>
      <c r="AN79" s="531">
        <f t="shared" si="669"/>
        <v>0</v>
      </c>
      <c r="AO79" s="531">
        <f t="shared" si="669"/>
        <v>0</v>
      </c>
      <c r="AP79" s="531">
        <f t="shared" si="669"/>
        <v>0</v>
      </c>
      <c r="AQ79" s="531">
        <f t="shared" si="669"/>
        <v>0</v>
      </c>
      <c r="AR79" s="531">
        <f t="shared" si="669"/>
        <v>0</v>
      </c>
      <c r="AS79" s="531">
        <f t="shared" si="669"/>
        <v>0</v>
      </c>
      <c r="AT79" s="531">
        <f t="shared" si="669"/>
        <v>0</v>
      </c>
      <c r="AU79" s="531">
        <f t="shared" si="669"/>
        <v>0</v>
      </c>
      <c r="AV79" s="531">
        <f t="shared" si="669"/>
        <v>0</v>
      </c>
      <c r="AW79" s="531">
        <f t="shared" si="669"/>
        <v>0</v>
      </c>
      <c r="AX79" s="531">
        <f t="shared" si="669"/>
        <v>0</v>
      </c>
      <c r="AY79" s="531">
        <f t="shared" si="669"/>
        <v>0</v>
      </c>
      <c r="AZ79" s="531">
        <f t="shared" si="669"/>
        <v>0</v>
      </c>
      <c r="BA79" s="531">
        <f t="shared" si="669"/>
        <v>0</v>
      </c>
      <c r="BB79" s="531">
        <f t="shared" si="669"/>
        <v>0</v>
      </c>
      <c r="BC79" s="531">
        <f t="shared" si="669"/>
        <v>0</v>
      </c>
      <c r="BD79" s="531">
        <f t="shared" si="669"/>
        <v>0</v>
      </c>
      <c r="BE79" s="531">
        <f t="shared" si="669"/>
        <v>0</v>
      </c>
      <c r="BF79" s="531">
        <f t="shared" si="669"/>
        <v>0</v>
      </c>
      <c r="BG79" s="531">
        <f t="shared" si="669"/>
        <v>0</v>
      </c>
      <c r="BH79" s="531">
        <f t="shared" si="669"/>
        <v>0</v>
      </c>
      <c r="BI79" s="531">
        <f t="shared" si="669"/>
        <v>0</v>
      </c>
      <c r="BJ79" s="531">
        <f t="shared" si="669"/>
        <v>0</v>
      </c>
      <c r="BK79" s="531">
        <f t="shared" si="669"/>
        <v>0</v>
      </c>
      <c r="BL79" s="531">
        <f t="shared" si="669"/>
        <v>0</v>
      </c>
      <c r="BM79" s="531">
        <f t="shared" si="669"/>
        <v>0</v>
      </c>
      <c r="BN79" s="531">
        <f t="shared" si="669"/>
        <v>0</v>
      </c>
      <c r="BO79" s="531">
        <f t="shared" si="669"/>
        <v>0</v>
      </c>
      <c r="BP79" s="531">
        <f t="shared" si="669"/>
        <v>0</v>
      </c>
      <c r="BQ79" s="531">
        <f t="shared" ref="BQ79:EB79" si="670" xml:space="preserve"> BQ$63</f>
        <v>0</v>
      </c>
      <c r="BR79" s="531">
        <f t="shared" si="670"/>
        <v>0</v>
      </c>
      <c r="BS79" s="531">
        <f t="shared" si="670"/>
        <v>0</v>
      </c>
      <c r="BT79" s="531">
        <f t="shared" si="670"/>
        <v>0</v>
      </c>
      <c r="BU79" s="531">
        <f t="shared" si="670"/>
        <v>0</v>
      </c>
      <c r="BV79" s="531">
        <f t="shared" si="670"/>
        <v>0</v>
      </c>
      <c r="BW79" s="531">
        <f t="shared" si="670"/>
        <v>0</v>
      </c>
      <c r="BX79" s="531">
        <f t="shared" si="670"/>
        <v>0</v>
      </c>
      <c r="BY79" s="531">
        <f t="shared" si="670"/>
        <v>0</v>
      </c>
      <c r="BZ79" s="531">
        <f t="shared" si="670"/>
        <v>0</v>
      </c>
      <c r="CA79" s="531">
        <f t="shared" si="670"/>
        <v>0</v>
      </c>
      <c r="CB79" s="531">
        <f t="shared" si="670"/>
        <v>0</v>
      </c>
      <c r="CC79" s="531">
        <f t="shared" si="670"/>
        <v>0</v>
      </c>
      <c r="CD79" s="531">
        <f t="shared" si="670"/>
        <v>0</v>
      </c>
      <c r="CE79" s="531">
        <f t="shared" si="670"/>
        <v>0</v>
      </c>
      <c r="CF79" s="531">
        <f t="shared" si="670"/>
        <v>0</v>
      </c>
      <c r="CG79" s="531">
        <f t="shared" si="670"/>
        <v>0</v>
      </c>
      <c r="CH79" s="531">
        <f t="shared" si="670"/>
        <v>0</v>
      </c>
      <c r="CI79" s="531">
        <f t="shared" si="670"/>
        <v>0</v>
      </c>
      <c r="CJ79" s="531">
        <f t="shared" si="670"/>
        <v>0</v>
      </c>
      <c r="CK79" s="531">
        <f t="shared" si="670"/>
        <v>0</v>
      </c>
      <c r="CL79" s="531">
        <f t="shared" si="670"/>
        <v>0</v>
      </c>
      <c r="CM79" s="531">
        <f t="shared" si="670"/>
        <v>0</v>
      </c>
      <c r="CN79" s="531">
        <f t="shared" si="670"/>
        <v>0</v>
      </c>
      <c r="CO79" s="531">
        <f t="shared" si="670"/>
        <v>0</v>
      </c>
      <c r="CP79" s="531">
        <f t="shared" si="670"/>
        <v>0</v>
      </c>
      <c r="CQ79" s="531">
        <f t="shared" si="670"/>
        <v>0</v>
      </c>
      <c r="CR79" s="531">
        <f t="shared" si="670"/>
        <v>0</v>
      </c>
      <c r="CS79" s="531">
        <f t="shared" si="670"/>
        <v>0</v>
      </c>
      <c r="CT79" s="531">
        <f t="shared" si="670"/>
        <v>0</v>
      </c>
      <c r="CU79" s="531">
        <f t="shared" si="670"/>
        <v>0</v>
      </c>
      <c r="CV79" s="531">
        <f t="shared" si="670"/>
        <v>0</v>
      </c>
      <c r="CW79" s="531">
        <f t="shared" si="670"/>
        <v>0</v>
      </c>
      <c r="CX79" s="531">
        <f t="shared" si="670"/>
        <v>0</v>
      </c>
      <c r="CY79" s="531">
        <f t="shared" si="670"/>
        <v>0</v>
      </c>
      <c r="CZ79" s="531">
        <f t="shared" si="670"/>
        <v>0</v>
      </c>
      <c r="DA79" s="531">
        <f t="shared" si="670"/>
        <v>0</v>
      </c>
      <c r="DB79" s="531">
        <f t="shared" si="670"/>
        <v>0</v>
      </c>
      <c r="DC79" s="531">
        <f t="shared" si="670"/>
        <v>0</v>
      </c>
      <c r="DD79" s="531">
        <f t="shared" si="670"/>
        <v>0</v>
      </c>
      <c r="DE79" s="531">
        <f t="shared" si="670"/>
        <v>0</v>
      </c>
      <c r="DF79" s="531">
        <f t="shared" si="670"/>
        <v>0</v>
      </c>
      <c r="DG79" s="531">
        <f t="shared" si="670"/>
        <v>0</v>
      </c>
      <c r="DH79" s="531">
        <f t="shared" si="670"/>
        <v>0</v>
      </c>
      <c r="DI79" s="531">
        <f t="shared" si="670"/>
        <v>0</v>
      </c>
      <c r="DJ79" s="531">
        <f t="shared" si="670"/>
        <v>0</v>
      </c>
      <c r="DK79" s="531">
        <f t="shared" si="670"/>
        <v>0</v>
      </c>
      <c r="DL79" s="531">
        <f t="shared" si="670"/>
        <v>0</v>
      </c>
      <c r="DM79" s="531">
        <f t="shared" si="670"/>
        <v>0</v>
      </c>
      <c r="DN79" s="531">
        <f t="shared" si="670"/>
        <v>0</v>
      </c>
      <c r="DO79" s="531">
        <f t="shared" si="670"/>
        <v>0</v>
      </c>
      <c r="DP79" s="531">
        <f t="shared" si="670"/>
        <v>0</v>
      </c>
      <c r="DQ79" s="531">
        <f t="shared" si="670"/>
        <v>0</v>
      </c>
      <c r="DR79" s="531">
        <f t="shared" si="670"/>
        <v>0</v>
      </c>
      <c r="DS79" s="531">
        <f t="shared" si="670"/>
        <v>0</v>
      </c>
      <c r="DT79" s="531">
        <f t="shared" si="670"/>
        <v>0</v>
      </c>
      <c r="DU79" s="531">
        <f t="shared" si="670"/>
        <v>0</v>
      </c>
      <c r="DV79" s="531">
        <f t="shared" si="670"/>
        <v>0</v>
      </c>
      <c r="DW79" s="531">
        <f t="shared" si="670"/>
        <v>0</v>
      </c>
      <c r="DX79" s="531">
        <f t="shared" si="670"/>
        <v>0</v>
      </c>
      <c r="DY79" s="531">
        <f t="shared" si="670"/>
        <v>0</v>
      </c>
      <c r="DZ79" s="531">
        <f t="shared" si="670"/>
        <v>0</v>
      </c>
      <c r="EA79" s="531">
        <f t="shared" si="670"/>
        <v>0</v>
      </c>
      <c r="EB79" s="531">
        <f t="shared" si="670"/>
        <v>0</v>
      </c>
      <c r="EC79" s="531">
        <f t="shared" ref="EC79:GJ79" si="671" xml:space="preserve"> EC$63</f>
        <v>0</v>
      </c>
      <c r="ED79" s="531">
        <f t="shared" si="671"/>
        <v>0</v>
      </c>
      <c r="EE79" s="531">
        <f t="shared" si="671"/>
        <v>0</v>
      </c>
      <c r="EF79" s="531">
        <f t="shared" si="671"/>
        <v>0</v>
      </c>
      <c r="EG79" s="531">
        <f t="shared" si="671"/>
        <v>0</v>
      </c>
      <c r="EH79" s="531">
        <f t="shared" si="671"/>
        <v>0</v>
      </c>
      <c r="EI79" s="531">
        <f t="shared" si="671"/>
        <v>0</v>
      </c>
      <c r="EJ79" s="531">
        <f t="shared" si="671"/>
        <v>0</v>
      </c>
      <c r="EK79" s="531">
        <f t="shared" si="671"/>
        <v>0</v>
      </c>
      <c r="EL79" s="531">
        <f t="shared" si="671"/>
        <v>0</v>
      </c>
      <c r="EM79" s="531">
        <f t="shared" si="671"/>
        <v>0</v>
      </c>
      <c r="EN79" s="531">
        <f t="shared" si="671"/>
        <v>0</v>
      </c>
      <c r="EO79" s="531">
        <f t="shared" si="671"/>
        <v>0</v>
      </c>
      <c r="EP79" s="531">
        <f t="shared" si="671"/>
        <v>0</v>
      </c>
      <c r="EQ79" s="531">
        <f t="shared" si="671"/>
        <v>0</v>
      </c>
      <c r="ER79" s="531">
        <f t="shared" si="671"/>
        <v>0</v>
      </c>
      <c r="ES79" s="531">
        <f t="shared" si="671"/>
        <v>0</v>
      </c>
      <c r="ET79" s="531">
        <f t="shared" si="671"/>
        <v>0</v>
      </c>
      <c r="EU79" s="531">
        <f t="shared" si="671"/>
        <v>0</v>
      </c>
      <c r="EV79" s="531">
        <f t="shared" si="671"/>
        <v>0</v>
      </c>
      <c r="EW79" s="531">
        <f t="shared" si="671"/>
        <v>0</v>
      </c>
      <c r="EX79" s="531">
        <f t="shared" si="671"/>
        <v>0</v>
      </c>
      <c r="EY79" s="531">
        <f t="shared" si="671"/>
        <v>0</v>
      </c>
      <c r="EZ79" s="531">
        <f t="shared" si="671"/>
        <v>0</v>
      </c>
      <c r="FA79" s="531">
        <f t="shared" si="671"/>
        <v>0</v>
      </c>
      <c r="FB79" s="531">
        <f t="shared" si="671"/>
        <v>0</v>
      </c>
      <c r="FC79" s="531">
        <f t="shared" si="671"/>
        <v>0</v>
      </c>
      <c r="FD79" s="531">
        <f t="shared" si="671"/>
        <v>0</v>
      </c>
      <c r="FE79" s="531">
        <f t="shared" si="671"/>
        <v>0</v>
      </c>
      <c r="FF79" s="531">
        <f t="shared" si="671"/>
        <v>0</v>
      </c>
      <c r="FG79" s="531">
        <f t="shared" si="671"/>
        <v>0</v>
      </c>
      <c r="FH79" s="531">
        <f t="shared" si="671"/>
        <v>0</v>
      </c>
      <c r="FI79" s="531">
        <f t="shared" si="671"/>
        <v>0</v>
      </c>
      <c r="FJ79" s="531">
        <f t="shared" si="671"/>
        <v>0</v>
      </c>
      <c r="FK79" s="531">
        <f t="shared" si="671"/>
        <v>0</v>
      </c>
      <c r="FL79" s="531">
        <f t="shared" si="671"/>
        <v>0</v>
      </c>
      <c r="FM79" s="531">
        <f t="shared" si="671"/>
        <v>0</v>
      </c>
      <c r="FN79" s="531">
        <f t="shared" si="671"/>
        <v>0</v>
      </c>
      <c r="FO79" s="531">
        <f t="shared" si="671"/>
        <v>0</v>
      </c>
      <c r="FP79" s="531">
        <f t="shared" si="671"/>
        <v>0</v>
      </c>
      <c r="FQ79" s="531">
        <f t="shared" si="671"/>
        <v>0</v>
      </c>
      <c r="FR79" s="531">
        <f t="shared" si="671"/>
        <v>0</v>
      </c>
      <c r="FS79" s="531">
        <f t="shared" si="671"/>
        <v>0</v>
      </c>
      <c r="FT79" s="531">
        <f t="shared" si="671"/>
        <v>0</v>
      </c>
      <c r="FU79" s="531">
        <f t="shared" si="671"/>
        <v>0</v>
      </c>
      <c r="FV79" s="531">
        <f t="shared" si="671"/>
        <v>0</v>
      </c>
      <c r="FW79" s="531">
        <f t="shared" si="671"/>
        <v>0</v>
      </c>
      <c r="FX79" s="531">
        <f t="shared" si="671"/>
        <v>0</v>
      </c>
      <c r="FY79" s="531">
        <f t="shared" si="671"/>
        <v>0</v>
      </c>
      <c r="FZ79" s="531">
        <f t="shared" si="671"/>
        <v>0</v>
      </c>
      <c r="GA79" s="531">
        <f t="shared" si="671"/>
        <v>0</v>
      </c>
      <c r="GB79" s="531">
        <f t="shared" si="671"/>
        <v>0</v>
      </c>
      <c r="GC79" s="531">
        <f t="shared" si="671"/>
        <v>0</v>
      </c>
      <c r="GD79" s="531">
        <f t="shared" si="671"/>
        <v>0</v>
      </c>
      <c r="GE79" s="531">
        <f t="shared" si="671"/>
        <v>0</v>
      </c>
      <c r="GF79" s="531">
        <f t="shared" si="671"/>
        <v>0</v>
      </c>
      <c r="GG79" s="531">
        <f t="shared" si="671"/>
        <v>0</v>
      </c>
      <c r="GH79" s="531">
        <f t="shared" si="671"/>
        <v>0</v>
      </c>
      <c r="GI79" s="531">
        <f t="shared" si="671"/>
        <v>0</v>
      </c>
      <c r="GJ79" s="531">
        <f t="shared" si="671"/>
        <v>0</v>
      </c>
    </row>
    <row r="80" spans="1:192" s="529" customFormat="1" x14ac:dyDescent="0.25">
      <c r="A80" s="256"/>
      <c r="B80" s="256"/>
      <c r="C80" s="307"/>
      <c r="D80" s="614" t="s">
        <v>209</v>
      </c>
      <c r="E80" s="531" t="str">
        <f t="shared" ref="E80:BP80" si="672" xml:space="preserve"> E$72</f>
        <v>DSRA withdrawal</v>
      </c>
      <c r="F80" s="531">
        <f t="shared" si="672"/>
        <v>0</v>
      </c>
      <c r="G80" s="531" t="str">
        <f t="shared" si="672"/>
        <v>$ 000s</v>
      </c>
      <c r="H80" s="531">
        <f t="shared" si="672"/>
        <v>11766.314320962698</v>
      </c>
      <c r="I80" s="531">
        <f t="shared" si="672"/>
        <v>0</v>
      </c>
      <c r="J80" s="531">
        <f t="shared" si="672"/>
        <v>0</v>
      </c>
      <c r="K80" s="531">
        <f t="shared" si="672"/>
        <v>0</v>
      </c>
      <c r="L80" s="531">
        <f t="shared" si="672"/>
        <v>0</v>
      </c>
      <c r="M80" s="531">
        <f t="shared" si="672"/>
        <v>0</v>
      </c>
      <c r="N80" s="531">
        <f t="shared" si="672"/>
        <v>0</v>
      </c>
      <c r="O80" s="531">
        <f t="shared" si="672"/>
        <v>0</v>
      </c>
      <c r="P80" s="531">
        <f t="shared" si="672"/>
        <v>0</v>
      </c>
      <c r="Q80" s="531">
        <f t="shared" si="672"/>
        <v>0</v>
      </c>
      <c r="R80" s="531">
        <f t="shared" si="672"/>
        <v>473.21680597319573</v>
      </c>
      <c r="S80" s="531">
        <f t="shared" si="672"/>
        <v>50.347909216096014</v>
      </c>
      <c r="T80" s="531">
        <f t="shared" si="672"/>
        <v>50.464833176096363</v>
      </c>
      <c r="U80" s="531">
        <f t="shared" si="672"/>
        <v>51.027442491602415</v>
      </c>
      <c r="V80" s="531">
        <f t="shared" si="672"/>
        <v>43.608608454256682</v>
      </c>
      <c r="W80" s="531">
        <f t="shared" si="672"/>
        <v>59.262120974737627</v>
      </c>
      <c r="X80" s="531">
        <f t="shared" si="672"/>
        <v>59.467354177593734</v>
      </c>
      <c r="Y80" s="531">
        <f t="shared" si="672"/>
        <v>44.992754951434108</v>
      </c>
      <c r="Z80" s="531">
        <f t="shared" si="672"/>
        <v>52.589094409457175</v>
      </c>
      <c r="AA80" s="531">
        <f t="shared" si="672"/>
        <v>53.15473017460863</v>
      </c>
      <c r="AB80" s="531">
        <f t="shared" si="672"/>
        <v>53.292831935183131</v>
      </c>
      <c r="AC80" s="531">
        <f t="shared" si="672"/>
        <v>53.893006223766861</v>
      </c>
      <c r="AD80" s="531">
        <f t="shared" si="672"/>
        <v>46.787334061555157</v>
      </c>
      <c r="AE80" s="531">
        <f t="shared" si="672"/>
        <v>61.896014290719904</v>
      </c>
      <c r="AF80" s="531">
        <f t="shared" si="672"/>
        <v>62.129664009444241</v>
      </c>
      <c r="AG80" s="531">
        <f t="shared" si="672"/>
        <v>48.279509271036659</v>
      </c>
      <c r="AH80" s="531">
        <f t="shared" si="672"/>
        <v>55.600302773071235</v>
      </c>
      <c r="AI80" s="531">
        <f t="shared" si="672"/>
        <v>56.203806025256199</v>
      </c>
      <c r="AJ80" s="531">
        <f t="shared" si="672"/>
        <v>56.364740760314817</v>
      </c>
      <c r="AK80" s="531">
        <f t="shared" si="672"/>
        <v>57.005649198912579</v>
      </c>
      <c r="AL80" s="531">
        <f t="shared" si="672"/>
        <v>50.231607586656537</v>
      </c>
      <c r="AM80" s="531">
        <f t="shared" si="672"/>
        <v>64.765127509230297</v>
      </c>
      <c r="AN80" s="531">
        <f t="shared" si="672"/>
        <v>65.029446411892422</v>
      </c>
      <c r="AO80" s="531">
        <f t="shared" si="672"/>
        <v>51.841140885117056</v>
      </c>
      <c r="AP80" s="531">
        <f t="shared" si="672"/>
        <v>58.871305739048694</v>
      </c>
      <c r="AQ80" s="531">
        <f t="shared" si="672"/>
        <v>59.515523867514275</v>
      </c>
      <c r="AR80" s="531">
        <f t="shared" si="672"/>
        <v>59.700637025016476</v>
      </c>
      <c r="AS80" s="531">
        <f t="shared" si="672"/>
        <v>60.385708013160183</v>
      </c>
      <c r="AT80" s="531">
        <f t="shared" si="672"/>
        <v>53.963344996114756</v>
      </c>
      <c r="AU80" s="531">
        <f t="shared" si="672"/>
        <v>67.888757587028522</v>
      </c>
      <c r="AV80" s="531">
        <f t="shared" si="672"/>
        <v>68.186183030287793</v>
      </c>
      <c r="AW80" s="531">
        <f t="shared" si="672"/>
        <v>4844.1393042824884</v>
      </c>
      <c r="AX80" s="531">
        <f t="shared" si="672"/>
        <v>4772.2117214807977</v>
      </c>
      <c r="AY80" s="531">
        <f t="shared" si="672"/>
        <v>5.4569682106375694E-12</v>
      </c>
      <c r="AZ80" s="531">
        <f t="shared" si="672"/>
        <v>0</v>
      </c>
      <c r="BA80" s="531">
        <f t="shared" si="672"/>
        <v>0</v>
      </c>
      <c r="BB80" s="531">
        <f t="shared" si="672"/>
        <v>0</v>
      </c>
      <c r="BC80" s="531">
        <f t="shared" si="672"/>
        <v>0</v>
      </c>
      <c r="BD80" s="531">
        <f t="shared" si="672"/>
        <v>0</v>
      </c>
      <c r="BE80" s="531">
        <f t="shared" si="672"/>
        <v>0</v>
      </c>
      <c r="BF80" s="531">
        <f t="shared" si="672"/>
        <v>0</v>
      </c>
      <c r="BG80" s="531">
        <f t="shared" si="672"/>
        <v>0</v>
      </c>
      <c r="BH80" s="531">
        <f t="shared" si="672"/>
        <v>0</v>
      </c>
      <c r="BI80" s="531">
        <f t="shared" si="672"/>
        <v>0</v>
      </c>
      <c r="BJ80" s="531">
        <f t="shared" si="672"/>
        <v>0</v>
      </c>
      <c r="BK80" s="531">
        <f t="shared" si="672"/>
        <v>0</v>
      </c>
      <c r="BL80" s="531">
        <f t="shared" si="672"/>
        <v>0</v>
      </c>
      <c r="BM80" s="531">
        <f t="shared" si="672"/>
        <v>0</v>
      </c>
      <c r="BN80" s="531">
        <f t="shared" si="672"/>
        <v>0</v>
      </c>
      <c r="BO80" s="531">
        <f t="shared" si="672"/>
        <v>0</v>
      </c>
      <c r="BP80" s="531">
        <f t="shared" si="672"/>
        <v>0</v>
      </c>
      <c r="BQ80" s="531">
        <f t="shared" ref="BQ80:EB80" si="673" xml:space="preserve"> BQ$72</f>
        <v>0</v>
      </c>
      <c r="BR80" s="531">
        <f t="shared" si="673"/>
        <v>0</v>
      </c>
      <c r="BS80" s="531">
        <f t="shared" si="673"/>
        <v>0</v>
      </c>
      <c r="BT80" s="531">
        <f t="shared" si="673"/>
        <v>0</v>
      </c>
      <c r="BU80" s="531">
        <f t="shared" si="673"/>
        <v>0</v>
      </c>
      <c r="BV80" s="531">
        <f t="shared" si="673"/>
        <v>0</v>
      </c>
      <c r="BW80" s="531">
        <f t="shared" si="673"/>
        <v>0</v>
      </c>
      <c r="BX80" s="531">
        <f t="shared" si="673"/>
        <v>0</v>
      </c>
      <c r="BY80" s="531">
        <f t="shared" si="673"/>
        <v>0</v>
      </c>
      <c r="BZ80" s="531">
        <f t="shared" si="673"/>
        <v>0</v>
      </c>
      <c r="CA80" s="531">
        <f t="shared" si="673"/>
        <v>0</v>
      </c>
      <c r="CB80" s="531">
        <f t="shared" si="673"/>
        <v>0</v>
      </c>
      <c r="CC80" s="531">
        <f t="shared" si="673"/>
        <v>0</v>
      </c>
      <c r="CD80" s="531">
        <f t="shared" si="673"/>
        <v>0</v>
      </c>
      <c r="CE80" s="531">
        <f t="shared" si="673"/>
        <v>0</v>
      </c>
      <c r="CF80" s="531">
        <f t="shared" si="673"/>
        <v>0</v>
      </c>
      <c r="CG80" s="531">
        <f t="shared" si="673"/>
        <v>0</v>
      </c>
      <c r="CH80" s="531">
        <f t="shared" si="673"/>
        <v>0</v>
      </c>
      <c r="CI80" s="531">
        <f t="shared" si="673"/>
        <v>0</v>
      </c>
      <c r="CJ80" s="531">
        <f t="shared" si="673"/>
        <v>0</v>
      </c>
      <c r="CK80" s="531">
        <f t="shared" si="673"/>
        <v>0</v>
      </c>
      <c r="CL80" s="531">
        <f t="shared" si="673"/>
        <v>0</v>
      </c>
      <c r="CM80" s="531">
        <f t="shared" si="673"/>
        <v>0</v>
      </c>
      <c r="CN80" s="531">
        <f t="shared" si="673"/>
        <v>0</v>
      </c>
      <c r="CO80" s="531">
        <f t="shared" si="673"/>
        <v>0</v>
      </c>
      <c r="CP80" s="531">
        <f t="shared" si="673"/>
        <v>0</v>
      </c>
      <c r="CQ80" s="531">
        <f t="shared" si="673"/>
        <v>0</v>
      </c>
      <c r="CR80" s="531">
        <f t="shared" si="673"/>
        <v>0</v>
      </c>
      <c r="CS80" s="531">
        <f t="shared" si="673"/>
        <v>0</v>
      </c>
      <c r="CT80" s="531">
        <f t="shared" si="673"/>
        <v>0</v>
      </c>
      <c r="CU80" s="531">
        <f t="shared" si="673"/>
        <v>0</v>
      </c>
      <c r="CV80" s="531">
        <f t="shared" si="673"/>
        <v>0</v>
      </c>
      <c r="CW80" s="531">
        <f t="shared" si="673"/>
        <v>0</v>
      </c>
      <c r="CX80" s="531">
        <f t="shared" si="673"/>
        <v>0</v>
      </c>
      <c r="CY80" s="531">
        <f t="shared" si="673"/>
        <v>0</v>
      </c>
      <c r="CZ80" s="531">
        <f t="shared" si="673"/>
        <v>0</v>
      </c>
      <c r="DA80" s="531">
        <f t="shared" si="673"/>
        <v>0</v>
      </c>
      <c r="DB80" s="531">
        <f t="shared" si="673"/>
        <v>0</v>
      </c>
      <c r="DC80" s="531">
        <f t="shared" si="673"/>
        <v>0</v>
      </c>
      <c r="DD80" s="531">
        <f t="shared" si="673"/>
        <v>0</v>
      </c>
      <c r="DE80" s="531">
        <f t="shared" si="673"/>
        <v>0</v>
      </c>
      <c r="DF80" s="531">
        <f t="shared" si="673"/>
        <v>0</v>
      </c>
      <c r="DG80" s="531">
        <f t="shared" si="673"/>
        <v>0</v>
      </c>
      <c r="DH80" s="531">
        <f t="shared" si="673"/>
        <v>0</v>
      </c>
      <c r="DI80" s="531">
        <f t="shared" si="673"/>
        <v>0</v>
      </c>
      <c r="DJ80" s="531">
        <f t="shared" si="673"/>
        <v>0</v>
      </c>
      <c r="DK80" s="531">
        <f t="shared" si="673"/>
        <v>0</v>
      </c>
      <c r="DL80" s="531">
        <f t="shared" si="673"/>
        <v>0</v>
      </c>
      <c r="DM80" s="531">
        <f t="shared" si="673"/>
        <v>0</v>
      </c>
      <c r="DN80" s="531">
        <f t="shared" si="673"/>
        <v>0</v>
      </c>
      <c r="DO80" s="531">
        <f t="shared" si="673"/>
        <v>0</v>
      </c>
      <c r="DP80" s="531">
        <f t="shared" si="673"/>
        <v>0</v>
      </c>
      <c r="DQ80" s="531">
        <f t="shared" si="673"/>
        <v>0</v>
      </c>
      <c r="DR80" s="531">
        <f t="shared" si="673"/>
        <v>0</v>
      </c>
      <c r="DS80" s="531">
        <f t="shared" si="673"/>
        <v>0</v>
      </c>
      <c r="DT80" s="531">
        <f t="shared" si="673"/>
        <v>0</v>
      </c>
      <c r="DU80" s="531">
        <f t="shared" si="673"/>
        <v>0</v>
      </c>
      <c r="DV80" s="531">
        <f t="shared" si="673"/>
        <v>0</v>
      </c>
      <c r="DW80" s="531">
        <f t="shared" si="673"/>
        <v>0</v>
      </c>
      <c r="DX80" s="531">
        <f t="shared" si="673"/>
        <v>0</v>
      </c>
      <c r="DY80" s="531">
        <f t="shared" si="673"/>
        <v>0</v>
      </c>
      <c r="DZ80" s="531">
        <f t="shared" si="673"/>
        <v>0</v>
      </c>
      <c r="EA80" s="531">
        <f t="shared" si="673"/>
        <v>0</v>
      </c>
      <c r="EB80" s="531">
        <f t="shared" si="673"/>
        <v>0</v>
      </c>
      <c r="EC80" s="531">
        <f t="shared" ref="EC80:GJ80" si="674" xml:space="preserve"> EC$72</f>
        <v>0</v>
      </c>
      <c r="ED80" s="531">
        <f t="shared" si="674"/>
        <v>0</v>
      </c>
      <c r="EE80" s="531">
        <f t="shared" si="674"/>
        <v>0</v>
      </c>
      <c r="EF80" s="531">
        <f t="shared" si="674"/>
        <v>0</v>
      </c>
      <c r="EG80" s="531">
        <f t="shared" si="674"/>
        <v>0</v>
      </c>
      <c r="EH80" s="531">
        <f t="shared" si="674"/>
        <v>0</v>
      </c>
      <c r="EI80" s="531">
        <f t="shared" si="674"/>
        <v>0</v>
      </c>
      <c r="EJ80" s="531">
        <f t="shared" si="674"/>
        <v>0</v>
      </c>
      <c r="EK80" s="531">
        <f t="shared" si="674"/>
        <v>0</v>
      </c>
      <c r="EL80" s="531">
        <f t="shared" si="674"/>
        <v>0</v>
      </c>
      <c r="EM80" s="531">
        <f t="shared" si="674"/>
        <v>0</v>
      </c>
      <c r="EN80" s="531">
        <f t="shared" si="674"/>
        <v>0</v>
      </c>
      <c r="EO80" s="531">
        <f t="shared" si="674"/>
        <v>0</v>
      </c>
      <c r="EP80" s="531">
        <f t="shared" si="674"/>
        <v>0</v>
      </c>
      <c r="EQ80" s="531">
        <f t="shared" si="674"/>
        <v>0</v>
      </c>
      <c r="ER80" s="531">
        <f t="shared" si="674"/>
        <v>0</v>
      </c>
      <c r="ES80" s="531">
        <f t="shared" si="674"/>
        <v>0</v>
      </c>
      <c r="ET80" s="531">
        <f t="shared" si="674"/>
        <v>0</v>
      </c>
      <c r="EU80" s="531">
        <f t="shared" si="674"/>
        <v>0</v>
      </c>
      <c r="EV80" s="531">
        <f t="shared" si="674"/>
        <v>0</v>
      </c>
      <c r="EW80" s="531">
        <f t="shared" si="674"/>
        <v>0</v>
      </c>
      <c r="EX80" s="531">
        <f t="shared" si="674"/>
        <v>0</v>
      </c>
      <c r="EY80" s="531">
        <f t="shared" si="674"/>
        <v>0</v>
      </c>
      <c r="EZ80" s="531">
        <f t="shared" si="674"/>
        <v>0</v>
      </c>
      <c r="FA80" s="531">
        <f t="shared" si="674"/>
        <v>0</v>
      </c>
      <c r="FB80" s="531">
        <f t="shared" si="674"/>
        <v>0</v>
      </c>
      <c r="FC80" s="531">
        <f t="shared" si="674"/>
        <v>0</v>
      </c>
      <c r="FD80" s="531">
        <f t="shared" si="674"/>
        <v>0</v>
      </c>
      <c r="FE80" s="531">
        <f t="shared" si="674"/>
        <v>0</v>
      </c>
      <c r="FF80" s="531">
        <f t="shared" si="674"/>
        <v>0</v>
      </c>
      <c r="FG80" s="531">
        <f t="shared" si="674"/>
        <v>0</v>
      </c>
      <c r="FH80" s="531">
        <f t="shared" si="674"/>
        <v>0</v>
      </c>
      <c r="FI80" s="531">
        <f t="shared" si="674"/>
        <v>0</v>
      </c>
      <c r="FJ80" s="531">
        <f t="shared" si="674"/>
        <v>0</v>
      </c>
      <c r="FK80" s="531">
        <f t="shared" si="674"/>
        <v>0</v>
      </c>
      <c r="FL80" s="531">
        <f t="shared" si="674"/>
        <v>0</v>
      </c>
      <c r="FM80" s="531">
        <f t="shared" si="674"/>
        <v>0</v>
      </c>
      <c r="FN80" s="531">
        <f t="shared" si="674"/>
        <v>0</v>
      </c>
      <c r="FO80" s="531">
        <f t="shared" si="674"/>
        <v>0</v>
      </c>
      <c r="FP80" s="531">
        <f t="shared" si="674"/>
        <v>0</v>
      </c>
      <c r="FQ80" s="531">
        <f t="shared" si="674"/>
        <v>0</v>
      </c>
      <c r="FR80" s="531">
        <f t="shared" si="674"/>
        <v>0</v>
      </c>
      <c r="FS80" s="531">
        <f t="shared" si="674"/>
        <v>0</v>
      </c>
      <c r="FT80" s="531">
        <f t="shared" si="674"/>
        <v>0</v>
      </c>
      <c r="FU80" s="531">
        <f t="shared" si="674"/>
        <v>0</v>
      </c>
      <c r="FV80" s="531">
        <f t="shared" si="674"/>
        <v>0</v>
      </c>
      <c r="FW80" s="531">
        <f t="shared" si="674"/>
        <v>0</v>
      </c>
      <c r="FX80" s="531">
        <f t="shared" si="674"/>
        <v>0</v>
      </c>
      <c r="FY80" s="531">
        <f t="shared" si="674"/>
        <v>0</v>
      </c>
      <c r="FZ80" s="531">
        <f t="shared" si="674"/>
        <v>0</v>
      </c>
      <c r="GA80" s="531">
        <f t="shared" si="674"/>
        <v>0</v>
      </c>
      <c r="GB80" s="531">
        <f t="shared" si="674"/>
        <v>0</v>
      </c>
      <c r="GC80" s="531">
        <f t="shared" si="674"/>
        <v>0</v>
      </c>
      <c r="GD80" s="531">
        <f t="shared" si="674"/>
        <v>0</v>
      </c>
      <c r="GE80" s="531">
        <f t="shared" si="674"/>
        <v>0</v>
      </c>
      <c r="GF80" s="531">
        <f t="shared" si="674"/>
        <v>0</v>
      </c>
      <c r="GG80" s="531">
        <f t="shared" si="674"/>
        <v>0</v>
      </c>
      <c r="GH80" s="531">
        <f t="shared" si="674"/>
        <v>0</v>
      </c>
      <c r="GI80" s="531">
        <f t="shared" si="674"/>
        <v>0</v>
      </c>
      <c r="GJ80" s="531">
        <f t="shared" si="674"/>
        <v>0</v>
      </c>
    </row>
    <row r="81" spans="1:192" s="574" customFormat="1" x14ac:dyDescent="0.25">
      <c r="A81" s="607"/>
      <c r="B81" s="607"/>
      <c r="C81" s="608"/>
      <c r="D81" s="609" t="s">
        <v>494</v>
      </c>
      <c r="E81" s="574" t="s">
        <v>490</v>
      </c>
      <c r="G81" s="574" t="str">
        <f xml:space="preserve"> SMU</f>
        <v>$ 000s</v>
      </c>
      <c r="J81" s="574">
        <f xml:space="preserve"> IF(J76 = 1, $F75, J78 + J79 - J80)</f>
        <v>0</v>
      </c>
      <c r="K81" s="574">
        <f t="shared" ref="K81:AK81" si="675" xml:space="preserve"> IF(K76 = 1, $F75, K78 + K79 - K80)</f>
        <v>0</v>
      </c>
      <c r="L81" s="574">
        <f t="shared" si="675"/>
        <v>0</v>
      </c>
      <c r="M81" s="574">
        <f t="shared" si="675"/>
        <v>0</v>
      </c>
      <c r="N81" s="574">
        <f t="shared" si="675"/>
        <v>0</v>
      </c>
      <c r="O81" s="574">
        <f t="shared" si="675"/>
        <v>0</v>
      </c>
      <c r="P81" s="574">
        <f t="shared" si="675"/>
        <v>11766.314320962698</v>
      </c>
      <c r="Q81" s="574">
        <f t="shared" si="675"/>
        <v>11766.314320962698</v>
      </c>
      <c r="R81" s="574">
        <f t="shared" si="675"/>
        <v>11293.097514989502</v>
      </c>
      <c r="S81" s="574">
        <f t="shared" si="675"/>
        <v>11242.749605773406</v>
      </c>
      <c r="T81" s="574">
        <f t="shared" si="675"/>
        <v>11192.28477259731</v>
      </c>
      <c r="U81" s="574">
        <f t="shared" si="675"/>
        <v>11141.257330105707</v>
      </c>
      <c r="V81" s="574">
        <f t="shared" si="675"/>
        <v>11097.648721651451</v>
      </c>
      <c r="W81" s="574">
        <f t="shared" si="675"/>
        <v>11038.386600676713</v>
      </c>
      <c r="X81" s="574">
        <f t="shared" si="675"/>
        <v>10978.919246499119</v>
      </c>
      <c r="Y81" s="574">
        <f t="shared" si="675"/>
        <v>10933.926491547685</v>
      </c>
      <c r="Z81" s="574">
        <f t="shared" si="675"/>
        <v>10881.337397138228</v>
      </c>
      <c r="AA81" s="574">
        <f t="shared" si="675"/>
        <v>10828.182666963619</v>
      </c>
      <c r="AB81" s="574">
        <f t="shared" si="675"/>
        <v>10774.889835028436</v>
      </c>
      <c r="AC81" s="574">
        <f t="shared" si="675"/>
        <v>10720.996828804669</v>
      </c>
      <c r="AD81" s="574">
        <f t="shared" si="675"/>
        <v>10674.209494743114</v>
      </c>
      <c r="AE81" s="574">
        <f t="shared" si="675"/>
        <v>10612.313480452394</v>
      </c>
      <c r="AF81" s="574">
        <f t="shared" si="675"/>
        <v>10550.18381644295</v>
      </c>
      <c r="AG81" s="574">
        <f t="shared" si="675"/>
        <v>10501.904307171913</v>
      </c>
      <c r="AH81" s="574">
        <f t="shared" si="675"/>
        <v>10446.304004398842</v>
      </c>
      <c r="AI81" s="574">
        <f t="shared" si="675"/>
        <v>10390.100198373586</v>
      </c>
      <c r="AJ81" s="574">
        <f t="shared" si="675"/>
        <v>10333.735457613271</v>
      </c>
      <c r="AK81" s="574">
        <f t="shared" si="675"/>
        <v>10276.729808414359</v>
      </c>
      <c r="AL81" s="574">
        <f t="shared" ref="AL81:CW81" si="676" xml:space="preserve"> IF(AL76 = 1, $F75, AL78 + AL79 - AL80)</f>
        <v>10226.498200827702</v>
      </c>
      <c r="AM81" s="574">
        <f t="shared" si="676"/>
        <v>10161.733073318472</v>
      </c>
      <c r="AN81" s="574">
        <f t="shared" si="676"/>
        <v>10096.703626906579</v>
      </c>
      <c r="AO81" s="574">
        <f t="shared" si="676"/>
        <v>10044.862486021462</v>
      </c>
      <c r="AP81" s="574">
        <f t="shared" si="676"/>
        <v>9985.9911802824136</v>
      </c>
      <c r="AQ81" s="574">
        <f t="shared" si="676"/>
        <v>9926.4756564148993</v>
      </c>
      <c r="AR81" s="574">
        <f t="shared" si="676"/>
        <v>9866.7750193898828</v>
      </c>
      <c r="AS81" s="574">
        <f t="shared" si="676"/>
        <v>9806.3893113767226</v>
      </c>
      <c r="AT81" s="574">
        <f t="shared" si="676"/>
        <v>9752.4259663806079</v>
      </c>
      <c r="AU81" s="574">
        <f t="shared" si="676"/>
        <v>9684.5372087935793</v>
      </c>
      <c r="AV81" s="574">
        <f t="shared" si="676"/>
        <v>9616.3510257632915</v>
      </c>
      <c r="AW81" s="574">
        <f t="shared" si="676"/>
        <v>4772.2117214808031</v>
      </c>
      <c r="AX81" s="574">
        <f t="shared" si="676"/>
        <v>5.4569682106375694E-12</v>
      </c>
      <c r="AY81" s="574">
        <f t="shared" si="676"/>
        <v>0</v>
      </c>
      <c r="AZ81" s="574">
        <f t="shared" si="676"/>
        <v>0</v>
      </c>
      <c r="BA81" s="574">
        <f t="shared" si="676"/>
        <v>0</v>
      </c>
      <c r="BB81" s="574">
        <f t="shared" si="676"/>
        <v>0</v>
      </c>
      <c r="BC81" s="574">
        <f t="shared" si="676"/>
        <v>0</v>
      </c>
      <c r="BD81" s="574">
        <f t="shared" si="676"/>
        <v>0</v>
      </c>
      <c r="BE81" s="574">
        <f t="shared" si="676"/>
        <v>0</v>
      </c>
      <c r="BF81" s="574">
        <f t="shared" si="676"/>
        <v>0</v>
      </c>
      <c r="BG81" s="574">
        <f t="shared" si="676"/>
        <v>0</v>
      </c>
      <c r="BH81" s="574">
        <f t="shared" si="676"/>
        <v>0</v>
      </c>
      <c r="BI81" s="574">
        <f t="shared" si="676"/>
        <v>0</v>
      </c>
      <c r="BJ81" s="574">
        <f t="shared" si="676"/>
        <v>0</v>
      </c>
      <c r="BK81" s="574">
        <f t="shared" si="676"/>
        <v>0</v>
      </c>
      <c r="BL81" s="574">
        <f t="shared" si="676"/>
        <v>0</v>
      </c>
      <c r="BM81" s="574">
        <f t="shared" si="676"/>
        <v>0</v>
      </c>
      <c r="BN81" s="574">
        <f t="shared" si="676"/>
        <v>0</v>
      </c>
      <c r="BO81" s="574">
        <f t="shared" si="676"/>
        <v>0</v>
      </c>
      <c r="BP81" s="574">
        <f t="shared" si="676"/>
        <v>0</v>
      </c>
      <c r="BQ81" s="574">
        <f t="shared" si="676"/>
        <v>0</v>
      </c>
      <c r="BR81" s="574">
        <f t="shared" si="676"/>
        <v>0</v>
      </c>
      <c r="BS81" s="574">
        <f t="shared" si="676"/>
        <v>0</v>
      </c>
      <c r="BT81" s="574">
        <f t="shared" si="676"/>
        <v>0</v>
      </c>
      <c r="BU81" s="574">
        <f t="shared" si="676"/>
        <v>0</v>
      </c>
      <c r="BV81" s="574">
        <f t="shared" si="676"/>
        <v>0</v>
      </c>
      <c r="BW81" s="574">
        <f t="shared" si="676"/>
        <v>0</v>
      </c>
      <c r="BX81" s="574">
        <f t="shared" si="676"/>
        <v>0</v>
      </c>
      <c r="BY81" s="574">
        <f t="shared" si="676"/>
        <v>0</v>
      </c>
      <c r="BZ81" s="574">
        <f t="shared" si="676"/>
        <v>0</v>
      </c>
      <c r="CA81" s="574">
        <f t="shared" si="676"/>
        <v>0</v>
      </c>
      <c r="CB81" s="574">
        <f t="shared" si="676"/>
        <v>0</v>
      </c>
      <c r="CC81" s="574">
        <f t="shared" si="676"/>
        <v>0</v>
      </c>
      <c r="CD81" s="574">
        <f t="shared" si="676"/>
        <v>0</v>
      </c>
      <c r="CE81" s="574">
        <f t="shared" si="676"/>
        <v>0</v>
      </c>
      <c r="CF81" s="574">
        <f t="shared" si="676"/>
        <v>0</v>
      </c>
      <c r="CG81" s="574">
        <f t="shared" si="676"/>
        <v>0</v>
      </c>
      <c r="CH81" s="574">
        <f t="shared" si="676"/>
        <v>0</v>
      </c>
      <c r="CI81" s="574">
        <f t="shared" si="676"/>
        <v>0</v>
      </c>
      <c r="CJ81" s="574">
        <f t="shared" si="676"/>
        <v>0</v>
      </c>
      <c r="CK81" s="574">
        <f t="shared" si="676"/>
        <v>0</v>
      </c>
      <c r="CL81" s="574">
        <f t="shared" si="676"/>
        <v>0</v>
      </c>
      <c r="CM81" s="574">
        <f t="shared" si="676"/>
        <v>0</v>
      </c>
      <c r="CN81" s="574">
        <f t="shared" si="676"/>
        <v>0</v>
      </c>
      <c r="CO81" s="574">
        <f t="shared" si="676"/>
        <v>0</v>
      </c>
      <c r="CP81" s="574">
        <f t="shared" si="676"/>
        <v>0</v>
      </c>
      <c r="CQ81" s="574">
        <f t="shared" si="676"/>
        <v>0</v>
      </c>
      <c r="CR81" s="574">
        <f t="shared" si="676"/>
        <v>0</v>
      </c>
      <c r="CS81" s="574">
        <f t="shared" si="676"/>
        <v>0</v>
      </c>
      <c r="CT81" s="574">
        <f t="shared" si="676"/>
        <v>0</v>
      </c>
      <c r="CU81" s="574">
        <f t="shared" si="676"/>
        <v>0</v>
      </c>
      <c r="CV81" s="574">
        <f t="shared" si="676"/>
        <v>0</v>
      </c>
      <c r="CW81" s="574">
        <f t="shared" si="676"/>
        <v>0</v>
      </c>
      <c r="CX81" s="574">
        <f t="shared" ref="CX81:FI81" si="677" xml:space="preserve"> IF(CX76 = 1, $F75, CX78 + CX79 - CX80)</f>
        <v>0</v>
      </c>
      <c r="CY81" s="574">
        <f t="shared" si="677"/>
        <v>0</v>
      </c>
      <c r="CZ81" s="574">
        <f t="shared" si="677"/>
        <v>0</v>
      </c>
      <c r="DA81" s="574">
        <f t="shared" si="677"/>
        <v>0</v>
      </c>
      <c r="DB81" s="574">
        <f t="shared" si="677"/>
        <v>0</v>
      </c>
      <c r="DC81" s="574">
        <f t="shared" si="677"/>
        <v>0</v>
      </c>
      <c r="DD81" s="574">
        <f t="shared" si="677"/>
        <v>0</v>
      </c>
      <c r="DE81" s="574">
        <f t="shared" si="677"/>
        <v>0</v>
      </c>
      <c r="DF81" s="574">
        <f t="shared" si="677"/>
        <v>0</v>
      </c>
      <c r="DG81" s="574">
        <f t="shared" si="677"/>
        <v>0</v>
      </c>
      <c r="DH81" s="574">
        <f t="shared" si="677"/>
        <v>0</v>
      </c>
      <c r="DI81" s="574">
        <f t="shared" si="677"/>
        <v>0</v>
      </c>
      <c r="DJ81" s="574">
        <f t="shared" si="677"/>
        <v>0</v>
      </c>
      <c r="DK81" s="574">
        <f t="shared" si="677"/>
        <v>0</v>
      </c>
      <c r="DL81" s="574">
        <f t="shared" si="677"/>
        <v>0</v>
      </c>
      <c r="DM81" s="574">
        <f t="shared" si="677"/>
        <v>0</v>
      </c>
      <c r="DN81" s="574">
        <f t="shared" si="677"/>
        <v>0</v>
      </c>
      <c r="DO81" s="574">
        <f t="shared" si="677"/>
        <v>0</v>
      </c>
      <c r="DP81" s="574">
        <f t="shared" si="677"/>
        <v>0</v>
      </c>
      <c r="DQ81" s="574">
        <f t="shared" si="677"/>
        <v>0</v>
      </c>
      <c r="DR81" s="574">
        <f t="shared" si="677"/>
        <v>0</v>
      </c>
      <c r="DS81" s="574">
        <f t="shared" si="677"/>
        <v>0</v>
      </c>
      <c r="DT81" s="574">
        <f t="shared" si="677"/>
        <v>0</v>
      </c>
      <c r="DU81" s="574">
        <f t="shared" si="677"/>
        <v>0</v>
      </c>
      <c r="DV81" s="574">
        <f t="shared" si="677"/>
        <v>0</v>
      </c>
      <c r="DW81" s="574">
        <f t="shared" si="677"/>
        <v>0</v>
      </c>
      <c r="DX81" s="574">
        <f t="shared" si="677"/>
        <v>0</v>
      </c>
      <c r="DY81" s="574">
        <f t="shared" si="677"/>
        <v>0</v>
      </c>
      <c r="DZ81" s="574">
        <f t="shared" si="677"/>
        <v>0</v>
      </c>
      <c r="EA81" s="574">
        <f t="shared" si="677"/>
        <v>0</v>
      </c>
      <c r="EB81" s="574">
        <f t="shared" si="677"/>
        <v>0</v>
      </c>
      <c r="EC81" s="574">
        <f t="shared" si="677"/>
        <v>0</v>
      </c>
      <c r="ED81" s="574">
        <f t="shared" si="677"/>
        <v>0</v>
      </c>
      <c r="EE81" s="574">
        <f t="shared" si="677"/>
        <v>0</v>
      </c>
      <c r="EF81" s="574">
        <f t="shared" si="677"/>
        <v>0</v>
      </c>
      <c r="EG81" s="574">
        <f t="shared" si="677"/>
        <v>0</v>
      </c>
      <c r="EH81" s="574">
        <f t="shared" si="677"/>
        <v>0</v>
      </c>
      <c r="EI81" s="574">
        <f t="shared" si="677"/>
        <v>0</v>
      </c>
      <c r="EJ81" s="574">
        <f t="shared" si="677"/>
        <v>0</v>
      </c>
      <c r="EK81" s="574">
        <f t="shared" si="677"/>
        <v>0</v>
      </c>
      <c r="EL81" s="574">
        <f t="shared" si="677"/>
        <v>0</v>
      </c>
      <c r="EM81" s="574">
        <f t="shared" si="677"/>
        <v>0</v>
      </c>
      <c r="EN81" s="574">
        <f t="shared" si="677"/>
        <v>0</v>
      </c>
      <c r="EO81" s="574">
        <f t="shared" si="677"/>
        <v>0</v>
      </c>
      <c r="EP81" s="574">
        <f t="shared" si="677"/>
        <v>0</v>
      </c>
      <c r="EQ81" s="574">
        <f t="shared" si="677"/>
        <v>0</v>
      </c>
      <c r="ER81" s="574">
        <f t="shared" si="677"/>
        <v>0</v>
      </c>
      <c r="ES81" s="574">
        <f t="shared" si="677"/>
        <v>0</v>
      </c>
      <c r="ET81" s="574">
        <f t="shared" si="677"/>
        <v>0</v>
      </c>
      <c r="EU81" s="574">
        <f t="shared" si="677"/>
        <v>0</v>
      </c>
      <c r="EV81" s="574">
        <f t="shared" si="677"/>
        <v>0</v>
      </c>
      <c r="EW81" s="574">
        <f t="shared" si="677"/>
        <v>0</v>
      </c>
      <c r="EX81" s="574">
        <f t="shared" si="677"/>
        <v>0</v>
      </c>
      <c r="EY81" s="574">
        <f t="shared" si="677"/>
        <v>0</v>
      </c>
      <c r="EZ81" s="574">
        <f t="shared" si="677"/>
        <v>0</v>
      </c>
      <c r="FA81" s="574">
        <f t="shared" si="677"/>
        <v>0</v>
      </c>
      <c r="FB81" s="574">
        <f t="shared" si="677"/>
        <v>0</v>
      </c>
      <c r="FC81" s="574">
        <f t="shared" si="677"/>
        <v>0</v>
      </c>
      <c r="FD81" s="574">
        <f t="shared" si="677"/>
        <v>0</v>
      </c>
      <c r="FE81" s="574">
        <f t="shared" si="677"/>
        <v>0</v>
      </c>
      <c r="FF81" s="574">
        <f t="shared" si="677"/>
        <v>0</v>
      </c>
      <c r="FG81" s="574">
        <f t="shared" si="677"/>
        <v>0</v>
      </c>
      <c r="FH81" s="574">
        <f t="shared" si="677"/>
        <v>0</v>
      </c>
      <c r="FI81" s="574">
        <f t="shared" si="677"/>
        <v>0</v>
      </c>
      <c r="FJ81" s="574">
        <f t="shared" ref="FJ81:GJ81" si="678" xml:space="preserve"> IF(FJ76 = 1, $F75, FJ78 + FJ79 - FJ80)</f>
        <v>0</v>
      </c>
      <c r="FK81" s="574">
        <f t="shared" si="678"/>
        <v>0</v>
      </c>
      <c r="FL81" s="574">
        <f t="shared" si="678"/>
        <v>0</v>
      </c>
      <c r="FM81" s="574">
        <f t="shared" si="678"/>
        <v>0</v>
      </c>
      <c r="FN81" s="574">
        <f t="shared" si="678"/>
        <v>0</v>
      </c>
      <c r="FO81" s="574">
        <f t="shared" si="678"/>
        <v>0</v>
      </c>
      <c r="FP81" s="574">
        <f t="shared" si="678"/>
        <v>0</v>
      </c>
      <c r="FQ81" s="574">
        <f t="shared" si="678"/>
        <v>0</v>
      </c>
      <c r="FR81" s="574">
        <f t="shared" si="678"/>
        <v>0</v>
      </c>
      <c r="FS81" s="574">
        <f t="shared" si="678"/>
        <v>0</v>
      </c>
      <c r="FT81" s="574">
        <f t="shared" si="678"/>
        <v>0</v>
      </c>
      <c r="FU81" s="574">
        <f t="shared" si="678"/>
        <v>0</v>
      </c>
      <c r="FV81" s="574">
        <f t="shared" si="678"/>
        <v>0</v>
      </c>
      <c r="FW81" s="574">
        <f t="shared" si="678"/>
        <v>0</v>
      </c>
      <c r="FX81" s="574">
        <f t="shared" si="678"/>
        <v>0</v>
      </c>
      <c r="FY81" s="574">
        <f t="shared" si="678"/>
        <v>0</v>
      </c>
      <c r="FZ81" s="574">
        <f t="shared" si="678"/>
        <v>0</v>
      </c>
      <c r="GA81" s="574">
        <f t="shared" si="678"/>
        <v>0</v>
      </c>
      <c r="GB81" s="574">
        <f t="shared" si="678"/>
        <v>0</v>
      </c>
      <c r="GC81" s="574">
        <f t="shared" si="678"/>
        <v>0</v>
      </c>
      <c r="GD81" s="574">
        <f t="shared" si="678"/>
        <v>0</v>
      </c>
      <c r="GE81" s="574">
        <f t="shared" si="678"/>
        <v>0</v>
      </c>
      <c r="GF81" s="574">
        <f t="shared" si="678"/>
        <v>0</v>
      </c>
      <c r="GG81" s="574">
        <f t="shared" si="678"/>
        <v>0</v>
      </c>
      <c r="GH81" s="574">
        <f t="shared" si="678"/>
        <v>0</v>
      </c>
      <c r="GI81" s="574">
        <f t="shared" si="678"/>
        <v>0</v>
      </c>
      <c r="GJ81" s="574">
        <f t="shared" si="678"/>
        <v>0</v>
      </c>
    </row>
    <row r="82" spans="1:192" x14ac:dyDescent="0.25">
      <c r="A82" s="80"/>
      <c r="B82" s="80"/>
      <c r="C82" s="596"/>
      <c r="D82" s="61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/>
      <c r="CW82" s="32"/>
      <c r="CX82" s="32"/>
      <c r="CY82" s="32"/>
      <c r="CZ82" s="32"/>
      <c r="DA82" s="32"/>
      <c r="DB82" s="32"/>
      <c r="DC82" s="32"/>
      <c r="DD82" s="32"/>
      <c r="DE82" s="32"/>
      <c r="DF82" s="32"/>
      <c r="DG82" s="32"/>
      <c r="DH82" s="32"/>
      <c r="DI82" s="32"/>
      <c r="DJ82" s="32"/>
      <c r="DK82" s="32"/>
      <c r="DL82" s="32"/>
      <c r="DM82" s="32"/>
      <c r="DN82" s="32"/>
      <c r="DO82" s="32"/>
      <c r="DP82" s="32"/>
      <c r="DQ82" s="32"/>
      <c r="DR82" s="32"/>
      <c r="DS82" s="32"/>
      <c r="DT82" s="32"/>
      <c r="DU82" s="32"/>
      <c r="DV82" s="32"/>
      <c r="DW82" s="32"/>
      <c r="DX82" s="32"/>
      <c r="DY82" s="32"/>
      <c r="DZ82" s="32"/>
      <c r="EA82" s="32"/>
      <c r="EB82" s="32"/>
      <c r="EC82" s="32"/>
      <c r="ED82" s="32"/>
      <c r="EE82" s="32"/>
      <c r="EF82" s="32"/>
      <c r="EG82" s="32"/>
      <c r="EH82" s="32"/>
      <c r="EI82" s="32"/>
      <c r="EJ82" s="32"/>
      <c r="EK82" s="32"/>
      <c r="EL82" s="32"/>
      <c r="EM82" s="32"/>
      <c r="EN82" s="32"/>
      <c r="EO82" s="32"/>
      <c r="EP82" s="32"/>
      <c r="EQ82" s="32"/>
      <c r="ER82" s="32"/>
      <c r="ES82" s="32"/>
      <c r="ET82" s="32"/>
      <c r="EU82" s="32"/>
      <c r="EV82" s="32"/>
      <c r="EW82" s="32"/>
      <c r="EX82" s="32"/>
      <c r="EY82" s="32"/>
      <c r="EZ82" s="32"/>
      <c r="FA82" s="32"/>
      <c r="FB82" s="32"/>
      <c r="FC82" s="32"/>
      <c r="FD82" s="32"/>
      <c r="FE82" s="32"/>
      <c r="FF82" s="32"/>
      <c r="FG82" s="32"/>
      <c r="FH82" s="32"/>
      <c r="FI82" s="32"/>
      <c r="FJ82" s="32"/>
      <c r="FK82" s="32"/>
      <c r="FL82" s="32"/>
      <c r="FM82" s="32"/>
      <c r="FN82" s="32"/>
      <c r="FO82" s="32"/>
      <c r="FP82" s="32"/>
      <c r="FQ82" s="32"/>
      <c r="FR82" s="32"/>
      <c r="FS82" s="32"/>
      <c r="FT82" s="32"/>
      <c r="FU82" s="32"/>
      <c r="FV82" s="32"/>
      <c r="FW82" s="32"/>
      <c r="FX82" s="32"/>
      <c r="FY82" s="32"/>
      <c r="FZ82" s="32"/>
      <c r="GA82" s="32"/>
      <c r="GB82" s="32"/>
      <c r="GC82" s="32"/>
      <c r="GD82" s="32"/>
      <c r="GE82" s="32"/>
      <c r="GF82" s="32"/>
      <c r="GG82" s="32"/>
      <c r="GH82" s="32"/>
      <c r="GI82" s="32"/>
      <c r="GJ82" s="32"/>
    </row>
    <row r="83" spans="1:192" x14ac:dyDescent="0.25">
      <c r="A83" s="80"/>
      <c r="B83" s="80"/>
      <c r="C83" s="596"/>
      <c r="D83" s="61"/>
      <c r="E83" s="32" t="str">
        <f t="shared" ref="E83:BP83" si="679" xml:space="preserve"> E$81</f>
        <v>DSRA balance</v>
      </c>
      <c r="F83" s="32">
        <f t="shared" si="679"/>
        <v>0</v>
      </c>
      <c r="G83" s="32" t="str">
        <f t="shared" si="679"/>
        <v>$ 000s</v>
      </c>
      <c r="H83" s="32">
        <f t="shared" si="679"/>
        <v>0</v>
      </c>
      <c r="I83" s="32">
        <f t="shared" si="679"/>
        <v>0</v>
      </c>
      <c r="J83" s="32">
        <f t="shared" si="679"/>
        <v>0</v>
      </c>
      <c r="K83" s="32">
        <f t="shared" si="679"/>
        <v>0</v>
      </c>
      <c r="L83" s="32">
        <f t="shared" si="679"/>
        <v>0</v>
      </c>
      <c r="M83" s="32">
        <f t="shared" si="679"/>
        <v>0</v>
      </c>
      <c r="N83" s="32">
        <f t="shared" si="679"/>
        <v>0</v>
      </c>
      <c r="O83" s="32">
        <f t="shared" si="679"/>
        <v>0</v>
      </c>
      <c r="P83" s="32">
        <f t="shared" si="679"/>
        <v>11766.314320962698</v>
      </c>
      <c r="Q83" s="32">
        <f t="shared" si="679"/>
        <v>11766.314320962698</v>
      </c>
      <c r="R83" s="32">
        <f t="shared" si="679"/>
        <v>11293.097514989502</v>
      </c>
      <c r="S83" s="32">
        <f t="shared" si="679"/>
        <v>11242.749605773406</v>
      </c>
      <c r="T83" s="32">
        <f t="shared" si="679"/>
        <v>11192.28477259731</v>
      </c>
      <c r="U83" s="32">
        <f t="shared" si="679"/>
        <v>11141.257330105707</v>
      </c>
      <c r="V83" s="32">
        <f t="shared" si="679"/>
        <v>11097.648721651451</v>
      </c>
      <c r="W83" s="32">
        <f t="shared" si="679"/>
        <v>11038.386600676713</v>
      </c>
      <c r="X83" s="32">
        <f t="shared" si="679"/>
        <v>10978.919246499119</v>
      </c>
      <c r="Y83" s="32">
        <f t="shared" si="679"/>
        <v>10933.926491547685</v>
      </c>
      <c r="Z83" s="32">
        <f t="shared" si="679"/>
        <v>10881.337397138228</v>
      </c>
      <c r="AA83" s="32">
        <f t="shared" si="679"/>
        <v>10828.182666963619</v>
      </c>
      <c r="AB83" s="32">
        <f t="shared" si="679"/>
        <v>10774.889835028436</v>
      </c>
      <c r="AC83" s="32">
        <f t="shared" si="679"/>
        <v>10720.996828804669</v>
      </c>
      <c r="AD83" s="32">
        <f t="shared" si="679"/>
        <v>10674.209494743114</v>
      </c>
      <c r="AE83" s="32">
        <f t="shared" si="679"/>
        <v>10612.313480452394</v>
      </c>
      <c r="AF83" s="32">
        <f t="shared" si="679"/>
        <v>10550.18381644295</v>
      </c>
      <c r="AG83" s="32">
        <f t="shared" si="679"/>
        <v>10501.904307171913</v>
      </c>
      <c r="AH83" s="32">
        <f t="shared" si="679"/>
        <v>10446.304004398842</v>
      </c>
      <c r="AI83" s="32">
        <f t="shared" si="679"/>
        <v>10390.100198373586</v>
      </c>
      <c r="AJ83" s="32">
        <f t="shared" si="679"/>
        <v>10333.735457613271</v>
      </c>
      <c r="AK83" s="32">
        <f t="shared" si="679"/>
        <v>10276.729808414359</v>
      </c>
      <c r="AL83" s="32">
        <f t="shared" si="679"/>
        <v>10226.498200827702</v>
      </c>
      <c r="AM83" s="32">
        <f t="shared" si="679"/>
        <v>10161.733073318472</v>
      </c>
      <c r="AN83" s="32">
        <f t="shared" si="679"/>
        <v>10096.703626906579</v>
      </c>
      <c r="AO83" s="32">
        <f t="shared" si="679"/>
        <v>10044.862486021462</v>
      </c>
      <c r="AP83" s="32">
        <f t="shared" si="679"/>
        <v>9985.9911802824136</v>
      </c>
      <c r="AQ83" s="32">
        <f t="shared" si="679"/>
        <v>9926.4756564148993</v>
      </c>
      <c r="AR83" s="32">
        <f t="shared" si="679"/>
        <v>9866.7750193898828</v>
      </c>
      <c r="AS83" s="32">
        <f t="shared" si="679"/>
        <v>9806.3893113767226</v>
      </c>
      <c r="AT83" s="32">
        <f t="shared" si="679"/>
        <v>9752.4259663806079</v>
      </c>
      <c r="AU83" s="32">
        <f t="shared" si="679"/>
        <v>9684.5372087935793</v>
      </c>
      <c r="AV83" s="32">
        <f t="shared" si="679"/>
        <v>9616.3510257632915</v>
      </c>
      <c r="AW83" s="32">
        <f t="shared" si="679"/>
        <v>4772.2117214808031</v>
      </c>
      <c r="AX83" s="32">
        <f t="shared" si="679"/>
        <v>5.4569682106375694E-12</v>
      </c>
      <c r="AY83" s="32">
        <f t="shared" si="679"/>
        <v>0</v>
      </c>
      <c r="AZ83" s="32">
        <f t="shared" si="679"/>
        <v>0</v>
      </c>
      <c r="BA83" s="32">
        <f t="shared" si="679"/>
        <v>0</v>
      </c>
      <c r="BB83" s="32">
        <f t="shared" si="679"/>
        <v>0</v>
      </c>
      <c r="BC83" s="32">
        <f t="shared" si="679"/>
        <v>0</v>
      </c>
      <c r="BD83" s="32">
        <f t="shared" si="679"/>
        <v>0</v>
      </c>
      <c r="BE83" s="32">
        <f t="shared" si="679"/>
        <v>0</v>
      </c>
      <c r="BF83" s="32">
        <f t="shared" si="679"/>
        <v>0</v>
      </c>
      <c r="BG83" s="32">
        <f t="shared" si="679"/>
        <v>0</v>
      </c>
      <c r="BH83" s="32">
        <f t="shared" si="679"/>
        <v>0</v>
      </c>
      <c r="BI83" s="32">
        <f t="shared" si="679"/>
        <v>0</v>
      </c>
      <c r="BJ83" s="32">
        <f t="shared" si="679"/>
        <v>0</v>
      </c>
      <c r="BK83" s="32">
        <f t="shared" si="679"/>
        <v>0</v>
      </c>
      <c r="BL83" s="32">
        <f t="shared" si="679"/>
        <v>0</v>
      </c>
      <c r="BM83" s="32">
        <f t="shared" si="679"/>
        <v>0</v>
      </c>
      <c r="BN83" s="32">
        <f t="shared" si="679"/>
        <v>0</v>
      </c>
      <c r="BO83" s="32">
        <f t="shared" si="679"/>
        <v>0</v>
      </c>
      <c r="BP83" s="32">
        <f t="shared" si="679"/>
        <v>0</v>
      </c>
      <c r="BQ83" s="32">
        <f t="shared" ref="BQ83:EB83" si="680" xml:space="preserve"> BQ$81</f>
        <v>0</v>
      </c>
      <c r="BR83" s="32">
        <f t="shared" si="680"/>
        <v>0</v>
      </c>
      <c r="BS83" s="32">
        <f t="shared" si="680"/>
        <v>0</v>
      </c>
      <c r="BT83" s="32">
        <f t="shared" si="680"/>
        <v>0</v>
      </c>
      <c r="BU83" s="32">
        <f t="shared" si="680"/>
        <v>0</v>
      </c>
      <c r="BV83" s="32">
        <f t="shared" si="680"/>
        <v>0</v>
      </c>
      <c r="BW83" s="32">
        <f t="shared" si="680"/>
        <v>0</v>
      </c>
      <c r="BX83" s="32">
        <f t="shared" si="680"/>
        <v>0</v>
      </c>
      <c r="BY83" s="32">
        <f t="shared" si="680"/>
        <v>0</v>
      </c>
      <c r="BZ83" s="32">
        <f t="shared" si="680"/>
        <v>0</v>
      </c>
      <c r="CA83" s="32">
        <f t="shared" si="680"/>
        <v>0</v>
      </c>
      <c r="CB83" s="32">
        <f t="shared" si="680"/>
        <v>0</v>
      </c>
      <c r="CC83" s="32">
        <f t="shared" si="680"/>
        <v>0</v>
      </c>
      <c r="CD83" s="32">
        <f t="shared" si="680"/>
        <v>0</v>
      </c>
      <c r="CE83" s="32">
        <f t="shared" si="680"/>
        <v>0</v>
      </c>
      <c r="CF83" s="32">
        <f t="shared" si="680"/>
        <v>0</v>
      </c>
      <c r="CG83" s="32">
        <f t="shared" si="680"/>
        <v>0</v>
      </c>
      <c r="CH83" s="32">
        <f t="shared" si="680"/>
        <v>0</v>
      </c>
      <c r="CI83" s="32">
        <f t="shared" si="680"/>
        <v>0</v>
      </c>
      <c r="CJ83" s="32">
        <f t="shared" si="680"/>
        <v>0</v>
      </c>
      <c r="CK83" s="32">
        <f t="shared" si="680"/>
        <v>0</v>
      </c>
      <c r="CL83" s="32">
        <f t="shared" si="680"/>
        <v>0</v>
      </c>
      <c r="CM83" s="32">
        <f t="shared" si="680"/>
        <v>0</v>
      </c>
      <c r="CN83" s="32">
        <f t="shared" si="680"/>
        <v>0</v>
      </c>
      <c r="CO83" s="32">
        <f t="shared" si="680"/>
        <v>0</v>
      </c>
      <c r="CP83" s="32">
        <f t="shared" si="680"/>
        <v>0</v>
      </c>
      <c r="CQ83" s="32">
        <f t="shared" si="680"/>
        <v>0</v>
      </c>
      <c r="CR83" s="32">
        <f t="shared" si="680"/>
        <v>0</v>
      </c>
      <c r="CS83" s="32">
        <f t="shared" si="680"/>
        <v>0</v>
      </c>
      <c r="CT83" s="32">
        <f t="shared" si="680"/>
        <v>0</v>
      </c>
      <c r="CU83" s="32">
        <f t="shared" si="680"/>
        <v>0</v>
      </c>
      <c r="CV83" s="32">
        <f t="shared" si="680"/>
        <v>0</v>
      </c>
      <c r="CW83" s="32">
        <f t="shared" si="680"/>
        <v>0</v>
      </c>
      <c r="CX83" s="32">
        <f t="shared" si="680"/>
        <v>0</v>
      </c>
      <c r="CY83" s="32">
        <f t="shared" si="680"/>
        <v>0</v>
      </c>
      <c r="CZ83" s="32">
        <f t="shared" si="680"/>
        <v>0</v>
      </c>
      <c r="DA83" s="32">
        <f t="shared" si="680"/>
        <v>0</v>
      </c>
      <c r="DB83" s="32">
        <f t="shared" si="680"/>
        <v>0</v>
      </c>
      <c r="DC83" s="32">
        <f t="shared" si="680"/>
        <v>0</v>
      </c>
      <c r="DD83" s="32">
        <f t="shared" si="680"/>
        <v>0</v>
      </c>
      <c r="DE83" s="32">
        <f t="shared" si="680"/>
        <v>0</v>
      </c>
      <c r="DF83" s="32">
        <f t="shared" si="680"/>
        <v>0</v>
      </c>
      <c r="DG83" s="32">
        <f t="shared" si="680"/>
        <v>0</v>
      </c>
      <c r="DH83" s="32">
        <f t="shared" si="680"/>
        <v>0</v>
      </c>
      <c r="DI83" s="32">
        <f t="shared" si="680"/>
        <v>0</v>
      </c>
      <c r="DJ83" s="32">
        <f t="shared" si="680"/>
        <v>0</v>
      </c>
      <c r="DK83" s="32">
        <f t="shared" si="680"/>
        <v>0</v>
      </c>
      <c r="DL83" s="32">
        <f t="shared" si="680"/>
        <v>0</v>
      </c>
      <c r="DM83" s="32">
        <f t="shared" si="680"/>
        <v>0</v>
      </c>
      <c r="DN83" s="32">
        <f t="shared" si="680"/>
        <v>0</v>
      </c>
      <c r="DO83" s="32">
        <f t="shared" si="680"/>
        <v>0</v>
      </c>
      <c r="DP83" s="32">
        <f t="shared" si="680"/>
        <v>0</v>
      </c>
      <c r="DQ83" s="32">
        <f t="shared" si="680"/>
        <v>0</v>
      </c>
      <c r="DR83" s="32">
        <f t="shared" si="680"/>
        <v>0</v>
      </c>
      <c r="DS83" s="32">
        <f t="shared" si="680"/>
        <v>0</v>
      </c>
      <c r="DT83" s="32">
        <f t="shared" si="680"/>
        <v>0</v>
      </c>
      <c r="DU83" s="32">
        <f t="shared" si="680"/>
        <v>0</v>
      </c>
      <c r="DV83" s="32">
        <f t="shared" si="680"/>
        <v>0</v>
      </c>
      <c r="DW83" s="32">
        <f t="shared" si="680"/>
        <v>0</v>
      </c>
      <c r="DX83" s="32">
        <f t="shared" si="680"/>
        <v>0</v>
      </c>
      <c r="DY83" s="32">
        <f t="shared" si="680"/>
        <v>0</v>
      </c>
      <c r="DZ83" s="32">
        <f t="shared" si="680"/>
        <v>0</v>
      </c>
      <c r="EA83" s="32">
        <f t="shared" si="680"/>
        <v>0</v>
      </c>
      <c r="EB83" s="32">
        <f t="shared" si="680"/>
        <v>0</v>
      </c>
      <c r="EC83" s="32">
        <f t="shared" ref="EC83:GJ83" si="681" xml:space="preserve"> EC$81</f>
        <v>0</v>
      </c>
      <c r="ED83" s="32">
        <f t="shared" si="681"/>
        <v>0</v>
      </c>
      <c r="EE83" s="32">
        <f t="shared" si="681"/>
        <v>0</v>
      </c>
      <c r="EF83" s="32">
        <f t="shared" si="681"/>
        <v>0</v>
      </c>
      <c r="EG83" s="32">
        <f t="shared" si="681"/>
        <v>0</v>
      </c>
      <c r="EH83" s="32">
        <f t="shared" si="681"/>
        <v>0</v>
      </c>
      <c r="EI83" s="32">
        <f t="shared" si="681"/>
        <v>0</v>
      </c>
      <c r="EJ83" s="32">
        <f t="shared" si="681"/>
        <v>0</v>
      </c>
      <c r="EK83" s="32">
        <f t="shared" si="681"/>
        <v>0</v>
      </c>
      <c r="EL83" s="32">
        <f t="shared" si="681"/>
        <v>0</v>
      </c>
      <c r="EM83" s="32">
        <f t="shared" si="681"/>
        <v>0</v>
      </c>
      <c r="EN83" s="32">
        <f t="shared" si="681"/>
        <v>0</v>
      </c>
      <c r="EO83" s="32">
        <f t="shared" si="681"/>
        <v>0</v>
      </c>
      <c r="EP83" s="32">
        <f t="shared" si="681"/>
        <v>0</v>
      </c>
      <c r="EQ83" s="32">
        <f t="shared" si="681"/>
        <v>0</v>
      </c>
      <c r="ER83" s="32">
        <f t="shared" si="681"/>
        <v>0</v>
      </c>
      <c r="ES83" s="32">
        <f t="shared" si="681"/>
        <v>0</v>
      </c>
      <c r="ET83" s="32">
        <f t="shared" si="681"/>
        <v>0</v>
      </c>
      <c r="EU83" s="32">
        <f t="shared" si="681"/>
        <v>0</v>
      </c>
      <c r="EV83" s="32">
        <f t="shared" si="681"/>
        <v>0</v>
      </c>
      <c r="EW83" s="32">
        <f t="shared" si="681"/>
        <v>0</v>
      </c>
      <c r="EX83" s="32">
        <f t="shared" si="681"/>
        <v>0</v>
      </c>
      <c r="EY83" s="32">
        <f t="shared" si="681"/>
        <v>0</v>
      </c>
      <c r="EZ83" s="32">
        <f t="shared" si="681"/>
        <v>0</v>
      </c>
      <c r="FA83" s="32">
        <f t="shared" si="681"/>
        <v>0</v>
      </c>
      <c r="FB83" s="32">
        <f t="shared" si="681"/>
        <v>0</v>
      </c>
      <c r="FC83" s="32">
        <f t="shared" si="681"/>
        <v>0</v>
      </c>
      <c r="FD83" s="32">
        <f t="shared" si="681"/>
        <v>0</v>
      </c>
      <c r="FE83" s="32">
        <f t="shared" si="681"/>
        <v>0</v>
      </c>
      <c r="FF83" s="32">
        <f t="shared" si="681"/>
        <v>0</v>
      </c>
      <c r="FG83" s="32">
        <f t="shared" si="681"/>
        <v>0</v>
      </c>
      <c r="FH83" s="32">
        <f t="shared" si="681"/>
        <v>0</v>
      </c>
      <c r="FI83" s="32">
        <f t="shared" si="681"/>
        <v>0</v>
      </c>
      <c r="FJ83" s="32">
        <f t="shared" si="681"/>
        <v>0</v>
      </c>
      <c r="FK83" s="32">
        <f t="shared" si="681"/>
        <v>0</v>
      </c>
      <c r="FL83" s="32">
        <f t="shared" si="681"/>
        <v>0</v>
      </c>
      <c r="FM83" s="32">
        <f t="shared" si="681"/>
        <v>0</v>
      </c>
      <c r="FN83" s="32">
        <f t="shared" si="681"/>
        <v>0</v>
      </c>
      <c r="FO83" s="32">
        <f t="shared" si="681"/>
        <v>0</v>
      </c>
      <c r="FP83" s="32">
        <f t="shared" si="681"/>
        <v>0</v>
      </c>
      <c r="FQ83" s="32">
        <f t="shared" si="681"/>
        <v>0</v>
      </c>
      <c r="FR83" s="32">
        <f t="shared" si="681"/>
        <v>0</v>
      </c>
      <c r="FS83" s="32">
        <f t="shared" si="681"/>
        <v>0</v>
      </c>
      <c r="FT83" s="32">
        <f t="shared" si="681"/>
        <v>0</v>
      </c>
      <c r="FU83" s="32">
        <f t="shared" si="681"/>
        <v>0</v>
      </c>
      <c r="FV83" s="32">
        <f t="shared" si="681"/>
        <v>0</v>
      </c>
      <c r="FW83" s="32">
        <f t="shared" si="681"/>
        <v>0</v>
      </c>
      <c r="FX83" s="32">
        <f t="shared" si="681"/>
        <v>0</v>
      </c>
      <c r="FY83" s="32">
        <f t="shared" si="681"/>
        <v>0</v>
      </c>
      <c r="FZ83" s="32">
        <f t="shared" si="681"/>
        <v>0</v>
      </c>
      <c r="GA83" s="32">
        <f t="shared" si="681"/>
        <v>0</v>
      </c>
      <c r="GB83" s="32">
        <f t="shared" si="681"/>
        <v>0</v>
      </c>
      <c r="GC83" s="32">
        <f t="shared" si="681"/>
        <v>0</v>
      </c>
      <c r="GD83" s="32">
        <f t="shared" si="681"/>
        <v>0</v>
      </c>
      <c r="GE83" s="32">
        <f t="shared" si="681"/>
        <v>0</v>
      </c>
      <c r="GF83" s="32">
        <f t="shared" si="681"/>
        <v>0</v>
      </c>
      <c r="GG83" s="32">
        <f t="shared" si="681"/>
        <v>0</v>
      </c>
      <c r="GH83" s="32">
        <f t="shared" si="681"/>
        <v>0</v>
      </c>
      <c r="GI83" s="32">
        <f t="shared" si="681"/>
        <v>0</v>
      </c>
      <c r="GJ83" s="32">
        <f t="shared" si="681"/>
        <v>0</v>
      </c>
    </row>
    <row r="84" spans="1:192" x14ac:dyDescent="0.25">
      <c r="A84" s="80"/>
      <c r="B84" s="80"/>
      <c r="C84" s="596"/>
      <c r="D84" s="61"/>
      <c r="E84" s="32" t="str">
        <f xml:space="preserve"> E$25</f>
        <v>DSRA target balance</v>
      </c>
      <c r="F84" s="32">
        <f t="shared" ref="F84:BQ84" si="682" xml:space="preserve"> F$25</f>
        <v>0</v>
      </c>
      <c r="G84" s="32" t="str">
        <f t="shared" si="682"/>
        <v>$ 000s</v>
      </c>
      <c r="H84" s="32">
        <f t="shared" si="682"/>
        <v>0</v>
      </c>
      <c r="I84" s="32">
        <f t="shared" si="682"/>
        <v>0</v>
      </c>
      <c r="J84" s="32">
        <f t="shared" si="682"/>
        <v>0</v>
      </c>
      <c r="K84" s="32">
        <f t="shared" si="682"/>
        <v>0</v>
      </c>
      <c r="L84" s="32">
        <f t="shared" si="682"/>
        <v>0</v>
      </c>
      <c r="M84" s="32">
        <f t="shared" si="682"/>
        <v>0</v>
      </c>
      <c r="N84" s="32">
        <f t="shared" si="682"/>
        <v>0</v>
      </c>
      <c r="O84" s="32">
        <f t="shared" si="682"/>
        <v>0</v>
      </c>
      <c r="P84" s="32">
        <f t="shared" si="682"/>
        <v>0</v>
      </c>
      <c r="Q84" s="32">
        <f t="shared" si="682"/>
        <v>11766.314320962698</v>
      </c>
      <c r="R84" s="32">
        <f t="shared" si="682"/>
        <v>11293.097514989502</v>
      </c>
      <c r="S84" s="32">
        <f t="shared" si="682"/>
        <v>11242.749605773406</v>
      </c>
      <c r="T84" s="32">
        <f t="shared" si="682"/>
        <v>11192.28477259731</v>
      </c>
      <c r="U84" s="32">
        <f t="shared" si="682"/>
        <v>11141.257330105707</v>
      </c>
      <c r="V84" s="32">
        <f t="shared" si="682"/>
        <v>11097.648721651451</v>
      </c>
      <c r="W84" s="32">
        <f t="shared" si="682"/>
        <v>11038.386600676713</v>
      </c>
      <c r="X84" s="32">
        <f t="shared" si="682"/>
        <v>10978.919246499119</v>
      </c>
      <c r="Y84" s="32">
        <f t="shared" si="682"/>
        <v>10933.926491547685</v>
      </c>
      <c r="Z84" s="32">
        <f t="shared" si="682"/>
        <v>10881.337397138228</v>
      </c>
      <c r="AA84" s="32">
        <f t="shared" si="682"/>
        <v>10828.182666963619</v>
      </c>
      <c r="AB84" s="32">
        <f t="shared" si="682"/>
        <v>10774.889835028436</v>
      </c>
      <c r="AC84" s="32">
        <f t="shared" si="682"/>
        <v>10720.996828804669</v>
      </c>
      <c r="AD84" s="32">
        <f t="shared" si="682"/>
        <v>10674.209494743114</v>
      </c>
      <c r="AE84" s="32">
        <f t="shared" si="682"/>
        <v>10612.313480452394</v>
      </c>
      <c r="AF84" s="32">
        <f t="shared" si="682"/>
        <v>10550.18381644295</v>
      </c>
      <c r="AG84" s="32">
        <f t="shared" si="682"/>
        <v>10501.904307171913</v>
      </c>
      <c r="AH84" s="32">
        <f t="shared" si="682"/>
        <v>10446.304004398842</v>
      </c>
      <c r="AI84" s="32">
        <f t="shared" si="682"/>
        <v>10390.100198373586</v>
      </c>
      <c r="AJ84" s="32">
        <f t="shared" si="682"/>
        <v>10333.735457613271</v>
      </c>
      <c r="AK84" s="32">
        <f t="shared" si="682"/>
        <v>10276.729808414359</v>
      </c>
      <c r="AL84" s="32">
        <f t="shared" si="682"/>
        <v>10226.498200827702</v>
      </c>
      <c r="AM84" s="32">
        <f t="shared" si="682"/>
        <v>10161.733073318472</v>
      </c>
      <c r="AN84" s="32">
        <f t="shared" si="682"/>
        <v>10096.703626906579</v>
      </c>
      <c r="AO84" s="32">
        <f t="shared" si="682"/>
        <v>10044.862486021462</v>
      </c>
      <c r="AP84" s="32">
        <f t="shared" si="682"/>
        <v>9985.9911802824136</v>
      </c>
      <c r="AQ84" s="32">
        <f t="shared" si="682"/>
        <v>9926.4756564148993</v>
      </c>
      <c r="AR84" s="32">
        <f t="shared" si="682"/>
        <v>9866.7750193898828</v>
      </c>
      <c r="AS84" s="32">
        <f t="shared" si="682"/>
        <v>9806.3893113767226</v>
      </c>
      <c r="AT84" s="32">
        <f t="shared" si="682"/>
        <v>9752.4259663806079</v>
      </c>
      <c r="AU84" s="32">
        <f t="shared" si="682"/>
        <v>9684.5372087935793</v>
      </c>
      <c r="AV84" s="32">
        <f t="shared" si="682"/>
        <v>9616.3510257632915</v>
      </c>
      <c r="AW84" s="32">
        <f t="shared" si="682"/>
        <v>4772.2117214808031</v>
      </c>
      <c r="AX84" s="32">
        <f t="shared" si="682"/>
        <v>5.5456812762915635E-12</v>
      </c>
      <c r="AY84" s="32">
        <f t="shared" si="682"/>
        <v>0</v>
      </c>
      <c r="AZ84" s="32">
        <f t="shared" si="682"/>
        <v>0</v>
      </c>
      <c r="BA84" s="32">
        <f t="shared" si="682"/>
        <v>0</v>
      </c>
      <c r="BB84" s="32">
        <f t="shared" si="682"/>
        <v>0</v>
      </c>
      <c r="BC84" s="32">
        <f t="shared" si="682"/>
        <v>0</v>
      </c>
      <c r="BD84" s="32">
        <f t="shared" si="682"/>
        <v>0</v>
      </c>
      <c r="BE84" s="32">
        <f t="shared" si="682"/>
        <v>0</v>
      </c>
      <c r="BF84" s="32">
        <f t="shared" si="682"/>
        <v>0</v>
      </c>
      <c r="BG84" s="32">
        <f t="shared" si="682"/>
        <v>0</v>
      </c>
      <c r="BH84" s="32">
        <f t="shared" si="682"/>
        <v>0</v>
      </c>
      <c r="BI84" s="32">
        <f t="shared" si="682"/>
        <v>0</v>
      </c>
      <c r="BJ84" s="32">
        <f t="shared" si="682"/>
        <v>0</v>
      </c>
      <c r="BK84" s="32">
        <f t="shared" si="682"/>
        <v>0</v>
      </c>
      <c r="BL84" s="32">
        <f t="shared" si="682"/>
        <v>0</v>
      </c>
      <c r="BM84" s="32">
        <f t="shared" si="682"/>
        <v>0</v>
      </c>
      <c r="BN84" s="32">
        <f t="shared" si="682"/>
        <v>0</v>
      </c>
      <c r="BO84" s="32">
        <f t="shared" si="682"/>
        <v>0</v>
      </c>
      <c r="BP84" s="32">
        <f t="shared" si="682"/>
        <v>0</v>
      </c>
      <c r="BQ84" s="32">
        <f t="shared" si="682"/>
        <v>0</v>
      </c>
      <c r="BR84" s="32">
        <f t="shared" ref="BR84:EC84" si="683" xml:space="preserve"> BR$25</f>
        <v>0</v>
      </c>
      <c r="BS84" s="32">
        <f t="shared" si="683"/>
        <v>0</v>
      </c>
      <c r="BT84" s="32">
        <f t="shared" si="683"/>
        <v>0</v>
      </c>
      <c r="BU84" s="32">
        <f t="shared" si="683"/>
        <v>0</v>
      </c>
      <c r="BV84" s="32">
        <f t="shared" si="683"/>
        <v>0</v>
      </c>
      <c r="BW84" s="32">
        <f t="shared" si="683"/>
        <v>0</v>
      </c>
      <c r="BX84" s="32">
        <f t="shared" si="683"/>
        <v>0</v>
      </c>
      <c r="BY84" s="32">
        <f t="shared" si="683"/>
        <v>0</v>
      </c>
      <c r="BZ84" s="32">
        <f t="shared" si="683"/>
        <v>0</v>
      </c>
      <c r="CA84" s="32">
        <f t="shared" si="683"/>
        <v>0</v>
      </c>
      <c r="CB84" s="32">
        <f t="shared" si="683"/>
        <v>0</v>
      </c>
      <c r="CC84" s="32">
        <f t="shared" si="683"/>
        <v>0</v>
      </c>
      <c r="CD84" s="32">
        <f t="shared" si="683"/>
        <v>0</v>
      </c>
      <c r="CE84" s="32">
        <f t="shared" si="683"/>
        <v>0</v>
      </c>
      <c r="CF84" s="32">
        <f t="shared" si="683"/>
        <v>0</v>
      </c>
      <c r="CG84" s="32">
        <f t="shared" si="683"/>
        <v>0</v>
      </c>
      <c r="CH84" s="32">
        <f t="shared" si="683"/>
        <v>0</v>
      </c>
      <c r="CI84" s="32">
        <f t="shared" si="683"/>
        <v>0</v>
      </c>
      <c r="CJ84" s="32">
        <f t="shared" si="683"/>
        <v>0</v>
      </c>
      <c r="CK84" s="32">
        <f t="shared" si="683"/>
        <v>0</v>
      </c>
      <c r="CL84" s="32">
        <f t="shared" si="683"/>
        <v>0</v>
      </c>
      <c r="CM84" s="32">
        <f t="shared" si="683"/>
        <v>0</v>
      </c>
      <c r="CN84" s="32">
        <f t="shared" si="683"/>
        <v>0</v>
      </c>
      <c r="CO84" s="32">
        <f t="shared" si="683"/>
        <v>0</v>
      </c>
      <c r="CP84" s="32">
        <f t="shared" si="683"/>
        <v>0</v>
      </c>
      <c r="CQ84" s="32">
        <f t="shared" si="683"/>
        <v>0</v>
      </c>
      <c r="CR84" s="32">
        <f t="shared" si="683"/>
        <v>0</v>
      </c>
      <c r="CS84" s="32">
        <f t="shared" si="683"/>
        <v>0</v>
      </c>
      <c r="CT84" s="32">
        <f t="shared" si="683"/>
        <v>0</v>
      </c>
      <c r="CU84" s="32">
        <f t="shared" si="683"/>
        <v>0</v>
      </c>
      <c r="CV84" s="32">
        <f t="shared" si="683"/>
        <v>0</v>
      </c>
      <c r="CW84" s="32">
        <f t="shared" si="683"/>
        <v>0</v>
      </c>
      <c r="CX84" s="32">
        <f t="shared" si="683"/>
        <v>0</v>
      </c>
      <c r="CY84" s="32">
        <f t="shared" si="683"/>
        <v>0</v>
      </c>
      <c r="CZ84" s="32">
        <f t="shared" si="683"/>
        <v>0</v>
      </c>
      <c r="DA84" s="32">
        <f t="shared" si="683"/>
        <v>0</v>
      </c>
      <c r="DB84" s="32">
        <f t="shared" si="683"/>
        <v>0</v>
      </c>
      <c r="DC84" s="32">
        <f t="shared" si="683"/>
        <v>0</v>
      </c>
      <c r="DD84" s="32">
        <f t="shared" si="683"/>
        <v>0</v>
      </c>
      <c r="DE84" s="32">
        <f t="shared" si="683"/>
        <v>0</v>
      </c>
      <c r="DF84" s="32">
        <f t="shared" si="683"/>
        <v>0</v>
      </c>
      <c r="DG84" s="32">
        <f t="shared" si="683"/>
        <v>0</v>
      </c>
      <c r="DH84" s="32">
        <f t="shared" si="683"/>
        <v>0</v>
      </c>
      <c r="DI84" s="32">
        <f t="shared" si="683"/>
        <v>0</v>
      </c>
      <c r="DJ84" s="32">
        <f t="shared" si="683"/>
        <v>0</v>
      </c>
      <c r="DK84" s="32">
        <f t="shared" si="683"/>
        <v>0</v>
      </c>
      <c r="DL84" s="32">
        <f t="shared" si="683"/>
        <v>0</v>
      </c>
      <c r="DM84" s="32">
        <f t="shared" si="683"/>
        <v>0</v>
      </c>
      <c r="DN84" s="32">
        <f t="shared" si="683"/>
        <v>0</v>
      </c>
      <c r="DO84" s="32">
        <f t="shared" si="683"/>
        <v>0</v>
      </c>
      <c r="DP84" s="32">
        <f t="shared" si="683"/>
        <v>0</v>
      </c>
      <c r="DQ84" s="32">
        <f t="shared" si="683"/>
        <v>0</v>
      </c>
      <c r="DR84" s="32">
        <f t="shared" si="683"/>
        <v>0</v>
      </c>
      <c r="DS84" s="32">
        <f t="shared" si="683"/>
        <v>0</v>
      </c>
      <c r="DT84" s="32">
        <f t="shared" si="683"/>
        <v>0</v>
      </c>
      <c r="DU84" s="32">
        <f t="shared" si="683"/>
        <v>0</v>
      </c>
      <c r="DV84" s="32">
        <f t="shared" si="683"/>
        <v>0</v>
      </c>
      <c r="DW84" s="32">
        <f t="shared" si="683"/>
        <v>0</v>
      </c>
      <c r="DX84" s="32">
        <f t="shared" si="683"/>
        <v>0</v>
      </c>
      <c r="DY84" s="32">
        <f t="shared" si="683"/>
        <v>0</v>
      </c>
      <c r="DZ84" s="32">
        <f t="shared" si="683"/>
        <v>0</v>
      </c>
      <c r="EA84" s="32">
        <f t="shared" si="683"/>
        <v>0</v>
      </c>
      <c r="EB84" s="32">
        <f t="shared" si="683"/>
        <v>0</v>
      </c>
      <c r="EC84" s="32">
        <f t="shared" si="683"/>
        <v>0</v>
      </c>
      <c r="ED84" s="32">
        <f t="shared" ref="ED84:GJ84" si="684" xml:space="preserve"> ED$25</f>
        <v>0</v>
      </c>
      <c r="EE84" s="32">
        <f t="shared" si="684"/>
        <v>0</v>
      </c>
      <c r="EF84" s="32">
        <f t="shared" si="684"/>
        <v>0</v>
      </c>
      <c r="EG84" s="32">
        <f t="shared" si="684"/>
        <v>0</v>
      </c>
      <c r="EH84" s="32">
        <f t="shared" si="684"/>
        <v>0</v>
      </c>
      <c r="EI84" s="32">
        <f t="shared" si="684"/>
        <v>0</v>
      </c>
      <c r="EJ84" s="32">
        <f t="shared" si="684"/>
        <v>0</v>
      </c>
      <c r="EK84" s="32">
        <f t="shared" si="684"/>
        <v>0</v>
      </c>
      <c r="EL84" s="32">
        <f t="shared" si="684"/>
        <v>0</v>
      </c>
      <c r="EM84" s="32">
        <f t="shared" si="684"/>
        <v>0</v>
      </c>
      <c r="EN84" s="32">
        <f t="shared" si="684"/>
        <v>0</v>
      </c>
      <c r="EO84" s="32">
        <f t="shared" si="684"/>
        <v>0</v>
      </c>
      <c r="EP84" s="32">
        <f t="shared" si="684"/>
        <v>0</v>
      </c>
      <c r="EQ84" s="32">
        <f t="shared" si="684"/>
        <v>0</v>
      </c>
      <c r="ER84" s="32">
        <f t="shared" si="684"/>
        <v>0</v>
      </c>
      <c r="ES84" s="32">
        <f t="shared" si="684"/>
        <v>0</v>
      </c>
      <c r="ET84" s="32">
        <f t="shared" si="684"/>
        <v>0</v>
      </c>
      <c r="EU84" s="32">
        <f t="shared" si="684"/>
        <v>0</v>
      </c>
      <c r="EV84" s="32">
        <f t="shared" si="684"/>
        <v>0</v>
      </c>
      <c r="EW84" s="32">
        <f t="shared" si="684"/>
        <v>0</v>
      </c>
      <c r="EX84" s="32">
        <f t="shared" si="684"/>
        <v>0</v>
      </c>
      <c r="EY84" s="32">
        <f t="shared" si="684"/>
        <v>0</v>
      </c>
      <c r="EZ84" s="32">
        <f t="shared" si="684"/>
        <v>0</v>
      </c>
      <c r="FA84" s="32">
        <f t="shared" si="684"/>
        <v>0</v>
      </c>
      <c r="FB84" s="32">
        <f t="shared" si="684"/>
        <v>0</v>
      </c>
      <c r="FC84" s="32">
        <f t="shared" si="684"/>
        <v>0</v>
      </c>
      <c r="FD84" s="32">
        <f t="shared" si="684"/>
        <v>0</v>
      </c>
      <c r="FE84" s="32">
        <f t="shared" si="684"/>
        <v>0</v>
      </c>
      <c r="FF84" s="32">
        <f t="shared" si="684"/>
        <v>0</v>
      </c>
      <c r="FG84" s="32">
        <f t="shared" si="684"/>
        <v>0</v>
      </c>
      <c r="FH84" s="32">
        <f t="shared" si="684"/>
        <v>0</v>
      </c>
      <c r="FI84" s="32">
        <f t="shared" si="684"/>
        <v>0</v>
      </c>
      <c r="FJ84" s="32">
        <f t="shared" si="684"/>
        <v>0</v>
      </c>
      <c r="FK84" s="32">
        <f t="shared" si="684"/>
        <v>0</v>
      </c>
      <c r="FL84" s="32">
        <f t="shared" si="684"/>
        <v>0</v>
      </c>
      <c r="FM84" s="32">
        <f t="shared" si="684"/>
        <v>0</v>
      </c>
      <c r="FN84" s="32">
        <f t="shared" si="684"/>
        <v>0</v>
      </c>
      <c r="FO84" s="32">
        <f t="shared" si="684"/>
        <v>0</v>
      </c>
      <c r="FP84" s="32">
        <f t="shared" si="684"/>
        <v>0</v>
      </c>
      <c r="FQ84" s="32">
        <f t="shared" si="684"/>
        <v>0</v>
      </c>
      <c r="FR84" s="32">
        <f t="shared" si="684"/>
        <v>0</v>
      </c>
      <c r="FS84" s="32">
        <f t="shared" si="684"/>
        <v>0</v>
      </c>
      <c r="FT84" s="32">
        <f t="shared" si="684"/>
        <v>0</v>
      </c>
      <c r="FU84" s="32">
        <f t="shared" si="684"/>
        <v>0</v>
      </c>
      <c r="FV84" s="32">
        <f t="shared" si="684"/>
        <v>0</v>
      </c>
      <c r="FW84" s="32">
        <f t="shared" si="684"/>
        <v>0</v>
      </c>
      <c r="FX84" s="32">
        <f t="shared" si="684"/>
        <v>0</v>
      </c>
      <c r="FY84" s="32">
        <f t="shared" si="684"/>
        <v>0</v>
      </c>
      <c r="FZ84" s="32">
        <f t="shared" si="684"/>
        <v>0</v>
      </c>
      <c r="GA84" s="32">
        <f t="shared" si="684"/>
        <v>0</v>
      </c>
      <c r="GB84" s="32">
        <f t="shared" si="684"/>
        <v>0</v>
      </c>
      <c r="GC84" s="32">
        <f t="shared" si="684"/>
        <v>0</v>
      </c>
      <c r="GD84" s="32">
        <f t="shared" si="684"/>
        <v>0</v>
      </c>
      <c r="GE84" s="32">
        <f t="shared" si="684"/>
        <v>0</v>
      </c>
      <c r="GF84" s="32">
        <f t="shared" si="684"/>
        <v>0</v>
      </c>
      <c r="GG84" s="32">
        <f t="shared" si="684"/>
        <v>0</v>
      </c>
      <c r="GH84" s="32">
        <f t="shared" si="684"/>
        <v>0</v>
      </c>
      <c r="GI84" s="32">
        <f t="shared" si="684"/>
        <v>0</v>
      </c>
      <c r="GJ84" s="32">
        <f t="shared" si="684"/>
        <v>0</v>
      </c>
    </row>
    <row r="85" spans="1:192" s="526" customFormat="1" x14ac:dyDescent="0.25">
      <c r="A85" s="419"/>
      <c r="B85" s="419"/>
      <c r="C85" s="420"/>
      <c r="D85" s="610"/>
      <c r="E85" s="78" t="str">
        <f xml:space="preserve"> Time!E$140</f>
        <v>Senior debt repayment period flag</v>
      </c>
      <c r="F85" s="78">
        <f xml:space="preserve"> Time!F$140</f>
        <v>0</v>
      </c>
      <c r="G85" s="78" t="str">
        <f xml:space="preserve"> Time!G$140</f>
        <v>flag</v>
      </c>
      <c r="H85" s="78">
        <f xml:space="preserve"> Time!H$140</f>
        <v>34</v>
      </c>
      <c r="I85" s="78">
        <f xml:space="preserve"> Time!I$140</f>
        <v>0</v>
      </c>
      <c r="J85" s="78">
        <f xml:space="preserve"> Time!J$140</f>
        <v>0</v>
      </c>
      <c r="K85" s="78">
        <f xml:space="preserve"> Time!K$140</f>
        <v>0</v>
      </c>
      <c r="L85" s="78">
        <f xml:space="preserve"> Time!L$140</f>
        <v>0</v>
      </c>
      <c r="M85" s="78">
        <f xml:space="preserve"> Time!M$140</f>
        <v>0</v>
      </c>
      <c r="N85" s="78">
        <f xml:space="preserve"> Time!N$140</f>
        <v>0</v>
      </c>
      <c r="O85" s="78">
        <f xml:space="preserve"> Time!O$140</f>
        <v>0</v>
      </c>
      <c r="P85" s="78">
        <f xml:space="preserve"> Time!P$140</f>
        <v>0</v>
      </c>
      <c r="Q85" s="78">
        <f xml:space="preserve"> Time!Q$140</f>
        <v>1</v>
      </c>
      <c r="R85" s="78">
        <f xml:space="preserve"> Time!R$140</f>
        <v>1</v>
      </c>
      <c r="S85" s="78">
        <f xml:space="preserve"> Time!S$140</f>
        <v>1</v>
      </c>
      <c r="T85" s="78">
        <f xml:space="preserve"> Time!T$140</f>
        <v>1</v>
      </c>
      <c r="U85" s="78">
        <f xml:space="preserve"> Time!U$140</f>
        <v>1</v>
      </c>
      <c r="V85" s="78">
        <f xml:space="preserve"> Time!V$140</f>
        <v>1</v>
      </c>
      <c r="W85" s="78">
        <f xml:space="preserve"> Time!W$140</f>
        <v>1</v>
      </c>
      <c r="X85" s="78">
        <f xml:space="preserve"> Time!X$140</f>
        <v>1</v>
      </c>
      <c r="Y85" s="78">
        <f xml:space="preserve"> Time!Y$140</f>
        <v>1</v>
      </c>
      <c r="Z85" s="78">
        <f xml:space="preserve"> Time!Z$140</f>
        <v>1</v>
      </c>
      <c r="AA85" s="78">
        <f xml:space="preserve"> Time!AA$140</f>
        <v>1</v>
      </c>
      <c r="AB85" s="78">
        <f xml:space="preserve"> Time!AB$140</f>
        <v>1</v>
      </c>
      <c r="AC85" s="78">
        <f xml:space="preserve"> Time!AC$140</f>
        <v>1</v>
      </c>
      <c r="AD85" s="78">
        <f xml:space="preserve"> Time!AD$140</f>
        <v>1</v>
      </c>
      <c r="AE85" s="78">
        <f xml:space="preserve"> Time!AE$140</f>
        <v>1</v>
      </c>
      <c r="AF85" s="78">
        <f xml:space="preserve"> Time!AF$140</f>
        <v>1</v>
      </c>
      <c r="AG85" s="78">
        <f xml:space="preserve"> Time!AG$140</f>
        <v>1</v>
      </c>
      <c r="AH85" s="78">
        <f xml:space="preserve"> Time!AH$140</f>
        <v>1</v>
      </c>
      <c r="AI85" s="78">
        <f xml:space="preserve"> Time!AI$140</f>
        <v>1</v>
      </c>
      <c r="AJ85" s="78">
        <f xml:space="preserve"> Time!AJ$140</f>
        <v>1</v>
      </c>
      <c r="AK85" s="78">
        <f xml:space="preserve"> Time!AK$140</f>
        <v>1</v>
      </c>
      <c r="AL85" s="78">
        <f xml:space="preserve"> Time!AL$140</f>
        <v>1</v>
      </c>
      <c r="AM85" s="78">
        <f xml:space="preserve"> Time!AM$140</f>
        <v>1</v>
      </c>
      <c r="AN85" s="78">
        <f xml:space="preserve"> Time!AN$140</f>
        <v>1</v>
      </c>
      <c r="AO85" s="78">
        <f xml:space="preserve"> Time!AO$140</f>
        <v>1</v>
      </c>
      <c r="AP85" s="78">
        <f xml:space="preserve"> Time!AP$140</f>
        <v>1</v>
      </c>
      <c r="AQ85" s="78">
        <f xml:space="preserve"> Time!AQ$140</f>
        <v>1</v>
      </c>
      <c r="AR85" s="78">
        <f xml:space="preserve"> Time!AR$140</f>
        <v>1</v>
      </c>
      <c r="AS85" s="78">
        <f xml:space="preserve"> Time!AS$140</f>
        <v>1</v>
      </c>
      <c r="AT85" s="78">
        <f xml:space="preserve"> Time!AT$140</f>
        <v>1</v>
      </c>
      <c r="AU85" s="78">
        <f xml:space="preserve"> Time!AU$140</f>
        <v>1</v>
      </c>
      <c r="AV85" s="78">
        <f xml:space="preserve"> Time!AV$140</f>
        <v>1</v>
      </c>
      <c r="AW85" s="78">
        <f xml:space="preserve"> Time!AW$140</f>
        <v>1</v>
      </c>
      <c r="AX85" s="78">
        <f xml:space="preserve"> Time!AX$140</f>
        <v>1</v>
      </c>
      <c r="AY85" s="78">
        <f xml:space="preserve"> Time!AY$140</f>
        <v>0</v>
      </c>
      <c r="AZ85" s="78">
        <f xml:space="preserve"> Time!AZ$140</f>
        <v>0</v>
      </c>
      <c r="BA85" s="78">
        <f xml:space="preserve"> Time!BA$140</f>
        <v>0</v>
      </c>
      <c r="BB85" s="78">
        <f xml:space="preserve"> Time!BB$140</f>
        <v>0</v>
      </c>
      <c r="BC85" s="78">
        <f xml:space="preserve"> Time!BC$140</f>
        <v>0</v>
      </c>
      <c r="BD85" s="78">
        <f xml:space="preserve"> Time!BD$140</f>
        <v>0</v>
      </c>
      <c r="BE85" s="78">
        <f xml:space="preserve"> Time!BE$140</f>
        <v>0</v>
      </c>
      <c r="BF85" s="78">
        <f xml:space="preserve"> Time!BF$140</f>
        <v>0</v>
      </c>
      <c r="BG85" s="78">
        <f xml:space="preserve"> Time!BG$140</f>
        <v>0</v>
      </c>
      <c r="BH85" s="78">
        <f xml:space="preserve"> Time!BH$140</f>
        <v>0</v>
      </c>
      <c r="BI85" s="78">
        <f xml:space="preserve"> Time!BI$140</f>
        <v>0</v>
      </c>
      <c r="BJ85" s="78">
        <f xml:space="preserve"> Time!BJ$140</f>
        <v>0</v>
      </c>
      <c r="BK85" s="78">
        <f xml:space="preserve"> Time!BK$140</f>
        <v>0</v>
      </c>
      <c r="BL85" s="78">
        <f xml:space="preserve"> Time!BL$140</f>
        <v>0</v>
      </c>
      <c r="BM85" s="78">
        <f xml:space="preserve"> Time!BM$140</f>
        <v>0</v>
      </c>
      <c r="BN85" s="78">
        <f xml:space="preserve"> Time!BN$140</f>
        <v>0</v>
      </c>
      <c r="BO85" s="78">
        <f xml:space="preserve"> Time!BO$140</f>
        <v>0</v>
      </c>
      <c r="BP85" s="78">
        <f xml:space="preserve"> Time!BP$140</f>
        <v>0</v>
      </c>
      <c r="BQ85" s="78">
        <f xml:space="preserve"> Time!BQ$140</f>
        <v>0</v>
      </c>
      <c r="BR85" s="78">
        <f xml:space="preserve"> Time!BR$140</f>
        <v>0</v>
      </c>
      <c r="BS85" s="78">
        <f xml:space="preserve"> Time!BS$140</f>
        <v>0</v>
      </c>
      <c r="BT85" s="78">
        <f xml:space="preserve"> Time!BT$140</f>
        <v>0</v>
      </c>
      <c r="BU85" s="78">
        <f xml:space="preserve"> Time!BU$140</f>
        <v>0</v>
      </c>
      <c r="BV85" s="78">
        <f xml:space="preserve"> Time!BV$140</f>
        <v>0</v>
      </c>
      <c r="BW85" s="78">
        <f xml:space="preserve"> Time!BW$140</f>
        <v>0</v>
      </c>
      <c r="BX85" s="78">
        <f xml:space="preserve"> Time!BX$140</f>
        <v>0</v>
      </c>
      <c r="BY85" s="78">
        <f xml:space="preserve"> Time!BY$140</f>
        <v>0</v>
      </c>
      <c r="BZ85" s="78">
        <f xml:space="preserve"> Time!BZ$140</f>
        <v>0</v>
      </c>
      <c r="CA85" s="78">
        <f xml:space="preserve"> Time!CA$140</f>
        <v>0</v>
      </c>
      <c r="CB85" s="78">
        <f xml:space="preserve"> Time!CB$140</f>
        <v>0</v>
      </c>
      <c r="CC85" s="78">
        <f xml:space="preserve"> Time!CC$140</f>
        <v>0</v>
      </c>
      <c r="CD85" s="78">
        <f xml:space="preserve"> Time!CD$140</f>
        <v>0</v>
      </c>
      <c r="CE85" s="78">
        <f xml:space="preserve"> Time!CE$140</f>
        <v>0</v>
      </c>
      <c r="CF85" s="78">
        <f xml:space="preserve"> Time!CF$140</f>
        <v>0</v>
      </c>
      <c r="CG85" s="78">
        <f xml:space="preserve"> Time!CG$140</f>
        <v>0</v>
      </c>
      <c r="CH85" s="78">
        <f xml:space="preserve"> Time!CH$140</f>
        <v>0</v>
      </c>
      <c r="CI85" s="78">
        <f xml:space="preserve"> Time!CI$140</f>
        <v>0</v>
      </c>
      <c r="CJ85" s="78">
        <f xml:space="preserve"> Time!CJ$140</f>
        <v>0</v>
      </c>
      <c r="CK85" s="78">
        <f xml:space="preserve"> Time!CK$140</f>
        <v>0</v>
      </c>
      <c r="CL85" s="78">
        <f xml:space="preserve"> Time!CL$140</f>
        <v>0</v>
      </c>
      <c r="CM85" s="78">
        <f xml:space="preserve"> Time!CM$140</f>
        <v>0</v>
      </c>
      <c r="CN85" s="78">
        <f xml:space="preserve"> Time!CN$140</f>
        <v>0</v>
      </c>
      <c r="CO85" s="78">
        <f xml:space="preserve"> Time!CO$140</f>
        <v>0</v>
      </c>
      <c r="CP85" s="78">
        <f xml:space="preserve"> Time!CP$140</f>
        <v>0</v>
      </c>
      <c r="CQ85" s="78">
        <f xml:space="preserve"> Time!CQ$140</f>
        <v>0</v>
      </c>
      <c r="CR85" s="78">
        <f xml:space="preserve"> Time!CR$140</f>
        <v>0</v>
      </c>
      <c r="CS85" s="78">
        <f xml:space="preserve"> Time!CS$140</f>
        <v>0</v>
      </c>
      <c r="CT85" s="78">
        <f xml:space="preserve"> Time!CT$140</f>
        <v>0</v>
      </c>
      <c r="CU85" s="78">
        <f xml:space="preserve"> Time!CU$140</f>
        <v>0</v>
      </c>
      <c r="CV85" s="78">
        <f xml:space="preserve"> Time!CV$140</f>
        <v>0</v>
      </c>
      <c r="CW85" s="78">
        <f xml:space="preserve"> Time!CW$140</f>
        <v>0</v>
      </c>
      <c r="CX85" s="78">
        <f xml:space="preserve"> Time!CX$140</f>
        <v>0</v>
      </c>
      <c r="CY85" s="78">
        <f xml:space="preserve"> Time!CY$140</f>
        <v>0</v>
      </c>
      <c r="CZ85" s="78">
        <f xml:space="preserve"> Time!CZ$140</f>
        <v>0</v>
      </c>
      <c r="DA85" s="78">
        <f xml:space="preserve"> Time!DA$140</f>
        <v>0</v>
      </c>
      <c r="DB85" s="78">
        <f xml:space="preserve"> Time!DB$140</f>
        <v>0</v>
      </c>
      <c r="DC85" s="78">
        <f xml:space="preserve"> Time!DC$140</f>
        <v>0</v>
      </c>
      <c r="DD85" s="78">
        <f xml:space="preserve"> Time!DD$140</f>
        <v>0</v>
      </c>
      <c r="DE85" s="78">
        <f xml:space="preserve"> Time!DE$140</f>
        <v>0</v>
      </c>
      <c r="DF85" s="78">
        <f xml:space="preserve"> Time!DF$140</f>
        <v>0</v>
      </c>
      <c r="DG85" s="78">
        <f xml:space="preserve"> Time!DG$140</f>
        <v>0</v>
      </c>
      <c r="DH85" s="78">
        <f xml:space="preserve"> Time!DH$140</f>
        <v>0</v>
      </c>
      <c r="DI85" s="78">
        <f xml:space="preserve"> Time!DI$140</f>
        <v>0</v>
      </c>
      <c r="DJ85" s="78">
        <f xml:space="preserve"> Time!DJ$140</f>
        <v>0</v>
      </c>
      <c r="DK85" s="78">
        <f xml:space="preserve"> Time!DK$140</f>
        <v>0</v>
      </c>
      <c r="DL85" s="78">
        <f xml:space="preserve"> Time!DL$140</f>
        <v>0</v>
      </c>
      <c r="DM85" s="78">
        <f xml:space="preserve"> Time!DM$140</f>
        <v>0</v>
      </c>
      <c r="DN85" s="78">
        <f xml:space="preserve"> Time!DN$140</f>
        <v>0</v>
      </c>
      <c r="DO85" s="78">
        <f xml:space="preserve"> Time!DO$140</f>
        <v>0</v>
      </c>
      <c r="DP85" s="78">
        <f xml:space="preserve"> Time!DP$140</f>
        <v>0</v>
      </c>
      <c r="DQ85" s="78">
        <f xml:space="preserve"> Time!DQ$140</f>
        <v>0</v>
      </c>
      <c r="DR85" s="78">
        <f xml:space="preserve"> Time!DR$140</f>
        <v>0</v>
      </c>
      <c r="DS85" s="78">
        <f xml:space="preserve"> Time!DS$140</f>
        <v>0</v>
      </c>
      <c r="DT85" s="78">
        <f xml:space="preserve"> Time!DT$140</f>
        <v>0</v>
      </c>
      <c r="DU85" s="78">
        <f xml:space="preserve"> Time!DU$140</f>
        <v>0</v>
      </c>
      <c r="DV85" s="78">
        <f xml:space="preserve"> Time!DV$140</f>
        <v>0</v>
      </c>
      <c r="DW85" s="78">
        <f xml:space="preserve"> Time!DW$140</f>
        <v>0</v>
      </c>
      <c r="DX85" s="78">
        <f xml:space="preserve"> Time!DX$140</f>
        <v>0</v>
      </c>
      <c r="DY85" s="78">
        <f xml:space="preserve"> Time!DY$140</f>
        <v>0</v>
      </c>
      <c r="DZ85" s="78">
        <f xml:space="preserve"> Time!DZ$140</f>
        <v>0</v>
      </c>
      <c r="EA85" s="78">
        <f xml:space="preserve"> Time!EA$140</f>
        <v>0</v>
      </c>
      <c r="EB85" s="78">
        <f xml:space="preserve"> Time!EB$140</f>
        <v>0</v>
      </c>
      <c r="EC85" s="78">
        <f xml:space="preserve"> Time!EC$140</f>
        <v>0</v>
      </c>
      <c r="ED85" s="78">
        <f xml:space="preserve"> Time!ED$140</f>
        <v>0</v>
      </c>
      <c r="EE85" s="78">
        <f xml:space="preserve"> Time!EE$140</f>
        <v>0</v>
      </c>
      <c r="EF85" s="78">
        <f xml:space="preserve"> Time!EF$140</f>
        <v>0</v>
      </c>
      <c r="EG85" s="78">
        <f xml:space="preserve"> Time!EG$140</f>
        <v>0</v>
      </c>
      <c r="EH85" s="78">
        <f xml:space="preserve"> Time!EH$140</f>
        <v>0</v>
      </c>
      <c r="EI85" s="78">
        <f xml:space="preserve"> Time!EI$140</f>
        <v>0</v>
      </c>
      <c r="EJ85" s="78">
        <f xml:space="preserve"> Time!EJ$140</f>
        <v>0</v>
      </c>
      <c r="EK85" s="78">
        <f xml:space="preserve"> Time!EK$140</f>
        <v>0</v>
      </c>
      <c r="EL85" s="78">
        <f xml:space="preserve"> Time!EL$140</f>
        <v>0</v>
      </c>
      <c r="EM85" s="78">
        <f xml:space="preserve"> Time!EM$140</f>
        <v>0</v>
      </c>
      <c r="EN85" s="78">
        <f xml:space="preserve"> Time!EN$140</f>
        <v>0</v>
      </c>
      <c r="EO85" s="78">
        <f xml:space="preserve"> Time!EO$140</f>
        <v>0</v>
      </c>
      <c r="EP85" s="78">
        <f xml:space="preserve"> Time!EP$140</f>
        <v>0</v>
      </c>
      <c r="EQ85" s="78">
        <f xml:space="preserve"> Time!EQ$140</f>
        <v>0</v>
      </c>
      <c r="ER85" s="78">
        <f xml:space="preserve"> Time!ER$140</f>
        <v>0</v>
      </c>
      <c r="ES85" s="78">
        <f xml:space="preserve"> Time!ES$140</f>
        <v>0</v>
      </c>
      <c r="ET85" s="78">
        <f xml:space="preserve"> Time!ET$140</f>
        <v>0</v>
      </c>
      <c r="EU85" s="78">
        <f xml:space="preserve"> Time!EU$140</f>
        <v>0</v>
      </c>
      <c r="EV85" s="78">
        <f xml:space="preserve"> Time!EV$140</f>
        <v>0</v>
      </c>
      <c r="EW85" s="78">
        <f xml:space="preserve"> Time!EW$140</f>
        <v>0</v>
      </c>
      <c r="EX85" s="78">
        <f xml:space="preserve"> Time!EX$140</f>
        <v>0</v>
      </c>
      <c r="EY85" s="78">
        <f xml:space="preserve"> Time!EY$140</f>
        <v>0</v>
      </c>
      <c r="EZ85" s="78">
        <f xml:space="preserve"> Time!EZ$140</f>
        <v>0</v>
      </c>
      <c r="FA85" s="78">
        <f xml:space="preserve"> Time!FA$140</f>
        <v>0</v>
      </c>
      <c r="FB85" s="78">
        <f xml:space="preserve"> Time!FB$140</f>
        <v>0</v>
      </c>
      <c r="FC85" s="78">
        <f xml:space="preserve"> Time!FC$140</f>
        <v>0</v>
      </c>
      <c r="FD85" s="78">
        <f xml:space="preserve"> Time!FD$140</f>
        <v>0</v>
      </c>
      <c r="FE85" s="78">
        <f xml:space="preserve"> Time!FE$140</f>
        <v>0</v>
      </c>
      <c r="FF85" s="78">
        <f xml:space="preserve"> Time!FF$140</f>
        <v>0</v>
      </c>
      <c r="FG85" s="78">
        <f xml:space="preserve"> Time!FG$140</f>
        <v>0</v>
      </c>
      <c r="FH85" s="78">
        <f xml:space="preserve"> Time!FH$140</f>
        <v>0</v>
      </c>
      <c r="FI85" s="78">
        <f xml:space="preserve"> Time!FI$140</f>
        <v>0</v>
      </c>
      <c r="FJ85" s="78">
        <f xml:space="preserve"> Time!FJ$140</f>
        <v>0</v>
      </c>
      <c r="FK85" s="78">
        <f xml:space="preserve"> Time!FK$140</f>
        <v>0</v>
      </c>
      <c r="FL85" s="78">
        <f xml:space="preserve"> Time!FL$140</f>
        <v>0</v>
      </c>
      <c r="FM85" s="78">
        <f xml:space="preserve"> Time!FM$140</f>
        <v>0</v>
      </c>
      <c r="FN85" s="78">
        <f xml:space="preserve"> Time!FN$140</f>
        <v>0</v>
      </c>
      <c r="FO85" s="78">
        <f xml:space="preserve"> Time!FO$140</f>
        <v>0</v>
      </c>
      <c r="FP85" s="78">
        <f xml:space="preserve"> Time!FP$140</f>
        <v>0</v>
      </c>
      <c r="FQ85" s="78">
        <f xml:space="preserve"> Time!FQ$140</f>
        <v>0</v>
      </c>
      <c r="FR85" s="78">
        <f xml:space="preserve"> Time!FR$140</f>
        <v>0</v>
      </c>
      <c r="FS85" s="78">
        <f xml:space="preserve"> Time!FS$140</f>
        <v>0</v>
      </c>
      <c r="FT85" s="78">
        <f xml:space="preserve"> Time!FT$140</f>
        <v>0</v>
      </c>
      <c r="FU85" s="78">
        <f xml:space="preserve"> Time!FU$140</f>
        <v>0</v>
      </c>
      <c r="FV85" s="78">
        <f xml:space="preserve"> Time!FV$140</f>
        <v>0</v>
      </c>
      <c r="FW85" s="78">
        <f xml:space="preserve"> Time!FW$140</f>
        <v>0</v>
      </c>
      <c r="FX85" s="78">
        <f xml:space="preserve"> Time!FX$140</f>
        <v>0</v>
      </c>
      <c r="FY85" s="78">
        <f xml:space="preserve"> Time!FY$140</f>
        <v>0</v>
      </c>
      <c r="FZ85" s="78">
        <f xml:space="preserve"> Time!FZ$140</f>
        <v>0</v>
      </c>
      <c r="GA85" s="78">
        <f xml:space="preserve"> Time!GA$140</f>
        <v>0</v>
      </c>
      <c r="GB85" s="78">
        <f xml:space="preserve"> Time!GB$140</f>
        <v>0</v>
      </c>
      <c r="GC85" s="78">
        <f xml:space="preserve"> Time!GC$140</f>
        <v>0</v>
      </c>
      <c r="GD85" s="78">
        <f xml:space="preserve"> Time!GD$140</f>
        <v>0</v>
      </c>
      <c r="GE85" s="78">
        <f xml:space="preserve"> Time!GE$140</f>
        <v>0</v>
      </c>
      <c r="GF85" s="78">
        <f xml:space="preserve"> Time!GF$140</f>
        <v>0</v>
      </c>
      <c r="GG85" s="78">
        <f xml:space="preserve"> Time!GG$140</f>
        <v>0</v>
      </c>
      <c r="GH85" s="78">
        <f xml:space="preserve"> Time!GH$140</f>
        <v>0</v>
      </c>
      <c r="GI85" s="78">
        <f xml:space="preserve"> Time!GI$140</f>
        <v>0</v>
      </c>
      <c r="GJ85" s="78">
        <f xml:space="preserve"> Time!GJ$140</f>
        <v>0</v>
      </c>
    </row>
    <row r="86" spans="1:192" s="197" customFormat="1" x14ac:dyDescent="0.25">
      <c r="A86" s="446"/>
      <c r="B86" s="446"/>
      <c r="C86" s="599"/>
      <c r="D86" s="600"/>
      <c r="E86" s="197" t="s">
        <v>495</v>
      </c>
      <c r="F86" s="509">
        <f xml:space="preserve"> IF(SUM(J86:GJ86) &gt; 0, 1, 0)</f>
        <v>0</v>
      </c>
      <c r="G86" s="197" t="s">
        <v>20</v>
      </c>
      <c r="H86" s="197">
        <f xml:space="preserve"> SUM( J86:GJ86 )</f>
        <v>0</v>
      </c>
      <c r="J86" s="509">
        <f t="shared" ref="J86" si="685" xml:space="preserve"> IF((J84 - J83) &gt; CHK_TOL, 1, 0) * J85</f>
        <v>0</v>
      </c>
      <c r="K86" s="509">
        <f t="shared" ref="K86" si="686" xml:space="preserve"> IF((K84 - K83) &gt; CHK_TOL, 1, 0) * K85</f>
        <v>0</v>
      </c>
      <c r="L86" s="509">
        <f t="shared" ref="L86" si="687" xml:space="preserve"> IF((L84 - L83) &gt; CHK_TOL, 1, 0) * L85</f>
        <v>0</v>
      </c>
      <c r="M86" s="509">
        <f t="shared" ref="M86" si="688" xml:space="preserve"> IF((M84 - M83) &gt; CHK_TOL, 1, 0) * M85</f>
        <v>0</v>
      </c>
      <c r="N86" s="509">
        <f t="shared" ref="N86" si="689" xml:space="preserve"> IF((N84 - N83) &gt; CHK_TOL, 1, 0) * N85</f>
        <v>0</v>
      </c>
      <c r="O86" s="509">
        <f t="shared" ref="O86" si="690" xml:space="preserve"> IF((O84 - O83) &gt; CHK_TOL, 1, 0) * O85</f>
        <v>0</v>
      </c>
      <c r="P86" s="509">
        <f t="shared" ref="P86" si="691" xml:space="preserve"> IF((P84 - P83) &gt; CHK_TOL, 1, 0) * P85</f>
        <v>0</v>
      </c>
      <c r="Q86" s="509">
        <f t="shared" ref="Q86" si="692" xml:space="preserve"> IF((Q84 - Q83) &gt; CHK_TOL, 1, 0) * Q85</f>
        <v>0</v>
      </c>
      <c r="R86" s="509">
        <f t="shared" ref="R86" si="693" xml:space="preserve"> IF((R84 - R83) &gt; CHK_TOL, 1, 0) * R85</f>
        <v>0</v>
      </c>
      <c r="S86" s="509">
        <f t="shared" ref="S86" si="694" xml:space="preserve"> IF((S84 - S83) &gt; CHK_TOL, 1, 0) * S85</f>
        <v>0</v>
      </c>
      <c r="T86" s="509">
        <f t="shared" ref="T86" si="695" xml:space="preserve"> IF((T84 - T83) &gt; CHK_TOL, 1, 0) * T85</f>
        <v>0</v>
      </c>
      <c r="U86" s="509">
        <f t="shared" ref="U86" si="696" xml:space="preserve"> IF((U84 - U83) &gt; CHK_TOL, 1, 0) * U85</f>
        <v>0</v>
      </c>
      <c r="V86" s="509">
        <f t="shared" ref="V86" si="697" xml:space="preserve"> IF((V84 - V83) &gt; CHK_TOL, 1, 0) * V85</f>
        <v>0</v>
      </c>
      <c r="W86" s="509">
        <f t="shared" ref="W86" si="698" xml:space="preserve"> IF((W84 - W83) &gt; CHK_TOL, 1, 0) * W85</f>
        <v>0</v>
      </c>
      <c r="X86" s="509">
        <f t="shared" ref="X86" si="699" xml:space="preserve"> IF((X84 - X83) &gt; CHK_TOL, 1, 0) * X85</f>
        <v>0</v>
      </c>
      <c r="Y86" s="509">
        <f t="shared" ref="Y86" si="700" xml:space="preserve"> IF((Y84 - Y83) &gt; CHK_TOL, 1, 0) * Y85</f>
        <v>0</v>
      </c>
      <c r="Z86" s="509">
        <f t="shared" ref="Z86" si="701" xml:space="preserve"> IF((Z84 - Z83) &gt; CHK_TOL, 1, 0) * Z85</f>
        <v>0</v>
      </c>
      <c r="AA86" s="509">
        <f t="shared" ref="AA86" si="702" xml:space="preserve"> IF((AA84 - AA83) &gt; CHK_TOL, 1, 0) * AA85</f>
        <v>0</v>
      </c>
      <c r="AB86" s="509">
        <f t="shared" ref="AB86" si="703" xml:space="preserve"> IF((AB84 - AB83) &gt; CHK_TOL, 1, 0) * AB85</f>
        <v>0</v>
      </c>
      <c r="AC86" s="509">
        <f t="shared" ref="AC86" si="704" xml:space="preserve"> IF((AC84 - AC83) &gt; CHK_TOL, 1, 0) * AC85</f>
        <v>0</v>
      </c>
      <c r="AD86" s="509">
        <f t="shared" ref="AD86" si="705" xml:space="preserve"> IF((AD84 - AD83) &gt; CHK_TOL, 1, 0) * AD85</f>
        <v>0</v>
      </c>
      <c r="AE86" s="509">
        <f t="shared" ref="AE86" si="706" xml:space="preserve"> IF((AE84 - AE83) &gt; CHK_TOL, 1, 0) * AE85</f>
        <v>0</v>
      </c>
      <c r="AF86" s="509">
        <f t="shared" ref="AF86" si="707" xml:space="preserve"> IF((AF84 - AF83) &gt; CHK_TOL, 1, 0) * AF85</f>
        <v>0</v>
      </c>
      <c r="AG86" s="509">
        <f t="shared" ref="AG86" si="708" xml:space="preserve"> IF((AG84 - AG83) &gt; CHK_TOL, 1, 0) * AG85</f>
        <v>0</v>
      </c>
      <c r="AH86" s="509">
        <f t="shared" ref="AH86" si="709" xml:space="preserve"> IF((AH84 - AH83) &gt; CHK_TOL, 1, 0) * AH85</f>
        <v>0</v>
      </c>
      <c r="AI86" s="509">
        <f t="shared" ref="AI86" si="710" xml:space="preserve"> IF((AI84 - AI83) &gt; CHK_TOL, 1, 0) * AI85</f>
        <v>0</v>
      </c>
      <c r="AJ86" s="509">
        <f t="shared" ref="AJ86" si="711" xml:space="preserve"> IF((AJ84 - AJ83) &gt; CHK_TOL, 1, 0) * AJ85</f>
        <v>0</v>
      </c>
      <c r="AK86" s="509">
        <f t="shared" ref="AK86:CV86" si="712" xml:space="preserve"> IF((AK84 - AK83) &gt; CHK_TOL, 1, 0) * AK85</f>
        <v>0</v>
      </c>
      <c r="AL86" s="509">
        <f t="shared" si="712"/>
        <v>0</v>
      </c>
      <c r="AM86" s="509">
        <f t="shared" si="712"/>
        <v>0</v>
      </c>
      <c r="AN86" s="509">
        <f t="shared" si="712"/>
        <v>0</v>
      </c>
      <c r="AO86" s="509">
        <f t="shared" si="712"/>
        <v>0</v>
      </c>
      <c r="AP86" s="509">
        <f t="shared" si="712"/>
        <v>0</v>
      </c>
      <c r="AQ86" s="509">
        <f t="shared" si="712"/>
        <v>0</v>
      </c>
      <c r="AR86" s="509">
        <f t="shared" si="712"/>
        <v>0</v>
      </c>
      <c r="AS86" s="509">
        <f t="shared" si="712"/>
        <v>0</v>
      </c>
      <c r="AT86" s="509">
        <f t="shared" si="712"/>
        <v>0</v>
      </c>
      <c r="AU86" s="509">
        <f t="shared" si="712"/>
        <v>0</v>
      </c>
      <c r="AV86" s="509">
        <f t="shared" si="712"/>
        <v>0</v>
      </c>
      <c r="AW86" s="509">
        <f t="shared" si="712"/>
        <v>0</v>
      </c>
      <c r="AX86" s="509">
        <f t="shared" si="712"/>
        <v>0</v>
      </c>
      <c r="AY86" s="509">
        <f t="shared" si="712"/>
        <v>0</v>
      </c>
      <c r="AZ86" s="509">
        <f t="shared" si="712"/>
        <v>0</v>
      </c>
      <c r="BA86" s="509">
        <f t="shared" si="712"/>
        <v>0</v>
      </c>
      <c r="BB86" s="509">
        <f t="shared" si="712"/>
        <v>0</v>
      </c>
      <c r="BC86" s="509">
        <f t="shared" si="712"/>
        <v>0</v>
      </c>
      <c r="BD86" s="509">
        <f t="shared" si="712"/>
        <v>0</v>
      </c>
      <c r="BE86" s="509">
        <f t="shared" si="712"/>
        <v>0</v>
      </c>
      <c r="BF86" s="509">
        <f t="shared" si="712"/>
        <v>0</v>
      </c>
      <c r="BG86" s="509">
        <f t="shared" si="712"/>
        <v>0</v>
      </c>
      <c r="BH86" s="509">
        <f t="shared" si="712"/>
        <v>0</v>
      </c>
      <c r="BI86" s="509">
        <f t="shared" si="712"/>
        <v>0</v>
      </c>
      <c r="BJ86" s="509">
        <f t="shared" si="712"/>
        <v>0</v>
      </c>
      <c r="BK86" s="509">
        <f t="shared" si="712"/>
        <v>0</v>
      </c>
      <c r="BL86" s="509">
        <f t="shared" si="712"/>
        <v>0</v>
      </c>
      <c r="BM86" s="509">
        <f t="shared" si="712"/>
        <v>0</v>
      </c>
      <c r="BN86" s="509">
        <f t="shared" si="712"/>
        <v>0</v>
      </c>
      <c r="BO86" s="509">
        <f t="shared" si="712"/>
        <v>0</v>
      </c>
      <c r="BP86" s="509">
        <f t="shared" si="712"/>
        <v>0</v>
      </c>
      <c r="BQ86" s="509">
        <f t="shared" si="712"/>
        <v>0</v>
      </c>
      <c r="BR86" s="509">
        <f t="shared" si="712"/>
        <v>0</v>
      </c>
      <c r="BS86" s="509">
        <f t="shared" si="712"/>
        <v>0</v>
      </c>
      <c r="BT86" s="509">
        <f t="shared" si="712"/>
        <v>0</v>
      </c>
      <c r="BU86" s="509">
        <f t="shared" si="712"/>
        <v>0</v>
      </c>
      <c r="BV86" s="509">
        <f t="shared" si="712"/>
        <v>0</v>
      </c>
      <c r="BW86" s="509">
        <f t="shared" si="712"/>
        <v>0</v>
      </c>
      <c r="BX86" s="509">
        <f t="shared" si="712"/>
        <v>0</v>
      </c>
      <c r="BY86" s="509">
        <f t="shared" si="712"/>
        <v>0</v>
      </c>
      <c r="BZ86" s="509">
        <f t="shared" si="712"/>
        <v>0</v>
      </c>
      <c r="CA86" s="509">
        <f t="shared" si="712"/>
        <v>0</v>
      </c>
      <c r="CB86" s="509">
        <f t="shared" si="712"/>
        <v>0</v>
      </c>
      <c r="CC86" s="509">
        <f t="shared" si="712"/>
        <v>0</v>
      </c>
      <c r="CD86" s="509">
        <f t="shared" si="712"/>
        <v>0</v>
      </c>
      <c r="CE86" s="509">
        <f t="shared" si="712"/>
        <v>0</v>
      </c>
      <c r="CF86" s="509">
        <f t="shared" si="712"/>
        <v>0</v>
      </c>
      <c r="CG86" s="509">
        <f t="shared" si="712"/>
        <v>0</v>
      </c>
      <c r="CH86" s="509">
        <f t="shared" si="712"/>
        <v>0</v>
      </c>
      <c r="CI86" s="509">
        <f t="shared" si="712"/>
        <v>0</v>
      </c>
      <c r="CJ86" s="509">
        <f t="shared" si="712"/>
        <v>0</v>
      </c>
      <c r="CK86" s="509">
        <f t="shared" si="712"/>
        <v>0</v>
      </c>
      <c r="CL86" s="509">
        <f t="shared" si="712"/>
        <v>0</v>
      </c>
      <c r="CM86" s="509">
        <f t="shared" si="712"/>
        <v>0</v>
      </c>
      <c r="CN86" s="509">
        <f t="shared" si="712"/>
        <v>0</v>
      </c>
      <c r="CO86" s="509">
        <f t="shared" si="712"/>
        <v>0</v>
      </c>
      <c r="CP86" s="509">
        <f t="shared" si="712"/>
        <v>0</v>
      </c>
      <c r="CQ86" s="509">
        <f t="shared" si="712"/>
        <v>0</v>
      </c>
      <c r="CR86" s="509">
        <f t="shared" si="712"/>
        <v>0</v>
      </c>
      <c r="CS86" s="509">
        <f t="shared" si="712"/>
        <v>0</v>
      </c>
      <c r="CT86" s="509">
        <f t="shared" si="712"/>
        <v>0</v>
      </c>
      <c r="CU86" s="509">
        <f t="shared" si="712"/>
        <v>0</v>
      </c>
      <c r="CV86" s="509">
        <f t="shared" si="712"/>
        <v>0</v>
      </c>
      <c r="CW86" s="509">
        <f t="shared" ref="CW86:FH86" si="713" xml:space="preserve"> IF((CW84 - CW83) &gt; CHK_TOL, 1, 0) * CW85</f>
        <v>0</v>
      </c>
      <c r="CX86" s="509">
        <f t="shared" si="713"/>
        <v>0</v>
      </c>
      <c r="CY86" s="509">
        <f t="shared" si="713"/>
        <v>0</v>
      </c>
      <c r="CZ86" s="509">
        <f t="shared" si="713"/>
        <v>0</v>
      </c>
      <c r="DA86" s="509">
        <f t="shared" si="713"/>
        <v>0</v>
      </c>
      <c r="DB86" s="509">
        <f t="shared" si="713"/>
        <v>0</v>
      </c>
      <c r="DC86" s="509">
        <f t="shared" si="713"/>
        <v>0</v>
      </c>
      <c r="DD86" s="509">
        <f t="shared" si="713"/>
        <v>0</v>
      </c>
      <c r="DE86" s="509">
        <f t="shared" si="713"/>
        <v>0</v>
      </c>
      <c r="DF86" s="509">
        <f t="shared" si="713"/>
        <v>0</v>
      </c>
      <c r="DG86" s="509">
        <f t="shared" si="713"/>
        <v>0</v>
      </c>
      <c r="DH86" s="509">
        <f t="shared" si="713"/>
        <v>0</v>
      </c>
      <c r="DI86" s="509">
        <f t="shared" si="713"/>
        <v>0</v>
      </c>
      <c r="DJ86" s="509">
        <f t="shared" si="713"/>
        <v>0</v>
      </c>
      <c r="DK86" s="509">
        <f t="shared" si="713"/>
        <v>0</v>
      </c>
      <c r="DL86" s="509">
        <f t="shared" si="713"/>
        <v>0</v>
      </c>
      <c r="DM86" s="509">
        <f t="shared" si="713"/>
        <v>0</v>
      </c>
      <c r="DN86" s="509">
        <f t="shared" si="713"/>
        <v>0</v>
      </c>
      <c r="DO86" s="509">
        <f t="shared" si="713"/>
        <v>0</v>
      </c>
      <c r="DP86" s="509">
        <f t="shared" si="713"/>
        <v>0</v>
      </c>
      <c r="DQ86" s="509">
        <f t="shared" si="713"/>
        <v>0</v>
      </c>
      <c r="DR86" s="509">
        <f t="shared" si="713"/>
        <v>0</v>
      </c>
      <c r="DS86" s="509">
        <f t="shared" si="713"/>
        <v>0</v>
      </c>
      <c r="DT86" s="509">
        <f t="shared" si="713"/>
        <v>0</v>
      </c>
      <c r="DU86" s="509">
        <f t="shared" si="713"/>
        <v>0</v>
      </c>
      <c r="DV86" s="509">
        <f t="shared" si="713"/>
        <v>0</v>
      </c>
      <c r="DW86" s="509">
        <f t="shared" si="713"/>
        <v>0</v>
      </c>
      <c r="DX86" s="509">
        <f t="shared" si="713"/>
        <v>0</v>
      </c>
      <c r="DY86" s="509">
        <f t="shared" si="713"/>
        <v>0</v>
      </c>
      <c r="DZ86" s="509">
        <f t="shared" si="713"/>
        <v>0</v>
      </c>
      <c r="EA86" s="509">
        <f t="shared" si="713"/>
        <v>0</v>
      </c>
      <c r="EB86" s="509">
        <f t="shared" si="713"/>
        <v>0</v>
      </c>
      <c r="EC86" s="509">
        <f t="shared" si="713"/>
        <v>0</v>
      </c>
      <c r="ED86" s="509">
        <f t="shared" si="713"/>
        <v>0</v>
      </c>
      <c r="EE86" s="509">
        <f t="shared" si="713"/>
        <v>0</v>
      </c>
      <c r="EF86" s="509">
        <f t="shared" si="713"/>
        <v>0</v>
      </c>
      <c r="EG86" s="509">
        <f t="shared" si="713"/>
        <v>0</v>
      </c>
      <c r="EH86" s="509">
        <f t="shared" si="713"/>
        <v>0</v>
      </c>
      <c r="EI86" s="509">
        <f t="shared" si="713"/>
        <v>0</v>
      </c>
      <c r="EJ86" s="509">
        <f t="shared" si="713"/>
        <v>0</v>
      </c>
      <c r="EK86" s="509">
        <f t="shared" si="713"/>
        <v>0</v>
      </c>
      <c r="EL86" s="509">
        <f t="shared" si="713"/>
        <v>0</v>
      </c>
      <c r="EM86" s="509">
        <f t="shared" si="713"/>
        <v>0</v>
      </c>
      <c r="EN86" s="509">
        <f t="shared" si="713"/>
        <v>0</v>
      </c>
      <c r="EO86" s="509">
        <f t="shared" si="713"/>
        <v>0</v>
      </c>
      <c r="EP86" s="509">
        <f t="shared" si="713"/>
        <v>0</v>
      </c>
      <c r="EQ86" s="509">
        <f t="shared" si="713"/>
        <v>0</v>
      </c>
      <c r="ER86" s="509">
        <f t="shared" si="713"/>
        <v>0</v>
      </c>
      <c r="ES86" s="509">
        <f t="shared" si="713"/>
        <v>0</v>
      </c>
      <c r="ET86" s="509">
        <f t="shared" si="713"/>
        <v>0</v>
      </c>
      <c r="EU86" s="509">
        <f t="shared" si="713"/>
        <v>0</v>
      </c>
      <c r="EV86" s="509">
        <f t="shared" si="713"/>
        <v>0</v>
      </c>
      <c r="EW86" s="509">
        <f t="shared" si="713"/>
        <v>0</v>
      </c>
      <c r="EX86" s="509">
        <f t="shared" si="713"/>
        <v>0</v>
      </c>
      <c r="EY86" s="509">
        <f t="shared" si="713"/>
        <v>0</v>
      </c>
      <c r="EZ86" s="509">
        <f t="shared" si="713"/>
        <v>0</v>
      </c>
      <c r="FA86" s="509">
        <f t="shared" si="713"/>
        <v>0</v>
      </c>
      <c r="FB86" s="509">
        <f t="shared" si="713"/>
        <v>0</v>
      </c>
      <c r="FC86" s="509">
        <f t="shared" si="713"/>
        <v>0</v>
      </c>
      <c r="FD86" s="509">
        <f t="shared" si="713"/>
        <v>0</v>
      </c>
      <c r="FE86" s="509">
        <f t="shared" si="713"/>
        <v>0</v>
      </c>
      <c r="FF86" s="509">
        <f t="shared" si="713"/>
        <v>0</v>
      </c>
      <c r="FG86" s="509">
        <f t="shared" si="713"/>
        <v>0</v>
      </c>
      <c r="FH86" s="509">
        <f t="shared" si="713"/>
        <v>0</v>
      </c>
      <c r="FI86" s="509">
        <f t="shared" ref="FI86:GJ86" si="714" xml:space="preserve"> IF((FI84 - FI83) &gt; CHK_TOL, 1, 0) * FI85</f>
        <v>0</v>
      </c>
      <c r="FJ86" s="509">
        <f t="shared" si="714"/>
        <v>0</v>
      </c>
      <c r="FK86" s="509">
        <f t="shared" si="714"/>
        <v>0</v>
      </c>
      <c r="FL86" s="509">
        <f t="shared" si="714"/>
        <v>0</v>
      </c>
      <c r="FM86" s="509">
        <f t="shared" si="714"/>
        <v>0</v>
      </c>
      <c r="FN86" s="509">
        <f t="shared" si="714"/>
        <v>0</v>
      </c>
      <c r="FO86" s="509">
        <f t="shared" si="714"/>
        <v>0</v>
      </c>
      <c r="FP86" s="509">
        <f t="shared" si="714"/>
        <v>0</v>
      </c>
      <c r="FQ86" s="509">
        <f t="shared" si="714"/>
        <v>0</v>
      </c>
      <c r="FR86" s="509">
        <f t="shared" si="714"/>
        <v>0</v>
      </c>
      <c r="FS86" s="509">
        <f t="shared" si="714"/>
        <v>0</v>
      </c>
      <c r="FT86" s="509">
        <f t="shared" si="714"/>
        <v>0</v>
      </c>
      <c r="FU86" s="509">
        <f t="shared" si="714"/>
        <v>0</v>
      </c>
      <c r="FV86" s="509">
        <f t="shared" si="714"/>
        <v>0</v>
      </c>
      <c r="FW86" s="509">
        <f t="shared" si="714"/>
        <v>0</v>
      </c>
      <c r="FX86" s="509">
        <f t="shared" si="714"/>
        <v>0</v>
      </c>
      <c r="FY86" s="509">
        <f t="shared" si="714"/>
        <v>0</v>
      </c>
      <c r="FZ86" s="509">
        <f t="shared" si="714"/>
        <v>0</v>
      </c>
      <c r="GA86" s="509">
        <f t="shared" si="714"/>
        <v>0</v>
      </c>
      <c r="GB86" s="509">
        <f t="shared" si="714"/>
        <v>0</v>
      </c>
      <c r="GC86" s="509">
        <f t="shared" si="714"/>
        <v>0</v>
      </c>
      <c r="GD86" s="509">
        <f t="shared" si="714"/>
        <v>0</v>
      </c>
      <c r="GE86" s="509">
        <f t="shared" si="714"/>
        <v>0</v>
      </c>
      <c r="GF86" s="509">
        <f t="shared" si="714"/>
        <v>0</v>
      </c>
      <c r="GG86" s="509">
        <f t="shared" si="714"/>
        <v>0</v>
      </c>
      <c r="GH86" s="509">
        <f t="shared" si="714"/>
        <v>0</v>
      </c>
      <c r="GI86" s="509">
        <f t="shared" si="714"/>
        <v>0</v>
      </c>
      <c r="GJ86" s="509">
        <f t="shared" si="714"/>
        <v>0</v>
      </c>
    </row>
    <row r="87" spans="1:192" x14ac:dyDescent="0.25">
      <c r="A87" s="80"/>
      <c r="B87" s="80"/>
      <c r="C87" s="596"/>
      <c r="D87" s="61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2"/>
      <c r="CT87" s="32"/>
      <c r="CU87" s="32"/>
      <c r="CV87" s="32"/>
      <c r="CW87" s="32"/>
      <c r="CX87" s="32"/>
      <c r="CY87" s="32"/>
      <c r="CZ87" s="32"/>
      <c r="DA87" s="32"/>
      <c r="DB87" s="32"/>
      <c r="DC87" s="32"/>
      <c r="DD87" s="32"/>
      <c r="DE87" s="32"/>
      <c r="DF87" s="32"/>
      <c r="DG87" s="32"/>
      <c r="DH87" s="32"/>
      <c r="DI87" s="32"/>
      <c r="DJ87" s="32"/>
      <c r="DK87" s="32"/>
      <c r="DL87" s="32"/>
      <c r="DM87" s="32"/>
      <c r="DN87" s="32"/>
      <c r="DO87" s="32"/>
      <c r="DP87" s="32"/>
      <c r="DQ87" s="32"/>
      <c r="DR87" s="32"/>
      <c r="DS87" s="32"/>
      <c r="DT87" s="32"/>
      <c r="DU87" s="32"/>
      <c r="DV87" s="32"/>
      <c r="DW87" s="32"/>
      <c r="DX87" s="32"/>
      <c r="DY87" s="32"/>
      <c r="DZ87" s="32"/>
      <c r="EA87" s="32"/>
      <c r="EB87" s="32"/>
      <c r="EC87" s="32"/>
      <c r="ED87" s="32"/>
      <c r="EE87" s="32"/>
      <c r="EF87" s="32"/>
      <c r="EG87" s="32"/>
      <c r="EH87" s="32"/>
      <c r="EI87" s="32"/>
      <c r="EJ87" s="32"/>
      <c r="EK87" s="32"/>
      <c r="EL87" s="32"/>
      <c r="EM87" s="32"/>
      <c r="EN87" s="32"/>
      <c r="EO87" s="32"/>
      <c r="EP87" s="32"/>
      <c r="EQ87" s="32"/>
      <c r="ER87" s="32"/>
      <c r="ES87" s="32"/>
      <c r="ET87" s="32"/>
      <c r="EU87" s="32"/>
      <c r="EV87" s="32"/>
      <c r="EW87" s="32"/>
      <c r="EX87" s="32"/>
      <c r="EY87" s="32"/>
      <c r="EZ87" s="32"/>
      <c r="FA87" s="32"/>
      <c r="FB87" s="32"/>
      <c r="FC87" s="32"/>
      <c r="FD87" s="32"/>
      <c r="FE87" s="32"/>
      <c r="FF87" s="32"/>
      <c r="FG87" s="32"/>
      <c r="FH87" s="32"/>
      <c r="FI87" s="32"/>
      <c r="FJ87" s="32"/>
      <c r="FK87" s="32"/>
      <c r="FL87" s="32"/>
      <c r="FM87" s="32"/>
      <c r="FN87" s="32"/>
      <c r="FO87" s="32"/>
      <c r="FP87" s="32"/>
      <c r="FQ87" s="32"/>
      <c r="FR87" s="32"/>
      <c r="FS87" s="32"/>
      <c r="FT87" s="32"/>
      <c r="FU87" s="32"/>
      <c r="FV87" s="32"/>
      <c r="FW87" s="32"/>
      <c r="FX87" s="32"/>
      <c r="FY87" s="32"/>
      <c r="FZ87" s="32"/>
      <c r="GA87" s="32"/>
      <c r="GB87" s="32"/>
      <c r="GC87" s="32"/>
      <c r="GD87" s="32"/>
      <c r="GE87" s="32"/>
      <c r="GF87" s="32"/>
      <c r="GG87" s="32"/>
      <c r="GH87" s="32"/>
      <c r="GI87" s="32"/>
      <c r="GJ87" s="32"/>
    </row>
    <row r="88" spans="1:192" x14ac:dyDescent="0.25">
      <c r="A88" s="80"/>
      <c r="B88" s="80"/>
      <c r="C88" s="596"/>
      <c r="D88" s="61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32"/>
      <c r="DN88" s="32"/>
      <c r="DO88" s="32"/>
      <c r="DP88" s="32"/>
      <c r="DQ88" s="32"/>
      <c r="DR88" s="32"/>
      <c r="DS88" s="32"/>
      <c r="DT88" s="32"/>
      <c r="DU88" s="32"/>
      <c r="DV88" s="32"/>
      <c r="DW88" s="32"/>
      <c r="DX88" s="32"/>
      <c r="DY88" s="32"/>
      <c r="DZ88" s="32"/>
      <c r="EA88" s="32"/>
      <c r="EB88" s="32"/>
      <c r="EC88" s="32"/>
      <c r="ED88" s="32"/>
      <c r="EE88" s="32"/>
      <c r="EF88" s="32"/>
      <c r="EG88" s="32"/>
      <c r="EH88" s="32"/>
      <c r="EI88" s="32"/>
      <c r="EJ88" s="32"/>
      <c r="EK88" s="32"/>
      <c r="EL88" s="32"/>
      <c r="EM88" s="32"/>
      <c r="EN88" s="32"/>
      <c r="EO88" s="32"/>
      <c r="EP88" s="32"/>
      <c r="EQ88" s="32"/>
      <c r="ER88" s="32"/>
      <c r="ES88" s="32"/>
      <c r="ET88" s="32"/>
      <c r="EU88" s="32"/>
      <c r="EV88" s="32"/>
      <c r="EW88" s="32"/>
      <c r="EX88" s="32"/>
      <c r="EY88" s="32"/>
      <c r="EZ88" s="32"/>
      <c r="FA88" s="32"/>
      <c r="FB88" s="32"/>
      <c r="FC88" s="32"/>
      <c r="FD88" s="32"/>
      <c r="FE88" s="32"/>
      <c r="FF88" s="32"/>
      <c r="FG88" s="32"/>
      <c r="FH88" s="32"/>
      <c r="FI88" s="32"/>
      <c r="FJ88" s="32"/>
      <c r="FK88" s="32"/>
      <c r="FL88" s="32"/>
      <c r="FM88" s="32"/>
      <c r="FN88" s="32"/>
      <c r="FO88" s="32"/>
      <c r="FP88" s="32"/>
      <c r="FQ88" s="32"/>
      <c r="FR88" s="32"/>
      <c r="FS88" s="32"/>
      <c r="FT88" s="32"/>
      <c r="FU88" s="32"/>
      <c r="FV88" s="32"/>
      <c r="FW88" s="32"/>
      <c r="FX88" s="32"/>
      <c r="FY88" s="32"/>
      <c r="FZ88" s="32"/>
      <c r="GA88" s="32"/>
      <c r="GB88" s="32"/>
      <c r="GC88" s="32"/>
      <c r="GD88" s="32"/>
      <c r="GE88" s="32"/>
      <c r="GF88" s="32"/>
      <c r="GG88" s="32"/>
      <c r="GH88" s="32"/>
      <c r="GI88" s="32"/>
      <c r="GJ88" s="32"/>
    </row>
    <row r="89" spans="1:192" x14ac:dyDescent="0.25">
      <c r="A89" s="15" t="s">
        <v>63</v>
      </c>
    </row>
  </sheetData>
  <conditionalFormatting sqref="J3:GJ3">
    <cfRule type="cellIs" dxfId="157" priority="16" stopIfTrue="1" operator="equal">
      <formula>"Construction"</formula>
    </cfRule>
    <cfRule type="cellIs" dxfId="156" priority="17" stopIfTrue="1" operator="equal">
      <formula>"Operations"</formula>
    </cfRule>
  </conditionalFormatting>
  <conditionalFormatting sqref="J3:GJ3">
    <cfRule type="cellIs" dxfId="155" priority="15" operator="equal">
      <formula>"Fin Close"</formula>
    </cfRule>
  </conditionalFormatting>
  <conditionalFormatting sqref="J3:GJ3">
    <cfRule type="cellIs" dxfId="154" priority="13" operator="equal">
      <formula>"PPA ext."</formula>
    </cfRule>
    <cfRule type="cellIs" dxfId="153" priority="14" operator="equal">
      <formula>"Delay"</formula>
    </cfRule>
  </conditionalFormatting>
  <conditionalFormatting sqref="F2:F4">
    <cfRule type="cellIs" dxfId="152" priority="9" stopIfTrue="1" operator="notEqual">
      <formula>0</formula>
    </cfRule>
    <cfRule type="cellIs" dxfId="151" priority="10" stopIfTrue="1" operator="equal">
      <formula>""</formula>
    </cfRule>
  </conditionalFormatting>
  <conditionalFormatting sqref="F2:F4">
    <cfRule type="cellIs" dxfId="150" priority="11" stopIfTrue="1" operator="notEqual">
      <formula>0</formula>
    </cfRule>
    <cfRule type="cellIs" dxfId="149" priority="12" stopIfTrue="1" operator="equal">
      <formula>""</formula>
    </cfRule>
  </conditionalFormatting>
  <conditionalFormatting sqref="J86:GJ86">
    <cfRule type="cellIs" dxfId="148" priority="5" stopIfTrue="1" operator="notEqual">
      <formula>0</formula>
    </cfRule>
    <cfRule type="cellIs" dxfId="147" priority="6" stopIfTrue="1" operator="equal">
      <formula>""</formula>
    </cfRule>
  </conditionalFormatting>
  <conditionalFormatting sqref="J86:GJ86">
    <cfRule type="cellIs" dxfId="146" priority="7" stopIfTrue="1" operator="notEqual">
      <formula>0</formula>
    </cfRule>
    <cfRule type="cellIs" dxfId="145" priority="8" stopIfTrue="1" operator="equal">
      <formula>""</formula>
    </cfRule>
  </conditionalFormatting>
  <conditionalFormatting sqref="F86">
    <cfRule type="cellIs" dxfId="144" priority="1" stopIfTrue="1" operator="notEqual">
      <formula>0</formula>
    </cfRule>
    <cfRule type="cellIs" dxfId="143" priority="2" stopIfTrue="1" operator="equal">
      <formula>""</formula>
    </cfRule>
  </conditionalFormatting>
  <conditionalFormatting sqref="F86">
    <cfRule type="cellIs" dxfId="142" priority="3" stopIfTrue="1" operator="notEqual">
      <formula>0</formula>
    </cfRule>
    <cfRule type="cellIs" dxfId="14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61"/>
  <sheetViews>
    <sheetView defaultGridColor="0" colorId="8" zoomScale="80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K15" sqref="K15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Equity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157</v>
      </c>
    </row>
    <row r="9" spans="1:192" x14ac:dyDescent="0.25">
      <c r="E9" s="204" t="str">
        <f t="shared" ref="E9:AJ9" si="0" xml:space="preserve"> E$14</f>
        <v>Share capital balance BEG</v>
      </c>
      <c r="F9" s="204">
        <f t="shared" si="0"/>
        <v>0</v>
      </c>
      <c r="G9" s="204" t="str">
        <f t="shared" si="0"/>
        <v>$ 000s</v>
      </c>
      <c r="H9" s="204">
        <f t="shared" si="0"/>
        <v>0</v>
      </c>
      <c r="I9" s="204">
        <f t="shared" si="0"/>
        <v>0</v>
      </c>
      <c r="J9" s="204">
        <f t="shared" si="0"/>
        <v>0</v>
      </c>
      <c r="K9" s="204">
        <f t="shared" si="0"/>
        <v>0</v>
      </c>
      <c r="L9" s="204">
        <f t="shared" si="0"/>
        <v>0</v>
      </c>
      <c r="M9" s="204">
        <f t="shared" si="0"/>
        <v>100</v>
      </c>
      <c r="N9" s="204">
        <f t="shared" si="0"/>
        <v>100</v>
      </c>
      <c r="O9" s="204">
        <f t="shared" si="0"/>
        <v>100</v>
      </c>
      <c r="P9" s="204">
        <f t="shared" si="0"/>
        <v>100</v>
      </c>
      <c r="Q9" s="204">
        <f t="shared" si="0"/>
        <v>100</v>
      </c>
      <c r="R9" s="204">
        <f t="shared" si="0"/>
        <v>100</v>
      </c>
      <c r="S9" s="204">
        <f t="shared" si="0"/>
        <v>100</v>
      </c>
      <c r="T9" s="204">
        <f t="shared" si="0"/>
        <v>100</v>
      </c>
      <c r="U9" s="204">
        <f t="shared" si="0"/>
        <v>100</v>
      </c>
      <c r="V9" s="204">
        <f t="shared" si="0"/>
        <v>100</v>
      </c>
      <c r="W9" s="204">
        <f t="shared" si="0"/>
        <v>100</v>
      </c>
      <c r="X9" s="204">
        <f t="shared" si="0"/>
        <v>100</v>
      </c>
      <c r="Y9" s="204">
        <f t="shared" si="0"/>
        <v>100</v>
      </c>
      <c r="Z9" s="204">
        <f t="shared" si="0"/>
        <v>100</v>
      </c>
      <c r="AA9" s="204">
        <f t="shared" si="0"/>
        <v>100</v>
      </c>
      <c r="AB9" s="204">
        <f t="shared" si="0"/>
        <v>100</v>
      </c>
      <c r="AC9" s="204">
        <f t="shared" si="0"/>
        <v>100</v>
      </c>
      <c r="AD9" s="204">
        <f t="shared" si="0"/>
        <v>100</v>
      </c>
      <c r="AE9" s="204">
        <f t="shared" si="0"/>
        <v>100</v>
      </c>
      <c r="AF9" s="204">
        <f t="shared" si="0"/>
        <v>100</v>
      </c>
      <c r="AG9" s="204">
        <f t="shared" si="0"/>
        <v>100</v>
      </c>
      <c r="AH9" s="204">
        <f t="shared" si="0"/>
        <v>100</v>
      </c>
      <c r="AI9" s="204">
        <f t="shared" si="0"/>
        <v>100</v>
      </c>
      <c r="AJ9" s="204">
        <f t="shared" si="0"/>
        <v>100</v>
      </c>
      <c r="AK9" s="204">
        <f t="shared" ref="AK9:CV9" si="1" xml:space="preserve"> AK$14</f>
        <v>100</v>
      </c>
      <c r="AL9" s="204">
        <f t="shared" si="1"/>
        <v>100</v>
      </c>
      <c r="AM9" s="204">
        <f t="shared" si="1"/>
        <v>100</v>
      </c>
      <c r="AN9" s="204">
        <f t="shared" si="1"/>
        <v>100</v>
      </c>
      <c r="AO9" s="204">
        <f t="shared" si="1"/>
        <v>100</v>
      </c>
      <c r="AP9" s="204">
        <f t="shared" si="1"/>
        <v>100</v>
      </c>
      <c r="AQ9" s="204">
        <f t="shared" si="1"/>
        <v>100</v>
      </c>
      <c r="AR9" s="204">
        <f t="shared" si="1"/>
        <v>100</v>
      </c>
      <c r="AS9" s="204">
        <f t="shared" si="1"/>
        <v>100</v>
      </c>
      <c r="AT9" s="204">
        <f t="shared" si="1"/>
        <v>100</v>
      </c>
      <c r="AU9" s="204">
        <f t="shared" si="1"/>
        <v>100</v>
      </c>
      <c r="AV9" s="204">
        <f t="shared" si="1"/>
        <v>100</v>
      </c>
      <c r="AW9" s="204">
        <f t="shared" si="1"/>
        <v>100</v>
      </c>
      <c r="AX9" s="204">
        <f t="shared" si="1"/>
        <v>100</v>
      </c>
      <c r="AY9" s="204">
        <f t="shared" si="1"/>
        <v>100</v>
      </c>
      <c r="AZ9" s="204">
        <f t="shared" si="1"/>
        <v>100</v>
      </c>
      <c r="BA9" s="204">
        <f t="shared" si="1"/>
        <v>100</v>
      </c>
      <c r="BB9" s="204">
        <f t="shared" si="1"/>
        <v>100</v>
      </c>
      <c r="BC9" s="204">
        <f t="shared" si="1"/>
        <v>100</v>
      </c>
      <c r="BD9" s="204">
        <f t="shared" si="1"/>
        <v>100</v>
      </c>
      <c r="BE9" s="204">
        <f t="shared" si="1"/>
        <v>0</v>
      </c>
      <c r="BF9" s="204">
        <f t="shared" si="1"/>
        <v>0</v>
      </c>
      <c r="BG9" s="204">
        <f t="shared" si="1"/>
        <v>0</v>
      </c>
      <c r="BH9" s="204">
        <f t="shared" si="1"/>
        <v>0</v>
      </c>
      <c r="BI9" s="204">
        <f t="shared" si="1"/>
        <v>0</v>
      </c>
      <c r="BJ9" s="204">
        <f t="shared" si="1"/>
        <v>0</v>
      </c>
      <c r="BK9" s="204">
        <f t="shared" si="1"/>
        <v>0</v>
      </c>
      <c r="BL9" s="204">
        <f t="shared" si="1"/>
        <v>0</v>
      </c>
      <c r="BM9" s="204">
        <f t="shared" si="1"/>
        <v>0</v>
      </c>
      <c r="BN9" s="204">
        <f t="shared" si="1"/>
        <v>0</v>
      </c>
      <c r="BO9" s="204">
        <f t="shared" si="1"/>
        <v>0</v>
      </c>
      <c r="BP9" s="204">
        <f t="shared" si="1"/>
        <v>0</v>
      </c>
      <c r="BQ9" s="204">
        <f t="shared" si="1"/>
        <v>0</v>
      </c>
      <c r="BR9" s="204">
        <f t="shared" si="1"/>
        <v>0</v>
      </c>
      <c r="BS9" s="204">
        <f t="shared" si="1"/>
        <v>0</v>
      </c>
      <c r="BT9" s="204">
        <f t="shared" si="1"/>
        <v>0</v>
      </c>
      <c r="BU9" s="204">
        <f t="shared" si="1"/>
        <v>0</v>
      </c>
      <c r="BV9" s="204">
        <f t="shared" si="1"/>
        <v>0</v>
      </c>
      <c r="BW9" s="204">
        <f t="shared" si="1"/>
        <v>0</v>
      </c>
      <c r="BX9" s="204">
        <f t="shared" si="1"/>
        <v>0</v>
      </c>
      <c r="BY9" s="204">
        <f t="shared" si="1"/>
        <v>0</v>
      </c>
      <c r="BZ9" s="204">
        <f t="shared" si="1"/>
        <v>0</v>
      </c>
      <c r="CA9" s="204">
        <f t="shared" si="1"/>
        <v>0</v>
      </c>
      <c r="CB9" s="204">
        <f t="shared" si="1"/>
        <v>0</v>
      </c>
      <c r="CC9" s="204">
        <f t="shared" si="1"/>
        <v>0</v>
      </c>
      <c r="CD9" s="204">
        <f t="shared" si="1"/>
        <v>0</v>
      </c>
      <c r="CE9" s="204">
        <f t="shared" si="1"/>
        <v>0</v>
      </c>
      <c r="CF9" s="204">
        <f t="shared" si="1"/>
        <v>0</v>
      </c>
      <c r="CG9" s="204">
        <f t="shared" si="1"/>
        <v>0</v>
      </c>
      <c r="CH9" s="204">
        <f t="shared" si="1"/>
        <v>0</v>
      </c>
      <c r="CI9" s="204">
        <f t="shared" si="1"/>
        <v>0</v>
      </c>
      <c r="CJ9" s="204">
        <f t="shared" si="1"/>
        <v>0</v>
      </c>
      <c r="CK9" s="204">
        <f t="shared" si="1"/>
        <v>0</v>
      </c>
      <c r="CL9" s="204">
        <f t="shared" si="1"/>
        <v>0</v>
      </c>
      <c r="CM9" s="204">
        <f t="shared" si="1"/>
        <v>0</v>
      </c>
      <c r="CN9" s="204">
        <f t="shared" si="1"/>
        <v>0</v>
      </c>
      <c r="CO9" s="204">
        <f t="shared" si="1"/>
        <v>0</v>
      </c>
      <c r="CP9" s="204">
        <f t="shared" si="1"/>
        <v>0</v>
      </c>
      <c r="CQ9" s="204">
        <f t="shared" si="1"/>
        <v>0</v>
      </c>
      <c r="CR9" s="204">
        <f t="shared" si="1"/>
        <v>0</v>
      </c>
      <c r="CS9" s="204">
        <f t="shared" si="1"/>
        <v>0</v>
      </c>
      <c r="CT9" s="204">
        <f t="shared" si="1"/>
        <v>0</v>
      </c>
      <c r="CU9" s="204">
        <f t="shared" si="1"/>
        <v>0</v>
      </c>
      <c r="CV9" s="204">
        <f t="shared" si="1"/>
        <v>0</v>
      </c>
      <c r="CW9" s="204">
        <f t="shared" ref="CW9:FH9" si="2" xml:space="preserve"> CW$14</f>
        <v>0</v>
      </c>
      <c r="CX9" s="204">
        <f t="shared" si="2"/>
        <v>0</v>
      </c>
      <c r="CY9" s="204">
        <f t="shared" si="2"/>
        <v>0</v>
      </c>
      <c r="CZ9" s="204">
        <f t="shared" si="2"/>
        <v>0</v>
      </c>
      <c r="DA9" s="204">
        <f t="shared" si="2"/>
        <v>0</v>
      </c>
      <c r="DB9" s="204">
        <f t="shared" si="2"/>
        <v>0</v>
      </c>
      <c r="DC9" s="204">
        <f t="shared" si="2"/>
        <v>0</v>
      </c>
      <c r="DD9" s="204">
        <f t="shared" si="2"/>
        <v>0</v>
      </c>
      <c r="DE9" s="204">
        <f t="shared" si="2"/>
        <v>0</v>
      </c>
      <c r="DF9" s="204">
        <f t="shared" si="2"/>
        <v>0</v>
      </c>
      <c r="DG9" s="204">
        <f t="shared" si="2"/>
        <v>0</v>
      </c>
      <c r="DH9" s="204">
        <f t="shared" si="2"/>
        <v>0</v>
      </c>
      <c r="DI9" s="204">
        <f t="shared" si="2"/>
        <v>0</v>
      </c>
      <c r="DJ9" s="204">
        <f t="shared" si="2"/>
        <v>0</v>
      </c>
      <c r="DK9" s="204">
        <f t="shared" si="2"/>
        <v>0</v>
      </c>
      <c r="DL9" s="204">
        <f t="shared" si="2"/>
        <v>0</v>
      </c>
      <c r="DM9" s="204">
        <f t="shared" si="2"/>
        <v>0</v>
      </c>
      <c r="DN9" s="204">
        <f t="shared" si="2"/>
        <v>0</v>
      </c>
      <c r="DO9" s="204">
        <f t="shared" si="2"/>
        <v>0</v>
      </c>
      <c r="DP9" s="204">
        <f t="shared" si="2"/>
        <v>0</v>
      </c>
      <c r="DQ9" s="204">
        <f t="shared" si="2"/>
        <v>0</v>
      </c>
      <c r="DR9" s="204">
        <f t="shared" si="2"/>
        <v>0</v>
      </c>
      <c r="DS9" s="204">
        <f t="shared" si="2"/>
        <v>0</v>
      </c>
      <c r="DT9" s="204">
        <f t="shared" si="2"/>
        <v>0</v>
      </c>
      <c r="DU9" s="204">
        <f t="shared" si="2"/>
        <v>0</v>
      </c>
      <c r="DV9" s="204">
        <f t="shared" si="2"/>
        <v>0</v>
      </c>
      <c r="DW9" s="204">
        <f t="shared" si="2"/>
        <v>0</v>
      </c>
      <c r="DX9" s="204">
        <f t="shared" si="2"/>
        <v>0</v>
      </c>
      <c r="DY9" s="204">
        <f t="shared" si="2"/>
        <v>0</v>
      </c>
      <c r="DZ9" s="204">
        <f t="shared" si="2"/>
        <v>0</v>
      </c>
      <c r="EA9" s="204">
        <f t="shared" si="2"/>
        <v>0</v>
      </c>
      <c r="EB9" s="204">
        <f t="shared" si="2"/>
        <v>0</v>
      </c>
      <c r="EC9" s="204">
        <f t="shared" si="2"/>
        <v>0</v>
      </c>
      <c r="ED9" s="204">
        <f t="shared" si="2"/>
        <v>0</v>
      </c>
      <c r="EE9" s="204">
        <f t="shared" si="2"/>
        <v>0</v>
      </c>
      <c r="EF9" s="204">
        <f t="shared" si="2"/>
        <v>0</v>
      </c>
      <c r="EG9" s="204">
        <f t="shared" si="2"/>
        <v>0</v>
      </c>
      <c r="EH9" s="204">
        <f t="shared" si="2"/>
        <v>0</v>
      </c>
      <c r="EI9" s="204">
        <f t="shared" si="2"/>
        <v>0</v>
      </c>
      <c r="EJ9" s="204">
        <f t="shared" si="2"/>
        <v>0</v>
      </c>
      <c r="EK9" s="204">
        <f t="shared" si="2"/>
        <v>0</v>
      </c>
      <c r="EL9" s="204">
        <f t="shared" si="2"/>
        <v>0</v>
      </c>
      <c r="EM9" s="204">
        <f t="shared" si="2"/>
        <v>0</v>
      </c>
      <c r="EN9" s="204">
        <f t="shared" si="2"/>
        <v>0</v>
      </c>
      <c r="EO9" s="204">
        <f t="shared" si="2"/>
        <v>0</v>
      </c>
      <c r="EP9" s="204">
        <f t="shared" si="2"/>
        <v>0</v>
      </c>
      <c r="EQ9" s="204">
        <f t="shared" si="2"/>
        <v>0</v>
      </c>
      <c r="ER9" s="204">
        <f t="shared" si="2"/>
        <v>0</v>
      </c>
      <c r="ES9" s="204">
        <f t="shared" si="2"/>
        <v>0</v>
      </c>
      <c r="ET9" s="204">
        <f t="shared" si="2"/>
        <v>0</v>
      </c>
      <c r="EU9" s="204">
        <f t="shared" si="2"/>
        <v>0</v>
      </c>
      <c r="EV9" s="204">
        <f t="shared" si="2"/>
        <v>0</v>
      </c>
      <c r="EW9" s="204">
        <f t="shared" si="2"/>
        <v>0</v>
      </c>
      <c r="EX9" s="204">
        <f t="shared" si="2"/>
        <v>0</v>
      </c>
      <c r="EY9" s="204">
        <f t="shared" si="2"/>
        <v>0</v>
      </c>
      <c r="EZ9" s="204">
        <f t="shared" si="2"/>
        <v>0</v>
      </c>
      <c r="FA9" s="204">
        <f t="shared" si="2"/>
        <v>0</v>
      </c>
      <c r="FB9" s="204">
        <f t="shared" si="2"/>
        <v>0</v>
      </c>
      <c r="FC9" s="204">
        <f t="shared" si="2"/>
        <v>0</v>
      </c>
      <c r="FD9" s="204">
        <f t="shared" si="2"/>
        <v>0</v>
      </c>
      <c r="FE9" s="204">
        <f t="shared" si="2"/>
        <v>0</v>
      </c>
      <c r="FF9" s="204">
        <f t="shared" si="2"/>
        <v>0</v>
      </c>
      <c r="FG9" s="204">
        <f t="shared" si="2"/>
        <v>0</v>
      </c>
      <c r="FH9" s="204">
        <f t="shared" si="2"/>
        <v>0</v>
      </c>
      <c r="FI9" s="204">
        <f t="shared" ref="FI9:GJ9" si="3" xml:space="preserve"> FI$14</f>
        <v>0</v>
      </c>
      <c r="FJ9" s="204">
        <f t="shared" si="3"/>
        <v>0</v>
      </c>
      <c r="FK9" s="204">
        <f t="shared" si="3"/>
        <v>0</v>
      </c>
      <c r="FL9" s="204">
        <f t="shared" si="3"/>
        <v>0</v>
      </c>
      <c r="FM9" s="204">
        <f t="shared" si="3"/>
        <v>0</v>
      </c>
      <c r="FN9" s="204">
        <f t="shared" si="3"/>
        <v>0</v>
      </c>
      <c r="FO9" s="204">
        <f t="shared" si="3"/>
        <v>0</v>
      </c>
      <c r="FP9" s="204">
        <f t="shared" si="3"/>
        <v>0</v>
      </c>
      <c r="FQ9" s="204">
        <f t="shared" si="3"/>
        <v>0</v>
      </c>
      <c r="FR9" s="204">
        <f t="shared" si="3"/>
        <v>0</v>
      </c>
      <c r="FS9" s="204">
        <f t="shared" si="3"/>
        <v>0</v>
      </c>
      <c r="FT9" s="204">
        <f t="shared" si="3"/>
        <v>0</v>
      </c>
      <c r="FU9" s="204">
        <f t="shared" si="3"/>
        <v>0</v>
      </c>
      <c r="FV9" s="204">
        <f t="shared" si="3"/>
        <v>0</v>
      </c>
      <c r="FW9" s="204">
        <f t="shared" si="3"/>
        <v>0</v>
      </c>
      <c r="FX9" s="204">
        <f t="shared" si="3"/>
        <v>0</v>
      </c>
      <c r="FY9" s="204">
        <f t="shared" si="3"/>
        <v>0</v>
      </c>
      <c r="FZ9" s="204">
        <f t="shared" si="3"/>
        <v>0</v>
      </c>
      <c r="GA9" s="204">
        <f t="shared" si="3"/>
        <v>0</v>
      </c>
      <c r="GB9" s="204">
        <f t="shared" si="3"/>
        <v>0</v>
      </c>
      <c r="GC9" s="204">
        <f t="shared" si="3"/>
        <v>0</v>
      </c>
      <c r="GD9" s="204">
        <f t="shared" si="3"/>
        <v>0</v>
      </c>
      <c r="GE9" s="204">
        <f t="shared" si="3"/>
        <v>0</v>
      </c>
      <c r="GF9" s="204">
        <f t="shared" si="3"/>
        <v>0</v>
      </c>
      <c r="GG9" s="204">
        <f t="shared" si="3"/>
        <v>0</v>
      </c>
      <c r="GH9" s="204">
        <f t="shared" si="3"/>
        <v>0</v>
      </c>
      <c r="GI9" s="204">
        <f t="shared" si="3"/>
        <v>0</v>
      </c>
      <c r="GJ9" s="204">
        <f t="shared" si="3"/>
        <v>0</v>
      </c>
    </row>
    <row r="10" spans="1:192" x14ac:dyDescent="0.25">
      <c r="E10" s="233" t="str">
        <f xml:space="preserve"> Time!E$103</f>
        <v xml:space="preserve">Last operating period flag </v>
      </c>
      <c r="F10" s="233">
        <f xml:space="preserve"> Time!F$103</f>
        <v>0</v>
      </c>
      <c r="G10" s="233" t="str">
        <f xml:space="preserve"> Time!G$103</f>
        <v>flag</v>
      </c>
      <c r="H10" s="233">
        <f xml:space="preserve"> Time!H$103</f>
        <v>1</v>
      </c>
      <c r="I10" s="233">
        <f xml:space="preserve"> Time!I$103</f>
        <v>0</v>
      </c>
      <c r="J10" s="233">
        <f xml:space="preserve"> Time!J$103</f>
        <v>0</v>
      </c>
      <c r="K10" s="233">
        <f xml:space="preserve"> Time!K$103</f>
        <v>0</v>
      </c>
      <c r="L10" s="233">
        <f xml:space="preserve"> Time!L$103</f>
        <v>0</v>
      </c>
      <c r="M10" s="233">
        <f xml:space="preserve"> Time!M$103</f>
        <v>0</v>
      </c>
      <c r="N10" s="233">
        <f xml:space="preserve"> Time!N$103</f>
        <v>0</v>
      </c>
      <c r="O10" s="233">
        <f xml:space="preserve"> Time!O$103</f>
        <v>0</v>
      </c>
      <c r="P10" s="233">
        <f xml:space="preserve"> Time!P$103</f>
        <v>0</v>
      </c>
      <c r="Q10" s="233">
        <f xml:space="preserve"> Time!Q$103</f>
        <v>0</v>
      </c>
      <c r="R10" s="233">
        <f xml:space="preserve"> Time!R$103</f>
        <v>0</v>
      </c>
      <c r="S10" s="233">
        <f xml:space="preserve"> Time!S$103</f>
        <v>0</v>
      </c>
      <c r="T10" s="233">
        <f xml:space="preserve"> Time!T$103</f>
        <v>0</v>
      </c>
      <c r="U10" s="233">
        <f xml:space="preserve"> Time!U$103</f>
        <v>0</v>
      </c>
      <c r="V10" s="233">
        <f xml:space="preserve"> Time!V$103</f>
        <v>0</v>
      </c>
      <c r="W10" s="233">
        <f xml:space="preserve"> Time!W$103</f>
        <v>0</v>
      </c>
      <c r="X10" s="233">
        <f xml:space="preserve"> Time!X$103</f>
        <v>0</v>
      </c>
      <c r="Y10" s="233">
        <f xml:space="preserve"> Time!Y$103</f>
        <v>0</v>
      </c>
      <c r="Z10" s="233">
        <f xml:space="preserve"> Time!Z$103</f>
        <v>0</v>
      </c>
      <c r="AA10" s="233">
        <f xml:space="preserve"> Time!AA$103</f>
        <v>0</v>
      </c>
      <c r="AB10" s="233">
        <f xml:space="preserve"> Time!AB$103</f>
        <v>0</v>
      </c>
      <c r="AC10" s="233">
        <f xml:space="preserve"> Time!AC$103</f>
        <v>0</v>
      </c>
      <c r="AD10" s="233">
        <f xml:space="preserve"> Time!AD$103</f>
        <v>0</v>
      </c>
      <c r="AE10" s="233">
        <f xml:space="preserve"> Time!AE$103</f>
        <v>0</v>
      </c>
      <c r="AF10" s="233">
        <f xml:space="preserve"> Time!AF$103</f>
        <v>0</v>
      </c>
      <c r="AG10" s="233">
        <f xml:space="preserve"> Time!AG$103</f>
        <v>0</v>
      </c>
      <c r="AH10" s="233">
        <f xml:space="preserve"> Time!AH$103</f>
        <v>0</v>
      </c>
      <c r="AI10" s="233">
        <f xml:space="preserve"> Time!AI$103</f>
        <v>0</v>
      </c>
      <c r="AJ10" s="233">
        <f xml:space="preserve"> Time!AJ$103</f>
        <v>0</v>
      </c>
      <c r="AK10" s="233">
        <f xml:space="preserve"> Time!AK$103</f>
        <v>0</v>
      </c>
      <c r="AL10" s="233">
        <f xml:space="preserve"> Time!AL$103</f>
        <v>0</v>
      </c>
      <c r="AM10" s="233">
        <f xml:space="preserve"> Time!AM$103</f>
        <v>0</v>
      </c>
      <c r="AN10" s="233">
        <f xml:space="preserve"> Time!AN$103</f>
        <v>0</v>
      </c>
      <c r="AO10" s="233">
        <f xml:space="preserve"> Time!AO$103</f>
        <v>0</v>
      </c>
      <c r="AP10" s="233">
        <f xml:space="preserve"> Time!AP$103</f>
        <v>0</v>
      </c>
      <c r="AQ10" s="233">
        <f xml:space="preserve"> Time!AQ$103</f>
        <v>0</v>
      </c>
      <c r="AR10" s="233">
        <f xml:space="preserve"> Time!AR$103</f>
        <v>0</v>
      </c>
      <c r="AS10" s="233">
        <f xml:space="preserve"> Time!AS$103</f>
        <v>0</v>
      </c>
      <c r="AT10" s="233">
        <f xml:space="preserve"> Time!AT$103</f>
        <v>0</v>
      </c>
      <c r="AU10" s="233">
        <f xml:space="preserve"> Time!AU$103</f>
        <v>0</v>
      </c>
      <c r="AV10" s="233">
        <f xml:space="preserve"> Time!AV$103</f>
        <v>0</v>
      </c>
      <c r="AW10" s="233">
        <f xml:space="preserve"> Time!AW$103</f>
        <v>0</v>
      </c>
      <c r="AX10" s="233">
        <f xml:space="preserve"> Time!AX$103</f>
        <v>0</v>
      </c>
      <c r="AY10" s="233">
        <f xml:space="preserve"> Time!AY$103</f>
        <v>0</v>
      </c>
      <c r="AZ10" s="233">
        <f xml:space="preserve"> Time!AZ$103</f>
        <v>0</v>
      </c>
      <c r="BA10" s="233">
        <f xml:space="preserve"> Time!BA$103</f>
        <v>0</v>
      </c>
      <c r="BB10" s="233">
        <f xml:space="preserve"> Time!BB$103</f>
        <v>0</v>
      </c>
      <c r="BC10" s="233">
        <f xml:space="preserve"> Time!BC$103</f>
        <v>0</v>
      </c>
      <c r="BD10" s="233">
        <f xml:space="preserve"> Time!BD$103</f>
        <v>1</v>
      </c>
      <c r="BE10" s="233">
        <f xml:space="preserve"> Time!BE$103</f>
        <v>0</v>
      </c>
      <c r="BF10" s="233">
        <f xml:space="preserve"> Time!BF$103</f>
        <v>0</v>
      </c>
      <c r="BG10" s="233">
        <f xml:space="preserve"> Time!BG$103</f>
        <v>0</v>
      </c>
      <c r="BH10" s="233">
        <f xml:space="preserve"> Time!BH$103</f>
        <v>0</v>
      </c>
      <c r="BI10" s="233">
        <f xml:space="preserve"> Time!BI$103</f>
        <v>0</v>
      </c>
      <c r="BJ10" s="233">
        <f xml:space="preserve"> Time!BJ$103</f>
        <v>0</v>
      </c>
      <c r="BK10" s="233">
        <f xml:space="preserve"> Time!BK$103</f>
        <v>0</v>
      </c>
      <c r="BL10" s="233">
        <f xml:space="preserve"> Time!BL$103</f>
        <v>0</v>
      </c>
      <c r="BM10" s="233">
        <f xml:space="preserve"> Time!BM$103</f>
        <v>0</v>
      </c>
      <c r="BN10" s="233">
        <f xml:space="preserve"> Time!BN$103</f>
        <v>0</v>
      </c>
      <c r="BO10" s="233">
        <f xml:space="preserve"> Time!BO$103</f>
        <v>0</v>
      </c>
      <c r="BP10" s="233">
        <f xml:space="preserve"> Time!BP$103</f>
        <v>0</v>
      </c>
      <c r="BQ10" s="233">
        <f xml:space="preserve"> Time!BQ$103</f>
        <v>0</v>
      </c>
      <c r="BR10" s="233">
        <f xml:space="preserve"> Time!BR$103</f>
        <v>0</v>
      </c>
      <c r="BS10" s="233">
        <f xml:space="preserve"> Time!BS$103</f>
        <v>0</v>
      </c>
      <c r="BT10" s="233">
        <f xml:space="preserve"> Time!BT$103</f>
        <v>0</v>
      </c>
      <c r="BU10" s="233">
        <f xml:space="preserve"> Time!BU$103</f>
        <v>0</v>
      </c>
      <c r="BV10" s="233">
        <f xml:space="preserve"> Time!BV$103</f>
        <v>0</v>
      </c>
      <c r="BW10" s="233">
        <f xml:space="preserve"> Time!BW$103</f>
        <v>0</v>
      </c>
      <c r="BX10" s="233">
        <f xml:space="preserve"> Time!BX$103</f>
        <v>0</v>
      </c>
      <c r="BY10" s="233">
        <f xml:space="preserve"> Time!BY$103</f>
        <v>0</v>
      </c>
      <c r="BZ10" s="233">
        <f xml:space="preserve"> Time!BZ$103</f>
        <v>0</v>
      </c>
      <c r="CA10" s="233">
        <f xml:space="preserve"> Time!CA$103</f>
        <v>0</v>
      </c>
      <c r="CB10" s="233">
        <f xml:space="preserve"> Time!CB$103</f>
        <v>0</v>
      </c>
      <c r="CC10" s="233">
        <f xml:space="preserve"> Time!CC$103</f>
        <v>0</v>
      </c>
      <c r="CD10" s="233">
        <f xml:space="preserve"> Time!CD$103</f>
        <v>0</v>
      </c>
      <c r="CE10" s="233">
        <f xml:space="preserve"> Time!CE$103</f>
        <v>0</v>
      </c>
      <c r="CF10" s="233">
        <f xml:space="preserve"> Time!CF$103</f>
        <v>0</v>
      </c>
      <c r="CG10" s="233">
        <f xml:space="preserve"> Time!CG$103</f>
        <v>0</v>
      </c>
      <c r="CH10" s="233">
        <f xml:space="preserve"> Time!CH$103</f>
        <v>0</v>
      </c>
      <c r="CI10" s="233">
        <f xml:space="preserve"> Time!CI$103</f>
        <v>0</v>
      </c>
      <c r="CJ10" s="233">
        <f xml:space="preserve"> Time!CJ$103</f>
        <v>0</v>
      </c>
      <c r="CK10" s="233">
        <f xml:space="preserve"> Time!CK$103</f>
        <v>0</v>
      </c>
      <c r="CL10" s="233">
        <f xml:space="preserve"> Time!CL$103</f>
        <v>0</v>
      </c>
      <c r="CM10" s="233">
        <f xml:space="preserve"> Time!CM$103</f>
        <v>0</v>
      </c>
      <c r="CN10" s="233">
        <f xml:space="preserve"> Time!CN$103</f>
        <v>0</v>
      </c>
      <c r="CO10" s="233">
        <f xml:space="preserve"> Time!CO$103</f>
        <v>0</v>
      </c>
      <c r="CP10" s="233">
        <f xml:space="preserve"> Time!CP$103</f>
        <v>0</v>
      </c>
      <c r="CQ10" s="233">
        <f xml:space="preserve"> Time!CQ$103</f>
        <v>0</v>
      </c>
      <c r="CR10" s="233">
        <f xml:space="preserve"> Time!CR$103</f>
        <v>0</v>
      </c>
      <c r="CS10" s="233">
        <f xml:space="preserve"> Time!CS$103</f>
        <v>0</v>
      </c>
      <c r="CT10" s="233">
        <f xml:space="preserve"> Time!CT$103</f>
        <v>0</v>
      </c>
      <c r="CU10" s="233">
        <f xml:space="preserve"> Time!CU$103</f>
        <v>0</v>
      </c>
      <c r="CV10" s="233">
        <f xml:space="preserve"> Time!CV$103</f>
        <v>0</v>
      </c>
      <c r="CW10" s="233">
        <f xml:space="preserve"> Time!CW$103</f>
        <v>0</v>
      </c>
      <c r="CX10" s="233">
        <f xml:space="preserve"> Time!CX$103</f>
        <v>0</v>
      </c>
      <c r="CY10" s="233">
        <f xml:space="preserve"> Time!CY$103</f>
        <v>0</v>
      </c>
      <c r="CZ10" s="233">
        <f xml:space="preserve"> Time!CZ$103</f>
        <v>0</v>
      </c>
      <c r="DA10" s="233">
        <f xml:space="preserve"> Time!DA$103</f>
        <v>0</v>
      </c>
      <c r="DB10" s="233">
        <f xml:space="preserve"> Time!DB$103</f>
        <v>0</v>
      </c>
      <c r="DC10" s="233">
        <f xml:space="preserve"> Time!DC$103</f>
        <v>0</v>
      </c>
      <c r="DD10" s="233">
        <f xml:space="preserve"> Time!DD$103</f>
        <v>0</v>
      </c>
      <c r="DE10" s="233">
        <f xml:space="preserve"> Time!DE$103</f>
        <v>0</v>
      </c>
      <c r="DF10" s="233">
        <f xml:space="preserve"> Time!DF$103</f>
        <v>0</v>
      </c>
      <c r="DG10" s="233">
        <f xml:space="preserve"> Time!DG$103</f>
        <v>0</v>
      </c>
      <c r="DH10" s="233">
        <f xml:space="preserve"> Time!DH$103</f>
        <v>0</v>
      </c>
      <c r="DI10" s="233">
        <f xml:space="preserve"> Time!DI$103</f>
        <v>0</v>
      </c>
      <c r="DJ10" s="233">
        <f xml:space="preserve"> Time!DJ$103</f>
        <v>0</v>
      </c>
      <c r="DK10" s="233">
        <f xml:space="preserve"> Time!DK$103</f>
        <v>0</v>
      </c>
      <c r="DL10" s="233">
        <f xml:space="preserve"> Time!DL$103</f>
        <v>0</v>
      </c>
      <c r="DM10" s="233">
        <f xml:space="preserve"> Time!DM$103</f>
        <v>0</v>
      </c>
      <c r="DN10" s="233">
        <f xml:space="preserve"> Time!DN$103</f>
        <v>0</v>
      </c>
      <c r="DO10" s="233">
        <f xml:space="preserve"> Time!DO$103</f>
        <v>0</v>
      </c>
      <c r="DP10" s="233">
        <f xml:space="preserve"> Time!DP$103</f>
        <v>0</v>
      </c>
      <c r="DQ10" s="233">
        <f xml:space="preserve"> Time!DQ$103</f>
        <v>0</v>
      </c>
      <c r="DR10" s="233">
        <f xml:space="preserve"> Time!DR$103</f>
        <v>0</v>
      </c>
      <c r="DS10" s="233">
        <f xml:space="preserve"> Time!DS$103</f>
        <v>0</v>
      </c>
      <c r="DT10" s="233">
        <f xml:space="preserve"> Time!DT$103</f>
        <v>0</v>
      </c>
      <c r="DU10" s="233">
        <f xml:space="preserve"> Time!DU$103</f>
        <v>0</v>
      </c>
      <c r="DV10" s="233">
        <f xml:space="preserve"> Time!DV$103</f>
        <v>0</v>
      </c>
      <c r="DW10" s="233">
        <f xml:space="preserve"> Time!DW$103</f>
        <v>0</v>
      </c>
      <c r="DX10" s="233">
        <f xml:space="preserve"> Time!DX$103</f>
        <v>0</v>
      </c>
      <c r="DY10" s="233">
        <f xml:space="preserve"> Time!DY$103</f>
        <v>0</v>
      </c>
      <c r="DZ10" s="233">
        <f xml:space="preserve"> Time!DZ$103</f>
        <v>0</v>
      </c>
      <c r="EA10" s="233">
        <f xml:space="preserve"> Time!EA$103</f>
        <v>0</v>
      </c>
      <c r="EB10" s="233">
        <f xml:space="preserve"> Time!EB$103</f>
        <v>0</v>
      </c>
      <c r="EC10" s="233">
        <f xml:space="preserve"> Time!EC$103</f>
        <v>0</v>
      </c>
      <c r="ED10" s="233">
        <f xml:space="preserve"> Time!ED$103</f>
        <v>0</v>
      </c>
      <c r="EE10" s="233">
        <f xml:space="preserve"> Time!EE$103</f>
        <v>0</v>
      </c>
      <c r="EF10" s="233">
        <f xml:space="preserve"> Time!EF$103</f>
        <v>0</v>
      </c>
      <c r="EG10" s="233">
        <f xml:space="preserve"> Time!EG$103</f>
        <v>0</v>
      </c>
      <c r="EH10" s="233">
        <f xml:space="preserve"> Time!EH$103</f>
        <v>0</v>
      </c>
      <c r="EI10" s="233">
        <f xml:space="preserve"> Time!EI$103</f>
        <v>0</v>
      </c>
      <c r="EJ10" s="233">
        <f xml:space="preserve"> Time!EJ$103</f>
        <v>0</v>
      </c>
      <c r="EK10" s="233">
        <f xml:space="preserve"> Time!EK$103</f>
        <v>0</v>
      </c>
      <c r="EL10" s="233">
        <f xml:space="preserve"> Time!EL$103</f>
        <v>0</v>
      </c>
      <c r="EM10" s="233">
        <f xml:space="preserve"> Time!EM$103</f>
        <v>0</v>
      </c>
      <c r="EN10" s="233">
        <f xml:space="preserve"> Time!EN$103</f>
        <v>0</v>
      </c>
      <c r="EO10" s="233">
        <f xml:space="preserve"> Time!EO$103</f>
        <v>0</v>
      </c>
      <c r="EP10" s="233">
        <f xml:space="preserve"> Time!EP$103</f>
        <v>0</v>
      </c>
      <c r="EQ10" s="233">
        <f xml:space="preserve"> Time!EQ$103</f>
        <v>0</v>
      </c>
      <c r="ER10" s="233">
        <f xml:space="preserve"> Time!ER$103</f>
        <v>0</v>
      </c>
      <c r="ES10" s="233">
        <f xml:space="preserve"> Time!ES$103</f>
        <v>0</v>
      </c>
      <c r="ET10" s="233">
        <f xml:space="preserve"> Time!ET$103</f>
        <v>0</v>
      </c>
      <c r="EU10" s="233">
        <f xml:space="preserve"> Time!EU$103</f>
        <v>0</v>
      </c>
      <c r="EV10" s="233">
        <f xml:space="preserve"> Time!EV$103</f>
        <v>0</v>
      </c>
      <c r="EW10" s="233">
        <f xml:space="preserve"> Time!EW$103</f>
        <v>0</v>
      </c>
      <c r="EX10" s="233">
        <f xml:space="preserve"> Time!EX$103</f>
        <v>0</v>
      </c>
      <c r="EY10" s="233">
        <f xml:space="preserve"> Time!EY$103</f>
        <v>0</v>
      </c>
      <c r="EZ10" s="233">
        <f xml:space="preserve"> Time!EZ$103</f>
        <v>0</v>
      </c>
      <c r="FA10" s="233">
        <f xml:space="preserve"> Time!FA$103</f>
        <v>0</v>
      </c>
      <c r="FB10" s="233">
        <f xml:space="preserve"> Time!FB$103</f>
        <v>0</v>
      </c>
      <c r="FC10" s="233">
        <f xml:space="preserve"> Time!FC$103</f>
        <v>0</v>
      </c>
      <c r="FD10" s="233">
        <f xml:space="preserve"> Time!FD$103</f>
        <v>0</v>
      </c>
      <c r="FE10" s="233">
        <f xml:space="preserve"> Time!FE$103</f>
        <v>0</v>
      </c>
      <c r="FF10" s="233">
        <f xml:space="preserve"> Time!FF$103</f>
        <v>0</v>
      </c>
      <c r="FG10" s="233">
        <f xml:space="preserve"> Time!FG$103</f>
        <v>0</v>
      </c>
      <c r="FH10" s="233">
        <f xml:space="preserve"> Time!FH$103</f>
        <v>0</v>
      </c>
      <c r="FI10" s="233">
        <f xml:space="preserve"> Time!FI$103</f>
        <v>0</v>
      </c>
      <c r="FJ10" s="233">
        <f xml:space="preserve"> Time!FJ$103</f>
        <v>0</v>
      </c>
      <c r="FK10" s="233">
        <f xml:space="preserve"> Time!FK$103</f>
        <v>0</v>
      </c>
      <c r="FL10" s="233">
        <f xml:space="preserve"> Time!FL$103</f>
        <v>0</v>
      </c>
      <c r="FM10" s="233">
        <f xml:space="preserve"> Time!FM$103</f>
        <v>0</v>
      </c>
      <c r="FN10" s="233">
        <f xml:space="preserve"> Time!FN$103</f>
        <v>0</v>
      </c>
      <c r="FO10" s="233">
        <f xml:space="preserve"> Time!FO$103</f>
        <v>0</v>
      </c>
      <c r="FP10" s="233">
        <f xml:space="preserve"> Time!FP$103</f>
        <v>0</v>
      </c>
      <c r="FQ10" s="233">
        <f xml:space="preserve"> Time!FQ$103</f>
        <v>0</v>
      </c>
      <c r="FR10" s="233">
        <f xml:space="preserve"> Time!FR$103</f>
        <v>0</v>
      </c>
      <c r="FS10" s="233">
        <f xml:space="preserve"> Time!FS$103</f>
        <v>0</v>
      </c>
      <c r="FT10" s="233">
        <f xml:space="preserve"> Time!FT$103</f>
        <v>0</v>
      </c>
      <c r="FU10" s="233">
        <f xml:space="preserve"> Time!FU$103</f>
        <v>0</v>
      </c>
      <c r="FV10" s="233">
        <f xml:space="preserve"> Time!FV$103</f>
        <v>0</v>
      </c>
      <c r="FW10" s="233">
        <f xml:space="preserve"> Time!FW$103</f>
        <v>0</v>
      </c>
      <c r="FX10" s="233">
        <f xml:space="preserve"> Time!FX$103</f>
        <v>0</v>
      </c>
      <c r="FY10" s="233">
        <f xml:space="preserve"> Time!FY$103</f>
        <v>0</v>
      </c>
      <c r="FZ10" s="233">
        <f xml:space="preserve"> Time!FZ$103</f>
        <v>0</v>
      </c>
      <c r="GA10" s="233">
        <f xml:space="preserve"> Time!GA$103</f>
        <v>0</v>
      </c>
      <c r="GB10" s="233">
        <f xml:space="preserve"> Time!GB$103</f>
        <v>0</v>
      </c>
      <c r="GC10" s="233">
        <f xml:space="preserve"> Time!GC$103</f>
        <v>0</v>
      </c>
      <c r="GD10" s="233">
        <f xml:space="preserve"> Time!GD$103</f>
        <v>0</v>
      </c>
      <c r="GE10" s="233">
        <f xml:space="preserve"> Time!GE$103</f>
        <v>0</v>
      </c>
      <c r="GF10" s="233">
        <f xml:space="preserve"> Time!GF$103</f>
        <v>0</v>
      </c>
      <c r="GG10" s="233">
        <f xml:space="preserve"> Time!GG$103</f>
        <v>0</v>
      </c>
      <c r="GH10" s="233">
        <f xml:space="preserve"> Time!GH$103</f>
        <v>0</v>
      </c>
      <c r="GI10" s="233">
        <f xml:space="preserve"> Time!GI$103</f>
        <v>0</v>
      </c>
      <c r="GJ10" s="233">
        <f xml:space="preserve"> Time!GJ$103</f>
        <v>0</v>
      </c>
    </row>
    <row r="11" spans="1:192" x14ac:dyDescent="0.25">
      <c r="A11" s="142"/>
      <c r="B11" s="142"/>
      <c r="C11" s="143"/>
      <c r="D11" s="144"/>
      <c r="E11" s="416" t="s">
        <v>161</v>
      </c>
      <c r="F11" s="416"/>
      <c r="G11" s="416" t="str">
        <f xml:space="preserve"> SMU</f>
        <v>$ 000s</v>
      </c>
      <c r="H11" s="416">
        <f xml:space="preserve"> SUM(J11:GJ11)</f>
        <v>100</v>
      </c>
      <c r="I11" s="416"/>
      <c r="J11" s="416">
        <f t="shared" ref="J11:AO11" si="4" xml:space="preserve"> J9 * J10</f>
        <v>0</v>
      </c>
      <c r="K11" s="416">
        <f t="shared" si="4"/>
        <v>0</v>
      </c>
      <c r="L11" s="416">
        <f t="shared" si="4"/>
        <v>0</v>
      </c>
      <c r="M11" s="416">
        <f t="shared" si="4"/>
        <v>0</v>
      </c>
      <c r="N11" s="416">
        <f t="shared" si="4"/>
        <v>0</v>
      </c>
      <c r="O11" s="416">
        <f t="shared" si="4"/>
        <v>0</v>
      </c>
      <c r="P11" s="416">
        <f t="shared" si="4"/>
        <v>0</v>
      </c>
      <c r="Q11" s="416">
        <f t="shared" si="4"/>
        <v>0</v>
      </c>
      <c r="R11" s="416">
        <f t="shared" si="4"/>
        <v>0</v>
      </c>
      <c r="S11" s="416">
        <f t="shared" si="4"/>
        <v>0</v>
      </c>
      <c r="T11" s="416">
        <f t="shared" si="4"/>
        <v>0</v>
      </c>
      <c r="U11" s="416">
        <f t="shared" si="4"/>
        <v>0</v>
      </c>
      <c r="V11" s="416">
        <f t="shared" si="4"/>
        <v>0</v>
      </c>
      <c r="W11" s="416">
        <f t="shared" si="4"/>
        <v>0</v>
      </c>
      <c r="X11" s="416">
        <f t="shared" si="4"/>
        <v>0</v>
      </c>
      <c r="Y11" s="416">
        <f t="shared" si="4"/>
        <v>0</v>
      </c>
      <c r="Z11" s="416">
        <f t="shared" si="4"/>
        <v>0</v>
      </c>
      <c r="AA11" s="416">
        <f t="shared" si="4"/>
        <v>0</v>
      </c>
      <c r="AB11" s="416">
        <f t="shared" si="4"/>
        <v>0</v>
      </c>
      <c r="AC11" s="416">
        <f t="shared" si="4"/>
        <v>0</v>
      </c>
      <c r="AD11" s="416">
        <f t="shared" si="4"/>
        <v>0</v>
      </c>
      <c r="AE11" s="416">
        <f t="shared" si="4"/>
        <v>0</v>
      </c>
      <c r="AF11" s="416">
        <f t="shared" si="4"/>
        <v>0</v>
      </c>
      <c r="AG11" s="416">
        <f t="shared" si="4"/>
        <v>0</v>
      </c>
      <c r="AH11" s="416">
        <f t="shared" si="4"/>
        <v>0</v>
      </c>
      <c r="AI11" s="416">
        <f t="shared" si="4"/>
        <v>0</v>
      </c>
      <c r="AJ11" s="416">
        <f t="shared" si="4"/>
        <v>0</v>
      </c>
      <c r="AK11" s="416">
        <f t="shared" si="4"/>
        <v>0</v>
      </c>
      <c r="AL11" s="416">
        <f t="shared" si="4"/>
        <v>0</v>
      </c>
      <c r="AM11" s="416">
        <f t="shared" si="4"/>
        <v>0</v>
      </c>
      <c r="AN11" s="416">
        <f t="shared" si="4"/>
        <v>0</v>
      </c>
      <c r="AO11" s="416">
        <f t="shared" si="4"/>
        <v>0</v>
      </c>
      <c r="AP11" s="416">
        <f t="shared" ref="AP11:BC11" si="5" xml:space="preserve"> AP9 * AP10</f>
        <v>0</v>
      </c>
      <c r="AQ11" s="416">
        <f t="shared" si="5"/>
        <v>0</v>
      </c>
      <c r="AR11" s="416">
        <f t="shared" si="5"/>
        <v>0</v>
      </c>
      <c r="AS11" s="416">
        <f t="shared" si="5"/>
        <v>0</v>
      </c>
      <c r="AT11" s="416">
        <f t="shared" si="5"/>
        <v>0</v>
      </c>
      <c r="AU11" s="416">
        <f t="shared" si="5"/>
        <v>0</v>
      </c>
      <c r="AV11" s="416">
        <f t="shared" si="5"/>
        <v>0</v>
      </c>
      <c r="AW11" s="416">
        <f t="shared" si="5"/>
        <v>0</v>
      </c>
      <c r="AX11" s="416">
        <f t="shared" si="5"/>
        <v>0</v>
      </c>
      <c r="AY11" s="416">
        <f t="shared" si="5"/>
        <v>0</v>
      </c>
      <c r="AZ11" s="416">
        <f t="shared" si="5"/>
        <v>0</v>
      </c>
      <c r="BA11" s="416">
        <f t="shared" si="5"/>
        <v>0</v>
      </c>
      <c r="BB11" s="416">
        <f t="shared" si="5"/>
        <v>0</v>
      </c>
      <c r="BC11" s="416">
        <f t="shared" si="5"/>
        <v>0</v>
      </c>
      <c r="BD11" s="416">
        <f t="shared" ref="BD11" si="6" xml:space="preserve"> BD9 * BD10</f>
        <v>100</v>
      </c>
      <c r="BE11" s="416">
        <f t="shared" ref="BE11:DP11" si="7" xml:space="preserve"> BE9 * BE10</f>
        <v>0</v>
      </c>
      <c r="BF11" s="416">
        <f t="shared" si="7"/>
        <v>0</v>
      </c>
      <c r="BG11" s="416">
        <f t="shared" si="7"/>
        <v>0</v>
      </c>
      <c r="BH11" s="416">
        <f t="shared" si="7"/>
        <v>0</v>
      </c>
      <c r="BI11" s="416">
        <f t="shared" si="7"/>
        <v>0</v>
      </c>
      <c r="BJ11" s="416">
        <f t="shared" si="7"/>
        <v>0</v>
      </c>
      <c r="BK11" s="416">
        <f t="shared" si="7"/>
        <v>0</v>
      </c>
      <c r="BL11" s="416">
        <f t="shared" si="7"/>
        <v>0</v>
      </c>
      <c r="BM11" s="416">
        <f t="shared" si="7"/>
        <v>0</v>
      </c>
      <c r="BN11" s="416">
        <f t="shared" si="7"/>
        <v>0</v>
      </c>
      <c r="BO11" s="416">
        <f t="shared" si="7"/>
        <v>0</v>
      </c>
      <c r="BP11" s="416">
        <f t="shared" si="7"/>
        <v>0</v>
      </c>
      <c r="BQ11" s="416">
        <f t="shared" si="7"/>
        <v>0</v>
      </c>
      <c r="BR11" s="416">
        <f t="shared" si="7"/>
        <v>0</v>
      </c>
      <c r="BS11" s="416">
        <f t="shared" si="7"/>
        <v>0</v>
      </c>
      <c r="BT11" s="416">
        <f t="shared" si="7"/>
        <v>0</v>
      </c>
      <c r="BU11" s="416">
        <f t="shared" si="7"/>
        <v>0</v>
      </c>
      <c r="BV11" s="416">
        <f t="shared" si="7"/>
        <v>0</v>
      </c>
      <c r="BW11" s="416">
        <f t="shared" si="7"/>
        <v>0</v>
      </c>
      <c r="BX11" s="416">
        <f t="shared" si="7"/>
        <v>0</v>
      </c>
      <c r="BY11" s="416">
        <f t="shared" si="7"/>
        <v>0</v>
      </c>
      <c r="BZ11" s="416">
        <f t="shared" si="7"/>
        <v>0</v>
      </c>
      <c r="CA11" s="416">
        <f t="shared" si="7"/>
        <v>0</v>
      </c>
      <c r="CB11" s="416">
        <f t="shared" si="7"/>
        <v>0</v>
      </c>
      <c r="CC11" s="416">
        <f t="shared" si="7"/>
        <v>0</v>
      </c>
      <c r="CD11" s="416">
        <f t="shared" si="7"/>
        <v>0</v>
      </c>
      <c r="CE11" s="416">
        <f t="shared" si="7"/>
        <v>0</v>
      </c>
      <c r="CF11" s="416">
        <f t="shared" si="7"/>
        <v>0</v>
      </c>
      <c r="CG11" s="416">
        <f t="shared" si="7"/>
        <v>0</v>
      </c>
      <c r="CH11" s="416">
        <f t="shared" si="7"/>
        <v>0</v>
      </c>
      <c r="CI11" s="416">
        <f t="shared" si="7"/>
        <v>0</v>
      </c>
      <c r="CJ11" s="416">
        <f t="shared" si="7"/>
        <v>0</v>
      </c>
      <c r="CK11" s="416">
        <f t="shared" si="7"/>
        <v>0</v>
      </c>
      <c r="CL11" s="416">
        <f t="shared" si="7"/>
        <v>0</v>
      </c>
      <c r="CM11" s="416">
        <f t="shared" si="7"/>
        <v>0</v>
      </c>
      <c r="CN11" s="416">
        <f t="shared" si="7"/>
        <v>0</v>
      </c>
      <c r="CO11" s="416">
        <f t="shared" si="7"/>
        <v>0</v>
      </c>
      <c r="CP11" s="416">
        <f t="shared" si="7"/>
        <v>0</v>
      </c>
      <c r="CQ11" s="416">
        <f t="shared" si="7"/>
        <v>0</v>
      </c>
      <c r="CR11" s="416">
        <f t="shared" si="7"/>
        <v>0</v>
      </c>
      <c r="CS11" s="416">
        <f t="shared" si="7"/>
        <v>0</v>
      </c>
      <c r="CT11" s="416">
        <f t="shared" si="7"/>
        <v>0</v>
      </c>
      <c r="CU11" s="416">
        <f t="shared" si="7"/>
        <v>0</v>
      </c>
      <c r="CV11" s="416">
        <f t="shared" si="7"/>
        <v>0</v>
      </c>
      <c r="CW11" s="416">
        <f t="shared" si="7"/>
        <v>0</v>
      </c>
      <c r="CX11" s="416">
        <f t="shared" si="7"/>
        <v>0</v>
      </c>
      <c r="CY11" s="416">
        <f t="shared" si="7"/>
        <v>0</v>
      </c>
      <c r="CZ11" s="416">
        <f t="shared" si="7"/>
        <v>0</v>
      </c>
      <c r="DA11" s="416">
        <f t="shared" si="7"/>
        <v>0</v>
      </c>
      <c r="DB11" s="416">
        <f t="shared" si="7"/>
        <v>0</v>
      </c>
      <c r="DC11" s="416">
        <f t="shared" si="7"/>
        <v>0</v>
      </c>
      <c r="DD11" s="416">
        <f t="shared" si="7"/>
        <v>0</v>
      </c>
      <c r="DE11" s="416">
        <f t="shared" si="7"/>
        <v>0</v>
      </c>
      <c r="DF11" s="416">
        <f t="shared" si="7"/>
        <v>0</v>
      </c>
      <c r="DG11" s="416">
        <f t="shared" si="7"/>
        <v>0</v>
      </c>
      <c r="DH11" s="416">
        <f t="shared" si="7"/>
        <v>0</v>
      </c>
      <c r="DI11" s="416">
        <f t="shared" si="7"/>
        <v>0</v>
      </c>
      <c r="DJ11" s="416">
        <f t="shared" si="7"/>
        <v>0</v>
      </c>
      <c r="DK11" s="416">
        <f t="shared" si="7"/>
        <v>0</v>
      </c>
      <c r="DL11" s="416">
        <f t="shared" si="7"/>
        <v>0</v>
      </c>
      <c r="DM11" s="416">
        <f t="shared" si="7"/>
        <v>0</v>
      </c>
      <c r="DN11" s="416">
        <f t="shared" si="7"/>
        <v>0</v>
      </c>
      <c r="DO11" s="416">
        <f t="shared" si="7"/>
        <v>0</v>
      </c>
      <c r="DP11" s="416">
        <f t="shared" si="7"/>
        <v>0</v>
      </c>
      <c r="DQ11" s="416">
        <f t="shared" ref="DQ11:GB11" si="8" xml:space="preserve"> DQ9 * DQ10</f>
        <v>0</v>
      </c>
      <c r="DR11" s="416">
        <f t="shared" si="8"/>
        <v>0</v>
      </c>
      <c r="DS11" s="416">
        <f t="shared" si="8"/>
        <v>0</v>
      </c>
      <c r="DT11" s="416">
        <f t="shared" si="8"/>
        <v>0</v>
      </c>
      <c r="DU11" s="416">
        <f t="shared" si="8"/>
        <v>0</v>
      </c>
      <c r="DV11" s="416">
        <f t="shared" si="8"/>
        <v>0</v>
      </c>
      <c r="DW11" s="416">
        <f t="shared" si="8"/>
        <v>0</v>
      </c>
      <c r="DX11" s="416">
        <f t="shared" si="8"/>
        <v>0</v>
      </c>
      <c r="DY11" s="416">
        <f t="shared" si="8"/>
        <v>0</v>
      </c>
      <c r="DZ11" s="416">
        <f t="shared" si="8"/>
        <v>0</v>
      </c>
      <c r="EA11" s="416">
        <f t="shared" si="8"/>
        <v>0</v>
      </c>
      <c r="EB11" s="416">
        <f t="shared" si="8"/>
        <v>0</v>
      </c>
      <c r="EC11" s="416">
        <f t="shared" si="8"/>
        <v>0</v>
      </c>
      <c r="ED11" s="416">
        <f t="shared" si="8"/>
        <v>0</v>
      </c>
      <c r="EE11" s="416">
        <f t="shared" si="8"/>
        <v>0</v>
      </c>
      <c r="EF11" s="416">
        <f t="shared" si="8"/>
        <v>0</v>
      </c>
      <c r="EG11" s="416">
        <f t="shared" si="8"/>
        <v>0</v>
      </c>
      <c r="EH11" s="416">
        <f t="shared" si="8"/>
        <v>0</v>
      </c>
      <c r="EI11" s="416">
        <f t="shared" si="8"/>
        <v>0</v>
      </c>
      <c r="EJ11" s="416">
        <f t="shared" si="8"/>
        <v>0</v>
      </c>
      <c r="EK11" s="416">
        <f t="shared" si="8"/>
        <v>0</v>
      </c>
      <c r="EL11" s="416">
        <f t="shared" si="8"/>
        <v>0</v>
      </c>
      <c r="EM11" s="416">
        <f t="shared" si="8"/>
        <v>0</v>
      </c>
      <c r="EN11" s="416">
        <f t="shared" si="8"/>
        <v>0</v>
      </c>
      <c r="EO11" s="416">
        <f t="shared" si="8"/>
        <v>0</v>
      </c>
      <c r="EP11" s="416">
        <f t="shared" si="8"/>
        <v>0</v>
      </c>
      <c r="EQ11" s="416">
        <f t="shared" si="8"/>
        <v>0</v>
      </c>
      <c r="ER11" s="416">
        <f t="shared" si="8"/>
        <v>0</v>
      </c>
      <c r="ES11" s="416">
        <f t="shared" si="8"/>
        <v>0</v>
      </c>
      <c r="ET11" s="416">
        <f t="shared" si="8"/>
        <v>0</v>
      </c>
      <c r="EU11" s="416">
        <f t="shared" si="8"/>
        <v>0</v>
      </c>
      <c r="EV11" s="416">
        <f t="shared" si="8"/>
        <v>0</v>
      </c>
      <c r="EW11" s="416">
        <f t="shared" si="8"/>
        <v>0</v>
      </c>
      <c r="EX11" s="416">
        <f t="shared" si="8"/>
        <v>0</v>
      </c>
      <c r="EY11" s="416">
        <f t="shared" si="8"/>
        <v>0</v>
      </c>
      <c r="EZ11" s="416">
        <f t="shared" si="8"/>
        <v>0</v>
      </c>
      <c r="FA11" s="416">
        <f t="shared" si="8"/>
        <v>0</v>
      </c>
      <c r="FB11" s="416">
        <f t="shared" si="8"/>
        <v>0</v>
      </c>
      <c r="FC11" s="416">
        <f t="shared" si="8"/>
        <v>0</v>
      </c>
      <c r="FD11" s="416">
        <f t="shared" si="8"/>
        <v>0</v>
      </c>
      <c r="FE11" s="416">
        <f t="shared" si="8"/>
        <v>0</v>
      </c>
      <c r="FF11" s="416">
        <f t="shared" si="8"/>
        <v>0</v>
      </c>
      <c r="FG11" s="416">
        <f t="shared" si="8"/>
        <v>0</v>
      </c>
      <c r="FH11" s="416">
        <f t="shared" si="8"/>
        <v>0</v>
      </c>
      <c r="FI11" s="416">
        <f t="shared" si="8"/>
        <v>0</v>
      </c>
      <c r="FJ11" s="416">
        <f t="shared" si="8"/>
        <v>0</v>
      </c>
      <c r="FK11" s="416">
        <f t="shared" si="8"/>
        <v>0</v>
      </c>
      <c r="FL11" s="416">
        <f t="shared" si="8"/>
        <v>0</v>
      </c>
      <c r="FM11" s="416">
        <f t="shared" si="8"/>
        <v>0</v>
      </c>
      <c r="FN11" s="416">
        <f t="shared" si="8"/>
        <v>0</v>
      </c>
      <c r="FO11" s="416">
        <f t="shared" si="8"/>
        <v>0</v>
      </c>
      <c r="FP11" s="416">
        <f t="shared" si="8"/>
        <v>0</v>
      </c>
      <c r="FQ11" s="416">
        <f t="shared" si="8"/>
        <v>0</v>
      </c>
      <c r="FR11" s="416">
        <f t="shared" si="8"/>
        <v>0</v>
      </c>
      <c r="FS11" s="416">
        <f t="shared" si="8"/>
        <v>0</v>
      </c>
      <c r="FT11" s="416">
        <f t="shared" si="8"/>
        <v>0</v>
      </c>
      <c r="FU11" s="416">
        <f t="shared" si="8"/>
        <v>0</v>
      </c>
      <c r="FV11" s="416">
        <f t="shared" si="8"/>
        <v>0</v>
      </c>
      <c r="FW11" s="416">
        <f t="shared" si="8"/>
        <v>0</v>
      </c>
      <c r="FX11" s="416">
        <f t="shared" si="8"/>
        <v>0</v>
      </c>
      <c r="FY11" s="416">
        <f t="shared" si="8"/>
        <v>0</v>
      </c>
      <c r="FZ11" s="416">
        <f t="shared" si="8"/>
        <v>0</v>
      </c>
      <c r="GA11" s="416">
        <f t="shared" si="8"/>
        <v>0</v>
      </c>
      <c r="GB11" s="416">
        <f t="shared" si="8"/>
        <v>0</v>
      </c>
      <c r="GC11" s="416">
        <f t="shared" ref="GC11:GJ11" si="9" xml:space="preserve"> GC9 * GC10</f>
        <v>0</v>
      </c>
      <c r="GD11" s="416">
        <f t="shared" si="9"/>
        <v>0</v>
      </c>
      <c r="GE11" s="416">
        <f t="shared" si="9"/>
        <v>0</v>
      </c>
      <c r="GF11" s="416">
        <f t="shared" si="9"/>
        <v>0</v>
      </c>
      <c r="GG11" s="416">
        <f t="shared" si="9"/>
        <v>0</v>
      </c>
      <c r="GH11" s="416">
        <f t="shared" si="9"/>
        <v>0</v>
      </c>
      <c r="GI11" s="416">
        <f t="shared" si="9"/>
        <v>0</v>
      </c>
      <c r="GJ11" s="416">
        <f t="shared" si="9"/>
        <v>0</v>
      </c>
    </row>
    <row r="12" spans="1:192" x14ac:dyDescent="0.25">
      <c r="A12" s="142"/>
      <c r="B12" s="142"/>
      <c r="C12" s="143"/>
      <c r="D12" s="144"/>
      <c r="E12" s="193" t="str">
        <f xml:space="preserve"> LEFT(E11, LEN(E11) - 4)</f>
        <v>Share capital redemption</v>
      </c>
      <c r="F12" s="193"/>
      <c r="G12" s="193" t="str">
        <f xml:space="preserve"> SMU</f>
        <v>$ 000s</v>
      </c>
      <c r="H12" s="193">
        <f xml:space="preserve"> SUM(J12:GJ12)</f>
        <v>-100</v>
      </c>
      <c r="I12" s="145"/>
      <c r="J12" s="193">
        <f t="shared" ref="J12:BC12" si="10" xml:space="preserve"> -1 * J11</f>
        <v>0</v>
      </c>
      <c r="K12" s="193">
        <f t="shared" si="10"/>
        <v>0</v>
      </c>
      <c r="L12" s="193">
        <f t="shared" si="10"/>
        <v>0</v>
      </c>
      <c r="M12" s="193">
        <f t="shared" si="10"/>
        <v>0</v>
      </c>
      <c r="N12" s="193">
        <f t="shared" si="10"/>
        <v>0</v>
      </c>
      <c r="O12" s="193">
        <f t="shared" si="10"/>
        <v>0</v>
      </c>
      <c r="P12" s="193">
        <f t="shared" si="10"/>
        <v>0</v>
      </c>
      <c r="Q12" s="193">
        <f t="shared" si="10"/>
        <v>0</v>
      </c>
      <c r="R12" s="193">
        <f t="shared" si="10"/>
        <v>0</v>
      </c>
      <c r="S12" s="193">
        <f t="shared" si="10"/>
        <v>0</v>
      </c>
      <c r="T12" s="193">
        <f t="shared" si="10"/>
        <v>0</v>
      </c>
      <c r="U12" s="193">
        <f t="shared" si="10"/>
        <v>0</v>
      </c>
      <c r="V12" s="193">
        <f t="shared" si="10"/>
        <v>0</v>
      </c>
      <c r="W12" s="193">
        <f t="shared" si="10"/>
        <v>0</v>
      </c>
      <c r="X12" s="193">
        <f t="shared" si="10"/>
        <v>0</v>
      </c>
      <c r="Y12" s="193">
        <f t="shared" si="10"/>
        <v>0</v>
      </c>
      <c r="Z12" s="193">
        <f t="shared" si="10"/>
        <v>0</v>
      </c>
      <c r="AA12" s="193">
        <f t="shared" si="10"/>
        <v>0</v>
      </c>
      <c r="AB12" s="193">
        <f t="shared" si="10"/>
        <v>0</v>
      </c>
      <c r="AC12" s="193">
        <f t="shared" si="10"/>
        <v>0</v>
      </c>
      <c r="AD12" s="193">
        <f t="shared" si="10"/>
        <v>0</v>
      </c>
      <c r="AE12" s="193">
        <f t="shared" si="10"/>
        <v>0</v>
      </c>
      <c r="AF12" s="193">
        <f t="shared" si="10"/>
        <v>0</v>
      </c>
      <c r="AG12" s="193">
        <f t="shared" si="10"/>
        <v>0</v>
      </c>
      <c r="AH12" s="193">
        <f t="shared" si="10"/>
        <v>0</v>
      </c>
      <c r="AI12" s="193">
        <f t="shared" si="10"/>
        <v>0</v>
      </c>
      <c r="AJ12" s="193">
        <f t="shared" si="10"/>
        <v>0</v>
      </c>
      <c r="AK12" s="193">
        <f t="shared" si="10"/>
        <v>0</v>
      </c>
      <c r="AL12" s="193">
        <f t="shared" si="10"/>
        <v>0</v>
      </c>
      <c r="AM12" s="193">
        <f t="shared" si="10"/>
        <v>0</v>
      </c>
      <c r="AN12" s="193">
        <f t="shared" si="10"/>
        <v>0</v>
      </c>
      <c r="AO12" s="193">
        <f t="shared" si="10"/>
        <v>0</v>
      </c>
      <c r="AP12" s="193">
        <f t="shared" si="10"/>
        <v>0</v>
      </c>
      <c r="AQ12" s="193">
        <f t="shared" si="10"/>
        <v>0</v>
      </c>
      <c r="AR12" s="193">
        <f t="shared" si="10"/>
        <v>0</v>
      </c>
      <c r="AS12" s="193">
        <f t="shared" si="10"/>
        <v>0</v>
      </c>
      <c r="AT12" s="193">
        <f t="shared" si="10"/>
        <v>0</v>
      </c>
      <c r="AU12" s="193">
        <f t="shared" si="10"/>
        <v>0</v>
      </c>
      <c r="AV12" s="193">
        <f t="shared" si="10"/>
        <v>0</v>
      </c>
      <c r="AW12" s="193">
        <f t="shared" si="10"/>
        <v>0</v>
      </c>
      <c r="AX12" s="193">
        <f t="shared" si="10"/>
        <v>0</v>
      </c>
      <c r="AY12" s="193">
        <f t="shared" si="10"/>
        <v>0</v>
      </c>
      <c r="AZ12" s="193">
        <f t="shared" si="10"/>
        <v>0</v>
      </c>
      <c r="BA12" s="193">
        <f t="shared" si="10"/>
        <v>0</v>
      </c>
      <c r="BB12" s="193">
        <f t="shared" si="10"/>
        <v>0</v>
      </c>
      <c r="BC12" s="193">
        <f t="shared" si="10"/>
        <v>0</v>
      </c>
      <c r="BD12" s="193">
        <f t="shared" ref="BD12" si="11" xml:space="preserve"> -1 * BD11</f>
        <v>-100</v>
      </c>
      <c r="BE12" s="193">
        <f t="shared" ref="BE12:DP12" si="12" xml:space="preserve"> -1 * BE11</f>
        <v>0</v>
      </c>
      <c r="BF12" s="193">
        <f t="shared" si="12"/>
        <v>0</v>
      </c>
      <c r="BG12" s="193">
        <f t="shared" si="12"/>
        <v>0</v>
      </c>
      <c r="BH12" s="193">
        <f t="shared" si="12"/>
        <v>0</v>
      </c>
      <c r="BI12" s="193">
        <f t="shared" si="12"/>
        <v>0</v>
      </c>
      <c r="BJ12" s="193">
        <f t="shared" si="12"/>
        <v>0</v>
      </c>
      <c r="BK12" s="193">
        <f t="shared" si="12"/>
        <v>0</v>
      </c>
      <c r="BL12" s="193">
        <f t="shared" si="12"/>
        <v>0</v>
      </c>
      <c r="BM12" s="193">
        <f t="shared" si="12"/>
        <v>0</v>
      </c>
      <c r="BN12" s="193">
        <f t="shared" si="12"/>
        <v>0</v>
      </c>
      <c r="BO12" s="193">
        <f t="shared" si="12"/>
        <v>0</v>
      </c>
      <c r="BP12" s="193">
        <f t="shared" si="12"/>
        <v>0</v>
      </c>
      <c r="BQ12" s="193">
        <f t="shared" si="12"/>
        <v>0</v>
      </c>
      <c r="BR12" s="193">
        <f t="shared" si="12"/>
        <v>0</v>
      </c>
      <c r="BS12" s="193">
        <f t="shared" si="12"/>
        <v>0</v>
      </c>
      <c r="BT12" s="193">
        <f t="shared" si="12"/>
        <v>0</v>
      </c>
      <c r="BU12" s="193">
        <f t="shared" si="12"/>
        <v>0</v>
      </c>
      <c r="BV12" s="193">
        <f t="shared" si="12"/>
        <v>0</v>
      </c>
      <c r="BW12" s="193">
        <f t="shared" si="12"/>
        <v>0</v>
      </c>
      <c r="BX12" s="193">
        <f t="shared" si="12"/>
        <v>0</v>
      </c>
      <c r="BY12" s="193">
        <f t="shared" si="12"/>
        <v>0</v>
      </c>
      <c r="BZ12" s="193">
        <f t="shared" si="12"/>
        <v>0</v>
      </c>
      <c r="CA12" s="193">
        <f t="shared" si="12"/>
        <v>0</v>
      </c>
      <c r="CB12" s="193">
        <f t="shared" si="12"/>
        <v>0</v>
      </c>
      <c r="CC12" s="193">
        <f t="shared" si="12"/>
        <v>0</v>
      </c>
      <c r="CD12" s="193">
        <f t="shared" si="12"/>
        <v>0</v>
      </c>
      <c r="CE12" s="193">
        <f t="shared" si="12"/>
        <v>0</v>
      </c>
      <c r="CF12" s="193">
        <f t="shared" si="12"/>
        <v>0</v>
      </c>
      <c r="CG12" s="193">
        <f t="shared" si="12"/>
        <v>0</v>
      </c>
      <c r="CH12" s="193">
        <f t="shared" si="12"/>
        <v>0</v>
      </c>
      <c r="CI12" s="193">
        <f t="shared" si="12"/>
        <v>0</v>
      </c>
      <c r="CJ12" s="193">
        <f t="shared" si="12"/>
        <v>0</v>
      </c>
      <c r="CK12" s="193">
        <f t="shared" si="12"/>
        <v>0</v>
      </c>
      <c r="CL12" s="193">
        <f t="shared" si="12"/>
        <v>0</v>
      </c>
      <c r="CM12" s="193">
        <f t="shared" si="12"/>
        <v>0</v>
      </c>
      <c r="CN12" s="193">
        <f t="shared" si="12"/>
        <v>0</v>
      </c>
      <c r="CO12" s="193">
        <f t="shared" si="12"/>
        <v>0</v>
      </c>
      <c r="CP12" s="193">
        <f t="shared" si="12"/>
        <v>0</v>
      </c>
      <c r="CQ12" s="193">
        <f t="shared" si="12"/>
        <v>0</v>
      </c>
      <c r="CR12" s="193">
        <f t="shared" si="12"/>
        <v>0</v>
      </c>
      <c r="CS12" s="193">
        <f t="shared" si="12"/>
        <v>0</v>
      </c>
      <c r="CT12" s="193">
        <f t="shared" si="12"/>
        <v>0</v>
      </c>
      <c r="CU12" s="193">
        <f t="shared" si="12"/>
        <v>0</v>
      </c>
      <c r="CV12" s="193">
        <f t="shared" si="12"/>
        <v>0</v>
      </c>
      <c r="CW12" s="193">
        <f t="shared" si="12"/>
        <v>0</v>
      </c>
      <c r="CX12" s="193">
        <f t="shared" si="12"/>
        <v>0</v>
      </c>
      <c r="CY12" s="193">
        <f t="shared" si="12"/>
        <v>0</v>
      </c>
      <c r="CZ12" s="193">
        <f t="shared" si="12"/>
        <v>0</v>
      </c>
      <c r="DA12" s="193">
        <f t="shared" si="12"/>
        <v>0</v>
      </c>
      <c r="DB12" s="193">
        <f t="shared" si="12"/>
        <v>0</v>
      </c>
      <c r="DC12" s="193">
        <f t="shared" si="12"/>
        <v>0</v>
      </c>
      <c r="DD12" s="193">
        <f t="shared" si="12"/>
        <v>0</v>
      </c>
      <c r="DE12" s="193">
        <f t="shared" si="12"/>
        <v>0</v>
      </c>
      <c r="DF12" s="193">
        <f t="shared" si="12"/>
        <v>0</v>
      </c>
      <c r="DG12" s="193">
        <f t="shared" si="12"/>
        <v>0</v>
      </c>
      <c r="DH12" s="193">
        <f t="shared" si="12"/>
        <v>0</v>
      </c>
      <c r="DI12" s="193">
        <f t="shared" si="12"/>
        <v>0</v>
      </c>
      <c r="DJ12" s="193">
        <f t="shared" si="12"/>
        <v>0</v>
      </c>
      <c r="DK12" s="193">
        <f t="shared" si="12"/>
        <v>0</v>
      </c>
      <c r="DL12" s="193">
        <f t="shared" si="12"/>
        <v>0</v>
      </c>
      <c r="DM12" s="193">
        <f t="shared" si="12"/>
        <v>0</v>
      </c>
      <c r="DN12" s="193">
        <f t="shared" si="12"/>
        <v>0</v>
      </c>
      <c r="DO12" s="193">
        <f t="shared" si="12"/>
        <v>0</v>
      </c>
      <c r="DP12" s="193">
        <f t="shared" si="12"/>
        <v>0</v>
      </c>
      <c r="DQ12" s="193">
        <f t="shared" ref="DQ12:GB12" si="13" xml:space="preserve"> -1 * DQ11</f>
        <v>0</v>
      </c>
      <c r="DR12" s="193">
        <f t="shared" si="13"/>
        <v>0</v>
      </c>
      <c r="DS12" s="193">
        <f t="shared" si="13"/>
        <v>0</v>
      </c>
      <c r="DT12" s="193">
        <f t="shared" si="13"/>
        <v>0</v>
      </c>
      <c r="DU12" s="193">
        <f t="shared" si="13"/>
        <v>0</v>
      </c>
      <c r="DV12" s="193">
        <f t="shared" si="13"/>
        <v>0</v>
      </c>
      <c r="DW12" s="193">
        <f t="shared" si="13"/>
        <v>0</v>
      </c>
      <c r="DX12" s="193">
        <f t="shared" si="13"/>
        <v>0</v>
      </c>
      <c r="DY12" s="193">
        <f t="shared" si="13"/>
        <v>0</v>
      </c>
      <c r="DZ12" s="193">
        <f t="shared" si="13"/>
        <v>0</v>
      </c>
      <c r="EA12" s="193">
        <f t="shared" si="13"/>
        <v>0</v>
      </c>
      <c r="EB12" s="193">
        <f t="shared" si="13"/>
        <v>0</v>
      </c>
      <c r="EC12" s="193">
        <f t="shared" si="13"/>
        <v>0</v>
      </c>
      <c r="ED12" s="193">
        <f t="shared" si="13"/>
        <v>0</v>
      </c>
      <c r="EE12" s="193">
        <f t="shared" si="13"/>
        <v>0</v>
      </c>
      <c r="EF12" s="193">
        <f t="shared" si="13"/>
        <v>0</v>
      </c>
      <c r="EG12" s="193">
        <f t="shared" si="13"/>
        <v>0</v>
      </c>
      <c r="EH12" s="193">
        <f t="shared" si="13"/>
        <v>0</v>
      </c>
      <c r="EI12" s="193">
        <f t="shared" si="13"/>
        <v>0</v>
      </c>
      <c r="EJ12" s="193">
        <f t="shared" si="13"/>
        <v>0</v>
      </c>
      <c r="EK12" s="193">
        <f t="shared" si="13"/>
        <v>0</v>
      </c>
      <c r="EL12" s="193">
        <f t="shared" si="13"/>
        <v>0</v>
      </c>
      <c r="EM12" s="193">
        <f t="shared" si="13"/>
        <v>0</v>
      </c>
      <c r="EN12" s="193">
        <f t="shared" si="13"/>
        <v>0</v>
      </c>
      <c r="EO12" s="193">
        <f t="shared" si="13"/>
        <v>0</v>
      </c>
      <c r="EP12" s="193">
        <f t="shared" si="13"/>
        <v>0</v>
      </c>
      <c r="EQ12" s="193">
        <f t="shared" si="13"/>
        <v>0</v>
      </c>
      <c r="ER12" s="193">
        <f t="shared" si="13"/>
        <v>0</v>
      </c>
      <c r="ES12" s="193">
        <f t="shared" si="13"/>
        <v>0</v>
      </c>
      <c r="ET12" s="193">
        <f t="shared" si="13"/>
        <v>0</v>
      </c>
      <c r="EU12" s="193">
        <f t="shared" si="13"/>
        <v>0</v>
      </c>
      <c r="EV12" s="193">
        <f t="shared" si="13"/>
        <v>0</v>
      </c>
      <c r="EW12" s="193">
        <f t="shared" si="13"/>
        <v>0</v>
      </c>
      <c r="EX12" s="193">
        <f t="shared" si="13"/>
        <v>0</v>
      </c>
      <c r="EY12" s="193">
        <f t="shared" si="13"/>
        <v>0</v>
      </c>
      <c r="EZ12" s="193">
        <f t="shared" si="13"/>
        <v>0</v>
      </c>
      <c r="FA12" s="193">
        <f t="shared" si="13"/>
        <v>0</v>
      </c>
      <c r="FB12" s="193">
        <f t="shared" si="13"/>
        <v>0</v>
      </c>
      <c r="FC12" s="193">
        <f t="shared" si="13"/>
        <v>0</v>
      </c>
      <c r="FD12" s="193">
        <f t="shared" si="13"/>
        <v>0</v>
      </c>
      <c r="FE12" s="193">
        <f t="shared" si="13"/>
        <v>0</v>
      </c>
      <c r="FF12" s="193">
        <f t="shared" si="13"/>
        <v>0</v>
      </c>
      <c r="FG12" s="193">
        <f t="shared" si="13"/>
        <v>0</v>
      </c>
      <c r="FH12" s="193">
        <f t="shared" si="13"/>
        <v>0</v>
      </c>
      <c r="FI12" s="193">
        <f t="shared" si="13"/>
        <v>0</v>
      </c>
      <c r="FJ12" s="193">
        <f t="shared" si="13"/>
        <v>0</v>
      </c>
      <c r="FK12" s="193">
        <f t="shared" si="13"/>
        <v>0</v>
      </c>
      <c r="FL12" s="193">
        <f t="shared" si="13"/>
        <v>0</v>
      </c>
      <c r="FM12" s="193">
        <f t="shared" si="13"/>
        <v>0</v>
      </c>
      <c r="FN12" s="193">
        <f t="shared" si="13"/>
        <v>0</v>
      </c>
      <c r="FO12" s="193">
        <f t="shared" si="13"/>
        <v>0</v>
      </c>
      <c r="FP12" s="193">
        <f t="shared" si="13"/>
        <v>0</v>
      </c>
      <c r="FQ12" s="193">
        <f t="shared" si="13"/>
        <v>0</v>
      </c>
      <c r="FR12" s="193">
        <f t="shared" si="13"/>
        <v>0</v>
      </c>
      <c r="FS12" s="193">
        <f t="shared" si="13"/>
        <v>0</v>
      </c>
      <c r="FT12" s="193">
        <f t="shared" si="13"/>
        <v>0</v>
      </c>
      <c r="FU12" s="193">
        <f t="shared" si="13"/>
        <v>0</v>
      </c>
      <c r="FV12" s="193">
        <f t="shared" si="13"/>
        <v>0</v>
      </c>
      <c r="FW12" s="193">
        <f t="shared" si="13"/>
        <v>0</v>
      </c>
      <c r="FX12" s="193">
        <f t="shared" si="13"/>
        <v>0</v>
      </c>
      <c r="FY12" s="193">
        <f t="shared" si="13"/>
        <v>0</v>
      </c>
      <c r="FZ12" s="193">
        <f t="shared" si="13"/>
        <v>0</v>
      </c>
      <c r="GA12" s="193">
        <f t="shared" si="13"/>
        <v>0</v>
      </c>
      <c r="GB12" s="193">
        <f t="shared" si="13"/>
        <v>0</v>
      </c>
      <c r="GC12" s="193">
        <f t="shared" ref="GC12:GJ12" si="14" xml:space="preserve"> -1 * GC11</f>
        <v>0</v>
      </c>
      <c r="GD12" s="193">
        <f t="shared" si="14"/>
        <v>0</v>
      </c>
      <c r="GE12" s="193">
        <f t="shared" si="14"/>
        <v>0</v>
      </c>
      <c r="GF12" s="193">
        <f t="shared" si="14"/>
        <v>0</v>
      </c>
      <c r="GG12" s="193">
        <f t="shared" si="14"/>
        <v>0</v>
      </c>
      <c r="GH12" s="193">
        <f t="shared" si="14"/>
        <v>0</v>
      </c>
      <c r="GI12" s="193">
        <f t="shared" si="14"/>
        <v>0</v>
      </c>
      <c r="GJ12" s="193">
        <f t="shared" si="14"/>
        <v>0</v>
      </c>
    </row>
    <row r="14" spans="1:192" s="533" customFormat="1" x14ac:dyDescent="0.25">
      <c r="A14" s="223"/>
      <c r="B14" s="223"/>
      <c r="C14" s="224"/>
      <c r="D14" s="225"/>
      <c r="E14" s="226" t="s">
        <v>158</v>
      </c>
      <c r="F14" s="226"/>
      <c r="G14" s="226" t="str">
        <f xml:space="preserve"> SMU</f>
        <v>$ 000s</v>
      </c>
      <c r="H14" s="226"/>
      <c r="I14" s="227"/>
      <c r="J14" s="226">
        <f t="shared" ref="J14:BC14" si="15">I17</f>
        <v>0</v>
      </c>
      <c r="K14" s="226">
        <f t="shared" si="15"/>
        <v>0</v>
      </c>
      <c r="L14" s="226">
        <f t="shared" si="15"/>
        <v>0</v>
      </c>
      <c r="M14" s="226">
        <f t="shared" si="15"/>
        <v>100</v>
      </c>
      <c r="N14" s="226">
        <f t="shared" si="15"/>
        <v>100</v>
      </c>
      <c r="O14" s="226">
        <f t="shared" si="15"/>
        <v>100</v>
      </c>
      <c r="P14" s="226">
        <f t="shared" si="15"/>
        <v>100</v>
      </c>
      <c r="Q14" s="226">
        <f t="shared" si="15"/>
        <v>100</v>
      </c>
      <c r="R14" s="226">
        <f t="shared" si="15"/>
        <v>100</v>
      </c>
      <c r="S14" s="226">
        <f t="shared" si="15"/>
        <v>100</v>
      </c>
      <c r="T14" s="226">
        <f t="shared" si="15"/>
        <v>100</v>
      </c>
      <c r="U14" s="226">
        <f t="shared" si="15"/>
        <v>100</v>
      </c>
      <c r="V14" s="226">
        <f t="shared" si="15"/>
        <v>100</v>
      </c>
      <c r="W14" s="226">
        <f t="shared" si="15"/>
        <v>100</v>
      </c>
      <c r="X14" s="226">
        <f t="shared" si="15"/>
        <v>100</v>
      </c>
      <c r="Y14" s="226">
        <f t="shared" si="15"/>
        <v>100</v>
      </c>
      <c r="Z14" s="226">
        <f t="shared" si="15"/>
        <v>100</v>
      </c>
      <c r="AA14" s="226">
        <f t="shared" si="15"/>
        <v>100</v>
      </c>
      <c r="AB14" s="226">
        <f t="shared" si="15"/>
        <v>100</v>
      </c>
      <c r="AC14" s="226">
        <f t="shared" si="15"/>
        <v>100</v>
      </c>
      <c r="AD14" s="226">
        <f t="shared" si="15"/>
        <v>100</v>
      </c>
      <c r="AE14" s="226">
        <f t="shared" si="15"/>
        <v>100</v>
      </c>
      <c r="AF14" s="226">
        <f t="shared" si="15"/>
        <v>100</v>
      </c>
      <c r="AG14" s="226">
        <f t="shared" si="15"/>
        <v>100</v>
      </c>
      <c r="AH14" s="226">
        <f t="shared" si="15"/>
        <v>100</v>
      </c>
      <c r="AI14" s="226">
        <f t="shared" si="15"/>
        <v>100</v>
      </c>
      <c r="AJ14" s="226">
        <f t="shared" si="15"/>
        <v>100</v>
      </c>
      <c r="AK14" s="226">
        <f t="shared" si="15"/>
        <v>100</v>
      </c>
      <c r="AL14" s="226">
        <f t="shared" si="15"/>
        <v>100</v>
      </c>
      <c r="AM14" s="226">
        <f t="shared" si="15"/>
        <v>100</v>
      </c>
      <c r="AN14" s="226">
        <f t="shared" si="15"/>
        <v>100</v>
      </c>
      <c r="AO14" s="226">
        <f t="shared" si="15"/>
        <v>100</v>
      </c>
      <c r="AP14" s="226">
        <f t="shared" si="15"/>
        <v>100</v>
      </c>
      <c r="AQ14" s="226">
        <f t="shared" si="15"/>
        <v>100</v>
      </c>
      <c r="AR14" s="226">
        <f t="shared" si="15"/>
        <v>100</v>
      </c>
      <c r="AS14" s="226">
        <f t="shared" si="15"/>
        <v>100</v>
      </c>
      <c r="AT14" s="226">
        <f t="shared" si="15"/>
        <v>100</v>
      </c>
      <c r="AU14" s="226">
        <f t="shared" si="15"/>
        <v>100</v>
      </c>
      <c r="AV14" s="226">
        <f t="shared" si="15"/>
        <v>100</v>
      </c>
      <c r="AW14" s="226">
        <f t="shared" si="15"/>
        <v>100</v>
      </c>
      <c r="AX14" s="226">
        <f t="shared" si="15"/>
        <v>100</v>
      </c>
      <c r="AY14" s="226">
        <f t="shared" si="15"/>
        <v>100</v>
      </c>
      <c r="AZ14" s="226">
        <f t="shared" si="15"/>
        <v>100</v>
      </c>
      <c r="BA14" s="226">
        <f t="shared" si="15"/>
        <v>100</v>
      </c>
      <c r="BB14" s="226">
        <f t="shared" si="15"/>
        <v>100</v>
      </c>
      <c r="BC14" s="226">
        <f t="shared" si="15"/>
        <v>100</v>
      </c>
      <c r="BD14" s="226">
        <f t="shared" ref="BD14" si="16">BC17</f>
        <v>100</v>
      </c>
      <c r="BE14" s="226">
        <f t="shared" ref="BE14" si="17">BD17</f>
        <v>0</v>
      </c>
      <c r="BF14" s="226">
        <f t="shared" ref="BF14" si="18">BE17</f>
        <v>0</v>
      </c>
      <c r="BG14" s="226">
        <f t="shared" ref="BG14" si="19">BF17</f>
        <v>0</v>
      </c>
      <c r="BH14" s="226">
        <f t="shared" ref="BH14" si="20">BG17</f>
        <v>0</v>
      </c>
      <c r="BI14" s="226">
        <f t="shared" ref="BI14" si="21">BH17</f>
        <v>0</v>
      </c>
      <c r="BJ14" s="226">
        <f t="shared" ref="BJ14" si="22">BI17</f>
        <v>0</v>
      </c>
      <c r="BK14" s="226">
        <f t="shared" ref="BK14" si="23">BJ17</f>
        <v>0</v>
      </c>
      <c r="BL14" s="226">
        <f t="shared" ref="BL14" si="24">BK17</f>
        <v>0</v>
      </c>
      <c r="BM14" s="226">
        <f t="shared" ref="BM14" si="25">BL17</f>
        <v>0</v>
      </c>
      <c r="BN14" s="226">
        <f t="shared" ref="BN14" si="26">BM17</f>
        <v>0</v>
      </c>
      <c r="BO14" s="226">
        <f t="shared" ref="BO14" si="27">BN17</f>
        <v>0</v>
      </c>
      <c r="BP14" s="226">
        <f t="shared" ref="BP14" si="28">BO17</f>
        <v>0</v>
      </c>
      <c r="BQ14" s="226">
        <f t="shared" ref="BQ14" si="29">BP17</f>
        <v>0</v>
      </c>
      <c r="BR14" s="226">
        <f t="shared" ref="BR14" si="30">BQ17</f>
        <v>0</v>
      </c>
      <c r="BS14" s="226">
        <f t="shared" ref="BS14" si="31">BR17</f>
        <v>0</v>
      </c>
      <c r="BT14" s="226">
        <f t="shared" ref="BT14" si="32">BS17</f>
        <v>0</v>
      </c>
      <c r="BU14" s="226">
        <f t="shared" ref="BU14" si="33">BT17</f>
        <v>0</v>
      </c>
      <c r="BV14" s="226">
        <f t="shared" ref="BV14" si="34">BU17</f>
        <v>0</v>
      </c>
      <c r="BW14" s="226">
        <f t="shared" ref="BW14" si="35">BV17</f>
        <v>0</v>
      </c>
      <c r="BX14" s="226">
        <f t="shared" ref="BX14" si="36">BW17</f>
        <v>0</v>
      </c>
      <c r="BY14" s="226">
        <f t="shared" ref="BY14" si="37">BX17</f>
        <v>0</v>
      </c>
      <c r="BZ14" s="226">
        <f t="shared" ref="BZ14" si="38">BY17</f>
        <v>0</v>
      </c>
      <c r="CA14" s="226">
        <f t="shared" ref="CA14" si="39">BZ17</f>
        <v>0</v>
      </c>
      <c r="CB14" s="226">
        <f t="shared" ref="CB14" si="40">CA17</f>
        <v>0</v>
      </c>
      <c r="CC14" s="226">
        <f t="shared" ref="CC14" si="41">CB17</f>
        <v>0</v>
      </c>
      <c r="CD14" s="226">
        <f t="shared" ref="CD14" si="42">CC17</f>
        <v>0</v>
      </c>
      <c r="CE14" s="226">
        <f t="shared" ref="CE14" si="43">CD17</f>
        <v>0</v>
      </c>
      <c r="CF14" s="226">
        <f t="shared" ref="CF14" si="44">CE17</f>
        <v>0</v>
      </c>
      <c r="CG14" s="226">
        <f t="shared" ref="CG14" si="45">CF17</f>
        <v>0</v>
      </c>
      <c r="CH14" s="226">
        <f t="shared" ref="CH14" si="46">CG17</f>
        <v>0</v>
      </c>
      <c r="CI14" s="226">
        <f t="shared" ref="CI14" si="47">CH17</f>
        <v>0</v>
      </c>
      <c r="CJ14" s="226">
        <f t="shared" ref="CJ14" si="48">CI17</f>
        <v>0</v>
      </c>
      <c r="CK14" s="226">
        <f t="shared" ref="CK14" si="49">CJ17</f>
        <v>0</v>
      </c>
      <c r="CL14" s="226">
        <f t="shared" ref="CL14" si="50">CK17</f>
        <v>0</v>
      </c>
      <c r="CM14" s="226">
        <f t="shared" ref="CM14" si="51">CL17</f>
        <v>0</v>
      </c>
      <c r="CN14" s="226">
        <f t="shared" ref="CN14" si="52">CM17</f>
        <v>0</v>
      </c>
      <c r="CO14" s="226">
        <f t="shared" ref="CO14" si="53">CN17</f>
        <v>0</v>
      </c>
      <c r="CP14" s="226">
        <f t="shared" ref="CP14" si="54">CO17</f>
        <v>0</v>
      </c>
      <c r="CQ14" s="226">
        <f t="shared" ref="CQ14" si="55">CP17</f>
        <v>0</v>
      </c>
      <c r="CR14" s="226">
        <f t="shared" ref="CR14" si="56">CQ17</f>
        <v>0</v>
      </c>
      <c r="CS14" s="226">
        <f t="shared" ref="CS14" si="57">CR17</f>
        <v>0</v>
      </c>
      <c r="CT14" s="226">
        <f t="shared" ref="CT14" si="58">CS17</f>
        <v>0</v>
      </c>
      <c r="CU14" s="226">
        <f t="shared" ref="CU14" si="59">CT17</f>
        <v>0</v>
      </c>
      <c r="CV14" s="226">
        <f t="shared" ref="CV14" si="60">CU17</f>
        <v>0</v>
      </c>
      <c r="CW14" s="226">
        <f t="shared" ref="CW14" si="61">CV17</f>
        <v>0</v>
      </c>
      <c r="CX14" s="226">
        <f t="shared" ref="CX14" si="62">CW17</f>
        <v>0</v>
      </c>
      <c r="CY14" s="226">
        <f t="shared" ref="CY14" si="63">CX17</f>
        <v>0</v>
      </c>
      <c r="CZ14" s="226">
        <f t="shared" ref="CZ14" si="64">CY17</f>
        <v>0</v>
      </c>
      <c r="DA14" s="226">
        <f t="shared" ref="DA14" si="65">CZ17</f>
        <v>0</v>
      </c>
      <c r="DB14" s="226">
        <f t="shared" ref="DB14" si="66">DA17</f>
        <v>0</v>
      </c>
      <c r="DC14" s="226">
        <f t="shared" ref="DC14" si="67">DB17</f>
        <v>0</v>
      </c>
      <c r="DD14" s="226">
        <f t="shared" ref="DD14" si="68">DC17</f>
        <v>0</v>
      </c>
      <c r="DE14" s="226">
        <f t="shared" ref="DE14" si="69">DD17</f>
        <v>0</v>
      </c>
      <c r="DF14" s="226">
        <f t="shared" ref="DF14" si="70">DE17</f>
        <v>0</v>
      </c>
      <c r="DG14" s="226">
        <f t="shared" ref="DG14" si="71">DF17</f>
        <v>0</v>
      </c>
      <c r="DH14" s="226">
        <f t="shared" ref="DH14" si="72">DG17</f>
        <v>0</v>
      </c>
      <c r="DI14" s="226">
        <f t="shared" ref="DI14" si="73">DH17</f>
        <v>0</v>
      </c>
      <c r="DJ14" s="226">
        <f t="shared" ref="DJ14" si="74">DI17</f>
        <v>0</v>
      </c>
      <c r="DK14" s="226">
        <f t="shared" ref="DK14" si="75">DJ17</f>
        <v>0</v>
      </c>
      <c r="DL14" s="226">
        <f t="shared" ref="DL14" si="76">DK17</f>
        <v>0</v>
      </c>
      <c r="DM14" s="226">
        <f t="shared" ref="DM14" si="77">DL17</f>
        <v>0</v>
      </c>
      <c r="DN14" s="226">
        <f t="shared" ref="DN14" si="78">DM17</f>
        <v>0</v>
      </c>
      <c r="DO14" s="226">
        <f t="shared" ref="DO14" si="79">DN17</f>
        <v>0</v>
      </c>
      <c r="DP14" s="226">
        <f t="shared" ref="DP14" si="80">DO17</f>
        <v>0</v>
      </c>
      <c r="DQ14" s="226">
        <f t="shared" ref="DQ14" si="81">DP17</f>
        <v>0</v>
      </c>
      <c r="DR14" s="226">
        <f t="shared" ref="DR14" si="82">DQ17</f>
        <v>0</v>
      </c>
      <c r="DS14" s="226">
        <f t="shared" ref="DS14" si="83">DR17</f>
        <v>0</v>
      </c>
      <c r="DT14" s="226">
        <f t="shared" ref="DT14" si="84">DS17</f>
        <v>0</v>
      </c>
      <c r="DU14" s="226">
        <f t="shared" ref="DU14" si="85">DT17</f>
        <v>0</v>
      </c>
      <c r="DV14" s="226">
        <f t="shared" ref="DV14" si="86">DU17</f>
        <v>0</v>
      </c>
      <c r="DW14" s="226">
        <f t="shared" ref="DW14" si="87">DV17</f>
        <v>0</v>
      </c>
      <c r="DX14" s="226">
        <f t="shared" ref="DX14" si="88">DW17</f>
        <v>0</v>
      </c>
      <c r="DY14" s="226">
        <f t="shared" ref="DY14" si="89">DX17</f>
        <v>0</v>
      </c>
      <c r="DZ14" s="226">
        <f t="shared" ref="DZ14" si="90">DY17</f>
        <v>0</v>
      </c>
      <c r="EA14" s="226">
        <f t="shared" ref="EA14" si="91">DZ17</f>
        <v>0</v>
      </c>
      <c r="EB14" s="226">
        <f t="shared" ref="EB14" si="92">EA17</f>
        <v>0</v>
      </c>
      <c r="EC14" s="226">
        <f t="shared" ref="EC14" si="93">EB17</f>
        <v>0</v>
      </c>
      <c r="ED14" s="226">
        <f t="shared" ref="ED14" si="94">EC17</f>
        <v>0</v>
      </c>
      <c r="EE14" s="226">
        <f t="shared" ref="EE14" si="95">ED17</f>
        <v>0</v>
      </c>
      <c r="EF14" s="226">
        <f t="shared" ref="EF14" si="96">EE17</f>
        <v>0</v>
      </c>
      <c r="EG14" s="226">
        <f t="shared" ref="EG14" si="97">EF17</f>
        <v>0</v>
      </c>
      <c r="EH14" s="226">
        <f t="shared" ref="EH14" si="98">EG17</f>
        <v>0</v>
      </c>
      <c r="EI14" s="226">
        <f t="shared" ref="EI14" si="99">EH17</f>
        <v>0</v>
      </c>
      <c r="EJ14" s="226">
        <f t="shared" ref="EJ14" si="100">EI17</f>
        <v>0</v>
      </c>
      <c r="EK14" s="226">
        <f t="shared" ref="EK14" si="101">EJ17</f>
        <v>0</v>
      </c>
      <c r="EL14" s="226">
        <f t="shared" ref="EL14" si="102">EK17</f>
        <v>0</v>
      </c>
      <c r="EM14" s="226">
        <f t="shared" ref="EM14" si="103">EL17</f>
        <v>0</v>
      </c>
      <c r="EN14" s="226">
        <f t="shared" ref="EN14" si="104">EM17</f>
        <v>0</v>
      </c>
      <c r="EO14" s="226">
        <f t="shared" ref="EO14" si="105">EN17</f>
        <v>0</v>
      </c>
      <c r="EP14" s="226">
        <f t="shared" ref="EP14" si="106">EO17</f>
        <v>0</v>
      </c>
      <c r="EQ14" s="226">
        <f t="shared" ref="EQ14" si="107">EP17</f>
        <v>0</v>
      </c>
      <c r="ER14" s="226">
        <f t="shared" ref="ER14" si="108">EQ17</f>
        <v>0</v>
      </c>
      <c r="ES14" s="226">
        <f t="shared" ref="ES14" si="109">ER17</f>
        <v>0</v>
      </c>
      <c r="ET14" s="226">
        <f t="shared" ref="ET14" si="110">ES17</f>
        <v>0</v>
      </c>
      <c r="EU14" s="226">
        <f t="shared" ref="EU14" si="111">ET17</f>
        <v>0</v>
      </c>
      <c r="EV14" s="226">
        <f t="shared" ref="EV14" si="112">EU17</f>
        <v>0</v>
      </c>
      <c r="EW14" s="226">
        <f t="shared" ref="EW14" si="113">EV17</f>
        <v>0</v>
      </c>
      <c r="EX14" s="226">
        <f t="shared" ref="EX14" si="114">EW17</f>
        <v>0</v>
      </c>
      <c r="EY14" s="226">
        <f t="shared" ref="EY14" si="115">EX17</f>
        <v>0</v>
      </c>
      <c r="EZ14" s="226">
        <f t="shared" ref="EZ14" si="116">EY17</f>
        <v>0</v>
      </c>
      <c r="FA14" s="226">
        <f t="shared" ref="FA14" si="117">EZ17</f>
        <v>0</v>
      </c>
      <c r="FB14" s="226">
        <f t="shared" ref="FB14" si="118">FA17</f>
        <v>0</v>
      </c>
      <c r="FC14" s="226">
        <f t="shared" ref="FC14" si="119">FB17</f>
        <v>0</v>
      </c>
      <c r="FD14" s="226">
        <f t="shared" ref="FD14" si="120">FC17</f>
        <v>0</v>
      </c>
      <c r="FE14" s="226">
        <f t="shared" ref="FE14" si="121">FD17</f>
        <v>0</v>
      </c>
      <c r="FF14" s="226">
        <f t="shared" ref="FF14" si="122">FE17</f>
        <v>0</v>
      </c>
      <c r="FG14" s="226">
        <f t="shared" ref="FG14" si="123">FF17</f>
        <v>0</v>
      </c>
      <c r="FH14" s="226">
        <f t="shared" ref="FH14" si="124">FG17</f>
        <v>0</v>
      </c>
      <c r="FI14" s="226">
        <f t="shared" ref="FI14" si="125">FH17</f>
        <v>0</v>
      </c>
      <c r="FJ14" s="226">
        <f t="shared" ref="FJ14" si="126">FI17</f>
        <v>0</v>
      </c>
      <c r="FK14" s="226">
        <f t="shared" ref="FK14" si="127">FJ17</f>
        <v>0</v>
      </c>
      <c r="FL14" s="226">
        <f t="shared" ref="FL14" si="128">FK17</f>
        <v>0</v>
      </c>
      <c r="FM14" s="226">
        <f t="shared" ref="FM14" si="129">FL17</f>
        <v>0</v>
      </c>
      <c r="FN14" s="226">
        <f t="shared" ref="FN14" si="130">FM17</f>
        <v>0</v>
      </c>
      <c r="FO14" s="226">
        <f t="shared" ref="FO14" si="131">FN17</f>
        <v>0</v>
      </c>
      <c r="FP14" s="226">
        <f t="shared" ref="FP14" si="132">FO17</f>
        <v>0</v>
      </c>
      <c r="FQ14" s="226">
        <f t="shared" ref="FQ14" si="133">FP17</f>
        <v>0</v>
      </c>
      <c r="FR14" s="226">
        <f t="shared" ref="FR14" si="134">FQ17</f>
        <v>0</v>
      </c>
      <c r="FS14" s="226">
        <f t="shared" ref="FS14" si="135">FR17</f>
        <v>0</v>
      </c>
      <c r="FT14" s="226">
        <f t="shared" ref="FT14" si="136">FS17</f>
        <v>0</v>
      </c>
      <c r="FU14" s="226">
        <f t="shared" ref="FU14" si="137">FT17</f>
        <v>0</v>
      </c>
      <c r="FV14" s="226">
        <f t="shared" ref="FV14" si="138">FU17</f>
        <v>0</v>
      </c>
      <c r="FW14" s="226">
        <f t="shared" ref="FW14" si="139">FV17</f>
        <v>0</v>
      </c>
      <c r="FX14" s="226">
        <f t="shared" ref="FX14" si="140">FW17</f>
        <v>0</v>
      </c>
      <c r="FY14" s="226">
        <f t="shared" ref="FY14" si="141">FX17</f>
        <v>0</v>
      </c>
      <c r="FZ14" s="226">
        <f t="shared" ref="FZ14" si="142">FY17</f>
        <v>0</v>
      </c>
      <c r="GA14" s="226">
        <f t="shared" ref="GA14" si="143">FZ17</f>
        <v>0</v>
      </c>
      <c r="GB14" s="226">
        <f t="shared" ref="GB14" si="144">GA17</f>
        <v>0</v>
      </c>
      <c r="GC14" s="226">
        <f t="shared" ref="GC14" si="145">GB17</f>
        <v>0</v>
      </c>
      <c r="GD14" s="226">
        <f t="shared" ref="GD14" si="146">GC17</f>
        <v>0</v>
      </c>
      <c r="GE14" s="226">
        <f t="shared" ref="GE14" si="147">GD17</f>
        <v>0</v>
      </c>
      <c r="GF14" s="226">
        <f t="shared" ref="GF14" si="148">GE17</f>
        <v>0</v>
      </c>
      <c r="GG14" s="226">
        <f t="shared" ref="GG14" si="149">GF17</f>
        <v>0</v>
      </c>
      <c r="GH14" s="226">
        <f t="shared" ref="GH14" si="150">GG17</f>
        <v>0</v>
      </c>
      <c r="GI14" s="226">
        <f t="shared" ref="GI14" si="151">GH17</f>
        <v>0</v>
      </c>
      <c r="GJ14" s="226">
        <f t="shared" ref="GJ14" si="152">GI17</f>
        <v>0</v>
      </c>
    </row>
    <row r="15" spans="1:192" s="573" customFormat="1" x14ac:dyDescent="0.25">
      <c r="A15" s="15"/>
      <c r="B15" s="15"/>
      <c r="C15" s="21"/>
      <c r="D15" s="48"/>
      <c r="E15" s="146" t="str">
        <f xml:space="preserve"> ConFin!E$369</f>
        <v>Share capital drawdown</v>
      </c>
      <c r="F15" s="146">
        <f xml:space="preserve"> ConFin!F$369</f>
        <v>0</v>
      </c>
      <c r="G15" s="146" t="str">
        <f xml:space="preserve"> ConFin!G$369</f>
        <v>$ 000s</v>
      </c>
      <c r="H15" s="146">
        <f xml:space="preserve"> ConFin!H$369</f>
        <v>100</v>
      </c>
      <c r="I15" s="146">
        <f xml:space="preserve"> ConFin!I$369</f>
        <v>0</v>
      </c>
      <c r="J15" s="146">
        <f xml:space="preserve"> ConFin!J$369</f>
        <v>0</v>
      </c>
      <c r="K15" s="146">
        <f xml:space="preserve"> ConFin!K$369</f>
        <v>0</v>
      </c>
      <c r="L15" s="146">
        <f xml:space="preserve"> ConFin!L$369</f>
        <v>100</v>
      </c>
      <c r="M15" s="146">
        <f xml:space="preserve"> ConFin!M$369</f>
        <v>0</v>
      </c>
      <c r="N15" s="146">
        <f xml:space="preserve"> ConFin!N$369</f>
        <v>0</v>
      </c>
      <c r="O15" s="146">
        <f xml:space="preserve"> ConFin!O$369</f>
        <v>0</v>
      </c>
      <c r="P15" s="146">
        <f xml:space="preserve"> ConFin!P$369</f>
        <v>0</v>
      </c>
      <c r="Q15" s="146">
        <f xml:space="preserve"> ConFin!Q$369</f>
        <v>0</v>
      </c>
      <c r="R15" s="146">
        <f xml:space="preserve"> ConFin!R$369</f>
        <v>0</v>
      </c>
      <c r="S15" s="146">
        <f xml:space="preserve"> ConFin!S$369</f>
        <v>0</v>
      </c>
      <c r="T15" s="146">
        <f xml:space="preserve"> ConFin!T$369</f>
        <v>0</v>
      </c>
      <c r="U15" s="146">
        <f xml:space="preserve"> ConFin!U$369</f>
        <v>0</v>
      </c>
      <c r="V15" s="146">
        <f xml:space="preserve"> ConFin!V$369</f>
        <v>0</v>
      </c>
      <c r="W15" s="146">
        <f xml:space="preserve"> ConFin!W$369</f>
        <v>0</v>
      </c>
      <c r="X15" s="146">
        <f xml:space="preserve"> ConFin!X$369</f>
        <v>0</v>
      </c>
      <c r="Y15" s="146">
        <f xml:space="preserve"> ConFin!Y$369</f>
        <v>0</v>
      </c>
      <c r="Z15" s="146">
        <f xml:space="preserve"> ConFin!Z$369</f>
        <v>0</v>
      </c>
      <c r="AA15" s="146">
        <f xml:space="preserve"> ConFin!AA$369</f>
        <v>0</v>
      </c>
      <c r="AB15" s="146">
        <f xml:space="preserve"> ConFin!AB$369</f>
        <v>0</v>
      </c>
      <c r="AC15" s="146">
        <f xml:space="preserve"> ConFin!AC$369</f>
        <v>0</v>
      </c>
      <c r="AD15" s="146">
        <f xml:space="preserve"> ConFin!AD$369</f>
        <v>0</v>
      </c>
      <c r="AE15" s="146">
        <f xml:space="preserve"> ConFin!AE$369</f>
        <v>0</v>
      </c>
      <c r="AF15" s="146">
        <f xml:space="preserve"> ConFin!AF$369</f>
        <v>0</v>
      </c>
      <c r="AG15" s="146">
        <f xml:space="preserve"> ConFin!AG$369</f>
        <v>0</v>
      </c>
      <c r="AH15" s="146">
        <f xml:space="preserve"> ConFin!AH$369</f>
        <v>0</v>
      </c>
      <c r="AI15" s="146">
        <f xml:space="preserve"> ConFin!AI$369</f>
        <v>0</v>
      </c>
      <c r="AJ15" s="146">
        <f xml:space="preserve"> ConFin!AJ$369</f>
        <v>0</v>
      </c>
      <c r="AK15" s="146">
        <f xml:space="preserve"> ConFin!AK$369</f>
        <v>0</v>
      </c>
      <c r="AL15" s="146">
        <f xml:space="preserve"> ConFin!AL$369</f>
        <v>0</v>
      </c>
      <c r="AM15" s="146">
        <f xml:space="preserve"> ConFin!AM$369</f>
        <v>0</v>
      </c>
      <c r="AN15" s="146">
        <f xml:space="preserve"> ConFin!AN$369</f>
        <v>0</v>
      </c>
      <c r="AO15" s="146">
        <f xml:space="preserve"> ConFin!AO$369</f>
        <v>0</v>
      </c>
      <c r="AP15" s="146">
        <f xml:space="preserve"> ConFin!AP$369</f>
        <v>0</v>
      </c>
      <c r="AQ15" s="146">
        <f xml:space="preserve"> ConFin!AQ$369</f>
        <v>0</v>
      </c>
      <c r="AR15" s="146">
        <f xml:space="preserve"> ConFin!AR$369</f>
        <v>0</v>
      </c>
      <c r="AS15" s="146">
        <f xml:space="preserve"> ConFin!AS$369</f>
        <v>0</v>
      </c>
      <c r="AT15" s="146">
        <f xml:space="preserve"> ConFin!AT$369</f>
        <v>0</v>
      </c>
      <c r="AU15" s="146">
        <f xml:space="preserve"> ConFin!AU$369</f>
        <v>0</v>
      </c>
      <c r="AV15" s="146">
        <f xml:space="preserve"> ConFin!AV$369</f>
        <v>0</v>
      </c>
      <c r="AW15" s="146">
        <f xml:space="preserve"> ConFin!AW$369</f>
        <v>0</v>
      </c>
      <c r="AX15" s="146">
        <f xml:space="preserve"> ConFin!AX$369</f>
        <v>0</v>
      </c>
      <c r="AY15" s="146">
        <f xml:space="preserve"> ConFin!AY$369</f>
        <v>0</v>
      </c>
      <c r="AZ15" s="146">
        <f xml:space="preserve"> ConFin!AZ$369</f>
        <v>0</v>
      </c>
      <c r="BA15" s="146">
        <f xml:space="preserve"> ConFin!BA$369</f>
        <v>0</v>
      </c>
      <c r="BB15" s="146">
        <f xml:space="preserve"> ConFin!BB$369</f>
        <v>0</v>
      </c>
      <c r="BC15" s="146">
        <f xml:space="preserve"> ConFin!BC$369</f>
        <v>0</v>
      </c>
      <c r="BD15" s="146">
        <f xml:space="preserve"> ConFin!BD$369</f>
        <v>0</v>
      </c>
      <c r="BE15" s="146">
        <f xml:space="preserve"> ConFin!BE$369</f>
        <v>0</v>
      </c>
      <c r="BF15" s="146">
        <f xml:space="preserve"> ConFin!BF$369</f>
        <v>0</v>
      </c>
      <c r="BG15" s="146">
        <f xml:space="preserve"> ConFin!BG$369</f>
        <v>0</v>
      </c>
      <c r="BH15" s="146">
        <f xml:space="preserve"> ConFin!BH$369</f>
        <v>0</v>
      </c>
      <c r="BI15" s="146">
        <f xml:space="preserve"> ConFin!BI$369</f>
        <v>0</v>
      </c>
      <c r="BJ15" s="146">
        <f xml:space="preserve"> ConFin!BJ$369</f>
        <v>0</v>
      </c>
      <c r="BK15" s="146">
        <f xml:space="preserve"> ConFin!BK$369</f>
        <v>0</v>
      </c>
      <c r="BL15" s="146">
        <f xml:space="preserve"> ConFin!BL$369</f>
        <v>0</v>
      </c>
      <c r="BM15" s="146">
        <f xml:space="preserve"> ConFin!BM$369</f>
        <v>0</v>
      </c>
      <c r="BN15" s="146">
        <f xml:space="preserve"> ConFin!BN$369</f>
        <v>0</v>
      </c>
      <c r="BO15" s="146">
        <f xml:space="preserve"> ConFin!BO$369</f>
        <v>0</v>
      </c>
      <c r="BP15" s="146">
        <f xml:space="preserve"> ConFin!BP$369</f>
        <v>0</v>
      </c>
      <c r="BQ15" s="146">
        <f xml:space="preserve"> ConFin!BQ$369</f>
        <v>0</v>
      </c>
      <c r="BR15" s="146">
        <f xml:space="preserve"> ConFin!BR$369</f>
        <v>0</v>
      </c>
      <c r="BS15" s="146">
        <f xml:space="preserve"> ConFin!BS$369</f>
        <v>0</v>
      </c>
      <c r="BT15" s="146">
        <f xml:space="preserve"> ConFin!BT$369</f>
        <v>0</v>
      </c>
      <c r="BU15" s="146">
        <f xml:space="preserve"> ConFin!BU$369</f>
        <v>0</v>
      </c>
      <c r="BV15" s="146">
        <f xml:space="preserve"> ConFin!BV$369</f>
        <v>0</v>
      </c>
      <c r="BW15" s="146">
        <f xml:space="preserve"> ConFin!BW$369</f>
        <v>0</v>
      </c>
      <c r="BX15" s="146">
        <f xml:space="preserve"> ConFin!BX$369</f>
        <v>0</v>
      </c>
      <c r="BY15" s="146">
        <f xml:space="preserve"> ConFin!BY$369</f>
        <v>0</v>
      </c>
      <c r="BZ15" s="146">
        <f xml:space="preserve"> ConFin!BZ$369</f>
        <v>0</v>
      </c>
      <c r="CA15" s="146">
        <f xml:space="preserve"> ConFin!CA$369</f>
        <v>0</v>
      </c>
      <c r="CB15" s="146">
        <f xml:space="preserve"> ConFin!CB$369</f>
        <v>0</v>
      </c>
      <c r="CC15" s="146">
        <f xml:space="preserve"> ConFin!CC$369</f>
        <v>0</v>
      </c>
      <c r="CD15" s="146">
        <f xml:space="preserve"> ConFin!CD$369</f>
        <v>0</v>
      </c>
      <c r="CE15" s="146">
        <f xml:space="preserve"> ConFin!CE$369</f>
        <v>0</v>
      </c>
      <c r="CF15" s="146">
        <f xml:space="preserve"> ConFin!CF$369</f>
        <v>0</v>
      </c>
      <c r="CG15" s="146">
        <f xml:space="preserve"> ConFin!CG$369</f>
        <v>0</v>
      </c>
      <c r="CH15" s="146">
        <f xml:space="preserve"> ConFin!CH$369</f>
        <v>0</v>
      </c>
      <c r="CI15" s="146">
        <f xml:space="preserve"> ConFin!CI$369</f>
        <v>0</v>
      </c>
      <c r="CJ15" s="146">
        <f xml:space="preserve"> ConFin!CJ$369</f>
        <v>0</v>
      </c>
      <c r="CK15" s="146">
        <f xml:space="preserve"> ConFin!CK$369</f>
        <v>0</v>
      </c>
      <c r="CL15" s="146">
        <f xml:space="preserve"> ConFin!CL$369</f>
        <v>0</v>
      </c>
      <c r="CM15" s="146">
        <f xml:space="preserve"> ConFin!CM$369</f>
        <v>0</v>
      </c>
      <c r="CN15" s="146">
        <f xml:space="preserve"> ConFin!CN$369</f>
        <v>0</v>
      </c>
      <c r="CO15" s="146">
        <f xml:space="preserve"> ConFin!CO$369</f>
        <v>0</v>
      </c>
      <c r="CP15" s="146">
        <f xml:space="preserve"> ConFin!CP$369</f>
        <v>0</v>
      </c>
      <c r="CQ15" s="146">
        <f xml:space="preserve"> ConFin!CQ$369</f>
        <v>0</v>
      </c>
      <c r="CR15" s="146">
        <f xml:space="preserve"> ConFin!CR$369</f>
        <v>0</v>
      </c>
      <c r="CS15" s="146">
        <f xml:space="preserve"> ConFin!CS$369</f>
        <v>0</v>
      </c>
      <c r="CT15" s="146">
        <f xml:space="preserve"> ConFin!CT$369</f>
        <v>0</v>
      </c>
      <c r="CU15" s="146">
        <f xml:space="preserve"> ConFin!CU$369</f>
        <v>0</v>
      </c>
      <c r="CV15" s="146">
        <f xml:space="preserve"> ConFin!CV$369</f>
        <v>0</v>
      </c>
      <c r="CW15" s="146">
        <f xml:space="preserve"> ConFin!CW$369</f>
        <v>0</v>
      </c>
      <c r="CX15" s="146">
        <f xml:space="preserve"> ConFin!CX$369</f>
        <v>0</v>
      </c>
      <c r="CY15" s="146">
        <f xml:space="preserve"> ConFin!CY$369</f>
        <v>0</v>
      </c>
      <c r="CZ15" s="146">
        <f xml:space="preserve"> ConFin!CZ$369</f>
        <v>0</v>
      </c>
      <c r="DA15" s="146">
        <f xml:space="preserve"> ConFin!DA$369</f>
        <v>0</v>
      </c>
      <c r="DB15" s="146">
        <f xml:space="preserve"> ConFin!DB$369</f>
        <v>0</v>
      </c>
      <c r="DC15" s="146">
        <f xml:space="preserve"> ConFin!DC$369</f>
        <v>0</v>
      </c>
      <c r="DD15" s="146">
        <f xml:space="preserve"> ConFin!DD$369</f>
        <v>0</v>
      </c>
      <c r="DE15" s="146">
        <f xml:space="preserve"> ConFin!DE$369</f>
        <v>0</v>
      </c>
      <c r="DF15" s="146">
        <f xml:space="preserve"> ConFin!DF$369</f>
        <v>0</v>
      </c>
      <c r="DG15" s="146">
        <f xml:space="preserve"> ConFin!DG$369</f>
        <v>0</v>
      </c>
      <c r="DH15" s="146">
        <f xml:space="preserve"> ConFin!DH$369</f>
        <v>0</v>
      </c>
      <c r="DI15" s="146">
        <f xml:space="preserve"> ConFin!DI$369</f>
        <v>0</v>
      </c>
      <c r="DJ15" s="146">
        <f xml:space="preserve"> ConFin!DJ$369</f>
        <v>0</v>
      </c>
      <c r="DK15" s="146">
        <f xml:space="preserve"> ConFin!DK$369</f>
        <v>0</v>
      </c>
      <c r="DL15" s="146">
        <f xml:space="preserve"> ConFin!DL$369</f>
        <v>0</v>
      </c>
      <c r="DM15" s="146">
        <f xml:space="preserve"> ConFin!DM$369</f>
        <v>0</v>
      </c>
      <c r="DN15" s="146">
        <f xml:space="preserve"> ConFin!DN$369</f>
        <v>0</v>
      </c>
      <c r="DO15" s="146">
        <f xml:space="preserve"> ConFin!DO$369</f>
        <v>0</v>
      </c>
      <c r="DP15" s="146">
        <f xml:space="preserve"> ConFin!DP$369</f>
        <v>0</v>
      </c>
      <c r="DQ15" s="146">
        <f xml:space="preserve"> ConFin!DQ$369</f>
        <v>0</v>
      </c>
      <c r="DR15" s="146">
        <f xml:space="preserve"> ConFin!DR$369</f>
        <v>0</v>
      </c>
      <c r="DS15" s="146">
        <f xml:space="preserve"> ConFin!DS$369</f>
        <v>0</v>
      </c>
      <c r="DT15" s="146">
        <f xml:space="preserve"> ConFin!DT$369</f>
        <v>0</v>
      </c>
      <c r="DU15" s="146">
        <f xml:space="preserve"> ConFin!DU$369</f>
        <v>0</v>
      </c>
      <c r="DV15" s="146">
        <f xml:space="preserve"> ConFin!DV$369</f>
        <v>0</v>
      </c>
      <c r="DW15" s="146">
        <f xml:space="preserve"> ConFin!DW$369</f>
        <v>0</v>
      </c>
      <c r="DX15" s="146">
        <f xml:space="preserve"> ConFin!DX$369</f>
        <v>0</v>
      </c>
      <c r="DY15" s="146">
        <f xml:space="preserve"> ConFin!DY$369</f>
        <v>0</v>
      </c>
      <c r="DZ15" s="146">
        <f xml:space="preserve"> ConFin!DZ$369</f>
        <v>0</v>
      </c>
      <c r="EA15" s="146">
        <f xml:space="preserve"> ConFin!EA$369</f>
        <v>0</v>
      </c>
      <c r="EB15" s="146">
        <f xml:space="preserve"> ConFin!EB$369</f>
        <v>0</v>
      </c>
      <c r="EC15" s="146">
        <f xml:space="preserve"> ConFin!EC$369</f>
        <v>0</v>
      </c>
      <c r="ED15" s="146">
        <f xml:space="preserve"> ConFin!ED$369</f>
        <v>0</v>
      </c>
      <c r="EE15" s="146">
        <f xml:space="preserve"> ConFin!EE$369</f>
        <v>0</v>
      </c>
      <c r="EF15" s="146">
        <f xml:space="preserve"> ConFin!EF$369</f>
        <v>0</v>
      </c>
      <c r="EG15" s="146">
        <f xml:space="preserve"> ConFin!EG$369</f>
        <v>0</v>
      </c>
      <c r="EH15" s="146">
        <f xml:space="preserve"> ConFin!EH$369</f>
        <v>0</v>
      </c>
      <c r="EI15" s="146">
        <f xml:space="preserve"> ConFin!EI$369</f>
        <v>0</v>
      </c>
      <c r="EJ15" s="146">
        <f xml:space="preserve"> ConFin!EJ$369</f>
        <v>0</v>
      </c>
      <c r="EK15" s="146">
        <f xml:space="preserve"> ConFin!EK$369</f>
        <v>0</v>
      </c>
      <c r="EL15" s="146">
        <f xml:space="preserve"> ConFin!EL$369</f>
        <v>0</v>
      </c>
      <c r="EM15" s="146">
        <f xml:space="preserve"> ConFin!EM$369</f>
        <v>0</v>
      </c>
      <c r="EN15" s="146">
        <f xml:space="preserve"> ConFin!EN$369</f>
        <v>0</v>
      </c>
      <c r="EO15" s="146">
        <f xml:space="preserve"> ConFin!EO$369</f>
        <v>0</v>
      </c>
      <c r="EP15" s="146">
        <f xml:space="preserve"> ConFin!EP$369</f>
        <v>0</v>
      </c>
      <c r="EQ15" s="146">
        <f xml:space="preserve"> ConFin!EQ$369</f>
        <v>0</v>
      </c>
      <c r="ER15" s="146">
        <f xml:space="preserve"> ConFin!ER$369</f>
        <v>0</v>
      </c>
      <c r="ES15" s="146">
        <f xml:space="preserve"> ConFin!ES$369</f>
        <v>0</v>
      </c>
      <c r="ET15" s="146">
        <f xml:space="preserve"> ConFin!ET$369</f>
        <v>0</v>
      </c>
      <c r="EU15" s="146">
        <f xml:space="preserve"> ConFin!EU$369</f>
        <v>0</v>
      </c>
      <c r="EV15" s="146">
        <f xml:space="preserve"> ConFin!EV$369</f>
        <v>0</v>
      </c>
      <c r="EW15" s="146">
        <f xml:space="preserve"> ConFin!EW$369</f>
        <v>0</v>
      </c>
      <c r="EX15" s="146">
        <f xml:space="preserve"> ConFin!EX$369</f>
        <v>0</v>
      </c>
      <c r="EY15" s="146">
        <f xml:space="preserve"> ConFin!EY$369</f>
        <v>0</v>
      </c>
      <c r="EZ15" s="146">
        <f xml:space="preserve"> ConFin!EZ$369</f>
        <v>0</v>
      </c>
      <c r="FA15" s="146">
        <f xml:space="preserve"> ConFin!FA$369</f>
        <v>0</v>
      </c>
      <c r="FB15" s="146">
        <f xml:space="preserve"> ConFin!FB$369</f>
        <v>0</v>
      </c>
      <c r="FC15" s="146">
        <f xml:space="preserve"> ConFin!FC$369</f>
        <v>0</v>
      </c>
      <c r="FD15" s="146">
        <f xml:space="preserve"> ConFin!FD$369</f>
        <v>0</v>
      </c>
      <c r="FE15" s="146">
        <f xml:space="preserve"> ConFin!FE$369</f>
        <v>0</v>
      </c>
      <c r="FF15" s="146">
        <f xml:space="preserve"> ConFin!FF$369</f>
        <v>0</v>
      </c>
      <c r="FG15" s="146">
        <f xml:space="preserve"> ConFin!FG$369</f>
        <v>0</v>
      </c>
      <c r="FH15" s="146">
        <f xml:space="preserve"> ConFin!FH$369</f>
        <v>0</v>
      </c>
      <c r="FI15" s="146">
        <f xml:space="preserve"> ConFin!FI$369</f>
        <v>0</v>
      </c>
      <c r="FJ15" s="146">
        <f xml:space="preserve"> ConFin!FJ$369</f>
        <v>0</v>
      </c>
      <c r="FK15" s="146">
        <f xml:space="preserve"> ConFin!FK$369</f>
        <v>0</v>
      </c>
      <c r="FL15" s="146">
        <f xml:space="preserve"> ConFin!FL$369</f>
        <v>0</v>
      </c>
      <c r="FM15" s="146">
        <f xml:space="preserve"> ConFin!FM$369</f>
        <v>0</v>
      </c>
      <c r="FN15" s="146">
        <f xml:space="preserve"> ConFin!FN$369</f>
        <v>0</v>
      </c>
      <c r="FO15" s="146">
        <f xml:space="preserve"> ConFin!FO$369</f>
        <v>0</v>
      </c>
      <c r="FP15" s="146">
        <f xml:space="preserve"> ConFin!FP$369</f>
        <v>0</v>
      </c>
      <c r="FQ15" s="146">
        <f xml:space="preserve"> ConFin!FQ$369</f>
        <v>0</v>
      </c>
      <c r="FR15" s="146">
        <f xml:space="preserve"> ConFin!FR$369</f>
        <v>0</v>
      </c>
      <c r="FS15" s="146">
        <f xml:space="preserve"> ConFin!FS$369</f>
        <v>0</v>
      </c>
      <c r="FT15" s="146">
        <f xml:space="preserve"> ConFin!FT$369</f>
        <v>0</v>
      </c>
      <c r="FU15" s="146">
        <f xml:space="preserve"> ConFin!FU$369</f>
        <v>0</v>
      </c>
      <c r="FV15" s="146">
        <f xml:space="preserve"> ConFin!FV$369</f>
        <v>0</v>
      </c>
      <c r="FW15" s="146">
        <f xml:space="preserve"> ConFin!FW$369</f>
        <v>0</v>
      </c>
      <c r="FX15" s="146">
        <f xml:space="preserve"> ConFin!FX$369</f>
        <v>0</v>
      </c>
      <c r="FY15" s="146">
        <f xml:space="preserve"> ConFin!FY$369</f>
        <v>0</v>
      </c>
      <c r="FZ15" s="146">
        <f xml:space="preserve"> ConFin!FZ$369</f>
        <v>0</v>
      </c>
      <c r="GA15" s="146">
        <f xml:space="preserve"> ConFin!GA$369</f>
        <v>0</v>
      </c>
      <c r="GB15" s="146">
        <f xml:space="preserve"> ConFin!GB$369</f>
        <v>0</v>
      </c>
      <c r="GC15" s="146">
        <f xml:space="preserve"> ConFin!GC$369</f>
        <v>0</v>
      </c>
      <c r="GD15" s="146">
        <f xml:space="preserve"> ConFin!GD$369</f>
        <v>0</v>
      </c>
      <c r="GE15" s="146">
        <f xml:space="preserve"> ConFin!GE$369</f>
        <v>0</v>
      </c>
      <c r="GF15" s="146">
        <f xml:space="preserve"> ConFin!GF$369</f>
        <v>0</v>
      </c>
      <c r="GG15" s="146">
        <f xml:space="preserve"> ConFin!GG$369</f>
        <v>0</v>
      </c>
      <c r="GH15" s="146">
        <f xml:space="preserve"> ConFin!GH$369</f>
        <v>0</v>
      </c>
      <c r="GI15" s="146">
        <f xml:space="preserve"> ConFin!GI$369</f>
        <v>0</v>
      </c>
      <c r="GJ15" s="146">
        <f xml:space="preserve"> ConFin!GJ$369</f>
        <v>0</v>
      </c>
    </row>
    <row r="16" spans="1:192" s="529" customFormat="1" x14ac:dyDescent="0.25">
      <c r="A16" s="15"/>
      <c r="B16" s="15"/>
      <c r="C16" s="21"/>
      <c r="D16" s="48"/>
      <c r="E16" s="127" t="str">
        <f t="shared" ref="E16:AJ16" si="153" xml:space="preserve"> E$11</f>
        <v>Share capital redemption POS</v>
      </c>
      <c r="F16" s="127">
        <f t="shared" si="153"/>
        <v>0</v>
      </c>
      <c r="G16" s="127" t="str">
        <f t="shared" si="153"/>
        <v>$ 000s</v>
      </c>
      <c r="H16" s="127">
        <f t="shared" si="153"/>
        <v>100</v>
      </c>
      <c r="I16" s="127">
        <f t="shared" si="153"/>
        <v>0</v>
      </c>
      <c r="J16" s="127">
        <f t="shared" si="153"/>
        <v>0</v>
      </c>
      <c r="K16" s="127">
        <f t="shared" si="153"/>
        <v>0</v>
      </c>
      <c r="L16" s="127">
        <f t="shared" si="153"/>
        <v>0</v>
      </c>
      <c r="M16" s="127">
        <f t="shared" si="153"/>
        <v>0</v>
      </c>
      <c r="N16" s="127">
        <f t="shared" si="153"/>
        <v>0</v>
      </c>
      <c r="O16" s="127">
        <f t="shared" si="153"/>
        <v>0</v>
      </c>
      <c r="P16" s="127">
        <f t="shared" si="153"/>
        <v>0</v>
      </c>
      <c r="Q16" s="127">
        <f t="shared" si="153"/>
        <v>0</v>
      </c>
      <c r="R16" s="127">
        <f t="shared" si="153"/>
        <v>0</v>
      </c>
      <c r="S16" s="127">
        <f t="shared" si="153"/>
        <v>0</v>
      </c>
      <c r="T16" s="127">
        <f t="shared" si="153"/>
        <v>0</v>
      </c>
      <c r="U16" s="127">
        <f t="shared" si="153"/>
        <v>0</v>
      </c>
      <c r="V16" s="127">
        <f t="shared" si="153"/>
        <v>0</v>
      </c>
      <c r="W16" s="127">
        <f t="shared" si="153"/>
        <v>0</v>
      </c>
      <c r="X16" s="127">
        <f t="shared" si="153"/>
        <v>0</v>
      </c>
      <c r="Y16" s="127">
        <f t="shared" si="153"/>
        <v>0</v>
      </c>
      <c r="Z16" s="127">
        <f t="shared" si="153"/>
        <v>0</v>
      </c>
      <c r="AA16" s="127">
        <f t="shared" si="153"/>
        <v>0</v>
      </c>
      <c r="AB16" s="127">
        <f t="shared" si="153"/>
        <v>0</v>
      </c>
      <c r="AC16" s="127">
        <f t="shared" si="153"/>
        <v>0</v>
      </c>
      <c r="AD16" s="127">
        <f t="shared" si="153"/>
        <v>0</v>
      </c>
      <c r="AE16" s="127">
        <f t="shared" si="153"/>
        <v>0</v>
      </c>
      <c r="AF16" s="127">
        <f t="shared" si="153"/>
        <v>0</v>
      </c>
      <c r="AG16" s="127">
        <f t="shared" si="153"/>
        <v>0</v>
      </c>
      <c r="AH16" s="127">
        <f t="shared" si="153"/>
        <v>0</v>
      </c>
      <c r="AI16" s="127">
        <f t="shared" si="153"/>
        <v>0</v>
      </c>
      <c r="AJ16" s="127">
        <f t="shared" si="153"/>
        <v>0</v>
      </c>
      <c r="AK16" s="127">
        <f t="shared" ref="AK16:CV16" si="154" xml:space="preserve"> AK$11</f>
        <v>0</v>
      </c>
      <c r="AL16" s="127">
        <f t="shared" si="154"/>
        <v>0</v>
      </c>
      <c r="AM16" s="127">
        <f t="shared" si="154"/>
        <v>0</v>
      </c>
      <c r="AN16" s="127">
        <f t="shared" si="154"/>
        <v>0</v>
      </c>
      <c r="AO16" s="127">
        <f t="shared" si="154"/>
        <v>0</v>
      </c>
      <c r="AP16" s="127">
        <f t="shared" si="154"/>
        <v>0</v>
      </c>
      <c r="AQ16" s="127">
        <f t="shared" si="154"/>
        <v>0</v>
      </c>
      <c r="AR16" s="127">
        <f t="shared" si="154"/>
        <v>0</v>
      </c>
      <c r="AS16" s="127">
        <f t="shared" si="154"/>
        <v>0</v>
      </c>
      <c r="AT16" s="127">
        <f t="shared" si="154"/>
        <v>0</v>
      </c>
      <c r="AU16" s="127">
        <f t="shared" si="154"/>
        <v>0</v>
      </c>
      <c r="AV16" s="127">
        <f t="shared" si="154"/>
        <v>0</v>
      </c>
      <c r="AW16" s="127">
        <f t="shared" si="154"/>
        <v>0</v>
      </c>
      <c r="AX16" s="127">
        <f t="shared" si="154"/>
        <v>0</v>
      </c>
      <c r="AY16" s="127">
        <f t="shared" si="154"/>
        <v>0</v>
      </c>
      <c r="AZ16" s="127">
        <f t="shared" si="154"/>
        <v>0</v>
      </c>
      <c r="BA16" s="127">
        <f t="shared" si="154"/>
        <v>0</v>
      </c>
      <c r="BB16" s="127">
        <f t="shared" si="154"/>
        <v>0</v>
      </c>
      <c r="BC16" s="127">
        <f t="shared" si="154"/>
        <v>0</v>
      </c>
      <c r="BD16" s="127">
        <f t="shared" si="154"/>
        <v>100</v>
      </c>
      <c r="BE16" s="127">
        <f t="shared" si="154"/>
        <v>0</v>
      </c>
      <c r="BF16" s="127">
        <f t="shared" si="154"/>
        <v>0</v>
      </c>
      <c r="BG16" s="127">
        <f t="shared" si="154"/>
        <v>0</v>
      </c>
      <c r="BH16" s="127">
        <f t="shared" si="154"/>
        <v>0</v>
      </c>
      <c r="BI16" s="127">
        <f t="shared" si="154"/>
        <v>0</v>
      </c>
      <c r="BJ16" s="127">
        <f t="shared" si="154"/>
        <v>0</v>
      </c>
      <c r="BK16" s="127">
        <f t="shared" si="154"/>
        <v>0</v>
      </c>
      <c r="BL16" s="127">
        <f t="shared" si="154"/>
        <v>0</v>
      </c>
      <c r="BM16" s="127">
        <f t="shared" si="154"/>
        <v>0</v>
      </c>
      <c r="BN16" s="127">
        <f t="shared" si="154"/>
        <v>0</v>
      </c>
      <c r="BO16" s="127">
        <f t="shared" si="154"/>
        <v>0</v>
      </c>
      <c r="BP16" s="127">
        <f t="shared" si="154"/>
        <v>0</v>
      </c>
      <c r="BQ16" s="127">
        <f t="shared" si="154"/>
        <v>0</v>
      </c>
      <c r="BR16" s="127">
        <f t="shared" si="154"/>
        <v>0</v>
      </c>
      <c r="BS16" s="127">
        <f t="shared" si="154"/>
        <v>0</v>
      </c>
      <c r="BT16" s="127">
        <f t="shared" si="154"/>
        <v>0</v>
      </c>
      <c r="BU16" s="127">
        <f t="shared" si="154"/>
        <v>0</v>
      </c>
      <c r="BV16" s="127">
        <f t="shared" si="154"/>
        <v>0</v>
      </c>
      <c r="BW16" s="127">
        <f t="shared" si="154"/>
        <v>0</v>
      </c>
      <c r="BX16" s="127">
        <f t="shared" si="154"/>
        <v>0</v>
      </c>
      <c r="BY16" s="127">
        <f t="shared" si="154"/>
        <v>0</v>
      </c>
      <c r="BZ16" s="127">
        <f t="shared" si="154"/>
        <v>0</v>
      </c>
      <c r="CA16" s="127">
        <f t="shared" si="154"/>
        <v>0</v>
      </c>
      <c r="CB16" s="127">
        <f t="shared" si="154"/>
        <v>0</v>
      </c>
      <c r="CC16" s="127">
        <f t="shared" si="154"/>
        <v>0</v>
      </c>
      <c r="CD16" s="127">
        <f t="shared" si="154"/>
        <v>0</v>
      </c>
      <c r="CE16" s="127">
        <f t="shared" si="154"/>
        <v>0</v>
      </c>
      <c r="CF16" s="127">
        <f t="shared" si="154"/>
        <v>0</v>
      </c>
      <c r="CG16" s="127">
        <f t="shared" si="154"/>
        <v>0</v>
      </c>
      <c r="CH16" s="127">
        <f t="shared" si="154"/>
        <v>0</v>
      </c>
      <c r="CI16" s="127">
        <f t="shared" si="154"/>
        <v>0</v>
      </c>
      <c r="CJ16" s="127">
        <f t="shared" si="154"/>
        <v>0</v>
      </c>
      <c r="CK16" s="127">
        <f t="shared" si="154"/>
        <v>0</v>
      </c>
      <c r="CL16" s="127">
        <f t="shared" si="154"/>
        <v>0</v>
      </c>
      <c r="CM16" s="127">
        <f t="shared" si="154"/>
        <v>0</v>
      </c>
      <c r="CN16" s="127">
        <f t="shared" si="154"/>
        <v>0</v>
      </c>
      <c r="CO16" s="127">
        <f t="shared" si="154"/>
        <v>0</v>
      </c>
      <c r="CP16" s="127">
        <f t="shared" si="154"/>
        <v>0</v>
      </c>
      <c r="CQ16" s="127">
        <f t="shared" si="154"/>
        <v>0</v>
      </c>
      <c r="CR16" s="127">
        <f t="shared" si="154"/>
        <v>0</v>
      </c>
      <c r="CS16" s="127">
        <f t="shared" si="154"/>
        <v>0</v>
      </c>
      <c r="CT16" s="127">
        <f t="shared" si="154"/>
        <v>0</v>
      </c>
      <c r="CU16" s="127">
        <f t="shared" si="154"/>
        <v>0</v>
      </c>
      <c r="CV16" s="127">
        <f t="shared" si="154"/>
        <v>0</v>
      </c>
      <c r="CW16" s="127">
        <f t="shared" ref="CW16:FH16" si="155" xml:space="preserve"> CW$11</f>
        <v>0</v>
      </c>
      <c r="CX16" s="127">
        <f t="shared" si="155"/>
        <v>0</v>
      </c>
      <c r="CY16" s="127">
        <f t="shared" si="155"/>
        <v>0</v>
      </c>
      <c r="CZ16" s="127">
        <f t="shared" si="155"/>
        <v>0</v>
      </c>
      <c r="DA16" s="127">
        <f t="shared" si="155"/>
        <v>0</v>
      </c>
      <c r="DB16" s="127">
        <f t="shared" si="155"/>
        <v>0</v>
      </c>
      <c r="DC16" s="127">
        <f t="shared" si="155"/>
        <v>0</v>
      </c>
      <c r="DD16" s="127">
        <f t="shared" si="155"/>
        <v>0</v>
      </c>
      <c r="DE16" s="127">
        <f t="shared" si="155"/>
        <v>0</v>
      </c>
      <c r="DF16" s="127">
        <f t="shared" si="155"/>
        <v>0</v>
      </c>
      <c r="DG16" s="127">
        <f t="shared" si="155"/>
        <v>0</v>
      </c>
      <c r="DH16" s="127">
        <f t="shared" si="155"/>
        <v>0</v>
      </c>
      <c r="DI16" s="127">
        <f t="shared" si="155"/>
        <v>0</v>
      </c>
      <c r="DJ16" s="127">
        <f t="shared" si="155"/>
        <v>0</v>
      </c>
      <c r="DK16" s="127">
        <f t="shared" si="155"/>
        <v>0</v>
      </c>
      <c r="DL16" s="127">
        <f t="shared" si="155"/>
        <v>0</v>
      </c>
      <c r="DM16" s="127">
        <f t="shared" si="155"/>
        <v>0</v>
      </c>
      <c r="DN16" s="127">
        <f t="shared" si="155"/>
        <v>0</v>
      </c>
      <c r="DO16" s="127">
        <f t="shared" si="155"/>
        <v>0</v>
      </c>
      <c r="DP16" s="127">
        <f t="shared" si="155"/>
        <v>0</v>
      </c>
      <c r="DQ16" s="127">
        <f t="shared" si="155"/>
        <v>0</v>
      </c>
      <c r="DR16" s="127">
        <f t="shared" si="155"/>
        <v>0</v>
      </c>
      <c r="DS16" s="127">
        <f t="shared" si="155"/>
        <v>0</v>
      </c>
      <c r="DT16" s="127">
        <f t="shared" si="155"/>
        <v>0</v>
      </c>
      <c r="DU16" s="127">
        <f t="shared" si="155"/>
        <v>0</v>
      </c>
      <c r="DV16" s="127">
        <f t="shared" si="155"/>
        <v>0</v>
      </c>
      <c r="DW16" s="127">
        <f t="shared" si="155"/>
        <v>0</v>
      </c>
      <c r="DX16" s="127">
        <f t="shared" si="155"/>
        <v>0</v>
      </c>
      <c r="DY16" s="127">
        <f t="shared" si="155"/>
        <v>0</v>
      </c>
      <c r="DZ16" s="127">
        <f t="shared" si="155"/>
        <v>0</v>
      </c>
      <c r="EA16" s="127">
        <f t="shared" si="155"/>
        <v>0</v>
      </c>
      <c r="EB16" s="127">
        <f t="shared" si="155"/>
        <v>0</v>
      </c>
      <c r="EC16" s="127">
        <f t="shared" si="155"/>
        <v>0</v>
      </c>
      <c r="ED16" s="127">
        <f t="shared" si="155"/>
        <v>0</v>
      </c>
      <c r="EE16" s="127">
        <f t="shared" si="155"/>
        <v>0</v>
      </c>
      <c r="EF16" s="127">
        <f t="shared" si="155"/>
        <v>0</v>
      </c>
      <c r="EG16" s="127">
        <f t="shared" si="155"/>
        <v>0</v>
      </c>
      <c r="EH16" s="127">
        <f t="shared" si="155"/>
        <v>0</v>
      </c>
      <c r="EI16" s="127">
        <f t="shared" si="155"/>
        <v>0</v>
      </c>
      <c r="EJ16" s="127">
        <f t="shared" si="155"/>
        <v>0</v>
      </c>
      <c r="EK16" s="127">
        <f t="shared" si="155"/>
        <v>0</v>
      </c>
      <c r="EL16" s="127">
        <f t="shared" si="155"/>
        <v>0</v>
      </c>
      <c r="EM16" s="127">
        <f t="shared" si="155"/>
        <v>0</v>
      </c>
      <c r="EN16" s="127">
        <f t="shared" si="155"/>
        <v>0</v>
      </c>
      <c r="EO16" s="127">
        <f t="shared" si="155"/>
        <v>0</v>
      </c>
      <c r="EP16" s="127">
        <f t="shared" si="155"/>
        <v>0</v>
      </c>
      <c r="EQ16" s="127">
        <f t="shared" si="155"/>
        <v>0</v>
      </c>
      <c r="ER16" s="127">
        <f t="shared" si="155"/>
        <v>0</v>
      </c>
      <c r="ES16" s="127">
        <f t="shared" si="155"/>
        <v>0</v>
      </c>
      <c r="ET16" s="127">
        <f t="shared" si="155"/>
        <v>0</v>
      </c>
      <c r="EU16" s="127">
        <f t="shared" si="155"/>
        <v>0</v>
      </c>
      <c r="EV16" s="127">
        <f t="shared" si="155"/>
        <v>0</v>
      </c>
      <c r="EW16" s="127">
        <f t="shared" si="155"/>
        <v>0</v>
      </c>
      <c r="EX16" s="127">
        <f t="shared" si="155"/>
        <v>0</v>
      </c>
      <c r="EY16" s="127">
        <f t="shared" si="155"/>
        <v>0</v>
      </c>
      <c r="EZ16" s="127">
        <f t="shared" si="155"/>
        <v>0</v>
      </c>
      <c r="FA16" s="127">
        <f t="shared" si="155"/>
        <v>0</v>
      </c>
      <c r="FB16" s="127">
        <f t="shared" si="155"/>
        <v>0</v>
      </c>
      <c r="FC16" s="127">
        <f t="shared" si="155"/>
        <v>0</v>
      </c>
      <c r="FD16" s="127">
        <f t="shared" si="155"/>
        <v>0</v>
      </c>
      <c r="FE16" s="127">
        <f t="shared" si="155"/>
        <v>0</v>
      </c>
      <c r="FF16" s="127">
        <f t="shared" si="155"/>
        <v>0</v>
      </c>
      <c r="FG16" s="127">
        <f t="shared" si="155"/>
        <v>0</v>
      </c>
      <c r="FH16" s="127">
        <f t="shared" si="155"/>
        <v>0</v>
      </c>
      <c r="FI16" s="127">
        <f t="shared" ref="FI16:GJ16" si="156" xml:space="preserve"> FI$11</f>
        <v>0</v>
      </c>
      <c r="FJ16" s="127">
        <f t="shared" si="156"/>
        <v>0</v>
      </c>
      <c r="FK16" s="127">
        <f t="shared" si="156"/>
        <v>0</v>
      </c>
      <c r="FL16" s="127">
        <f t="shared" si="156"/>
        <v>0</v>
      </c>
      <c r="FM16" s="127">
        <f t="shared" si="156"/>
        <v>0</v>
      </c>
      <c r="FN16" s="127">
        <f t="shared" si="156"/>
        <v>0</v>
      </c>
      <c r="FO16" s="127">
        <f t="shared" si="156"/>
        <v>0</v>
      </c>
      <c r="FP16" s="127">
        <f t="shared" si="156"/>
        <v>0</v>
      </c>
      <c r="FQ16" s="127">
        <f t="shared" si="156"/>
        <v>0</v>
      </c>
      <c r="FR16" s="127">
        <f t="shared" si="156"/>
        <v>0</v>
      </c>
      <c r="FS16" s="127">
        <f t="shared" si="156"/>
        <v>0</v>
      </c>
      <c r="FT16" s="127">
        <f t="shared" si="156"/>
        <v>0</v>
      </c>
      <c r="FU16" s="127">
        <f t="shared" si="156"/>
        <v>0</v>
      </c>
      <c r="FV16" s="127">
        <f t="shared" si="156"/>
        <v>0</v>
      </c>
      <c r="FW16" s="127">
        <f t="shared" si="156"/>
        <v>0</v>
      </c>
      <c r="FX16" s="127">
        <f t="shared" si="156"/>
        <v>0</v>
      </c>
      <c r="FY16" s="127">
        <f t="shared" si="156"/>
        <v>0</v>
      </c>
      <c r="FZ16" s="127">
        <f t="shared" si="156"/>
        <v>0</v>
      </c>
      <c r="GA16" s="127">
        <f t="shared" si="156"/>
        <v>0</v>
      </c>
      <c r="GB16" s="127">
        <f t="shared" si="156"/>
        <v>0</v>
      </c>
      <c r="GC16" s="127">
        <f t="shared" si="156"/>
        <v>0</v>
      </c>
      <c r="GD16" s="127">
        <f t="shared" si="156"/>
        <v>0</v>
      </c>
      <c r="GE16" s="127">
        <f t="shared" si="156"/>
        <v>0</v>
      </c>
      <c r="GF16" s="127">
        <f t="shared" si="156"/>
        <v>0</v>
      </c>
      <c r="GG16" s="127">
        <f t="shared" si="156"/>
        <v>0</v>
      </c>
      <c r="GH16" s="127">
        <f t="shared" si="156"/>
        <v>0</v>
      </c>
      <c r="GI16" s="127">
        <f t="shared" si="156"/>
        <v>0</v>
      </c>
      <c r="GJ16" s="127">
        <f t="shared" si="156"/>
        <v>0</v>
      </c>
    </row>
    <row r="17" spans="1:192" s="534" customFormat="1" x14ac:dyDescent="0.25">
      <c r="A17" s="404"/>
      <c r="B17" s="404"/>
      <c r="C17" s="405"/>
      <c r="D17" s="406"/>
      <c r="E17" s="407" t="s">
        <v>159</v>
      </c>
      <c r="F17" s="407"/>
      <c r="G17" s="407" t="str">
        <f xml:space="preserve"> SMU</f>
        <v>$ 000s</v>
      </c>
      <c r="H17" s="407"/>
      <c r="I17" s="408"/>
      <c r="J17" s="407">
        <f t="shared" ref="J17:AO17" si="157" xml:space="preserve"> J14 + J15 - J16</f>
        <v>0</v>
      </c>
      <c r="K17" s="407">
        <f t="shared" si="157"/>
        <v>0</v>
      </c>
      <c r="L17" s="407">
        <f t="shared" si="157"/>
        <v>100</v>
      </c>
      <c r="M17" s="407">
        <f t="shared" si="157"/>
        <v>100</v>
      </c>
      <c r="N17" s="407">
        <f t="shared" si="157"/>
        <v>100</v>
      </c>
      <c r="O17" s="407">
        <f t="shared" si="157"/>
        <v>100</v>
      </c>
      <c r="P17" s="407">
        <f t="shared" si="157"/>
        <v>100</v>
      </c>
      <c r="Q17" s="407">
        <f t="shared" si="157"/>
        <v>100</v>
      </c>
      <c r="R17" s="407">
        <f t="shared" si="157"/>
        <v>100</v>
      </c>
      <c r="S17" s="407">
        <f t="shared" si="157"/>
        <v>100</v>
      </c>
      <c r="T17" s="407">
        <f t="shared" si="157"/>
        <v>100</v>
      </c>
      <c r="U17" s="407">
        <f t="shared" si="157"/>
        <v>100</v>
      </c>
      <c r="V17" s="407">
        <f t="shared" si="157"/>
        <v>100</v>
      </c>
      <c r="W17" s="407">
        <f t="shared" si="157"/>
        <v>100</v>
      </c>
      <c r="X17" s="407">
        <f t="shared" si="157"/>
        <v>100</v>
      </c>
      <c r="Y17" s="407">
        <f t="shared" si="157"/>
        <v>100</v>
      </c>
      <c r="Z17" s="407">
        <f t="shared" si="157"/>
        <v>100</v>
      </c>
      <c r="AA17" s="407">
        <f t="shared" si="157"/>
        <v>100</v>
      </c>
      <c r="AB17" s="407">
        <f t="shared" si="157"/>
        <v>100</v>
      </c>
      <c r="AC17" s="407">
        <f t="shared" si="157"/>
        <v>100</v>
      </c>
      <c r="AD17" s="407">
        <f t="shared" si="157"/>
        <v>100</v>
      </c>
      <c r="AE17" s="407">
        <f t="shared" si="157"/>
        <v>100</v>
      </c>
      <c r="AF17" s="407">
        <f t="shared" si="157"/>
        <v>100</v>
      </c>
      <c r="AG17" s="407">
        <f t="shared" si="157"/>
        <v>100</v>
      </c>
      <c r="AH17" s="407">
        <f t="shared" si="157"/>
        <v>100</v>
      </c>
      <c r="AI17" s="407">
        <f t="shared" si="157"/>
        <v>100</v>
      </c>
      <c r="AJ17" s="407">
        <f t="shared" si="157"/>
        <v>100</v>
      </c>
      <c r="AK17" s="407">
        <f t="shared" si="157"/>
        <v>100</v>
      </c>
      <c r="AL17" s="407">
        <f t="shared" si="157"/>
        <v>100</v>
      </c>
      <c r="AM17" s="407">
        <f t="shared" si="157"/>
        <v>100</v>
      </c>
      <c r="AN17" s="407">
        <f t="shared" si="157"/>
        <v>100</v>
      </c>
      <c r="AO17" s="407">
        <f t="shared" si="157"/>
        <v>100</v>
      </c>
      <c r="AP17" s="407">
        <f t="shared" ref="AP17:BU17" si="158" xml:space="preserve"> AP14 + AP15 - AP16</f>
        <v>100</v>
      </c>
      <c r="AQ17" s="407">
        <f t="shared" si="158"/>
        <v>100</v>
      </c>
      <c r="AR17" s="407">
        <f t="shared" si="158"/>
        <v>100</v>
      </c>
      <c r="AS17" s="407">
        <f t="shared" si="158"/>
        <v>100</v>
      </c>
      <c r="AT17" s="407">
        <f t="shared" si="158"/>
        <v>100</v>
      </c>
      <c r="AU17" s="407">
        <f t="shared" si="158"/>
        <v>100</v>
      </c>
      <c r="AV17" s="407">
        <f t="shared" si="158"/>
        <v>100</v>
      </c>
      <c r="AW17" s="407">
        <f t="shared" si="158"/>
        <v>100</v>
      </c>
      <c r="AX17" s="407">
        <f t="shared" si="158"/>
        <v>100</v>
      </c>
      <c r="AY17" s="407">
        <f t="shared" si="158"/>
        <v>100</v>
      </c>
      <c r="AZ17" s="407">
        <f t="shared" si="158"/>
        <v>100</v>
      </c>
      <c r="BA17" s="407">
        <f t="shared" si="158"/>
        <v>100</v>
      </c>
      <c r="BB17" s="407">
        <f t="shared" si="158"/>
        <v>100</v>
      </c>
      <c r="BC17" s="407">
        <f t="shared" si="158"/>
        <v>100</v>
      </c>
      <c r="BD17" s="407">
        <f t="shared" si="158"/>
        <v>0</v>
      </c>
      <c r="BE17" s="407">
        <f t="shared" si="158"/>
        <v>0</v>
      </c>
      <c r="BF17" s="407">
        <f t="shared" si="158"/>
        <v>0</v>
      </c>
      <c r="BG17" s="407">
        <f t="shared" si="158"/>
        <v>0</v>
      </c>
      <c r="BH17" s="407">
        <f t="shared" si="158"/>
        <v>0</v>
      </c>
      <c r="BI17" s="407">
        <f t="shared" si="158"/>
        <v>0</v>
      </c>
      <c r="BJ17" s="407">
        <f t="shared" si="158"/>
        <v>0</v>
      </c>
      <c r="BK17" s="407">
        <f t="shared" si="158"/>
        <v>0</v>
      </c>
      <c r="BL17" s="407">
        <f t="shared" si="158"/>
        <v>0</v>
      </c>
      <c r="BM17" s="407">
        <f t="shared" si="158"/>
        <v>0</v>
      </c>
      <c r="BN17" s="407">
        <f t="shared" si="158"/>
        <v>0</v>
      </c>
      <c r="BO17" s="407">
        <f t="shared" si="158"/>
        <v>0</v>
      </c>
      <c r="BP17" s="407">
        <f t="shared" si="158"/>
        <v>0</v>
      </c>
      <c r="BQ17" s="407">
        <f t="shared" si="158"/>
        <v>0</v>
      </c>
      <c r="BR17" s="407">
        <f t="shared" si="158"/>
        <v>0</v>
      </c>
      <c r="BS17" s="407">
        <f t="shared" si="158"/>
        <v>0</v>
      </c>
      <c r="BT17" s="407">
        <f t="shared" si="158"/>
        <v>0</v>
      </c>
      <c r="BU17" s="407">
        <f t="shared" si="158"/>
        <v>0</v>
      </c>
      <c r="BV17" s="407">
        <f t="shared" ref="BV17:DA17" si="159" xml:space="preserve"> BV14 + BV15 - BV16</f>
        <v>0</v>
      </c>
      <c r="BW17" s="407">
        <f t="shared" si="159"/>
        <v>0</v>
      </c>
      <c r="BX17" s="407">
        <f t="shared" si="159"/>
        <v>0</v>
      </c>
      <c r="BY17" s="407">
        <f t="shared" si="159"/>
        <v>0</v>
      </c>
      <c r="BZ17" s="407">
        <f t="shared" si="159"/>
        <v>0</v>
      </c>
      <c r="CA17" s="407">
        <f t="shared" si="159"/>
        <v>0</v>
      </c>
      <c r="CB17" s="407">
        <f t="shared" si="159"/>
        <v>0</v>
      </c>
      <c r="CC17" s="407">
        <f t="shared" si="159"/>
        <v>0</v>
      </c>
      <c r="CD17" s="407">
        <f t="shared" si="159"/>
        <v>0</v>
      </c>
      <c r="CE17" s="407">
        <f t="shared" si="159"/>
        <v>0</v>
      </c>
      <c r="CF17" s="407">
        <f t="shared" si="159"/>
        <v>0</v>
      </c>
      <c r="CG17" s="407">
        <f t="shared" si="159"/>
        <v>0</v>
      </c>
      <c r="CH17" s="407">
        <f t="shared" si="159"/>
        <v>0</v>
      </c>
      <c r="CI17" s="407">
        <f t="shared" si="159"/>
        <v>0</v>
      </c>
      <c r="CJ17" s="407">
        <f t="shared" si="159"/>
        <v>0</v>
      </c>
      <c r="CK17" s="407">
        <f t="shared" si="159"/>
        <v>0</v>
      </c>
      <c r="CL17" s="407">
        <f t="shared" si="159"/>
        <v>0</v>
      </c>
      <c r="CM17" s="407">
        <f t="shared" si="159"/>
        <v>0</v>
      </c>
      <c r="CN17" s="407">
        <f t="shared" si="159"/>
        <v>0</v>
      </c>
      <c r="CO17" s="407">
        <f t="shared" si="159"/>
        <v>0</v>
      </c>
      <c r="CP17" s="407">
        <f t="shared" si="159"/>
        <v>0</v>
      </c>
      <c r="CQ17" s="407">
        <f t="shared" si="159"/>
        <v>0</v>
      </c>
      <c r="CR17" s="407">
        <f t="shared" si="159"/>
        <v>0</v>
      </c>
      <c r="CS17" s="407">
        <f t="shared" si="159"/>
        <v>0</v>
      </c>
      <c r="CT17" s="407">
        <f t="shared" si="159"/>
        <v>0</v>
      </c>
      <c r="CU17" s="407">
        <f t="shared" si="159"/>
        <v>0</v>
      </c>
      <c r="CV17" s="407">
        <f t="shared" si="159"/>
        <v>0</v>
      </c>
      <c r="CW17" s="407">
        <f t="shared" si="159"/>
        <v>0</v>
      </c>
      <c r="CX17" s="407">
        <f t="shared" si="159"/>
        <v>0</v>
      </c>
      <c r="CY17" s="407">
        <f t="shared" si="159"/>
        <v>0</v>
      </c>
      <c r="CZ17" s="407">
        <f t="shared" si="159"/>
        <v>0</v>
      </c>
      <c r="DA17" s="407">
        <f t="shared" si="159"/>
        <v>0</v>
      </c>
      <c r="DB17" s="407">
        <f t="shared" ref="DB17:EG17" si="160" xml:space="preserve"> DB14 + DB15 - DB16</f>
        <v>0</v>
      </c>
      <c r="DC17" s="407">
        <f t="shared" si="160"/>
        <v>0</v>
      </c>
      <c r="DD17" s="407">
        <f t="shared" si="160"/>
        <v>0</v>
      </c>
      <c r="DE17" s="407">
        <f t="shared" si="160"/>
        <v>0</v>
      </c>
      <c r="DF17" s="407">
        <f t="shared" si="160"/>
        <v>0</v>
      </c>
      <c r="DG17" s="407">
        <f t="shared" si="160"/>
        <v>0</v>
      </c>
      <c r="DH17" s="407">
        <f t="shared" si="160"/>
        <v>0</v>
      </c>
      <c r="DI17" s="407">
        <f t="shared" si="160"/>
        <v>0</v>
      </c>
      <c r="DJ17" s="407">
        <f t="shared" si="160"/>
        <v>0</v>
      </c>
      <c r="DK17" s="407">
        <f t="shared" si="160"/>
        <v>0</v>
      </c>
      <c r="DL17" s="407">
        <f t="shared" si="160"/>
        <v>0</v>
      </c>
      <c r="DM17" s="407">
        <f t="shared" si="160"/>
        <v>0</v>
      </c>
      <c r="DN17" s="407">
        <f t="shared" si="160"/>
        <v>0</v>
      </c>
      <c r="DO17" s="407">
        <f t="shared" si="160"/>
        <v>0</v>
      </c>
      <c r="DP17" s="407">
        <f t="shared" si="160"/>
        <v>0</v>
      </c>
      <c r="DQ17" s="407">
        <f t="shared" si="160"/>
        <v>0</v>
      </c>
      <c r="DR17" s="407">
        <f t="shared" si="160"/>
        <v>0</v>
      </c>
      <c r="DS17" s="407">
        <f t="shared" si="160"/>
        <v>0</v>
      </c>
      <c r="DT17" s="407">
        <f t="shared" si="160"/>
        <v>0</v>
      </c>
      <c r="DU17" s="407">
        <f t="shared" si="160"/>
        <v>0</v>
      </c>
      <c r="DV17" s="407">
        <f t="shared" si="160"/>
        <v>0</v>
      </c>
      <c r="DW17" s="407">
        <f t="shared" si="160"/>
        <v>0</v>
      </c>
      <c r="DX17" s="407">
        <f t="shared" si="160"/>
        <v>0</v>
      </c>
      <c r="DY17" s="407">
        <f t="shared" si="160"/>
        <v>0</v>
      </c>
      <c r="DZ17" s="407">
        <f t="shared" si="160"/>
        <v>0</v>
      </c>
      <c r="EA17" s="407">
        <f t="shared" si="160"/>
        <v>0</v>
      </c>
      <c r="EB17" s="407">
        <f t="shared" si="160"/>
        <v>0</v>
      </c>
      <c r="EC17" s="407">
        <f t="shared" si="160"/>
        <v>0</v>
      </c>
      <c r="ED17" s="407">
        <f t="shared" si="160"/>
        <v>0</v>
      </c>
      <c r="EE17" s="407">
        <f t="shared" si="160"/>
        <v>0</v>
      </c>
      <c r="EF17" s="407">
        <f t="shared" si="160"/>
        <v>0</v>
      </c>
      <c r="EG17" s="407">
        <f t="shared" si="160"/>
        <v>0</v>
      </c>
      <c r="EH17" s="407">
        <f t="shared" ref="EH17:FM17" si="161" xml:space="preserve"> EH14 + EH15 - EH16</f>
        <v>0</v>
      </c>
      <c r="EI17" s="407">
        <f t="shared" si="161"/>
        <v>0</v>
      </c>
      <c r="EJ17" s="407">
        <f t="shared" si="161"/>
        <v>0</v>
      </c>
      <c r="EK17" s="407">
        <f t="shared" si="161"/>
        <v>0</v>
      </c>
      <c r="EL17" s="407">
        <f t="shared" si="161"/>
        <v>0</v>
      </c>
      <c r="EM17" s="407">
        <f t="shared" si="161"/>
        <v>0</v>
      </c>
      <c r="EN17" s="407">
        <f t="shared" si="161"/>
        <v>0</v>
      </c>
      <c r="EO17" s="407">
        <f t="shared" si="161"/>
        <v>0</v>
      </c>
      <c r="EP17" s="407">
        <f t="shared" si="161"/>
        <v>0</v>
      </c>
      <c r="EQ17" s="407">
        <f t="shared" si="161"/>
        <v>0</v>
      </c>
      <c r="ER17" s="407">
        <f t="shared" si="161"/>
        <v>0</v>
      </c>
      <c r="ES17" s="407">
        <f t="shared" si="161"/>
        <v>0</v>
      </c>
      <c r="ET17" s="407">
        <f t="shared" si="161"/>
        <v>0</v>
      </c>
      <c r="EU17" s="407">
        <f t="shared" si="161"/>
        <v>0</v>
      </c>
      <c r="EV17" s="407">
        <f t="shared" si="161"/>
        <v>0</v>
      </c>
      <c r="EW17" s="407">
        <f t="shared" si="161"/>
        <v>0</v>
      </c>
      <c r="EX17" s="407">
        <f t="shared" si="161"/>
        <v>0</v>
      </c>
      <c r="EY17" s="407">
        <f t="shared" si="161"/>
        <v>0</v>
      </c>
      <c r="EZ17" s="407">
        <f t="shared" si="161"/>
        <v>0</v>
      </c>
      <c r="FA17" s="407">
        <f t="shared" si="161"/>
        <v>0</v>
      </c>
      <c r="FB17" s="407">
        <f t="shared" si="161"/>
        <v>0</v>
      </c>
      <c r="FC17" s="407">
        <f t="shared" si="161"/>
        <v>0</v>
      </c>
      <c r="FD17" s="407">
        <f t="shared" si="161"/>
        <v>0</v>
      </c>
      <c r="FE17" s="407">
        <f t="shared" si="161"/>
        <v>0</v>
      </c>
      <c r="FF17" s="407">
        <f t="shared" si="161"/>
        <v>0</v>
      </c>
      <c r="FG17" s="407">
        <f t="shared" si="161"/>
        <v>0</v>
      </c>
      <c r="FH17" s="407">
        <f t="shared" si="161"/>
        <v>0</v>
      </c>
      <c r="FI17" s="407">
        <f t="shared" si="161"/>
        <v>0</v>
      </c>
      <c r="FJ17" s="407">
        <f t="shared" si="161"/>
        <v>0</v>
      </c>
      <c r="FK17" s="407">
        <f t="shared" si="161"/>
        <v>0</v>
      </c>
      <c r="FL17" s="407">
        <f t="shared" si="161"/>
        <v>0</v>
      </c>
      <c r="FM17" s="407">
        <f t="shared" si="161"/>
        <v>0</v>
      </c>
      <c r="FN17" s="407">
        <f t="shared" ref="FN17:GJ17" si="162" xml:space="preserve"> FN14 + FN15 - FN16</f>
        <v>0</v>
      </c>
      <c r="FO17" s="407">
        <f t="shared" si="162"/>
        <v>0</v>
      </c>
      <c r="FP17" s="407">
        <f t="shared" si="162"/>
        <v>0</v>
      </c>
      <c r="FQ17" s="407">
        <f t="shared" si="162"/>
        <v>0</v>
      </c>
      <c r="FR17" s="407">
        <f t="shared" si="162"/>
        <v>0</v>
      </c>
      <c r="FS17" s="407">
        <f t="shared" si="162"/>
        <v>0</v>
      </c>
      <c r="FT17" s="407">
        <f t="shared" si="162"/>
        <v>0</v>
      </c>
      <c r="FU17" s="407">
        <f t="shared" si="162"/>
        <v>0</v>
      </c>
      <c r="FV17" s="407">
        <f t="shared" si="162"/>
        <v>0</v>
      </c>
      <c r="FW17" s="407">
        <f t="shared" si="162"/>
        <v>0</v>
      </c>
      <c r="FX17" s="407">
        <f t="shared" si="162"/>
        <v>0</v>
      </c>
      <c r="FY17" s="407">
        <f t="shared" si="162"/>
        <v>0</v>
      </c>
      <c r="FZ17" s="407">
        <f t="shared" si="162"/>
        <v>0</v>
      </c>
      <c r="GA17" s="407">
        <f t="shared" si="162"/>
        <v>0</v>
      </c>
      <c r="GB17" s="407">
        <f t="shared" si="162"/>
        <v>0</v>
      </c>
      <c r="GC17" s="407">
        <f t="shared" si="162"/>
        <v>0</v>
      </c>
      <c r="GD17" s="407">
        <f t="shared" si="162"/>
        <v>0</v>
      </c>
      <c r="GE17" s="407">
        <f t="shared" si="162"/>
        <v>0</v>
      </c>
      <c r="GF17" s="407">
        <f t="shared" si="162"/>
        <v>0</v>
      </c>
      <c r="GG17" s="407">
        <f t="shared" si="162"/>
        <v>0</v>
      </c>
      <c r="GH17" s="407">
        <f t="shared" si="162"/>
        <v>0</v>
      </c>
      <c r="GI17" s="407">
        <f t="shared" si="162"/>
        <v>0</v>
      </c>
      <c r="GJ17" s="407">
        <f t="shared" si="162"/>
        <v>0</v>
      </c>
    </row>
    <row r="20" spans="1:192" x14ac:dyDescent="0.25">
      <c r="A20" s="15" t="s">
        <v>145</v>
      </c>
    </row>
    <row r="22" spans="1:192" s="533" customFormat="1" x14ac:dyDescent="0.25">
      <c r="A22" s="223"/>
      <c r="B22" s="223"/>
      <c r="C22" s="224"/>
      <c r="D22" s="225"/>
      <c r="E22" s="226" t="s">
        <v>143</v>
      </c>
      <c r="F22" s="226"/>
      <c r="G22" s="226" t="str">
        <f xml:space="preserve"> SMU</f>
        <v>$ 000s</v>
      </c>
      <c r="H22" s="226"/>
      <c r="I22" s="227"/>
      <c r="J22" s="226">
        <f t="shared" ref="J22:BC22" si="163">I25</f>
        <v>0</v>
      </c>
      <c r="K22" s="226">
        <f t="shared" si="163"/>
        <v>0</v>
      </c>
      <c r="L22" s="226">
        <f t="shared" si="163"/>
        <v>0</v>
      </c>
      <c r="M22" s="226">
        <f t="shared" si="163"/>
        <v>0</v>
      </c>
      <c r="N22" s="226">
        <f t="shared" si="163"/>
        <v>0</v>
      </c>
      <c r="O22" s="226">
        <f t="shared" si="163"/>
        <v>0</v>
      </c>
      <c r="P22" s="226">
        <f t="shared" si="163"/>
        <v>0</v>
      </c>
      <c r="Q22" s="226">
        <f t="shared" si="163"/>
        <v>2403.8661716062488</v>
      </c>
      <c r="R22" s="226">
        <f t="shared" si="163"/>
        <v>3445.1785473090554</v>
      </c>
      <c r="S22" s="226">
        <f t="shared" si="163"/>
        <v>822.91152924572089</v>
      </c>
      <c r="T22" s="226">
        <f t="shared" si="163"/>
        <v>-1738.2340539559127</v>
      </c>
      <c r="U22" s="226">
        <f t="shared" si="163"/>
        <v>-4186.1300600413761</v>
      </c>
      <c r="V22" s="226">
        <f t="shared" si="163"/>
        <v>-6605.8409717194954</v>
      </c>
      <c r="W22" s="226">
        <f t="shared" si="163"/>
        <v>-8913.9525720302008</v>
      </c>
      <c r="X22" s="226">
        <f t="shared" si="163"/>
        <v>-11187.087841279823</v>
      </c>
      <c r="Y22" s="226">
        <f t="shared" si="163"/>
        <v>-13369.215038888591</v>
      </c>
      <c r="Z22" s="226">
        <f t="shared" si="163"/>
        <v>-15489.39963526139</v>
      </c>
      <c r="AA22" s="226">
        <f t="shared" si="163"/>
        <v>-17501.878553161387</v>
      </c>
      <c r="AB22" s="226">
        <f t="shared" si="163"/>
        <v>-19465.049588923775</v>
      </c>
      <c r="AC22" s="226">
        <f t="shared" si="163"/>
        <v>-21321.639797872725</v>
      </c>
      <c r="AD22" s="226">
        <f t="shared" si="163"/>
        <v>-23121.280052436563</v>
      </c>
      <c r="AE22" s="226">
        <f t="shared" si="163"/>
        <v>-24815.470267859859</v>
      </c>
      <c r="AF22" s="226">
        <f t="shared" si="163"/>
        <v>-26445.100923263595</v>
      </c>
      <c r="AG22" s="226">
        <f t="shared" si="163"/>
        <v>-27985.422287787584</v>
      </c>
      <c r="AH22" s="226">
        <f t="shared" si="163"/>
        <v>-29437.407242004243</v>
      </c>
      <c r="AI22" s="226">
        <f t="shared" si="163"/>
        <v>-30787.982617204118</v>
      </c>
      <c r="AJ22" s="226">
        <f t="shared" si="163"/>
        <v>-32056.862268901463</v>
      </c>
      <c r="AK22" s="226">
        <f t="shared" si="163"/>
        <v>-33224.835853340395</v>
      </c>
      <c r="AL22" s="226">
        <f t="shared" si="163"/>
        <v>-34302.263909635032</v>
      </c>
      <c r="AM22" s="226">
        <f t="shared" si="163"/>
        <v>-35280.247881629381</v>
      </c>
      <c r="AN22" s="226">
        <f t="shared" si="163"/>
        <v>-36159.054250441375</v>
      </c>
      <c r="AO22" s="226">
        <f t="shared" si="163"/>
        <v>-36948.50301272067</v>
      </c>
      <c r="AP22" s="226">
        <f t="shared" si="163"/>
        <v>-37619.672770858357</v>
      </c>
      <c r="AQ22" s="226">
        <f t="shared" si="163"/>
        <v>-38194.876964500007</v>
      </c>
      <c r="AR22" s="226">
        <f t="shared" si="163"/>
        <v>-38651.278827314069</v>
      </c>
      <c r="AS22" s="226">
        <f t="shared" si="163"/>
        <v>-39012.144739987911</v>
      </c>
      <c r="AT22" s="226">
        <f t="shared" si="163"/>
        <v>-39244.21546997354</v>
      </c>
      <c r="AU22" s="226">
        <f t="shared" si="163"/>
        <v>-39381.910130707241</v>
      </c>
      <c r="AV22" s="226">
        <f t="shared" si="163"/>
        <v>-39380.41324841186</v>
      </c>
      <c r="AW22" s="226">
        <f t="shared" si="163"/>
        <v>-39287.976543447177</v>
      </c>
      <c r="AX22" s="226">
        <f t="shared" si="163"/>
        <v>-39042.069331061735</v>
      </c>
      <c r="AY22" s="226">
        <f t="shared" si="163"/>
        <v>-38532.428254890765</v>
      </c>
      <c r="AZ22" s="226">
        <f t="shared" si="163"/>
        <v>-29729.382775727194</v>
      </c>
      <c r="BA22" s="226">
        <f t="shared" si="163"/>
        <v>-20636.523841568534</v>
      </c>
      <c r="BB22" s="226">
        <f t="shared" si="163"/>
        <v>-11167.366585461885</v>
      </c>
      <c r="BC22" s="226">
        <f t="shared" si="163"/>
        <v>-1380.6198671156162</v>
      </c>
      <c r="BD22" s="226">
        <f t="shared" ref="BD22" si="164">BC25</f>
        <v>4187.0572447899522</v>
      </c>
      <c r="BE22" s="226">
        <f t="shared" ref="BE22" si="165">BD25</f>
        <v>3176.623125565904</v>
      </c>
      <c r="BF22" s="226">
        <f t="shared" ref="BF22" si="166">BE25</f>
        <v>0</v>
      </c>
      <c r="BG22" s="226">
        <f t="shared" ref="BG22" si="167">BF25</f>
        <v>0</v>
      </c>
      <c r="BH22" s="226">
        <f t="shared" ref="BH22" si="168">BG25</f>
        <v>0</v>
      </c>
      <c r="BI22" s="226">
        <f t="shared" ref="BI22" si="169">BH25</f>
        <v>0</v>
      </c>
      <c r="BJ22" s="226">
        <f t="shared" ref="BJ22" si="170">BI25</f>
        <v>0</v>
      </c>
      <c r="BK22" s="226">
        <f t="shared" ref="BK22" si="171">BJ25</f>
        <v>0</v>
      </c>
      <c r="BL22" s="226">
        <f t="shared" ref="BL22" si="172">BK25</f>
        <v>0</v>
      </c>
      <c r="BM22" s="226">
        <f t="shared" ref="BM22" si="173">BL25</f>
        <v>0</v>
      </c>
      <c r="BN22" s="226">
        <f t="shared" ref="BN22" si="174">BM25</f>
        <v>0</v>
      </c>
      <c r="BO22" s="226">
        <f t="shared" ref="BO22" si="175">BN25</f>
        <v>0</v>
      </c>
      <c r="BP22" s="226">
        <f t="shared" ref="BP22" si="176">BO25</f>
        <v>0</v>
      </c>
      <c r="BQ22" s="226">
        <f t="shared" ref="BQ22" si="177">BP25</f>
        <v>0</v>
      </c>
      <c r="BR22" s="226">
        <f t="shared" ref="BR22" si="178">BQ25</f>
        <v>0</v>
      </c>
      <c r="BS22" s="226">
        <f t="shared" ref="BS22" si="179">BR25</f>
        <v>0</v>
      </c>
      <c r="BT22" s="226">
        <f t="shared" ref="BT22" si="180">BS25</f>
        <v>0</v>
      </c>
      <c r="BU22" s="226">
        <f t="shared" ref="BU22" si="181">BT25</f>
        <v>0</v>
      </c>
      <c r="BV22" s="226">
        <f t="shared" ref="BV22" si="182">BU25</f>
        <v>0</v>
      </c>
      <c r="BW22" s="226">
        <f t="shared" ref="BW22" si="183">BV25</f>
        <v>0</v>
      </c>
      <c r="BX22" s="226">
        <f t="shared" ref="BX22" si="184">BW25</f>
        <v>0</v>
      </c>
      <c r="BY22" s="226">
        <f t="shared" ref="BY22" si="185">BX25</f>
        <v>0</v>
      </c>
      <c r="BZ22" s="226">
        <f t="shared" ref="BZ22" si="186">BY25</f>
        <v>0</v>
      </c>
      <c r="CA22" s="226">
        <f t="shared" ref="CA22" si="187">BZ25</f>
        <v>0</v>
      </c>
      <c r="CB22" s="226">
        <f t="shared" ref="CB22" si="188">CA25</f>
        <v>0</v>
      </c>
      <c r="CC22" s="226">
        <f t="shared" ref="CC22" si="189">CB25</f>
        <v>0</v>
      </c>
      <c r="CD22" s="226">
        <f t="shared" ref="CD22" si="190">CC25</f>
        <v>0</v>
      </c>
      <c r="CE22" s="226">
        <f t="shared" ref="CE22" si="191">CD25</f>
        <v>0</v>
      </c>
      <c r="CF22" s="226">
        <f t="shared" ref="CF22" si="192">CE25</f>
        <v>0</v>
      </c>
      <c r="CG22" s="226">
        <f t="shared" ref="CG22" si="193">CF25</f>
        <v>0</v>
      </c>
      <c r="CH22" s="226">
        <f t="shared" ref="CH22" si="194">CG25</f>
        <v>0</v>
      </c>
      <c r="CI22" s="226">
        <f t="shared" ref="CI22" si="195">CH25</f>
        <v>0</v>
      </c>
      <c r="CJ22" s="226">
        <f t="shared" ref="CJ22" si="196">CI25</f>
        <v>0</v>
      </c>
      <c r="CK22" s="226">
        <f t="shared" ref="CK22" si="197">CJ25</f>
        <v>0</v>
      </c>
      <c r="CL22" s="226">
        <f t="shared" ref="CL22" si="198">CK25</f>
        <v>0</v>
      </c>
      <c r="CM22" s="226">
        <f t="shared" ref="CM22" si="199">CL25</f>
        <v>0</v>
      </c>
      <c r="CN22" s="226">
        <f t="shared" ref="CN22" si="200">CM25</f>
        <v>0</v>
      </c>
      <c r="CO22" s="226">
        <f t="shared" ref="CO22" si="201">CN25</f>
        <v>0</v>
      </c>
      <c r="CP22" s="226">
        <f t="shared" ref="CP22" si="202">CO25</f>
        <v>0</v>
      </c>
      <c r="CQ22" s="226">
        <f t="shared" ref="CQ22" si="203">CP25</f>
        <v>0</v>
      </c>
      <c r="CR22" s="226">
        <f t="shared" ref="CR22" si="204">CQ25</f>
        <v>0</v>
      </c>
      <c r="CS22" s="226">
        <f t="shared" ref="CS22" si="205">CR25</f>
        <v>0</v>
      </c>
      <c r="CT22" s="226">
        <f t="shared" ref="CT22" si="206">CS25</f>
        <v>0</v>
      </c>
      <c r="CU22" s="226">
        <f t="shared" ref="CU22" si="207">CT25</f>
        <v>0</v>
      </c>
      <c r="CV22" s="226">
        <f t="shared" ref="CV22" si="208">CU25</f>
        <v>0</v>
      </c>
      <c r="CW22" s="226">
        <f t="shared" ref="CW22" si="209">CV25</f>
        <v>0</v>
      </c>
      <c r="CX22" s="226">
        <f t="shared" ref="CX22" si="210">CW25</f>
        <v>0</v>
      </c>
      <c r="CY22" s="226">
        <f t="shared" ref="CY22" si="211">CX25</f>
        <v>0</v>
      </c>
      <c r="CZ22" s="226">
        <f t="shared" ref="CZ22" si="212">CY25</f>
        <v>0</v>
      </c>
      <c r="DA22" s="226">
        <f t="shared" ref="DA22" si="213">CZ25</f>
        <v>0</v>
      </c>
      <c r="DB22" s="226">
        <f t="shared" ref="DB22" si="214">DA25</f>
        <v>0</v>
      </c>
      <c r="DC22" s="226">
        <f t="shared" ref="DC22" si="215">DB25</f>
        <v>0</v>
      </c>
      <c r="DD22" s="226">
        <f t="shared" ref="DD22" si="216">DC25</f>
        <v>0</v>
      </c>
      <c r="DE22" s="226">
        <f t="shared" ref="DE22" si="217">DD25</f>
        <v>0</v>
      </c>
      <c r="DF22" s="226">
        <f t="shared" ref="DF22" si="218">DE25</f>
        <v>0</v>
      </c>
      <c r="DG22" s="226">
        <f t="shared" ref="DG22" si="219">DF25</f>
        <v>0</v>
      </c>
      <c r="DH22" s="226">
        <f t="shared" ref="DH22" si="220">DG25</f>
        <v>0</v>
      </c>
      <c r="DI22" s="226">
        <f t="shared" ref="DI22" si="221">DH25</f>
        <v>0</v>
      </c>
      <c r="DJ22" s="226">
        <f t="shared" ref="DJ22" si="222">DI25</f>
        <v>0</v>
      </c>
      <c r="DK22" s="226">
        <f t="shared" ref="DK22" si="223">DJ25</f>
        <v>0</v>
      </c>
      <c r="DL22" s="226">
        <f t="shared" ref="DL22" si="224">DK25</f>
        <v>0</v>
      </c>
      <c r="DM22" s="226">
        <f t="shared" ref="DM22" si="225">DL25</f>
        <v>0</v>
      </c>
      <c r="DN22" s="226">
        <f t="shared" ref="DN22" si="226">DM25</f>
        <v>0</v>
      </c>
      <c r="DO22" s="226">
        <f t="shared" ref="DO22" si="227">DN25</f>
        <v>0</v>
      </c>
      <c r="DP22" s="226">
        <f t="shared" ref="DP22" si="228">DO25</f>
        <v>0</v>
      </c>
      <c r="DQ22" s="226">
        <f t="shared" ref="DQ22" si="229">DP25</f>
        <v>0</v>
      </c>
      <c r="DR22" s="226">
        <f t="shared" ref="DR22" si="230">DQ25</f>
        <v>0</v>
      </c>
      <c r="DS22" s="226">
        <f t="shared" ref="DS22" si="231">DR25</f>
        <v>0</v>
      </c>
      <c r="DT22" s="226">
        <f t="shared" ref="DT22" si="232">DS25</f>
        <v>0</v>
      </c>
      <c r="DU22" s="226">
        <f t="shared" ref="DU22" si="233">DT25</f>
        <v>0</v>
      </c>
      <c r="DV22" s="226">
        <f t="shared" ref="DV22" si="234">DU25</f>
        <v>0</v>
      </c>
      <c r="DW22" s="226">
        <f t="shared" ref="DW22" si="235">DV25</f>
        <v>0</v>
      </c>
      <c r="DX22" s="226">
        <f t="shared" ref="DX22" si="236">DW25</f>
        <v>0</v>
      </c>
      <c r="DY22" s="226">
        <f t="shared" ref="DY22" si="237">DX25</f>
        <v>0</v>
      </c>
      <c r="DZ22" s="226">
        <f t="shared" ref="DZ22" si="238">DY25</f>
        <v>0</v>
      </c>
      <c r="EA22" s="226">
        <f t="shared" ref="EA22" si="239">DZ25</f>
        <v>0</v>
      </c>
      <c r="EB22" s="226">
        <f t="shared" ref="EB22" si="240">EA25</f>
        <v>0</v>
      </c>
      <c r="EC22" s="226">
        <f t="shared" ref="EC22" si="241">EB25</f>
        <v>0</v>
      </c>
      <c r="ED22" s="226">
        <f t="shared" ref="ED22" si="242">EC25</f>
        <v>0</v>
      </c>
      <c r="EE22" s="226">
        <f t="shared" ref="EE22" si="243">ED25</f>
        <v>0</v>
      </c>
      <c r="EF22" s="226">
        <f t="shared" ref="EF22" si="244">EE25</f>
        <v>0</v>
      </c>
      <c r="EG22" s="226">
        <f t="shared" ref="EG22" si="245">EF25</f>
        <v>0</v>
      </c>
      <c r="EH22" s="226">
        <f t="shared" ref="EH22" si="246">EG25</f>
        <v>0</v>
      </c>
      <c r="EI22" s="226">
        <f t="shared" ref="EI22" si="247">EH25</f>
        <v>0</v>
      </c>
      <c r="EJ22" s="226">
        <f t="shared" ref="EJ22" si="248">EI25</f>
        <v>0</v>
      </c>
      <c r="EK22" s="226">
        <f t="shared" ref="EK22" si="249">EJ25</f>
        <v>0</v>
      </c>
      <c r="EL22" s="226">
        <f t="shared" ref="EL22" si="250">EK25</f>
        <v>0</v>
      </c>
      <c r="EM22" s="226">
        <f t="shared" ref="EM22" si="251">EL25</f>
        <v>0</v>
      </c>
      <c r="EN22" s="226">
        <f t="shared" ref="EN22" si="252">EM25</f>
        <v>0</v>
      </c>
      <c r="EO22" s="226">
        <f t="shared" ref="EO22" si="253">EN25</f>
        <v>0</v>
      </c>
      <c r="EP22" s="226">
        <f t="shared" ref="EP22" si="254">EO25</f>
        <v>0</v>
      </c>
      <c r="EQ22" s="226">
        <f t="shared" ref="EQ22" si="255">EP25</f>
        <v>0</v>
      </c>
      <c r="ER22" s="226">
        <f t="shared" ref="ER22" si="256">EQ25</f>
        <v>0</v>
      </c>
      <c r="ES22" s="226">
        <f t="shared" ref="ES22" si="257">ER25</f>
        <v>0</v>
      </c>
      <c r="ET22" s="226">
        <f t="shared" ref="ET22" si="258">ES25</f>
        <v>0</v>
      </c>
      <c r="EU22" s="226">
        <f t="shared" ref="EU22" si="259">ET25</f>
        <v>0</v>
      </c>
      <c r="EV22" s="226">
        <f t="shared" ref="EV22" si="260">EU25</f>
        <v>0</v>
      </c>
      <c r="EW22" s="226">
        <f t="shared" ref="EW22" si="261">EV25</f>
        <v>0</v>
      </c>
      <c r="EX22" s="226">
        <f t="shared" ref="EX22" si="262">EW25</f>
        <v>0</v>
      </c>
      <c r="EY22" s="226">
        <f t="shared" ref="EY22" si="263">EX25</f>
        <v>0</v>
      </c>
      <c r="EZ22" s="226">
        <f t="shared" ref="EZ22" si="264">EY25</f>
        <v>0</v>
      </c>
      <c r="FA22" s="226">
        <f t="shared" ref="FA22" si="265">EZ25</f>
        <v>0</v>
      </c>
      <c r="FB22" s="226">
        <f t="shared" ref="FB22" si="266">FA25</f>
        <v>0</v>
      </c>
      <c r="FC22" s="226">
        <f t="shared" ref="FC22" si="267">FB25</f>
        <v>0</v>
      </c>
      <c r="FD22" s="226">
        <f t="shared" ref="FD22" si="268">FC25</f>
        <v>0</v>
      </c>
      <c r="FE22" s="226">
        <f t="shared" ref="FE22" si="269">FD25</f>
        <v>0</v>
      </c>
      <c r="FF22" s="226">
        <f t="shared" ref="FF22" si="270">FE25</f>
        <v>0</v>
      </c>
      <c r="FG22" s="226">
        <f t="shared" ref="FG22" si="271">FF25</f>
        <v>0</v>
      </c>
      <c r="FH22" s="226">
        <f t="shared" ref="FH22" si="272">FG25</f>
        <v>0</v>
      </c>
      <c r="FI22" s="226">
        <f t="shared" ref="FI22" si="273">FH25</f>
        <v>0</v>
      </c>
      <c r="FJ22" s="226">
        <f t="shared" ref="FJ22" si="274">FI25</f>
        <v>0</v>
      </c>
      <c r="FK22" s="226">
        <f t="shared" ref="FK22" si="275">FJ25</f>
        <v>0</v>
      </c>
      <c r="FL22" s="226">
        <f t="shared" ref="FL22" si="276">FK25</f>
        <v>0</v>
      </c>
      <c r="FM22" s="226">
        <f t="shared" ref="FM22" si="277">FL25</f>
        <v>0</v>
      </c>
      <c r="FN22" s="226">
        <f t="shared" ref="FN22" si="278">FM25</f>
        <v>0</v>
      </c>
      <c r="FO22" s="226">
        <f t="shared" ref="FO22" si="279">FN25</f>
        <v>0</v>
      </c>
      <c r="FP22" s="226">
        <f t="shared" ref="FP22" si="280">FO25</f>
        <v>0</v>
      </c>
      <c r="FQ22" s="226">
        <f t="shared" ref="FQ22" si="281">FP25</f>
        <v>0</v>
      </c>
      <c r="FR22" s="226">
        <f t="shared" ref="FR22" si="282">FQ25</f>
        <v>0</v>
      </c>
      <c r="FS22" s="226">
        <f t="shared" ref="FS22" si="283">FR25</f>
        <v>0</v>
      </c>
      <c r="FT22" s="226">
        <f t="shared" ref="FT22" si="284">FS25</f>
        <v>0</v>
      </c>
      <c r="FU22" s="226">
        <f t="shared" ref="FU22" si="285">FT25</f>
        <v>0</v>
      </c>
      <c r="FV22" s="226">
        <f t="shared" ref="FV22" si="286">FU25</f>
        <v>0</v>
      </c>
      <c r="FW22" s="226">
        <f t="shared" ref="FW22" si="287">FV25</f>
        <v>0</v>
      </c>
      <c r="FX22" s="226">
        <f t="shared" ref="FX22" si="288">FW25</f>
        <v>0</v>
      </c>
      <c r="FY22" s="226">
        <f t="shared" ref="FY22" si="289">FX25</f>
        <v>0</v>
      </c>
      <c r="FZ22" s="226">
        <f t="shared" ref="FZ22" si="290">FY25</f>
        <v>0</v>
      </c>
      <c r="GA22" s="226">
        <f t="shared" ref="GA22" si="291">FZ25</f>
        <v>0</v>
      </c>
      <c r="GB22" s="226">
        <f t="shared" ref="GB22" si="292">GA25</f>
        <v>0</v>
      </c>
      <c r="GC22" s="226">
        <f t="shared" ref="GC22" si="293">GB25</f>
        <v>0</v>
      </c>
      <c r="GD22" s="226">
        <f t="shared" ref="GD22" si="294">GC25</f>
        <v>0</v>
      </c>
      <c r="GE22" s="226">
        <f t="shared" ref="GE22" si="295">GD25</f>
        <v>0</v>
      </c>
      <c r="GF22" s="226">
        <f t="shared" ref="GF22" si="296">GE25</f>
        <v>0</v>
      </c>
      <c r="GG22" s="226">
        <f t="shared" ref="GG22" si="297">GF25</f>
        <v>0</v>
      </c>
      <c r="GH22" s="226">
        <f t="shared" ref="GH22" si="298">GG25</f>
        <v>0</v>
      </c>
      <c r="GI22" s="226">
        <f t="shared" ref="GI22" si="299">GH25</f>
        <v>0</v>
      </c>
      <c r="GJ22" s="226">
        <f t="shared" ref="GJ22" si="300">GI25</f>
        <v>0</v>
      </c>
    </row>
    <row r="23" spans="1:192" s="529" customFormat="1" x14ac:dyDescent="0.25">
      <c r="A23" s="15"/>
      <c r="B23" s="15"/>
      <c r="C23" s="21"/>
      <c r="D23" s="48"/>
      <c r="E23" s="403" t="str">
        <f xml:space="preserve"> 'FS Qtr'!E$24</f>
        <v>Profit after tax</v>
      </c>
      <c r="F23" s="403">
        <f xml:space="preserve"> 'FS Qtr'!F$24</f>
        <v>0</v>
      </c>
      <c r="G23" s="403" t="str">
        <f xml:space="preserve"> 'FS Qtr'!G$24</f>
        <v>$ 000s</v>
      </c>
      <c r="H23" s="403">
        <f xml:space="preserve"> 'FS Qtr'!H$24</f>
        <v>19081.551448141145</v>
      </c>
      <c r="I23" s="403">
        <f xml:space="preserve"> 'FS Qtr'!I$24</f>
        <v>0</v>
      </c>
      <c r="J23" s="403">
        <f xml:space="preserve"> 'FS Qtr'!J$24</f>
        <v>0</v>
      </c>
      <c r="K23" s="403">
        <f xml:space="preserve"> 'FS Qtr'!K$24</f>
        <v>0</v>
      </c>
      <c r="L23" s="403">
        <f xml:space="preserve"> 'FS Qtr'!L$24</f>
        <v>0</v>
      </c>
      <c r="M23" s="403">
        <f xml:space="preserve"> 'FS Qtr'!M$24</f>
        <v>0</v>
      </c>
      <c r="N23" s="403">
        <f xml:space="preserve"> 'FS Qtr'!N$24</f>
        <v>0</v>
      </c>
      <c r="O23" s="403">
        <f xml:space="preserve"> 'FS Qtr'!O$24</f>
        <v>0</v>
      </c>
      <c r="P23" s="403">
        <f xml:space="preserve"> 'FS Qtr'!P$24</f>
        <v>2403.8688334462668</v>
      </c>
      <c r="Q23" s="403">
        <f xml:space="preserve"> 'FS Qtr'!Q$24</f>
        <v>1041.3123757028065</v>
      </c>
      <c r="R23" s="403">
        <f xml:space="preserve"> 'FS Qtr'!R$24</f>
        <v>-2622.2670180633345</v>
      </c>
      <c r="S23" s="403">
        <f xml:space="preserve"> 'FS Qtr'!S$24</f>
        <v>-2561.1455832016336</v>
      </c>
      <c r="T23" s="403">
        <f xml:space="preserve"> 'FS Qtr'!T$24</f>
        <v>-2447.8960060854633</v>
      </c>
      <c r="U23" s="403">
        <f xml:space="preserve"> 'FS Qtr'!U$24</f>
        <v>-2419.7109116781198</v>
      </c>
      <c r="V23" s="403">
        <f xml:space="preserve"> 'FS Qtr'!V$24</f>
        <v>-2308.1116003107045</v>
      </c>
      <c r="W23" s="403">
        <f xml:space="preserve"> 'FS Qtr'!W$24</f>
        <v>-2273.1352692496221</v>
      </c>
      <c r="X23" s="403">
        <f xml:space="preserve"> 'FS Qtr'!X$24</f>
        <v>-2182.1271976087678</v>
      </c>
      <c r="Y23" s="403">
        <f xml:space="preserve"> 'FS Qtr'!Y$24</f>
        <v>-2120.1845963727988</v>
      </c>
      <c r="Z23" s="403">
        <f xml:space="preserve"> 'FS Qtr'!Z$24</f>
        <v>-2012.4789178999977</v>
      </c>
      <c r="AA23" s="403">
        <f xml:space="preserve"> 'FS Qtr'!AA$24</f>
        <v>-1963.1710357623901</v>
      </c>
      <c r="AB23" s="403">
        <f xml:space="preserve"> 'FS Qtr'!AB$24</f>
        <v>-1856.5902089489493</v>
      </c>
      <c r="AC23" s="403">
        <f xml:space="preserve"> 'FS Qtr'!AC$24</f>
        <v>-1799.6402545638368</v>
      </c>
      <c r="AD23" s="403">
        <f xml:space="preserve"> 'FS Qtr'!AD$24</f>
        <v>-1694.1902154232964</v>
      </c>
      <c r="AE23" s="403">
        <f xml:space="preserve"> 'FS Qtr'!AE$24</f>
        <v>-1629.6306554037378</v>
      </c>
      <c r="AF23" s="403">
        <f xml:space="preserve"> 'FS Qtr'!AF$24</f>
        <v>-1540.3213645239871</v>
      </c>
      <c r="AG23" s="403">
        <f xml:space="preserve"> 'FS Qtr'!AG$24</f>
        <v>-1451.9849542166601</v>
      </c>
      <c r="AH23" s="403">
        <f xml:space="preserve"> 'FS Qtr'!AH$24</f>
        <v>-1350.5753751998759</v>
      </c>
      <c r="AI23" s="403">
        <f xml:space="preserve"> 'FS Qtr'!AI$24</f>
        <v>-1268.8796516973466</v>
      </c>
      <c r="AJ23" s="403">
        <f xml:space="preserve"> 'FS Qtr'!AJ$24</f>
        <v>-1167.9735844389361</v>
      </c>
      <c r="AK23" s="403">
        <f xml:space="preserve"> 'FS Qtr'!AK$24</f>
        <v>-1077.4280562946369</v>
      </c>
      <c r="AL23" s="403">
        <f xml:space="preserve"> 'FS Qtr'!AL$24</f>
        <v>-977.98397199434692</v>
      </c>
      <c r="AM23" s="403">
        <f xml:space="preserve"> 'FS Qtr'!AM$24</f>
        <v>-878.80636881199609</v>
      </c>
      <c r="AN23" s="403">
        <f xml:space="preserve"> 'FS Qtr'!AN$24</f>
        <v>-789.44876227929194</v>
      </c>
      <c r="AO23" s="403">
        <f xml:space="preserve"> 'FS Qtr'!AO$24</f>
        <v>-671.16975813768806</v>
      </c>
      <c r="AP23" s="403">
        <f xml:space="preserve"> 'FS Qtr'!AP$24</f>
        <v>-575.20419364165286</v>
      </c>
      <c r="AQ23" s="403">
        <f xml:space="preserve"> 'FS Qtr'!AQ$24</f>
        <v>-456.40186281405988</v>
      </c>
      <c r="AR23" s="403">
        <f xml:space="preserve"> 'FS Qtr'!AR$24</f>
        <v>-360.86591267384426</v>
      </c>
      <c r="AS23" s="403">
        <f xml:space="preserve"> 'FS Qtr'!AS$24</f>
        <v>-232.07072998562944</v>
      </c>
      <c r="AT23" s="403">
        <f xml:space="preserve"> 'FS Qtr'!AT$24</f>
        <v>-137.69466073370057</v>
      </c>
      <c r="AU23" s="403">
        <f xml:space="preserve"> 'FS Qtr'!AU$24</f>
        <v>1.4968822953786003</v>
      </c>
      <c r="AV23" s="403">
        <f xml:space="preserve"> 'FS Qtr'!AV$24</f>
        <v>92.436704964680033</v>
      </c>
      <c r="AW23" s="403">
        <f xml:space="preserve"> 'FS Qtr'!AW$24</f>
        <v>245.90721238544356</v>
      </c>
      <c r="AX23" s="403">
        <f xml:space="preserve"> 'FS Qtr'!AX$24</f>
        <v>509.64107617096744</v>
      </c>
      <c r="AY23" s="403">
        <f xml:space="preserve"> 'FS Qtr'!AY$24</f>
        <v>8803.0454791635711</v>
      </c>
      <c r="AZ23" s="403">
        <f xml:space="preserve"> 'FS Qtr'!AZ$24</f>
        <v>9092.8589341586594</v>
      </c>
      <c r="BA23" s="403">
        <f xml:space="preserve"> 'FS Qtr'!BA$24</f>
        <v>9469.1572561066496</v>
      </c>
      <c r="BB23" s="403">
        <f xml:space="preserve"> 'FS Qtr'!BB$24</f>
        <v>9786.7467183462686</v>
      </c>
      <c r="BC23" s="403">
        <f xml:space="preserve"> 'FS Qtr'!BC$24</f>
        <v>10184.028051585012</v>
      </c>
      <c r="BD23" s="403">
        <f xml:space="preserve"> 'FS Qtr'!BD$24</f>
        <v>10278.140601831732</v>
      </c>
      <c r="BE23" s="403">
        <f xml:space="preserve"> 'FS Qtr'!BE$24</f>
        <v>0</v>
      </c>
      <c r="BF23" s="403">
        <f xml:space="preserve"> 'FS Qtr'!BF$24</f>
        <v>0</v>
      </c>
      <c r="BG23" s="403">
        <f xml:space="preserve"> 'FS Qtr'!BG$24</f>
        <v>0</v>
      </c>
      <c r="BH23" s="403">
        <f xml:space="preserve"> 'FS Qtr'!BH$24</f>
        <v>0</v>
      </c>
      <c r="BI23" s="403">
        <f xml:space="preserve"> 'FS Qtr'!BI$24</f>
        <v>0</v>
      </c>
      <c r="BJ23" s="403">
        <f xml:space="preserve"> 'FS Qtr'!BJ$24</f>
        <v>0</v>
      </c>
      <c r="BK23" s="403">
        <f xml:space="preserve"> 'FS Qtr'!BK$24</f>
        <v>0</v>
      </c>
      <c r="BL23" s="403">
        <f xml:space="preserve"> 'FS Qtr'!BL$24</f>
        <v>0</v>
      </c>
      <c r="BM23" s="403">
        <f xml:space="preserve"> 'FS Qtr'!BM$24</f>
        <v>0</v>
      </c>
      <c r="BN23" s="403">
        <f xml:space="preserve"> 'FS Qtr'!BN$24</f>
        <v>0</v>
      </c>
      <c r="BO23" s="403">
        <f xml:space="preserve"> 'FS Qtr'!BO$24</f>
        <v>0</v>
      </c>
      <c r="BP23" s="403">
        <f xml:space="preserve"> 'FS Qtr'!BP$24</f>
        <v>0</v>
      </c>
      <c r="BQ23" s="403">
        <f xml:space="preserve"> 'FS Qtr'!BQ$24</f>
        <v>0</v>
      </c>
      <c r="BR23" s="403">
        <f xml:space="preserve"> 'FS Qtr'!BR$24</f>
        <v>0</v>
      </c>
      <c r="BS23" s="403">
        <f xml:space="preserve"> 'FS Qtr'!BS$24</f>
        <v>0</v>
      </c>
      <c r="BT23" s="403">
        <f xml:space="preserve"> 'FS Qtr'!BT$24</f>
        <v>0</v>
      </c>
      <c r="BU23" s="403">
        <f xml:space="preserve"> 'FS Qtr'!BU$24</f>
        <v>0</v>
      </c>
      <c r="BV23" s="403">
        <f xml:space="preserve"> 'FS Qtr'!BV$24</f>
        <v>0</v>
      </c>
      <c r="BW23" s="403">
        <f xml:space="preserve"> 'FS Qtr'!BW$24</f>
        <v>0</v>
      </c>
      <c r="BX23" s="403">
        <f xml:space="preserve"> 'FS Qtr'!BX$24</f>
        <v>0</v>
      </c>
      <c r="BY23" s="403">
        <f xml:space="preserve"> 'FS Qtr'!BY$24</f>
        <v>0</v>
      </c>
      <c r="BZ23" s="403">
        <f xml:space="preserve"> 'FS Qtr'!BZ$24</f>
        <v>0</v>
      </c>
      <c r="CA23" s="403">
        <f xml:space="preserve"> 'FS Qtr'!CA$24</f>
        <v>0</v>
      </c>
      <c r="CB23" s="403">
        <f xml:space="preserve"> 'FS Qtr'!CB$24</f>
        <v>0</v>
      </c>
      <c r="CC23" s="403">
        <f xml:space="preserve"> 'FS Qtr'!CC$24</f>
        <v>0</v>
      </c>
      <c r="CD23" s="403">
        <f xml:space="preserve"> 'FS Qtr'!CD$24</f>
        <v>0</v>
      </c>
      <c r="CE23" s="403">
        <f xml:space="preserve"> 'FS Qtr'!CE$24</f>
        <v>0</v>
      </c>
      <c r="CF23" s="403">
        <f xml:space="preserve"> 'FS Qtr'!CF$24</f>
        <v>0</v>
      </c>
      <c r="CG23" s="403">
        <f xml:space="preserve"> 'FS Qtr'!CG$24</f>
        <v>0</v>
      </c>
      <c r="CH23" s="403">
        <f xml:space="preserve"> 'FS Qtr'!CH$24</f>
        <v>0</v>
      </c>
      <c r="CI23" s="403">
        <f xml:space="preserve"> 'FS Qtr'!CI$24</f>
        <v>0</v>
      </c>
      <c r="CJ23" s="403">
        <f xml:space="preserve"> 'FS Qtr'!CJ$24</f>
        <v>0</v>
      </c>
      <c r="CK23" s="403">
        <f xml:space="preserve"> 'FS Qtr'!CK$24</f>
        <v>0</v>
      </c>
      <c r="CL23" s="403">
        <f xml:space="preserve"> 'FS Qtr'!CL$24</f>
        <v>0</v>
      </c>
      <c r="CM23" s="403">
        <f xml:space="preserve"> 'FS Qtr'!CM$24</f>
        <v>0</v>
      </c>
      <c r="CN23" s="403">
        <f xml:space="preserve"> 'FS Qtr'!CN$24</f>
        <v>0</v>
      </c>
      <c r="CO23" s="403">
        <f xml:space="preserve"> 'FS Qtr'!CO$24</f>
        <v>0</v>
      </c>
      <c r="CP23" s="403">
        <f xml:space="preserve"> 'FS Qtr'!CP$24</f>
        <v>0</v>
      </c>
      <c r="CQ23" s="403">
        <f xml:space="preserve"> 'FS Qtr'!CQ$24</f>
        <v>0</v>
      </c>
      <c r="CR23" s="403">
        <f xml:space="preserve"> 'FS Qtr'!CR$24</f>
        <v>0</v>
      </c>
      <c r="CS23" s="403">
        <f xml:space="preserve"> 'FS Qtr'!CS$24</f>
        <v>0</v>
      </c>
      <c r="CT23" s="403">
        <f xml:space="preserve"> 'FS Qtr'!CT$24</f>
        <v>0</v>
      </c>
      <c r="CU23" s="403">
        <f xml:space="preserve"> 'FS Qtr'!CU$24</f>
        <v>0</v>
      </c>
      <c r="CV23" s="403">
        <f xml:space="preserve"> 'FS Qtr'!CV$24</f>
        <v>0</v>
      </c>
      <c r="CW23" s="403">
        <f xml:space="preserve"> 'FS Qtr'!CW$24</f>
        <v>0</v>
      </c>
      <c r="CX23" s="403">
        <f xml:space="preserve"> 'FS Qtr'!CX$24</f>
        <v>0</v>
      </c>
      <c r="CY23" s="403">
        <f xml:space="preserve"> 'FS Qtr'!CY$24</f>
        <v>0</v>
      </c>
      <c r="CZ23" s="403">
        <f xml:space="preserve"> 'FS Qtr'!CZ$24</f>
        <v>0</v>
      </c>
      <c r="DA23" s="403">
        <f xml:space="preserve"> 'FS Qtr'!DA$24</f>
        <v>0</v>
      </c>
      <c r="DB23" s="403">
        <f xml:space="preserve"> 'FS Qtr'!DB$24</f>
        <v>0</v>
      </c>
      <c r="DC23" s="403">
        <f xml:space="preserve"> 'FS Qtr'!DC$24</f>
        <v>0</v>
      </c>
      <c r="DD23" s="403">
        <f xml:space="preserve"> 'FS Qtr'!DD$24</f>
        <v>0</v>
      </c>
      <c r="DE23" s="403">
        <f xml:space="preserve"> 'FS Qtr'!DE$24</f>
        <v>0</v>
      </c>
      <c r="DF23" s="403">
        <f xml:space="preserve"> 'FS Qtr'!DF$24</f>
        <v>0</v>
      </c>
      <c r="DG23" s="403">
        <f xml:space="preserve"> 'FS Qtr'!DG$24</f>
        <v>0</v>
      </c>
      <c r="DH23" s="403">
        <f xml:space="preserve"> 'FS Qtr'!DH$24</f>
        <v>0</v>
      </c>
      <c r="DI23" s="403">
        <f xml:space="preserve"> 'FS Qtr'!DI$24</f>
        <v>0</v>
      </c>
      <c r="DJ23" s="403">
        <f xml:space="preserve"> 'FS Qtr'!DJ$24</f>
        <v>0</v>
      </c>
      <c r="DK23" s="403">
        <f xml:space="preserve"> 'FS Qtr'!DK$24</f>
        <v>0</v>
      </c>
      <c r="DL23" s="403">
        <f xml:space="preserve"> 'FS Qtr'!DL$24</f>
        <v>0</v>
      </c>
      <c r="DM23" s="403">
        <f xml:space="preserve"> 'FS Qtr'!DM$24</f>
        <v>0</v>
      </c>
      <c r="DN23" s="403">
        <f xml:space="preserve"> 'FS Qtr'!DN$24</f>
        <v>0</v>
      </c>
      <c r="DO23" s="403">
        <f xml:space="preserve"> 'FS Qtr'!DO$24</f>
        <v>0</v>
      </c>
      <c r="DP23" s="403">
        <f xml:space="preserve"> 'FS Qtr'!DP$24</f>
        <v>0</v>
      </c>
      <c r="DQ23" s="403">
        <f xml:space="preserve"> 'FS Qtr'!DQ$24</f>
        <v>0</v>
      </c>
      <c r="DR23" s="403">
        <f xml:space="preserve"> 'FS Qtr'!DR$24</f>
        <v>0</v>
      </c>
      <c r="DS23" s="403">
        <f xml:space="preserve"> 'FS Qtr'!DS$24</f>
        <v>0</v>
      </c>
      <c r="DT23" s="403">
        <f xml:space="preserve"> 'FS Qtr'!DT$24</f>
        <v>0</v>
      </c>
      <c r="DU23" s="403">
        <f xml:space="preserve"> 'FS Qtr'!DU$24</f>
        <v>0</v>
      </c>
      <c r="DV23" s="403">
        <f xml:space="preserve"> 'FS Qtr'!DV$24</f>
        <v>0</v>
      </c>
      <c r="DW23" s="403">
        <f xml:space="preserve"> 'FS Qtr'!DW$24</f>
        <v>0</v>
      </c>
      <c r="DX23" s="403">
        <f xml:space="preserve"> 'FS Qtr'!DX$24</f>
        <v>0</v>
      </c>
      <c r="DY23" s="403">
        <f xml:space="preserve"> 'FS Qtr'!DY$24</f>
        <v>0</v>
      </c>
      <c r="DZ23" s="403">
        <f xml:space="preserve"> 'FS Qtr'!DZ$24</f>
        <v>0</v>
      </c>
      <c r="EA23" s="403">
        <f xml:space="preserve"> 'FS Qtr'!EA$24</f>
        <v>0</v>
      </c>
      <c r="EB23" s="403">
        <f xml:space="preserve"> 'FS Qtr'!EB$24</f>
        <v>0</v>
      </c>
      <c r="EC23" s="403">
        <f xml:space="preserve"> 'FS Qtr'!EC$24</f>
        <v>0</v>
      </c>
      <c r="ED23" s="403">
        <f xml:space="preserve"> 'FS Qtr'!ED$24</f>
        <v>0</v>
      </c>
      <c r="EE23" s="403">
        <f xml:space="preserve"> 'FS Qtr'!EE$24</f>
        <v>0</v>
      </c>
      <c r="EF23" s="403">
        <f xml:space="preserve"> 'FS Qtr'!EF$24</f>
        <v>0</v>
      </c>
      <c r="EG23" s="403">
        <f xml:space="preserve"> 'FS Qtr'!EG$24</f>
        <v>0</v>
      </c>
      <c r="EH23" s="403">
        <f xml:space="preserve"> 'FS Qtr'!EH$24</f>
        <v>0</v>
      </c>
      <c r="EI23" s="403">
        <f xml:space="preserve"> 'FS Qtr'!EI$24</f>
        <v>0</v>
      </c>
      <c r="EJ23" s="403">
        <f xml:space="preserve"> 'FS Qtr'!EJ$24</f>
        <v>0</v>
      </c>
      <c r="EK23" s="403">
        <f xml:space="preserve"> 'FS Qtr'!EK$24</f>
        <v>0</v>
      </c>
      <c r="EL23" s="403">
        <f xml:space="preserve"> 'FS Qtr'!EL$24</f>
        <v>0</v>
      </c>
      <c r="EM23" s="403">
        <f xml:space="preserve"> 'FS Qtr'!EM$24</f>
        <v>0</v>
      </c>
      <c r="EN23" s="403">
        <f xml:space="preserve"> 'FS Qtr'!EN$24</f>
        <v>0</v>
      </c>
      <c r="EO23" s="403">
        <f xml:space="preserve"> 'FS Qtr'!EO$24</f>
        <v>0</v>
      </c>
      <c r="EP23" s="403">
        <f xml:space="preserve"> 'FS Qtr'!EP$24</f>
        <v>0</v>
      </c>
      <c r="EQ23" s="403">
        <f xml:space="preserve"> 'FS Qtr'!EQ$24</f>
        <v>0</v>
      </c>
      <c r="ER23" s="403">
        <f xml:space="preserve"> 'FS Qtr'!ER$24</f>
        <v>0</v>
      </c>
      <c r="ES23" s="403">
        <f xml:space="preserve"> 'FS Qtr'!ES$24</f>
        <v>0</v>
      </c>
      <c r="ET23" s="403">
        <f xml:space="preserve"> 'FS Qtr'!ET$24</f>
        <v>0</v>
      </c>
      <c r="EU23" s="403">
        <f xml:space="preserve"> 'FS Qtr'!EU$24</f>
        <v>0</v>
      </c>
      <c r="EV23" s="403">
        <f xml:space="preserve"> 'FS Qtr'!EV$24</f>
        <v>0</v>
      </c>
      <c r="EW23" s="403">
        <f xml:space="preserve"> 'FS Qtr'!EW$24</f>
        <v>0</v>
      </c>
      <c r="EX23" s="403">
        <f xml:space="preserve"> 'FS Qtr'!EX$24</f>
        <v>0</v>
      </c>
      <c r="EY23" s="403">
        <f xml:space="preserve"> 'FS Qtr'!EY$24</f>
        <v>0</v>
      </c>
      <c r="EZ23" s="403">
        <f xml:space="preserve"> 'FS Qtr'!EZ$24</f>
        <v>0</v>
      </c>
      <c r="FA23" s="403">
        <f xml:space="preserve"> 'FS Qtr'!FA$24</f>
        <v>0</v>
      </c>
      <c r="FB23" s="403">
        <f xml:space="preserve"> 'FS Qtr'!FB$24</f>
        <v>0</v>
      </c>
      <c r="FC23" s="403">
        <f xml:space="preserve"> 'FS Qtr'!FC$24</f>
        <v>0</v>
      </c>
      <c r="FD23" s="403">
        <f xml:space="preserve"> 'FS Qtr'!FD$24</f>
        <v>0</v>
      </c>
      <c r="FE23" s="403">
        <f xml:space="preserve"> 'FS Qtr'!FE$24</f>
        <v>0</v>
      </c>
      <c r="FF23" s="403">
        <f xml:space="preserve"> 'FS Qtr'!FF$24</f>
        <v>0</v>
      </c>
      <c r="FG23" s="403">
        <f xml:space="preserve"> 'FS Qtr'!FG$24</f>
        <v>0</v>
      </c>
      <c r="FH23" s="403">
        <f xml:space="preserve"> 'FS Qtr'!FH$24</f>
        <v>0</v>
      </c>
      <c r="FI23" s="403">
        <f xml:space="preserve"> 'FS Qtr'!FI$24</f>
        <v>0</v>
      </c>
      <c r="FJ23" s="403">
        <f xml:space="preserve"> 'FS Qtr'!FJ$24</f>
        <v>0</v>
      </c>
      <c r="FK23" s="403">
        <f xml:space="preserve"> 'FS Qtr'!FK$24</f>
        <v>0</v>
      </c>
      <c r="FL23" s="403">
        <f xml:space="preserve"> 'FS Qtr'!FL$24</f>
        <v>0</v>
      </c>
      <c r="FM23" s="403">
        <f xml:space="preserve"> 'FS Qtr'!FM$24</f>
        <v>0</v>
      </c>
      <c r="FN23" s="403">
        <f xml:space="preserve"> 'FS Qtr'!FN$24</f>
        <v>0</v>
      </c>
      <c r="FO23" s="403">
        <f xml:space="preserve"> 'FS Qtr'!FO$24</f>
        <v>0</v>
      </c>
      <c r="FP23" s="403">
        <f xml:space="preserve"> 'FS Qtr'!FP$24</f>
        <v>0</v>
      </c>
      <c r="FQ23" s="403">
        <f xml:space="preserve"> 'FS Qtr'!FQ$24</f>
        <v>0</v>
      </c>
      <c r="FR23" s="403">
        <f xml:space="preserve"> 'FS Qtr'!FR$24</f>
        <v>0</v>
      </c>
      <c r="FS23" s="403">
        <f xml:space="preserve"> 'FS Qtr'!FS$24</f>
        <v>0</v>
      </c>
      <c r="FT23" s="403">
        <f xml:space="preserve"> 'FS Qtr'!FT$24</f>
        <v>0</v>
      </c>
      <c r="FU23" s="403">
        <f xml:space="preserve"> 'FS Qtr'!FU$24</f>
        <v>0</v>
      </c>
      <c r="FV23" s="403">
        <f xml:space="preserve"> 'FS Qtr'!FV$24</f>
        <v>0</v>
      </c>
      <c r="FW23" s="403">
        <f xml:space="preserve"> 'FS Qtr'!FW$24</f>
        <v>0</v>
      </c>
      <c r="FX23" s="403">
        <f xml:space="preserve"> 'FS Qtr'!FX$24</f>
        <v>0</v>
      </c>
      <c r="FY23" s="403">
        <f xml:space="preserve"> 'FS Qtr'!FY$24</f>
        <v>0</v>
      </c>
      <c r="FZ23" s="403">
        <f xml:space="preserve"> 'FS Qtr'!FZ$24</f>
        <v>0</v>
      </c>
      <c r="GA23" s="403">
        <f xml:space="preserve"> 'FS Qtr'!GA$24</f>
        <v>0</v>
      </c>
      <c r="GB23" s="403">
        <f xml:space="preserve"> 'FS Qtr'!GB$24</f>
        <v>0</v>
      </c>
      <c r="GC23" s="403">
        <f xml:space="preserve"> 'FS Qtr'!GC$24</f>
        <v>0</v>
      </c>
      <c r="GD23" s="403">
        <f xml:space="preserve"> 'FS Qtr'!GD$24</f>
        <v>0</v>
      </c>
      <c r="GE23" s="403">
        <f xml:space="preserve"> 'FS Qtr'!GE$24</f>
        <v>0</v>
      </c>
      <c r="GF23" s="403">
        <f xml:space="preserve"> 'FS Qtr'!GF$24</f>
        <v>0</v>
      </c>
      <c r="GG23" s="403">
        <f xml:space="preserve"> 'FS Qtr'!GG$24</f>
        <v>0</v>
      </c>
      <c r="GH23" s="403">
        <f xml:space="preserve"> 'FS Qtr'!GH$24</f>
        <v>0</v>
      </c>
      <c r="GI23" s="403">
        <f xml:space="preserve"> 'FS Qtr'!GI$24</f>
        <v>0</v>
      </c>
      <c r="GJ23" s="403">
        <f xml:space="preserve"> 'FS Qtr'!GJ$24</f>
        <v>0</v>
      </c>
    </row>
    <row r="24" spans="1:192" s="529" customFormat="1" x14ac:dyDescent="0.25">
      <c r="A24" s="15"/>
      <c r="B24" s="15"/>
      <c r="C24" s="21"/>
      <c r="D24" s="48"/>
      <c r="E24" s="127" t="str">
        <f t="shared" ref="E24:AJ24" si="301" xml:space="preserve"> E$57</f>
        <v>Dividends paid POS</v>
      </c>
      <c r="F24" s="127">
        <f t="shared" si="301"/>
        <v>0</v>
      </c>
      <c r="G24" s="127" t="str">
        <f t="shared" si="301"/>
        <v>$ 000s</v>
      </c>
      <c r="H24" s="127">
        <f t="shared" si="301"/>
        <v>19081.551448141145</v>
      </c>
      <c r="I24" s="127">
        <f t="shared" si="301"/>
        <v>0</v>
      </c>
      <c r="J24" s="127">
        <f t="shared" si="301"/>
        <v>0</v>
      </c>
      <c r="K24" s="127">
        <f t="shared" si="301"/>
        <v>0</v>
      </c>
      <c r="L24" s="127">
        <f t="shared" si="301"/>
        <v>0</v>
      </c>
      <c r="M24" s="127">
        <f t="shared" si="301"/>
        <v>0</v>
      </c>
      <c r="N24" s="127">
        <f t="shared" si="301"/>
        <v>0</v>
      </c>
      <c r="O24" s="127">
        <f t="shared" si="301"/>
        <v>0</v>
      </c>
      <c r="P24" s="127">
        <f t="shared" si="301"/>
        <v>2.6618400179359014E-3</v>
      </c>
      <c r="Q24" s="127">
        <f t="shared" si="301"/>
        <v>0</v>
      </c>
      <c r="R24" s="127">
        <f t="shared" si="301"/>
        <v>0</v>
      </c>
      <c r="S24" s="127">
        <f t="shared" si="301"/>
        <v>0</v>
      </c>
      <c r="T24" s="127">
        <f t="shared" si="301"/>
        <v>0</v>
      </c>
      <c r="U24" s="127">
        <f t="shared" si="301"/>
        <v>0</v>
      </c>
      <c r="V24" s="127">
        <f t="shared" si="301"/>
        <v>0</v>
      </c>
      <c r="W24" s="127">
        <f t="shared" si="301"/>
        <v>0</v>
      </c>
      <c r="X24" s="127">
        <f t="shared" si="301"/>
        <v>0</v>
      </c>
      <c r="Y24" s="127">
        <f t="shared" si="301"/>
        <v>0</v>
      </c>
      <c r="Z24" s="127">
        <f t="shared" si="301"/>
        <v>0</v>
      </c>
      <c r="AA24" s="127">
        <f t="shared" si="301"/>
        <v>0</v>
      </c>
      <c r="AB24" s="127">
        <f t="shared" si="301"/>
        <v>0</v>
      </c>
      <c r="AC24" s="127">
        <f t="shared" si="301"/>
        <v>0</v>
      </c>
      <c r="AD24" s="127">
        <f t="shared" si="301"/>
        <v>0</v>
      </c>
      <c r="AE24" s="127">
        <f t="shared" si="301"/>
        <v>0</v>
      </c>
      <c r="AF24" s="127">
        <f t="shared" si="301"/>
        <v>0</v>
      </c>
      <c r="AG24" s="127">
        <f t="shared" si="301"/>
        <v>0</v>
      </c>
      <c r="AH24" s="127">
        <f t="shared" si="301"/>
        <v>0</v>
      </c>
      <c r="AI24" s="127">
        <f t="shared" si="301"/>
        <v>0</v>
      </c>
      <c r="AJ24" s="127">
        <f t="shared" si="301"/>
        <v>0</v>
      </c>
      <c r="AK24" s="127">
        <f t="shared" ref="AK24:CV24" si="302" xml:space="preserve"> AK$57</f>
        <v>0</v>
      </c>
      <c r="AL24" s="127">
        <f t="shared" si="302"/>
        <v>0</v>
      </c>
      <c r="AM24" s="127">
        <f t="shared" si="302"/>
        <v>0</v>
      </c>
      <c r="AN24" s="127">
        <f t="shared" si="302"/>
        <v>0</v>
      </c>
      <c r="AO24" s="127">
        <f t="shared" si="302"/>
        <v>0</v>
      </c>
      <c r="AP24" s="127">
        <f t="shared" si="302"/>
        <v>0</v>
      </c>
      <c r="AQ24" s="127">
        <f t="shared" si="302"/>
        <v>0</v>
      </c>
      <c r="AR24" s="127">
        <f t="shared" si="302"/>
        <v>0</v>
      </c>
      <c r="AS24" s="127">
        <f t="shared" si="302"/>
        <v>0</v>
      </c>
      <c r="AT24" s="127">
        <f t="shared" si="302"/>
        <v>0</v>
      </c>
      <c r="AU24" s="127">
        <f t="shared" si="302"/>
        <v>0</v>
      </c>
      <c r="AV24" s="127">
        <f t="shared" si="302"/>
        <v>0</v>
      </c>
      <c r="AW24" s="127">
        <f t="shared" si="302"/>
        <v>0</v>
      </c>
      <c r="AX24" s="127">
        <f t="shared" si="302"/>
        <v>0</v>
      </c>
      <c r="AY24" s="127">
        <f t="shared" si="302"/>
        <v>0</v>
      </c>
      <c r="AZ24" s="127">
        <f t="shared" si="302"/>
        <v>0</v>
      </c>
      <c r="BA24" s="127">
        <f t="shared" si="302"/>
        <v>0</v>
      </c>
      <c r="BB24" s="127">
        <f t="shared" si="302"/>
        <v>0</v>
      </c>
      <c r="BC24" s="127">
        <f t="shared" si="302"/>
        <v>4616.3509396794434</v>
      </c>
      <c r="BD24" s="127">
        <f t="shared" si="302"/>
        <v>11288.57472105578</v>
      </c>
      <c r="BE24" s="127">
        <f t="shared" si="302"/>
        <v>3176.623125565904</v>
      </c>
      <c r="BF24" s="127">
        <f t="shared" si="302"/>
        <v>0</v>
      </c>
      <c r="BG24" s="127">
        <f t="shared" si="302"/>
        <v>0</v>
      </c>
      <c r="BH24" s="127">
        <f t="shared" si="302"/>
        <v>0</v>
      </c>
      <c r="BI24" s="127">
        <f t="shared" si="302"/>
        <v>0</v>
      </c>
      <c r="BJ24" s="127">
        <f t="shared" si="302"/>
        <v>0</v>
      </c>
      <c r="BK24" s="127">
        <f t="shared" si="302"/>
        <v>0</v>
      </c>
      <c r="BL24" s="127">
        <f t="shared" si="302"/>
        <v>0</v>
      </c>
      <c r="BM24" s="127">
        <f t="shared" si="302"/>
        <v>0</v>
      </c>
      <c r="BN24" s="127">
        <f t="shared" si="302"/>
        <v>0</v>
      </c>
      <c r="BO24" s="127">
        <f t="shared" si="302"/>
        <v>0</v>
      </c>
      <c r="BP24" s="127">
        <f t="shared" si="302"/>
        <v>0</v>
      </c>
      <c r="BQ24" s="127">
        <f t="shared" si="302"/>
        <v>0</v>
      </c>
      <c r="BR24" s="127">
        <f t="shared" si="302"/>
        <v>0</v>
      </c>
      <c r="BS24" s="127">
        <f t="shared" si="302"/>
        <v>0</v>
      </c>
      <c r="BT24" s="127">
        <f t="shared" si="302"/>
        <v>0</v>
      </c>
      <c r="BU24" s="127">
        <f t="shared" si="302"/>
        <v>0</v>
      </c>
      <c r="BV24" s="127">
        <f t="shared" si="302"/>
        <v>0</v>
      </c>
      <c r="BW24" s="127">
        <f t="shared" si="302"/>
        <v>0</v>
      </c>
      <c r="BX24" s="127">
        <f t="shared" si="302"/>
        <v>0</v>
      </c>
      <c r="BY24" s="127">
        <f t="shared" si="302"/>
        <v>0</v>
      </c>
      <c r="BZ24" s="127">
        <f t="shared" si="302"/>
        <v>0</v>
      </c>
      <c r="CA24" s="127">
        <f t="shared" si="302"/>
        <v>0</v>
      </c>
      <c r="CB24" s="127">
        <f t="shared" si="302"/>
        <v>0</v>
      </c>
      <c r="CC24" s="127">
        <f t="shared" si="302"/>
        <v>0</v>
      </c>
      <c r="CD24" s="127">
        <f t="shared" si="302"/>
        <v>0</v>
      </c>
      <c r="CE24" s="127">
        <f t="shared" si="302"/>
        <v>0</v>
      </c>
      <c r="CF24" s="127">
        <f t="shared" si="302"/>
        <v>0</v>
      </c>
      <c r="CG24" s="127">
        <f t="shared" si="302"/>
        <v>0</v>
      </c>
      <c r="CH24" s="127">
        <f t="shared" si="302"/>
        <v>0</v>
      </c>
      <c r="CI24" s="127">
        <f t="shared" si="302"/>
        <v>0</v>
      </c>
      <c r="CJ24" s="127">
        <f t="shared" si="302"/>
        <v>0</v>
      </c>
      <c r="CK24" s="127">
        <f t="shared" si="302"/>
        <v>0</v>
      </c>
      <c r="CL24" s="127">
        <f t="shared" si="302"/>
        <v>0</v>
      </c>
      <c r="CM24" s="127">
        <f t="shared" si="302"/>
        <v>0</v>
      </c>
      <c r="CN24" s="127">
        <f t="shared" si="302"/>
        <v>0</v>
      </c>
      <c r="CO24" s="127">
        <f t="shared" si="302"/>
        <v>0</v>
      </c>
      <c r="CP24" s="127">
        <f t="shared" si="302"/>
        <v>0</v>
      </c>
      <c r="CQ24" s="127">
        <f t="shared" si="302"/>
        <v>0</v>
      </c>
      <c r="CR24" s="127">
        <f t="shared" si="302"/>
        <v>0</v>
      </c>
      <c r="CS24" s="127">
        <f t="shared" si="302"/>
        <v>0</v>
      </c>
      <c r="CT24" s="127">
        <f t="shared" si="302"/>
        <v>0</v>
      </c>
      <c r="CU24" s="127">
        <f t="shared" si="302"/>
        <v>0</v>
      </c>
      <c r="CV24" s="127">
        <f t="shared" si="302"/>
        <v>0</v>
      </c>
      <c r="CW24" s="127">
        <f t="shared" ref="CW24:FH24" si="303" xml:space="preserve"> CW$57</f>
        <v>0</v>
      </c>
      <c r="CX24" s="127">
        <f t="shared" si="303"/>
        <v>0</v>
      </c>
      <c r="CY24" s="127">
        <f t="shared" si="303"/>
        <v>0</v>
      </c>
      <c r="CZ24" s="127">
        <f t="shared" si="303"/>
        <v>0</v>
      </c>
      <c r="DA24" s="127">
        <f t="shared" si="303"/>
        <v>0</v>
      </c>
      <c r="DB24" s="127">
        <f t="shared" si="303"/>
        <v>0</v>
      </c>
      <c r="DC24" s="127">
        <f t="shared" si="303"/>
        <v>0</v>
      </c>
      <c r="DD24" s="127">
        <f t="shared" si="303"/>
        <v>0</v>
      </c>
      <c r="DE24" s="127">
        <f t="shared" si="303"/>
        <v>0</v>
      </c>
      <c r="DF24" s="127">
        <f t="shared" si="303"/>
        <v>0</v>
      </c>
      <c r="DG24" s="127">
        <f t="shared" si="303"/>
        <v>0</v>
      </c>
      <c r="DH24" s="127">
        <f t="shared" si="303"/>
        <v>0</v>
      </c>
      <c r="DI24" s="127">
        <f t="shared" si="303"/>
        <v>0</v>
      </c>
      <c r="DJ24" s="127">
        <f t="shared" si="303"/>
        <v>0</v>
      </c>
      <c r="DK24" s="127">
        <f t="shared" si="303"/>
        <v>0</v>
      </c>
      <c r="DL24" s="127">
        <f t="shared" si="303"/>
        <v>0</v>
      </c>
      <c r="DM24" s="127">
        <f t="shared" si="303"/>
        <v>0</v>
      </c>
      <c r="DN24" s="127">
        <f t="shared" si="303"/>
        <v>0</v>
      </c>
      <c r="DO24" s="127">
        <f t="shared" si="303"/>
        <v>0</v>
      </c>
      <c r="DP24" s="127">
        <f t="shared" si="303"/>
        <v>0</v>
      </c>
      <c r="DQ24" s="127">
        <f t="shared" si="303"/>
        <v>0</v>
      </c>
      <c r="DR24" s="127">
        <f t="shared" si="303"/>
        <v>0</v>
      </c>
      <c r="DS24" s="127">
        <f t="shared" si="303"/>
        <v>0</v>
      </c>
      <c r="DT24" s="127">
        <f t="shared" si="303"/>
        <v>0</v>
      </c>
      <c r="DU24" s="127">
        <f t="shared" si="303"/>
        <v>0</v>
      </c>
      <c r="DV24" s="127">
        <f t="shared" si="303"/>
        <v>0</v>
      </c>
      <c r="DW24" s="127">
        <f t="shared" si="303"/>
        <v>0</v>
      </c>
      <c r="DX24" s="127">
        <f t="shared" si="303"/>
        <v>0</v>
      </c>
      <c r="DY24" s="127">
        <f t="shared" si="303"/>
        <v>0</v>
      </c>
      <c r="DZ24" s="127">
        <f t="shared" si="303"/>
        <v>0</v>
      </c>
      <c r="EA24" s="127">
        <f t="shared" si="303"/>
        <v>0</v>
      </c>
      <c r="EB24" s="127">
        <f t="shared" si="303"/>
        <v>0</v>
      </c>
      <c r="EC24" s="127">
        <f t="shared" si="303"/>
        <v>0</v>
      </c>
      <c r="ED24" s="127">
        <f t="shared" si="303"/>
        <v>0</v>
      </c>
      <c r="EE24" s="127">
        <f t="shared" si="303"/>
        <v>0</v>
      </c>
      <c r="EF24" s="127">
        <f t="shared" si="303"/>
        <v>0</v>
      </c>
      <c r="EG24" s="127">
        <f t="shared" si="303"/>
        <v>0</v>
      </c>
      <c r="EH24" s="127">
        <f t="shared" si="303"/>
        <v>0</v>
      </c>
      <c r="EI24" s="127">
        <f t="shared" si="303"/>
        <v>0</v>
      </c>
      <c r="EJ24" s="127">
        <f t="shared" si="303"/>
        <v>0</v>
      </c>
      <c r="EK24" s="127">
        <f t="shared" si="303"/>
        <v>0</v>
      </c>
      <c r="EL24" s="127">
        <f t="shared" si="303"/>
        <v>0</v>
      </c>
      <c r="EM24" s="127">
        <f t="shared" si="303"/>
        <v>0</v>
      </c>
      <c r="EN24" s="127">
        <f t="shared" si="303"/>
        <v>0</v>
      </c>
      <c r="EO24" s="127">
        <f t="shared" si="303"/>
        <v>0</v>
      </c>
      <c r="EP24" s="127">
        <f t="shared" si="303"/>
        <v>0</v>
      </c>
      <c r="EQ24" s="127">
        <f t="shared" si="303"/>
        <v>0</v>
      </c>
      <c r="ER24" s="127">
        <f t="shared" si="303"/>
        <v>0</v>
      </c>
      <c r="ES24" s="127">
        <f t="shared" si="303"/>
        <v>0</v>
      </c>
      <c r="ET24" s="127">
        <f t="shared" si="303"/>
        <v>0</v>
      </c>
      <c r="EU24" s="127">
        <f t="shared" si="303"/>
        <v>0</v>
      </c>
      <c r="EV24" s="127">
        <f t="shared" si="303"/>
        <v>0</v>
      </c>
      <c r="EW24" s="127">
        <f t="shared" si="303"/>
        <v>0</v>
      </c>
      <c r="EX24" s="127">
        <f t="shared" si="303"/>
        <v>0</v>
      </c>
      <c r="EY24" s="127">
        <f t="shared" si="303"/>
        <v>0</v>
      </c>
      <c r="EZ24" s="127">
        <f t="shared" si="303"/>
        <v>0</v>
      </c>
      <c r="FA24" s="127">
        <f t="shared" si="303"/>
        <v>0</v>
      </c>
      <c r="FB24" s="127">
        <f t="shared" si="303"/>
        <v>0</v>
      </c>
      <c r="FC24" s="127">
        <f t="shared" si="303"/>
        <v>0</v>
      </c>
      <c r="FD24" s="127">
        <f t="shared" si="303"/>
        <v>0</v>
      </c>
      <c r="FE24" s="127">
        <f t="shared" si="303"/>
        <v>0</v>
      </c>
      <c r="FF24" s="127">
        <f t="shared" si="303"/>
        <v>0</v>
      </c>
      <c r="FG24" s="127">
        <f t="shared" si="303"/>
        <v>0</v>
      </c>
      <c r="FH24" s="127">
        <f t="shared" si="303"/>
        <v>0</v>
      </c>
      <c r="FI24" s="127">
        <f t="shared" ref="FI24:GJ24" si="304" xml:space="preserve"> FI$57</f>
        <v>0</v>
      </c>
      <c r="FJ24" s="127">
        <f t="shared" si="304"/>
        <v>0</v>
      </c>
      <c r="FK24" s="127">
        <f t="shared" si="304"/>
        <v>0</v>
      </c>
      <c r="FL24" s="127">
        <f t="shared" si="304"/>
        <v>0</v>
      </c>
      <c r="FM24" s="127">
        <f t="shared" si="304"/>
        <v>0</v>
      </c>
      <c r="FN24" s="127">
        <f t="shared" si="304"/>
        <v>0</v>
      </c>
      <c r="FO24" s="127">
        <f t="shared" si="304"/>
        <v>0</v>
      </c>
      <c r="FP24" s="127">
        <f t="shared" si="304"/>
        <v>0</v>
      </c>
      <c r="FQ24" s="127">
        <f t="shared" si="304"/>
        <v>0</v>
      </c>
      <c r="FR24" s="127">
        <f t="shared" si="304"/>
        <v>0</v>
      </c>
      <c r="FS24" s="127">
        <f t="shared" si="304"/>
        <v>0</v>
      </c>
      <c r="FT24" s="127">
        <f t="shared" si="304"/>
        <v>0</v>
      </c>
      <c r="FU24" s="127">
        <f t="shared" si="304"/>
        <v>0</v>
      </c>
      <c r="FV24" s="127">
        <f t="shared" si="304"/>
        <v>0</v>
      </c>
      <c r="FW24" s="127">
        <f t="shared" si="304"/>
        <v>0</v>
      </c>
      <c r="FX24" s="127">
        <f t="shared" si="304"/>
        <v>0</v>
      </c>
      <c r="FY24" s="127">
        <f t="shared" si="304"/>
        <v>0</v>
      </c>
      <c r="FZ24" s="127">
        <f t="shared" si="304"/>
        <v>0</v>
      </c>
      <c r="GA24" s="127">
        <f t="shared" si="304"/>
        <v>0</v>
      </c>
      <c r="GB24" s="127">
        <f t="shared" si="304"/>
        <v>0</v>
      </c>
      <c r="GC24" s="127">
        <f t="shared" si="304"/>
        <v>0</v>
      </c>
      <c r="GD24" s="127">
        <f t="shared" si="304"/>
        <v>0</v>
      </c>
      <c r="GE24" s="127">
        <f t="shared" si="304"/>
        <v>0</v>
      </c>
      <c r="GF24" s="127">
        <f t="shared" si="304"/>
        <v>0</v>
      </c>
      <c r="GG24" s="127">
        <f t="shared" si="304"/>
        <v>0</v>
      </c>
      <c r="GH24" s="127">
        <f t="shared" si="304"/>
        <v>0</v>
      </c>
      <c r="GI24" s="127">
        <f t="shared" si="304"/>
        <v>0</v>
      </c>
      <c r="GJ24" s="127">
        <f t="shared" si="304"/>
        <v>0</v>
      </c>
    </row>
    <row r="25" spans="1:192" s="534" customFormat="1" x14ac:dyDescent="0.25">
      <c r="A25" s="404"/>
      <c r="B25" s="404"/>
      <c r="C25" s="405"/>
      <c r="D25" s="406"/>
      <c r="E25" s="407" t="s">
        <v>144</v>
      </c>
      <c r="F25" s="407"/>
      <c r="G25" s="407" t="str">
        <f xml:space="preserve"> SMU</f>
        <v>$ 000s</v>
      </c>
      <c r="H25" s="407"/>
      <c r="I25" s="408"/>
      <c r="J25" s="407">
        <f t="shared" ref="J25:AO25" si="305" xml:space="preserve"> J22 + J23 - J24</f>
        <v>0</v>
      </c>
      <c r="K25" s="407">
        <f t="shared" si="305"/>
        <v>0</v>
      </c>
      <c r="L25" s="407">
        <f t="shared" si="305"/>
        <v>0</v>
      </c>
      <c r="M25" s="407">
        <f t="shared" si="305"/>
        <v>0</v>
      </c>
      <c r="N25" s="407">
        <f t="shared" si="305"/>
        <v>0</v>
      </c>
      <c r="O25" s="407">
        <f t="shared" si="305"/>
        <v>0</v>
      </c>
      <c r="P25" s="407">
        <f t="shared" si="305"/>
        <v>2403.8661716062488</v>
      </c>
      <c r="Q25" s="407">
        <f t="shared" si="305"/>
        <v>3445.1785473090554</v>
      </c>
      <c r="R25" s="407">
        <f t="shared" si="305"/>
        <v>822.91152924572089</v>
      </c>
      <c r="S25" s="407">
        <f t="shared" si="305"/>
        <v>-1738.2340539559127</v>
      </c>
      <c r="T25" s="407">
        <f t="shared" si="305"/>
        <v>-4186.1300600413761</v>
      </c>
      <c r="U25" s="407">
        <f t="shared" si="305"/>
        <v>-6605.8409717194954</v>
      </c>
      <c r="V25" s="407">
        <f t="shared" si="305"/>
        <v>-8913.9525720302008</v>
      </c>
      <c r="W25" s="407">
        <f t="shared" si="305"/>
        <v>-11187.087841279823</v>
      </c>
      <c r="X25" s="407">
        <f t="shared" si="305"/>
        <v>-13369.215038888591</v>
      </c>
      <c r="Y25" s="407">
        <f t="shared" si="305"/>
        <v>-15489.39963526139</v>
      </c>
      <c r="Z25" s="407">
        <f t="shared" si="305"/>
        <v>-17501.878553161387</v>
      </c>
      <c r="AA25" s="407">
        <f t="shared" si="305"/>
        <v>-19465.049588923775</v>
      </c>
      <c r="AB25" s="407">
        <f t="shared" si="305"/>
        <v>-21321.639797872725</v>
      </c>
      <c r="AC25" s="407">
        <f t="shared" si="305"/>
        <v>-23121.280052436563</v>
      </c>
      <c r="AD25" s="407">
        <f t="shared" si="305"/>
        <v>-24815.470267859859</v>
      </c>
      <c r="AE25" s="407">
        <f t="shared" si="305"/>
        <v>-26445.100923263595</v>
      </c>
      <c r="AF25" s="407">
        <f t="shared" si="305"/>
        <v>-27985.422287787584</v>
      </c>
      <c r="AG25" s="407">
        <f t="shared" si="305"/>
        <v>-29437.407242004243</v>
      </c>
      <c r="AH25" s="407">
        <f t="shared" si="305"/>
        <v>-30787.982617204118</v>
      </c>
      <c r="AI25" s="407">
        <f t="shared" si="305"/>
        <v>-32056.862268901463</v>
      </c>
      <c r="AJ25" s="407">
        <f t="shared" si="305"/>
        <v>-33224.835853340395</v>
      </c>
      <c r="AK25" s="407">
        <f t="shared" si="305"/>
        <v>-34302.263909635032</v>
      </c>
      <c r="AL25" s="407">
        <f t="shared" si="305"/>
        <v>-35280.247881629381</v>
      </c>
      <c r="AM25" s="407">
        <f t="shared" si="305"/>
        <v>-36159.054250441375</v>
      </c>
      <c r="AN25" s="407">
        <f t="shared" si="305"/>
        <v>-36948.50301272067</v>
      </c>
      <c r="AO25" s="407">
        <f t="shared" si="305"/>
        <v>-37619.672770858357</v>
      </c>
      <c r="AP25" s="407">
        <f t="shared" ref="AP25:BU25" si="306" xml:space="preserve"> AP22 + AP23 - AP24</f>
        <v>-38194.876964500007</v>
      </c>
      <c r="AQ25" s="407">
        <f t="shared" si="306"/>
        <v>-38651.278827314069</v>
      </c>
      <c r="AR25" s="407">
        <f t="shared" si="306"/>
        <v>-39012.144739987911</v>
      </c>
      <c r="AS25" s="407">
        <f t="shared" si="306"/>
        <v>-39244.21546997354</v>
      </c>
      <c r="AT25" s="407">
        <f t="shared" si="306"/>
        <v>-39381.910130707241</v>
      </c>
      <c r="AU25" s="407">
        <f t="shared" si="306"/>
        <v>-39380.41324841186</v>
      </c>
      <c r="AV25" s="407">
        <f t="shared" si="306"/>
        <v>-39287.976543447177</v>
      </c>
      <c r="AW25" s="407">
        <f t="shared" si="306"/>
        <v>-39042.069331061735</v>
      </c>
      <c r="AX25" s="407">
        <f t="shared" si="306"/>
        <v>-38532.428254890765</v>
      </c>
      <c r="AY25" s="407">
        <f t="shared" si="306"/>
        <v>-29729.382775727194</v>
      </c>
      <c r="AZ25" s="407">
        <f t="shared" si="306"/>
        <v>-20636.523841568534</v>
      </c>
      <c r="BA25" s="407">
        <f t="shared" si="306"/>
        <v>-11167.366585461885</v>
      </c>
      <c r="BB25" s="407">
        <f t="shared" si="306"/>
        <v>-1380.6198671156162</v>
      </c>
      <c r="BC25" s="407">
        <f t="shared" si="306"/>
        <v>4187.0572447899522</v>
      </c>
      <c r="BD25" s="407">
        <f t="shared" si="306"/>
        <v>3176.623125565904</v>
      </c>
      <c r="BE25" s="407">
        <f t="shared" si="306"/>
        <v>0</v>
      </c>
      <c r="BF25" s="407">
        <f t="shared" si="306"/>
        <v>0</v>
      </c>
      <c r="BG25" s="407">
        <f t="shared" si="306"/>
        <v>0</v>
      </c>
      <c r="BH25" s="407">
        <f t="shared" si="306"/>
        <v>0</v>
      </c>
      <c r="BI25" s="407">
        <f t="shared" si="306"/>
        <v>0</v>
      </c>
      <c r="BJ25" s="407">
        <f t="shared" si="306"/>
        <v>0</v>
      </c>
      <c r="BK25" s="407">
        <f t="shared" si="306"/>
        <v>0</v>
      </c>
      <c r="BL25" s="407">
        <f t="shared" si="306"/>
        <v>0</v>
      </c>
      <c r="BM25" s="407">
        <f t="shared" si="306"/>
        <v>0</v>
      </c>
      <c r="BN25" s="407">
        <f t="shared" si="306"/>
        <v>0</v>
      </c>
      <c r="BO25" s="407">
        <f t="shared" si="306"/>
        <v>0</v>
      </c>
      <c r="BP25" s="407">
        <f t="shared" si="306"/>
        <v>0</v>
      </c>
      <c r="BQ25" s="407">
        <f t="shared" si="306"/>
        <v>0</v>
      </c>
      <c r="BR25" s="407">
        <f t="shared" si="306"/>
        <v>0</v>
      </c>
      <c r="BS25" s="407">
        <f t="shared" si="306"/>
        <v>0</v>
      </c>
      <c r="BT25" s="407">
        <f t="shared" si="306"/>
        <v>0</v>
      </c>
      <c r="BU25" s="407">
        <f t="shared" si="306"/>
        <v>0</v>
      </c>
      <c r="BV25" s="407">
        <f t="shared" ref="BV25:DA25" si="307" xml:space="preserve"> BV22 + BV23 - BV24</f>
        <v>0</v>
      </c>
      <c r="BW25" s="407">
        <f t="shared" si="307"/>
        <v>0</v>
      </c>
      <c r="BX25" s="407">
        <f t="shared" si="307"/>
        <v>0</v>
      </c>
      <c r="BY25" s="407">
        <f t="shared" si="307"/>
        <v>0</v>
      </c>
      <c r="BZ25" s="407">
        <f t="shared" si="307"/>
        <v>0</v>
      </c>
      <c r="CA25" s="407">
        <f t="shared" si="307"/>
        <v>0</v>
      </c>
      <c r="CB25" s="407">
        <f t="shared" si="307"/>
        <v>0</v>
      </c>
      <c r="CC25" s="407">
        <f t="shared" si="307"/>
        <v>0</v>
      </c>
      <c r="CD25" s="407">
        <f t="shared" si="307"/>
        <v>0</v>
      </c>
      <c r="CE25" s="407">
        <f t="shared" si="307"/>
        <v>0</v>
      </c>
      <c r="CF25" s="407">
        <f t="shared" si="307"/>
        <v>0</v>
      </c>
      <c r="CG25" s="407">
        <f t="shared" si="307"/>
        <v>0</v>
      </c>
      <c r="CH25" s="407">
        <f t="shared" si="307"/>
        <v>0</v>
      </c>
      <c r="CI25" s="407">
        <f t="shared" si="307"/>
        <v>0</v>
      </c>
      <c r="CJ25" s="407">
        <f t="shared" si="307"/>
        <v>0</v>
      </c>
      <c r="CK25" s="407">
        <f t="shared" si="307"/>
        <v>0</v>
      </c>
      <c r="CL25" s="407">
        <f t="shared" si="307"/>
        <v>0</v>
      </c>
      <c r="CM25" s="407">
        <f t="shared" si="307"/>
        <v>0</v>
      </c>
      <c r="CN25" s="407">
        <f t="shared" si="307"/>
        <v>0</v>
      </c>
      <c r="CO25" s="407">
        <f t="shared" si="307"/>
        <v>0</v>
      </c>
      <c r="CP25" s="407">
        <f t="shared" si="307"/>
        <v>0</v>
      </c>
      <c r="CQ25" s="407">
        <f t="shared" si="307"/>
        <v>0</v>
      </c>
      <c r="CR25" s="407">
        <f t="shared" si="307"/>
        <v>0</v>
      </c>
      <c r="CS25" s="407">
        <f t="shared" si="307"/>
        <v>0</v>
      </c>
      <c r="CT25" s="407">
        <f t="shared" si="307"/>
        <v>0</v>
      </c>
      <c r="CU25" s="407">
        <f t="shared" si="307"/>
        <v>0</v>
      </c>
      <c r="CV25" s="407">
        <f t="shared" si="307"/>
        <v>0</v>
      </c>
      <c r="CW25" s="407">
        <f t="shared" si="307"/>
        <v>0</v>
      </c>
      <c r="CX25" s="407">
        <f t="shared" si="307"/>
        <v>0</v>
      </c>
      <c r="CY25" s="407">
        <f t="shared" si="307"/>
        <v>0</v>
      </c>
      <c r="CZ25" s="407">
        <f t="shared" si="307"/>
        <v>0</v>
      </c>
      <c r="DA25" s="407">
        <f t="shared" si="307"/>
        <v>0</v>
      </c>
      <c r="DB25" s="407">
        <f t="shared" ref="DB25:EG25" si="308" xml:space="preserve"> DB22 + DB23 - DB24</f>
        <v>0</v>
      </c>
      <c r="DC25" s="407">
        <f t="shared" si="308"/>
        <v>0</v>
      </c>
      <c r="DD25" s="407">
        <f t="shared" si="308"/>
        <v>0</v>
      </c>
      <c r="DE25" s="407">
        <f t="shared" si="308"/>
        <v>0</v>
      </c>
      <c r="DF25" s="407">
        <f t="shared" si="308"/>
        <v>0</v>
      </c>
      <c r="DG25" s="407">
        <f t="shared" si="308"/>
        <v>0</v>
      </c>
      <c r="DH25" s="407">
        <f t="shared" si="308"/>
        <v>0</v>
      </c>
      <c r="DI25" s="407">
        <f t="shared" si="308"/>
        <v>0</v>
      </c>
      <c r="DJ25" s="407">
        <f t="shared" si="308"/>
        <v>0</v>
      </c>
      <c r="DK25" s="407">
        <f t="shared" si="308"/>
        <v>0</v>
      </c>
      <c r="DL25" s="407">
        <f t="shared" si="308"/>
        <v>0</v>
      </c>
      <c r="DM25" s="407">
        <f t="shared" si="308"/>
        <v>0</v>
      </c>
      <c r="DN25" s="407">
        <f t="shared" si="308"/>
        <v>0</v>
      </c>
      <c r="DO25" s="407">
        <f t="shared" si="308"/>
        <v>0</v>
      </c>
      <c r="DP25" s="407">
        <f t="shared" si="308"/>
        <v>0</v>
      </c>
      <c r="DQ25" s="407">
        <f t="shared" si="308"/>
        <v>0</v>
      </c>
      <c r="DR25" s="407">
        <f t="shared" si="308"/>
        <v>0</v>
      </c>
      <c r="DS25" s="407">
        <f t="shared" si="308"/>
        <v>0</v>
      </c>
      <c r="DT25" s="407">
        <f t="shared" si="308"/>
        <v>0</v>
      </c>
      <c r="DU25" s="407">
        <f t="shared" si="308"/>
        <v>0</v>
      </c>
      <c r="DV25" s="407">
        <f t="shared" si="308"/>
        <v>0</v>
      </c>
      <c r="DW25" s="407">
        <f t="shared" si="308"/>
        <v>0</v>
      </c>
      <c r="DX25" s="407">
        <f t="shared" si="308"/>
        <v>0</v>
      </c>
      <c r="DY25" s="407">
        <f t="shared" si="308"/>
        <v>0</v>
      </c>
      <c r="DZ25" s="407">
        <f t="shared" si="308"/>
        <v>0</v>
      </c>
      <c r="EA25" s="407">
        <f t="shared" si="308"/>
        <v>0</v>
      </c>
      <c r="EB25" s="407">
        <f t="shared" si="308"/>
        <v>0</v>
      </c>
      <c r="EC25" s="407">
        <f t="shared" si="308"/>
        <v>0</v>
      </c>
      <c r="ED25" s="407">
        <f t="shared" si="308"/>
        <v>0</v>
      </c>
      <c r="EE25" s="407">
        <f t="shared" si="308"/>
        <v>0</v>
      </c>
      <c r="EF25" s="407">
        <f t="shared" si="308"/>
        <v>0</v>
      </c>
      <c r="EG25" s="407">
        <f t="shared" si="308"/>
        <v>0</v>
      </c>
      <c r="EH25" s="407">
        <f t="shared" ref="EH25:FM25" si="309" xml:space="preserve"> EH22 + EH23 - EH24</f>
        <v>0</v>
      </c>
      <c r="EI25" s="407">
        <f t="shared" si="309"/>
        <v>0</v>
      </c>
      <c r="EJ25" s="407">
        <f t="shared" si="309"/>
        <v>0</v>
      </c>
      <c r="EK25" s="407">
        <f t="shared" si="309"/>
        <v>0</v>
      </c>
      <c r="EL25" s="407">
        <f t="shared" si="309"/>
        <v>0</v>
      </c>
      <c r="EM25" s="407">
        <f t="shared" si="309"/>
        <v>0</v>
      </c>
      <c r="EN25" s="407">
        <f t="shared" si="309"/>
        <v>0</v>
      </c>
      <c r="EO25" s="407">
        <f t="shared" si="309"/>
        <v>0</v>
      </c>
      <c r="EP25" s="407">
        <f t="shared" si="309"/>
        <v>0</v>
      </c>
      <c r="EQ25" s="407">
        <f t="shared" si="309"/>
        <v>0</v>
      </c>
      <c r="ER25" s="407">
        <f t="shared" si="309"/>
        <v>0</v>
      </c>
      <c r="ES25" s="407">
        <f t="shared" si="309"/>
        <v>0</v>
      </c>
      <c r="ET25" s="407">
        <f t="shared" si="309"/>
        <v>0</v>
      </c>
      <c r="EU25" s="407">
        <f t="shared" si="309"/>
        <v>0</v>
      </c>
      <c r="EV25" s="407">
        <f t="shared" si="309"/>
        <v>0</v>
      </c>
      <c r="EW25" s="407">
        <f t="shared" si="309"/>
        <v>0</v>
      </c>
      <c r="EX25" s="407">
        <f t="shared" si="309"/>
        <v>0</v>
      </c>
      <c r="EY25" s="407">
        <f t="shared" si="309"/>
        <v>0</v>
      </c>
      <c r="EZ25" s="407">
        <f t="shared" si="309"/>
        <v>0</v>
      </c>
      <c r="FA25" s="407">
        <f t="shared" si="309"/>
        <v>0</v>
      </c>
      <c r="FB25" s="407">
        <f t="shared" si="309"/>
        <v>0</v>
      </c>
      <c r="FC25" s="407">
        <f t="shared" si="309"/>
        <v>0</v>
      </c>
      <c r="FD25" s="407">
        <f t="shared" si="309"/>
        <v>0</v>
      </c>
      <c r="FE25" s="407">
        <f t="shared" si="309"/>
        <v>0</v>
      </c>
      <c r="FF25" s="407">
        <f t="shared" si="309"/>
        <v>0</v>
      </c>
      <c r="FG25" s="407">
        <f t="shared" si="309"/>
        <v>0</v>
      </c>
      <c r="FH25" s="407">
        <f t="shared" si="309"/>
        <v>0</v>
      </c>
      <c r="FI25" s="407">
        <f t="shared" si="309"/>
        <v>0</v>
      </c>
      <c r="FJ25" s="407">
        <f t="shared" si="309"/>
        <v>0</v>
      </c>
      <c r="FK25" s="407">
        <f t="shared" si="309"/>
        <v>0</v>
      </c>
      <c r="FL25" s="407">
        <f t="shared" si="309"/>
        <v>0</v>
      </c>
      <c r="FM25" s="407">
        <f t="shared" si="309"/>
        <v>0</v>
      </c>
      <c r="FN25" s="407">
        <f t="shared" ref="FN25:GJ25" si="310" xml:space="preserve"> FN22 + FN23 - FN24</f>
        <v>0</v>
      </c>
      <c r="FO25" s="407">
        <f t="shared" si="310"/>
        <v>0</v>
      </c>
      <c r="FP25" s="407">
        <f t="shared" si="310"/>
        <v>0</v>
      </c>
      <c r="FQ25" s="407">
        <f t="shared" si="310"/>
        <v>0</v>
      </c>
      <c r="FR25" s="407">
        <f t="shared" si="310"/>
        <v>0</v>
      </c>
      <c r="FS25" s="407">
        <f t="shared" si="310"/>
        <v>0</v>
      </c>
      <c r="FT25" s="407">
        <f t="shared" si="310"/>
        <v>0</v>
      </c>
      <c r="FU25" s="407">
        <f t="shared" si="310"/>
        <v>0</v>
      </c>
      <c r="FV25" s="407">
        <f t="shared" si="310"/>
        <v>0</v>
      </c>
      <c r="FW25" s="407">
        <f t="shared" si="310"/>
        <v>0</v>
      </c>
      <c r="FX25" s="407">
        <f t="shared" si="310"/>
        <v>0</v>
      </c>
      <c r="FY25" s="407">
        <f t="shared" si="310"/>
        <v>0</v>
      </c>
      <c r="FZ25" s="407">
        <f t="shared" si="310"/>
        <v>0</v>
      </c>
      <c r="GA25" s="407">
        <f t="shared" si="310"/>
        <v>0</v>
      </c>
      <c r="GB25" s="407">
        <f t="shared" si="310"/>
        <v>0</v>
      </c>
      <c r="GC25" s="407">
        <f t="shared" si="310"/>
        <v>0</v>
      </c>
      <c r="GD25" s="407">
        <f t="shared" si="310"/>
        <v>0</v>
      </c>
      <c r="GE25" s="407">
        <f t="shared" si="310"/>
        <v>0</v>
      </c>
      <c r="GF25" s="407">
        <f t="shared" si="310"/>
        <v>0</v>
      </c>
      <c r="GG25" s="407">
        <f t="shared" si="310"/>
        <v>0</v>
      </c>
      <c r="GH25" s="407">
        <f t="shared" si="310"/>
        <v>0</v>
      </c>
      <c r="GI25" s="407">
        <f t="shared" si="310"/>
        <v>0</v>
      </c>
      <c r="GJ25" s="407">
        <f t="shared" si="310"/>
        <v>0</v>
      </c>
    </row>
    <row r="28" spans="1:192" x14ac:dyDescent="0.25">
      <c r="A28" s="15" t="s">
        <v>146</v>
      </c>
    </row>
    <row r="30" spans="1:192" s="717" customFormat="1" x14ac:dyDescent="0.25">
      <c r="A30" s="712"/>
      <c r="B30" s="712"/>
      <c r="C30" s="713"/>
      <c r="D30" s="714"/>
      <c r="E30" s="715" t="s">
        <v>148</v>
      </c>
      <c r="F30" s="715"/>
      <c r="G30" s="715" t="str">
        <f xml:space="preserve"> SMU</f>
        <v>$ 000s</v>
      </c>
      <c r="H30" s="715"/>
      <c r="I30" s="716"/>
      <c r="J30" s="715">
        <f t="shared" ref="J30:BC30" si="311">I33</f>
        <v>0</v>
      </c>
      <c r="K30" s="715">
        <f t="shared" si="311"/>
        <v>0</v>
      </c>
      <c r="L30" s="715">
        <f t="shared" si="311"/>
        <v>0</v>
      </c>
      <c r="M30" s="715">
        <f t="shared" si="311"/>
        <v>-5.4569682106375694E-10</v>
      </c>
      <c r="N30" s="715">
        <f t="shared" si="311"/>
        <v>1.5860723215155303E-4</v>
      </c>
      <c r="O30" s="715">
        <f t="shared" si="311"/>
        <v>-1.6956332256086171E-3</v>
      </c>
      <c r="P30" s="715">
        <f t="shared" si="311"/>
        <v>-3.6128440260654315E-3</v>
      </c>
      <c r="Q30" s="715">
        <f t="shared" si="311"/>
        <v>0</v>
      </c>
      <c r="R30" s="715">
        <f t="shared" si="311"/>
        <v>0</v>
      </c>
      <c r="S30" s="715">
        <f t="shared" si="311"/>
        <v>0</v>
      </c>
      <c r="T30" s="715">
        <f t="shared" si="311"/>
        <v>0</v>
      </c>
      <c r="U30" s="715">
        <f t="shared" si="311"/>
        <v>0</v>
      </c>
      <c r="V30" s="715">
        <f t="shared" si="311"/>
        <v>0</v>
      </c>
      <c r="W30" s="715">
        <f t="shared" si="311"/>
        <v>0</v>
      </c>
      <c r="X30" s="715">
        <f t="shared" si="311"/>
        <v>0</v>
      </c>
      <c r="Y30" s="715">
        <f t="shared" si="311"/>
        <v>0</v>
      </c>
      <c r="Z30" s="715">
        <f t="shared" si="311"/>
        <v>0</v>
      </c>
      <c r="AA30" s="715">
        <f t="shared" si="311"/>
        <v>0</v>
      </c>
      <c r="AB30" s="715">
        <f t="shared" si="311"/>
        <v>0</v>
      </c>
      <c r="AC30" s="715">
        <f t="shared" si="311"/>
        <v>0</v>
      </c>
      <c r="AD30" s="715">
        <f t="shared" si="311"/>
        <v>0</v>
      </c>
      <c r="AE30" s="715">
        <f t="shared" si="311"/>
        <v>0</v>
      </c>
      <c r="AF30" s="715">
        <f t="shared" si="311"/>
        <v>0</v>
      </c>
      <c r="AG30" s="715">
        <f t="shared" si="311"/>
        <v>0</v>
      </c>
      <c r="AH30" s="715">
        <f t="shared" si="311"/>
        <v>0</v>
      </c>
      <c r="AI30" s="715">
        <f t="shared" si="311"/>
        <v>0</v>
      </c>
      <c r="AJ30" s="715">
        <f t="shared" si="311"/>
        <v>0</v>
      </c>
      <c r="AK30" s="715">
        <f t="shared" si="311"/>
        <v>0</v>
      </c>
      <c r="AL30" s="715">
        <f t="shared" si="311"/>
        <v>0</v>
      </c>
      <c r="AM30" s="715">
        <f t="shared" si="311"/>
        <v>0</v>
      </c>
      <c r="AN30" s="715">
        <f t="shared" si="311"/>
        <v>0</v>
      </c>
      <c r="AO30" s="715">
        <f t="shared" si="311"/>
        <v>0</v>
      </c>
      <c r="AP30" s="715">
        <f t="shared" si="311"/>
        <v>0</v>
      </c>
      <c r="AQ30" s="715">
        <f t="shared" si="311"/>
        <v>0</v>
      </c>
      <c r="AR30" s="715">
        <f t="shared" si="311"/>
        <v>0</v>
      </c>
      <c r="AS30" s="715">
        <f t="shared" si="311"/>
        <v>0</v>
      </c>
      <c r="AT30" s="715">
        <f t="shared" si="311"/>
        <v>0</v>
      </c>
      <c r="AU30" s="715">
        <f t="shared" si="311"/>
        <v>0</v>
      </c>
      <c r="AV30" s="715">
        <f t="shared" si="311"/>
        <v>0</v>
      </c>
      <c r="AW30" s="715">
        <f t="shared" si="311"/>
        <v>0</v>
      </c>
      <c r="AX30" s="715">
        <f t="shared" si="311"/>
        <v>0</v>
      </c>
      <c r="AY30" s="715">
        <f t="shared" si="311"/>
        <v>0</v>
      </c>
      <c r="AZ30" s="715">
        <f t="shared" si="311"/>
        <v>0</v>
      </c>
      <c r="BA30" s="715">
        <f t="shared" si="311"/>
        <v>0</v>
      </c>
      <c r="BB30" s="715">
        <f t="shared" si="311"/>
        <v>0</v>
      </c>
      <c r="BC30" s="715">
        <f t="shared" si="311"/>
        <v>0</v>
      </c>
      <c r="BD30" s="715">
        <f t="shared" ref="BD30" si="312">BC33</f>
        <v>0</v>
      </c>
      <c r="BE30" s="715">
        <f t="shared" ref="BE30" si="313">BD33</f>
        <v>0</v>
      </c>
      <c r="BF30" s="715">
        <f t="shared" ref="BF30" si="314">BE33</f>
        <v>2.2373569663614035E-10</v>
      </c>
      <c r="BG30" s="715">
        <f t="shared" ref="BG30" si="315">BF33</f>
        <v>2.2373569663614035E-10</v>
      </c>
      <c r="BH30" s="715">
        <f t="shared" ref="BH30" si="316">BG33</f>
        <v>2.2373569663614035E-10</v>
      </c>
      <c r="BI30" s="715">
        <f t="shared" ref="BI30" si="317">BH33</f>
        <v>2.2373569663614035E-10</v>
      </c>
      <c r="BJ30" s="715">
        <f t="shared" ref="BJ30" si="318">BI33</f>
        <v>2.2373569663614035E-10</v>
      </c>
      <c r="BK30" s="715">
        <f t="shared" ref="BK30" si="319">BJ33</f>
        <v>2.2373569663614035E-10</v>
      </c>
      <c r="BL30" s="715">
        <f t="shared" ref="BL30" si="320">BK33</f>
        <v>2.2373569663614035E-10</v>
      </c>
      <c r="BM30" s="715">
        <f t="shared" ref="BM30" si="321">BL33</f>
        <v>2.2373569663614035E-10</v>
      </c>
      <c r="BN30" s="715">
        <f t="shared" ref="BN30" si="322">BM33</f>
        <v>2.2373569663614035E-10</v>
      </c>
      <c r="BO30" s="715">
        <f t="shared" ref="BO30" si="323">BN33</f>
        <v>2.2373569663614035E-10</v>
      </c>
      <c r="BP30" s="715">
        <f t="shared" ref="BP30" si="324">BO33</f>
        <v>2.2373569663614035E-10</v>
      </c>
      <c r="BQ30" s="715">
        <f t="shared" ref="BQ30" si="325">BP33</f>
        <v>2.2373569663614035E-10</v>
      </c>
      <c r="BR30" s="715">
        <f t="shared" ref="BR30" si="326">BQ33</f>
        <v>2.2373569663614035E-10</v>
      </c>
      <c r="BS30" s="715">
        <f t="shared" ref="BS30" si="327">BR33</f>
        <v>2.2373569663614035E-10</v>
      </c>
      <c r="BT30" s="715">
        <f t="shared" ref="BT30" si="328">BS33</f>
        <v>2.2373569663614035E-10</v>
      </c>
      <c r="BU30" s="715">
        <f t="shared" ref="BU30" si="329">BT33</f>
        <v>2.2373569663614035E-10</v>
      </c>
      <c r="BV30" s="715">
        <f t="shared" ref="BV30" si="330">BU33</f>
        <v>2.2373569663614035E-10</v>
      </c>
      <c r="BW30" s="715">
        <f t="shared" ref="BW30" si="331">BV33</f>
        <v>2.2373569663614035E-10</v>
      </c>
      <c r="BX30" s="715">
        <f t="shared" ref="BX30" si="332">BW33</f>
        <v>2.2373569663614035E-10</v>
      </c>
      <c r="BY30" s="715">
        <f t="shared" ref="BY30" si="333">BX33</f>
        <v>2.2373569663614035E-10</v>
      </c>
      <c r="BZ30" s="715">
        <f t="shared" ref="BZ30" si="334">BY33</f>
        <v>2.2373569663614035E-10</v>
      </c>
      <c r="CA30" s="715">
        <f t="shared" ref="CA30" si="335">BZ33</f>
        <v>2.2373569663614035E-10</v>
      </c>
      <c r="CB30" s="715">
        <f t="shared" ref="CB30" si="336">CA33</f>
        <v>2.2373569663614035E-10</v>
      </c>
      <c r="CC30" s="715">
        <f t="shared" ref="CC30" si="337">CB33</f>
        <v>2.2373569663614035E-10</v>
      </c>
      <c r="CD30" s="715">
        <f t="shared" ref="CD30" si="338">CC33</f>
        <v>2.2373569663614035E-10</v>
      </c>
      <c r="CE30" s="715">
        <f t="shared" ref="CE30" si="339">CD33</f>
        <v>2.2373569663614035E-10</v>
      </c>
      <c r="CF30" s="715">
        <f t="shared" ref="CF30" si="340">CE33</f>
        <v>2.2373569663614035E-10</v>
      </c>
      <c r="CG30" s="715">
        <f t="shared" ref="CG30" si="341">CF33</f>
        <v>2.2373569663614035E-10</v>
      </c>
      <c r="CH30" s="715">
        <f t="shared" ref="CH30" si="342">CG33</f>
        <v>2.2373569663614035E-10</v>
      </c>
      <c r="CI30" s="715">
        <f t="shared" ref="CI30" si="343">CH33</f>
        <v>2.2373569663614035E-10</v>
      </c>
      <c r="CJ30" s="715">
        <f t="shared" ref="CJ30" si="344">CI33</f>
        <v>2.2373569663614035E-10</v>
      </c>
      <c r="CK30" s="715">
        <f t="shared" ref="CK30" si="345">CJ33</f>
        <v>2.2373569663614035E-10</v>
      </c>
      <c r="CL30" s="715">
        <f t="shared" ref="CL30" si="346">CK33</f>
        <v>2.2373569663614035E-10</v>
      </c>
      <c r="CM30" s="715">
        <f t="shared" ref="CM30" si="347">CL33</f>
        <v>2.2373569663614035E-10</v>
      </c>
      <c r="CN30" s="715">
        <f t="shared" ref="CN30" si="348">CM33</f>
        <v>2.2373569663614035E-10</v>
      </c>
      <c r="CO30" s="715">
        <f t="shared" ref="CO30" si="349">CN33</f>
        <v>2.2373569663614035E-10</v>
      </c>
      <c r="CP30" s="715">
        <f t="shared" ref="CP30" si="350">CO33</f>
        <v>2.2373569663614035E-10</v>
      </c>
      <c r="CQ30" s="715">
        <f t="shared" ref="CQ30" si="351">CP33</f>
        <v>2.2373569663614035E-10</v>
      </c>
      <c r="CR30" s="715">
        <f t="shared" ref="CR30" si="352">CQ33</f>
        <v>2.2373569663614035E-10</v>
      </c>
      <c r="CS30" s="715">
        <f t="shared" ref="CS30" si="353">CR33</f>
        <v>2.2373569663614035E-10</v>
      </c>
      <c r="CT30" s="715">
        <f t="shared" ref="CT30" si="354">CS33</f>
        <v>2.2373569663614035E-10</v>
      </c>
      <c r="CU30" s="715">
        <f t="shared" ref="CU30" si="355">CT33</f>
        <v>2.2373569663614035E-10</v>
      </c>
      <c r="CV30" s="715">
        <f t="shared" ref="CV30" si="356">CU33</f>
        <v>2.2373569663614035E-10</v>
      </c>
      <c r="CW30" s="715">
        <f t="shared" ref="CW30" si="357">CV33</f>
        <v>2.2373569663614035E-10</v>
      </c>
      <c r="CX30" s="715">
        <f t="shared" ref="CX30" si="358">CW33</f>
        <v>2.2373569663614035E-10</v>
      </c>
      <c r="CY30" s="715">
        <f t="shared" ref="CY30" si="359">CX33</f>
        <v>2.2373569663614035E-10</v>
      </c>
      <c r="CZ30" s="715">
        <f t="shared" ref="CZ30" si="360">CY33</f>
        <v>2.2373569663614035E-10</v>
      </c>
      <c r="DA30" s="715">
        <f t="shared" ref="DA30" si="361">CZ33</f>
        <v>2.2373569663614035E-10</v>
      </c>
      <c r="DB30" s="715">
        <f t="shared" ref="DB30" si="362">DA33</f>
        <v>2.2373569663614035E-10</v>
      </c>
      <c r="DC30" s="715">
        <f t="shared" ref="DC30" si="363">DB33</f>
        <v>2.2373569663614035E-10</v>
      </c>
      <c r="DD30" s="715">
        <f t="shared" ref="DD30" si="364">DC33</f>
        <v>2.2373569663614035E-10</v>
      </c>
      <c r="DE30" s="715">
        <f t="shared" ref="DE30" si="365">DD33</f>
        <v>2.2373569663614035E-10</v>
      </c>
      <c r="DF30" s="715">
        <f t="shared" ref="DF30" si="366">DE33</f>
        <v>2.2373569663614035E-10</v>
      </c>
      <c r="DG30" s="715">
        <f t="shared" ref="DG30" si="367">DF33</f>
        <v>2.2373569663614035E-10</v>
      </c>
      <c r="DH30" s="715">
        <f t="shared" ref="DH30" si="368">DG33</f>
        <v>2.2373569663614035E-10</v>
      </c>
      <c r="DI30" s="715">
        <f t="shared" ref="DI30" si="369">DH33</f>
        <v>2.2373569663614035E-10</v>
      </c>
      <c r="DJ30" s="715">
        <f t="shared" ref="DJ30" si="370">DI33</f>
        <v>2.2373569663614035E-10</v>
      </c>
      <c r="DK30" s="715">
        <f t="shared" ref="DK30" si="371">DJ33</f>
        <v>2.2373569663614035E-10</v>
      </c>
      <c r="DL30" s="715">
        <f t="shared" ref="DL30" si="372">DK33</f>
        <v>2.2373569663614035E-10</v>
      </c>
      <c r="DM30" s="715">
        <f t="shared" ref="DM30" si="373">DL33</f>
        <v>2.2373569663614035E-10</v>
      </c>
      <c r="DN30" s="715">
        <f t="shared" ref="DN30" si="374">DM33</f>
        <v>2.2373569663614035E-10</v>
      </c>
      <c r="DO30" s="715">
        <f t="shared" ref="DO30" si="375">DN33</f>
        <v>2.2373569663614035E-10</v>
      </c>
      <c r="DP30" s="715">
        <f t="shared" ref="DP30" si="376">DO33</f>
        <v>2.2373569663614035E-10</v>
      </c>
      <c r="DQ30" s="715">
        <f t="shared" ref="DQ30" si="377">DP33</f>
        <v>2.2373569663614035E-10</v>
      </c>
      <c r="DR30" s="715">
        <f t="shared" ref="DR30" si="378">DQ33</f>
        <v>2.2373569663614035E-10</v>
      </c>
      <c r="DS30" s="715">
        <f t="shared" ref="DS30" si="379">DR33</f>
        <v>2.2373569663614035E-10</v>
      </c>
      <c r="DT30" s="715">
        <f t="shared" ref="DT30" si="380">DS33</f>
        <v>2.2373569663614035E-10</v>
      </c>
      <c r="DU30" s="715">
        <f t="shared" ref="DU30" si="381">DT33</f>
        <v>2.2373569663614035E-10</v>
      </c>
      <c r="DV30" s="715">
        <f t="shared" ref="DV30" si="382">DU33</f>
        <v>2.2373569663614035E-10</v>
      </c>
      <c r="DW30" s="715">
        <f t="shared" ref="DW30" si="383">DV33</f>
        <v>2.2373569663614035E-10</v>
      </c>
      <c r="DX30" s="715">
        <f t="shared" ref="DX30" si="384">DW33</f>
        <v>2.2373569663614035E-10</v>
      </c>
      <c r="DY30" s="715">
        <f t="shared" ref="DY30" si="385">DX33</f>
        <v>2.2373569663614035E-10</v>
      </c>
      <c r="DZ30" s="715">
        <f t="shared" ref="DZ30" si="386">DY33</f>
        <v>2.2373569663614035E-10</v>
      </c>
      <c r="EA30" s="715">
        <f t="shared" ref="EA30" si="387">DZ33</f>
        <v>2.2373569663614035E-10</v>
      </c>
      <c r="EB30" s="715">
        <f t="shared" ref="EB30" si="388">EA33</f>
        <v>2.2373569663614035E-10</v>
      </c>
      <c r="EC30" s="715">
        <f t="shared" ref="EC30" si="389">EB33</f>
        <v>2.2373569663614035E-10</v>
      </c>
      <c r="ED30" s="715">
        <f t="shared" ref="ED30" si="390">EC33</f>
        <v>2.2373569663614035E-10</v>
      </c>
      <c r="EE30" s="715">
        <f t="shared" ref="EE30" si="391">ED33</f>
        <v>2.2373569663614035E-10</v>
      </c>
      <c r="EF30" s="715">
        <f t="shared" ref="EF30" si="392">EE33</f>
        <v>2.2373569663614035E-10</v>
      </c>
      <c r="EG30" s="715">
        <f t="shared" ref="EG30" si="393">EF33</f>
        <v>2.2373569663614035E-10</v>
      </c>
      <c r="EH30" s="715">
        <f t="shared" ref="EH30" si="394">EG33</f>
        <v>2.2373569663614035E-10</v>
      </c>
      <c r="EI30" s="715">
        <f t="shared" ref="EI30" si="395">EH33</f>
        <v>2.2373569663614035E-10</v>
      </c>
      <c r="EJ30" s="715">
        <f t="shared" ref="EJ30" si="396">EI33</f>
        <v>2.2373569663614035E-10</v>
      </c>
      <c r="EK30" s="715">
        <f t="shared" ref="EK30" si="397">EJ33</f>
        <v>2.2373569663614035E-10</v>
      </c>
      <c r="EL30" s="715">
        <f t="shared" ref="EL30" si="398">EK33</f>
        <v>2.2373569663614035E-10</v>
      </c>
      <c r="EM30" s="715">
        <f t="shared" ref="EM30" si="399">EL33</f>
        <v>2.2373569663614035E-10</v>
      </c>
      <c r="EN30" s="715">
        <f t="shared" ref="EN30" si="400">EM33</f>
        <v>2.2373569663614035E-10</v>
      </c>
      <c r="EO30" s="715">
        <f t="shared" ref="EO30" si="401">EN33</f>
        <v>2.2373569663614035E-10</v>
      </c>
      <c r="EP30" s="715">
        <f t="shared" ref="EP30" si="402">EO33</f>
        <v>2.2373569663614035E-10</v>
      </c>
      <c r="EQ30" s="715">
        <f t="shared" ref="EQ30" si="403">EP33</f>
        <v>2.2373569663614035E-10</v>
      </c>
      <c r="ER30" s="715">
        <f t="shared" ref="ER30" si="404">EQ33</f>
        <v>2.2373569663614035E-10</v>
      </c>
      <c r="ES30" s="715">
        <f t="shared" ref="ES30" si="405">ER33</f>
        <v>2.2373569663614035E-10</v>
      </c>
      <c r="ET30" s="715">
        <f t="shared" ref="ET30" si="406">ES33</f>
        <v>2.2373569663614035E-10</v>
      </c>
      <c r="EU30" s="715">
        <f t="shared" ref="EU30" si="407">ET33</f>
        <v>2.2373569663614035E-10</v>
      </c>
      <c r="EV30" s="715">
        <f t="shared" ref="EV30" si="408">EU33</f>
        <v>2.2373569663614035E-10</v>
      </c>
      <c r="EW30" s="715">
        <f t="shared" ref="EW30" si="409">EV33</f>
        <v>2.2373569663614035E-10</v>
      </c>
      <c r="EX30" s="715">
        <f t="shared" ref="EX30" si="410">EW33</f>
        <v>2.2373569663614035E-10</v>
      </c>
      <c r="EY30" s="715">
        <f t="shared" ref="EY30" si="411">EX33</f>
        <v>2.2373569663614035E-10</v>
      </c>
      <c r="EZ30" s="715">
        <f t="shared" ref="EZ30" si="412">EY33</f>
        <v>2.2373569663614035E-10</v>
      </c>
      <c r="FA30" s="715">
        <f t="shared" ref="FA30" si="413">EZ33</f>
        <v>2.2373569663614035E-10</v>
      </c>
      <c r="FB30" s="715">
        <f t="shared" ref="FB30" si="414">FA33</f>
        <v>2.2373569663614035E-10</v>
      </c>
      <c r="FC30" s="715">
        <f t="shared" ref="FC30" si="415">FB33</f>
        <v>2.2373569663614035E-10</v>
      </c>
      <c r="FD30" s="715">
        <f t="shared" ref="FD30" si="416">FC33</f>
        <v>2.2373569663614035E-10</v>
      </c>
      <c r="FE30" s="715">
        <f t="shared" ref="FE30" si="417">FD33</f>
        <v>2.2373569663614035E-10</v>
      </c>
      <c r="FF30" s="715">
        <f t="shared" ref="FF30" si="418">FE33</f>
        <v>2.2373569663614035E-10</v>
      </c>
      <c r="FG30" s="715">
        <f t="shared" ref="FG30" si="419">FF33</f>
        <v>2.2373569663614035E-10</v>
      </c>
      <c r="FH30" s="715">
        <f t="shared" ref="FH30" si="420">FG33</f>
        <v>2.2373569663614035E-10</v>
      </c>
      <c r="FI30" s="715">
        <f t="shared" ref="FI30" si="421">FH33</f>
        <v>2.2373569663614035E-10</v>
      </c>
      <c r="FJ30" s="715">
        <f t="shared" ref="FJ30" si="422">FI33</f>
        <v>2.2373569663614035E-10</v>
      </c>
      <c r="FK30" s="715">
        <f t="shared" ref="FK30" si="423">FJ33</f>
        <v>2.2373569663614035E-10</v>
      </c>
      <c r="FL30" s="715">
        <f t="shared" ref="FL30" si="424">FK33</f>
        <v>2.2373569663614035E-10</v>
      </c>
      <c r="FM30" s="715">
        <f t="shared" ref="FM30" si="425">FL33</f>
        <v>2.2373569663614035E-10</v>
      </c>
      <c r="FN30" s="715">
        <f t="shared" ref="FN30" si="426">FM33</f>
        <v>2.2373569663614035E-10</v>
      </c>
      <c r="FO30" s="715">
        <f t="shared" ref="FO30" si="427">FN33</f>
        <v>2.2373569663614035E-10</v>
      </c>
      <c r="FP30" s="715">
        <f t="shared" ref="FP30" si="428">FO33</f>
        <v>2.2373569663614035E-10</v>
      </c>
      <c r="FQ30" s="715">
        <f t="shared" ref="FQ30" si="429">FP33</f>
        <v>2.2373569663614035E-10</v>
      </c>
      <c r="FR30" s="715">
        <f t="shared" ref="FR30" si="430">FQ33</f>
        <v>2.2373569663614035E-10</v>
      </c>
      <c r="FS30" s="715">
        <f t="shared" ref="FS30" si="431">FR33</f>
        <v>2.2373569663614035E-10</v>
      </c>
      <c r="FT30" s="715">
        <f t="shared" ref="FT30" si="432">FS33</f>
        <v>2.2373569663614035E-10</v>
      </c>
      <c r="FU30" s="715">
        <f t="shared" ref="FU30" si="433">FT33</f>
        <v>2.2373569663614035E-10</v>
      </c>
      <c r="FV30" s="715">
        <f t="shared" ref="FV30" si="434">FU33</f>
        <v>2.2373569663614035E-10</v>
      </c>
      <c r="FW30" s="715">
        <f t="shared" ref="FW30" si="435">FV33</f>
        <v>2.2373569663614035E-10</v>
      </c>
      <c r="FX30" s="715">
        <f t="shared" ref="FX30" si="436">FW33</f>
        <v>2.2373569663614035E-10</v>
      </c>
      <c r="FY30" s="715">
        <f t="shared" ref="FY30" si="437">FX33</f>
        <v>2.2373569663614035E-10</v>
      </c>
      <c r="FZ30" s="715">
        <f t="shared" ref="FZ30" si="438">FY33</f>
        <v>2.2373569663614035E-10</v>
      </c>
      <c r="GA30" s="715">
        <f t="shared" ref="GA30" si="439">FZ33</f>
        <v>2.2373569663614035E-10</v>
      </c>
      <c r="GB30" s="715">
        <f t="shared" ref="GB30" si="440">GA33</f>
        <v>2.2373569663614035E-10</v>
      </c>
      <c r="GC30" s="715">
        <f t="shared" ref="GC30" si="441">GB33</f>
        <v>2.2373569663614035E-10</v>
      </c>
      <c r="GD30" s="715">
        <f t="shared" ref="GD30" si="442">GC33</f>
        <v>2.2373569663614035E-10</v>
      </c>
      <c r="GE30" s="715">
        <f t="shared" ref="GE30" si="443">GD33</f>
        <v>2.2373569663614035E-10</v>
      </c>
      <c r="GF30" s="715">
        <f t="shared" ref="GF30" si="444">GE33</f>
        <v>2.2373569663614035E-10</v>
      </c>
      <c r="GG30" s="715">
        <f t="shared" ref="GG30" si="445">GF33</f>
        <v>2.2373569663614035E-10</v>
      </c>
      <c r="GH30" s="715">
        <f t="shared" ref="GH30" si="446">GG33</f>
        <v>2.2373569663614035E-10</v>
      </c>
      <c r="GI30" s="715">
        <f t="shared" ref="GI30" si="447">GH33</f>
        <v>2.2373569663614035E-10</v>
      </c>
      <c r="GJ30" s="715">
        <f t="shared" ref="GJ30" si="448">GI33</f>
        <v>2.2373569663614035E-10</v>
      </c>
    </row>
    <row r="31" spans="1:192" s="529" customFormat="1" x14ac:dyDescent="0.25">
      <c r="A31" s="15"/>
      <c r="B31" s="15"/>
      <c r="C31" s="21"/>
      <c r="D31" s="48"/>
      <c r="E31" s="403" t="str">
        <f xml:space="preserve"> 'FS Qtr'!E$66</f>
        <v>Cash flow available for dividends</v>
      </c>
      <c r="F31" s="403">
        <f xml:space="preserve"> 'FS Qtr'!F$66</f>
        <v>0</v>
      </c>
      <c r="G31" s="403" t="str">
        <f xml:space="preserve"> 'FS Qtr'!G$66</f>
        <v>$ 000s</v>
      </c>
      <c r="H31" s="403">
        <f xml:space="preserve"> 'FS Qtr'!H$66</f>
        <v>19081.55144814137</v>
      </c>
      <c r="I31" s="403">
        <f xml:space="preserve"> 'FS Qtr'!I$66</f>
        <v>0</v>
      </c>
      <c r="J31" s="403">
        <f xml:space="preserve"> 'FS Qtr'!J$66</f>
        <v>0</v>
      </c>
      <c r="K31" s="403">
        <f xml:space="preserve"> 'FS Qtr'!K$66</f>
        <v>0</v>
      </c>
      <c r="L31" s="403">
        <f xml:space="preserve"> 'FS Qtr'!L$66</f>
        <v>-5.4569682106375694E-10</v>
      </c>
      <c r="M31" s="403">
        <f xml:space="preserve"> 'FS Qtr'!M$66</f>
        <v>1.586077778483741E-4</v>
      </c>
      <c r="N31" s="403">
        <f xml:space="preserve"> 'FS Qtr'!N$66</f>
        <v>-1.8542404577601701E-3</v>
      </c>
      <c r="O31" s="403">
        <f xml:space="preserve"> 'FS Qtr'!O$66</f>
        <v>-1.9172108004568145E-3</v>
      </c>
      <c r="P31" s="403">
        <f xml:space="preserve"> 'FS Qtr'!P$66</f>
        <v>6.2746840440013329E-3</v>
      </c>
      <c r="Q31" s="403">
        <f xml:space="preserve"> 'FS Qtr'!Q$66</f>
        <v>0</v>
      </c>
      <c r="R31" s="403">
        <f xml:space="preserve"> 'FS Qtr'!R$66</f>
        <v>0</v>
      </c>
      <c r="S31" s="403">
        <f xml:space="preserve"> 'FS Qtr'!S$66</f>
        <v>0</v>
      </c>
      <c r="T31" s="403">
        <f xml:space="preserve"> 'FS Qtr'!T$66</f>
        <v>0</v>
      </c>
      <c r="U31" s="403">
        <f xml:space="preserve"> 'FS Qtr'!U$66</f>
        <v>0</v>
      </c>
      <c r="V31" s="403">
        <f xml:space="preserve"> 'FS Qtr'!V$66</f>
        <v>0</v>
      </c>
      <c r="W31" s="403">
        <f xml:space="preserve"> 'FS Qtr'!W$66</f>
        <v>0</v>
      </c>
      <c r="X31" s="403">
        <f xml:space="preserve"> 'FS Qtr'!X$66</f>
        <v>0</v>
      </c>
      <c r="Y31" s="403">
        <f xml:space="preserve"> 'FS Qtr'!Y$66</f>
        <v>0</v>
      </c>
      <c r="Z31" s="403">
        <f xml:space="preserve"> 'FS Qtr'!Z$66</f>
        <v>0</v>
      </c>
      <c r="AA31" s="403">
        <f xml:space="preserve"> 'FS Qtr'!AA$66</f>
        <v>0</v>
      </c>
      <c r="AB31" s="403">
        <f xml:space="preserve"> 'FS Qtr'!AB$66</f>
        <v>0</v>
      </c>
      <c r="AC31" s="403">
        <f xml:space="preserve"> 'FS Qtr'!AC$66</f>
        <v>0</v>
      </c>
      <c r="AD31" s="403">
        <f xml:space="preserve"> 'FS Qtr'!AD$66</f>
        <v>0</v>
      </c>
      <c r="AE31" s="403">
        <f xml:space="preserve"> 'FS Qtr'!AE$66</f>
        <v>0</v>
      </c>
      <c r="AF31" s="403">
        <f xml:space="preserve"> 'FS Qtr'!AF$66</f>
        <v>0</v>
      </c>
      <c r="AG31" s="403">
        <f xml:space="preserve"> 'FS Qtr'!AG$66</f>
        <v>0</v>
      </c>
      <c r="AH31" s="403">
        <f xml:space="preserve"> 'FS Qtr'!AH$66</f>
        <v>0</v>
      </c>
      <c r="AI31" s="403">
        <f xml:space="preserve"> 'FS Qtr'!AI$66</f>
        <v>0</v>
      </c>
      <c r="AJ31" s="403">
        <f xml:space="preserve"> 'FS Qtr'!AJ$66</f>
        <v>0</v>
      </c>
      <c r="AK31" s="403">
        <f xml:space="preserve"> 'FS Qtr'!AK$66</f>
        <v>0</v>
      </c>
      <c r="AL31" s="403">
        <f xml:space="preserve"> 'FS Qtr'!AL$66</f>
        <v>0</v>
      </c>
      <c r="AM31" s="403">
        <f xml:space="preserve"> 'FS Qtr'!AM$66</f>
        <v>0</v>
      </c>
      <c r="AN31" s="403">
        <f xml:space="preserve"> 'FS Qtr'!AN$66</f>
        <v>0</v>
      </c>
      <c r="AO31" s="403">
        <f xml:space="preserve"> 'FS Qtr'!AO$66</f>
        <v>0</v>
      </c>
      <c r="AP31" s="403">
        <f xml:space="preserve"> 'FS Qtr'!AP$66</f>
        <v>0</v>
      </c>
      <c r="AQ31" s="403">
        <f xml:space="preserve"> 'FS Qtr'!AQ$66</f>
        <v>0</v>
      </c>
      <c r="AR31" s="403">
        <f xml:space="preserve"> 'FS Qtr'!AR$66</f>
        <v>0</v>
      </c>
      <c r="AS31" s="403">
        <f xml:space="preserve"> 'FS Qtr'!AS$66</f>
        <v>0</v>
      </c>
      <c r="AT31" s="403">
        <f xml:space="preserve"> 'FS Qtr'!AT$66</f>
        <v>0</v>
      </c>
      <c r="AU31" s="403">
        <f xml:space="preserve"> 'FS Qtr'!AU$66</f>
        <v>0</v>
      </c>
      <c r="AV31" s="403">
        <f xml:space="preserve"> 'FS Qtr'!AV$66</f>
        <v>0</v>
      </c>
      <c r="AW31" s="403">
        <f xml:space="preserve"> 'FS Qtr'!AW$66</f>
        <v>0</v>
      </c>
      <c r="AX31" s="403">
        <f xml:space="preserve"> 'FS Qtr'!AX$66</f>
        <v>0</v>
      </c>
      <c r="AY31" s="403">
        <f xml:space="preserve"> 'FS Qtr'!AY$66</f>
        <v>0</v>
      </c>
      <c r="AZ31" s="403">
        <f xml:space="preserve"> 'FS Qtr'!AZ$66</f>
        <v>0</v>
      </c>
      <c r="BA31" s="403">
        <f xml:space="preserve"> 'FS Qtr'!BA$66</f>
        <v>0</v>
      </c>
      <c r="BB31" s="403">
        <f xml:space="preserve"> 'FS Qtr'!BB$66</f>
        <v>0</v>
      </c>
      <c r="BC31" s="403">
        <f xml:space="preserve"> 'FS Qtr'!BC$66</f>
        <v>4616.3509396794434</v>
      </c>
      <c r="BD31" s="403">
        <f xml:space="preserve"> 'FS Qtr'!BD$66</f>
        <v>11288.57472105578</v>
      </c>
      <c r="BE31" s="403">
        <f xml:space="preserve"> 'FS Qtr'!BE$66</f>
        <v>3176.6231255661278</v>
      </c>
      <c r="BF31" s="403">
        <f xml:space="preserve"> 'FS Qtr'!BF$66</f>
        <v>0</v>
      </c>
      <c r="BG31" s="403">
        <f xml:space="preserve"> 'FS Qtr'!BG$66</f>
        <v>0</v>
      </c>
      <c r="BH31" s="403">
        <f xml:space="preserve"> 'FS Qtr'!BH$66</f>
        <v>0</v>
      </c>
      <c r="BI31" s="403">
        <f xml:space="preserve"> 'FS Qtr'!BI$66</f>
        <v>0</v>
      </c>
      <c r="BJ31" s="403">
        <f xml:space="preserve"> 'FS Qtr'!BJ$66</f>
        <v>0</v>
      </c>
      <c r="BK31" s="403">
        <f xml:space="preserve"> 'FS Qtr'!BK$66</f>
        <v>0</v>
      </c>
      <c r="BL31" s="403">
        <f xml:space="preserve"> 'FS Qtr'!BL$66</f>
        <v>0</v>
      </c>
      <c r="BM31" s="403">
        <f xml:space="preserve"> 'FS Qtr'!BM$66</f>
        <v>0</v>
      </c>
      <c r="BN31" s="403">
        <f xml:space="preserve"> 'FS Qtr'!BN$66</f>
        <v>0</v>
      </c>
      <c r="BO31" s="403">
        <f xml:space="preserve"> 'FS Qtr'!BO$66</f>
        <v>0</v>
      </c>
      <c r="BP31" s="403">
        <f xml:space="preserve"> 'FS Qtr'!BP$66</f>
        <v>0</v>
      </c>
      <c r="BQ31" s="403">
        <f xml:space="preserve"> 'FS Qtr'!BQ$66</f>
        <v>0</v>
      </c>
      <c r="BR31" s="403">
        <f xml:space="preserve"> 'FS Qtr'!BR$66</f>
        <v>0</v>
      </c>
      <c r="BS31" s="403">
        <f xml:space="preserve"> 'FS Qtr'!BS$66</f>
        <v>0</v>
      </c>
      <c r="BT31" s="403">
        <f xml:space="preserve"> 'FS Qtr'!BT$66</f>
        <v>0</v>
      </c>
      <c r="BU31" s="403">
        <f xml:space="preserve"> 'FS Qtr'!BU$66</f>
        <v>0</v>
      </c>
      <c r="BV31" s="403">
        <f xml:space="preserve"> 'FS Qtr'!BV$66</f>
        <v>0</v>
      </c>
      <c r="BW31" s="403">
        <f xml:space="preserve"> 'FS Qtr'!BW$66</f>
        <v>0</v>
      </c>
      <c r="BX31" s="403">
        <f xml:space="preserve"> 'FS Qtr'!BX$66</f>
        <v>0</v>
      </c>
      <c r="BY31" s="403">
        <f xml:space="preserve"> 'FS Qtr'!BY$66</f>
        <v>0</v>
      </c>
      <c r="BZ31" s="403">
        <f xml:space="preserve"> 'FS Qtr'!BZ$66</f>
        <v>0</v>
      </c>
      <c r="CA31" s="403">
        <f xml:space="preserve"> 'FS Qtr'!CA$66</f>
        <v>0</v>
      </c>
      <c r="CB31" s="403">
        <f xml:space="preserve"> 'FS Qtr'!CB$66</f>
        <v>0</v>
      </c>
      <c r="CC31" s="403">
        <f xml:space="preserve"> 'FS Qtr'!CC$66</f>
        <v>0</v>
      </c>
      <c r="CD31" s="403">
        <f xml:space="preserve"> 'FS Qtr'!CD$66</f>
        <v>0</v>
      </c>
      <c r="CE31" s="403">
        <f xml:space="preserve"> 'FS Qtr'!CE$66</f>
        <v>0</v>
      </c>
      <c r="CF31" s="403">
        <f xml:space="preserve"> 'FS Qtr'!CF$66</f>
        <v>0</v>
      </c>
      <c r="CG31" s="403">
        <f xml:space="preserve"> 'FS Qtr'!CG$66</f>
        <v>0</v>
      </c>
      <c r="CH31" s="403">
        <f xml:space="preserve"> 'FS Qtr'!CH$66</f>
        <v>0</v>
      </c>
      <c r="CI31" s="403">
        <f xml:space="preserve"> 'FS Qtr'!CI$66</f>
        <v>0</v>
      </c>
      <c r="CJ31" s="403">
        <f xml:space="preserve"> 'FS Qtr'!CJ$66</f>
        <v>0</v>
      </c>
      <c r="CK31" s="403">
        <f xml:space="preserve"> 'FS Qtr'!CK$66</f>
        <v>0</v>
      </c>
      <c r="CL31" s="403">
        <f xml:space="preserve"> 'FS Qtr'!CL$66</f>
        <v>0</v>
      </c>
      <c r="CM31" s="403">
        <f xml:space="preserve"> 'FS Qtr'!CM$66</f>
        <v>0</v>
      </c>
      <c r="CN31" s="403">
        <f xml:space="preserve"> 'FS Qtr'!CN$66</f>
        <v>0</v>
      </c>
      <c r="CO31" s="403">
        <f xml:space="preserve"> 'FS Qtr'!CO$66</f>
        <v>0</v>
      </c>
      <c r="CP31" s="403">
        <f xml:space="preserve"> 'FS Qtr'!CP$66</f>
        <v>0</v>
      </c>
      <c r="CQ31" s="403">
        <f xml:space="preserve"> 'FS Qtr'!CQ$66</f>
        <v>0</v>
      </c>
      <c r="CR31" s="403">
        <f xml:space="preserve"> 'FS Qtr'!CR$66</f>
        <v>0</v>
      </c>
      <c r="CS31" s="403">
        <f xml:space="preserve"> 'FS Qtr'!CS$66</f>
        <v>0</v>
      </c>
      <c r="CT31" s="403">
        <f xml:space="preserve"> 'FS Qtr'!CT$66</f>
        <v>0</v>
      </c>
      <c r="CU31" s="403">
        <f xml:space="preserve"> 'FS Qtr'!CU$66</f>
        <v>0</v>
      </c>
      <c r="CV31" s="403">
        <f xml:space="preserve"> 'FS Qtr'!CV$66</f>
        <v>0</v>
      </c>
      <c r="CW31" s="403">
        <f xml:space="preserve"> 'FS Qtr'!CW$66</f>
        <v>0</v>
      </c>
      <c r="CX31" s="403">
        <f xml:space="preserve"> 'FS Qtr'!CX$66</f>
        <v>0</v>
      </c>
      <c r="CY31" s="403">
        <f xml:space="preserve"> 'FS Qtr'!CY$66</f>
        <v>0</v>
      </c>
      <c r="CZ31" s="403">
        <f xml:space="preserve"> 'FS Qtr'!CZ$66</f>
        <v>0</v>
      </c>
      <c r="DA31" s="403">
        <f xml:space="preserve"> 'FS Qtr'!DA$66</f>
        <v>0</v>
      </c>
      <c r="DB31" s="403">
        <f xml:space="preserve"> 'FS Qtr'!DB$66</f>
        <v>0</v>
      </c>
      <c r="DC31" s="403">
        <f xml:space="preserve"> 'FS Qtr'!DC$66</f>
        <v>0</v>
      </c>
      <c r="DD31" s="403">
        <f xml:space="preserve"> 'FS Qtr'!DD$66</f>
        <v>0</v>
      </c>
      <c r="DE31" s="403">
        <f xml:space="preserve"> 'FS Qtr'!DE$66</f>
        <v>0</v>
      </c>
      <c r="DF31" s="403">
        <f xml:space="preserve"> 'FS Qtr'!DF$66</f>
        <v>0</v>
      </c>
      <c r="DG31" s="403">
        <f xml:space="preserve"> 'FS Qtr'!DG$66</f>
        <v>0</v>
      </c>
      <c r="DH31" s="403">
        <f xml:space="preserve"> 'FS Qtr'!DH$66</f>
        <v>0</v>
      </c>
      <c r="DI31" s="403">
        <f xml:space="preserve"> 'FS Qtr'!DI$66</f>
        <v>0</v>
      </c>
      <c r="DJ31" s="403">
        <f xml:space="preserve"> 'FS Qtr'!DJ$66</f>
        <v>0</v>
      </c>
      <c r="DK31" s="403">
        <f xml:space="preserve"> 'FS Qtr'!DK$66</f>
        <v>0</v>
      </c>
      <c r="DL31" s="403">
        <f xml:space="preserve"> 'FS Qtr'!DL$66</f>
        <v>0</v>
      </c>
      <c r="DM31" s="403">
        <f xml:space="preserve"> 'FS Qtr'!DM$66</f>
        <v>0</v>
      </c>
      <c r="DN31" s="403">
        <f xml:space="preserve"> 'FS Qtr'!DN$66</f>
        <v>0</v>
      </c>
      <c r="DO31" s="403">
        <f xml:space="preserve"> 'FS Qtr'!DO$66</f>
        <v>0</v>
      </c>
      <c r="DP31" s="403">
        <f xml:space="preserve"> 'FS Qtr'!DP$66</f>
        <v>0</v>
      </c>
      <c r="DQ31" s="403">
        <f xml:space="preserve"> 'FS Qtr'!DQ$66</f>
        <v>0</v>
      </c>
      <c r="DR31" s="403">
        <f xml:space="preserve"> 'FS Qtr'!DR$66</f>
        <v>0</v>
      </c>
      <c r="DS31" s="403">
        <f xml:space="preserve"> 'FS Qtr'!DS$66</f>
        <v>0</v>
      </c>
      <c r="DT31" s="403">
        <f xml:space="preserve"> 'FS Qtr'!DT$66</f>
        <v>0</v>
      </c>
      <c r="DU31" s="403">
        <f xml:space="preserve"> 'FS Qtr'!DU$66</f>
        <v>0</v>
      </c>
      <c r="DV31" s="403">
        <f xml:space="preserve"> 'FS Qtr'!DV$66</f>
        <v>0</v>
      </c>
      <c r="DW31" s="403">
        <f xml:space="preserve"> 'FS Qtr'!DW$66</f>
        <v>0</v>
      </c>
      <c r="DX31" s="403">
        <f xml:space="preserve"> 'FS Qtr'!DX$66</f>
        <v>0</v>
      </c>
      <c r="DY31" s="403">
        <f xml:space="preserve"> 'FS Qtr'!DY$66</f>
        <v>0</v>
      </c>
      <c r="DZ31" s="403">
        <f xml:space="preserve"> 'FS Qtr'!DZ$66</f>
        <v>0</v>
      </c>
      <c r="EA31" s="403">
        <f xml:space="preserve"> 'FS Qtr'!EA$66</f>
        <v>0</v>
      </c>
      <c r="EB31" s="403">
        <f xml:space="preserve"> 'FS Qtr'!EB$66</f>
        <v>0</v>
      </c>
      <c r="EC31" s="403">
        <f xml:space="preserve"> 'FS Qtr'!EC$66</f>
        <v>0</v>
      </c>
      <c r="ED31" s="403">
        <f xml:space="preserve"> 'FS Qtr'!ED$66</f>
        <v>0</v>
      </c>
      <c r="EE31" s="403">
        <f xml:space="preserve"> 'FS Qtr'!EE$66</f>
        <v>0</v>
      </c>
      <c r="EF31" s="403">
        <f xml:space="preserve"> 'FS Qtr'!EF$66</f>
        <v>0</v>
      </c>
      <c r="EG31" s="403">
        <f xml:space="preserve"> 'FS Qtr'!EG$66</f>
        <v>0</v>
      </c>
      <c r="EH31" s="403">
        <f xml:space="preserve"> 'FS Qtr'!EH$66</f>
        <v>0</v>
      </c>
      <c r="EI31" s="403">
        <f xml:space="preserve"> 'FS Qtr'!EI$66</f>
        <v>0</v>
      </c>
      <c r="EJ31" s="403">
        <f xml:space="preserve"> 'FS Qtr'!EJ$66</f>
        <v>0</v>
      </c>
      <c r="EK31" s="403">
        <f xml:space="preserve"> 'FS Qtr'!EK$66</f>
        <v>0</v>
      </c>
      <c r="EL31" s="403">
        <f xml:space="preserve"> 'FS Qtr'!EL$66</f>
        <v>0</v>
      </c>
      <c r="EM31" s="403">
        <f xml:space="preserve"> 'FS Qtr'!EM$66</f>
        <v>0</v>
      </c>
      <c r="EN31" s="403">
        <f xml:space="preserve"> 'FS Qtr'!EN$66</f>
        <v>0</v>
      </c>
      <c r="EO31" s="403">
        <f xml:space="preserve"> 'FS Qtr'!EO$66</f>
        <v>0</v>
      </c>
      <c r="EP31" s="403">
        <f xml:space="preserve"> 'FS Qtr'!EP$66</f>
        <v>0</v>
      </c>
      <c r="EQ31" s="403">
        <f xml:space="preserve"> 'FS Qtr'!EQ$66</f>
        <v>0</v>
      </c>
      <c r="ER31" s="403">
        <f xml:space="preserve"> 'FS Qtr'!ER$66</f>
        <v>0</v>
      </c>
      <c r="ES31" s="403">
        <f xml:space="preserve"> 'FS Qtr'!ES$66</f>
        <v>0</v>
      </c>
      <c r="ET31" s="403">
        <f xml:space="preserve"> 'FS Qtr'!ET$66</f>
        <v>0</v>
      </c>
      <c r="EU31" s="403">
        <f xml:space="preserve"> 'FS Qtr'!EU$66</f>
        <v>0</v>
      </c>
      <c r="EV31" s="403">
        <f xml:space="preserve"> 'FS Qtr'!EV$66</f>
        <v>0</v>
      </c>
      <c r="EW31" s="403">
        <f xml:space="preserve"> 'FS Qtr'!EW$66</f>
        <v>0</v>
      </c>
      <c r="EX31" s="403">
        <f xml:space="preserve"> 'FS Qtr'!EX$66</f>
        <v>0</v>
      </c>
      <c r="EY31" s="403">
        <f xml:space="preserve"> 'FS Qtr'!EY$66</f>
        <v>0</v>
      </c>
      <c r="EZ31" s="403">
        <f xml:space="preserve"> 'FS Qtr'!EZ$66</f>
        <v>0</v>
      </c>
      <c r="FA31" s="403">
        <f xml:space="preserve"> 'FS Qtr'!FA$66</f>
        <v>0</v>
      </c>
      <c r="FB31" s="403">
        <f xml:space="preserve"> 'FS Qtr'!FB$66</f>
        <v>0</v>
      </c>
      <c r="FC31" s="403">
        <f xml:space="preserve"> 'FS Qtr'!FC$66</f>
        <v>0</v>
      </c>
      <c r="FD31" s="403">
        <f xml:space="preserve"> 'FS Qtr'!FD$66</f>
        <v>0</v>
      </c>
      <c r="FE31" s="403">
        <f xml:space="preserve"> 'FS Qtr'!FE$66</f>
        <v>0</v>
      </c>
      <c r="FF31" s="403">
        <f xml:space="preserve"> 'FS Qtr'!FF$66</f>
        <v>0</v>
      </c>
      <c r="FG31" s="403">
        <f xml:space="preserve"> 'FS Qtr'!FG$66</f>
        <v>0</v>
      </c>
      <c r="FH31" s="403">
        <f xml:space="preserve"> 'FS Qtr'!FH$66</f>
        <v>0</v>
      </c>
      <c r="FI31" s="403">
        <f xml:space="preserve"> 'FS Qtr'!FI$66</f>
        <v>0</v>
      </c>
      <c r="FJ31" s="403">
        <f xml:space="preserve"> 'FS Qtr'!FJ$66</f>
        <v>0</v>
      </c>
      <c r="FK31" s="403">
        <f xml:space="preserve"> 'FS Qtr'!FK$66</f>
        <v>0</v>
      </c>
      <c r="FL31" s="403">
        <f xml:space="preserve"> 'FS Qtr'!FL$66</f>
        <v>0</v>
      </c>
      <c r="FM31" s="403">
        <f xml:space="preserve"> 'FS Qtr'!FM$66</f>
        <v>0</v>
      </c>
      <c r="FN31" s="403">
        <f xml:space="preserve"> 'FS Qtr'!FN$66</f>
        <v>0</v>
      </c>
      <c r="FO31" s="403">
        <f xml:space="preserve"> 'FS Qtr'!FO$66</f>
        <v>0</v>
      </c>
      <c r="FP31" s="403">
        <f xml:space="preserve"> 'FS Qtr'!FP$66</f>
        <v>0</v>
      </c>
      <c r="FQ31" s="403">
        <f xml:space="preserve"> 'FS Qtr'!FQ$66</f>
        <v>0</v>
      </c>
      <c r="FR31" s="403">
        <f xml:space="preserve"> 'FS Qtr'!FR$66</f>
        <v>0</v>
      </c>
      <c r="FS31" s="403">
        <f xml:space="preserve"> 'FS Qtr'!FS$66</f>
        <v>0</v>
      </c>
      <c r="FT31" s="403">
        <f xml:space="preserve"> 'FS Qtr'!FT$66</f>
        <v>0</v>
      </c>
      <c r="FU31" s="403">
        <f xml:space="preserve"> 'FS Qtr'!FU$66</f>
        <v>0</v>
      </c>
      <c r="FV31" s="403">
        <f xml:space="preserve"> 'FS Qtr'!FV$66</f>
        <v>0</v>
      </c>
      <c r="FW31" s="403">
        <f xml:space="preserve"> 'FS Qtr'!FW$66</f>
        <v>0</v>
      </c>
      <c r="FX31" s="403">
        <f xml:space="preserve"> 'FS Qtr'!FX$66</f>
        <v>0</v>
      </c>
      <c r="FY31" s="403">
        <f xml:space="preserve"> 'FS Qtr'!FY$66</f>
        <v>0</v>
      </c>
      <c r="FZ31" s="403">
        <f xml:space="preserve"> 'FS Qtr'!FZ$66</f>
        <v>0</v>
      </c>
      <c r="GA31" s="403">
        <f xml:space="preserve"> 'FS Qtr'!GA$66</f>
        <v>0</v>
      </c>
      <c r="GB31" s="403">
        <f xml:space="preserve"> 'FS Qtr'!GB$66</f>
        <v>0</v>
      </c>
      <c r="GC31" s="403">
        <f xml:space="preserve"> 'FS Qtr'!GC$66</f>
        <v>0</v>
      </c>
      <c r="GD31" s="403">
        <f xml:space="preserve"> 'FS Qtr'!GD$66</f>
        <v>0</v>
      </c>
      <c r="GE31" s="403">
        <f xml:space="preserve"> 'FS Qtr'!GE$66</f>
        <v>0</v>
      </c>
      <c r="GF31" s="403">
        <f xml:space="preserve"> 'FS Qtr'!GF$66</f>
        <v>0</v>
      </c>
      <c r="GG31" s="403">
        <f xml:space="preserve"> 'FS Qtr'!GG$66</f>
        <v>0</v>
      </c>
      <c r="GH31" s="403">
        <f xml:space="preserve"> 'FS Qtr'!GH$66</f>
        <v>0</v>
      </c>
      <c r="GI31" s="403">
        <f xml:space="preserve"> 'FS Qtr'!GI$66</f>
        <v>0</v>
      </c>
      <c r="GJ31" s="403">
        <f xml:space="preserve"> 'FS Qtr'!GJ$66</f>
        <v>0</v>
      </c>
    </row>
    <row r="32" spans="1:192" s="529" customFormat="1" x14ac:dyDescent="0.25">
      <c r="A32" s="15"/>
      <c r="B32" s="15"/>
      <c r="C32" s="21"/>
      <c r="D32" s="48"/>
      <c r="E32" s="127" t="str">
        <f t="shared" ref="E32:BP32" si="449" xml:space="preserve"> E$57</f>
        <v>Dividends paid POS</v>
      </c>
      <c r="F32" s="127">
        <f t="shared" si="449"/>
        <v>0</v>
      </c>
      <c r="G32" s="127" t="str">
        <f t="shared" si="449"/>
        <v>$ 000s</v>
      </c>
      <c r="H32" s="127">
        <f t="shared" si="449"/>
        <v>19081.551448141145</v>
      </c>
      <c r="I32" s="127">
        <f t="shared" si="449"/>
        <v>0</v>
      </c>
      <c r="J32" s="127">
        <f t="shared" si="449"/>
        <v>0</v>
      </c>
      <c r="K32" s="127">
        <f t="shared" si="449"/>
        <v>0</v>
      </c>
      <c r="L32" s="127">
        <f t="shared" si="449"/>
        <v>0</v>
      </c>
      <c r="M32" s="127">
        <f t="shared" si="449"/>
        <v>0</v>
      </c>
      <c r="N32" s="127">
        <f t="shared" si="449"/>
        <v>0</v>
      </c>
      <c r="O32" s="127">
        <f t="shared" si="449"/>
        <v>0</v>
      </c>
      <c r="P32" s="127">
        <f t="shared" si="449"/>
        <v>2.6618400179359014E-3</v>
      </c>
      <c r="Q32" s="127">
        <f t="shared" si="449"/>
        <v>0</v>
      </c>
      <c r="R32" s="127">
        <f t="shared" si="449"/>
        <v>0</v>
      </c>
      <c r="S32" s="127">
        <f t="shared" si="449"/>
        <v>0</v>
      </c>
      <c r="T32" s="127">
        <f t="shared" si="449"/>
        <v>0</v>
      </c>
      <c r="U32" s="127">
        <f t="shared" si="449"/>
        <v>0</v>
      </c>
      <c r="V32" s="127">
        <f t="shared" si="449"/>
        <v>0</v>
      </c>
      <c r="W32" s="127">
        <f t="shared" si="449"/>
        <v>0</v>
      </c>
      <c r="X32" s="127">
        <f t="shared" si="449"/>
        <v>0</v>
      </c>
      <c r="Y32" s="127">
        <f t="shared" si="449"/>
        <v>0</v>
      </c>
      <c r="Z32" s="127">
        <f t="shared" si="449"/>
        <v>0</v>
      </c>
      <c r="AA32" s="127">
        <f t="shared" si="449"/>
        <v>0</v>
      </c>
      <c r="AB32" s="127">
        <f t="shared" si="449"/>
        <v>0</v>
      </c>
      <c r="AC32" s="127">
        <f t="shared" si="449"/>
        <v>0</v>
      </c>
      <c r="AD32" s="127">
        <f t="shared" si="449"/>
        <v>0</v>
      </c>
      <c r="AE32" s="127">
        <f t="shared" si="449"/>
        <v>0</v>
      </c>
      <c r="AF32" s="127">
        <f t="shared" si="449"/>
        <v>0</v>
      </c>
      <c r="AG32" s="127">
        <f t="shared" si="449"/>
        <v>0</v>
      </c>
      <c r="AH32" s="127">
        <f t="shared" si="449"/>
        <v>0</v>
      </c>
      <c r="AI32" s="127">
        <f t="shared" si="449"/>
        <v>0</v>
      </c>
      <c r="AJ32" s="127">
        <f t="shared" si="449"/>
        <v>0</v>
      </c>
      <c r="AK32" s="127">
        <f t="shared" si="449"/>
        <v>0</v>
      </c>
      <c r="AL32" s="127">
        <f t="shared" si="449"/>
        <v>0</v>
      </c>
      <c r="AM32" s="127">
        <f t="shared" si="449"/>
        <v>0</v>
      </c>
      <c r="AN32" s="127">
        <f t="shared" si="449"/>
        <v>0</v>
      </c>
      <c r="AO32" s="127">
        <f t="shared" si="449"/>
        <v>0</v>
      </c>
      <c r="AP32" s="127">
        <f t="shared" si="449"/>
        <v>0</v>
      </c>
      <c r="AQ32" s="127">
        <f t="shared" si="449"/>
        <v>0</v>
      </c>
      <c r="AR32" s="127">
        <f t="shared" si="449"/>
        <v>0</v>
      </c>
      <c r="AS32" s="127">
        <f t="shared" si="449"/>
        <v>0</v>
      </c>
      <c r="AT32" s="127">
        <f t="shared" si="449"/>
        <v>0</v>
      </c>
      <c r="AU32" s="127">
        <f t="shared" si="449"/>
        <v>0</v>
      </c>
      <c r="AV32" s="127">
        <f t="shared" si="449"/>
        <v>0</v>
      </c>
      <c r="AW32" s="127">
        <f t="shared" si="449"/>
        <v>0</v>
      </c>
      <c r="AX32" s="127">
        <f t="shared" si="449"/>
        <v>0</v>
      </c>
      <c r="AY32" s="127">
        <f t="shared" si="449"/>
        <v>0</v>
      </c>
      <c r="AZ32" s="127">
        <f t="shared" si="449"/>
        <v>0</v>
      </c>
      <c r="BA32" s="127">
        <f t="shared" si="449"/>
        <v>0</v>
      </c>
      <c r="BB32" s="127">
        <f t="shared" si="449"/>
        <v>0</v>
      </c>
      <c r="BC32" s="127">
        <f t="shared" si="449"/>
        <v>4616.3509396794434</v>
      </c>
      <c r="BD32" s="127">
        <f t="shared" si="449"/>
        <v>11288.57472105578</v>
      </c>
      <c r="BE32" s="127">
        <f t="shared" si="449"/>
        <v>3176.623125565904</v>
      </c>
      <c r="BF32" s="127">
        <f t="shared" si="449"/>
        <v>0</v>
      </c>
      <c r="BG32" s="127">
        <f t="shared" si="449"/>
        <v>0</v>
      </c>
      <c r="BH32" s="127">
        <f t="shared" si="449"/>
        <v>0</v>
      </c>
      <c r="BI32" s="127">
        <f t="shared" si="449"/>
        <v>0</v>
      </c>
      <c r="BJ32" s="127">
        <f t="shared" si="449"/>
        <v>0</v>
      </c>
      <c r="BK32" s="127">
        <f t="shared" si="449"/>
        <v>0</v>
      </c>
      <c r="BL32" s="127">
        <f t="shared" si="449"/>
        <v>0</v>
      </c>
      <c r="BM32" s="127">
        <f t="shared" si="449"/>
        <v>0</v>
      </c>
      <c r="BN32" s="127">
        <f t="shared" si="449"/>
        <v>0</v>
      </c>
      <c r="BO32" s="127">
        <f t="shared" si="449"/>
        <v>0</v>
      </c>
      <c r="BP32" s="127">
        <f t="shared" si="449"/>
        <v>0</v>
      </c>
      <c r="BQ32" s="127">
        <f t="shared" ref="BQ32:EB32" si="450" xml:space="preserve"> BQ$57</f>
        <v>0</v>
      </c>
      <c r="BR32" s="127">
        <f t="shared" si="450"/>
        <v>0</v>
      </c>
      <c r="BS32" s="127">
        <f t="shared" si="450"/>
        <v>0</v>
      </c>
      <c r="BT32" s="127">
        <f t="shared" si="450"/>
        <v>0</v>
      </c>
      <c r="BU32" s="127">
        <f t="shared" si="450"/>
        <v>0</v>
      </c>
      <c r="BV32" s="127">
        <f t="shared" si="450"/>
        <v>0</v>
      </c>
      <c r="BW32" s="127">
        <f t="shared" si="450"/>
        <v>0</v>
      </c>
      <c r="BX32" s="127">
        <f t="shared" si="450"/>
        <v>0</v>
      </c>
      <c r="BY32" s="127">
        <f t="shared" si="450"/>
        <v>0</v>
      </c>
      <c r="BZ32" s="127">
        <f t="shared" si="450"/>
        <v>0</v>
      </c>
      <c r="CA32" s="127">
        <f t="shared" si="450"/>
        <v>0</v>
      </c>
      <c r="CB32" s="127">
        <f t="shared" si="450"/>
        <v>0</v>
      </c>
      <c r="CC32" s="127">
        <f t="shared" si="450"/>
        <v>0</v>
      </c>
      <c r="CD32" s="127">
        <f t="shared" si="450"/>
        <v>0</v>
      </c>
      <c r="CE32" s="127">
        <f t="shared" si="450"/>
        <v>0</v>
      </c>
      <c r="CF32" s="127">
        <f t="shared" si="450"/>
        <v>0</v>
      </c>
      <c r="CG32" s="127">
        <f t="shared" si="450"/>
        <v>0</v>
      </c>
      <c r="CH32" s="127">
        <f t="shared" si="450"/>
        <v>0</v>
      </c>
      <c r="CI32" s="127">
        <f t="shared" si="450"/>
        <v>0</v>
      </c>
      <c r="CJ32" s="127">
        <f t="shared" si="450"/>
        <v>0</v>
      </c>
      <c r="CK32" s="127">
        <f t="shared" si="450"/>
        <v>0</v>
      </c>
      <c r="CL32" s="127">
        <f t="shared" si="450"/>
        <v>0</v>
      </c>
      <c r="CM32" s="127">
        <f t="shared" si="450"/>
        <v>0</v>
      </c>
      <c r="CN32" s="127">
        <f t="shared" si="450"/>
        <v>0</v>
      </c>
      <c r="CO32" s="127">
        <f t="shared" si="450"/>
        <v>0</v>
      </c>
      <c r="CP32" s="127">
        <f t="shared" si="450"/>
        <v>0</v>
      </c>
      <c r="CQ32" s="127">
        <f t="shared" si="450"/>
        <v>0</v>
      </c>
      <c r="CR32" s="127">
        <f t="shared" si="450"/>
        <v>0</v>
      </c>
      <c r="CS32" s="127">
        <f t="shared" si="450"/>
        <v>0</v>
      </c>
      <c r="CT32" s="127">
        <f t="shared" si="450"/>
        <v>0</v>
      </c>
      <c r="CU32" s="127">
        <f t="shared" si="450"/>
        <v>0</v>
      </c>
      <c r="CV32" s="127">
        <f t="shared" si="450"/>
        <v>0</v>
      </c>
      <c r="CW32" s="127">
        <f t="shared" si="450"/>
        <v>0</v>
      </c>
      <c r="CX32" s="127">
        <f t="shared" si="450"/>
        <v>0</v>
      </c>
      <c r="CY32" s="127">
        <f t="shared" si="450"/>
        <v>0</v>
      </c>
      <c r="CZ32" s="127">
        <f t="shared" si="450"/>
        <v>0</v>
      </c>
      <c r="DA32" s="127">
        <f t="shared" si="450"/>
        <v>0</v>
      </c>
      <c r="DB32" s="127">
        <f t="shared" si="450"/>
        <v>0</v>
      </c>
      <c r="DC32" s="127">
        <f t="shared" si="450"/>
        <v>0</v>
      </c>
      <c r="DD32" s="127">
        <f t="shared" si="450"/>
        <v>0</v>
      </c>
      <c r="DE32" s="127">
        <f t="shared" si="450"/>
        <v>0</v>
      </c>
      <c r="DF32" s="127">
        <f t="shared" si="450"/>
        <v>0</v>
      </c>
      <c r="DG32" s="127">
        <f t="shared" si="450"/>
        <v>0</v>
      </c>
      <c r="DH32" s="127">
        <f t="shared" si="450"/>
        <v>0</v>
      </c>
      <c r="DI32" s="127">
        <f t="shared" si="450"/>
        <v>0</v>
      </c>
      <c r="DJ32" s="127">
        <f t="shared" si="450"/>
        <v>0</v>
      </c>
      <c r="DK32" s="127">
        <f t="shared" si="450"/>
        <v>0</v>
      </c>
      <c r="DL32" s="127">
        <f t="shared" si="450"/>
        <v>0</v>
      </c>
      <c r="DM32" s="127">
        <f t="shared" si="450"/>
        <v>0</v>
      </c>
      <c r="DN32" s="127">
        <f t="shared" si="450"/>
        <v>0</v>
      </c>
      <c r="DO32" s="127">
        <f t="shared" si="450"/>
        <v>0</v>
      </c>
      <c r="DP32" s="127">
        <f t="shared" si="450"/>
        <v>0</v>
      </c>
      <c r="DQ32" s="127">
        <f t="shared" si="450"/>
        <v>0</v>
      </c>
      <c r="DR32" s="127">
        <f t="shared" si="450"/>
        <v>0</v>
      </c>
      <c r="DS32" s="127">
        <f t="shared" si="450"/>
        <v>0</v>
      </c>
      <c r="DT32" s="127">
        <f t="shared" si="450"/>
        <v>0</v>
      </c>
      <c r="DU32" s="127">
        <f t="shared" si="450"/>
        <v>0</v>
      </c>
      <c r="DV32" s="127">
        <f t="shared" si="450"/>
        <v>0</v>
      </c>
      <c r="DW32" s="127">
        <f t="shared" si="450"/>
        <v>0</v>
      </c>
      <c r="DX32" s="127">
        <f t="shared" si="450"/>
        <v>0</v>
      </c>
      <c r="DY32" s="127">
        <f t="shared" si="450"/>
        <v>0</v>
      </c>
      <c r="DZ32" s="127">
        <f t="shared" si="450"/>
        <v>0</v>
      </c>
      <c r="EA32" s="127">
        <f t="shared" si="450"/>
        <v>0</v>
      </c>
      <c r="EB32" s="127">
        <f t="shared" si="450"/>
        <v>0</v>
      </c>
      <c r="EC32" s="127">
        <f t="shared" ref="EC32:GJ32" si="451" xml:space="preserve"> EC$57</f>
        <v>0</v>
      </c>
      <c r="ED32" s="127">
        <f t="shared" si="451"/>
        <v>0</v>
      </c>
      <c r="EE32" s="127">
        <f t="shared" si="451"/>
        <v>0</v>
      </c>
      <c r="EF32" s="127">
        <f t="shared" si="451"/>
        <v>0</v>
      </c>
      <c r="EG32" s="127">
        <f t="shared" si="451"/>
        <v>0</v>
      </c>
      <c r="EH32" s="127">
        <f t="shared" si="451"/>
        <v>0</v>
      </c>
      <c r="EI32" s="127">
        <f t="shared" si="451"/>
        <v>0</v>
      </c>
      <c r="EJ32" s="127">
        <f t="shared" si="451"/>
        <v>0</v>
      </c>
      <c r="EK32" s="127">
        <f t="shared" si="451"/>
        <v>0</v>
      </c>
      <c r="EL32" s="127">
        <f t="shared" si="451"/>
        <v>0</v>
      </c>
      <c r="EM32" s="127">
        <f t="shared" si="451"/>
        <v>0</v>
      </c>
      <c r="EN32" s="127">
        <f t="shared" si="451"/>
        <v>0</v>
      </c>
      <c r="EO32" s="127">
        <f t="shared" si="451"/>
        <v>0</v>
      </c>
      <c r="EP32" s="127">
        <f t="shared" si="451"/>
        <v>0</v>
      </c>
      <c r="EQ32" s="127">
        <f t="shared" si="451"/>
        <v>0</v>
      </c>
      <c r="ER32" s="127">
        <f t="shared" si="451"/>
        <v>0</v>
      </c>
      <c r="ES32" s="127">
        <f t="shared" si="451"/>
        <v>0</v>
      </c>
      <c r="ET32" s="127">
        <f t="shared" si="451"/>
        <v>0</v>
      </c>
      <c r="EU32" s="127">
        <f t="shared" si="451"/>
        <v>0</v>
      </c>
      <c r="EV32" s="127">
        <f t="shared" si="451"/>
        <v>0</v>
      </c>
      <c r="EW32" s="127">
        <f t="shared" si="451"/>
        <v>0</v>
      </c>
      <c r="EX32" s="127">
        <f t="shared" si="451"/>
        <v>0</v>
      </c>
      <c r="EY32" s="127">
        <f t="shared" si="451"/>
        <v>0</v>
      </c>
      <c r="EZ32" s="127">
        <f t="shared" si="451"/>
        <v>0</v>
      </c>
      <c r="FA32" s="127">
        <f t="shared" si="451"/>
        <v>0</v>
      </c>
      <c r="FB32" s="127">
        <f t="shared" si="451"/>
        <v>0</v>
      </c>
      <c r="FC32" s="127">
        <f t="shared" si="451"/>
        <v>0</v>
      </c>
      <c r="FD32" s="127">
        <f t="shared" si="451"/>
        <v>0</v>
      </c>
      <c r="FE32" s="127">
        <f t="shared" si="451"/>
        <v>0</v>
      </c>
      <c r="FF32" s="127">
        <f t="shared" si="451"/>
        <v>0</v>
      </c>
      <c r="FG32" s="127">
        <f t="shared" si="451"/>
        <v>0</v>
      </c>
      <c r="FH32" s="127">
        <f t="shared" si="451"/>
        <v>0</v>
      </c>
      <c r="FI32" s="127">
        <f t="shared" si="451"/>
        <v>0</v>
      </c>
      <c r="FJ32" s="127">
        <f t="shared" si="451"/>
        <v>0</v>
      </c>
      <c r="FK32" s="127">
        <f t="shared" si="451"/>
        <v>0</v>
      </c>
      <c r="FL32" s="127">
        <f t="shared" si="451"/>
        <v>0</v>
      </c>
      <c r="FM32" s="127">
        <f t="shared" si="451"/>
        <v>0</v>
      </c>
      <c r="FN32" s="127">
        <f t="shared" si="451"/>
        <v>0</v>
      </c>
      <c r="FO32" s="127">
        <f t="shared" si="451"/>
        <v>0</v>
      </c>
      <c r="FP32" s="127">
        <f t="shared" si="451"/>
        <v>0</v>
      </c>
      <c r="FQ32" s="127">
        <f t="shared" si="451"/>
        <v>0</v>
      </c>
      <c r="FR32" s="127">
        <f t="shared" si="451"/>
        <v>0</v>
      </c>
      <c r="FS32" s="127">
        <f t="shared" si="451"/>
        <v>0</v>
      </c>
      <c r="FT32" s="127">
        <f t="shared" si="451"/>
        <v>0</v>
      </c>
      <c r="FU32" s="127">
        <f t="shared" si="451"/>
        <v>0</v>
      </c>
      <c r="FV32" s="127">
        <f t="shared" si="451"/>
        <v>0</v>
      </c>
      <c r="FW32" s="127">
        <f t="shared" si="451"/>
        <v>0</v>
      </c>
      <c r="FX32" s="127">
        <f t="shared" si="451"/>
        <v>0</v>
      </c>
      <c r="FY32" s="127">
        <f t="shared" si="451"/>
        <v>0</v>
      </c>
      <c r="FZ32" s="127">
        <f t="shared" si="451"/>
        <v>0</v>
      </c>
      <c r="GA32" s="127">
        <f t="shared" si="451"/>
        <v>0</v>
      </c>
      <c r="GB32" s="127">
        <f t="shared" si="451"/>
        <v>0</v>
      </c>
      <c r="GC32" s="127">
        <f t="shared" si="451"/>
        <v>0</v>
      </c>
      <c r="GD32" s="127">
        <f t="shared" si="451"/>
        <v>0</v>
      </c>
      <c r="GE32" s="127">
        <f t="shared" si="451"/>
        <v>0</v>
      </c>
      <c r="GF32" s="127">
        <f t="shared" si="451"/>
        <v>0</v>
      </c>
      <c r="GG32" s="127">
        <f t="shared" si="451"/>
        <v>0</v>
      </c>
      <c r="GH32" s="127">
        <f t="shared" si="451"/>
        <v>0</v>
      </c>
      <c r="GI32" s="127">
        <f t="shared" si="451"/>
        <v>0</v>
      </c>
      <c r="GJ32" s="127">
        <f t="shared" si="451"/>
        <v>0</v>
      </c>
    </row>
    <row r="33" spans="1:192" s="534" customFormat="1" x14ac:dyDescent="0.25">
      <c r="A33" s="404"/>
      <c r="B33" s="404"/>
      <c r="C33" s="405"/>
      <c r="D33" s="406"/>
      <c r="E33" s="407" t="s">
        <v>149</v>
      </c>
      <c r="F33" s="407"/>
      <c r="G33" s="407" t="str">
        <f xml:space="preserve"> SMU</f>
        <v>$ 000s</v>
      </c>
      <c r="H33" s="407"/>
      <c r="I33" s="408"/>
      <c r="J33" s="407">
        <f t="shared" ref="J33:AO33" si="452" xml:space="preserve"> J30 + J31 - J32</f>
        <v>0</v>
      </c>
      <c r="K33" s="407">
        <f t="shared" si="452"/>
        <v>0</v>
      </c>
      <c r="L33" s="407">
        <f t="shared" si="452"/>
        <v>-5.4569682106375694E-10</v>
      </c>
      <c r="M33" s="407">
        <f t="shared" si="452"/>
        <v>1.5860723215155303E-4</v>
      </c>
      <c r="N33" s="407">
        <f t="shared" si="452"/>
        <v>-1.6956332256086171E-3</v>
      </c>
      <c r="O33" s="407">
        <f t="shared" si="452"/>
        <v>-3.6128440260654315E-3</v>
      </c>
      <c r="P33" s="407">
        <f t="shared" si="452"/>
        <v>0</v>
      </c>
      <c r="Q33" s="407">
        <f t="shared" si="452"/>
        <v>0</v>
      </c>
      <c r="R33" s="407">
        <f t="shared" si="452"/>
        <v>0</v>
      </c>
      <c r="S33" s="407">
        <f t="shared" si="452"/>
        <v>0</v>
      </c>
      <c r="T33" s="407">
        <f t="shared" si="452"/>
        <v>0</v>
      </c>
      <c r="U33" s="407">
        <f t="shared" si="452"/>
        <v>0</v>
      </c>
      <c r="V33" s="407">
        <f t="shared" si="452"/>
        <v>0</v>
      </c>
      <c r="W33" s="407">
        <f t="shared" si="452"/>
        <v>0</v>
      </c>
      <c r="X33" s="407">
        <f t="shared" si="452"/>
        <v>0</v>
      </c>
      <c r="Y33" s="407">
        <f t="shared" si="452"/>
        <v>0</v>
      </c>
      <c r="Z33" s="407">
        <f t="shared" si="452"/>
        <v>0</v>
      </c>
      <c r="AA33" s="407">
        <f t="shared" si="452"/>
        <v>0</v>
      </c>
      <c r="AB33" s="407">
        <f t="shared" si="452"/>
        <v>0</v>
      </c>
      <c r="AC33" s="407">
        <f t="shared" si="452"/>
        <v>0</v>
      </c>
      <c r="AD33" s="407">
        <f t="shared" si="452"/>
        <v>0</v>
      </c>
      <c r="AE33" s="407">
        <f t="shared" si="452"/>
        <v>0</v>
      </c>
      <c r="AF33" s="407">
        <f t="shared" si="452"/>
        <v>0</v>
      </c>
      <c r="AG33" s="407">
        <f t="shared" si="452"/>
        <v>0</v>
      </c>
      <c r="AH33" s="407">
        <f t="shared" si="452"/>
        <v>0</v>
      </c>
      <c r="AI33" s="407">
        <f t="shared" si="452"/>
        <v>0</v>
      </c>
      <c r="AJ33" s="407">
        <f t="shared" si="452"/>
        <v>0</v>
      </c>
      <c r="AK33" s="407">
        <f t="shared" si="452"/>
        <v>0</v>
      </c>
      <c r="AL33" s="407">
        <f t="shared" si="452"/>
        <v>0</v>
      </c>
      <c r="AM33" s="407">
        <f t="shared" si="452"/>
        <v>0</v>
      </c>
      <c r="AN33" s="407">
        <f t="shared" si="452"/>
        <v>0</v>
      </c>
      <c r="AO33" s="407">
        <f t="shared" si="452"/>
        <v>0</v>
      </c>
      <c r="AP33" s="407">
        <f t="shared" ref="AP33:BU33" si="453" xml:space="preserve"> AP30 + AP31 - AP32</f>
        <v>0</v>
      </c>
      <c r="AQ33" s="407">
        <f t="shared" si="453"/>
        <v>0</v>
      </c>
      <c r="AR33" s="407">
        <f t="shared" si="453"/>
        <v>0</v>
      </c>
      <c r="AS33" s="407">
        <f t="shared" si="453"/>
        <v>0</v>
      </c>
      <c r="AT33" s="407">
        <f t="shared" si="453"/>
        <v>0</v>
      </c>
      <c r="AU33" s="407">
        <f t="shared" si="453"/>
        <v>0</v>
      </c>
      <c r="AV33" s="407">
        <f t="shared" si="453"/>
        <v>0</v>
      </c>
      <c r="AW33" s="407">
        <f t="shared" si="453"/>
        <v>0</v>
      </c>
      <c r="AX33" s="407">
        <f t="shared" si="453"/>
        <v>0</v>
      </c>
      <c r="AY33" s="407">
        <f t="shared" si="453"/>
        <v>0</v>
      </c>
      <c r="AZ33" s="407">
        <f t="shared" si="453"/>
        <v>0</v>
      </c>
      <c r="BA33" s="407">
        <f t="shared" si="453"/>
        <v>0</v>
      </c>
      <c r="BB33" s="407">
        <f t="shared" si="453"/>
        <v>0</v>
      </c>
      <c r="BC33" s="407">
        <f t="shared" si="453"/>
        <v>0</v>
      </c>
      <c r="BD33" s="407">
        <f t="shared" si="453"/>
        <v>0</v>
      </c>
      <c r="BE33" s="407">
        <f t="shared" si="453"/>
        <v>2.2373569663614035E-10</v>
      </c>
      <c r="BF33" s="407">
        <f t="shared" si="453"/>
        <v>2.2373569663614035E-10</v>
      </c>
      <c r="BG33" s="407">
        <f t="shared" si="453"/>
        <v>2.2373569663614035E-10</v>
      </c>
      <c r="BH33" s="407">
        <f t="shared" si="453"/>
        <v>2.2373569663614035E-10</v>
      </c>
      <c r="BI33" s="407">
        <f t="shared" si="453"/>
        <v>2.2373569663614035E-10</v>
      </c>
      <c r="BJ33" s="407">
        <f t="shared" si="453"/>
        <v>2.2373569663614035E-10</v>
      </c>
      <c r="BK33" s="407">
        <f t="shared" si="453"/>
        <v>2.2373569663614035E-10</v>
      </c>
      <c r="BL33" s="407">
        <f t="shared" si="453"/>
        <v>2.2373569663614035E-10</v>
      </c>
      <c r="BM33" s="407">
        <f t="shared" si="453"/>
        <v>2.2373569663614035E-10</v>
      </c>
      <c r="BN33" s="407">
        <f t="shared" si="453"/>
        <v>2.2373569663614035E-10</v>
      </c>
      <c r="BO33" s="407">
        <f t="shared" si="453"/>
        <v>2.2373569663614035E-10</v>
      </c>
      <c r="BP33" s="407">
        <f t="shared" si="453"/>
        <v>2.2373569663614035E-10</v>
      </c>
      <c r="BQ33" s="407">
        <f t="shared" si="453"/>
        <v>2.2373569663614035E-10</v>
      </c>
      <c r="BR33" s="407">
        <f t="shared" si="453"/>
        <v>2.2373569663614035E-10</v>
      </c>
      <c r="BS33" s="407">
        <f t="shared" si="453"/>
        <v>2.2373569663614035E-10</v>
      </c>
      <c r="BT33" s="407">
        <f t="shared" si="453"/>
        <v>2.2373569663614035E-10</v>
      </c>
      <c r="BU33" s="407">
        <f t="shared" si="453"/>
        <v>2.2373569663614035E-10</v>
      </c>
      <c r="BV33" s="407">
        <f t="shared" ref="BV33:DA33" si="454" xml:space="preserve"> BV30 + BV31 - BV32</f>
        <v>2.2373569663614035E-10</v>
      </c>
      <c r="BW33" s="407">
        <f t="shared" si="454"/>
        <v>2.2373569663614035E-10</v>
      </c>
      <c r="BX33" s="407">
        <f t="shared" si="454"/>
        <v>2.2373569663614035E-10</v>
      </c>
      <c r="BY33" s="407">
        <f t="shared" si="454"/>
        <v>2.2373569663614035E-10</v>
      </c>
      <c r="BZ33" s="407">
        <f t="shared" si="454"/>
        <v>2.2373569663614035E-10</v>
      </c>
      <c r="CA33" s="407">
        <f t="shared" si="454"/>
        <v>2.2373569663614035E-10</v>
      </c>
      <c r="CB33" s="407">
        <f t="shared" si="454"/>
        <v>2.2373569663614035E-10</v>
      </c>
      <c r="CC33" s="407">
        <f t="shared" si="454"/>
        <v>2.2373569663614035E-10</v>
      </c>
      <c r="CD33" s="407">
        <f t="shared" si="454"/>
        <v>2.2373569663614035E-10</v>
      </c>
      <c r="CE33" s="407">
        <f t="shared" si="454"/>
        <v>2.2373569663614035E-10</v>
      </c>
      <c r="CF33" s="407">
        <f t="shared" si="454"/>
        <v>2.2373569663614035E-10</v>
      </c>
      <c r="CG33" s="407">
        <f t="shared" si="454"/>
        <v>2.2373569663614035E-10</v>
      </c>
      <c r="CH33" s="407">
        <f t="shared" si="454"/>
        <v>2.2373569663614035E-10</v>
      </c>
      <c r="CI33" s="407">
        <f t="shared" si="454"/>
        <v>2.2373569663614035E-10</v>
      </c>
      <c r="CJ33" s="407">
        <f t="shared" si="454"/>
        <v>2.2373569663614035E-10</v>
      </c>
      <c r="CK33" s="407">
        <f t="shared" si="454"/>
        <v>2.2373569663614035E-10</v>
      </c>
      <c r="CL33" s="407">
        <f t="shared" si="454"/>
        <v>2.2373569663614035E-10</v>
      </c>
      <c r="CM33" s="407">
        <f t="shared" si="454"/>
        <v>2.2373569663614035E-10</v>
      </c>
      <c r="CN33" s="407">
        <f t="shared" si="454"/>
        <v>2.2373569663614035E-10</v>
      </c>
      <c r="CO33" s="407">
        <f t="shared" si="454"/>
        <v>2.2373569663614035E-10</v>
      </c>
      <c r="CP33" s="407">
        <f t="shared" si="454"/>
        <v>2.2373569663614035E-10</v>
      </c>
      <c r="CQ33" s="407">
        <f t="shared" si="454"/>
        <v>2.2373569663614035E-10</v>
      </c>
      <c r="CR33" s="407">
        <f t="shared" si="454"/>
        <v>2.2373569663614035E-10</v>
      </c>
      <c r="CS33" s="407">
        <f t="shared" si="454"/>
        <v>2.2373569663614035E-10</v>
      </c>
      <c r="CT33" s="407">
        <f t="shared" si="454"/>
        <v>2.2373569663614035E-10</v>
      </c>
      <c r="CU33" s="407">
        <f t="shared" si="454"/>
        <v>2.2373569663614035E-10</v>
      </c>
      <c r="CV33" s="407">
        <f t="shared" si="454"/>
        <v>2.2373569663614035E-10</v>
      </c>
      <c r="CW33" s="407">
        <f t="shared" si="454"/>
        <v>2.2373569663614035E-10</v>
      </c>
      <c r="CX33" s="407">
        <f t="shared" si="454"/>
        <v>2.2373569663614035E-10</v>
      </c>
      <c r="CY33" s="407">
        <f t="shared" si="454"/>
        <v>2.2373569663614035E-10</v>
      </c>
      <c r="CZ33" s="407">
        <f t="shared" si="454"/>
        <v>2.2373569663614035E-10</v>
      </c>
      <c r="DA33" s="407">
        <f t="shared" si="454"/>
        <v>2.2373569663614035E-10</v>
      </c>
      <c r="DB33" s="407">
        <f t="shared" ref="DB33:EG33" si="455" xml:space="preserve"> DB30 + DB31 - DB32</f>
        <v>2.2373569663614035E-10</v>
      </c>
      <c r="DC33" s="407">
        <f t="shared" si="455"/>
        <v>2.2373569663614035E-10</v>
      </c>
      <c r="DD33" s="407">
        <f t="shared" si="455"/>
        <v>2.2373569663614035E-10</v>
      </c>
      <c r="DE33" s="407">
        <f t="shared" si="455"/>
        <v>2.2373569663614035E-10</v>
      </c>
      <c r="DF33" s="407">
        <f t="shared" si="455"/>
        <v>2.2373569663614035E-10</v>
      </c>
      <c r="DG33" s="407">
        <f t="shared" si="455"/>
        <v>2.2373569663614035E-10</v>
      </c>
      <c r="DH33" s="407">
        <f t="shared" si="455"/>
        <v>2.2373569663614035E-10</v>
      </c>
      <c r="DI33" s="407">
        <f t="shared" si="455"/>
        <v>2.2373569663614035E-10</v>
      </c>
      <c r="DJ33" s="407">
        <f t="shared" si="455"/>
        <v>2.2373569663614035E-10</v>
      </c>
      <c r="DK33" s="407">
        <f t="shared" si="455"/>
        <v>2.2373569663614035E-10</v>
      </c>
      <c r="DL33" s="407">
        <f t="shared" si="455"/>
        <v>2.2373569663614035E-10</v>
      </c>
      <c r="DM33" s="407">
        <f t="shared" si="455"/>
        <v>2.2373569663614035E-10</v>
      </c>
      <c r="DN33" s="407">
        <f t="shared" si="455"/>
        <v>2.2373569663614035E-10</v>
      </c>
      <c r="DO33" s="407">
        <f t="shared" si="455"/>
        <v>2.2373569663614035E-10</v>
      </c>
      <c r="DP33" s="407">
        <f t="shared" si="455"/>
        <v>2.2373569663614035E-10</v>
      </c>
      <c r="DQ33" s="407">
        <f t="shared" si="455"/>
        <v>2.2373569663614035E-10</v>
      </c>
      <c r="DR33" s="407">
        <f t="shared" si="455"/>
        <v>2.2373569663614035E-10</v>
      </c>
      <c r="DS33" s="407">
        <f t="shared" si="455"/>
        <v>2.2373569663614035E-10</v>
      </c>
      <c r="DT33" s="407">
        <f t="shared" si="455"/>
        <v>2.2373569663614035E-10</v>
      </c>
      <c r="DU33" s="407">
        <f t="shared" si="455"/>
        <v>2.2373569663614035E-10</v>
      </c>
      <c r="DV33" s="407">
        <f t="shared" si="455"/>
        <v>2.2373569663614035E-10</v>
      </c>
      <c r="DW33" s="407">
        <f t="shared" si="455"/>
        <v>2.2373569663614035E-10</v>
      </c>
      <c r="DX33" s="407">
        <f t="shared" si="455"/>
        <v>2.2373569663614035E-10</v>
      </c>
      <c r="DY33" s="407">
        <f t="shared" si="455"/>
        <v>2.2373569663614035E-10</v>
      </c>
      <c r="DZ33" s="407">
        <f t="shared" si="455"/>
        <v>2.2373569663614035E-10</v>
      </c>
      <c r="EA33" s="407">
        <f t="shared" si="455"/>
        <v>2.2373569663614035E-10</v>
      </c>
      <c r="EB33" s="407">
        <f t="shared" si="455"/>
        <v>2.2373569663614035E-10</v>
      </c>
      <c r="EC33" s="407">
        <f t="shared" si="455"/>
        <v>2.2373569663614035E-10</v>
      </c>
      <c r="ED33" s="407">
        <f t="shared" si="455"/>
        <v>2.2373569663614035E-10</v>
      </c>
      <c r="EE33" s="407">
        <f t="shared" si="455"/>
        <v>2.2373569663614035E-10</v>
      </c>
      <c r="EF33" s="407">
        <f t="shared" si="455"/>
        <v>2.2373569663614035E-10</v>
      </c>
      <c r="EG33" s="407">
        <f t="shared" si="455"/>
        <v>2.2373569663614035E-10</v>
      </c>
      <c r="EH33" s="407">
        <f t="shared" ref="EH33:FM33" si="456" xml:space="preserve"> EH30 + EH31 - EH32</f>
        <v>2.2373569663614035E-10</v>
      </c>
      <c r="EI33" s="407">
        <f t="shared" si="456"/>
        <v>2.2373569663614035E-10</v>
      </c>
      <c r="EJ33" s="407">
        <f t="shared" si="456"/>
        <v>2.2373569663614035E-10</v>
      </c>
      <c r="EK33" s="407">
        <f t="shared" si="456"/>
        <v>2.2373569663614035E-10</v>
      </c>
      <c r="EL33" s="407">
        <f t="shared" si="456"/>
        <v>2.2373569663614035E-10</v>
      </c>
      <c r="EM33" s="407">
        <f t="shared" si="456"/>
        <v>2.2373569663614035E-10</v>
      </c>
      <c r="EN33" s="407">
        <f t="shared" si="456"/>
        <v>2.2373569663614035E-10</v>
      </c>
      <c r="EO33" s="407">
        <f t="shared" si="456"/>
        <v>2.2373569663614035E-10</v>
      </c>
      <c r="EP33" s="407">
        <f t="shared" si="456"/>
        <v>2.2373569663614035E-10</v>
      </c>
      <c r="EQ33" s="407">
        <f t="shared" si="456"/>
        <v>2.2373569663614035E-10</v>
      </c>
      <c r="ER33" s="407">
        <f t="shared" si="456"/>
        <v>2.2373569663614035E-10</v>
      </c>
      <c r="ES33" s="407">
        <f t="shared" si="456"/>
        <v>2.2373569663614035E-10</v>
      </c>
      <c r="ET33" s="407">
        <f t="shared" si="456"/>
        <v>2.2373569663614035E-10</v>
      </c>
      <c r="EU33" s="407">
        <f t="shared" si="456"/>
        <v>2.2373569663614035E-10</v>
      </c>
      <c r="EV33" s="407">
        <f t="shared" si="456"/>
        <v>2.2373569663614035E-10</v>
      </c>
      <c r="EW33" s="407">
        <f t="shared" si="456"/>
        <v>2.2373569663614035E-10</v>
      </c>
      <c r="EX33" s="407">
        <f t="shared" si="456"/>
        <v>2.2373569663614035E-10</v>
      </c>
      <c r="EY33" s="407">
        <f t="shared" si="456"/>
        <v>2.2373569663614035E-10</v>
      </c>
      <c r="EZ33" s="407">
        <f t="shared" si="456"/>
        <v>2.2373569663614035E-10</v>
      </c>
      <c r="FA33" s="407">
        <f t="shared" si="456"/>
        <v>2.2373569663614035E-10</v>
      </c>
      <c r="FB33" s="407">
        <f t="shared" si="456"/>
        <v>2.2373569663614035E-10</v>
      </c>
      <c r="FC33" s="407">
        <f t="shared" si="456"/>
        <v>2.2373569663614035E-10</v>
      </c>
      <c r="FD33" s="407">
        <f t="shared" si="456"/>
        <v>2.2373569663614035E-10</v>
      </c>
      <c r="FE33" s="407">
        <f t="shared" si="456"/>
        <v>2.2373569663614035E-10</v>
      </c>
      <c r="FF33" s="407">
        <f t="shared" si="456"/>
        <v>2.2373569663614035E-10</v>
      </c>
      <c r="FG33" s="407">
        <f t="shared" si="456"/>
        <v>2.2373569663614035E-10</v>
      </c>
      <c r="FH33" s="407">
        <f t="shared" si="456"/>
        <v>2.2373569663614035E-10</v>
      </c>
      <c r="FI33" s="407">
        <f t="shared" si="456"/>
        <v>2.2373569663614035E-10</v>
      </c>
      <c r="FJ33" s="407">
        <f t="shared" si="456"/>
        <v>2.2373569663614035E-10</v>
      </c>
      <c r="FK33" s="407">
        <f t="shared" si="456"/>
        <v>2.2373569663614035E-10</v>
      </c>
      <c r="FL33" s="407">
        <f t="shared" si="456"/>
        <v>2.2373569663614035E-10</v>
      </c>
      <c r="FM33" s="407">
        <f t="shared" si="456"/>
        <v>2.2373569663614035E-10</v>
      </c>
      <c r="FN33" s="407">
        <f t="shared" ref="FN33:GJ33" si="457" xml:space="preserve"> FN30 + FN31 - FN32</f>
        <v>2.2373569663614035E-10</v>
      </c>
      <c r="FO33" s="407">
        <f t="shared" si="457"/>
        <v>2.2373569663614035E-10</v>
      </c>
      <c r="FP33" s="407">
        <f t="shared" si="457"/>
        <v>2.2373569663614035E-10</v>
      </c>
      <c r="FQ33" s="407">
        <f t="shared" si="457"/>
        <v>2.2373569663614035E-10</v>
      </c>
      <c r="FR33" s="407">
        <f t="shared" si="457"/>
        <v>2.2373569663614035E-10</v>
      </c>
      <c r="FS33" s="407">
        <f t="shared" si="457"/>
        <v>2.2373569663614035E-10</v>
      </c>
      <c r="FT33" s="407">
        <f t="shared" si="457"/>
        <v>2.2373569663614035E-10</v>
      </c>
      <c r="FU33" s="407">
        <f t="shared" si="457"/>
        <v>2.2373569663614035E-10</v>
      </c>
      <c r="FV33" s="407">
        <f t="shared" si="457"/>
        <v>2.2373569663614035E-10</v>
      </c>
      <c r="FW33" s="407">
        <f t="shared" si="457"/>
        <v>2.2373569663614035E-10</v>
      </c>
      <c r="FX33" s="407">
        <f t="shared" si="457"/>
        <v>2.2373569663614035E-10</v>
      </c>
      <c r="FY33" s="407">
        <f t="shared" si="457"/>
        <v>2.2373569663614035E-10</v>
      </c>
      <c r="FZ33" s="407">
        <f t="shared" si="457"/>
        <v>2.2373569663614035E-10</v>
      </c>
      <c r="GA33" s="407">
        <f t="shared" si="457"/>
        <v>2.2373569663614035E-10</v>
      </c>
      <c r="GB33" s="407">
        <f t="shared" si="457"/>
        <v>2.2373569663614035E-10</v>
      </c>
      <c r="GC33" s="407">
        <f t="shared" si="457"/>
        <v>2.2373569663614035E-10</v>
      </c>
      <c r="GD33" s="407">
        <f t="shared" si="457"/>
        <v>2.2373569663614035E-10</v>
      </c>
      <c r="GE33" s="407">
        <f t="shared" si="457"/>
        <v>2.2373569663614035E-10</v>
      </c>
      <c r="GF33" s="407">
        <f t="shared" si="457"/>
        <v>2.2373569663614035E-10</v>
      </c>
      <c r="GG33" s="407">
        <f t="shared" si="457"/>
        <v>2.2373569663614035E-10</v>
      </c>
      <c r="GH33" s="407">
        <f t="shared" si="457"/>
        <v>2.2373569663614035E-10</v>
      </c>
      <c r="GI33" s="407">
        <f t="shared" si="457"/>
        <v>2.2373569663614035E-10</v>
      </c>
      <c r="GJ33" s="407">
        <f t="shared" si="457"/>
        <v>2.2373569663614035E-10</v>
      </c>
    </row>
    <row r="35" spans="1:192" x14ac:dyDescent="0.25">
      <c r="E35" s="12" t="str">
        <f t="shared" ref="E35:AJ35" si="458" xml:space="preserve"> E$33</f>
        <v>Retained cash balance</v>
      </c>
      <c r="F35" s="12">
        <f t="shared" si="458"/>
        <v>0</v>
      </c>
      <c r="G35" s="12" t="str">
        <f t="shared" si="458"/>
        <v>$ 000s</v>
      </c>
      <c r="H35" s="12">
        <f t="shared" si="458"/>
        <v>0</v>
      </c>
      <c r="I35" s="12">
        <f t="shared" si="458"/>
        <v>0</v>
      </c>
      <c r="J35" s="12">
        <f t="shared" si="458"/>
        <v>0</v>
      </c>
      <c r="K35" s="12">
        <f t="shared" si="458"/>
        <v>0</v>
      </c>
      <c r="L35" s="12">
        <f t="shared" si="458"/>
        <v>-5.4569682106375694E-10</v>
      </c>
      <c r="M35" s="12">
        <f t="shared" si="458"/>
        <v>1.5860723215155303E-4</v>
      </c>
      <c r="N35" s="12">
        <f t="shared" si="458"/>
        <v>-1.6956332256086171E-3</v>
      </c>
      <c r="O35" s="12">
        <f t="shared" si="458"/>
        <v>-3.6128440260654315E-3</v>
      </c>
      <c r="P35" s="12">
        <f t="shared" si="458"/>
        <v>0</v>
      </c>
      <c r="Q35" s="12">
        <f t="shared" si="458"/>
        <v>0</v>
      </c>
      <c r="R35" s="12">
        <f t="shared" si="458"/>
        <v>0</v>
      </c>
      <c r="S35" s="12">
        <f t="shared" si="458"/>
        <v>0</v>
      </c>
      <c r="T35" s="12">
        <f t="shared" si="458"/>
        <v>0</v>
      </c>
      <c r="U35" s="12">
        <f t="shared" si="458"/>
        <v>0</v>
      </c>
      <c r="V35" s="12">
        <f t="shared" si="458"/>
        <v>0</v>
      </c>
      <c r="W35" s="12">
        <f t="shared" si="458"/>
        <v>0</v>
      </c>
      <c r="X35" s="12">
        <f t="shared" si="458"/>
        <v>0</v>
      </c>
      <c r="Y35" s="12">
        <f t="shared" si="458"/>
        <v>0</v>
      </c>
      <c r="Z35" s="12">
        <f t="shared" si="458"/>
        <v>0</v>
      </c>
      <c r="AA35" s="12">
        <f t="shared" si="458"/>
        <v>0</v>
      </c>
      <c r="AB35" s="12">
        <f t="shared" si="458"/>
        <v>0</v>
      </c>
      <c r="AC35" s="12">
        <f t="shared" si="458"/>
        <v>0</v>
      </c>
      <c r="AD35" s="12">
        <f t="shared" si="458"/>
        <v>0</v>
      </c>
      <c r="AE35" s="12">
        <f t="shared" si="458"/>
        <v>0</v>
      </c>
      <c r="AF35" s="12">
        <f t="shared" si="458"/>
        <v>0</v>
      </c>
      <c r="AG35" s="12">
        <f t="shared" si="458"/>
        <v>0</v>
      </c>
      <c r="AH35" s="12">
        <f t="shared" si="458"/>
        <v>0</v>
      </c>
      <c r="AI35" s="12">
        <f t="shared" si="458"/>
        <v>0</v>
      </c>
      <c r="AJ35" s="12">
        <f t="shared" si="458"/>
        <v>0</v>
      </c>
      <c r="AK35" s="12">
        <f t="shared" ref="AK35:CV35" si="459" xml:space="preserve"> AK$33</f>
        <v>0</v>
      </c>
      <c r="AL35" s="12">
        <f t="shared" si="459"/>
        <v>0</v>
      </c>
      <c r="AM35" s="12">
        <f t="shared" si="459"/>
        <v>0</v>
      </c>
      <c r="AN35" s="12">
        <f t="shared" si="459"/>
        <v>0</v>
      </c>
      <c r="AO35" s="12">
        <f t="shared" si="459"/>
        <v>0</v>
      </c>
      <c r="AP35" s="12">
        <f t="shared" si="459"/>
        <v>0</v>
      </c>
      <c r="AQ35" s="12">
        <f t="shared" si="459"/>
        <v>0</v>
      </c>
      <c r="AR35" s="12">
        <f t="shared" si="459"/>
        <v>0</v>
      </c>
      <c r="AS35" s="12">
        <f t="shared" si="459"/>
        <v>0</v>
      </c>
      <c r="AT35" s="12">
        <f t="shared" si="459"/>
        <v>0</v>
      </c>
      <c r="AU35" s="12">
        <f t="shared" si="459"/>
        <v>0</v>
      </c>
      <c r="AV35" s="12">
        <f t="shared" si="459"/>
        <v>0</v>
      </c>
      <c r="AW35" s="12">
        <f t="shared" si="459"/>
        <v>0</v>
      </c>
      <c r="AX35" s="12">
        <f t="shared" si="459"/>
        <v>0</v>
      </c>
      <c r="AY35" s="12">
        <f t="shared" si="459"/>
        <v>0</v>
      </c>
      <c r="AZ35" s="12">
        <f t="shared" si="459"/>
        <v>0</v>
      </c>
      <c r="BA35" s="12">
        <f t="shared" si="459"/>
        <v>0</v>
      </c>
      <c r="BB35" s="12">
        <f t="shared" si="459"/>
        <v>0</v>
      </c>
      <c r="BC35" s="12">
        <f t="shared" si="459"/>
        <v>0</v>
      </c>
      <c r="BD35" s="12">
        <f t="shared" si="459"/>
        <v>0</v>
      </c>
      <c r="BE35" s="12">
        <f t="shared" si="459"/>
        <v>2.2373569663614035E-10</v>
      </c>
      <c r="BF35" s="12">
        <f t="shared" si="459"/>
        <v>2.2373569663614035E-10</v>
      </c>
      <c r="BG35" s="12">
        <f t="shared" si="459"/>
        <v>2.2373569663614035E-10</v>
      </c>
      <c r="BH35" s="12">
        <f t="shared" si="459"/>
        <v>2.2373569663614035E-10</v>
      </c>
      <c r="BI35" s="12">
        <f t="shared" si="459"/>
        <v>2.2373569663614035E-10</v>
      </c>
      <c r="BJ35" s="12">
        <f t="shared" si="459"/>
        <v>2.2373569663614035E-10</v>
      </c>
      <c r="BK35" s="12">
        <f t="shared" si="459"/>
        <v>2.2373569663614035E-10</v>
      </c>
      <c r="BL35" s="12">
        <f t="shared" si="459"/>
        <v>2.2373569663614035E-10</v>
      </c>
      <c r="BM35" s="12">
        <f t="shared" si="459"/>
        <v>2.2373569663614035E-10</v>
      </c>
      <c r="BN35" s="12">
        <f t="shared" si="459"/>
        <v>2.2373569663614035E-10</v>
      </c>
      <c r="BO35" s="12">
        <f t="shared" si="459"/>
        <v>2.2373569663614035E-10</v>
      </c>
      <c r="BP35" s="12">
        <f t="shared" si="459"/>
        <v>2.2373569663614035E-10</v>
      </c>
      <c r="BQ35" s="12">
        <f t="shared" si="459"/>
        <v>2.2373569663614035E-10</v>
      </c>
      <c r="BR35" s="12">
        <f t="shared" si="459"/>
        <v>2.2373569663614035E-10</v>
      </c>
      <c r="BS35" s="12">
        <f t="shared" si="459"/>
        <v>2.2373569663614035E-10</v>
      </c>
      <c r="BT35" s="12">
        <f t="shared" si="459"/>
        <v>2.2373569663614035E-10</v>
      </c>
      <c r="BU35" s="12">
        <f t="shared" si="459"/>
        <v>2.2373569663614035E-10</v>
      </c>
      <c r="BV35" s="12">
        <f t="shared" si="459"/>
        <v>2.2373569663614035E-10</v>
      </c>
      <c r="BW35" s="12">
        <f t="shared" si="459"/>
        <v>2.2373569663614035E-10</v>
      </c>
      <c r="BX35" s="12">
        <f t="shared" si="459"/>
        <v>2.2373569663614035E-10</v>
      </c>
      <c r="BY35" s="12">
        <f t="shared" si="459"/>
        <v>2.2373569663614035E-10</v>
      </c>
      <c r="BZ35" s="12">
        <f t="shared" si="459"/>
        <v>2.2373569663614035E-10</v>
      </c>
      <c r="CA35" s="12">
        <f t="shared" si="459"/>
        <v>2.2373569663614035E-10</v>
      </c>
      <c r="CB35" s="12">
        <f t="shared" si="459"/>
        <v>2.2373569663614035E-10</v>
      </c>
      <c r="CC35" s="12">
        <f t="shared" si="459"/>
        <v>2.2373569663614035E-10</v>
      </c>
      <c r="CD35" s="12">
        <f t="shared" si="459"/>
        <v>2.2373569663614035E-10</v>
      </c>
      <c r="CE35" s="12">
        <f t="shared" si="459"/>
        <v>2.2373569663614035E-10</v>
      </c>
      <c r="CF35" s="12">
        <f t="shared" si="459"/>
        <v>2.2373569663614035E-10</v>
      </c>
      <c r="CG35" s="12">
        <f t="shared" si="459"/>
        <v>2.2373569663614035E-10</v>
      </c>
      <c r="CH35" s="12">
        <f t="shared" si="459"/>
        <v>2.2373569663614035E-10</v>
      </c>
      <c r="CI35" s="12">
        <f t="shared" si="459"/>
        <v>2.2373569663614035E-10</v>
      </c>
      <c r="CJ35" s="12">
        <f t="shared" si="459"/>
        <v>2.2373569663614035E-10</v>
      </c>
      <c r="CK35" s="12">
        <f t="shared" si="459"/>
        <v>2.2373569663614035E-10</v>
      </c>
      <c r="CL35" s="12">
        <f t="shared" si="459"/>
        <v>2.2373569663614035E-10</v>
      </c>
      <c r="CM35" s="12">
        <f t="shared" si="459"/>
        <v>2.2373569663614035E-10</v>
      </c>
      <c r="CN35" s="12">
        <f t="shared" si="459"/>
        <v>2.2373569663614035E-10</v>
      </c>
      <c r="CO35" s="12">
        <f t="shared" si="459"/>
        <v>2.2373569663614035E-10</v>
      </c>
      <c r="CP35" s="12">
        <f t="shared" si="459"/>
        <v>2.2373569663614035E-10</v>
      </c>
      <c r="CQ35" s="12">
        <f t="shared" si="459"/>
        <v>2.2373569663614035E-10</v>
      </c>
      <c r="CR35" s="12">
        <f t="shared" si="459"/>
        <v>2.2373569663614035E-10</v>
      </c>
      <c r="CS35" s="12">
        <f t="shared" si="459"/>
        <v>2.2373569663614035E-10</v>
      </c>
      <c r="CT35" s="12">
        <f t="shared" si="459"/>
        <v>2.2373569663614035E-10</v>
      </c>
      <c r="CU35" s="12">
        <f t="shared" si="459"/>
        <v>2.2373569663614035E-10</v>
      </c>
      <c r="CV35" s="12">
        <f t="shared" si="459"/>
        <v>2.2373569663614035E-10</v>
      </c>
      <c r="CW35" s="12">
        <f t="shared" ref="CW35:FH35" si="460" xml:space="preserve"> CW$33</f>
        <v>2.2373569663614035E-10</v>
      </c>
      <c r="CX35" s="12">
        <f t="shared" si="460"/>
        <v>2.2373569663614035E-10</v>
      </c>
      <c r="CY35" s="12">
        <f t="shared" si="460"/>
        <v>2.2373569663614035E-10</v>
      </c>
      <c r="CZ35" s="12">
        <f t="shared" si="460"/>
        <v>2.2373569663614035E-10</v>
      </c>
      <c r="DA35" s="12">
        <f t="shared" si="460"/>
        <v>2.2373569663614035E-10</v>
      </c>
      <c r="DB35" s="12">
        <f t="shared" si="460"/>
        <v>2.2373569663614035E-10</v>
      </c>
      <c r="DC35" s="12">
        <f t="shared" si="460"/>
        <v>2.2373569663614035E-10</v>
      </c>
      <c r="DD35" s="12">
        <f t="shared" si="460"/>
        <v>2.2373569663614035E-10</v>
      </c>
      <c r="DE35" s="12">
        <f t="shared" si="460"/>
        <v>2.2373569663614035E-10</v>
      </c>
      <c r="DF35" s="12">
        <f t="shared" si="460"/>
        <v>2.2373569663614035E-10</v>
      </c>
      <c r="DG35" s="12">
        <f t="shared" si="460"/>
        <v>2.2373569663614035E-10</v>
      </c>
      <c r="DH35" s="12">
        <f t="shared" si="460"/>
        <v>2.2373569663614035E-10</v>
      </c>
      <c r="DI35" s="12">
        <f t="shared" si="460"/>
        <v>2.2373569663614035E-10</v>
      </c>
      <c r="DJ35" s="12">
        <f t="shared" si="460"/>
        <v>2.2373569663614035E-10</v>
      </c>
      <c r="DK35" s="12">
        <f t="shared" si="460"/>
        <v>2.2373569663614035E-10</v>
      </c>
      <c r="DL35" s="12">
        <f t="shared" si="460"/>
        <v>2.2373569663614035E-10</v>
      </c>
      <c r="DM35" s="12">
        <f t="shared" si="460"/>
        <v>2.2373569663614035E-10</v>
      </c>
      <c r="DN35" s="12">
        <f t="shared" si="460"/>
        <v>2.2373569663614035E-10</v>
      </c>
      <c r="DO35" s="12">
        <f t="shared" si="460"/>
        <v>2.2373569663614035E-10</v>
      </c>
      <c r="DP35" s="12">
        <f t="shared" si="460"/>
        <v>2.2373569663614035E-10</v>
      </c>
      <c r="DQ35" s="12">
        <f t="shared" si="460"/>
        <v>2.2373569663614035E-10</v>
      </c>
      <c r="DR35" s="12">
        <f t="shared" si="460"/>
        <v>2.2373569663614035E-10</v>
      </c>
      <c r="DS35" s="12">
        <f t="shared" si="460"/>
        <v>2.2373569663614035E-10</v>
      </c>
      <c r="DT35" s="12">
        <f t="shared" si="460"/>
        <v>2.2373569663614035E-10</v>
      </c>
      <c r="DU35" s="12">
        <f t="shared" si="460"/>
        <v>2.2373569663614035E-10</v>
      </c>
      <c r="DV35" s="12">
        <f t="shared" si="460"/>
        <v>2.2373569663614035E-10</v>
      </c>
      <c r="DW35" s="12">
        <f t="shared" si="460"/>
        <v>2.2373569663614035E-10</v>
      </c>
      <c r="DX35" s="12">
        <f t="shared" si="460"/>
        <v>2.2373569663614035E-10</v>
      </c>
      <c r="DY35" s="12">
        <f t="shared" si="460"/>
        <v>2.2373569663614035E-10</v>
      </c>
      <c r="DZ35" s="12">
        <f t="shared" si="460"/>
        <v>2.2373569663614035E-10</v>
      </c>
      <c r="EA35" s="12">
        <f t="shared" si="460"/>
        <v>2.2373569663614035E-10</v>
      </c>
      <c r="EB35" s="12">
        <f t="shared" si="460"/>
        <v>2.2373569663614035E-10</v>
      </c>
      <c r="EC35" s="12">
        <f t="shared" si="460"/>
        <v>2.2373569663614035E-10</v>
      </c>
      <c r="ED35" s="12">
        <f t="shared" si="460"/>
        <v>2.2373569663614035E-10</v>
      </c>
      <c r="EE35" s="12">
        <f t="shared" si="460"/>
        <v>2.2373569663614035E-10</v>
      </c>
      <c r="EF35" s="12">
        <f t="shared" si="460"/>
        <v>2.2373569663614035E-10</v>
      </c>
      <c r="EG35" s="12">
        <f t="shared" si="460"/>
        <v>2.2373569663614035E-10</v>
      </c>
      <c r="EH35" s="12">
        <f t="shared" si="460"/>
        <v>2.2373569663614035E-10</v>
      </c>
      <c r="EI35" s="12">
        <f t="shared" si="460"/>
        <v>2.2373569663614035E-10</v>
      </c>
      <c r="EJ35" s="12">
        <f t="shared" si="460"/>
        <v>2.2373569663614035E-10</v>
      </c>
      <c r="EK35" s="12">
        <f t="shared" si="460"/>
        <v>2.2373569663614035E-10</v>
      </c>
      <c r="EL35" s="12">
        <f t="shared" si="460"/>
        <v>2.2373569663614035E-10</v>
      </c>
      <c r="EM35" s="12">
        <f t="shared" si="460"/>
        <v>2.2373569663614035E-10</v>
      </c>
      <c r="EN35" s="12">
        <f t="shared" si="460"/>
        <v>2.2373569663614035E-10</v>
      </c>
      <c r="EO35" s="12">
        <f t="shared" si="460"/>
        <v>2.2373569663614035E-10</v>
      </c>
      <c r="EP35" s="12">
        <f t="shared" si="460"/>
        <v>2.2373569663614035E-10</v>
      </c>
      <c r="EQ35" s="12">
        <f t="shared" si="460"/>
        <v>2.2373569663614035E-10</v>
      </c>
      <c r="ER35" s="12">
        <f t="shared" si="460"/>
        <v>2.2373569663614035E-10</v>
      </c>
      <c r="ES35" s="12">
        <f t="shared" si="460"/>
        <v>2.2373569663614035E-10</v>
      </c>
      <c r="ET35" s="12">
        <f t="shared" si="460"/>
        <v>2.2373569663614035E-10</v>
      </c>
      <c r="EU35" s="12">
        <f t="shared" si="460"/>
        <v>2.2373569663614035E-10</v>
      </c>
      <c r="EV35" s="12">
        <f t="shared" si="460"/>
        <v>2.2373569663614035E-10</v>
      </c>
      <c r="EW35" s="12">
        <f t="shared" si="460"/>
        <v>2.2373569663614035E-10</v>
      </c>
      <c r="EX35" s="12">
        <f t="shared" si="460"/>
        <v>2.2373569663614035E-10</v>
      </c>
      <c r="EY35" s="12">
        <f t="shared" si="460"/>
        <v>2.2373569663614035E-10</v>
      </c>
      <c r="EZ35" s="12">
        <f t="shared" si="460"/>
        <v>2.2373569663614035E-10</v>
      </c>
      <c r="FA35" s="12">
        <f t="shared" si="460"/>
        <v>2.2373569663614035E-10</v>
      </c>
      <c r="FB35" s="12">
        <f t="shared" si="460"/>
        <v>2.2373569663614035E-10</v>
      </c>
      <c r="FC35" s="12">
        <f t="shared" si="460"/>
        <v>2.2373569663614035E-10</v>
      </c>
      <c r="FD35" s="12">
        <f t="shared" si="460"/>
        <v>2.2373569663614035E-10</v>
      </c>
      <c r="FE35" s="12">
        <f t="shared" si="460"/>
        <v>2.2373569663614035E-10</v>
      </c>
      <c r="FF35" s="12">
        <f t="shared" si="460"/>
        <v>2.2373569663614035E-10</v>
      </c>
      <c r="FG35" s="12">
        <f t="shared" si="460"/>
        <v>2.2373569663614035E-10</v>
      </c>
      <c r="FH35" s="12">
        <f t="shared" si="460"/>
        <v>2.2373569663614035E-10</v>
      </c>
      <c r="FI35" s="12">
        <f t="shared" ref="FI35:GJ35" si="461" xml:space="preserve"> FI$33</f>
        <v>2.2373569663614035E-10</v>
      </c>
      <c r="FJ35" s="12">
        <f t="shared" si="461"/>
        <v>2.2373569663614035E-10</v>
      </c>
      <c r="FK35" s="12">
        <f t="shared" si="461"/>
        <v>2.2373569663614035E-10</v>
      </c>
      <c r="FL35" s="12">
        <f t="shared" si="461"/>
        <v>2.2373569663614035E-10</v>
      </c>
      <c r="FM35" s="12">
        <f t="shared" si="461"/>
        <v>2.2373569663614035E-10</v>
      </c>
      <c r="FN35" s="12">
        <f t="shared" si="461"/>
        <v>2.2373569663614035E-10</v>
      </c>
      <c r="FO35" s="12">
        <f t="shared" si="461"/>
        <v>2.2373569663614035E-10</v>
      </c>
      <c r="FP35" s="12">
        <f t="shared" si="461"/>
        <v>2.2373569663614035E-10</v>
      </c>
      <c r="FQ35" s="12">
        <f t="shared" si="461"/>
        <v>2.2373569663614035E-10</v>
      </c>
      <c r="FR35" s="12">
        <f t="shared" si="461"/>
        <v>2.2373569663614035E-10</v>
      </c>
      <c r="FS35" s="12">
        <f t="shared" si="461"/>
        <v>2.2373569663614035E-10</v>
      </c>
      <c r="FT35" s="12">
        <f t="shared" si="461"/>
        <v>2.2373569663614035E-10</v>
      </c>
      <c r="FU35" s="12">
        <f t="shared" si="461"/>
        <v>2.2373569663614035E-10</v>
      </c>
      <c r="FV35" s="12">
        <f t="shared" si="461"/>
        <v>2.2373569663614035E-10</v>
      </c>
      <c r="FW35" s="12">
        <f t="shared" si="461"/>
        <v>2.2373569663614035E-10</v>
      </c>
      <c r="FX35" s="12">
        <f t="shared" si="461"/>
        <v>2.2373569663614035E-10</v>
      </c>
      <c r="FY35" s="12">
        <f t="shared" si="461"/>
        <v>2.2373569663614035E-10</v>
      </c>
      <c r="FZ35" s="12">
        <f t="shared" si="461"/>
        <v>2.2373569663614035E-10</v>
      </c>
      <c r="GA35" s="12">
        <f t="shared" si="461"/>
        <v>2.2373569663614035E-10</v>
      </c>
      <c r="GB35" s="12">
        <f t="shared" si="461"/>
        <v>2.2373569663614035E-10</v>
      </c>
      <c r="GC35" s="12">
        <f t="shared" si="461"/>
        <v>2.2373569663614035E-10</v>
      </c>
      <c r="GD35" s="12">
        <f t="shared" si="461"/>
        <v>2.2373569663614035E-10</v>
      </c>
      <c r="GE35" s="12">
        <f t="shared" si="461"/>
        <v>2.2373569663614035E-10</v>
      </c>
      <c r="GF35" s="12">
        <f t="shared" si="461"/>
        <v>2.2373569663614035E-10</v>
      </c>
      <c r="GG35" s="12">
        <f t="shared" si="461"/>
        <v>2.2373569663614035E-10</v>
      </c>
      <c r="GH35" s="12">
        <f t="shared" si="461"/>
        <v>2.2373569663614035E-10</v>
      </c>
      <c r="GI35" s="12">
        <f t="shared" si="461"/>
        <v>2.2373569663614035E-10</v>
      </c>
      <c r="GJ35" s="12">
        <f t="shared" si="461"/>
        <v>2.2373569663614035E-10</v>
      </c>
    </row>
    <row r="36" spans="1:192" x14ac:dyDescent="0.25">
      <c r="E36" s="12" t="s">
        <v>448</v>
      </c>
      <c r="F36" s="12">
        <f xml:space="preserve"> MAX(J35:GJ35)</f>
        <v>1.5860723215155303E-4</v>
      </c>
      <c r="G36" s="12" t="str">
        <f xml:space="preserve"> SMU</f>
        <v>$ 000s</v>
      </c>
    </row>
    <row r="38" spans="1:192" x14ac:dyDescent="0.25">
      <c r="E38" s="195" t="str">
        <f xml:space="preserve"> InpC!E$21</f>
        <v>Length of PPA</v>
      </c>
      <c r="F38" s="195">
        <f xml:space="preserve"> InpC!F$21</f>
        <v>20</v>
      </c>
      <c r="G38" s="195" t="str">
        <f xml:space="preserve"> InpC!G$21</f>
        <v>years</v>
      </c>
    </row>
    <row r="39" spans="1:192" x14ac:dyDescent="0.25">
      <c r="E39" s="192" t="str">
        <f xml:space="preserve"> InpC!E$214</f>
        <v>Number of periods in a year</v>
      </c>
      <c r="F39" s="192">
        <f xml:space="preserve"> InpC!F$214</f>
        <v>2</v>
      </c>
      <c r="G39" s="192" t="str">
        <f xml:space="preserve"> InpC!G$214</f>
        <v>periods</v>
      </c>
    </row>
    <row r="40" spans="1:192" x14ac:dyDescent="0.25">
      <c r="A40" s="86"/>
      <c r="B40" s="86"/>
      <c r="C40" s="87"/>
      <c r="D40" s="88"/>
      <c r="E40" s="403" t="str">
        <f xml:space="preserve"> Time!E$108</f>
        <v>Operating period flag</v>
      </c>
      <c r="F40" s="403">
        <f xml:space="preserve"> Time!F$108</f>
        <v>0</v>
      </c>
      <c r="G40" s="403" t="str">
        <f xml:space="preserve"> Time!G$108</f>
        <v>flag</v>
      </c>
      <c r="H40" s="403">
        <f xml:space="preserve"> Time!H$108</f>
        <v>40</v>
      </c>
      <c r="I40" s="403">
        <f xml:space="preserve"> Time!I$108</f>
        <v>0</v>
      </c>
      <c r="J40" s="403">
        <f xml:space="preserve"> Time!J$108</f>
        <v>0</v>
      </c>
      <c r="K40" s="403">
        <f xml:space="preserve"> Time!K$108</f>
        <v>0</v>
      </c>
      <c r="L40" s="403">
        <f xml:space="preserve"> Time!L$108</f>
        <v>0</v>
      </c>
      <c r="M40" s="403">
        <f xml:space="preserve"> Time!M$108</f>
        <v>0</v>
      </c>
      <c r="N40" s="403">
        <f xml:space="preserve"> Time!N$108</f>
        <v>0</v>
      </c>
      <c r="O40" s="403">
        <f xml:space="preserve"> Time!O$108</f>
        <v>0</v>
      </c>
      <c r="P40" s="403">
        <f xml:space="preserve"> Time!P$108</f>
        <v>0</v>
      </c>
      <c r="Q40" s="403">
        <f xml:space="preserve"> Time!Q$108</f>
        <v>1</v>
      </c>
      <c r="R40" s="403">
        <f xml:space="preserve"> Time!R$108</f>
        <v>1</v>
      </c>
      <c r="S40" s="403">
        <f xml:space="preserve"> Time!S$108</f>
        <v>1</v>
      </c>
      <c r="T40" s="403">
        <f xml:space="preserve"> Time!T$108</f>
        <v>1</v>
      </c>
      <c r="U40" s="403">
        <f xml:space="preserve"> Time!U$108</f>
        <v>1</v>
      </c>
      <c r="V40" s="403">
        <f xml:space="preserve"> Time!V$108</f>
        <v>1</v>
      </c>
      <c r="W40" s="403">
        <f xml:space="preserve"> Time!W$108</f>
        <v>1</v>
      </c>
      <c r="X40" s="403">
        <f xml:space="preserve"> Time!X$108</f>
        <v>1</v>
      </c>
      <c r="Y40" s="403">
        <f xml:space="preserve"> Time!Y$108</f>
        <v>1</v>
      </c>
      <c r="Z40" s="403">
        <f xml:space="preserve"> Time!Z$108</f>
        <v>1</v>
      </c>
      <c r="AA40" s="403">
        <f xml:space="preserve"> Time!AA$108</f>
        <v>1</v>
      </c>
      <c r="AB40" s="403">
        <f xml:space="preserve"> Time!AB$108</f>
        <v>1</v>
      </c>
      <c r="AC40" s="403">
        <f xml:space="preserve"> Time!AC$108</f>
        <v>1</v>
      </c>
      <c r="AD40" s="403">
        <f xml:space="preserve"> Time!AD$108</f>
        <v>1</v>
      </c>
      <c r="AE40" s="403">
        <f xml:space="preserve"> Time!AE$108</f>
        <v>1</v>
      </c>
      <c r="AF40" s="403">
        <f xml:space="preserve"> Time!AF$108</f>
        <v>1</v>
      </c>
      <c r="AG40" s="403">
        <f xml:space="preserve"> Time!AG$108</f>
        <v>1</v>
      </c>
      <c r="AH40" s="403">
        <f xml:space="preserve"> Time!AH$108</f>
        <v>1</v>
      </c>
      <c r="AI40" s="403">
        <f xml:space="preserve"> Time!AI$108</f>
        <v>1</v>
      </c>
      <c r="AJ40" s="403">
        <f xml:space="preserve"> Time!AJ$108</f>
        <v>1</v>
      </c>
      <c r="AK40" s="403">
        <f xml:space="preserve"> Time!AK$108</f>
        <v>1</v>
      </c>
      <c r="AL40" s="403">
        <f xml:space="preserve"> Time!AL$108</f>
        <v>1</v>
      </c>
      <c r="AM40" s="403">
        <f xml:space="preserve"> Time!AM$108</f>
        <v>1</v>
      </c>
      <c r="AN40" s="403">
        <f xml:space="preserve"> Time!AN$108</f>
        <v>1</v>
      </c>
      <c r="AO40" s="403">
        <f xml:space="preserve"> Time!AO$108</f>
        <v>1</v>
      </c>
      <c r="AP40" s="403">
        <f xml:space="preserve"> Time!AP$108</f>
        <v>1</v>
      </c>
      <c r="AQ40" s="403">
        <f xml:space="preserve"> Time!AQ$108</f>
        <v>1</v>
      </c>
      <c r="AR40" s="403">
        <f xml:space="preserve"> Time!AR$108</f>
        <v>1</v>
      </c>
      <c r="AS40" s="403">
        <f xml:space="preserve"> Time!AS$108</f>
        <v>1</v>
      </c>
      <c r="AT40" s="403">
        <f xml:space="preserve"> Time!AT$108</f>
        <v>1</v>
      </c>
      <c r="AU40" s="403">
        <f xml:space="preserve"> Time!AU$108</f>
        <v>1</v>
      </c>
      <c r="AV40" s="403">
        <f xml:space="preserve"> Time!AV$108</f>
        <v>1</v>
      </c>
      <c r="AW40" s="403">
        <f xml:space="preserve"> Time!AW$108</f>
        <v>1</v>
      </c>
      <c r="AX40" s="403">
        <f xml:space="preserve"> Time!AX$108</f>
        <v>1</v>
      </c>
      <c r="AY40" s="403">
        <f xml:space="preserve"> Time!AY$108</f>
        <v>1</v>
      </c>
      <c r="AZ40" s="403">
        <f xml:space="preserve"> Time!AZ$108</f>
        <v>1</v>
      </c>
      <c r="BA40" s="403">
        <f xml:space="preserve"> Time!BA$108</f>
        <v>1</v>
      </c>
      <c r="BB40" s="403">
        <f xml:space="preserve"> Time!BB$108</f>
        <v>1</v>
      </c>
      <c r="BC40" s="403">
        <f xml:space="preserve"> Time!BC$108</f>
        <v>1</v>
      </c>
      <c r="BD40" s="403">
        <f xml:space="preserve"> Time!BD$108</f>
        <v>1</v>
      </c>
      <c r="BE40" s="403">
        <f xml:space="preserve"> Time!BE$108</f>
        <v>0</v>
      </c>
      <c r="BF40" s="403">
        <f xml:space="preserve"> Time!BF$108</f>
        <v>0</v>
      </c>
      <c r="BG40" s="403">
        <f xml:space="preserve"> Time!BG$108</f>
        <v>0</v>
      </c>
      <c r="BH40" s="403">
        <f xml:space="preserve"> Time!BH$108</f>
        <v>0</v>
      </c>
      <c r="BI40" s="403">
        <f xml:space="preserve"> Time!BI$108</f>
        <v>0</v>
      </c>
      <c r="BJ40" s="403">
        <f xml:space="preserve"> Time!BJ$108</f>
        <v>0</v>
      </c>
      <c r="BK40" s="403">
        <f xml:space="preserve"> Time!BK$108</f>
        <v>0</v>
      </c>
      <c r="BL40" s="403">
        <f xml:space="preserve"> Time!BL$108</f>
        <v>0</v>
      </c>
      <c r="BM40" s="403">
        <f xml:space="preserve"> Time!BM$108</f>
        <v>0</v>
      </c>
      <c r="BN40" s="403">
        <f xml:space="preserve"> Time!BN$108</f>
        <v>0</v>
      </c>
      <c r="BO40" s="403">
        <f xml:space="preserve"> Time!BO$108</f>
        <v>0</v>
      </c>
      <c r="BP40" s="403">
        <f xml:space="preserve"> Time!BP$108</f>
        <v>0</v>
      </c>
      <c r="BQ40" s="403">
        <f xml:space="preserve"> Time!BQ$108</f>
        <v>0</v>
      </c>
      <c r="BR40" s="403">
        <f xml:space="preserve"> Time!BR$108</f>
        <v>0</v>
      </c>
      <c r="BS40" s="403">
        <f xml:space="preserve"> Time!BS$108</f>
        <v>0</v>
      </c>
      <c r="BT40" s="403">
        <f xml:space="preserve"> Time!BT$108</f>
        <v>0</v>
      </c>
      <c r="BU40" s="403">
        <f xml:space="preserve"> Time!BU$108</f>
        <v>0</v>
      </c>
      <c r="BV40" s="403">
        <f xml:space="preserve"> Time!BV$108</f>
        <v>0</v>
      </c>
      <c r="BW40" s="403">
        <f xml:space="preserve"> Time!BW$108</f>
        <v>0</v>
      </c>
      <c r="BX40" s="403">
        <f xml:space="preserve"> Time!BX$108</f>
        <v>0</v>
      </c>
      <c r="BY40" s="403">
        <f xml:space="preserve"> Time!BY$108</f>
        <v>0</v>
      </c>
      <c r="BZ40" s="403">
        <f xml:space="preserve"> Time!BZ$108</f>
        <v>0</v>
      </c>
      <c r="CA40" s="403">
        <f xml:space="preserve"> Time!CA$108</f>
        <v>0</v>
      </c>
      <c r="CB40" s="403">
        <f xml:space="preserve"> Time!CB$108</f>
        <v>0</v>
      </c>
      <c r="CC40" s="403">
        <f xml:space="preserve"> Time!CC$108</f>
        <v>0</v>
      </c>
      <c r="CD40" s="403">
        <f xml:space="preserve"> Time!CD$108</f>
        <v>0</v>
      </c>
      <c r="CE40" s="403">
        <f xml:space="preserve"> Time!CE$108</f>
        <v>0</v>
      </c>
      <c r="CF40" s="403">
        <f xml:space="preserve"> Time!CF$108</f>
        <v>0</v>
      </c>
      <c r="CG40" s="403">
        <f xml:space="preserve"> Time!CG$108</f>
        <v>0</v>
      </c>
      <c r="CH40" s="403">
        <f xml:space="preserve"> Time!CH$108</f>
        <v>0</v>
      </c>
      <c r="CI40" s="403">
        <f xml:space="preserve"> Time!CI$108</f>
        <v>0</v>
      </c>
      <c r="CJ40" s="403">
        <f xml:space="preserve"> Time!CJ$108</f>
        <v>0</v>
      </c>
      <c r="CK40" s="403">
        <f xml:space="preserve"> Time!CK$108</f>
        <v>0</v>
      </c>
      <c r="CL40" s="403">
        <f xml:space="preserve"> Time!CL$108</f>
        <v>0</v>
      </c>
      <c r="CM40" s="403">
        <f xml:space="preserve"> Time!CM$108</f>
        <v>0</v>
      </c>
      <c r="CN40" s="403">
        <f xml:space="preserve"> Time!CN$108</f>
        <v>0</v>
      </c>
      <c r="CO40" s="403">
        <f xml:space="preserve"> Time!CO$108</f>
        <v>0</v>
      </c>
      <c r="CP40" s="403">
        <f xml:space="preserve"> Time!CP$108</f>
        <v>0</v>
      </c>
      <c r="CQ40" s="403">
        <f xml:space="preserve"> Time!CQ$108</f>
        <v>0</v>
      </c>
      <c r="CR40" s="403">
        <f xml:space="preserve"> Time!CR$108</f>
        <v>0</v>
      </c>
      <c r="CS40" s="403">
        <f xml:space="preserve"> Time!CS$108</f>
        <v>0</v>
      </c>
      <c r="CT40" s="403">
        <f xml:space="preserve"> Time!CT$108</f>
        <v>0</v>
      </c>
      <c r="CU40" s="403">
        <f xml:space="preserve"> Time!CU$108</f>
        <v>0</v>
      </c>
      <c r="CV40" s="403">
        <f xml:space="preserve"> Time!CV$108</f>
        <v>0</v>
      </c>
      <c r="CW40" s="403">
        <f xml:space="preserve"> Time!CW$108</f>
        <v>0</v>
      </c>
      <c r="CX40" s="403">
        <f xml:space="preserve"> Time!CX$108</f>
        <v>0</v>
      </c>
      <c r="CY40" s="403">
        <f xml:space="preserve"> Time!CY$108</f>
        <v>0</v>
      </c>
      <c r="CZ40" s="403">
        <f xml:space="preserve"> Time!CZ$108</f>
        <v>0</v>
      </c>
      <c r="DA40" s="403">
        <f xml:space="preserve"> Time!DA$108</f>
        <v>0</v>
      </c>
      <c r="DB40" s="403">
        <f xml:space="preserve"> Time!DB$108</f>
        <v>0</v>
      </c>
      <c r="DC40" s="403">
        <f xml:space="preserve"> Time!DC$108</f>
        <v>0</v>
      </c>
      <c r="DD40" s="403">
        <f xml:space="preserve"> Time!DD$108</f>
        <v>0</v>
      </c>
      <c r="DE40" s="403">
        <f xml:space="preserve"> Time!DE$108</f>
        <v>0</v>
      </c>
      <c r="DF40" s="403">
        <f xml:space="preserve"> Time!DF$108</f>
        <v>0</v>
      </c>
      <c r="DG40" s="403">
        <f xml:space="preserve"> Time!DG$108</f>
        <v>0</v>
      </c>
      <c r="DH40" s="403">
        <f xml:space="preserve"> Time!DH$108</f>
        <v>0</v>
      </c>
      <c r="DI40" s="403">
        <f xml:space="preserve"> Time!DI$108</f>
        <v>0</v>
      </c>
      <c r="DJ40" s="403">
        <f xml:space="preserve"> Time!DJ$108</f>
        <v>0</v>
      </c>
      <c r="DK40" s="403">
        <f xml:space="preserve"> Time!DK$108</f>
        <v>0</v>
      </c>
      <c r="DL40" s="403">
        <f xml:space="preserve"> Time!DL$108</f>
        <v>0</v>
      </c>
      <c r="DM40" s="403">
        <f xml:space="preserve"> Time!DM$108</f>
        <v>0</v>
      </c>
      <c r="DN40" s="403">
        <f xml:space="preserve"> Time!DN$108</f>
        <v>0</v>
      </c>
      <c r="DO40" s="403">
        <f xml:space="preserve"> Time!DO$108</f>
        <v>0</v>
      </c>
      <c r="DP40" s="403">
        <f xml:space="preserve"> Time!DP$108</f>
        <v>0</v>
      </c>
      <c r="DQ40" s="403">
        <f xml:space="preserve"> Time!DQ$108</f>
        <v>0</v>
      </c>
      <c r="DR40" s="403">
        <f xml:space="preserve"> Time!DR$108</f>
        <v>0</v>
      </c>
      <c r="DS40" s="403">
        <f xml:space="preserve"> Time!DS$108</f>
        <v>0</v>
      </c>
      <c r="DT40" s="403">
        <f xml:space="preserve"> Time!DT$108</f>
        <v>0</v>
      </c>
      <c r="DU40" s="403">
        <f xml:space="preserve"> Time!DU$108</f>
        <v>0</v>
      </c>
      <c r="DV40" s="403">
        <f xml:space="preserve"> Time!DV$108</f>
        <v>0</v>
      </c>
      <c r="DW40" s="403">
        <f xml:space="preserve"> Time!DW$108</f>
        <v>0</v>
      </c>
      <c r="DX40" s="403">
        <f xml:space="preserve"> Time!DX$108</f>
        <v>0</v>
      </c>
      <c r="DY40" s="403">
        <f xml:space="preserve"> Time!DY$108</f>
        <v>0</v>
      </c>
      <c r="DZ40" s="403">
        <f xml:space="preserve"> Time!DZ$108</f>
        <v>0</v>
      </c>
      <c r="EA40" s="403">
        <f xml:space="preserve"> Time!EA$108</f>
        <v>0</v>
      </c>
      <c r="EB40" s="403">
        <f xml:space="preserve"> Time!EB$108</f>
        <v>0</v>
      </c>
      <c r="EC40" s="403">
        <f xml:space="preserve"> Time!EC$108</f>
        <v>0</v>
      </c>
      <c r="ED40" s="403">
        <f xml:space="preserve"> Time!ED$108</f>
        <v>0</v>
      </c>
      <c r="EE40" s="403">
        <f xml:space="preserve"> Time!EE$108</f>
        <v>0</v>
      </c>
      <c r="EF40" s="403">
        <f xml:space="preserve"> Time!EF$108</f>
        <v>0</v>
      </c>
      <c r="EG40" s="403">
        <f xml:space="preserve"> Time!EG$108</f>
        <v>0</v>
      </c>
      <c r="EH40" s="403">
        <f xml:space="preserve"> Time!EH$108</f>
        <v>0</v>
      </c>
      <c r="EI40" s="403">
        <f xml:space="preserve"> Time!EI$108</f>
        <v>0</v>
      </c>
      <c r="EJ40" s="403">
        <f xml:space="preserve"> Time!EJ$108</f>
        <v>0</v>
      </c>
      <c r="EK40" s="403">
        <f xml:space="preserve"> Time!EK$108</f>
        <v>0</v>
      </c>
      <c r="EL40" s="403">
        <f xml:space="preserve"> Time!EL$108</f>
        <v>0</v>
      </c>
      <c r="EM40" s="403">
        <f xml:space="preserve"> Time!EM$108</f>
        <v>0</v>
      </c>
      <c r="EN40" s="403">
        <f xml:space="preserve"> Time!EN$108</f>
        <v>0</v>
      </c>
      <c r="EO40" s="403">
        <f xml:space="preserve"> Time!EO$108</f>
        <v>0</v>
      </c>
      <c r="EP40" s="403">
        <f xml:space="preserve"> Time!EP$108</f>
        <v>0</v>
      </c>
      <c r="EQ40" s="403">
        <f xml:space="preserve"> Time!EQ$108</f>
        <v>0</v>
      </c>
      <c r="ER40" s="403">
        <f xml:space="preserve"> Time!ER$108</f>
        <v>0</v>
      </c>
      <c r="ES40" s="403">
        <f xml:space="preserve"> Time!ES$108</f>
        <v>0</v>
      </c>
      <c r="ET40" s="403">
        <f xml:space="preserve"> Time!ET$108</f>
        <v>0</v>
      </c>
      <c r="EU40" s="403">
        <f xml:space="preserve"> Time!EU$108</f>
        <v>0</v>
      </c>
      <c r="EV40" s="403">
        <f xml:space="preserve"> Time!EV$108</f>
        <v>0</v>
      </c>
      <c r="EW40" s="403">
        <f xml:space="preserve"> Time!EW$108</f>
        <v>0</v>
      </c>
      <c r="EX40" s="403">
        <f xml:space="preserve"> Time!EX$108</f>
        <v>0</v>
      </c>
      <c r="EY40" s="403">
        <f xml:space="preserve"> Time!EY$108</f>
        <v>0</v>
      </c>
      <c r="EZ40" s="403">
        <f xml:space="preserve"> Time!EZ$108</f>
        <v>0</v>
      </c>
      <c r="FA40" s="403">
        <f xml:space="preserve"> Time!FA$108</f>
        <v>0</v>
      </c>
      <c r="FB40" s="403">
        <f xml:space="preserve"> Time!FB$108</f>
        <v>0</v>
      </c>
      <c r="FC40" s="403">
        <f xml:space="preserve"> Time!FC$108</f>
        <v>0</v>
      </c>
      <c r="FD40" s="403">
        <f xml:space="preserve"> Time!FD$108</f>
        <v>0</v>
      </c>
      <c r="FE40" s="403">
        <f xml:space="preserve"> Time!FE$108</f>
        <v>0</v>
      </c>
      <c r="FF40" s="403">
        <f xml:space="preserve"> Time!FF$108</f>
        <v>0</v>
      </c>
      <c r="FG40" s="403">
        <f xml:space="preserve"> Time!FG$108</f>
        <v>0</v>
      </c>
      <c r="FH40" s="403">
        <f xml:space="preserve"> Time!FH$108</f>
        <v>0</v>
      </c>
      <c r="FI40" s="403">
        <f xml:space="preserve"> Time!FI$108</f>
        <v>0</v>
      </c>
      <c r="FJ40" s="403">
        <f xml:space="preserve"> Time!FJ$108</f>
        <v>0</v>
      </c>
      <c r="FK40" s="403">
        <f xml:space="preserve"> Time!FK$108</f>
        <v>0</v>
      </c>
      <c r="FL40" s="403">
        <f xml:space="preserve"> Time!FL$108</f>
        <v>0</v>
      </c>
      <c r="FM40" s="403">
        <f xml:space="preserve"> Time!FM$108</f>
        <v>0</v>
      </c>
      <c r="FN40" s="403">
        <f xml:space="preserve"> Time!FN$108</f>
        <v>0</v>
      </c>
      <c r="FO40" s="403">
        <f xml:space="preserve"> Time!FO$108</f>
        <v>0</v>
      </c>
      <c r="FP40" s="403">
        <f xml:space="preserve"> Time!FP$108</f>
        <v>0</v>
      </c>
      <c r="FQ40" s="403">
        <f xml:space="preserve"> Time!FQ$108</f>
        <v>0</v>
      </c>
      <c r="FR40" s="403">
        <f xml:space="preserve"> Time!FR$108</f>
        <v>0</v>
      </c>
      <c r="FS40" s="403">
        <f xml:space="preserve"> Time!FS$108</f>
        <v>0</v>
      </c>
      <c r="FT40" s="403">
        <f xml:space="preserve"> Time!FT$108</f>
        <v>0</v>
      </c>
      <c r="FU40" s="403">
        <f xml:space="preserve"> Time!FU$108</f>
        <v>0</v>
      </c>
      <c r="FV40" s="403">
        <f xml:space="preserve"> Time!FV$108</f>
        <v>0</v>
      </c>
      <c r="FW40" s="403">
        <f xml:space="preserve"> Time!FW$108</f>
        <v>0</v>
      </c>
      <c r="FX40" s="403">
        <f xml:space="preserve"> Time!FX$108</f>
        <v>0</v>
      </c>
      <c r="FY40" s="403">
        <f xml:space="preserve"> Time!FY$108</f>
        <v>0</v>
      </c>
      <c r="FZ40" s="403">
        <f xml:space="preserve"> Time!FZ$108</f>
        <v>0</v>
      </c>
      <c r="GA40" s="403">
        <f xml:space="preserve"> Time!GA$108</f>
        <v>0</v>
      </c>
      <c r="GB40" s="403">
        <f xml:space="preserve"> Time!GB$108</f>
        <v>0</v>
      </c>
      <c r="GC40" s="403">
        <f xml:space="preserve"> Time!GC$108</f>
        <v>0</v>
      </c>
      <c r="GD40" s="403">
        <f xml:space="preserve"> Time!GD$108</f>
        <v>0</v>
      </c>
      <c r="GE40" s="403">
        <f xml:space="preserve"> Time!GE$108</f>
        <v>0</v>
      </c>
      <c r="GF40" s="403">
        <f xml:space="preserve"> Time!GF$108</f>
        <v>0</v>
      </c>
      <c r="GG40" s="403">
        <f xml:space="preserve"> Time!GG$108</f>
        <v>0</v>
      </c>
      <c r="GH40" s="403">
        <f xml:space="preserve"> Time!GH$108</f>
        <v>0</v>
      </c>
      <c r="GI40" s="403">
        <f xml:space="preserve"> Time!GI$108</f>
        <v>0</v>
      </c>
      <c r="GJ40" s="403">
        <f xml:space="preserve"> Time!GJ$108</f>
        <v>0</v>
      </c>
    </row>
    <row r="41" spans="1:192" x14ac:dyDescent="0.25">
      <c r="E41" s="12" t="str">
        <f t="shared" ref="E41:AJ41" si="462" xml:space="preserve"> E$33</f>
        <v>Retained cash balance</v>
      </c>
      <c r="F41" s="12">
        <f t="shared" si="462"/>
        <v>0</v>
      </c>
      <c r="G41" s="12" t="str">
        <f t="shared" si="462"/>
        <v>$ 000s</v>
      </c>
      <c r="H41" s="12">
        <f t="shared" si="462"/>
        <v>0</v>
      </c>
      <c r="I41" s="12">
        <f t="shared" si="462"/>
        <v>0</v>
      </c>
      <c r="J41" s="12">
        <f t="shared" si="462"/>
        <v>0</v>
      </c>
      <c r="K41" s="12">
        <f t="shared" si="462"/>
        <v>0</v>
      </c>
      <c r="L41" s="12">
        <f t="shared" si="462"/>
        <v>-5.4569682106375694E-10</v>
      </c>
      <c r="M41" s="12">
        <f t="shared" si="462"/>
        <v>1.5860723215155303E-4</v>
      </c>
      <c r="N41" s="12">
        <f t="shared" si="462"/>
        <v>-1.6956332256086171E-3</v>
      </c>
      <c r="O41" s="12">
        <f t="shared" si="462"/>
        <v>-3.6128440260654315E-3</v>
      </c>
      <c r="P41" s="12">
        <f t="shared" si="462"/>
        <v>0</v>
      </c>
      <c r="Q41" s="12">
        <f t="shared" si="462"/>
        <v>0</v>
      </c>
      <c r="R41" s="12">
        <f t="shared" si="462"/>
        <v>0</v>
      </c>
      <c r="S41" s="12">
        <f t="shared" si="462"/>
        <v>0</v>
      </c>
      <c r="T41" s="12">
        <f t="shared" si="462"/>
        <v>0</v>
      </c>
      <c r="U41" s="12">
        <f t="shared" si="462"/>
        <v>0</v>
      </c>
      <c r="V41" s="12">
        <f t="shared" si="462"/>
        <v>0</v>
      </c>
      <c r="W41" s="12">
        <f t="shared" si="462"/>
        <v>0</v>
      </c>
      <c r="X41" s="12">
        <f t="shared" si="462"/>
        <v>0</v>
      </c>
      <c r="Y41" s="12">
        <f t="shared" si="462"/>
        <v>0</v>
      </c>
      <c r="Z41" s="12">
        <f t="shared" si="462"/>
        <v>0</v>
      </c>
      <c r="AA41" s="12">
        <f t="shared" si="462"/>
        <v>0</v>
      </c>
      <c r="AB41" s="12">
        <f t="shared" si="462"/>
        <v>0</v>
      </c>
      <c r="AC41" s="12">
        <f t="shared" si="462"/>
        <v>0</v>
      </c>
      <c r="AD41" s="12">
        <f t="shared" si="462"/>
        <v>0</v>
      </c>
      <c r="AE41" s="12">
        <f t="shared" si="462"/>
        <v>0</v>
      </c>
      <c r="AF41" s="12">
        <f t="shared" si="462"/>
        <v>0</v>
      </c>
      <c r="AG41" s="12">
        <f t="shared" si="462"/>
        <v>0</v>
      </c>
      <c r="AH41" s="12">
        <f t="shared" si="462"/>
        <v>0</v>
      </c>
      <c r="AI41" s="12">
        <f t="shared" si="462"/>
        <v>0</v>
      </c>
      <c r="AJ41" s="12">
        <f t="shared" si="462"/>
        <v>0</v>
      </c>
      <c r="AK41" s="12">
        <f t="shared" ref="AK41:CV41" si="463" xml:space="preserve"> AK$33</f>
        <v>0</v>
      </c>
      <c r="AL41" s="12">
        <f t="shared" si="463"/>
        <v>0</v>
      </c>
      <c r="AM41" s="12">
        <f t="shared" si="463"/>
        <v>0</v>
      </c>
      <c r="AN41" s="12">
        <f t="shared" si="463"/>
        <v>0</v>
      </c>
      <c r="AO41" s="12">
        <f t="shared" si="463"/>
        <v>0</v>
      </c>
      <c r="AP41" s="12">
        <f t="shared" si="463"/>
        <v>0</v>
      </c>
      <c r="AQ41" s="12">
        <f t="shared" si="463"/>
        <v>0</v>
      </c>
      <c r="AR41" s="12">
        <f t="shared" si="463"/>
        <v>0</v>
      </c>
      <c r="AS41" s="12">
        <f t="shared" si="463"/>
        <v>0</v>
      </c>
      <c r="AT41" s="12">
        <f t="shared" si="463"/>
        <v>0</v>
      </c>
      <c r="AU41" s="12">
        <f t="shared" si="463"/>
        <v>0</v>
      </c>
      <c r="AV41" s="12">
        <f t="shared" si="463"/>
        <v>0</v>
      </c>
      <c r="AW41" s="12">
        <f t="shared" si="463"/>
        <v>0</v>
      </c>
      <c r="AX41" s="12">
        <f t="shared" si="463"/>
        <v>0</v>
      </c>
      <c r="AY41" s="12">
        <f t="shared" si="463"/>
        <v>0</v>
      </c>
      <c r="AZ41" s="12">
        <f t="shared" si="463"/>
        <v>0</v>
      </c>
      <c r="BA41" s="12">
        <f t="shared" si="463"/>
        <v>0</v>
      </c>
      <c r="BB41" s="12">
        <f t="shared" si="463"/>
        <v>0</v>
      </c>
      <c r="BC41" s="12">
        <f t="shared" si="463"/>
        <v>0</v>
      </c>
      <c r="BD41" s="12">
        <f t="shared" si="463"/>
        <v>0</v>
      </c>
      <c r="BE41" s="12">
        <f t="shared" si="463"/>
        <v>2.2373569663614035E-10</v>
      </c>
      <c r="BF41" s="12">
        <f t="shared" si="463"/>
        <v>2.2373569663614035E-10</v>
      </c>
      <c r="BG41" s="12">
        <f t="shared" si="463"/>
        <v>2.2373569663614035E-10</v>
      </c>
      <c r="BH41" s="12">
        <f t="shared" si="463"/>
        <v>2.2373569663614035E-10</v>
      </c>
      <c r="BI41" s="12">
        <f t="shared" si="463"/>
        <v>2.2373569663614035E-10</v>
      </c>
      <c r="BJ41" s="12">
        <f t="shared" si="463"/>
        <v>2.2373569663614035E-10</v>
      </c>
      <c r="BK41" s="12">
        <f t="shared" si="463"/>
        <v>2.2373569663614035E-10</v>
      </c>
      <c r="BL41" s="12">
        <f t="shared" si="463"/>
        <v>2.2373569663614035E-10</v>
      </c>
      <c r="BM41" s="12">
        <f t="shared" si="463"/>
        <v>2.2373569663614035E-10</v>
      </c>
      <c r="BN41" s="12">
        <f t="shared" si="463"/>
        <v>2.2373569663614035E-10</v>
      </c>
      <c r="BO41" s="12">
        <f t="shared" si="463"/>
        <v>2.2373569663614035E-10</v>
      </c>
      <c r="BP41" s="12">
        <f t="shared" si="463"/>
        <v>2.2373569663614035E-10</v>
      </c>
      <c r="BQ41" s="12">
        <f t="shared" si="463"/>
        <v>2.2373569663614035E-10</v>
      </c>
      <c r="BR41" s="12">
        <f t="shared" si="463"/>
        <v>2.2373569663614035E-10</v>
      </c>
      <c r="BS41" s="12">
        <f t="shared" si="463"/>
        <v>2.2373569663614035E-10</v>
      </c>
      <c r="BT41" s="12">
        <f t="shared" si="463"/>
        <v>2.2373569663614035E-10</v>
      </c>
      <c r="BU41" s="12">
        <f t="shared" si="463"/>
        <v>2.2373569663614035E-10</v>
      </c>
      <c r="BV41" s="12">
        <f t="shared" si="463"/>
        <v>2.2373569663614035E-10</v>
      </c>
      <c r="BW41" s="12">
        <f t="shared" si="463"/>
        <v>2.2373569663614035E-10</v>
      </c>
      <c r="BX41" s="12">
        <f t="shared" si="463"/>
        <v>2.2373569663614035E-10</v>
      </c>
      <c r="BY41" s="12">
        <f t="shared" si="463"/>
        <v>2.2373569663614035E-10</v>
      </c>
      <c r="BZ41" s="12">
        <f t="shared" si="463"/>
        <v>2.2373569663614035E-10</v>
      </c>
      <c r="CA41" s="12">
        <f t="shared" si="463"/>
        <v>2.2373569663614035E-10</v>
      </c>
      <c r="CB41" s="12">
        <f t="shared" si="463"/>
        <v>2.2373569663614035E-10</v>
      </c>
      <c r="CC41" s="12">
        <f t="shared" si="463"/>
        <v>2.2373569663614035E-10</v>
      </c>
      <c r="CD41" s="12">
        <f t="shared" si="463"/>
        <v>2.2373569663614035E-10</v>
      </c>
      <c r="CE41" s="12">
        <f t="shared" si="463"/>
        <v>2.2373569663614035E-10</v>
      </c>
      <c r="CF41" s="12">
        <f t="shared" si="463"/>
        <v>2.2373569663614035E-10</v>
      </c>
      <c r="CG41" s="12">
        <f t="shared" si="463"/>
        <v>2.2373569663614035E-10</v>
      </c>
      <c r="CH41" s="12">
        <f t="shared" si="463"/>
        <v>2.2373569663614035E-10</v>
      </c>
      <c r="CI41" s="12">
        <f t="shared" si="463"/>
        <v>2.2373569663614035E-10</v>
      </c>
      <c r="CJ41" s="12">
        <f t="shared" si="463"/>
        <v>2.2373569663614035E-10</v>
      </c>
      <c r="CK41" s="12">
        <f t="shared" si="463"/>
        <v>2.2373569663614035E-10</v>
      </c>
      <c r="CL41" s="12">
        <f t="shared" si="463"/>
        <v>2.2373569663614035E-10</v>
      </c>
      <c r="CM41" s="12">
        <f t="shared" si="463"/>
        <v>2.2373569663614035E-10</v>
      </c>
      <c r="CN41" s="12">
        <f t="shared" si="463"/>
        <v>2.2373569663614035E-10</v>
      </c>
      <c r="CO41" s="12">
        <f t="shared" si="463"/>
        <v>2.2373569663614035E-10</v>
      </c>
      <c r="CP41" s="12">
        <f t="shared" si="463"/>
        <v>2.2373569663614035E-10</v>
      </c>
      <c r="CQ41" s="12">
        <f t="shared" si="463"/>
        <v>2.2373569663614035E-10</v>
      </c>
      <c r="CR41" s="12">
        <f t="shared" si="463"/>
        <v>2.2373569663614035E-10</v>
      </c>
      <c r="CS41" s="12">
        <f t="shared" si="463"/>
        <v>2.2373569663614035E-10</v>
      </c>
      <c r="CT41" s="12">
        <f t="shared" si="463"/>
        <v>2.2373569663614035E-10</v>
      </c>
      <c r="CU41" s="12">
        <f t="shared" si="463"/>
        <v>2.2373569663614035E-10</v>
      </c>
      <c r="CV41" s="12">
        <f t="shared" si="463"/>
        <v>2.2373569663614035E-10</v>
      </c>
      <c r="CW41" s="12">
        <f t="shared" ref="CW41:FH41" si="464" xml:space="preserve"> CW$33</f>
        <v>2.2373569663614035E-10</v>
      </c>
      <c r="CX41" s="12">
        <f t="shared" si="464"/>
        <v>2.2373569663614035E-10</v>
      </c>
      <c r="CY41" s="12">
        <f t="shared" si="464"/>
        <v>2.2373569663614035E-10</v>
      </c>
      <c r="CZ41" s="12">
        <f t="shared" si="464"/>
        <v>2.2373569663614035E-10</v>
      </c>
      <c r="DA41" s="12">
        <f t="shared" si="464"/>
        <v>2.2373569663614035E-10</v>
      </c>
      <c r="DB41" s="12">
        <f t="shared" si="464"/>
        <v>2.2373569663614035E-10</v>
      </c>
      <c r="DC41" s="12">
        <f t="shared" si="464"/>
        <v>2.2373569663614035E-10</v>
      </c>
      <c r="DD41" s="12">
        <f t="shared" si="464"/>
        <v>2.2373569663614035E-10</v>
      </c>
      <c r="DE41" s="12">
        <f t="shared" si="464"/>
        <v>2.2373569663614035E-10</v>
      </c>
      <c r="DF41" s="12">
        <f t="shared" si="464"/>
        <v>2.2373569663614035E-10</v>
      </c>
      <c r="DG41" s="12">
        <f t="shared" si="464"/>
        <v>2.2373569663614035E-10</v>
      </c>
      <c r="DH41" s="12">
        <f t="shared" si="464"/>
        <v>2.2373569663614035E-10</v>
      </c>
      <c r="DI41" s="12">
        <f t="shared" si="464"/>
        <v>2.2373569663614035E-10</v>
      </c>
      <c r="DJ41" s="12">
        <f t="shared" si="464"/>
        <v>2.2373569663614035E-10</v>
      </c>
      <c r="DK41" s="12">
        <f t="shared" si="464"/>
        <v>2.2373569663614035E-10</v>
      </c>
      <c r="DL41" s="12">
        <f t="shared" si="464"/>
        <v>2.2373569663614035E-10</v>
      </c>
      <c r="DM41" s="12">
        <f t="shared" si="464"/>
        <v>2.2373569663614035E-10</v>
      </c>
      <c r="DN41" s="12">
        <f t="shared" si="464"/>
        <v>2.2373569663614035E-10</v>
      </c>
      <c r="DO41" s="12">
        <f t="shared" si="464"/>
        <v>2.2373569663614035E-10</v>
      </c>
      <c r="DP41" s="12">
        <f t="shared" si="464"/>
        <v>2.2373569663614035E-10</v>
      </c>
      <c r="DQ41" s="12">
        <f t="shared" si="464"/>
        <v>2.2373569663614035E-10</v>
      </c>
      <c r="DR41" s="12">
        <f t="shared" si="464"/>
        <v>2.2373569663614035E-10</v>
      </c>
      <c r="DS41" s="12">
        <f t="shared" si="464"/>
        <v>2.2373569663614035E-10</v>
      </c>
      <c r="DT41" s="12">
        <f t="shared" si="464"/>
        <v>2.2373569663614035E-10</v>
      </c>
      <c r="DU41" s="12">
        <f t="shared" si="464"/>
        <v>2.2373569663614035E-10</v>
      </c>
      <c r="DV41" s="12">
        <f t="shared" si="464"/>
        <v>2.2373569663614035E-10</v>
      </c>
      <c r="DW41" s="12">
        <f t="shared" si="464"/>
        <v>2.2373569663614035E-10</v>
      </c>
      <c r="DX41" s="12">
        <f t="shared" si="464"/>
        <v>2.2373569663614035E-10</v>
      </c>
      <c r="DY41" s="12">
        <f t="shared" si="464"/>
        <v>2.2373569663614035E-10</v>
      </c>
      <c r="DZ41" s="12">
        <f t="shared" si="464"/>
        <v>2.2373569663614035E-10</v>
      </c>
      <c r="EA41" s="12">
        <f t="shared" si="464"/>
        <v>2.2373569663614035E-10</v>
      </c>
      <c r="EB41" s="12">
        <f t="shared" si="464"/>
        <v>2.2373569663614035E-10</v>
      </c>
      <c r="EC41" s="12">
        <f t="shared" si="464"/>
        <v>2.2373569663614035E-10</v>
      </c>
      <c r="ED41" s="12">
        <f t="shared" si="464"/>
        <v>2.2373569663614035E-10</v>
      </c>
      <c r="EE41" s="12">
        <f t="shared" si="464"/>
        <v>2.2373569663614035E-10</v>
      </c>
      <c r="EF41" s="12">
        <f t="shared" si="464"/>
        <v>2.2373569663614035E-10</v>
      </c>
      <c r="EG41" s="12">
        <f t="shared" si="464"/>
        <v>2.2373569663614035E-10</v>
      </c>
      <c r="EH41" s="12">
        <f t="shared" si="464"/>
        <v>2.2373569663614035E-10</v>
      </c>
      <c r="EI41" s="12">
        <f t="shared" si="464"/>
        <v>2.2373569663614035E-10</v>
      </c>
      <c r="EJ41" s="12">
        <f t="shared" si="464"/>
        <v>2.2373569663614035E-10</v>
      </c>
      <c r="EK41" s="12">
        <f t="shared" si="464"/>
        <v>2.2373569663614035E-10</v>
      </c>
      <c r="EL41" s="12">
        <f t="shared" si="464"/>
        <v>2.2373569663614035E-10</v>
      </c>
      <c r="EM41" s="12">
        <f t="shared" si="464"/>
        <v>2.2373569663614035E-10</v>
      </c>
      <c r="EN41" s="12">
        <f t="shared" si="464"/>
        <v>2.2373569663614035E-10</v>
      </c>
      <c r="EO41" s="12">
        <f t="shared" si="464"/>
        <v>2.2373569663614035E-10</v>
      </c>
      <c r="EP41" s="12">
        <f t="shared" si="464"/>
        <v>2.2373569663614035E-10</v>
      </c>
      <c r="EQ41" s="12">
        <f t="shared" si="464"/>
        <v>2.2373569663614035E-10</v>
      </c>
      <c r="ER41" s="12">
        <f t="shared" si="464"/>
        <v>2.2373569663614035E-10</v>
      </c>
      <c r="ES41" s="12">
        <f t="shared" si="464"/>
        <v>2.2373569663614035E-10</v>
      </c>
      <c r="ET41" s="12">
        <f t="shared" si="464"/>
        <v>2.2373569663614035E-10</v>
      </c>
      <c r="EU41" s="12">
        <f t="shared" si="464"/>
        <v>2.2373569663614035E-10</v>
      </c>
      <c r="EV41" s="12">
        <f t="shared" si="464"/>
        <v>2.2373569663614035E-10</v>
      </c>
      <c r="EW41" s="12">
        <f t="shared" si="464"/>
        <v>2.2373569663614035E-10</v>
      </c>
      <c r="EX41" s="12">
        <f t="shared" si="464"/>
        <v>2.2373569663614035E-10</v>
      </c>
      <c r="EY41" s="12">
        <f t="shared" si="464"/>
        <v>2.2373569663614035E-10</v>
      </c>
      <c r="EZ41" s="12">
        <f t="shared" si="464"/>
        <v>2.2373569663614035E-10</v>
      </c>
      <c r="FA41" s="12">
        <f t="shared" si="464"/>
        <v>2.2373569663614035E-10</v>
      </c>
      <c r="FB41" s="12">
        <f t="shared" si="464"/>
        <v>2.2373569663614035E-10</v>
      </c>
      <c r="FC41" s="12">
        <f t="shared" si="464"/>
        <v>2.2373569663614035E-10</v>
      </c>
      <c r="FD41" s="12">
        <f t="shared" si="464"/>
        <v>2.2373569663614035E-10</v>
      </c>
      <c r="FE41" s="12">
        <f t="shared" si="464"/>
        <v>2.2373569663614035E-10</v>
      </c>
      <c r="FF41" s="12">
        <f t="shared" si="464"/>
        <v>2.2373569663614035E-10</v>
      </c>
      <c r="FG41" s="12">
        <f t="shared" si="464"/>
        <v>2.2373569663614035E-10</v>
      </c>
      <c r="FH41" s="12">
        <f t="shared" si="464"/>
        <v>2.2373569663614035E-10</v>
      </c>
      <c r="FI41" s="12">
        <f t="shared" ref="FI41:GJ41" si="465" xml:space="preserve"> FI$33</f>
        <v>2.2373569663614035E-10</v>
      </c>
      <c r="FJ41" s="12">
        <f t="shared" si="465"/>
        <v>2.2373569663614035E-10</v>
      </c>
      <c r="FK41" s="12">
        <f t="shared" si="465"/>
        <v>2.2373569663614035E-10</v>
      </c>
      <c r="FL41" s="12">
        <f t="shared" si="465"/>
        <v>2.2373569663614035E-10</v>
      </c>
      <c r="FM41" s="12">
        <f t="shared" si="465"/>
        <v>2.2373569663614035E-10</v>
      </c>
      <c r="FN41" s="12">
        <f t="shared" si="465"/>
        <v>2.2373569663614035E-10</v>
      </c>
      <c r="FO41" s="12">
        <f t="shared" si="465"/>
        <v>2.2373569663614035E-10</v>
      </c>
      <c r="FP41" s="12">
        <f t="shared" si="465"/>
        <v>2.2373569663614035E-10</v>
      </c>
      <c r="FQ41" s="12">
        <f t="shared" si="465"/>
        <v>2.2373569663614035E-10</v>
      </c>
      <c r="FR41" s="12">
        <f t="shared" si="465"/>
        <v>2.2373569663614035E-10</v>
      </c>
      <c r="FS41" s="12">
        <f t="shared" si="465"/>
        <v>2.2373569663614035E-10</v>
      </c>
      <c r="FT41" s="12">
        <f t="shared" si="465"/>
        <v>2.2373569663614035E-10</v>
      </c>
      <c r="FU41" s="12">
        <f t="shared" si="465"/>
        <v>2.2373569663614035E-10</v>
      </c>
      <c r="FV41" s="12">
        <f t="shared" si="465"/>
        <v>2.2373569663614035E-10</v>
      </c>
      <c r="FW41" s="12">
        <f t="shared" si="465"/>
        <v>2.2373569663614035E-10</v>
      </c>
      <c r="FX41" s="12">
        <f t="shared" si="465"/>
        <v>2.2373569663614035E-10</v>
      </c>
      <c r="FY41" s="12">
        <f t="shared" si="465"/>
        <v>2.2373569663614035E-10</v>
      </c>
      <c r="FZ41" s="12">
        <f t="shared" si="465"/>
        <v>2.2373569663614035E-10</v>
      </c>
      <c r="GA41" s="12">
        <f t="shared" si="465"/>
        <v>2.2373569663614035E-10</v>
      </c>
      <c r="GB41" s="12">
        <f t="shared" si="465"/>
        <v>2.2373569663614035E-10</v>
      </c>
      <c r="GC41" s="12">
        <f t="shared" si="465"/>
        <v>2.2373569663614035E-10</v>
      </c>
      <c r="GD41" s="12">
        <f t="shared" si="465"/>
        <v>2.2373569663614035E-10</v>
      </c>
      <c r="GE41" s="12">
        <f t="shared" si="465"/>
        <v>2.2373569663614035E-10</v>
      </c>
      <c r="GF41" s="12">
        <f t="shared" si="465"/>
        <v>2.2373569663614035E-10</v>
      </c>
      <c r="GG41" s="12">
        <f t="shared" si="465"/>
        <v>2.2373569663614035E-10</v>
      </c>
      <c r="GH41" s="12">
        <f t="shared" si="465"/>
        <v>2.2373569663614035E-10</v>
      </c>
      <c r="GI41" s="12">
        <f t="shared" si="465"/>
        <v>2.2373569663614035E-10</v>
      </c>
      <c r="GJ41" s="12">
        <f t="shared" si="465"/>
        <v>2.2373569663614035E-10</v>
      </c>
    </row>
    <row r="42" spans="1:192" x14ac:dyDescent="0.25">
      <c r="E42" s="12" t="s">
        <v>449</v>
      </c>
      <c r="F42" s="12">
        <f xml:space="preserve"> SUMPRODUCT(J40:GJ40, J41:GJ41) / ( F38 * F39)</f>
        <v>0</v>
      </c>
      <c r="G42" s="12" t="str">
        <f xml:space="preserve"> SMU</f>
        <v>$ 000s</v>
      </c>
    </row>
    <row r="45" spans="1:192" x14ac:dyDescent="0.25">
      <c r="A45" s="15" t="s">
        <v>162</v>
      </c>
    </row>
    <row r="47" spans="1:192" x14ac:dyDescent="0.25">
      <c r="E47" s="204" t="str">
        <f t="shared" ref="E47:AJ47" si="466" xml:space="preserve"> E$22</f>
        <v>Retained earnings balance BEG</v>
      </c>
      <c r="F47" s="204">
        <f t="shared" si="466"/>
        <v>0</v>
      </c>
      <c r="G47" s="204" t="str">
        <f t="shared" si="466"/>
        <v>$ 000s</v>
      </c>
      <c r="H47" s="204">
        <f t="shared" si="466"/>
        <v>0</v>
      </c>
      <c r="I47" s="204">
        <f t="shared" si="466"/>
        <v>0</v>
      </c>
      <c r="J47" s="204">
        <f t="shared" si="466"/>
        <v>0</v>
      </c>
      <c r="K47" s="204">
        <f t="shared" si="466"/>
        <v>0</v>
      </c>
      <c r="L47" s="204">
        <f t="shared" si="466"/>
        <v>0</v>
      </c>
      <c r="M47" s="204">
        <f t="shared" si="466"/>
        <v>0</v>
      </c>
      <c r="N47" s="204">
        <f t="shared" si="466"/>
        <v>0</v>
      </c>
      <c r="O47" s="204">
        <f t="shared" si="466"/>
        <v>0</v>
      </c>
      <c r="P47" s="204">
        <f t="shared" si="466"/>
        <v>0</v>
      </c>
      <c r="Q47" s="204">
        <f t="shared" si="466"/>
        <v>2403.8661716062488</v>
      </c>
      <c r="R47" s="204">
        <f t="shared" si="466"/>
        <v>3445.1785473090554</v>
      </c>
      <c r="S47" s="204">
        <f t="shared" si="466"/>
        <v>822.91152924572089</v>
      </c>
      <c r="T47" s="204">
        <f t="shared" si="466"/>
        <v>-1738.2340539559127</v>
      </c>
      <c r="U47" s="204">
        <f t="shared" si="466"/>
        <v>-4186.1300600413761</v>
      </c>
      <c r="V47" s="204">
        <f t="shared" si="466"/>
        <v>-6605.8409717194954</v>
      </c>
      <c r="W47" s="204">
        <f t="shared" si="466"/>
        <v>-8913.9525720302008</v>
      </c>
      <c r="X47" s="204">
        <f t="shared" si="466"/>
        <v>-11187.087841279823</v>
      </c>
      <c r="Y47" s="204">
        <f t="shared" si="466"/>
        <v>-13369.215038888591</v>
      </c>
      <c r="Z47" s="204">
        <f t="shared" si="466"/>
        <v>-15489.39963526139</v>
      </c>
      <c r="AA47" s="204">
        <f t="shared" si="466"/>
        <v>-17501.878553161387</v>
      </c>
      <c r="AB47" s="204">
        <f t="shared" si="466"/>
        <v>-19465.049588923775</v>
      </c>
      <c r="AC47" s="204">
        <f t="shared" si="466"/>
        <v>-21321.639797872725</v>
      </c>
      <c r="AD47" s="204">
        <f t="shared" si="466"/>
        <v>-23121.280052436563</v>
      </c>
      <c r="AE47" s="204">
        <f t="shared" si="466"/>
        <v>-24815.470267859859</v>
      </c>
      <c r="AF47" s="204">
        <f t="shared" si="466"/>
        <v>-26445.100923263595</v>
      </c>
      <c r="AG47" s="204">
        <f t="shared" si="466"/>
        <v>-27985.422287787584</v>
      </c>
      <c r="AH47" s="204">
        <f t="shared" si="466"/>
        <v>-29437.407242004243</v>
      </c>
      <c r="AI47" s="204">
        <f t="shared" si="466"/>
        <v>-30787.982617204118</v>
      </c>
      <c r="AJ47" s="204">
        <f t="shared" si="466"/>
        <v>-32056.862268901463</v>
      </c>
      <c r="AK47" s="204">
        <f t="shared" ref="AK47:CV47" si="467" xml:space="preserve"> AK$22</f>
        <v>-33224.835853340395</v>
      </c>
      <c r="AL47" s="204">
        <f t="shared" si="467"/>
        <v>-34302.263909635032</v>
      </c>
      <c r="AM47" s="204">
        <f t="shared" si="467"/>
        <v>-35280.247881629381</v>
      </c>
      <c r="AN47" s="204">
        <f t="shared" si="467"/>
        <v>-36159.054250441375</v>
      </c>
      <c r="AO47" s="204">
        <f t="shared" si="467"/>
        <v>-36948.50301272067</v>
      </c>
      <c r="AP47" s="204">
        <f t="shared" si="467"/>
        <v>-37619.672770858357</v>
      </c>
      <c r="AQ47" s="204">
        <f t="shared" si="467"/>
        <v>-38194.876964500007</v>
      </c>
      <c r="AR47" s="204">
        <f t="shared" si="467"/>
        <v>-38651.278827314069</v>
      </c>
      <c r="AS47" s="204">
        <f t="shared" si="467"/>
        <v>-39012.144739987911</v>
      </c>
      <c r="AT47" s="204">
        <f t="shared" si="467"/>
        <v>-39244.21546997354</v>
      </c>
      <c r="AU47" s="204">
        <f t="shared" si="467"/>
        <v>-39381.910130707241</v>
      </c>
      <c r="AV47" s="204">
        <f t="shared" si="467"/>
        <v>-39380.41324841186</v>
      </c>
      <c r="AW47" s="204">
        <f t="shared" si="467"/>
        <v>-39287.976543447177</v>
      </c>
      <c r="AX47" s="204">
        <f t="shared" si="467"/>
        <v>-39042.069331061735</v>
      </c>
      <c r="AY47" s="204">
        <f t="shared" si="467"/>
        <v>-38532.428254890765</v>
      </c>
      <c r="AZ47" s="204">
        <f t="shared" si="467"/>
        <v>-29729.382775727194</v>
      </c>
      <c r="BA47" s="204">
        <f t="shared" si="467"/>
        <v>-20636.523841568534</v>
      </c>
      <c r="BB47" s="204">
        <f t="shared" si="467"/>
        <v>-11167.366585461885</v>
      </c>
      <c r="BC47" s="204">
        <f t="shared" si="467"/>
        <v>-1380.6198671156162</v>
      </c>
      <c r="BD47" s="204">
        <f t="shared" si="467"/>
        <v>4187.0572447899522</v>
      </c>
      <c r="BE47" s="204">
        <f t="shared" si="467"/>
        <v>3176.623125565904</v>
      </c>
      <c r="BF47" s="204">
        <f t="shared" si="467"/>
        <v>0</v>
      </c>
      <c r="BG47" s="204">
        <f t="shared" si="467"/>
        <v>0</v>
      </c>
      <c r="BH47" s="204">
        <f t="shared" si="467"/>
        <v>0</v>
      </c>
      <c r="BI47" s="204">
        <f t="shared" si="467"/>
        <v>0</v>
      </c>
      <c r="BJ47" s="204">
        <f t="shared" si="467"/>
        <v>0</v>
      </c>
      <c r="BK47" s="204">
        <f t="shared" si="467"/>
        <v>0</v>
      </c>
      <c r="BL47" s="204">
        <f t="shared" si="467"/>
        <v>0</v>
      </c>
      <c r="BM47" s="204">
        <f t="shared" si="467"/>
        <v>0</v>
      </c>
      <c r="BN47" s="204">
        <f t="shared" si="467"/>
        <v>0</v>
      </c>
      <c r="BO47" s="204">
        <f t="shared" si="467"/>
        <v>0</v>
      </c>
      <c r="BP47" s="204">
        <f t="shared" si="467"/>
        <v>0</v>
      </c>
      <c r="BQ47" s="204">
        <f t="shared" si="467"/>
        <v>0</v>
      </c>
      <c r="BR47" s="204">
        <f t="shared" si="467"/>
        <v>0</v>
      </c>
      <c r="BS47" s="204">
        <f t="shared" si="467"/>
        <v>0</v>
      </c>
      <c r="BT47" s="204">
        <f t="shared" si="467"/>
        <v>0</v>
      </c>
      <c r="BU47" s="204">
        <f t="shared" si="467"/>
        <v>0</v>
      </c>
      <c r="BV47" s="204">
        <f t="shared" si="467"/>
        <v>0</v>
      </c>
      <c r="BW47" s="204">
        <f t="shared" si="467"/>
        <v>0</v>
      </c>
      <c r="BX47" s="204">
        <f t="shared" si="467"/>
        <v>0</v>
      </c>
      <c r="BY47" s="204">
        <f t="shared" si="467"/>
        <v>0</v>
      </c>
      <c r="BZ47" s="204">
        <f t="shared" si="467"/>
        <v>0</v>
      </c>
      <c r="CA47" s="204">
        <f t="shared" si="467"/>
        <v>0</v>
      </c>
      <c r="CB47" s="204">
        <f t="shared" si="467"/>
        <v>0</v>
      </c>
      <c r="CC47" s="204">
        <f t="shared" si="467"/>
        <v>0</v>
      </c>
      <c r="CD47" s="204">
        <f t="shared" si="467"/>
        <v>0</v>
      </c>
      <c r="CE47" s="204">
        <f t="shared" si="467"/>
        <v>0</v>
      </c>
      <c r="CF47" s="204">
        <f t="shared" si="467"/>
        <v>0</v>
      </c>
      <c r="CG47" s="204">
        <f t="shared" si="467"/>
        <v>0</v>
      </c>
      <c r="CH47" s="204">
        <f t="shared" si="467"/>
        <v>0</v>
      </c>
      <c r="CI47" s="204">
        <f t="shared" si="467"/>
        <v>0</v>
      </c>
      <c r="CJ47" s="204">
        <f t="shared" si="467"/>
        <v>0</v>
      </c>
      <c r="CK47" s="204">
        <f t="shared" si="467"/>
        <v>0</v>
      </c>
      <c r="CL47" s="204">
        <f t="shared" si="467"/>
        <v>0</v>
      </c>
      <c r="CM47" s="204">
        <f t="shared" si="467"/>
        <v>0</v>
      </c>
      <c r="CN47" s="204">
        <f t="shared" si="467"/>
        <v>0</v>
      </c>
      <c r="CO47" s="204">
        <f t="shared" si="467"/>
        <v>0</v>
      </c>
      <c r="CP47" s="204">
        <f t="shared" si="467"/>
        <v>0</v>
      </c>
      <c r="CQ47" s="204">
        <f t="shared" si="467"/>
        <v>0</v>
      </c>
      <c r="CR47" s="204">
        <f t="shared" si="467"/>
        <v>0</v>
      </c>
      <c r="CS47" s="204">
        <f t="shared" si="467"/>
        <v>0</v>
      </c>
      <c r="CT47" s="204">
        <f t="shared" si="467"/>
        <v>0</v>
      </c>
      <c r="CU47" s="204">
        <f t="shared" si="467"/>
        <v>0</v>
      </c>
      <c r="CV47" s="204">
        <f t="shared" si="467"/>
        <v>0</v>
      </c>
      <c r="CW47" s="204">
        <f t="shared" ref="CW47:FH47" si="468" xml:space="preserve"> CW$22</f>
        <v>0</v>
      </c>
      <c r="CX47" s="204">
        <f t="shared" si="468"/>
        <v>0</v>
      </c>
      <c r="CY47" s="204">
        <f t="shared" si="468"/>
        <v>0</v>
      </c>
      <c r="CZ47" s="204">
        <f t="shared" si="468"/>
        <v>0</v>
      </c>
      <c r="DA47" s="204">
        <f t="shared" si="468"/>
        <v>0</v>
      </c>
      <c r="DB47" s="204">
        <f t="shared" si="468"/>
        <v>0</v>
      </c>
      <c r="DC47" s="204">
        <f t="shared" si="468"/>
        <v>0</v>
      </c>
      <c r="DD47" s="204">
        <f t="shared" si="468"/>
        <v>0</v>
      </c>
      <c r="DE47" s="204">
        <f t="shared" si="468"/>
        <v>0</v>
      </c>
      <c r="DF47" s="204">
        <f t="shared" si="468"/>
        <v>0</v>
      </c>
      <c r="DG47" s="204">
        <f t="shared" si="468"/>
        <v>0</v>
      </c>
      <c r="DH47" s="204">
        <f t="shared" si="468"/>
        <v>0</v>
      </c>
      <c r="DI47" s="204">
        <f t="shared" si="468"/>
        <v>0</v>
      </c>
      <c r="DJ47" s="204">
        <f t="shared" si="468"/>
        <v>0</v>
      </c>
      <c r="DK47" s="204">
        <f t="shared" si="468"/>
        <v>0</v>
      </c>
      <c r="DL47" s="204">
        <f t="shared" si="468"/>
        <v>0</v>
      </c>
      <c r="DM47" s="204">
        <f t="shared" si="468"/>
        <v>0</v>
      </c>
      <c r="DN47" s="204">
        <f t="shared" si="468"/>
        <v>0</v>
      </c>
      <c r="DO47" s="204">
        <f t="shared" si="468"/>
        <v>0</v>
      </c>
      <c r="DP47" s="204">
        <f t="shared" si="468"/>
        <v>0</v>
      </c>
      <c r="DQ47" s="204">
        <f t="shared" si="468"/>
        <v>0</v>
      </c>
      <c r="DR47" s="204">
        <f t="shared" si="468"/>
        <v>0</v>
      </c>
      <c r="DS47" s="204">
        <f t="shared" si="468"/>
        <v>0</v>
      </c>
      <c r="DT47" s="204">
        <f t="shared" si="468"/>
        <v>0</v>
      </c>
      <c r="DU47" s="204">
        <f t="shared" si="468"/>
        <v>0</v>
      </c>
      <c r="DV47" s="204">
        <f t="shared" si="468"/>
        <v>0</v>
      </c>
      <c r="DW47" s="204">
        <f t="shared" si="468"/>
        <v>0</v>
      </c>
      <c r="DX47" s="204">
        <f t="shared" si="468"/>
        <v>0</v>
      </c>
      <c r="DY47" s="204">
        <f t="shared" si="468"/>
        <v>0</v>
      </c>
      <c r="DZ47" s="204">
        <f t="shared" si="468"/>
        <v>0</v>
      </c>
      <c r="EA47" s="204">
        <f t="shared" si="468"/>
        <v>0</v>
      </c>
      <c r="EB47" s="204">
        <f t="shared" si="468"/>
        <v>0</v>
      </c>
      <c r="EC47" s="204">
        <f t="shared" si="468"/>
        <v>0</v>
      </c>
      <c r="ED47" s="204">
        <f t="shared" si="468"/>
        <v>0</v>
      </c>
      <c r="EE47" s="204">
        <f t="shared" si="468"/>
        <v>0</v>
      </c>
      <c r="EF47" s="204">
        <f t="shared" si="468"/>
        <v>0</v>
      </c>
      <c r="EG47" s="204">
        <f t="shared" si="468"/>
        <v>0</v>
      </c>
      <c r="EH47" s="204">
        <f t="shared" si="468"/>
        <v>0</v>
      </c>
      <c r="EI47" s="204">
        <f t="shared" si="468"/>
        <v>0</v>
      </c>
      <c r="EJ47" s="204">
        <f t="shared" si="468"/>
        <v>0</v>
      </c>
      <c r="EK47" s="204">
        <f t="shared" si="468"/>
        <v>0</v>
      </c>
      <c r="EL47" s="204">
        <f t="shared" si="468"/>
        <v>0</v>
      </c>
      <c r="EM47" s="204">
        <f t="shared" si="468"/>
        <v>0</v>
      </c>
      <c r="EN47" s="204">
        <f t="shared" si="468"/>
        <v>0</v>
      </c>
      <c r="EO47" s="204">
        <f t="shared" si="468"/>
        <v>0</v>
      </c>
      <c r="EP47" s="204">
        <f t="shared" si="468"/>
        <v>0</v>
      </c>
      <c r="EQ47" s="204">
        <f t="shared" si="468"/>
        <v>0</v>
      </c>
      <c r="ER47" s="204">
        <f t="shared" si="468"/>
        <v>0</v>
      </c>
      <c r="ES47" s="204">
        <f t="shared" si="468"/>
        <v>0</v>
      </c>
      <c r="ET47" s="204">
        <f t="shared" si="468"/>
        <v>0</v>
      </c>
      <c r="EU47" s="204">
        <f t="shared" si="468"/>
        <v>0</v>
      </c>
      <c r="EV47" s="204">
        <f t="shared" si="468"/>
        <v>0</v>
      </c>
      <c r="EW47" s="204">
        <f t="shared" si="468"/>
        <v>0</v>
      </c>
      <c r="EX47" s="204">
        <f t="shared" si="468"/>
        <v>0</v>
      </c>
      <c r="EY47" s="204">
        <f t="shared" si="468"/>
        <v>0</v>
      </c>
      <c r="EZ47" s="204">
        <f t="shared" si="468"/>
        <v>0</v>
      </c>
      <c r="FA47" s="204">
        <f t="shared" si="468"/>
        <v>0</v>
      </c>
      <c r="FB47" s="204">
        <f t="shared" si="468"/>
        <v>0</v>
      </c>
      <c r="FC47" s="204">
        <f t="shared" si="468"/>
        <v>0</v>
      </c>
      <c r="FD47" s="204">
        <f t="shared" si="468"/>
        <v>0</v>
      </c>
      <c r="FE47" s="204">
        <f t="shared" si="468"/>
        <v>0</v>
      </c>
      <c r="FF47" s="204">
        <f t="shared" si="468"/>
        <v>0</v>
      </c>
      <c r="FG47" s="204">
        <f t="shared" si="468"/>
        <v>0</v>
      </c>
      <c r="FH47" s="204">
        <f t="shared" si="468"/>
        <v>0</v>
      </c>
      <c r="FI47" s="204">
        <f t="shared" ref="FI47:GJ47" si="469" xml:space="preserve"> FI$22</f>
        <v>0</v>
      </c>
      <c r="FJ47" s="204">
        <f t="shared" si="469"/>
        <v>0</v>
      </c>
      <c r="FK47" s="204">
        <f t="shared" si="469"/>
        <v>0</v>
      </c>
      <c r="FL47" s="204">
        <f t="shared" si="469"/>
        <v>0</v>
      </c>
      <c r="FM47" s="204">
        <f t="shared" si="469"/>
        <v>0</v>
      </c>
      <c r="FN47" s="204">
        <f t="shared" si="469"/>
        <v>0</v>
      </c>
      <c r="FO47" s="204">
        <f t="shared" si="469"/>
        <v>0</v>
      </c>
      <c r="FP47" s="204">
        <f t="shared" si="469"/>
        <v>0</v>
      </c>
      <c r="FQ47" s="204">
        <f t="shared" si="469"/>
        <v>0</v>
      </c>
      <c r="FR47" s="204">
        <f t="shared" si="469"/>
        <v>0</v>
      </c>
      <c r="FS47" s="204">
        <f t="shared" si="469"/>
        <v>0</v>
      </c>
      <c r="FT47" s="204">
        <f t="shared" si="469"/>
        <v>0</v>
      </c>
      <c r="FU47" s="204">
        <f t="shared" si="469"/>
        <v>0</v>
      </c>
      <c r="FV47" s="204">
        <f t="shared" si="469"/>
        <v>0</v>
      </c>
      <c r="FW47" s="204">
        <f t="shared" si="469"/>
        <v>0</v>
      </c>
      <c r="FX47" s="204">
        <f t="shared" si="469"/>
        <v>0</v>
      </c>
      <c r="FY47" s="204">
        <f t="shared" si="469"/>
        <v>0</v>
      </c>
      <c r="FZ47" s="204">
        <f t="shared" si="469"/>
        <v>0</v>
      </c>
      <c r="GA47" s="204">
        <f t="shared" si="469"/>
        <v>0</v>
      </c>
      <c r="GB47" s="204">
        <f t="shared" si="469"/>
        <v>0</v>
      </c>
      <c r="GC47" s="204">
        <f t="shared" si="469"/>
        <v>0</v>
      </c>
      <c r="GD47" s="204">
        <f t="shared" si="469"/>
        <v>0</v>
      </c>
      <c r="GE47" s="204">
        <f t="shared" si="469"/>
        <v>0</v>
      </c>
      <c r="GF47" s="204">
        <f t="shared" si="469"/>
        <v>0</v>
      </c>
      <c r="GG47" s="204">
        <f t="shared" si="469"/>
        <v>0</v>
      </c>
      <c r="GH47" s="204">
        <f t="shared" si="469"/>
        <v>0</v>
      </c>
      <c r="GI47" s="204">
        <f t="shared" si="469"/>
        <v>0</v>
      </c>
      <c r="GJ47" s="204">
        <f t="shared" si="469"/>
        <v>0</v>
      </c>
    </row>
    <row r="48" spans="1:192" x14ac:dyDescent="0.25">
      <c r="E48" s="403" t="str">
        <f xml:space="preserve"> 'FS Qtr'!E$24</f>
        <v>Profit after tax</v>
      </c>
      <c r="F48" s="403">
        <f xml:space="preserve"> 'FS Qtr'!F$24</f>
        <v>0</v>
      </c>
      <c r="G48" s="403" t="str">
        <f xml:space="preserve"> 'FS Qtr'!G$24</f>
        <v>$ 000s</v>
      </c>
      <c r="H48" s="403">
        <f xml:space="preserve"> 'FS Qtr'!H$24</f>
        <v>19081.551448141145</v>
      </c>
      <c r="I48" s="403">
        <f xml:space="preserve"> 'FS Qtr'!I$24</f>
        <v>0</v>
      </c>
      <c r="J48" s="403">
        <f xml:space="preserve"> 'FS Qtr'!J$24</f>
        <v>0</v>
      </c>
      <c r="K48" s="403">
        <f xml:space="preserve"> 'FS Qtr'!K$24</f>
        <v>0</v>
      </c>
      <c r="L48" s="403">
        <f xml:space="preserve"> 'FS Qtr'!L$24</f>
        <v>0</v>
      </c>
      <c r="M48" s="403">
        <f xml:space="preserve"> 'FS Qtr'!M$24</f>
        <v>0</v>
      </c>
      <c r="N48" s="403">
        <f xml:space="preserve"> 'FS Qtr'!N$24</f>
        <v>0</v>
      </c>
      <c r="O48" s="403">
        <f xml:space="preserve"> 'FS Qtr'!O$24</f>
        <v>0</v>
      </c>
      <c r="P48" s="403">
        <f xml:space="preserve"> 'FS Qtr'!P$24</f>
        <v>2403.8688334462668</v>
      </c>
      <c r="Q48" s="403">
        <f xml:space="preserve"> 'FS Qtr'!Q$24</f>
        <v>1041.3123757028065</v>
      </c>
      <c r="R48" s="403">
        <f xml:space="preserve"> 'FS Qtr'!R$24</f>
        <v>-2622.2670180633345</v>
      </c>
      <c r="S48" s="403">
        <f xml:space="preserve"> 'FS Qtr'!S$24</f>
        <v>-2561.1455832016336</v>
      </c>
      <c r="T48" s="403">
        <f xml:space="preserve"> 'FS Qtr'!T$24</f>
        <v>-2447.8960060854633</v>
      </c>
      <c r="U48" s="403">
        <f xml:space="preserve"> 'FS Qtr'!U$24</f>
        <v>-2419.7109116781198</v>
      </c>
      <c r="V48" s="403">
        <f xml:space="preserve"> 'FS Qtr'!V$24</f>
        <v>-2308.1116003107045</v>
      </c>
      <c r="W48" s="403">
        <f xml:space="preserve"> 'FS Qtr'!W$24</f>
        <v>-2273.1352692496221</v>
      </c>
      <c r="X48" s="403">
        <f xml:space="preserve"> 'FS Qtr'!X$24</f>
        <v>-2182.1271976087678</v>
      </c>
      <c r="Y48" s="403">
        <f xml:space="preserve"> 'FS Qtr'!Y$24</f>
        <v>-2120.1845963727988</v>
      </c>
      <c r="Z48" s="403">
        <f xml:space="preserve"> 'FS Qtr'!Z$24</f>
        <v>-2012.4789178999977</v>
      </c>
      <c r="AA48" s="403">
        <f xml:space="preserve"> 'FS Qtr'!AA$24</f>
        <v>-1963.1710357623901</v>
      </c>
      <c r="AB48" s="403">
        <f xml:space="preserve"> 'FS Qtr'!AB$24</f>
        <v>-1856.5902089489493</v>
      </c>
      <c r="AC48" s="403">
        <f xml:space="preserve"> 'FS Qtr'!AC$24</f>
        <v>-1799.6402545638368</v>
      </c>
      <c r="AD48" s="403">
        <f xml:space="preserve"> 'FS Qtr'!AD$24</f>
        <v>-1694.1902154232964</v>
      </c>
      <c r="AE48" s="403">
        <f xml:space="preserve"> 'FS Qtr'!AE$24</f>
        <v>-1629.6306554037378</v>
      </c>
      <c r="AF48" s="403">
        <f xml:space="preserve"> 'FS Qtr'!AF$24</f>
        <v>-1540.3213645239871</v>
      </c>
      <c r="AG48" s="403">
        <f xml:space="preserve"> 'FS Qtr'!AG$24</f>
        <v>-1451.9849542166601</v>
      </c>
      <c r="AH48" s="403">
        <f xml:space="preserve"> 'FS Qtr'!AH$24</f>
        <v>-1350.5753751998759</v>
      </c>
      <c r="AI48" s="403">
        <f xml:space="preserve"> 'FS Qtr'!AI$24</f>
        <v>-1268.8796516973466</v>
      </c>
      <c r="AJ48" s="403">
        <f xml:space="preserve"> 'FS Qtr'!AJ$24</f>
        <v>-1167.9735844389361</v>
      </c>
      <c r="AK48" s="403">
        <f xml:space="preserve"> 'FS Qtr'!AK$24</f>
        <v>-1077.4280562946369</v>
      </c>
      <c r="AL48" s="403">
        <f xml:space="preserve"> 'FS Qtr'!AL$24</f>
        <v>-977.98397199434692</v>
      </c>
      <c r="AM48" s="403">
        <f xml:space="preserve"> 'FS Qtr'!AM$24</f>
        <v>-878.80636881199609</v>
      </c>
      <c r="AN48" s="403">
        <f xml:space="preserve"> 'FS Qtr'!AN$24</f>
        <v>-789.44876227929194</v>
      </c>
      <c r="AO48" s="403">
        <f xml:space="preserve"> 'FS Qtr'!AO$24</f>
        <v>-671.16975813768806</v>
      </c>
      <c r="AP48" s="403">
        <f xml:space="preserve"> 'FS Qtr'!AP$24</f>
        <v>-575.20419364165286</v>
      </c>
      <c r="AQ48" s="403">
        <f xml:space="preserve"> 'FS Qtr'!AQ$24</f>
        <v>-456.40186281405988</v>
      </c>
      <c r="AR48" s="403">
        <f xml:space="preserve"> 'FS Qtr'!AR$24</f>
        <v>-360.86591267384426</v>
      </c>
      <c r="AS48" s="403">
        <f xml:space="preserve"> 'FS Qtr'!AS$24</f>
        <v>-232.07072998562944</v>
      </c>
      <c r="AT48" s="403">
        <f xml:space="preserve"> 'FS Qtr'!AT$24</f>
        <v>-137.69466073370057</v>
      </c>
      <c r="AU48" s="403">
        <f xml:space="preserve"> 'FS Qtr'!AU$24</f>
        <v>1.4968822953786003</v>
      </c>
      <c r="AV48" s="403">
        <f xml:space="preserve"> 'FS Qtr'!AV$24</f>
        <v>92.436704964680033</v>
      </c>
      <c r="AW48" s="403">
        <f xml:space="preserve"> 'FS Qtr'!AW$24</f>
        <v>245.90721238544356</v>
      </c>
      <c r="AX48" s="403">
        <f xml:space="preserve"> 'FS Qtr'!AX$24</f>
        <v>509.64107617096744</v>
      </c>
      <c r="AY48" s="403">
        <f xml:space="preserve"> 'FS Qtr'!AY$24</f>
        <v>8803.0454791635711</v>
      </c>
      <c r="AZ48" s="403">
        <f xml:space="preserve"> 'FS Qtr'!AZ$24</f>
        <v>9092.8589341586594</v>
      </c>
      <c r="BA48" s="403">
        <f xml:space="preserve"> 'FS Qtr'!BA$24</f>
        <v>9469.1572561066496</v>
      </c>
      <c r="BB48" s="403">
        <f xml:space="preserve"> 'FS Qtr'!BB$24</f>
        <v>9786.7467183462686</v>
      </c>
      <c r="BC48" s="403">
        <f xml:space="preserve"> 'FS Qtr'!BC$24</f>
        <v>10184.028051585012</v>
      </c>
      <c r="BD48" s="403">
        <f xml:space="preserve"> 'FS Qtr'!BD$24</f>
        <v>10278.140601831732</v>
      </c>
      <c r="BE48" s="403">
        <f xml:space="preserve"> 'FS Qtr'!BE$24</f>
        <v>0</v>
      </c>
      <c r="BF48" s="403">
        <f xml:space="preserve"> 'FS Qtr'!BF$24</f>
        <v>0</v>
      </c>
      <c r="BG48" s="403">
        <f xml:space="preserve"> 'FS Qtr'!BG$24</f>
        <v>0</v>
      </c>
      <c r="BH48" s="403">
        <f xml:space="preserve"> 'FS Qtr'!BH$24</f>
        <v>0</v>
      </c>
      <c r="BI48" s="403">
        <f xml:space="preserve"> 'FS Qtr'!BI$24</f>
        <v>0</v>
      </c>
      <c r="BJ48" s="403">
        <f xml:space="preserve"> 'FS Qtr'!BJ$24</f>
        <v>0</v>
      </c>
      <c r="BK48" s="403">
        <f xml:space="preserve"> 'FS Qtr'!BK$24</f>
        <v>0</v>
      </c>
      <c r="BL48" s="403">
        <f xml:space="preserve"> 'FS Qtr'!BL$24</f>
        <v>0</v>
      </c>
      <c r="BM48" s="403">
        <f xml:space="preserve"> 'FS Qtr'!BM$24</f>
        <v>0</v>
      </c>
      <c r="BN48" s="403">
        <f xml:space="preserve"> 'FS Qtr'!BN$24</f>
        <v>0</v>
      </c>
      <c r="BO48" s="403">
        <f xml:space="preserve"> 'FS Qtr'!BO$24</f>
        <v>0</v>
      </c>
      <c r="BP48" s="403">
        <f xml:space="preserve"> 'FS Qtr'!BP$24</f>
        <v>0</v>
      </c>
      <c r="BQ48" s="403">
        <f xml:space="preserve"> 'FS Qtr'!BQ$24</f>
        <v>0</v>
      </c>
      <c r="BR48" s="403">
        <f xml:space="preserve"> 'FS Qtr'!BR$24</f>
        <v>0</v>
      </c>
      <c r="BS48" s="403">
        <f xml:space="preserve"> 'FS Qtr'!BS$24</f>
        <v>0</v>
      </c>
      <c r="BT48" s="403">
        <f xml:space="preserve"> 'FS Qtr'!BT$24</f>
        <v>0</v>
      </c>
      <c r="BU48" s="403">
        <f xml:space="preserve"> 'FS Qtr'!BU$24</f>
        <v>0</v>
      </c>
      <c r="BV48" s="403">
        <f xml:space="preserve"> 'FS Qtr'!BV$24</f>
        <v>0</v>
      </c>
      <c r="BW48" s="403">
        <f xml:space="preserve"> 'FS Qtr'!BW$24</f>
        <v>0</v>
      </c>
      <c r="BX48" s="403">
        <f xml:space="preserve"> 'FS Qtr'!BX$24</f>
        <v>0</v>
      </c>
      <c r="BY48" s="403">
        <f xml:space="preserve"> 'FS Qtr'!BY$24</f>
        <v>0</v>
      </c>
      <c r="BZ48" s="403">
        <f xml:space="preserve"> 'FS Qtr'!BZ$24</f>
        <v>0</v>
      </c>
      <c r="CA48" s="403">
        <f xml:space="preserve"> 'FS Qtr'!CA$24</f>
        <v>0</v>
      </c>
      <c r="CB48" s="403">
        <f xml:space="preserve"> 'FS Qtr'!CB$24</f>
        <v>0</v>
      </c>
      <c r="CC48" s="403">
        <f xml:space="preserve"> 'FS Qtr'!CC$24</f>
        <v>0</v>
      </c>
      <c r="CD48" s="403">
        <f xml:space="preserve"> 'FS Qtr'!CD$24</f>
        <v>0</v>
      </c>
      <c r="CE48" s="403">
        <f xml:space="preserve"> 'FS Qtr'!CE$24</f>
        <v>0</v>
      </c>
      <c r="CF48" s="403">
        <f xml:space="preserve"> 'FS Qtr'!CF$24</f>
        <v>0</v>
      </c>
      <c r="CG48" s="403">
        <f xml:space="preserve"> 'FS Qtr'!CG$24</f>
        <v>0</v>
      </c>
      <c r="CH48" s="403">
        <f xml:space="preserve"> 'FS Qtr'!CH$24</f>
        <v>0</v>
      </c>
      <c r="CI48" s="403">
        <f xml:space="preserve"> 'FS Qtr'!CI$24</f>
        <v>0</v>
      </c>
      <c r="CJ48" s="403">
        <f xml:space="preserve"> 'FS Qtr'!CJ$24</f>
        <v>0</v>
      </c>
      <c r="CK48" s="403">
        <f xml:space="preserve"> 'FS Qtr'!CK$24</f>
        <v>0</v>
      </c>
      <c r="CL48" s="403">
        <f xml:space="preserve"> 'FS Qtr'!CL$24</f>
        <v>0</v>
      </c>
      <c r="CM48" s="403">
        <f xml:space="preserve"> 'FS Qtr'!CM$24</f>
        <v>0</v>
      </c>
      <c r="CN48" s="403">
        <f xml:space="preserve"> 'FS Qtr'!CN$24</f>
        <v>0</v>
      </c>
      <c r="CO48" s="403">
        <f xml:space="preserve"> 'FS Qtr'!CO$24</f>
        <v>0</v>
      </c>
      <c r="CP48" s="403">
        <f xml:space="preserve"> 'FS Qtr'!CP$24</f>
        <v>0</v>
      </c>
      <c r="CQ48" s="403">
        <f xml:space="preserve"> 'FS Qtr'!CQ$24</f>
        <v>0</v>
      </c>
      <c r="CR48" s="403">
        <f xml:space="preserve"> 'FS Qtr'!CR$24</f>
        <v>0</v>
      </c>
      <c r="CS48" s="403">
        <f xml:space="preserve"> 'FS Qtr'!CS$24</f>
        <v>0</v>
      </c>
      <c r="CT48" s="403">
        <f xml:space="preserve"> 'FS Qtr'!CT$24</f>
        <v>0</v>
      </c>
      <c r="CU48" s="403">
        <f xml:space="preserve"> 'FS Qtr'!CU$24</f>
        <v>0</v>
      </c>
      <c r="CV48" s="403">
        <f xml:space="preserve"> 'FS Qtr'!CV$24</f>
        <v>0</v>
      </c>
      <c r="CW48" s="403">
        <f xml:space="preserve"> 'FS Qtr'!CW$24</f>
        <v>0</v>
      </c>
      <c r="CX48" s="403">
        <f xml:space="preserve"> 'FS Qtr'!CX$24</f>
        <v>0</v>
      </c>
      <c r="CY48" s="403">
        <f xml:space="preserve"> 'FS Qtr'!CY$24</f>
        <v>0</v>
      </c>
      <c r="CZ48" s="403">
        <f xml:space="preserve"> 'FS Qtr'!CZ$24</f>
        <v>0</v>
      </c>
      <c r="DA48" s="403">
        <f xml:space="preserve"> 'FS Qtr'!DA$24</f>
        <v>0</v>
      </c>
      <c r="DB48" s="403">
        <f xml:space="preserve"> 'FS Qtr'!DB$24</f>
        <v>0</v>
      </c>
      <c r="DC48" s="403">
        <f xml:space="preserve"> 'FS Qtr'!DC$24</f>
        <v>0</v>
      </c>
      <c r="DD48" s="403">
        <f xml:space="preserve"> 'FS Qtr'!DD$24</f>
        <v>0</v>
      </c>
      <c r="DE48" s="403">
        <f xml:space="preserve"> 'FS Qtr'!DE$24</f>
        <v>0</v>
      </c>
      <c r="DF48" s="403">
        <f xml:space="preserve"> 'FS Qtr'!DF$24</f>
        <v>0</v>
      </c>
      <c r="DG48" s="403">
        <f xml:space="preserve"> 'FS Qtr'!DG$24</f>
        <v>0</v>
      </c>
      <c r="DH48" s="403">
        <f xml:space="preserve"> 'FS Qtr'!DH$24</f>
        <v>0</v>
      </c>
      <c r="DI48" s="403">
        <f xml:space="preserve"> 'FS Qtr'!DI$24</f>
        <v>0</v>
      </c>
      <c r="DJ48" s="403">
        <f xml:space="preserve"> 'FS Qtr'!DJ$24</f>
        <v>0</v>
      </c>
      <c r="DK48" s="403">
        <f xml:space="preserve"> 'FS Qtr'!DK$24</f>
        <v>0</v>
      </c>
      <c r="DL48" s="403">
        <f xml:space="preserve"> 'FS Qtr'!DL$24</f>
        <v>0</v>
      </c>
      <c r="DM48" s="403">
        <f xml:space="preserve"> 'FS Qtr'!DM$24</f>
        <v>0</v>
      </c>
      <c r="DN48" s="403">
        <f xml:space="preserve"> 'FS Qtr'!DN$24</f>
        <v>0</v>
      </c>
      <c r="DO48" s="403">
        <f xml:space="preserve"> 'FS Qtr'!DO$24</f>
        <v>0</v>
      </c>
      <c r="DP48" s="403">
        <f xml:space="preserve"> 'FS Qtr'!DP$24</f>
        <v>0</v>
      </c>
      <c r="DQ48" s="403">
        <f xml:space="preserve"> 'FS Qtr'!DQ$24</f>
        <v>0</v>
      </c>
      <c r="DR48" s="403">
        <f xml:space="preserve"> 'FS Qtr'!DR$24</f>
        <v>0</v>
      </c>
      <c r="DS48" s="403">
        <f xml:space="preserve"> 'FS Qtr'!DS$24</f>
        <v>0</v>
      </c>
      <c r="DT48" s="403">
        <f xml:space="preserve"> 'FS Qtr'!DT$24</f>
        <v>0</v>
      </c>
      <c r="DU48" s="403">
        <f xml:space="preserve"> 'FS Qtr'!DU$24</f>
        <v>0</v>
      </c>
      <c r="DV48" s="403">
        <f xml:space="preserve"> 'FS Qtr'!DV$24</f>
        <v>0</v>
      </c>
      <c r="DW48" s="403">
        <f xml:space="preserve"> 'FS Qtr'!DW$24</f>
        <v>0</v>
      </c>
      <c r="DX48" s="403">
        <f xml:space="preserve"> 'FS Qtr'!DX$24</f>
        <v>0</v>
      </c>
      <c r="DY48" s="403">
        <f xml:space="preserve"> 'FS Qtr'!DY$24</f>
        <v>0</v>
      </c>
      <c r="DZ48" s="403">
        <f xml:space="preserve"> 'FS Qtr'!DZ$24</f>
        <v>0</v>
      </c>
      <c r="EA48" s="403">
        <f xml:space="preserve"> 'FS Qtr'!EA$24</f>
        <v>0</v>
      </c>
      <c r="EB48" s="403">
        <f xml:space="preserve"> 'FS Qtr'!EB$24</f>
        <v>0</v>
      </c>
      <c r="EC48" s="403">
        <f xml:space="preserve"> 'FS Qtr'!EC$24</f>
        <v>0</v>
      </c>
      <c r="ED48" s="403">
        <f xml:space="preserve"> 'FS Qtr'!ED$24</f>
        <v>0</v>
      </c>
      <c r="EE48" s="403">
        <f xml:space="preserve"> 'FS Qtr'!EE$24</f>
        <v>0</v>
      </c>
      <c r="EF48" s="403">
        <f xml:space="preserve"> 'FS Qtr'!EF$24</f>
        <v>0</v>
      </c>
      <c r="EG48" s="403">
        <f xml:space="preserve"> 'FS Qtr'!EG$24</f>
        <v>0</v>
      </c>
      <c r="EH48" s="403">
        <f xml:space="preserve"> 'FS Qtr'!EH$24</f>
        <v>0</v>
      </c>
      <c r="EI48" s="403">
        <f xml:space="preserve"> 'FS Qtr'!EI$24</f>
        <v>0</v>
      </c>
      <c r="EJ48" s="403">
        <f xml:space="preserve"> 'FS Qtr'!EJ$24</f>
        <v>0</v>
      </c>
      <c r="EK48" s="403">
        <f xml:space="preserve"> 'FS Qtr'!EK$24</f>
        <v>0</v>
      </c>
      <c r="EL48" s="403">
        <f xml:space="preserve"> 'FS Qtr'!EL$24</f>
        <v>0</v>
      </c>
      <c r="EM48" s="403">
        <f xml:space="preserve"> 'FS Qtr'!EM$24</f>
        <v>0</v>
      </c>
      <c r="EN48" s="403">
        <f xml:space="preserve"> 'FS Qtr'!EN$24</f>
        <v>0</v>
      </c>
      <c r="EO48" s="403">
        <f xml:space="preserve"> 'FS Qtr'!EO$24</f>
        <v>0</v>
      </c>
      <c r="EP48" s="403">
        <f xml:space="preserve"> 'FS Qtr'!EP$24</f>
        <v>0</v>
      </c>
      <c r="EQ48" s="403">
        <f xml:space="preserve"> 'FS Qtr'!EQ$24</f>
        <v>0</v>
      </c>
      <c r="ER48" s="403">
        <f xml:space="preserve"> 'FS Qtr'!ER$24</f>
        <v>0</v>
      </c>
      <c r="ES48" s="403">
        <f xml:space="preserve"> 'FS Qtr'!ES$24</f>
        <v>0</v>
      </c>
      <c r="ET48" s="403">
        <f xml:space="preserve"> 'FS Qtr'!ET$24</f>
        <v>0</v>
      </c>
      <c r="EU48" s="403">
        <f xml:space="preserve"> 'FS Qtr'!EU$24</f>
        <v>0</v>
      </c>
      <c r="EV48" s="403">
        <f xml:space="preserve"> 'FS Qtr'!EV$24</f>
        <v>0</v>
      </c>
      <c r="EW48" s="403">
        <f xml:space="preserve"> 'FS Qtr'!EW$24</f>
        <v>0</v>
      </c>
      <c r="EX48" s="403">
        <f xml:space="preserve"> 'FS Qtr'!EX$24</f>
        <v>0</v>
      </c>
      <c r="EY48" s="403">
        <f xml:space="preserve"> 'FS Qtr'!EY$24</f>
        <v>0</v>
      </c>
      <c r="EZ48" s="403">
        <f xml:space="preserve"> 'FS Qtr'!EZ$24</f>
        <v>0</v>
      </c>
      <c r="FA48" s="403">
        <f xml:space="preserve"> 'FS Qtr'!FA$24</f>
        <v>0</v>
      </c>
      <c r="FB48" s="403">
        <f xml:space="preserve"> 'FS Qtr'!FB$24</f>
        <v>0</v>
      </c>
      <c r="FC48" s="403">
        <f xml:space="preserve"> 'FS Qtr'!FC$24</f>
        <v>0</v>
      </c>
      <c r="FD48" s="403">
        <f xml:space="preserve"> 'FS Qtr'!FD$24</f>
        <v>0</v>
      </c>
      <c r="FE48" s="403">
        <f xml:space="preserve"> 'FS Qtr'!FE$24</f>
        <v>0</v>
      </c>
      <c r="FF48" s="403">
        <f xml:space="preserve"> 'FS Qtr'!FF$24</f>
        <v>0</v>
      </c>
      <c r="FG48" s="403">
        <f xml:space="preserve"> 'FS Qtr'!FG$24</f>
        <v>0</v>
      </c>
      <c r="FH48" s="403">
        <f xml:space="preserve"> 'FS Qtr'!FH$24</f>
        <v>0</v>
      </c>
      <c r="FI48" s="403">
        <f xml:space="preserve"> 'FS Qtr'!FI$24</f>
        <v>0</v>
      </c>
      <c r="FJ48" s="403">
        <f xml:space="preserve"> 'FS Qtr'!FJ$24</f>
        <v>0</v>
      </c>
      <c r="FK48" s="403">
        <f xml:space="preserve"> 'FS Qtr'!FK$24</f>
        <v>0</v>
      </c>
      <c r="FL48" s="403">
        <f xml:space="preserve"> 'FS Qtr'!FL$24</f>
        <v>0</v>
      </c>
      <c r="FM48" s="403">
        <f xml:space="preserve"> 'FS Qtr'!FM$24</f>
        <v>0</v>
      </c>
      <c r="FN48" s="403">
        <f xml:space="preserve"> 'FS Qtr'!FN$24</f>
        <v>0</v>
      </c>
      <c r="FO48" s="403">
        <f xml:space="preserve"> 'FS Qtr'!FO$24</f>
        <v>0</v>
      </c>
      <c r="FP48" s="403">
        <f xml:space="preserve"> 'FS Qtr'!FP$24</f>
        <v>0</v>
      </c>
      <c r="FQ48" s="403">
        <f xml:space="preserve"> 'FS Qtr'!FQ$24</f>
        <v>0</v>
      </c>
      <c r="FR48" s="403">
        <f xml:space="preserve"> 'FS Qtr'!FR$24</f>
        <v>0</v>
      </c>
      <c r="FS48" s="403">
        <f xml:space="preserve"> 'FS Qtr'!FS$24</f>
        <v>0</v>
      </c>
      <c r="FT48" s="403">
        <f xml:space="preserve"> 'FS Qtr'!FT$24</f>
        <v>0</v>
      </c>
      <c r="FU48" s="403">
        <f xml:space="preserve"> 'FS Qtr'!FU$24</f>
        <v>0</v>
      </c>
      <c r="FV48" s="403">
        <f xml:space="preserve"> 'FS Qtr'!FV$24</f>
        <v>0</v>
      </c>
      <c r="FW48" s="403">
        <f xml:space="preserve"> 'FS Qtr'!FW$24</f>
        <v>0</v>
      </c>
      <c r="FX48" s="403">
        <f xml:space="preserve"> 'FS Qtr'!FX$24</f>
        <v>0</v>
      </c>
      <c r="FY48" s="403">
        <f xml:space="preserve"> 'FS Qtr'!FY$24</f>
        <v>0</v>
      </c>
      <c r="FZ48" s="403">
        <f xml:space="preserve"> 'FS Qtr'!FZ$24</f>
        <v>0</v>
      </c>
      <c r="GA48" s="403">
        <f xml:space="preserve"> 'FS Qtr'!GA$24</f>
        <v>0</v>
      </c>
      <c r="GB48" s="403">
        <f xml:space="preserve"> 'FS Qtr'!GB$24</f>
        <v>0</v>
      </c>
      <c r="GC48" s="403">
        <f xml:space="preserve"> 'FS Qtr'!GC$24</f>
        <v>0</v>
      </c>
      <c r="GD48" s="403">
        <f xml:space="preserve"> 'FS Qtr'!GD$24</f>
        <v>0</v>
      </c>
      <c r="GE48" s="403">
        <f xml:space="preserve"> 'FS Qtr'!GE$24</f>
        <v>0</v>
      </c>
      <c r="GF48" s="403">
        <f xml:space="preserve"> 'FS Qtr'!GF$24</f>
        <v>0</v>
      </c>
      <c r="GG48" s="403">
        <f xml:space="preserve"> 'FS Qtr'!GG$24</f>
        <v>0</v>
      </c>
      <c r="GH48" s="403">
        <f xml:space="preserve"> 'FS Qtr'!GH$24</f>
        <v>0</v>
      </c>
      <c r="GI48" s="403">
        <f xml:space="preserve"> 'FS Qtr'!GI$24</f>
        <v>0</v>
      </c>
      <c r="GJ48" s="403">
        <f xml:space="preserve"> 'FS Qtr'!GJ$24</f>
        <v>0</v>
      </c>
    </row>
    <row r="49" spans="1:192" x14ac:dyDescent="0.25">
      <c r="E49" s="221" t="s">
        <v>163</v>
      </c>
      <c r="F49" s="221"/>
      <c r="G49" s="221" t="str">
        <f xml:space="preserve"> SMU</f>
        <v>$ 000s</v>
      </c>
      <c r="H49" s="221"/>
      <c r="I49" s="38"/>
      <c r="J49" s="221">
        <f t="shared" ref="J49:AO49" si="470" xml:space="preserve"> MAX(0, SUM(J47:J48))</f>
        <v>0</v>
      </c>
      <c r="K49" s="221">
        <f t="shared" si="470"/>
        <v>0</v>
      </c>
      <c r="L49" s="221">
        <f t="shared" si="470"/>
        <v>0</v>
      </c>
      <c r="M49" s="221">
        <f t="shared" si="470"/>
        <v>0</v>
      </c>
      <c r="N49" s="221">
        <f t="shared" si="470"/>
        <v>0</v>
      </c>
      <c r="O49" s="221">
        <f t="shared" si="470"/>
        <v>0</v>
      </c>
      <c r="P49" s="221">
        <f t="shared" si="470"/>
        <v>2403.8688334462668</v>
      </c>
      <c r="Q49" s="221">
        <f t="shared" si="470"/>
        <v>3445.1785473090554</v>
      </c>
      <c r="R49" s="221">
        <f t="shared" si="470"/>
        <v>822.91152924572089</v>
      </c>
      <c r="S49" s="221">
        <f t="shared" si="470"/>
        <v>0</v>
      </c>
      <c r="T49" s="221">
        <f t="shared" si="470"/>
        <v>0</v>
      </c>
      <c r="U49" s="221">
        <f t="shared" si="470"/>
        <v>0</v>
      </c>
      <c r="V49" s="221">
        <f t="shared" si="470"/>
        <v>0</v>
      </c>
      <c r="W49" s="221">
        <f t="shared" si="470"/>
        <v>0</v>
      </c>
      <c r="X49" s="221">
        <f t="shared" si="470"/>
        <v>0</v>
      </c>
      <c r="Y49" s="221">
        <f t="shared" si="470"/>
        <v>0</v>
      </c>
      <c r="Z49" s="221">
        <f t="shared" si="470"/>
        <v>0</v>
      </c>
      <c r="AA49" s="221">
        <f t="shared" si="470"/>
        <v>0</v>
      </c>
      <c r="AB49" s="221">
        <f t="shared" si="470"/>
        <v>0</v>
      </c>
      <c r="AC49" s="221">
        <f t="shared" si="470"/>
        <v>0</v>
      </c>
      <c r="AD49" s="221">
        <f t="shared" si="470"/>
        <v>0</v>
      </c>
      <c r="AE49" s="221">
        <f t="shared" si="470"/>
        <v>0</v>
      </c>
      <c r="AF49" s="221">
        <f t="shared" si="470"/>
        <v>0</v>
      </c>
      <c r="AG49" s="221">
        <f t="shared" si="470"/>
        <v>0</v>
      </c>
      <c r="AH49" s="221">
        <f t="shared" si="470"/>
        <v>0</v>
      </c>
      <c r="AI49" s="221">
        <f t="shared" si="470"/>
        <v>0</v>
      </c>
      <c r="AJ49" s="221">
        <f t="shared" si="470"/>
        <v>0</v>
      </c>
      <c r="AK49" s="221">
        <f t="shared" si="470"/>
        <v>0</v>
      </c>
      <c r="AL49" s="221">
        <f t="shared" si="470"/>
        <v>0</v>
      </c>
      <c r="AM49" s="221">
        <f t="shared" si="470"/>
        <v>0</v>
      </c>
      <c r="AN49" s="221">
        <f t="shared" si="470"/>
        <v>0</v>
      </c>
      <c r="AO49" s="221">
        <f t="shared" si="470"/>
        <v>0</v>
      </c>
      <c r="AP49" s="221">
        <f t="shared" ref="AP49:BC49" si="471" xml:space="preserve"> MAX(0, SUM(AP47:AP48))</f>
        <v>0</v>
      </c>
      <c r="AQ49" s="221">
        <f t="shared" si="471"/>
        <v>0</v>
      </c>
      <c r="AR49" s="221">
        <f t="shared" si="471"/>
        <v>0</v>
      </c>
      <c r="AS49" s="221">
        <f t="shared" si="471"/>
        <v>0</v>
      </c>
      <c r="AT49" s="221">
        <f t="shared" si="471"/>
        <v>0</v>
      </c>
      <c r="AU49" s="221">
        <f t="shared" si="471"/>
        <v>0</v>
      </c>
      <c r="AV49" s="221">
        <f t="shared" si="471"/>
        <v>0</v>
      </c>
      <c r="AW49" s="221">
        <f t="shared" si="471"/>
        <v>0</v>
      </c>
      <c r="AX49" s="221">
        <f t="shared" si="471"/>
        <v>0</v>
      </c>
      <c r="AY49" s="221">
        <f t="shared" si="471"/>
        <v>0</v>
      </c>
      <c r="AZ49" s="221">
        <f t="shared" si="471"/>
        <v>0</v>
      </c>
      <c r="BA49" s="221">
        <f t="shared" si="471"/>
        <v>0</v>
      </c>
      <c r="BB49" s="221">
        <f t="shared" si="471"/>
        <v>0</v>
      </c>
      <c r="BC49" s="221">
        <f t="shared" si="471"/>
        <v>8803.4081844693956</v>
      </c>
      <c r="BD49" s="221">
        <f t="shared" ref="BD49" si="472" xml:space="preserve"> MAX(0, SUM(BD47:BD48))</f>
        <v>14465.197846621684</v>
      </c>
      <c r="BE49" s="221">
        <f t="shared" ref="BE49:DP49" si="473" xml:space="preserve"> MAX(0, SUM(BE47:BE48))</f>
        <v>3176.623125565904</v>
      </c>
      <c r="BF49" s="221">
        <f t="shared" si="473"/>
        <v>0</v>
      </c>
      <c r="BG49" s="221">
        <f t="shared" si="473"/>
        <v>0</v>
      </c>
      <c r="BH49" s="221">
        <f t="shared" si="473"/>
        <v>0</v>
      </c>
      <c r="BI49" s="221">
        <f t="shared" si="473"/>
        <v>0</v>
      </c>
      <c r="BJ49" s="221">
        <f t="shared" si="473"/>
        <v>0</v>
      </c>
      <c r="BK49" s="221">
        <f t="shared" si="473"/>
        <v>0</v>
      </c>
      <c r="BL49" s="221">
        <f t="shared" si="473"/>
        <v>0</v>
      </c>
      <c r="BM49" s="221">
        <f t="shared" si="473"/>
        <v>0</v>
      </c>
      <c r="BN49" s="221">
        <f t="shared" si="473"/>
        <v>0</v>
      </c>
      <c r="BO49" s="221">
        <f t="shared" si="473"/>
        <v>0</v>
      </c>
      <c r="BP49" s="221">
        <f t="shared" si="473"/>
        <v>0</v>
      </c>
      <c r="BQ49" s="221">
        <f t="shared" si="473"/>
        <v>0</v>
      </c>
      <c r="BR49" s="221">
        <f t="shared" si="473"/>
        <v>0</v>
      </c>
      <c r="BS49" s="221">
        <f t="shared" si="473"/>
        <v>0</v>
      </c>
      <c r="BT49" s="221">
        <f t="shared" si="473"/>
        <v>0</v>
      </c>
      <c r="BU49" s="221">
        <f t="shared" si="473"/>
        <v>0</v>
      </c>
      <c r="BV49" s="221">
        <f t="shared" si="473"/>
        <v>0</v>
      </c>
      <c r="BW49" s="221">
        <f t="shared" si="473"/>
        <v>0</v>
      </c>
      <c r="BX49" s="221">
        <f t="shared" si="473"/>
        <v>0</v>
      </c>
      <c r="BY49" s="221">
        <f t="shared" si="473"/>
        <v>0</v>
      </c>
      <c r="BZ49" s="221">
        <f t="shared" si="473"/>
        <v>0</v>
      </c>
      <c r="CA49" s="221">
        <f t="shared" si="473"/>
        <v>0</v>
      </c>
      <c r="CB49" s="221">
        <f t="shared" si="473"/>
        <v>0</v>
      </c>
      <c r="CC49" s="221">
        <f t="shared" si="473"/>
        <v>0</v>
      </c>
      <c r="CD49" s="221">
        <f t="shared" si="473"/>
        <v>0</v>
      </c>
      <c r="CE49" s="221">
        <f t="shared" si="473"/>
        <v>0</v>
      </c>
      <c r="CF49" s="221">
        <f t="shared" si="473"/>
        <v>0</v>
      </c>
      <c r="CG49" s="221">
        <f t="shared" si="473"/>
        <v>0</v>
      </c>
      <c r="CH49" s="221">
        <f t="shared" si="473"/>
        <v>0</v>
      </c>
      <c r="CI49" s="221">
        <f t="shared" si="473"/>
        <v>0</v>
      </c>
      <c r="CJ49" s="221">
        <f t="shared" si="473"/>
        <v>0</v>
      </c>
      <c r="CK49" s="221">
        <f t="shared" si="473"/>
        <v>0</v>
      </c>
      <c r="CL49" s="221">
        <f t="shared" si="473"/>
        <v>0</v>
      </c>
      <c r="CM49" s="221">
        <f t="shared" si="473"/>
        <v>0</v>
      </c>
      <c r="CN49" s="221">
        <f t="shared" si="473"/>
        <v>0</v>
      </c>
      <c r="CO49" s="221">
        <f t="shared" si="473"/>
        <v>0</v>
      </c>
      <c r="CP49" s="221">
        <f t="shared" si="473"/>
        <v>0</v>
      </c>
      <c r="CQ49" s="221">
        <f t="shared" si="473"/>
        <v>0</v>
      </c>
      <c r="CR49" s="221">
        <f t="shared" si="473"/>
        <v>0</v>
      </c>
      <c r="CS49" s="221">
        <f t="shared" si="473"/>
        <v>0</v>
      </c>
      <c r="CT49" s="221">
        <f t="shared" si="473"/>
        <v>0</v>
      </c>
      <c r="CU49" s="221">
        <f t="shared" si="473"/>
        <v>0</v>
      </c>
      <c r="CV49" s="221">
        <f t="shared" si="473"/>
        <v>0</v>
      </c>
      <c r="CW49" s="221">
        <f t="shared" si="473"/>
        <v>0</v>
      </c>
      <c r="CX49" s="221">
        <f t="shared" si="473"/>
        <v>0</v>
      </c>
      <c r="CY49" s="221">
        <f t="shared" si="473"/>
        <v>0</v>
      </c>
      <c r="CZ49" s="221">
        <f t="shared" si="473"/>
        <v>0</v>
      </c>
      <c r="DA49" s="221">
        <f t="shared" si="473"/>
        <v>0</v>
      </c>
      <c r="DB49" s="221">
        <f t="shared" si="473"/>
        <v>0</v>
      </c>
      <c r="DC49" s="221">
        <f t="shared" si="473"/>
        <v>0</v>
      </c>
      <c r="DD49" s="221">
        <f t="shared" si="473"/>
        <v>0</v>
      </c>
      <c r="DE49" s="221">
        <f t="shared" si="473"/>
        <v>0</v>
      </c>
      <c r="DF49" s="221">
        <f t="shared" si="473"/>
        <v>0</v>
      </c>
      <c r="DG49" s="221">
        <f t="shared" si="473"/>
        <v>0</v>
      </c>
      <c r="DH49" s="221">
        <f t="shared" si="473"/>
        <v>0</v>
      </c>
      <c r="DI49" s="221">
        <f t="shared" si="473"/>
        <v>0</v>
      </c>
      <c r="DJ49" s="221">
        <f t="shared" si="473"/>
        <v>0</v>
      </c>
      <c r="DK49" s="221">
        <f t="shared" si="473"/>
        <v>0</v>
      </c>
      <c r="DL49" s="221">
        <f t="shared" si="473"/>
        <v>0</v>
      </c>
      <c r="DM49" s="221">
        <f t="shared" si="473"/>
        <v>0</v>
      </c>
      <c r="DN49" s="221">
        <f t="shared" si="473"/>
        <v>0</v>
      </c>
      <c r="DO49" s="221">
        <f t="shared" si="473"/>
        <v>0</v>
      </c>
      <c r="DP49" s="221">
        <f t="shared" si="473"/>
        <v>0</v>
      </c>
      <c r="DQ49" s="221">
        <f t="shared" ref="DQ49:GB49" si="474" xml:space="preserve"> MAX(0, SUM(DQ47:DQ48))</f>
        <v>0</v>
      </c>
      <c r="DR49" s="221">
        <f t="shared" si="474"/>
        <v>0</v>
      </c>
      <c r="DS49" s="221">
        <f t="shared" si="474"/>
        <v>0</v>
      </c>
      <c r="DT49" s="221">
        <f t="shared" si="474"/>
        <v>0</v>
      </c>
      <c r="DU49" s="221">
        <f t="shared" si="474"/>
        <v>0</v>
      </c>
      <c r="DV49" s="221">
        <f t="shared" si="474"/>
        <v>0</v>
      </c>
      <c r="DW49" s="221">
        <f t="shared" si="474"/>
        <v>0</v>
      </c>
      <c r="DX49" s="221">
        <f t="shared" si="474"/>
        <v>0</v>
      </c>
      <c r="DY49" s="221">
        <f t="shared" si="474"/>
        <v>0</v>
      </c>
      <c r="DZ49" s="221">
        <f t="shared" si="474"/>
        <v>0</v>
      </c>
      <c r="EA49" s="221">
        <f t="shared" si="474"/>
        <v>0</v>
      </c>
      <c r="EB49" s="221">
        <f t="shared" si="474"/>
        <v>0</v>
      </c>
      <c r="EC49" s="221">
        <f t="shared" si="474"/>
        <v>0</v>
      </c>
      <c r="ED49" s="221">
        <f t="shared" si="474"/>
        <v>0</v>
      </c>
      <c r="EE49" s="221">
        <f t="shared" si="474"/>
        <v>0</v>
      </c>
      <c r="EF49" s="221">
        <f t="shared" si="474"/>
        <v>0</v>
      </c>
      <c r="EG49" s="221">
        <f t="shared" si="474"/>
        <v>0</v>
      </c>
      <c r="EH49" s="221">
        <f t="shared" si="474"/>
        <v>0</v>
      </c>
      <c r="EI49" s="221">
        <f t="shared" si="474"/>
        <v>0</v>
      </c>
      <c r="EJ49" s="221">
        <f t="shared" si="474"/>
        <v>0</v>
      </c>
      <c r="EK49" s="221">
        <f t="shared" si="474"/>
        <v>0</v>
      </c>
      <c r="EL49" s="221">
        <f t="shared" si="474"/>
        <v>0</v>
      </c>
      <c r="EM49" s="221">
        <f t="shared" si="474"/>
        <v>0</v>
      </c>
      <c r="EN49" s="221">
        <f t="shared" si="474"/>
        <v>0</v>
      </c>
      <c r="EO49" s="221">
        <f t="shared" si="474"/>
        <v>0</v>
      </c>
      <c r="EP49" s="221">
        <f t="shared" si="474"/>
        <v>0</v>
      </c>
      <c r="EQ49" s="221">
        <f t="shared" si="474"/>
        <v>0</v>
      </c>
      <c r="ER49" s="221">
        <f t="shared" si="474"/>
        <v>0</v>
      </c>
      <c r="ES49" s="221">
        <f t="shared" si="474"/>
        <v>0</v>
      </c>
      <c r="ET49" s="221">
        <f t="shared" si="474"/>
        <v>0</v>
      </c>
      <c r="EU49" s="221">
        <f t="shared" si="474"/>
        <v>0</v>
      </c>
      <c r="EV49" s="221">
        <f t="shared" si="474"/>
        <v>0</v>
      </c>
      <c r="EW49" s="221">
        <f t="shared" si="474"/>
        <v>0</v>
      </c>
      <c r="EX49" s="221">
        <f t="shared" si="474"/>
        <v>0</v>
      </c>
      <c r="EY49" s="221">
        <f t="shared" si="474"/>
        <v>0</v>
      </c>
      <c r="EZ49" s="221">
        <f t="shared" si="474"/>
        <v>0</v>
      </c>
      <c r="FA49" s="221">
        <f t="shared" si="474"/>
        <v>0</v>
      </c>
      <c r="FB49" s="221">
        <f t="shared" si="474"/>
        <v>0</v>
      </c>
      <c r="FC49" s="221">
        <f t="shared" si="474"/>
        <v>0</v>
      </c>
      <c r="FD49" s="221">
        <f t="shared" si="474"/>
        <v>0</v>
      </c>
      <c r="FE49" s="221">
        <f t="shared" si="474"/>
        <v>0</v>
      </c>
      <c r="FF49" s="221">
        <f t="shared" si="474"/>
        <v>0</v>
      </c>
      <c r="FG49" s="221">
        <f t="shared" si="474"/>
        <v>0</v>
      </c>
      <c r="FH49" s="221">
        <f t="shared" si="474"/>
        <v>0</v>
      </c>
      <c r="FI49" s="221">
        <f t="shared" si="474"/>
        <v>0</v>
      </c>
      <c r="FJ49" s="221">
        <f t="shared" si="474"/>
        <v>0</v>
      </c>
      <c r="FK49" s="221">
        <f t="shared" si="474"/>
        <v>0</v>
      </c>
      <c r="FL49" s="221">
        <f t="shared" si="474"/>
        <v>0</v>
      </c>
      <c r="FM49" s="221">
        <f t="shared" si="474"/>
        <v>0</v>
      </c>
      <c r="FN49" s="221">
        <f t="shared" si="474"/>
        <v>0</v>
      </c>
      <c r="FO49" s="221">
        <f t="shared" si="474"/>
        <v>0</v>
      </c>
      <c r="FP49" s="221">
        <f t="shared" si="474"/>
        <v>0</v>
      </c>
      <c r="FQ49" s="221">
        <f t="shared" si="474"/>
        <v>0</v>
      </c>
      <c r="FR49" s="221">
        <f t="shared" si="474"/>
        <v>0</v>
      </c>
      <c r="FS49" s="221">
        <f t="shared" si="474"/>
        <v>0</v>
      </c>
      <c r="FT49" s="221">
        <f t="shared" si="474"/>
        <v>0</v>
      </c>
      <c r="FU49" s="221">
        <f t="shared" si="474"/>
        <v>0</v>
      </c>
      <c r="FV49" s="221">
        <f t="shared" si="474"/>
        <v>0</v>
      </c>
      <c r="FW49" s="221">
        <f t="shared" si="474"/>
        <v>0</v>
      </c>
      <c r="FX49" s="221">
        <f t="shared" si="474"/>
        <v>0</v>
      </c>
      <c r="FY49" s="221">
        <f t="shared" si="474"/>
        <v>0</v>
      </c>
      <c r="FZ49" s="221">
        <f t="shared" si="474"/>
        <v>0</v>
      </c>
      <c r="GA49" s="221">
        <f t="shared" si="474"/>
        <v>0</v>
      </c>
      <c r="GB49" s="221">
        <f t="shared" si="474"/>
        <v>0</v>
      </c>
      <c r="GC49" s="221">
        <f t="shared" ref="GC49:GJ49" si="475" xml:space="preserve"> MAX(0, SUM(GC47:GC48))</f>
        <v>0</v>
      </c>
      <c r="GD49" s="221">
        <f t="shared" si="475"/>
        <v>0</v>
      </c>
      <c r="GE49" s="221">
        <f t="shared" si="475"/>
        <v>0</v>
      </c>
      <c r="GF49" s="221">
        <f t="shared" si="475"/>
        <v>0</v>
      </c>
      <c r="GG49" s="221">
        <f t="shared" si="475"/>
        <v>0</v>
      </c>
      <c r="GH49" s="221">
        <f t="shared" si="475"/>
        <v>0</v>
      </c>
      <c r="GI49" s="221">
        <f t="shared" si="475"/>
        <v>0</v>
      </c>
      <c r="GJ49" s="221">
        <f t="shared" si="475"/>
        <v>0</v>
      </c>
    </row>
    <row r="51" spans="1:192" x14ac:dyDescent="0.25">
      <c r="E51" s="204" t="str">
        <f t="shared" ref="E51:AJ51" si="476" xml:space="preserve"> E$30</f>
        <v>Retained cash balance BEG</v>
      </c>
      <c r="F51" s="204">
        <f t="shared" si="476"/>
        <v>0</v>
      </c>
      <c r="G51" s="204" t="str">
        <f t="shared" si="476"/>
        <v>$ 000s</v>
      </c>
      <c r="H51" s="204">
        <f t="shared" si="476"/>
        <v>0</v>
      </c>
      <c r="I51" s="204">
        <f t="shared" si="476"/>
        <v>0</v>
      </c>
      <c r="J51" s="204">
        <f t="shared" si="476"/>
        <v>0</v>
      </c>
      <c r="K51" s="204">
        <f t="shared" si="476"/>
        <v>0</v>
      </c>
      <c r="L51" s="204">
        <f t="shared" si="476"/>
        <v>0</v>
      </c>
      <c r="M51" s="204">
        <f t="shared" si="476"/>
        <v>-5.4569682106375694E-10</v>
      </c>
      <c r="N51" s="204">
        <f t="shared" si="476"/>
        <v>1.5860723215155303E-4</v>
      </c>
      <c r="O51" s="204">
        <f t="shared" si="476"/>
        <v>-1.6956332256086171E-3</v>
      </c>
      <c r="P51" s="204">
        <f t="shared" si="476"/>
        <v>-3.6128440260654315E-3</v>
      </c>
      <c r="Q51" s="204">
        <f t="shared" si="476"/>
        <v>0</v>
      </c>
      <c r="R51" s="204">
        <f t="shared" si="476"/>
        <v>0</v>
      </c>
      <c r="S51" s="204">
        <f t="shared" si="476"/>
        <v>0</v>
      </c>
      <c r="T51" s="204">
        <f t="shared" si="476"/>
        <v>0</v>
      </c>
      <c r="U51" s="204">
        <f t="shared" si="476"/>
        <v>0</v>
      </c>
      <c r="V51" s="204">
        <f t="shared" si="476"/>
        <v>0</v>
      </c>
      <c r="W51" s="204">
        <f t="shared" si="476"/>
        <v>0</v>
      </c>
      <c r="X51" s="204">
        <f t="shared" si="476"/>
        <v>0</v>
      </c>
      <c r="Y51" s="204">
        <f t="shared" si="476"/>
        <v>0</v>
      </c>
      <c r="Z51" s="204">
        <f t="shared" si="476"/>
        <v>0</v>
      </c>
      <c r="AA51" s="204">
        <f t="shared" si="476"/>
        <v>0</v>
      </c>
      <c r="AB51" s="204">
        <f t="shared" si="476"/>
        <v>0</v>
      </c>
      <c r="AC51" s="204">
        <f t="shared" si="476"/>
        <v>0</v>
      </c>
      <c r="AD51" s="204">
        <f t="shared" si="476"/>
        <v>0</v>
      </c>
      <c r="AE51" s="204">
        <f t="shared" si="476"/>
        <v>0</v>
      </c>
      <c r="AF51" s="204">
        <f t="shared" si="476"/>
        <v>0</v>
      </c>
      <c r="AG51" s="204">
        <f t="shared" si="476"/>
        <v>0</v>
      </c>
      <c r="AH51" s="204">
        <f t="shared" si="476"/>
        <v>0</v>
      </c>
      <c r="AI51" s="204">
        <f t="shared" si="476"/>
        <v>0</v>
      </c>
      <c r="AJ51" s="204">
        <f t="shared" si="476"/>
        <v>0</v>
      </c>
      <c r="AK51" s="204">
        <f t="shared" ref="AK51:CV51" si="477" xml:space="preserve"> AK$30</f>
        <v>0</v>
      </c>
      <c r="AL51" s="204">
        <f t="shared" si="477"/>
        <v>0</v>
      </c>
      <c r="AM51" s="204">
        <f t="shared" si="477"/>
        <v>0</v>
      </c>
      <c r="AN51" s="204">
        <f t="shared" si="477"/>
        <v>0</v>
      </c>
      <c r="AO51" s="204">
        <f t="shared" si="477"/>
        <v>0</v>
      </c>
      <c r="AP51" s="204">
        <f t="shared" si="477"/>
        <v>0</v>
      </c>
      <c r="AQ51" s="204">
        <f t="shared" si="477"/>
        <v>0</v>
      </c>
      <c r="AR51" s="204">
        <f t="shared" si="477"/>
        <v>0</v>
      </c>
      <c r="AS51" s="204">
        <f t="shared" si="477"/>
        <v>0</v>
      </c>
      <c r="AT51" s="204">
        <f t="shared" si="477"/>
        <v>0</v>
      </c>
      <c r="AU51" s="204">
        <f t="shared" si="477"/>
        <v>0</v>
      </c>
      <c r="AV51" s="204">
        <f t="shared" si="477"/>
        <v>0</v>
      </c>
      <c r="AW51" s="204">
        <f t="shared" si="477"/>
        <v>0</v>
      </c>
      <c r="AX51" s="204">
        <f t="shared" si="477"/>
        <v>0</v>
      </c>
      <c r="AY51" s="204">
        <f t="shared" si="477"/>
        <v>0</v>
      </c>
      <c r="AZ51" s="204">
        <f t="shared" si="477"/>
        <v>0</v>
      </c>
      <c r="BA51" s="204">
        <f t="shared" si="477"/>
        <v>0</v>
      </c>
      <c r="BB51" s="204">
        <f t="shared" si="477"/>
        <v>0</v>
      </c>
      <c r="BC51" s="204">
        <f t="shared" si="477"/>
        <v>0</v>
      </c>
      <c r="BD51" s="204">
        <f t="shared" si="477"/>
        <v>0</v>
      </c>
      <c r="BE51" s="204">
        <f t="shared" si="477"/>
        <v>0</v>
      </c>
      <c r="BF51" s="204">
        <f t="shared" si="477"/>
        <v>2.2373569663614035E-10</v>
      </c>
      <c r="BG51" s="204">
        <f t="shared" si="477"/>
        <v>2.2373569663614035E-10</v>
      </c>
      <c r="BH51" s="204">
        <f t="shared" si="477"/>
        <v>2.2373569663614035E-10</v>
      </c>
      <c r="BI51" s="204">
        <f t="shared" si="477"/>
        <v>2.2373569663614035E-10</v>
      </c>
      <c r="BJ51" s="204">
        <f t="shared" si="477"/>
        <v>2.2373569663614035E-10</v>
      </c>
      <c r="BK51" s="204">
        <f t="shared" si="477"/>
        <v>2.2373569663614035E-10</v>
      </c>
      <c r="BL51" s="204">
        <f t="shared" si="477"/>
        <v>2.2373569663614035E-10</v>
      </c>
      <c r="BM51" s="204">
        <f t="shared" si="477"/>
        <v>2.2373569663614035E-10</v>
      </c>
      <c r="BN51" s="204">
        <f t="shared" si="477"/>
        <v>2.2373569663614035E-10</v>
      </c>
      <c r="BO51" s="204">
        <f t="shared" si="477"/>
        <v>2.2373569663614035E-10</v>
      </c>
      <c r="BP51" s="204">
        <f t="shared" si="477"/>
        <v>2.2373569663614035E-10</v>
      </c>
      <c r="BQ51" s="204">
        <f t="shared" si="477"/>
        <v>2.2373569663614035E-10</v>
      </c>
      <c r="BR51" s="204">
        <f t="shared" si="477"/>
        <v>2.2373569663614035E-10</v>
      </c>
      <c r="BS51" s="204">
        <f t="shared" si="477"/>
        <v>2.2373569663614035E-10</v>
      </c>
      <c r="BT51" s="204">
        <f t="shared" si="477"/>
        <v>2.2373569663614035E-10</v>
      </c>
      <c r="BU51" s="204">
        <f t="shared" si="477"/>
        <v>2.2373569663614035E-10</v>
      </c>
      <c r="BV51" s="204">
        <f t="shared" si="477"/>
        <v>2.2373569663614035E-10</v>
      </c>
      <c r="BW51" s="204">
        <f t="shared" si="477"/>
        <v>2.2373569663614035E-10</v>
      </c>
      <c r="BX51" s="204">
        <f t="shared" si="477"/>
        <v>2.2373569663614035E-10</v>
      </c>
      <c r="BY51" s="204">
        <f t="shared" si="477"/>
        <v>2.2373569663614035E-10</v>
      </c>
      <c r="BZ51" s="204">
        <f t="shared" si="477"/>
        <v>2.2373569663614035E-10</v>
      </c>
      <c r="CA51" s="204">
        <f t="shared" si="477"/>
        <v>2.2373569663614035E-10</v>
      </c>
      <c r="CB51" s="204">
        <f t="shared" si="477"/>
        <v>2.2373569663614035E-10</v>
      </c>
      <c r="CC51" s="204">
        <f t="shared" si="477"/>
        <v>2.2373569663614035E-10</v>
      </c>
      <c r="CD51" s="204">
        <f t="shared" si="477"/>
        <v>2.2373569663614035E-10</v>
      </c>
      <c r="CE51" s="204">
        <f t="shared" si="477"/>
        <v>2.2373569663614035E-10</v>
      </c>
      <c r="CF51" s="204">
        <f t="shared" si="477"/>
        <v>2.2373569663614035E-10</v>
      </c>
      <c r="CG51" s="204">
        <f t="shared" si="477"/>
        <v>2.2373569663614035E-10</v>
      </c>
      <c r="CH51" s="204">
        <f t="shared" si="477"/>
        <v>2.2373569663614035E-10</v>
      </c>
      <c r="CI51" s="204">
        <f t="shared" si="477"/>
        <v>2.2373569663614035E-10</v>
      </c>
      <c r="CJ51" s="204">
        <f t="shared" si="477"/>
        <v>2.2373569663614035E-10</v>
      </c>
      <c r="CK51" s="204">
        <f t="shared" si="477"/>
        <v>2.2373569663614035E-10</v>
      </c>
      <c r="CL51" s="204">
        <f t="shared" si="477"/>
        <v>2.2373569663614035E-10</v>
      </c>
      <c r="CM51" s="204">
        <f t="shared" si="477"/>
        <v>2.2373569663614035E-10</v>
      </c>
      <c r="CN51" s="204">
        <f t="shared" si="477"/>
        <v>2.2373569663614035E-10</v>
      </c>
      <c r="CO51" s="204">
        <f t="shared" si="477"/>
        <v>2.2373569663614035E-10</v>
      </c>
      <c r="CP51" s="204">
        <f t="shared" si="477"/>
        <v>2.2373569663614035E-10</v>
      </c>
      <c r="CQ51" s="204">
        <f t="shared" si="477"/>
        <v>2.2373569663614035E-10</v>
      </c>
      <c r="CR51" s="204">
        <f t="shared" si="477"/>
        <v>2.2373569663614035E-10</v>
      </c>
      <c r="CS51" s="204">
        <f t="shared" si="477"/>
        <v>2.2373569663614035E-10</v>
      </c>
      <c r="CT51" s="204">
        <f t="shared" si="477"/>
        <v>2.2373569663614035E-10</v>
      </c>
      <c r="CU51" s="204">
        <f t="shared" si="477"/>
        <v>2.2373569663614035E-10</v>
      </c>
      <c r="CV51" s="204">
        <f t="shared" si="477"/>
        <v>2.2373569663614035E-10</v>
      </c>
      <c r="CW51" s="204">
        <f t="shared" ref="CW51:FH51" si="478" xml:space="preserve"> CW$30</f>
        <v>2.2373569663614035E-10</v>
      </c>
      <c r="CX51" s="204">
        <f t="shared" si="478"/>
        <v>2.2373569663614035E-10</v>
      </c>
      <c r="CY51" s="204">
        <f t="shared" si="478"/>
        <v>2.2373569663614035E-10</v>
      </c>
      <c r="CZ51" s="204">
        <f t="shared" si="478"/>
        <v>2.2373569663614035E-10</v>
      </c>
      <c r="DA51" s="204">
        <f t="shared" si="478"/>
        <v>2.2373569663614035E-10</v>
      </c>
      <c r="DB51" s="204">
        <f t="shared" si="478"/>
        <v>2.2373569663614035E-10</v>
      </c>
      <c r="DC51" s="204">
        <f t="shared" si="478"/>
        <v>2.2373569663614035E-10</v>
      </c>
      <c r="DD51" s="204">
        <f t="shared" si="478"/>
        <v>2.2373569663614035E-10</v>
      </c>
      <c r="DE51" s="204">
        <f t="shared" si="478"/>
        <v>2.2373569663614035E-10</v>
      </c>
      <c r="DF51" s="204">
        <f t="shared" si="478"/>
        <v>2.2373569663614035E-10</v>
      </c>
      <c r="DG51" s="204">
        <f t="shared" si="478"/>
        <v>2.2373569663614035E-10</v>
      </c>
      <c r="DH51" s="204">
        <f t="shared" si="478"/>
        <v>2.2373569663614035E-10</v>
      </c>
      <c r="DI51" s="204">
        <f t="shared" si="478"/>
        <v>2.2373569663614035E-10</v>
      </c>
      <c r="DJ51" s="204">
        <f t="shared" si="478"/>
        <v>2.2373569663614035E-10</v>
      </c>
      <c r="DK51" s="204">
        <f t="shared" si="478"/>
        <v>2.2373569663614035E-10</v>
      </c>
      <c r="DL51" s="204">
        <f t="shared" si="478"/>
        <v>2.2373569663614035E-10</v>
      </c>
      <c r="DM51" s="204">
        <f t="shared" si="478"/>
        <v>2.2373569663614035E-10</v>
      </c>
      <c r="DN51" s="204">
        <f t="shared" si="478"/>
        <v>2.2373569663614035E-10</v>
      </c>
      <c r="DO51" s="204">
        <f t="shared" si="478"/>
        <v>2.2373569663614035E-10</v>
      </c>
      <c r="DP51" s="204">
        <f t="shared" si="478"/>
        <v>2.2373569663614035E-10</v>
      </c>
      <c r="DQ51" s="204">
        <f t="shared" si="478"/>
        <v>2.2373569663614035E-10</v>
      </c>
      <c r="DR51" s="204">
        <f t="shared" si="478"/>
        <v>2.2373569663614035E-10</v>
      </c>
      <c r="DS51" s="204">
        <f t="shared" si="478"/>
        <v>2.2373569663614035E-10</v>
      </c>
      <c r="DT51" s="204">
        <f t="shared" si="478"/>
        <v>2.2373569663614035E-10</v>
      </c>
      <c r="DU51" s="204">
        <f t="shared" si="478"/>
        <v>2.2373569663614035E-10</v>
      </c>
      <c r="DV51" s="204">
        <f t="shared" si="478"/>
        <v>2.2373569663614035E-10</v>
      </c>
      <c r="DW51" s="204">
        <f t="shared" si="478"/>
        <v>2.2373569663614035E-10</v>
      </c>
      <c r="DX51" s="204">
        <f t="shared" si="478"/>
        <v>2.2373569663614035E-10</v>
      </c>
      <c r="DY51" s="204">
        <f t="shared" si="478"/>
        <v>2.2373569663614035E-10</v>
      </c>
      <c r="DZ51" s="204">
        <f t="shared" si="478"/>
        <v>2.2373569663614035E-10</v>
      </c>
      <c r="EA51" s="204">
        <f t="shared" si="478"/>
        <v>2.2373569663614035E-10</v>
      </c>
      <c r="EB51" s="204">
        <f t="shared" si="478"/>
        <v>2.2373569663614035E-10</v>
      </c>
      <c r="EC51" s="204">
        <f t="shared" si="478"/>
        <v>2.2373569663614035E-10</v>
      </c>
      <c r="ED51" s="204">
        <f t="shared" si="478"/>
        <v>2.2373569663614035E-10</v>
      </c>
      <c r="EE51" s="204">
        <f t="shared" si="478"/>
        <v>2.2373569663614035E-10</v>
      </c>
      <c r="EF51" s="204">
        <f t="shared" si="478"/>
        <v>2.2373569663614035E-10</v>
      </c>
      <c r="EG51" s="204">
        <f t="shared" si="478"/>
        <v>2.2373569663614035E-10</v>
      </c>
      <c r="EH51" s="204">
        <f t="shared" si="478"/>
        <v>2.2373569663614035E-10</v>
      </c>
      <c r="EI51" s="204">
        <f t="shared" si="478"/>
        <v>2.2373569663614035E-10</v>
      </c>
      <c r="EJ51" s="204">
        <f t="shared" si="478"/>
        <v>2.2373569663614035E-10</v>
      </c>
      <c r="EK51" s="204">
        <f t="shared" si="478"/>
        <v>2.2373569663614035E-10</v>
      </c>
      <c r="EL51" s="204">
        <f t="shared" si="478"/>
        <v>2.2373569663614035E-10</v>
      </c>
      <c r="EM51" s="204">
        <f t="shared" si="478"/>
        <v>2.2373569663614035E-10</v>
      </c>
      <c r="EN51" s="204">
        <f t="shared" si="478"/>
        <v>2.2373569663614035E-10</v>
      </c>
      <c r="EO51" s="204">
        <f t="shared" si="478"/>
        <v>2.2373569663614035E-10</v>
      </c>
      <c r="EP51" s="204">
        <f t="shared" si="478"/>
        <v>2.2373569663614035E-10</v>
      </c>
      <c r="EQ51" s="204">
        <f t="shared" si="478"/>
        <v>2.2373569663614035E-10</v>
      </c>
      <c r="ER51" s="204">
        <f t="shared" si="478"/>
        <v>2.2373569663614035E-10</v>
      </c>
      <c r="ES51" s="204">
        <f t="shared" si="478"/>
        <v>2.2373569663614035E-10</v>
      </c>
      <c r="ET51" s="204">
        <f t="shared" si="478"/>
        <v>2.2373569663614035E-10</v>
      </c>
      <c r="EU51" s="204">
        <f t="shared" si="478"/>
        <v>2.2373569663614035E-10</v>
      </c>
      <c r="EV51" s="204">
        <f t="shared" si="478"/>
        <v>2.2373569663614035E-10</v>
      </c>
      <c r="EW51" s="204">
        <f t="shared" si="478"/>
        <v>2.2373569663614035E-10</v>
      </c>
      <c r="EX51" s="204">
        <f t="shared" si="478"/>
        <v>2.2373569663614035E-10</v>
      </c>
      <c r="EY51" s="204">
        <f t="shared" si="478"/>
        <v>2.2373569663614035E-10</v>
      </c>
      <c r="EZ51" s="204">
        <f t="shared" si="478"/>
        <v>2.2373569663614035E-10</v>
      </c>
      <c r="FA51" s="204">
        <f t="shared" si="478"/>
        <v>2.2373569663614035E-10</v>
      </c>
      <c r="FB51" s="204">
        <f t="shared" si="478"/>
        <v>2.2373569663614035E-10</v>
      </c>
      <c r="FC51" s="204">
        <f t="shared" si="478"/>
        <v>2.2373569663614035E-10</v>
      </c>
      <c r="FD51" s="204">
        <f t="shared" si="478"/>
        <v>2.2373569663614035E-10</v>
      </c>
      <c r="FE51" s="204">
        <f t="shared" si="478"/>
        <v>2.2373569663614035E-10</v>
      </c>
      <c r="FF51" s="204">
        <f t="shared" si="478"/>
        <v>2.2373569663614035E-10</v>
      </c>
      <c r="FG51" s="204">
        <f t="shared" si="478"/>
        <v>2.2373569663614035E-10</v>
      </c>
      <c r="FH51" s="204">
        <f t="shared" si="478"/>
        <v>2.2373569663614035E-10</v>
      </c>
      <c r="FI51" s="204">
        <f t="shared" ref="FI51:GJ51" si="479" xml:space="preserve"> FI$30</f>
        <v>2.2373569663614035E-10</v>
      </c>
      <c r="FJ51" s="204">
        <f t="shared" si="479"/>
        <v>2.2373569663614035E-10</v>
      </c>
      <c r="FK51" s="204">
        <f t="shared" si="479"/>
        <v>2.2373569663614035E-10</v>
      </c>
      <c r="FL51" s="204">
        <f t="shared" si="479"/>
        <v>2.2373569663614035E-10</v>
      </c>
      <c r="FM51" s="204">
        <f t="shared" si="479"/>
        <v>2.2373569663614035E-10</v>
      </c>
      <c r="FN51" s="204">
        <f t="shared" si="479"/>
        <v>2.2373569663614035E-10</v>
      </c>
      <c r="FO51" s="204">
        <f t="shared" si="479"/>
        <v>2.2373569663614035E-10</v>
      </c>
      <c r="FP51" s="204">
        <f t="shared" si="479"/>
        <v>2.2373569663614035E-10</v>
      </c>
      <c r="FQ51" s="204">
        <f t="shared" si="479"/>
        <v>2.2373569663614035E-10</v>
      </c>
      <c r="FR51" s="204">
        <f t="shared" si="479"/>
        <v>2.2373569663614035E-10</v>
      </c>
      <c r="FS51" s="204">
        <f t="shared" si="479"/>
        <v>2.2373569663614035E-10</v>
      </c>
      <c r="FT51" s="204">
        <f t="shared" si="479"/>
        <v>2.2373569663614035E-10</v>
      </c>
      <c r="FU51" s="204">
        <f t="shared" si="479"/>
        <v>2.2373569663614035E-10</v>
      </c>
      <c r="FV51" s="204">
        <f t="shared" si="479"/>
        <v>2.2373569663614035E-10</v>
      </c>
      <c r="FW51" s="204">
        <f t="shared" si="479"/>
        <v>2.2373569663614035E-10</v>
      </c>
      <c r="FX51" s="204">
        <f t="shared" si="479"/>
        <v>2.2373569663614035E-10</v>
      </c>
      <c r="FY51" s="204">
        <f t="shared" si="479"/>
        <v>2.2373569663614035E-10</v>
      </c>
      <c r="FZ51" s="204">
        <f t="shared" si="479"/>
        <v>2.2373569663614035E-10</v>
      </c>
      <c r="GA51" s="204">
        <f t="shared" si="479"/>
        <v>2.2373569663614035E-10</v>
      </c>
      <c r="GB51" s="204">
        <f t="shared" si="479"/>
        <v>2.2373569663614035E-10</v>
      </c>
      <c r="GC51" s="204">
        <f t="shared" si="479"/>
        <v>2.2373569663614035E-10</v>
      </c>
      <c r="GD51" s="204">
        <f t="shared" si="479"/>
        <v>2.2373569663614035E-10</v>
      </c>
      <c r="GE51" s="204">
        <f t="shared" si="479"/>
        <v>2.2373569663614035E-10</v>
      </c>
      <c r="GF51" s="204">
        <f t="shared" si="479"/>
        <v>2.2373569663614035E-10</v>
      </c>
      <c r="GG51" s="204">
        <f t="shared" si="479"/>
        <v>2.2373569663614035E-10</v>
      </c>
      <c r="GH51" s="204">
        <f t="shared" si="479"/>
        <v>2.2373569663614035E-10</v>
      </c>
      <c r="GI51" s="204">
        <f t="shared" si="479"/>
        <v>2.2373569663614035E-10</v>
      </c>
      <c r="GJ51" s="204">
        <f t="shared" si="479"/>
        <v>2.2373569663614035E-10</v>
      </c>
    </row>
    <row r="52" spans="1:192" x14ac:dyDescent="0.25">
      <c r="E52" s="403" t="str">
        <f xml:space="preserve"> 'FS Qtr'!E$66</f>
        <v>Cash flow available for dividends</v>
      </c>
      <c r="F52" s="403">
        <f xml:space="preserve"> 'FS Qtr'!F$66</f>
        <v>0</v>
      </c>
      <c r="G52" s="403" t="str">
        <f xml:space="preserve"> 'FS Qtr'!G$66</f>
        <v>$ 000s</v>
      </c>
      <c r="H52" s="403">
        <f xml:space="preserve"> 'FS Qtr'!H$66</f>
        <v>19081.55144814137</v>
      </c>
      <c r="I52" s="403">
        <f xml:space="preserve"> 'FS Qtr'!I$66</f>
        <v>0</v>
      </c>
      <c r="J52" s="403">
        <f xml:space="preserve"> 'FS Qtr'!J$66</f>
        <v>0</v>
      </c>
      <c r="K52" s="403">
        <f xml:space="preserve"> 'FS Qtr'!K$66</f>
        <v>0</v>
      </c>
      <c r="L52" s="403">
        <f xml:space="preserve"> 'FS Qtr'!L$66</f>
        <v>-5.4569682106375694E-10</v>
      </c>
      <c r="M52" s="403">
        <f xml:space="preserve"> 'FS Qtr'!M$66</f>
        <v>1.586077778483741E-4</v>
      </c>
      <c r="N52" s="403">
        <f xml:space="preserve"> 'FS Qtr'!N$66</f>
        <v>-1.8542404577601701E-3</v>
      </c>
      <c r="O52" s="403">
        <f xml:space="preserve"> 'FS Qtr'!O$66</f>
        <v>-1.9172108004568145E-3</v>
      </c>
      <c r="P52" s="403">
        <f xml:space="preserve"> 'FS Qtr'!P$66</f>
        <v>6.2746840440013329E-3</v>
      </c>
      <c r="Q52" s="403">
        <f xml:space="preserve"> 'FS Qtr'!Q$66</f>
        <v>0</v>
      </c>
      <c r="R52" s="403">
        <f xml:space="preserve"> 'FS Qtr'!R$66</f>
        <v>0</v>
      </c>
      <c r="S52" s="403">
        <f xml:space="preserve"> 'FS Qtr'!S$66</f>
        <v>0</v>
      </c>
      <c r="T52" s="403">
        <f xml:space="preserve"> 'FS Qtr'!T$66</f>
        <v>0</v>
      </c>
      <c r="U52" s="403">
        <f xml:space="preserve"> 'FS Qtr'!U$66</f>
        <v>0</v>
      </c>
      <c r="V52" s="403">
        <f xml:space="preserve"> 'FS Qtr'!V$66</f>
        <v>0</v>
      </c>
      <c r="W52" s="403">
        <f xml:space="preserve"> 'FS Qtr'!W$66</f>
        <v>0</v>
      </c>
      <c r="X52" s="403">
        <f xml:space="preserve"> 'FS Qtr'!X$66</f>
        <v>0</v>
      </c>
      <c r="Y52" s="403">
        <f xml:space="preserve"> 'FS Qtr'!Y$66</f>
        <v>0</v>
      </c>
      <c r="Z52" s="403">
        <f xml:space="preserve"> 'FS Qtr'!Z$66</f>
        <v>0</v>
      </c>
      <c r="AA52" s="403">
        <f xml:space="preserve"> 'FS Qtr'!AA$66</f>
        <v>0</v>
      </c>
      <c r="AB52" s="403">
        <f xml:space="preserve"> 'FS Qtr'!AB$66</f>
        <v>0</v>
      </c>
      <c r="AC52" s="403">
        <f xml:space="preserve"> 'FS Qtr'!AC$66</f>
        <v>0</v>
      </c>
      <c r="AD52" s="403">
        <f xml:space="preserve"> 'FS Qtr'!AD$66</f>
        <v>0</v>
      </c>
      <c r="AE52" s="403">
        <f xml:space="preserve"> 'FS Qtr'!AE$66</f>
        <v>0</v>
      </c>
      <c r="AF52" s="403">
        <f xml:space="preserve"> 'FS Qtr'!AF$66</f>
        <v>0</v>
      </c>
      <c r="AG52" s="403">
        <f xml:space="preserve"> 'FS Qtr'!AG$66</f>
        <v>0</v>
      </c>
      <c r="AH52" s="403">
        <f xml:space="preserve"> 'FS Qtr'!AH$66</f>
        <v>0</v>
      </c>
      <c r="AI52" s="403">
        <f xml:space="preserve"> 'FS Qtr'!AI$66</f>
        <v>0</v>
      </c>
      <c r="AJ52" s="403">
        <f xml:space="preserve"> 'FS Qtr'!AJ$66</f>
        <v>0</v>
      </c>
      <c r="AK52" s="403">
        <f xml:space="preserve"> 'FS Qtr'!AK$66</f>
        <v>0</v>
      </c>
      <c r="AL52" s="403">
        <f xml:space="preserve"> 'FS Qtr'!AL$66</f>
        <v>0</v>
      </c>
      <c r="AM52" s="403">
        <f xml:space="preserve"> 'FS Qtr'!AM$66</f>
        <v>0</v>
      </c>
      <c r="AN52" s="403">
        <f xml:space="preserve"> 'FS Qtr'!AN$66</f>
        <v>0</v>
      </c>
      <c r="AO52" s="403">
        <f xml:space="preserve"> 'FS Qtr'!AO$66</f>
        <v>0</v>
      </c>
      <c r="AP52" s="403">
        <f xml:space="preserve"> 'FS Qtr'!AP$66</f>
        <v>0</v>
      </c>
      <c r="AQ52" s="403">
        <f xml:space="preserve"> 'FS Qtr'!AQ$66</f>
        <v>0</v>
      </c>
      <c r="AR52" s="403">
        <f xml:space="preserve"> 'FS Qtr'!AR$66</f>
        <v>0</v>
      </c>
      <c r="AS52" s="403">
        <f xml:space="preserve"> 'FS Qtr'!AS$66</f>
        <v>0</v>
      </c>
      <c r="AT52" s="403">
        <f xml:space="preserve"> 'FS Qtr'!AT$66</f>
        <v>0</v>
      </c>
      <c r="AU52" s="403">
        <f xml:space="preserve"> 'FS Qtr'!AU$66</f>
        <v>0</v>
      </c>
      <c r="AV52" s="403">
        <f xml:space="preserve"> 'FS Qtr'!AV$66</f>
        <v>0</v>
      </c>
      <c r="AW52" s="403">
        <f xml:space="preserve"> 'FS Qtr'!AW$66</f>
        <v>0</v>
      </c>
      <c r="AX52" s="403">
        <f xml:space="preserve"> 'FS Qtr'!AX$66</f>
        <v>0</v>
      </c>
      <c r="AY52" s="403">
        <f xml:space="preserve"> 'FS Qtr'!AY$66</f>
        <v>0</v>
      </c>
      <c r="AZ52" s="403">
        <f xml:space="preserve"> 'FS Qtr'!AZ$66</f>
        <v>0</v>
      </c>
      <c r="BA52" s="403">
        <f xml:space="preserve"> 'FS Qtr'!BA$66</f>
        <v>0</v>
      </c>
      <c r="BB52" s="403">
        <f xml:space="preserve"> 'FS Qtr'!BB$66</f>
        <v>0</v>
      </c>
      <c r="BC52" s="403">
        <f xml:space="preserve"> 'FS Qtr'!BC$66</f>
        <v>4616.3509396794434</v>
      </c>
      <c r="BD52" s="403">
        <f xml:space="preserve"> 'FS Qtr'!BD$66</f>
        <v>11288.57472105578</v>
      </c>
      <c r="BE52" s="403">
        <f xml:space="preserve"> 'FS Qtr'!BE$66</f>
        <v>3176.6231255661278</v>
      </c>
      <c r="BF52" s="403">
        <f xml:space="preserve"> 'FS Qtr'!BF$66</f>
        <v>0</v>
      </c>
      <c r="BG52" s="403">
        <f xml:space="preserve"> 'FS Qtr'!BG$66</f>
        <v>0</v>
      </c>
      <c r="BH52" s="403">
        <f xml:space="preserve"> 'FS Qtr'!BH$66</f>
        <v>0</v>
      </c>
      <c r="BI52" s="403">
        <f xml:space="preserve"> 'FS Qtr'!BI$66</f>
        <v>0</v>
      </c>
      <c r="BJ52" s="403">
        <f xml:space="preserve"> 'FS Qtr'!BJ$66</f>
        <v>0</v>
      </c>
      <c r="BK52" s="403">
        <f xml:space="preserve"> 'FS Qtr'!BK$66</f>
        <v>0</v>
      </c>
      <c r="BL52" s="403">
        <f xml:space="preserve"> 'FS Qtr'!BL$66</f>
        <v>0</v>
      </c>
      <c r="BM52" s="403">
        <f xml:space="preserve"> 'FS Qtr'!BM$66</f>
        <v>0</v>
      </c>
      <c r="BN52" s="403">
        <f xml:space="preserve"> 'FS Qtr'!BN$66</f>
        <v>0</v>
      </c>
      <c r="BO52" s="403">
        <f xml:space="preserve"> 'FS Qtr'!BO$66</f>
        <v>0</v>
      </c>
      <c r="BP52" s="403">
        <f xml:space="preserve"> 'FS Qtr'!BP$66</f>
        <v>0</v>
      </c>
      <c r="BQ52" s="403">
        <f xml:space="preserve"> 'FS Qtr'!BQ$66</f>
        <v>0</v>
      </c>
      <c r="BR52" s="403">
        <f xml:space="preserve"> 'FS Qtr'!BR$66</f>
        <v>0</v>
      </c>
      <c r="BS52" s="403">
        <f xml:space="preserve"> 'FS Qtr'!BS$66</f>
        <v>0</v>
      </c>
      <c r="BT52" s="403">
        <f xml:space="preserve"> 'FS Qtr'!BT$66</f>
        <v>0</v>
      </c>
      <c r="BU52" s="403">
        <f xml:space="preserve"> 'FS Qtr'!BU$66</f>
        <v>0</v>
      </c>
      <c r="BV52" s="403">
        <f xml:space="preserve"> 'FS Qtr'!BV$66</f>
        <v>0</v>
      </c>
      <c r="BW52" s="403">
        <f xml:space="preserve"> 'FS Qtr'!BW$66</f>
        <v>0</v>
      </c>
      <c r="BX52" s="403">
        <f xml:space="preserve"> 'FS Qtr'!BX$66</f>
        <v>0</v>
      </c>
      <c r="BY52" s="403">
        <f xml:space="preserve"> 'FS Qtr'!BY$66</f>
        <v>0</v>
      </c>
      <c r="BZ52" s="403">
        <f xml:space="preserve"> 'FS Qtr'!BZ$66</f>
        <v>0</v>
      </c>
      <c r="CA52" s="403">
        <f xml:space="preserve"> 'FS Qtr'!CA$66</f>
        <v>0</v>
      </c>
      <c r="CB52" s="403">
        <f xml:space="preserve"> 'FS Qtr'!CB$66</f>
        <v>0</v>
      </c>
      <c r="CC52" s="403">
        <f xml:space="preserve"> 'FS Qtr'!CC$66</f>
        <v>0</v>
      </c>
      <c r="CD52" s="403">
        <f xml:space="preserve"> 'FS Qtr'!CD$66</f>
        <v>0</v>
      </c>
      <c r="CE52" s="403">
        <f xml:space="preserve"> 'FS Qtr'!CE$66</f>
        <v>0</v>
      </c>
      <c r="CF52" s="403">
        <f xml:space="preserve"> 'FS Qtr'!CF$66</f>
        <v>0</v>
      </c>
      <c r="CG52" s="403">
        <f xml:space="preserve"> 'FS Qtr'!CG$66</f>
        <v>0</v>
      </c>
      <c r="CH52" s="403">
        <f xml:space="preserve"> 'FS Qtr'!CH$66</f>
        <v>0</v>
      </c>
      <c r="CI52" s="403">
        <f xml:space="preserve"> 'FS Qtr'!CI$66</f>
        <v>0</v>
      </c>
      <c r="CJ52" s="403">
        <f xml:space="preserve"> 'FS Qtr'!CJ$66</f>
        <v>0</v>
      </c>
      <c r="CK52" s="403">
        <f xml:space="preserve"> 'FS Qtr'!CK$66</f>
        <v>0</v>
      </c>
      <c r="CL52" s="403">
        <f xml:space="preserve"> 'FS Qtr'!CL$66</f>
        <v>0</v>
      </c>
      <c r="CM52" s="403">
        <f xml:space="preserve"> 'FS Qtr'!CM$66</f>
        <v>0</v>
      </c>
      <c r="CN52" s="403">
        <f xml:space="preserve"> 'FS Qtr'!CN$66</f>
        <v>0</v>
      </c>
      <c r="CO52" s="403">
        <f xml:space="preserve"> 'FS Qtr'!CO$66</f>
        <v>0</v>
      </c>
      <c r="CP52" s="403">
        <f xml:space="preserve"> 'FS Qtr'!CP$66</f>
        <v>0</v>
      </c>
      <c r="CQ52" s="403">
        <f xml:space="preserve"> 'FS Qtr'!CQ$66</f>
        <v>0</v>
      </c>
      <c r="CR52" s="403">
        <f xml:space="preserve"> 'FS Qtr'!CR$66</f>
        <v>0</v>
      </c>
      <c r="CS52" s="403">
        <f xml:space="preserve"> 'FS Qtr'!CS$66</f>
        <v>0</v>
      </c>
      <c r="CT52" s="403">
        <f xml:space="preserve"> 'FS Qtr'!CT$66</f>
        <v>0</v>
      </c>
      <c r="CU52" s="403">
        <f xml:space="preserve"> 'FS Qtr'!CU$66</f>
        <v>0</v>
      </c>
      <c r="CV52" s="403">
        <f xml:space="preserve"> 'FS Qtr'!CV$66</f>
        <v>0</v>
      </c>
      <c r="CW52" s="403">
        <f xml:space="preserve"> 'FS Qtr'!CW$66</f>
        <v>0</v>
      </c>
      <c r="CX52" s="403">
        <f xml:space="preserve"> 'FS Qtr'!CX$66</f>
        <v>0</v>
      </c>
      <c r="CY52" s="403">
        <f xml:space="preserve"> 'FS Qtr'!CY$66</f>
        <v>0</v>
      </c>
      <c r="CZ52" s="403">
        <f xml:space="preserve"> 'FS Qtr'!CZ$66</f>
        <v>0</v>
      </c>
      <c r="DA52" s="403">
        <f xml:space="preserve"> 'FS Qtr'!DA$66</f>
        <v>0</v>
      </c>
      <c r="DB52" s="403">
        <f xml:space="preserve"> 'FS Qtr'!DB$66</f>
        <v>0</v>
      </c>
      <c r="DC52" s="403">
        <f xml:space="preserve"> 'FS Qtr'!DC$66</f>
        <v>0</v>
      </c>
      <c r="DD52" s="403">
        <f xml:space="preserve"> 'FS Qtr'!DD$66</f>
        <v>0</v>
      </c>
      <c r="DE52" s="403">
        <f xml:space="preserve"> 'FS Qtr'!DE$66</f>
        <v>0</v>
      </c>
      <c r="DF52" s="403">
        <f xml:space="preserve"> 'FS Qtr'!DF$66</f>
        <v>0</v>
      </c>
      <c r="DG52" s="403">
        <f xml:space="preserve"> 'FS Qtr'!DG$66</f>
        <v>0</v>
      </c>
      <c r="DH52" s="403">
        <f xml:space="preserve"> 'FS Qtr'!DH$66</f>
        <v>0</v>
      </c>
      <c r="DI52" s="403">
        <f xml:space="preserve"> 'FS Qtr'!DI$66</f>
        <v>0</v>
      </c>
      <c r="DJ52" s="403">
        <f xml:space="preserve"> 'FS Qtr'!DJ$66</f>
        <v>0</v>
      </c>
      <c r="DK52" s="403">
        <f xml:space="preserve"> 'FS Qtr'!DK$66</f>
        <v>0</v>
      </c>
      <c r="DL52" s="403">
        <f xml:space="preserve"> 'FS Qtr'!DL$66</f>
        <v>0</v>
      </c>
      <c r="DM52" s="403">
        <f xml:space="preserve"> 'FS Qtr'!DM$66</f>
        <v>0</v>
      </c>
      <c r="DN52" s="403">
        <f xml:space="preserve"> 'FS Qtr'!DN$66</f>
        <v>0</v>
      </c>
      <c r="DO52" s="403">
        <f xml:space="preserve"> 'FS Qtr'!DO$66</f>
        <v>0</v>
      </c>
      <c r="DP52" s="403">
        <f xml:space="preserve"> 'FS Qtr'!DP$66</f>
        <v>0</v>
      </c>
      <c r="DQ52" s="403">
        <f xml:space="preserve"> 'FS Qtr'!DQ$66</f>
        <v>0</v>
      </c>
      <c r="DR52" s="403">
        <f xml:space="preserve"> 'FS Qtr'!DR$66</f>
        <v>0</v>
      </c>
      <c r="DS52" s="403">
        <f xml:space="preserve"> 'FS Qtr'!DS$66</f>
        <v>0</v>
      </c>
      <c r="DT52" s="403">
        <f xml:space="preserve"> 'FS Qtr'!DT$66</f>
        <v>0</v>
      </c>
      <c r="DU52" s="403">
        <f xml:space="preserve"> 'FS Qtr'!DU$66</f>
        <v>0</v>
      </c>
      <c r="DV52" s="403">
        <f xml:space="preserve"> 'FS Qtr'!DV$66</f>
        <v>0</v>
      </c>
      <c r="DW52" s="403">
        <f xml:space="preserve"> 'FS Qtr'!DW$66</f>
        <v>0</v>
      </c>
      <c r="DX52" s="403">
        <f xml:space="preserve"> 'FS Qtr'!DX$66</f>
        <v>0</v>
      </c>
      <c r="DY52" s="403">
        <f xml:space="preserve"> 'FS Qtr'!DY$66</f>
        <v>0</v>
      </c>
      <c r="DZ52" s="403">
        <f xml:space="preserve"> 'FS Qtr'!DZ$66</f>
        <v>0</v>
      </c>
      <c r="EA52" s="403">
        <f xml:space="preserve"> 'FS Qtr'!EA$66</f>
        <v>0</v>
      </c>
      <c r="EB52" s="403">
        <f xml:space="preserve"> 'FS Qtr'!EB$66</f>
        <v>0</v>
      </c>
      <c r="EC52" s="403">
        <f xml:space="preserve"> 'FS Qtr'!EC$66</f>
        <v>0</v>
      </c>
      <c r="ED52" s="403">
        <f xml:space="preserve"> 'FS Qtr'!ED$66</f>
        <v>0</v>
      </c>
      <c r="EE52" s="403">
        <f xml:space="preserve"> 'FS Qtr'!EE$66</f>
        <v>0</v>
      </c>
      <c r="EF52" s="403">
        <f xml:space="preserve"> 'FS Qtr'!EF$66</f>
        <v>0</v>
      </c>
      <c r="EG52" s="403">
        <f xml:space="preserve"> 'FS Qtr'!EG$66</f>
        <v>0</v>
      </c>
      <c r="EH52" s="403">
        <f xml:space="preserve"> 'FS Qtr'!EH$66</f>
        <v>0</v>
      </c>
      <c r="EI52" s="403">
        <f xml:space="preserve"> 'FS Qtr'!EI$66</f>
        <v>0</v>
      </c>
      <c r="EJ52" s="403">
        <f xml:space="preserve"> 'FS Qtr'!EJ$66</f>
        <v>0</v>
      </c>
      <c r="EK52" s="403">
        <f xml:space="preserve"> 'FS Qtr'!EK$66</f>
        <v>0</v>
      </c>
      <c r="EL52" s="403">
        <f xml:space="preserve"> 'FS Qtr'!EL$66</f>
        <v>0</v>
      </c>
      <c r="EM52" s="403">
        <f xml:space="preserve"> 'FS Qtr'!EM$66</f>
        <v>0</v>
      </c>
      <c r="EN52" s="403">
        <f xml:space="preserve"> 'FS Qtr'!EN$66</f>
        <v>0</v>
      </c>
      <c r="EO52" s="403">
        <f xml:space="preserve"> 'FS Qtr'!EO$66</f>
        <v>0</v>
      </c>
      <c r="EP52" s="403">
        <f xml:space="preserve"> 'FS Qtr'!EP$66</f>
        <v>0</v>
      </c>
      <c r="EQ52" s="403">
        <f xml:space="preserve"> 'FS Qtr'!EQ$66</f>
        <v>0</v>
      </c>
      <c r="ER52" s="403">
        <f xml:space="preserve"> 'FS Qtr'!ER$66</f>
        <v>0</v>
      </c>
      <c r="ES52" s="403">
        <f xml:space="preserve"> 'FS Qtr'!ES$66</f>
        <v>0</v>
      </c>
      <c r="ET52" s="403">
        <f xml:space="preserve"> 'FS Qtr'!ET$66</f>
        <v>0</v>
      </c>
      <c r="EU52" s="403">
        <f xml:space="preserve"> 'FS Qtr'!EU$66</f>
        <v>0</v>
      </c>
      <c r="EV52" s="403">
        <f xml:space="preserve"> 'FS Qtr'!EV$66</f>
        <v>0</v>
      </c>
      <c r="EW52" s="403">
        <f xml:space="preserve"> 'FS Qtr'!EW$66</f>
        <v>0</v>
      </c>
      <c r="EX52" s="403">
        <f xml:space="preserve"> 'FS Qtr'!EX$66</f>
        <v>0</v>
      </c>
      <c r="EY52" s="403">
        <f xml:space="preserve"> 'FS Qtr'!EY$66</f>
        <v>0</v>
      </c>
      <c r="EZ52" s="403">
        <f xml:space="preserve"> 'FS Qtr'!EZ$66</f>
        <v>0</v>
      </c>
      <c r="FA52" s="403">
        <f xml:space="preserve"> 'FS Qtr'!FA$66</f>
        <v>0</v>
      </c>
      <c r="FB52" s="403">
        <f xml:space="preserve"> 'FS Qtr'!FB$66</f>
        <v>0</v>
      </c>
      <c r="FC52" s="403">
        <f xml:space="preserve"> 'FS Qtr'!FC$66</f>
        <v>0</v>
      </c>
      <c r="FD52" s="403">
        <f xml:space="preserve"> 'FS Qtr'!FD$66</f>
        <v>0</v>
      </c>
      <c r="FE52" s="403">
        <f xml:space="preserve"> 'FS Qtr'!FE$66</f>
        <v>0</v>
      </c>
      <c r="FF52" s="403">
        <f xml:space="preserve"> 'FS Qtr'!FF$66</f>
        <v>0</v>
      </c>
      <c r="FG52" s="403">
        <f xml:space="preserve"> 'FS Qtr'!FG$66</f>
        <v>0</v>
      </c>
      <c r="FH52" s="403">
        <f xml:space="preserve"> 'FS Qtr'!FH$66</f>
        <v>0</v>
      </c>
      <c r="FI52" s="403">
        <f xml:space="preserve"> 'FS Qtr'!FI$66</f>
        <v>0</v>
      </c>
      <c r="FJ52" s="403">
        <f xml:space="preserve"> 'FS Qtr'!FJ$66</f>
        <v>0</v>
      </c>
      <c r="FK52" s="403">
        <f xml:space="preserve"> 'FS Qtr'!FK$66</f>
        <v>0</v>
      </c>
      <c r="FL52" s="403">
        <f xml:space="preserve"> 'FS Qtr'!FL$66</f>
        <v>0</v>
      </c>
      <c r="FM52" s="403">
        <f xml:space="preserve"> 'FS Qtr'!FM$66</f>
        <v>0</v>
      </c>
      <c r="FN52" s="403">
        <f xml:space="preserve"> 'FS Qtr'!FN$66</f>
        <v>0</v>
      </c>
      <c r="FO52" s="403">
        <f xml:space="preserve"> 'FS Qtr'!FO$66</f>
        <v>0</v>
      </c>
      <c r="FP52" s="403">
        <f xml:space="preserve"> 'FS Qtr'!FP$66</f>
        <v>0</v>
      </c>
      <c r="FQ52" s="403">
        <f xml:space="preserve"> 'FS Qtr'!FQ$66</f>
        <v>0</v>
      </c>
      <c r="FR52" s="403">
        <f xml:space="preserve"> 'FS Qtr'!FR$66</f>
        <v>0</v>
      </c>
      <c r="FS52" s="403">
        <f xml:space="preserve"> 'FS Qtr'!FS$66</f>
        <v>0</v>
      </c>
      <c r="FT52" s="403">
        <f xml:space="preserve"> 'FS Qtr'!FT$66</f>
        <v>0</v>
      </c>
      <c r="FU52" s="403">
        <f xml:space="preserve"> 'FS Qtr'!FU$66</f>
        <v>0</v>
      </c>
      <c r="FV52" s="403">
        <f xml:space="preserve"> 'FS Qtr'!FV$66</f>
        <v>0</v>
      </c>
      <c r="FW52" s="403">
        <f xml:space="preserve"> 'FS Qtr'!FW$66</f>
        <v>0</v>
      </c>
      <c r="FX52" s="403">
        <f xml:space="preserve"> 'FS Qtr'!FX$66</f>
        <v>0</v>
      </c>
      <c r="FY52" s="403">
        <f xml:space="preserve"> 'FS Qtr'!FY$66</f>
        <v>0</v>
      </c>
      <c r="FZ52" s="403">
        <f xml:space="preserve"> 'FS Qtr'!FZ$66</f>
        <v>0</v>
      </c>
      <c r="GA52" s="403">
        <f xml:space="preserve"> 'FS Qtr'!GA$66</f>
        <v>0</v>
      </c>
      <c r="GB52" s="403">
        <f xml:space="preserve"> 'FS Qtr'!GB$66</f>
        <v>0</v>
      </c>
      <c r="GC52" s="403">
        <f xml:space="preserve"> 'FS Qtr'!GC$66</f>
        <v>0</v>
      </c>
      <c r="GD52" s="403">
        <f xml:space="preserve"> 'FS Qtr'!GD$66</f>
        <v>0</v>
      </c>
      <c r="GE52" s="403">
        <f xml:space="preserve"> 'FS Qtr'!GE$66</f>
        <v>0</v>
      </c>
      <c r="GF52" s="403">
        <f xml:space="preserve"> 'FS Qtr'!GF$66</f>
        <v>0</v>
      </c>
      <c r="GG52" s="403">
        <f xml:space="preserve"> 'FS Qtr'!GG$66</f>
        <v>0</v>
      </c>
      <c r="GH52" s="403">
        <f xml:space="preserve"> 'FS Qtr'!GH$66</f>
        <v>0</v>
      </c>
      <c r="GI52" s="403">
        <f xml:space="preserve"> 'FS Qtr'!GI$66</f>
        <v>0</v>
      </c>
      <c r="GJ52" s="403">
        <f xml:space="preserve"> 'FS Qtr'!GJ$66</f>
        <v>0</v>
      </c>
    </row>
    <row r="53" spans="1:192" x14ac:dyDescent="0.25">
      <c r="E53" s="38" t="s">
        <v>164</v>
      </c>
      <c r="F53" s="38"/>
      <c r="G53" s="38" t="str">
        <f xml:space="preserve"> SMU</f>
        <v>$ 000s</v>
      </c>
      <c r="H53" s="38"/>
      <c r="I53" s="38"/>
      <c r="J53" s="38">
        <f t="shared" ref="J53:AO53" si="480">MAX(0, SUM(J51:J52))</f>
        <v>0</v>
      </c>
      <c r="K53" s="38">
        <f t="shared" si="480"/>
        <v>0</v>
      </c>
      <c r="L53" s="38">
        <f t="shared" si="480"/>
        <v>0</v>
      </c>
      <c r="M53" s="38">
        <f t="shared" si="480"/>
        <v>1.5860723215155303E-4</v>
      </c>
      <c r="N53" s="38">
        <f t="shared" si="480"/>
        <v>0</v>
      </c>
      <c r="O53" s="38">
        <f t="shared" si="480"/>
        <v>0</v>
      </c>
      <c r="P53" s="38">
        <f t="shared" si="480"/>
        <v>2.6618400179359014E-3</v>
      </c>
      <c r="Q53" s="38">
        <f t="shared" si="480"/>
        <v>0</v>
      </c>
      <c r="R53" s="38">
        <f t="shared" si="480"/>
        <v>0</v>
      </c>
      <c r="S53" s="38">
        <f t="shared" si="480"/>
        <v>0</v>
      </c>
      <c r="T53" s="38">
        <f t="shared" si="480"/>
        <v>0</v>
      </c>
      <c r="U53" s="38">
        <f t="shared" si="480"/>
        <v>0</v>
      </c>
      <c r="V53" s="38">
        <f t="shared" si="480"/>
        <v>0</v>
      </c>
      <c r="W53" s="38">
        <f t="shared" si="480"/>
        <v>0</v>
      </c>
      <c r="X53" s="38">
        <f t="shared" si="480"/>
        <v>0</v>
      </c>
      <c r="Y53" s="38">
        <f t="shared" si="480"/>
        <v>0</v>
      </c>
      <c r="Z53" s="38">
        <f t="shared" si="480"/>
        <v>0</v>
      </c>
      <c r="AA53" s="38">
        <f t="shared" si="480"/>
        <v>0</v>
      </c>
      <c r="AB53" s="38">
        <f t="shared" si="480"/>
        <v>0</v>
      </c>
      <c r="AC53" s="38">
        <f t="shared" si="480"/>
        <v>0</v>
      </c>
      <c r="AD53" s="38">
        <f t="shared" si="480"/>
        <v>0</v>
      </c>
      <c r="AE53" s="38">
        <f t="shared" si="480"/>
        <v>0</v>
      </c>
      <c r="AF53" s="38">
        <f t="shared" si="480"/>
        <v>0</v>
      </c>
      <c r="AG53" s="38">
        <f t="shared" si="480"/>
        <v>0</v>
      </c>
      <c r="AH53" s="38">
        <f t="shared" si="480"/>
        <v>0</v>
      </c>
      <c r="AI53" s="38">
        <f t="shared" si="480"/>
        <v>0</v>
      </c>
      <c r="AJ53" s="38">
        <f t="shared" si="480"/>
        <v>0</v>
      </c>
      <c r="AK53" s="38">
        <f t="shared" si="480"/>
        <v>0</v>
      </c>
      <c r="AL53" s="38">
        <f t="shared" si="480"/>
        <v>0</v>
      </c>
      <c r="AM53" s="38">
        <f t="shared" si="480"/>
        <v>0</v>
      </c>
      <c r="AN53" s="38">
        <f t="shared" si="480"/>
        <v>0</v>
      </c>
      <c r="AO53" s="38">
        <f t="shared" si="480"/>
        <v>0</v>
      </c>
      <c r="AP53" s="38">
        <f t="shared" ref="AP53:BC53" si="481">MAX(0, SUM(AP51:AP52))</f>
        <v>0</v>
      </c>
      <c r="AQ53" s="38">
        <f t="shared" si="481"/>
        <v>0</v>
      </c>
      <c r="AR53" s="38">
        <f t="shared" si="481"/>
        <v>0</v>
      </c>
      <c r="AS53" s="38">
        <f t="shared" si="481"/>
        <v>0</v>
      </c>
      <c r="AT53" s="38">
        <f t="shared" si="481"/>
        <v>0</v>
      </c>
      <c r="AU53" s="38">
        <f t="shared" si="481"/>
        <v>0</v>
      </c>
      <c r="AV53" s="38">
        <f t="shared" si="481"/>
        <v>0</v>
      </c>
      <c r="AW53" s="38">
        <f t="shared" si="481"/>
        <v>0</v>
      </c>
      <c r="AX53" s="38">
        <f t="shared" si="481"/>
        <v>0</v>
      </c>
      <c r="AY53" s="38">
        <f t="shared" si="481"/>
        <v>0</v>
      </c>
      <c r="AZ53" s="38">
        <f t="shared" si="481"/>
        <v>0</v>
      </c>
      <c r="BA53" s="38">
        <f t="shared" si="481"/>
        <v>0</v>
      </c>
      <c r="BB53" s="38">
        <f t="shared" si="481"/>
        <v>0</v>
      </c>
      <c r="BC53" s="38">
        <f t="shared" si="481"/>
        <v>4616.3509396794434</v>
      </c>
      <c r="BD53" s="38">
        <f t="shared" ref="BD53" si="482">MAX(0, SUM(BD51:BD52))</f>
        <v>11288.57472105578</v>
      </c>
      <c r="BE53" s="38">
        <f t="shared" ref="BE53:DP53" si="483">MAX(0, SUM(BE51:BE52))</f>
        <v>3176.6231255661278</v>
      </c>
      <c r="BF53" s="38">
        <f t="shared" si="483"/>
        <v>2.2373569663614035E-10</v>
      </c>
      <c r="BG53" s="38">
        <f t="shared" si="483"/>
        <v>2.2373569663614035E-10</v>
      </c>
      <c r="BH53" s="38">
        <f t="shared" si="483"/>
        <v>2.2373569663614035E-10</v>
      </c>
      <c r="BI53" s="38">
        <f t="shared" si="483"/>
        <v>2.2373569663614035E-10</v>
      </c>
      <c r="BJ53" s="38">
        <f t="shared" si="483"/>
        <v>2.2373569663614035E-10</v>
      </c>
      <c r="BK53" s="38">
        <f t="shared" si="483"/>
        <v>2.2373569663614035E-10</v>
      </c>
      <c r="BL53" s="38">
        <f t="shared" si="483"/>
        <v>2.2373569663614035E-10</v>
      </c>
      <c r="BM53" s="38">
        <f t="shared" si="483"/>
        <v>2.2373569663614035E-10</v>
      </c>
      <c r="BN53" s="38">
        <f t="shared" si="483"/>
        <v>2.2373569663614035E-10</v>
      </c>
      <c r="BO53" s="38">
        <f t="shared" si="483"/>
        <v>2.2373569663614035E-10</v>
      </c>
      <c r="BP53" s="38">
        <f t="shared" si="483"/>
        <v>2.2373569663614035E-10</v>
      </c>
      <c r="BQ53" s="38">
        <f t="shared" si="483"/>
        <v>2.2373569663614035E-10</v>
      </c>
      <c r="BR53" s="38">
        <f t="shared" si="483"/>
        <v>2.2373569663614035E-10</v>
      </c>
      <c r="BS53" s="38">
        <f t="shared" si="483"/>
        <v>2.2373569663614035E-10</v>
      </c>
      <c r="BT53" s="38">
        <f t="shared" si="483"/>
        <v>2.2373569663614035E-10</v>
      </c>
      <c r="BU53" s="38">
        <f t="shared" si="483"/>
        <v>2.2373569663614035E-10</v>
      </c>
      <c r="BV53" s="38">
        <f t="shared" si="483"/>
        <v>2.2373569663614035E-10</v>
      </c>
      <c r="BW53" s="38">
        <f t="shared" si="483"/>
        <v>2.2373569663614035E-10</v>
      </c>
      <c r="BX53" s="38">
        <f t="shared" si="483"/>
        <v>2.2373569663614035E-10</v>
      </c>
      <c r="BY53" s="38">
        <f t="shared" si="483"/>
        <v>2.2373569663614035E-10</v>
      </c>
      <c r="BZ53" s="38">
        <f t="shared" si="483"/>
        <v>2.2373569663614035E-10</v>
      </c>
      <c r="CA53" s="38">
        <f t="shared" si="483"/>
        <v>2.2373569663614035E-10</v>
      </c>
      <c r="CB53" s="38">
        <f t="shared" si="483"/>
        <v>2.2373569663614035E-10</v>
      </c>
      <c r="CC53" s="38">
        <f t="shared" si="483"/>
        <v>2.2373569663614035E-10</v>
      </c>
      <c r="CD53" s="38">
        <f t="shared" si="483"/>
        <v>2.2373569663614035E-10</v>
      </c>
      <c r="CE53" s="38">
        <f t="shared" si="483"/>
        <v>2.2373569663614035E-10</v>
      </c>
      <c r="CF53" s="38">
        <f t="shared" si="483"/>
        <v>2.2373569663614035E-10</v>
      </c>
      <c r="CG53" s="38">
        <f t="shared" si="483"/>
        <v>2.2373569663614035E-10</v>
      </c>
      <c r="CH53" s="38">
        <f t="shared" si="483"/>
        <v>2.2373569663614035E-10</v>
      </c>
      <c r="CI53" s="38">
        <f t="shared" si="483"/>
        <v>2.2373569663614035E-10</v>
      </c>
      <c r="CJ53" s="38">
        <f t="shared" si="483"/>
        <v>2.2373569663614035E-10</v>
      </c>
      <c r="CK53" s="38">
        <f t="shared" si="483"/>
        <v>2.2373569663614035E-10</v>
      </c>
      <c r="CL53" s="38">
        <f t="shared" si="483"/>
        <v>2.2373569663614035E-10</v>
      </c>
      <c r="CM53" s="38">
        <f t="shared" si="483"/>
        <v>2.2373569663614035E-10</v>
      </c>
      <c r="CN53" s="38">
        <f t="shared" si="483"/>
        <v>2.2373569663614035E-10</v>
      </c>
      <c r="CO53" s="38">
        <f t="shared" si="483"/>
        <v>2.2373569663614035E-10</v>
      </c>
      <c r="CP53" s="38">
        <f t="shared" si="483"/>
        <v>2.2373569663614035E-10</v>
      </c>
      <c r="CQ53" s="38">
        <f t="shared" si="483"/>
        <v>2.2373569663614035E-10</v>
      </c>
      <c r="CR53" s="38">
        <f t="shared" si="483"/>
        <v>2.2373569663614035E-10</v>
      </c>
      <c r="CS53" s="38">
        <f t="shared" si="483"/>
        <v>2.2373569663614035E-10</v>
      </c>
      <c r="CT53" s="38">
        <f t="shared" si="483"/>
        <v>2.2373569663614035E-10</v>
      </c>
      <c r="CU53" s="38">
        <f t="shared" si="483"/>
        <v>2.2373569663614035E-10</v>
      </c>
      <c r="CV53" s="38">
        <f t="shared" si="483"/>
        <v>2.2373569663614035E-10</v>
      </c>
      <c r="CW53" s="38">
        <f t="shared" si="483"/>
        <v>2.2373569663614035E-10</v>
      </c>
      <c r="CX53" s="38">
        <f t="shared" si="483"/>
        <v>2.2373569663614035E-10</v>
      </c>
      <c r="CY53" s="38">
        <f t="shared" si="483"/>
        <v>2.2373569663614035E-10</v>
      </c>
      <c r="CZ53" s="38">
        <f t="shared" si="483"/>
        <v>2.2373569663614035E-10</v>
      </c>
      <c r="DA53" s="38">
        <f t="shared" si="483"/>
        <v>2.2373569663614035E-10</v>
      </c>
      <c r="DB53" s="38">
        <f t="shared" si="483"/>
        <v>2.2373569663614035E-10</v>
      </c>
      <c r="DC53" s="38">
        <f t="shared" si="483"/>
        <v>2.2373569663614035E-10</v>
      </c>
      <c r="DD53" s="38">
        <f t="shared" si="483"/>
        <v>2.2373569663614035E-10</v>
      </c>
      <c r="DE53" s="38">
        <f t="shared" si="483"/>
        <v>2.2373569663614035E-10</v>
      </c>
      <c r="DF53" s="38">
        <f t="shared" si="483"/>
        <v>2.2373569663614035E-10</v>
      </c>
      <c r="DG53" s="38">
        <f t="shared" si="483"/>
        <v>2.2373569663614035E-10</v>
      </c>
      <c r="DH53" s="38">
        <f t="shared" si="483"/>
        <v>2.2373569663614035E-10</v>
      </c>
      <c r="DI53" s="38">
        <f t="shared" si="483"/>
        <v>2.2373569663614035E-10</v>
      </c>
      <c r="DJ53" s="38">
        <f t="shared" si="483"/>
        <v>2.2373569663614035E-10</v>
      </c>
      <c r="DK53" s="38">
        <f t="shared" si="483"/>
        <v>2.2373569663614035E-10</v>
      </c>
      <c r="DL53" s="38">
        <f t="shared" si="483"/>
        <v>2.2373569663614035E-10</v>
      </c>
      <c r="DM53" s="38">
        <f t="shared" si="483"/>
        <v>2.2373569663614035E-10</v>
      </c>
      <c r="DN53" s="38">
        <f t="shared" si="483"/>
        <v>2.2373569663614035E-10</v>
      </c>
      <c r="DO53" s="38">
        <f t="shared" si="483"/>
        <v>2.2373569663614035E-10</v>
      </c>
      <c r="DP53" s="38">
        <f t="shared" si="483"/>
        <v>2.2373569663614035E-10</v>
      </c>
      <c r="DQ53" s="38">
        <f t="shared" ref="DQ53:GB53" si="484">MAX(0, SUM(DQ51:DQ52))</f>
        <v>2.2373569663614035E-10</v>
      </c>
      <c r="DR53" s="38">
        <f t="shared" si="484"/>
        <v>2.2373569663614035E-10</v>
      </c>
      <c r="DS53" s="38">
        <f t="shared" si="484"/>
        <v>2.2373569663614035E-10</v>
      </c>
      <c r="DT53" s="38">
        <f t="shared" si="484"/>
        <v>2.2373569663614035E-10</v>
      </c>
      <c r="DU53" s="38">
        <f t="shared" si="484"/>
        <v>2.2373569663614035E-10</v>
      </c>
      <c r="DV53" s="38">
        <f t="shared" si="484"/>
        <v>2.2373569663614035E-10</v>
      </c>
      <c r="DW53" s="38">
        <f t="shared" si="484"/>
        <v>2.2373569663614035E-10</v>
      </c>
      <c r="DX53" s="38">
        <f t="shared" si="484"/>
        <v>2.2373569663614035E-10</v>
      </c>
      <c r="DY53" s="38">
        <f t="shared" si="484"/>
        <v>2.2373569663614035E-10</v>
      </c>
      <c r="DZ53" s="38">
        <f t="shared" si="484"/>
        <v>2.2373569663614035E-10</v>
      </c>
      <c r="EA53" s="38">
        <f t="shared" si="484"/>
        <v>2.2373569663614035E-10</v>
      </c>
      <c r="EB53" s="38">
        <f t="shared" si="484"/>
        <v>2.2373569663614035E-10</v>
      </c>
      <c r="EC53" s="38">
        <f t="shared" si="484"/>
        <v>2.2373569663614035E-10</v>
      </c>
      <c r="ED53" s="38">
        <f t="shared" si="484"/>
        <v>2.2373569663614035E-10</v>
      </c>
      <c r="EE53" s="38">
        <f t="shared" si="484"/>
        <v>2.2373569663614035E-10</v>
      </c>
      <c r="EF53" s="38">
        <f t="shared" si="484"/>
        <v>2.2373569663614035E-10</v>
      </c>
      <c r="EG53" s="38">
        <f t="shared" si="484"/>
        <v>2.2373569663614035E-10</v>
      </c>
      <c r="EH53" s="38">
        <f t="shared" si="484"/>
        <v>2.2373569663614035E-10</v>
      </c>
      <c r="EI53" s="38">
        <f t="shared" si="484"/>
        <v>2.2373569663614035E-10</v>
      </c>
      <c r="EJ53" s="38">
        <f t="shared" si="484"/>
        <v>2.2373569663614035E-10</v>
      </c>
      <c r="EK53" s="38">
        <f t="shared" si="484"/>
        <v>2.2373569663614035E-10</v>
      </c>
      <c r="EL53" s="38">
        <f t="shared" si="484"/>
        <v>2.2373569663614035E-10</v>
      </c>
      <c r="EM53" s="38">
        <f t="shared" si="484"/>
        <v>2.2373569663614035E-10</v>
      </c>
      <c r="EN53" s="38">
        <f t="shared" si="484"/>
        <v>2.2373569663614035E-10</v>
      </c>
      <c r="EO53" s="38">
        <f t="shared" si="484"/>
        <v>2.2373569663614035E-10</v>
      </c>
      <c r="EP53" s="38">
        <f t="shared" si="484"/>
        <v>2.2373569663614035E-10</v>
      </c>
      <c r="EQ53" s="38">
        <f t="shared" si="484"/>
        <v>2.2373569663614035E-10</v>
      </c>
      <c r="ER53" s="38">
        <f t="shared" si="484"/>
        <v>2.2373569663614035E-10</v>
      </c>
      <c r="ES53" s="38">
        <f t="shared" si="484"/>
        <v>2.2373569663614035E-10</v>
      </c>
      <c r="ET53" s="38">
        <f t="shared" si="484"/>
        <v>2.2373569663614035E-10</v>
      </c>
      <c r="EU53" s="38">
        <f t="shared" si="484"/>
        <v>2.2373569663614035E-10</v>
      </c>
      <c r="EV53" s="38">
        <f t="shared" si="484"/>
        <v>2.2373569663614035E-10</v>
      </c>
      <c r="EW53" s="38">
        <f t="shared" si="484"/>
        <v>2.2373569663614035E-10</v>
      </c>
      <c r="EX53" s="38">
        <f t="shared" si="484"/>
        <v>2.2373569663614035E-10</v>
      </c>
      <c r="EY53" s="38">
        <f t="shared" si="484"/>
        <v>2.2373569663614035E-10</v>
      </c>
      <c r="EZ53" s="38">
        <f t="shared" si="484"/>
        <v>2.2373569663614035E-10</v>
      </c>
      <c r="FA53" s="38">
        <f t="shared" si="484"/>
        <v>2.2373569663614035E-10</v>
      </c>
      <c r="FB53" s="38">
        <f t="shared" si="484"/>
        <v>2.2373569663614035E-10</v>
      </c>
      <c r="FC53" s="38">
        <f t="shared" si="484"/>
        <v>2.2373569663614035E-10</v>
      </c>
      <c r="FD53" s="38">
        <f t="shared" si="484"/>
        <v>2.2373569663614035E-10</v>
      </c>
      <c r="FE53" s="38">
        <f t="shared" si="484"/>
        <v>2.2373569663614035E-10</v>
      </c>
      <c r="FF53" s="38">
        <f t="shared" si="484"/>
        <v>2.2373569663614035E-10</v>
      </c>
      <c r="FG53" s="38">
        <f t="shared" si="484"/>
        <v>2.2373569663614035E-10</v>
      </c>
      <c r="FH53" s="38">
        <f t="shared" si="484"/>
        <v>2.2373569663614035E-10</v>
      </c>
      <c r="FI53" s="38">
        <f t="shared" si="484"/>
        <v>2.2373569663614035E-10</v>
      </c>
      <c r="FJ53" s="38">
        <f t="shared" si="484"/>
        <v>2.2373569663614035E-10</v>
      </c>
      <c r="FK53" s="38">
        <f t="shared" si="484"/>
        <v>2.2373569663614035E-10</v>
      </c>
      <c r="FL53" s="38">
        <f t="shared" si="484"/>
        <v>2.2373569663614035E-10</v>
      </c>
      <c r="FM53" s="38">
        <f t="shared" si="484"/>
        <v>2.2373569663614035E-10</v>
      </c>
      <c r="FN53" s="38">
        <f t="shared" si="484"/>
        <v>2.2373569663614035E-10</v>
      </c>
      <c r="FO53" s="38">
        <f t="shared" si="484"/>
        <v>2.2373569663614035E-10</v>
      </c>
      <c r="FP53" s="38">
        <f t="shared" si="484"/>
        <v>2.2373569663614035E-10</v>
      </c>
      <c r="FQ53" s="38">
        <f t="shared" si="484"/>
        <v>2.2373569663614035E-10</v>
      </c>
      <c r="FR53" s="38">
        <f t="shared" si="484"/>
        <v>2.2373569663614035E-10</v>
      </c>
      <c r="FS53" s="38">
        <f t="shared" si="484"/>
        <v>2.2373569663614035E-10</v>
      </c>
      <c r="FT53" s="38">
        <f t="shared" si="484"/>
        <v>2.2373569663614035E-10</v>
      </c>
      <c r="FU53" s="38">
        <f t="shared" si="484"/>
        <v>2.2373569663614035E-10</v>
      </c>
      <c r="FV53" s="38">
        <f t="shared" si="484"/>
        <v>2.2373569663614035E-10</v>
      </c>
      <c r="FW53" s="38">
        <f t="shared" si="484"/>
        <v>2.2373569663614035E-10</v>
      </c>
      <c r="FX53" s="38">
        <f t="shared" si="484"/>
        <v>2.2373569663614035E-10</v>
      </c>
      <c r="FY53" s="38">
        <f t="shared" si="484"/>
        <v>2.2373569663614035E-10</v>
      </c>
      <c r="FZ53" s="38">
        <f t="shared" si="484"/>
        <v>2.2373569663614035E-10</v>
      </c>
      <c r="GA53" s="38">
        <f t="shared" si="484"/>
        <v>2.2373569663614035E-10</v>
      </c>
      <c r="GB53" s="38">
        <f t="shared" si="484"/>
        <v>2.2373569663614035E-10</v>
      </c>
      <c r="GC53" s="38">
        <f t="shared" ref="GC53:GJ53" si="485">MAX(0, SUM(GC51:GC52))</f>
        <v>2.2373569663614035E-10</v>
      </c>
      <c r="GD53" s="38">
        <f t="shared" si="485"/>
        <v>2.2373569663614035E-10</v>
      </c>
      <c r="GE53" s="38">
        <f t="shared" si="485"/>
        <v>2.2373569663614035E-10</v>
      </c>
      <c r="GF53" s="38">
        <f t="shared" si="485"/>
        <v>2.2373569663614035E-10</v>
      </c>
      <c r="GG53" s="38">
        <f t="shared" si="485"/>
        <v>2.2373569663614035E-10</v>
      </c>
      <c r="GH53" s="38">
        <f t="shared" si="485"/>
        <v>2.2373569663614035E-10</v>
      </c>
      <c r="GI53" s="38">
        <f t="shared" si="485"/>
        <v>2.2373569663614035E-10</v>
      </c>
      <c r="GJ53" s="38">
        <f t="shared" si="485"/>
        <v>2.2373569663614035E-10</v>
      </c>
    </row>
    <row r="55" spans="1:192" x14ac:dyDescent="0.25">
      <c r="E55" s="204" t="str">
        <f t="shared" ref="E55:AJ55" si="486" xml:space="preserve"> E$49</f>
        <v>Earnings available for dividend</v>
      </c>
      <c r="F55" s="204">
        <f t="shared" si="486"/>
        <v>0</v>
      </c>
      <c r="G55" s="204" t="str">
        <f t="shared" si="486"/>
        <v>$ 000s</v>
      </c>
      <c r="H55" s="204">
        <f t="shared" si="486"/>
        <v>0</v>
      </c>
      <c r="I55" s="204">
        <f t="shared" si="486"/>
        <v>0</v>
      </c>
      <c r="J55" s="204">
        <f t="shared" si="486"/>
        <v>0</v>
      </c>
      <c r="K55" s="204">
        <f t="shared" si="486"/>
        <v>0</v>
      </c>
      <c r="L55" s="204">
        <f t="shared" si="486"/>
        <v>0</v>
      </c>
      <c r="M55" s="204">
        <f t="shared" si="486"/>
        <v>0</v>
      </c>
      <c r="N55" s="204">
        <f t="shared" si="486"/>
        <v>0</v>
      </c>
      <c r="O55" s="204">
        <f t="shared" si="486"/>
        <v>0</v>
      </c>
      <c r="P55" s="204">
        <f t="shared" si="486"/>
        <v>2403.8688334462668</v>
      </c>
      <c r="Q55" s="204">
        <f t="shared" si="486"/>
        <v>3445.1785473090554</v>
      </c>
      <c r="R55" s="204">
        <f t="shared" si="486"/>
        <v>822.91152924572089</v>
      </c>
      <c r="S55" s="204">
        <f t="shared" si="486"/>
        <v>0</v>
      </c>
      <c r="T55" s="204">
        <f t="shared" si="486"/>
        <v>0</v>
      </c>
      <c r="U55" s="204">
        <f t="shared" si="486"/>
        <v>0</v>
      </c>
      <c r="V55" s="204">
        <f t="shared" si="486"/>
        <v>0</v>
      </c>
      <c r="W55" s="204">
        <f t="shared" si="486"/>
        <v>0</v>
      </c>
      <c r="X55" s="204">
        <f t="shared" si="486"/>
        <v>0</v>
      </c>
      <c r="Y55" s="204">
        <f t="shared" si="486"/>
        <v>0</v>
      </c>
      <c r="Z55" s="204">
        <f t="shared" si="486"/>
        <v>0</v>
      </c>
      <c r="AA55" s="204">
        <f t="shared" si="486"/>
        <v>0</v>
      </c>
      <c r="AB55" s="204">
        <f t="shared" si="486"/>
        <v>0</v>
      </c>
      <c r="AC55" s="204">
        <f t="shared" si="486"/>
        <v>0</v>
      </c>
      <c r="AD55" s="204">
        <f t="shared" si="486"/>
        <v>0</v>
      </c>
      <c r="AE55" s="204">
        <f t="shared" si="486"/>
        <v>0</v>
      </c>
      <c r="AF55" s="204">
        <f t="shared" si="486"/>
        <v>0</v>
      </c>
      <c r="AG55" s="204">
        <f t="shared" si="486"/>
        <v>0</v>
      </c>
      <c r="AH55" s="204">
        <f t="shared" si="486"/>
        <v>0</v>
      </c>
      <c r="AI55" s="204">
        <f t="shared" si="486"/>
        <v>0</v>
      </c>
      <c r="AJ55" s="204">
        <f t="shared" si="486"/>
        <v>0</v>
      </c>
      <c r="AK55" s="204">
        <f t="shared" ref="AK55:CV55" si="487" xml:space="preserve"> AK$49</f>
        <v>0</v>
      </c>
      <c r="AL55" s="204">
        <f t="shared" si="487"/>
        <v>0</v>
      </c>
      <c r="AM55" s="204">
        <f t="shared" si="487"/>
        <v>0</v>
      </c>
      <c r="AN55" s="204">
        <f t="shared" si="487"/>
        <v>0</v>
      </c>
      <c r="AO55" s="204">
        <f t="shared" si="487"/>
        <v>0</v>
      </c>
      <c r="AP55" s="204">
        <f t="shared" si="487"/>
        <v>0</v>
      </c>
      <c r="AQ55" s="204">
        <f t="shared" si="487"/>
        <v>0</v>
      </c>
      <c r="AR55" s="204">
        <f t="shared" si="487"/>
        <v>0</v>
      </c>
      <c r="AS55" s="204">
        <f t="shared" si="487"/>
        <v>0</v>
      </c>
      <c r="AT55" s="204">
        <f t="shared" si="487"/>
        <v>0</v>
      </c>
      <c r="AU55" s="204">
        <f t="shared" si="487"/>
        <v>0</v>
      </c>
      <c r="AV55" s="204">
        <f t="shared" si="487"/>
        <v>0</v>
      </c>
      <c r="AW55" s="204">
        <f t="shared" si="487"/>
        <v>0</v>
      </c>
      <c r="AX55" s="204">
        <f t="shared" si="487"/>
        <v>0</v>
      </c>
      <c r="AY55" s="204">
        <f t="shared" si="487"/>
        <v>0</v>
      </c>
      <c r="AZ55" s="204">
        <f t="shared" si="487"/>
        <v>0</v>
      </c>
      <c r="BA55" s="204">
        <f t="shared" si="487"/>
        <v>0</v>
      </c>
      <c r="BB55" s="204">
        <f t="shared" si="487"/>
        <v>0</v>
      </c>
      <c r="BC55" s="204">
        <f t="shared" si="487"/>
        <v>8803.4081844693956</v>
      </c>
      <c r="BD55" s="204">
        <f t="shared" si="487"/>
        <v>14465.197846621684</v>
      </c>
      <c r="BE55" s="204">
        <f t="shared" si="487"/>
        <v>3176.623125565904</v>
      </c>
      <c r="BF55" s="204">
        <f t="shared" si="487"/>
        <v>0</v>
      </c>
      <c r="BG55" s="204">
        <f t="shared" si="487"/>
        <v>0</v>
      </c>
      <c r="BH55" s="204">
        <f t="shared" si="487"/>
        <v>0</v>
      </c>
      <c r="BI55" s="204">
        <f t="shared" si="487"/>
        <v>0</v>
      </c>
      <c r="BJ55" s="204">
        <f t="shared" si="487"/>
        <v>0</v>
      </c>
      <c r="BK55" s="204">
        <f t="shared" si="487"/>
        <v>0</v>
      </c>
      <c r="BL55" s="204">
        <f t="shared" si="487"/>
        <v>0</v>
      </c>
      <c r="BM55" s="204">
        <f t="shared" si="487"/>
        <v>0</v>
      </c>
      <c r="BN55" s="204">
        <f t="shared" si="487"/>
        <v>0</v>
      </c>
      <c r="BO55" s="204">
        <f t="shared" si="487"/>
        <v>0</v>
      </c>
      <c r="BP55" s="204">
        <f t="shared" si="487"/>
        <v>0</v>
      </c>
      <c r="BQ55" s="204">
        <f t="shared" si="487"/>
        <v>0</v>
      </c>
      <c r="BR55" s="204">
        <f t="shared" si="487"/>
        <v>0</v>
      </c>
      <c r="BS55" s="204">
        <f t="shared" si="487"/>
        <v>0</v>
      </c>
      <c r="BT55" s="204">
        <f t="shared" si="487"/>
        <v>0</v>
      </c>
      <c r="BU55" s="204">
        <f t="shared" si="487"/>
        <v>0</v>
      </c>
      <c r="BV55" s="204">
        <f t="shared" si="487"/>
        <v>0</v>
      </c>
      <c r="BW55" s="204">
        <f t="shared" si="487"/>
        <v>0</v>
      </c>
      <c r="BX55" s="204">
        <f t="shared" si="487"/>
        <v>0</v>
      </c>
      <c r="BY55" s="204">
        <f t="shared" si="487"/>
        <v>0</v>
      </c>
      <c r="BZ55" s="204">
        <f t="shared" si="487"/>
        <v>0</v>
      </c>
      <c r="CA55" s="204">
        <f t="shared" si="487"/>
        <v>0</v>
      </c>
      <c r="CB55" s="204">
        <f t="shared" si="487"/>
        <v>0</v>
      </c>
      <c r="CC55" s="204">
        <f t="shared" si="487"/>
        <v>0</v>
      </c>
      <c r="CD55" s="204">
        <f t="shared" si="487"/>
        <v>0</v>
      </c>
      <c r="CE55" s="204">
        <f t="shared" si="487"/>
        <v>0</v>
      </c>
      <c r="CF55" s="204">
        <f t="shared" si="487"/>
        <v>0</v>
      </c>
      <c r="CG55" s="204">
        <f t="shared" si="487"/>
        <v>0</v>
      </c>
      <c r="CH55" s="204">
        <f t="shared" si="487"/>
        <v>0</v>
      </c>
      <c r="CI55" s="204">
        <f t="shared" si="487"/>
        <v>0</v>
      </c>
      <c r="CJ55" s="204">
        <f t="shared" si="487"/>
        <v>0</v>
      </c>
      <c r="CK55" s="204">
        <f t="shared" si="487"/>
        <v>0</v>
      </c>
      <c r="CL55" s="204">
        <f t="shared" si="487"/>
        <v>0</v>
      </c>
      <c r="CM55" s="204">
        <f t="shared" si="487"/>
        <v>0</v>
      </c>
      <c r="CN55" s="204">
        <f t="shared" si="487"/>
        <v>0</v>
      </c>
      <c r="CO55" s="204">
        <f t="shared" si="487"/>
        <v>0</v>
      </c>
      <c r="CP55" s="204">
        <f t="shared" si="487"/>
        <v>0</v>
      </c>
      <c r="CQ55" s="204">
        <f t="shared" si="487"/>
        <v>0</v>
      </c>
      <c r="CR55" s="204">
        <f t="shared" si="487"/>
        <v>0</v>
      </c>
      <c r="CS55" s="204">
        <f t="shared" si="487"/>
        <v>0</v>
      </c>
      <c r="CT55" s="204">
        <f t="shared" si="487"/>
        <v>0</v>
      </c>
      <c r="CU55" s="204">
        <f t="shared" si="487"/>
        <v>0</v>
      </c>
      <c r="CV55" s="204">
        <f t="shared" si="487"/>
        <v>0</v>
      </c>
      <c r="CW55" s="204">
        <f t="shared" ref="CW55:FH55" si="488" xml:space="preserve"> CW$49</f>
        <v>0</v>
      </c>
      <c r="CX55" s="204">
        <f t="shared" si="488"/>
        <v>0</v>
      </c>
      <c r="CY55" s="204">
        <f t="shared" si="488"/>
        <v>0</v>
      </c>
      <c r="CZ55" s="204">
        <f t="shared" si="488"/>
        <v>0</v>
      </c>
      <c r="DA55" s="204">
        <f t="shared" si="488"/>
        <v>0</v>
      </c>
      <c r="DB55" s="204">
        <f t="shared" si="488"/>
        <v>0</v>
      </c>
      <c r="DC55" s="204">
        <f t="shared" si="488"/>
        <v>0</v>
      </c>
      <c r="DD55" s="204">
        <f t="shared" si="488"/>
        <v>0</v>
      </c>
      <c r="DE55" s="204">
        <f t="shared" si="488"/>
        <v>0</v>
      </c>
      <c r="DF55" s="204">
        <f t="shared" si="488"/>
        <v>0</v>
      </c>
      <c r="DG55" s="204">
        <f t="shared" si="488"/>
        <v>0</v>
      </c>
      <c r="DH55" s="204">
        <f t="shared" si="488"/>
        <v>0</v>
      </c>
      <c r="DI55" s="204">
        <f t="shared" si="488"/>
        <v>0</v>
      </c>
      <c r="DJ55" s="204">
        <f t="shared" si="488"/>
        <v>0</v>
      </c>
      <c r="DK55" s="204">
        <f t="shared" si="488"/>
        <v>0</v>
      </c>
      <c r="DL55" s="204">
        <f t="shared" si="488"/>
        <v>0</v>
      </c>
      <c r="DM55" s="204">
        <f t="shared" si="488"/>
        <v>0</v>
      </c>
      <c r="DN55" s="204">
        <f t="shared" si="488"/>
        <v>0</v>
      </c>
      <c r="DO55" s="204">
        <f t="shared" si="488"/>
        <v>0</v>
      </c>
      <c r="DP55" s="204">
        <f t="shared" si="488"/>
        <v>0</v>
      </c>
      <c r="DQ55" s="204">
        <f t="shared" si="488"/>
        <v>0</v>
      </c>
      <c r="DR55" s="204">
        <f t="shared" si="488"/>
        <v>0</v>
      </c>
      <c r="DS55" s="204">
        <f t="shared" si="488"/>
        <v>0</v>
      </c>
      <c r="DT55" s="204">
        <f t="shared" si="488"/>
        <v>0</v>
      </c>
      <c r="DU55" s="204">
        <f t="shared" si="488"/>
        <v>0</v>
      </c>
      <c r="DV55" s="204">
        <f t="shared" si="488"/>
        <v>0</v>
      </c>
      <c r="DW55" s="204">
        <f t="shared" si="488"/>
        <v>0</v>
      </c>
      <c r="DX55" s="204">
        <f t="shared" si="488"/>
        <v>0</v>
      </c>
      <c r="DY55" s="204">
        <f t="shared" si="488"/>
        <v>0</v>
      </c>
      <c r="DZ55" s="204">
        <f t="shared" si="488"/>
        <v>0</v>
      </c>
      <c r="EA55" s="204">
        <f t="shared" si="488"/>
        <v>0</v>
      </c>
      <c r="EB55" s="204">
        <f t="shared" si="488"/>
        <v>0</v>
      </c>
      <c r="EC55" s="204">
        <f t="shared" si="488"/>
        <v>0</v>
      </c>
      <c r="ED55" s="204">
        <f t="shared" si="488"/>
        <v>0</v>
      </c>
      <c r="EE55" s="204">
        <f t="shared" si="488"/>
        <v>0</v>
      </c>
      <c r="EF55" s="204">
        <f t="shared" si="488"/>
        <v>0</v>
      </c>
      <c r="EG55" s="204">
        <f t="shared" si="488"/>
        <v>0</v>
      </c>
      <c r="EH55" s="204">
        <f t="shared" si="488"/>
        <v>0</v>
      </c>
      <c r="EI55" s="204">
        <f t="shared" si="488"/>
        <v>0</v>
      </c>
      <c r="EJ55" s="204">
        <f t="shared" si="488"/>
        <v>0</v>
      </c>
      <c r="EK55" s="204">
        <f t="shared" si="488"/>
        <v>0</v>
      </c>
      <c r="EL55" s="204">
        <f t="shared" si="488"/>
        <v>0</v>
      </c>
      <c r="EM55" s="204">
        <f t="shared" si="488"/>
        <v>0</v>
      </c>
      <c r="EN55" s="204">
        <f t="shared" si="488"/>
        <v>0</v>
      </c>
      <c r="EO55" s="204">
        <f t="shared" si="488"/>
        <v>0</v>
      </c>
      <c r="EP55" s="204">
        <f t="shared" si="488"/>
        <v>0</v>
      </c>
      <c r="EQ55" s="204">
        <f t="shared" si="488"/>
        <v>0</v>
      </c>
      <c r="ER55" s="204">
        <f t="shared" si="488"/>
        <v>0</v>
      </c>
      <c r="ES55" s="204">
        <f t="shared" si="488"/>
        <v>0</v>
      </c>
      <c r="ET55" s="204">
        <f t="shared" si="488"/>
        <v>0</v>
      </c>
      <c r="EU55" s="204">
        <f t="shared" si="488"/>
        <v>0</v>
      </c>
      <c r="EV55" s="204">
        <f t="shared" si="488"/>
        <v>0</v>
      </c>
      <c r="EW55" s="204">
        <f t="shared" si="488"/>
        <v>0</v>
      </c>
      <c r="EX55" s="204">
        <f t="shared" si="488"/>
        <v>0</v>
      </c>
      <c r="EY55" s="204">
        <f t="shared" si="488"/>
        <v>0</v>
      </c>
      <c r="EZ55" s="204">
        <f t="shared" si="488"/>
        <v>0</v>
      </c>
      <c r="FA55" s="204">
        <f t="shared" si="488"/>
        <v>0</v>
      </c>
      <c r="FB55" s="204">
        <f t="shared" si="488"/>
        <v>0</v>
      </c>
      <c r="FC55" s="204">
        <f t="shared" si="488"/>
        <v>0</v>
      </c>
      <c r="FD55" s="204">
        <f t="shared" si="488"/>
        <v>0</v>
      </c>
      <c r="FE55" s="204">
        <f t="shared" si="488"/>
        <v>0</v>
      </c>
      <c r="FF55" s="204">
        <f t="shared" si="488"/>
        <v>0</v>
      </c>
      <c r="FG55" s="204">
        <f t="shared" si="488"/>
        <v>0</v>
      </c>
      <c r="FH55" s="204">
        <f t="shared" si="488"/>
        <v>0</v>
      </c>
      <c r="FI55" s="204">
        <f t="shared" ref="FI55:GJ55" si="489" xml:space="preserve"> FI$49</f>
        <v>0</v>
      </c>
      <c r="FJ55" s="204">
        <f t="shared" si="489"/>
        <v>0</v>
      </c>
      <c r="FK55" s="204">
        <f t="shared" si="489"/>
        <v>0</v>
      </c>
      <c r="FL55" s="204">
        <f t="shared" si="489"/>
        <v>0</v>
      </c>
      <c r="FM55" s="204">
        <f t="shared" si="489"/>
        <v>0</v>
      </c>
      <c r="FN55" s="204">
        <f t="shared" si="489"/>
        <v>0</v>
      </c>
      <c r="FO55" s="204">
        <f t="shared" si="489"/>
        <v>0</v>
      </c>
      <c r="FP55" s="204">
        <f t="shared" si="489"/>
        <v>0</v>
      </c>
      <c r="FQ55" s="204">
        <f t="shared" si="489"/>
        <v>0</v>
      </c>
      <c r="FR55" s="204">
        <f t="shared" si="489"/>
        <v>0</v>
      </c>
      <c r="FS55" s="204">
        <f t="shared" si="489"/>
        <v>0</v>
      </c>
      <c r="FT55" s="204">
        <f t="shared" si="489"/>
        <v>0</v>
      </c>
      <c r="FU55" s="204">
        <f t="shared" si="489"/>
        <v>0</v>
      </c>
      <c r="FV55" s="204">
        <f t="shared" si="489"/>
        <v>0</v>
      </c>
      <c r="FW55" s="204">
        <f t="shared" si="489"/>
        <v>0</v>
      </c>
      <c r="FX55" s="204">
        <f t="shared" si="489"/>
        <v>0</v>
      </c>
      <c r="FY55" s="204">
        <f t="shared" si="489"/>
        <v>0</v>
      </c>
      <c r="FZ55" s="204">
        <f t="shared" si="489"/>
        <v>0</v>
      </c>
      <c r="GA55" s="204">
        <f t="shared" si="489"/>
        <v>0</v>
      </c>
      <c r="GB55" s="204">
        <f t="shared" si="489"/>
        <v>0</v>
      </c>
      <c r="GC55" s="204">
        <f t="shared" si="489"/>
        <v>0</v>
      </c>
      <c r="GD55" s="204">
        <f t="shared" si="489"/>
        <v>0</v>
      </c>
      <c r="GE55" s="204">
        <f t="shared" si="489"/>
        <v>0</v>
      </c>
      <c r="GF55" s="204">
        <f t="shared" si="489"/>
        <v>0</v>
      </c>
      <c r="GG55" s="204">
        <f t="shared" si="489"/>
        <v>0</v>
      </c>
      <c r="GH55" s="204">
        <f t="shared" si="489"/>
        <v>0</v>
      </c>
      <c r="GI55" s="204">
        <f t="shared" si="489"/>
        <v>0</v>
      </c>
      <c r="GJ55" s="204">
        <f t="shared" si="489"/>
        <v>0</v>
      </c>
    </row>
    <row r="56" spans="1:192" x14ac:dyDescent="0.25">
      <c r="E56" s="204" t="str">
        <f t="shared" ref="E56:AJ56" si="490" xml:space="preserve"> E$53</f>
        <v>Cash available for dividends</v>
      </c>
      <c r="F56" s="204">
        <f t="shared" si="490"/>
        <v>0</v>
      </c>
      <c r="G56" s="204" t="str">
        <f t="shared" si="490"/>
        <v>$ 000s</v>
      </c>
      <c r="H56" s="204">
        <f t="shared" si="490"/>
        <v>0</v>
      </c>
      <c r="I56" s="204">
        <f t="shared" si="490"/>
        <v>0</v>
      </c>
      <c r="J56" s="204">
        <f t="shared" si="490"/>
        <v>0</v>
      </c>
      <c r="K56" s="204">
        <f t="shared" si="490"/>
        <v>0</v>
      </c>
      <c r="L56" s="204">
        <f t="shared" si="490"/>
        <v>0</v>
      </c>
      <c r="M56" s="204">
        <f t="shared" si="490"/>
        <v>1.5860723215155303E-4</v>
      </c>
      <c r="N56" s="204">
        <f t="shared" si="490"/>
        <v>0</v>
      </c>
      <c r="O56" s="204">
        <f t="shared" si="490"/>
        <v>0</v>
      </c>
      <c r="P56" s="204">
        <f t="shared" si="490"/>
        <v>2.6618400179359014E-3</v>
      </c>
      <c r="Q56" s="204">
        <f t="shared" si="490"/>
        <v>0</v>
      </c>
      <c r="R56" s="204">
        <f t="shared" si="490"/>
        <v>0</v>
      </c>
      <c r="S56" s="204">
        <f t="shared" si="490"/>
        <v>0</v>
      </c>
      <c r="T56" s="204">
        <f t="shared" si="490"/>
        <v>0</v>
      </c>
      <c r="U56" s="204">
        <f t="shared" si="490"/>
        <v>0</v>
      </c>
      <c r="V56" s="204">
        <f t="shared" si="490"/>
        <v>0</v>
      </c>
      <c r="W56" s="204">
        <f t="shared" si="490"/>
        <v>0</v>
      </c>
      <c r="X56" s="204">
        <f t="shared" si="490"/>
        <v>0</v>
      </c>
      <c r="Y56" s="204">
        <f t="shared" si="490"/>
        <v>0</v>
      </c>
      <c r="Z56" s="204">
        <f t="shared" si="490"/>
        <v>0</v>
      </c>
      <c r="AA56" s="204">
        <f t="shared" si="490"/>
        <v>0</v>
      </c>
      <c r="AB56" s="204">
        <f t="shared" si="490"/>
        <v>0</v>
      </c>
      <c r="AC56" s="204">
        <f t="shared" si="490"/>
        <v>0</v>
      </c>
      <c r="AD56" s="204">
        <f t="shared" si="490"/>
        <v>0</v>
      </c>
      <c r="AE56" s="204">
        <f t="shared" si="490"/>
        <v>0</v>
      </c>
      <c r="AF56" s="204">
        <f t="shared" si="490"/>
        <v>0</v>
      </c>
      <c r="AG56" s="204">
        <f t="shared" si="490"/>
        <v>0</v>
      </c>
      <c r="AH56" s="204">
        <f t="shared" si="490"/>
        <v>0</v>
      </c>
      <c r="AI56" s="204">
        <f t="shared" si="490"/>
        <v>0</v>
      </c>
      <c r="AJ56" s="204">
        <f t="shared" si="490"/>
        <v>0</v>
      </c>
      <c r="AK56" s="204">
        <f t="shared" ref="AK56:CV56" si="491" xml:space="preserve"> AK$53</f>
        <v>0</v>
      </c>
      <c r="AL56" s="204">
        <f t="shared" si="491"/>
        <v>0</v>
      </c>
      <c r="AM56" s="204">
        <f t="shared" si="491"/>
        <v>0</v>
      </c>
      <c r="AN56" s="204">
        <f t="shared" si="491"/>
        <v>0</v>
      </c>
      <c r="AO56" s="204">
        <f t="shared" si="491"/>
        <v>0</v>
      </c>
      <c r="AP56" s="204">
        <f t="shared" si="491"/>
        <v>0</v>
      </c>
      <c r="AQ56" s="204">
        <f t="shared" si="491"/>
        <v>0</v>
      </c>
      <c r="AR56" s="204">
        <f t="shared" si="491"/>
        <v>0</v>
      </c>
      <c r="AS56" s="204">
        <f t="shared" si="491"/>
        <v>0</v>
      </c>
      <c r="AT56" s="204">
        <f t="shared" si="491"/>
        <v>0</v>
      </c>
      <c r="AU56" s="204">
        <f t="shared" si="491"/>
        <v>0</v>
      </c>
      <c r="AV56" s="204">
        <f t="shared" si="491"/>
        <v>0</v>
      </c>
      <c r="AW56" s="204">
        <f t="shared" si="491"/>
        <v>0</v>
      </c>
      <c r="AX56" s="204">
        <f t="shared" si="491"/>
        <v>0</v>
      </c>
      <c r="AY56" s="204">
        <f t="shared" si="491"/>
        <v>0</v>
      </c>
      <c r="AZ56" s="204">
        <f t="shared" si="491"/>
        <v>0</v>
      </c>
      <c r="BA56" s="204">
        <f t="shared" si="491"/>
        <v>0</v>
      </c>
      <c r="BB56" s="204">
        <f t="shared" si="491"/>
        <v>0</v>
      </c>
      <c r="BC56" s="204">
        <f t="shared" si="491"/>
        <v>4616.3509396794434</v>
      </c>
      <c r="BD56" s="204">
        <f t="shared" si="491"/>
        <v>11288.57472105578</v>
      </c>
      <c r="BE56" s="204">
        <f t="shared" si="491"/>
        <v>3176.6231255661278</v>
      </c>
      <c r="BF56" s="204">
        <f t="shared" si="491"/>
        <v>2.2373569663614035E-10</v>
      </c>
      <c r="BG56" s="204">
        <f t="shared" si="491"/>
        <v>2.2373569663614035E-10</v>
      </c>
      <c r="BH56" s="204">
        <f t="shared" si="491"/>
        <v>2.2373569663614035E-10</v>
      </c>
      <c r="BI56" s="204">
        <f t="shared" si="491"/>
        <v>2.2373569663614035E-10</v>
      </c>
      <c r="BJ56" s="204">
        <f t="shared" si="491"/>
        <v>2.2373569663614035E-10</v>
      </c>
      <c r="BK56" s="204">
        <f t="shared" si="491"/>
        <v>2.2373569663614035E-10</v>
      </c>
      <c r="BL56" s="204">
        <f t="shared" si="491"/>
        <v>2.2373569663614035E-10</v>
      </c>
      <c r="BM56" s="204">
        <f t="shared" si="491"/>
        <v>2.2373569663614035E-10</v>
      </c>
      <c r="BN56" s="204">
        <f t="shared" si="491"/>
        <v>2.2373569663614035E-10</v>
      </c>
      <c r="BO56" s="204">
        <f t="shared" si="491"/>
        <v>2.2373569663614035E-10</v>
      </c>
      <c r="BP56" s="204">
        <f t="shared" si="491"/>
        <v>2.2373569663614035E-10</v>
      </c>
      <c r="BQ56" s="204">
        <f t="shared" si="491"/>
        <v>2.2373569663614035E-10</v>
      </c>
      <c r="BR56" s="204">
        <f t="shared" si="491"/>
        <v>2.2373569663614035E-10</v>
      </c>
      <c r="BS56" s="204">
        <f t="shared" si="491"/>
        <v>2.2373569663614035E-10</v>
      </c>
      <c r="BT56" s="204">
        <f t="shared" si="491"/>
        <v>2.2373569663614035E-10</v>
      </c>
      <c r="BU56" s="204">
        <f t="shared" si="491"/>
        <v>2.2373569663614035E-10</v>
      </c>
      <c r="BV56" s="204">
        <f t="shared" si="491"/>
        <v>2.2373569663614035E-10</v>
      </c>
      <c r="BW56" s="204">
        <f t="shared" si="491"/>
        <v>2.2373569663614035E-10</v>
      </c>
      <c r="BX56" s="204">
        <f t="shared" si="491"/>
        <v>2.2373569663614035E-10</v>
      </c>
      <c r="BY56" s="204">
        <f t="shared" si="491"/>
        <v>2.2373569663614035E-10</v>
      </c>
      <c r="BZ56" s="204">
        <f t="shared" si="491"/>
        <v>2.2373569663614035E-10</v>
      </c>
      <c r="CA56" s="204">
        <f t="shared" si="491"/>
        <v>2.2373569663614035E-10</v>
      </c>
      <c r="CB56" s="204">
        <f t="shared" si="491"/>
        <v>2.2373569663614035E-10</v>
      </c>
      <c r="CC56" s="204">
        <f t="shared" si="491"/>
        <v>2.2373569663614035E-10</v>
      </c>
      <c r="CD56" s="204">
        <f t="shared" si="491"/>
        <v>2.2373569663614035E-10</v>
      </c>
      <c r="CE56" s="204">
        <f t="shared" si="491"/>
        <v>2.2373569663614035E-10</v>
      </c>
      <c r="CF56" s="204">
        <f t="shared" si="491"/>
        <v>2.2373569663614035E-10</v>
      </c>
      <c r="CG56" s="204">
        <f t="shared" si="491"/>
        <v>2.2373569663614035E-10</v>
      </c>
      <c r="CH56" s="204">
        <f t="shared" si="491"/>
        <v>2.2373569663614035E-10</v>
      </c>
      <c r="CI56" s="204">
        <f t="shared" si="491"/>
        <v>2.2373569663614035E-10</v>
      </c>
      <c r="CJ56" s="204">
        <f t="shared" si="491"/>
        <v>2.2373569663614035E-10</v>
      </c>
      <c r="CK56" s="204">
        <f t="shared" si="491"/>
        <v>2.2373569663614035E-10</v>
      </c>
      <c r="CL56" s="204">
        <f t="shared" si="491"/>
        <v>2.2373569663614035E-10</v>
      </c>
      <c r="CM56" s="204">
        <f t="shared" si="491"/>
        <v>2.2373569663614035E-10</v>
      </c>
      <c r="CN56" s="204">
        <f t="shared" si="491"/>
        <v>2.2373569663614035E-10</v>
      </c>
      <c r="CO56" s="204">
        <f t="shared" si="491"/>
        <v>2.2373569663614035E-10</v>
      </c>
      <c r="CP56" s="204">
        <f t="shared" si="491"/>
        <v>2.2373569663614035E-10</v>
      </c>
      <c r="CQ56" s="204">
        <f t="shared" si="491"/>
        <v>2.2373569663614035E-10</v>
      </c>
      <c r="CR56" s="204">
        <f t="shared" si="491"/>
        <v>2.2373569663614035E-10</v>
      </c>
      <c r="CS56" s="204">
        <f t="shared" si="491"/>
        <v>2.2373569663614035E-10</v>
      </c>
      <c r="CT56" s="204">
        <f t="shared" si="491"/>
        <v>2.2373569663614035E-10</v>
      </c>
      <c r="CU56" s="204">
        <f t="shared" si="491"/>
        <v>2.2373569663614035E-10</v>
      </c>
      <c r="CV56" s="204">
        <f t="shared" si="491"/>
        <v>2.2373569663614035E-10</v>
      </c>
      <c r="CW56" s="204">
        <f t="shared" ref="CW56:FH56" si="492" xml:space="preserve"> CW$53</f>
        <v>2.2373569663614035E-10</v>
      </c>
      <c r="CX56" s="204">
        <f t="shared" si="492"/>
        <v>2.2373569663614035E-10</v>
      </c>
      <c r="CY56" s="204">
        <f t="shared" si="492"/>
        <v>2.2373569663614035E-10</v>
      </c>
      <c r="CZ56" s="204">
        <f t="shared" si="492"/>
        <v>2.2373569663614035E-10</v>
      </c>
      <c r="DA56" s="204">
        <f t="shared" si="492"/>
        <v>2.2373569663614035E-10</v>
      </c>
      <c r="DB56" s="204">
        <f t="shared" si="492"/>
        <v>2.2373569663614035E-10</v>
      </c>
      <c r="DC56" s="204">
        <f t="shared" si="492"/>
        <v>2.2373569663614035E-10</v>
      </c>
      <c r="DD56" s="204">
        <f t="shared" si="492"/>
        <v>2.2373569663614035E-10</v>
      </c>
      <c r="DE56" s="204">
        <f t="shared" si="492"/>
        <v>2.2373569663614035E-10</v>
      </c>
      <c r="DF56" s="204">
        <f t="shared" si="492"/>
        <v>2.2373569663614035E-10</v>
      </c>
      <c r="DG56" s="204">
        <f t="shared" si="492"/>
        <v>2.2373569663614035E-10</v>
      </c>
      <c r="DH56" s="204">
        <f t="shared" si="492"/>
        <v>2.2373569663614035E-10</v>
      </c>
      <c r="DI56" s="204">
        <f t="shared" si="492"/>
        <v>2.2373569663614035E-10</v>
      </c>
      <c r="DJ56" s="204">
        <f t="shared" si="492"/>
        <v>2.2373569663614035E-10</v>
      </c>
      <c r="DK56" s="204">
        <f t="shared" si="492"/>
        <v>2.2373569663614035E-10</v>
      </c>
      <c r="DL56" s="204">
        <f t="shared" si="492"/>
        <v>2.2373569663614035E-10</v>
      </c>
      <c r="DM56" s="204">
        <f t="shared" si="492"/>
        <v>2.2373569663614035E-10</v>
      </c>
      <c r="DN56" s="204">
        <f t="shared" si="492"/>
        <v>2.2373569663614035E-10</v>
      </c>
      <c r="DO56" s="204">
        <f t="shared" si="492"/>
        <v>2.2373569663614035E-10</v>
      </c>
      <c r="DP56" s="204">
        <f t="shared" si="492"/>
        <v>2.2373569663614035E-10</v>
      </c>
      <c r="DQ56" s="204">
        <f t="shared" si="492"/>
        <v>2.2373569663614035E-10</v>
      </c>
      <c r="DR56" s="204">
        <f t="shared" si="492"/>
        <v>2.2373569663614035E-10</v>
      </c>
      <c r="DS56" s="204">
        <f t="shared" si="492"/>
        <v>2.2373569663614035E-10</v>
      </c>
      <c r="DT56" s="204">
        <f t="shared" si="492"/>
        <v>2.2373569663614035E-10</v>
      </c>
      <c r="DU56" s="204">
        <f t="shared" si="492"/>
        <v>2.2373569663614035E-10</v>
      </c>
      <c r="DV56" s="204">
        <f t="shared" si="492"/>
        <v>2.2373569663614035E-10</v>
      </c>
      <c r="DW56" s="204">
        <f t="shared" si="492"/>
        <v>2.2373569663614035E-10</v>
      </c>
      <c r="DX56" s="204">
        <f t="shared" si="492"/>
        <v>2.2373569663614035E-10</v>
      </c>
      <c r="DY56" s="204">
        <f t="shared" si="492"/>
        <v>2.2373569663614035E-10</v>
      </c>
      <c r="DZ56" s="204">
        <f t="shared" si="492"/>
        <v>2.2373569663614035E-10</v>
      </c>
      <c r="EA56" s="204">
        <f t="shared" si="492"/>
        <v>2.2373569663614035E-10</v>
      </c>
      <c r="EB56" s="204">
        <f t="shared" si="492"/>
        <v>2.2373569663614035E-10</v>
      </c>
      <c r="EC56" s="204">
        <f t="shared" si="492"/>
        <v>2.2373569663614035E-10</v>
      </c>
      <c r="ED56" s="204">
        <f t="shared" si="492"/>
        <v>2.2373569663614035E-10</v>
      </c>
      <c r="EE56" s="204">
        <f t="shared" si="492"/>
        <v>2.2373569663614035E-10</v>
      </c>
      <c r="EF56" s="204">
        <f t="shared" si="492"/>
        <v>2.2373569663614035E-10</v>
      </c>
      <c r="EG56" s="204">
        <f t="shared" si="492"/>
        <v>2.2373569663614035E-10</v>
      </c>
      <c r="EH56" s="204">
        <f t="shared" si="492"/>
        <v>2.2373569663614035E-10</v>
      </c>
      <c r="EI56" s="204">
        <f t="shared" si="492"/>
        <v>2.2373569663614035E-10</v>
      </c>
      <c r="EJ56" s="204">
        <f t="shared" si="492"/>
        <v>2.2373569663614035E-10</v>
      </c>
      <c r="EK56" s="204">
        <f t="shared" si="492"/>
        <v>2.2373569663614035E-10</v>
      </c>
      <c r="EL56" s="204">
        <f t="shared" si="492"/>
        <v>2.2373569663614035E-10</v>
      </c>
      <c r="EM56" s="204">
        <f t="shared" si="492"/>
        <v>2.2373569663614035E-10</v>
      </c>
      <c r="EN56" s="204">
        <f t="shared" si="492"/>
        <v>2.2373569663614035E-10</v>
      </c>
      <c r="EO56" s="204">
        <f t="shared" si="492"/>
        <v>2.2373569663614035E-10</v>
      </c>
      <c r="EP56" s="204">
        <f t="shared" si="492"/>
        <v>2.2373569663614035E-10</v>
      </c>
      <c r="EQ56" s="204">
        <f t="shared" si="492"/>
        <v>2.2373569663614035E-10</v>
      </c>
      <c r="ER56" s="204">
        <f t="shared" si="492"/>
        <v>2.2373569663614035E-10</v>
      </c>
      <c r="ES56" s="204">
        <f t="shared" si="492"/>
        <v>2.2373569663614035E-10</v>
      </c>
      <c r="ET56" s="204">
        <f t="shared" si="492"/>
        <v>2.2373569663614035E-10</v>
      </c>
      <c r="EU56" s="204">
        <f t="shared" si="492"/>
        <v>2.2373569663614035E-10</v>
      </c>
      <c r="EV56" s="204">
        <f t="shared" si="492"/>
        <v>2.2373569663614035E-10</v>
      </c>
      <c r="EW56" s="204">
        <f t="shared" si="492"/>
        <v>2.2373569663614035E-10</v>
      </c>
      <c r="EX56" s="204">
        <f t="shared" si="492"/>
        <v>2.2373569663614035E-10</v>
      </c>
      <c r="EY56" s="204">
        <f t="shared" si="492"/>
        <v>2.2373569663614035E-10</v>
      </c>
      <c r="EZ56" s="204">
        <f t="shared" si="492"/>
        <v>2.2373569663614035E-10</v>
      </c>
      <c r="FA56" s="204">
        <f t="shared" si="492"/>
        <v>2.2373569663614035E-10</v>
      </c>
      <c r="FB56" s="204">
        <f t="shared" si="492"/>
        <v>2.2373569663614035E-10</v>
      </c>
      <c r="FC56" s="204">
        <f t="shared" si="492"/>
        <v>2.2373569663614035E-10</v>
      </c>
      <c r="FD56" s="204">
        <f t="shared" si="492"/>
        <v>2.2373569663614035E-10</v>
      </c>
      <c r="FE56" s="204">
        <f t="shared" si="492"/>
        <v>2.2373569663614035E-10</v>
      </c>
      <c r="FF56" s="204">
        <f t="shared" si="492"/>
        <v>2.2373569663614035E-10</v>
      </c>
      <c r="FG56" s="204">
        <f t="shared" si="492"/>
        <v>2.2373569663614035E-10</v>
      </c>
      <c r="FH56" s="204">
        <f t="shared" si="492"/>
        <v>2.2373569663614035E-10</v>
      </c>
      <c r="FI56" s="204">
        <f t="shared" ref="FI56:GJ56" si="493" xml:space="preserve"> FI$53</f>
        <v>2.2373569663614035E-10</v>
      </c>
      <c r="FJ56" s="204">
        <f t="shared" si="493"/>
        <v>2.2373569663614035E-10</v>
      </c>
      <c r="FK56" s="204">
        <f t="shared" si="493"/>
        <v>2.2373569663614035E-10</v>
      </c>
      <c r="FL56" s="204">
        <f t="shared" si="493"/>
        <v>2.2373569663614035E-10</v>
      </c>
      <c r="FM56" s="204">
        <f t="shared" si="493"/>
        <v>2.2373569663614035E-10</v>
      </c>
      <c r="FN56" s="204">
        <f t="shared" si="493"/>
        <v>2.2373569663614035E-10</v>
      </c>
      <c r="FO56" s="204">
        <f t="shared" si="493"/>
        <v>2.2373569663614035E-10</v>
      </c>
      <c r="FP56" s="204">
        <f t="shared" si="493"/>
        <v>2.2373569663614035E-10</v>
      </c>
      <c r="FQ56" s="204">
        <f t="shared" si="493"/>
        <v>2.2373569663614035E-10</v>
      </c>
      <c r="FR56" s="204">
        <f t="shared" si="493"/>
        <v>2.2373569663614035E-10</v>
      </c>
      <c r="FS56" s="204">
        <f t="shared" si="493"/>
        <v>2.2373569663614035E-10</v>
      </c>
      <c r="FT56" s="204">
        <f t="shared" si="493"/>
        <v>2.2373569663614035E-10</v>
      </c>
      <c r="FU56" s="204">
        <f t="shared" si="493"/>
        <v>2.2373569663614035E-10</v>
      </c>
      <c r="FV56" s="204">
        <f t="shared" si="493"/>
        <v>2.2373569663614035E-10</v>
      </c>
      <c r="FW56" s="204">
        <f t="shared" si="493"/>
        <v>2.2373569663614035E-10</v>
      </c>
      <c r="FX56" s="204">
        <f t="shared" si="493"/>
        <v>2.2373569663614035E-10</v>
      </c>
      <c r="FY56" s="204">
        <f t="shared" si="493"/>
        <v>2.2373569663614035E-10</v>
      </c>
      <c r="FZ56" s="204">
        <f t="shared" si="493"/>
        <v>2.2373569663614035E-10</v>
      </c>
      <c r="GA56" s="204">
        <f t="shared" si="493"/>
        <v>2.2373569663614035E-10</v>
      </c>
      <c r="GB56" s="204">
        <f t="shared" si="493"/>
        <v>2.2373569663614035E-10</v>
      </c>
      <c r="GC56" s="204">
        <f t="shared" si="493"/>
        <v>2.2373569663614035E-10</v>
      </c>
      <c r="GD56" s="204">
        <f t="shared" si="493"/>
        <v>2.2373569663614035E-10</v>
      </c>
      <c r="GE56" s="204">
        <f t="shared" si="493"/>
        <v>2.2373569663614035E-10</v>
      </c>
      <c r="GF56" s="204">
        <f t="shared" si="493"/>
        <v>2.2373569663614035E-10</v>
      </c>
      <c r="GG56" s="204">
        <f t="shared" si="493"/>
        <v>2.2373569663614035E-10</v>
      </c>
      <c r="GH56" s="204">
        <f t="shared" si="493"/>
        <v>2.2373569663614035E-10</v>
      </c>
      <c r="GI56" s="204">
        <f t="shared" si="493"/>
        <v>2.2373569663614035E-10</v>
      </c>
      <c r="GJ56" s="204">
        <f t="shared" si="493"/>
        <v>2.2373569663614035E-10</v>
      </c>
    </row>
    <row r="57" spans="1:192" x14ac:dyDescent="0.25">
      <c r="A57" s="142"/>
      <c r="B57" s="142"/>
      <c r="C57" s="143"/>
      <c r="D57" s="144"/>
      <c r="E57" s="193" t="s">
        <v>165</v>
      </c>
      <c r="F57" s="193"/>
      <c r="G57" s="193" t="str">
        <f xml:space="preserve"> SMU</f>
        <v>$ 000s</v>
      </c>
      <c r="H57" s="193">
        <f xml:space="preserve"> SUM(J57:GJ57)</f>
        <v>19081.551448141145</v>
      </c>
      <c r="I57" s="145"/>
      <c r="J57" s="193">
        <f t="shared" ref="J57:AO57" si="494" xml:space="preserve"> MIN(J55:J56)</f>
        <v>0</v>
      </c>
      <c r="K57" s="193">
        <f t="shared" si="494"/>
        <v>0</v>
      </c>
      <c r="L57" s="193">
        <f t="shared" si="494"/>
        <v>0</v>
      </c>
      <c r="M57" s="193">
        <f t="shared" si="494"/>
        <v>0</v>
      </c>
      <c r="N57" s="193">
        <f t="shared" si="494"/>
        <v>0</v>
      </c>
      <c r="O57" s="193">
        <f t="shared" si="494"/>
        <v>0</v>
      </c>
      <c r="P57" s="193">
        <f t="shared" si="494"/>
        <v>2.6618400179359014E-3</v>
      </c>
      <c r="Q57" s="193">
        <f t="shared" si="494"/>
        <v>0</v>
      </c>
      <c r="R57" s="193">
        <f t="shared" si="494"/>
        <v>0</v>
      </c>
      <c r="S57" s="193">
        <f t="shared" si="494"/>
        <v>0</v>
      </c>
      <c r="T57" s="193">
        <f t="shared" si="494"/>
        <v>0</v>
      </c>
      <c r="U57" s="193">
        <f t="shared" si="494"/>
        <v>0</v>
      </c>
      <c r="V57" s="193">
        <f t="shared" si="494"/>
        <v>0</v>
      </c>
      <c r="W57" s="193">
        <f t="shared" si="494"/>
        <v>0</v>
      </c>
      <c r="X57" s="193">
        <f t="shared" si="494"/>
        <v>0</v>
      </c>
      <c r="Y57" s="193">
        <f t="shared" si="494"/>
        <v>0</v>
      </c>
      <c r="Z57" s="193">
        <f t="shared" si="494"/>
        <v>0</v>
      </c>
      <c r="AA57" s="193">
        <f t="shared" si="494"/>
        <v>0</v>
      </c>
      <c r="AB57" s="193">
        <f t="shared" si="494"/>
        <v>0</v>
      </c>
      <c r="AC57" s="193">
        <f t="shared" si="494"/>
        <v>0</v>
      </c>
      <c r="AD57" s="193">
        <f t="shared" si="494"/>
        <v>0</v>
      </c>
      <c r="AE57" s="193">
        <f t="shared" si="494"/>
        <v>0</v>
      </c>
      <c r="AF57" s="193">
        <f t="shared" si="494"/>
        <v>0</v>
      </c>
      <c r="AG57" s="193">
        <f t="shared" si="494"/>
        <v>0</v>
      </c>
      <c r="AH57" s="193">
        <f t="shared" si="494"/>
        <v>0</v>
      </c>
      <c r="AI57" s="193">
        <f t="shared" si="494"/>
        <v>0</v>
      </c>
      <c r="AJ57" s="193">
        <f t="shared" si="494"/>
        <v>0</v>
      </c>
      <c r="AK57" s="193">
        <f t="shared" si="494"/>
        <v>0</v>
      </c>
      <c r="AL57" s="193">
        <f t="shared" si="494"/>
        <v>0</v>
      </c>
      <c r="AM57" s="193">
        <f t="shared" si="494"/>
        <v>0</v>
      </c>
      <c r="AN57" s="193">
        <f t="shared" si="494"/>
        <v>0</v>
      </c>
      <c r="AO57" s="193">
        <f t="shared" si="494"/>
        <v>0</v>
      </c>
      <c r="AP57" s="193">
        <f t="shared" ref="AP57:BC57" si="495" xml:space="preserve"> MIN(AP55:AP56)</f>
        <v>0</v>
      </c>
      <c r="AQ57" s="193">
        <f t="shared" si="495"/>
        <v>0</v>
      </c>
      <c r="AR57" s="193">
        <f t="shared" si="495"/>
        <v>0</v>
      </c>
      <c r="AS57" s="193">
        <f t="shared" si="495"/>
        <v>0</v>
      </c>
      <c r="AT57" s="193">
        <f t="shared" si="495"/>
        <v>0</v>
      </c>
      <c r="AU57" s="193">
        <f t="shared" si="495"/>
        <v>0</v>
      </c>
      <c r="AV57" s="193">
        <f t="shared" si="495"/>
        <v>0</v>
      </c>
      <c r="AW57" s="193">
        <f t="shared" si="495"/>
        <v>0</v>
      </c>
      <c r="AX57" s="193">
        <f t="shared" si="495"/>
        <v>0</v>
      </c>
      <c r="AY57" s="193">
        <f t="shared" si="495"/>
        <v>0</v>
      </c>
      <c r="AZ57" s="193">
        <f t="shared" si="495"/>
        <v>0</v>
      </c>
      <c r="BA57" s="193">
        <f t="shared" si="495"/>
        <v>0</v>
      </c>
      <c r="BB57" s="193">
        <f t="shared" si="495"/>
        <v>0</v>
      </c>
      <c r="BC57" s="193">
        <f t="shared" si="495"/>
        <v>4616.3509396794434</v>
      </c>
      <c r="BD57" s="193">
        <f t="shared" ref="BD57" si="496" xml:space="preserve"> MIN(BD55:BD56)</f>
        <v>11288.57472105578</v>
      </c>
      <c r="BE57" s="193">
        <f t="shared" ref="BE57:DP57" si="497" xml:space="preserve"> MIN(BE55:BE56)</f>
        <v>3176.623125565904</v>
      </c>
      <c r="BF57" s="193">
        <f t="shared" si="497"/>
        <v>0</v>
      </c>
      <c r="BG57" s="193">
        <f t="shared" si="497"/>
        <v>0</v>
      </c>
      <c r="BH57" s="193">
        <f t="shared" si="497"/>
        <v>0</v>
      </c>
      <c r="BI57" s="193">
        <f t="shared" si="497"/>
        <v>0</v>
      </c>
      <c r="BJ57" s="193">
        <f t="shared" si="497"/>
        <v>0</v>
      </c>
      <c r="BK57" s="193">
        <f t="shared" si="497"/>
        <v>0</v>
      </c>
      <c r="BL57" s="193">
        <f t="shared" si="497"/>
        <v>0</v>
      </c>
      <c r="BM57" s="193">
        <f t="shared" si="497"/>
        <v>0</v>
      </c>
      <c r="BN57" s="193">
        <f t="shared" si="497"/>
        <v>0</v>
      </c>
      <c r="BO57" s="193">
        <f t="shared" si="497"/>
        <v>0</v>
      </c>
      <c r="BP57" s="193">
        <f t="shared" si="497"/>
        <v>0</v>
      </c>
      <c r="BQ57" s="193">
        <f t="shared" si="497"/>
        <v>0</v>
      </c>
      <c r="BR57" s="193">
        <f t="shared" si="497"/>
        <v>0</v>
      </c>
      <c r="BS57" s="193">
        <f t="shared" si="497"/>
        <v>0</v>
      </c>
      <c r="BT57" s="193">
        <f t="shared" si="497"/>
        <v>0</v>
      </c>
      <c r="BU57" s="193">
        <f t="shared" si="497"/>
        <v>0</v>
      </c>
      <c r="BV57" s="193">
        <f t="shared" si="497"/>
        <v>0</v>
      </c>
      <c r="BW57" s="193">
        <f t="shared" si="497"/>
        <v>0</v>
      </c>
      <c r="BX57" s="193">
        <f t="shared" si="497"/>
        <v>0</v>
      </c>
      <c r="BY57" s="193">
        <f t="shared" si="497"/>
        <v>0</v>
      </c>
      <c r="BZ57" s="193">
        <f t="shared" si="497"/>
        <v>0</v>
      </c>
      <c r="CA57" s="193">
        <f t="shared" si="497"/>
        <v>0</v>
      </c>
      <c r="CB57" s="193">
        <f t="shared" si="497"/>
        <v>0</v>
      </c>
      <c r="CC57" s="193">
        <f t="shared" si="497"/>
        <v>0</v>
      </c>
      <c r="CD57" s="193">
        <f t="shared" si="497"/>
        <v>0</v>
      </c>
      <c r="CE57" s="193">
        <f t="shared" si="497"/>
        <v>0</v>
      </c>
      <c r="CF57" s="193">
        <f t="shared" si="497"/>
        <v>0</v>
      </c>
      <c r="CG57" s="193">
        <f t="shared" si="497"/>
        <v>0</v>
      </c>
      <c r="CH57" s="193">
        <f t="shared" si="497"/>
        <v>0</v>
      </c>
      <c r="CI57" s="193">
        <f t="shared" si="497"/>
        <v>0</v>
      </c>
      <c r="CJ57" s="193">
        <f t="shared" si="497"/>
        <v>0</v>
      </c>
      <c r="CK57" s="193">
        <f t="shared" si="497"/>
        <v>0</v>
      </c>
      <c r="CL57" s="193">
        <f t="shared" si="497"/>
        <v>0</v>
      </c>
      <c r="CM57" s="193">
        <f t="shared" si="497"/>
        <v>0</v>
      </c>
      <c r="CN57" s="193">
        <f t="shared" si="497"/>
        <v>0</v>
      </c>
      <c r="CO57" s="193">
        <f t="shared" si="497"/>
        <v>0</v>
      </c>
      <c r="CP57" s="193">
        <f t="shared" si="497"/>
        <v>0</v>
      </c>
      <c r="CQ57" s="193">
        <f t="shared" si="497"/>
        <v>0</v>
      </c>
      <c r="CR57" s="193">
        <f t="shared" si="497"/>
        <v>0</v>
      </c>
      <c r="CS57" s="193">
        <f t="shared" si="497"/>
        <v>0</v>
      </c>
      <c r="CT57" s="193">
        <f t="shared" si="497"/>
        <v>0</v>
      </c>
      <c r="CU57" s="193">
        <f t="shared" si="497"/>
        <v>0</v>
      </c>
      <c r="CV57" s="193">
        <f t="shared" si="497"/>
        <v>0</v>
      </c>
      <c r="CW57" s="193">
        <f t="shared" si="497"/>
        <v>0</v>
      </c>
      <c r="CX57" s="193">
        <f t="shared" si="497"/>
        <v>0</v>
      </c>
      <c r="CY57" s="193">
        <f t="shared" si="497"/>
        <v>0</v>
      </c>
      <c r="CZ57" s="193">
        <f t="shared" si="497"/>
        <v>0</v>
      </c>
      <c r="DA57" s="193">
        <f t="shared" si="497"/>
        <v>0</v>
      </c>
      <c r="DB57" s="193">
        <f t="shared" si="497"/>
        <v>0</v>
      </c>
      <c r="DC57" s="193">
        <f t="shared" si="497"/>
        <v>0</v>
      </c>
      <c r="DD57" s="193">
        <f t="shared" si="497"/>
        <v>0</v>
      </c>
      <c r="DE57" s="193">
        <f t="shared" si="497"/>
        <v>0</v>
      </c>
      <c r="DF57" s="193">
        <f t="shared" si="497"/>
        <v>0</v>
      </c>
      <c r="DG57" s="193">
        <f t="shared" si="497"/>
        <v>0</v>
      </c>
      <c r="DH57" s="193">
        <f t="shared" si="497"/>
        <v>0</v>
      </c>
      <c r="DI57" s="193">
        <f t="shared" si="497"/>
        <v>0</v>
      </c>
      <c r="DJ57" s="193">
        <f t="shared" si="497"/>
        <v>0</v>
      </c>
      <c r="DK57" s="193">
        <f t="shared" si="497"/>
        <v>0</v>
      </c>
      <c r="DL57" s="193">
        <f t="shared" si="497"/>
        <v>0</v>
      </c>
      <c r="DM57" s="193">
        <f t="shared" si="497"/>
        <v>0</v>
      </c>
      <c r="DN57" s="193">
        <f t="shared" si="497"/>
        <v>0</v>
      </c>
      <c r="DO57" s="193">
        <f t="shared" si="497"/>
        <v>0</v>
      </c>
      <c r="DP57" s="193">
        <f t="shared" si="497"/>
        <v>0</v>
      </c>
      <c r="DQ57" s="193">
        <f t="shared" ref="DQ57:GB57" si="498" xml:space="preserve"> MIN(DQ55:DQ56)</f>
        <v>0</v>
      </c>
      <c r="DR57" s="193">
        <f t="shared" si="498"/>
        <v>0</v>
      </c>
      <c r="DS57" s="193">
        <f t="shared" si="498"/>
        <v>0</v>
      </c>
      <c r="DT57" s="193">
        <f t="shared" si="498"/>
        <v>0</v>
      </c>
      <c r="DU57" s="193">
        <f t="shared" si="498"/>
        <v>0</v>
      </c>
      <c r="DV57" s="193">
        <f t="shared" si="498"/>
        <v>0</v>
      </c>
      <c r="DW57" s="193">
        <f t="shared" si="498"/>
        <v>0</v>
      </c>
      <c r="DX57" s="193">
        <f t="shared" si="498"/>
        <v>0</v>
      </c>
      <c r="DY57" s="193">
        <f t="shared" si="498"/>
        <v>0</v>
      </c>
      <c r="DZ57" s="193">
        <f t="shared" si="498"/>
        <v>0</v>
      </c>
      <c r="EA57" s="193">
        <f t="shared" si="498"/>
        <v>0</v>
      </c>
      <c r="EB57" s="193">
        <f t="shared" si="498"/>
        <v>0</v>
      </c>
      <c r="EC57" s="193">
        <f t="shared" si="498"/>
        <v>0</v>
      </c>
      <c r="ED57" s="193">
        <f t="shared" si="498"/>
        <v>0</v>
      </c>
      <c r="EE57" s="193">
        <f t="shared" si="498"/>
        <v>0</v>
      </c>
      <c r="EF57" s="193">
        <f t="shared" si="498"/>
        <v>0</v>
      </c>
      <c r="EG57" s="193">
        <f t="shared" si="498"/>
        <v>0</v>
      </c>
      <c r="EH57" s="193">
        <f t="shared" si="498"/>
        <v>0</v>
      </c>
      <c r="EI57" s="193">
        <f t="shared" si="498"/>
        <v>0</v>
      </c>
      <c r="EJ57" s="193">
        <f t="shared" si="498"/>
        <v>0</v>
      </c>
      <c r="EK57" s="193">
        <f t="shared" si="498"/>
        <v>0</v>
      </c>
      <c r="EL57" s="193">
        <f t="shared" si="498"/>
        <v>0</v>
      </c>
      <c r="EM57" s="193">
        <f t="shared" si="498"/>
        <v>0</v>
      </c>
      <c r="EN57" s="193">
        <f t="shared" si="498"/>
        <v>0</v>
      </c>
      <c r="EO57" s="193">
        <f t="shared" si="498"/>
        <v>0</v>
      </c>
      <c r="EP57" s="193">
        <f t="shared" si="498"/>
        <v>0</v>
      </c>
      <c r="EQ57" s="193">
        <f t="shared" si="498"/>
        <v>0</v>
      </c>
      <c r="ER57" s="193">
        <f t="shared" si="498"/>
        <v>0</v>
      </c>
      <c r="ES57" s="193">
        <f t="shared" si="498"/>
        <v>0</v>
      </c>
      <c r="ET57" s="193">
        <f t="shared" si="498"/>
        <v>0</v>
      </c>
      <c r="EU57" s="193">
        <f t="shared" si="498"/>
        <v>0</v>
      </c>
      <c r="EV57" s="193">
        <f t="shared" si="498"/>
        <v>0</v>
      </c>
      <c r="EW57" s="193">
        <f t="shared" si="498"/>
        <v>0</v>
      </c>
      <c r="EX57" s="193">
        <f t="shared" si="498"/>
        <v>0</v>
      </c>
      <c r="EY57" s="193">
        <f t="shared" si="498"/>
        <v>0</v>
      </c>
      <c r="EZ57" s="193">
        <f t="shared" si="498"/>
        <v>0</v>
      </c>
      <c r="FA57" s="193">
        <f t="shared" si="498"/>
        <v>0</v>
      </c>
      <c r="FB57" s="193">
        <f t="shared" si="498"/>
        <v>0</v>
      </c>
      <c r="FC57" s="193">
        <f t="shared" si="498"/>
        <v>0</v>
      </c>
      <c r="FD57" s="193">
        <f t="shared" si="498"/>
        <v>0</v>
      </c>
      <c r="FE57" s="193">
        <f t="shared" si="498"/>
        <v>0</v>
      </c>
      <c r="FF57" s="193">
        <f t="shared" si="498"/>
        <v>0</v>
      </c>
      <c r="FG57" s="193">
        <f t="shared" si="498"/>
        <v>0</v>
      </c>
      <c r="FH57" s="193">
        <f t="shared" si="498"/>
        <v>0</v>
      </c>
      <c r="FI57" s="193">
        <f t="shared" si="498"/>
        <v>0</v>
      </c>
      <c r="FJ57" s="193">
        <f t="shared" si="498"/>
        <v>0</v>
      </c>
      <c r="FK57" s="193">
        <f t="shared" si="498"/>
        <v>0</v>
      </c>
      <c r="FL57" s="193">
        <f t="shared" si="498"/>
        <v>0</v>
      </c>
      <c r="FM57" s="193">
        <f t="shared" si="498"/>
        <v>0</v>
      </c>
      <c r="FN57" s="193">
        <f t="shared" si="498"/>
        <v>0</v>
      </c>
      <c r="FO57" s="193">
        <f t="shared" si="498"/>
        <v>0</v>
      </c>
      <c r="FP57" s="193">
        <f t="shared" si="498"/>
        <v>0</v>
      </c>
      <c r="FQ57" s="193">
        <f t="shared" si="498"/>
        <v>0</v>
      </c>
      <c r="FR57" s="193">
        <f t="shared" si="498"/>
        <v>0</v>
      </c>
      <c r="FS57" s="193">
        <f t="shared" si="498"/>
        <v>0</v>
      </c>
      <c r="FT57" s="193">
        <f t="shared" si="498"/>
        <v>0</v>
      </c>
      <c r="FU57" s="193">
        <f t="shared" si="498"/>
        <v>0</v>
      </c>
      <c r="FV57" s="193">
        <f t="shared" si="498"/>
        <v>0</v>
      </c>
      <c r="FW57" s="193">
        <f t="shared" si="498"/>
        <v>0</v>
      </c>
      <c r="FX57" s="193">
        <f t="shared" si="498"/>
        <v>0</v>
      </c>
      <c r="FY57" s="193">
        <f t="shared" si="498"/>
        <v>0</v>
      </c>
      <c r="FZ57" s="193">
        <f t="shared" si="498"/>
        <v>0</v>
      </c>
      <c r="GA57" s="193">
        <f t="shared" si="498"/>
        <v>0</v>
      </c>
      <c r="GB57" s="193">
        <f t="shared" si="498"/>
        <v>0</v>
      </c>
      <c r="GC57" s="193">
        <f t="shared" ref="GC57:GJ57" si="499" xml:space="preserve"> MIN(GC55:GC56)</f>
        <v>0</v>
      </c>
      <c r="GD57" s="193">
        <f t="shared" si="499"/>
        <v>0</v>
      </c>
      <c r="GE57" s="193">
        <f t="shared" si="499"/>
        <v>0</v>
      </c>
      <c r="GF57" s="193">
        <f t="shared" si="499"/>
        <v>0</v>
      </c>
      <c r="GG57" s="193">
        <f t="shared" si="499"/>
        <v>0</v>
      </c>
      <c r="GH57" s="193">
        <f t="shared" si="499"/>
        <v>0</v>
      </c>
      <c r="GI57" s="193">
        <f t="shared" si="499"/>
        <v>0</v>
      </c>
      <c r="GJ57" s="193">
        <f t="shared" si="499"/>
        <v>0</v>
      </c>
    </row>
    <row r="58" spans="1:192" x14ac:dyDescent="0.25">
      <c r="A58" s="142"/>
      <c r="B58" s="142"/>
      <c r="C58" s="143"/>
      <c r="D58" s="144"/>
      <c r="E58" s="193" t="str">
        <f xml:space="preserve"> LEFT(E57, LEN(E57) - 4)</f>
        <v>Dividends paid</v>
      </c>
      <c r="F58" s="193"/>
      <c r="G58" s="193" t="str">
        <f xml:space="preserve"> SMU</f>
        <v>$ 000s</v>
      </c>
      <c r="H58" s="193">
        <f xml:space="preserve"> SUM(J58:GJ58)</f>
        <v>-19081.551448141145</v>
      </c>
      <c r="I58" s="145"/>
      <c r="J58" s="193">
        <f t="shared" ref="J58:BC58" si="500" xml:space="preserve"> -1 * J57</f>
        <v>0</v>
      </c>
      <c r="K58" s="193">
        <f t="shared" si="500"/>
        <v>0</v>
      </c>
      <c r="L58" s="193">
        <f t="shared" si="500"/>
        <v>0</v>
      </c>
      <c r="M58" s="193">
        <f t="shared" si="500"/>
        <v>0</v>
      </c>
      <c r="N58" s="193">
        <f t="shared" si="500"/>
        <v>0</v>
      </c>
      <c r="O58" s="193">
        <f t="shared" si="500"/>
        <v>0</v>
      </c>
      <c r="P58" s="193">
        <f t="shared" si="500"/>
        <v>-2.6618400179359014E-3</v>
      </c>
      <c r="Q58" s="193">
        <f t="shared" si="500"/>
        <v>0</v>
      </c>
      <c r="R58" s="193">
        <f t="shared" si="500"/>
        <v>0</v>
      </c>
      <c r="S58" s="193">
        <f t="shared" si="500"/>
        <v>0</v>
      </c>
      <c r="T58" s="193">
        <f t="shared" si="500"/>
        <v>0</v>
      </c>
      <c r="U58" s="193">
        <f t="shared" si="500"/>
        <v>0</v>
      </c>
      <c r="V58" s="193">
        <f t="shared" si="500"/>
        <v>0</v>
      </c>
      <c r="W58" s="193">
        <f t="shared" si="500"/>
        <v>0</v>
      </c>
      <c r="X58" s="193">
        <f t="shared" si="500"/>
        <v>0</v>
      </c>
      <c r="Y58" s="193">
        <f t="shared" si="500"/>
        <v>0</v>
      </c>
      <c r="Z58" s="193">
        <f t="shared" si="500"/>
        <v>0</v>
      </c>
      <c r="AA58" s="193">
        <f t="shared" si="500"/>
        <v>0</v>
      </c>
      <c r="AB58" s="193">
        <f t="shared" si="500"/>
        <v>0</v>
      </c>
      <c r="AC58" s="193">
        <f t="shared" si="500"/>
        <v>0</v>
      </c>
      <c r="AD58" s="193">
        <f t="shared" si="500"/>
        <v>0</v>
      </c>
      <c r="AE58" s="193">
        <f t="shared" si="500"/>
        <v>0</v>
      </c>
      <c r="AF58" s="193">
        <f t="shared" si="500"/>
        <v>0</v>
      </c>
      <c r="AG58" s="193">
        <f t="shared" si="500"/>
        <v>0</v>
      </c>
      <c r="AH58" s="193">
        <f t="shared" si="500"/>
        <v>0</v>
      </c>
      <c r="AI58" s="193">
        <f t="shared" si="500"/>
        <v>0</v>
      </c>
      <c r="AJ58" s="193">
        <f t="shared" si="500"/>
        <v>0</v>
      </c>
      <c r="AK58" s="193">
        <f t="shared" si="500"/>
        <v>0</v>
      </c>
      <c r="AL58" s="193">
        <f t="shared" si="500"/>
        <v>0</v>
      </c>
      <c r="AM58" s="193">
        <f t="shared" si="500"/>
        <v>0</v>
      </c>
      <c r="AN58" s="193">
        <f t="shared" si="500"/>
        <v>0</v>
      </c>
      <c r="AO58" s="193">
        <f t="shared" si="500"/>
        <v>0</v>
      </c>
      <c r="AP58" s="193">
        <f t="shared" si="500"/>
        <v>0</v>
      </c>
      <c r="AQ58" s="193">
        <f t="shared" si="500"/>
        <v>0</v>
      </c>
      <c r="AR58" s="193">
        <f t="shared" si="500"/>
        <v>0</v>
      </c>
      <c r="AS58" s="193">
        <f t="shared" si="500"/>
        <v>0</v>
      </c>
      <c r="AT58" s="193">
        <f t="shared" si="500"/>
        <v>0</v>
      </c>
      <c r="AU58" s="193">
        <f t="shared" si="500"/>
        <v>0</v>
      </c>
      <c r="AV58" s="193">
        <f t="shared" si="500"/>
        <v>0</v>
      </c>
      <c r="AW58" s="193">
        <f t="shared" si="500"/>
        <v>0</v>
      </c>
      <c r="AX58" s="193">
        <f t="shared" si="500"/>
        <v>0</v>
      </c>
      <c r="AY58" s="193">
        <f t="shared" si="500"/>
        <v>0</v>
      </c>
      <c r="AZ58" s="193">
        <f t="shared" si="500"/>
        <v>0</v>
      </c>
      <c r="BA58" s="193">
        <f t="shared" si="500"/>
        <v>0</v>
      </c>
      <c r="BB58" s="193">
        <f t="shared" si="500"/>
        <v>0</v>
      </c>
      <c r="BC58" s="193">
        <f t="shared" si="500"/>
        <v>-4616.3509396794434</v>
      </c>
      <c r="BD58" s="193">
        <f t="shared" ref="BD58" si="501" xml:space="preserve"> -1 * BD57</f>
        <v>-11288.57472105578</v>
      </c>
      <c r="BE58" s="193">
        <f t="shared" ref="BE58:DP58" si="502" xml:space="preserve"> -1 * BE57</f>
        <v>-3176.623125565904</v>
      </c>
      <c r="BF58" s="193">
        <f t="shared" si="502"/>
        <v>0</v>
      </c>
      <c r="BG58" s="193">
        <f t="shared" si="502"/>
        <v>0</v>
      </c>
      <c r="BH58" s="193">
        <f t="shared" si="502"/>
        <v>0</v>
      </c>
      <c r="BI58" s="193">
        <f t="shared" si="502"/>
        <v>0</v>
      </c>
      <c r="BJ58" s="193">
        <f t="shared" si="502"/>
        <v>0</v>
      </c>
      <c r="BK58" s="193">
        <f t="shared" si="502"/>
        <v>0</v>
      </c>
      <c r="BL58" s="193">
        <f t="shared" si="502"/>
        <v>0</v>
      </c>
      <c r="BM58" s="193">
        <f t="shared" si="502"/>
        <v>0</v>
      </c>
      <c r="BN58" s="193">
        <f t="shared" si="502"/>
        <v>0</v>
      </c>
      <c r="BO58" s="193">
        <f t="shared" si="502"/>
        <v>0</v>
      </c>
      <c r="BP58" s="193">
        <f t="shared" si="502"/>
        <v>0</v>
      </c>
      <c r="BQ58" s="193">
        <f t="shared" si="502"/>
        <v>0</v>
      </c>
      <c r="BR58" s="193">
        <f t="shared" si="502"/>
        <v>0</v>
      </c>
      <c r="BS58" s="193">
        <f t="shared" si="502"/>
        <v>0</v>
      </c>
      <c r="BT58" s="193">
        <f t="shared" si="502"/>
        <v>0</v>
      </c>
      <c r="BU58" s="193">
        <f t="shared" si="502"/>
        <v>0</v>
      </c>
      <c r="BV58" s="193">
        <f t="shared" si="502"/>
        <v>0</v>
      </c>
      <c r="BW58" s="193">
        <f t="shared" si="502"/>
        <v>0</v>
      </c>
      <c r="BX58" s="193">
        <f t="shared" si="502"/>
        <v>0</v>
      </c>
      <c r="BY58" s="193">
        <f t="shared" si="502"/>
        <v>0</v>
      </c>
      <c r="BZ58" s="193">
        <f t="shared" si="502"/>
        <v>0</v>
      </c>
      <c r="CA58" s="193">
        <f t="shared" si="502"/>
        <v>0</v>
      </c>
      <c r="CB58" s="193">
        <f t="shared" si="502"/>
        <v>0</v>
      </c>
      <c r="CC58" s="193">
        <f t="shared" si="502"/>
        <v>0</v>
      </c>
      <c r="CD58" s="193">
        <f t="shared" si="502"/>
        <v>0</v>
      </c>
      <c r="CE58" s="193">
        <f t="shared" si="502"/>
        <v>0</v>
      </c>
      <c r="CF58" s="193">
        <f t="shared" si="502"/>
        <v>0</v>
      </c>
      <c r="CG58" s="193">
        <f t="shared" si="502"/>
        <v>0</v>
      </c>
      <c r="CH58" s="193">
        <f t="shared" si="502"/>
        <v>0</v>
      </c>
      <c r="CI58" s="193">
        <f t="shared" si="502"/>
        <v>0</v>
      </c>
      <c r="CJ58" s="193">
        <f t="shared" si="502"/>
        <v>0</v>
      </c>
      <c r="CK58" s="193">
        <f t="shared" si="502"/>
        <v>0</v>
      </c>
      <c r="CL58" s="193">
        <f t="shared" si="502"/>
        <v>0</v>
      </c>
      <c r="CM58" s="193">
        <f t="shared" si="502"/>
        <v>0</v>
      </c>
      <c r="CN58" s="193">
        <f t="shared" si="502"/>
        <v>0</v>
      </c>
      <c r="CO58" s="193">
        <f t="shared" si="502"/>
        <v>0</v>
      </c>
      <c r="CP58" s="193">
        <f t="shared" si="502"/>
        <v>0</v>
      </c>
      <c r="CQ58" s="193">
        <f t="shared" si="502"/>
        <v>0</v>
      </c>
      <c r="CR58" s="193">
        <f t="shared" si="502"/>
        <v>0</v>
      </c>
      <c r="CS58" s="193">
        <f t="shared" si="502"/>
        <v>0</v>
      </c>
      <c r="CT58" s="193">
        <f t="shared" si="502"/>
        <v>0</v>
      </c>
      <c r="CU58" s="193">
        <f t="shared" si="502"/>
        <v>0</v>
      </c>
      <c r="CV58" s="193">
        <f t="shared" si="502"/>
        <v>0</v>
      </c>
      <c r="CW58" s="193">
        <f t="shared" si="502"/>
        <v>0</v>
      </c>
      <c r="CX58" s="193">
        <f t="shared" si="502"/>
        <v>0</v>
      </c>
      <c r="CY58" s="193">
        <f t="shared" si="502"/>
        <v>0</v>
      </c>
      <c r="CZ58" s="193">
        <f t="shared" si="502"/>
        <v>0</v>
      </c>
      <c r="DA58" s="193">
        <f t="shared" si="502"/>
        <v>0</v>
      </c>
      <c r="DB58" s="193">
        <f t="shared" si="502"/>
        <v>0</v>
      </c>
      <c r="DC58" s="193">
        <f t="shared" si="502"/>
        <v>0</v>
      </c>
      <c r="DD58" s="193">
        <f t="shared" si="502"/>
        <v>0</v>
      </c>
      <c r="DE58" s="193">
        <f t="shared" si="502"/>
        <v>0</v>
      </c>
      <c r="DF58" s="193">
        <f t="shared" si="502"/>
        <v>0</v>
      </c>
      <c r="DG58" s="193">
        <f t="shared" si="502"/>
        <v>0</v>
      </c>
      <c r="DH58" s="193">
        <f t="shared" si="502"/>
        <v>0</v>
      </c>
      <c r="DI58" s="193">
        <f t="shared" si="502"/>
        <v>0</v>
      </c>
      <c r="DJ58" s="193">
        <f t="shared" si="502"/>
        <v>0</v>
      </c>
      <c r="DK58" s="193">
        <f t="shared" si="502"/>
        <v>0</v>
      </c>
      <c r="DL58" s="193">
        <f t="shared" si="502"/>
        <v>0</v>
      </c>
      <c r="DM58" s="193">
        <f t="shared" si="502"/>
        <v>0</v>
      </c>
      <c r="DN58" s="193">
        <f t="shared" si="502"/>
        <v>0</v>
      </c>
      <c r="DO58" s="193">
        <f t="shared" si="502"/>
        <v>0</v>
      </c>
      <c r="DP58" s="193">
        <f t="shared" si="502"/>
        <v>0</v>
      </c>
      <c r="DQ58" s="193">
        <f t="shared" ref="DQ58:GB58" si="503" xml:space="preserve"> -1 * DQ57</f>
        <v>0</v>
      </c>
      <c r="DR58" s="193">
        <f t="shared" si="503"/>
        <v>0</v>
      </c>
      <c r="DS58" s="193">
        <f t="shared" si="503"/>
        <v>0</v>
      </c>
      <c r="DT58" s="193">
        <f t="shared" si="503"/>
        <v>0</v>
      </c>
      <c r="DU58" s="193">
        <f t="shared" si="503"/>
        <v>0</v>
      </c>
      <c r="DV58" s="193">
        <f t="shared" si="503"/>
        <v>0</v>
      </c>
      <c r="DW58" s="193">
        <f t="shared" si="503"/>
        <v>0</v>
      </c>
      <c r="DX58" s="193">
        <f t="shared" si="503"/>
        <v>0</v>
      </c>
      <c r="DY58" s="193">
        <f t="shared" si="503"/>
        <v>0</v>
      </c>
      <c r="DZ58" s="193">
        <f t="shared" si="503"/>
        <v>0</v>
      </c>
      <c r="EA58" s="193">
        <f t="shared" si="503"/>
        <v>0</v>
      </c>
      <c r="EB58" s="193">
        <f t="shared" si="503"/>
        <v>0</v>
      </c>
      <c r="EC58" s="193">
        <f t="shared" si="503"/>
        <v>0</v>
      </c>
      <c r="ED58" s="193">
        <f t="shared" si="503"/>
        <v>0</v>
      </c>
      <c r="EE58" s="193">
        <f t="shared" si="503"/>
        <v>0</v>
      </c>
      <c r="EF58" s="193">
        <f t="shared" si="503"/>
        <v>0</v>
      </c>
      <c r="EG58" s="193">
        <f t="shared" si="503"/>
        <v>0</v>
      </c>
      <c r="EH58" s="193">
        <f t="shared" si="503"/>
        <v>0</v>
      </c>
      <c r="EI58" s="193">
        <f t="shared" si="503"/>
        <v>0</v>
      </c>
      <c r="EJ58" s="193">
        <f t="shared" si="503"/>
        <v>0</v>
      </c>
      <c r="EK58" s="193">
        <f t="shared" si="503"/>
        <v>0</v>
      </c>
      <c r="EL58" s="193">
        <f t="shared" si="503"/>
        <v>0</v>
      </c>
      <c r="EM58" s="193">
        <f t="shared" si="503"/>
        <v>0</v>
      </c>
      <c r="EN58" s="193">
        <f t="shared" si="503"/>
        <v>0</v>
      </c>
      <c r="EO58" s="193">
        <f t="shared" si="503"/>
        <v>0</v>
      </c>
      <c r="EP58" s="193">
        <f t="shared" si="503"/>
        <v>0</v>
      </c>
      <c r="EQ58" s="193">
        <f t="shared" si="503"/>
        <v>0</v>
      </c>
      <c r="ER58" s="193">
        <f t="shared" si="503"/>
        <v>0</v>
      </c>
      <c r="ES58" s="193">
        <f t="shared" si="503"/>
        <v>0</v>
      </c>
      <c r="ET58" s="193">
        <f t="shared" si="503"/>
        <v>0</v>
      </c>
      <c r="EU58" s="193">
        <f t="shared" si="503"/>
        <v>0</v>
      </c>
      <c r="EV58" s="193">
        <f t="shared" si="503"/>
        <v>0</v>
      </c>
      <c r="EW58" s="193">
        <f t="shared" si="503"/>
        <v>0</v>
      </c>
      <c r="EX58" s="193">
        <f t="shared" si="503"/>
        <v>0</v>
      </c>
      <c r="EY58" s="193">
        <f t="shared" si="503"/>
        <v>0</v>
      </c>
      <c r="EZ58" s="193">
        <f t="shared" si="503"/>
        <v>0</v>
      </c>
      <c r="FA58" s="193">
        <f t="shared" si="503"/>
        <v>0</v>
      </c>
      <c r="FB58" s="193">
        <f t="shared" si="503"/>
        <v>0</v>
      </c>
      <c r="FC58" s="193">
        <f t="shared" si="503"/>
        <v>0</v>
      </c>
      <c r="FD58" s="193">
        <f t="shared" si="503"/>
        <v>0</v>
      </c>
      <c r="FE58" s="193">
        <f t="shared" si="503"/>
        <v>0</v>
      </c>
      <c r="FF58" s="193">
        <f t="shared" si="503"/>
        <v>0</v>
      </c>
      <c r="FG58" s="193">
        <f t="shared" si="503"/>
        <v>0</v>
      </c>
      <c r="FH58" s="193">
        <f t="shared" si="503"/>
        <v>0</v>
      </c>
      <c r="FI58" s="193">
        <f t="shared" si="503"/>
        <v>0</v>
      </c>
      <c r="FJ58" s="193">
        <f t="shared" si="503"/>
        <v>0</v>
      </c>
      <c r="FK58" s="193">
        <f t="shared" si="503"/>
        <v>0</v>
      </c>
      <c r="FL58" s="193">
        <f t="shared" si="503"/>
        <v>0</v>
      </c>
      <c r="FM58" s="193">
        <f t="shared" si="503"/>
        <v>0</v>
      </c>
      <c r="FN58" s="193">
        <f t="shared" si="503"/>
        <v>0</v>
      </c>
      <c r="FO58" s="193">
        <f t="shared" si="503"/>
        <v>0</v>
      </c>
      <c r="FP58" s="193">
        <f t="shared" si="503"/>
        <v>0</v>
      </c>
      <c r="FQ58" s="193">
        <f t="shared" si="503"/>
        <v>0</v>
      </c>
      <c r="FR58" s="193">
        <f t="shared" si="503"/>
        <v>0</v>
      </c>
      <c r="FS58" s="193">
        <f t="shared" si="503"/>
        <v>0</v>
      </c>
      <c r="FT58" s="193">
        <f t="shared" si="503"/>
        <v>0</v>
      </c>
      <c r="FU58" s="193">
        <f t="shared" si="503"/>
        <v>0</v>
      </c>
      <c r="FV58" s="193">
        <f t="shared" si="503"/>
        <v>0</v>
      </c>
      <c r="FW58" s="193">
        <f t="shared" si="503"/>
        <v>0</v>
      </c>
      <c r="FX58" s="193">
        <f t="shared" si="503"/>
        <v>0</v>
      </c>
      <c r="FY58" s="193">
        <f t="shared" si="503"/>
        <v>0</v>
      </c>
      <c r="FZ58" s="193">
        <f t="shared" si="503"/>
        <v>0</v>
      </c>
      <c r="GA58" s="193">
        <f t="shared" si="503"/>
        <v>0</v>
      </c>
      <c r="GB58" s="193">
        <f t="shared" si="503"/>
        <v>0</v>
      </c>
      <c r="GC58" s="193">
        <f t="shared" ref="GC58:GJ58" si="504" xml:space="preserve"> -1 * GC57</f>
        <v>0</v>
      </c>
      <c r="GD58" s="193">
        <f t="shared" si="504"/>
        <v>0</v>
      </c>
      <c r="GE58" s="193">
        <f t="shared" si="504"/>
        <v>0</v>
      </c>
      <c r="GF58" s="193">
        <f t="shared" si="504"/>
        <v>0</v>
      </c>
      <c r="GG58" s="193">
        <f t="shared" si="504"/>
        <v>0</v>
      </c>
      <c r="GH58" s="193">
        <f t="shared" si="504"/>
        <v>0</v>
      </c>
      <c r="GI58" s="193">
        <f t="shared" si="504"/>
        <v>0</v>
      </c>
      <c r="GJ58" s="193">
        <f t="shared" si="504"/>
        <v>0</v>
      </c>
    </row>
    <row r="61" spans="1:192" x14ac:dyDescent="0.25">
      <c r="A61" s="15" t="s">
        <v>63</v>
      </c>
    </row>
  </sheetData>
  <conditionalFormatting sqref="J3:GJ3">
    <cfRule type="cellIs" dxfId="140" priority="8" stopIfTrue="1" operator="equal">
      <formula>"Construction"</formula>
    </cfRule>
    <cfRule type="cellIs" dxfId="139" priority="9" stopIfTrue="1" operator="equal">
      <formula>"Operations"</formula>
    </cfRule>
  </conditionalFormatting>
  <conditionalFormatting sqref="J3:GJ3">
    <cfRule type="cellIs" dxfId="138" priority="7" operator="equal">
      <formula>"Fin Close"</formula>
    </cfRule>
  </conditionalFormatting>
  <conditionalFormatting sqref="J3:GJ3">
    <cfRule type="cellIs" dxfId="137" priority="5" operator="equal">
      <formula>"PPA ext."</formula>
    </cfRule>
    <cfRule type="cellIs" dxfId="136" priority="6" operator="equal">
      <formula>"Delay"</formula>
    </cfRule>
  </conditionalFormatting>
  <conditionalFormatting sqref="F2:F4">
    <cfRule type="cellIs" dxfId="135" priority="1" stopIfTrue="1" operator="notEqual">
      <formula>0</formula>
    </cfRule>
    <cfRule type="cellIs" dxfId="134" priority="2" stopIfTrue="1" operator="equal">
      <formula>""</formula>
    </cfRule>
  </conditionalFormatting>
  <conditionalFormatting sqref="F2:F4">
    <cfRule type="cellIs" dxfId="133" priority="3" stopIfTrue="1" operator="notEqual">
      <formula>0</formula>
    </cfRule>
    <cfRule type="cellIs" dxfId="13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3"/>
  <sheetViews>
    <sheetView defaultGridColor="0" colorId="8" zoomScale="52" zoomScaleNormal="80" workbookViewId="0">
      <pane xSplit="9" ySplit="5" topLeftCell="AR13" activePane="bottomRight" state="frozen"/>
      <selection activeCell="F117" sqref="F117"/>
      <selection pane="topRight" activeCell="F117" sqref="F117"/>
      <selection pane="bottomLeft" activeCell="F117" sqref="F117"/>
      <selection pane="bottomRight" activeCell="BD23" sqref="BD2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Tax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199</v>
      </c>
    </row>
    <row r="9" spans="1:192" x14ac:dyDescent="0.25">
      <c r="E9" s="146" t="str">
        <f xml:space="preserve"> InpC!E$202</f>
        <v>Corporate income tax rate</v>
      </c>
      <c r="F9" s="327">
        <f xml:space="preserve"> InpC!F$202</f>
        <v>0.2</v>
      </c>
      <c r="G9" s="146" t="str">
        <f xml:space="preserve"> InpC!G$202</f>
        <v>%</v>
      </c>
      <c r="H9" s="38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</row>
    <row r="10" spans="1:192" x14ac:dyDescent="0.25">
      <c r="E10" s="192" t="str">
        <f xml:space="preserve"> 'FS Qtr'!E$21</f>
        <v>Profit before tax</v>
      </c>
      <c r="F10" s="192">
        <f xml:space="preserve"> 'FS Qtr'!F$21</f>
        <v>0</v>
      </c>
      <c r="G10" s="192" t="str">
        <f xml:space="preserve"> 'FS Qtr'!G$21</f>
        <v>$ 000s</v>
      </c>
      <c r="H10" s="192">
        <f xml:space="preserve"> 'FS Qtr'!H$21</f>
        <v>23250.972101814834</v>
      </c>
      <c r="I10" s="192">
        <f xml:space="preserve"> 'FS Qtr'!I$21</f>
        <v>0</v>
      </c>
      <c r="J10" s="192">
        <f xml:space="preserve"> 'FS Qtr'!J$21</f>
        <v>0</v>
      </c>
      <c r="K10" s="192">
        <f xml:space="preserve"> 'FS Qtr'!K$21</f>
        <v>0</v>
      </c>
      <c r="L10" s="192">
        <f xml:space="preserve"> 'FS Qtr'!L$21</f>
        <v>0</v>
      </c>
      <c r="M10" s="192">
        <f xml:space="preserve"> 'FS Qtr'!M$21</f>
        <v>0</v>
      </c>
      <c r="N10" s="192">
        <f xml:space="preserve"> 'FS Qtr'!N$21</f>
        <v>0</v>
      </c>
      <c r="O10" s="192">
        <f xml:space="preserve"> 'FS Qtr'!O$21</f>
        <v>0</v>
      </c>
      <c r="P10" s="192">
        <f xml:space="preserve"> 'FS Qtr'!P$21</f>
        <v>2403.8688334462668</v>
      </c>
      <c r="Q10" s="192">
        <f xml:space="preserve"> 'FS Qtr'!Q$21</f>
        <v>1301.6404696285081</v>
      </c>
      <c r="R10" s="192">
        <f xml:space="preserve"> 'FS Qtr'!R$21</f>
        <v>-3277.833772579168</v>
      </c>
      <c r="S10" s="192">
        <f xml:space="preserve"> 'FS Qtr'!S$21</f>
        <v>-3201.4319790020418</v>
      </c>
      <c r="T10" s="192">
        <f xml:space="preserve"> 'FS Qtr'!T$21</f>
        <v>-3059.8700076068289</v>
      </c>
      <c r="U10" s="192">
        <f xml:space="preserve"> 'FS Qtr'!U$21</f>
        <v>-3024.6386395976497</v>
      </c>
      <c r="V10" s="192">
        <f xml:space="preserve"> 'FS Qtr'!V$21</f>
        <v>-2885.1395003883808</v>
      </c>
      <c r="W10" s="192">
        <f xml:space="preserve"> 'FS Qtr'!W$21</f>
        <v>-2841.4190865620276</v>
      </c>
      <c r="X10" s="192">
        <f xml:space="preserve"> 'FS Qtr'!X$21</f>
        <v>-2727.6589970109599</v>
      </c>
      <c r="Y10" s="192">
        <f xml:space="preserve"> 'FS Qtr'!Y$21</f>
        <v>-2650.2307454659986</v>
      </c>
      <c r="Z10" s="192">
        <f xml:space="preserve"> 'FS Qtr'!Z$21</f>
        <v>-2515.5986473749972</v>
      </c>
      <c r="AA10" s="192">
        <f xml:space="preserve"> 'FS Qtr'!AA$21</f>
        <v>-2453.9637947029878</v>
      </c>
      <c r="AB10" s="192">
        <f xml:space="preserve"> 'FS Qtr'!AB$21</f>
        <v>-2320.7377611861866</v>
      </c>
      <c r="AC10" s="192">
        <f xml:space="preserve"> 'FS Qtr'!AC$21</f>
        <v>-2249.550318204796</v>
      </c>
      <c r="AD10" s="192">
        <f xml:space="preserve"> 'FS Qtr'!AD$21</f>
        <v>-2117.7377692791206</v>
      </c>
      <c r="AE10" s="192">
        <f xml:space="preserve"> 'FS Qtr'!AE$21</f>
        <v>-2037.0383192546724</v>
      </c>
      <c r="AF10" s="192">
        <f xml:space="preserve"> 'FS Qtr'!AF$21</f>
        <v>-1925.4017056549837</v>
      </c>
      <c r="AG10" s="192">
        <f xml:space="preserve"> 'FS Qtr'!AG$21</f>
        <v>-1814.9811927708251</v>
      </c>
      <c r="AH10" s="192">
        <f xml:space="preserve"> 'FS Qtr'!AH$21</f>
        <v>-1688.219218999845</v>
      </c>
      <c r="AI10" s="192">
        <f xml:space="preserve"> 'FS Qtr'!AI$21</f>
        <v>-1586.0995646216834</v>
      </c>
      <c r="AJ10" s="192">
        <f xml:space="preserve"> 'FS Qtr'!AJ$21</f>
        <v>-1459.9669805486701</v>
      </c>
      <c r="AK10" s="192">
        <f xml:space="preserve"> 'FS Qtr'!AK$21</f>
        <v>-1346.7850703682961</v>
      </c>
      <c r="AL10" s="192">
        <f xml:space="preserve"> 'FS Qtr'!AL$21</f>
        <v>-1222.4799649929337</v>
      </c>
      <c r="AM10" s="192">
        <f xml:space="preserve"> 'FS Qtr'!AM$21</f>
        <v>-1098.5079610149951</v>
      </c>
      <c r="AN10" s="192">
        <f xml:space="preserve"> 'FS Qtr'!AN$21</f>
        <v>-986.81095284911498</v>
      </c>
      <c r="AO10" s="192">
        <f xml:space="preserve"> 'FS Qtr'!AO$21</f>
        <v>-838.96219767211005</v>
      </c>
      <c r="AP10" s="192">
        <f xml:space="preserve"> 'FS Qtr'!AP$21</f>
        <v>-719.00524205206602</v>
      </c>
      <c r="AQ10" s="192">
        <f xml:space="preserve"> 'FS Qtr'!AQ$21</f>
        <v>-570.50232851757482</v>
      </c>
      <c r="AR10" s="192">
        <f xml:space="preserve"> 'FS Qtr'!AR$21</f>
        <v>-451.08239084230536</v>
      </c>
      <c r="AS10" s="192">
        <f xml:space="preserve"> 'FS Qtr'!AS$21</f>
        <v>-290.0884124820368</v>
      </c>
      <c r="AT10" s="192">
        <f xml:space="preserve"> 'FS Qtr'!AT$21</f>
        <v>-172.11832591712573</v>
      </c>
      <c r="AU10" s="192">
        <f xml:space="preserve"> 'FS Qtr'!AU$21</f>
        <v>1.8711028692232503</v>
      </c>
      <c r="AV10" s="192">
        <f xml:space="preserve"> 'FS Qtr'!AV$21</f>
        <v>115.54588120585004</v>
      </c>
      <c r="AW10" s="192">
        <f xml:space="preserve"> 'FS Qtr'!AW$21</f>
        <v>307.38401548180445</v>
      </c>
      <c r="AX10" s="192">
        <f xml:space="preserve"> 'FS Qtr'!AX$21</f>
        <v>637.05134521370928</v>
      </c>
      <c r="AY10" s="192">
        <f xml:space="preserve"> 'FS Qtr'!AY$21</f>
        <v>11003.806848954464</v>
      </c>
      <c r="AZ10" s="192">
        <f xml:space="preserve"> 'FS Qtr'!AZ$21</f>
        <v>11366.073667698323</v>
      </c>
      <c r="BA10" s="192">
        <f xml:space="preserve"> 'FS Qtr'!BA$21</f>
        <v>11836.446570133312</v>
      </c>
      <c r="BB10" s="192">
        <f xml:space="preserve"> 'FS Qtr'!BB$21</f>
        <v>12233.433397932837</v>
      </c>
      <c r="BC10" s="192">
        <f xml:space="preserve"> 'FS Qtr'!BC$21</f>
        <v>12730.035064481264</v>
      </c>
      <c r="BD10" s="192">
        <f xml:space="preserve"> 'FS Qtr'!BD$21</f>
        <v>12847.675752289664</v>
      </c>
      <c r="BE10" s="192">
        <f xml:space="preserve"> 'FS Qtr'!BE$21</f>
        <v>0</v>
      </c>
      <c r="BF10" s="192">
        <f xml:space="preserve"> 'FS Qtr'!BF$21</f>
        <v>0</v>
      </c>
      <c r="BG10" s="192">
        <f xml:space="preserve"> 'FS Qtr'!BG$21</f>
        <v>0</v>
      </c>
      <c r="BH10" s="192">
        <f xml:space="preserve"> 'FS Qtr'!BH$21</f>
        <v>0</v>
      </c>
      <c r="BI10" s="192">
        <f xml:space="preserve"> 'FS Qtr'!BI$21</f>
        <v>0</v>
      </c>
      <c r="BJ10" s="192">
        <f xml:space="preserve"> 'FS Qtr'!BJ$21</f>
        <v>0</v>
      </c>
      <c r="BK10" s="192">
        <f xml:space="preserve"> 'FS Qtr'!BK$21</f>
        <v>0</v>
      </c>
      <c r="BL10" s="192">
        <f xml:space="preserve"> 'FS Qtr'!BL$21</f>
        <v>0</v>
      </c>
      <c r="BM10" s="192">
        <f xml:space="preserve"> 'FS Qtr'!BM$21</f>
        <v>0</v>
      </c>
      <c r="BN10" s="192">
        <f xml:space="preserve"> 'FS Qtr'!BN$21</f>
        <v>0</v>
      </c>
      <c r="BO10" s="192">
        <f xml:space="preserve"> 'FS Qtr'!BO$21</f>
        <v>0</v>
      </c>
      <c r="BP10" s="192">
        <f xml:space="preserve"> 'FS Qtr'!BP$21</f>
        <v>0</v>
      </c>
      <c r="BQ10" s="192">
        <f xml:space="preserve"> 'FS Qtr'!BQ$21</f>
        <v>0</v>
      </c>
      <c r="BR10" s="192">
        <f xml:space="preserve"> 'FS Qtr'!BR$21</f>
        <v>0</v>
      </c>
      <c r="BS10" s="192">
        <f xml:space="preserve"> 'FS Qtr'!BS$21</f>
        <v>0</v>
      </c>
      <c r="BT10" s="192">
        <f xml:space="preserve"> 'FS Qtr'!BT$21</f>
        <v>0</v>
      </c>
      <c r="BU10" s="192">
        <f xml:space="preserve"> 'FS Qtr'!BU$21</f>
        <v>0</v>
      </c>
      <c r="BV10" s="192">
        <f xml:space="preserve"> 'FS Qtr'!BV$21</f>
        <v>0</v>
      </c>
      <c r="BW10" s="192">
        <f xml:space="preserve"> 'FS Qtr'!BW$21</f>
        <v>0</v>
      </c>
      <c r="BX10" s="192">
        <f xml:space="preserve"> 'FS Qtr'!BX$21</f>
        <v>0</v>
      </c>
      <c r="BY10" s="192">
        <f xml:space="preserve"> 'FS Qtr'!BY$21</f>
        <v>0</v>
      </c>
      <c r="BZ10" s="192">
        <f xml:space="preserve"> 'FS Qtr'!BZ$21</f>
        <v>0</v>
      </c>
      <c r="CA10" s="192">
        <f xml:space="preserve"> 'FS Qtr'!CA$21</f>
        <v>0</v>
      </c>
      <c r="CB10" s="192">
        <f xml:space="preserve"> 'FS Qtr'!CB$21</f>
        <v>0</v>
      </c>
      <c r="CC10" s="192">
        <f xml:space="preserve"> 'FS Qtr'!CC$21</f>
        <v>0</v>
      </c>
      <c r="CD10" s="192">
        <f xml:space="preserve"> 'FS Qtr'!CD$21</f>
        <v>0</v>
      </c>
      <c r="CE10" s="192">
        <f xml:space="preserve"> 'FS Qtr'!CE$21</f>
        <v>0</v>
      </c>
      <c r="CF10" s="192">
        <f xml:space="preserve"> 'FS Qtr'!CF$21</f>
        <v>0</v>
      </c>
      <c r="CG10" s="192">
        <f xml:space="preserve"> 'FS Qtr'!CG$21</f>
        <v>0</v>
      </c>
      <c r="CH10" s="192">
        <f xml:space="preserve"> 'FS Qtr'!CH$21</f>
        <v>0</v>
      </c>
      <c r="CI10" s="192">
        <f xml:space="preserve"> 'FS Qtr'!CI$21</f>
        <v>0</v>
      </c>
      <c r="CJ10" s="192">
        <f xml:space="preserve"> 'FS Qtr'!CJ$21</f>
        <v>0</v>
      </c>
      <c r="CK10" s="192">
        <f xml:space="preserve"> 'FS Qtr'!CK$21</f>
        <v>0</v>
      </c>
      <c r="CL10" s="192">
        <f xml:space="preserve"> 'FS Qtr'!CL$21</f>
        <v>0</v>
      </c>
      <c r="CM10" s="192">
        <f xml:space="preserve"> 'FS Qtr'!CM$21</f>
        <v>0</v>
      </c>
      <c r="CN10" s="192">
        <f xml:space="preserve"> 'FS Qtr'!CN$21</f>
        <v>0</v>
      </c>
      <c r="CO10" s="192">
        <f xml:space="preserve"> 'FS Qtr'!CO$21</f>
        <v>0</v>
      </c>
      <c r="CP10" s="192">
        <f xml:space="preserve"> 'FS Qtr'!CP$21</f>
        <v>0</v>
      </c>
      <c r="CQ10" s="192">
        <f xml:space="preserve"> 'FS Qtr'!CQ$21</f>
        <v>0</v>
      </c>
      <c r="CR10" s="192">
        <f xml:space="preserve"> 'FS Qtr'!CR$21</f>
        <v>0</v>
      </c>
      <c r="CS10" s="192">
        <f xml:space="preserve"> 'FS Qtr'!CS$21</f>
        <v>0</v>
      </c>
      <c r="CT10" s="192">
        <f xml:space="preserve"> 'FS Qtr'!CT$21</f>
        <v>0</v>
      </c>
      <c r="CU10" s="192">
        <f xml:space="preserve"> 'FS Qtr'!CU$21</f>
        <v>0</v>
      </c>
      <c r="CV10" s="192">
        <f xml:space="preserve"> 'FS Qtr'!CV$21</f>
        <v>0</v>
      </c>
      <c r="CW10" s="192">
        <f xml:space="preserve"> 'FS Qtr'!CW$21</f>
        <v>0</v>
      </c>
      <c r="CX10" s="192">
        <f xml:space="preserve"> 'FS Qtr'!CX$21</f>
        <v>0</v>
      </c>
      <c r="CY10" s="192">
        <f xml:space="preserve"> 'FS Qtr'!CY$21</f>
        <v>0</v>
      </c>
      <c r="CZ10" s="192">
        <f xml:space="preserve"> 'FS Qtr'!CZ$21</f>
        <v>0</v>
      </c>
      <c r="DA10" s="192">
        <f xml:space="preserve"> 'FS Qtr'!DA$21</f>
        <v>0</v>
      </c>
      <c r="DB10" s="192">
        <f xml:space="preserve"> 'FS Qtr'!DB$21</f>
        <v>0</v>
      </c>
      <c r="DC10" s="192">
        <f xml:space="preserve"> 'FS Qtr'!DC$21</f>
        <v>0</v>
      </c>
      <c r="DD10" s="192">
        <f xml:space="preserve"> 'FS Qtr'!DD$21</f>
        <v>0</v>
      </c>
      <c r="DE10" s="192">
        <f xml:space="preserve"> 'FS Qtr'!DE$21</f>
        <v>0</v>
      </c>
      <c r="DF10" s="192">
        <f xml:space="preserve"> 'FS Qtr'!DF$21</f>
        <v>0</v>
      </c>
      <c r="DG10" s="192">
        <f xml:space="preserve"> 'FS Qtr'!DG$21</f>
        <v>0</v>
      </c>
      <c r="DH10" s="192">
        <f xml:space="preserve"> 'FS Qtr'!DH$21</f>
        <v>0</v>
      </c>
      <c r="DI10" s="192">
        <f xml:space="preserve"> 'FS Qtr'!DI$21</f>
        <v>0</v>
      </c>
      <c r="DJ10" s="192">
        <f xml:space="preserve"> 'FS Qtr'!DJ$21</f>
        <v>0</v>
      </c>
      <c r="DK10" s="192">
        <f xml:space="preserve"> 'FS Qtr'!DK$21</f>
        <v>0</v>
      </c>
      <c r="DL10" s="192">
        <f xml:space="preserve"> 'FS Qtr'!DL$21</f>
        <v>0</v>
      </c>
      <c r="DM10" s="192">
        <f xml:space="preserve"> 'FS Qtr'!DM$21</f>
        <v>0</v>
      </c>
      <c r="DN10" s="192">
        <f xml:space="preserve"> 'FS Qtr'!DN$21</f>
        <v>0</v>
      </c>
      <c r="DO10" s="192">
        <f xml:space="preserve"> 'FS Qtr'!DO$21</f>
        <v>0</v>
      </c>
      <c r="DP10" s="192">
        <f xml:space="preserve"> 'FS Qtr'!DP$21</f>
        <v>0</v>
      </c>
      <c r="DQ10" s="192">
        <f xml:space="preserve"> 'FS Qtr'!DQ$21</f>
        <v>0</v>
      </c>
      <c r="DR10" s="192">
        <f xml:space="preserve"> 'FS Qtr'!DR$21</f>
        <v>0</v>
      </c>
      <c r="DS10" s="192">
        <f xml:space="preserve"> 'FS Qtr'!DS$21</f>
        <v>0</v>
      </c>
      <c r="DT10" s="192">
        <f xml:space="preserve"> 'FS Qtr'!DT$21</f>
        <v>0</v>
      </c>
      <c r="DU10" s="192">
        <f xml:space="preserve"> 'FS Qtr'!DU$21</f>
        <v>0</v>
      </c>
      <c r="DV10" s="192">
        <f xml:space="preserve"> 'FS Qtr'!DV$21</f>
        <v>0</v>
      </c>
      <c r="DW10" s="192">
        <f xml:space="preserve"> 'FS Qtr'!DW$21</f>
        <v>0</v>
      </c>
      <c r="DX10" s="192">
        <f xml:space="preserve"> 'FS Qtr'!DX$21</f>
        <v>0</v>
      </c>
      <c r="DY10" s="192">
        <f xml:space="preserve"> 'FS Qtr'!DY$21</f>
        <v>0</v>
      </c>
      <c r="DZ10" s="192">
        <f xml:space="preserve"> 'FS Qtr'!DZ$21</f>
        <v>0</v>
      </c>
      <c r="EA10" s="192">
        <f xml:space="preserve"> 'FS Qtr'!EA$21</f>
        <v>0</v>
      </c>
      <c r="EB10" s="192">
        <f xml:space="preserve"> 'FS Qtr'!EB$21</f>
        <v>0</v>
      </c>
      <c r="EC10" s="192">
        <f xml:space="preserve"> 'FS Qtr'!EC$21</f>
        <v>0</v>
      </c>
      <c r="ED10" s="192">
        <f xml:space="preserve"> 'FS Qtr'!ED$21</f>
        <v>0</v>
      </c>
      <c r="EE10" s="192">
        <f xml:space="preserve"> 'FS Qtr'!EE$21</f>
        <v>0</v>
      </c>
      <c r="EF10" s="192">
        <f xml:space="preserve"> 'FS Qtr'!EF$21</f>
        <v>0</v>
      </c>
      <c r="EG10" s="192">
        <f xml:space="preserve"> 'FS Qtr'!EG$21</f>
        <v>0</v>
      </c>
      <c r="EH10" s="192">
        <f xml:space="preserve"> 'FS Qtr'!EH$21</f>
        <v>0</v>
      </c>
      <c r="EI10" s="192">
        <f xml:space="preserve"> 'FS Qtr'!EI$21</f>
        <v>0</v>
      </c>
      <c r="EJ10" s="192">
        <f xml:space="preserve"> 'FS Qtr'!EJ$21</f>
        <v>0</v>
      </c>
      <c r="EK10" s="192">
        <f xml:space="preserve"> 'FS Qtr'!EK$21</f>
        <v>0</v>
      </c>
      <c r="EL10" s="192">
        <f xml:space="preserve"> 'FS Qtr'!EL$21</f>
        <v>0</v>
      </c>
      <c r="EM10" s="192">
        <f xml:space="preserve"> 'FS Qtr'!EM$21</f>
        <v>0</v>
      </c>
      <c r="EN10" s="192">
        <f xml:space="preserve"> 'FS Qtr'!EN$21</f>
        <v>0</v>
      </c>
      <c r="EO10" s="192">
        <f xml:space="preserve"> 'FS Qtr'!EO$21</f>
        <v>0</v>
      </c>
      <c r="EP10" s="192">
        <f xml:space="preserve"> 'FS Qtr'!EP$21</f>
        <v>0</v>
      </c>
      <c r="EQ10" s="192">
        <f xml:space="preserve"> 'FS Qtr'!EQ$21</f>
        <v>0</v>
      </c>
      <c r="ER10" s="192">
        <f xml:space="preserve"> 'FS Qtr'!ER$21</f>
        <v>0</v>
      </c>
      <c r="ES10" s="192">
        <f xml:space="preserve"> 'FS Qtr'!ES$21</f>
        <v>0</v>
      </c>
      <c r="ET10" s="192">
        <f xml:space="preserve"> 'FS Qtr'!ET$21</f>
        <v>0</v>
      </c>
      <c r="EU10" s="192">
        <f xml:space="preserve"> 'FS Qtr'!EU$21</f>
        <v>0</v>
      </c>
      <c r="EV10" s="192">
        <f xml:space="preserve"> 'FS Qtr'!EV$21</f>
        <v>0</v>
      </c>
      <c r="EW10" s="192">
        <f xml:space="preserve"> 'FS Qtr'!EW$21</f>
        <v>0</v>
      </c>
      <c r="EX10" s="192">
        <f xml:space="preserve"> 'FS Qtr'!EX$21</f>
        <v>0</v>
      </c>
      <c r="EY10" s="192">
        <f xml:space="preserve"> 'FS Qtr'!EY$21</f>
        <v>0</v>
      </c>
      <c r="EZ10" s="192">
        <f xml:space="preserve"> 'FS Qtr'!EZ$21</f>
        <v>0</v>
      </c>
      <c r="FA10" s="192">
        <f xml:space="preserve"> 'FS Qtr'!FA$21</f>
        <v>0</v>
      </c>
      <c r="FB10" s="192">
        <f xml:space="preserve"> 'FS Qtr'!FB$21</f>
        <v>0</v>
      </c>
      <c r="FC10" s="192">
        <f xml:space="preserve"> 'FS Qtr'!FC$21</f>
        <v>0</v>
      </c>
      <c r="FD10" s="192">
        <f xml:space="preserve"> 'FS Qtr'!FD$21</f>
        <v>0</v>
      </c>
      <c r="FE10" s="192">
        <f xml:space="preserve"> 'FS Qtr'!FE$21</f>
        <v>0</v>
      </c>
      <c r="FF10" s="192">
        <f xml:space="preserve"> 'FS Qtr'!FF$21</f>
        <v>0</v>
      </c>
      <c r="FG10" s="192">
        <f xml:space="preserve"> 'FS Qtr'!FG$21</f>
        <v>0</v>
      </c>
      <c r="FH10" s="192">
        <f xml:space="preserve"> 'FS Qtr'!FH$21</f>
        <v>0</v>
      </c>
      <c r="FI10" s="192">
        <f xml:space="preserve"> 'FS Qtr'!FI$21</f>
        <v>0</v>
      </c>
      <c r="FJ10" s="192">
        <f xml:space="preserve"> 'FS Qtr'!FJ$21</f>
        <v>0</v>
      </c>
      <c r="FK10" s="192">
        <f xml:space="preserve"> 'FS Qtr'!FK$21</f>
        <v>0</v>
      </c>
      <c r="FL10" s="192">
        <f xml:space="preserve"> 'FS Qtr'!FL$21</f>
        <v>0</v>
      </c>
      <c r="FM10" s="192">
        <f xml:space="preserve"> 'FS Qtr'!FM$21</f>
        <v>0</v>
      </c>
      <c r="FN10" s="192">
        <f xml:space="preserve"> 'FS Qtr'!FN$21</f>
        <v>0</v>
      </c>
      <c r="FO10" s="192">
        <f xml:space="preserve"> 'FS Qtr'!FO$21</f>
        <v>0</v>
      </c>
      <c r="FP10" s="192">
        <f xml:space="preserve"> 'FS Qtr'!FP$21</f>
        <v>0</v>
      </c>
      <c r="FQ10" s="192">
        <f xml:space="preserve"> 'FS Qtr'!FQ$21</f>
        <v>0</v>
      </c>
      <c r="FR10" s="192">
        <f xml:space="preserve"> 'FS Qtr'!FR$21</f>
        <v>0</v>
      </c>
      <c r="FS10" s="192">
        <f xml:space="preserve"> 'FS Qtr'!FS$21</f>
        <v>0</v>
      </c>
      <c r="FT10" s="192">
        <f xml:space="preserve"> 'FS Qtr'!FT$21</f>
        <v>0</v>
      </c>
      <c r="FU10" s="192">
        <f xml:space="preserve"> 'FS Qtr'!FU$21</f>
        <v>0</v>
      </c>
      <c r="FV10" s="192">
        <f xml:space="preserve"> 'FS Qtr'!FV$21</f>
        <v>0</v>
      </c>
      <c r="FW10" s="192">
        <f xml:space="preserve"> 'FS Qtr'!FW$21</f>
        <v>0</v>
      </c>
      <c r="FX10" s="192">
        <f xml:space="preserve"> 'FS Qtr'!FX$21</f>
        <v>0</v>
      </c>
      <c r="FY10" s="192">
        <f xml:space="preserve"> 'FS Qtr'!FY$21</f>
        <v>0</v>
      </c>
      <c r="FZ10" s="192">
        <f xml:space="preserve"> 'FS Qtr'!FZ$21</f>
        <v>0</v>
      </c>
      <c r="GA10" s="192">
        <f xml:space="preserve"> 'FS Qtr'!GA$21</f>
        <v>0</v>
      </c>
      <c r="GB10" s="192">
        <f xml:space="preserve"> 'FS Qtr'!GB$21</f>
        <v>0</v>
      </c>
      <c r="GC10" s="192">
        <f xml:space="preserve"> 'FS Qtr'!GC$21</f>
        <v>0</v>
      </c>
      <c r="GD10" s="192">
        <f xml:space="preserve"> 'FS Qtr'!GD$21</f>
        <v>0</v>
      </c>
      <c r="GE10" s="192">
        <f xml:space="preserve"> 'FS Qtr'!GE$21</f>
        <v>0</v>
      </c>
      <c r="GF10" s="192">
        <f xml:space="preserve"> 'FS Qtr'!GF$21</f>
        <v>0</v>
      </c>
      <c r="GG10" s="192">
        <f xml:space="preserve"> 'FS Qtr'!GG$21</f>
        <v>0</v>
      </c>
      <c r="GH10" s="192">
        <f xml:space="preserve"> 'FS Qtr'!GH$21</f>
        <v>0</v>
      </c>
      <c r="GI10" s="192">
        <f xml:space="preserve"> 'FS Qtr'!GI$21</f>
        <v>0</v>
      </c>
      <c r="GJ10" s="192">
        <f xml:space="preserve"> 'FS Qtr'!GJ$21</f>
        <v>0</v>
      </c>
    </row>
    <row r="11" spans="1:192" x14ac:dyDescent="0.25">
      <c r="A11" s="243"/>
      <c r="B11" s="243"/>
      <c r="C11" s="244"/>
      <c r="D11" s="245"/>
      <c r="E11" s="195" t="str">
        <f xml:space="preserve"> Time!E$108</f>
        <v>Operating period flag</v>
      </c>
      <c r="F11" s="195">
        <f xml:space="preserve"> Time!F$108</f>
        <v>0</v>
      </c>
      <c r="G11" s="195" t="str">
        <f xml:space="preserve"> Time!G$108</f>
        <v>flag</v>
      </c>
      <c r="H11" s="195">
        <f xml:space="preserve"> Time!H$108</f>
        <v>40</v>
      </c>
      <c r="I11" s="195">
        <f xml:space="preserve"> Time!I$108</f>
        <v>0</v>
      </c>
      <c r="J11" s="195">
        <f xml:space="preserve"> Time!J$108</f>
        <v>0</v>
      </c>
      <c r="K11" s="195">
        <f xml:space="preserve"> Time!K$108</f>
        <v>0</v>
      </c>
      <c r="L11" s="195">
        <f xml:space="preserve"> Time!L$108</f>
        <v>0</v>
      </c>
      <c r="M11" s="195">
        <f xml:space="preserve"> Time!M$108</f>
        <v>0</v>
      </c>
      <c r="N11" s="195">
        <f xml:space="preserve"> Time!N$108</f>
        <v>0</v>
      </c>
      <c r="O11" s="195">
        <f xml:space="preserve"> Time!O$108</f>
        <v>0</v>
      </c>
      <c r="P11" s="195">
        <f xml:space="preserve"> Time!P$108</f>
        <v>0</v>
      </c>
      <c r="Q11" s="195">
        <f xml:space="preserve"> Time!Q$108</f>
        <v>1</v>
      </c>
      <c r="R11" s="195">
        <f xml:space="preserve"> Time!R$108</f>
        <v>1</v>
      </c>
      <c r="S11" s="195">
        <f xml:space="preserve"> Time!S$108</f>
        <v>1</v>
      </c>
      <c r="T11" s="195">
        <f xml:space="preserve"> Time!T$108</f>
        <v>1</v>
      </c>
      <c r="U11" s="195">
        <f xml:space="preserve"> Time!U$108</f>
        <v>1</v>
      </c>
      <c r="V11" s="195">
        <f xml:space="preserve"> Time!V$108</f>
        <v>1</v>
      </c>
      <c r="W11" s="195">
        <f xml:space="preserve"> Time!W$108</f>
        <v>1</v>
      </c>
      <c r="X11" s="195">
        <f xml:space="preserve"> Time!X$108</f>
        <v>1</v>
      </c>
      <c r="Y11" s="195">
        <f xml:space="preserve"> Time!Y$108</f>
        <v>1</v>
      </c>
      <c r="Z11" s="195">
        <f xml:space="preserve"> Time!Z$108</f>
        <v>1</v>
      </c>
      <c r="AA11" s="195">
        <f xml:space="preserve"> Time!AA$108</f>
        <v>1</v>
      </c>
      <c r="AB11" s="195">
        <f xml:space="preserve"> Time!AB$108</f>
        <v>1</v>
      </c>
      <c r="AC11" s="195">
        <f xml:space="preserve"> Time!AC$108</f>
        <v>1</v>
      </c>
      <c r="AD11" s="195">
        <f xml:space="preserve"> Time!AD$108</f>
        <v>1</v>
      </c>
      <c r="AE11" s="195">
        <f xml:space="preserve"> Time!AE$108</f>
        <v>1</v>
      </c>
      <c r="AF11" s="195">
        <f xml:space="preserve"> Time!AF$108</f>
        <v>1</v>
      </c>
      <c r="AG11" s="195">
        <f xml:space="preserve"> Time!AG$108</f>
        <v>1</v>
      </c>
      <c r="AH11" s="195">
        <f xml:space="preserve"> Time!AH$108</f>
        <v>1</v>
      </c>
      <c r="AI11" s="195">
        <f xml:space="preserve"> Time!AI$108</f>
        <v>1</v>
      </c>
      <c r="AJ11" s="195">
        <f xml:space="preserve"> Time!AJ$108</f>
        <v>1</v>
      </c>
      <c r="AK11" s="195">
        <f xml:space="preserve"> Time!AK$108</f>
        <v>1</v>
      </c>
      <c r="AL11" s="195">
        <f xml:space="preserve"> Time!AL$108</f>
        <v>1</v>
      </c>
      <c r="AM11" s="195">
        <f xml:space="preserve"> Time!AM$108</f>
        <v>1</v>
      </c>
      <c r="AN11" s="195">
        <f xml:space="preserve"> Time!AN$108</f>
        <v>1</v>
      </c>
      <c r="AO11" s="195">
        <f xml:space="preserve"> Time!AO$108</f>
        <v>1</v>
      </c>
      <c r="AP11" s="195">
        <f xml:space="preserve"> Time!AP$108</f>
        <v>1</v>
      </c>
      <c r="AQ11" s="195">
        <f xml:space="preserve"> Time!AQ$108</f>
        <v>1</v>
      </c>
      <c r="AR11" s="195">
        <f xml:space="preserve"> Time!AR$108</f>
        <v>1</v>
      </c>
      <c r="AS11" s="195">
        <f xml:space="preserve"> Time!AS$108</f>
        <v>1</v>
      </c>
      <c r="AT11" s="195">
        <f xml:space="preserve"> Time!AT$108</f>
        <v>1</v>
      </c>
      <c r="AU11" s="195">
        <f xml:space="preserve"> Time!AU$108</f>
        <v>1</v>
      </c>
      <c r="AV11" s="195">
        <f xml:space="preserve"> Time!AV$108</f>
        <v>1</v>
      </c>
      <c r="AW11" s="195">
        <f xml:space="preserve"> Time!AW$108</f>
        <v>1</v>
      </c>
      <c r="AX11" s="195">
        <f xml:space="preserve"> Time!AX$108</f>
        <v>1</v>
      </c>
      <c r="AY11" s="195">
        <f xml:space="preserve"> Time!AY$108</f>
        <v>1</v>
      </c>
      <c r="AZ11" s="195">
        <f xml:space="preserve"> Time!AZ$108</f>
        <v>1</v>
      </c>
      <c r="BA11" s="195">
        <f xml:space="preserve"> Time!BA$108</f>
        <v>1</v>
      </c>
      <c r="BB11" s="195">
        <f xml:space="preserve"> Time!BB$108</f>
        <v>1</v>
      </c>
      <c r="BC11" s="195">
        <f xml:space="preserve"> Time!BC$108</f>
        <v>1</v>
      </c>
      <c r="BD11" s="195">
        <f xml:space="preserve"> Time!BD$108</f>
        <v>1</v>
      </c>
      <c r="BE11" s="195">
        <f xml:space="preserve"> Time!BE$108</f>
        <v>0</v>
      </c>
      <c r="BF11" s="195">
        <f xml:space="preserve"> Time!BF$108</f>
        <v>0</v>
      </c>
      <c r="BG11" s="195">
        <f xml:space="preserve"> Time!BG$108</f>
        <v>0</v>
      </c>
      <c r="BH11" s="195">
        <f xml:space="preserve"> Time!BH$108</f>
        <v>0</v>
      </c>
      <c r="BI11" s="195">
        <f xml:space="preserve"> Time!BI$108</f>
        <v>0</v>
      </c>
      <c r="BJ11" s="195">
        <f xml:space="preserve"> Time!BJ$108</f>
        <v>0</v>
      </c>
      <c r="BK11" s="195">
        <f xml:space="preserve"> Time!BK$108</f>
        <v>0</v>
      </c>
      <c r="BL11" s="195">
        <f xml:space="preserve"> Time!BL$108</f>
        <v>0</v>
      </c>
      <c r="BM11" s="195">
        <f xml:space="preserve"> Time!BM$108</f>
        <v>0</v>
      </c>
      <c r="BN11" s="195">
        <f xml:space="preserve"> Time!BN$108</f>
        <v>0</v>
      </c>
      <c r="BO11" s="195">
        <f xml:space="preserve"> Time!BO$108</f>
        <v>0</v>
      </c>
      <c r="BP11" s="195">
        <f xml:space="preserve"> Time!BP$108</f>
        <v>0</v>
      </c>
      <c r="BQ11" s="195">
        <f xml:space="preserve"> Time!BQ$108</f>
        <v>0</v>
      </c>
      <c r="BR11" s="195">
        <f xml:space="preserve"> Time!BR$108</f>
        <v>0</v>
      </c>
      <c r="BS11" s="195">
        <f xml:space="preserve"> Time!BS$108</f>
        <v>0</v>
      </c>
      <c r="BT11" s="195">
        <f xml:space="preserve"> Time!BT$108</f>
        <v>0</v>
      </c>
      <c r="BU11" s="195">
        <f xml:space="preserve"> Time!BU$108</f>
        <v>0</v>
      </c>
      <c r="BV11" s="195">
        <f xml:space="preserve"> Time!BV$108</f>
        <v>0</v>
      </c>
      <c r="BW11" s="195">
        <f xml:space="preserve"> Time!BW$108</f>
        <v>0</v>
      </c>
      <c r="BX11" s="195">
        <f xml:space="preserve"> Time!BX$108</f>
        <v>0</v>
      </c>
      <c r="BY11" s="195">
        <f xml:space="preserve"> Time!BY$108</f>
        <v>0</v>
      </c>
      <c r="BZ11" s="195">
        <f xml:space="preserve"> Time!BZ$108</f>
        <v>0</v>
      </c>
      <c r="CA11" s="195">
        <f xml:space="preserve"> Time!CA$108</f>
        <v>0</v>
      </c>
      <c r="CB11" s="195">
        <f xml:space="preserve"> Time!CB$108</f>
        <v>0</v>
      </c>
      <c r="CC11" s="195">
        <f xml:space="preserve"> Time!CC$108</f>
        <v>0</v>
      </c>
      <c r="CD11" s="195">
        <f xml:space="preserve"> Time!CD$108</f>
        <v>0</v>
      </c>
      <c r="CE11" s="195">
        <f xml:space="preserve"> Time!CE$108</f>
        <v>0</v>
      </c>
      <c r="CF11" s="195">
        <f xml:space="preserve"> Time!CF$108</f>
        <v>0</v>
      </c>
      <c r="CG11" s="195">
        <f xml:space="preserve"> Time!CG$108</f>
        <v>0</v>
      </c>
      <c r="CH11" s="195">
        <f xml:space="preserve"> Time!CH$108</f>
        <v>0</v>
      </c>
      <c r="CI11" s="195">
        <f xml:space="preserve"> Time!CI$108</f>
        <v>0</v>
      </c>
      <c r="CJ11" s="195">
        <f xml:space="preserve"> Time!CJ$108</f>
        <v>0</v>
      </c>
      <c r="CK11" s="195">
        <f xml:space="preserve"> Time!CK$108</f>
        <v>0</v>
      </c>
      <c r="CL11" s="195">
        <f xml:space="preserve"> Time!CL$108</f>
        <v>0</v>
      </c>
      <c r="CM11" s="195">
        <f xml:space="preserve"> Time!CM$108</f>
        <v>0</v>
      </c>
      <c r="CN11" s="195">
        <f xml:space="preserve"> Time!CN$108</f>
        <v>0</v>
      </c>
      <c r="CO11" s="195">
        <f xml:space="preserve"> Time!CO$108</f>
        <v>0</v>
      </c>
      <c r="CP11" s="195">
        <f xml:space="preserve"> Time!CP$108</f>
        <v>0</v>
      </c>
      <c r="CQ11" s="195">
        <f xml:space="preserve"> Time!CQ$108</f>
        <v>0</v>
      </c>
      <c r="CR11" s="195">
        <f xml:space="preserve"> Time!CR$108</f>
        <v>0</v>
      </c>
      <c r="CS11" s="195">
        <f xml:space="preserve"> Time!CS$108</f>
        <v>0</v>
      </c>
      <c r="CT11" s="195">
        <f xml:space="preserve"> Time!CT$108</f>
        <v>0</v>
      </c>
      <c r="CU11" s="195">
        <f xml:space="preserve"> Time!CU$108</f>
        <v>0</v>
      </c>
      <c r="CV11" s="195">
        <f xml:space="preserve"> Time!CV$108</f>
        <v>0</v>
      </c>
      <c r="CW11" s="195">
        <f xml:space="preserve"> Time!CW$108</f>
        <v>0</v>
      </c>
      <c r="CX11" s="195">
        <f xml:space="preserve"> Time!CX$108</f>
        <v>0</v>
      </c>
      <c r="CY11" s="195">
        <f xml:space="preserve"> Time!CY$108</f>
        <v>0</v>
      </c>
      <c r="CZ11" s="195">
        <f xml:space="preserve"> Time!CZ$108</f>
        <v>0</v>
      </c>
      <c r="DA11" s="195">
        <f xml:space="preserve"> Time!DA$108</f>
        <v>0</v>
      </c>
      <c r="DB11" s="195">
        <f xml:space="preserve"> Time!DB$108</f>
        <v>0</v>
      </c>
      <c r="DC11" s="195">
        <f xml:space="preserve"> Time!DC$108</f>
        <v>0</v>
      </c>
      <c r="DD11" s="195">
        <f xml:space="preserve"> Time!DD$108</f>
        <v>0</v>
      </c>
      <c r="DE11" s="195">
        <f xml:space="preserve"> Time!DE$108</f>
        <v>0</v>
      </c>
      <c r="DF11" s="195">
        <f xml:space="preserve"> Time!DF$108</f>
        <v>0</v>
      </c>
      <c r="DG11" s="195">
        <f xml:space="preserve"> Time!DG$108</f>
        <v>0</v>
      </c>
      <c r="DH11" s="195">
        <f xml:space="preserve"> Time!DH$108</f>
        <v>0</v>
      </c>
      <c r="DI11" s="195">
        <f xml:space="preserve"> Time!DI$108</f>
        <v>0</v>
      </c>
      <c r="DJ11" s="195">
        <f xml:space="preserve"> Time!DJ$108</f>
        <v>0</v>
      </c>
      <c r="DK11" s="195">
        <f xml:space="preserve"> Time!DK$108</f>
        <v>0</v>
      </c>
      <c r="DL11" s="195">
        <f xml:space="preserve"> Time!DL$108</f>
        <v>0</v>
      </c>
      <c r="DM11" s="195">
        <f xml:space="preserve"> Time!DM$108</f>
        <v>0</v>
      </c>
      <c r="DN11" s="195">
        <f xml:space="preserve"> Time!DN$108</f>
        <v>0</v>
      </c>
      <c r="DO11" s="195">
        <f xml:space="preserve"> Time!DO$108</f>
        <v>0</v>
      </c>
      <c r="DP11" s="195">
        <f xml:space="preserve"> Time!DP$108</f>
        <v>0</v>
      </c>
      <c r="DQ11" s="195">
        <f xml:space="preserve"> Time!DQ$108</f>
        <v>0</v>
      </c>
      <c r="DR11" s="195">
        <f xml:space="preserve"> Time!DR$108</f>
        <v>0</v>
      </c>
      <c r="DS11" s="195">
        <f xml:space="preserve"> Time!DS$108</f>
        <v>0</v>
      </c>
      <c r="DT11" s="195">
        <f xml:space="preserve"> Time!DT$108</f>
        <v>0</v>
      </c>
      <c r="DU11" s="195">
        <f xml:space="preserve"> Time!DU$108</f>
        <v>0</v>
      </c>
      <c r="DV11" s="195">
        <f xml:space="preserve"> Time!DV$108</f>
        <v>0</v>
      </c>
      <c r="DW11" s="195">
        <f xml:space="preserve"> Time!DW$108</f>
        <v>0</v>
      </c>
      <c r="DX11" s="195">
        <f xml:space="preserve"> Time!DX$108</f>
        <v>0</v>
      </c>
      <c r="DY11" s="195">
        <f xml:space="preserve"> Time!DY$108</f>
        <v>0</v>
      </c>
      <c r="DZ11" s="195">
        <f xml:space="preserve"> Time!DZ$108</f>
        <v>0</v>
      </c>
      <c r="EA11" s="195">
        <f xml:space="preserve"> Time!EA$108</f>
        <v>0</v>
      </c>
      <c r="EB11" s="195">
        <f xml:space="preserve"> Time!EB$108</f>
        <v>0</v>
      </c>
      <c r="EC11" s="195">
        <f xml:space="preserve"> Time!EC$108</f>
        <v>0</v>
      </c>
      <c r="ED11" s="195">
        <f xml:space="preserve"> Time!ED$108</f>
        <v>0</v>
      </c>
      <c r="EE11" s="195">
        <f xml:space="preserve"> Time!EE$108</f>
        <v>0</v>
      </c>
      <c r="EF11" s="195">
        <f xml:space="preserve"> Time!EF$108</f>
        <v>0</v>
      </c>
      <c r="EG11" s="195">
        <f xml:space="preserve"> Time!EG$108</f>
        <v>0</v>
      </c>
      <c r="EH11" s="195">
        <f xml:space="preserve"> Time!EH$108</f>
        <v>0</v>
      </c>
      <c r="EI11" s="195">
        <f xml:space="preserve"> Time!EI$108</f>
        <v>0</v>
      </c>
      <c r="EJ11" s="195">
        <f xml:space="preserve"> Time!EJ$108</f>
        <v>0</v>
      </c>
      <c r="EK11" s="195">
        <f xml:space="preserve"> Time!EK$108</f>
        <v>0</v>
      </c>
      <c r="EL11" s="195">
        <f xml:space="preserve"> Time!EL$108</f>
        <v>0</v>
      </c>
      <c r="EM11" s="195">
        <f xml:space="preserve"> Time!EM$108</f>
        <v>0</v>
      </c>
      <c r="EN11" s="195">
        <f xml:space="preserve"> Time!EN$108</f>
        <v>0</v>
      </c>
      <c r="EO11" s="195">
        <f xml:space="preserve"> Time!EO$108</f>
        <v>0</v>
      </c>
      <c r="EP11" s="195">
        <f xml:space="preserve"> Time!EP$108</f>
        <v>0</v>
      </c>
      <c r="EQ11" s="195">
        <f xml:space="preserve"> Time!EQ$108</f>
        <v>0</v>
      </c>
      <c r="ER11" s="195">
        <f xml:space="preserve"> Time!ER$108</f>
        <v>0</v>
      </c>
      <c r="ES11" s="195">
        <f xml:space="preserve"> Time!ES$108</f>
        <v>0</v>
      </c>
      <c r="ET11" s="195">
        <f xml:space="preserve"> Time!ET$108</f>
        <v>0</v>
      </c>
      <c r="EU11" s="195">
        <f xml:space="preserve"> Time!EU$108</f>
        <v>0</v>
      </c>
      <c r="EV11" s="195">
        <f xml:space="preserve"> Time!EV$108</f>
        <v>0</v>
      </c>
      <c r="EW11" s="195">
        <f xml:space="preserve"> Time!EW$108</f>
        <v>0</v>
      </c>
      <c r="EX11" s="195">
        <f xml:space="preserve"> Time!EX$108</f>
        <v>0</v>
      </c>
      <c r="EY11" s="195">
        <f xml:space="preserve"> Time!EY$108</f>
        <v>0</v>
      </c>
      <c r="EZ11" s="195">
        <f xml:space="preserve"> Time!EZ$108</f>
        <v>0</v>
      </c>
      <c r="FA11" s="195">
        <f xml:space="preserve"> Time!FA$108</f>
        <v>0</v>
      </c>
      <c r="FB11" s="195">
        <f xml:space="preserve"> Time!FB$108</f>
        <v>0</v>
      </c>
      <c r="FC11" s="195">
        <f xml:space="preserve"> Time!FC$108</f>
        <v>0</v>
      </c>
      <c r="FD11" s="195">
        <f xml:space="preserve"> Time!FD$108</f>
        <v>0</v>
      </c>
      <c r="FE11" s="195">
        <f xml:space="preserve"> Time!FE$108</f>
        <v>0</v>
      </c>
      <c r="FF11" s="195">
        <f xml:space="preserve"> Time!FF$108</f>
        <v>0</v>
      </c>
      <c r="FG11" s="195">
        <f xml:space="preserve"> Time!FG$108</f>
        <v>0</v>
      </c>
      <c r="FH11" s="195">
        <f xml:space="preserve"> Time!FH$108</f>
        <v>0</v>
      </c>
      <c r="FI11" s="195">
        <f xml:space="preserve"> Time!FI$108</f>
        <v>0</v>
      </c>
      <c r="FJ11" s="195">
        <f xml:space="preserve"> Time!FJ$108</f>
        <v>0</v>
      </c>
      <c r="FK11" s="195">
        <f xml:space="preserve"> Time!FK$108</f>
        <v>0</v>
      </c>
      <c r="FL11" s="195">
        <f xml:space="preserve"> Time!FL$108</f>
        <v>0</v>
      </c>
      <c r="FM11" s="195">
        <f xml:space="preserve"> Time!FM$108</f>
        <v>0</v>
      </c>
      <c r="FN11" s="195">
        <f xml:space="preserve"> Time!FN$108</f>
        <v>0</v>
      </c>
      <c r="FO11" s="195">
        <f xml:space="preserve"> Time!FO$108</f>
        <v>0</v>
      </c>
      <c r="FP11" s="195">
        <f xml:space="preserve"> Time!FP$108</f>
        <v>0</v>
      </c>
      <c r="FQ11" s="195">
        <f xml:space="preserve"> Time!FQ$108</f>
        <v>0</v>
      </c>
      <c r="FR11" s="195">
        <f xml:space="preserve"> Time!FR$108</f>
        <v>0</v>
      </c>
      <c r="FS11" s="195">
        <f xml:space="preserve"> Time!FS$108</f>
        <v>0</v>
      </c>
      <c r="FT11" s="195">
        <f xml:space="preserve"> Time!FT$108</f>
        <v>0</v>
      </c>
      <c r="FU11" s="195">
        <f xml:space="preserve"> Time!FU$108</f>
        <v>0</v>
      </c>
      <c r="FV11" s="195">
        <f xml:space="preserve"> Time!FV$108</f>
        <v>0</v>
      </c>
      <c r="FW11" s="195">
        <f xml:space="preserve"> Time!FW$108</f>
        <v>0</v>
      </c>
      <c r="FX11" s="195">
        <f xml:space="preserve"> Time!FX$108</f>
        <v>0</v>
      </c>
      <c r="FY11" s="195">
        <f xml:space="preserve"> Time!FY$108</f>
        <v>0</v>
      </c>
      <c r="FZ11" s="195">
        <f xml:space="preserve"> Time!FZ$108</f>
        <v>0</v>
      </c>
      <c r="GA11" s="195">
        <f xml:space="preserve"> Time!GA$108</f>
        <v>0</v>
      </c>
      <c r="GB11" s="195">
        <f xml:space="preserve"> Time!GB$108</f>
        <v>0</v>
      </c>
      <c r="GC11" s="195">
        <f xml:space="preserve"> Time!GC$108</f>
        <v>0</v>
      </c>
      <c r="GD11" s="195">
        <f xml:space="preserve"> Time!GD$108</f>
        <v>0</v>
      </c>
      <c r="GE11" s="195">
        <f xml:space="preserve"> Time!GE$108</f>
        <v>0</v>
      </c>
      <c r="GF11" s="195">
        <f xml:space="preserve"> Time!GF$108</f>
        <v>0</v>
      </c>
      <c r="GG11" s="195">
        <f xml:space="preserve"> Time!GG$108</f>
        <v>0</v>
      </c>
      <c r="GH11" s="195">
        <f xml:space="preserve"> Time!GH$108</f>
        <v>0</v>
      </c>
      <c r="GI11" s="195">
        <f xml:space="preserve"> Time!GI$108</f>
        <v>0</v>
      </c>
      <c r="GJ11" s="195">
        <f xml:space="preserve"> Time!GJ$108</f>
        <v>0</v>
      </c>
    </row>
    <row r="12" spans="1:192" x14ac:dyDescent="0.25">
      <c r="A12" s="243"/>
      <c r="B12" s="243"/>
      <c r="C12" s="244"/>
      <c r="D12" s="245"/>
      <c r="E12" s="241" t="s">
        <v>207</v>
      </c>
      <c r="F12" s="241"/>
      <c r="G12" s="241" t="str">
        <f xml:space="preserve"> SMU</f>
        <v>$ 000s</v>
      </c>
      <c r="H12" s="241">
        <f xml:space="preserve"> SUM(J12:GJ12)</f>
        <v>4169.4206536737183</v>
      </c>
      <c r="I12" s="241"/>
      <c r="J12" s="241">
        <f t="shared" ref="J12:AO12" si="0" xml:space="preserve"> $F9 * J10 * J11</f>
        <v>0</v>
      </c>
      <c r="K12" s="241">
        <f t="shared" si="0"/>
        <v>0</v>
      </c>
      <c r="L12" s="241">
        <f t="shared" si="0"/>
        <v>0</v>
      </c>
      <c r="M12" s="241">
        <f t="shared" si="0"/>
        <v>0</v>
      </c>
      <c r="N12" s="241">
        <f t="shared" si="0"/>
        <v>0</v>
      </c>
      <c r="O12" s="241">
        <f t="shared" si="0"/>
        <v>0</v>
      </c>
      <c r="P12" s="241">
        <f t="shared" si="0"/>
        <v>0</v>
      </c>
      <c r="Q12" s="241">
        <f t="shared" si="0"/>
        <v>260.32809392570164</v>
      </c>
      <c r="R12" s="241">
        <f t="shared" si="0"/>
        <v>-655.56675451583362</v>
      </c>
      <c r="S12" s="241">
        <f t="shared" si="0"/>
        <v>-640.2863958004084</v>
      </c>
      <c r="T12" s="241">
        <f t="shared" si="0"/>
        <v>-611.97400152136584</v>
      </c>
      <c r="U12" s="241">
        <f t="shared" si="0"/>
        <v>-604.92772791952996</v>
      </c>
      <c r="V12" s="241">
        <f t="shared" si="0"/>
        <v>-577.02790007767624</v>
      </c>
      <c r="W12" s="241">
        <f t="shared" si="0"/>
        <v>-568.28381731240552</v>
      </c>
      <c r="X12" s="241">
        <f t="shared" si="0"/>
        <v>-545.53179940219195</v>
      </c>
      <c r="Y12" s="241">
        <f t="shared" si="0"/>
        <v>-530.04614909319969</v>
      </c>
      <c r="Z12" s="241">
        <f t="shared" si="0"/>
        <v>-503.11972947499947</v>
      </c>
      <c r="AA12" s="241">
        <f t="shared" si="0"/>
        <v>-490.79275894059759</v>
      </c>
      <c r="AB12" s="241">
        <f t="shared" si="0"/>
        <v>-464.14755223723733</v>
      </c>
      <c r="AC12" s="241">
        <f t="shared" si="0"/>
        <v>-449.91006364095921</v>
      </c>
      <c r="AD12" s="241">
        <f t="shared" si="0"/>
        <v>-423.54755385582416</v>
      </c>
      <c r="AE12" s="241">
        <f t="shared" si="0"/>
        <v>-407.40766385093451</v>
      </c>
      <c r="AF12" s="241">
        <f t="shared" si="0"/>
        <v>-385.08034113099677</v>
      </c>
      <c r="AG12" s="241">
        <f t="shared" si="0"/>
        <v>-362.99623855416507</v>
      </c>
      <c r="AH12" s="241">
        <f t="shared" si="0"/>
        <v>-337.64384379996903</v>
      </c>
      <c r="AI12" s="241">
        <f t="shared" si="0"/>
        <v>-317.21991292433671</v>
      </c>
      <c r="AJ12" s="241">
        <f t="shared" si="0"/>
        <v>-291.99339610973402</v>
      </c>
      <c r="AK12" s="241">
        <f t="shared" si="0"/>
        <v>-269.35701407365923</v>
      </c>
      <c r="AL12" s="241">
        <f t="shared" si="0"/>
        <v>-244.49599299858676</v>
      </c>
      <c r="AM12" s="241">
        <f t="shared" si="0"/>
        <v>-219.70159220299902</v>
      </c>
      <c r="AN12" s="241">
        <f t="shared" si="0"/>
        <v>-197.36219056982301</v>
      </c>
      <c r="AO12" s="241">
        <f t="shared" si="0"/>
        <v>-167.79243953442202</v>
      </c>
      <c r="AP12" s="241">
        <f t="shared" ref="AP12:BU12" si="1" xml:space="preserve"> $F9 * AP10 * AP11</f>
        <v>-143.80104841041322</v>
      </c>
      <c r="AQ12" s="241">
        <f t="shared" si="1"/>
        <v>-114.10046570351497</v>
      </c>
      <c r="AR12" s="241">
        <f t="shared" si="1"/>
        <v>-90.21647816846108</v>
      </c>
      <c r="AS12" s="241">
        <f t="shared" si="1"/>
        <v>-58.01768249640736</v>
      </c>
      <c r="AT12" s="241">
        <f t="shared" si="1"/>
        <v>-34.42366518342515</v>
      </c>
      <c r="AU12" s="241">
        <f t="shared" si="1"/>
        <v>0.37422057384465007</v>
      </c>
      <c r="AV12" s="241">
        <f t="shared" si="1"/>
        <v>23.109176241170008</v>
      </c>
      <c r="AW12" s="241">
        <f t="shared" si="1"/>
        <v>61.476803096360896</v>
      </c>
      <c r="AX12" s="241">
        <f t="shared" si="1"/>
        <v>127.41026904274186</v>
      </c>
      <c r="AY12" s="241">
        <f t="shared" si="1"/>
        <v>2200.7613697908928</v>
      </c>
      <c r="AZ12" s="241">
        <f t="shared" si="1"/>
        <v>2273.2147335396648</v>
      </c>
      <c r="BA12" s="241">
        <f t="shared" si="1"/>
        <v>2367.2893140266624</v>
      </c>
      <c r="BB12" s="241">
        <f t="shared" si="1"/>
        <v>2446.6866795865676</v>
      </c>
      <c r="BC12" s="241">
        <f t="shared" si="1"/>
        <v>2546.0070128962529</v>
      </c>
      <c r="BD12" s="241">
        <f t="shared" si="1"/>
        <v>2569.535150457933</v>
      </c>
      <c r="BE12" s="241">
        <f t="shared" si="1"/>
        <v>0</v>
      </c>
      <c r="BF12" s="241">
        <f t="shared" si="1"/>
        <v>0</v>
      </c>
      <c r="BG12" s="241">
        <f t="shared" si="1"/>
        <v>0</v>
      </c>
      <c r="BH12" s="241">
        <f t="shared" si="1"/>
        <v>0</v>
      </c>
      <c r="BI12" s="241">
        <f t="shared" si="1"/>
        <v>0</v>
      </c>
      <c r="BJ12" s="241">
        <f t="shared" si="1"/>
        <v>0</v>
      </c>
      <c r="BK12" s="241">
        <f t="shared" si="1"/>
        <v>0</v>
      </c>
      <c r="BL12" s="241">
        <f t="shared" si="1"/>
        <v>0</v>
      </c>
      <c r="BM12" s="241">
        <f t="shared" si="1"/>
        <v>0</v>
      </c>
      <c r="BN12" s="241">
        <f t="shared" si="1"/>
        <v>0</v>
      </c>
      <c r="BO12" s="241">
        <f t="shared" si="1"/>
        <v>0</v>
      </c>
      <c r="BP12" s="241">
        <f t="shared" si="1"/>
        <v>0</v>
      </c>
      <c r="BQ12" s="241">
        <f t="shared" si="1"/>
        <v>0</v>
      </c>
      <c r="BR12" s="241">
        <f t="shared" si="1"/>
        <v>0</v>
      </c>
      <c r="BS12" s="241">
        <f t="shared" si="1"/>
        <v>0</v>
      </c>
      <c r="BT12" s="241">
        <f t="shared" si="1"/>
        <v>0</v>
      </c>
      <c r="BU12" s="241">
        <f t="shared" si="1"/>
        <v>0</v>
      </c>
      <c r="BV12" s="241">
        <f t="shared" ref="BV12:DA12" si="2" xml:space="preserve"> $F9 * BV10 * BV11</f>
        <v>0</v>
      </c>
      <c r="BW12" s="241">
        <f t="shared" si="2"/>
        <v>0</v>
      </c>
      <c r="BX12" s="241">
        <f t="shared" si="2"/>
        <v>0</v>
      </c>
      <c r="BY12" s="241">
        <f t="shared" si="2"/>
        <v>0</v>
      </c>
      <c r="BZ12" s="241">
        <f t="shared" si="2"/>
        <v>0</v>
      </c>
      <c r="CA12" s="241">
        <f t="shared" si="2"/>
        <v>0</v>
      </c>
      <c r="CB12" s="241">
        <f t="shared" si="2"/>
        <v>0</v>
      </c>
      <c r="CC12" s="241">
        <f t="shared" si="2"/>
        <v>0</v>
      </c>
      <c r="CD12" s="241">
        <f t="shared" si="2"/>
        <v>0</v>
      </c>
      <c r="CE12" s="241">
        <f t="shared" si="2"/>
        <v>0</v>
      </c>
      <c r="CF12" s="241">
        <f t="shared" si="2"/>
        <v>0</v>
      </c>
      <c r="CG12" s="241">
        <f t="shared" si="2"/>
        <v>0</v>
      </c>
      <c r="CH12" s="241">
        <f t="shared" si="2"/>
        <v>0</v>
      </c>
      <c r="CI12" s="241">
        <f t="shared" si="2"/>
        <v>0</v>
      </c>
      <c r="CJ12" s="241">
        <f t="shared" si="2"/>
        <v>0</v>
      </c>
      <c r="CK12" s="241">
        <f t="shared" si="2"/>
        <v>0</v>
      </c>
      <c r="CL12" s="241">
        <f t="shared" si="2"/>
        <v>0</v>
      </c>
      <c r="CM12" s="241">
        <f t="shared" si="2"/>
        <v>0</v>
      </c>
      <c r="CN12" s="241">
        <f t="shared" si="2"/>
        <v>0</v>
      </c>
      <c r="CO12" s="241">
        <f t="shared" si="2"/>
        <v>0</v>
      </c>
      <c r="CP12" s="241">
        <f t="shared" si="2"/>
        <v>0</v>
      </c>
      <c r="CQ12" s="241">
        <f t="shared" si="2"/>
        <v>0</v>
      </c>
      <c r="CR12" s="241">
        <f t="shared" si="2"/>
        <v>0</v>
      </c>
      <c r="CS12" s="241">
        <f t="shared" si="2"/>
        <v>0</v>
      </c>
      <c r="CT12" s="241">
        <f t="shared" si="2"/>
        <v>0</v>
      </c>
      <c r="CU12" s="241">
        <f t="shared" si="2"/>
        <v>0</v>
      </c>
      <c r="CV12" s="241">
        <f t="shared" si="2"/>
        <v>0</v>
      </c>
      <c r="CW12" s="241">
        <f t="shared" si="2"/>
        <v>0</v>
      </c>
      <c r="CX12" s="241">
        <f t="shared" si="2"/>
        <v>0</v>
      </c>
      <c r="CY12" s="241">
        <f t="shared" si="2"/>
        <v>0</v>
      </c>
      <c r="CZ12" s="241">
        <f t="shared" si="2"/>
        <v>0</v>
      </c>
      <c r="DA12" s="241">
        <f t="shared" si="2"/>
        <v>0</v>
      </c>
      <c r="DB12" s="241">
        <f t="shared" ref="DB12:EG12" si="3" xml:space="preserve"> $F9 * DB10 * DB11</f>
        <v>0</v>
      </c>
      <c r="DC12" s="241">
        <f t="shared" si="3"/>
        <v>0</v>
      </c>
      <c r="DD12" s="241">
        <f t="shared" si="3"/>
        <v>0</v>
      </c>
      <c r="DE12" s="241">
        <f t="shared" si="3"/>
        <v>0</v>
      </c>
      <c r="DF12" s="241">
        <f t="shared" si="3"/>
        <v>0</v>
      </c>
      <c r="DG12" s="241">
        <f t="shared" si="3"/>
        <v>0</v>
      </c>
      <c r="DH12" s="241">
        <f t="shared" si="3"/>
        <v>0</v>
      </c>
      <c r="DI12" s="241">
        <f t="shared" si="3"/>
        <v>0</v>
      </c>
      <c r="DJ12" s="241">
        <f t="shared" si="3"/>
        <v>0</v>
      </c>
      <c r="DK12" s="241">
        <f t="shared" si="3"/>
        <v>0</v>
      </c>
      <c r="DL12" s="241">
        <f t="shared" si="3"/>
        <v>0</v>
      </c>
      <c r="DM12" s="241">
        <f t="shared" si="3"/>
        <v>0</v>
      </c>
      <c r="DN12" s="241">
        <f t="shared" si="3"/>
        <v>0</v>
      </c>
      <c r="DO12" s="241">
        <f t="shared" si="3"/>
        <v>0</v>
      </c>
      <c r="DP12" s="241">
        <f t="shared" si="3"/>
        <v>0</v>
      </c>
      <c r="DQ12" s="241">
        <f t="shared" si="3"/>
        <v>0</v>
      </c>
      <c r="DR12" s="241">
        <f t="shared" si="3"/>
        <v>0</v>
      </c>
      <c r="DS12" s="241">
        <f t="shared" si="3"/>
        <v>0</v>
      </c>
      <c r="DT12" s="241">
        <f t="shared" si="3"/>
        <v>0</v>
      </c>
      <c r="DU12" s="241">
        <f t="shared" si="3"/>
        <v>0</v>
      </c>
      <c r="DV12" s="241">
        <f t="shared" si="3"/>
        <v>0</v>
      </c>
      <c r="DW12" s="241">
        <f t="shared" si="3"/>
        <v>0</v>
      </c>
      <c r="DX12" s="241">
        <f t="shared" si="3"/>
        <v>0</v>
      </c>
      <c r="DY12" s="241">
        <f t="shared" si="3"/>
        <v>0</v>
      </c>
      <c r="DZ12" s="241">
        <f t="shared" si="3"/>
        <v>0</v>
      </c>
      <c r="EA12" s="241">
        <f t="shared" si="3"/>
        <v>0</v>
      </c>
      <c r="EB12" s="241">
        <f t="shared" si="3"/>
        <v>0</v>
      </c>
      <c r="EC12" s="241">
        <f t="shared" si="3"/>
        <v>0</v>
      </c>
      <c r="ED12" s="241">
        <f t="shared" si="3"/>
        <v>0</v>
      </c>
      <c r="EE12" s="241">
        <f t="shared" si="3"/>
        <v>0</v>
      </c>
      <c r="EF12" s="241">
        <f t="shared" si="3"/>
        <v>0</v>
      </c>
      <c r="EG12" s="241">
        <f t="shared" si="3"/>
        <v>0</v>
      </c>
      <c r="EH12" s="241">
        <f t="shared" ref="EH12:FM12" si="4" xml:space="preserve"> $F9 * EH10 * EH11</f>
        <v>0</v>
      </c>
      <c r="EI12" s="241">
        <f t="shared" si="4"/>
        <v>0</v>
      </c>
      <c r="EJ12" s="241">
        <f t="shared" si="4"/>
        <v>0</v>
      </c>
      <c r="EK12" s="241">
        <f t="shared" si="4"/>
        <v>0</v>
      </c>
      <c r="EL12" s="241">
        <f t="shared" si="4"/>
        <v>0</v>
      </c>
      <c r="EM12" s="241">
        <f t="shared" si="4"/>
        <v>0</v>
      </c>
      <c r="EN12" s="241">
        <f t="shared" si="4"/>
        <v>0</v>
      </c>
      <c r="EO12" s="241">
        <f t="shared" si="4"/>
        <v>0</v>
      </c>
      <c r="EP12" s="241">
        <f t="shared" si="4"/>
        <v>0</v>
      </c>
      <c r="EQ12" s="241">
        <f t="shared" si="4"/>
        <v>0</v>
      </c>
      <c r="ER12" s="241">
        <f t="shared" si="4"/>
        <v>0</v>
      </c>
      <c r="ES12" s="241">
        <f t="shared" si="4"/>
        <v>0</v>
      </c>
      <c r="ET12" s="241">
        <f t="shared" si="4"/>
        <v>0</v>
      </c>
      <c r="EU12" s="241">
        <f t="shared" si="4"/>
        <v>0</v>
      </c>
      <c r="EV12" s="241">
        <f t="shared" si="4"/>
        <v>0</v>
      </c>
      <c r="EW12" s="241">
        <f t="shared" si="4"/>
        <v>0</v>
      </c>
      <c r="EX12" s="241">
        <f t="shared" si="4"/>
        <v>0</v>
      </c>
      <c r="EY12" s="241">
        <f t="shared" si="4"/>
        <v>0</v>
      </c>
      <c r="EZ12" s="241">
        <f t="shared" si="4"/>
        <v>0</v>
      </c>
      <c r="FA12" s="241">
        <f t="shared" si="4"/>
        <v>0</v>
      </c>
      <c r="FB12" s="241">
        <f t="shared" si="4"/>
        <v>0</v>
      </c>
      <c r="FC12" s="241">
        <f t="shared" si="4"/>
        <v>0</v>
      </c>
      <c r="FD12" s="241">
        <f t="shared" si="4"/>
        <v>0</v>
      </c>
      <c r="FE12" s="241">
        <f t="shared" si="4"/>
        <v>0</v>
      </c>
      <c r="FF12" s="241">
        <f t="shared" si="4"/>
        <v>0</v>
      </c>
      <c r="FG12" s="241">
        <f t="shared" si="4"/>
        <v>0</v>
      </c>
      <c r="FH12" s="241">
        <f t="shared" si="4"/>
        <v>0</v>
      </c>
      <c r="FI12" s="241">
        <f t="shared" si="4"/>
        <v>0</v>
      </c>
      <c r="FJ12" s="241">
        <f t="shared" si="4"/>
        <v>0</v>
      </c>
      <c r="FK12" s="241">
        <f t="shared" si="4"/>
        <v>0</v>
      </c>
      <c r="FL12" s="241">
        <f t="shared" si="4"/>
        <v>0</v>
      </c>
      <c r="FM12" s="241">
        <f t="shared" si="4"/>
        <v>0</v>
      </c>
      <c r="FN12" s="241">
        <f t="shared" ref="FN12:GJ12" si="5" xml:space="preserve"> $F9 * FN10 * FN11</f>
        <v>0</v>
      </c>
      <c r="FO12" s="241">
        <f t="shared" si="5"/>
        <v>0</v>
      </c>
      <c r="FP12" s="241">
        <f t="shared" si="5"/>
        <v>0</v>
      </c>
      <c r="FQ12" s="241">
        <f t="shared" si="5"/>
        <v>0</v>
      </c>
      <c r="FR12" s="241">
        <f t="shared" si="5"/>
        <v>0</v>
      </c>
      <c r="FS12" s="241">
        <f t="shared" si="5"/>
        <v>0</v>
      </c>
      <c r="FT12" s="241">
        <f t="shared" si="5"/>
        <v>0</v>
      </c>
      <c r="FU12" s="241">
        <f t="shared" si="5"/>
        <v>0</v>
      </c>
      <c r="FV12" s="241">
        <f t="shared" si="5"/>
        <v>0</v>
      </c>
      <c r="FW12" s="241">
        <f t="shared" si="5"/>
        <v>0</v>
      </c>
      <c r="FX12" s="241">
        <f t="shared" si="5"/>
        <v>0</v>
      </c>
      <c r="FY12" s="241">
        <f t="shared" si="5"/>
        <v>0</v>
      </c>
      <c r="FZ12" s="241">
        <f t="shared" si="5"/>
        <v>0</v>
      </c>
      <c r="GA12" s="241">
        <f t="shared" si="5"/>
        <v>0</v>
      </c>
      <c r="GB12" s="241">
        <f t="shared" si="5"/>
        <v>0</v>
      </c>
      <c r="GC12" s="241">
        <f t="shared" si="5"/>
        <v>0</v>
      </c>
      <c r="GD12" s="241">
        <f t="shared" si="5"/>
        <v>0</v>
      </c>
      <c r="GE12" s="241">
        <f t="shared" si="5"/>
        <v>0</v>
      </c>
      <c r="GF12" s="241">
        <f t="shared" si="5"/>
        <v>0</v>
      </c>
      <c r="GG12" s="241">
        <f t="shared" si="5"/>
        <v>0</v>
      </c>
      <c r="GH12" s="241">
        <f t="shared" si="5"/>
        <v>0</v>
      </c>
      <c r="GI12" s="241">
        <f t="shared" si="5"/>
        <v>0</v>
      </c>
      <c r="GJ12" s="241">
        <f t="shared" si="5"/>
        <v>0</v>
      </c>
    </row>
    <row r="13" spans="1:192" x14ac:dyDescent="0.25">
      <c r="A13" s="142"/>
      <c r="B13" s="142"/>
      <c r="C13" s="143"/>
      <c r="D13" s="144"/>
      <c r="E13" s="193" t="str">
        <f xml:space="preserve"> LEFT(E12, LEN(E12) - 4)</f>
        <v>Corporate income tax expense</v>
      </c>
      <c r="F13" s="193"/>
      <c r="G13" s="193" t="str">
        <f xml:space="preserve"> SMU</f>
        <v>$ 000s</v>
      </c>
      <c r="H13" s="193">
        <f xml:space="preserve"> SUM(J13:GJ13)</f>
        <v>-4169.4206536737183</v>
      </c>
      <c r="I13" s="145"/>
      <c r="J13" s="193">
        <f t="shared" ref="J13:AO13" si="6" xml:space="preserve"> -1 * J12</f>
        <v>0</v>
      </c>
      <c r="K13" s="193">
        <f t="shared" si="6"/>
        <v>0</v>
      </c>
      <c r="L13" s="193">
        <f t="shared" si="6"/>
        <v>0</v>
      </c>
      <c r="M13" s="193">
        <f t="shared" si="6"/>
        <v>0</v>
      </c>
      <c r="N13" s="193">
        <f t="shared" si="6"/>
        <v>0</v>
      </c>
      <c r="O13" s="193">
        <f t="shared" si="6"/>
        <v>0</v>
      </c>
      <c r="P13" s="193">
        <f t="shared" si="6"/>
        <v>0</v>
      </c>
      <c r="Q13" s="193">
        <f t="shared" si="6"/>
        <v>-260.32809392570164</v>
      </c>
      <c r="R13" s="193">
        <f t="shared" si="6"/>
        <v>655.56675451583362</v>
      </c>
      <c r="S13" s="193">
        <f t="shared" si="6"/>
        <v>640.2863958004084</v>
      </c>
      <c r="T13" s="193">
        <f t="shared" si="6"/>
        <v>611.97400152136584</v>
      </c>
      <c r="U13" s="193">
        <f t="shared" si="6"/>
        <v>604.92772791952996</v>
      </c>
      <c r="V13" s="193">
        <f t="shared" si="6"/>
        <v>577.02790007767624</v>
      </c>
      <c r="W13" s="193">
        <f t="shared" si="6"/>
        <v>568.28381731240552</v>
      </c>
      <c r="X13" s="193">
        <f t="shared" si="6"/>
        <v>545.53179940219195</v>
      </c>
      <c r="Y13" s="193">
        <f t="shared" si="6"/>
        <v>530.04614909319969</v>
      </c>
      <c r="Z13" s="193">
        <f t="shared" si="6"/>
        <v>503.11972947499947</v>
      </c>
      <c r="AA13" s="193">
        <f t="shared" si="6"/>
        <v>490.79275894059759</v>
      </c>
      <c r="AB13" s="193">
        <f t="shared" si="6"/>
        <v>464.14755223723733</v>
      </c>
      <c r="AC13" s="193">
        <f t="shared" si="6"/>
        <v>449.91006364095921</v>
      </c>
      <c r="AD13" s="193">
        <f t="shared" si="6"/>
        <v>423.54755385582416</v>
      </c>
      <c r="AE13" s="193">
        <f t="shared" si="6"/>
        <v>407.40766385093451</v>
      </c>
      <c r="AF13" s="193">
        <f t="shared" si="6"/>
        <v>385.08034113099677</v>
      </c>
      <c r="AG13" s="193">
        <f t="shared" si="6"/>
        <v>362.99623855416507</v>
      </c>
      <c r="AH13" s="193">
        <f t="shared" si="6"/>
        <v>337.64384379996903</v>
      </c>
      <c r="AI13" s="193">
        <f t="shared" si="6"/>
        <v>317.21991292433671</v>
      </c>
      <c r="AJ13" s="193">
        <f t="shared" si="6"/>
        <v>291.99339610973402</v>
      </c>
      <c r="AK13" s="193">
        <f t="shared" si="6"/>
        <v>269.35701407365923</v>
      </c>
      <c r="AL13" s="193">
        <f t="shared" si="6"/>
        <v>244.49599299858676</v>
      </c>
      <c r="AM13" s="193">
        <f t="shared" si="6"/>
        <v>219.70159220299902</v>
      </c>
      <c r="AN13" s="193">
        <f t="shared" si="6"/>
        <v>197.36219056982301</v>
      </c>
      <c r="AO13" s="193">
        <f t="shared" si="6"/>
        <v>167.79243953442202</v>
      </c>
      <c r="AP13" s="193">
        <f t="shared" ref="AP13:BU13" si="7" xml:space="preserve"> -1 * AP12</f>
        <v>143.80104841041322</v>
      </c>
      <c r="AQ13" s="193">
        <f t="shared" si="7"/>
        <v>114.10046570351497</v>
      </c>
      <c r="AR13" s="193">
        <f t="shared" si="7"/>
        <v>90.21647816846108</v>
      </c>
      <c r="AS13" s="193">
        <f t="shared" si="7"/>
        <v>58.01768249640736</v>
      </c>
      <c r="AT13" s="193">
        <f t="shared" si="7"/>
        <v>34.42366518342515</v>
      </c>
      <c r="AU13" s="193">
        <f t="shared" si="7"/>
        <v>-0.37422057384465007</v>
      </c>
      <c r="AV13" s="193">
        <f t="shared" si="7"/>
        <v>-23.109176241170008</v>
      </c>
      <c r="AW13" s="193">
        <f t="shared" si="7"/>
        <v>-61.476803096360896</v>
      </c>
      <c r="AX13" s="193">
        <f t="shared" si="7"/>
        <v>-127.41026904274186</v>
      </c>
      <c r="AY13" s="193">
        <f t="shared" si="7"/>
        <v>-2200.7613697908928</v>
      </c>
      <c r="AZ13" s="193">
        <f t="shared" si="7"/>
        <v>-2273.2147335396648</v>
      </c>
      <c r="BA13" s="193">
        <f t="shared" si="7"/>
        <v>-2367.2893140266624</v>
      </c>
      <c r="BB13" s="193">
        <f t="shared" si="7"/>
        <v>-2446.6866795865676</v>
      </c>
      <c r="BC13" s="193">
        <f t="shared" si="7"/>
        <v>-2546.0070128962529</v>
      </c>
      <c r="BD13" s="193">
        <f t="shared" si="7"/>
        <v>-2569.535150457933</v>
      </c>
      <c r="BE13" s="193">
        <f t="shared" si="7"/>
        <v>0</v>
      </c>
      <c r="BF13" s="193">
        <f t="shared" si="7"/>
        <v>0</v>
      </c>
      <c r="BG13" s="193">
        <f t="shared" si="7"/>
        <v>0</v>
      </c>
      <c r="BH13" s="193">
        <f t="shared" si="7"/>
        <v>0</v>
      </c>
      <c r="BI13" s="193">
        <f t="shared" si="7"/>
        <v>0</v>
      </c>
      <c r="BJ13" s="193">
        <f t="shared" si="7"/>
        <v>0</v>
      </c>
      <c r="BK13" s="193">
        <f t="shared" si="7"/>
        <v>0</v>
      </c>
      <c r="BL13" s="193">
        <f t="shared" si="7"/>
        <v>0</v>
      </c>
      <c r="BM13" s="193">
        <f t="shared" si="7"/>
        <v>0</v>
      </c>
      <c r="BN13" s="193">
        <f t="shared" si="7"/>
        <v>0</v>
      </c>
      <c r="BO13" s="193">
        <f t="shared" si="7"/>
        <v>0</v>
      </c>
      <c r="BP13" s="193">
        <f t="shared" si="7"/>
        <v>0</v>
      </c>
      <c r="BQ13" s="193">
        <f t="shared" si="7"/>
        <v>0</v>
      </c>
      <c r="BR13" s="193">
        <f t="shared" si="7"/>
        <v>0</v>
      </c>
      <c r="BS13" s="193">
        <f t="shared" si="7"/>
        <v>0</v>
      </c>
      <c r="BT13" s="193">
        <f t="shared" si="7"/>
        <v>0</v>
      </c>
      <c r="BU13" s="193">
        <f t="shared" si="7"/>
        <v>0</v>
      </c>
      <c r="BV13" s="193">
        <f t="shared" ref="BV13:DA13" si="8" xml:space="preserve"> -1 * BV12</f>
        <v>0</v>
      </c>
      <c r="BW13" s="193">
        <f t="shared" si="8"/>
        <v>0</v>
      </c>
      <c r="BX13" s="193">
        <f t="shared" si="8"/>
        <v>0</v>
      </c>
      <c r="BY13" s="193">
        <f t="shared" si="8"/>
        <v>0</v>
      </c>
      <c r="BZ13" s="193">
        <f t="shared" si="8"/>
        <v>0</v>
      </c>
      <c r="CA13" s="193">
        <f t="shared" si="8"/>
        <v>0</v>
      </c>
      <c r="CB13" s="193">
        <f t="shared" si="8"/>
        <v>0</v>
      </c>
      <c r="CC13" s="193">
        <f t="shared" si="8"/>
        <v>0</v>
      </c>
      <c r="CD13" s="193">
        <f t="shared" si="8"/>
        <v>0</v>
      </c>
      <c r="CE13" s="193">
        <f t="shared" si="8"/>
        <v>0</v>
      </c>
      <c r="CF13" s="193">
        <f t="shared" si="8"/>
        <v>0</v>
      </c>
      <c r="CG13" s="193">
        <f t="shared" si="8"/>
        <v>0</v>
      </c>
      <c r="CH13" s="193">
        <f t="shared" si="8"/>
        <v>0</v>
      </c>
      <c r="CI13" s="193">
        <f t="shared" si="8"/>
        <v>0</v>
      </c>
      <c r="CJ13" s="193">
        <f t="shared" si="8"/>
        <v>0</v>
      </c>
      <c r="CK13" s="193">
        <f t="shared" si="8"/>
        <v>0</v>
      </c>
      <c r="CL13" s="193">
        <f t="shared" si="8"/>
        <v>0</v>
      </c>
      <c r="CM13" s="193">
        <f t="shared" si="8"/>
        <v>0</v>
      </c>
      <c r="CN13" s="193">
        <f t="shared" si="8"/>
        <v>0</v>
      </c>
      <c r="CO13" s="193">
        <f t="shared" si="8"/>
        <v>0</v>
      </c>
      <c r="CP13" s="193">
        <f t="shared" si="8"/>
        <v>0</v>
      </c>
      <c r="CQ13" s="193">
        <f t="shared" si="8"/>
        <v>0</v>
      </c>
      <c r="CR13" s="193">
        <f t="shared" si="8"/>
        <v>0</v>
      </c>
      <c r="CS13" s="193">
        <f t="shared" si="8"/>
        <v>0</v>
      </c>
      <c r="CT13" s="193">
        <f t="shared" si="8"/>
        <v>0</v>
      </c>
      <c r="CU13" s="193">
        <f t="shared" si="8"/>
        <v>0</v>
      </c>
      <c r="CV13" s="193">
        <f t="shared" si="8"/>
        <v>0</v>
      </c>
      <c r="CW13" s="193">
        <f t="shared" si="8"/>
        <v>0</v>
      </c>
      <c r="CX13" s="193">
        <f t="shared" si="8"/>
        <v>0</v>
      </c>
      <c r="CY13" s="193">
        <f t="shared" si="8"/>
        <v>0</v>
      </c>
      <c r="CZ13" s="193">
        <f t="shared" si="8"/>
        <v>0</v>
      </c>
      <c r="DA13" s="193">
        <f t="shared" si="8"/>
        <v>0</v>
      </c>
      <c r="DB13" s="193">
        <f t="shared" ref="DB13:EG13" si="9" xml:space="preserve"> -1 * DB12</f>
        <v>0</v>
      </c>
      <c r="DC13" s="193">
        <f t="shared" si="9"/>
        <v>0</v>
      </c>
      <c r="DD13" s="193">
        <f t="shared" si="9"/>
        <v>0</v>
      </c>
      <c r="DE13" s="193">
        <f t="shared" si="9"/>
        <v>0</v>
      </c>
      <c r="DF13" s="193">
        <f t="shared" si="9"/>
        <v>0</v>
      </c>
      <c r="DG13" s="193">
        <f t="shared" si="9"/>
        <v>0</v>
      </c>
      <c r="DH13" s="193">
        <f t="shared" si="9"/>
        <v>0</v>
      </c>
      <c r="DI13" s="193">
        <f t="shared" si="9"/>
        <v>0</v>
      </c>
      <c r="DJ13" s="193">
        <f t="shared" si="9"/>
        <v>0</v>
      </c>
      <c r="DK13" s="193">
        <f t="shared" si="9"/>
        <v>0</v>
      </c>
      <c r="DL13" s="193">
        <f t="shared" si="9"/>
        <v>0</v>
      </c>
      <c r="DM13" s="193">
        <f t="shared" si="9"/>
        <v>0</v>
      </c>
      <c r="DN13" s="193">
        <f t="shared" si="9"/>
        <v>0</v>
      </c>
      <c r="DO13" s="193">
        <f t="shared" si="9"/>
        <v>0</v>
      </c>
      <c r="DP13" s="193">
        <f t="shared" si="9"/>
        <v>0</v>
      </c>
      <c r="DQ13" s="193">
        <f t="shared" si="9"/>
        <v>0</v>
      </c>
      <c r="DR13" s="193">
        <f t="shared" si="9"/>
        <v>0</v>
      </c>
      <c r="DS13" s="193">
        <f t="shared" si="9"/>
        <v>0</v>
      </c>
      <c r="DT13" s="193">
        <f t="shared" si="9"/>
        <v>0</v>
      </c>
      <c r="DU13" s="193">
        <f t="shared" si="9"/>
        <v>0</v>
      </c>
      <c r="DV13" s="193">
        <f t="shared" si="9"/>
        <v>0</v>
      </c>
      <c r="DW13" s="193">
        <f t="shared" si="9"/>
        <v>0</v>
      </c>
      <c r="DX13" s="193">
        <f t="shared" si="9"/>
        <v>0</v>
      </c>
      <c r="DY13" s="193">
        <f t="shared" si="9"/>
        <v>0</v>
      </c>
      <c r="DZ13" s="193">
        <f t="shared" si="9"/>
        <v>0</v>
      </c>
      <c r="EA13" s="193">
        <f t="shared" si="9"/>
        <v>0</v>
      </c>
      <c r="EB13" s="193">
        <f t="shared" si="9"/>
        <v>0</v>
      </c>
      <c r="EC13" s="193">
        <f t="shared" si="9"/>
        <v>0</v>
      </c>
      <c r="ED13" s="193">
        <f t="shared" si="9"/>
        <v>0</v>
      </c>
      <c r="EE13" s="193">
        <f t="shared" si="9"/>
        <v>0</v>
      </c>
      <c r="EF13" s="193">
        <f t="shared" si="9"/>
        <v>0</v>
      </c>
      <c r="EG13" s="193">
        <f t="shared" si="9"/>
        <v>0</v>
      </c>
      <c r="EH13" s="193">
        <f t="shared" ref="EH13:FM13" si="10" xml:space="preserve"> -1 * EH12</f>
        <v>0</v>
      </c>
      <c r="EI13" s="193">
        <f t="shared" si="10"/>
        <v>0</v>
      </c>
      <c r="EJ13" s="193">
        <f t="shared" si="10"/>
        <v>0</v>
      </c>
      <c r="EK13" s="193">
        <f t="shared" si="10"/>
        <v>0</v>
      </c>
      <c r="EL13" s="193">
        <f t="shared" si="10"/>
        <v>0</v>
      </c>
      <c r="EM13" s="193">
        <f t="shared" si="10"/>
        <v>0</v>
      </c>
      <c r="EN13" s="193">
        <f t="shared" si="10"/>
        <v>0</v>
      </c>
      <c r="EO13" s="193">
        <f t="shared" si="10"/>
        <v>0</v>
      </c>
      <c r="EP13" s="193">
        <f t="shared" si="10"/>
        <v>0</v>
      </c>
      <c r="EQ13" s="193">
        <f t="shared" si="10"/>
        <v>0</v>
      </c>
      <c r="ER13" s="193">
        <f t="shared" si="10"/>
        <v>0</v>
      </c>
      <c r="ES13" s="193">
        <f t="shared" si="10"/>
        <v>0</v>
      </c>
      <c r="ET13" s="193">
        <f t="shared" si="10"/>
        <v>0</v>
      </c>
      <c r="EU13" s="193">
        <f t="shared" si="10"/>
        <v>0</v>
      </c>
      <c r="EV13" s="193">
        <f t="shared" si="10"/>
        <v>0</v>
      </c>
      <c r="EW13" s="193">
        <f t="shared" si="10"/>
        <v>0</v>
      </c>
      <c r="EX13" s="193">
        <f t="shared" si="10"/>
        <v>0</v>
      </c>
      <c r="EY13" s="193">
        <f t="shared" si="10"/>
        <v>0</v>
      </c>
      <c r="EZ13" s="193">
        <f t="shared" si="10"/>
        <v>0</v>
      </c>
      <c r="FA13" s="193">
        <f t="shared" si="10"/>
        <v>0</v>
      </c>
      <c r="FB13" s="193">
        <f t="shared" si="10"/>
        <v>0</v>
      </c>
      <c r="FC13" s="193">
        <f t="shared" si="10"/>
        <v>0</v>
      </c>
      <c r="FD13" s="193">
        <f t="shared" si="10"/>
        <v>0</v>
      </c>
      <c r="FE13" s="193">
        <f t="shared" si="10"/>
        <v>0</v>
      </c>
      <c r="FF13" s="193">
        <f t="shared" si="10"/>
        <v>0</v>
      </c>
      <c r="FG13" s="193">
        <f t="shared" si="10"/>
        <v>0</v>
      </c>
      <c r="FH13" s="193">
        <f t="shared" si="10"/>
        <v>0</v>
      </c>
      <c r="FI13" s="193">
        <f t="shared" si="10"/>
        <v>0</v>
      </c>
      <c r="FJ13" s="193">
        <f t="shared" si="10"/>
        <v>0</v>
      </c>
      <c r="FK13" s="193">
        <f t="shared" si="10"/>
        <v>0</v>
      </c>
      <c r="FL13" s="193">
        <f t="shared" si="10"/>
        <v>0</v>
      </c>
      <c r="FM13" s="193">
        <f t="shared" si="10"/>
        <v>0</v>
      </c>
      <c r="FN13" s="193">
        <f t="shared" ref="FN13:GJ13" si="11" xml:space="preserve"> -1 * FN12</f>
        <v>0</v>
      </c>
      <c r="FO13" s="193">
        <f t="shared" si="11"/>
        <v>0</v>
      </c>
      <c r="FP13" s="193">
        <f t="shared" si="11"/>
        <v>0</v>
      </c>
      <c r="FQ13" s="193">
        <f t="shared" si="11"/>
        <v>0</v>
      </c>
      <c r="FR13" s="193">
        <f t="shared" si="11"/>
        <v>0</v>
      </c>
      <c r="FS13" s="193">
        <f t="shared" si="11"/>
        <v>0</v>
      </c>
      <c r="FT13" s="193">
        <f t="shared" si="11"/>
        <v>0</v>
      </c>
      <c r="FU13" s="193">
        <f t="shared" si="11"/>
        <v>0</v>
      </c>
      <c r="FV13" s="193">
        <f t="shared" si="11"/>
        <v>0</v>
      </c>
      <c r="FW13" s="193">
        <f t="shared" si="11"/>
        <v>0</v>
      </c>
      <c r="FX13" s="193">
        <f t="shared" si="11"/>
        <v>0</v>
      </c>
      <c r="FY13" s="193">
        <f t="shared" si="11"/>
        <v>0</v>
      </c>
      <c r="FZ13" s="193">
        <f t="shared" si="11"/>
        <v>0</v>
      </c>
      <c r="GA13" s="193">
        <f t="shared" si="11"/>
        <v>0</v>
      </c>
      <c r="GB13" s="193">
        <f t="shared" si="11"/>
        <v>0</v>
      </c>
      <c r="GC13" s="193">
        <f t="shared" si="11"/>
        <v>0</v>
      </c>
      <c r="GD13" s="193">
        <f t="shared" si="11"/>
        <v>0</v>
      </c>
      <c r="GE13" s="193">
        <f t="shared" si="11"/>
        <v>0</v>
      </c>
      <c r="GF13" s="193">
        <f t="shared" si="11"/>
        <v>0</v>
      </c>
      <c r="GG13" s="193">
        <f t="shared" si="11"/>
        <v>0</v>
      </c>
      <c r="GH13" s="193">
        <f t="shared" si="11"/>
        <v>0</v>
      </c>
      <c r="GI13" s="193">
        <f t="shared" si="11"/>
        <v>0</v>
      </c>
      <c r="GJ13" s="193">
        <f t="shared" si="11"/>
        <v>0</v>
      </c>
    </row>
    <row r="16" spans="1:192" x14ac:dyDescent="0.25">
      <c r="A16" s="15" t="s">
        <v>200</v>
      </c>
    </row>
    <row r="18" spans="1:192" x14ac:dyDescent="0.25">
      <c r="B18" s="15" t="s">
        <v>201</v>
      </c>
    </row>
    <row r="19" spans="1:192" x14ac:dyDescent="0.25">
      <c r="E19" s="146" t="str">
        <f xml:space="preserve"> InpC!E$203</f>
        <v>Tax depreciation rate</v>
      </c>
      <c r="F19" s="327">
        <f xml:space="preserve"> InpC!F$203</f>
        <v>0.1</v>
      </c>
      <c r="G19" s="146" t="str">
        <f xml:space="preserve"> InpC!G$203</f>
        <v>per semi-annual period</v>
      </c>
      <c r="H19" s="38"/>
    </row>
    <row r="20" spans="1:192" x14ac:dyDescent="0.25">
      <c r="E20" s="12" t="str">
        <f t="shared" ref="E20:AJ20" si="12" xml:space="preserve"> E$31</f>
        <v>Asset value for tax balance BEG</v>
      </c>
      <c r="F20" s="12">
        <f t="shared" si="12"/>
        <v>0</v>
      </c>
      <c r="G20" s="12" t="str">
        <f t="shared" si="12"/>
        <v>$ 000s</v>
      </c>
      <c r="H20" s="12">
        <f t="shared" si="12"/>
        <v>0</v>
      </c>
      <c r="I20" s="12">
        <f t="shared" si="12"/>
        <v>0</v>
      </c>
      <c r="J20" s="12">
        <f t="shared" si="12"/>
        <v>0</v>
      </c>
      <c r="K20" s="12">
        <f t="shared" si="12"/>
        <v>0</v>
      </c>
      <c r="L20" s="12">
        <f t="shared" si="12"/>
        <v>0</v>
      </c>
      <c r="M20" s="12">
        <f t="shared" si="12"/>
        <v>0</v>
      </c>
      <c r="N20" s="12">
        <f t="shared" si="12"/>
        <v>0</v>
      </c>
      <c r="O20" s="12">
        <f t="shared" si="12"/>
        <v>0</v>
      </c>
      <c r="P20" s="12">
        <f t="shared" si="12"/>
        <v>0</v>
      </c>
      <c r="Q20" s="12">
        <f t="shared" si="12"/>
        <v>338061.85605674412</v>
      </c>
      <c r="R20" s="12">
        <f t="shared" si="12"/>
        <v>304255.67045106972</v>
      </c>
      <c r="S20" s="12">
        <f t="shared" si="12"/>
        <v>273830.10340596276</v>
      </c>
      <c r="T20" s="12">
        <f t="shared" si="12"/>
        <v>246447.09306536647</v>
      </c>
      <c r="U20" s="12">
        <f t="shared" si="12"/>
        <v>221802.38375882982</v>
      </c>
      <c r="V20" s="12">
        <f t="shared" si="12"/>
        <v>199622.14538294682</v>
      </c>
      <c r="W20" s="12">
        <f t="shared" si="12"/>
        <v>179659.93084465215</v>
      </c>
      <c r="X20" s="12">
        <f t="shared" si="12"/>
        <v>161693.93776018693</v>
      </c>
      <c r="Y20" s="12">
        <f t="shared" si="12"/>
        <v>145524.54398416824</v>
      </c>
      <c r="Z20" s="12">
        <f t="shared" si="12"/>
        <v>130972.08958575141</v>
      </c>
      <c r="AA20" s="12">
        <f t="shared" si="12"/>
        <v>117874.88062717627</v>
      </c>
      <c r="AB20" s="12">
        <f t="shared" si="12"/>
        <v>106087.39256445864</v>
      </c>
      <c r="AC20" s="12">
        <f t="shared" si="12"/>
        <v>95478.653308012785</v>
      </c>
      <c r="AD20" s="12">
        <f t="shared" si="12"/>
        <v>85930.787977211512</v>
      </c>
      <c r="AE20" s="12">
        <f t="shared" si="12"/>
        <v>77337.709179490368</v>
      </c>
      <c r="AF20" s="12">
        <f t="shared" si="12"/>
        <v>69603.938261541334</v>
      </c>
      <c r="AG20" s="12">
        <f t="shared" si="12"/>
        <v>62643.544435387201</v>
      </c>
      <c r="AH20" s="12">
        <f t="shared" si="12"/>
        <v>56379.189991848478</v>
      </c>
      <c r="AI20" s="12">
        <f t="shared" si="12"/>
        <v>50741.270992663631</v>
      </c>
      <c r="AJ20" s="12">
        <f t="shared" si="12"/>
        <v>45667.143893397268</v>
      </c>
      <c r="AK20" s="12">
        <f t="shared" ref="AK20:CV20" si="13" xml:space="preserve"> AK$31</f>
        <v>41100.429504057538</v>
      </c>
      <c r="AL20" s="12">
        <f t="shared" si="13"/>
        <v>36990.386553651784</v>
      </c>
      <c r="AM20" s="12">
        <f t="shared" si="13"/>
        <v>33291.347898286607</v>
      </c>
      <c r="AN20" s="12">
        <f t="shared" si="13"/>
        <v>29962.213108457945</v>
      </c>
      <c r="AO20" s="12">
        <f t="shared" si="13"/>
        <v>26965.991797612151</v>
      </c>
      <c r="AP20" s="12">
        <f t="shared" si="13"/>
        <v>24269.392617850935</v>
      </c>
      <c r="AQ20" s="12">
        <f t="shared" si="13"/>
        <v>21842.453356065842</v>
      </c>
      <c r="AR20" s="12">
        <f t="shared" si="13"/>
        <v>19658.208020459257</v>
      </c>
      <c r="AS20" s="12">
        <f t="shared" si="13"/>
        <v>17692.387218413332</v>
      </c>
      <c r="AT20" s="12">
        <f t="shared" si="13"/>
        <v>15923.148496571999</v>
      </c>
      <c r="AU20" s="12">
        <f t="shared" si="13"/>
        <v>14330.8336469148</v>
      </c>
      <c r="AV20" s="12">
        <f t="shared" si="13"/>
        <v>12897.75028222332</v>
      </c>
      <c r="AW20" s="12">
        <f t="shared" si="13"/>
        <v>11607.975254000989</v>
      </c>
      <c r="AX20" s="12">
        <f t="shared" si="13"/>
        <v>10447.177728600889</v>
      </c>
      <c r="AY20" s="12">
        <f t="shared" si="13"/>
        <v>9402.4599557408001</v>
      </c>
      <c r="AZ20" s="12">
        <f t="shared" si="13"/>
        <v>8462.2139601667204</v>
      </c>
      <c r="BA20" s="12">
        <f t="shared" si="13"/>
        <v>7615.9925641500486</v>
      </c>
      <c r="BB20" s="12">
        <f t="shared" si="13"/>
        <v>6854.3933077350439</v>
      </c>
      <c r="BC20" s="12">
        <f t="shared" si="13"/>
        <v>6168.9539769615394</v>
      </c>
      <c r="BD20" s="12">
        <f t="shared" si="13"/>
        <v>5552.0585792653856</v>
      </c>
      <c r="BE20" s="12">
        <f t="shared" si="13"/>
        <v>0</v>
      </c>
      <c r="BF20" s="12">
        <f t="shared" si="13"/>
        <v>0</v>
      </c>
      <c r="BG20" s="12">
        <f t="shared" si="13"/>
        <v>0</v>
      </c>
      <c r="BH20" s="12">
        <f t="shared" si="13"/>
        <v>0</v>
      </c>
      <c r="BI20" s="12">
        <f t="shared" si="13"/>
        <v>0</v>
      </c>
      <c r="BJ20" s="12">
        <f t="shared" si="13"/>
        <v>0</v>
      </c>
      <c r="BK20" s="12">
        <f t="shared" si="13"/>
        <v>0</v>
      </c>
      <c r="BL20" s="12">
        <f t="shared" si="13"/>
        <v>0</v>
      </c>
      <c r="BM20" s="12">
        <f t="shared" si="13"/>
        <v>0</v>
      </c>
      <c r="BN20" s="12">
        <f t="shared" si="13"/>
        <v>0</v>
      </c>
      <c r="BO20" s="12">
        <f t="shared" si="13"/>
        <v>0</v>
      </c>
      <c r="BP20" s="12">
        <f t="shared" si="13"/>
        <v>0</v>
      </c>
      <c r="BQ20" s="12">
        <f t="shared" si="13"/>
        <v>0</v>
      </c>
      <c r="BR20" s="12">
        <f t="shared" si="13"/>
        <v>0</v>
      </c>
      <c r="BS20" s="12">
        <f t="shared" si="13"/>
        <v>0</v>
      </c>
      <c r="BT20" s="12">
        <f t="shared" si="13"/>
        <v>0</v>
      </c>
      <c r="BU20" s="12">
        <f t="shared" si="13"/>
        <v>0</v>
      </c>
      <c r="BV20" s="12">
        <f t="shared" si="13"/>
        <v>0</v>
      </c>
      <c r="BW20" s="12">
        <f t="shared" si="13"/>
        <v>0</v>
      </c>
      <c r="BX20" s="12">
        <f t="shared" si="13"/>
        <v>0</v>
      </c>
      <c r="BY20" s="12">
        <f t="shared" si="13"/>
        <v>0</v>
      </c>
      <c r="BZ20" s="12">
        <f t="shared" si="13"/>
        <v>0</v>
      </c>
      <c r="CA20" s="12">
        <f t="shared" si="13"/>
        <v>0</v>
      </c>
      <c r="CB20" s="12">
        <f t="shared" si="13"/>
        <v>0</v>
      </c>
      <c r="CC20" s="12">
        <f t="shared" si="13"/>
        <v>0</v>
      </c>
      <c r="CD20" s="12">
        <f t="shared" si="13"/>
        <v>0</v>
      </c>
      <c r="CE20" s="12">
        <f t="shared" si="13"/>
        <v>0</v>
      </c>
      <c r="CF20" s="12">
        <f t="shared" si="13"/>
        <v>0</v>
      </c>
      <c r="CG20" s="12">
        <f t="shared" si="13"/>
        <v>0</v>
      </c>
      <c r="CH20" s="12">
        <f t="shared" si="13"/>
        <v>0</v>
      </c>
      <c r="CI20" s="12">
        <f t="shared" si="13"/>
        <v>0</v>
      </c>
      <c r="CJ20" s="12">
        <f t="shared" si="13"/>
        <v>0</v>
      </c>
      <c r="CK20" s="12">
        <f t="shared" si="13"/>
        <v>0</v>
      </c>
      <c r="CL20" s="12">
        <f t="shared" si="13"/>
        <v>0</v>
      </c>
      <c r="CM20" s="12">
        <f t="shared" si="13"/>
        <v>0</v>
      </c>
      <c r="CN20" s="12">
        <f t="shared" si="13"/>
        <v>0</v>
      </c>
      <c r="CO20" s="12">
        <f t="shared" si="13"/>
        <v>0</v>
      </c>
      <c r="CP20" s="12">
        <f t="shared" si="13"/>
        <v>0</v>
      </c>
      <c r="CQ20" s="12">
        <f t="shared" si="13"/>
        <v>0</v>
      </c>
      <c r="CR20" s="12">
        <f t="shared" si="13"/>
        <v>0</v>
      </c>
      <c r="CS20" s="12">
        <f t="shared" si="13"/>
        <v>0</v>
      </c>
      <c r="CT20" s="12">
        <f t="shared" si="13"/>
        <v>0</v>
      </c>
      <c r="CU20" s="12">
        <f t="shared" si="13"/>
        <v>0</v>
      </c>
      <c r="CV20" s="12">
        <f t="shared" si="13"/>
        <v>0</v>
      </c>
      <c r="CW20" s="12">
        <f t="shared" ref="CW20:FH20" si="14" xml:space="preserve"> CW$31</f>
        <v>0</v>
      </c>
      <c r="CX20" s="12">
        <f t="shared" si="14"/>
        <v>0</v>
      </c>
      <c r="CY20" s="12">
        <f t="shared" si="14"/>
        <v>0</v>
      </c>
      <c r="CZ20" s="12">
        <f t="shared" si="14"/>
        <v>0</v>
      </c>
      <c r="DA20" s="12">
        <f t="shared" si="14"/>
        <v>0</v>
      </c>
      <c r="DB20" s="12">
        <f t="shared" si="14"/>
        <v>0</v>
      </c>
      <c r="DC20" s="12">
        <f t="shared" si="14"/>
        <v>0</v>
      </c>
      <c r="DD20" s="12">
        <f t="shared" si="14"/>
        <v>0</v>
      </c>
      <c r="DE20" s="12">
        <f t="shared" si="14"/>
        <v>0</v>
      </c>
      <c r="DF20" s="12">
        <f t="shared" si="14"/>
        <v>0</v>
      </c>
      <c r="DG20" s="12">
        <f t="shared" si="14"/>
        <v>0</v>
      </c>
      <c r="DH20" s="12">
        <f t="shared" si="14"/>
        <v>0</v>
      </c>
      <c r="DI20" s="12">
        <f t="shared" si="14"/>
        <v>0</v>
      </c>
      <c r="DJ20" s="12">
        <f t="shared" si="14"/>
        <v>0</v>
      </c>
      <c r="DK20" s="12">
        <f t="shared" si="14"/>
        <v>0</v>
      </c>
      <c r="DL20" s="12">
        <f t="shared" si="14"/>
        <v>0</v>
      </c>
      <c r="DM20" s="12">
        <f t="shared" si="14"/>
        <v>0</v>
      </c>
      <c r="DN20" s="12">
        <f t="shared" si="14"/>
        <v>0</v>
      </c>
      <c r="DO20" s="12">
        <f t="shared" si="14"/>
        <v>0</v>
      </c>
      <c r="DP20" s="12">
        <f t="shared" si="14"/>
        <v>0</v>
      </c>
      <c r="DQ20" s="12">
        <f t="shared" si="14"/>
        <v>0</v>
      </c>
      <c r="DR20" s="12">
        <f t="shared" si="14"/>
        <v>0</v>
      </c>
      <c r="DS20" s="12">
        <f t="shared" si="14"/>
        <v>0</v>
      </c>
      <c r="DT20" s="12">
        <f t="shared" si="14"/>
        <v>0</v>
      </c>
      <c r="DU20" s="12">
        <f t="shared" si="14"/>
        <v>0</v>
      </c>
      <c r="DV20" s="12">
        <f t="shared" si="14"/>
        <v>0</v>
      </c>
      <c r="DW20" s="12">
        <f t="shared" si="14"/>
        <v>0</v>
      </c>
      <c r="DX20" s="12">
        <f t="shared" si="14"/>
        <v>0</v>
      </c>
      <c r="DY20" s="12">
        <f t="shared" si="14"/>
        <v>0</v>
      </c>
      <c r="DZ20" s="12">
        <f t="shared" si="14"/>
        <v>0</v>
      </c>
      <c r="EA20" s="12">
        <f t="shared" si="14"/>
        <v>0</v>
      </c>
      <c r="EB20" s="12">
        <f t="shared" si="14"/>
        <v>0</v>
      </c>
      <c r="EC20" s="12">
        <f t="shared" si="14"/>
        <v>0</v>
      </c>
      <c r="ED20" s="12">
        <f t="shared" si="14"/>
        <v>0</v>
      </c>
      <c r="EE20" s="12">
        <f t="shared" si="14"/>
        <v>0</v>
      </c>
      <c r="EF20" s="12">
        <f t="shared" si="14"/>
        <v>0</v>
      </c>
      <c r="EG20" s="12">
        <f t="shared" si="14"/>
        <v>0</v>
      </c>
      <c r="EH20" s="12">
        <f t="shared" si="14"/>
        <v>0</v>
      </c>
      <c r="EI20" s="12">
        <f t="shared" si="14"/>
        <v>0</v>
      </c>
      <c r="EJ20" s="12">
        <f t="shared" si="14"/>
        <v>0</v>
      </c>
      <c r="EK20" s="12">
        <f t="shared" si="14"/>
        <v>0</v>
      </c>
      <c r="EL20" s="12">
        <f t="shared" si="14"/>
        <v>0</v>
      </c>
      <c r="EM20" s="12">
        <f t="shared" si="14"/>
        <v>0</v>
      </c>
      <c r="EN20" s="12">
        <f t="shared" si="14"/>
        <v>0</v>
      </c>
      <c r="EO20" s="12">
        <f t="shared" si="14"/>
        <v>0</v>
      </c>
      <c r="EP20" s="12">
        <f t="shared" si="14"/>
        <v>0</v>
      </c>
      <c r="EQ20" s="12">
        <f t="shared" si="14"/>
        <v>0</v>
      </c>
      <c r="ER20" s="12">
        <f t="shared" si="14"/>
        <v>0</v>
      </c>
      <c r="ES20" s="12">
        <f t="shared" si="14"/>
        <v>0</v>
      </c>
      <c r="ET20" s="12">
        <f t="shared" si="14"/>
        <v>0</v>
      </c>
      <c r="EU20" s="12">
        <f t="shared" si="14"/>
        <v>0</v>
      </c>
      <c r="EV20" s="12">
        <f t="shared" si="14"/>
        <v>0</v>
      </c>
      <c r="EW20" s="12">
        <f t="shared" si="14"/>
        <v>0</v>
      </c>
      <c r="EX20" s="12">
        <f t="shared" si="14"/>
        <v>0</v>
      </c>
      <c r="EY20" s="12">
        <f t="shared" si="14"/>
        <v>0</v>
      </c>
      <c r="EZ20" s="12">
        <f t="shared" si="14"/>
        <v>0</v>
      </c>
      <c r="FA20" s="12">
        <f t="shared" si="14"/>
        <v>0</v>
      </c>
      <c r="FB20" s="12">
        <f t="shared" si="14"/>
        <v>0</v>
      </c>
      <c r="FC20" s="12">
        <f t="shared" si="14"/>
        <v>0</v>
      </c>
      <c r="FD20" s="12">
        <f t="shared" si="14"/>
        <v>0</v>
      </c>
      <c r="FE20" s="12">
        <f t="shared" si="14"/>
        <v>0</v>
      </c>
      <c r="FF20" s="12">
        <f t="shared" si="14"/>
        <v>0</v>
      </c>
      <c r="FG20" s="12">
        <f t="shared" si="14"/>
        <v>0</v>
      </c>
      <c r="FH20" s="12">
        <f t="shared" si="14"/>
        <v>0</v>
      </c>
      <c r="FI20" s="12">
        <f t="shared" ref="FI20:GJ20" si="15" xml:space="preserve"> FI$31</f>
        <v>0</v>
      </c>
      <c r="FJ20" s="12">
        <f t="shared" si="15"/>
        <v>0</v>
      </c>
      <c r="FK20" s="12">
        <f t="shared" si="15"/>
        <v>0</v>
      </c>
      <c r="FL20" s="12">
        <f t="shared" si="15"/>
        <v>0</v>
      </c>
      <c r="FM20" s="12">
        <f t="shared" si="15"/>
        <v>0</v>
      </c>
      <c r="FN20" s="12">
        <f t="shared" si="15"/>
        <v>0</v>
      </c>
      <c r="FO20" s="12">
        <f t="shared" si="15"/>
        <v>0</v>
      </c>
      <c r="FP20" s="12">
        <f t="shared" si="15"/>
        <v>0</v>
      </c>
      <c r="FQ20" s="12">
        <f t="shared" si="15"/>
        <v>0</v>
      </c>
      <c r="FR20" s="12">
        <f t="shared" si="15"/>
        <v>0</v>
      </c>
      <c r="FS20" s="12">
        <f t="shared" si="15"/>
        <v>0</v>
      </c>
      <c r="FT20" s="12">
        <f t="shared" si="15"/>
        <v>0</v>
      </c>
      <c r="FU20" s="12">
        <f t="shared" si="15"/>
        <v>0</v>
      </c>
      <c r="FV20" s="12">
        <f t="shared" si="15"/>
        <v>0</v>
      </c>
      <c r="FW20" s="12">
        <f t="shared" si="15"/>
        <v>0</v>
      </c>
      <c r="FX20" s="12">
        <f t="shared" si="15"/>
        <v>0</v>
      </c>
      <c r="FY20" s="12">
        <f t="shared" si="15"/>
        <v>0</v>
      </c>
      <c r="FZ20" s="12">
        <f t="shared" si="15"/>
        <v>0</v>
      </c>
      <c r="GA20" s="12">
        <f t="shared" si="15"/>
        <v>0</v>
      </c>
      <c r="GB20" s="12">
        <f t="shared" si="15"/>
        <v>0</v>
      </c>
      <c r="GC20" s="12">
        <f t="shared" si="15"/>
        <v>0</v>
      </c>
      <c r="GD20" s="12">
        <f t="shared" si="15"/>
        <v>0</v>
      </c>
      <c r="GE20" s="12">
        <f t="shared" si="15"/>
        <v>0</v>
      </c>
      <c r="GF20" s="12">
        <f t="shared" si="15"/>
        <v>0</v>
      </c>
      <c r="GG20" s="12">
        <f t="shared" si="15"/>
        <v>0</v>
      </c>
      <c r="GH20" s="12">
        <f t="shared" si="15"/>
        <v>0</v>
      </c>
      <c r="GI20" s="12">
        <f t="shared" si="15"/>
        <v>0</v>
      </c>
      <c r="GJ20" s="12">
        <f t="shared" si="15"/>
        <v>0</v>
      </c>
    </row>
    <row r="21" spans="1:192" x14ac:dyDescent="0.25">
      <c r="E21" s="195" t="str">
        <f xml:space="preserve"> Time!E$103</f>
        <v xml:space="preserve">Last operating period flag </v>
      </c>
      <c r="F21" s="195">
        <f xml:space="preserve"> Time!F$103</f>
        <v>0</v>
      </c>
      <c r="G21" s="195" t="str">
        <f xml:space="preserve"> Time!G$103</f>
        <v>flag</v>
      </c>
      <c r="H21" s="195">
        <f xml:space="preserve"> Time!H$103</f>
        <v>1</v>
      </c>
      <c r="I21" s="195">
        <f xml:space="preserve"> Time!I$103</f>
        <v>0</v>
      </c>
      <c r="J21" s="195">
        <f xml:space="preserve"> Time!J$103</f>
        <v>0</v>
      </c>
      <c r="K21" s="195">
        <f xml:space="preserve"> Time!K$103</f>
        <v>0</v>
      </c>
      <c r="L21" s="195">
        <f xml:space="preserve"> Time!L$103</f>
        <v>0</v>
      </c>
      <c r="M21" s="195">
        <f xml:space="preserve"> Time!M$103</f>
        <v>0</v>
      </c>
      <c r="N21" s="195">
        <f xml:space="preserve"> Time!N$103</f>
        <v>0</v>
      </c>
      <c r="O21" s="195">
        <f xml:space="preserve"> Time!O$103</f>
        <v>0</v>
      </c>
      <c r="P21" s="195">
        <f xml:space="preserve"> Time!P$103</f>
        <v>0</v>
      </c>
      <c r="Q21" s="195">
        <f xml:space="preserve"> Time!Q$103</f>
        <v>0</v>
      </c>
      <c r="R21" s="195">
        <f xml:space="preserve"> Time!R$103</f>
        <v>0</v>
      </c>
      <c r="S21" s="195">
        <f xml:space="preserve"> Time!S$103</f>
        <v>0</v>
      </c>
      <c r="T21" s="195">
        <f xml:space="preserve"> Time!T$103</f>
        <v>0</v>
      </c>
      <c r="U21" s="195">
        <f xml:space="preserve"> Time!U$103</f>
        <v>0</v>
      </c>
      <c r="V21" s="195">
        <f xml:space="preserve"> Time!V$103</f>
        <v>0</v>
      </c>
      <c r="W21" s="195">
        <f xml:space="preserve"> Time!W$103</f>
        <v>0</v>
      </c>
      <c r="X21" s="195">
        <f xml:space="preserve"> Time!X$103</f>
        <v>0</v>
      </c>
      <c r="Y21" s="195">
        <f xml:space="preserve"> Time!Y$103</f>
        <v>0</v>
      </c>
      <c r="Z21" s="195">
        <f xml:space="preserve"> Time!Z$103</f>
        <v>0</v>
      </c>
      <c r="AA21" s="195">
        <f xml:space="preserve"> Time!AA$103</f>
        <v>0</v>
      </c>
      <c r="AB21" s="195">
        <f xml:space="preserve"> Time!AB$103</f>
        <v>0</v>
      </c>
      <c r="AC21" s="195">
        <f xml:space="preserve"> Time!AC$103</f>
        <v>0</v>
      </c>
      <c r="AD21" s="195">
        <f xml:space="preserve"> Time!AD$103</f>
        <v>0</v>
      </c>
      <c r="AE21" s="195">
        <f xml:space="preserve"> Time!AE$103</f>
        <v>0</v>
      </c>
      <c r="AF21" s="195">
        <f xml:space="preserve"> Time!AF$103</f>
        <v>0</v>
      </c>
      <c r="AG21" s="195">
        <f xml:space="preserve"> Time!AG$103</f>
        <v>0</v>
      </c>
      <c r="AH21" s="195">
        <f xml:space="preserve"> Time!AH$103</f>
        <v>0</v>
      </c>
      <c r="AI21" s="195">
        <f xml:space="preserve"> Time!AI$103</f>
        <v>0</v>
      </c>
      <c r="AJ21" s="195">
        <f xml:space="preserve"> Time!AJ$103</f>
        <v>0</v>
      </c>
      <c r="AK21" s="195">
        <f xml:space="preserve"> Time!AK$103</f>
        <v>0</v>
      </c>
      <c r="AL21" s="195">
        <f xml:space="preserve"> Time!AL$103</f>
        <v>0</v>
      </c>
      <c r="AM21" s="195">
        <f xml:space="preserve"> Time!AM$103</f>
        <v>0</v>
      </c>
      <c r="AN21" s="195">
        <f xml:space="preserve"> Time!AN$103</f>
        <v>0</v>
      </c>
      <c r="AO21" s="195">
        <f xml:space="preserve"> Time!AO$103</f>
        <v>0</v>
      </c>
      <c r="AP21" s="195">
        <f xml:space="preserve"> Time!AP$103</f>
        <v>0</v>
      </c>
      <c r="AQ21" s="195">
        <f xml:space="preserve"> Time!AQ$103</f>
        <v>0</v>
      </c>
      <c r="AR21" s="195">
        <f xml:space="preserve"> Time!AR$103</f>
        <v>0</v>
      </c>
      <c r="AS21" s="195">
        <f xml:space="preserve"> Time!AS$103</f>
        <v>0</v>
      </c>
      <c r="AT21" s="195">
        <f xml:space="preserve"> Time!AT$103</f>
        <v>0</v>
      </c>
      <c r="AU21" s="195">
        <f xml:space="preserve"> Time!AU$103</f>
        <v>0</v>
      </c>
      <c r="AV21" s="195">
        <f xml:space="preserve"> Time!AV$103</f>
        <v>0</v>
      </c>
      <c r="AW21" s="195">
        <f xml:space="preserve"> Time!AW$103</f>
        <v>0</v>
      </c>
      <c r="AX21" s="195">
        <f xml:space="preserve"> Time!AX$103</f>
        <v>0</v>
      </c>
      <c r="AY21" s="195">
        <f xml:space="preserve"> Time!AY$103</f>
        <v>0</v>
      </c>
      <c r="AZ21" s="195">
        <f xml:space="preserve"> Time!AZ$103</f>
        <v>0</v>
      </c>
      <c r="BA21" s="195">
        <f xml:space="preserve"> Time!BA$103</f>
        <v>0</v>
      </c>
      <c r="BB21" s="195">
        <f xml:space="preserve"> Time!BB$103</f>
        <v>0</v>
      </c>
      <c r="BC21" s="195">
        <f xml:space="preserve"> Time!BC$103</f>
        <v>0</v>
      </c>
      <c r="BD21" s="195">
        <f xml:space="preserve"> Time!BD$103</f>
        <v>1</v>
      </c>
      <c r="BE21" s="195">
        <f xml:space="preserve"> Time!BE$103</f>
        <v>0</v>
      </c>
      <c r="BF21" s="195">
        <f xml:space="preserve"> Time!BF$103</f>
        <v>0</v>
      </c>
      <c r="BG21" s="195">
        <f xml:space="preserve"> Time!BG$103</f>
        <v>0</v>
      </c>
      <c r="BH21" s="195">
        <f xml:space="preserve"> Time!BH$103</f>
        <v>0</v>
      </c>
      <c r="BI21" s="195">
        <f xml:space="preserve"> Time!BI$103</f>
        <v>0</v>
      </c>
      <c r="BJ21" s="195">
        <f xml:space="preserve"> Time!BJ$103</f>
        <v>0</v>
      </c>
      <c r="BK21" s="195">
        <f xml:space="preserve"> Time!BK$103</f>
        <v>0</v>
      </c>
      <c r="BL21" s="195">
        <f xml:space="preserve"> Time!BL$103</f>
        <v>0</v>
      </c>
      <c r="BM21" s="195">
        <f xml:space="preserve"> Time!BM$103</f>
        <v>0</v>
      </c>
      <c r="BN21" s="195">
        <f xml:space="preserve"> Time!BN$103</f>
        <v>0</v>
      </c>
      <c r="BO21" s="195">
        <f xml:space="preserve"> Time!BO$103</f>
        <v>0</v>
      </c>
      <c r="BP21" s="195">
        <f xml:space="preserve"> Time!BP$103</f>
        <v>0</v>
      </c>
      <c r="BQ21" s="195">
        <f xml:space="preserve"> Time!BQ$103</f>
        <v>0</v>
      </c>
      <c r="BR21" s="195">
        <f xml:space="preserve"> Time!BR$103</f>
        <v>0</v>
      </c>
      <c r="BS21" s="195">
        <f xml:space="preserve"> Time!BS$103</f>
        <v>0</v>
      </c>
      <c r="BT21" s="195">
        <f xml:space="preserve"> Time!BT$103</f>
        <v>0</v>
      </c>
      <c r="BU21" s="195">
        <f xml:space="preserve"> Time!BU$103</f>
        <v>0</v>
      </c>
      <c r="BV21" s="195">
        <f xml:space="preserve"> Time!BV$103</f>
        <v>0</v>
      </c>
      <c r="BW21" s="195">
        <f xml:space="preserve"> Time!BW$103</f>
        <v>0</v>
      </c>
      <c r="BX21" s="195">
        <f xml:space="preserve"> Time!BX$103</f>
        <v>0</v>
      </c>
      <c r="BY21" s="195">
        <f xml:space="preserve"> Time!BY$103</f>
        <v>0</v>
      </c>
      <c r="BZ21" s="195">
        <f xml:space="preserve"> Time!BZ$103</f>
        <v>0</v>
      </c>
      <c r="CA21" s="195">
        <f xml:space="preserve"> Time!CA$103</f>
        <v>0</v>
      </c>
      <c r="CB21" s="195">
        <f xml:space="preserve"> Time!CB$103</f>
        <v>0</v>
      </c>
      <c r="CC21" s="195">
        <f xml:space="preserve"> Time!CC$103</f>
        <v>0</v>
      </c>
      <c r="CD21" s="195">
        <f xml:space="preserve"> Time!CD$103</f>
        <v>0</v>
      </c>
      <c r="CE21" s="195">
        <f xml:space="preserve"> Time!CE$103</f>
        <v>0</v>
      </c>
      <c r="CF21" s="195">
        <f xml:space="preserve"> Time!CF$103</f>
        <v>0</v>
      </c>
      <c r="CG21" s="195">
        <f xml:space="preserve"> Time!CG$103</f>
        <v>0</v>
      </c>
      <c r="CH21" s="195">
        <f xml:space="preserve"> Time!CH$103</f>
        <v>0</v>
      </c>
      <c r="CI21" s="195">
        <f xml:space="preserve"> Time!CI$103</f>
        <v>0</v>
      </c>
      <c r="CJ21" s="195">
        <f xml:space="preserve"> Time!CJ$103</f>
        <v>0</v>
      </c>
      <c r="CK21" s="195">
        <f xml:space="preserve"> Time!CK$103</f>
        <v>0</v>
      </c>
      <c r="CL21" s="195">
        <f xml:space="preserve"> Time!CL$103</f>
        <v>0</v>
      </c>
      <c r="CM21" s="195">
        <f xml:space="preserve"> Time!CM$103</f>
        <v>0</v>
      </c>
      <c r="CN21" s="195">
        <f xml:space="preserve"> Time!CN$103</f>
        <v>0</v>
      </c>
      <c r="CO21" s="195">
        <f xml:space="preserve"> Time!CO$103</f>
        <v>0</v>
      </c>
      <c r="CP21" s="195">
        <f xml:space="preserve"> Time!CP$103</f>
        <v>0</v>
      </c>
      <c r="CQ21" s="195">
        <f xml:space="preserve"> Time!CQ$103</f>
        <v>0</v>
      </c>
      <c r="CR21" s="195">
        <f xml:space="preserve"> Time!CR$103</f>
        <v>0</v>
      </c>
      <c r="CS21" s="195">
        <f xml:space="preserve"> Time!CS$103</f>
        <v>0</v>
      </c>
      <c r="CT21" s="195">
        <f xml:space="preserve"> Time!CT$103</f>
        <v>0</v>
      </c>
      <c r="CU21" s="195">
        <f xml:space="preserve"> Time!CU$103</f>
        <v>0</v>
      </c>
      <c r="CV21" s="195">
        <f xml:space="preserve"> Time!CV$103</f>
        <v>0</v>
      </c>
      <c r="CW21" s="195">
        <f xml:space="preserve"> Time!CW$103</f>
        <v>0</v>
      </c>
      <c r="CX21" s="195">
        <f xml:space="preserve"> Time!CX$103</f>
        <v>0</v>
      </c>
      <c r="CY21" s="195">
        <f xml:space="preserve"> Time!CY$103</f>
        <v>0</v>
      </c>
      <c r="CZ21" s="195">
        <f xml:space="preserve"> Time!CZ$103</f>
        <v>0</v>
      </c>
      <c r="DA21" s="195">
        <f xml:space="preserve"> Time!DA$103</f>
        <v>0</v>
      </c>
      <c r="DB21" s="195">
        <f xml:space="preserve"> Time!DB$103</f>
        <v>0</v>
      </c>
      <c r="DC21" s="195">
        <f xml:space="preserve"> Time!DC$103</f>
        <v>0</v>
      </c>
      <c r="DD21" s="195">
        <f xml:space="preserve"> Time!DD$103</f>
        <v>0</v>
      </c>
      <c r="DE21" s="195">
        <f xml:space="preserve"> Time!DE$103</f>
        <v>0</v>
      </c>
      <c r="DF21" s="195">
        <f xml:space="preserve"> Time!DF$103</f>
        <v>0</v>
      </c>
      <c r="DG21" s="195">
        <f xml:space="preserve"> Time!DG$103</f>
        <v>0</v>
      </c>
      <c r="DH21" s="195">
        <f xml:space="preserve"> Time!DH$103</f>
        <v>0</v>
      </c>
      <c r="DI21" s="195">
        <f xml:space="preserve"> Time!DI$103</f>
        <v>0</v>
      </c>
      <c r="DJ21" s="195">
        <f xml:space="preserve"> Time!DJ$103</f>
        <v>0</v>
      </c>
      <c r="DK21" s="195">
        <f xml:space="preserve"> Time!DK$103</f>
        <v>0</v>
      </c>
      <c r="DL21" s="195">
        <f xml:space="preserve"> Time!DL$103</f>
        <v>0</v>
      </c>
      <c r="DM21" s="195">
        <f xml:space="preserve"> Time!DM$103</f>
        <v>0</v>
      </c>
      <c r="DN21" s="195">
        <f xml:space="preserve"> Time!DN$103</f>
        <v>0</v>
      </c>
      <c r="DO21" s="195">
        <f xml:space="preserve"> Time!DO$103</f>
        <v>0</v>
      </c>
      <c r="DP21" s="195">
        <f xml:space="preserve"> Time!DP$103</f>
        <v>0</v>
      </c>
      <c r="DQ21" s="195">
        <f xml:space="preserve"> Time!DQ$103</f>
        <v>0</v>
      </c>
      <c r="DR21" s="195">
        <f xml:space="preserve"> Time!DR$103</f>
        <v>0</v>
      </c>
      <c r="DS21" s="195">
        <f xml:space="preserve"> Time!DS$103</f>
        <v>0</v>
      </c>
      <c r="DT21" s="195">
        <f xml:space="preserve"> Time!DT$103</f>
        <v>0</v>
      </c>
      <c r="DU21" s="195">
        <f xml:space="preserve"> Time!DU$103</f>
        <v>0</v>
      </c>
      <c r="DV21" s="195">
        <f xml:space="preserve"> Time!DV$103</f>
        <v>0</v>
      </c>
      <c r="DW21" s="195">
        <f xml:space="preserve"> Time!DW$103</f>
        <v>0</v>
      </c>
      <c r="DX21" s="195">
        <f xml:space="preserve"> Time!DX$103</f>
        <v>0</v>
      </c>
      <c r="DY21" s="195">
        <f xml:space="preserve"> Time!DY$103</f>
        <v>0</v>
      </c>
      <c r="DZ21" s="195">
        <f xml:space="preserve"> Time!DZ$103</f>
        <v>0</v>
      </c>
      <c r="EA21" s="195">
        <f xml:space="preserve"> Time!EA$103</f>
        <v>0</v>
      </c>
      <c r="EB21" s="195">
        <f xml:space="preserve"> Time!EB$103</f>
        <v>0</v>
      </c>
      <c r="EC21" s="195">
        <f xml:space="preserve"> Time!EC$103</f>
        <v>0</v>
      </c>
      <c r="ED21" s="195">
        <f xml:space="preserve"> Time!ED$103</f>
        <v>0</v>
      </c>
      <c r="EE21" s="195">
        <f xml:space="preserve"> Time!EE$103</f>
        <v>0</v>
      </c>
      <c r="EF21" s="195">
        <f xml:space="preserve"> Time!EF$103</f>
        <v>0</v>
      </c>
      <c r="EG21" s="195">
        <f xml:space="preserve"> Time!EG$103</f>
        <v>0</v>
      </c>
      <c r="EH21" s="195">
        <f xml:space="preserve"> Time!EH$103</f>
        <v>0</v>
      </c>
      <c r="EI21" s="195">
        <f xml:space="preserve"> Time!EI$103</f>
        <v>0</v>
      </c>
      <c r="EJ21" s="195">
        <f xml:space="preserve"> Time!EJ$103</f>
        <v>0</v>
      </c>
      <c r="EK21" s="195">
        <f xml:space="preserve"> Time!EK$103</f>
        <v>0</v>
      </c>
      <c r="EL21" s="195">
        <f xml:space="preserve"> Time!EL$103</f>
        <v>0</v>
      </c>
      <c r="EM21" s="195">
        <f xml:space="preserve"> Time!EM$103</f>
        <v>0</v>
      </c>
      <c r="EN21" s="195">
        <f xml:space="preserve"> Time!EN$103</f>
        <v>0</v>
      </c>
      <c r="EO21" s="195">
        <f xml:space="preserve"> Time!EO$103</f>
        <v>0</v>
      </c>
      <c r="EP21" s="195">
        <f xml:space="preserve"> Time!EP$103</f>
        <v>0</v>
      </c>
      <c r="EQ21" s="195">
        <f xml:space="preserve"> Time!EQ$103</f>
        <v>0</v>
      </c>
      <c r="ER21" s="195">
        <f xml:space="preserve"> Time!ER$103</f>
        <v>0</v>
      </c>
      <c r="ES21" s="195">
        <f xml:space="preserve"> Time!ES$103</f>
        <v>0</v>
      </c>
      <c r="ET21" s="195">
        <f xml:space="preserve"> Time!ET$103</f>
        <v>0</v>
      </c>
      <c r="EU21" s="195">
        <f xml:space="preserve"> Time!EU$103</f>
        <v>0</v>
      </c>
      <c r="EV21" s="195">
        <f xml:space="preserve"> Time!EV$103</f>
        <v>0</v>
      </c>
      <c r="EW21" s="195">
        <f xml:space="preserve"> Time!EW$103</f>
        <v>0</v>
      </c>
      <c r="EX21" s="195">
        <f xml:space="preserve"> Time!EX$103</f>
        <v>0</v>
      </c>
      <c r="EY21" s="195">
        <f xml:space="preserve"> Time!EY$103</f>
        <v>0</v>
      </c>
      <c r="EZ21" s="195">
        <f xml:space="preserve"> Time!EZ$103</f>
        <v>0</v>
      </c>
      <c r="FA21" s="195">
        <f xml:space="preserve"> Time!FA$103</f>
        <v>0</v>
      </c>
      <c r="FB21" s="195">
        <f xml:space="preserve"> Time!FB$103</f>
        <v>0</v>
      </c>
      <c r="FC21" s="195">
        <f xml:space="preserve"> Time!FC$103</f>
        <v>0</v>
      </c>
      <c r="FD21" s="195">
        <f xml:space="preserve"> Time!FD$103</f>
        <v>0</v>
      </c>
      <c r="FE21" s="195">
        <f xml:space="preserve"> Time!FE$103</f>
        <v>0</v>
      </c>
      <c r="FF21" s="195">
        <f xml:space="preserve"> Time!FF$103</f>
        <v>0</v>
      </c>
      <c r="FG21" s="195">
        <f xml:space="preserve"> Time!FG$103</f>
        <v>0</v>
      </c>
      <c r="FH21" s="195">
        <f xml:space="preserve"> Time!FH$103</f>
        <v>0</v>
      </c>
      <c r="FI21" s="195">
        <f xml:space="preserve"> Time!FI$103</f>
        <v>0</v>
      </c>
      <c r="FJ21" s="195">
        <f xml:space="preserve"> Time!FJ$103</f>
        <v>0</v>
      </c>
      <c r="FK21" s="195">
        <f xml:space="preserve"> Time!FK$103</f>
        <v>0</v>
      </c>
      <c r="FL21" s="195">
        <f xml:space="preserve"> Time!FL$103</f>
        <v>0</v>
      </c>
      <c r="FM21" s="195">
        <f xml:space="preserve"> Time!FM$103</f>
        <v>0</v>
      </c>
      <c r="FN21" s="195">
        <f xml:space="preserve"> Time!FN$103</f>
        <v>0</v>
      </c>
      <c r="FO21" s="195">
        <f xml:space="preserve"> Time!FO$103</f>
        <v>0</v>
      </c>
      <c r="FP21" s="195">
        <f xml:space="preserve"> Time!FP$103</f>
        <v>0</v>
      </c>
      <c r="FQ21" s="195">
        <f xml:space="preserve"> Time!FQ$103</f>
        <v>0</v>
      </c>
      <c r="FR21" s="195">
        <f xml:space="preserve"> Time!FR$103</f>
        <v>0</v>
      </c>
      <c r="FS21" s="195">
        <f xml:space="preserve"> Time!FS$103</f>
        <v>0</v>
      </c>
      <c r="FT21" s="195">
        <f xml:space="preserve"> Time!FT$103</f>
        <v>0</v>
      </c>
      <c r="FU21" s="195">
        <f xml:space="preserve"> Time!FU$103</f>
        <v>0</v>
      </c>
      <c r="FV21" s="195">
        <f xml:space="preserve"> Time!FV$103</f>
        <v>0</v>
      </c>
      <c r="FW21" s="195">
        <f xml:space="preserve"> Time!FW$103</f>
        <v>0</v>
      </c>
      <c r="FX21" s="195">
        <f xml:space="preserve"> Time!FX$103</f>
        <v>0</v>
      </c>
      <c r="FY21" s="195">
        <f xml:space="preserve"> Time!FY$103</f>
        <v>0</v>
      </c>
      <c r="FZ21" s="195">
        <f xml:space="preserve"> Time!FZ$103</f>
        <v>0</v>
      </c>
      <c r="GA21" s="195">
        <f xml:space="preserve"> Time!GA$103</f>
        <v>0</v>
      </c>
      <c r="GB21" s="195">
        <f xml:space="preserve"> Time!GB$103</f>
        <v>0</v>
      </c>
      <c r="GC21" s="195">
        <f xml:space="preserve"> Time!GC$103</f>
        <v>0</v>
      </c>
      <c r="GD21" s="195">
        <f xml:space="preserve"> Time!GD$103</f>
        <v>0</v>
      </c>
      <c r="GE21" s="195">
        <f xml:space="preserve"> Time!GE$103</f>
        <v>0</v>
      </c>
      <c r="GF21" s="195">
        <f xml:space="preserve"> Time!GF$103</f>
        <v>0</v>
      </c>
      <c r="GG21" s="195">
        <f xml:space="preserve"> Time!GG$103</f>
        <v>0</v>
      </c>
      <c r="GH21" s="195">
        <f xml:space="preserve"> Time!GH$103</f>
        <v>0</v>
      </c>
      <c r="GI21" s="195">
        <f xml:space="preserve"> Time!GI$103</f>
        <v>0</v>
      </c>
      <c r="GJ21" s="195">
        <f xml:space="preserve"> Time!GJ$103</f>
        <v>0</v>
      </c>
    </row>
    <row r="22" spans="1:192" x14ac:dyDescent="0.25">
      <c r="E22" s="12" t="s">
        <v>201</v>
      </c>
      <c r="G22" s="12" t="str">
        <f xml:space="preserve"> SMU</f>
        <v>$ 000s</v>
      </c>
      <c r="H22" s="12">
        <f xml:space="preserve"> SUM(J22:GJ22)</f>
        <v>338061.85605674412</v>
      </c>
      <c r="J22" s="12">
        <f t="shared" ref="J22:AK22" si="16" xml:space="preserve"> IF( J21 = 1, J20, $F19 * J20)</f>
        <v>0</v>
      </c>
      <c r="K22" s="12">
        <f t="shared" si="16"/>
        <v>0</v>
      </c>
      <c r="L22" s="12">
        <f t="shared" si="16"/>
        <v>0</v>
      </c>
      <c r="M22" s="12">
        <f t="shared" si="16"/>
        <v>0</v>
      </c>
      <c r="N22" s="12">
        <f t="shared" si="16"/>
        <v>0</v>
      </c>
      <c r="O22" s="12">
        <f t="shared" si="16"/>
        <v>0</v>
      </c>
      <c r="P22" s="12">
        <f t="shared" si="16"/>
        <v>0</v>
      </c>
      <c r="Q22" s="12">
        <f t="shared" si="16"/>
        <v>33806.185605674415</v>
      </c>
      <c r="R22" s="12">
        <f t="shared" si="16"/>
        <v>30425.567045106975</v>
      </c>
      <c r="S22" s="12">
        <f t="shared" si="16"/>
        <v>27383.010340596276</v>
      </c>
      <c r="T22" s="12">
        <f t="shared" si="16"/>
        <v>24644.70930653665</v>
      </c>
      <c r="U22" s="12">
        <f t="shared" si="16"/>
        <v>22180.238375882982</v>
      </c>
      <c r="V22" s="12">
        <f t="shared" si="16"/>
        <v>19962.214538294684</v>
      </c>
      <c r="W22" s="12">
        <f t="shared" si="16"/>
        <v>17965.993084465215</v>
      </c>
      <c r="X22" s="12">
        <f t="shared" si="16"/>
        <v>16169.393776018695</v>
      </c>
      <c r="Y22" s="12">
        <f t="shared" si="16"/>
        <v>14552.454398416825</v>
      </c>
      <c r="Z22" s="12">
        <f t="shared" si="16"/>
        <v>13097.208958575142</v>
      </c>
      <c r="AA22" s="12">
        <f t="shared" si="16"/>
        <v>11787.488062717628</v>
      </c>
      <c r="AB22" s="12">
        <f t="shared" si="16"/>
        <v>10608.739256445864</v>
      </c>
      <c r="AC22" s="12">
        <f t="shared" si="16"/>
        <v>9547.8653308012781</v>
      </c>
      <c r="AD22" s="12">
        <f t="shared" si="16"/>
        <v>8593.0787977211512</v>
      </c>
      <c r="AE22" s="12">
        <f t="shared" si="16"/>
        <v>7733.7709179490375</v>
      </c>
      <c r="AF22" s="12">
        <f t="shared" si="16"/>
        <v>6960.3938261541334</v>
      </c>
      <c r="AG22" s="12">
        <f t="shared" si="16"/>
        <v>6264.3544435387203</v>
      </c>
      <c r="AH22" s="12">
        <f t="shared" si="16"/>
        <v>5637.918999184848</v>
      </c>
      <c r="AI22" s="12">
        <f t="shared" si="16"/>
        <v>5074.1270992663631</v>
      </c>
      <c r="AJ22" s="12">
        <f t="shared" si="16"/>
        <v>4566.7143893397269</v>
      </c>
      <c r="AK22" s="12">
        <f t="shared" si="16"/>
        <v>4110.0429504057538</v>
      </c>
      <c r="AL22" s="12">
        <f t="shared" ref="AL22:AV22" si="17" xml:space="preserve"> IF( AL21 = 1, AL20, $F19 * AL20)</f>
        <v>3699.0386553651788</v>
      </c>
      <c r="AM22" s="12">
        <f t="shared" si="17"/>
        <v>3329.1347898286608</v>
      </c>
      <c r="AN22" s="12">
        <f t="shared" si="17"/>
        <v>2996.2213108457945</v>
      </c>
      <c r="AO22" s="12">
        <f t="shared" si="17"/>
        <v>2696.5991797612151</v>
      </c>
      <c r="AP22" s="12">
        <f t="shared" si="17"/>
        <v>2426.9392617850935</v>
      </c>
      <c r="AQ22" s="12">
        <f t="shared" si="17"/>
        <v>2184.2453356065844</v>
      </c>
      <c r="AR22" s="12">
        <f t="shared" si="17"/>
        <v>1965.8208020459258</v>
      </c>
      <c r="AS22" s="12">
        <f t="shared" si="17"/>
        <v>1769.2387218413332</v>
      </c>
      <c r="AT22" s="12">
        <f t="shared" si="17"/>
        <v>1592.3148496572001</v>
      </c>
      <c r="AU22" s="12">
        <f t="shared" si="17"/>
        <v>1433.08336469148</v>
      </c>
      <c r="AV22" s="12">
        <f t="shared" si="17"/>
        <v>1289.7750282223321</v>
      </c>
      <c r="AW22" s="12">
        <f t="shared" ref="AW22:DH22" si="18" xml:space="preserve"> IF( AW21 = 1, AW20, $F19 * AW20)</f>
        <v>1160.7975254000989</v>
      </c>
      <c r="AX22" s="12">
        <f t="shared" si="18"/>
        <v>1044.7177728600889</v>
      </c>
      <c r="AY22" s="12">
        <f t="shared" si="18"/>
        <v>940.2459955740801</v>
      </c>
      <c r="AZ22" s="12">
        <f t="shared" si="18"/>
        <v>846.22139601667209</v>
      </c>
      <c r="BA22" s="12">
        <f t="shared" si="18"/>
        <v>761.5992564150049</v>
      </c>
      <c r="BB22" s="12">
        <f t="shared" si="18"/>
        <v>685.43933077350448</v>
      </c>
      <c r="BC22" s="12">
        <f t="shared" si="18"/>
        <v>616.89539769615396</v>
      </c>
      <c r="BD22" s="12">
        <f xml:space="preserve"> IF( BD21 = 1, BD20, $F19 * BD20)</f>
        <v>5552.0585792653856</v>
      </c>
      <c r="BE22" s="12">
        <f t="shared" si="18"/>
        <v>0</v>
      </c>
      <c r="BF22" s="12">
        <f t="shared" si="18"/>
        <v>0</v>
      </c>
      <c r="BG22" s="12">
        <f t="shared" si="18"/>
        <v>0</v>
      </c>
      <c r="BH22" s="12">
        <f t="shared" si="18"/>
        <v>0</v>
      </c>
      <c r="BI22" s="12">
        <f t="shared" si="18"/>
        <v>0</v>
      </c>
      <c r="BJ22" s="12">
        <f t="shared" si="18"/>
        <v>0</v>
      </c>
      <c r="BK22" s="12">
        <f t="shared" si="18"/>
        <v>0</v>
      </c>
      <c r="BL22" s="12">
        <f t="shared" si="18"/>
        <v>0</v>
      </c>
      <c r="BM22" s="12">
        <f t="shared" si="18"/>
        <v>0</v>
      </c>
      <c r="BN22" s="12">
        <f t="shared" si="18"/>
        <v>0</v>
      </c>
      <c r="BO22" s="12">
        <f t="shared" si="18"/>
        <v>0</v>
      </c>
      <c r="BP22" s="12">
        <f t="shared" si="18"/>
        <v>0</v>
      </c>
      <c r="BQ22" s="12">
        <f t="shared" si="18"/>
        <v>0</v>
      </c>
      <c r="BR22" s="12">
        <f t="shared" si="18"/>
        <v>0</v>
      </c>
      <c r="BS22" s="12">
        <f t="shared" si="18"/>
        <v>0</v>
      </c>
      <c r="BT22" s="12">
        <f t="shared" si="18"/>
        <v>0</v>
      </c>
      <c r="BU22" s="12">
        <f t="shared" si="18"/>
        <v>0</v>
      </c>
      <c r="BV22" s="12">
        <f t="shared" si="18"/>
        <v>0</v>
      </c>
      <c r="BW22" s="12">
        <f t="shared" si="18"/>
        <v>0</v>
      </c>
      <c r="BX22" s="12">
        <f t="shared" si="18"/>
        <v>0</v>
      </c>
      <c r="BY22" s="12">
        <f t="shared" si="18"/>
        <v>0</v>
      </c>
      <c r="BZ22" s="12">
        <f t="shared" si="18"/>
        <v>0</v>
      </c>
      <c r="CA22" s="12">
        <f t="shared" si="18"/>
        <v>0</v>
      </c>
      <c r="CB22" s="12">
        <f t="shared" si="18"/>
        <v>0</v>
      </c>
      <c r="CC22" s="12">
        <f t="shared" si="18"/>
        <v>0</v>
      </c>
      <c r="CD22" s="12">
        <f t="shared" si="18"/>
        <v>0</v>
      </c>
      <c r="CE22" s="12">
        <f t="shared" si="18"/>
        <v>0</v>
      </c>
      <c r="CF22" s="12">
        <f t="shared" si="18"/>
        <v>0</v>
      </c>
      <c r="CG22" s="12">
        <f t="shared" si="18"/>
        <v>0</v>
      </c>
      <c r="CH22" s="12">
        <f t="shared" si="18"/>
        <v>0</v>
      </c>
      <c r="CI22" s="12">
        <f t="shared" si="18"/>
        <v>0</v>
      </c>
      <c r="CJ22" s="12">
        <f t="shared" si="18"/>
        <v>0</v>
      </c>
      <c r="CK22" s="12">
        <f t="shared" si="18"/>
        <v>0</v>
      </c>
      <c r="CL22" s="12">
        <f t="shared" si="18"/>
        <v>0</v>
      </c>
      <c r="CM22" s="12">
        <f t="shared" si="18"/>
        <v>0</v>
      </c>
      <c r="CN22" s="12">
        <f t="shared" si="18"/>
        <v>0</v>
      </c>
      <c r="CO22" s="12">
        <f t="shared" si="18"/>
        <v>0</v>
      </c>
      <c r="CP22" s="12">
        <f t="shared" si="18"/>
        <v>0</v>
      </c>
      <c r="CQ22" s="12">
        <f t="shared" si="18"/>
        <v>0</v>
      </c>
      <c r="CR22" s="12">
        <f t="shared" si="18"/>
        <v>0</v>
      </c>
      <c r="CS22" s="12">
        <f t="shared" si="18"/>
        <v>0</v>
      </c>
      <c r="CT22" s="12">
        <f t="shared" si="18"/>
        <v>0</v>
      </c>
      <c r="CU22" s="12">
        <f t="shared" si="18"/>
        <v>0</v>
      </c>
      <c r="CV22" s="12">
        <f t="shared" si="18"/>
        <v>0</v>
      </c>
      <c r="CW22" s="12">
        <f t="shared" si="18"/>
        <v>0</v>
      </c>
      <c r="CX22" s="12">
        <f t="shared" si="18"/>
        <v>0</v>
      </c>
      <c r="CY22" s="12">
        <f t="shared" si="18"/>
        <v>0</v>
      </c>
      <c r="CZ22" s="12">
        <f t="shared" si="18"/>
        <v>0</v>
      </c>
      <c r="DA22" s="12">
        <f t="shared" si="18"/>
        <v>0</v>
      </c>
      <c r="DB22" s="12">
        <f t="shared" si="18"/>
        <v>0</v>
      </c>
      <c r="DC22" s="12">
        <f t="shared" si="18"/>
        <v>0</v>
      </c>
      <c r="DD22" s="12">
        <f t="shared" si="18"/>
        <v>0</v>
      </c>
      <c r="DE22" s="12">
        <f t="shared" si="18"/>
        <v>0</v>
      </c>
      <c r="DF22" s="12">
        <f t="shared" si="18"/>
        <v>0</v>
      </c>
      <c r="DG22" s="12">
        <f t="shared" si="18"/>
        <v>0</v>
      </c>
      <c r="DH22" s="12">
        <f t="shared" si="18"/>
        <v>0</v>
      </c>
      <c r="DI22" s="12">
        <f t="shared" ref="DI22:FT22" si="19" xml:space="preserve"> IF( DI21 = 1, DI20, $F19 * DI20)</f>
        <v>0</v>
      </c>
      <c r="DJ22" s="12">
        <f t="shared" si="19"/>
        <v>0</v>
      </c>
      <c r="DK22" s="12">
        <f t="shared" si="19"/>
        <v>0</v>
      </c>
      <c r="DL22" s="12">
        <f t="shared" si="19"/>
        <v>0</v>
      </c>
      <c r="DM22" s="12">
        <f t="shared" si="19"/>
        <v>0</v>
      </c>
      <c r="DN22" s="12">
        <f t="shared" si="19"/>
        <v>0</v>
      </c>
      <c r="DO22" s="12">
        <f t="shared" si="19"/>
        <v>0</v>
      </c>
      <c r="DP22" s="12">
        <f t="shared" si="19"/>
        <v>0</v>
      </c>
      <c r="DQ22" s="12">
        <f t="shared" si="19"/>
        <v>0</v>
      </c>
      <c r="DR22" s="12">
        <f t="shared" si="19"/>
        <v>0</v>
      </c>
      <c r="DS22" s="12">
        <f t="shared" si="19"/>
        <v>0</v>
      </c>
      <c r="DT22" s="12">
        <f t="shared" si="19"/>
        <v>0</v>
      </c>
      <c r="DU22" s="12">
        <f t="shared" si="19"/>
        <v>0</v>
      </c>
      <c r="DV22" s="12">
        <f t="shared" si="19"/>
        <v>0</v>
      </c>
      <c r="DW22" s="12">
        <f t="shared" si="19"/>
        <v>0</v>
      </c>
      <c r="DX22" s="12">
        <f t="shared" si="19"/>
        <v>0</v>
      </c>
      <c r="DY22" s="12">
        <f t="shared" si="19"/>
        <v>0</v>
      </c>
      <c r="DZ22" s="12">
        <f t="shared" si="19"/>
        <v>0</v>
      </c>
      <c r="EA22" s="12">
        <f t="shared" si="19"/>
        <v>0</v>
      </c>
      <c r="EB22" s="12">
        <f t="shared" si="19"/>
        <v>0</v>
      </c>
      <c r="EC22" s="12">
        <f t="shared" si="19"/>
        <v>0</v>
      </c>
      <c r="ED22" s="12">
        <f t="shared" si="19"/>
        <v>0</v>
      </c>
      <c r="EE22" s="12">
        <f t="shared" si="19"/>
        <v>0</v>
      </c>
      <c r="EF22" s="12">
        <f t="shared" si="19"/>
        <v>0</v>
      </c>
      <c r="EG22" s="12">
        <f t="shared" si="19"/>
        <v>0</v>
      </c>
      <c r="EH22" s="12">
        <f t="shared" si="19"/>
        <v>0</v>
      </c>
      <c r="EI22" s="12">
        <f t="shared" si="19"/>
        <v>0</v>
      </c>
      <c r="EJ22" s="12">
        <f t="shared" si="19"/>
        <v>0</v>
      </c>
      <c r="EK22" s="12">
        <f t="shared" si="19"/>
        <v>0</v>
      </c>
      <c r="EL22" s="12">
        <f t="shared" si="19"/>
        <v>0</v>
      </c>
      <c r="EM22" s="12">
        <f t="shared" si="19"/>
        <v>0</v>
      </c>
      <c r="EN22" s="12">
        <f t="shared" si="19"/>
        <v>0</v>
      </c>
      <c r="EO22" s="12">
        <f t="shared" si="19"/>
        <v>0</v>
      </c>
      <c r="EP22" s="12">
        <f t="shared" si="19"/>
        <v>0</v>
      </c>
      <c r="EQ22" s="12">
        <f t="shared" si="19"/>
        <v>0</v>
      </c>
      <c r="ER22" s="12">
        <f t="shared" si="19"/>
        <v>0</v>
      </c>
      <c r="ES22" s="12">
        <f t="shared" si="19"/>
        <v>0</v>
      </c>
      <c r="ET22" s="12">
        <f t="shared" si="19"/>
        <v>0</v>
      </c>
      <c r="EU22" s="12">
        <f t="shared" si="19"/>
        <v>0</v>
      </c>
      <c r="EV22" s="12">
        <f t="shared" si="19"/>
        <v>0</v>
      </c>
      <c r="EW22" s="12">
        <f t="shared" si="19"/>
        <v>0</v>
      </c>
      <c r="EX22" s="12">
        <f t="shared" si="19"/>
        <v>0</v>
      </c>
      <c r="EY22" s="12">
        <f t="shared" si="19"/>
        <v>0</v>
      </c>
      <c r="EZ22" s="12">
        <f t="shared" si="19"/>
        <v>0</v>
      </c>
      <c r="FA22" s="12">
        <f t="shared" si="19"/>
        <v>0</v>
      </c>
      <c r="FB22" s="12">
        <f t="shared" si="19"/>
        <v>0</v>
      </c>
      <c r="FC22" s="12">
        <f t="shared" si="19"/>
        <v>0</v>
      </c>
      <c r="FD22" s="12">
        <f t="shared" si="19"/>
        <v>0</v>
      </c>
      <c r="FE22" s="12">
        <f t="shared" si="19"/>
        <v>0</v>
      </c>
      <c r="FF22" s="12">
        <f t="shared" si="19"/>
        <v>0</v>
      </c>
      <c r="FG22" s="12">
        <f t="shared" si="19"/>
        <v>0</v>
      </c>
      <c r="FH22" s="12">
        <f t="shared" si="19"/>
        <v>0</v>
      </c>
      <c r="FI22" s="12">
        <f t="shared" si="19"/>
        <v>0</v>
      </c>
      <c r="FJ22" s="12">
        <f t="shared" si="19"/>
        <v>0</v>
      </c>
      <c r="FK22" s="12">
        <f t="shared" si="19"/>
        <v>0</v>
      </c>
      <c r="FL22" s="12">
        <f t="shared" si="19"/>
        <v>0</v>
      </c>
      <c r="FM22" s="12">
        <f t="shared" si="19"/>
        <v>0</v>
      </c>
      <c r="FN22" s="12">
        <f t="shared" si="19"/>
        <v>0</v>
      </c>
      <c r="FO22" s="12">
        <f t="shared" si="19"/>
        <v>0</v>
      </c>
      <c r="FP22" s="12">
        <f t="shared" si="19"/>
        <v>0</v>
      </c>
      <c r="FQ22" s="12">
        <f t="shared" si="19"/>
        <v>0</v>
      </c>
      <c r="FR22" s="12">
        <f t="shared" si="19"/>
        <v>0</v>
      </c>
      <c r="FS22" s="12">
        <f t="shared" si="19"/>
        <v>0</v>
      </c>
      <c r="FT22" s="12">
        <f t="shared" si="19"/>
        <v>0</v>
      </c>
      <c r="FU22" s="12">
        <f t="shared" ref="FU22:GJ22" si="20" xml:space="preserve"> IF( FU21 = 1, FU20, $F19 * FU20)</f>
        <v>0</v>
      </c>
      <c r="FV22" s="12">
        <f t="shared" si="20"/>
        <v>0</v>
      </c>
      <c r="FW22" s="12">
        <f t="shared" si="20"/>
        <v>0</v>
      </c>
      <c r="FX22" s="12">
        <f t="shared" si="20"/>
        <v>0</v>
      </c>
      <c r="FY22" s="12">
        <f t="shared" si="20"/>
        <v>0</v>
      </c>
      <c r="FZ22" s="12">
        <f t="shared" si="20"/>
        <v>0</v>
      </c>
      <c r="GA22" s="12">
        <f t="shared" si="20"/>
        <v>0</v>
      </c>
      <c r="GB22" s="12">
        <f t="shared" si="20"/>
        <v>0</v>
      </c>
      <c r="GC22" s="12">
        <f t="shared" si="20"/>
        <v>0</v>
      </c>
      <c r="GD22" s="12">
        <f t="shared" si="20"/>
        <v>0</v>
      </c>
      <c r="GE22" s="12">
        <f t="shared" si="20"/>
        <v>0</v>
      </c>
      <c r="GF22" s="12">
        <f t="shared" si="20"/>
        <v>0</v>
      </c>
      <c r="GG22" s="12">
        <f t="shared" si="20"/>
        <v>0</v>
      </c>
      <c r="GH22" s="12">
        <f t="shared" si="20"/>
        <v>0</v>
      </c>
      <c r="GI22" s="12">
        <f t="shared" si="20"/>
        <v>0</v>
      </c>
      <c r="GJ22" s="12">
        <f t="shared" si="20"/>
        <v>0</v>
      </c>
    </row>
    <row r="24" spans="1:192" x14ac:dyDescent="0.25">
      <c r="E24" s="146" t="str">
        <f xml:space="preserve"> ConFin!E$355</f>
        <v>Total financing costs incl. rolled up costs - m</v>
      </c>
      <c r="F24" s="146">
        <f xml:space="preserve"> ConFin!F$355</f>
        <v>20511.856056744142</v>
      </c>
      <c r="G24" s="146" t="str">
        <f xml:space="preserve"> ConFin!G$355</f>
        <v>$ 000s</v>
      </c>
      <c r="H24" s="38"/>
    </row>
    <row r="25" spans="1:192" x14ac:dyDescent="0.25">
      <c r="E25" s="146" t="str">
        <f xml:space="preserve"> ConCost!E$57</f>
        <v>Sum of construction costs - m</v>
      </c>
      <c r="F25" s="146">
        <f xml:space="preserve"> ConCost!F$57</f>
        <v>317550</v>
      </c>
      <c r="G25" s="146" t="str">
        <f xml:space="preserve"> ConCost!G$57</f>
        <v>$ 000s</v>
      </c>
      <c r="H25" s="38"/>
    </row>
    <row r="26" spans="1:192" x14ac:dyDescent="0.25">
      <c r="E26" s="12" t="s">
        <v>421</v>
      </c>
      <c r="F26" s="12">
        <f>SUM(F24:F25)</f>
        <v>338061.85605674412</v>
      </c>
      <c r="G26" s="12" t="str">
        <f xml:space="preserve"> SMU</f>
        <v>$ 000s</v>
      </c>
    </row>
    <row r="28" spans="1:192" x14ac:dyDescent="0.25">
      <c r="A28" s="223"/>
      <c r="B28" s="223"/>
      <c r="C28" s="224"/>
      <c r="D28" s="225"/>
      <c r="E28" s="227" t="str">
        <f xml:space="preserve"> E$26</f>
        <v>Construction period asset value for tax</v>
      </c>
      <c r="F28" s="227">
        <f xml:space="preserve"> F$26</f>
        <v>338061.85605674412</v>
      </c>
      <c r="G28" s="227" t="str">
        <f xml:space="preserve"> G$26</f>
        <v>$ 000s</v>
      </c>
      <c r="H28" s="227"/>
      <c r="I28" s="227"/>
      <c r="J28" s="226"/>
      <c r="K28" s="226"/>
      <c r="L28" s="226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  <c r="Z28" s="226"/>
      <c r="AA28" s="226"/>
      <c r="AB28" s="226"/>
      <c r="AC28" s="226"/>
      <c r="AD28" s="226"/>
      <c r="AE28" s="226"/>
      <c r="AF28" s="226"/>
      <c r="AG28" s="226"/>
      <c r="AH28" s="226"/>
      <c r="AI28" s="226"/>
      <c r="AJ28" s="226"/>
      <c r="AK28" s="226"/>
      <c r="AL28" s="226"/>
      <c r="AM28" s="226"/>
      <c r="AN28" s="226"/>
      <c r="AO28" s="226"/>
      <c r="AP28" s="226"/>
      <c r="AQ28" s="226"/>
      <c r="AR28" s="226"/>
      <c r="AS28" s="226"/>
      <c r="AT28" s="226"/>
      <c r="AU28" s="226"/>
      <c r="AV28" s="226"/>
      <c r="AW28" s="226"/>
      <c r="AX28" s="226"/>
      <c r="AY28" s="226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26"/>
      <c r="CB28" s="226"/>
      <c r="CC28" s="226"/>
      <c r="CD28" s="226"/>
      <c r="CE28" s="226"/>
      <c r="CF28" s="226"/>
      <c r="CG28" s="226"/>
      <c r="CH28" s="226"/>
      <c r="CI28" s="226"/>
      <c r="CJ28" s="226"/>
      <c r="CK28" s="226"/>
      <c r="CL28" s="226"/>
      <c r="CM28" s="226"/>
      <c r="CN28" s="226"/>
      <c r="CO28" s="226"/>
      <c r="CP28" s="226"/>
      <c r="CQ28" s="226"/>
      <c r="CR28" s="226"/>
      <c r="CS28" s="226"/>
      <c r="CT28" s="226"/>
      <c r="CU28" s="226"/>
      <c r="CV28" s="226"/>
      <c r="CW28" s="226"/>
      <c r="CX28" s="226"/>
      <c r="CY28" s="226"/>
      <c r="CZ28" s="226"/>
      <c r="DA28" s="226"/>
      <c r="DB28" s="226"/>
      <c r="DC28" s="226"/>
      <c r="DD28" s="226"/>
      <c r="DE28" s="226"/>
      <c r="DF28" s="226"/>
      <c r="DG28" s="226"/>
      <c r="DH28" s="226"/>
      <c r="DI28" s="226"/>
      <c r="DJ28" s="226"/>
      <c r="DK28" s="226"/>
      <c r="DL28" s="226"/>
      <c r="DM28" s="226"/>
      <c r="DN28" s="226"/>
      <c r="DO28" s="226"/>
      <c r="DP28" s="226"/>
      <c r="DQ28" s="226"/>
      <c r="DR28" s="226"/>
      <c r="DS28" s="226"/>
      <c r="DT28" s="226"/>
      <c r="DU28" s="226"/>
      <c r="DV28" s="226"/>
      <c r="DW28" s="226"/>
      <c r="DX28" s="226"/>
      <c r="DY28" s="226"/>
      <c r="DZ28" s="226"/>
      <c r="EA28" s="226"/>
      <c r="EB28" s="226"/>
      <c r="EC28" s="226"/>
      <c r="ED28" s="226"/>
      <c r="EE28" s="226"/>
      <c r="EF28" s="226"/>
      <c r="EG28" s="226"/>
      <c r="EH28" s="226"/>
      <c r="EI28" s="226"/>
      <c r="EJ28" s="226"/>
      <c r="EK28" s="226"/>
      <c r="EL28" s="226"/>
      <c r="EM28" s="226"/>
      <c r="EN28" s="226"/>
      <c r="EO28" s="226"/>
      <c r="EP28" s="226"/>
      <c r="EQ28" s="226"/>
      <c r="ER28" s="226"/>
      <c r="ES28" s="226"/>
      <c r="ET28" s="226"/>
      <c r="EU28" s="226"/>
      <c r="EV28" s="226"/>
      <c r="EW28" s="226"/>
      <c r="EX28" s="226"/>
      <c r="EY28" s="226"/>
      <c r="EZ28" s="226"/>
      <c r="FA28" s="226"/>
      <c r="FB28" s="226"/>
      <c r="FC28" s="226"/>
      <c r="FD28" s="226"/>
      <c r="FE28" s="226"/>
      <c r="FF28" s="226"/>
      <c r="FG28" s="226"/>
      <c r="FH28" s="226"/>
      <c r="FI28" s="226"/>
      <c r="FJ28" s="226"/>
      <c r="FK28" s="226"/>
      <c r="FL28" s="226"/>
      <c r="FM28" s="226"/>
      <c r="FN28" s="226"/>
      <c r="FO28" s="226"/>
      <c r="FP28" s="226"/>
      <c r="FQ28" s="226"/>
      <c r="FR28" s="226"/>
      <c r="FS28" s="226"/>
      <c r="FT28" s="226"/>
      <c r="FU28" s="226"/>
      <c r="FV28" s="226"/>
      <c r="FW28" s="226"/>
      <c r="FX28" s="226"/>
      <c r="FY28" s="226"/>
      <c r="FZ28" s="226"/>
      <c r="GA28" s="226"/>
      <c r="GB28" s="226"/>
      <c r="GC28" s="226"/>
      <c r="GD28" s="226"/>
      <c r="GE28" s="226"/>
      <c r="GF28" s="226"/>
      <c r="GG28" s="226"/>
      <c r="GH28" s="226"/>
      <c r="GI28" s="226"/>
      <c r="GJ28" s="226"/>
    </row>
    <row r="29" spans="1:192" x14ac:dyDescent="0.25">
      <c r="E29" s="233" t="str">
        <f xml:space="preserve"> Time!E$83</f>
        <v>End of construction period flag</v>
      </c>
      <c r="F29" s="233">
        <f xml:space="preserve"> Time!F$83</f>
        <v>0</v>
      </c>
      <c r="G29" s="233" t="str">
        <f xml:space="preserve"> Time!G$83</f>
        <v>flag</v>
      </c>
      <c r="H29" s="233">
        <f xml:space="preserve"> Time!H$83</f>
        <v>1</v>
      </c>
      <c r="I29" s="233">
        <f xml:space="preserve"> Time!I$83</f>
        <v>0</v>
      </c>
      <c r="J29" s="233">
        <f xml:space="preserve"> Time!J$83</f>
        <v>0</v>
      </c>
      <c r="K29" s="233">
        <f xml:space="preserve"> Time!K$83</f>
        <v>0</v>
      </c>
      <c r="L29" s="233">
        <f xml:space="preserve"> Time!L$83</f>
        <v>0</v>
      </c>
      <c r="M29" s="233">
        <f xml:space="preserve"> Time!M$83</f>
        <v>0</v>
      </c>
      <c r="N29" s="233">
        <f xml:space="preserve"> Time!N$83</f>
        <v>0</v>
      </c>
      <c r="O29" s="233">
        <f xml:space="preserve"> Time!O$83</f>
        <v>0</v>
      </c>
      <c r="P29" s="233">
        <f xml:space="preserve"> Time!P$83</f>
        <v>1</v>
      </c>
      <c r="Q29" s="233">
        <f xml:space="preserve"> Time!Q$83</f>
        <v>0</v>
      </c>
      <c r="R29" s="233">
        <f xml:space="preserve"> Time!R$83</f>
        <v>0</v>
      </c>
      <c r="S29" s="233">
        <f xml:space="preserve"> Time!S$83</f>
        <v>0</v>
      </c>
      <c r="T29" s="233">
        <f xml:space="preserve"> Time!T$83</f>
        <v>0</v>
      </c>
      <c r="U29" s="233">
        <f xml:space="preserve"> Time!U$83</f>
        <v>0</v>
      </c>
      <c r="V29" s="233">
        <f xml:space="preserve"> Time!V$83</f>
        <v>0</v>
      </c>
      <c r="W29" s="233">
        <f xml:space="preserve"> Time!W$83</f>
        <v>0</v>
      </c>
      <c r="X29" s="233">
        <f xml:space="preserve"> Time!X$83</f>
        <v>0</v>
      </c>
      <c r="Y29" s="233">
        <f xml:space="preserve"> Time!Y$83</f>
        <v>0</v>
      </c>
      <c r="Z29" s="233">
        <f xml:space="preserve"> Time!Z$83</f>
        <v>0</v>
      </c>
      <c r="AA29" s="233">
        <f xml:space="preserve"> Time!AA$83</f>
        <v>0</v>
      </c>
      <c r="AB29" s="233">
        <f xml:space="preserve"> Time!AB$83</f>
        <v>0</v>
      </c>
      <c r="AC29" s="233">
        <f xml:space="preserve"> Time!AC$83</f>
        <v>0</v>
      </c>
      <c r="AD29" s="233">
        <f xml:space="preserve"> Time!AD$83</f>
        <v>0</v>
      </c>
      <c r="AE29" s="233">
        <f xml:space="preserve"> Time!AE$83</f>
        <v>0</v>
      </c>
      <c r="AF29" s="233">
        <f xml:space="preserve"> Time!AF$83</f>
        <v>0</v>
      </c>
      <c r="AG29" s="233">
        <f xml:space="preserve"> Time!AG$83</f>
        <v>0</v>
      </c>
      <c r="AH29" s="233">
        <f xml:space="preserve"> Time!AH$83</f>
        <v>0</v>
      </c>
      <c r="AI29" s="233">
        <f xml:space="preserve"> Time!AI$83</f>
        <v>0</v>
      </c>
      <c r="AJ29" s="233">
        <f xml:space="preserve"> Time!AJ$83</f>
        <v>0</v>
      </c>
      <c r="AK29" s="233">
        <f xml:space="preserve"> Time!AK$83</f>
        <v>0</v>
      </c>
      <c r="AL29" s="233">
        <f xml:space="preserve"> Time!AL$83</f>
        <v>0</v>
      </c>
      <c r="AM29" s="233">
        <f xml:space="preserve"> Time!AM$83</f>
        <v>0</v>
      </c>
      <c r="AN29" s="233">
        <f xml:space="preserve"> Time!AN$83</f>
        <v>0</v>
      </c>
      <c r="AO29" s="233">
        <f xml:space="preserve"> Time!AO$83</f>
        <v>0</v>
      </c>
      <c r="AP29" s="233">
        <f xml:space="preserve"> Time!AP$83</f>
        <v>0</v>
      </c>
      <c r="AQ29" s="233">
        <f xml:space="preserve"> Time!AQ$83</f>
        <v>0</v>
      </c>
      <c r="AR29" s="233">
        <f xml:space="preserve"> Time!AR$83</f>
        <v>0</v>
      </c>
      <c r="AS29" s="233">
        <f xml:space="preserve"> Time!AS$83</f>
        <v>0</v>
      </c>
      <c r="AT29" s="233">
        <f xml:space="preserve"> Time!AT$83</f>
        <v>0</v>
      </c>
      <c r="AU29" s="233">
        <f xml:space="preserve"> Time!AU$83</f>
        <v>0</v>
      </c>
      <c r="AV29" s="233">
        <f xml:space="preserve"> Time!AV$83</f>
        <v>0</v>
      </c>
      <c r="AW29" s="233">
        <f xml:space="preserve"> Time!AW$83</f>
        <v>0</v>
      </c>
      <c r="AX29" s="233">
        <f xml:space="preserve"> Time!AX$83</f>
        <v>0</v>
      </c>
      <c r="AY29" s="233">
        <f xml:space="preserve"> Time!AY$83</f>
        <v>0</v>
      </c>
      <c r="AZ29" s="233">
        <f xml:space="preserve"> Time!AZ$83</f>
        <v>0</v>
      </c>
      <c r="BA29" s="233">
        <f xml:space="preserve"> Time!BA$83</f>
        <v>0</v>
      </c>
      <c r="BB29" s="233">
        <f xml:space="preserve"> Time!BB$83</f>
        <v>0</v>
      </c>
      <c r="BC29" s="233">
        <f xml:space="preserve"> Time!BC$83</f>
        <v>0</v>
      </c>
      <c r="BD29" s="233">
        <f xml:space="preserve"> Time!BD$83</f>
        <v>0</v>
      </c>
      <c r="BE29" s="233">
        <f xml:space="preserve"> Time!BE$83</f>
        <v>0</v>
      </c>
      <c r="BF29" s="233">
        <f xml:space="preserve"> Time!BF$83</f>
        <v>0</v>
      </c>
      <c r="BG29" s="233">
        <f xml:space="preserve"> Time!BG$83</f>
        <v>0</v>
      </c>
      <c r="BH29" s="233">
        <f xml:space="preserve"> Time!BH$83</f>
        <v>0</v>
      </c>
      <c r="BI29" s="233">
        <f xml:space="preserve"> Time!BI$83</f>
        <v>0</v>
      </c>
      <c r="BJ29" s="233">
        <f xml:space="preserve"> Time!BJ$83</f>
        <v>0</v>
      </c>
      <c r="BK29" s="233">
        <f xml:space="preserve"> Time!BK$83</f>
        <v>0</v>
      </c>
      <c r="BL29" s="233">
        <f xml:space="preserve"> Time!BL$83</f>
        <v>0</v>
      </c>
      <c r="BM29" s="233">
        <f xml:space="preserve"> Time!BM$83</f>
        <v>0</v>
      </c>
      <c r="BN29" s="233">
        <f xml:space="preserve"> Time!BN$83</f>
        <v>0</v>
      </c>
      <c r="BO29" s="233">
        <f xml:space="preserve"> Time!BO$83</f>
        <v>0</v>
      </c>
      <c r="BP29" s="233">
        <f xml:space="preserve"> Time!BP$83</f>
        <v>0</v>
      </c>
      <c r="BQ29" s="233">
        <f xml:space="preserve"> Time!BQ$83</f>
        <v>0</v>
      </c>
      <c r="BR29" s="233">
        <f xml:space="preserve"> Time!BR$83</f>
        <v>0</v>
      </c>
      <c r="BS29" s="233">
        <f xml:space="preserve"> Time!BS$83</f>
        <v>0</v>
      </c>
      <c r="BT29" s="233">
        <f xml:space="preserve"> Time!BT$83</f>
        <v>0</v>
      </c>
      <c r="BU29" s="233">
        <f xml:space="preserve"> Time!BU$83</f>
        <v>0</v>
      </c>
      <c r="BV29" s="233">
        <f xml:space="preserve"> Time!BV$83</f>
        <v>0</v>
      </c>
      <c r="BW29" s="233">
        <f xml:space="preserve"> Time!BW$83</f>
        <v>0</v>
      </c>
      <c r="BX29" s="233">
        <f xml:space="preserve"> Time!BX$83</f>
        <v>0</v>
      </c>
      <c r="BY29" s="233">
        <f xml:space="preserve"> Time!BY$83</f>
        <v>0</v>
      </c>
      <c r="BZ29" s="233">
        <f xml:space="preserve"> Time!BZ$83</f>
        <v>0</v>
      </c>
      <c r="CA29" s="233">
        <f xml:space="preserve"> Time!CA$83</f>
        <v>0</v>
      </c>
      <c r="CB29" s="233">
        <f xml:space="preserve"> Time!CB$83</f>
        <v>0</v>
      </c>
      <c r="CC29" s="233">
        <f xml:space="preserve"> Time!CC$83</f>
        <v>0</v>
      </c>
      <c r="CD29" s="233">
        <f xml:space="preserve"> Time!CD$83</f>
        <v>0</v>
      </c>
      <c r="CE29" s="233">
        <f xml:space="preserve"> Time!CE$83</f>
        <v>0</v>
      </c>
      <c r="CF29" s="233">
        <f xml:space="preserve"> Time!CF$83</f>
        <v>0</v>
      </c>
      <c r="CG29" s="233">
        <f xml:space="preserve"> Time!CG$83</f>
        <v>0</v>
      </c>
      <c r="CH29" s="233">
        <f xml:space="preserve"> Time!CH$83</f>
        <v>0</v>
      </c>
      <c r="CI29" s="233">
        <f xml:space="preserve"> Time!CI$83</f>
        <v>0</v>
      </c>
      <c r="CJ29" s="233">
        <f xml:space="preserve"> Time!CJ$83</f>
        <v>0</v>
      </c>
      <c r="CK29" s="233">
        <f xml:space="preserve"> Time!CK$83</f>
        <v>0</v>
      </c>
      <c r="CL29" s="233">
        <f xml:space="preserve"> Time!CL$83</f>
        <v>0</v>
      </c>
      <c r="CM29" s="233">
        <f xml:space="preserve"> Time!CM$83</f>
        <v>0</v>
      </c>
      <c r="CN29" s="233">
        <f xml:space="preserve"> Time!CN$83</f>
        <v>0</v>
      </c>
      <c r="CO29" s="233">
        <f xml:space="preserve"> Time!CO$83</f>
        <v>0</v>
      </c>
      <c r="CP29" s="233">
        <f xml:space="preserve"> Time!CP$83</f>
        <v>0</v>
      </c>
      <c r="CQ29" s="233">
        <f xml:space="preserve"> Time!CQ$83</f>
        <v>0</v>
      </c>
      <c r="CR29" s="233">
        <f xml:space="preserve"> Time!CR$83</f>
        <v>0</v>
      </c>
      <c r="CS29" s="233">
        <f xml:space="preserve"> Time!CS$83</f>
        <v>0</v>
      </c>
      <c r="CT29" s="233">
        <f xml:space="preserve"> Time!CT$83</f>
        <v>0</v>
      </c>
      <c r="CU29" s="233">
        <f xml:space="preserve"> Time!CU$83</f>
        <v>0</v>
      </c>
      <c r="CV29" s="233">
        <f xml:space="preserve"> Time!CV$83</f>
        <v>0</v>
      </c>
      <c r="CW29" s="233">
        <f xml:space="preserve"> Time!CW$83</f>
        <v>0</v>
      </c>
      <c r="CX29" s="233">
        <f xml:space="preserve"> Time!CX$83</f>
        <v>0</v>
      </c>
      <c r="CY29" s="233">
        <f xml:space="preserve"> Time!CY$83</f>
        <v>0</v>
      </c>
      <c r="CZ29" s="233">
        <f xml:space="preserve"> Time!CZ$83</f>
        <v>0</v>
      </c>
      <c r="DA29" s="233">
        <f xml:space="preserve"> Time!DA$83</f>
        <v>0</v>
      </c>
      <c r="DB29" s="233">
        <f xml:space="preserve"> Time!DB$83</f>
        <v>0</v>
      </c>
      <c r="DC29" s="233">
        <f xml:space="preserve"> Time!DC$83</f>
        <v>0</v>
      </c>
      <c r="DD29" s="233">
        <f xml:space="preserve"> Time!DD$83</f>
        <v>0</v>
      </c>
      <c r="DE29" s="233">
        <f xml:space="preserve"> Time!DE$83</f>
        <v>0</v>
      </c>
      <c r="DF29" s="233">
        <f xml:space="preserve"> Time!DF$83</f>
        <v>0</v>
      </c>
      <c r="DG29" s="233">
        <f xml:space="preserve"> Time!DG$83</f>
        <v>0</v>
      </c>
      <c r="DH29" s="233">
        <f xml:space="preserve"> Time!DH$83</f>
        <v>0</v>
      </c>
      <c r="DI29" s="233">
        <f xml:space="preserve"> Time!DI$83</f>
        <v>0</v>
      </c>
      <c r="DJ29" s="233">
        <f xml:space="preserve"> Time!DJ$83</f>
        <v>0</v>
      </c>
      <c r="DK29" s="233">
        <f xml:space="preserve"> Time!DK$83</f>
        <v>0</v>
      </c>
      <c r="DL29" s="233">
        <f xml:space="preserve"> Time!DL$83</f>
        <v>0</v>
      </c>
      <c r="DM29" s="233">
        <f xml:space="preserve"> Time!DM$83</f>
        <v>0</v>
      </c>
      <c r="DN29" s="233">
        <f xml:space="preserve"> Time!DN$83</f>
        <v>0</v>
      </c>
      <c r="DO29" s="233">
        <f xml:space="preserve"> Time!DO$83</f>
        <v>0</v>
      </c>
      <c r="DP29" s="233">
        <f xml:space="preserve"> Time!DP$83</f>
        <v>0</v>
      </c>
      <c r="DQ29" s="233">
        <f xml:space="preserve"> Time!DQ$83</f>
        <v>0</v>
      </c>
      <c r="DR29" s="233">
        <f xml:space="preserve"> Time!DR$83</f>
        <v>0</v>
      </c>
      <c r="DS29" s="233">
        <f xml:space="preserve"> Time!DS$83</f>
        <v>0</v>
      </c>
      <c r="DT29" s="233">
        <f xml:space="preserve"> Time!DT$83</f>
        <v>0</v>
      </c>
      <c r="DU29" s="233">
        <f xml:space="preserve"> Time!DU$83</f>
        <v>0</v>
      </c>
      <c r="DV29" s="233">
        <f xml:space="preserve"> Time!DV$83</f>
        <v>0</v>
      </c>
      <c r="DW29" s="233">
        <f xml:space="preserve"> Time!DW$83</f>
        <v>0</v>
      </c>
      <c r="DX29" s="233">
        <f xml:space="preserve"> Time!DX$83</f>
        <v>0</v>
      </c>
      <c r="DY29" s="233">
        <f xml:space="preserve"> Time!DY$83</f>
        <v>0</v>
      </c>
      <c r="DZ29" s="233">
        <f xml:space="preserve"> Time!DZ$83</f>
        <v>0</v>
      </c>
      <c r="EA29" s="233">
        <f xml:space="preserve"> Time!EA$83</f>
        <v>0</v>
      </c>
      <c r="EB29" s="233">
        <f xml:space="preserve"> Time!EB$83</f>
        <v>0</v>
      </c>
      <c r="EC29" s="233">
        <f xml:space="preserve"> Time!EC$83</f>
        <v>0</v>
      </c>
      <c r="ED29" s="233">
        <f xml:space="preserve"> Time!ED$83</f>
        <v>0</v>
      </c>
      <c r="EE29" s="233">
        <f xml:space="preserve"> Time!EE$83</f>
        <v>0</v>
      </c>
      <c r="EF29" s="233">
        <f xml:space="preserve"> Time!EF$83</f>
        <v>0</v>
      </c>
      <c r="EG29" s="233">
        <f xml:space="preserve"> Time!EG$83</f>
        <v>0</v>
      </c>
      <c r="EH29" s="233">
        <f xml:space="preserve"> Time!EH$83</f>
        <v>0</v>
      </c>
      <c r="EI29" s="233">
        <f xml:space="preserve"> Time!EI$83</f>
        <v>0</v>
      </c>
      <c r="EJ29" s="233">
        <f xml:space="preserve"> Time!EJ$83</f>
        <v>0</v>
      </c>
      <c r="EK29" s="233">
        <f xml:space="preserve"> Time!EK$83</f>
        <v>0</v>
      </c>
      <c r="EL29" s="233">
        <f xml:space="preserve"> Time!EL$83</f>
        <v>0</v>
      </c>
      <c r="EM29" s="233">
        <f xml:space="preserve"> Time!EM$83</f>
        <v>0</v>
      </c>
      <c r="EN29" s="233">
        <f xml:space="preserve"> Time!EN$83</f>
        <v>0</v>
      </c>
      <c r="EO29" s="233">
        <f xml:space="preserve"> Time!EO$83</f>
        <v>0</v>
      </c>
      <c r="EP29" s="233">
        <f xml:space="preserve"> Time!EP$83</f>
        <v>0</v>
      </c>
      <c r="EQ29" s="233">
        <f xml:space="preserve"> Time!EQ$83</f>
        <v>0</v>
      </c>
      <c r="ER29" s="233">
        <f xml:space="preserve"> Time!ER$83</f>
        <v>0</v>
      </c>
      <c r="ES29" s="233">
        <f xml:space="preserve"> Time!ES$83</f>
        <v>0</v>
      </c>
      <c r="ET29" s="233">
        <f xml:space="preserve"> Time!ET$83</f>
        <v>0</v>
      </c>
      <c r="EU29" s="233">
        <f xml:space="preserve"> Time!EU$83</f>
        <v>0</v>
      </c>
      <c r="EV29" s="233">
        <f xml:space="preserve"> Time!EV$83</f>
        <v>0</v>
      </c>
      <c r="EW29" s="233">
        <f xml:space="preserve"> Time!EW$83</f>
        <v>0</v>
      </c>
      <c r="EX29" s="233">
        <f xml:space="preserve"> Time!EX$83</f>
        <v>0</v>
      </c>
      <c r="EY29" s="233">
        <f xml:space="preserve"> Time!EY$83</f>
        <v>0</v>
      </c>
      <c r="EZ29" s="233">
        <f xml:space="preserve"> Time!EZ$83</f>
        <v>0</v>
      </c>
      <c r="FA29" s="233">
        <f xml:space="preserve"> Time!FA$83</f>
        <v>0</v>
      </c>
      <c r="FB29" s="233">
        <f xml:space="preserve"> Time!FB$83</f>
        <v>0</v>
      </c>
      <c r="FC29" s="233">
        <f xml:space="preserve"> Time!FC$83</f>
        <v>0</v>
      </c>
      <c r="FD29" s="233">
        <f xml:space="preserve"> Time!FD$83</f>
        <v>0</v>
      </c>
      <c r="FE29" s="233">
        <f xml:space="preserve"> Time!FE$83</f>
        <v>0</v>
      </c>
      <c r="FF29" s="233">
        <f xml:space="preserve"> Time!FF$83</f>
        <v>0</v>
      </c>
      <c r="FG29" s="233">
        <f xml:space="preserve"> Time!FG$83</f>
        <v>0</v>
      </c>
      <c r="FH29" s="233">
        <f xml:space="preserve"> Time!FH$83</f>
        <v>0</v>
      </c>
      <c r="FI29" s="233">
        <f xml:space="preserve"> Time!FI$83</f>
        <v>0</v>
      </c>
      <c r="FJ29" s="233">
        <f xml:space="preserve"> Time!FJ$83</f>
        <v>0</v>
      </c>
      <c r="FK29" s="233">
        <f xml:space="preserve"> Time!FK$83</f>
        <v>0</v>
      </c>
      <c r="FL29" s="233">
        <f xml:space="preserve"> Time!FL$83</f>
        <v>0</v>
      </c>
      <c r="FM29" s="233">
        <f xml:space="preserve"> Time!FM$83</f>
        <v>0</v>
      </c>
      <c r="FN29" s="233">
        <f xml:space="preserve"> Time!FN$83</f>
        <v>0</v>
      </c>
      <c r="FO29" s="233">
        <f xml:space="preserve"> Time!FO$83</f>
        <v>0</v>
      </c>
      <c r="FP29" s="233">
        <f xml:space="preserve"> Time!FP$83</f>
        <v>0</v>
      </c>
      <c r="FQ29" s="233">
        <f xml:space="preserve"> Time!FQ$83</f>
        <v>0</v>
      </c>
      <c r="FR29" s="233">
        <f xml:space="preserve"> Time!FR$83</f>
        <v>0</v>
      </c>
      <c r="FS29" s="233">
        <f xml:space="preserve"> Time!FS$83</f>
        <v>0</v>
      </c>
      <c r="FT29" s="233">
        <f xml:space="preserve"> Time!FT$83</f>
        <v>0</v>
      </c>
      <c r="FU29" s="233">
        <f xml:space="preserve"> Time!FU$83</f>
        <v>0</v>
      </c>
      <c r="FV29" s="233">
        <f xml:space="preserve"> Time!FV$83</f>
        <v>0</v>
      </c>
      <c r="FW29" s="233">
        <f xml:space="preserve"> Time!FW$83</f>
        <v>0</v>
      </c>
      <c r="FX29" s="233">
        <f xml:space="preserve"> Time!FX$83</f>
        <v>0</v>
      </c>
      <c r="FY29" s="233">
        <f xml:space="preserve"> Time!FY$83</f>
        <v>0</v>
      </c>
      <c r="FZ29" s="233">
        <f xml:space="preserve"> Time!FZ$83</f>
        <v>0</v>
      </c>
      <c r="GA29" s="233">
        <f xml:space="preserve"> Time!GA$83</f>
        <v>0</v>
      </c>
      <c r="GB29" s="233">
        <f xml:space="preserve"> Time!GB$83</f>
        <v>0</v>
      </c>
      <c r="GC29" s="233">
        <f xml:space="preserve"> Time!GC$83</f>
        <v>0</v>
      </c>
      <c r="GD29" s="233">
        <f xml:space="preserve"> Time!GD$83</f>
        <v>0</v>
      </c>
      <c r="GE29" s="233">
        <f xml:space="preserve"> Time!GE$83</f>
        <v>0</v>
      </c>
      <c r="GF29" s="233">
        <f xml:space="preserve"> Time!GF$83</f>
        <v>0</v>
      </c>
      <c r="GG29" s="233">
        <f xml:space="preserve"> Time!GG$83</f>
        <v>0</v>
      </c>
      <c r="GH29" s="233">
        <f xml:space="preserve"> Time!GH$83</f>
        <v>0</v>
      </c>
      <c r="GI29" s="233">
        <f xml:space="preserve"> Time!GI$83</f>
        <v>0</v>
      </c>
      <c r="GJ29" s="233">
        <f xml:space="preserve"> Time!GJ$83</f>
        <v>0</v>
      </c>
    </row>
    <row r="30" spans="1:192" x14ac:dyDescent="0.25">
      <c r="E30" s="221"/>
      <c r="F30" s="221"/>
      <c r="G30" s="221"/>
      <c r="H30" s="221"/>
      <c r="I30" s="38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1"/>
      <c r="BC30" s="221"/>
      <c r="BD30" s="221"/>
      <c r="BE30" s="221"/>
      <c r="BF30" s="221"/>
      <c r="BG30" s="221"/>
      <c r="BH30" s="221"/>
      <c r="BI30" s="221"/>
      <c r="BJ30" s="221"/>
      <c r="BK30" s="221"/>
      <c r="BL30" s="221"/>
      <c r="BM30" s="221"/>
      <c r="BN30" s="221"/>
      <c r="BO30" s="221"/>
      <c r="BP30" s="221"/>
      <c r="BQ30" s="221"/>
      <c r="BR30" s="221"/>
      <c r="BS30" s="221"/>
      <c r="BT30" s="221"/>
      <c r="BU30" s="221"/>
      <c r="BV30" s="221"/>
      <c r="BW30" s="221"/>
      <c r="BX30" s="221"/>
      <c r="BY30" s="221"/>
      <c r="BZ30" s="221"/>
      <c r="CA30" s="221"/>
      <c r="CB30" s="221"/>
      <c r="CC30" s="221"/>
      <c r="CD30" s="221"/>
      <c r="CE30" s="221"/>
      <c r="CF30" s="221"/>
      <c r="CG30" s="221"/>
      <c r="CH30" s="221"/>
      <c r="CI30" s="221"/>
      <c r="CJ30" s="221"/>
      <c r="CK30" s="221"/>
      <c r="CL30" s="221"/>
      <c r="CM30" s="221"/>
      <c r="CN30" s="221"/>
      <c r="CO30" s="221"/>
      <c r="CP30" s="221"/>
      <c r="CQ30" s="221"/>
      <c r="CR30" s="221"/>
      <c r="CS30" s="221"/>
      <c r="CT30" s="221"/>
      <c r="CU30" s="221"/>
      <c r="CV30" s="221"/>
      <c r="CW30" s="221"/>
      <c r="CX30" s="221"/>
      <c r="CY30" s="221"/>
      <c r="CZ30" s="221"/>
      <c r="DA30" s="221"/>
      <c r="DB30" s="221"/>
      <c r="DC30" s="221"/>
      <c r="DD30" s="221"/>
      <c r="DE30" s="221"/>
      <c r="DF30" s="221"/>
      <c r="DG30" s="221"/>
      <c r="DH30" s="221"/>
      <c r="DI30" s="221"/>
      <c r="DJ30" s="221"/>
      <c r="DK30" s="221"/>
      <c r="DL30" s="221"/>
      <c r="DM30" s="221"/>
      <c r="DN30" s="221"/>
      <c r="DO30" s="221"/>
      <c r="DP30" s="221"/>
      <c r="DQ30" s="221"/>
      <c r="DR30" s="221"/>
      <c r="DS30" s="221"/>
      <c r="DT30" s="221"/>
      <c r="DU30" s="221"/>
      <c r="DV30" s="221"/>
      <c r="DW30" s="221"/>
      <c r="DX30" s="221"/>
      <c r="DY30" s="221"/>
      <c r="DZ30" s="221"/>
      <c r="EA30" s="221"/>
      <c r="EB30" s="221"/>
      <c r="EC30" s="221"/>
      <c r="ED30" s="221"/>
      <c r="EE30" s="221"/>
      <c r="EF30" s="221"/>
      <c r="EG30" s="221"/>
      <c r="EH30" s="221"/>
      <c r="EI30" s="221"/>
      <c r="EJ30" s="221"/>
      <c r="EK30" s="221"/>
      <c r="EL30" s="221"/>
      <c r="EM30" s="221"/>
      <c r="EN30" s="221"/>
      <c r="EO30" s="221"/>
      <c r="EP30" s="221"/>
      <c r="EQ30" s="221"/>
      <c r="ER30" s="221"/>
      <c r="ES30" s="221"/>
      <c r="ET30" s="221"/>
      <c r="EU30" s="221"/>
      <c r="EV30" s="221"/>
      <c r="EW30" s="221"/>
      <c r="EX30" s="221"/>
      <c r="EY30" s="221"/>
      <c r="EZ30" s="221"/>
      <c r="FA30" s="221"/>
      <c r="FB30" s="221"/>
      <c r="FC30" s="221"/>
      <c r="FD30" s="221"/>
      <c r="FE30" s="221"/>
      <c r="FF30" s="221"/>
      <c r="FG30" s="221"/>
      <c r="FH30" s="221"/>
      <c r="FI30" s="221"/>
      <c r="FJ30" s="221"/>
      <c r="FK30" s="221"/>
      <c r="FL30" s="221"/>
      <c r="FM30" s="221"/>
      <c r="FN30" s="221"/>
      <c r="FO30" s="221"/>
      <c r="FP30" s="221"/>
      <c r="FQ30" s="221"/>
      <c r="FR30" s="221"/>
      <c r="FS30" s="221"/>
      <c r="FT30" s="221"/>
      <c r="FU30" s="221"/>
      <c r="FV30" s="221"/>
      <c r="FW30" s="221"/>
      <c r="FX30" s="221"/>
      <c r="FY30" s="221"/>
      <c r="FZ30" s="221"/>
      <c r="GA30" s="221"/>
      <c r="GB30" s="221"/>
      <c r="GC30" s="221"/>
      <c r="GD30" s="221"/>
      <c r="GE30" s="221"/>
      <c r="GF30" s="221"/>
      <c r="GG30" s="221"/>
      <c r="GH30" s="221"/>
      <c r="GI30" s="221"/>
      <c r="GJ30" s="221"/>
    </row>
    <row r="31" spans="1:192" x14ac:dyDescent="0.25">
      <c r="E31" s="221" t="s">
        <v>211</v>
      </c>
      <c r="F31" s="221"/>
      <c r="G31" s="221" t="str">
        <f xml:space="preserve"> SMU</f>
        <v>$ 000s</v>
      </c>
      <c r="H31" s="221"/>
      <c r="I31" s="38"/>
      <c r="J31" s="221">
        <f t="shared" ref="J31:AK31" si="21">I34</f>
        <v>0</v>
      </c>
      <c r="K31" s="221">
        <f t="shared" si="21"/>
        <v>0</v>
      </c>
      <c r="L31" s="221">
        <f t="shared" si="21"/>
        <v>0</v>
      </c>
      <c r="M31" s="221">
        <f t="shared" si="21"/>
        <v>0</v>
      </c>
      <c r="N31" s="221">
        <f t="shared" si="21"/>
        <v>0</v>
      </c>
      <c r="O31" s="221">
        <f t="shared" si="21"/>
        <v>0</v>
      </c>
      <c r="P31" s="221">
        <f t="shared" si="21"/>
        <v>0</v>
      </c>
      <c r="Q31" s="221">
        <f t="shared" si="21"/>
        <v>338061.85605674412</v>
      </c>
      <c r="R31" s="221">
        <f t="shared" si="21"/>
        <v>304255.67045106972</v>
      </c>
      <c r="S31" s="221">
        <f t="shared" si="21"/>
        <v>273830.10340596276</v>
      </c>
      <c r="T31" s="221">
        <f t="shared" si="21"/>
        <v>246447.09306536647</v>
      </c>
      <c r="U31" s="221">
        <f t="shared" si="21"/>
        <v>221802.38375882982</v>
      </c>
      <c r="V31" s="221">
        <f t="shared" si="21"/>
        <v>199622.14538294682</v>
      </c>
      <c r="W31" s="221">
        <f t="shared" si="21"/>
        <v>179659.93084465215</v>
      </c>
      <c r="X31" s="221">
        <f t="shared" si="21"/>
        <v>161693.93776018693</v>
      </c>
      <c r="Y31" s="221">
        <f t="shared" si="21"/>
        <v>145524.54398416824</v>
      </c>
      <c r="Z31" s="221">
        <f t="shared" si="21"/>
        <v>130972.08958575141</v>
      </c>
      <c r="AA31" s="221">
        <f t="shared" si="21"/>
        <v>117874.88062717627</v>
      </c>
      <c r="AB31" s="221">
        <f t="shared" si="21"/>
        <v>106087.39256445864</v>
      </c>
      <c r="AC31" s="221">
        <f t="shared" si="21"/>
        <v>95478.653308012785</v>
      </c>
      <c r="AD31" s="221">
        <f t="shared" si="21"/>
        <v>85930.787977211512</v>
      </c>
      <c r="AE31" s="221">
        <f t="shared" si="21"/>
        <v>77337.709179490368</v>
      </c>
      <c r="AF31" s="221">
        <f t="shared" si="21"/>
        <v>69603.938261541334</v>
      </c>
      <c r="AG31" s="221">
        <f t="shared" si="21"/>
        <v>62643.544435387201</v>
      </c>
      <c r="AH31" s="221">
        <f t="shared" si="21"/>
        <v>56379.189991848478</v>
      </c>
      <c r="AI31" s="221">
        <f t="shared" si="21"/>
        <v>50741.270992663631</v>
      </c>
      <c r="AJ31" s="221">
        <f t="shared" si="21"/>
        <v>45667.143893397268</v>
      </c>
      <c r="AK31" s="221">
        <f t="shared" si="21"/>
        <v>41100.429504057538</v>
      </c>
      <c r="AL31" s="221">
        <f t="shared" ref="AL31" si="22">AK34</f>
        <v>36990.386553651784</v>
      </c>
      <c r="AM31" s="221">
        <f t="shared" ref="AM31" si="23">AL34</f>
        <v>33291.347898286607</v>
      </c>
      <c r="AN31" s="221">
        <f t="shared" ref="AN31" si="24">AM34</f>
        <v>29962.213108457945</v>
      </c>
      <c r="AO31" s="221">
        <f t="shared" ref="AO31" si="25">AN34</f>
        <v>26965.991797612151</v>
      </c>
      <c r="AP31" s="221">
        <f t="shared" ref="AP31" si="26">AO34</f>
        <v>24269.392617850935</v>
      </c>
      <c r="AQ31" s="221">
        <f t="shared" ref="AQ31" si="27">AP34</f>
        <v>21842.453356065842</v>
      </c>
      <c r="AR31" s="221">
        <f t="shared" ref="AR31" si="28">AQ34</f>
        <v>19658.208020459257</v>
      </c>
      <c r="AS31" s="221">
        <f t="shared" ref="AS31" si="29">AR34</f>
        <v>17692.387218413332</v>
      </c>
      <c r="AT31" s="221">
        <f t="shared" ref="AT31" si="30">AS34</f>
        <v>15923.148496571999</v>
      </c>
      <c r="AU31" s="221">
        <f t="shared" ref="AU31" si="31">AT34</f>
        <v>14330.8336469148</v>
      </c>
      <c r="AV31" s="221">
        <f t="shared" ref="AV31" si="32">AU34</f>
        <v>12897.75028222332</v>
      </c>
      <c r="AW31" s="221">
        <f t="shared" ref="AW31" si="33">AV34</f>
        <v>11607.975254000989</v>
      </c>
      <c r="AX31" s="221">
        <f t="shared" ref="AX31" si="34">AW34</f>
        <v>10447.177728600889</v>
      </c>
      <c r="AY31" s="221">
        <f t="shared" ref="AY31" si="35">AX34</f>
        <v>9402.4599557408001</v>
      </c>
      <c r="AZ31" s="221">
        <f t="shared" ref="AZ31" si="36">AY34</f>
        <v>8462.2139601667204</v>
      </c>
      <c r="BA31" s="221">
        <f t="shared" ref="BA31" si="37">AZ34</f>
        <v>7615.9925641500486</v>
      </c>
      <c r="BB31" s="221">
        <f t="shared" ref="BB31" si="38">BA34</f>
        <v>6854.3933077350439</v>
      </c>
      <c r="BC31" s="221">
        <f t="shared" ref="BC31" si="39">BB34</f>
        <v>6168.9539769615394</v>
      </c>
      <c r="BD31" s="221">
        <f t="shared" ref="BD31" si="40">BC34</f>
        <v>5552.0585792653856</v>
      </c>
      <c r="BE31" s="221">
        <f t="shared" ref="BE31" si="41">BD34</f>
        <v>0</v>
      </c>
      <c r="BF31" s="221">
        <f t="shared" ref="BF31" si="42">BE34</f>
        <v>0</v>
      </c>
      <c r="BG31" s="221">
        <f t="shared" ref="BG31" si="43">BF34</f>
        <v>0</v>
      </c>
      <c r="BH31" s="221">
        <f t="shared" ref="BH31" si="44">BG34</f>
        <v>0</v>
      </c>
      <c r="BI31" s="221">
        <f t="shared" ref="BI31" si="45">BH34</f>
        <v>0</v>
      </c>
      <c r="BJ31" s="221">
        <f t="shared" ref="BJ31" si="46">BI34</f>
        <v>0</v>
      </c>
      <c r="BK31" s="221">
        <f t="shared" ref="BK31" si="47">BJ34</f>
        <v>0</v>
      </c>
      <c r="BL31" s="221">
        <f t="shared" ref="BL31" si="48">BK34</f>
        <v>0</v>
      </c>
      <c r="BM31" s="221">
        <f t="shared" ref="BM31" si="49">BL34</f>
        <v>0</v>
      </c>
      <c r="BN31" s="221">
        <f t="shared" ref="BN31" si="50">BM34</f>
        <v>0</v>
      </c>
      <c r="BO31" s="221">
        <f t="shared" ref="BO31" si="51">BN34</f>
        <v>0</v>
      </c>
      <c r="BP31" s="221">
        <f t="shared" ref="BP31" si="52">BO34</f>
        <v>0</v>
      </c>
      <c r="BQ31" s="221">
        <f t="shared" ref="BQ31" si="53">BP34</f>
        <v>0</v>
      </c>
      <c r="BR31" s="221">
        <f t="shared" ref="BR31" si="54">BQ34</f>
        <v>0</v>
      </c>
      <c r="BS31" s="221">
        <f t="shared" ref="BS31" si="55">BR34</f>
        <v>0</v>
      </c>
      <c r="BT31" s="221">
        <f t="shared" ref="BT31" si="56">BS34</f>
        <v>0</v>
      </c>
      <c r="BU31" s="221">
        <f t="shared" ref="BU31" si="57">BT34</f>
        <v>0</v>
      </c>
      <c r="BV31" s="221">
        <f t="shared" ref="BV31" si="58">BU34</f>
        <v>0</v>
      </c>
      <c r="BW31" s="221">
        <f t="shared" ref="BW31" si="59">BV34</f>
        <v>0</v>
      </c>
      <c r="BX31" s="221">
        <f t="shared" ref="BX31" si="60">BW34</f>
        <v>0</v>
      </c>
      <c r="BY31" s="221">
        <f t="shared" ref="BY31" si="61">BX34</f>
        <v>0</v>
      </c>
      <c r="BZ31" s="221">
        <f t="shared" ref="BZ31" si="62">BY34</f>
        <v>0</v>
      </c>
      <c r="CA31" s="221">
        <f t="shared" ref="CA31" si="63">BZ34</f>
        <v>0</v>
      </c>
      <c r="CB31" s="221">
        <f t="shared" ref="CB31" si="64">CA34</f>
        <v>0</v>
      </c>
      <c r="CC31" s="221">
        <f t="shared" ref="CC31" si="65">CB34</f>
        <v>0</v>
      </c>
      <c r="CD31" s="221">
        <f t="shared" ref="CD31" si="66">CC34</f>
        <v>0</v>
      </c>
      <c r="CE31" s="221">
        <f t="shared" ref="CE31" si="67">CD34</f>
        <v>0</v>
      </c>
      <c r="CF31" s="221">
        <f t="shared" ref="CF31" si="68">CE34</f>
        <v>0</v>
      </c>
      <c r="CG31" s="221">
        <f t="shared" ref="CG31" si="69">CF34</f>
        <v>0</v>
      </c>
      <c r="CH31" s="221">
        <f t="shared" ref="CH31" si="70">CG34</f>
        <v>0</v>
      </c>
      <c r="CI31" s="221">
        <f t="shared" ref="CI31" si="71">CH34</f>
        <v>0</v>
      </c>
      <c r="CJ31" s="221">
        <f t="shared" ref="CJ31" si="72">CI34</f>
        <v>0</v>
      </c>
      <c r="CK31" s="221">
        <f t="shared" ref="CK31" si="73">CJ34</f>
        <v>0</v>
      </c>
      <c r="CL31" s="221">
        <f t="shared" ref="CL31" si="74">CK34</f>
        <v>0</v>
      </c>
      <c r="CM31" s="221">
        <f t="shared" ref="CM31" si="75">CL34</f>
        <v>0</v>
      </c>
      <c r="CN31" s="221">
        <f t="shared" ref="CN31" si="76">CM34</f>
        <v>0</v>
      </c>
      <c r="CO31" s="221">
        <f t="shared" ref="CO31" si="77">CN34</f>
        <v>0</v>
      </c>
      <c r="CP31" s="221">
        <f t="shared" ref="CP31" si="78">CO34</f>
        <v>0</v>
      </c>
      <c r="CQ31" s="221">
        <f t="shared" ref="CQ31" si="79">CP34</f>
        <v>0</v>
      </c>
      <c r="CR31" s="221">
        <f t="shared" ref="CR31" si="80">CQ34</f>
        <v>0</v>
      </c>
      <c r="CS31" s="221">
        <f t="shared" ref="CS31" si="81">CR34</f>
        <v>0</v>
      </c>
      <c r="CT31" s="221">
        <f t="shared" ref="CT31" si="82">CS34</f>
        <v>0</v>
      </c>
      <c r="CU31" s="221">
        <f t="shared" ref="CU31" si="83">CT34</f>
        <v>0</v>
      </c>
      <c r="CV31" s="221">
        <f t="shared" ref="CV31" si="84">CU34</f>
        <v>0</v>
      </c>
      <c r="CW31" s="221">
        <f t="shared" ref="CW31" si="85">CV34</f>
        <v>0</v>
      </c>
      <c r="CX31" s="221">
        <f t="shared" ref="CX31" si="86">CW34</f>
        <v>0</v>
      </c>
      <c r="CY31" s="221">
        <f t="shared" ref="CY31" si="87">CX34</f>
        <v>0</v>
      </c>
      <c r="CZ31" s="221">
        <f t="shared" ref="CZ31" si="88">CY34</f>
        <v>0</v>
      </c>
      <c r="DA31" s="221">
        <f t="shared" ref="DA31" si="89">CZ34</f>
        <v>0</v>
      </c>
      <c r="DB31" s="221">
        <f t="shared" ref="DB31" si="90">DA34</f>
        <v>0</v>
      </c>
      <c r="DC31" s="221">
        <f t="shared" ref="DC31" si="91">DB34</f>
        <v>0</v>
      </c>
      <c r="DD31" s="221">
        <f t="shared" ref="DD31" si="92">DC34</f>
        <v>0</v>
      </c>
      <c r="DE31" s="221">
        <f t="shared" ref="DE31" si="93">DD34</f>
        <v>0</v>
      </c>
      <c r="DF31" s="221">
        <f t="shared" ref="DF31" si="94">DE34</f>
        <v>0</v>
      </c>
      <c r="DG31" s="221">
        <f t="shared" ref="DG31" si="95">DF34</f>
        <v>0</v>
      </c>
      <c r="DH31" s="221">
        <f t="shared" ref="DH31" si="96">DG34</f>
        <v>0</v>
      </c>
      <c r="DI31" s="221">
        <f t="shared" ref="DI31" si="97">DH34</f>
        <v>0</v>
      </c>
      <c r="DJ31" s="221">
        <f t="shared" ref="DJ31" si="98">DI34</f>
        <v>0</v>
      </c>
      <c r="DK31" s="221">
        <f t="shared" ref="DK31" si="99">DJ34</f>
        <v>0</v>
      </c>
      <c r="DL31" s="221">
        <f t="shared" ref="DL31" si="100">DK34</f>
        <v>0</v>
      </c>
      <c r="DM31" s="221">
        <f t="shared" ref="DM31" si="101">DL34</f>
        <v>0</v>
      </c>
      <c r="DN31" s="221">
        <f t="shared" ref="DN31" si="102">DM34</f>
        <v>0</v>
      </c>
      <c r="DO31" s="221">
        <f t="shared" ref="DO31" si="103">DN34</f>
        <v>0</v>
      </c>
      <c r="DP31" s="221">
        <f t="shared" ref="DP31" si="104">DO34</f>
        <v>0</v>
      </c>
      <c r="DQ31" s="221">
        <f t="shared" ref="DQ31" si="105">DP34</f>
        <v>0</v>
      </c>
      <c r="DR31" s="221">
        <f t="shared" ref="DR31" si="106">DQ34</f>
        <v>0</v>
      </c>
      <c r="DS31" s="221">
        <f t="shared" ref="DS31" si="107">DR34</f>
        <v>0</v>
      </c>
      <c r="DT31" s="221">
        <f t="shared" ref="DT31" si="108">DS34</f>
        <v>0</v>
      </c>
      <c r="DU31" s="221">
        <f t="shared" ref="DU31" si="109">DT34</f>
        <v>0</v>
      </c>
      <c r="DV31" s="221">
        <f t="shared" ref="DV31" si="110">DU34</f>
        <v>0</v>
      </c>
      <c r="DW31" s="221">
        <f t="shared" ref="DW31" si="111">DV34</f>
        <v>0</v>
      </c>
      <c r="DX31" s="221">
        <f t="shared" ref="DX31" si="112">DW34</f>
        <v>0</v>
      </c>
      <c r="DY31" s="221">
        <f t="shared" ref="DY31" si="113">DX34</f>
        <v>0</v>
      </c>
      <c r="DZ31" s="221">
        <f t="shared" ref="DZ31" si="114">DY34</f>
        <v>0</v>
      </c>
      <c r="EA31" s="221">
        <f t="shared" ref="EA31" si="115">DZ34</f>
        <v>0</v>
      </c>
      <c r="EB31" s="221">
        <f t="shared" ref="EB31" si="116">EA34</f>
        <v>0</v>
      </c>
      <c r="EC31" s="221">
        <f t="shared" ref="EC31" si="117">EB34</f>
        <v>0</v>
      </c>
      <c r="ED31" s="221">
        <f t="shared" ref="ED31" si="118">EC34</f>
        <v>0</v>
      </c>
      <c r="EE31" s="221">
        <f t="shared" ref="EE31" si="119">ED34</f>
        <v>0</v>
      </c>
      <c r="EF31" s="221">
        <f t="shared" ref="EF31" si="120">EE34</f>
        <v>0</v>
      </c>
      <c r="EG31" s="221">
        <f t="shared" ref="EG31" si="121">EF34</f>
        <v>0</v>
      </c>
      <c r="EH31" s="221">
        <f t="shared" ref="EH31" si="122">EG34</f>
        <v>0</v>
      </c>
      <c r="EI31" s="221">
        <f t="shared" ref="EI31" si="123">EH34</f>
        <v>0</v>
      </c>
      <c r="EJ31" s="221">
        <f t="shared" ref="EJ31" si="124">EI34</f>
        <v>0</v>
      </c>
      <c r="EK31" s="221">
        <f t="shared" ref="EK31" si="125">EJ34</f>
        <v>0</v>
      </c>
      <c r="EL31" s="221">
        <f t="shared" ref="EL31" si="126">EK34</f>
        <v>0</v>
      </c>
      <c r="EM31" s="221">
        <f t="shared" ref="EM31" si="127">EL34</f>
        <v>0</v>
      </c>
      <c r="EN31" s="221">
        <f t="shared" ref="EN31" si="128">EM34</f>
        <v>0</v>
      </c>
      <c r="EO31" s="221">
        <f t="shared" ref="EO31" si="129">EN34</f>
        <v>0</v>
      </c>
      <c r="EP31" s="221">
        <f t="shared" ref="EP31" si="130">EO34</f>
        <v>0</v>
      </c>
      <c r="EQ31" s="221">
        <f t="shared" ref="EQ31" si="131">EP34</f>
        <v>0</v>
      </c>
      <c r="ER31" s="221">
        <f t="shared" ref="ER31" si="132">EQ34</f>
        <v>0</v>
      </c>
      <c r="ES31" s="221">
        <f t="shared" ref="ES31" si="133">ER34</f>
        <v>0</v>
      </c>
      <c r="ET31" s="221">
        <f t="shared" ref="ET31" si="134">ES34</f>
        <v>0</v>
      </c>
      <c r="EU31" s="221">
        <f t="shared" ref="EU31" si="135">ET34</f>
        <v>0</v>
      </c>
      <c r="EV31" s="221">
        <f t="shared" ref="EV31" si="136">EU34</f>
        <v>0</v>
      </c>
      <c r="EW31" s="221">
        <f t="shared" ref="EW31" si="137">EV34</f>
        <v>0</v>
      </c>
      <c r="EX31" s="221">
        <f t="shared" ref="EX31" si="138">EW34</f>
        <v>0</v>
      </c>
      <c r="EY31" s="221">
        <f t="shared" ref="EY31" si="139">EX34</f>
        <v>0</v>
      </c>
      <c r="EZ31" s="221">
        <f t="shared" ref="EZ31" si="140">EY34</f>
        <v>0</v>
      </c>
      <c r="FA31" s="221">
        <f t="shared" ref="FA31" si="141">EZ34</f>
        <v>0</v>
      </c>
      <c r="FB31" s="221">
        <f t="shared" ref="FB31" si="142">FA34</f>
        <v>0</v>
      </c>
      <c r="FC31" s="221">
        <f t="shared" ref="FC31" si="143">FB34</f>
        <v>0</v>
      </c>
      <c r="FD31" s="221">
        <f t="shared" ref="FD31" si="144">FC34</f>
        <v>0</v>
      </c>
      <c r="FE31" s="221">
        <f t="shared" ref="FE31" si="145">FD34</f>
        <v>0</v>
      </c>
      <c r="FF31" s="221">
        <f t="shared" ref="FF31" si="146">FE34</f>
        <v>0</v>
      </c>
      <c r="FG31" s="221">
        <f t="shared" ref="FG31" si="147">FF34</f>
        <v>0</v>
      </c>
      <c r="FH31" s="221">
        <f t="shared" ref="FH31" si="148">FG34</f>
        <v>0</v>
      </c>
      <c r="FI31" s="221">
        <f t="shared" ref="FI31" si="149">FH34</f>
        <v>0</v>
      </c>
      <c r="FJ31" s="221">
        <f t="shared" ref="FJ31" si="150">FI34</f>
        <v>0</v>
      </c>
      <c r="FK31" s="221">
        <f t="shared" ref="FK31" si="151">FJ34</f>
        <v>0</v>
      </c>
      <c r="FL31" s="221">
        <f t="shared" ref="FL31" si="152">FK34</f>
        <v>0</v>
      </c>
      <c r="FM31" s="221">
        <f t="shared" ref="FM31" si="153">FL34</f>
        <v>0</v>
      </c>
      <c r="FN31" s="221">
        <f t="shared" ref="FN31" si="154">FM34</f>
        <v>0</v>
      </c>
      <c r="FO31" s="221">
        <f t="shared" ref="FO31" si="155">FN34</f>
        <v>0</v>
      </c>
      <c r="FP31" s="221">
        <f t="shared" ref="FP31" si="156">FO34</f>
        <v>0</v>
      </c>
      <c r="FQ31" s="221">
        <f t="shared" ref="FQ31" si="157">FP34</f>
        <v>0</v>
      </c>
      <c r="FR31" s="221">
        <f t="shared" ref="FR31" si="158">FQ34</f>
        <v>0</v>
      </c>
      <c r="FS31" s="221">
        <f t="shared" ref="FS31" si="159">FR34</f>
        <v>0</v>
      </c>
      <c r="FT31" s="221">
        <f t="shared" ref="FT31" si="160">FS34</f>
        <v>0</v>
      </c>
      <c r="FU31" s="221">
        <f t="shared" ref="FU31" si="161">FT34</f>
        <v>0</v>
      </c>
      <c r="FV31" s="221">
        <f t="shared" ref="FV31" si="162">FU34</f>
        <v>0</v>
      </c>
      <c r="FW31" s="221">
        <f t="shared" ref="FW31" si="163">FV34</f>
        <v>0</v>
      </c>
      <c r="FX31" s="221">
        <f t="shared" ref="FX31" si="164">FW34</f>
        <v>0</v>
      </c>
      <c r="FY31" s="221">
        <f t="shared" ref="FY31" si="165">FX34</f>
        <v>0</v>
      </c>
      <c r="FZ31" s="221">
        <f t="shared" ref="FZ31" si="166">FY34</f>
        <v>0</v>
      </c>
      <c r="GA31" s="221">
        <f t="shared" ref="GA31" si="167">FZ34</f>
        <v>0</v>
      </c>
      <c r="GB31" s="221">
        <f t="shared" ref="GB31" si="168">GA34</f>
        <v>0</v>
      </c>
      <c r="GC31" s="221">
        <f t="shared" ref="GC31" si="169">GB34</f>
        <v>0</v>
      </c>
      <c r="GD31" s="221">
        <f t="shared" ref="GD31" si="170">GC34</f>
        <v>0</v>
      </c>
      <c r="GE31" s="221">
        <f t="shared" ref="GE31" si="171">GD34</f>
        <v>0</v>
      </c>
      <c r="GF31" s="221">
        <f t="shared" ref="GF31" si="172">GE34</f>
        <v>0</v>
      </c>
      <c r="GG31" s="221">
        <f t="shared" ref="GG31" si="173">GF34</f>
        <v>0</v>
      </c>
      <c r="GH31" s="221">
        <f t="shared" ref="GH31" si="174">GG34</f>
        <v>0</v>
      </c>
      <c r="GI31" s="221">
        <f t="shared" ref="GI31" si="175">GH34</f>
        <v>0</v>
      </c>
      <c r="GJ31" s="221">
        <f t="shared" ref="GJ31" si="176">GI34</f>
        <v>0</v>
      </c>
    </row>
    <row r="32" spans="1:192" x14ac:dyDescent="0.25">
      <c r="E32" s="222" t="s">
        <v>214</v>
      </c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  <c r="AK32" s="222"/>
      <c r="AL32" s="222"/>
      <c r="AM32" s="222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  <c r="BO32" s="222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  <c r="CR32" s="222"/>
      <c r="CS32" s="222"/>
      <c r="CT32" s="222"/>
      <c r="CU32" s="222"/>
      <c r="CV32" s="222"/>
      <c r="CW32" s="222"/>
      <c r="CX32" s="222"/>
      <c r="CY32" s="222"/>
      <c r="CZ32" s="222"/>
      <c r="DA32" s="222"/>
      <c r="DB32" s="222"/>
      <c r="DC32" s="222"/>
      <c r="DD32" s="222"/>
      <c r="DE32" s="222"/>
      <c r="DF32" s="222"/>
      <c r="DG32" s="222"/>
      <c r="DH32" s="222"/>
      <c r="DI32" s="222"/>
      <c r="DJ32" s="222"/>
      <c r="DK32" s="222"/>
      <c r="DL32" s="222"/>
      <c r="DM32" s="222"/>
      <c r="DN32" s="222"/>
      <c r="DO32" s="222"/>
      <c r="DP32" s="222"/>
      <c r="DQ32" s="222"/>
      <c r="DR32" s="222"/>
      <c r="DS32" s="222"/>
      <c r="DT32" s="222"/>
      <c r="DU32" s="222"/>
      <c r="DV32" s="222"/>
      <c r="DW32" s="222"/>
      <c r="DX32" s="222"/>
      <c r="DY32" s="222"/>
      <c r="DZ32" s="222"/>
      <c r="EA32" s="222"/>
      <c r="EB32" s="222"/>
      <c r="EC32" s="222"/>
      <c r="ED32" s="222"/>
      <c r="EE32" s="222"/>
      <c r="EF32" s="222"/>
      <c r="EG32" s="222"/>
      <c r="EH32" s="222"/>
      <c r="EI32" s="222"/>
      <c r="EJ32" s="222"/>
      <c r="EK32" s="222"/>
      <c r="EL32" s="222"/>
      <c r="EM32" s="222"/>
      <c r="EN32" s="222"/>
      <c r="EO32" s="222"/>
      <c r="EP32" s="222"/>
      <c r="EQ32" s="222"/>
      <c r="ER32" s="222"/>
      <c r="ES32" s="222"/>
      <c r="ET32" s="222"/>
      <c r="EU32" s="222"/>
      <c r="EV32" s="222"/>
      <c r="EW32" s="222"/>
      <c r="EX32" s="222"/>
      <c r="EY32" s="222"/>
      <c r="EZ32" s="222"/>
      <c r="FA32" s="222"/>
      <c r="FB32" s="222"/>
      <c r="FC32" s="222"/>
      <c r="FD32" s="222"/>
      <c r="FE32" s="222"/>
      <c r="FF32" s="222"/>
      <c r="FG32" s="222"/>
      <c r="FH32" s="222"/>
      <c r="FI32" s="222"/>
      <c r="FJ32" s="222"/>
      <c r="FK32" s="222"/>
      <c r="FL32" s="222"/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22"/>
      <c r="FX32" s="222"/>
      <c r="FY32" s="222"/>
      <c r="FZ32" s="222"/>
      <c r="GA32" s="222"/>
      <c r="GB32" s="222"/>
      <c r="GC32" s="222"/>
      <c r="GD32" s="222"/>
      <c r="GE32" s="222"/>
      <c r="GF32" s="222"/>
      <c r="GG32" s="222"/>
      <c r="GH32" s="222"/>
      <c r="GI32" s="222"/>
      <c r="GJ32" s="222"/>
    </row>
    <row r="33" spans="1:192" x14ac:dyDescent="0.25">
      <c r="E33" s="38" t="str">
        <f t="shared" ref="E33:AJ33" si="177" xml:space="preserve"> E$22</f>
        <v>Tax depreciation</v>
      </c>
      <c r="F33" s="38">
        <f t="shared" si="177"/>
        <v>0</v>
      </c>
      <c r="G33" s="38" t="str">
        <f t="shared" si="177"/>
        <v>$ 000s</v>
      </c>
      <c r="H33" s="38">
        <f t="shared" si="177"/>
        <v>338061.85605674412</v>
      </c>
      <c r="I33" s="38">
        <f t="shared" si="177"/>
        <v>0</v>
      </c>
      <c r="J33" s="38">
        <f t="shared" si="177"/>
        <v>0</v>
      </c>
      <c r="K33" s="38">
        <f t="shared" si="177"/>
        <v>0</v>
      </c>
      <c r="L33" s="38">
        <f t="shared" si="177"/>
        <v>0</v>
      </c>
      <c r="M33" s="38">
        <f t="shared" si="177"/>
        <v>0</v>
      </c>
      <c r="N33" s="38">
        <f t="shared" si="177"/>
        <v>0</v>
      </c>
      <c r="O33" s="38">
        <f t="shared" si="177"/>
        <v>0</v>
      </c>
      <c r="P33" s="38">
        <f t="shared" si="177"/>
        <v>0</v>
      </c>
      <c r="Q33" s="38">
        <f t="shared" si="177"/>
        <v>33806.185605674415</v>
      </c>
      <c r="R33" s="38">
        <f t="shared" si="177"/>
        <v>30425.567045106975</v>
      </c>
      <c r="S33" s="38">
        <f t="shared" si="177"/>
        <v>27383.010340596276</v>
      </c>
      <c r="T33" s="38">
        <f t="shared" si="177"/>
        <v>24644.70930653665</v>
      </c>
      <c r="U33" s="38">
        <f t="shared" si="177"/>
        <v>22180.238375882982</v>
      </c>
      <c r="V33" s="38">
        <f t="shared" si="177"/>
        <v>19962.214538294684</v>
      </c>
      <c r="W33" s="38">
        <f t="shared" si="177"/>
        <v>17965.993084465215</v>
      </c>
      <c r="X33" s="38">
        <f t="shared" si="177"/>
        <v>16169.393776018695</v>
      </c>
      <c r="Y33" s="38">
        <f t="shared" si="177"/>
        <v>14552.454398416825</v>
      </c>
      <c r="Z33" s="38">
        <f t="shared" si="177"/>
        <v>13097.208958575142</v>
      </c>
      <c r="AA33" s="38">
        <f t="shared" si="177"/>
        <v>11787.488062717628</v>
      </c>
      <c r="AB33" s="38">
        <f t="shared" si="177"/>
        <v>10608.739256445864</v>
      </c>
      <c r="AC33" s="38">
        <f t="shared" si="177"/>
        <v>9547.8653308012781</v>
      </c>
      <c r="AD33" s="38">
        <f t="shared" si="177"/>
        <v>8593.0787977211512</v>
      </c>
      <c r="AE33" s="38">
        <f t="shared" si="177"/>
        <v>7733.7709179490375</v>
      </c>
      <c r="AF33" s="38">
        <f t="shared" si="177"/>
        <v>6960.3938261541334</v>
      </c>
      <c r="AG33" s="38">
        <f t="shared" si="177"/>
        <v>6264.3544435387203</v>
      </c>
      <c r="AH33" s="38">
        <f t="shared" si="177"/>
        <v>5637.918999184848</v>
      </c>
      <c r="AI33" s="38">
        <f t="shared" si="177"/>
        <v>5074.1270992663631</v>
      </c>
      <c r="AJ33" s="38">
        <f t="shared" si="177"/>
        <v>4566.7143893397269</v>
      </c>
      <c r="AK33" s="38">
        <f t="shared" ref="AK33:CV33" si="178" xml:space="preserve"> AK$22</f>
        <v>4110.0429504057538</v>
      </c>
      <c r="AL33" s="38">
        <f t="shared" si="178"/>
        <v>3699.0386553651788</v>
      </c>
      <c r="AM33" s="38">
        <f t="shared" si="178"/>
        <v>3329.1347898286608</v>
      </c>
      <c r="AN33" s="38">
        <f t="shared" si="178"/>
        <v>2996.2213108457945</v>
      </c>
      <c r="AO33" s="38">
        <f t="shared" si="178"/>
        <v>2696.5991797612151</v>
      </c>
      <c r="AP33" s="38">
        <f t="shared" si="178"/>
        <v>2426.9392617850935</v>
      </c>
      <c r="AQ33" s="38">
        <f t="shared" si="178"/>
        <v>2184.2453356065844</v>
      </c>
      <c r="AR33" s="38">
        <f t="shared" si="178"/>
        <v>1965.8208020459258</v>
      </c>
      <c r="AS33" s="38">
        <f t="shared" si="178"/>
        <v>1769.2387218413332</v>
      </c>
      <c r="AT33" s="38">
        <f t="shared" si="178"/>
        <v>1592.3148496572001</v>
      </c>
      <c r="AU33" s="38">
        <f t="shared" si="178"/>
        <v>1433.08336469148</v>
      </c>
      <c r="AV33" s="38">
        <f t="shared" si="178"/>
        <v>1289.7750282223321</v>
      </c>
      <c r="AW33" s="38">
        <f t="shared" si="178"/>
        <v>1160.7975254000989</v>
      </c>
      <c r="AX33" s="38">
        <f t="shared" si="178"/>
        <v>1044.7177728600889</v>
      </c>
      <c r="AY33" s="38">
        <f t="shared" si="178"/>
        <v>940.2459955740801</v>
      </c>
      <c r="AZ33" s="38">
        <f t="shared" si="178"/>
        <v>846.22139601667209</v>
      </c>
      <c r="BA33" s="38">
        <f t="shared" si="178"/>
        <v>761.5992564150049</v>
      </c>
      <c r="BB33" s="38">
        <f t="shared" si="178"/>
        <v>685.43933077350448</v>
      </c>
      <c r="BC33" s="38">
        <f t="shared" si="178"/>
        <v>616.89539769615396</v>
      </c>
      <c r="BD33" s="38">
        <f t="shared" si="178"/>
        <v>5552.0585792653856</v>
      </c>
      <c r="BE33" s="38">
        <f t="shared" si="178"/>
        <v>0</v>
      </c>
      <c r="BF33" s="38">
        <f t="shared" si="178"/>
        <v>0</v>
      </c>
      <c r="BG33" s="38">
        <f t="shared" si="178"/>
        <v>0</v>
      </c>
      <c r="BH33" s="38">
        <f t="shared" si="178"/>
        <v>0</v>
      </c>
      <c r="BI33" s="38">
        <f t="shared" si="178"/>
        <v>0</v>
      </c>
      <c r="BJ33" s="38">
        <f t="shared" si="178"/>
        <v>0</v>
      </c>
      <c r="BK33" s="38">
        <f t="shared" si="178"/>
        <v>0</v>
      </c>
      <c r="BL33" s="38">
        <f t="shared" si="178"/>
        <v>0</v>
      </c>
      <c r="BM33" s="38">
        <f t="shared" si="178"/>
        <v>0</v>
      </c>
      <c r="BN33" s="38">
        <f t="shared" si="178"/>
        <v>0</v>
      </c>
      <c r="BO33" s="38">
        <f t="shared" si="178"/>
        <v>0</v>
      </c>
      <c r="BP33" s="38">
        <f t="shared" si="178"/>
        <v>0</v>
      </c>
      <c r="BQ33" s="38">
        <f t="shared" si="178"/>
        <v>0</v>
      </c>
      <c r="BR33" s="38">
        <f t="shared" si="178"/>
        <v>0</v>
      </c>
      <c r="BS33" s="38">
        <f t="shared" si="178"/>
        <v>0</v>
      </c>
      <c r="BT33" s="38">
        <f t="shared" si="178"/>
        <v>0</v>
      </c>
      <c r="BU33" s="38">
        <f t="shared" si="178"/>
        <v>0</v>
      </c>
      <c r="BV33" s="38">
        <f t="shared" si="178"/>
        <v>0</v>
      </c>
      <c r="BW33" s="38">
        <f t="shared" si="178"/>
        <v>0</v>
      </c>
      <c r="BX33" s="38">
        <f t="shared" si="178"/>
        <v>0</v>
      </c>
      <c r="BY33" s="38">
        <f t="shared" si="178"/>
        <v>0</v>
      </c>
      <c r="BZ33" s="38">
        <f t="shared" si="178"/>
        <v>0</v>
      </c>
      <c r="CA33" s="38">
        <f t="shared" si="178"/>
        <v>0</v>
      </c>
      <c r="CB33" s="38">
        <f t="shared" si="178"/>
        <v>0</v>
      </c>
      <c r="CC33" s="38">
        <f t="shared" si="178"/>
        <v>0</v>
      </c>
      <c r="CD33" s="38">
        <f t="shared" si="178"/>
        <v>0</v>
      </c>
      <c r="CE33" s="38">
        <f t="shared" si="178"/>
        <v>0</v>
      </c>
      <c r="CF33" s="38">
        <f t="shared" si="178"/>
        <v>0</v>
      </c>
      <c r="CG33" s="38">
        <f t="shared" si="178"/>
        <v>0</v>
      </c>
      <c r="CH33" s="38">
        <f t="shared" si="178"/>
        <v>0</v>
      </c>
      <c r="CI33" s="38">
        <f t="shared" si="178"/>
        <v>0</v>
      </c>
      <c r="CJ33" s="38">
        <f t="shared" si="178"/>
        <v>0</v>
      </c>
      <c r="CK33" s="38">
        <f t="shared" si="178"/>
        <v>0</v>
      </c>
      <c r="CL33" s="38">
        <f t="shared" si="178"/>
        <v>0</v>
      </c>
      <c r="CM33" s="38">
        <f t="shared" si="178"/>
        <v>0</v>
      </c>
      <c r="CN33" s="38">
        <f t="shared" si="178"/>
        <v>0</v>
      </c>
      <c r="CO33" s="38">
        <f t="shared" si="178"/>
        <v>0</v>
      </c>
      <c r="CP33" s="38">
        <f t="shared" si="178"/>
        <v>0</v>
      </c>
      <c r="CQ33" s="38">
        <f t="shared" si="178"/>
        <v>0</v>
      </c>
      <c r="CR33" s="38">
        <f t="shared" si="178"/>
        <v>0</v>
      </c>
      <c r="CS33" s="38">
        <f t="shared" si="178"/>
        <v>0</v>
      </c>
      <c r="CT33" s="38">
        <f t="shared" si="178"/>
        <v>0</v>
      </c>
      <c r="CU33" s="38">
        <f t="shared" si="178"/>
        <v>0</v>
      </c>
      <c r="CV33" s="38">
        <f t="shared" si="178"/>
        <v>0</v>
      </c>
      <c r="CW33" s="38">
        <f t="shared" ref="CW33:FH33" si="179" xml:space="preserve"> CW$22</f>
        <v>0</v>
      </c>
      <c r="CX33" s="38">
        <f t="shared" si="179"/>
        <v>0</v>
      </c>
      <c r="CY33" s="38">
        <f t="shared" si="179"/>
        <v>0</v>
      </c>
      <c r="CZ33" s="38">
        <f t="shared" si="179"/>
        <v>0</v>
      </c>
      <c r="DA33" s="38">
        <f t="shared" si="179"/>
        <v>0</v>
      </c>
      <c r="DB33" s="38">
        <f t="shared" si="179"/>
        <v>0</v>
      </c>
      <c r="DC33" s="38">
        <f t="shared" si="179"/>
        <v>0</v>
      </c>
      <c r="DD33" s="38">
        <f t="shared" si="179"/>
        <v>0</v>
      </c>
      <c r="DE33" s="38">
        <f t="shared" si="179"/>
        <v>0</v>
      </c>
      <c r="DF33" s="38">
        <f t="shared" si="179"/>
        <v>0</v>
      </c>
      <c r="DG33" s="38">
        <f t="shared" si="179"/>
        <v>0</v>
      </c>
      <c r="DH33" s="38">
        <f t="shared" si="179"/>
        <v>0</v>
      </c>
      <c r="DI33" s="38">
        <f t="shared" si="179"/>
        <v>0</v>
      </c>
      <c r="DJ33" s="38">
        <f t="shared" si="179"/>
        <v>0</v>
      </c>
      <c r="DK33" s="38">
        <f t="shared" si="179"/>
        <v>0</v>
      </c>
      <c r="DL33" s="38">
        <f t="shared" si="179"/>
        <v>0</v>
      </c>
      <c r="DM33" s="38">
        <f t="shared" si="179"/>
        <v>0</v>
      </c>
      <c r="DN33" s="38">
        <f t="shared" si="179"/>
        <v>0</v>
      </c>
      <c r="DO33" s="38">
        <f t="shared" si="179"/>
        <v>0</v>
      </c>
      <c r="DP33" s="38">
        <f t="shared" si="179"/>
        <v>0</v>
      </c>
      <c r="DQ33" s="38">
        <f t="shared" si="179"/>
        <v>0</v>
      </c>
      <c r="DR33" s="38">
        <f t="shared" si="179"/>
        <v>0</v>
      </c>
      <c r="DS33" s="38">
        <f t="shared" si="179"/>
        <v>0</v>
      </c>
      <c r="DT33" s="38">
        <f t="shared" si="179"/>
        <v>0</v>
      </c>
      <c r="DU33" s="38">
        <f t="shared" si="179"/>
        <v>0</v>
      </c>
      <c r="DV33" s="38">
        <f t="shared" si="179"/>
        <v>0</v>
      </c>
      <c r="DW33" s="38">
        <f t="shared" si="179"/>
        <v>0</v>
      </c>
      <c r="DX33" s="38">
        <f t="shared" si="179"/>
        <v>0</v>
      </c>
      <c r="DY33" s="38">
        <f t="shared" si="179"/>
        <v>0</v>
      </c>
      <c r="DZ33" s="38">
        <f t="shared" si="179"/>
        <v>0</v>
      </c>
      <c r="EA33" s="38">
        <f t="shared" si="179"/>
        <v>0</v>
      </c>
      <c r="EB33" s="38">
        <f t="shared" si="179"/>
        <v>0</v>
      </c>
      <c r="EC33" s="38">
        <f t="shared" si="179"/>
        <v>0</v>
      </c>
      <c r="ED33" s="38">
        <f t="shared" si="179"/>
        <v>0</v>
      </c>
      <c r="EE33" s="38">
        <f t="shared" si="179"/>
        <v>0</v>
      </c>
      <c r="EF33" s="38">
        <f t="shared" si="179"/>
        <v>0</v>
      </c>
      <c r="EG33" s="38">
        <f t="shared" si="179"/>
        <v>0</v>
      </c>
      <c r="EH33" s="38">
        <f t="shared" si="179"/>
        <v>0</v>
      </c>
      <c r="EI33" s="38">
        <f t="shared" si="179"/>
        <v>0</v>
      </c>
      <c r="EJ33" s="38">
        <f t="shared" si="179"/>
        <v>0</v>
      </c>
      <c r="EK33" s="38">
        <f t="shared" si="179"/>
        <v>0</v>
      </c>
      <c r="EL33" s="38">
        <f t="shared" si="179"/>
        <v>0</v>
      </c>
      <c r="EM33" s="38">
        <f t="shared" si="179"/>
        <v>0</v>
      </c>
      <c r="EN33" s="38">
        <f t="shared" si="179"/>
        <v>0</v>
      </c>
      <c r="EO33" s="38">
        <f t="shared" si="179"/>
        <v>0</v>
      </c>
      <c r="EP33" s="38">
        <f t="shared" si="179"/>
        <v>0</v>
      </c>
      <c r="EQ33" s="38">
        <f t="shared" si="179"/>
        <v>0</v>
      </c>
      <c r="ER33" s="38">
        <f t="shared" si="179"/>
        <v>0</v>
      </c>
      <c r="ES33" s="38">
        <f t="shared" si="179"/>
        <v>0</v>
      </c>
      <c r="ET33" s="38">
        <f t="shared" si="179"/>
        <v>0</v>
      </c>
      <c r="EU33" s="38">
        <f t="shared" si="179"/>
        <v>0</v>
      </c>
      <c r="EV33" s="38">
        <f t="shared" si="179"/>
        <v>0</v>
      </c>
      <c r="EW33" s="38">
        <f t="shared" si="179"/>
        <v>0</v>
      </c>
      <c r="EX33" s="38">
        <f t="shared" si="179"/>
        <v>0</v>
      </c>
      <c r="EY33" s="38">
        <f t="shared" si="179"/>
        <v>0</v>
      </c>
      <c r="EZ33" s="38">
        <f t="shared" si="179"/>
        <v>0</v>
      </c>
      <c r="FA33" s="38">
        <f t="shared" si="179"/>
        <v>0</v>
      </c>
      <c r="FB33" s="38">
        <f t="shared" si="179"/>
        <v>0</v>
      </c>
      <c r="FC33" s="38">
        <f t="shared" si="179"/>
        <v>0</v>
      </c>
      <c r="FD33" s="38">
        <f t="shared" si="179"/>
        <v>0</v>
      </c>
      <c r="FE33" s="38">
        <f t="shared" si="179"/>
        <v>0</v>
      </c>
      <c r="FF33" s="38">
        <f t="shared" si="179"/>
        <v>0</v>
      </c>
      <c r="FG33" s="38">
        <f t="shared" si="179"/>
        <v>0</v>
      </c>
      <c r="FH33" s="38">
        <f t="shared" si="179"/>
        <v>0</v>
      </c>
      <c r="FI33" s="38">
        <f t="shared" ref="FI33:GJ33" si="180" xml:space="preserve"> FI$22</f>
        <v>0</v>
      </c>
      <c r="FJ33" s="38">
        <f t="shared" si="180"/>
        <v>0</v>
      </c>
      <c r="FK33" s="38">
        <f t="shared" si="180"/>
        <v>0</v>
      </c>
      <c r="FL33" s="38">
        <f t="shared" si="180"/>
        <v>0</v>
      </c>
      <c r="FM33" s="38">
        <f t="shared" si="180"/>
        <v>0</v>
      </c>
      <c r="FN33" s="38">
        <f t="shared" si="180"/>
        <v>0</v>
      </c>
      <c r="FO33" s="38">
        <f t="shared" si="180"/>
        <v>0</v>
      </c>
      <c r="FP33" s="38">
        <f t="shared" si="180"/>
        <v>0</v>
      </c>
      <c r="FQ33" s="38">
        <f t="shared" si="180"/>
        <v>0</v>
      </c>
      <c r="FR33" s="38">
        <f t="shared" si="180"/>
        <v>0</v>
      </c>
      <c r="FS33" s="38">
        <f t="shared" si="180"/>
        <v>0</v>
      </c>
      <c r="FT33" s="38">
        <f t="shared" si="180"/>
        <v>0</v>
      </c>
      <c r="FU33" s="38">
        <f t="shared" si="180"/>
        <v>0</v>
      </c>
      <c r="FV33" s="38">
        <f t="shared" si="180"/>
        <v>0</v>
      </c>
      <c r="FW33" s="38">
        <f t="shared" si="180"/>
        <v>0</v>
      </c>
      <c r="FX33" s="38">
        <f t="shared" si="180"/>
        <v>0</v>
      </c>
      <c r="FY33" s="38">
        <f t="shared" si="180"/>
        <v>0</v>
      </c>
      <c r="FZ33" s="38">
        <f t="shared" si="180"/>
        <v>0</v>
      </c>
      <c r="GA33" s="38">
        <f t="shared" si="180"/>
        <v>0</v>
      </c>
      <c r="GB33" s="38">
        <f t="shared" si="180"/>
        <v>0</v>
      </c>
      <c r="GC33" s="38">
        <f t="shared" si="180"/>
        <v>0</v>
      </c>
      <c r="GD33" s="38">
        <f t="shared" si="180"/>
        <v>0</v>
      </c>
      <c r="GE33" s="38">
        <f t="shared" si="180"/>
        <v>0</v>
      </c>
      <c r="GF33" s="38">
        <f t="shared" si="180"/>
        <v>0</v>
      </c>
      <c r="GG33" s="38">
        <f t="shared" si="180"/>
        <v>0</v>
      </c>
      <c r="GH33" s="38">
        <f t="shared" si="180"/>
        <v>0</v>
      </c>
      <c r="GI33" s="38">
        <f t="shared" si="180"/>
        <v>0</v>
      </c>
      <c r="GJ33" s="38">
        <f t="shared" si="180"/>
        <v>0</v>
      </c>
    </row>
    <row r="34" spans="1:192" x14ac:dyDescent="0.25">
      <c r="A34" s="228"/>
      <c r="B34" s="228"/>
      <c r="C34" s="229"/>
      <c r="D34" s="230"/>
      <c r="E34" s="231" t="s">
        <v>212</v>
      </c>
      <c r="F34" s="231"/>
      <c r="G34" s="231" t="str">
        <f xml:space="preserve"> SMU</f>
        <v>$ 000s</v>
      </c>
      <c r="H34" s="231"/>
      <c r="I34" s="232"/>
      <c r="J34" s="231">
        <f t="shared" ref="J34:AK34" si="181" xml:space="preserve"> IF( J29 = 1, $F28, J31 + J32 - J33)</f>
        <v>0</v>
      </c>
      <c r="K34" s="231">
        <f t="shared" si="181"/>
        <v>0</v>
      </c>
      <c r="L34" s="231">
        <f t="shared" si="181"/>
        <v>0</v>
      </c>
      <c r="M34" s="231">
        <f t="shared" si="181"/>
        <v>0</v>
      </c>
      <c r="N34" s="231">
        <f t="shared" si="181"/>
        <v>0</v>
      </c>
      <c r="O34" s="231">
        <f t="shared" si="181"/>
        <v>0</v>
      </c>
      <c r="P34" s="231">
        <f t="shared" si="181"/>
        <v>338061.85605674412</v>
      </c>
      <c r="Q34" s="231">
        <f t="shared" si="181"/>
        <v>304255.67045106972</v>
      </c>
      <c r="R34" s="231">
        <f t="shared" si="181"/>
        <v>273830.10340596276</v>
      </c>
      <c r="S34" s="231">
        <f t="shared" si="181"/>
        <v>246447.09306536647</v>
      </c>
      <c r="T34" s="231">
        <f t="shared" si="181"/>
        <v>221802.38375882982</v>
      </c>
      <c r="U34" s="231">
        <f t="shared" si="181"/>
        <v>199622.14538294682</v>
      </c>
      <c r="V34" s="231">
        <f t="shared" si="181"/>
        <v>179659.93084465215</v>
      </c>
      <c r="W34" s="231">
        <f t="shared" si="181"/>
        <v>161693.93776018693</v>
      </c>
      <c r="X34" s="231">
        <f t="shared" si="181"/>
        <v>145524.54398416824</v>
      </c>
      <c r="Y34" s="231">
        <f t="shared" si="181"/>
        <v>130972.08958575141</v>
      </c>
      <c r="Z34" s="231">
        <f t="shared" si="181"/>
        <v>117874.88062717627</v>
      </c>
      <c r="AA34" s="231">
        <f t="shared" si="181"/>
        <v>106087.39256445864</v>
      </c>
      <c r="AB34" s="231">
        <f t="shared" si="181"/>
        <v>95478.653308012785</v>
      </c>
      <c r="AC34" s="231">
        <f t="shared" si="181"/>
        <v>85930.787977211512</v>
      </c>
      <c r="AD34" s="231">
        <f t="shared" si="181"/>
        <v>77337.709179490368</v>
      </c>
      <c r="AE34" s="231">
        <f t="shared" si="181"/>
        <v>69603.938261541334</v>
      </c>
      <c r="AF34" s="231">
        <f t="shared" si="181"/>
        <v>62643.544435387201</v>
      </c>
      <c r="AG34" s="231">
        <f t="shared" si="181"/>
        <v>56379.189991848478</v>
      </c>
      <c r="AH34" s="231">
        <f t="shared" si="181"/>
        <v>50741.270992663631</v>
      </c>
      <c r="AI34" s="231">
        <f t="shared" si="181"/>
        <v>45667.143893397268</v>
      </c>
      <c r="AJ34" s="231">
        <f t="shared" si="181"/>
        <v>41100.429504057538</v>
      </c>
      <c r="AK34" s="231">
        <f t="shared" si="181"/>
        <v>36990.386553651784</v>
      </c>
      <c r="AL34" s="231">
        <f t="shared" ref="AL34:AV34" si="182" xml:space="preserve"> IF( AL29 = 1, $F28, AL31 + AL32 - AL33)</f>
        <v>33291.347898286607</v>
      </c>
      <c r="AM34" s="231">
        <f t="shared" si="182"/>
        <v>29962.213108457945</v>
      </c>
      <c r="AN34" s="231">
        <f t="shared" si="182"/>
        <v>26965.991797612151</v>
      </c>
      <c r="AO34" s="231">
        <f t="shared" si="182"/>
        <v>24269.392617850935</v>
      </c>
      <c r="AP34" s="231">
        <f t="shared" si="182"/>
        <v>21842.453356065842</v>
      </c>
      <c r="AQ34" s="231">
        <f t="shared" si="182"/>
        <v>19658.208020459257</v>
      </c>
      <c r="AR34" s="231">
        <f t="shared" si="182"/>
        <v>17692.387218413332</v>
      </c>
      <c r="AS34" s="231">
        <f t="shared" si="182"/>
        <v>15923.148496571999</v>
      </c>
      <c r="AT34" s="231">
        <f t="shared" si="182"/>
        <v>14330.8336469148</v>
      </c>
      <c r="AU34" s="231">
        <f t="shared" si="182"/>
        <v>12897.75028222332</v>
      </c>
      <c r="AV34" s="231">
        <f t="shared" si="182"/>
        <v>11607.975254000989</v>
      </c>
      <c r="AW34" s="231">
        <f t="shared" ref="AW34:DH34" si="183" xml:space="preserve"> IF( AW29 = 1, $F28, AW31 + AW32 - AW33)</f>
        <v>10447.177728600889</v>
      </c>
      <c r="AX34" s="231">
        <f t="shared" si="183"/>
        <v>9402.4599557408001</v>
      </c>
      <c r="AY34" s="231">
        <f t="shared" si="183"/>
        <v>8462.2139601667204</v>
      </c>
      <c r="AZ34" s="231">
        <f t="shared" si="183"/>
        <v>7615.9925641500486</v>
      </c>
      <c r="BA34" s="231">
        <f t="shared" si="183"/>
        <v>6854.3933077350439</v>
      </c>
      <c r="BB34" s="231">
        <f t="shared" si="183"/>
        <v>6168.9539769615394</v>
      </c>
      <c r="BC34" s="231">
        <f t="shared" si="183"/>
        <v>5552.0585792653856</v>
      </c>
      <c r="BD34" s="231">
        <f t="shared" si="183"/>
        <v>0</v>
      </c>
      <c r="BE34" s="231">
        <f t="shared" si="183"/>
        <v>0</v>
      </c>
      <c r="BF34" s="231">
        <f t="shared" si="183"/>
        <v>0</v>
      </c>
      <c r="BG34" s="231">
        <f t="shared" si="183"/>
        <v>0</v>
      </c>
      <c r="BH34" s="231">
        <f t="shared" si="183"/>
        <v>0</v>
      </c>
      <c r="BI34" s="231">
        <f t="shared" si="183"/>
        <v>0</v>
      </c>
      <c r="BJ34" s="231">
        <f t="shared" si="183"/>
        <v>0</v>
      </c>
      <c r="BK34" s="231">
        <f t="shared" si="183"/>
        <v>0</v>
      </c>
      <c r="BL34" s="231">
        <f t="shared" si="183"/>
        <v>0</v>
      </c>
      <c r="BM34" s="231">
        <f t="shared" si="183"/>
        <v>0</v>
      </c>
      <c r="BN34" s="231">
        <f t="shared" si="183"/>
        <v>0</v>
      </c>
      <c r="BO34" s="231">
        <f t="shared" si="183"/>
        <v>0</v>
      </c>
      <c r="BP34" s="231">
        <f t="shared" si="183"/>
        <v>0</v>
      </c>
      <c r="BQ34" s="231">
        <f t="shared" si="183"/>
        <v>0</v>
      </c>
      <c r="BR34" s="231">
        <f t="shared" si="183"/>
        <v>0</v>
      </c>
      <c r="BS34" s="231">
        <f t="shared" si="183"/>
        <v>0</v>
      </c>
      <c r="BT34" s="231">
        <f t="shared" si="183"/>
        <v>0</v>
      </c>
      <c r="BU34" s="231">
        <f t="shared" si="183"/>
        <v>0</v>
      </c>
      <c r="BV34" s="231">
        <f t="shared" si="183"/>
        <v>0</v>
      </c>
      <c r="BW34" s="231">
        <f t="shared" si="183"/>
        <v>0</v>
      </c>
      <c r="BX34" s="231">
        <f t="shared" si="183"/>
        <v>0</v>
      </c>
      <c r="BY34" s="231">
        <f t="shared" si="183"/>
        <v>0</v>
      </c>
      <c r="BZ34" s="231">
        <f t="shared" si="183"/>
        <v>0</v>
      </c>
      <c r="CA34" s="231">
        <f t="shared" si="183"/>
        <v>0</v>
      </c>
      <c r="CB34" s="231">
        <f t="shared" si="183"/>
        <v>0</v>
      </c>
      <c r="CC34" s="231">
        <f t="shared" si="183"/>
        <v>0</v>
      </c>
      <c r="CD34" s="231">
        <f t="shared" si="183"/>
        <v>0</v>
      </c>
      <c r="CE34" s="231">
        <f t="shared" si="183"/>
        <v>0</v>
      </c>
      <c r="CF34" s="231">
        <f t="shared" si="183"/>
        <v>0</v>
      </c>
      <c r="CG34" s="231">
        <f t="shared" si="183"/>
        <v>0</v>
      </c>
      <c r="CH34" s="231">
        <f t="shared" si="183"/>
        <v>0</v>
      </c>
      <c r="CI34" s="231">
        <f t="shared" si="183"/>
        <v>0</v>
      </c>
      <c r="CJ34" s="231">
        <f t="shared" si="183"/>
        <v>0</v>
      </c>
      <c r="CK34" s="231">
        <f t="shared" si="183"/>
        <v>0</v>
      </c>
      <c r="CL34" s="231">
        <f t="shared" si="183"/>
        <v>0</v>
      </c>
      <c r="CM34" s="231">
        <f t="shared" si="183"/>
        <v>0</v>
      </c>
      <c r="CN34" s="231">
        <f t="shared" si="183"/>
        <v>0</v>
      </c>
      <c r="CO34" s="231">
        <f t="shared" si="183"/>
        <v>0</v>
      </c>
      <c r="CP34" s="231">
        <f t="shared" si="183"/>
        <v>0</v>
      </c>
      <c r="CQ34" s="231">
        <f t="shared" si="183"/>
        <v>0</v>
      </c>
      <c r="CR34" s="231">
        <f t="shared" si="183"/>
        <v>0</v>
      </c>
      <c r="CS34" s="231">
        <f t="shared" si="183"/>
        <v>0</v>
      </c>
      <c r="CT34" s="231">
        <f t="shared" si="183"/>
        <v>0</v>
      </c>
      <c r="CU34" s="231">
        <f t="shared" si="183"/>
        <v>0</v>
      </c>
      <c r="CV34" s="231">
        <f t="shared" si="183"/>
        <v>0</v>
      </c>
      <c r="CW34" s="231">
        <f t="shared" si="183"/>
        <v>0</v>
      </c>
      <c r="CX34" s="231">
        <f t="shared" si="183"/>
        <v>0</v>
      </c>
      <c r="CY34" s="231">
        <f t="shared" si="183"/>
        <v>0</v>
      </c>
      <c r="CZ34" s="231">
        <f t="shared" si="183"/>
        <v>0</v>
      </c>
      <c r="DA34" s="231">
        <f t="shared" si="183"/>
        <v>0</v>
      </c>
      <c r="DB34" s="231">
        <f t="shared" si="183"/>
        <v>0</v>
      </c>
      <c r="DC34" s="231">
        <f t="shared" si="183"/>
        <v>0</v>
      </c>
      <c r="DD34" s="231">
        <f t="shared" si="183"/>
        <v>0</v>
      </c>
      <c r="DE34" s="231">
        <f t="shared" si="183"/>
        <v>0</v>
      </c>
      <c r="DF34" s="231">
        <f t="shared" si="183"/>
        <v>0</v>
      </c>
      <c r="DG34" s="231">
        <f t="shared" si="183"/>
        <v>0</v>
      </c>
      <c r="DH34" s="231">
        <f t="shared" si="183"/>
        <v>0</v>
      </c>
      <c r="DI34" s="231">
        <f t="shared" ref="DI34:FT34" si="184" xml:space="preserve"> IF( DI29 = 1, $F28, DI31 + DI32 - DI33)</f>
        <v>0</v>
      </c>
      <c r="DJ34" s="231">
        <f t="shared" si="184"/>
        <v>0</v>
      </c>
      <c r="DK34" s="231">
        <f t="shared" si="184"/>
        <v>0</v>
      </c>
      <c r="DL34" s="231">
        <f t="shared" si="184"/>
        <v>0</v>
      </c>
      <c r="DM34" s="231">
        <f t="shared" si="184"/>
        <v>0</v>
      </c>
      <c r="DN34" s="231">
        <f t="shared" si="184"/>
        <v>0</v>
      </c>
      <c r="DO34" s="231">
        <f t="shared" si="184"/>
        <v>0</v>
      </c>
      <c r="DP34" s="231">
        <f t="shared" si="184"/>
        <v>0</v>
      </c>
      <c r="DQ34" s="231">
        <f t="shared" si="184"/>
        <v>0</v>
      </c>
      <c r="DR34" s="231">
        <f t="shared" si="184"/>
        <v>0</v>
      </c>
      <c r="DS34" s="231">
        <f t="shared" si="184"/>
        <v>0</v>
      </c>
      <c r="DT34" s="231">
        <f t="shared" si="184"/>
        <v>0</v>
      </c>
      <c r="DU34" s="231">
        <f t="shared" si="184"/>
        <v>0</v>
      </c>
      <c r="DV34" s="231">
        <f t="shared" si="184"/>
        <v>0</v>
      </c>
      <c r="DW34" s="231">
        <f t="shared" si="184"/>
        <v>0</v>
      </c>
      <c r="DX34" s="231">
        <f t="shared" si="184"/>
        <v>0</v>
      </c>
      <c r="DY34" s="231">
        <f t="shared" si="184"/>
        <v>0</v>
      </c>
      <c r="DZ34" s="231">
        <f t="shared" si="184"/>
        <v>0</v>
      </c>
      <c r="EA34" s="231">
        <f t="shared" si="184"/>
        <v>0</v>
      </c>
      <c r="EB34" s="231">
        <f t="shared" si="184"/>
        <v>0</v>
      </c>
      <c r="EC34" s="231">
        <f t="shared" si="184"/>
        <v>0</v>
      </c>
      <c r="ED34" s="231">
        <f t="shared" si="184"/>
        <v>0</v>
      </c>
      <c r="EE34" s="231">
        <f t="shared" si="184"/>
        <v>0</v>
      </c>
      <c r="EF34" s="231">
        <f t="shared" si="184"/>
        <v>0</v>
      </c>
      <c r="EG34" s="231">
        <f t="shared" si="184"/>
        <v>0</v>
      </c>
      <c r="EH34" s="231">
        <f t="shared" si="184"/>
        <v>0</v>
      </c>
      <c r="EI34" s="231">
        <f t="shared" si="184"/>
        <v>0</v>
      </c>
      <c r="EJ34" s="231">
        <f t="shared" si="184"/>
        <v>0</v>
      </c>
      <c r="EK34" s="231">
        <f t="shared" si="184"/>
        <v>0</v>
      </c>
      <c r="EL34" s="231">
        <f t="shared" si="184"/>
        <v>0</v>
      </c>
      <c r="EM34" s="231">
        <f t="shared" si="184"/>
        <v>0</v>
      </c>
      <c r="EN34" s="231">
        <f t="shared" si="184"/>
        <v>0</v>
      </c>
      <c r="EO34" s="231">
        <f t="shared" si="184"/>
        <v>0</v>
      </c>
      <c r="EP34" s="231">
        <f t="shared" si="184"/>
        <v>0</v>
      </c>
      <c r="EQ34" s="231">
        <f t="shared" si="184"/>
        <v>0</v>
      </c>
      <c r="ER34" s="231">
        <f t="shared" si="184"/>
        <v>0</v>
      </c>
      <c r="ES34" s="231">
        <f t="shared" si="184"/>
        <v>0</v>
      </c>
      <c r="ET34" s="231">
        <f t="shared" si="184"/>
        <v>0</v>
      </c>
      <c r="EU34" s="231">
        <f t="shared" si="184"/>
        <v>0</v>
      </c>
      <c r="EV34" s="231">
        <f t="shared" si="184"/>
        <v>0</v>
      </c>
      <c r="EW34" s="231">
        <f t="shared" si="184"/>
        <v>0</v>
      </c>
      <c r="EX34" s="231">
        <f t="shared" si="184"/>
        <v>0</v>
      </c>
      <c r="EY34" s="231">
        <f t="shared" si="184"/>
        <v>0</v>
      </c>
      <c r="EZ34" s="231">
        <f t="shared" si="184"/>
        <v>0</v>
      </c>
      <c r="FA34" s="231">
        <f t="shared" si="184"/>
        <v>0</v>
      </c>
      <c r="FB34" s="231">
        <f t="shared" si="184"/>
        <v>0</v>
      </c>
      <c r="FC34" s="231">
        <f t="shared" si="184"/>
        <v>0</v>
      </c>
      <c r="FD34" s="231">
        <f t="shared" si="184"/>
        <v>0</v>
      </c>
      <c r="FE34" s="231">
        <f t="shared" si="184"/>
        <v>0</v>
      </c>
      <c r="FF34" s="231">
        <f t="shared" si="184"/>
        <v>0</v>
      </c>
      <c r="FG34" s="231">
        <f t="shared" si="184"/>
        <v>0</v>
      </c>
      <c r="FH34" s="231">
        <f t="shared" si="184"/>
        <v>0</v>
      </c>
      <c r="FI34" s="231">
        <f t="shared" si="184"/>
        <v>0</v>
      </c>
      <c r="FJ34" s="231">
        <f t="shared" si="184"/>
        <v>0</v>
      </c>
      <c r="FK34" s="231">
        <f t="shared" si="184"/>
        <v>0</v>
      </c>
      <c r="FL34" s="231">
        <f t="shared" si="184"/>
        <v>0</v>
      </c>
      <c r="FM34" s="231">
        <f t="shared" si="184"/>
        <v>0</v>
      </c>
      <c r="FN34" s="231">
        <f t="shared" si="184"/>
        <v>0</v>
      </c>
      <c r="FO34" s="231">
        <f t="shared" si="184"/>
        <v>0</v>
      </c>
      <c r="FP34" s="231">
        <f t="shared" si="184"/>
        <v>0</v>
      </c>
      <c r="FQ34" s="231">
        <f t="shared" si="184"/>
        <v>0</v>
      </c>
      <c r="FR34" s="231">
        <f t="shared" si="184"/>
        <v>0</v>
      </c>
      <c r="FS34" s="231">
        <f t="shared" si="184"/>
        <v>0</v>
      </c>
      <c r="FT34" s="231">
        <f t="shared" si="184"/>
        <v>0</v>
      </c>
      <c r="FU34" s="231">
        <f t="shared" ref="FU34:GJ34" si="185" xml:space="preserve"> IF( FU29 = 1, $F28, FU31 + FU32 - FU33)</f>
        <v>0</v>
      </c>
      <c r="FV34" s="231">
        <f t="shared" si="185"/>
        <v>0</v>
      </c>
      <c r="FW34" s="231">
        <f t="shared" si="185"/>
        <v>0</v>
      </c>
      <c r="FX34" s="231">
        <f t="shared" si="185"/>
        <v>0</v>
      </c>
      <c r="FY34" s="231">
        <f t="shared" si="185"/>
        <v>0</v>
      </c>
      <c r="FZ34" s="231">
        <f t="shared" si="185"/>
        <v>0</v>
      </c>
      <c r="GA34" s="231">
        <f t="shared" si="185"/>
        <v>0</v>
      </c>
      <c r="GB34" s="231">
        <f t="shared" si="185"/>
        <v>0</v>
      </c>
      <c r="GC34" s="231">
        <f t="shared" si="185"/>
        <v>0</v>
      </c>
      <c r="GD34" s="231">
        <f t="shared" si="185"/>
        <v>0</v>
      </c>
      <c r="GE34" s="231">
        <f t="shared" si="185"/>
        <v>0</v>
      </c>
      <c r="GF34" s="231">
        <f t="shared" si="185"/>
        <v>0</v>
      </c>
      <c r="GG34" s="231">
        <f t="shared" si="185"/>
        <v>0</v>
      </c>
      <c r="GH34" s="231">
        <f t="shared" si="185"/>
        <v>0</v>
      </c>
      <c r="GI34" s="231">
        <f t="shared" si="185"/>
        <v>0</v>
      </c>
      <c r="GJ34" s="231">
        <f t="shared" si="185"/>
        <v>0</v>
      </c>
    </row>
    <row r="36" spans="1:192" x14ac:dyDescent="0.25">
      <c r="B36" s="15" t="s">
        <v>202</v>
      </c>
    </row>
    <row r="37" spans="1:192" x14ac:dyDescent="0.25">
      <c r="E37" s="192" t="str">
        <f xml:space="preserve"> Debt!E$127</f>
        <v>Senior debt interest POS</v>
      </c>
      <c r="F37" s="192">
        <f xml:space="preserve"> Debt!F$127</f>
        <v>0</v>
      </c>
      <c r="G37" s="192" t="str">
        <f xml:space="preserve"> Debt!G$127</f>
        <v>$ 000s</v>
      </c>
      <c r="H37" s="192">
        <f xml:space="preserve"> Debt!H$127</f>
        <v>101122.85691062584</v>
      </c>
      <c r="I37" s="192">
        <f xml:space="preserve"> Debt!I$127</f>
        <v>0</v>
      </c>
      <c r="J37" s="192">
        <f xml:space="preserve"> Debt!J$127</f>
        <v>0</v>
      </c>
      <c r="K37" s="192">
        <f xml:space="preserve"> Debt!K$127</f>
        <v>0</v>
      </c>
      <c r="L37" s="192">
        <f xml:space="preserve"> Debt!L$127</f>
        <v>0</v>
      </c>
      <c r="M37" s="192">
        <f xml:space="preserve"> Debt!M$127</f>
        <v>0</v>
      </c>
      <c r="N37" s="192">
        <f xml:space="preserve"> Debt!N$127</f>
        <v>0</v>
      </c>
      <c r="O37" s="192">
        <f xml:space="preserve"> Debt!O$127</f>
        <v>0</v>
      </c>
      <c r="P37" s="192">
        <f xml:space="preserve"> Debt!P$127</f>
        <v>0</v>
      </c>
      <c r="Q37" s="192">
        <f xml:space="preserve"> Debt!Q$127</f>
        <v>5490.4885997170286</v>
      </c>
      <c r="R37" s="192">
        <f xml:space="preserve"> Debt!R$127</f>
        <v>5208.8812421517378</v>
      </c>
      <c r="S37" s="192">
        <f xml:space="preserve"> Debt!S$127</f>
        <v>5150.698619329838</v>
      </c>
      <c r="T37" s="192">
        <f xml:space="preserve"> Debt!T$127</f>
        <v>4939.4017258438371</v>
      </c>
      <c r="U37" s="192">
        <f xml:space="preserve"> Debt!U$127</f>
        <v>4890.4156927626054</v>
      </c>
      <c r="V37" s="192">
        <f xml:space="preserve"> Debt!V$127</f>
        <v>4679.9820858667244</v>
      </c>
      <c r="W37" s="192">
        <f xml:space="preserve"> Debt!W$127</f>
        <v>4623.0598529431027</v>
      </c>
      <c r="X37" s="192">
        <f xml:space="preserve"> Debt!X$127</f>
        <v>4437.4978869511606</v>
      </c>
      <c r="Y37" s="192">
        <f xml:space="preserve"> Debt!Y$127</f>
        <v>4348.7623968734915</v>
      </c>
      <c r="Z37" s="192">
        <f xml:space="preserve"> Debt!Z$127</f>
        <v>4139.9544333853328</v>
      </c>
      <c r="AA37" s="192">
        <f xml:space="preserve"> Debt!AA$127</f>
        <v>4067.3930523602999</v>
      </c>
      <c r="AB37" s="192">
        <f xml:space="preserve"> Debt!AB$127</f>
        <v>3859.686344430635</v>
      </c>
      <c r="AC37" s="192">
        <f xml:space="preserve"> Debt!AC$127</f>
        <v>3778.6230752670499</v>
      </c>
      <c r="AD37" s="192">
        <f xml:space="preserve"> Debt!AD$127</f>
        <v>3571.1819759348855</v>
      </c>
      <c r="AE37" s="192">
        <f xml:space="preserve"> Debt!AE$127</f>
        <v>3481.3957562860055</v>
      </c>
      <c r="AF37" s="192">
        <f xml:space="preserve"> Debt!AF$127</f>
        <v>3293.3167329723806</v>
      </c>
      <c r="AG37" s="192">
        <f xml:space="preserve"> Debt!AG$127</f>
        <v>3175.9091530774881</v>
      </c>
      <c r="AH37" s="192">
        <f xml:space="preserve"> Debt!AH$127</f>
        <v>2970.4243500030871</v>
      </c>
      <c r="AI37" s="192">
        <f xml:space="preserve"> Debt!AI$127</f>
        <v>2861.9831795831374</v>
      </c>
      <c r="AJ37" s="192">
        <f xml:space="preserve"> Debt!AJ$127</f>
        <v>2656.9227587118971</v>
      </c>
      <c r="AK37" s="192">
        <f xml:space="preserve"> Debt!AK$127</f>
        <v>2538.7534209790188</v>
      </c>
      <c r="AL37" s="192">
        <f xml:space="preserve"> Debt!AL$127</f>
        <v>2334.4915769976237</v>
      </c>
      <c r="AM37" s="192">
        <f xml:space="preserve"> Debt!AM$127</f>
        <v>2206.6425127143648</v>
      </c>
      <c r="AN37" s="192">
        <f xml:space="preserve"> Debt!AN$127</f>
        <v>2014.3020306700373</v>
      </c>
      <c r="AO37" s="192">
        <f xml:space="preserve"> Debt!AO$127</f>
        <v>1864.9708817783853</v>
      </c>
      <c r="AP37" s="192">
        <f xml:space="preserve"> Debt!AP$127</f>
        <v>1662.2656425214886</v>
      </c>
      <c r="AQ37" s="192">
        <f xml:space="preserve"> Debt!AQ$127</f>
        <v>1513.3323010541239</v>
      </c>
      <c r="AR37" s="192">
        <f xml:space="preserve"> Debt!AR$127</f>
        <v>1311.1498118213583</v>
      </c>
      <c r="AS37" s="192">
        <f xml:space="preserve"> Debt!AS$127</f>
        <v>1151.452158528172</v>
      </c>
      <c r="AT37" s="192">
        <f xml:space="preserve"> Debt!AT$127</f>
        <v>949.90909391292848</v>
      </c>
      <c r="AU37" s="192">
        <f xml:space="preserve"> Debt!AU$127</f>
        <v>778.76761362029913</v>
      </c>
      <c r="AV37" s="192">
        <f xml:space="preserve"> Debt!AV$127</f>
        <v>581.06896255285449</v>
      </c>
      <c r="AW37" s="192">
        <f xml:space="preserve"> Debt!AW$127</f>
        <v>394.89603601835171</v>
      </c>
      <c r="AX37" s="192">
        <f xml:space="preserve"> Debt!AX$127</f>
        <v>194.87595300510679</v>
      </c>
      <c r="AY37" s="192">
        <f xml:space="preserve"> Debt!AY$127</f>
        <v>5.5904867622302847E-12</v>
      </c>
      <c r="AZ37" s="192">
        <f xml:space="preserve"> Debt!AZ$127</f>
        <v>5.5008757903528424E-12</v>
      </c>
      <c r="BA37" s="192">
        <f xml:space="preserve"> Debt!BA$127</f>
        <v>5.5930211399552512E-12</v>
      </c>
      <c r="BB37" s="192">
        <f xml:space="preserve"> Debt!BB$127</f>
        <v>5.5029975404371124E-12</v>
      </c>
      <c r="BC37" s="192">
        <f xml:space="preserve"> Debt!BC$127</f>
        <v>5.5954476718195812E-12</v>
      </c>
      <c r="BD37" s="192">
        <f xml:space="preserve"> Debt!BD$127</f>
        <v>5.5365477136446222E-12</v>
      </c>
      <c r="BE37" s="192">
        <f xml:space="preserve"> Debt!BE$127</f>
        <v>0</v>
      </c>
      <c r="BF37" s="192">
        <f xml:space="preserve"> Debt!BF$127</f>
        <v>0</v>
      </c>
      <c r="BG37" s="192">
        <f xml:space="preserve"> Debt!BG$127</f>
        <v>0</v>
      </c>
      <c r="BH37" s="192">
        <f xml:space="preserve"> Debt!BH$127</f>
        <v>0</v>
      </c>
      <c r="BI37" s="192">
        <f xml:space="preserve"> Debt!BI$127</f>
        <v>0</v>
      </c>
      <c r="BJ37" s="192">
        <f xml:space="preserve"> Debt!BJ$127</f>
        <v>0</v>
      </c>
      <c r="BK37" s="192">
        <f xml:space="preserve"> Debt!BK$127</f>
        <v>0</v>
      </c>
      <c r="BL37" s="192">
        <f xml:space="preserve"> Debt!BL$127</f>
        <v>0</v>
      </c>
      <c r="BM37" s="192">
        <f xml:space="preserve"> Debt!BM$127</f>
        <v>0</v>
      </c>
      <c r="BN37" s="192">
        <f xml:space="preserve"> Debt!BN$127</f>
        <v>0</v>
      </c>
      <c r="BO37" s="192">
        <f xml:space="preserve"> Debt!BO$127</f>
        <v>0</v>
      </c>
      <c r="BP37" s="192">
        <f xml:space="preserve"> Debt!BP$127</f>
        <v>0</v>
      </c>
      <c r="BQ37" s="192">
        <f xml:space="preserve"> Debt!BQ$127</f>
        <v>0</v>
      </c>
      <c r="BR37" s="192">
        <f xml:space="preserve"> Debt!BR$127</f>
        <v>0</v>
      </c>
      <c r="BS37" s="192">
        <f xml:space="preserve"> Debt!BS$127</f>
        <v>0</v>
      </c>
      <c r="BT37" s="192">
        <f xml:space="preserve"> Debt!BT$127</f>
        <v>0</v>
      </c>
      <c r="BU37" s="192">
        <f xml:space="preserve"> Debt!BU$127</f>
        <v>0</v>
      </c>
      <c r="BV37" s="192">
        <f xml:space="preserve"> Debt!BV$127</f>
        <v>0</v>
      </c>
      <c r="BW37" s="192">
        <f xml:space="preserve"> Debt!BW$127</f>
        <v>0</v>
      </c>
      <c r="BX37" s="192">
        <f xml:space="preserve"> Debt!BX$127</f>
        <v>0</v>
      </c>
      <c r="BY37" s="192">
        <f xml:space="preserve"> Debt!BY$127</f>
        <v>0</v>
      </c>
      <c r="BZ37" s="192">
        <f xml:space="preserve"> Debt!BZ$127</f>
        <v>0</v>
      </c>
      <c r="CA37" s="192">
        <f xml:space="preserve"> Debt!CA$127</f>
        <v>0</v>
      </c>
      <c r="CB37" s="192">
        <f xml:space="preserve"> Debt!CB$127</f>
        <v>0</v>
      </c>
      <c r="CC37" s="192">
        <f xml:space="preserve"> Debt!CC$127</f>
        <v>0</v>
      </c>
      <c r="CD37" s="192">
        <f xml:space="preserve"> Debt!CD$127</f>
        <v>0</v>
      </c>
      <c r="CE37" s="192">
        <f xml:space="preserve"> Debt!CE$127</f>
        <v>0</v>
      </c>
      <c r="CF37" s="192">
        <f xml:space="preserve"> Debt!CF$127</f>
        <v>0</v>
      </c>
      <c r="CG37" s="192">
        <f xml:space="preserve"> Debt!CG$127</f>
        <v>0</v>
      </c>
      <c r="CH37" s="192">
        <f xml:space="preserve"> Debt!CH$127</f>
        <v>0</v>
      </c>
      <c r="CI37" s="192">
        <f xml:space="preserve"> Debt!CI$127</f>
        <v>0</v>
      </c>
      <c r="CJ37" s="192">
        <f xml:space="preserve"> Debt!CJ$127</f>
        <v>0</v>
      </c>
      <c r="CK37" s="192">
        <f xml:space="preserve"> Debt!CK$127</f>
        <v>0</v>
      </c>
      <c r="CL37" s="192">
        <f xml:space="preserve"> Debt!CL$127</f>
        <v>0</v>
      </c>
      <c r="CM37" s="192">
        <f xml:space="preserve"> Debt!CM$127</f>
        <v>0</v>
      </c>
      <c r="CN37" s="192">
        <f xml:space="preserve"> Debt!CN$127</f>
        <v>0</v>
      </c>
      <c r="CO37" s="192">
        <f xml:space="preserve"> Debt!CO$127</f>
        <v>0</v>
      </c>
      <c r="CP37" s="192">
        <f xml:space="preserve"> Debt!CP$127</f>
        <v>0</v>
      </c>
      <c r="CQ37" s="192">
        <f xml:space="preserve"> Debt!CQ$127</f>
        <v>0</v>
      </c>
      <c r="CR37" s="192">
        <f xml:space="preserve"> Debt!CR$127</f>
        <v>0</v>
      </c>
      <c r="CS37" s="192">
        <f xml:space="preserve"> Debt!CS$127</f>
        <v>0</v>
      </c>
      <c r="CT37" s="192">
        <f xml:space="preserve"> Debt!CT$127</f>
        <v>0</v>
      </c>
      <c r="CU37" s="192">
        <f xml:space="preserve"> Debt!CU$127</f>
        <v>0</v>
      </c>
      <c r="CV37" s="192">
        <f xml:space="preserve"> Debt!CV$127</f>
        <v>0</v>
      </c>
      <c r="CW37" s="192">
        <f xml:space="preserve"> Debt!CW$127</f>
        <v>0</v>
      </c>
      <c r="CX37" s="192">
        <f xml:space="preserve"> Debt!CX$127</f>
        <v>0</v>
      </c>
      <c r="CY37" s="192">
        <f xml:space="preserve"> Debt!CY$127</f>
        <v>0</v>
      </c>
      <c r="CZ37" s="192">
        <f xml:space="preserve"> Debt!CZ$127</f>
        <v>0</v>
      </c>
      <c r="DA37" s="192">
        <f xml:space="preserve"> Debt!DA$127</f>
        <v>0</v>
      </c>
      <c r="DB37" s="192">
        <f xml:space="preserve"> Debt!DB$127</f>
        <v>0</v>
      </c>
      <c r="DC37" s="192">
        <f xml:space="preserve"> Debt!DC$127</f>
        <v>0</v>
      </c>
      <c r="DD37" s="192">
        <f xml:space="preserve"> Debt!DD$127</f>
        <v>0</v>
      </c>
      <c r="DE37" s="192">
        <f xml:space="preserve"> Debt!DE$127</f>
        <v>0</v>
      </c>
      <c r="DF37" s="192">
        <f xml:space="preserve"> Debt!DF$127</f>
        <v>0</v>
      </c>
      <c r="DG37" s="192">
        <f xml:space="preserve"> Debt!DG$127</f>
        <v>0</v>
      </c>
      <c r="DH37" s="192">
        <f xml:space="preserve"> Debt!DH$127</f>
        <v>0</v>
      </c>
      <c r="DI37" s="192">
        <f xml:space="preserve"> Debt!DI$127</f>
        <v>0</v>
      </c>
      <c r="DJ37" s="192">
        <f xml:space="preserve"> Debt!DJ$127</f>
        <v>0</v>
      </c>
      <c r="DK37" s="192">
        <f xml:space="preserve"> Debt!DK$127</f>
        <v>0</v>
      </c>
      <c r="DL37" s="192">
        <f xml:space="preserve"> Debt!DL$127</f>
        <v>0</v>
      </c>
      <c r="DM37" s="192">
        <f xml:space="preserve"> Debt!DM$127</f>
        <v>0</v>
      </c>
      <c r="DN37" s="192">
        <f xml:space="preserve"> Debt!DN$127</f>
        <v>0</v>
      </c>
      <c r="DO37" s="192">
        <f xml:space="preserve"> Debt!DO$127</f>
        <v>0</v>
      </c>
      <c r="DP37" s="192">
        <f xml:space="preserve"> Debt!DP$127</f>
        <v>0</v>
      </c>
      <c r="DQ37" s="192">
        <f xml:space="preserve"> Debt!DQ$127</f>
        <v>0</v>
      </c>
      <c r="DR37" s="192">
        <f xml:space="preserve"> Debt!DR$127</f>
        <v>0</v>
      </c>
      <c r="DS37" s="192">
        <f xml:space="preserve"> Debt!DS$127</f>
        <v>0</v>
      </c>
      <c r="DT37" s="192">
        <f xml:space="preserve"> Debt!DT$127</f>
        <v>0</v>
      </c>
      <c r="DU37" s="192">
        <f xml:space="preserve"> Debt!DU$127</f>
        <v>0</v>
      </c>
      <c r="DV37" s="192">
        <f xml:space="preserve"> Debt!DV$127</f>
        <v>0</v>
      </c>
      <c r="DW37" s="192">
        <f xml:space="preserve"> Debt!DW$127</f>
        <v>0</v>
      </c>
      <c r="DX37" s="192">
        <f xml:space="preserve"> Debt!DX$127</f>
        <v>0</v>
      </c>
      <c r="DY37" s="192">
        <f xml:space="preserve"> Debt!DY$127</f>
        <v>0</v>
      </c>
      <c r="DZ37" s="192">
        <f xml:space="preserve"> Debt!DZ$127</f>
        <v>0</v>
      </c>
      <c r="EA37" s="192">
        <f xml:space="preserve"> Debt!EA$127</f>
        <v>0</v>
      </c>
      <c r="EB37" s="192">
        <f xml:space="preserve"> Debt!EB$127</f>
        <v>0</v>
      </c>
      <c r="EC37" s="192">
        <f xml:space="preserve"> Debt!EC$127</f>
        <v>0</v>
      </c>
      <c r="ED37" s="192">
        <f xml:space="preserve"> Debt!ED$127</f>
        <v>0</v>
      </c>
      <c r="EE37" s="192">
        <f xml:space="preserve"> Debt!EE$127</f>
        <v>0</v>
      </c>
      <c r="EF37" s="192">
        <f xml:space="preserve"> Debt!EF$127</f>
        <v>0</v>
      </c>
      <c r="EG37" s="192">
        <f xml:space="preserve"> Debt!EG$127</f>
        <v>0</v>
      </c>
      <c r="EH37" s="192">
        <f xml:space="preserve"> Debt!EH$127</f>
        <v>0</v>
      </c>
      <c r="EI37" s="192">
        <f xml:space="preserve"> Debt!EI$127</f>
        <v>0</v>
      </c>
      <c r="EJ37" s="192">
        <f xml:space="preserve"> Debt!EJ$127</f>
        <v>0</v>
      </c>
      <c r="EK37" s="192">
        <f xml:space="preserve"> Debt!EK$127</f>
        <v>0</v>
      </c>
      <c r="EL37" s="192">
        <f xml:space="preserve"> Debt!EL$127</f>
        <v>0</v>
      </c>
      <c r="EM37" s="192">
        <f xml:space="preserve"> Debt!EM$127</f>
        <v>0</v>
      </c>
      <c r="EN37" s="192">
        <f xml:space="preserve"> Debt!EN$127</f>
        <v>0</v>
      </c>
      <c r="EO37" s="192">
        <f xml:space="preserve"> Debt!EO$127</f>
        <v>0</v>
      </c>
      <c r="EP37" s="192">
        <f xml:space="preserve"> Debt!EP$127</f>
        <v>0</v>
      </c>
      <c r="EQ37" s="192">
        <f xml:space="preserve"> Debt!EQ$127</f>
        <v>0</v>
      </c>
      <c r="ER37" s="192">
        <f xml:space="preserve"> Debt!ER$127</f>
        <v>0</v>
      </c>
      <c r="ES37" s="192">
        <f xml:space="preserve"> Debt!ES$127</f>
        <v>0</v>
      </c>
      <c r="ET37" s="192">
        <f xml:space="preserve"> Debt!ET$127</f>
        <v>0</v>
      </c>
      <c r="EU37" s="192">
        <f xml:space="preserve"> Debt!EU$127</f>
        <v>0</v>
      </c>
      <c r="EV37" s="192">
        <f xml:space="preserve"> Debt!EV$127</f>
        <v>0</v>
      </c>
      <c r="EW37" s="192">
        <f xml:space="preserve"> Debt!EW$127</f>
        <v>0</v>
      </c>
      <c r="EX37" s="192">
        <f xml:space="preserve"> Debt!EX$127</f>
        <v>0</v>
      </c>
      <c r="EY37" s="192">
        <f xml:space="preserve"> Debt!EY$127</f>
        <v>0</v>
      </c>
      <c r="EZ37" s="192">
        <f xml:space="preserve"> Debt!EZ$127</f>
        <v>0</v>
      </c>
      <c r="FA37" s="192">
        <f xml:space="preserve"> Debt!FA$127</f>
        <v>0</v>
      </c>
      <c r="FB37" s="192">
        <f xml:space="preserve"> Debt!FB$127</f>
        <v>0</v>
      </c>
      <c r="FC37" s="192">
        <f xml:space="preserve"> Debt!FC$127</f>
        <v>0</v>
      </c>
      <c r="FD37" s="192">
        <f xml:space="preserve"> Debt!FD$127</f>
        <v>0</v>
      </c>
      <c r="FE37" s="192">
        <f xml:space="preserve"> Debt!FE$127</f>
        <v>0</v>
      </c>
      <c r="FF37" s="192">
        <f xml:space="preserve"> Debt!FF$127</f>
        <v>0</v>
      </c>
      <c r="FG37" s="192">
        <f xml:space="preserve"> Debt!FG$127</f>
        <v>0</v>
      </c>
      <c r="FH37" s="192">
        <f xml:space="preserve"> Debt!FH$127</f>
        <v>0</v>
      </c>
      <c r="FI37" s="192">
        <f xml:space="preserve"> Debt!FI$127</f>
        <v>0</v>
      </c>
      <c r="FJ37" s="192">
        <f xml:space="preserve"> Debt!FJ$127</f>
        <v>0</v>
      </c>
      <c r="FK37" s="192">
        <f xml:space="preserve"> Debt!FK$127</f>
        <v>0</v>
      </c>
      <c r="FL37" s="192">
        <f xml:space="preserve"> Debt!FL$127</f>
        <v>0</v>
      </c>
      <c r="FM37" s="192">
        <f xml:space="preserve"> Debt!FM$127</f>
        <v>0</v>
      </c>
      <c r="FN37" s="192">
        <f xml:space="preserve"> Debt!FN$127</f>
        <v>0</v>
      </c>
      <c r="FO37" s="192">
        <f xml:space="preserve"> Debt!FO$127</f>
        <v>0</v>
      </c>
      <c r="FP37" s="192">
        <f xml:space="preserve"> Debt!FP$127</f>
        <v>0</v>
      </c>
      <c r="FQ37" s="192">
        <f xml:space="preserve"> Debt!FQ$127</f>
        <v>0</v>
      </c>
      <c r="FR37" s="192">
        <f xml:space="preserve"> Debt!FR$127</f>
        <v>0</v>
      </c>
      <c r="FS37" s="192">
        <f xml:space="preserve"> Debt!FS$127</f>
        <v>0</v>
      </c>
      <c r="FT37" s="192">
        <f xml:space="preserve"> Debt!FT$127</f>
        <v>0</v>
      </c>
      <c r="FU37" s="192">
        <f xml:space="preserve"> Debt!FU$127</f>
        <v>0</v>
      </c>
      <c r="FV37" s="192">
        <f xml:space="preserve"> Debt!FV$127</f>
        <v>0</v>
      </c>
      <c r="FW37" s="192">
        <f xml:space="preserve"> Debt!FW$127</f>
        <v>0</v>
      </c>
      <c r="FX37" s="192">
        <f xml:space="preserve"> Debt!FX$127</f>
        <v>0</v>
      </c>
      <c r="FY37" s="192">
        <f xml:space="preserve"> Debt!FY$127</f>
        <v>0</v>
      </c>
      <c r="FZ37" s="192">
        <f xml:space="preserve"> Debt!FZ$127</f>
        <v>0</v>
      </c>
      <c r="GA37" s="192">
        <f xml:space="preserve"> Debt!GA$127</f>
        <v>0</v>
      </c>
      <c r="GB37" s="192">
        <f xml:space="preserve"> Debt!GB$127</f>
        <v>0</v>
      </c>
      <c r="GC37" s="192">
        <f xml:space="preserve"> Debt!GC$127</f>
        <v>0</v>
      </c>
      <c r="GD37" s="192">
        <f xml:space="preserve"> Debt!GD$127</f>
        <v>0</v>
      </c>
      <c r="GE37" s="192">
        <f xml:space="preserve"> Debt!GE$127</f>
        <v>0</v>
      </c>
      <c r="GF37" s="192">
        <f xml:space="preserve"> Debt!GF$127</f>
        <v>0</v>
      </c>
      <c r="GG37" s="192">
        <f xml:space="preserve"> Debt!GG$127</f>
        <v>0</v>
      </c>
      <c r="GH37" s="192">
        <f xml:space="preserve"> Debt!GH$127</f>
        <v>0</v>
      </c>
      <c r="GI37" s="192">
        <f xml:space="preserve"> Debt!GI$127</f>
        <v>0</v>
      </c>
      <c r="GJ37" s="192">
        <f xml:space="preserve"> Debt!GJ$127</f>
        <v>0</v>
      </c>
    </row>
    <row r="38" spans="1:192" s="526" customFormat="1" x14ac:dyDescent="0.25">
      <c r="A38" s="15"/>
      <c r="B38" s="15"/>
      <c r="C38" s="21"/>
      <c r="D38" s="48"/>
      <c r="E38" s="409" t="str">
        <f xml:space="preserve"> Debt!E$231</f>
        <v>Equity bridge interest POS</v>
      </c>
      <c r="F38" s="409">
        <f xml:space="preserve"> Debt!F$231</f>
        <v>0</v>
      </c>
      <c r="G38" s="409" t="str">
        <f xml:space="preserve"> Debt!G$231</f>
        <v>$ 000s</v>
      </c>
      <c r="H38" s="409">
        <f xml:space="preserve"> Debt!H$231</f>
        <v>0</v>
      </c>
      <c r="I38" s="409">
        <f xml:space="preserve"> Debt!I$231</f>
        <v>0</v>
      </c>
      <c r="J38" s="409">
        <f xml:space="preserve"> Debt!J$231</f>
        <v>0</v>
      </c>
      <c r="K38" s="409">
        <f xml:space="preserve"> Debt!K$231</f>
        <v>0</v>
      </c>
      <c r="L38" s="409">
        <f xml:space="preserve"> Debt!L$231</f>
        <v>0</v>
      </c>
      <c r="M38" s="409">
        <f xml:space="preserve"> Debt!M$231</f>
        <v>0</v>
      </c>
      <c r="N38" s="409">
        <f xml:space="preserve"> Debt!N$231</f>
        <v>0</v>
      </c>
      <c r="O38" s="409">
        <f xml:space="preserve"> Debt!O$231</f>
        <v>0</v>
      </c>
      <c r="P38" s="409">
        <f xml:space="preserve"> Debt!P$231</f>
        <v>0</v>
      </c>
      <c r="Q38" s="409">
        <f xml:space="preserve"> Debt!Q$231</f>
        <v>0</v>
      </c>
      <c r="R38" s="409">
        <f xml:space="preserve"> Debt!R$231</f>
        <v>0</v>
      </c>
      <c r="S38" s="409">
        <f xml:space="preserve"> Debt!S$231</f>
        <v>0</v>
      </c>
      <c r="T38" s="409">
        <f xml:space="preserve"> Debt!T$231</f>
        <v>0</v>
      </c>
      <c r="U38" s="409">
        <f xml:space="preserve"> Debt!U$231</f>
        <v>0</v>
      </c>
      <c r="V38" s="409">
        <f xml:space="preserve"> Debt!V$231</f>
        <v>0</v>
      </c>
      <c r="W38" s="409">
        <f xml:space="preserve"> Debt!W$231</f>
        <v>0</v>
      </c>
      <c r="X38" s="409">
        <f xml:space="preserve"> Debt!X$231</f>
        <v>0</v>
      </c>
      <c r="Y38" s="409">
        <f xml:space="preserve"> Debt!Y$231</f>
        <v>0</v>
      </c>
      <c r="Z38" s="409">
        <f xml:space="preserve"> Debt!Z$231</f>
        <v>0</v>
      </c>
      <c r="AA38" s="409">
        <f xml:space="preserve"> Debt!AA$231</f>
        <v>0</v>
      </c>
      <c r="AB38" s="409">
        <f xml:space="preserve"> Debt!AB$231</f>
        <v>0</v>
      </c>
      <c r="AC38" s="409">
        <f xml:space="preserve"> Debt!AC$231</f>
        <v>0</v>
      </c>
      <c r="AD38" s="409">
        <f xml:space="preserve"> Debt!AD$231</f>
        <v>0</v>
      </c>
      <c r="AE38" s="409">
        <f xml:space="preserve"> Debt!AE$231</f>
        <v>0</v>
      </c>
      <c r="AF38" s="409">
        <f xml:space="preserve"> Debt!AF$231</f>
        <v>0</v>
      </c>
      <c r="AG38" s="409">
        <f xml:space="preserve"> Debt!AG$231</f>
        <v>0</v>
      </c>
      <c r="AH38" s="409">
        <f xml:space="preserve"> Debt!AH$231</f>
        <v>0</v>
      </c>
      <c r="AI38" s="409">
        <f xml:space="preserve"> Debt!AI$231</f>
        <v>0</v>
      </c>
      <c r="AJ38" s="409">
        <f xml:space="preserve"> Debt!AJ$231</f>
        <v>0</v>
      </c>
      <c r="AK38" s="409">
        <f xml:space="preserve"> Debt!AK$231</f>
        <v>0</v>
      </c>
      <c r="AL38" s="409">
        <f xml:space="preserve"> Debt!AL$231</f>
        <v>0</v>
      </c>
      <c r="AM38" s="409">
        <f xml:space="preserve"> Debt!AM$231</f>
        <v>0</v>
      </c>
      <c r="AN38" s="409">
        <f xml:space="preserve"> Debt!AN$231</f>
        <v>0</v>
      </c>
      <c r="AO38" s="409">
        <f xml:space="preserve"> Debt!AO$231</f>
        <v>0</v>
      </c>
      <c r="AP38" s="409">
        <f xml:space="preserve"> Debt!AP$231</f>
        <v>0</v>
      </c>
      <c r="AQ38" s="409">
        <f xml:space="preserve"> Debt!AQ$231</f>
        <v>0</v>
      </c>
      <c r="AR38" s="409">
        <f xml:space="preserve"> Debt!AR$231</f>
        <v>0</v>
      </c>
      <c r="AS38" s="409">
        <f xml:space="preserve"> Debt!AS$231</f>
        <v>0</v>
      </c>
      <c r="AT38" s="409">
        <f xml:space="preserve"> Debt!AT$231</f>
        <v>0</v>
      </c>
      <c r="AU38" s="409">
        <f xml:space="preserve"> Debt!AU$231</f>
        <v>0</v>
      </c>
      <c r="AV38" s="409">
        <f xml:space="preserve"> Debt!AV$231</f>
        <v>0</v>
      </c>
      <c r="AW38" s="409">
        <f xml:space="preserve"> Debt!AW$231</f>
        <v>0</v>
      </c>
      <c r="AX38" s="409">
        <f xml:space="preserve"> Debt!AX$231</f>
        <v>0</v>
      </c>
      <c r="AY38" s="409">
        <f xml:space="preserve"> Debt!AY$231</f>
        <v>0</v>
      </c>
      <c r="AZ38" s="409">
        <f xml:space="preserve"> Debt!AZ$231</f>
        <v>0</v>
      </c>
      <c r="BA38" s="409">
        <f xml:space="preserve"> Debt!BA$231</f>
        <v>0</v>
      </c>
      <c r="BB38" s="409">
        <f xml:space="preserve"> Debt!BB$231</f>
        <v>0</v>
      </c>
      <c r="BC38" s="409">
        <f xml:space="preserve"> Debt!BC$231</f>
        <v>0</v>
      </c>
      <c r="BD38" s="409">
        <f xml:space="preserve"> Debt!BD$231</f>
        <v>0</v>
      </c>
      <c r="BE38" s="409">
        <f xml:space="preserve"> Debt!BE$231</f>
        <v>0</v>
      </c>
      <c r="BF38" s="409">
        <f xml:space="preserve"> Debt!BF$231</f>
        <v>0</v>
      </c>
      <c r="BG38" s="409">
        <f xml:space="preserve"> Debt!BG$231</f>
        <v>0</v>
      </c>
      <c r="BH38" s="409">
        <f xml:space="preserve"> Debt!BH$231</f>
        <v>0</v>
      </c>
      <c r="BI38" s="409">
        <f xml:space="preserve"> Debt!BI$231</f>
        <v>0</v>
      </c>
      <c r="BJ38" s="409">
        <f xml:space="preserve"> Debt!BJ$231</f>
        <v>0</v>
      </c>
      <c r="BK38" s="409">
        <f xml:space="preserve"> Debt!BK$231</f>
        <v>0</v>
      </c>
      <c r="BL38" s="409">
        <f xml:space="preserve"> Debt!BL$231</f>
        <v>0</v>
      </c>
      <c r="BM38" s="409">
        <f xml:space="preserve"> Debt!BM$231</f>
        <v>0</v>
      </c>
      <c r="BN38" s="409">
        <f xml:space="preserve"> Debt!BN$231</f>
        <v>0</v>
      </c>
      <c r="BO38" s="409">
        <f xml:space="preserve"> Debt!BO$231</f>
        <v>0</v>
      </c>
      <c r="BP38" s="409">
        <f xml:space="preserve"> Debt!BP$231</f>
        <v>0</v>
      </c>
      <c r="BQ38" s="409">
        <f xml:space="preserve"> Debt!BQ$231</f>
        <v>0</v>
      </c>
      <c r="BR38" s="409">
        <f xml:space="preserve"> Debt!BR$231</f>
        <v>0</v>
      </c>
      <c r="BS38" s="409">
        <f xml:space="preserve"> Debt!BS$231</f>
        <v>0</v>
      </c>
      <c r="BT38" s="409">
        <f xml:space="preserve"> Debt!BT$231</f>
        <v>0</v>
      </c>
      <c r="BU38" s="409">
        <f xml:space="preserve"> Debt!BU$231</f>
        <v>0</v>
      </c>
      <c r="BV38" s="409">
        <f xml:space="preserve"> Debt!BV$231</f>
        <v>0</v>
      </c>
      <c r="BW38" s="409">
        <f xml:space="preserve"> Debt!BW$231</f>
        <v>0</v>
      </c>
      <c r="BX38" s="409">
        <f xml:space="preserve"> Debt!BX$231</f>
        <v>0</v>
      </c>
      <c r="BY38" s="409">
        <f xml:space="preserve"> Debt!BY$231</f>
        <v>0</v>
      </c>
      <c r="BZ38" s="409">
        <f xml:space="preserve"> Debt!BZ$231</f>
        <v>0</v>
      </c>
      <c r="CA38" s="409">
        <f xml:space="preserve"> Debt!CA$231</f>
        <v>0</v>
      </c>
      <c r="CB38" s="409">
        <f xml:space="preserve"> Debt!CB$231</f>
        <v>0</v>
      </c>
      <c r="CC38" s="409">
        <f xml:space="preserve"> Debt!CC$231</f>
        <v>0</v>
      </c>
      <c r="CD38" s="409">
        <f xml:space="preserve"> Debt!CD$231</f>
        <v>0</v>
      </c>
      <c r="CE38" s="409">
        <f xml:space="preserve"> Debt!CE$231</f>
        <v>0</v>
      </c>
      <c r="CF38" s="409">
        <f xml:space="preserve"> Debt!CF$231</f>
        <v>0</v>
      </c>
      <c r="CG38" s="409">
        <f xml:space="preserve"> Debt!CG$231</f>
        <v>0</v>
      </c>
      <c r="CH38" s="409">
        <f xml:space="preserve"> Debt!CH$231</f>
        <v>0</v>
      </c>
      <c r="CI38" s="409">
        <f xml:space="preserve"> Debt!CI$231</f>
        <v>0</v>
      </c>
      <c r="CJ38" s="409">
        <f xml:space="preserve"> Debt!CJ$231</f>
        <v>0</v>
      </c>
      <c r="CK38" s="409">
        <f xml:space="preserve"> Debt!CK$231</f>
        <v>0</v>
      </c>
      <c r="CL38" s="409">
        <f xml:space="preserve"> Debt!CL$231</f>
        <v>0</v>
      </c>
      <c r="CM38" s="409">
        <f xml:space="preserve"> Debt!CM$231</f>
        <v>0</v>
      </c>
      <c r="CN38" s="409">
        <f xml:space="preserve"> Debt!CN$231</f>
        <v>0</v>
      </c>
      <c r="CO38" s="409">
        <f xml:space="preserve"> Debt!CO$231</f>
        <v>0</v>
      </c>
      <c r="CP38" s="409">
        <f xml:space="preserve"> Debt!CP$231</f>
        <v>0</v>
      </c>
      <c r="CQ38" s="409">
        <f xml:space="preserve"> Debt!CQ$231</f>
        <v>0</v>
      </c>
      <c r="CR38" s="409">
        <f xml:space="preserve"> Debt!CR$231</f>
        <v>0</v>
      </c>
      <c r="CS38" s="409">
        <f xml:space="preserve"> Debt!CS$231</f>
        <v>0</v>
      </c>
      <c r="CT38" s="409">
        <f xml:space="preserve"> Debt!CT$231</f>
        <v>0</v>
      </c>
      <c r="CU38" s="409">
        <f xml:space="preserve"> Debt!CU$231</f>
        <v>0</v>
      </c>
      <c r="CV38" s="409">
        <f xml:space="preserve"> Debt!CV$231</f>
        <v>0</v>
      </c>
      <c r="CW38" s="409">
        <f xml:space="preserve"> Debt!CW$231</f>
        <v>0</v>
      </c>
      <c r="CX38" s="409">
        <f xml:space="preserve"> Debt!CX$231</f>
        <v>0</v>
      </c>
      <c r="CY38" s="409">
        <f xml:space="preserve"> Debt!CY$231</f>
        <v>0</v>
      </c>
      <c r="CZ38" s="409">
        <f xml:space="preserve"> Debt!CZ$231</f>
        <v>0</v>
      </c>
      <c r="DA38" s="409">
        <f xml:space="preserve"> Debt!DA$231</f>
        <v>0</v>
      </c>
      <c r="DB38" s="409">
        <f xml:space="preserve"> Debt!DB$231</f>
        <v>0</v>
      </c>
      <c r="DC38" s="409">
        <f xml:space="preserve"> Debt!DC$231</f>
        <v>0</v>
      </c>
      <c r="DD38" s="409">
        <f xml:space="preserve"> Debt!DD$231</f>
        <v>0</v>
      </c>
      <c r="DE38" s="409">
        <f xml:space="preserve"> Debt!DE$231</f>
        <v>0</v>
      </c>
      <c r="DF38" s="409">
        <f xml:space="preserve"> Debt!DF$231</f>
        <v>0</v>
      </c>
      <c r="DG38" s="409">
        <f xml:space="preserve"> Debt!DG$231</f>
        <v>0</v>
      </c>
      <c r="DH38" s="409">
        <f xml:space="preserve"> Debt!DH$231</f>
        <v>0</v>
      </c>
      <c r="DI38" s="409">
        <f xml:space="preserve"> Debt!DI$231</f>
        <v>0</v>
      </c>
      <c r="DJ38" s="409">
        <f xml:space="preserve"> Debt!DJ$231</f>
        <v>0</v>
      </c>
      <c r="DK38" s="409">
        <f xml:space="preserve"> Debt!DK$231</f>
        <v>0</v>
      </c>
      <c r="DL38" s="409">
        <f xml:space="preserve"> Debt!DL$231</f>
        <v>0</v>
      </c>
      <c r="DM38" s="409">
        <f xml:space="preserve"> Debt!DM$231</f>
        <v>0</v>
      </c>
      <c r="DN38" s="409">
        <f xml:space="preserve"> Debt!DN$231</f>
        <v>0</v>
      </c>
      <c r="DO38" s="409">
        <f xml:space="preserve"> Debt!DO$231</f>
        <v>0</v>
      </c>
      <c r="DP38" s="409">
        <f xml:space="preserve"> Debt!DP$231</f>
        <v>0</v>
      </c>
      <c r="DQ38" s="409">
        <f xml:space="preserve"> Debt!DQ$231</f>
        <v>0</v>
      </c>
      <c r="DR38" s="409">
        <f xml:space="preserve"> Debt!DR$231</f>
        <v>0</v>
      </c>
      <c r="DS38" s="409">
        <f xml:space="preserve"> Debt!DS$231</f>
        <v>0</v>
      </c>
      <c r="DT38" s="409">
        <f xml:space="preserve"> Debt!DT$231</f>
        <v>0</v>
      </c>
      <c r="DU38" s="409">
        <f xml:space="preserve"> Debt!DU$231</f>
        <v>0</v>
      </c>
      <c r="DV38" s="409">
        <f xml:space="preserve"> Debt!DV$231</f>
        <v>0</v>
      </c>
      <c r="DW38" s="409">
        <f xml:space="preserve"> Debt!DW$231</f>
        <v>0</v>
      </c>
      <c r="DX38" s="409">
        <f xml:space="preserve"> Debt!DX$231</f>
        <v>0</v>
      </c>
      <c r="DY38" s="409">
        <f xml:space="preserve"> Debt!DY$231</f>
        <v>0</v>
      </c>
      <c r="DZ38" s="409">
        <f xml:space="preserve"> Debt!DZ$231</f>
        <v>0</v>
      </c>
      <c r="EA38" s="409">
        <f xml:space="preserve"> Debt!EA$231</f>
        <v>0</v>
      </c>
      <c r="EB38" s="409">
        <f xml:space="preserve"> Debt!EB$231</f>
        <v>0</v>
      </c>
      <c r="EC38" s="409">
        <f xml:space="preserve"> Debt!EC$231</f>
        <v>0</v>
      </c>
      <c r="ED38" s="409">
        <f xml:space="preserve"> Debt!ED$231</f>
        <v>0</v>
      </c>
      <c r="EE38" s="409">
        <f xml:space="preserve"> Debt!EE$231</f>
        <v>0</v>
      </c>
      <c r="EF38" s="409">
        <f xml:space="preserve"> Debt!EF$231</f>
        <v>0</v>
      </c>
      <c r="EG38" s="409">
        <f xml:space="preserve"> Debt!EG$231</f>
        <v>0</v>
      </c>
      <c r="EH38" s="409">
        <f xml:space="preserve"> Debt!EH$231</f>
        <v>0</v>
      </c>
      <c r="EI38" s="409">
        <f xml:space="preserve"> Debt!EI$231</f>
        <v>0</v>
      </c>
      <c r="EJ38" s="409">
        <f xml:space="preserve"> Debt!EJ$231</f>
        <v>0</v>
      </c>
      <c r="EK38" s="409">
        <f xml:space="preserve"> Debt!EK$231</f>
        <v>0</v>
      </c>
      <c r="EL38" s="409">
        <f xml:space="preserve"> Debt!EL$231</f>
        <v>0</v>
      </c>
      <c r="EM38" s="409">
        <f xml:space="preserve"> Debt!EM$231</f>
        <v>0</v>
      </c>
      <c r="EN38" s="409">
        <f xml:space="preserve"> Debt!EN$231</f>
        <v>0</v>
      </c>
      <c r="EO38" s="409">
        <f xml:space="preserve"> Debt!EO$231</f>
        <v>0</v>
      </c>
      <c r="EP38" s="409">
        <f xml:space="preserve"> Debt!EP$231</f>
        <v>0</v>
      </c>
      <c r="EQ38" s="409">
        <f xml:space="preserve"> Debt!EQ$231</f>
        <v>0</v>
      </c>
      <c r="ER38" s="409">
        <f xml:space="preserve"> Debt!ER$231</f>
        <v>0</v>
      </c>
      <c r="ES38" s="409">
        <f xml:space="preserve"> Debt!ES$231</f>
        <v>0</v>
      </c>
      <c r="ET38" s="409">
        <f xml:space="preserve"> Debt!ET$231</f>
        <v>0</v>
      </c>
      <c r="EU38" s="409">
        <f xml:space="preserve"> Debt!EU$231</f>
        <v>0</v>
      </c>
      <c r="EV38" s="409">
        <f xml:space="preserve"> Debt!EV$231</f>
        <v>0</v>
      </c>
      <c r="EW38" s="409">
        <f xml:space="preserve"> Debt!EW$231</f>
        <v>0</v>
      </c>
      <c r="EX38" s="409">
        <f xml:space="preserve"> Debt!EX$231</f>
        <v>0</v>
      </c>
      <c r="EY38" s="409">
        <f xml:space="preserve"> Debt!EY$231</f>
        <v>0</v>
      </c>
      <c r="EZ38" s="409">
        <f xml:space="preserve"> Debt!EZ$231</f>
        <v>0</v>
      </c>
      <c r="FA38" s="409">
        <f xml:space="preserve"> Debt!FA$231</f>
        <v>0</v>
      </c>
      <c r="FB38" s="409">
        <f xml:space="preserve"> Debt!FB$231</f>
        <v>0</v>
      </c>
      <c r="FC38" s="409">
        <f xml:space="preserve"> Debt!FC$231</f>
        <v>0</v>
      </c>
      <c r="FD38" s="409">
        <f xml:space="preserve"> Debt!FD$231</f>
        <v>0</v>
      </c>
      <c r="FE38" s="409">
        <f xml:space="preserve"> Debt!FE$231</f>
        <v>0</v>
      </c>
      <c r="FF38" s="409">
        <f xml:space="preserve"> Debt!FF$231</f>
        <v>0</v>
      </c>
      <c r="FG38" s="409">
        <f xml:space="preserve"> Debt!FG$231</f>
        <v>0</v>
      </c>
      <c r="FH38" s="409">
        <f xml:space="preserve"> Debt!FH$231</f>
        <v>0</v>
      </c>
      <c r="FI38" s="409">
        <f xml:space="preserve"> Debt!FI$231</f>
        <v>0</v>
      </c>
      <c r="FJ38" s="409">
        <f xml:space="preserve"> Debt!FJ$231</f>
        <v>0</v>
      </c>
      <c r="FK38" s="409">
        <f xml:space="preserve"> Debt!FK$231</f>
        <v>0</v>
      </c>
      <c r="FL38" s="409">
        <f xml:space="preserve"> Debt!FL$231</f>
        <v>0</v>
      </c>
      <c r="FM38" s="409">
        <f xml:space="preserve"> Debt!FM$231</f>
        <v>0</v>
      </c>
      <c r="FN38" s="409">
        <f xml:space="preserve"> Debt!FN$231</f>
        <v>0</v>
      </c>
      <c r="FO38" s="409">
        <f xml:space="preserve"> Debt!FO$231</f>
        <v>0</v>
      </c>
      <c r="FP38" s="409">
        <f xml:space="preserve"> Debt!FP$231</f>
        <v>0</v>
      </c>
      <c r="FQ38" s="409">
        <f xml:space="preserve"> Debt!FQ$231</f>
        <v>0</v>
      </c>
      <c r="FR38" s="409">
        <f xml:space="preserve"> Debt!FR$231</f>
        <v>0</v>
      </c>
      <c r="FS38" s="409">
        <f xml:space="preserve"> Debt!FS$231</f>
        <v>0</v>
      </c>
      <c r="FT38" s="409">
        <f xml:space="preserve"> Debt!FT$231</f>
        <v>0</v>
      </c>
      <c r="FU38" s="409">
        <f xml:space="preserve"> Debt!FU$231</f>
        <v>0</v>
      </c>
      <c r="FV38" s="409">
        <f xml:space="preserve"> Debt!FV$231</f>
        <v>0</v>
      </c>
      <c r="FW38" s="409">
        <f xml:space="preserve"> Debt!FW$231</f>
        <v>0</v>
      </c>
      <c r="FX38" s="409">
        <f xml:space="preserve"> Debt!FX$231</f>
        <v>0</v>
      </c>
      <c r="FY38" s="409">
        <f xml:space="preserve"> Debt!FY$231</f>
        <v>0</v>
      </c>
      <c r="FZ38" s="409">
        <f xml:space="preserve"> Debt!FZ$231</f>
        <v>0</v>
      </c>
      <c r="GA38" s="409">
        <f xml:space="preserve"> Debt!GA$231</f>
        <v>0</v>
      </c>
      <c r="GB38" s="409">
        <f xml:space="preserve"> Debt!GB$231</f>
        <v>0</v>
      </c>
      <c r="GC38" s="409">
        <f xml:space="preserve"> Debt!GC$231</f>
        <v>0</v>
      </c>
      <c r="GD38" s="409">
        <f xml:space="preserve"> Debt!GD$231</f>
        <v>0</v>
      </c>
      <c r="GE38" s="409">
        <f xml:space="preserve"> Debt!GE$231</f>
        <v>0</v>
      </c>
      <c r="GF38" s="409">
        <f xml:space="preserve"> Debt!GF$231</f>
        <v>0</v>
      </c>
      <c r="GG38" s="409">
        <f xml:space="preserve"> Debt!GG$231</f>
        <v>0</v>
      </c>
      <c r="GH38" s="409">
        <f xml:space="preserve"> Debt!GH$231</f>
        <v>0</v>
      </c>
      <c r="GI38" s="409">
        <f xml:space="preserve"> Debt!GI$231</f>
        <v>0</v>
      </c>
      <c r="GJ38" s="409">
        <f xml:space="preserve"> Debt!GJ$231</f>
        <v>0</v>
      </c>
    </row>
    <row r="39" spans="1:192" s="526" customFormat="1" x14ac:dyDescent="0.25">
      <c r="A39" s="15"/>
      <c r="B39" s="15"/>
      <c r="C39" s="21"/>
      <c r="D39" s="48"/>
      <c r="E39" s="69" t="str">
        <f xml:space="preserve"> Debt!E$150</f>
        <v>Shareholder loan interest expense POS</v>
      </c>
      <c r="F39" s="69">
        <f xml:space="preserve"> Debt!F$150</f>
        <v>0</v>
      </c>
      <c r="G39" s="69" t="str">
        <f xml:space="preserve"> Debt!G$150</f>
        <v>$ 000s</v>
      </c>
      <c r="H39" s="69">
        <f xml:space="preserve"> Debt!H$150</f>
        <v>124392.21920340607</v>
      </c>
      <c r="I39" s="69">
        <f xml:space="preserve"> Debt!I$150</f>
        <v>0</v>
      </c>
      <c r="J39" s="69">
        <f xml:space="preserve"> Debt!J$150</f>
        <v>0</v>
      </c>
      <c r="K39" s="69">
        <f xml:space="preserve"> Debt!K$150</f>
        <v>0</v>
      </c>
      <c r="L39" s="69">
        <f xml:space="preserve"> Debt!L$150</f>
        <v>0</v>
      </c>
      <c r="M39" s="69">
        <f xml:space="preserve"> Debt!M$150</f>
        <v>0</v>
      </c>
      <c r="N39" s="69">
        <f xml:space="preserve"> Debt!N$150</f>
        <v>0</v>
      </c>
      <c r="O39" s="69">
        <f xml:space="preserve"> Debt!O$150</f>
        <v>0</v>
      </c>
      <c r="P39" s="69">
        <f xml:space="preserve"> Debt!P$150</f>
        <v>0</v>
      </c>
      <c r="Q39" s="69">
        <f xml:space="preserve"> Debt!Q$150</f>
        <v>4093.4436067176885</v>
      </c>
      <c r="R39" s="69">
        <f xml:space="preserve"> Debt!R$150</f>
        <v>4009.852685554873</v>
      </c>
      <c r="S39" s="69">
        <f xml:space="preserve"> Debt!S$150</f>
        <v>3950.0595258925891</v>
      </c>
      <c r="T39" s="69">
        <f xml:space="preserve"> Debt!T$150</f>
        <v>3920.9009975646609</v>
      </c>
      <c r="U39" s="69">
        <f xml:space="preserve"> Debt!U$150</f>
        <v>3893.1646557434374</v>
      </c>
      <c r="V39" s="69">
        <f xml:space="preserve"> Debt!V$150</f>
        <v>3863.2278040029591</v>
      </c>
      <c r="W39" s="69">
        <f xml:space="preserve"> Debt!W$150</f>
        <v>3835.0214325879779</v>
      </c>
      <c r="X39" s="69">
        <f xml:space="preserve"> Debt!X$150</f>
        <v>3803.9345632132204</v>
      </c>
      <c r="Y39" s="69">
        <f xml:space="preserve"> Debt!Y$150</f>
        <v>3773.9162623125444</v>
      </c>
      <c r="Z39" s="69">
        <f xml:space="preserve"> Debt!Z$150</f>
        <v>3742.8552181179093</v>
      </c>
      <c r="AA39" s="69">
        <f xml:space="preserve"> Debt!AA$150</f>
        <v>3712.5386931441972</v>
      </c>
      <c r="AB39" s="69">
        <f xml:space="preserve"> Debt!AB$150</f>
        <v>3679.9681086332798</v>
      </c>
      <c r="AC39" s="69">
        <f xml:space="preserve"> Debt!AC$150</f>
        <v>3648.6832029524803</v>
      </c>
      <c r="AD39" s="69">
        <f xml:space="preserve"> Debt!AD$150</f>
        <v>3615.1194692567124</v>
      </c>
      <c r="AE39" s="69">
        <f xml:space="preserve"> Debt!AE$150</f>
        <v>3583.1276641675659</v>
      </c>
      <c r="AF39" s="69">
        <f xml:space="preserve"> Debt!AF$150</f>
        <v>3548.1939440972019</v>
      </c>
      <c r="AG39" s="69">
        <f xml:space="preserve"> Debt!AG$150</f>
        <v>3514.1844295574551</v>
      </c>
      <c r="AH39" s="69">
        <f xml:space="preserve"> Debt!AH$150</f>
        <v>3478.9892631862349</v>
      </c>
      <c r="AI39" s="69">
        <f xml:space="preserve"> Debt!AI$150</f>
        <v>3444.396027181635</v>
      </c>
      <c r="AJ39" s="69">
        <f xml:space="preserve"> Debt!AJ$150</f>
        <v>3407.4418516863807</v>
      </c>
      <c r="AK39" s="69">
        <f xml:space="preserve"> Debt!AK$150</f>
        <v>3371.5961933642543</v>
      </c>
      <c r="AL39" s="69">
        <f xml:space="preserve"> Debt!AL$150</f>
        <v>3333.3532794309376</v>
      </c>
      <c r="AM39" s="69">
        <f xml:space="preserve"> Debt!AM$150</f>
        <v>3296.4787570270441</v>
      </c>
      <c r="AN39" s="69">
        <f xml:space="preserve"> Debt!AN$150</f>
        <v>3256.5585853153548</v>
      </c>
      <c r="AO39" s="69">
        <f xml:space="preserve"> Debt!AO$150</f>
        <v>3217.370736805236</v>
      </c>
      <c r="AP39" s="69">
        <f xml:space="preserve"> Debt!AP$150</f>
        <v>3176.8038281880999</v>
      </c>
      <c r="AQ39" s="69">
        <f xml:space="preserve"> Debt!AQ$150</f>
        <v>3136.6451920243958</v>
      </c>
      <c r="AR39" s="69">
        <f xml:space="preserve"> Debt!AR$150</f>
        <v>3093.966521234875</v>
      </c>
      <c r="AS39" s="69">
        <f xml:space="preserve"> Debt!AS$150</f>
        <v>3052.162148167225</v>
      </c>
      <c r="AT39" s="69">
        <f xml:space="preserve"> Debt!AT$150</f>
        <v>3007.7850794235983</v>
      </c>
      <c r="AU39" s="69">
        <f xml:space="preserve"> Debt!AU$150</f>
        <v>2964.5099373165303</v>
      </c>
      <c r="AV39" s="69">
        <f xml:space="preserve"> Debt!AV$150</f>
        <v>2918.0247623175101</v>
      </c>
      <c r="AW39" s="69">
        <f xml:space="preserve"> Debt!AW$150</f>
        <v>2872.0130539639358</v>
      </c>
      <c r="AX39" s="69">
        <f xml:space="preserve"> Debt!AX$150</f>
        <v>2608.8782353249494</v>
      </c>
      <c r="AY39" s="69">
        <f xml:space="preserve"> Debt!AY$150</f>
        <v>2339.7284822893548</v>
      </c>
      <c r="AZ39" s="69">
        <f xml:space="preserve"> Debt!AZ$150</f>
        <v>1841.6726834226542</v>
      </c>
      <c r="BA39" s="69">
        <f xml:space="preserve"> Debt!BA$150</f>
        <v>1331.1141835078515</v>
      </c>
      <c r="BB39" s="69">
        <f xml:space="preserve"> Debt!BB$150</f>
        <v>795.6225959830274</v>
      </c>
      <c r="BC39" s="69">
        <f xml:space="preserve"> Debt!BC$150</f>
        <v>258.91554272820355</v>
      </c>
      <c r="BD39" s="69">
        <f xml:space="preserve"> Debt!BD$150</f>
        <v>0</v>
      </c>
      <c r="BE39" s="69">
        <f xml:space="preserve"> Debt!BE$150</f>
        <v>0</v>
      </c>
      <c r="BF39" s="69">
        <f xml:space="preserve"> Debt!BF$150</f>
        <v>0</v>
      </c>
      <c r="BG39" s="69">
        <f xml:space="preserve"> Debt!BG$150</f>
        <v>0</v>
      </c>
      <c r="BH39" s="69">
        <f xml:space="preserve"> Debt!BH$150</f>
        <v>0</v>
      </c>
      <c r="BI39" s="69">
        <f xml:space="preserve"> Debt!BI$150</f>
        <v>0</v>
      </c>
      <c r="BJ39" s="69">
        <f xml:space="preserve"> Debt!BJ$150</f>
        <v>0</v>
      </c>
      <c r="BK39" s="69">
        <f xml:space="preserve"> Debt!BK$150</f>
        <v>0</v>
      </c>
      <c r="BL39" s="69">
        <f xml:space="preserve"> Debt!BL$150</f>
        <v>0</v>
      </c>
      <c r="BM39" s="69">
        <f xml:space="preserve"> Debt!BM$150</f>
        <v>0</v>
      </c>
      <c r="BN39" s="69">
        <f xml:space="preserve"> Debt!BN$150</f>
        <v>0</v>
      </c>
      <c r="BO39" s="69">
        <f xml:space="preserve"> Debt!BO$150</f>
        <v>0</v>
      </c>
      <c r="BP39" s="69">
        <f xml:space="preserve"> Debt!BP$150</f>
        <v>0</v>
      </c>
      <c r="BQ39" s="69">
        <f xml:space="preserve"> Debt!BQ$150</f>
        <v>0</v>
      </c>
      <c r="BR39" s="69">
        <f xml:space="preserve"> Debt!BR$150</f>
        <v>0</v>
      </c>
      <c r="BS39" s="69">
        <f xml:space="preserve"> Debt!BS$150</f>
        <v>0</v>
      </c>
      <c r="BT39" s="69">
        <f xml:space="preserve"> Debt!BT$150</f>
        <v>0</v>
      </c>
      <c r="BU39" s="69">
        <f xml:space="preserve"> Debt!BU$150</f>
        <v>0</v>
      </c>
      <c r="BV39" s="69">
        <f xml:space="preserve"> Debt!BV$150</f>
        <v>0</v>
      </c>
      <c r="BW39" s="69">
        <f xml:space="preserve"> Debt!BW$150</f>
        <v>0</v>
      </c>
      <c r="BX39" s="69">
        <f xml:space="preserve"> Debt!BX$150</f>
        <v>0</v>
      </c>
      <c r="BY39" s="69">
        <f xml:space="preserve"> Debt!BY$150</f>
        <v>0</v>
      </c>
      <c r="BZ39" s="69">
        <f xml:space="preserve"> Debt!BZ$150</f>
        <v>0</v>
      </c>
      <c r="CA39" s="69">
        <f xml:space="preserve"> Debt!CA$150</f>
        <v>0</v>
      </c>
      <c r="CB39" s="69">
        <f xml:space="preserve"> Debt!CB$150</f>
        <v>0</v>
      </c>
      <c r="CC39" s="69">
        <f xml:space="preserve"> Debt!CC$150</f>
        <v>0</v>
      </c>
      <c r="CD39" s="69">
        <f xml:space="preserve"> Debt!CD$150</f>
        <v>0</v>
      </c>
      <c r="CE39" s="69">
        <f xml:space="preserve"> Debt!CE$150</f>
        <v>0</v>
      </c>
      <c r="CF39" s="69">
        <f xml:space="preserve"> Debt!CF$150</f>
        <v>0</v>
      </c>
      <c r="CG39" s="69">
        <f xml:space="preserve"> Debt!CG$150</f>
        <v>0</v>
      </c>
      <c r="CH39" s="69">
        <f xml:space="preserve"> Debt!CH$150</f>
        <v>0</v>
      </c>
      <c r="CI39" s="69">
        <f xml:space="preserve"> Debt!CI$150</f>
        <v>0</v>
      </c>
      <c r="CJ39" s="69">
        <f xml:space="preserve"> Debt!CJ$150</f>
        <v>0</v>
      </c>
      <c r="CK39" s="69">
        <f xml:space="preserve"> Debt!CK$150</f>
        <v>0</v>
      </c>
      <c r="CL39" s="69">
        <f xml:space="preserve"> Debt!CL$150</f>
        <v>0</v>
      </c>
      <c r="CM39" s="69">
        <f xml:space="preserve"> Debt!CM$150</f>
        <v>0</v>
      </c>
      <c r="CN39" s="69">
        <f xml:space="preserve"> Debt!CN$150</f>
        <v>0</v>
      </c>
      <c r="CO39" s="69">
        <f xml:space="preserve"> Debt!CO$150</f>
        <v>0</v>
      </c>
      <c r="CP39" s="69">
        <f xml:space="preserve"> Debt!CP$150</f>
        <v>0</v>
      </c>
      <c r="CQ39" s="69">
        <f xml:space="preserve"> Debt!CQ$150</f>
        <v>0</v>
      </c>
      <c r="CR39" s="69">
        <f xml:space="preserve"> Debt!CR$150</f>
        <v>0</v>
      </c>
      <c r="CS39" s="69">
        <f xml:space="preserve"> Debt!CS$150</f>
        <v>0</v>
      </c>
      <c r="CT39" s="69">
        <f xml:space="preserve"> Debt!CT$150</f>
        <v>0</v>
      </c>
      <c r="CU39" s="69">
        <f xml:space="preserve"> Debt!CU$150</f>
        <v>0</v>
      </c>
      <c r="CV39" s="69">
        <f xml:space="preserve"> Debt!CV$150</f>
        <v>0</v>
      </c>
      <c r="CW39" s="69">
        <f xml:space="preserve"> Debt!CW$150</f>
        <v>0</v>
      </c>
      <c r="CX39" s="69">
        <f xml:space="preserve"> Debt!CX$150</f>
        <v>0</v>
      </c>
      <c r="CY39" s="69">
        <f xml:space="preserve"> Debt!CY$150</f>
        <v>0</v>
      </c>
      <c r="CZ39" s="69">
        <f xml:space="preserve"> Debt!CZ$150</f>
        <v>0</v>
      </c>
      <c r="DA39" s="69">
        <f xml:space="preserve"> Debt!DA$150</f>
        <v>0</v>
      </c>
      <c r="DB39" s="69">
        <f xml:space="preserve"> Debt!DB$150</f>
        <v>0</v>
      </c>
      <c r="DC39" s="69">
        <f xml:space="preserve"> Debt!DC$150</f>
        <v>0</v>
      </c>
      <c r="DD39" s="69">
        <f xml:space="preserve"> Debt!DD$150</f>
        <v>0</v>
      </c>
      <c r="DE39" s="69">
        <f xml:space="preserve"> Debt!DE$150</f>
        <v>0</v>
      </c>
      <c r="DF39" s="69">
        <f xml:space="preserve"> Debt!DF$150</f>
        <v>0</v>
      </c>
      <c r="DG39" s="69">
        <f xml:space="preserve"> Debt!DG$150</f>
        <v>0</v>
      </c>
      <c r="DH39" s="69">
        <f xml:space="preserve"> Debt!DH$150</f>
        <v>0</v>
      </c>
      <c r="DI39" s="69">
        <f xml:space="preserve"> Debt!DI$150</f>
        <v>0</v>
      </c>
      <c r="DJ39" s="69">
        <f xml:space="preserve"> Debt!DJ$150</f>
        <v>0</v>
      </c>
      <c r="DK39" s="69">
        <f xml:space="preserve"> Debt!DK$150</f>
        <v>0</v>
      </c>
      <c r="DL39" s="69">
        <f xml:space="preserve"> Debt!DL$150</f>
        <v>0</v>
      </c>
      <c r="DM39" s="69">
        <f xml:space="preserve"> Debt!DM$150</f>
        <v>0</v>
      </c>
      <c r="DN39" s="69">
        <f xml:space="preserve"> Debt!DN$150</f>
        <v>0</v>
      </c>
      <c r="DO39" s="69">
        <f xml:space="preserve"> Debt!DO$150</f>
        <v>0</v>
      </c>
      <c r="DP39" s="69">
        <f xml:space="preserve"> Debt!DP$150</f>
        <v>0</v>
      </c>
      <c r="DQ39" s="69">
        <f xml:space="preserve"> Debt!DQ$150</f>
        <v>0</v>
      </c>
      <c r="DR39" s="69">
        <f xml:space="preserve"> Debt!DR$150</f>
        <v>0</v>
      </c>
      <c r="DS39" s="69">
        <f xml:space="preserve"> Debt!DS$150</f>
        <v>0</v>
      </c>
      <c r="DT39" s="69">
        <f xml:space="preserve"> Debt!DT$150</f>
        <v>0</v>
      </c>
      <c r="DU39" s="69">
        <f xml:space="preserve"> Debt!DU$150</f>
        <v>0</v>
      </c>
      <c r="DV39" s="69">
        <f xml:space="preserve"> Debt!DV$150</f>
        <v>0</v>
      </c>
      <c r="DW39" s="69">
        <f xml:space="preserve"> Debt!DW$150</f>
        <v>0</v>
      </c>
      <c r="DX39" s="69">
        <f xml:space="preserve"> Debt!DX$150</f>
        <v>0</v>
      </c>
      <c r="DY39" s="69">
        <f xml:space="preserve"> Debt!DY$150</f>
        <v>0</v>
      </c>
      <c r="DZ39" s="69">
        <f xml:space="preserve"> Debt!DZ$150</f>
        <v>0</v>
      </c>
      <c r="EA39" s="69">
        <f xml:space="preserve"> Debt!EA$150</f>
        <v>0</v>
      </c>
      <c r="EB39" s="69">
        <f xml:space="preserve"> Debt!EB$150</f>
        <v>0</v>
      </c>
      <c r="EC39" s="69">
        <f xml:space="preserve"> Debt!EC$150</f>
        <v>0</v>
      </c>
      <c r="ED39" s="69">
        <f xml:space="preserve"> Debt!ED$150</f>
        <v>0</v>
      </c>
      <c r="EE39" s="69">
        <f xml:space="preserve"> Debt!EE$150</f>
        <v>0</v>
      </c>
      <c r="EF39" s="69">
        <f xml:space="preserve"> Debt!EF$150</f>
        <v>0</v>
      </c>
      <c r="EG39" s="69">
        <f xml:space="preserve"> Debt!EG$150</f>
        <v>0</v>
      </c>
      <c r="EH39" s="69">
        <f xml:space="preserve"> Debt!EH$150</f>
        <v>0</v>
      </c>
      <c r="EI39" s="69">
        <f xml:space="preserve"> Debt!EI$150</f>
        <v>0</v>
      </c>
      <c r="EJ39" s="69">
        <f xml:space="preserve"> Debt!EJ$150</f>
        <v>0</v>
      </c>
      <c r="EK39" s="69">
        <f xml:space="preserve"> Debt!EK$150</f>
        <v>0</v>
      </c>
      <c r="EL39" s="69">
        <f xml:space="preserve"> Debt!EL$150</f>
        <v>0</v>
      </c>
      <c r="EM39" s="69">
        <f xml:space="preserve"> Debt!EM$150</f>
        <v>0</v>
      </c>
      <c r="EN39" s="69">
        <f xml:space="preserve"> Debt!EN$150</f>
        <v>0</v>
      </c>
      <c r="EO39" s="69">
        <f xml:space="preserve"> Debt!EO$150</f>
        <v>0</v>
      </c>
      <c r="EP39" s="69">
        <f xml:space="preserve"> Debt!EP$150</f>
        <v>0</v>
      </c>
      <c r="EQ39" s="69">
        <f xml:space="preserve"> Debt!EQ$150</f>
        <v>0</v>
      </c>
      <c r="ER39" s="69">
        <f xml:space="preserve"> Debt!ER$150</f>
        <v>0</v>
      </c>
      <c r="ES39" s="69">
        <f xml:space="preserve"> Debt!ES$150</f>
        <v>0</v>
      </c>
      <c r="ET39" s="69">
        <f xml:space="preserve"> Debt!ET$150</f>
        <v>0</v>
      </c>
      <c r="EU39" s="69">
        <f xml:space="preserve"> Debt!EU$150</f>
        <v>0</v>
      </c>
      <c r="EV39" s="69">
        <f xml:space="preserve"> Debt!EV$150</f>
        <v>0</v>
      </c>
      <c r="EW39" s="69">
        <f xml:space="preserve"> Debt!EW$150</f>
        <v>0</v>
      </c>
      <c r="EX39" s="69">
        <f xml:space="preserve"> Debt!EX$150</f>
        <v>0</v>
      </c>
      <c r="EY39" s="69">
        <f xml:space="preserve"> Debt!EY$150</f>
        <v>0</v>
      </c>
      <c r="EZ39" s="69">
        <f xml:space="preserve"> Debt!EZ$150</f>
        <v>0</v>
      </c>
      <c r="FA39" s="69">
        <f xml:space="preserve"> Debt!FA$150</f>
        <v>0</v>
      </c>
      <c r="FB39" s="69">
        <f xml:space="preserve"> Debt!FB$150</f>
        <v>0</v>
      </c>
      <c r="FC39" s="69">
        <f xml:space="preserve"> Debt!FC$150</f>
        <v>0</v>
      </c>
      <c r="FD39" s="69">
        <f xml:space="preserve"> Debt!FD$150</f>
        <v>0</v>
      </c>
      <c r="FE39" s="69">
        <f xml:space="preserve"> Debt!FE$150</f>
        <v>0</v>
      </c>
      <c r="FF39" s="69">
        <f xml:space="preserve"> Debt!FF$150</f>
        <v>0</v>
      </c>
      <c r="FG39" s="69">
        <f xml:space="preserve"> Debt!FG$150</f>
        <v>0</v>
      </c>
      <c r="FH39" s="69">
        <f xml:space="preserve"> Debt!FH$150</f>
        <v>0</v>
      </c>
      <c r="FI39" s="69">
        <f xml:space="preserve"> Debt!FI$150</f>
        <v>0</v>
      </c>
      <c r="FJ39" s="69">
        <f xml:space="preserve"> Debt!FJ$150</f>
        <v>0</v>
      </c>
      <c r="FK39" s="69">
        <f xml:space="preserve"> Debt!FK$150</f>
        <v>0</v>
      </c>
      <c r="FL39" s="69">
        <f xml:space="preserve"> Debt!FL$150</f>
        <v>0</v>
      </c>
      <c r="FM39" s="69">
        <f xml:space="preserve"> Debt!FM$150</f>
        <v>0</v>
      </c>
      <c r="FN39" s="69">
        <f xml:space="preserve"> Debt!FN$150</f>
        <v>0</v>
      </c>
      <c r="FO39" s="69">
        <f xml:space="preserve"> Debt!FO$150</f>
        <v>0</v>
      </c>
      <c r="FP39" s="69">
        <f xml:space="preserve"> Debt!FP$150</f>
        <v>0</v>
      </c>
      <c r="FQ39" s="69">
        <f xml:space="preserve"> Debt!FQ$150</f>
        <v>0</v>
      </c>
      <c r="FR39" s="69">
        <f xml:space="preserve"> Debt!FR$150</f>
        <v>0</v>
      </c>
      <c r="FS39" s="69">
        <f xml:space="preserve"> Debt!FS$150</f>
        <v>0</v>
      </c>
      <c r="FT39" s="69">
        <f xml:space="preserve"> Debt!FT$150</f>
        <v>0</v>
      </c>
      <c r="FU39" s="69">
        <f xml:space="preserve"> Debt!FU$150</f>
        <v>0</v>
      </c>
      <c r="FV39" s="69">
        <f xml:space="preserve"> Debt!FV$150</f>
        <v>0</v>
      </c>
      <c r="FW39" s="69">
        <f xml:space="preserve"> Debt!FW$150</f>
        <v>0</v>
      </c>
      <c r="FX39" s="69">
        <f xml:space="preserve"> Debt!FX$150</f>
        <v>0</v>
      </c>
      <c r="FY39" s="69">
        <f xml:space="preserve"> Debt!FY$150</f>
        <v>0</v>
      </c>
      <c r="FZ39" s="69">
        <f xml:space="preserve"> Debt!FZ$150</f>
        <v>0</v>
      </c>
      <c r="GA39" s="69">
        <f xml:space="preserve"> Debt!GA$150</f>
        <v>0</v>
      </c>
      <c r="GB39" s="69">
        <f xml:space="preserve"> Debt!GB$150</f>
        <v>0</v>
      </c>
      <c r="GC39" s="69">
        <f xml:space="preserve"> Debt!GC$150</f>
        <v>0</v>
      </c>
      <c r="GD39" s="69">
        <f xml:space="preserve"> Debt!GD$150</f>
        <v>0</v>
      </c>
      <c r="GE39" s="69">
        <f xml:space="preserve"> Debt!GE$150</f>
        <v>0</v>
      </c>
      <c r="GF39" s="69">
        <f xml:space="preserve"> Debt!GF$150</f>
        <v>0</v>
      </c>
      <c r="GG39" s="69">
        <f xml:space="preserve"> Debt!GG$150</f>
        <v>0</v>
      </c>
      <c r="GH39" s="69">
        <f xml:space="preserve"> Debt!GH$150</f>
        <v>0</v>
      </c>
      <c r="GI39" s="69">
        <f xml:space="preserve"> Debt!GI$150</f>
        <v>0</v>
      </c>
      <c r="GJ39" s="69">
        <f xml:space="preserve"> Debt!GJ$150</f>
        <v>0</v>
      </c>
    </row>
    <row r="40" spans="1:192" x14ac:dyDescent="0.25">
      <c r="E40" s="522" t="s">
        <v>215</v>
      </c>
      <c r="F40" s="522"/>
      <c r="G40" s="522" t="str">
        <f xml:space="preserve"> SMU</f>
        <v>$ 000s</v>
      </c>
      <c r="H40" s="522">
        <f xml:space="preserve"> SUM(J40:GJ40)</f>
        <v>225515.07611403192</v>
      </c>
      <c r="I40" s="240"/>
      <c r="J40" s="522">
        <f t="shared" ref="J40:AK40" si="186">SUM(J37:J39)</f>
        <v>0</v>
      </c>
      <c r="K40" s="522">
        <f t="shared" si="186"/>
        <v>0</v>
      </c>
      <c r="L40" s="522">
        <f t="shared" si="186"/>
        <v>0</v>
      </c>
      <c r="M40" s="522">
        <f t="shared" si="186"/>
        <v>0</v>
      </c>
      <c r="N40" s="522">
        <f t="shared" si="186"/>
        <v>0</v>
      </c>
      <c r="O40" s="522">
        <f t="shared" si="186"/>
        <v>0</v>
      </c>
      <c r="P40" s="522">
        <f t="shared" si="186"/>
        <v>0</v>
      </c>
      <c r="Q40" s="522">
        <f t="shared" si="186"/>
        <v>9583.932206434718</v>
      </c>
      <c r="R40" s="522">
        <f t="shared" si="186"/>
        <v>9218.7339277066112</v>
      </c>
      <c r="S40" s="522">
        <f t="shared" si="186"/>
        <v>9100.7581452224276</v>
      </c>
      <c r="T40" s="522">
        <f t="shared" si="186"/>
        <v>8860.3027234084984</v>
      </c>
      <c r="U40" s="522">
        <f t="shared" si="186"/>
        <v>8783.5803485060424</v>
      </c>
      <c r="V40" s="522">
        <f t="shared" si="186"/>
        <v>8543.209889869684</v>
      </c>
      <c r="W40" s="522">
        <f t="shared" si="186"/>
        <v>8458.0812855310796</v>
      </c>
      <c r="X40" s="522">
        <f t="shared" si="186"/>
        <v>8241.4324501643805</v>
      </c>
      <c r="Y40" s="522">
        <f t="shared" si="186"/>
        <v>8122.6786591860364</v>
      </c>
      <c r="Z40" s="522">
        <f t="shared" si="186"/>
        <v>7882.8096515032421</v>
      </c>
      <c r="AA40" s="522">
        <f t="shared" si="186"/>
        <v>7779.9317455044966</v>
      </c>
      <c r="AB40" s="522">
        <f t="shared" si="186"/>
        <v>7539.6544530639148</v>
      </c>
      <c r="AC40" s="522">
        <f t="shared" si="186"/>
        <v>7427.3062782195302</v>
      </c>
      <c r="AD40" s="522">
        <f t="shared" si="186"/>
        <v>7186.3014451915978</v>
      </c>
      <c r="AE40" s="522">
        <f t="shared" si="186"/>
        <v>7064.5234204535718</v>
      </c>
      <c r="AF40" s="522">
        <f t="shared" si="186"/>
        <v>6841.510677069582</v>
      </c>
      <c r="AG40" s="522">
        <f t="shared" si="186"/>
        <v>6690.0935826349432</v>
      </c>
      <c r="AH40" s="522">
        <f t="shared" si="186"/>
        <v>6449.4136131893219</v>
      </c>
      <c r="AI40" s="522">
        <f t="shared" si="186"/>
        <v>6306.3792067647719</v>
      </c>
      <c r="AJ40" s="522">
        <f t="shared" si="186"/>
        <v>6064.3646103982774</v>
      </c>
      <c r="AK40" s="522">
        <f t="shared" si="186"/>
        <v>5910.3496143432731</v>
      </c>
      <c r="AL40" s="522">
        <f t="shared" ref="AL40:AV40" si="187">SUM(AL37:AL39)</f>
        <v>5667.8448564285609</v>
      </c>
      <c r="AM40" s="522">
        <f t="shared" si="187"/>
        <v>5503.1212697414085</v>
      </c>
      <c r="AN40" s="522">
        <f t="shared" si="187"/>
        <v>5270.8606159853916</v>
      </c>
      <c r="AO40" s="522">
        <f t="shared" si="187"/>
        <v>5082.3416185836213</v>
      </c>
      <c r="AP40" s="522">
        <f t="shared" si="187"/>
        <v>4839.0694707095881</v>
      </c>
      <c r="AQ40" s="522">
        <f t="shared" si="187"/>
        <v>4649.9774930785197</v>
      </c>
      <c r="AR40" s="522">
        <f t="shared" si="187"/>
        <v>4405.1163330562331</v>
      </c>
      <c r="AS40" s="522">
        <f t="shared" si="187"/>
        <v>4203.6143066953973</v>
      </c>
      <c r="AT40" s="522">
        <f t="shared" si="187"/>
        <v>3957.6941733365265</v>
      </c>
      <c r="AU40" s="522">
        <f t="shared" si="187"/>
        <v>3743.2775509368294</v>
      </c>
      <c r="AV40" s="522">
        <f t="shared" si="187"/>
        <v>3499.0937248703644</v>
      </c>
      <c r="AW40" s="522">
        <f t="shared" ref="AW40:DH40" si="188">SUM(AW37:AW39)</f>
        <v>3266.9090899822877</v>
      </c>
      <c r="AX40" s="522">
        <f t="shared" si="188"/>
        <v>2803.7541883300564</v>
      </c>
      <c r="AY40" s="522">
        <f t="shared" si="188"/>
        <v>2339.7284822893603</v>
      </c>
      <c r="AZ40" s="522">
        <f t="shared" si="188"/>
        <v>1841.6726834226597</v>
      </c>
      <c r="BA40" s="522">
        <f t="shared" si="188"/>
        <v>1331.1141835078572</v>
      </c>
      <c r="BB40" s="522">
        <f t="shared" si="188"/>
        <v>795.62259598303285</v>
      </c>
      <c r="BC40" s="522">
        <f t="shared" si="188"/>
        <v>258.91554272820912</v>
      </c>
      <c r="BD40" s="522">
        <f t="shared" si="188"/>
        <v>5.5365477136446222E-12</v>
      </c>
      <c r="BE40" s="522">
        <f t="shared" si="188"/>
        <v>0</v>
      </c>
      <c r="BF40" s="522">
        <f t="shared" si="188"/>
        <v>0</v>
      </c>
      <c r="BG40" s="522">
        <f t="shared" si="188"/>
        <v>0</v>
      </c>
      <c r="BH40" s="522">
        <f t="shared" si="188"/>
        <v>0</v>
      </c>
      <c r="BI40" s="522">
        <f t="shared" si="188"/>
        <v>0</v>
      </c>
      <c r="BJ40" s="522">
        <f t="shared" si="188"/>
        <v>0</v>
      </c>
      <c r="BK40" s="522">
        <f t="shared" si="188"/>
        <v>0</v>
      </c>
      <c r="BL40" s="522">
        <f t="shared" si="188"/>
        <v>0</v>
      </c>
      <c r="BM40" s="522">
        <f t="shared" si="188"/>
        <v>0</v>
      </c>
      <c r="BN40" s="522">
        <f t="shared" si="188"/>
        <v>0</v>
      </c>
      <c r="BO40" s="522">
        <f t="shared" si="188"/>
        <v>0</v>
      </c>
      <c r="BP40" s="522">
        <f t="shared" si="188"/>
        <v>0</v>
      </c>
      <c r="BQ40" s="522">
        <f t="shared" si="188"/>
        <v>0</v>
      </c>
      <c r="BR40" s="522">
        <f t="shared" si="188"/>
        <v>0</v>
      </c>
      <c r="BS40" s="522">
        <f t="shared" si="188"/>
        <v>0</v>
      </c>
      <c r="BT40" s="522">
        <f t="shared" si="188"/>
        <v>0</v>
      </c>
      <c r="BU40" s="522">
        <f t="shared" si="188"/>
        <v>0</v>
      </c>
      <c r="BV40" s="522">
        <f t="shared" si="188"/>
        <v>0</v>
      </c>
      <c r="BW40" s="522">
        <f t="shared" si="188"/>
        <v>0</v>
      </c>
      <c r="BX40" s="522">
        <f t="shared" si="188"/>
        <v>0</v>
      </c>
      <c r="BY40" s="522">
        <f t="shared" si="188"/>
        <v>0</v>
      </c>
      <c r="BZ40" s="522">
        <f t="shared" si="188"/>
        <v>0</v>
      </c>
      <c r="CA40" s="522">
        <f t="shared" si="188"/>
        <v>0</v>
      </c>
      <c r="CB40" s="522">
        <f t="shared" si="188"/>
        <v>0</v>
      </c>
      <c r="CC40" s="522">
        <f t="shared" si="188"/>
        <v>0</v>
      </c>
      <c r="CD40" s="522">
        <f t="shared" si="188"/>
        <v>0</v>
      </c>
      <c r="CE40" s="522">
        <f t="shared" si="188"/>
        <v>0</v>
      </c>
      <c r="CF40" s="522">
        <f t="shared" si="188"/>
        <v>0</v>
      </c>
      <c r="CG40" s="522">
        <f t="shared" si="188"/>
        <v>0</v>
      </c>
      <c r="CH40" s="522">
        <f t="shared" si="188"/>
        <v>0</v>
      </c>
      <c r="CI40" s="522">
        <f t="shared" si="188"/>
        <v>0</v>
      </c>
      <c r="CJ40" s="522">
        <f t="shared" si="188"/>
        <v>0</v>
      </c>
      <c r="CK40" s="522">
        <f t="shared" si="188"/>
        <v>0</v>
      </c>
      <c r="CL40" s="522">
        <f t="shared" si="188"/>
        <v>0</v>
      </c>
      <c r="CM40" s="522">
        <f t="shared" si="188"/>
        <v>0</v>
      </c>
      <c r="CN40" s="522">
        <f t="shared" si="188"/>
        <v>0</v>
      </c>
      <c r="CO40" s="522">
        <f t="shared" si="188"/>
        <v>0</v>
      </c>
      <c r="CP40" s="522">
        <f t="shared" si="188"/>
        <v>0</v>
      </c>
      <c r="CQ40" s="522">
        <f t="shared" si="188"/>
        <v>0</v>
      </c>
      <c r="CR40" s="522">
        <f t="shared" si="188"/>
        <v>0</v>
      </c>
      <c r="CS40" s="522">
        <f t="shared" si="188"/>
        <v>0</v>
      </c>
      <c r="CT40" s="522">
        <f t="shared" si="188"/>
        <v>0</v>
      </c>
      <c r="CU40" s="522">
        <f t="shared" si="188"/>
        <v>0</v>
      </c>
      <c r="CV40" s="522">
        <f t="shared" si="188"/>
        <v>0</v>
      </c>
      <c r="CW40" s="522">
        <f t="shared" si="188"/>
        <v>0</v>
      </c>
      <c r="CX40" s="522">
        <f t="shared" si="188"/>
        <v>0</v>
      </c>
      <c r="CY40" s="522">
        <f t="shared" si="188"/>
        <v>0</v>
      </c>
      <c r="CZ40" s="522">
        <f t="shared" si="188"/>
        <v>0</v>
      </c>
      <c r="DA40" s="522">
        <f t="shared" si="188"/>
        <v>0</v>
      </c>
      <c r="DB40" s="522">
        <f t="shared" si="188"/>
        <v>0</v>
      </c>
      <c r="DC40" s="522">
        <f t="shared" si="188"/>
        <v>0</v>
      </c>
      <c r="DD40" s="522">
        <f t="shared" si="188"/>
        <v>0</v>
      </c>
      <c r="DE40" s="522">
        <f t="shared" si="188"/>
        <v>0</v>
      </c>
      <c r="DF40" s="522">
        <f t="shared" si="188"/>
        <v>0</v>
      </c>
      <c r="DG40" s="522">
        <f t="shared" si="188"/>
        <v>0</v>
      </c>
      <c r="DH40" s="522">
        <f t="shared" si="188"/>
        <v>0</v>
      </c>
      <c r="DI40" s="522">
        <f t="shared" ref="DI40:FT40" si="189">SUM(DI37:DI39)</f>
        <v>0</v>
      </c>
      <c r="DJ40" s="522">
        <f t="shared" si="189"/>
        <v>0</v>
      </c>
      <c r="DK40" s="522">
        <f t="shared" si="189"/>
        <v>0</v>
      </c>
      <c r="DL40" s="522">
        <f t="shared" si="189"/>
        <v>0</v>
      </c>
      <c r="DM40" s="522">
        <f t="shared" si="189"/>
        <v>0</v>
      </c>
      <c r="DN40" s="522">
        <f t="shared" si="189"/>
        <v>0</v>
      </c>
      <c r="DO40" s="522">
        <f t="shared" si="189"/>
        <v>0</v>
      </c>
      <c r="DP40" s="522">
        <f t="shared" si="189"/>
        <v>0</v>
      </c>
      <c r="DQ40" s="522">
        <f t="shared" si="189"/>
        <v>0</v>
      </c>
      <c r="DR40" s="522">
        <f t="shared" si="189"/>
        <v>0</v>
      </c>
      <c r="DS40" s="522">
        <f t="shared" si="189"/>
        <v>0</v>
      </c>
      <c r="DT40" s="522">
        <f t="shared" si="189"/>
        <v>0</v>
      </c>
      <c r="DU40" s="522">
        <f t="shared" si="189"/>
        <v>0</v>
      </c>
      <c r="DV40" s="522">
        <f t="shared" si="189"/>
        <v>0</v>
      </c>
      <c r="DW40" s="522">
        <f t="shared" si="189"/>
        <v>0</v>
      </c>
      <c r="DX40" s="522">
        <f t="shared" si="189"/>
        <v>0</v>
      </c>
      <c r="DY40" s="522">
        <f t="shared" si="189"/>
        <v>0</v>
      </c>
      <c r="DZ40" s="522">
        <f t="shared" si="189"/>
        <v>0</v>
      </c>
      <c r="EA40" s="522">
        <f t="shared" si="189"/>
        <v>0</v>
      </c>
      <c r="EB40" s="522">
        <f t="shared" si="189"/>
        <v>0</v>
      </c>
      <c r="EC40" s="522">
        <f t="shared" si="189"/>
        <v>0</v>
      </c>
      <c r="ED40" s="522">
        <f t="shared" si="189"/>
        <v>0</v>
      </c>
      <c r="EE40" s="522">
        <f t="shared" si="189"/>
        <v>0</v>
      </c>
      <c r="EF40" s="522">
        <f t="shared" si="189"/>
        <v>0</v>
      </c>
      <c r="EG40" s="522">
        <f t="shared" si="189"/>
        <v>0</v>
      </c>
      <c r="EH40" s="522">
        <f t="shared" si="189"/>
        <v>0</v>
      </c>
      <c r="EI40" s="522">
        <f t="shared" si="189"/>
        <v>0</v>
      </c>
      <c r="EJ40" s="522">
        <f t="shared" si="189"/>
        <v>0</v>
      </c>
      <c r="EK40" s="522">
        <f t="shared" si="189"/>
        <v>0</v>
      </c>
      <c r="EL40" s="522">
        <f t="shared" si="189"/>
        <v>0</v>
      </c>
      <c r="EM40" s="522">
        <f t="shared" si="189"/>
        <v>0</v>
      </c>
      <c r="EN40" s="522">
        <f t="shared" si="189"/>
        <v>0</v>
      </c>
      <c r="EO40" s="522">
        <f t="shared" si="189"/>
        <v>0</v>
      </c>
      <c r="EP40" s="522">
        <f t="shared" si="189"/>
        <v>0</v>
      </c>
      <c r="EQ40" s="522">
        <f t="shared" si="189"/>
        <v>0</v>
      </c>
      <c r="ER40" s="522">
        <f t="shared" si="189"/>
        <v>0</v>
      </c>
      <c r="ES40" s="522">
        <f t="shared" si="189"/>
        <v>0</v>
      </c>
      <c r="ET40" s="522">
        <f t="shared" si="189"/>
        <v>0</v>
      </c>
      <c r="EU40" s="522">
        <f t="shared" si="189"/>
        <v>0</v>
      </c>
      <c r="EV40" s="522">
        <f t="shared" si="189"/>
        <v>0</v>
      </c>
      <c r="EW40" s="522">
        <f t="shared" si="189"/>
        <v>0</v>
      </c>
      <c r="EX40" s="522">
        <f t="shared" si="189"/>
        <v>0</v>
      </c>
      <c r="EY40" s="522">
        <f t="shared" si="189"/>
        <v>0</v>
      </c>
      <c r="EZ40" s="522">
        <f t="shared" si="189"/>
        <v>0</v>
      </c>
      <c r="FA40" s="522">
        <f t="shared" si="189"/>
        <v>0</v>
      </c>
      <c r="FB40" s="522">
        <f t="shared" si="189"/>
        <v>0</v>
      </c>
      <c r="FC40" s="522">
        <f t="shared" si="189"/>
        <v>0</v>
      </c>
      <c r="FD40" s="522">
        <f t="shared" si="189"/>
        <v>0</v>
      </c>
      <c r="FE40" s="522">
        <f t="shared" si="189"/>
        <v>0</v>
      </c>
      <c r="FF40" s="522">
        <f t="shared" si="189"/>
        <v>0</v>
      </c>
      <c r="FG40" s="522">
        <f t="shared" si="189"/>
        <v>0</v>
      </c>
      <c r="FH40" s="522">
        <f t="shared" si="189"/>
        <v>0</v>
      </c>
      <c r="FI40" s="522">
        <f t="shared" si="189"/>
        <v>0</v>
      </c>
      <c r="FJ40" s="522">
        <f t="shared" si="189"/>
        <v>0</v>
      </c>
      <c r="FK40" s="522">
        <f t="shared" si="189"/>
        <v>0</v>
      </c>
      <c r="FL40" s="522">
        <f t="shared" si="189"/>
        <v>0</v>
      </c>
      <c r="FM40" s="522">
        <f t="shared" si="189"/>
        <v>0</v>
      </c>
      <c r="FN40" s="522">
        <f t="shared" si="189"/>
        <v>0</v>
      </c>
      <c r="FO40" s="522">
        <f t="shared" si="189"/>
        <v>0</v>
      </c>
      <c r="FP40" s="522">
        <f t="shared" si="189"/>
        <v>0</v>
      </c>
      <c r="FQ40" s="522">
        <f t="shared" si="189"/>
        <v>0</v>
      </c>
      <c r="FR40" s="522">
        <f t="shared" si="189"/>
        <v>0</v>
      </c>
      <c r="FS40" s="522">
        <f t="shared" si="189"/>
        <v>0</v>
      </c>
      <c r="FT40" s="522">
        <f t="shared" si="189"/>
        <v>0</v>
      </c>
      <c r="FU40" s="522">
        <f t="shared" ref="FU40:GJ40" si="190">SUM(FU37:FU39)</f>
        <v>0</v>
      </c>
      <c r="FV40" s="522">
        <f t="shared" si="190"/>
        <v>0</v>
      </c>
      <c r="FW40" s="522">
        <f t="shared" si="190"/>
        <v>0</v>
      </c>
      <c r="FX40" s="522">
        <f t="shared" si="190"/>
        <v>0</v>
      </c>
      <c r="FY40" s="522">
        <f t="shared" si="190"/>
        <v>0</v>
      </c>
      <c r="FZ40" s="522">
        <f t="shared" si="190"/>
        <v>0</v>
      </c>
      <c r="GA40" s="522">
        <f t="shared" si="190"/>
        <v>0</v>
      </c>
      <c r="GB40" s="522">
        <f t="shared" si="190"/>
        <v>0</v>
      </c>
      <c r="GC40" s="522">
        <f t="shared" si="190"/>
        <v>0</v>
      </c>
      <c r="GD40" s="522">
        <f t="shared" si="190"/>
        <v>0</v>
      </c>
      <c r="GE40" s="522">
        <f t="shared" si="190"/>
        <v>0</v>
      </c>
      <c r="GF40" s="522">
        <f t="shared" si="190"/>
        <v>0</v>
      </c>
      <c r="GG40" s="522">
        <f t="shared" si="190"/>
        <v>0</v>
      </c>
      <c r="GH40" s="522">
        <f t="shared" si="190"/>
        <v>0</v>
      </c>
      <c r="GI40" s="522">
        <f t="shared" si="190"/>
        <v>0</v>
      </c>
      <c r="GJ40" s="522">
        <f t="shared" si="190"/>
        <v>0</v>
      </c>
    </row>
    <row r="42" spans="1:192" x14ac:dyDescent="0.25">
      <c r="B42" s="15" t="s">
        <v>205</v>
      </c>
      <c r="C42" s="243"/>
    </row>
    <row r="43" spans="1:192" x14ac:dyDescent="0.25">
      <c r="E43" s="192" t="str">
        <f xml:space="preserve"> 'FS Qtr'!E$12</f>
        <v>EBITDA</v>
      </c>
      <c r="F43" s="192">
        <f xml:space="preserve"> 'FS Qtr'!F$12</f>
        <v>0</v>
      </c>
      <c r="G43" s="192" t="str">
        <f xml:space="preserve"> 'FS Qtr'!G$12</f>
        <v>$ 000s</v>
      </c>
      <c r="H43" s="192">
        <f xml:space="preserve"> 'FS Qtr'!H$12</f>
        <v>586827.904272591</v>
      </c>
      <c r="I43" s="192">
        <f xml:space="preserve"> 'FS Qtr'!I$12</f>
        <v>0</v>
      </c>
      <c r="J43" s="192">
        <f xml:space="preserve"> 'FS Qtr'!J$12</f>
        <v>0</v>
      </c>
      <c r="K43" s="192">
        <f xml:space="preserve"> 'FS Qtr'!K$12</f>
        <v>0</v>
      </c>
      <c r="L43" s="192">
        <f xml:space="preserve"> 'FS Qtr'!L$12</f>
        <v>0</v>
      </c>
      <c r="M43" s="192">
        <f xml:space="preserve"> 'FS Qtr'!M$12</f>
        <v>0</v>
      </c>
      <c r="N43" s="192">
        <f xml:space="preserve"> 'FS Qtr'!N$12</f>
        <v>0</v>
      </c>
      <c r="O43" s="192">
        <f xml:space="preserve"> 'FS Qtr'!O$12</f>
        <v>0</v>
      </c>
      <c r="P43" s="192">
        <f xml:space="preserve"> 'FS Qtr'!P$12</f>
        <v>2403.8688334462668</v>
      </c>
      <c r="Q43" s="192">
        <f xml:space="preserve"> 'FS Qtr'!Q$12</f>
        <v>20828.568442438052</v>
      </c>
      <c r="R43" s="192">
        <f xml:space="preserve"> 'FS Qtr'!R$12</f>
        <v>15883.89592150227</v>
      </c>
      <c r="S43" s="192">
        <f xml:space="preserve"> 'FS Qtr'!S$12</f>
        <v>15842.321932595212</v>
      </c>
      <c r="T43" s="192">
        <f xml:space="preserve"> 'FS Qtr'!T$12</f>
        <v>15743.428482176496</v>
      </c>
      <c r="U43" s="192">
        <f xml:space="preserve"> 'FS Qtr'!U$12</f>
        <v>15701.937475283219</v>
      </c>
      <c r="V43" s="192">
        <f xml:space="preserve"> 'FS Qtr'!V$12</f>
        <v>15601.06615585613</v>
      </c>
      <c r="W43" s="192">
        <f xml:space="preserve"> 'FS Qtr'!W$12</f>
        <v>15559.657965343878</v>
      </c>
      <c r="X43" s="192">
        <f xml:space="preserve"> 'FS Qtr'!X$12</f>
        <v>15456.769219528247</v>
      </c>
      <c r="Y43" s="192">
        <f xml:space="preserve"> 'FS Qtr'!Y$12</f>
        <v>15415.443680094864</v>
      </c>
      <c r="Z43" s="192">
        <f xml:space="preserve"> 'FS Qtr'!Z$12</f>
        <v>15310.206770503071</v>
      </c>
      <c r="AA43" s="192">
        <f xml:space="preserve"> 'FS Qtr'!AA$12</f>
        <v>15268.963717176335</v>
      </c>
      <c r="AB43" s="192">
        <f xml:space="preserve"> 'FS Qtr'!AB$12</f>
        <v>15161.912458252555</v>
      </c>
      <c r="AC43" s="192">
        <f xml:space="preserve"> 'FS Qtr'!AC$12</f>
        <v>15120.751726389561</v>
      </c>
      <c r="AD43" s="192">
        <f xml:space="preserve"> 'FS Qtr'!AD$12</f>
        <v>15011.559442287304</v>
      </c>
      <c r="AE43" s="192">
        <f xml:space="preserve"> 'FS Qtr'!AE$12</f>
        <v>14970.480867573726</v>
      </c>
      <c r="AF43" s="192">
        <f xml:space="preserve"> 'FS Qtr'!AF$12</f>
        <v>14859.104737789425</v>
      </c>
      <c r="AG43" s="192">
        <f xml:space="preserve"> 'FS Qtr'!AG$12</f>
        <v>14818.108156238945</v>
      </c>
      <c r="AH43" s="192">
        <f xml:space="preserve"> 'FS Qtr'!AH$12</f>
        <v>14704.190160564303</v>
      </c>
      <c r="AI43" s="192">
        <f xml:space="preserve"> 'FS Qtr'!AI$12</f>
        <v>14663.275408517915</v>
      </c>
      <c r="AJ43" s="192">
        <f xml:space="preserve"> 'FS Qtr'!AJ$12</f>
        <v>14547.393396224434</v>
      </c>
      <c r="AK43" s="192">
        <f xml:space="preserve"> 'FS Qtr'!AK$12</f>
        <v>14506.560310349803</v>
      </c>
      <c r="AL43" s="192">
        <f xml:space="preserve"> 'FS Qtr'!AL$12</f>
        <v>14388.360657810454</v>
      </c>
      <c r="AM43" s="192">
        <f xml:space="preserve"> 'FS Qtr'!AM$12</f>
        <v>14347.60907510124</v>
      </c>
      <c r="AN43" s="192">
        <f xml:space="preserve"> 'FS Qtr'!AN$12</f>
        <v>14227.045429511103</v>
      </c>
      <c r="AO43" s="192">
        <f xml:space="preserve"> 'FS Qtr'!AO$12</f>
        <v>14186.375187286338</v>
      </c>
      <c r="AP43" s="192">
        <f xml:space="preserve"> 'FS Qtr'!AP$12</f>
        <v>14063.059995032349</v>
      </c>
      <c r="AQ43" s="192">
        <f xml:space="preserve"> 'FS Qtr'!AQ$12</f>
        <v>14022.470930935771</v>
      </c>
      <c r="AR43" s="192">
        <f xml:space="preserve"> 'FS Qtr'!AR$12</f>
        <v>13897.029708588754</v>
      </c>
      <c r="AS43" s="192">
        <f xml:space="preserve"> 'FS Qtr'!AS$12</f>
        <v>13856.521660588187</v>
      </c>
      <c r="AT43" s="192">
        <f xml:space="preserve"> 'FS Qtr'!AT$12</f>
        <v>13728.571613794227</v>
      </c>
      <c r="AU43" s="192">
        <f xml:space="preserve"> 'FS Qtr'!AU$12</f>
        <v>13688.144420180879</v>
      </c>
      <c r="AV43" s="192">
        <f xml:space="preserve"> 'FS Qtr'!AV$12</f>
        <v>13557.635372451041</v>
      </c>
      <c r="AW43" s="192">
        <f xml:space="preserve"> 'FS Qtr'!AW$12</f>
        <v>13517.288871838919</v>
      </c>
      <c r="AX43" s="192">
        <f xml:space="preserve"> 'FS Qtr'!AX$12</f>
        <v>13383.801299918592</v>
      </c>
      <c r="AY43" s="192">
        <f xml:space="preserve"> 'FS Qtr'!AY$12</f>
        <v>13343.535331243824</v>
      </c>
      <c r="AZ43" s="192">
        <f xml:space="preserve"> 'FS Qtr'!AZ$12</f>
        <v>13207.746351120983</v>
      </c>
      <c r="BA43" s="192">
        <f xml:space="preserve"> 'FS Qtr'!BA$12</f>
        <v>13167.56075364117</v>
      </c>
      <c r="BB43" s="192">
        <f xml:space="preserve"> 'FS Qtr'!BB$12</f>
        <v>13029.05599391587</v>
      </c>
      <c r="BC43" s="192">
        <f xml:space="preserve"> 'FS Qtr'!BC$12</f>
        <v>12988.950607209474</v>
      </c>
      <c r="BD43" s="192">
        <f xml:space="preserve"> 'FS Qtr'!BD$12</f>
        <v>12847.67575228967</v>
      </c>
      <c r="BE43" s="192">
        <f xml:space="preserve"> 'FS Qtr'!BE$12</f>
        <v>0</v>
      </c>
      <c r="BF43" s="192">
        <f xml:space="preserve"> 'FS Qtr'!BF$12</f>
        <v>0</v>
      </c>
      <c r="BG43" s="192">
        <f xml:space="preserve"> 'FS Qtr'!BG$12</f>
        <v>0</v>
      </c>
      <c r="BH43" s="192">
        <f xml:space="preserve"> 'FS Qtr'!BH$12</f>
        <v>0</v>
      </c>
      <c r="BI43" s="192">
        <f xml:space="preserve"> 'FS Qtr'!BI$12</f>
        <v>0</v>
      </c>
      <c r="BJ43" s="192">
        <f xml:space="preserve"> 'FS Qtr'!BJ$12</f>
        <v>0</v>
      </c>
      <c r="BK43" s="192">
        <f xml:space="preserve"> 'FS Qtr'!BK$12</f>
        <v>0</v>
      </c>
      <c r="BL43" s="192">
        <f xml:space="preserve"> 'FS Qtr'!BL$12</f>
        <v>0</v>
      </c>
      <c r="BM43" s="192">
        <f xml:space="preserve"> 'FS Qtr'!BM$12</f>
        <v>0</v>
      </c>
      <c r="BN43" s="192">
        <f xml:space="preserve"> 'FS Qtr'!BN$12</f>
        <v>0</v>
      </c>
      <c r="BO43" s="192">
        <f xml:space="preserve"> 'FS Qtr'!BO$12</f>
        <v>0</v>
      </c>
      <c r="BP43" s="192">
        <f xml:space="preserve"> 'FS Qtr'!BP$12</f>
        <v>0</v>
      </c>
      <c r="BQ43" s="192">
        <f xml:space="preserve"> 'FS Qtr'!BQ$12</f>
        <v>0</v>
      </c>
      <c r="BR43" s="192">
        <f xml:space="preserve"> 'FS Qtr'!BR$12</f>
        <v>0</v>
      </c>
      <c r="BS43" s="192">
        <f xml:space="preserve"> 'FS Qtr'!BS$12</f>
        <v>0</v>
      </c>
      <c r="BT43" s="192">
        <f xml:space="preserve"> 'FS Qtr'!BT$12</f>
        <v>0</v>
      </c>
      <c r="BU43" s="192">
        <f xml:space="preserve"> 'FS Qtr'!BU$12</f>
        <v>0</v>
      </c>
      <c r="BV43" s="192">
        <f xml:space="preserve"> 'FS Qtr'!BV$12</f>
        <v>0</v>
      </c>
      <c r="BW43" s="192">
        <f xml:space="preserve"> 'FS Qtr'!BW$12</f>
        <v>0</v>
      </c>
      <c r="BX43" s="192">
        <f xml:space="preserve"> 'FS Qtr'!BX$12</f>
        <v>0</v>
      </c>
      <c r="BY43" s="192">
        <f xml:space="preserve"> 'FS Qtr'!BY$12</f>
        <v>0</v>
      </c>
      <c r="BZ43" s="192">
        <f xml:space="preserve"> 'FS Qtr'!BZ$12</f>
        <v>0</v>
      </c>
      <c r="CA43" s="192">
        <f xml:space="preserve"> 'FS Qtr'!CA$12</f>
        <v>0</v>
      </c>
      <c r="CB43" s="192">
        <f xml:space="preserve"> 'FS Qtr'!CB$12</f>
        <v>0</v>
      </c>
      <c r="CC43" s="192">
        <f xml:space="preserve"> 'FS Qtr'!CC$12</f>
        <v>0</v>
      </c>
      <c r="CD43" s="192">
        <f xml:space="preserve"> 'FS Qtr'!CD$12</f>
        <v>0</v>
      </c>
      <c r="CE43" s="192">
        <f xml:space="preserve"> 'FS Qtr'!CE$12</f>
        <v>0</v>
      </c>
      <c r="CF43" s="192">
        <f xml:space="preserve"> 'FS Qtr'!CF$12</f>
        <v>0</v>
      </c>
      <c r="CG43" s="192">
        <f xml:space="preserve"> 'FS Qtr'!CG$12</f>
        <v>0</v>
      </c>
      <c r="CH43" s="192">
        <f xml:space="preserve"> 'FS Qtr'!CH$12</f>
        <v>0</v>
      </c>
      <c r="CI43" s="192">
        <f xml:space="preserve"> 'FS Qtr'!CI$12</f>
        <v>0</v>
      </c>
      <c r="CJ43" s="192">
        <f xml:space="preserve"> 'FS Qtr'!CJ$12</f>
        <v>0</v>
      </c>
      <c r="CK43" s="192">
        <f xml:space="preserve"> 'FS Qtr'!CK$12</f>
        <v>0</v>
      </c>
      <c r="CL43" s="192">
        <f xml:space="preserve"> 'FS Qtr'!CL$12</f>
        <v>0</v>
      </c>
      <c r="CM43" s="192">
        <f xml:space="preserve"> 'FS Qtr'!CM$12</f>
        <v>0</v>
      </c>
      <c r="CN43" s="192">
        <f xml:space="preserve"> 'FS Qtr'!CN$12</f>
        <v>0</v>
      </c>
      <c r="CO43" s="192">
        <f xml:space="preserve"> 'FS Qtr'!CO$12</f>
        <v>0</v>
      </c>
      <c r="CP43" s="192">
        <f xml:space="preserve"> 'FS Qtr'!CP$12</f>
        <v>0</v>
      </c>
      <c r="CQ43" s="192">
        <f xml:space="preserve"> 'FS Qtr'!CQ$12</f>
        <v>0</v>
      </c>
      <c r="CR43" s="192">
        <f xml:space="preserve"> 'FS Qtr'!CR$12</f>
        <v>0</v>
      </c>
      <c r="CS43" s="192">
        <f xml:space="preserve"> 'FS Qtr'!CS$12</f>
        <v>0</v>
      </c>
      <c r="CT43" s="192">
        <f xml:space="preserve"> 'FS Qtr'!CT$12</f>
        <v>0</v>
      </c>
      <c r="CU43" s="192">
        <f xml:space="preserve"> 'FS Qtr'!CU$12</f>
        <v>0</v>
      </c>
      <c r="CV43" s="192">
        <f xml:space="preserve"> 'FS Qtr'!CV$12</f>
        <v>0</v>
      </c>
      <c r="CW43" s="192">
        <f xml:space="preserve"> 'FS Qtr'!CW$12</f>
        <v>0</v>
      </c>
      <c r="CX43" s="192">
        <f xml:space="preserve"> 'FS Qtr'!CX$12</f>
        <v>0</v>
      </c>
      <c r="CY43" s="192">
        <f xml:space="preserve"> 'FS Qtr'!CY$12</f>
        <v>0</v>
      </c>
      <c r="CZ43" s="192">
        <f xml:space="preserve"> 'FS Qtr'!CZ$12</f>
        <v>0</v>
      </c>
      <c r="DA43" s="192">
        <f xml:space="preserve"> 'FS Qtr'!DA$12</f>
        <v>0</v>
      </c>
      <c r="DB43" s="192">
        <f xml:space="preserve"> 'FS Qtr'!DB$12</f>
        <v>0</v>
      </c>
      <c r="DC43" s="192">
        <f xml:space="preserve"> 'FS Qtr'!DC$12</f>
        <v>0</v>
      </c>
      <c r="DD43" s="192">
        <f xml:space="preserve"> 'FS Qtr'!DD$12</f>
        <v>0</v>
      </c>
      <c r="DE43" s="192">
        <f xml:space="preserve"> 'FS Qtr'!DE$12</f>
        <v>0</v>
      </c>
      <c r="DF43" s="192">
        <f xml:space="preserve"> 'FS Qtr'!DF$12</f>
        <v>0</v>
      </c>
      <c r="DG43" s="192">
        <f xml:space="preserve"> 'FS Qtr'!DG$12</f>
        <v>0</v>
      </c>
      <c r="DH43" s="192">
        <f xml:space="preserve"> 'FS Qtr'!DH$12</f>
        <v>0</v>
      </c>
      <c r="DI43" s="192">
        <f xml:space="preserve"> 'FS Qtr'!DI$12</f>
        <v>0</v>
      </c>
      <c r="DJ43" s="192">
        <f xml:space="preserve"> 'FS Qtr'!DJ$12</f>
        <v>0</v>
      </c>
      <c r="DK43" s="192">
        <f xml:space="preserve"> 'FS Qtr'!DK$12</f>
        <v>0</v>
      </c>
      <c r="DL43" s="192">
        <f xml:space="preserve"> 'FS Qtr'!DL$12</f>
        <v>0</v>
      </c>
      <c r="DM43" s="192">
        <f xml:space="preserve"> 'FS Qtr'!DM$12</f>
        <v>0</v>
      </c>
      <c r="DN43" s="192">
        <f xml:space="preserve"> 'FS Qtr'!DN$12</f>
        <v>0</v>
      </c>
      <c r="DO43" s="192">
        <f xml:space="preserve"> 'FS Qtr'!DO$12</f>
        <v>0</v>
      </c>
      <c r="DP43" s="192">
        <f xml:space="preserve"> 'FS Qtr'!DP$12</f>
        <v>0</v>
      </c>
      <c r="DQ43" s="192">
        <f xml:space="preserve"> 'FS Qtr'!DQ$12</f>
        <v>0</v>
      </c>
      <c r="DR43" s="192">
        <f xml:space="preserve"> 'FS Qtr'!DR$12</f>
        <v>0</v>
      </c>
      <c r="DS43" s="192">
        <f xml:space="preserve"> 'FS Qtr'!DS$12</f>
        <v>0</v>
      </c>
      <c r="DT43" s="192">
        <f xml:space="preserve"> 'FS Qtr'!DT$12</f>
        <v>0</v>
      </c>
      <c r="DU43" s="192">
        <f xml:space="preserve"> 'FS Qtr'!DU$12</f>
        <v>0</v>
      </c>
      <c r="DV43" s="192">
        <f xml:space="preserve"> 'FS Qtr'!DV$12</f>
        <v>0</v>
      </c>
      <c r="DW43" s="192">
        <f xml:space="preserve"> 'FS Qtr'!DW$12</f>
        <v>0</v>
      </c>
      <c r="DX43" s="192">
        <f xml:space="preserve"> 'FS Qtr'!DX$12</f>
        <v>0</v>
      </c>
      <c r="DY43" s="192">
        <f xml:space="preserve"> 'FS Qtr'!DY$12</f>
        <v>0</v>
      </c>
      <c r="DZ43" s="192">
        <f xml:space="preserve"> 'FS Qtr'!DZ$12</f>
        <v>0</v>
      </c>
      <c r="EA43" s="192">
        <f xml:space="preserve"> 'FS Qtr'!EA$12</f>
        <v>0</v>
      </c>
      <c r="EB43" s="192">
        <f xml:space="preserve"> 'FS Qtr'!EB$12</f>
        <v>0</v>
      </c>
      <c r="EC43" s="192">
        <f xml:space="preserve"> 'FS Qtr'!EC$12</f>
        <v>0</v>
      </c>
      <c r="ED43" s="192">
        <f xml:space="preserve"> 'FS Qtr'!ED$12</f>
        <v>0</v>
      </c>
      <c r="EE43" s="192">
        <f xml:space="preserve"> 'FS Qtr'!EE$12</f>
        <v>0</v>
      </c>
      <c r="EF43" s="192">
        <f xml:space="preserve"> 'FS Qtr'!EF$12</f>
        <v>0</v>
      </c>
      <c r="EG43" s="192">
        <f xml:space="preserve"> 'FS Qtr'!EG$12</f>
        <v>0</v>
      </c>
      <c r="EH43" s="192">
        <f xml:space="preserve"> 'FS Qtr'!EH$12</f>
        <v>0</v>
      </c>
      <c r="EI43" s="192">
        <f xml:space="preserve"> 'FS Qtr'!EI$12</f>
        <v>0</v>
      </c>
      <c r="EJ43" s="192">
        <f xml:space="preserve"> 'FS Qtr'!EJ$12</f>
        <v>0</v>
      </c>
      <c r="EK43" s="192">
        <f xml:space="preserve"> 'FS Qtr'!EK$12</f>
        <v>0</v>
      </c>
      <c r="EL43" s="192">
        <f xml:space="preserve"> 'FS Qtr'!EL$12</f>
        <v>0</v>
      </c>
      <c r="EM43" s="192">
        <f xml:space="preserve"> 'FS Qtr'!EM$12</f>
        <v>0</v>
      </c>
      <c r="EN43" s="192">
        <f xml:space="preserve"> 'FS Qtr'!EN$12</f>
        <v>0</v>
      </c>
      <c r="EO43" s="192">
        <f xml:space="preserve"> 'FS Qtr'!EO$12</f>
        <v>0</v>
      </c>
      <c r="EP43" s="192">
        <f xml:space="preserve"> 'FS Qtr'!EP$12</f>
        <v>0</v>
      </c>
      <c r="EQ43" s="192">
        <f xml:space="preserve"> 'FS Qtr'!EQ$12</f>
        <v>0</v>
      </c>
      <c r="ER43" s="192">
        <f xml:space="preserve"> 'FS Qtr'!ER$12</f>
        <v>0</v>
      </c>
      <c r="ES43" s="192">
        <f xml:space="preserve"> 'FS Qtr'!ES$12</f>
        <v>0</v>
      </c>
      <c r="ET43" s="192">
        <f xml:space="preserve"> 'FS Qtr'!ET$12</f>
        <v>0</v>
      </c>
      <c r="EU43" s="192">
        <f xml:space="preserve"> 'FS Qtr'!EU$12</f>
        <v>0</v>
      </c>
      <c r="EV43" s="192">
        <f xml:space="preserve"> 'FS Qtr'!EV$12</f>
        <v>0</v>
      </c>
      <c r="EW43" s="192">
        <f xml:space="preserve"> 'FS Qtr'!EW$12</f>
        <v>0</v>
      </c>
      <c r="EX43" s="192">
        <f xml:space="preserve"> 'FS Qtr'!EX$12</f>
        <v>0</v>
      </c>
      <c r="EY43" s="192">
        <f xml:space="preserve"> 'FS Qtr'!EY$12</f>
        <v>0</v>
      </c>
      <c r="EZ43" s="192">
        <f xml:space="preserve"> 'FS Qtr'!EZ$12</f>
        <v>0</v>
      </c>
      <c r="FA43" s="192">
        <f xml:space="preserve"> 'FS Qtr'!FA$12</f>
        <v>0</v>
      </c>
      <c r="FB43" s="192">
        <f xml:space="preserve"> 'FS Qtr'!FB$12</f>
        <v>0</v>
      </c>
      <c r="FC43" s="192">
        <f xml:space="preserve"> 'FS Qtr'!FC$12</f>
        <v>0</v>
      </c>
      <c r="FD43" s="192">
        <f xml:space="preserve"> 'FS Qtr'!FD$12</f>
        <v>0</v>
      </c>
      <c r="FE43" s="192">
        <f xml:space="preserve"> 'FS Qtr'!FE$12</f>
        <v>0</v>
      </c>
      <c r="FF43" s="192">
        <f xml:space="preserve"> 'FS Qtr'!FF$12</f>
        <v>0</v>
      </c>
      <c r="FG43" s="192">
        <f xml:space="preserve"> 'FS Qtr'!FG$12</f>
        <v>0</v>
      </c>
      <c r="FH43" s="192">
        <f xml:space="preserve"> 'FS Qtr'!FH$12</f>
        <v>0</v>
      </c>
      <c r="FI43" s="192">
        <f xml:space="preserve"> 'FS Qtr'!FI$12</f>
        <v>0</v>
      </c>
      <c r="FJ43" s="192">
        <f xml:space="preserve"> 'FS Qtr'!FJ$12</f>
        <v>0</v>
      </c>
      <c r="FK43" s="192">
        <f xml:space="preserve"> 'FS Qtr'!FK$12</f>
        <v>0</v>
      </c>
      <c r="FL43" s="192">
        <f xml:space="preserve"> 'FS Qtr'!FL$12</f>
        <v>0</v>
      </c>
      <c r="FM43" s="192">
        <f xml:space="preserve"> 'FS Qtr'!FM$12</f>
        <v>0</v>
      </c>
      <c r="FN43" s="192">
        <f xml:space="preserve"> 'FS Qtr'!FN$12</f>
        <v>0</v>
      </c>
      <c r="FO43" s="192">
        <f xml:space="preserve"> 'FS Qtr'!FO$12</f>
        <v>0</v>
      </c>
      <c r="FP43" s="192">
        <f xml:space="preserve"> 'FS Qtr'!FP$12</f>
        <v>0</v>
      </c>
      <c r="FQ43" s="192">
        <f xml:space="preserve"> 'FS Qtr'!FQ$12</f>
        <v>0</v>
      </c>
      <c r="FR43" s="192">
        <f xml:space="preserve"> 'FS Qtr'!FR$12</f>
        <v>0</v>
      </c>
      <c r="FS43" s="192">
        <f xml:space="preserve"> 'FS Qtr'!FS$12</f>
        <v>0</v>
      </c>
      <c r="FT43" s="192">
        <f xml:space="preserve"> 'FS Qtr'!FT$12</f>
        <v>0</v>
      </c>
      <c r="FU43" s="192">
        <f xml:space="preserve"> 'FS Qtr'!FU$12</f>
        <v>0</v>
      </c>
      <c r="FV43" s="192">
        <f xml:space="preserve"> 'FS Qtr'!FV$12</f>
        <v>0</v>
      </c>
      <c r="FW43" s="192">
        <f xml:space="preserve"> 'FS Qtr'!FW$12</f>
        <v>0</v>
      </c>
      <c r="FX43" s="192">
        <f xml:space="preserve"> 'FS Qtr'!FX$12</f>
        <v>0</v>
      </c>
      <c r="FY43" s="192">
        <f xml:space="preserve"> 'FS Qtr'!FY$12</f>
        <v>0</v>
      </c>
      <c r="FZ43" s="192">
        <f xml:space="preserve"> 'FS Qtr'!FZ$12</f>
        <v>0</v>
      </c>
      <c r="GA43" s="192">
        <f xml:space="preserve"> 'FS Qtr'!GA$12</f>
        <v>0</v>
      </c>
      <c r="GB43" s="192">
        <f xml:space="preserve"> 'FS Qtr'!GB$12</f>
        <v>0</v>
      </c>
      <c r="GC43" s="192">
        <f xml:space="preserve"> 'FS Qtr'!GC$12</f>
        <v>0</v>
      </c>
      <c r="GD43" s="192">
        <f xml:space="preserve"> 'FS Qtr'!GD$12</f>
        <v>0</v>
      </c>
      <c r="GE43" s="192">
        <f xml:space="preserve"> 'FS Qtr'!GE$12</f>
        <v>0</v>
      </c>
      <c r="GF43" s="192">
        <f xml:space="preserve"> 'FS Qtr'!GF$12</f>
        <v>0</v>
      </c>
      <c r="GG43" s="192">
        <f xml:space="preserve"> 'FS Qtr'!GG$12</f>
        <v>0</v>
      </c>
      <c r="GH43" s="192">
        <f xml:space="preserve"> 'FS Qtr'!GH$12</f>
        <v>0</v>
      </c>
      <c r="GI43" s="192">
        <f xml:space="preserve"> 'FS Qtr'!GI$12</f>
        <v>0</v>
      </c>
      <c r="GJ43" s="192">
        <f xml:space="preserve"> 'FS Qtr'!GJ$12</f>
        <v>0</v>
      </c>
    </row>
    <row r="44" spans="1:192" x14ac:dyDescent="0.25">
      <c r="D44" s="48" t="s">
        <v>209</v>
      </c>
      <c r="E44" s="9" t="str">
        <f t="shared" ref="E44:AJ44" si="191" xml:space="preserve"> E$22</f>
        <v>Tax depreciation</v>
      </c>
      <c r="F44" s="9">
        <f t="shared" si="191"/>
        <v>0</v>
      </c>
      <c r="G44" s="9" t="str">
        <f t="shared" si="191"/>
        <v>$ 000s</v>
      </c>
      <c r="H44" s="9">
        <f t="shared" si="191"/>
        <v>338061.85605674412</v>
      </c>
      <c r="I44" s="9">
        <f t="shared" si="191"/>
        <v>0</v>
      </c>
      <c r="J44" s="9">
        <f t="shared" si="191"/>
        <v>0</v>
      </c>
      <c r="K44" s="9">
        <f t="shared" si="191"/>
        <v>0</v>
      </c>
      <c r="L44" s="9">
        <f t="shared" si="191"/>
        <v>0</v>
      </c>
      <c r="M44" s="9">
        <f t="shared" si="191"/>
        <v>0</v>
      </c>
      <c r="N44" s="9">
        <f t="shared" si="191"/>
        <v>0</v>
      </c>
      <c r="O44" s="9">
        <f t="shared" si="191"/>
        <v>0</v>
      </c>
      <c r="P44" s="9">
        <f t="shared" si="191"/>
        <v>0</v>
      </c>
      <c r="Q44" s="9">
        <f t="shared" si="191"/>
        <v>33806.185605674415</v>
      </c>
      <c r="R44" s="9">
        <f t="shared" si="191"/>
        <v>30425.567045106975</v>
      </c>
      <c r="S44" s="9">
        <f t="shared" si="191"/>
        <v>27383.010340596276</v>
      </c>
      <c r="T44" s="9">
        <f t="shared" si="191"/>
        <v>24644.70930653665</v>
      </c>
      <c r="U44" s="9">
        <f t="shared" si="191"/>
        <v>22180.238375882982</v>
      </c>
      <c r="V44" s="9">
        <f t="shared" si="191"/>
        <v>19962.214538294684</v>
      </c>
      <c r="W44" s="9">
        <f t="shared" si="191"/>
        <v>17965.993084465215</v>
      </c>
      <c r="X44" s="9">
        <f t="shared" si="191"/>
        <v>16169.393776018695</v>
      </c>
      <c r="Y44" s="9">
        <f t="shared" si="191"/>
        <v>14552.454398416825</v>
      </c>
      <c r="Z44" s="9">
        <f t="shared" si="191"/>
        <v>13097.208958575142</v>
      </c>
      <c r="AA44" s="9">
        <f t="shared" si="191"/>
        <v>11787.488062717628</v>
      </c>
      <c r="AB44" s="9">
        <f t="shared" si="191"/>
        <v>10608.739256445864</v>
      </c>
      <c r="AC44" s="9">
        <f t="shared" si="191"/>
        <v>9547.8653308012781</v>
      </c>
      <c r="AD44" s="9">
        <f t="shared" si="191"/>
        <v>8593.0787977211512</v>
      </c>
      <c r="AE44" s="9">
        <f t="shared" si="191"/>
        <v>7733.7709179490375</v>
      </c>
      <c r="AF44" s="9">
        <f t="shared" si="191"/>
        <v>6960.3938261541334</v>
      </c>
      <c r="AG44" s="9">
        <f t="shared" si="191"/>
        <v>6264.3544435387203</v>
      </c>
      <c r="AH44" s="9">
        <f t="shared" si="191"/>
        <v>5637.918999184848</v>
      </c>
      <c r="AI44" s="9">
        <f t="shared" si="191"/>
        <v>5074.1270992663631</v>
      </c>
      <c r="AJ44" s="9">
        <f t="shared" si="191"/>
        <v>4566.7143893397269</v>
      </c>
      <c r="AK44" s="9">
        <f t="shared" ref="AK44:CV44" si="192" xml:space="preserve"> AK$22</f>
        <v>4110.0429504057538</v>
      </c>
      <c r="AL44" s="9">
        <f t="shared" si="192"/>
        <v>3699.0386553651788</v>
      </c>
      <c r="AM44" s="9">
        <f t="shared" si="192"/>
        <v>3329.1347898286608</v>
      </c>
      <c r="AN44" s="9">
        <f t="shared" si="192"/>
        <v>2996.2213108457945</v>
      </c>
      <c r="AO44" s="9">
        <f t="shared" si="192"/>
        <v>2696.5991797612151</v>
      </c>
      <c r="AP44" s="9">
        <f t="shared" si="192"/>
        <v>2426.9392617850935</v>
      </c>
      <c r="AQ44" s="9">
        <f t="shared" si="192"/>
        <v>2184.2453356065844</v>
      </c>
      <c r="AR44" s="9">
        <f t="shared" si="192"/>
        <v>1965.8208020459258</v>
      </c>
      <c r="AS44" s="9">
        <f t="shared" si="192"/>
        <v>1769.2387218413332</v>
      </c>
      <c r="AT44" s="9">
        <f t="shared" si="192"/>
        <v>1592.3148496572001</v>
      </c>
      <c r="AU44" s="9">
        <f t="shared" si="192"/>
        <v>1433.08336469148</v>
      </c>
      <c r="AV44" s="9">
        <f t="shared" si="192"/>
        <v>1289.7750282223321</v>
      </c>
      <c r="AW44" s="9">
        <f t="shared" si="192"/>
        <v>1160.7975254000989</v>
      </c>
      <c r="AX44" s="9">
        <f t="shared" si="192"/>
        <v>1044.7177728600889</v>
      </c>
      <c r="AY44" s="9">
        <f t="shared" si="192"/>
        <v>940.2459955740801</v>
      </c>
      <c r="AZ44" s="9">
        <f t="shared" si="192"/>
        <v>846.22139601667209</v>
      </c>
      <c r="BA44" s="9">
        <f t="shared" si="192"/>
        <v>761.5992564150049</v>
      </c>
      <c r="BB44" s="9">
        <f t="shared" si="192"/>
        <v>685.43933077350448</v>
      </c>
      <c r="BC44" s="9">
        <f t="shared" si="192"/>
        <v>616.89539769615396</v>
      </c>
      <c r="BD44" s="9">
        <f xml:space="preserve"> BD$22</f>
        <v>5552.0585792653856</v>
      </c>
      <c r="BE44" s="9">
        <f t="shared" si="192"/>
        <v>0</v>
      </c>
      <c r="BF44" s="9">
        <f t="shared" si="192"/>
        <v>0</v>
      </c>
      <c r="BG44" s="9">
        <f t="shared" si="192"/>
        <v>0</v>
      </c>
      <c r="BH44" s="9">
        <f t="shared" si="192"/>
        <v>0</v>
      </c>
      <c r="BI44" s="9">
        <f t="shared" si="192"/>
        <v>0</v>
      </c>
      <c r="BJ44" s="9">
        <f t="shared" si="192"/>
        <v>0</v>
      </c>
      <c r="BK44" s="9">
        <f t="shared" si="192"/>
        <v>0</v>
      </c>
      <c r="BL44" s="9">
        <f t="shared" si="192"/>
        <v>0</v>
      </c>
      <c r="BM44" s="9">
        <f t="shared" si="192"/>
        <v>0</v>
      </c>
      <c r="BN44" s="9">
        <f t="shared" si="192"/>
        <v>0</v>
      </c>
      <c r="BO44" s="9">
        <f t="shared" si="192"/>
        <v>0</v>
      </c>
      <c r="BP44" s="9">
        <f t="shared" si="192"/>
        <v>0</v>
      </c>
      <c r="BQ44" s="9">
        <f t="shared" si="192"/>
        <v>0</v>
      </c>
      <c r="BR44" s="9">
        <f t="shared" si="192"/>
        <v>0</v>
      </c>
      <c r="BS44" s="9">
        <f t="shared" si="192"/>
        <v>0</v>
      </c>
      <c r="BT44" s="9">
        <f t="shared" si="192"/>
        <v>0</v>
      </c>
      <c r="BU44" s="9">
        <f t="shared" si="192"/>
        <v>0</v>
      </c>
      <c r="BV44" s="9">
        <f t="shared" si="192"/>
        <v>0</v>
      </c>
      <c r="BW44" s="9">
        <f t="shared" si="192"/>
        <v>0</v>
      </c>
      <c r="BX44" s="9">
        <f t="shared" si="192"/>
        <v>0</v>
      </c>
      <c r="BY44" s="9">
        <f t="shared" si="192"/>
        <v>0</v>
      </c>
      <c r="BZ44" s="9">
        <f t="shared" si="192"/>
        <v>0</v>
      </c>
      <c r="CA44" s="9">
        <f t="shared" si="192"/>
        <v>0</v>
      </c>
      <c r="CB44" s="9">
        <f t="shared" si="192"/>
        <v>0</v>
      </c>
      <c r="CC44" s="9">
        <f t="shared" si="192"/>
        <v>0</v>
      </c>
      <c r="CD44" s="9">
        <f t="shared" si="192"/>
        <v>0</v>
      </c>
      <c r="CE44" s="9">
        <f t="shared" si="192"/>
        <v>0</v>
      </c>
      <c r="CF44" s="9">
        <f t="shared" si="192"/>
        <v>0</v>
      </c>
      <c r="CG44" s="9">
        <f t="shared" si="192"/>
        <v>0</v>
      </c>
      <c r="CH44" s="9">
        <f t="shared" si="192"/>
        <v>0</v>
      </c>
      <c r="CI44" s="9">
        <f t="shared" si="192"/>
        <v>0</v>
      </c>
      <c r="CJ44" s="9">
        <f t="shared" si="192"/>
        <v>0</v>
      </c>
      <c r="CK44" s="9">
        <f t="shared" si="192"/>
        <v>0</v>
      </c>
      <c r="CL44" s="9">
        <f t="shared" si="192"/>
        <v>0</v>
      </c>
      <c r="CM44" s="9">
        <f t="shared" si="192"/>
        <v>0</v>
      </c>
      <c r="CN44" s="9">
        <f t="shared" si="192"/>
        <v>0</v>
      </c>
      <c r="CO44" s="9">
        <f t="shared" si="192"/>
        <v>0</v>
      </c>
      <c r="CP44" s="9">
        <f t="shared" si="192"/>
        <v>0</v>
      </c>
      <c r="CQ44" s="9">
        <f t="shared" si="192"/>
        <v>0</v>
      </c>
      <c r="CR44" s="9">
        <f t="shared" si="192"/>
        <v>0</v>
      </c>
      <c r="CS44" s="9">
        <f t="shared" si="192"/>
        <v>0</v>
      </c>
      <c r="CT44" s="9">
        <f t="shared" si="192"/>
        <v>0</v>
      </c>
      <c r="CU44" s="9">
        <f t="shared" si="192"/>
        <v>0</v>
      </c>
      <c r="CV44" s="9">
        <f t="shared" si="192"/>
        <v>0</v>
      </c>
      <c r="CW44" s="9">
        <f t="shared" ref="CW44:FH44" si="193" xml:space="preserve"> CW$22</f>
        <v>0</v>
      </c>
      <c r="CX44" s="9">
        <f t="shared" si="193"/>
        <v>0</v>
      </c>
      <c r="CY44" s="9">
        <f t="shared" si="193"/>
        <v>0</v>
      </c>
      <c r="CZ44" s="9">
        <f t="shared" si="193"/>
        <v>0</v>
      </c>
      <c r="DA44" s="9">
        <f t="shared" si="193"/>
        <v>0</v>
      </c>
      <c r="DB44" s="9">
        <f t="shared" si="193"/>
        <v>0</v>
      </c>
      <c r="DC44" s="9">
        <f t="shared" si="193"/>
        <v>0</v>
      </c>
      <c r="DD44" s="9">
        <f t="shared" si="193"/>
        <v>0</v>
      </c>
      <c r="DE44" s="9">
        <f t="shared" si="193"/>
        <v>0</v>
      </c>
      <c r="DF44" s="9">
        <f t="shared" si="193"/>
        <v>0</v>
      </c>
      <c r="DG44" s="9">
        <f t="shared" si="193"/>
        <v>0</v>
      </c>
      <c r="DH44" s="9">
        <f t="shared" si="193"/>
        <v>0</v>
      </c>
      <c r="DI44" s="9">
        <f t="shared" si="193"/>
        <v>0</v>
      </c>
      <c r="DJ44" s="9">
        <f t="shared" si="193"/>
        <v>0</v>
      </c>
      <c r="DK44" s="9">
        <f t="shared" si="193"/>
        <v>0</v>
      </c>
      <c r="DL44" s="9">
        <f t="shared" si="193"/>
        <v>0</v>
      </c>
      <c r="DM44" s="9">
        <f t="shared" si="193"/>
        <v>0</v>
      </c>
      <c r="DN44" s="9">
        <f t="shared" si="193"/>
        <v>0</v>
      </c>
      <c r="DO44" s="9">
        <f t="shared" si="193"/>
        <v>0</v>
      </c>
      <c r="DP44" s="9">
        <f t="shared" si="193"/>
        <v>0</v>
      </c>
      <c r="DQ44" s="9">
        <f t="shared" si="193"/>
        <v>0</v>
      </c>
      <c r="DR44" s="9">
        <f t="shared" si="193"/>
        <v>0</v>
      </c>
      <c r="DS44" s="9">
        <f t="shared" si="193"/>
        <v>0</v>
      </c>
      <c r="DT44" s="9">
        <f t="shared" si="193"/>
        <v>0</v>
      </c>
      <c r="DU44" s="9">
        <f t="shared" si="193"/>
        <v>0</v>
      </c>
      <c r="DV44" s="9">
        <f t="shared" si="193"/>
        <v>0</v>
      </c>
      <c r="DW44" s="9">
        <f t="shared" si="193"/>
        <v>0</v>
      </c>
      <c r="DX44" s="9">
        <f t="shared" si="193"/>
        <v>0</v>
      </c>
      <c r="DY44" s="9">
        <f t="shared" si="193"/>
        <v>0</v>
      </c>
      <c r="DZ44" s="9">
        <f t="shared" si="193"/>
        <v>0</v>
      </c>
      <c r="EA44" s="9">
        <f t="shared" si="193"/>
        <v>0</v>
      </c>
      <c r="EB44" s="9">
        <f t="shared" si="193"/>
        <v>0</v>
      </c>
      <c r="EC44" s="9">
        <f t="shared" si="193"/>
        <v>0</v>
      </c>
      <c r="ED44" s="9">
        <f t="shared" si="193"/>
        <v>0</v>
      </c>
      <c r="EE44" s="9">
        <f t="shared" si="193"/>
        <v>0</v>
      </c>
      <c r="EF44" s="9">
        <f t="shared" si="193"/>
        <v>0</v>
      </c>
      <c r="EG44" s="9">
        <f t="shared" si="193"/>
        <v>0</v>
      </c>
      <c r="EH44" s="9">
        <f t="shared" si="193"/>
        <v>0</v>
      </c>
      <c r="EI44" s="9">
        <f t="shared" si="193"/>
        <v>0</v>
      </c>
      <c r="EJ44" s="9">
        <f t="shared" si="193"/>
        <v>0</v>
      </c>
      <c r="EK44" s="9">
        <f t="shared" si="193"/>
        <v>0</v>
      </c>
      <c r="EL44" s="9">
        <f t="shared" si="193"/>
        <v>0</v>
      </c>
      <c r="EM44" s="9">
        <f t="shared" si="193"/>
        <v>0</v>
      </c>
      <c r="EN44" s="9">
        <f t="shared" si="193"/>
        <v>0</v>
      </c>
      <c r="EO44" s="9">
        <f t="shared" si="193"/>
        <v>0</v>
      </c>
      <c r="EP44" s="9">
        <f t="shared" si="193"/>
        <v>0</v>
      </c>
      <c r="EQ44" s="9">
        <f t="shared" si="193"/>
        <v>0</v>
      </c>
      <c r="ER44" s="9">
        <f t="shared" si="193"/>
        <v>0</v>
      </c>
      <c r="ES44" s="9">
        <f t="shared" si="193"/>
        <v>0</v>
      </c>
      <c r="ET44" s="9">
        <f t="shared" si="193"/>
        <v>0</v>
      </c>
      <c r="EU44" s="9">
        <f t="shared" si="193"/>
        <v>0</v>
      </c>
      <c r="EV44" s="9">
        <f t="shared" si="193"/>
        <v>0</v>
      </c>
      <c r="EW44" s="9">
        <f t="shared" si="193"/>
        <v>0</v>
      </c>
      <c r="EX44" s="9">
        <f t="shared" si="193"/>
        <v>0</v>
      </c>
      <c r="EY44" s="9">
        <f t="shared" si="193"/>
        <v>0</v>
      </c>
      <c r="EZ44" s="9">
        <f t="shared" si="193"/>
        <v>0</v>
      </c>
      <c r="FA44" s="9">
        <f t="shared" si="193"/>
        <v>0</v>
      </c>
      <c r="FB44" s="9">
        <f t="shared" si="193"/>
        <v>0</v>
      </c>
      <c r="FC44" s="9">
        <f t="shared" si="193"/>
        <v>0</v>
      </c>
      <c r="FD44" s="9">
        <f t="shared" si="193"/>
        <v>0</v>
      </c>
      <c r="FE44" s="9">
        <f t="shared" si="193"/>
        <v>0</v>
      </c>
      <c r="FF44" s="9">
        <f t="shared" si="193"/>
        <v>0</v>
      </c>
      <c r="FG44" s="9">
        <f t="shared" si="193"/>
        <v>0</v>
      </c>
      <c r="FH44" s="9">
        <f t="shared" si="193"/>
        <v>0</v>
      </c>
      <c r="FI44" s="9">
        <f t="shared" ref="FI44:GJ44" si="194" xml:space="preserve"> FI$22</f>
        <v>0</v>
      </c>
      <c r="FJ44" s="9">
        <f t="shared" si="194"/>
        <v>0</v>
      </c>
      <c r="FK44" s="9">
        <f t="shared" si="194"/>
        <v>0</v>
      </c>
      <c r="FL44" s="9">
        <f t="shared" si="194"/>
        <v>0</v>
      </c>
      <c r="FM44" s="9">
        <f t="shared" si="194"/>
        <v>0</v>
      </c>
      <c r="FN44" s="9">
        <f t="shared" si="194"/>
        <v>0</v>
      </c>
      <c r="FO44" s="9">
        <f t="shared" si="194"/>
        <v>0</v>
      </c>
      <c r="FP44" s="9">
        <f t="shared" si="194"/>
        <v>0</v>
      </c>
      <c r="FQ44" s="9">
        <f t="shared" si="194"/>
        <v>0</v>
      </c>
      <c r="FR44" s="9">
        <f t="shared" si="194"/>
        <v>0</v>
      </c>
      <c r="FS44" s="9">
        <f t="shared" si="194"/>
        <v>0</v>
      </c>
      <c r="FT44" s="9">
        <f t="shared" si="194"/>
        <v>0</v>
      </c>
      <c r="FU44" s="9">
        <f t="shared" si="194"/>
        <v>0</v>
      </c>
      <c r="FV44" s="9">
        <f t="shared" si="194"/>
        <v>0</v>
      </c>
      <c r="FW44" s="9">
        <f t="shared" si="194"/>
        <v>0</v>
      </c>
      <c r="FX44" s="9">
        <f t="shared" si="194"/>
        <v>0</v>
      </c>
      <c r="FY44" s="9">
        <f t="shared" si="194"/>
        <v>0</v>
      </c>
      <c r="FZ44" s="9">
        <f t="shared" si="194"/>
        <v>0</v>
      </c>
      <c r="GA44" s="9">
        <f t="shared" si="194"/>
        <v>0</v>
      </c>
      <c r="GB44" s="9">
        <f t="shared" si="194"/>
        <v>0</v>
      </c>
      <c r="GC44" s="9">
        <f t="shared" si="194"/>
        <v>0</v>
      </c>
      <c r="GD44" s="9">
        <f t="shared" si="194"/>
        <v>0</v>
      </c>
      <c r="GE44" s="9">
        <f t="shared" si="194"/>
        <v>0</v>
      </c>
      <c r="GF44" s="9">
        <f t="shared" si="194"/>
        <v>0</v>
      </c>
      <c r="GG44" s="9">
        <f t="shared" si="194"/>
        <v>0</v>
      </c>
      <c r="GH44" s="9">
        <f t="shared" si="194"/>
        <v>0</v>
      </c>
      <c r="GI44" s="9">
        <f t="shared" si="194"/>
        <v>0</v>
      </c>
      <c r="GJ44" s="9">
        <f t="shared" si="194"/>
        <v>0</v>
      </c>
    </row>
    <row r="45" spans="1:192" x14ac:dyDescent="0.25">
      <c r="D45" s="48" t="s">
        <v>209</v>
      </c>
      <c r="E45" s="9" t="str">
        <f t="shared" ref="E45:AJ45" si="195" xml:space="preserve"> E$40</f>
        <v>Interest deduction for tax</v>
      </c>
      <c r="F45" s="9">
        <f t="shared" si="195"/>
        <v>0</v>
      </c>
      <c r="G45" s="9" t="str">
        <f t="shared" si="195"/>
        <v>$ 000s</v>
      </c>
      <c r="H45" s="9">
        <f t="shared" si="195"/>
        <v>225515.07611403192</v>
      </c>
      <c r="I45" s="9">
        <f t="shared" si="195"/>
        <v>0</v>
      </c>
      <c r="J45" s="9">
        <f t="shared" si="195"/>
        <v>0</v>
      </c>
      <c r="K45" s="9">
        <f t="shared" si="195"/>
        <v>0</v>
      </c>
      <c r="L45" s="9">
        <f t="shared" si="195"/>
        <v>0</v>
      </c>
      <c r="M45" s="9">
        <f t="shared" si="195"/>
        <v>0</v>
      </c>
      <c r="N45" s="9">
        <f t="shared" si="195"/>
        <v>0</v>
      </c>
      <c r="O45" s="9">
        <f t="shared" si="195"/>
        <v>0</v>
      </c>
      <c r="P45" s="9">
        <f t="shared" si="195"/>
        <v>0</v>
      </c>
      <c r="Q45" s="9">
        <f t="shared" si="195"/>
        <v>9583.932206434718</v>
      </c>
      <c r="R45" s="9">
        <f t="shared" si="195"/>
        <v>9218.7339277066112</v>
      </c>
      <c r="S45" s="9">
        <f t="shared" si="195"/>
        <v>9100.7581452224276</v>
      </c>
      <c r="T45" s="9">
        <f t="shared" si="195"/>
        <v>8860.3027234084984</v>
      </c>
      <c r="U45" s="9">
        <f t="shared" si="195"/>
        <v>8783.5803485060424</v>
      </c>
      <c r="V45" s="9">
        <f t="shared" si="195"/>
        <v>8543.209889869684</v>
      </c>
      <c r="W45" s="9">
        <f t="shared" si="195"/>
        <v>8458.0812855310796</v>
      </c>
      <c r="X45" s="9">
        <f t="shared" si="195"/>
        <v>8241.4324501643805</v>
      </c>
      <c r="Y45" s="9">
        <f t="shared" si="195"/>
        <v>8122.6786591860364</v>
      </c>
      <c r="Z45" s="9">
        <f t="shared" si="195"/>
        <v>7882.8096515032421</v>
      </c>
      <c r="AA45" s="9">
        <f t="shared" si="195"/>
        <v>7779.9317455044966</v>
      </c>
      <c r="AB45" s="9">
        <f t="shared" si="195"/>
        <v>7539.6544530639148</v>
      </c>
      <c r="AC45" s="9">
        <f t="shared" si="195"/>
        <v>7427.3062782195302</v>
      </c>
      <c r="AD45" s="9">
        <f t="shared" si="195"/>
        <v>7186.3014451915978</v>
      </c>
      <c r="AE45" s="9">
        <f t="shared" si="195"/>
        <v>7064.5234204535718</v>
      </c>
      <c r="AF45" s="9">
        <f t="shared" si="195"/>
        <v>6841.510677069582</v>
      </c>
      <c r="AG45" s="9">
        <f t="shared" si="195"/>
        <v>6690.0935826349432</v>
      </c>
      <c r="AH45" s="9">
        <f t="shared" si="195"/>
        <v>6449.4136131893219</v>
      </c>
      <c r="AI45" s="9">
        <f t="shared" si="195"/>
        <v>6306.3792067647719</v>
      </c>
      <c r="AJ45" s="9">
        <f t="shared" si="195"/>
        <v>6064.3646103982774</v>
      </c>
      <c r="AK45" s="9">
        <f t="shared" ref="AK45:CV45" si="196" xml:space="preserve"> AK$40</f>
        <v>5910.3496143432731</v>
      </c>
      <c r="AL45" s="9">
        <f t="shared" si="196"/>
        <v>5667.8448564285609</v>
      </c>
      <c r="AM45" s="9">
        <f t="shared" si="196"/>
        <v>5503.1212697414085</v>
      </c>
      <c r="AN45" s="9">
        <f t="shared" si="196"/>
        <v>5270.8606159853916</v>
      </c>
      <c r="AO45" s="9">
        <f t="shared" si="196"/>
        <v>5082.3416185836213</v>
      </c>
      <c r="AP45" s="9">
        <f t="shared" si="196"/>
        <v>4839.0694707095881</v>
      </c>
      <c r="AQ45" s="9">
        <f t="shared" si="196"/>
        <v>4649.9774930785197</v>
      </c>
      <c r="AR45" s="9">
        <f t="shared" si="196"/>
        <v>4405.1163330562331</v>
      </c>
      <c r="AS45" s="9">
        <f t="shared" si="196"/>
        <v>4203.6143066953973</v>
      </c>
      <c r="AT45" s="9">
        <f t="shared" si="196"/>
        <v>3957.6941733365265</v>
      </c>
      <c r="AU45" s="9">
        <f t="shared" si="196"/>
        <v>3743.2775509368294</v>
      </c>
      <c r="AV45" s="9">
        <f t="shared" si="196"/>
        <v>3499.0937248703644</v>
      </c>
      <c r="AW45" s="9">
        <f t="shared" si="196"/>
        <v>3266.9090899822877</v>
      </c>
      <c r="AX45" s="9">
        <f t="shared" si="196"/>
        <v>2803.7541883300564</v>
      </c>
      <c r="AY45" s="9">
        <f t="shared" si="196"/>
        <v>2339.7284822893603</v>
      </c>
      <c r="AZ45" s="9">
        <f t="shared" si="196"/>
        <v>1841.6726834226597</v>
      </c>
      <c r="BA45" s="9">
        <f t="shared" si="196"/>
        <v>1331.1141835078572</v>
      </c>
      <c r="BB45" s="9">
        <f t="shared" si="196"/>
        <v>795.62259598303285</v>
      </c>
      <c r="BC45" s="9">
        <f t="shared" si="196"/>
        <v>258.91554272820912</v>
      </c>
      <c r="BD45" s="9">
        <f t="shared" si="196"/>
        <v>5.5365477136446222E-12</v>
      </c>
      <c r="BE45" s="9">
        <f t="shared" si="196"/>
        <v>0</v>
      </c>
      <c r="BF45" s="9">
        <f t="shared" si="196"/>
        <v>0</v>
      </c>
      <c r="BG45" s="9">
        <f t="shared" si="196"/>
        <v>0</v>
      </c>
      <c r="BH45" s="9">
        <f t="shared" si="196"/>
        <v>0</v>
      </c>
      <c r="BI45" s="9">
        <f t="shared" si="196"/>
        <v>0</v>
      </c>
      <c r="BJ45" s="9">
        <f t="shared" si="196"/>
        <v>0</v>
      </c>
      <c r="BK45" s="9">
        <f t="shared" si="196"/>
        <v>0</v>
      </c>
      <c r="BL45" s="9">
        <f t="shared" si="196"/>
        <v>0</v>
      </c>
      <c r="BM45" s="9">
        <f t="shared" si="196"/>
        <v>0</v>
      </c>
      <c r="BN45" s="9">
        <f t="shared" si="196"/>
        <v>0</v>
      </c>
      <c r="BO45" s="9">
        <f t="shared" si="196"/>
        <v>0</v>
      </c>
      <c r="BP45" s="9">
        <f t="shared" si="196"/>
        <v>0</v>
      </c>
      <c r="BQ45" s="9">
        <f t="shared" si="196"/>
        <v>0</v>
      </c>
      <c r="BR45" s="9">
        <f t="shared" si="196"/>
        <v>0</v>
      </c>
      <c r="BS45" s="9">
        <f t="shared" si="196"/>
        <v>0</v>
      </c>
      <c r="BT45" s="9">
        <f t="shared" si="196"/>
        <v>0</v>
      </c>
      <c r="BU45" s="9">
        <f t="shared" si="196"/>
        <v>0</v>
      </c>
      <c r="BV45" s="9">
        <f t="shared" si="196"/>
        <v>0</v>
      </c>
      <c r="BW45" s="9">
        <f t="shared" si="196"/>
        <v>0</v>
      </c>
      <c r="BX45" s="9">
        <f t="shared" si="196"/>
        <v>0</v>
      </c>
      <c r="BY45" s="9">
        <f t="shared" si="196"/>
        <v>0</v>
      </c>
      <c r="BZ45" s="9">
        <f t="shared" si="196"/>
        <v>0</v>
      </c>
      <c r="CA45" s="9">
        <f t="shared" si="196"/>
        <v>0</v>
      </c>
      <c r="CB45" s="9">
        <f t="shared" si="196"/>
        <v>0</v>
      </c>
      <c r="CC45" s="9">
        <f t="shared" si="196"/>
        <v>0</v>
      </c>
      <c r="CD45" s="9">
        <f t="shared" si="196"/>
        <v>0</v>
      </c>
      <c r="CE45" s="9">
        <f t="shared" si="196"/>
        <v>0</v>
      </c>
      <c r="CF45" s="9">
        <f t="shared" si="196"/>
        <v>0</v>
      </c>
      <c r="CG45" s="9">
        <f t="shared" si="196"/>
        <v>0</v>
      </c>
      <c r="CH45" s="9">
        <f t="shared" si="196"/>
        <v>0</v>
      </c>
      <c r="CI45" s="9">
        <f t="shared" si="196"/>
        <v>0</v>
      </c>
      <c r="CJ45" s="9">
        <f t="shared" si="196"/>
        <v>0</v>
      </c>
      <c r="CK45" s="9">
        <f t="shared" si="196"/>
        <v>0</v>
      </c>
      <c r="CL45" s="9">
        <f t="shared" si="196"/>
        <v>0</v>
      </c>
      <c r="CM45" s="9">
        <f t="shared" si="196"/>
        <v>0</v>
      </c>
      <c r="CN45" s="9">
        <f t="shared" si="196"/>
        <v>0</v>
      </c>
      <c r="CO45" s="9">
        <f t="shared" si="196"/>
        <v>0</v>
      </c>
      <c r="CP45" s="9">
        <f t="shared" si="196"/>
        <v>0</v>
      </c>
      <c r="CQ45" s="9">
        <f t="shared" si="196"/>
        <v>0</v>
      </c>
      <c r="CR45" s="9">
        <f t="shared" si="196"/>
        <v>0</v>
      </c>
      <c r="CS45" s="9">
        <f t="shared" si="196"/>
        <v>0</v>
      </c>
      <c r="CT45" s="9">
        <f t="shared" si="196"/>
        <v>0</v>
      </c>
      <c r="CU45" s="9">
        <f t="shared" si="196"/>
        <v>0</v>
      </c>
      <c r="CV45" s="9">
        <f t="shared" si="196"/>
        <v>0</v>
      </c>
      <c r="CW45" s="9">
        <f t="shared" ref="CW45:FH45" si="197" xml:space="preserve"> CW$40</f>
        <v>0</v>
      </c>
      <c r="CX45" s="9">
        <f t="shared" si="197"/>
        <v>0</v>
      </c>
      <c r="CY45" s="9">
        <f t="shared" si="197"/>
        <v>0</v>
      </c>
      <c r="CZ45" s="9">
        <f t="shared" si="197"/>
        <v>0</v>
      </c>
      <c r="DA45" s="9">
        <f t="shared" si="197"/>
        <v>0</v>
      </c>
      <c r="DB45" s="9">
        <f t="shared" si="197"/>
        <v>0</v>
      </c>
      <c r="DC45" s="9">
        <f t="shared" si="197"/>
        <v>0</v>
      </c>
      <c r="DD45" s="9">
        <f t="shared" si="197"/>
        <v>0</v>
      </c>
      <c r="DE45" s="9">
        <f t="shared" si="197"/>
        <v>0</v>
      </c>
      <c r="DF45" s="9">
        <f t="shared" si="197"/>
        <v>0</v>
      </c>
      <c r="DG45" s="9">
        <f t="shared" si="197"/>
        <v>0</v>
      </c>
      <c r="DH45" s="9">
        <f t="shared" si="197"/>
        <v>0</v>
      </c>
      <c r="DI45" s="9">
        <f t="shared" si="197"/>
        <v>0</v>
      </c>
      <c r="DJ45" s="9">
        <f t="shared" si="197"/>
        <v>0</v>
      </c>
      <c r="DK45" s="9">
        <f t="shared" si="197"/>
        <v>0</v>
      </c>
      <c r="DL45" s="9">
        <f t="shared" si="197"/>
        <v>0</v>
      </c>
      <c r="DM45" s="9">
        <f t="shared" si="197"/>
        <v>0</v>
      </c>
      <c r="DN45" s="9">
        <f t="shared" si="197"/>
        <v>0</v>
      </c>
      <c r="DO45" s="9">
        <f t="shared" si="197"/>
        <v>0</v>
      </c>
      <c r="DP45" s="9">
        <f t="shared" si="197"/>
        <v>0</v>
      </c>
      <c r="DQ45" s="9">
        <f t="shared" si="197"/>
        <v>0</v>
      </c>
      <c r="DR45" s="9">
        <f t="shared" si="197"/>
        <v>0</v>
      </c>
      <c r="DS45" s="9">
        <f t="shared" si="197"/>
        <v>0</v>
      </c>
      <c r="DT45" s="9">
        <f t="shared" si="197"/>
        <v>0</v>
      </c>
      <c r="DU45" s="9">
        <f t="shared" si="197"/>
        <v>0</v>
      </c>
      <c r="DV45" s="9">
        <f t="shared" si="197"/>
        <v>0</v>
      </c>
      <c r="DW45" s="9">
        <f t="shared" si="197"/>
        <v>0</v>
      </c>
      <c r="DX45" s="9">
        <f t="shared" si="197"/>
        <v>0</v>
      </c>
      <c r="DY45" s="9">
        <f t="shared" si="197"/>
        <v>0</v>
      </c>
      <c r="DZ45" s="9">
        <f t="shared" si="197"/>
        <v>0</v>
      </c>
      <c r="EA45" s="9">
        <f t="shared" si="197"/>
        <v>0</v>
      </c>
      <c r="EB45" s="9">
        <f t="shared" si="197"/>
        <v>0</v>
      </c>
      <c r="EC45" s="9">
        <f t="shared" si="197"/>
        <v>0</v>
      </c>
      <c r="ED45" s="9">
        <f t="shared" si="197"/>
        <v>0</v>
      </c>
      <c r="EE45" s="9">
        <f t="shared" si="197"/>
        <v>0</v>
      </c>
      <c r="EF45" s="9">
        <f t="shared" si="197"/>
        <v>0</v>
      </c>
      <c r="EG45" s="9">
        <f t="shared" si="197"/>
        <v>0</v>
      </c>
      <c r="EH45" s="9">
        <f t="shared" si="197"/>
        <v>0</v>
      </c>
      <c r="EI45" s="9">
        <f t="shared" si="197"/>
        <v>0</v>
      </c>
      <c r="EJ45" s="9">
        <f t="shared" si="197"/>
        <v>0</v>
      </c>
      <c r="EK45" s="9">
        <f t="shared" si="197"/>
        <v>0</v>
      </c>
      <c r="EL45" s="9">
        <f t="shared" si="197"/>
        <v>0</v>
      </c>
      <c r="EM45" s="9">
        <f t="shared" si="197"/>
        <v>0</v>
      </c>
      <c r="EN45" s="9">
        <f t="shared" si="197"/>
        <v>0</v>
      </c>
      <c r="EO45" s="9">
        <f t="shared" si="197"/>
        <v>0</v>
      </c>
      <c r="EP45" s="9">
        <f t="shared" si="197"/>
        <v>0</v>
      </c>
      <c r="EQ45" s="9">
        <f t="shared" si="197"/>
        <v>0</v>
      </c>
      <c r="ER45" s="9">
        <f t="shared" si="197"/>
        <v>0</v>
      </c>
      <c r="ES45" s="9">
        <f t="shared" si="197"/>
        <v>0</v>
      </c>
      <c r="ET45" s="9">
        <f t="shared" si="197"/>
        <v>0</v>
      </c>
      <c r="EU45" s="9">
        <f t="shared" si="197"/>
        <v>0</v>
      </c>
      <c r="EV45" s="9">
        <f t="shared" si="197"/>
        <v>0</v>
      </c>
      <c r="EW45" s="9">
        <f t="shared" si="197"/>
        <v>0</v>
      </c>
      <c r="EX45" s="9">
        <f t="shared" si="197"/>
        <v>0</v>
      </c>
      <c r="EY45" s="9">
        <f t="shared" si="197"/>
        <v>0</v>
      </c>
      <c r="EZ45" s="9">
        <f t="shared" si="197"/>
        <v>0</v>
      </c>
      <c r="FA45" s="9">
        <f t="shared" si="197"/>
        <v>0</v>
      </c>
      <c r="FB45" s="9">
        <f t="shared" si="197"/>
        <v>0</v>
      </c>
      <c r="FC45" s="9">
        <f t="shared" si="197"/>
        <v>0</v>
      </c>
      <c r="FD45" s="9">
        <f t="shared" si="197"/>
        <v>0</v>
      </c>
      <c r="FE45" s="9">
        <f t="shared" si="197"/>
        <v>0</v>
      </c>
      <c r="FF45" s="9">
        <f t="shared" si="197"/>
        <v>0</v>
      </c>
      <c r="FG45" s="9">
        <f t="shared" si="197"/>
        <v>0</v>
      </c>
      <c r="FH45" s="9">
        <f t="shared" si="197"/>
        <v>0</v>
      </c>
      <c r="FI45" s="9">
        <f t="shared" ref="FI45:GJ45" si="198" xml:space="preserve"> FI$40</f>
        <v>0</v>
      </c>
      <c r="FJ45" s="9">
        <f t="shared" si="198"/>
        <v>0</v>
      </c>
      <c r="FK45" s="9">
        <f t="shared" si="198"/>
        <v>0</v>
      </c>
      <c r="FL45" s="9">
        <f t="shared" si="198"/>
        <v>0</v>
      </c>
      <c r="FM45" s="9">
        <f t="shared" si="198"/>
        <v>0</v>
      </c>
      <c r="FN45" s="9">
        <f t="shared" si="198"/>
        <v>0</v>
      </c>
      <c r="FO45" s="9">
        <f t="shared" si="198"/>
        <v>0</v>
      </c>
      <c r="FP45" s="9">
        <f t="shared" si="198"/>
        <v>0</v>
      </c>
      <c r="FQ45" s="9">
        <f t="shared" si="198"/>
        <v>0</v>
      </c>
      <c r="FR45" s="9">
        <f t="shared" si="198"/>
        <v>0</v>
      </c>
      <c r="FS45" s="9">
        <f t="shared" si="198"/>
        <v>0</v>
      </c>
      <c r="FT45" s="9">
        <f t="shared" si="198"/>
        <v>0</v>
      </c>
      <c r="FU45" s="9">
        <f t="shared" si="198"/>
        <v>0</v>
      </c>
      <c r="FV45" s="9">
        <f t="shared" si="198"/>
        <v>0</v>
      </c>
      <c r="FW45" s="9">
        <f t="shared" si="198"/>
        <v>0</v>
      </c>
      <c r="FX45" s="9">
        <f t="shared" si="198"/>
        <v>0</v>
      </c>
      <c r="FY45" s="9">
        <f t="shared" si="198"/>
        <v>0</v>
      </c>
      <c r="FZ45" s="9">
        <f t="shared" si="198"/>
        <v>0</v>
      </c>
      <c r="GA45" s="9">
        <f t="shared" si="198"/>
        <v>0</v>
      </c>
      <c r="GB45" s="9">
        <f t="shared" si="198"/>
        <v>0</v>
      </c>
      <c r="GC45" s="9">
        <f t="shared" si="198"/>
        <v>0</v>
      </c>
      <c r="GD45" s="9">
        <f t="shared" si="198"/>
        <v>0</v>
      </c>
      <c r="GE45" s="9">
        <f t="shared" si="198"/>
        <v>0</v>
      </c>
      <c r="GF45" s="9">
        <f t="shared" si="198"/>
        <v>0</v>
      </c>
      <c r="GG45" s="9">
        <f t="shared" si="198"/>
        <v>0</v>
      </c>
      <c r="GH45" s="9">
        <f t="shared" si="198"/>
        <v>0</v>
      </c>
      <c r="GI45" s="9">
        <f t="shared" si="198"/>
        <v>0</v>
      </c>
      <c r="GJ45" s="9">
        <f t="shared" si="198"/>
        <v>0</v>
      </c>
    </row>
    <row r="46" spans="1:192" x14ac:dyDescent="0.25">
      <c r="E46" s="12" t="s">
        <v>223</v>
      </c>
      <c r="G46" s="12" t="str">
        <f xml:space="preserve"> SMU</f>
        <v>$ 000s</v>
      </c>
      <c r="H46" s="12">
        <f xml:space="preserve"> SUM(J46:GJ46)</f>
        <v>23250.972101814819</v>
      </c>
      <c r="J46" s="12">
        <f t="shared" ref="J46:AK46" si="199" xml:space="preserve"> J43 - J44 - J45</f>
        <v>0</v>
      </c>
      <c r="K46" s="12">
        <f t="shared" si="199"/>
        <v>0</v>
      </c>
      <c r="L46" s="12">
        <f t="shared" si="199"/>
        <v>0</v>
      </c>
      <c r="M46" s="12">
        <f t="shared" si="199"/>
        <v>0</v>
      </c>
      <c r="N46" s="12">
        <f t="shared" si="199"/>
        <v>0</v>
      </c>
      <c r="O46" s="12">
        <f t="shared" si="199"/>
        <v>0</v>
      </c>
      <c r="P46" s="12">
        <f t="shared" si="199"/>
        <v>2403.8688334462668</v>
      </c>
      <c r="Q46" s="12">
        <f t="shared" si="199"/>
        <v>-22561.54936967108</v>
      </c>
      <c r="R46" s="12">
        <f t="shared" si="199"/>
        <v>-23760.405051311318</v>
      </c>
      <c r="S46" s="12">
        <f t="shared" si="199"/>
        <v>-20641.44655322349</v>
      </c>
      <c r="T46" s="12">
        <f t="shared" si="199"/>
        <v>-17761.583547768652</v>
      </c>
      <c r="U46" s="12">
        <f t="shared" si="199"/>
        <v>-15261.881249105805</v>
      </c>
      <c r="V46" s="12">
        <f t="shared" si="199"/>
        <v>-12904.358272308238</v>
      </c>
      <c r="W46" s="12">
        <f t="shared" si="199"/>
        <v>-10864.416404652417</v>
      </c>
      <c r="X46" s="12">
        <f t="shared" si="199"/>
        <v>-8954.057006654828</v>
      </c>
      <c r="Y46" s="12">
        <f t="shared" si="199"/>
        <v>-7259.6893775079971</v>
      </c>
      <c r="Z46" s="12">
        <f t="shared" si="199"/>
        <v>-5669.8118395753127</v>
      </c>
      <c r="AA46" s="12">
        <f t="shared" si="199"/>
        <v>-4298.4560910457894</v>
      </c>
      <c r="AB46" s="12">
        <f t="shared" si="199"/>
        <v>-2986.4812512572244</v>
      </c>
      <c r="AC46" s="12">
        <f t="shared" si="199"/>
        <v>-1854.4198826312477</v>
      </c>
      <c r="AD46" s="12">
        <f t="shared" si="199"/>
        <v>-767.82080062544537</v>
      </c>
      <c r="AE46" s="12">
        <f t="shared" si="199"/>
        <v>172.18652917111649</v>
      </c>
      <c r="AF46" s="12">
        <f t="shared" si="199"/>
        <v>1057.2002345657093</v>
      </c>
      <c r="AG46" s="12">
        <f t="shared" si="199"/>
        <v>1863.6601300652819</v>
      </c>
      <c r="AH46" s="12">
        <f t="shared" si="199"/>
        <v>2616.8575481901344</v>
      </c>
      <c r="AI46" s="12">
        <f t="shared" si="199"/>
        <v>3282.76910248678</v>
      </c>
      <c r="AJ46" s="12">
        <f t="shared" si="199"/>
        <v>3916.3143964864303</v>
      </c>
      <c r="AK46" s="12">
        <f t="shared" si="199"/>
        <v>4486.1677456007765</v>
      </c>
      <c r="AL46" s="12">
        <f t="shared" ref="AL46:AV46" si="200" xml:space="preserve"> AL43 - AL44 - AL45</f>
        <v>5021.477146016714</v>
      </c>
      <c r="AM46" s="12">
        <f t="shared" si="200"/>
        <v>5515.353015531171</v>
      </c>
      <c r="AN46" s="12">
        <f t="shared" si="200"/>
        <v>5959.9635026799169</v>
      </c>
      <c r="AO46" s="12">
        <f t="shared" si="200"/>
        <v>6407.4343889415013</v>
      </c>
      <c r="AP46" s="12">
        <f t="shared" si="200"/>
        <v>6797.0512625376668</v>
      </c>
      <c r="AQ46" s="12">
        <f t="shared" si="200"/>
        <v>7188.2481022506663</v>
      </c>
      <c r="AR46" s="12">
        <f t="shared" si="200"/>
        <v>7526.092573486595</v>
      </c>
      <c r="AS46" s="12">
        <f t="shared" si="200"/>
        <v>7883.6686320514564</v>
      </c>
      <c r="AT46" s="12">
        <f t="shared" si="200"/>
        <v>8178.5625908005013</v>
      </c>
      <c r="AU46" s="12">
        <f t="shared" si="200"/>
        <v>8511.7835045525699</v>
      </c>
      <c r="AV46" s="12">
        <f t="shared" si="200"/>
        <v>8768.7666193583445</v>
      </c>
      <c r="AW46" s="12">
        <f t="shared" ref="AW46:DH46" si="201" xml:space="preserve"> AW43 - AW44 - AW45</f>
        <v>9089.5822564565315</v>
      </c>
      <c r="AX46" s="12">
        <f t="shared" si="201"/>
        <v>9535.3293387284466</v>
      </c>
      <c r="AY46" s="12">
        <f t="shared" si="201"/>
        <v>10063.560853380384</v>
      </c>
      <c r="AZ46" s="12">
        <f t="shared" si="201"/>
        <v>10519.852271681651</v>
      </c>
      <c r="BA46" s="12">
        <f t="shared" si="201"/>
        <v>11074.847313718306</v>
      </c>
      <c r="BB46" s="12">
        <f t="shared" si="201"/>
        <v>11547.994067159332</v>
      </c>
      <c r="BC46" s="12">
        <f t="shared" si="201"/>
        <v>12113.13966678511</v>
      </c>
      <c r="BD46" s="12">
        <f t="shared" si="201"/>
        <v>7295.6171730242786</v>
      </c>
      <c r="BE46" s="12">
        <f t="shared" si="201"/>
        <v>0</v>
      </c>
      <c r="BF46" s="12">
        <f t="shared" si="201"/>
        <v>0</v>
      </c>
      <c r="BG46" s="12">
        <f t="shared" si="201"/>
        <v>0</v>
      </c>
      <c r="BH46" s="12">
        <f t="shared" si="201"/>
        <v>0</v>
      </c>
      <c r="BI46" s="12">
        <f t="shared" si="201"/>
        <v>0</v>
      </c>
      <c r="BJ46" s="12">
        <f t="shared" si="201"/>
        <v>0</v>
      </c>
      <c r="BK46" s="12">
        <f t="shared" si="201"/>
        <v>0</v>
      </c>
      <c r="BL46" s="12">
        <f t="shared" si="201"/>
        <v>0</v>
      </c>
      <c r="BM46" s="12">
        <f t="shared" si="201"/>
        <v>0</v>
      </c>
      <c r="BN46" s="12">
        <f t="shared" si="201"/>
        <v>0</v>
      </c>
      <c r="BO46" s="12">
        <f t="shared" si="201"/>
        <v>0</v>
      </c>
      <c r="BP46" s="12">
        <f t="shared" si="201"/>
        <v>0</v>
      </c>
      <c r="BQ46" s="12">
        <f t="shared" si="201"/>
        <v>0</v>
      </c>
      <c r="BR46" s="12">
        <f t="shared" si="201"/>
        <v>0</v>
      </c>
      <c r="BS46" s="12">
        <f t="shared" si="201"/>
        <v>0</v>
      </c>
      <c r="BT46" s="12">
        <f t="shared" si="201"/>
        <v>0</v>
      </c>
      <c r="BU46" s="12">
        <f t="shared" si="201"/>
        <v>0</v>
      </c>
      <c r="BV46" s="12">
        <f t="shared" si="201"/>
        <v>0</v>
      </c>
      <c r="BW46" s="12">
        <f t="shared" si="201"/>
        <v>0</v>
      </c>
      <c r="BX46" s="12">
        <f t="shared" si="201"/>
        <v>0</v>
      </c>
      <c r="BY46" s="12">
        <f t="shared" si="201"/>
        <v>0</v>
      </c>
      <c r="BZ46" s="12">
        <f t="shared" si="201"/>
        <v>0</v>
      </c>
      <c r="CA46" s="12">
        <f t="shared" si="201"/>
        <v>0</v>
      </c>
      <c r="CB46" s="12">
        <f t="shared" si="201"/>
        <v>0</v>
      </c>
      <c r="CC46" s="12">
        <f t="shared" si="201"/>
        <v>0</v>
      </c>
      <c r="CD46" s="12">
        <f t="shared" si="201"/>
        <v>0</v>
      </c>
      <c r="CE46" s="12">
        <f t="shared" si="201"/>
        <v>0</v>
      </c>
      <c r="CF46" s="12">
        <f t="shared" si="201"/>
        <v>0</v>
      </c>
      <c r="CG46" s="12">
        <f t="shared" si="201"/>
        <v>0</v>
      </c>
      <c r="CH46" s="12">
        <f t="shared" si="201"/>
        <v>0</v>
      </c>
      <c r="CI46" s="12">
        <f t="shared" si="201"/>
        <v>0</v>
      </c>
      <c r="CJ46" s="12">
        <f t="shared" si="201"/>
        <v>0</v>
      </c>
      <c r="CK46" s="12">
        <f t="shared" si="201"/>
        <v>0</v>
      </c>
      <c r="CL46" s="12">
        <f t="shared" si="201"/>
        <v>0</v>
      </c>
      <c r="CM46" s="12">
        <f t="shared" si="201"/>
        <v>0</v>
      </c>
      <c r="CN46" s="12">
        <f t="shared" si="201"/>
        <v>0</v>
      </c>
      <c r="CO46" s="12">
        <f t="shared" si="201"/>
        <v>0</v>
      </c>
      <c r="CP46" s="12">
        <f t="shared" si="201"/>
        <v>0</v>
      </c>
      <c r="CQ46" s="12">
        <f t="shared" si="201"/>
        <v>0</v>
      </c>
      <c r="CR46" s="12">
        <f t="shared" si="201"/>
        <v>0</v>
      </c>
      <c r="CS46" s="12">
        <f t="shared" si="201"/>
        <v>0</v>
      </c>
      <c r="CT46" s="12">
        <f t="shared" si="201"/>
        <v>0</v>
      </c>
      <c r="CU46" s="12">
        <f t="shared" si="201"/>
        <v>0</v>
      </c>
      <c r="CV46" s="12">
        <f t="shared" si="201"/>
        <v>0</v>
      </c>
      <c r="CW46" s="12">
        <f t="shared" si="201"/>
        <v>0</v>
      </c>
      <c r="CX46" s="12">
        <f t="shared" si="201"/>
        <v>0</v>
      </c>
      <c r="CY46" s="12">
        <f t="shared" si="201"/>
        <v>0</v>
      </c>
      <c r="CZ46" s="12">
        <f t="shared" si="201"/>
        <v>0</v>
      </c>
      <c r="DA46" s="12">
        <f t="shared" si="201"/>
        <v>0</v>
      </c>
      <c r="DB46" s="12">
        <f t="shared" si="201"/>
        <v>0</v>
      </c>
      <c r="DC46" s="12">
        <f t="shared" si="201"/>
        <v>0</v>
      </c>
      <c r="DD46" s="12">
        <f t="shared" si="201"/>
        <v>0</v>
      </c>
      <c r="DE46" s="12">
        <f t="shared" si="201"/>
        <v>0</v>
      </c>
      <c r="DF46" s="12">
        <f t="shared" si="201"/>
        <v>0</v>
      </c>
      <c r="DG46" s="12">
        <f t="shared" si="201"/>
        <v>0</v>
      </c>
      <c r="DH46" s="12">
        <f t="shared" si="201"/>
        <v>0</v>
      </c>
      <c r="DI46" s="12">
        <f t="shared" ref="DI46:FT46" si="202" xml:space="preserve"> DI43 - DI44 - DI45</f>
        <v>0</v>
      </c>
      <c r="DJ46" s="12">
        <f t="shared" si="202"/>
        <v>0</v>
      </c>
      <c r="DK46" s="12">
        <f t="shared" si="202"/>
        <v>0</v>
      </c>
      <c r="DL46" s="12">
        <f t="shared" si="202"/>
        <v>0</v>
      </c>
      <c r="DM46" s="12">
        <f t="shared" si="202"/>
        <v>0</v>
      </c>
      <c r="DN46" s="12">
        <f t="shared" si="202"/>
        <v>0</v>
      </c>
      <c r="DO46" s="12">
        <f t="shared" si="202"/>
        <v>0</v>
      </c>
      <c r="DP46" s="12">
        <f t="shared" si="202"/>
        <v>0</v>
      </c>
      <c r="DQ46" s="12">
        <f t="shared" si="202"/>
        <v>0</v>
      </c>
      <c r="DR46" s="12">
        <f t="shared" si="202"/>
        <v>0</v>
      </c>
      <c r="DS46" s="12">
        <f t="shared" si="202"/>
        <v>0</v>
      </c>
      <c r="DT46" s="12">
        <f t="shared" si="202"/>
        <v>0</v>
      </c>
      <c r="DU46" s="12">
        <f t="shared" si="202"/>
        <v>0</v>
      </c>
      <c r="DV46" s="12">
        <f t="shared" si="202"/>
        <v>0</v>
      </c>
      <c r="DW46" s="12">
        <f t="shared" si="202"/>
        <v>0</v>
      </c>
      <c r="DX46" s="12">
        <f t="shared" si="202"/>
        <v>0</v>
      </c>
      <c r="DY46" s="12">
        <f t="shared" si="202"/>
        <v>0</v>
      </c>
      <c r="DZ46" s="12">
        <f t="shared" si="202"/>
        <v>0</v>
      </c>
      <c r="EA46" s="12">
        <f t="shared" si="202"/>
        <v>0</v>
      </c>
      <c r="EB46" s="12">
        <f t="shared" si="202"/>
        <v>0</v>
      </c>
      <c r="EC46" s="12">
        <f t="shared" si="202"/>
        <v>0</v>
      </c>
      <c r="ED46" s="12">
        <f t="shared" si="202"/>
        <v>0</v>
      </c>
      <c r="EE46" s="12">
        <f t="shared" si="202"/>
        <v>0</v>
      </c>
      <c r="EF46" s="12">
        <f t="shared" si="202"/>
        <v>0</v>
      </c>
      <c r="EG46" s="12">
        <f t="shared" si="202"/>
        <v>0</v>
      </c>
      <c r="EH46" s="12">
        <f t="shared" si="202"/>
        <v>0</v>
      </c>
      <c r="EI46" s="12">
        <f t="shared" si="202"/>
        <v>0</v>
      </c>
      <c r="EJ46" s="12">
        <f t="shared" si="202"/>
        <v>0</v>
      </c>
      <c r="EK46" s="12">
        <f t="shared" si="202"/>
        <v>0</v>
      </c>
      <c r="EL46" s="12">
        <f t="shared" si="202"/>
        <v>0</v>
      </c>
      <c r="EM46" s="12">
        <f t="shared" si="202"/>
        <v>0</v>
      </c>
      <c r="EN46" s="12">
        <f t="shared" si="202"/>
        <v>0</v>
      </c>
      <c r="EO46" s="12">
        <f t="shared" si="202"/>
        <v>0</v>
      </c>
      <c r="EP46" s="12">
        <f t="shared" si="202"/>
        <v>0</v>
      </c>
      <c r="EQ46" s="12">
        <f t="shared" si="202"/>
        <v>0</v>
      </c>
      <c r="ER46" s="12">
        <f t="shared" si="202"/>
        <v>0</v>
      </c>
      <c r="ES46" s="12">
        <f t="shared" si="202"/>
        <v>0</v>
      </c>
      <c r="ET46" s="12">
        <f t="shared" si="202"/>
        <v>0</v>
      </c>
      <c r="EU46" s="12">
        <f t="shared" si="202"/>
        <v>0</v>
      </c>
      <c r="EV46" s="12">
        <f t="shared" si="202"/>
        <v>0</v>
      </c>
      <c r="EW46" s="12">
        <f t="shared" si="202"/>
        <v>0</v>
      </c>
      <c r="EX46" s="12">
        <f t="shared" si="202"/>
        <v>0</v>
      </c>
      <c r="EY46" s="12">
        <f t="shared" si="202"/>
        <v>0</v>
      </c>
      <c r="EZ46" s="12">
        <f t="shared" si="202"/>
        <v>0</v>
      </c>
      <c r="FA46" s="12">
        <f t="shared" si="202"/>
        <v>0</v>
      </c>
      <c r="FB46" s="12">
        <f t="shared" si="202"/>
        <v>0</v>
      </c>
      <c r="FC46" s="12">
        <f t="shared" si="202"/>
        <v>0</v>
      </c>
      <c r="FD46" s="12">
        <f t="shared" si="202"/>
        <v>0</v>
      </c>
      <c r="FE46" s="12">
        <f t="shared" si="202"/>
        <v>0</v>
      </c>
      <c r="FF46" s="12">
        <f t="shared" si="202"/>
        <v>0</v>
      </c>
      <c r="FG46" s="12">
        <f t="shared" si="202"/>
        <v>0</v>
      </c>
      <c r="FH46" s="12">
        <f t="shared" si="202"/>
        <v>0</v>
      </c>
      <c r="FI46" s="12">
        <f t="shared" si="202"/>
        <v>0</v>
      </c>
      <c r="FJ46" s="12">
        <f t="shared" si="202"/>
        <v>0</v>
      </c>
      <c r="FK46" s="12">
        <f t="shared" si="202"/>
        <v>0</v>
      </c>
      <c r="FL46" s="12">
        <f t="shared" si="202"/>
        <v>0</v>
      </c>
      <c r="FM46" s="12">
        <f t="shared" si="202"/>
        <v>0</v>
      </c>
      <c r="FN46" s="12">
        <f t="shared" si="202"/>
        <v>0</v>
      </c>
      <c r="FO46" s="12">
        <f t="shared" si="202"/>
        <v>0</v>
      </c>
      <c r="FP46" s="12">
        <f t="shared" si="202"/>
        <v>0</v>
      </c>
      <c r="FQ46" s="12">
        <f t="shared" si="202"/>
        <v>0</v>
      </c>
      <c r="FR46" s="12">
        <f t="shared" si="202"/>
        <v>0</v>
      </c>
      <c r="FS46" s="12">
        <f t="shared" si="202"/>
        <v>0</v>
      </c>
      <c r="FT46" s="12">
        <f t="shared" si="202"/>
        <v>0</v>
      </c>
      <c r="FU46" s="12">
        <f t="shared" ref="FU46:GJ46" si="203" xml:space="preserve"> FU43 - FU44 - FU45</f>
        <v>0</v>
      </c>
      <c r="FV46" s="12">
        <f t="shared" si="203"/>
        <v>0</v>
      </c>
      <c r="FW46" s="12">
        <f t="shared" si="203"/>
        <v>0</v>
      </c>
      <c r="FX46" s="12">
        <f t="shared" si="203"/>
        <v>0</v>
      </c>
      <c r="FY46" s="12">
        <f t="shared" si="203"/>
        <v>0</v>
      </c>
      <c r="FZ46" s="12">
        <f t="shared" si="203"/>
        <v>0</v>
      </c>
      <c r="GA46" s="12">
        <f t="shared" si="203"/>
        <v>0</v>
      </c>
      <c r="GB46" s="12">
        <f t="shared" si="203"/>
        <v>0</v>
      </c>
      <c r="GC46" s="12">
        <f t="shared" si="203"/>
        <v>0</v>
      </c>
      <c r="GD46" s="12">
        <f t="shared" si="203"/>
        <v>0</v>
      </c>
      <c r="GE46" s="12">
        <f t="shared" si="203"/>
        <v>0</v>
      </c>
      <c r="GF46" s="12">
        <f t="shared" si="203"/>
        <v>0</v>
      </c>
      <c r="GG46" s="12">
        <f t="shared" si="203"/>
        <v>0</v>
      </c>
      <c r="GH46" s="12">
        <f t="shared" si="203"/>
        <v>0</v>
      </c>
      <c r="GI46" s="12">
        <f t="shared" si="203"/>
        <v>0</v>
      </c>
      <c r="GJ46" s="12">
        <f t="shared" si="203"/>
        <v>0</v>
      </c>
    </row>
    <row r="48" spans="1:192" x14ac:dyDescent="0.25">
      <c r="E48" s="12" t="str">
        <f t="shared" ref="E48:AJ48" si="204" xml:space="preserve"> E$46</f>
        <v>Taxable income / (Tax losses arising)</v>
      </c>
      <c r="F48" s="12">
        <f t="shared" si="204"/>
        <v>0</v>
      </c>
      <c r="G48" s="12" t="str">
        <f t="shared" si="204"/>
        <v>$ 000s</v>
      </c>
      <c r="H48" s="12">
        <f t="shared" si="204"/>
        <v>23250.972101814819</v>
      </c>
      <c r="I48" s="12">
        <f t="shared" si="204"/>
        <v>0</v>
      </c>
      <c r="J48" s="12">
        <f t="shared" si="204"/>
        <v>0</v>
      </c>
      <c r="K48" s="12">
        <f t="shared" si="204"/>
        <v>0</v>
      </c>
      <c r="L48" s="12">
        <f t="shared" si="204"/>
        <v>0</v>
      </c>
      <c r="M48" s="12">
        <f t="shared" si="204"/>
        <v>0</v>
      </c>
      <c r="N48" s="12">
        <f t="shared" si="204"/>
        <v>0</v>
      </c>
      <c r="O48" s="12">
        <f t="shared" si="204"/>
        <v>0</v>
      </c>
      <c r="P48" s="12">
        <f t="shared" si="204"/>
        <v>2403.8688334462668</v>
      </c>
      <c r="Q48" s="12">
        <f t="shared" si="204"/>
        <v>-22561.54936967108</v>
      </c>
      <c r="R48" s="12">
        <f t="shared" si="204"/>
        <v>-23760.405051311318</v>
      </c>
      <c r="S48" s="12">
        <f t="shared" si="204"/>
        <v>-20641.44655322349</v>
      </c>
      <c r="T48" s="12">
        <f t="shared" si="204"/>
        <v>-17761.583547768652</v>
      </c>
      <c r="U48" s="12">
        <f t="shared" si="204"/>
        <v>-15261.881249105805</v>
      </c>
      <c r="V48" s="12">
        <f t="shared" si="204"/>
        <v>-12904.358272308238</v>
      </c>
      <c r="W48" s="12">
        <f t="shared" si="204"/>
        <v>-10864.416404652417</v>
      </c>
      <c r="X48" s="12">
        <f t="shared" si="204"/>
        <v>-8954.057006654828</v>
      </c>
      <c r="Y48" s="12">
        <f t="shared" si="204"/>
        <v>-7259.6893775079971</v>
      </c>
      <c r="Z48" s="12">
        <f t="shared" si="204"/>
        <v>-5669.8118395753127</v>
      </c>
      <c r="AA48" s="12">
        <f t="shared" si="204"/>
        <v>-4298.4560910457894</v>
      </c>
      <c r="AB48" s="12">
        <f t="shared" si="204"/>
        <v>-2986.4812512572244</v>
      </c>
      <c r="AC48" s="12">
        <f t="shared" si="204"/>
        <v>-1854.4198826312477</v>
      </c>
      <c r="AD48" s="12">
        <f t="shared" si="204"/>
        <v>-767.82080062544537</v>
      </c>
      <c r="AE48" s="12">
        <f t="shared" si="204"/>
        <v>172.18652917111649</v>
      </c>
      <c r="AF48" s="12">
        <f t="shared" si="204"/>
        <v>1057.2002345657093</v>
      </c>
      <c r="AG48" s="12">
        <f t="shared" si="204"/>
        <v>1863.6601300652819</v>
      </c>
      <c r="AH48" s="12">
        <f t="shared" si="204"/>
        <v>2616.8575481901344</v>
      </c>
      <c r="AI48" s="12">
        <f t="shared" si="204"/>
        <v>3282.76910248678</v>
      </c>
      <c r="AJ48" s="12">
        <f t="shared" si="204"/>
        <v>3916.3143964864303</v>
      </c>
      <c r="AK48" s="12">
        <f t="shared" ref="AK48:CV48" si="205" xml:space="preserve"> AK$46</f>
        <v>4486.1677456007765</v>
      </c>
      <c r="AL48" s="12">
        <f t="shared" si="205"/>
        <v>5021.477146016714</v>
      </c>
      <c r="AM48" s="12">
        <f t="shared" si="205"/>
        <v>5515.353015531171</v>
      </c>
      <c r="AN48" s="12">
        <f t="shared" si="205"/>
        <v>5959.9635026799169</v>
      </c>
      <c r="AO48" s="12">
        <f t="shared" si="205"/>
        <v>6407.4343889415013</v>
      </c>
      <c r="AP48" s="12">
        <f t="shared" si="205"/>
        <v>6797.0512625376668</v>
      </c>
      <c r="AQ48" s="12">
        <f t="shared" si="205"/>
        <v>7188.2481022506663</v>
      </c>
      <c r="AR48" s="12">
        <f t="shared" si="205"/>
        <v>7526.092573486595</v>
      </c>
      <c r="AS48" s="12">
        <f t="shared" si="205"/>
        <v>7883.6686320514564</v>
      </c>
      <c r="AT48" s="12">
        <f t="shared" si="205"/>
        <v>8178.5625908005013</v>
      </c>
      <c r="AU48" s="12">
        <f t="shared" si="205"/>
        <v>8511.7835045525699</v>
      </c>
      <c r="AV48" s="12">
        <f t="shared" si="205"/>
        <v>8768.7666193583445</v>
      </c>
      <c r="AW48" s="12">
        <f t="shared" si="205"/>
        <v>9089.5822564565315</v>
      </c>
      <c r="AX48" s="12">
        <f t="shared" si="205"/>
        <v>9535.3293387284466</v>
      </c>
      <c r="AY48" s="12">
        <f t="shared" si="205"/>
        <v>10063.560853380384</v>
      </c>
      <c r="AZ48" s="12">
        <f t="shared" si="205"/>
        <v>10519.852271681651</v>
      </c>
      <c r="BA48" s="12">
        <f t="shared" si="205"/>
        <v>11074.847313718306</v>
      </c>
      <c r="BB48" s="12">
        <f t="shared" si="205"/>
        <v>11547.994067159332</v>
      </c>
      <c r="BC48" s="12">
        <f t="shared" si="205"/>
        <v>12113.13966678511</v>
      </c>
      <c r="BD48" s="12">
        <f t="shared" si="205"/>
        <v>7295.6171730242786</v>
      </c>
      <c r="BE48" s="12">
        <f t="shared" si="205"/>
        <v>0</v>
      </c>
      <c r="BF48" s="12">
        <f t="shared" si="205"/>
        <v>0</v>
      </c>
      <c r="BG48" s="12">
        <f t="shared" si="205"/>
        <v>0</v>
      </c>
      <c r="BH48" s="12">
        <f t="shared" si="205"/>
        <v>0</v>
      </c>
      <c r="BI48" s="12">
        <f t="shared" si="205"/>
        <v>0</v>
      </c>
      <c r="BJ48" s="12">
        <f t="shared" si="205"/>
        <v>0</v>
      </c>
      <c r="BK48" s="12">
        <f t="shared" si="205"/>
        <v>0</v>
      </c>
      <c r="BL48" s="12">
        <f t="shared" si="205"/>
        <v>0</v>
      </c>
      <c r="BM48" s="12">
        <f t="shared" si="205"/>
        <v>0</v>
      </c>
      <c r="BN48" s="12">
        <f t="shared" si="205"/>
        <v>0</v>
      </c>
      <c r="BO48" s="12">
        <f t="shared" si="205"/>
        <v>0</v>
      </c>
      <c r="BP48" s="12">
        <f t="shared" si="205"/>
        <v>0</v>
      </c>
      <c r="BQ48" s="12">
        <f t="shared" si="205"/>
        <v>0</v>
      </c>
      <c r="BR48" s="12">
        <f t="shared" si="205"/>
        <v>0</v>
      </c>
      <c r="BS48" s="12">
        <f t="shared" si="205"/>
        <v>0</v>
      </c>
      <c r="BT48" s="12">
        <f t="shared" si="205"/>
        <v>0</v>
      </c>
      <c r="BU48" s="12">
        <f t="shared" si="205"/>
        <v>0</v>
      </c>
      <c r="BV48" s="12">
        <f t="shared" si="205"/>
        <v>0</v>
      </c>
      <c r="BW48" s="12">
        <f t="shared" si="205"/>
        <v>0</v>
      </c>
      <c r="BX48" s="12">
        <f t="shared" si="205"/>
        <v>0</v>
      </c>
      <c r="BY48" s="12">
        <f t="shared" si="205"/>
        <v>0</v>
      </c>
      <c r="BZ48" s="12">
        <f t="shared" si="205"/>
        <v>0</v>
      </c>
      <c r="CA48" s="12">
        <f t="shared" si="205"/>
        <v>0</v>
      </c>
      <c r="CB48" s="12">
        <f t="shared" si="205"/>
        <v>0</v>
      </c>
      <c r="CC48" s="12">
        <f t="shared" si="205"/>
        <v>0</v>
      </c>
      <c r="CD48" s="12">
        <f t="shared" si="205"/>
        <v>0</v>
      </c>
      <c r="CE48" s="12">
        <f t="shared" si="205"/>
        <v>0</v>
      </c>
      <c r="CF48" s="12">
        <f t="shared" si="205"/>
        <v>0</v>
      </c>
      <c r="CG48" s="12">
        <f t="shared" si="205"/>
        <v>0</v>
      </c>
      <c r="CH48" s="12">
        <f t="shared" si="205"/>
        <v>0</v>
      </c>
      <c r="CI48" s="12">
        <f t="shared" si="205"/>
        <v>0</v>
      </c>
      <c r="CJ48" s="12">
        <f t="shared" si="205"/>
        <v>0</v>
      </c>
      <c r="CK48" s="12">
        <f t="shared" si="205"/>
        <v>0</v>
      </c>
      <c r="CL48" s="12">
        <f t="shared" si="205"/>
        <v>0</v>
      </c>
      <c r="CM48" s="12">
        <f t="shared" si="205"/>
        <v>0</v>
      </c>
      <c r="CN48" s="12">
        <f t="shared" si="205"/>
        <v>0</v>
      </c>
      <c r="CO48" s="12">
        <f t="shared" si="205"/>
        <v>0</v>
      </c>
      <c r="CP48" s="12">
        <f t="shared" si="205"/>
        <v>0</v>
      </c>
      <c r="CQ48" s="12">
        <f t="shared" si="205"/>
        <v>0</v>
      </c>
      <c r="CR48" s="12">
        <f t="shared" si="205"/>
        <v>0</v>
      </c>
      <c r="CS48" s="12">
        <f t="shared" si="205"/>
        <v>0</v>
      </c>
      <c r="CT48" s="12">
        <f t="shared" si="205"/>
        <v>0</v>
      </c>
      <c r="CU48" s="12">
        <f t="shared" si="205"/>
        <v>0</v>
      </c>
      <c r="CV48" s="12">
        <f t="shared" si="205"/>
        <v>0</v>
      </c>
      <c r="CW48" s="12">
        <f t="shared" ref="CW48:FH48" si="206" xml:space="preserve"> CW$46</f>
        <v>0</v>
      </c>
      <c r="CX48" s="12">
        <f t="shared" si="206"/>
        <v>0</v>
      </c>
      <c r="CY48" s="12">
        <f t="shared" si="206"/>
        <v>0</v>
      </c>
      <c r="CZ48" s="12">
        <f t="shared" si="206"/>
        <v>0</v>
      </c>
      <c r="DA48" s="12">
        <f t="shared" si="206"/>
        <v>0</v>
      </c>
      <c r="DB48" s="12">
        <f t="shared" si="206"/>
        <v>0</v>
      </c>
      <c r="DC48" s="12">
        <f t="shared" si="206"/>
        <v>0</v>
      </c>
      <c r="DD48" s="12">
        <f t="shared" si="206"/>
        <v>0</v>
      </c>
      <c r="DE48" s="12">
        <f t="shared" si="206"/>
        <v>0</v>
      </c>
      <c r="DF48" s="12">
        <f t="shared" si="206"/>
        <v>0</v>
      </c>
      <c r="DG48" s="12">
        <f t="shared" si="206"/>
        <v>0</v>
      </c>
      <c r="DH48" s="12">
        <f t="shared" si="206"/>
        <v>0</v>
      </c>
      <c r="DI48" s="12">
        <f t="shared" si="206"/>
        <v>0</v>
      </c>
      <c r="DJ48" s="12">
        <f t="shared" si="206"/>
        <v>0</v>
      </c>
      <c r="DK48" s="12">
        <f t="shared" si="206"/>
        <v>0</v>
      </c>
      <c r="DL48" s="12">
        <f t="shared" si="206"/>
        <v>0</v>
      </c>
      <c r="DM48" s="12">
        <f t="shared" si="206"/>
        <v>0</v>
      </c>
      <c r="DN48" s="12">
        <f t="shared" si="206"/>
        <v>0</v>
      </c>
      <c r="DO48" s="12">
        <f t="shared" si="206"/>
        <v>0</v>
      </c>
      <c r="DP48" s="12">
        <f t="shared" si="206"/>
        <v>0</v>
      </c>
      <c r="DQ48" s="12">
        <f t="shared" si="206"/>
        <v>0</v>
      </c>
      <c r="DR48" s="12">
        <f t="shared" si="206"/>
        <v>0</v>
      </c>
      <c r="DS48" s="12">
        <f t="shared" si="206"/>
        <v>0</v>
      </c>
      <c r="DT48" s="12">
        <f t="shared" si="206"/>
        <v>0</v>
      </c>
      <c r="DU48" s="12">
        <f t="shared" si="206"/>
        <v>0</v>
      </c>
      <c r="DV48" s="12">
        <f t="shared" si="206"/>
        <v>0</v>
      </c>
      <c r="DW48" s="12">
        <f t="shared" si="206"/>
        <v>0</v>
      </c>
      <c r="DX48" s="12">
        <f t="shared" si="206"/>
        <v>0</v>
      </c>
      <c r="DY48" s="12">
        <f t="shared" si="206"/>
        <v>0</v>
      </c>
      <c r="DZ48" s="12">
        <f t="shared" si="206"/>
        <v>0</v>
      </c>
      <c r="EA48" s="12">
        <f t="shared" si="206"/>
        <v>0</v>
      </c>
      <c r="EB48" s="12">
        <f t="shared" si="206"/>
        <v>0</v>
      </c>
      <c r="EC48" s="12">
        <f t="shared" si="206"/>
        <v>0</v>
      </c>
      <c r="ED48" s="12">
        <f t="shared" si="206"/>
        <v>0</v>
      </c>
      <c r="EE48" s="12">
        <f t="shared" si="206"/>
        <v>0</v>
      </c>
      <c r="EF48" s="12">
        <f t="shared" si="206"/>
        <v>0</v>
      </c>
      <c r="EG48" s="12">
        <f t="shared" si="206"/>
        <v>0</v>
      </c>
      <c r="EH48" s="12">
        <f t="shared" si="206"/>
        <v>0</v>
      </c>
      <c r="EI48" s="12">
        <f t="shared" si="206"/>
        <v>0</v>
      </c>
      <c r="EJ48" s="12">
        <f t="shared" si="206"/>
        <v>0</v>
      </c>
      <c r="EK48" s="12">
        <f t="shared" si="206"/>
        <v>0</v>
      </c>
      <c r="EL48" s="12">
        <f t="shared" si="206"/>
        <v>0</v>
      </c>
      <c r="EM48" s="12">
        <f t="shared" si="206"/>
        <v>0</v>
      </c>
      <c r="EN48" s="12">
        <f t="shared" si="206"/>
        <v>0</v>
      </c>
      <c r="EO48" s="12">
        <f t="shared" si="206"/>
        <v>0</v>
      </c>
      <c r="EP48" s="12">
        <f t="shared" si="206"/>
        <v>0</v>
      </c>
      <c r="EQ48" s="12">
        <f t="shared" si="206"/>
        <v>0</v>
      </c>
      <c r="ER48" s="12">
        <f t="shared" si="206"/>
        <v>0</v>
      </c>
      <c r="ES48" s="12">
        <f t="shared" si="206"/>
        <v>0</v>
      </c>
      <c r="ET48" s="12">
        <f t="shared" si="206"/>
        <v>0</v>
      </c>
      <c r="EU48" s="12">
        <f t="shared" si="206"/>
        <v>0</v>
      </c>
      <c r="EV48" s="12">
        <f t="shared" si="206"/>
        <v>0</v>
      </c>
      <c r="EW48" s="12">
        <f t="shared" si="206"/>
        <v>0</v>
      </c>
      <c r="EX48" s="12">
        <f t="shared" si="206"/>
        <v>0</v>
      </c>
      <c r="EY48" s="12">
        <f t="shared" si="206"/>
        <v>0</v>
      </c>
      <c r="EZ48" s="12">
        <f t="shared" si="206"/>
        <v>0</v>
      </c>
      <c r="FA48" s="12">
        <f t="shared" si="206"/>
        <v>0</v>
      </c>
      <c r="FB48" s="12">
        <f t="shared" si="206"/>
        <v>0</v>
      </c>
      <c r="FC48" s="12">
        <f t="shared" si="206"/>
        <v>0</v>
      </c>
      <c r="FD48" s="12">
        <f t="shared" si="206"/>
        <v>0</v>
      </c>
      <c r="FE48" s="12">
        <f t="shared" si="206"/>
        <v>0</v>
      </c>
      <c r="FF48" s="12">
        <f t="shared" si="206"/>
        <v>0</v>
      </c>
      <c r="FG48" s="12">
        <f t="shared" si="206"/>
        <v>0</v>
      </c>
      <c r="FH48" s="12">
        <f t="shared" si="206"/>
        <v>0</v>
      </c>
      <c r="FI48" s="12">
        <f t="shared" ref="FI48:GJ48" si="207" xml:space="preserve"> FI$46</f>
        <v>0</v>
      </c>
      <c r="FJ48" s="12">
        <f t="shared" si="207"/>
        <v>0</v>
      </c>
      <c r="FK48" s="12">
        <f t="shared" si="207"/>
        <v>0</v>
      </c>
      <c r="FL48" s="12">
        <f t="shared" si="207"/>
        <v>0</v>
      </c>
      <c r="FM48" s="12">
        <f t="shared" si="207"/>
        <v>0</v>
      </c>
      <c r="FN48" s="12">
        <f t="shared" si="207"/>
        <v>0</v>
      </c>
      <c r="FO48" s="12">
        <f t="shared" si="207"/>
        <v>0</v>
      </c>
      <c r="FP48" s="12">
        <f t="shared" si="207"/>
        <v>0</v>
      </c>
      <c r="FQ48" s="12">
        <f t="shared" si="207"/>
        <v>0</v>
      </c>
      <c r="FR48" s="12">
        <f t="shared" si="207"/>
        <v>0</v>
      </c>
      <c r="FS48" s="12">
        <f t="shared" si="207"/>
        <v>0</v>
      </c>
      <c r="FT48" s="12">
        <f t="shared" si="207"/>
        <v>0</v>
      </c>
      <c r="FU48" s="12">
        <f t="shared" si="207"/>
        <v>0</v>
      </c>
      <c r="FV48" s="12">
        <f t="shared" si="207"/>
        <v>0</v>
      </c>
      <c r="FW48" s="12">
        <f t="shared" si="207"/>
        <v>0</v>
      </c>
      <c r="FX48" s="12">
        <f t="shared" si="207"/>
        <v>0</v>
      </c>
      <c r="FY48" s="12">
        <f t="shared" si="207"/>
        <v>0</v>
      </c>
      <c r="FZ48" s="12">
        <f t="shared" si="207"/>
        <v>0</v>
      </c>
      <c r="GA48" s="12">
        <f t="shared" si="207"/>
        <v>0</v>
      </c>
      <c r="GB48" s="12">
        <f t="shared" si="207"/>
        <v>0</v>
      </c>
      <c r="GC48" s="12">
        <f t="shared" si="207"/>
        <v>0</v>
      </c>
      <c r="GD48" s="12">
        <f t="shared" si="207"/>
        <v>0</v>
      </c>
      <c r="GE48" s="12">
        <f t="shared" si="207"/>
        <v>0</v>
      </c>
      <c r="GF48" s="12">
        <f t="shared" si="207"/>
        <v>0</v>
      </c>
      <c r="GG48" s="12">
        <f t="shared" si="207"/>
        <v>0</v>
      </c>
      <c r="GH48" s="12">
        <f t="shared" si="207"/>
        <v>0</v>
      </c>
      <c r="GI48" s="12">
        <f t="shared" si="207"/>
        <v>0</v>
      </c>
      <c r="GJ48" s="12">
        <f t="shared" si="207"/>
        <v>0</v>
      </c>
    </row>
    <row r="49" spans="1:192" x14ac:dyDescent="0.25">
      <c r="E49" s="12" t="s">
        <v>208</v>
      </c>
      <c r="G49" s="12" t="str">
        <f xml:space="preserve"> SMU</f>
        <v>$ 000s</v>
      </c>
      <c r="H49" s="12">
        <f xml:space="preserve"> SUM(J49:GJ49)</f>
        <v>178797.34879915367</v>
      </c>
      <c r="J49" s="12">
        <f t="shared" ref="J49:AK49" si="208" xml:space="preserve"> MAX(J48, 0)</f>
        <v>0</v>
      </c>
      <c r="K49" s="12">
        <f t="shared" si="208"/>
        <v>0</v>
      </c>
      <c r="L49" s="12">
        <f t="shared" si="208"/>
        <v>0</v>
      </c>
      <c r="M49" s="12">
        <f t="shared" si="208"/>
        <v>0</v>
      </c>
      <c r="N49" s="12">
        <f t="shared" si="208"/>
        <v>0</v>
      </c>
      <c r="O49" s="12">
        <f t="shared" si="208"/>
        <v>0</v>
      </c>
      <c r="P49" s="12">
        <f t="shared" si="208"/>
        <v>2403.8688334462668</v>
      </c>
      <c r="Q49" s="12">
        <f t="shared" si="208"/>
        <v>0</v>
      </c>
      <c r="R49" s="12">
        <f t="shared" si="208"/>
        <v>0</v>
      </c>
      <c r="S49" s="12">
        <f t="shared" si="208"/>
        <v>0</v>
      </c>
      <c r="T49" s="12">
        <f t="shared" si="208"/>
        <v>0</v>
      </c>
      <c r="U49" s="12">
        <f t="shared" si="208"/>
        <v>0</v>
      </c>
      <c r="V49" s="12">
        <f t="shared" si="208"/>
        <v>0</v>
      </c>
      <c r="W49" s="12">
        <f t="shared" si="208"/>
        <v>0</v>
      </c>
      <c r="X49" s="12">
        <f t="shared" si="208"/>
        <v>0</v>
      </c>
      <c r="Y49" s="12">
        <f t="shared" si="208"/>
        <v>0</v>
      </c>
      <c r="Z49" s="12">
        <f t="shared" si="208"/>
        <v>0</v>
      </c>
      <c r="AA49" s="12">
        <f t="shared" si="208"/>
        <v>0</v>
      </c>
      <c r="AB49" s="12">
        <f t="shared" si="208"/>
        <v>0</v>
      </c>
      <c r="AC49" s="12">
        <f t="shared" si="208"/>
        <v>0</v>
      </c>
      <c r="AD49" s="12">
        <f t="shared" si="208"/>
        <v>0</v>
      </c>
      <c r="AE49" s="12">
        <f t="shared" si="208"/>
        <v>172.18652917111649</v>
      </c>
      <c r="AF49" s="12">
        <f t="shared" si="208"/>
        <v>1057.2002345657093</v>
      </c>
      <c r="AG49" s="12">
        <f t="shared" si="208"/>
        <v>1863.6601300652819</v>
      </c>
      <c r="AH49" s="12">
        <f t="shared" si="208"/>
        <v>2616.8575481901344</v>
      </c>
      <c r="AI49" s="12">
        <f t="shared" si="208"/>
        <v>3282.76910248678</v>
      </c>
      <c r="AJ49" s="12">
        <f t="shared" si="208"/>
        <v>3916.3143964864303</v>
      </c>
      <c r="AK49" s="12">
        <f t="shared" si="208"/>
        <v>4486.1677456007765</v>
      </c>
      <c r="AL49" s="12">
        <f t="shared" ref="AL49:AV49" si="209" xml:space="preserve"> MAX(AL48, 0)</f>
        <v>5021.477146016714</v>
      </c>
      <c r="AM49" s="12">
        <f t="shared" si="209"/>
        <v>5515.353015531171</v>
      </c>
      <c r="AN49" s="12">
        <f t="shared" si="209"/>
        <v>5959.9635026799169</v>
      </c>
      <c r="AO49" s="12">
        <f t="shared" si="209"/>
        <v>6407.4343889415013</v>
      </c>
      <c r="AP49" s="12">
        <f t="shared" si="209"/>
        <v>6797.0512625376668</v>
      </c>
      <c r="AQ49" s="12">
        <f t="shared" si="209"/>
        <v>7188.2481022506663</v>
      </c>
      <c r="AR49" s="12">
        <f t="shared" si="209"/>
        <v>7526.092573486595</v>
      </c>
      <c r="AS49" s="12">
        <f t="shared" si="209"/>
        <v>7883.6686320514564</v>
      </c>
      <c r="AT49" s="12">
        <f t="shared" si="209"/>
        <v>8178.5625908005013</v>
      </c>
      <c r="AU49" s="12">
        <f t="shared" si="209"/>
        <v>8511.7835045525699</v>
      </c>
      <c r="AV49" s="12">
        <f t="shared" si="209"/>
        <v>8768.7666193583445</v>
      </c>
      <c r="AW49" s="12">
        <f t="shared" ref="AW49:DH49" si="210" xml:space="preserve"> MAX(AW48, 0)</f>
        <v>9089.5822564565315</v>
      </c>
      <c r="AX49" s="12">
        <f t="shared" si="210"/>
        <v>9535.3293387284466</v>
      </c>
      <c r="AY49" s="12">
        <f t="shared" si="210"/>
        <v>10063.560853380384</v>
      </c>
      <c r="AZ49" s="12">
        <f t="shared" si="210"/>
        <v>10519.852271681651</v>
      </c>
      <c r="BA49" s="12">
        <f t="shared" si="210"/>
        <v>11074.847313718306</v>
      </c>
      <c r="BB49" s="12">
        <f t="shared" si="210"/>
        <v>11547.994067159332</v>
      </c>
      <c r="BC49" s="12">
        <f t="shared" si="210"/>
        <v>12113.13966678511</v>
      </c>
      <c r="BD49" s="12">
        <f t="shared" si="210"/>
        <v>7295.6171730242786</v>
      </c>
      <c r="BE49" s="12">
        <f t="shared" si="210"/>
        <v>0</v>
      </c>
      <c r="BF49" s="12">
        <f t="shared" si="210"/>
        <v>0</v>
      </c>
      <c r="BG49" s="12">
        <f t="shared" si="210"/>
        <v>0</v>
      </c>
      <c r="BH49" s="12">
        <f t="shared" si="210"/>
        <v>0</v>
      </c>
      <c r="BI49" s="12">
        <f t="shared" si="210"/>
        <v>0</v>
      </c>
      <c r="BJ49" s="12">
        <f t="shared" si="210"/>
        <v>0</v>
      </c>
      <c r="BK49" s="12">
        <f t="shared" si="210"/>
        <v>0</v>
      </c>
      <c r="BL49" s="12">
        <f t="shared" si="210"/>
        <v>0</v>
      </c>
      <c r="BM49" s="12">
        <f t="shared" si="210"/>
        <v>0</v>
      </c>
      <c r="BN49" s="12">
        <f t="shared" si="210"/>
        <v>0</v>
      </c>
      <c r="BO49" s="12">
        <f t="shared" si="210"/>
        <v>0</v>
      </c>
      <c r="BP49" s="12">
        <f t="shared" si="210"/>
        <v>0</v>
      </c>
      <c r="BQ49" s="12">
        <f t="shared" si="210"/>
        <v>0</v>
      </c>
      <c r="BR49" s="12">
        <f t="shared" si="210"/>
        <v>0</v>
      </c>
      <c r="BS49" s="12">
        <f t="shared" si="210"/>
        <v>0</v>
      </c>
      <c r="BT49" s="12">
        <f t="shared" si="210"/>
        <v>0</v>
      </c>
      <c r="BU49" s="12">
        <f t="shared" si="210"/>
        <v>0</v>
      </c>
      <c r="BV49" s="12">
        <f t="shared" si="210"/>
        <v>0</v>
      </c>
      <c r="BW49" s="12">
        <f t="shared" si="210"/>
        <v>0</v>
      </c>
      <c r="BX49" s="12">
        <f t="shared" si="210"/>
        <v>0</v>
      </c>
      <c r="BY49" s="12">
        <f t="shared" si="210"/>
        <v>0</v>
      </c>
      <c r="BZ49" s="12">
        <f t="shared" si="210"/>
        <v>0</v>
      </c>
      <c r="CA49" s="12">
        <f t="shared" si="210"/>
        <v>0</v>
      </c>
      <c r="CB49" s="12">
        <f t="shared" si="210"/>
        <v>0</v>
      </c>
      <c r="CC49" s="12">
        <f t="shared" si="210"/>
        <v>0</v>
      </c>
      <c r="CD49" s="12">
        <f t="shared" si="210"/>
        <v>0</v>
      </c>
      <c r="CE49" s="12">
        <f t="shared" si="210"/>
        <v>0</v>
      </c>
      <c r="CF49" s="12">
        <f t="shared" si="210"/>
        <v>0</v>
      </c>
      <c r="CG49" s="12">
        <f t="shared" si="210"/>
        <v>0</v>
      </c>
      <c r="CH49" s="12">
        <f t="shared" si="210"/>
        <v>0</v>
      </c>
      <c r="CI49" s="12">
        <f t="shared" si="210"/>
        <v>0</v>
      </c>
      <c r="CJ49" s="12">
        <f t="shared" si="210"/>
        <v>0</v>
      </c>
      <c r="CK49" s="12">
        <f t="shared" si="210"/>
        <v>0</v>
      </c>
      <c r="CL49" s="12">
        <f t="shared" si="210"/>
        <v>0</v>
      </c>
      <c r="CM49" s="12">
        <f t="shared" si="210"/>
        <v>0</v>
      </c>
      <c r="CN49" s="12">
        <f t="shared" si="210"/>
        <v>0</v>
      </c>
      <c r="CO49" s="12">
        <f t="shared" si="210"/>
        <v>0</v>
      </c>
      <c r="CP49" s="12">
        <f t="shared" si="210"/>
        <v>0</v>
      </c>
      <c r="CQ49" s="12">
        <f t="shared" si="210"/>
        <v>0</v>
      </c>
      <c r="CR49" s="12">
        <f t="shared" si="210"/>
        <v>0</v>
      </c>
      <c r="CS49" s="12">
        <f t="shared" si="210"/>
        <v>0</v>
      </c>
      <c r="CT49" s="12">
        <f t="shared" si="210"/>
        <v>0</v>
      </c>
      <c r="CU49" s="12">
        <f t="shared" si="210"/>
        <v>0</v>
      </c>
      <c r="CV49" s="12">
        <f t="shared" si="210"/>
        <v>0</v>
      </c>
      <c r="CW49" s="12">
        <f t="shared" si="210"/>
        <v>0</v>
      </c>
      <c r="CX49" s="12">
        <f t="shared" si="210"/>
        <v>0</v>
      </c>
      <c r="CY49" s="12">
        <f t="shared" si="210"/>
        <v>0</v>
      </c>
      <c r="CZ49" s="12">
        <f t="shared" si="210"/>
        <v>0</v>
      </c>
      <c r="DA49" s="12">
        <f t="shared" si="210"/>
        <v>0</v>
      </c>
      <c r="DB49" s="12">
        <f t="shared" si="210"/>
        <v>0</v>
      </c>
      <c r="DC49" s="12">
        <f t="shared" si="210"/>
        <v>0</v>
      </c>
      <c r="DD49" s="12">
        <f t="shared" si="210"/>
        <v>0</v>
      </c>
      <c r="DE49" s="12">
        <f t="shared" si="210"/>
        <v>0</v>
      </c>
      <c r="DF49" s="12">
        <f t="shared" si="210"/>
        <v>0</v>
      </c>
      <c r="DG49" s="12">
        <f t="shared" si="210"/>
        <v>0</v>
      </c>
      <c r="DH49" s="12">
        <f t="shared" si="210"/>
        <v>0</v>
      </c>
      <c r="DI49" s="12">
        <f t="shared" ref="DI49:FT49" si="211" xml:space="preserve"> MAX(DI48, 0)</f>
        <v>0</v>
      </c>
      <c r="DJ49" s="12">
        <f t="shared" si="211"/>
        <v>0</v>
      </c>
      <c r="DK49" s="12">
        <f t="shared" si="211"/>
        <v>0</v>
      </c>
      <c r="DL49" s="12">
        <f t="shared" si="211"/>
        <v>0</v>
      </c>
      <c r="DM49" s="12">
        <f t="shared" si="211"/>
        <v>0</v>
      </c>
      <c r="DN49" s="12">
        <f t="shared" si="211"/>
        <v>0</v>
      </c>
      <c r="DO49" s="12">
        <f t="shared" si="211"/>
        <v>0</v>
      </c>
      <c r="DP49" s="12">
        <f t="shared" si="211"/>
        <v>0</v>
      </c>
      <c r="DQ49" s="12">
        <f t="shared" si="211"/>
        <v>0</v>
      </c>
      <c r="DR49" s="12">
        <f t="shared" si="211"/>
        <v>0</v>
      </c>
      <c r="DS49" s="12">
        <f t="shared" si="211"/>
        <v>0</v>
      </c>
      <c r="DT49" s="12">
        <f t="shared" si="211"/>
        <v>0</v>
      </c>
      <c r="DU49" s="12">
        <f t="shared" si="211"/>
        <v>0</v>
      </c>
      <c r="DV49" s="12">
        <f t="shared" si="211"/>
        <v>0</v>
      </c>
      <c r="DW49" s="12">
        <f t="shared" si="211"/>
        <v>0</v>
      </c>
      <c r="DX49" s="12">
        <f t="shared" si="211"/>
        <v>0</v>
      </c>
      <c r="DY49" s="12">
        <f t="shared" si="211"/>
        <v>0</v>
      </c>
      <c r="DZ49" s="12">
        <f t="shared" si="211"/>
        <v>0</v>
      </c>
      <c r="EA49" s="12">
        <f t="shared" si="211"/>
        <v>0</v>
      </c>
      <c r="EB49" s="12">
        <f t="shared" si="211"/>
        <v>0</v>
      </c>
      <c r="EC49" s="12">
        <f t="shared" si="211"/>
        <v>0</v>
      </c>
      <c r="ED49" s="12">
        <f t="shared" si="211"/>
        <v>0</v>
      </c>
      <c r="EE49" s="12">
        <f t="shared" si="211"/>
        <v>0</v>
      </c>
      <c r="EF49" s="12">
        <f t="shared" si="211"/>
        <v>0</v>
      </c>
      <c r="EG49" s="12">
        <f t="shared" si="211"/>
        <v>0</v>
      </c>
      <c r="EH49" s="12">
        <f t="shared" si="211"/>
        <v>0</v>
      </c>
      <c r="EI49" s="12">
        <f t="shared" si="211"/>
        <v>0</v>
      </c>
      <c r="EJ49" s="12">
        <f t="shared" si="211"/>
        <v>0</v>
      </c>
      <c r="EK49" s="12">
        <f t="shared" si="211"/>
        <v>0</v>
      </c>
      <c r="EL49" s="12">
        <f t="shared" si="211"/>
        <v>0</v>
      </c>
      <c r="EM49" s="12">
        <f t="shared" si="211"/>
        <v>0</v>
      </c>
      <c r="EN49" s="12">
        <f t="shared" si="211"/>
        <v>0</v>
      </c>
      <c r="EO49" s="12">
        <f t="shared" si="211"/>
        <v>0</v>
      </c>
      <c r="EP49" s="12">
        <f t="shared" si="211"/>
        <v>0</v>
      </c>
      <c r="EQ49" s="12">
        <f t="shared" si="211"/>
        <v>0</v>
      </c>
      <c r="ER49" s="12">
        <f t="shared" si="211"/>
        <v>0</v>
      </c>
      <c r="ES49" s="12">
        <f t="shared" si="211"/>
        <v>0</v>
      </c>
      <c r="ET49" s="12">
        <f t="shared" si="211"/>
        <v>0</v>
      </c>
      <c r="EU49" s="12">
        <f t="shared" si="211"/>
        <v>0</v>
      </c>
      <c r="EV49" s="12">
        <f t="shared" si="211"/>
        <v>0</v>
      </c>
      <c r="EW49" s="12">
        <f t="shared" si="211"/>
        <v>0</v>
      </c>
      <c r="EX49" s="12">
        <f t="shared" si="211"/>
        <v>0</v>
      </c>
      <c r="EY49" s="12">
        <f t="shared" si="211"/>
        <v>0</v>
      </c>
      <c r="EZ49" s="12">
        <f t="shared" si="211"/>
        <v>0</v>
      </c>
      <c r="FA49" s="12">
        <f t="shared" si="211"/>
        <v>0</v>
      </c>
      <c r="FB49" s="12">
        <f t="shared" si="211"/>
        <v>0</v>
      </c>
      <c r="FC49" s="12">
        <f t="shared" si="211"/>
        <v>0</v>
      </c>
      <c r="FD49" s="12">
        <f t="shared" si="211"/>
        <v>0</v>
      </c>
      <c r="FE49" s="12">
        <f t="shared" si="211"/>
        <v>0</v>
      </c>
      <c r="FF49" s="12">
        <f t="shared" si="211"/>
        <v>0</v>
      </c>
      <c r="FG49" s="12">
        <f t="shared" si="211"/>
        <v>0</v>
      </c>
      <c r="FH49" s="12">
        <f t="shared" si="211"/>
        <v>0</v>
      </c>
      <c r="FI49" s="12">
        <f t="shared" si="211"/>
        <v>0</v>
      </c>
      <c r="FJ49" s="12">
        <f t="shared" si="211"/>
        <v>0</v>
      </c>
      <c r="FK49" s="12">
        <f t="shared" si="211"/>
        <v>0</v>
      </c>
      <c r="FL49" s="12">
        <f t="shared" si="211"/>
        <v>0</v>
      </c>
      <c r="FM49" s="12">
        <f t="shared" si="211"/>
        <v>0</v>
      </c>
      <c r="FN49" s="12">
        <f t="shared" si="211"/>
        <v>0</v>
      </c>
      <c r="FO49" s="12">
        <f t="shared" si="211"/>
        <v>0</v>
      </c>
      <c r="FP49" s="12">
        <f t="shared" si="211"/>
        <v>0</v>
      </c>
      <c r="FQ49" s="12">
        <f t="shared" si="211"/>
        <v>0</v>
      </c>
      <c r="FR49" s="12">
        <f t="shared" si="211"/>
        <v>0</v>
      </c>
      <c r="FS49" s="12">
        <f t="shared" si="211"/>
        <v>0</v>
      </c>
      <c r="FT49" s="12">
        <f t="shared" si="211"/>
        <v>0</v>
      </c>
      <c r="FU49" s="12">
        <f t="shared" ref="FU49:GJ49" si="212" xml:space="preserve"> MAX(FU48, 0)</f>
        <v>0</v>
      </c>
      <c r="FV49" s="12">
        <f t="shared" si="212"/>
        <v>0</v>
      </c>
      <c r="FW49" s="12">
        <f t="shared" si="212"/>
        <v>0</v>
      </c>
      <c r="FX49" s="12">
        <f t="shared" si="212"/>
        <v>0</v>
      </c>
      <c r="FY49" s="12">
        <f t="shared" si="212"/>
        <v>0</v>
      </c>
      <c r="FZ49" s="12">
        <f t="shared" si="212"/>
        <v>0</v>
      </c>
      <c r="GA49" s="12">
        <f t="shared" si="212"/>
        <v>0</v>
      </c>
      <c r="GB49" s="12">
        <f t="shared" si="212"/>
        <v>0</v>
      </c>
      <c r="GC49" s="12">
        <f t="shared" si="212"/>
        <v>0</v>
      </c>
      <c r="GD49" s="12">
        <f t="shared" si="212"/>
        <v>0</v>
      </c>
      <c r="GE49" s="12">
        <f t="shared" si="212"/>
        <v>0</v>
      </c>
      <c r="GF49" s="12">
        <f t="shared" si="212"/>
        <v>0</v>
      </c>
      <c r="GG49" s="12">
        <f t="shared" si="212"/>
        <v>0</v>
      </c>
      <c r="GH49" s="12">
        <f t="shared" si="212"/>
        <v>0</v>
      </c>
      <c r="GI49" s="12">
        <f t="shared" si="212"/>
        <v>0</v>
      </c>
      <c r="GJ49" s="12">
        <f t="shared" si="212"/>
        <v>0</v>
      </c>
    </row>
    <row r="51" spans="1:192" x14ac:dyDescent="0.25">
      <c r="E51" s="12" t="str">
        <f t="shared" ref="E51:BP51" si="213" xml:space="preserve"> E$46</f>
        <v>Taxable income / (Tax losses arising)</v>
      </c>
      <c r="F51" s="12">
        <f t="shared" si="213"/>
        <v>0</v>
      </c>
      <c r="G51" s="12" t="str">
        <f t="shared" si="213"/>
        <v>$ 000s</v>
      </c>
      <c r="H51" s="12">
        <f t="shared" si="213"/>
        <v>23250.972101814819</v>
      </c>
      <c r="I51" s="12">
        <f t="shared" si="213"/>
        <v>0</v>
      </c>
      <c r="J51" s="12">
        <f t="shared" si="213"/>
        <v>0</v>
      </c>
      <c r="K51" s="12">
        <f t="shared" si="213"/>
        <v>0</v>
      </c>
      <c r="L51" s="12">
        <f t="shared" si="213"/>
        <v>0</v>
      </c>
      <c r="M51" s="12">
        <f t="shared" si="213"/>
        <v>0</v>
      </c>
      <c r="N51" s="12">
        <f t="shared" si="213"/>
        <v>0</v>
      </c>
      <c r="O51" s="12">
        <f t="shared" si="213"/>
        <v>0</v>
      </c>
      <c r="P51" s="12">
        <f t="shared" si="213"/>
        <v>2403.8688334462668</v>
      </c>
      <c r="Q51" s="12">
        <f t="shared" si="213"/>
        <v>-22561.54936967108</v>
      </c>
      <c r="R51" s="12">
        <f t="shared" si="213"/>
        <v>-23760.405051311318</v>
      </c>
      <c r="S51" s="12">
        <f t="shared" si="213"/>
        <v>-20641.44655322349</v>
      </c>
      <c r="T51" s="12">
        <f t="shared" si="213"/>
        <v>-17761.583547768652</v>
      </c>
      <c r="U51" s="12">
        <f t="shared" si="213"/>
        <v>-15261.881249105805</v>
      </c>
      <c r="V51" s="12">
        <f t="shared" si="213"/>
        <v>-12904.358272308238</v>
      </c>
      <c r="W51" s="12">
        <f t="shared" si="213"/>
        <v>-10864.416404652417</v>
      </c>
      <c r="X51" s="12">
        <f t="shared" si="213"/>
        <v>-8954.057006654828</v>
      </c>
      <c r="Y51" s="12">
        <f t="shared" si="213"/>
        <v>-7259.6893775079971</v>
      </c>
      <c r="Z51" s="12">
        <f t="shared" si="213"/>
        <v>-5669.8118395753127</v>
      </c>
      <c r="AA51" s="12">
        <f t="shared" si="213"/>
        <v>-4298.4560910457894</v>
      </c>
      <c r="AB51" s="12">
        <f t="shared" si="213"/>
        <v>-2986.4812512572244</v>
      </c>
      <c r="AC51" s="12">
        <f t="shared" si="213"/>
        <v>-1854.4198826312477</v>
      </c>
      <c r="AD51" s="12">
        <f t="shared" si="213"/>
        <v>-767.82080062544537</v>
      </c>
      <c r="AE51" s="12">
        <f t="shared" si="213"/>
        <v>172.18652917111649</v>
      </c>
      <c r="AF51" s="12">
        <f t="shared" si="213"/>
        <v>1057.2002345657093</v>
      </c>
      <c r="AG51" s="12">
        <f t="shared" si="213"/>
        <v>1863.6601300652819</v>
      </c>
      <c r="AH51" s="12">
        <f t="shared" si="213"/>
        <v>2616.8575481901344</v>
      </c>
      <c r="AI51" s="12">
        <f t="shared" si="213"/>
        <v>3282.76910248678</v>
      </c>
      <c r="AJ51" s="12">
        <f t="shared" si="213"/>
        <v>3916.3143964864303</v>
      </c>
      <c r="AK51" s="12">
        <f t="shared" si="213"/>
        <v>4486.1677456007765</v>
      </c>
      <c r="AL51" s="12">
        <f t="shared" si="213"/>
        <v>5021.477146016714</v>
      </c>
      <c r="AM51" s="12">
        <f t="shared" si="213"/>
        <v>5515.353015531171</v>
      </c>
      <c r="AN51" s="12">
        <f t="shared" si="213"/>
        <v>5959.9635026799169</v>
      </c>
      <c r="AO51" s="12">
        <f t="shared" si="213"/>
        <v>6407.4343889415013</v>
      </c>
      <c r="AP51" s="12">
        <f t="shared" si="213"/>
        <v>6797.0512625376668</v>
      </c>
      <c r="AQ51" s="12">
        <f t="shared" si="213"/>
        <v>7188.2481022506663</v>
      </c>
      <c r="AR51" s="12">
        <f t="shared" si="213"/>
        <v>7526.092573486595</v>
      </c>
      <c r="AS51" s="12">
        <f t="shared" si="213"/>
        <v>7883.6686320514564</v>
      </c>
      <c r="AT51" s="12">
        <f t="shared" si="213"/>
        <v>8178.5625908005013</v>
      </c>
      <c r="AU51" s="12">
        <f t="shared" si="213"/>
        <v>8511.7835045525699</v>
      </c>
      <c r="AV51" s="12">
        <f t="shared" si="213"/>
        <v>8768.7666193583445</v>
      </c>
      <c r="AW51" s="12">
        <f t="shared" si="213"/>
        <v>9089.5822564565315</v>
      </c>
      <c r="AX51" s="12">
        <f t="shared" si="213"/>
        <v>9535.3293387284466</v>
      </c>
      <c r="AY51" s="12">
        <f t="shared" si="213"/>
        <v>10063.560853380384</v>
      </c>
      <c r="AZ51" s="12">
        <f t="shared" si="213"/>
        <v>10519.852271681651</v>
      </c>
      <c r="BA51" s="12">
        <f t="shared" si="213"/>
        <v>11074.847313718306</v>
      </c>
      <c r="BB51" s="12">
        <f t="shared" si="213"/>
        <v>11547.994067159332</v>
      </c>
      <c r="BC51" s="12">
        <f t="shared" si="213"/>
        <v>12113.13966678511</v>
      </c>
      <c r="BD51" s="12">
        <f t="shared" si="213"/>
        <v>7295.6171730242786</v>
      </c>
      <c r="BE51" s="12">
        <f t="shared" si="213"/>
        <v>0</v>
      </c>
      <c r="BF51" s="12">
        <f t="shared" si="213"/>
        <v>0</v>
      </c>
      <c r="BG51" s="12">
        <f t="shared" si="213"/>
        <v>0</v>
      </c>
      <c r="BH51" s="12">
        <f t="shared" si="213"/>
        <v>0</v>
      </c>
      <c r="BI51" s="12">
        <f t="shared" si="213"/>
        <v>0</v>
      </c>
      <c r="BJ51" s="12">
        <f t="shared" si="213"/>
        <v>0</v>
      </c>
      <c r="BK51" s="12">
        <f t="shared" si="213"/>
        <v>0</v>
      </c>
      <c r="BL51" s="12">
        <f t="shared" si="213"/>
        <v>0</v>
      </c>
      <c r="BM51" s="12">
        <f t="shared" si="213"/>
        <v>0</v>
      </c>
      <c r="BN51" s="12">
        <f t="shared" si="213"/>
        <v>0</v>
      </c>
      <c r="BO51" s="12">
        <f t="shared" si="213"/>
        <v>0</v>
      </c>
      <c r="BP51" s="12">
        <f t="shared" si="213"/>
        <v>0</v>
      </c>
      <c r="BQ51" s="12">
        <f t="shared" ref="BQ51:EB51" si="214" xml:space="preserve"> BQ$46</f>
        <v>0</v>
      </c>
      <c r="BR51" s="12">
        <f t="shared" si="214"/>
        <v>0</v>
      </c>
      <c r="BS51" s="12">
        <f t="shared" si="214"/>
        <v>0</v>
      </c>
      <c r="BT51" s="12">
        <f t="shared" si="214"/>
        <v>0</v>
      </c>
      <c r="BU51" s="12">
        <f t="shared" si="214"/>
        <v>0</v>
      </c>
      <c r="BV51" s="12">
        <f t="shared" si="214"/>
        <v>0</v>
      </c>
      <c r="BW51" s="12">
        <f t="shared" si="214"/>
        <v>0</v>
      </c>
      <c r="BX51" s="12">
        <f t="shared" si="214"/>
        <v>0</v>
      </c>
      <c r="BY51" s="12">
        <f t="shared" si="214"/>
        <v>0</v>
      </c>
      <c r="BZ51" s="12">
        <f t="shared" si="214"/>
        <v>0</v>
      </c>
      <c r="CA51" s="12">
        <f t="shared" si="214"/>
        <v>0</v>
      </c>
      <c r="CB51" s="12">
        <f t="shared" si="214"/>
        <v>0</v>
      </c>
      <c r="CC51" s="12">
        <f t="shared" si="214"/>
        <v>0</v>
      </c>
      <c r="CD51" s="12">
        <f t="shared" si="214"/>
        <v>0</v>
      </c>
      <c r="CE51" s="12">
        <f t="shared" si="214"/>
        <v>0</v>
      </c>
      <c r="CF51" s="12">
        <f t="shared" si="214"/>
        <v>0</v>
      </c>
      <c r="CG51" s="12">
        <f t="shared" si="214"/>
        <v>0</v>
      </c>
      <c r="CH51" s="12">
        <f t="shared" si="214"/>
        <v>0</v>
      </c>
      <c r="CI51" s="12">
        <f t="shared" si="214"/>
        <v>0</v>
      </c>
      <c r="CJ51" s="12">
        <f t="shared" si="214"/>
        <v>0</v>
      </c>
      <c r="CK51" s="12">
        <f t="shared" si="214"/>
        <v>0</v>
      </c>
      <c r="CL51" s="12">
        <f t="shared" si="214"/>
        <v>0</v>
      </c>
      <c r="CM51" s="12">
        <f t="shared" si="214"/>
        <v>0</v>
      </c>
      <c r="CN51" s="12">
        <f t="shared" si="214"/>
        <v>0</v>
      </c>
      <c r="CO51" s="12">
        <f t="shared" si="214"/>
        <v>0</v>
      </c>
      <c r="CP51" s="12">
        <f t="shared" si="214"/>
        <v>0</v>
      </c>
      <c r="CQ51" s="12">
        <f t="shared" si="214"/>
        <v>0</v>
      </c>
      <c r="CR51" s="12">
        <f t="shared" si="214"/>
        <v>0</v>
      </c>
      <c r="CS51" s="12">
        <f t="shared" si="214"/>
        <v>0</v>
      </c>
      <c r="CT51" s="12">
        <f t="shared" si="214"/>
        <v>0</v>
      </c>
      <c r="CU51" s="12">
        <f t="shared" si="214"/>
        <v>0</v>
      </c>
      <c r="CV51" s="12">
        <f t="shared" si="214"/>
        <v>0</v>
      </c>
      <c r="CW51" s="12">
        <f t="shared" si="214"/>
        <v>0</v>
      </c>
      <c r="CX51" s="12">
        <f t="shared" si="214"/>
        <v>0</v>
      </c>
      <c r="CY51" s="12">
        <f t="shared" si="214"/>
        <v>0</v>
      </c>
      <c r="CZ51" s="12">
        <f t="shared" si="214"/>
        <v>0</v>
      </c>
      <c r="DA51" s="12">
        <f t="shared" si="214"/>
        <v>0</v>
      </c>
      <c r="DB51" s="12">
        <f t="shared" si="214"/>
        <v>0</v>
      </c>
      <c r="DC51" s="12">
        <f t="shared" si="214"/>
        <v>0</v>
      </c>
      <c r="DD51" s="12">
        <f t="shared" si="214"/>
        <v>0</v>
      </c>
      <c r="DE51" s="12">
        <f t="shared" si="214"/>
        <v>0</v>
      </c>
      <c r="DF51" s="12">
        <f t="shared" si="214"/>
        <v>0</v>
      </c>
      <c r="DG51" s="12">
        <f t="shared" si="214"/>
        <v>0</v>
      </c>
      <c r="DH51" s="12">
        <f t="shared" si="214"/>
        <v>0</v>
      </c>
      <c r="DI51" s="12">
        <f t="shared" si="214"/>
        <v>0</v>
      </c>
      <c r="DJ51" s="12">
        <f t="shared" si="214"/>
        <v>0</v>
      </c>
      <c r="DK51" s="12">
        <f t="shared" si="214"/>
        <v>0</v>
      </c>
      <c r="DL51" s="12">
        <f t="shared" si="214"/>
        <v>0</v>
      </c>
      <c r="DM51" s="12">
        <f t="shared" si="214"/>
        <v>0</v>
      </c>
      <c r="DN51" s="12">
        <f t="shared" si="214"/>
        <v>0</v>
      </c>
      <c r="DO51" s="12">
        <f t="shared" si="214"/>
        <v>0</v>
      </c>
      <c r="DP51" s="12">
        <f t="shared" si="214"/>
        <v>0</v>
      </c>
      <c r="DQ51" s="12">
        <f t="shared" si="214"/>
        <v>0</v>
      </c>
      <c r="DR51" s="12">
        <f t="shared" si="214"/>
        <v>0</v>
      </c>
      <c r="DS51" s="12">
        <f t="shared" si="214"/>
        <v>0</v>
      </c>
      <c r="DT51" s="12">
        <f t="shared" si="214"/>
        <v>0</v>
      </c>
      <c r="DU51" s="12">
        <f t="shared" si="214"/>
        <v>0</v>
      </c>
      <c r="DV51" s="12">
        <f t="shared" si="214"/>
        <v>0</v>
      </c>
      <c r="DW51" s="12">
        <f t="shared" si="214"/>
        <v>0</v>
      </c>
      <c r="DX51" s="12">
        <f t="shared" si="214"/>
        <v>0</v>
      </c>
      <c r="DY51" s="12">
        <f t="shared" si="214"/>
        <v>0</v>
      </c>
      <c r="DZ51" s="12">
        <f t="shared" si="214"/>
        <v>0</v>
      </c>
      <c r="EA51" s="12">
        <f t="shared" si="214"/>
        <v>0</v>
      </c>
      <c r="EB51" s="12">
        <f t="shared" si="214"/>
        <v>0</v>
      </c>
      <c r="EC51" s="12">
        <f t="shared" ref="EC51:GJ51" si="215" xml:space="preserve"> EC$46</f>
        <v>0</v>
      </c>
      <c r="ED51" s="12">
        <f t="shared" si="215"/>
        <v>0</v>
      </c>
      <c r="EE51" s="12">
        <f t="shared" si="215"/>
        <v>0</v>
      </c>
      <c r="EF51" s="12">
        <f t="shared" si="215"/>
        <v>0</v>
      </c>
      <c r="EG51" s="12">
        <f t="shared" si="215"/>
        <v>0</v>
      </c>
      <c r="EH51" s="12">
        <f t="shared" si="215"/>
        <v>0</v>
      </c>
      <c r="EI51" s="12">
        <f t="shared" si="215"/>
        <v>0</v>
      </c>
      <c r="EJ51" s="12">
        <f t="shared" si="215"/>
        <v>0</v>
      </c>
      <c r="EK51" s="12">
        <f t="shared" si="215"/>
        <v>0</v>
      </c>
      <c r="EL51" s="12">
        <f t="shared" si="215"/>
        <v>0</v>
      </c>
      <c r="EM51" s="12">
        <f t="shared" si="215"/>
        <v>0</v>
      </c>
      <c r="EN51" s="12">
        <f t="shared" si="215"/>
        <v>0</v>
      </c>
      <c r="EO51" s="12">
        <f t="shared" si="215"/>
        <v>0</v>
      </c>
      <c r="EP51" s="12">
        <f t="shared" si="215"/>
        <v>0</v>
      </c>
      <c r="EQ51" s="12">
        <f t="shared" si="215"/>
        <v>0</v>
      </c>
      <c r="ER51" s="12">
        <f t="shared" si="215"/>
        <v>0</v>
      </c>
      <c r="ES51" s="12">
        <f t="shared" si="215"/>
        <v>0</v>
      </c>
      <c r="ET51" s="12">
        <f t="shared" si="215"/>
        <v>0</v>
      </c>
      <c r="EU51" s="12">
        <f t="shared" si="215"/>
        <v>0</v>
      </c>
      <c r="EV51" s="12">
        <f t="shared" si="215"/>
        <v>0</v>
      </c>
      <c r="EW51" s="12">
        <f t="shared" si="215"/>
        <v>0</v>
      </c>
      <c r="EX51" s="12">
        <f t="shared" si="215"/>
        <v>0</v>
      </c>
      <c r="EY51" s="12">
        <f t="shared" si="215"/>
        <v>0</v>
      </c>
      <c r="EZ51" s="12">
        <f t="shared" si="215"/>
        <v>0</v>
      </c>
      <c r="FA51" s="12">
        <f t="shared" si="215"/>
        <v>0</v>
      </c>
      <c r="FB51" s="12">
        <f t="shared" si="215"/>
        <v>0</v>
      </c>
      <c r="FC51" s="12">
        <f t="shared" si="215"/>
        <v>0</v>
      </c>
      <c r="FD51" s="12">
        <f t="shared" si="215"/>
        <v>0</v>
      </c>
      <c r="FE51" s="12">
        <f t="shared" si="215"/>
        <v>0</v>
      </c>
      <c r="FF51" s="12">
        <f t="shared" si="215"/>
        <v>0</v>
      </c>
      <c r="FG51" s="12">
        <f t="shared" si="215"/>
        <v>0</v>
      </c>
      <c r="FH51" s="12">
        <f t="shared" si="215"/>
        <v>0</v>
      </c>
      <c r="FI51" s="12">
        <f t="shared" si="215"/>
        <v>0</v>
      </c>
      <c r="FJ51" s="12">
        <f t="shared" si="215"/>
        <v>0</v>
      </c>
      <c r="FK51" s="12">
        <f t="shared" si="215"/>
        <v>0</v>
      </c>
      <c r="FL51" s="12">
        <f t="shared" si="215"/>
        <v>0</v>
      </c>
      <c r="FM51" s="12">
        <f t="shared" si="215"/>
        <v>0</v>
      </c>
      <c r="FN51" s="12">
        <f t="shared" si="215"/>
        <v>0</v>
      </c>
      <c r="FO51" s="12">
        <f t="shared" si="215"/>
        <v>0</v>
      </c>
      <c r="FP51" s="12">
        <f t="shared" si="215"/>
        <v>0</v>
      </c>
      <c r="FQ51" s="12">
        <f t="shared" si="215"/>
        <v>0</v>
      </c>
      <c r="FR51" s="12">
        <f t="shared" si="215"/>
        <v>0</v>
      </c>
      <c r="FS51" s="12">
        <f t="shared" si="215"/>
        <v>0</v>
      </c>
      <c r="FT51" s="12">
        <f t="shared" si="215"/>
        <v>0</v>
      </c>
      <c r="FU51" s="12">
        <f t="shared" si="215"/>
        <v>0</v>
      </c>
      <c r="FV51" s="12">
        <f t="shared" si="215"/>
        <v>0</v>
      </c>
      <c r="FW51" s="12">
        <f t="shared" si="215"/>
        <v>0</v>
      </c>
      <c r="FX51" s="12">
        <f t="shared" si="215"/>
        <v>0</v>
      </c>
      <c r="FY51" s="12">
        <f t="shared" si="215"/>
        <v>0</v>
      </c>
      <c r="FZ51" s="12">
        <f t="shared" si="215"/>
        <v>0</v>
      </c>
      <c r="GA51" s="12">
        <f t="shared" si="215"/>
        <v>0</v>
      </c>
      <c r="GB51" s="12">
        <f t="shared" si="215"/>
        <v>0</v>
      </c>
      <c r="GC51" s="12">
        <f t="shared" si="215"/>
        <v>0</v>
      </c>
      <c r="GD51" s="12">
        <f t="shared" si="215"/>
        <v>0</v>
      </c>
      <c r="GE51" s="12">
        <f t="shared" si="215"/>
        <v>0</v>
      </c>
      <c r="GF51" s="12">
        <f t="shared" si="215"/>
        <v>0</v>
      </c>
      <c r="GG51" s="12">
        <f t="shared" si="215"/>
        <v>0</v>
      </c>
      <c r="GH51" s="12">
        <f t="shared" si="215"/>
        <v>0</v>
      </c>
      <c r="GI51" s="12">
        <f t="shared" si="215"/>
        <v>0</v>
      </c>
      <c r="GJ51" s="12">
        <f t="shared" si="215"/>
        <v>0</v>
      </c>
    </row>
    <row r="52" spans="1:192" x14ac:dyDescent="0.25">
      <c r="E52" s="12" t="s">
        <v>224</v>
      </c>
      <c r="G52" s="12" t="str">
        <f xml:space="preserve"> SMU</f>
        <v>$ 000s</v>
      </c>
      <c r="H52" s="12">
        <f xml:space="preserve"> SUM(J52:GJ52)</f>
        <v>155546.37669733888</v>
      </c>
      <c r="J52" s="12">
        <f t="shared" ref="J52:AK52" si="216">- 1 * MIN(J51, 0)</f>
        <v>0</v>
      </c>
      <c r="K52" s="12">
        <f t="shared" si="216"/>
        <v>0</v>
      </c>
      <c r="L52" s="12">
        <f t="shared" si="216"/>
        <v>0</v>
      </c>
      <c r="M52" s="12">
        <f t="shared" si="216"/>
        <v>0</v>
      </c>
      <c r="N52" s="12">
        <f t="shared" si="216"/>
        <v>0</v>
      </c>
      <c r="O52" s="12">
        <f t="shared" si="216"/>
        <v>0</v>
      </c>
      <c r="P52" s="12">
        <f t="shared" si="216"/>
        <v>0</v>
      </c>
      <c r="Q52" s="12">
        <f t="shared" si="216"/>
        <v>22561.54936967108</v>
      </c>
      <c r="R52" s="12">
        <f t="shared" si="216"/>
        <v>23760.405051311318</v>
      </c>
      <c r="S52" s="12">
        <f t="shared" si="216"/>
        <v>20641.44655322349</v>
      </c>
      <c r="T52" s="12">
        <f t="shared" si="216"/>
        <v>17761.583547768652</v>
      </c>
      <c r="U52" s="12">
        <f t="shared" si="216"/>
        <v>15261.881249105805</v>
      </c>
      <c r="V52" s="12">
        <f t="shared" si="216"/>
        <v>12904.358272308238</v>
      </c>
      <c r="W52" s="12">
        <f t="shared" si="216"/>
        <v>10864.416404652417</v>
      </c>
      <c r="X52" s="12">
        <f t="shared" si="216"/>
        <v>8954.057006654828</v>
      </c>
      <c r="Y52" s="12">
        <f t="shared" si="216"/>
        <v>7259.6893775079971</v>
      </c>
      <c r="Z52" s="12">
        <f t="shared" si="216"/>
        <v>5669.8118395753127</v>
      </c>
      <c r="AA52" s="12">
        <f t="shared" si="216"/>
        <v>4298.4560910457894</v>
      </c>
      <c r="AB52" s="12">
        <f t="shared" si="216"/>
        <v>2986.4812512572244</v>
      </c>
      <c r="AC52" s="12">
        <f t="shared" si="216"/>
        <v>1854.4198826312477</v>
      </c>
      <c r="AD52" s="12">
        <f t="shared" si="216"/>
        <v>767.82080062544537</v>
      </c>
      <c r="AE52" s="12">
        <f t="shared" si="216"/>
        <v>0</v>
      </c>
      <c r="AF52" s="12">
        <f t="shared" si="216"/>
        <v>0</v>
      </c>
      <c r="AG52" s="12">
        <f t="shared" si="216"/>
        <v>0</v>
      </c>
      <c r="AH52" s="12">
        <f t="shared" si="216"/>
        <v>0</v>
      </c>
      <c r="AI52" s="12">
        <f t="shared" si="216"/>
        <v>0</v>
      </c>
      <c r="AJ52" s="12">
        <f t="shared" si="216"/>
        <v>0</v>
      </c>
      <c r="AK52" s="12">
        <f t="shared" si="216"/>
        <v>0</v>
      </c>
      <c r="AL52" s="12">
        <f t="shared" ref="AL52:AV52" si="217">- 1 * MIN(AL51, 0)</f>
        <v>0</v>
      </c>
      <c r="AM52" s="12">
        <f t="shared" si="217"/>
        <v>0</v>
      </c>
      <c r="AN52" s="12">
        <f t="shared" si="217"/>
        <v>0</v>
      </c>
      <c r="AO52" s="12">
        <f t="shared" si="217"/>
        <v>0</v>
      </c>
      <c r="AP52" s="12">
        <f t="shared" si="217"/>
        <v>0</v>
      </c>
      <c r="AQ52" s="12">
        <f t="shared" si="217"/>
        <v>0</v>
      </c>
      <c r="AR52" s="12">
        <f t="shared" si="217"/>
        <v>0</v>
      </c>
      <c r="AS52" s="12">
        <f t="shared" si="217"/>
        <v>0</v>
      </c>
      <c r="AT52" s="12">
        <f t="shared" si="217"/>
        <v>0</v>
      </c>
      <c r="AU52" s="12">
        <f t="shared" si="217"/>
        <v>0</v>
      </c>
      <c r="AV52" s="12">
        <f t="shared" si="217"/>
        <v>0</v>
      </c>
      <c r="AW52" s="12">
        <f t="shared" ref="AW52:DH52" si="218">- 1 * MIN(AW51, 0)</f>
        <v>0</v>
      </c>
      <c r="AX52" s="12">
        <f t="shared" si="218"/>
        <v>0</v>
      </c>
      <c r="AY52" s="12">
        <f t="shared" si="218"/>
        <v>0</v>
      </c>
      <c r="AZ52" s="12">
        <f t="shared" si="218"/>
        <v>0</v>
      </c>
      <c r="BA52" s="12">
        <f t="shared" si="218"/>
        <v>0</v>
      </c>
      <c r="BB52" s="12">
        <f t="shared" si="218"/>
        <v>0</v>
      </c>
      <c r="BC52" s="12">
        <f t="shared" si="218"/>
        <v>0</v>
      </c>
      <c r="BD52" s="12">
        <f t="shared" si="218"/>
        <v>0</v>
      </c>
      <c r="BE52" s="12">
        <f t="shared" si="218"/>
        <v>0</v>
      </c>
      <c r="BF52" s="12">
        <f t="shared" si="218"/>
        <v>0</v>
      </c>
      <c r="BG52" s="12">
        <f t="shared" si="218"/>
        <v>0</v>
      </c>
      <c r="BH52" s="12">
        <f t="shared" si="218"/>
        <v>0</v>
      </c>
      <c r="BI52" s="12">
        <f t="shared" si="218"/>
        <v>0</v>
      </c>
      <c r="BJ52" s="12">
        <f t="shared" si="218"/>
        <v>0</v>
      </c>
      <c r="BK52" s="12">
        <f t="shared" si="218"/>
        <v>0</v>
      </c>
      <c r="BL52" s="12">
        <f t="shared" si="218"/>
        <v>0</v>
      </c>
      <c r="BM52" s="12">
        <f t="shared" si="218"/>
        <v>0</v>
      </c>
      <c r="BN52" s="12">
        <f t="shared" si="218"/>
        <v>0</v>
      </c>
      <c r="BO52" s="12">
        <f t="shared" si="218"/>
        <v>0</v>
      </c>
      <c r="BP52" s="12">
        <f t="shared" si="218"/>
        <v>0</v>
      </c>
      <c r="BQ52" s="12">
        <f t="shared" si="218"/>
        <v>0</v>
      </c>
      <c r="BR52" s="12">
        <f t="shared" si="218"/>
        <v>0</v>
      </c>
      <c r="BS52" s="12">
        <f t="shared" si="218"/>
        <v>0</v>
      </c>
      <c r="BT52" s="12">
        <f t="shared" si="218"/>
        <v>0</v>
      </c>
      <c r="BU52" s="12">
        <f t="shared" si="218"/>
        <v>0</v>
      </c>
      <c r="BV52" s="12">
        <f t="shared" si="218"/>
        <v>0</v>
      </c>
      <c r="BW52" s="12">
        <f t="shared" si="218"/>
        <v>0</v>
      </c>
      <c r="BX52" s="12">
        <f t="shared" si="218"/>
        <v>0</v>
      </c>
      <c r="BY52" s="12">
        <f t="shared" si="218"/>
        <v>0</v>
      </c>
      <c r="BZ52" s="12">
        <f t="shared" si="218"/>
        <v>0</v>
      </c>
      <c r="CA52" s="12">
        <f t="shared" si="218"/>
        <v>0</v>
      </c>
      <c r="CB52" s="12">
        <f t="shared" si="218"/>
        <v>0</v>
      </c>
      <c r="CC52" s="12">
        <f t="shared" si="218"/>
        <v>0</v>
      </c>
      <c r="CD52" s="12">
        <f t="shared" si="218"/>
        <v>0</v>
      </c>
      <c r="CE52" s="12">
        <f t="shared" si="218"/>
        <v>0</v>
      </c>
      <c r="CF52" s="12">
        <f t="shared" si="218"/>
        <v>0</v>
      </c>
      <c r="CG52" s="12">
        <f t="shared" si="218"/>
        <v>0</v>
      </c>
      <c r="CH52" s="12">
        <f t="shared" si="218"/>
        <v>0</v>
      </c>
      <c r="CI52" s="12">
        <f t="shared" si="218"/>
        <v>0</v>
      </c>
      <c r="CJ52" s="12">
        <f t="shared" si="218"/>
        <v>0</v>
      </c>
      <c r="CK52" s="12">
        <f t="shared" si="218"/>
        <v>0</v>
      </c>
      <c r="CL52" s="12">
        <f t="shared" si="218"/>
        <v>0</v>
      </c>
      <c r="CM52" s="12">
        <f t="shared" si="218"/>
        <v>0</v>
      </c>
      <c r="CN52" s="12">
        <f t="shared" si="218"/>
        <v>0</v>
      </c>
      <c r="CO52" s="12">
        <f t="shared" si="218"/>
        <v>0</v>
      </c>
      <c r="CP52" s="12">
        <f t="shared" si="218"/>
        <v>0</v>
      </c>
      <c r="CQ52" s="12">
        <f t="shared" si="218"/>
        <v>0</v>
      </c>
      <c r="CR52" s="12">
        <f t="shared" si="218"/>
        <v>0</v>
      </c>
      <c r="CS52" s="12">
        <f t="shared" si="218"/>
        <v>0</v>
      </c>
      <c r="CT52" s="12">
        <f t="shared" si="218"/>
        <v>0</v>
      </c>
      <c r="CU52" s="12">
        <f t="shared" si="218"/>
        <v>0</v>
      </c>
      <c r="CV52" s="12">
        <f t="shared" si="218"/>
        <v>0</v>
      </c>
      <c r="CW52" s="12">
        <f t="shared" si="218"/>
        <v>0</v>
      </c>
      <c r="CX52" s="12">
        <f t="shared" si="218"/>
        <v>0</v>
      </c>
      <c r="CY52" s="12">
        <f t="shared" si="218"/>
        <v>0</v>
      </c>
      <c r="CZ52" s="12">
        <f t="shared" si="218"/>
        <v>0</v>
      </c>
      <c r="DA52" s="12">
        <f t="shared" si="218"/>
        <v>0</v>
      </c>
      <c r="DB52" s="12">
        <f t="shared" si="218"/>
        <v>0</v>
      </c>
      <c r="DC52" s="12">
        <f t="shared" si="218"/>
        <v>0</v>
      </c>
      <c r="DD52" s="12">
        <f t="shared" si="218"/>
        <v>0</v>
      </c>
      <c r="DE52" s="12">
        <f t="shared" si="218"/>
        <v>0</v>
      </c>
      <c r="DF52" s="12">
        <f t="shared" si="218"/>
        <v>0</v>
      </c>
      <c r="DG52" s="12">
        <f t="shared" si="218"/>
        <v>0</v>
      </c>
      <c r="DH52" s="12">
        <f t="shared" si="218"/>
        <v>0</v>
      </c>
      <c r="DI52" s="12">
        <f t="shared" ref="DI52:FT52" si="219">- 1 * MIN(DI51, 0)</f>
        <v>0</v>
      </c>
      <c r="DJ52" s="12">
        <f t="shared" si="219"/>
        <v>0</v>
      </c>
      <c r="DK52" s="12">
        <f t="shared" si="219"/>
        <v>0</v>
      </c>
      <c r="DL52" s="12">
        <f t="shared" si="219"/>
        <v>0</v>
      </c>
      <c r="DM52" s="12">
        <f t="shared" si="219"/>
        <v>0</v>
      </c>
      <c r="DN52" s="12">
        <f t="shared" si="219"/>
        <v>0</v>
      </c>
      <c r="DO52" s="12">
        <f t="shared" si="219"/>
        <v>0</v>
      </c>
      <c r="DP52" s="12">
        <f t="shared" si="219"/>
        <v>0</v>
      </c>
      <c r="DQ52" s="12">
        <f t="shared" si="219"/>
        <v>0</v>
      </c>
      <c r="DR52" s="12">
        <f t="shared" si="219"/>
        <v>0</v>
      </c>
      <c r="DS52" s="12">
        <f t="shared" si="219"/>
        <v>0</v>
      </c>
      <c r="DT52" s="12">
        <f t="shared" si="219"/>
        <v>0</v>
      </c>
      <c r="DU52" s="12">
        <f t="shared" si="219"/>
        <v>0</v>
      </c>
      <c r="DV52" s="12">
        <f t="shared" si="219"/>
        <v>0</v>
      </c>
      <c r="DW52" s="12">
        <f t="shared" si="219"/>
        <v>0</v>
      </c>
      <c r="DX52" s="12">
        <f t="shared" si="219"/>
        <v>0</v>
      </c>
      <c r="DY52" s="12">
        <f t="shared" si="219"/>
        <v>0</v>
      </c>
      <c r="DZ52" s="12">
        <f t="shared" si="219"/>
        <v>0</v>
      </c>
      <c r="EA52" s="12">
        <f t="shared" si="219"/>
        <v>0</v>
      </c>
      <c r="EB52" s="12">
        <f t="shared" si="219"/>
        <v>0</v>
      </c>
      <c r="EC52" s="12">
        <f t="shared" si="219"/>
        <v>0</v>
      </c>
      <c r="ED52" s="12">
        <f t="shared" si="219"/>
        <v>0</v>
      </c>
      <c r="EE52" s="12">
        <f t="shared" si="219"/>
        <v>0</v>
      </c>
      <c r="EF52" s="12">
        <f t="shared" si="219"/>
        <v>0</v>
      </c>
      <c r="EG52" s="12">
        <f t="shared" si="219"/>
        <v>0</v>
      </c>
      <c r="EH52" s="12">
        <f t="shared" si="219"/>
        <v>0</v>
      </c>
      <c r="EI52" s="12">
        <f t="shared" si="219"/>
        <v>0</v>
      </c>
      <c r="EJ52" s="12">
        <f t="shared" si="219"/>
        <v>0</v>
      </c>
      <c r="EK52" s="12">
        <f t="shared" si="219"/>
        <v>0</v>
      </c>
      <c r="EL52" s="12">
        <f t="shared" si="219"/>
        <v>0</v>
      </c>
      <c r="EM52" s="12">
        <f t="shared" si="219"/>
        <v>0</v>
      </c>
      <c r="EN52" s="12">
        <f t="shared" si="219"/>
        <v>0</v>
      </c>
      <c r="EO52" s="12">
        <f t="shared" si="219"/>
        <v>0</v>
      </c>
      <c r="EP52" s="12">
        <f t="shared" si="219"/>
        <v>0</v>
      </c>
      <c r="EQ52" s="12">
        <f t="shared" si="219"/>
        <v>0</v>
      </c>
      <c r="ER52" s="12">
        <f t="shared" si="219"/>
        <v>0</v>
      </c>
      <c r="ES52" s="12">
        <f t="shared" si="219"/>
        <v>0</v>
      </c>
      <c r="ET52" s="12">
        <f t="shared" si="219"/>
        <v>0</v>
      </c>
      <c r="EU52" s="12">
        <f t="shared" si="219"/>
        <v>0</v>
      </c>
      <c r="EV52" s="12">
        <f t="shared" si="219"/>
        <v>0</v>
      </c>
      <c r="EW52" s="12">
        <f t="shared" si="219"/>
        <v>0</v>
      </c>
      <c r="EX52" s="12">
        <f t="shared" si="219"/>
        <v>0</v>
      </c>
      <c r="EY52" s="12">
        <f t="shared" si="219"/>
        <v>0</v>
      </c>
      <c r="EZ52" s="12">
        <f t="shared" si="219"/>
        <v>0</v>
      </c>
      <c r="FA52" s="12">
        <f t="shared" si="219"/>
        <v>0</v>
      </c>
      <c r="FB52" s="12">
        <f t="shared" si="219"/>
        <v>0</v>
      </c>
      <c r="FC52" s="12">
        <f t="shared" si="219"/>
        <v>0</v>
      </c>
      <c r="FD52" s="12">
        <f t="shared" si="219"/>
        <v>0</v>
      </c>
      <c r="FE52" s="12">
        <f t="shared" si="219"/>
        <v>0</v>
      </c>
      <c r="FF52" s="12">
        <f t="shared" si="219"/>
        <v>0</v>
      </c>
      <c r="FG52" s="12">
        <f t="shared" si="219"/>
        <v>0</v>
      </c>
      <c r="FH52" s="12">
        <f t="shared" si="219"/>
        <v>0</v>
      </c>
      <c r="FI52" s="12">
        <f t="shared" si="219"/>
        <v>0</v>
      </c>
      <c r="FJ52" s="12">
        <f t="shared" si="219"/>
        <v>0</v>
      </c>
      <c r="FK52" s="12">
        <f t="shared" si="219"/>
        <v>0</v>
      </c>
      <c r="FL52" s="12">
        <f t="shared" si="219"/>
        <v>0</v>
      </c>
      <c r="FM52" s="12">
        <f t="shared" si="219"/>
        <v>0</v>
      </c>
      <c r="FN52" s="12">
        <f t="shared" si="219"/>
        <v>0</v>
      </c>
      <c r="FO52" s="12">
        <f t="shared" si="219"/>
        <v>0</v>
      </c>
      <c r="FP52" s="12">
        <f t="shared" si="219"/>
        <v>0</v>
      </c>
      <c r="FQ52" s="12">
        <f t="shared" si="219"/>
        <v>0</v>
      </c>
      <c r="FR52" s="12">
        <f t="shared" si="219"/>
        <v>0</v>
      </c>
      <c r="FS52" s="12">
        <f t="shared" si="219"/>
        <v>0</v>
      </c>
      <c r="FT52" s="12">
        <f t="shared" si="219"/>
        <v>0</v>
      </c>
      <c r="FU52" s="12">
        <f t="shared" ref="FU52:GJ52" si="220">- 1 * MIN(FU51, 0)</f>
        <v>0</v>
      </c>
      <c r="FV52" s="12">
        <f t="shared" si="220"/>
        <v>0</v>
      </c>
      <c r="FW52" s="12">
        <f t="shared" si="220"/>
        <v>0</v>
      </c>
      <c r="FX52" s="12">
        <f t="shared" si="220"/>
        <v>0</v>
      </c>
      <c r="FY52" s="12">
        <f t="shared" si="220"/>
        <v>0</v>
      </c>
      <c r="FZ52" s="12">
        <f t="shared" si="220"/>
        <v>0</v>
      </c>
      <c r="GA52" s="12">
        <f t="shared" si="220"/>
        <v>0</v>
      </c>
      <c r="GB52" s="12">
        <f t="shared" si="220"/>
        <v>0</v>
      </c>
      <c r="GC52" s="12">
        <f t="shared" si="220"/>
        <v>0</v>
      </c>
      <c r="GD52" s="12">
        <f t="shared" si="220"/>
        <v>0</v>
      </c>
      <c r="GE52" s="12">
        <f t="shared" si="220"/>
        <v>0</v>
      </c>
      <c r="GF52" s="12">
        <f t="shared" si="220"/>
        <v>0</v>
      </c>
      <c r="GG52" s="12">
        <f t="shared" si="220"/>
        <v>0</v>
      </c>
      <c r="GH52" s="12">
        <f t="shared" si="220"/>
        <v>0</v>
      </c>
      <c r="GI52" s="12">
        <f t="shared" si="220"/>
        <v>0</v>
      </c>
      <c r="GJ52" s="12">
        <f t="shared" si="220"/>
        <v>0</v>
      </c>
    </row>
    <row r="54" spans="1:192" x14ac:dyDescent="0.25">
      <c r="E54" s="12" t="str">
        <f t="shared" ref="E54:AJ54" si="221" xml:space="preserve"> E$49</f>
        <v>Taxable income</v>
      </c>
      <c r="F54" s="12">
        <f t="shared" si="221"/>
        <v>0</v>
      </c>
      <c r="G54" s="12" t="str">
        <f t="shared" si="221"/>
        <v>$ 000s</v>
      </c>
      <c r="H54" s="12">
        <f t="shared" si="221"/>
        <v>178797.34879915367</v>
      </c>
      <c r="I54" s="12">
        <f t="shared" si="221"/>
        <v>0</v>
      </c>
      <c r="J54" s="12">
        <f t="shared" si="221"/>
        <v>0</v>
      </c>
      <c r="K54" s="12">
        <f t="shared" si="221"/>
        <v>0</v>
      </c>
      <c r="L54" s="12">
        <f t="shared" si="221"/>
        <v>0</v>
      </c>
      <c r="M54" s="12">
        <f t="shared" si="221"/>
        <v>0</v>
      </c>
      <c r="N54" s="12">
        <f t="shared" si="221"/>
        <v>0</v>
      </c>
      <c r="O54" s="12">
        <f t="shared" si="221"/>
        <v>0</v>
      </c>
      <c r="P54" s="12">
        <f t="shared" si="221"/>
        <v>2403.8688334462668</v>
      </c>
      <c r="Q54" s="12">
        <f t="shared" si="221"/>
        <v>0</v>
      </c>
      <c r="R54" s="12">
        <f t="shared" si="221"/>
        <v>0</v>
      </c>
      <c r="S54" s="12">
        <f t="shared" si="221"/>
        <v>0</v>
      </c>
      <c r="T54" s="12">
        <f t="shared" si="221"/>
        <v>0</v>
      </c>
      <c r="U54" s="12">
        <f t="shared" si="221"/>
        <v>0</v>
      </c>
      <c r="V54" s="12">
        <f t="shared" si="221"/>
        <v>0</v>
      </c>
      <c r="W54" s="12">
        <f t="shared" si="221"/>
        <v>0</v>
      </c>
      <c r="X54" s="12">
        <f t="shared" si="221"/>
        <v>0</v>
      </c>
      <c r="Y54" s="12">
        <f t="shared" si="221"/>
        <v>0</v>
      </c>
      <c r="Z54" s="12">
        <f t="shared" si="221"/>
        <v>0</v>
      </c>
      <c r="AA54" s="12">
        <f t="shared" si="221"/>
        <v>0</v>
      </c>
      <c r="AB54" s="12">
        <f t="shared" si="221"/>
        <v>0</v>
      </c>
      <c r="AC54" s="12">
        <f t="shared" si="221"/>
        <v>0</v>
      </c>
      <c r="AD54" s="12">
        <f t="shared" si="221"/>
        <v>0</v>
      </c>
      <c r="AE54" s="12">
        <f t="shared" si="221"/>
        <v>172.18652917111649</v>
      </c>
      <c r="AF54" s="12">
        <f t="shared" si="221"/>
        <v>1057.2002345657093</v>
      </c>
      <c r="AG54" s="12">
        <f t="shared" si="221"/>
        <v>1863.6601300652819</v>
      </c>
      <c r="AH54" s="12">
        <f t="shared" si="221"/>
        <v>2616.8575481901344</v>
      </c>
      <c r="AI54" s="12">
        <f t="shared" si="221"/>
        <v>3282.76910248678</v>
      </c>
      <c r="AJ54" s="12">
        <f t="shared" si="221"/>
        <v>3916.3143964864303</v>
      </c>
      <c r="AK54" s="12">
        <f t="shared" ref="AK54:CV54" si="222" xml:space="preserve"> AK$49</f>
        <v>4486.1677456007765</v>
      </c>
      <c r="AL54" s="12">
        <f t="shared" si="222"/>
        <v>5021.477146016714</v>
      </c>
      <c r="AM54" s="12">
        <f t="shared" si="222"/>
        <v>5515.353015531171</v>
      </c>
      <c r="AN54" s="12">
        <f t="shared" si="222"/>
        <v>5959.9635026799169</v>
      </c>
      <c r="AO54" s="12">
        <f t="shared" si="222"/>
        <v>6407.4343889415013</v>
      </c>
      <c r="AP54" s="12">
        <f t="shared" si="222"/>
        <v>6797.0512625376668</v>
      </c>
      <c r="AQ54" s="12">
        <f t="shared" si="222"/>
        <v>7188.2481022506663</v>
      </c>
      <c r="AR54" s="12">
        <f t="shared" si="222"/>
        <v>7526.092573486595</v>
      </c>
      <c r="AS54" s="12">
        <f t="shared" si="222"/>
        <v>7883.6686320514564</v>
      </c>
      <c r="AT54" s="12">
        <f t="shared" si="222"/>
        <v>8178.5625908005013</v>
      </c>
      <c r="AU54" s="12">
        <f t="shared" si="222"/>
        <v>8511.7835045525699</v>
      </c>
      <c r="AV54" s="12">
        <f t="shared" si="222"/>
        <v>8768.7666193583445</v>
      </c>
      <c r="AW54" s="12">
        <f t="shared" si="222"/>
        <v>9089.5822564565315</v>
      </c>
      <c r="AX54" s="12">
        <f t="shared" si="222"/>
        <v>9535.3293387284466</v>
      </c>
      <c r="AY54" s="12">
        <f t="shared" si="222"/>
        <v>10063.560853380384</v>
      </c>
      <c r="AZ54" s="12">
        <f t="shared" si="222"/>
        <v>10519.852271681651</v>
      </c>
      <c r="BA54" s="12">
        <f t="shared" si="222"/>
        <v>11074.847313718306</v>
      </c>
      <c r="BB54" s="12">
        <f t="shared" si="222"/>
        <v>11547.994067159332</v>
      </c>
      <c r="BC54" s="12">
        <f t="shared" si="222"/>
        <v>12113.13966678511</v>
      </c>
      <c r="BD54" s="12">
        <f t="shared" si="222"/>
        <v>7295.6171730242786</v>
      </c>
      <c r="BE54" s="12">
        <f t="shared" si="222"/>
        <v>0</v>
      </c>
      <c r="BF54" s="12">
        <f t="shared" si="222"/>
        <v>0</v>
      </c>
      <c r="BG54" s="12">
        <f t="shared" si="222"/>
        <v>0</v>
      </c>
      <c r="BH54" s="12">
        <f t="shared" si="222"/>
        <v>0</v>
      </c>
      <c r="BI54" s="12">
        <f t="shared" si="222"/>
        <v>0</v>
      </c>
      <c r="BJ54" s="12">
        <f t="shared" si="222"/>
        <v>0</v>
      </c>
      <c r="BK54" s="12">
        <f t="shared" si="222"/>
        <v>0</v>
      </c>
      <c r="BL54" s="12">
        <f t="shared" si="222"/>
        <v>0</v>
      </c>
      <c r="BM54" s="12">
        <f t="shared" si="222"/>
        <v>0</v>
      </c>
      <c r="BN54" s="12">
        <f t="shared" si="222"/>
        <v>0</v>
      </c>
      <c r="BO54" s="12">
        <f t="shared" si="222"/>
        <v>0</v>
      </c>
      <c r="BP54" s="12">
        <f t="shared" si="222"/>
        <v>0</v>
      </c>
      <c r="BQ54" s="12">
        <f t="shared" si="222"/>
        <v>0</v>
      </c>
      <c r="BR54" s="12">
        <f t="shared" si="222"/>
        <v>0</v>
      </c>
      <c r="BS54" s="12">
        <f t="shared" si="222"/>
        <v>0</v>
      </c>
      <c r="BT54" s="12">
        <f t="shared" si="222"/>
        <v>0</v>
      </c>
      <c r="BU54" s="12">
        <f t="shared" si="222"/>
        <v>0</v>
      </c>
      <c r="BV54" s="12">
        <f t="shared" si="222"/>
        <v>0</v>
      </c>
      <c r="BW54" s="12">
        <f t="shared" si="222"/>
        <v>0</v>
      </c>
      <c r="BX54" s="12">
        <f t="shared" si="222"/>
        <v>0</v>
      </c>
      <c r="BY54" s="12">
        <f t="shared" si="222"/>
        <v>0</v>
      </c>
      <c r="BZ54" s="12">
        <f t="shared" si="222"/>
        <v>0</v>
      </c>
      <c r="CA54" s="12">
        <f t="shared" si="222"/>
        <v>0</v>
      </c>
      <c r="CB54" s="12">
        <f t="shared" si="222"/>
        <v>0</v>
      </c>
      <c r="CC54" s="12">
        <f t="shared" si="222"/>
        <v>0</v>
      </c>
      <c r="CD54" s="12">
        <f t="shared" si="222"/>
        <v>0</v>
      </c>
      <c r="CE54" s="12">
        <f t="shared" si="222"/>
        <v>0</v>
      </c>
      <c r="CF54" s="12">
        <f t="shared" si="222"/>
        <v>0</v>
      </c>
      <c r="CG54" s="12">
        <f t="shared" si="222"/>
        <v>0</v>
      </c>
      <c r="CH54" s="12">
        <f t="shared" si="222"/>
        <v>0</v>
      </c>
      <c r="CI54" s="12">
        <f t="shared" si="222"/>
        <v>0</v>
      </c>
      <c r="CJ54" s="12">
        <f t="shared" si="222"/>
        <v>0</v>
      </c>
      <c r="CK54" s="12">
        <f t="shared" si="222"/>
        <v>0</v>
      </c>
      <c r="CL54" s="12">
        <f t="shared" si="222"/>
        <v>0</v>
      </c>
      <c r="CM54" s="12">
        <f t="shared" si="222"/>
        <v>0</v>
      </c>
      <c r="CN54" s="12">
        <f t="shared" si="222"/>
        <v>0</v>
      </c>
      <c r="CO54" s="12">
        <f t="shared" si="222"/>
        <v>0</v>
      </c>
      <c r="CP54" s="12">
        <f t="shared" si="222"/>
        <v>0</v>
      </c>
      <c r="CQ54" s="12">
        <f t="shared" si="222"/>
        <v>0</v>
      </c>
      <c r="CR54" s="12">
        <f t="shared" si="222"/>
        <v>0</v>
      </c>
      <c r="CS54" s="12">
        <f t="shared" si="222"/>
        <v>0</v>
      </c>
      <c r="CT54" s="12">
        <f t="shared" si="222"/>
        <v>0</v>
      </c>
      <c r="CU54" s="12">
        <f t="shared" si="222"/>
        <v>0</v>
      </c>
      <c r="CV54" s="12">
        <f t="shared" si="222"/>
        <v>0</v>
      </c>
      <c r="CW54" s="12">
        <f t="shared" ref="CW54:FH54" si="223" xml:space="preserve"> CW$49</f>
        <v>0</v>
      </c>
      <c r="CX54" s="12">
        <f t="shared" si="223"/>
        <v>0</v>
      </c>
      <c r="CY54" s="12">
        <f t="shared" si="223"/>
        <v>0</v>
      </c>
      <c r="CZ54" s="12">
        <f t="shared" si="223"/>
        <v>0</v>
      </c>
      <c r="DA54" s="12">
        <f t="shared" si="223"/>
        <v>0</v>
      </c>
      <c r="DB54" s="12">
        <f t="shared" si="223"/>
        <v>0</v>
      </c>
      <c r="DC54" s="12">
        <f t="shared" si="223"/>
        <v>0</v>
      </c>
      <c r="DD54" s="12">
        <f t="shared" si="223"/>
        <v>0</v>
      </c>
      <c r="DE54" s="12">
        <f t="shared" si="223"/>
        <v>0</v>
      </c>
      <c r="DF54" s="12">
        <f t="shared" si="223"/>
        <v>0</v>
      </c>
      <c r="DG54" s="12">
        <f t="shared" si="223"/>
        <v>0</v>
      </c>
      <c r="DH54" s="12">
        <f t="shared" si="223"/>
        <v>0</v>
      </c>
      <c r="DI54" s="12">
        <f t="shared" si="223"/>
        <v>0</v>
      </c>
      <c r="DJ54" s="12">
        <f t="shared" si="223"/>
        <v>0</v>
      </c>
      <c r="DK54" s="12">
        <f t="shared" si="223"/>
        <v>0</v>
      </c>
      <c r="DL54" s="12">
        <f t="shared" si="223"/>
        <v>0</v>
      </c>
      <c r="DM54" s="12">
        <f t="shared" si="223"/>
        <v>0</v>
      </c>
      <c r="DN54" s="12">
        <f t="shared" si="223"/>
        <v>0</v>
      </c>
      <c r="DO54" s="12">
        <f t="shared" si="223"/>
        <v>0</v>
      </c>
      <c r="DP54" s="12">
        <f t="shared" si="223"/>
        <v>0</v>
      </c>
      <c r="DQ54" s="12">
        <f t="shared" si="223"/>
        <v>0</v>
      </c>
      <c r="DR54" s="12">
        <f t="shared" si="223"/>
        <v>0</v>
      </c>
      <c r="DS54" s="12">
        <f t="shared" si="223"/>
        <v>0</v>
      </c>
      <c r="DT54" s="12">
        <f t="shared" si="223"/>
        <v>0</v>
      </c>
      <c r="DU54" s="12">
        <f t="shared" si="223"/>
        <v>0</v>
      </c>
      <c r="DV54" s="12">
        <f t="shared" si="223"/>
        <v>0</v>
      </c>
      <c r="DW54" s="12">
        <f t="shared" si="223"/>
        <v>0</v>
      </c>
      <c r="DX54" s="12">
        <f t="shared" si="223"/>
        <v>0</v>
      </c>
      <c r="DY54" s="12">
        <f t="shared" si="223"/>
        <v>0</v>
      </c>
      <c r="DZ54" s="12">
        <f t="shared" si="223"/>
        <v>0</v>
      </c>
      <c r="EA54" s="12">
        <f t="shared" si="223"/>
        <v>0</v>
      </c>
      <c r="EB54" s="12">
        <f t="shared" si="223"/>
        <v>0</v>
      </c>
      <c r="EC54" s="12">
        <f t="shared" si="223"/>
        <v>0</v>
      </c>
      <c r="ED54" s="12">
        <f t="shared" si="223"/>
        <v>0</v>
      </c>
      <c r="EE54" s="12">
        <f t="shared" si="223"/>
        <v>0</v>
      </c>
      <c r="EF54" s="12">
        <f t="shared" si="223"/>
        <v>0</v>
      </c>
      <c r="EG54" s="12">
        <f t="shared" si="223"/>
        <v>0</v>
      </c>
      <c r="EH54" s="12">
        <f t="shared" si="223"/>
        <v>0</v>
      </c>
      <c r="EI54" s="12">
        <f t="shared" si="223"/>
        <v>0</v>
      </c>
      <c r="EJ54" s="12">
        <f t="shared" si="223"/>
        <v>0</v>
      </c>
      <c r="EK54" s="12">
        <f t="shared" si="223"/>
        <v>0</v>
      </c>
      <c r="EL54" s="12">
        <f t="shared" si="223"/>
        <v>0</v>
      </c>
      <c r="EM54" s="12">
        <f t="shared" si="223"/>
        <v>0</v>
      </c>
      <c r="EN54" s="12">
        <f t="shared" si="223"/>
        <v>0</v>
      </c>
      <c r="EO54" s="12">
        <f t="shared" si="223"/>
        <v>0</v>
      </c>
      <c r="EP54" s="12">
        <f t="shared" si="223"/>
        <v>0</v>
      </c>
      <c r="EQ54" s="12">
        <f t="shared" si="223"/>
        <v>0</v>
      </c>
      <c r="ER54" s="12">
        <f t="shared" si="223"/>
        <v>0</v>
      </c>
      <c r="ES54" s="12">
        <f t="shared" si="223"/>
        <v>0</v>
      </c>
      <c r="ET54" s="12">
        <f t="shared" si="223"/>
        <v>0</v>
      </c>
      <c r="EU54" s="12">
        <f t="shared" si="223"/>
        <v>0</v>
      </c>
      <c r="EV54" s="12">
        <f t="shared" si="223"/>
        <v>0</v>
      </c>
      <c r="EW54" s="12">
        <f t="shared" si="223"/>
        <v>0</v>
      </c>
      <c r="EX54" s="12">
        <f t="shared" si="223"/>
        <v>0</v>
      </c>
      <c r="EY54" s="12">
        <f t="shared" si="223"/>
        <v>0</v>
      </c>
      <c r="EZ54" s="12">
        <f t="shared" si="223"/>
        <v>0</v>
      </c>
      <c r="FA54" s="12">
        <f t="shared" si="223"/>
        <v>0</v>
      </c>
      <c r="FB54" s="12">
        <f t="shared" si="223"/>
        <v>0</v>
      </c>
      <c r="FC54" s="12">
        <f t="shared" si="223"/>
        <v>0</v>
      </c>
      <c r="FD54" s="12">
        <f t="shared" si="223"/>
        <v>0</v>
      </c>
      <c r="FE54" s="12">
        <f t="shared" si="223"/>
        <v>0</v>
      </c>
      <c r="FF54" s="12">
        <f t="shared" si="223"/>
        <v>0</v>
      </c>
      <c r="FG54" s="12">
        <f t="shared" si="223"/>
        <v>0</v>
      </c>
      <c r="FH54" s="12">
        <f t="shared" si="223"/>
        <v>0</v>
      </c>
      <c r="FI54" s="12">
        <f t="shared" ref="FI54:GJ54" si="224" xml:space="preserve"> FI$49</f>
        <v>0</v>
      </c>
      <c r="FJ54" s="12">
        <f t="shared" si="224"/>
        <v>0</v>
      </c>
      <c r="FK54" s="12">
        <f t="shared" si="224"/>
        <v>0</v>
      </c>
      <c r="FL54" s="12">
        <f t="shared" si="224"/>
        <v>0</v>
      </c>
      <c r="FM54" s="12">
        <f t="shared" si="224"/>
        <v>0</v>
      </c>
      <c r="FN54" s="12">
        <f t="shared" si="224"/>
        <v>0</v>
      </c>
      <c r="FO54" s="12">
        <f t="shared" si="224"/>
        <v>0</v>
      </c>
      <c r="FP54" s="12">
        <f t="shared" si="224"/>
        <v>0</v>
      </c>
      <c r="FQ54" s="12">
        <f t="shared" si="224"/>
        <v>0</v>
      </c>
      <c r="FR54" s="12">
        <f t="shared" si="224"/>
        <v>0</v>
      </c>
      <c r="FS54" s="12">
        <f t="shared" si="224"/>
        <v>0</v>
      </c>
      <c r="FT54" s="12">
        <f t="shared" si="224"/>
        <v>0</v>
      </c>
      <c r="FU54" s="12">
        <f t="shared" si="224"/>
        <v>0</v>
      </c>
      <c r="FV54" s="12">
        <f t="shared" si="224"/>
        <v>0</v>
      </c>
      <c r="FW54" s="12">
        <f t="shared" si="224"/>
        <v>0</v>
      </c>
      <c r="FX54" s="12">
        <f t="shared" si="224"/>
        <v>0</v>
      </c>
      <c r="FY54" s="12">
        <f t="shared" si="224"/>
        <v>0</v>
      </c>
      <c r="FZ54" s="12">
        <f t="shared" si="224"/>
        <v>0</v>
      </c>
      <c r="GA54" s="12">
        <f t="shared" si="224"/>
        <v>0</v>
      </c>
      <c r="GB54" s="12">
        <f t="shared" si="224"/>
        <v>0</v>
      </c>
      <c r="GC54" s="12">
        <f t="shared" si="224"/>
        <v>0</v>
      </c>
      <c r="GD54" s="12">
        <f t="shared" si="224"/>
        <v>0</v>
      </c>
      <c r="GE54" s="12">
        <f t="shared" si="224"/>
        <v>0</v>
      </c>
      <c r="GF54" s="12">
        <f t="shared" si="224"/>
        <v>0</v>
      </c>
      <c r="GG54" s="12">
        <f t="shared" si="224"/>
        <v>0</v>
      </c>
      <c r="GH54" s="12">
        <f t="shared" si="224"/>
        <v>0</v>
      </c>
      <c r="GI54" s="12">
        <f t="shared" si="224"/>
        <v>0</v>
      </c>
      <c r="GJ54" s="12">
        <f t="shared" si="224"/>
        <v>0</v>
      </c>
    </row>
    <row r="55" spans="1:192" x14ac:dyDescent="0.25">
      <c r="E55" s="12" t="str">
        <f t="shared" ref="E55:AJ55" si="225" xml:space="preserve"> E$76</f>
        <v>Tax losses carried forward balance BEG</v>
      </c>
      <c r="F55" s="12">
        <f t="shared" si="225"/>
        <v>0</v>
      </c>
      <c r="G55" s="12" t="str">
        <f t="shared" si="225"/>
        <v>$ 000s</v>
      </c>
      <c r="H55" s="12">
        <f t="shared" si="225"/>
        <v>0</v>
      </c>
      <c r="I55" s="12">
        <f t="shared" si="225"/>
        <v>0</v>
      </c>
      <c r="J55" s="12">
        <f t="shared" si="225"/>
        <v>0</v>
      </c>
      <c r="K55" s="12">
        <f t="shared" si="225"/>
        <v>0</v>
      </c>
      <c r="L55" s="12">
        <f t="shared" si="225"/>
        <v>0</v>
      </c>
      <c r="M55" s="12">
        <f t="shared" si="225"/>
        <v>0</v>
      </c>
      <c r="N55" s="12">
        <f t="shared" si="225"/>
        <v>0</v>
      </c>
      <c r="O55" s="12">
        <f t="shared" si="225"/>
        <v>0</v>
      </c>
      <c r="P55" s="12">
        <f t="shared" si="225"/>
        <v>0</v>
      </c>
      <c r="Q55" s="12">
        <f t="shared" si="225"/>
        <v>0</v>
      </c>
      <c r="R55" s="12">
        <f t="shared" si="225"/>
        <v>22561.54936967108</v>
      </c>
      <c r="S55" s="12">
        <f t="shared" si="225"/>
        <v>46321.954420982394</v>
      </c>
      <c r="T55" s="12">
        <f t="shared" si="225"/>
        <v>66963.400974205884</v>
      </c>
      <c r="U55" s="12">
        <f t="shared" si="225"/>
        <v>84724.984521974533</v>
      </c>
      <c r="V55" s="12">
        <f t="shared" si="225"/>
        <v>99986.865771080338</v>
      </c>
      <c r="W55" s="12">
        <f t="shared" si="225"/>
        <v>112891.22404338857</v>
      </c>
      <c r="X55" s="12">
        <f t="shared" si="225"/>
        <v>123755.640448041</v>
      </c>
      <c r="Y55" s="12">
        <f t="shared" si="225"/>
        <v>132709.69745469582</v>
      </c>
      <c r="Z55" s="12">
        <f t="shared" si="225"/>
        <v>139969.38683220383</v>
      </c>
      <c r="AA55" s="12">
        <f t="shared" si="225"/>
        <v>145639.19867177916</v>
      </c>
      <c r="AB55" s="12">
        <f t="shared" si="225"/>
        <v>149937.65476282494</v>
      </c>
      <c r="AC55" s="12">
        <f t="shared" si="225"/>
        <v>152924.13601408218</v>
      </c>
      <c r="AD55" s="12">
        <f t="shared" si="225"/>
        <v>154778.55589671343</v>
      </c>
      <c r="AE55" s="12">
        <f t="shared" si="225"/>
        <v>155546.37669733888</v>
      </c>
      <c r="AF55" s="12">
        <f t="shared" si="225"/>
        <v>155374.19016816776</v>
      </c>
      <c r="AG55" s="12">
        <f t="shared" si="225"/>
        <v>154316.98993360205</v>
      </c>
      <c r="AH55" s="12">
        <f t="shared" si="225"/>
        <v>152453.32980353676</v>
      </c>
      <c r="AI55" s="12">
        <f t="shared" si="225"/>
        <v>149836.47225534663</v>
      </c>
      <c r="AJ55" s="12">
        <f t="shared" si="225"/>
        <v>146553.70315285985</v>
      </c>
      <c r="AK55" s="12">
        <f t="shared" ref="AK55:CV55" si="226" xml:space="preserve"> AK$76</f>
        <v>142637.3887563734</v>
      </c>
      <c r="AL55" s="12">
        <f t="shared" si="226"/>
        <v>138151.22101077263</v>
      </c>
      <c r="AM55" s="12">
        <f t="shared" si="226"/>
        <v>133129.7438647559</v>
      </c>
      <c r="AN55" s="12">
        <f t="shared" si="226"/>
        <v>127614.39084922473</v>
      </c>
      <c r="AO55" s="12">
        <f t="shared" si="226"/>
        <v>121654.42734654481</v>
      </c>
      <c r="AP55" s="12">
        <f t="shared" si="226"/>
        <v>115246.9929576033</v>
      </c>
      <c r="AQ55" s="12">
        <f t="shared" si="226"/>
        <v>108449.94169506563</v>
      </c>
      <c r="AR55" s="12">
        <f t="shared" si="226"/>
        <v>101261.69359281496</v>
      </c>
      <c r="AS55" s="12">
        <f t="shared" si="226"/>
        <v>93735.601019328373</v>
      </c>
      <c r="AT55" s="12">
        <f t="shared" si="226"/>
        <v>85851.932387276916</v>
      </c>
      <c r="AU55" s="12">
        <f t="shared" si="226"/>
        <v>77673.369796476414</v>
      </c>
      <c r="AV55" s="12">
        <f t="shared" si="226"/>
        <v>69161.586291923843</v>
      </c>
      <c r="AW55" s="12">
        <f t="shared" si="226"/>
        <v>60392.8196725655</v>
      </c>
      <c r="AX55" s="12">
        <f t="shared" si="226"/>
        <v>51303.237416108968</v>
      </c>
      <c r="AY55" s="12">
        <f t="shared" si="226"/>
        <v>41767.908077380518</v>
      </c>
      <c r="AZ55" s="12">
        <f t="shared" si="226"/>
        <v>31704.347224000136</v>
      </c>
      <c r="BA55" s="12">
        <f t="shared" si="226"/>
        <v>21184.494952318484</v>
      </c>
      <c r="BB55" s="12">
        <f t="shared" si="226"/>
        <v>10109.647638600178</v>
      </c>
      <c r="BC55" s="12">
        <f t="shared" si="226"/>
        <v>0</v>
      </c>
      <c r="BD55" s="12">
        <f t="shared" si="226"/>
        <v>0</v>
      </c>
      <c r="BE55" s="12">
        <f t="shared" si="226"/>
        <v>0</v>
      </c>
      <c r="BF55" s="12">
        <f t="shared" si="226"/>
        <v>0</v>
      </c>
      <c r="BG55" s="12">
        <f t="shared" si="226"/>
        <v>0</v>
      </c>
      <c r="BH55" s="12">
        <f t="shared" si="226"/>
        <v>0</v>
      </c>
      <c r="BI55" s="12">
        <f t="shared" si="226"/>
        <v>0</v>
      </c>
      <c r="BJ55" s="12">
        <f t="shared" si="226"/>
        <v>0</v>
      </c>
      <c r="BK55" s="12">
        <f t="shared" si="226"/>
        <v>0</v>
      </c>
      <c r="BL55" s="12">
        <f t="shared" si="226"/>
        <v>0</v>
      </c>
      <c r="BM55" s="12">
        <f t="shared" si="226"/>
        <v>0</v>
      </c>
      <c r="BN55" s="12">
        <f t="shared" si="226"/>
        <v>0</v>
      </c>
      <c r="BO55" s="12">
        <f t="shared" si="226"/>
        <v>0</v>
      </c>
      <c r="BP55" s="12">
        <f t="shared" si="226"/>
        <v>0</v>
      </c>
      <c r="BQ55" s="12">
        <f t="shared" si="226"/>
        <v>0</v>
      </c>
      <c r="BR55" s="12">
        <f t="shared" si="226"/>
        <v>0</v>
      </c>
      <c r="BS55" s="12">
        <f t="shared" si="226"/>
        <v>0</v>
      </c>
      <c r="BT55" s="12">
        <f t="shared" si="226"/>
        <v>0</v>
      </c>
      <c r="BU55" s="12">
        <f t="shared" si="226"/>
        <v>0</v>
      </c>
      <c r="BV55" s="12">
        <f t="shared" si="226"/>
        <v>0</v>
      </c>
      <c r="BW55" s="12">
        <f t="shared" si="226"/>
        <v>0</v>
      </c>
      <c r="BX55" s="12">
        <f t="shared" si="226"/>
        <v>0</v>
      </c>
      <c r="BY55" s="12">
        <f t="shared" si="226"/>
        <v>0</v>
      </c>
      <c r="BZ55" s="12">
        <f t="shared" si="226"/>
        <v>0</v>
      </c>
      <c r="CA55" s="12">
        <f t="shared" si="226"/>
        <v>0</v>
      </c>
      <c r="CB55" s="12">
        <f t="shared" si="226"/>
        <v>0</v>
      </c>
      <c r="CC55" s="12">
        <f t="shared" si="226"/>
        <v>0</v>
      </c>
      <c r="CD55" s="12">
        <f t="shared" si="226"/>
        <v>0</v>
      </c>
      <c r="CE55" s="12">
        <f t="shared" si="226"/>
        <v>0</v>
      </c>
      <c r="CF55" s="12">
        <f t="shared" si="226"/>
        <v>0</v>
      </c>
      <c r="CG55" s="12">
        <f t="shared" si="226"/>
        <v>0</v>
      </c>
      <c r="CH55" s="12">
        <f t="shared" si="226"/>
        <v>0</v>
      </c>
      <c r="CI55" s="12">
        <f t="shared" si="226"/>
        <v>0</v>
      </c>
      <c r="CJ55" s="12">
        <f t="shared" si="226"/>
        <v>0</v>
      </c>
      <c r="CK55" s="12">
        <f t="shared" si="226"/>
        <v>0</v>
      </c>
      <c r="CL55" s="12">
        <f t="shared" si="226"/>
        <v>0</v>
      </c>
      <c r="CM55" s="12">
        <f t="shared" si="226"/>
        <v>0</v>
      </c>
      <c r="CN55" s="12">
        <f t="shared" si="226"/>
        <v>0</v>
      </c>
      <c r="CO55" s="12">
        <f t="shared" si="226"/>
        <v>0</v>
      </c>
      <c r="CP55" s="12">
        <f t="shared" si="226"/>
        <v>0</v>
      </c>
      <c r="CQ55" s="12">
        <f t="shared" si="226"/>
        <v>0</v>
      </c>
      <c r="CR55" s="12">
        <f t="shared" si="226"/>
        <v>0</v>
      </c>
      <c r="CS55" s="12">
        <f t="shared" si="226"/>
        <v>0</v>
      </c>
      <c r="CT55" s="12">
        <f t="shared" si="226"/>
        <v>0</v>
      </c>
      <c r="CU55" s="12">
        <f t="shared" si="226"/>
        <v>0</v>
      </c>
      <c r="CV55" s="12">
        <f t="shared" si="226"/>
        <v>0</v>
      </c>
      <c r="CW55" s="12">
        <f t="shared" ref="CW55:FH55" si="227" xml:space="preserve"> CW$76</f>
        <v>0</v>
      </c>
      <c r="CX55" s="12">
        <f t="shared" si="227"/>
        <v>0</v>
      </c>
      <c r="CY55" s="12">
        <f t="shared" si="227"/>
        <v>0</v>
      </c>
      <c r="CZ55" s="12">
        <f t="shared" si="227"/>
        <v>0</v>
      </c>
      <c r="DA55" s="12">
        <f t="shared" si="227"/>
        <v>0</v>
      </c>
      <c r="DB55" s="12">
        <f t="shared" si="227"/>
        <v>0</v>
      </c>
      <c r="DC55" s="12">
        <f t="shared" si="227"/>
        <v>0</v>
      </c>
      <c r="DD55" s="12">
        <f t="shared" si="227"/>
        <v>0</v>
      </c>
      <c r="DE55" s="12">
        <f t="shared" si="227"/>
        <v>0</v>
      </c>
      <c r="DF55" s="12">
        <f t="shared" si="227"/>
        <v>0</v>
      </c>
      <c r="DG55" s="12">
        <f t="shared" si="227"/>
        <v>0</v>
      </c>
      <c r="DH55" s="12">
        <f t="shared" si="227"/>
        <v>0</v>
      </c>
      <c r="DI55" s="12">
        <f t="shared" si="227"/>
        <v>0</v>
      </c>
      <c r="DJ55" s="12">
        <f t="shared" si="227"/>
        <v>0</v>
      </c>
      <c r="DK55" s="12">
        <f t="shared" si="227"/>
        <v>0</v>
      </c>
      <c r="DL55" s="12">
        <f t="shared" si="227"/>
        <v>0</v>
      </c>
      <c r="DM55" s="12">
        <f t="shared" si="227"/>
        <v>0</v>
      </c>
      <c r="DN55" s="12">
        <f t="shared" si="227"/>
        <v>0</v>
      </c>
      <c r="DO55" s="12">
        <f t="shared" si="227"/>
        <v>0</v>
      </c>
      <c r="DP55" s="12">
        <f t="shared" si="227"/>
        <v>0</v>
      </c>
      <c r="DQ55" s="12">
        <f t="shared" si="227"/>
        <v>0</v>
      </c>
      <c r="DR55" s="12">
        <f t="shared" si="227"/>
        <v>0</v>
      </c>
      <c r="DS55" s="12">
        <f t="shared" si="227"/>
        <v>0</v>
      </c>
      <c r="DT55" s="12">
        <f t="shared" si="227"/>
        <v>0</v>
      </c>
      <c r="DU55" s="12">
        <f t="shared" si="227"/>
        <v>0</v>
      </c>
      <c r="DV55" s="12">
        <f t="shared" si="227"/>
        <v>0</v>
      </c>
      <c r="DW55" s="12">
        <f t="shared" si="227"/>
        <v>0</v>
      </c>
      <c r="DX55" s="12">
        <f t="shared" si="227"/>
        <v>0</v>
      </c>
      <c r="DY55" s="12">
        <f t="shared" si="227"/>
        <v>0</v>
      </c>
      <c r="DZ55" s="12">
        <f t="shared" si="227"/>
        <v>0</v>
      </c>
      <c r="EA55" s="12">
        <f t="shared" si="227"/>
        <v>0</v>
      </c>
      <c r="EB55" s="12">
        <f t="shared" si="227"/>
        <v>0</v>
      </c>
      <c r="EC55" s="12">
        <f t="shared" si="227"/>
        <v>0</v>
      </c>
      <c r="ED55" s="12">
        <f t="shared" si="227"/>
        <v>0</v>
      </c>
      <c r="EE55" s="12">
        <f t="shared" si="227"/>
        <v>0</v>
      </c>
      <c r="EF55" s="12">
        <f t="shared" si="227"/>
        <v>0</v>
      </c>
      <c r="EG55" s="12">
        <f t="shared" si="227"/>
        <v>0</v>
      </c>
      <c r="EH55" s="12">
        <f t="shared" si="227"/>
        <v>0</v>
      </c>
      <c r="EI55" s="12">
        <f t="shared" si="227"/>
        <v>0</v>
      </c>
      <c r="EJ55" s="12">
        <f t="shared" si="227"/>
        <v>0</v>
      </c>
      <c r="EK55" s="12">
        <f t="shared" si="227"/>
        <v>0</v>
      </c>
      <c r="EL55" s="12">
        <f t="shared" si="227"/>
        <v>0</v>
      </c>
      <c r="EM55" s="12">
        <f t="shared" si="227"/>
        <v>0</v>
      </c>
      <c r="EN55" s="12">
        <f t="shared" si="227"/>
        <v>0</v>
      </c>
      <c r="EO55" s="12">
        <f t="shared" si="227"/>
        <v>0</v>
      </c>
      <c r="EP55" s="12">
        <f t="shared" si="227"/>
        <v>0</v>
      </c>
      <c r="EQ55" s="12">
        <f t="shared" si="227"/>
        <v>0</v>
      </c>
      <c r="ER55" s="12">
        <f t="shared" si="227"/>
        <v>0</v>
      </c>
      <c r="ES55" s="12">
        <f t="shared" si="227"/>
        <v>0</v>
      </c>
      <c r="ET55" s="12">
        <f t="shared" si="227"/>
        <v>0</v>
      </c>
      <c r="EU55" s="12">
        <f t="shared" si="227"/>
        <v>0</v>
      </c>
      <c r="EV55" s="12">
        <f t="shared" si="227"/>
        <v>0</v>
      </c>
      <c r="EW55" s="12">
        <f t="shared" si="227"/>
        <v>0</v>
      </c>
      <c r="EX55" s="12">
        <f t="shared" si="227"/>
        <v>0</v>
      </c>
      <c r="EY55" s="12">
        <f t="shared" si="227"/>
        <v>0</v>
      </c>
      <c r="EZ55" s="12">
        <f t="shared" si="227"/>
        <v>0</v>
      </c>
      <c r="FA55" s="12">
        <f t="shared" si="227"/>
        <v>0</v>
      </c>
      <c r="FB55" s="12">
        <f t="shared" si="227"/>
        <v>0</v>
      </c>
      <c r="FC55" s="12">
        <f t="shared" si="227"/>
        <v>0</v>
      </c>
      <c r="FD55" s="12">
        <f t="shared" si="227"/>
        <v>0</v>
      </c>
      <c r="FE55" s="12">
        <f t="shared" si="227"/>
        <v>0</v>
      </c>
      <c r="FF55" s="12">
        <f t="shared" si="227"/>
        <v>0</v>
      </c>
      <c r="FG55" s="12">
        <f t="shared" si="227"/>
        <v>0</v>
      </c>
      <c r="FH55" s="12">
        <f t="shared" si="227"/>
        <v>0</v>
      </c>
      <c r="FI55" s="12">
        <f t="shared" ref="FI55:GJ55" si="228" xml:space="preserve"> FI$76</f>
        <v>0</v>
      </c>
      <c r="FJ55" s="12">
        <f t="shared" si="228"/>
        <v>0</v>
      </c>
      <c r="FK55" s="12">
        <f t="shared" si="228"/>
        <v>0</v>
      </c>
      <c r="FL55" s="12">
        <f t="shared" si="228"/>
        <v>0</v>
      </c>
      <c r="FM55" s="12">
        <f t="shared" si="228"/>
        <v>0</v>
      </c>
      <c r="FN55" s="12">
        <f t="shared" si="228"/>
        <v>0</v>
      </c>
      <c r="FO55" s="12">
        <f t="shared" si="228"/>
        <v>0</v>
      </c>
      <c r="FP55" s="12">
        <f t="shared" si="228"/>
        <v>0</v>
      </c>
      <c r="FQ55" s="12">
        <f t="shared" si="228"/>
        <v>0</v>
      </c>
      <c r="FR55" s="12">
        <f t="shared" si="228"/>
        <v>0</v>
      </c>
      <c r="FS55" s="12">
        <f t="shared" si="228"/>
        <v>0</v>
      </c>
      <c r="FT55" s="12">
        <f t="shared" si="228"/>
        <v>0</v>
      </c>
      <c r="FU55" s="12">
        <f t="shared" si="228"/>
        <v>0</v>
      </c>
      <c r="FV55" s="12">
        <f t="shared" si="228"/>
        <v>0</v>
      </c>
      <c r="FW55" s="12">
        <f t="shared" si="228"/>
        <v>0</v>
      </c>
      <c r="FX55" s="12">
        <f t="shared" si="228"/>
        <v>0</v>
      </c>
      <c r="FY55" s="12">
        <f t="shared" si="228"/>
        <v>0</v>
      </c>
      <c r="FZ55" s="12">
        <f t="shared" si="228"/>
        <v>0</v>
      </c>
      <c r="GA55" s="12">
        <f t="shared" si="228"/>
        <v>0</v>
      </c>
      <c r="GB55" s="12">
        <f t="shared" si="228"/>
        <v>0</v>
      </c>
      <c r="GC55" s="12">
        <f t="shared" si="228"/>
        <v>0</v>
      </c>
      <c r="GD55" s="12">
        <f t="shared" si="228"/>
        <v>0</v>
      </c>
      <c r="GE55" s="12">
        <f t="shared" si="228"/>
        <v>0</v>
      </c>
      <c r="GF55" s="12">
        <f t="shared" si="228"/>
        <v>0</v>
      </c>
      <c r="GG55" s="12">
        <f t="shared" si="228"/>
        <v>0</v>
      </c>
      <c r="GH55" s="12">
        <f t="shared" si="228"/>
        <v>0</v>
      </c>
      <c r="GI55" s="12">
        <f t="shared" si="228"/>
        <v>0</v>
      </c>
      <c r="GJ55" s="12">
        <f t="shared" si="228"/>
        <v>0</v>
      </c>
    </row>
    <row r="56" spans="1:192" x14ac:dyDescent="0.25">
      <c r="E56" s="12" t="s">
        <v>225</v>
      </c>
      <c r="G56" s="12" t="str">
        <f xml:space="preserve"> SMU</f>
        <v>$ 000s</v>
      </c>
      <c r="H56" s="12">
        <f xml:space="preserve"> SUM(J56:GJ56)</f>
        <v>155546.37669733886</v>
      </c>
      <c r="J56" s="12">
        <f t="shared" ref="J56:AK56" si="229" xml:space="preserve"> MIN(J54:J55)</f>
        <v>0</v>
      </c>
      <c r="K56" s="12">
        <f t="shared" si="229"/>
        <v>0</v>
      </c>
      <c r="L56" s="12">
        <f t="shared" si="229"/>
        <v>0</v>
      </c>
      <c r="M56" s="12">
        <f t="shared" si="229"/>
        <v>0</v>
      </c>
      <c r="N56" s="12">
        <f t="shared" si="229"/>
        <v>0</v>
      </c>
      <c r="O56" s="12">
        <f t="shared" si="229"/>
        <v>0</v>
      </c>
      <c r="P56" s="12">
        <f t="shared" si="229"/>
        <v>0</v>
      </c>
      <c r="Q56" s="12">
        <f t="shared" si="229"/>
        <v>0</v>
      </c>
      <c r="R56" s="12">
        <f t="shared" si="229"/>
        <v>0</v>
      </c>
      <c r="S56" s="12">
        <f t="shared" si="229"/>
        <v>0</v>
      </c>
      <c r="T56" s="12">
        <f t="shared" si="229"/>
        <v>0</v>
      </c>
      <c r="U56" s="12">
        <f t="shared" si="229"/>
        <v>0</v>
      </c>
      <c r="V56" s="12">
        <f t="shared" si="229"/>
        <v>0</v>
      </c>
      <c r="W56" s="12">
        <f t="shared" si="229"/>
        <v>0</v>
      </c>
      <c r="X56" s="12">
        <f t="shared" si="229"/>
        <v>0</v>
      </c>
      <c r="Y56" s="12">
        <f t="shared" si="229"/>
        <v>0</v>
      </c>
      <c r="Z56" s="12">
        <f t="shared" si="229"/>
        <v>0</v>
      </c>
      <c r="AA56" s="12">
        <f t="shared" si="229"/>
        <v>0</v>
      </c>
      <c r="AB56" s="12">
        <f t="shared" si="229"/>
        <v>0</v>
      </c>
      <c r="AC56" s="12">
        <f t="shared" si="229"/>
        <v>0</v>
      </c>
      <c r="AD56" s="12">
        <f t="shared" si="229"/>
        <v>0</v>
      </c>
      <c r="AE56" s="12">
        <f t="shared" si="229"/>
        <v>172.18652917111649</v>
      </c>
      <c r="AF56" s="12">
        <f t="shared" si="229"/>
        <v>1057.2002345657093</v>
      </c>
      <c r="AG56" s="12">
        <f t="shared" si="229"/>
        <v>1863.6601300652819</v>
      </c>
      <c r="AH56" s="12">
        <f t="shared" si="229"/>
        <v>2616.8575481901344</v>
      </c>
      <c r="AI56" s="12">
        <f t="shared" si="229"/>
        <v>3282.76910248678</v>
      </c>
      <c r="AJ56" s="12">
        <f t="shared" si="229"/>
        <v>3916.3143964864303</v>
      </c>
      <c r="AK56" s="12">
        <f t="shared" si="229"/>
        <v>4486.1677456007765</v>
      </c>
      <c r="AL56" s="12">
        <f t="shared" ref="AL56:AV56" si="230" xml:space="preserve"> MIN(AL54:AL55)</f>
        <v>5021.477146016714</v>
      </c>
      <c r="AM56" s="12">
        <f t="shared" si="230"/>
        <v>5515.353015531171</v>
      </c>
      <c r="AN56" s="12">
        <f t="shared" si="230"/>
        <v>5959.9635026799169</v>
      </c>
      <c r="AO56" s="12">
        <f t="shared" si="230"/>
        <v>6407.4343889415013</v>
      </c>
      <c r="AP56" s="12">
        <f t="shared" si="230"/>
        <v>6797.0512625376668</v>
      </c>
      <c r="AQ56" s="12">
        <f t="shared" si="230"/>
        <v>7188.2481022506663</v>
      </c>
      <c r="AR56" s="12">
        <f t="shared" si="230"/>
        <v>7526.092573486595</v>
      </c>
      <c r="AS56" s="12">
        <f t="shared" si="230"/>
        <v>7883.6686320514564</v>
      </c>
      <c r="AT56" s="12">
        <f t="shared" si="230"/>
        <v>8178.5625908005013</v>
      </c>
      <c r="AU56" s="12">
        <f t="shared" si="230"/>
        <v>8511.7835045525699</v>
      </c>
      <c r="AV56" s="12">
        <f t="shared" si="230"/>
        <v>8768.7666193583445</v>
      </c>
      <c r="AW56" s="12">
        <f t="shared" ref="AW56:DH56" si="231" xml:space="preserve"> MIN(AW54:AW55)</f>
        <v>9089.5822564565315</v>
      </c>
      <c r="AX56" s="12">
        <f t="shared" si="231"/>
        <v>9535.3293387284466</v>
      </c>
      <c r="AY56" s="12">
        <f t="shared" si="231"/>
        <v>10063.560853380384</v>
      </c>
      <c r="AZ56" s="12">
        <f t="shared" si="231"/>
        <v>10519.852271681651</v>
      </c>
      <c r="BA56" s="12">
        <f t="shared" si="231"/>
        <v>11074.847313718306</v>
      </c>
      <c r="BB56" s="12">
        <f t="shared" si="231"/>
        <v>10109.647638600178</v>
      </c>
      <c r="BC56" s="12">
        <f t="shared" si="231"/>
        <v>0</v>
      </c>
      <c r="BD56" s="12">
        <f t="shared" si="231"/>
        <v>0</v>
      </c>
      <c r="BE56" s="12">
        <f t="shared" si="231"/>
        <v>0</v>
      </c>
      <c r="BF56" s="12">
        <f t="shared" si="231"/>
        <v>0</v>
      </c>
      <c r="BG56" s="12">
        <f t="shared" si="231"/>
        <v>0</v>
      </c>
      <c r="BH56" s="12">
        <f t="shared" si="231"/>
        <v>0</v>
      </c>
      <c r="BI56" s="12">
        <f t="shared" si="231"/>
        <v>0</v>
      </c>
      <c r="BJ56" s="12">
        <f t="shared" si="231"/>
        <v>0</v>
      </c>
      <c r="BK56" s="12">
        <f t="shared" si="231"/>
        <v>0</v>
      </c>
      <c r="BL56" s="12">
        <f t="shared" si="231"/>
        <v>0</v>
      </c>
      <c r="BM56" s="12">
        <f t="shared" si="231"/>
        <v>0</v>
      </c>
      <c r="BN56" s="12">
        <f t="shared" si="231"/>
        <v>0</v>
      </c>
      <c r="BO56" s="12">
        <f t="shared" si="231"/>
        <v>0</v>
      </c>
      <c r="BP56" s="12">
        <f t="shared" si="231"/>
        <v>0</v>
      </c>
      <c r="BQ56" s="12">
        <f t="shared" si="231"/>
        <v>0</v>
      </c>
      <c r="BR56" s="12">
        <f t="shared" si="231"/>
        <v>0</v>
      </c>
      <c r="BS56" s="12">
        <f t="shared" si="231"/>
        <v>0</v>
      </c>
      <c r="BT56" s="12">
        <f t="shared" si="231"/>
        <v>0</v>
      </c>
      <c r="BU56" s="12">
        <f t="shared" si="231"/>
        <v>0</v>
      </c>
      <c r="BV56" s="12">
        <f t="shared" si="231"/>
        <v>0</v>
      </c>
      <c r="BW56" s="12">
        <f t="shared" si="231"/>
        <v>0</v>
      </c>
      <c r="BX56" s="12">
        <f t="shared" si="231"/>
        <v>0</v>
      </c>
      <c r="BY56" s="12">
        <f t="shared" si="231"/>
        <v>0</v>
      </c>
      <c r="BZ56" s="12">
        <f t="shared" si="231"/>
        <v>0</v>
      </c>
      <c r="CA56" s="12">
        <f t="shared" si="231"/>
        <v>0</v>
      </c>
      <c r="CB56" s="12">
        <f t="shared" si="231"/>
        <v>0</v>
      </c>
      <c r="CC56" s="12">
        <f t="shared" si="231"/>
        <v>0</v>
      </c>
      <c r="CD56" s="12">
        <f t="shared" si="231"/>
        <v>0</v>
      </c>
      <c r="CE56" s="12">
        <f t="shared" si="231"/>
        <v>0</v>
      </c>
      <c r="CF56" s="12">
        <f t="shared" si="231"/>
        <v>0</v>
      </c>
      <c r="CG56" s="12">
        <f t="shared" si="231"/>
        <v>0</v>
      </c>
      <c r="CH56" s="12">
        <f t="shared" si="231"/>
        <v>0</v>
      </c>
      <c r="CI56" s="12">
        <f t="shared" si="231"/>
        <v>0</v>
      </c>
      <c r="CJ56" s="12">
        <f t="shared" si="231"/>
        <v>0</v>
      </c>
      <c r="CK56" s="12">
        <f t="shared" si="231"/>
        <v>0</v>
      </c>
      <c r="CL56" s="12">
        <f t="shared" si="231"/>
        <v>0</v>
      </c>
      <c r="CM56" s="12">
        <f t="shared" si="231"/>
        <v>0</v>
      </c>
      <c r="CN56" s="12">
        <f t="shared" si="231"/>
        <v>0</v>
      </c>
      <c r="CO56" s="12">
        <f t="shared" si="231"/>
        <v>0</v>
      </c>
      <c r="CP56" s="12">
        <f t="shared" si="231"/>
        <v>0</v>
      </c>
      <c r="CQ56" s="12">
        <f t="shared" si="231"/>
        <v>0</v>
      </c>
      <c r="CR56" s="12">
        <f t="shared" si="231"/>
        <v>0</v>
      </c>
      <c r="CS56" s="12">
        <f t="shared" si="231"/>
        <v>0</v>
      </c>
      <c r="CT56" s="12">
        <f t="shared" si="231"/>
        <v>0</v>
      </c>
      <c r="CU56" s="12">
        <f t="shared" si="231"/>
        <v>0</v>
      </c>
      <c r="CV56" s="12">
        <f t="shared" si="231"/>
        <v>0</v>
      </c>
      <c r="CW56" s="12">
        <f t="shared" si="231"/>
        <v>0</v>
      </c>
      <c r="CX56" s="12">
        <f t="shared" si="231"/>
        <v>0</v>
      </c>
      <c r="CY56" s="12">
        <f t="shared" si="231"/>
        <v>0</v>
      </c>
      <c r="CZ56" s="12">
        <f t="shared" si="231"/>
        <v>0</v>
      </c>
      <c r="DA56" s="12">
        <f t="shared" si="231"/>
        <v>0</v>
      </c>
      <c r="DB56" s="12">
        <f t="shared" si="231"/>
        <v>0</v>
      </c>
      <c r="DC56" s="12">
        <f t="shared" si="231"/>
        <v>0</v>
      </c>
      <c r="DD56" s="12">
        <f t="shared" si="231"/>
        <v>0</v>
      </c>
      <c r="DE56" s="12">
        <f t="shared" si="231"/>
        <v>0</v>
      </c>
      <c r="DF56" s="12">
        <f t="shared" si="231"/>
        <v>0</v>
      </c>
      <c r="DG56" s="12">
        <f t="shared" si="231"/>
        <v>0</v>
      </c>
      <c r="DH56" s="12">
        <f t="shared" si="231"/>
        <v>0</v>
      </c>
      <c r="DI56" s="12">
        <f t="shared" ref="DI56:FT56" si="232" xml:space="preserve"> MIN(DI54:DI55)</f>
        <v>0</v>
      </c>
      <c r="DJ56" s="12">
        <f t="shared" si="232"/>
        <v>0</v>
      </c>
      <c r="DK56" s="12">
        <f t="shared" si="232"/>
        <v>0</v>
      </c>
      <c r="DL56" s="12">
        <f t="shared" si="232"/>
        <v>0</v>
      </c>
      <c r="DM56" s="12">
        <f t="shared" si="232"/>
        <v>0</v>
      </c>
      <c r="DN56" s="12">
        <f t="shared" si="232"/>
        <v>0</v>
      </c>
      <c r="DO56" s="12">
        <f t="shared" si="232"/>
        <v>0</v>
      </c>
      <c r="DP56" s="12">
        <f t="shared" si="232"/>
        <v>0</v>
      </c>
      <c r="DQ56" s="12">
        <f t="shared" si="232"/>
        <v>0</v>
      </c>
      <c r="DR56" s="12">
        <f t="shared" si="232"/>
        <v>0</v>
      </c>
      <c r="DS56" s="12">
        <f t="shared" si="232"/>
        <v>0</v>
      </c>
      <c r="DT56" s="12">
        <f t="shared" si="232"/>
        <v>0</v>
      </c>
      <c r="DU56" s="12">
        <f t="shared" si="232"/>
        <v>0</v>
      </c>
      <c r="DV56" s="12">
        <f t="shared" si="232"/>
        <v>0</v>
      </c>
      <c r="DW56" s="12">
        <f t="shared" si="232"/>
        <v>0</v>
      </c>
      <c r="DX56" s="12">
        <f t="shared" si="232"/>
        <v>0</v>
      </c>
      <c r="DY56" s="12">
        <f t="shared" si="232"/>
        <v>0</v>
      </c>
      <c r="DZ56" s="12">
        <f t="shared" si="232"/>
        <v>0</v>
      </c>
      <c r="EA56" s="12">
        <f t="shared" si="232"/>
        <v>0</v>
      </c>
      <c r="EB56" s="12">
        <f t="shared" si="232"/>
        <v>0</v>
      </c>
      <c r="EC56" s="12">
        <f t="shared" si="232"/>
        <v>0</v>
      </c>
      <c r="ED56" s="12">
        <f t="shared" si="232"/>
        <v>0</v>
      </c>
      <c r="EE56" s="12">
        <f t="shared" si="232"/>
        <v>0</v>
      </c>
      <c r="EF56" s="12">
        <f t="shared" si="232"/>
        <v>0</v>
      </c>
      <c r="EG56" s="12">
        <f t="shared" si="232"/>
        <v>0</v>
      </c>
      <c r="EH56" s="12">
        <f t="shared" si="232"/>
        <v>0</v>
      </c>
      <c r="EI56" s="12">
        <f t="shared" si="232"/>
        <v>0</v>
      </c>
      <c r="EJ56" s="12">
        <f t="shared" si="232"/>
        <v>0</v>
      </c>
      <c r="EK56" s="12">
        <f t="shared" si="232"/>
        <v>0</v>
      </c>
      <c r="EL56" s="12">
        <f t="shared" si="232"/>
        <v>0</v>
      </c>
      <c r="EM56" s="12">
        <f t="shared" si="232"/>
        <v>0</v>
      </c>
      <c r="EN56" s="12">
        <f t="shared" si="232"/>
        <v>0</v>
      </c>
      <c r="EO56" s="12">
        <f t="shared" si="232"/>
        <v>0</v>
      </c>
      <c r="EP56" s="12">
        <f t="shared" si="232"/>
        <v>0</v>
      </c>
      <c r="EQ56" s="12">
        <f t="shared" si="232"/>
        <v>0</v>
      </c>
      <c r="ER56" s="12">
        <f t="shared" si="232"/>
        <v>0</v>
      </c>
      <c r="ES56" s="12">
        <f t="shared" si="232"/>
        <v>0</v>
      </c>
      <c r="ET56" s="12">
        <f t="shared" si="232"/>
        <v>0</v>
      </c>
      <c r="EU56" s="12">
        <f t="shared" si="232"/>
        <v>0</v>
      </c>
      <c r="EV56" s="12">
        <f t="shared" si="232"/>
        <v>0</v>
      </c>
      <c r="EW56" s="12">
        <f t="shared" si="232"/>
        <v>0</v>
      </c>
      <c r="EX56" s="12">
        <f t="shared" si="232"/>
        <v>0</v>
      </c>
      <c r="EY56" s="12">
        <f t="shared" si="232"/>
        <v>0</v>
      </c>
      <c r="EZ56" s="12">
        <f t="shared" si="232"/>
        <v>0</v>
      </c>
      <c r="FA56" s="12">
        <f t="shared" si="232"/>
        <v>0</v>
      </c>
      <c r="FB56" s="12">
        <f t="shared" si="232"/>
        <v>0</v>
      </c>
      <c r="FC56" s="12">
        <f t="shared" si="232"/>
        <v>0</v>
      </c>
      <c r="FD56" s="12">
        <f t="shared" si="232"/>
        <v>0</v>
      </c>
      <c r="FE56" s="12">
        <f t="shared" si="232"/>
        <v>0</v>
      </c>
      <c r="FF56" s="12">
        <f t="shared" si="232"/>
        <v>0</v>
      </c>
      <c r="FG56" s="12">
        <f t="shared" si="232"/>
        <v>0</v>
      </c>
      <c r="FH56" s="12">
        <f t="shared" si="232"/>
        <v>0</v>
      </c>
      <c r="FI56" s="12">
        <f t="shared" si="232"/>
        <v>0</v>
      </c>
      <c r="FJ56" s="12">
        <f t="shared" si="232"/>
        <v>0</v>
      </c>
      <c r="FK56" s="12">
        <f t="shared" si="232"/>
        <v>0</v>
      </c>
      <c r="FL56" s="12">
        <f t="shared" si="232"/>
        <v>0</v>
      </c>
      <c r="FM56" s="12">
        <f t="shared" si="232"/>
        <v>0</v>
      </c>
      <c r="FN56" s="12">
        <f t="shared" si="232"/>
        <v>0</v>
      </c>
      <c r="FO56" s="12">
        <f t="shared" si="232"/>
        <v>0</v>
      </c>
      <c r="FP56" s="12">
        <f t="shared" si="232"/>
        <v>0</v>
      </c>
      <c r="FQ56" s="12">
        <f t="shared" si="232"/>
        <v>0</v>
      </c>
      <c r="FR56" s="12">
        <f t="shared" si="232"/>
        <v>0</v>
      </c>
      <c r="FS56" s="12">
        <f t="shared" si="232"/>
        <v>0</v>
      </c>
      <c r="FT56" s="12">
        <f t="shared" si="232"/>
        <v>0</v>
      </c>
      <c r="FU56" s="12">
        <f t="shared" ref="FU56:GJ56" si="233" xml:space="preserve"> MIN(FU54:FU55)</f>
        <v>0</v>
      </c>
      <c r="FV56" s="12">
        <f t="shared" si="233"/>
        <v>0</v>
      </c>
      <c r="FW56" s="12">
        <f t="shared" si="233"/>
        <v>0</v>
      </c>
      <c r="FX56" s="12">
        <f t="shared" si="233"/>
        <v>0</v>
      </c>
      <c r="FY56" s="12">
        <f t="shared" si="233"/>
        <v>0</v>
      </c>
      <c r="FZ56" s="12">
        <f t="shared" si="233"/>
        <v>0</v>
      </c>
      <c r="GA56" s="12">
        <f t="shared" si="233"/>
        <v>0</v>
      </c>
      <c r="GB56" s="12">
        <f t="shared" si="233"/>
        <v>0</v>
      </c>
      <c r="GC56" s="12">
        <f t="shared" si="233"/>
        <v>0</v>
      </c>
      <c r="GD56" s="12">
        <f t="shared" si="233"/>
        <v>0</v>
      </c>
      <c r="GE56" s="12">
        <f t="shared" si="233"/>
        <v>0</v>
      </c>
      <c r="GF56" s="12">
        <f t="shared" si="233"/>
        <v>0</v>
      </c>
      <c r="GG56" s="12">
        <f t="shared" si="233"/>
        <v>0</v>
      </c>
      <c r="GH56" s="12">
        <f t="shared" si="233"/>
        <v>0</v>
      </c>
      <c r="GI56" s="12">
        <f t="shared" si="233"/>
        <v>0</v>
      </c>
      <c r="GJ56" s="12">
        <f t="shared" si="233"/>
        <v>0</v>
      </c>
    </row>
    <row r="58" spans="1:192" x14ac:dyDescent="0.25">
      <c r="E58" s="12" t="str">
        <f t="shared" ref="E58:BP58" si="234" xml:space="preserve"> E$49</f>
        <v>Taxable income</v>
      </c>
      <c r="F58" s="12">
        <f t="shared" si="234"/>
        <v>0</v>
      </c>
      <c r="G58" s="12" t="str">
        <f t="shared" si="234"/>
        <v>$ 000s</v>
      </c>
      <c r="H58" s="12">
        <f t="shared" si="234"/>
        <v>178797.34879915367</v>
      </c>
      <c r="I58" s="12">
        <f t="shared" si="234"/>
        <v>0</v>
      </c>
      <c r="J58" s="12">
        <f t="shared" si="234"/>
        <v>0</v>
      </c>
      <c r="K58" s="12">
        <f t="shared" si="234"/>
        <v>0</v>
      </c>
      <c r="L58" s="12">
        <f t="shared" si="234"/>
        <v>0</v>
      </c>
      <c r="M58" s="12">
        <f t="shared" si="234"/>
        <v>0</v>
      </c>
      <c r="N58" s="12">
        <f t="shared" si="234"/>
        <v>0</v>
      </c>
      <c r="O58" s="12">
        <f t="shared" si="234"/>
        <v>0</v>
      </c>
      <c r="P58" s="12">
        <f t="shared" si="234"/>
        <v>2403.8688334462668</v>
      </c>
      <c r="Q58" s="12">
        <f t="shared" si="234"/>
        <v>0</v>
      </c>
      <c r="R58" s="12">
        <f t="shared" si="234"/>
        <v>0</v>
      </c>
      <c r="S58" s="12">
        <f t="shared" si="234"/>
        <v>0</v>
      </c>
      <c r="T58" s="12">
        <f t="shared" si="234"/>
        <v>0</v>
      </c>
      <c r="U58" s="12">
        <f t="shared" si="234"/>
        <v>0</v>
      </c>
      <c r="V58" s="12">
        <f t="shared" si="234"/>
        <v>0</v>
      </c>
      <c r="W58" s="12">
        <f t="shared" si="234"/>
        <v>0</v>
      </c>
      <c r="X58" s="12">
        <f t="shared" si="234"/>
        <v>0</v>
      </c>
      <c r="Y58" s="12">
        <f t="shared" si="234"/>
        <v>0</v>
      </c>
      <c r="Z58" s="12">
        <f t="shared" si="234"/>
        <v>0</v>
      </c>
      <c r="AA58" s="12">
        <f t="shared" si="234"/>
        <v>0</v>
      </c>
      <c r="AB58" s="12">
        <f t="shared" si="234"/>
        <v>0</v>
      </c>
      <c r="AC58" s="12">
        <f t="shared" si="234"/>
        <v>0</v>
      </c>
      <c r="AD58" s="12">
        <f t="shared" si="234"/>
        <v>0</v>
      </c>
      <c r="AE58" s="12">
        <f t="shared" si="234"/>
        <v>172.18652917111649</v>
      </c>
      <c r="AF58" s="12">
        <f t="shared" si="234"/>
        <v>1057.2002345657093</v>
      </c>
      <c r="AG58" s="12">
        <f t="shared" si="234"/>
        <v>1863.6601300652819</v>
      </c>
      <c r="AH58" s="12">
        <f t="shared" si="234"/>
        <v>2616.8575481901344</v>
      </c>
      <c r="AI58" s="12">
        <f t="shared" si="234"/>
        <v>3282.76910248678</v>
      </c>
      <c r="AJ58" s="12">
        <f t="shared" si="234"/>
        <v>3916.3143964864303</v>
      </c>
      <c r="AK58" s="12">
        <f t="shared" si="234"/>
        <v>4486.1677456007765</v>
      </c>
      <c r="AL58" s="12">
        <f t="shared" si="234"/>
        <v>5021.477146016714</v>
      </c>
      <c r="AM58" s="12">
        <f t="shared" si="234"/>
        <v>5515.353015531171</v>
      </c>
      <c r="AN58" s="12">
        <f t="shared" si="234"/>
        <v>5959.9635026799169</v>
      </c>
      <c r="AO58" s="12">
        <f t="shared" si="234"/>
        <v>6407.4343889415013</v>
      </c>
      <c r="AP58" s="12">
        <f t="shared" si="234"/>
        <v>6797.0512625376668</v>
      </c>
      <c r="AQ58" s="12">
        <f t="shared" si="234"/>
        <v>7188.2481022506663</v>
      </c>
      <c r="AR58" s="12">
        <f t="shared" si="234"/>
        <v>7526.092573486595</v>
      </c>
      <c r="AS58" s="12">
        <f t="shared" si="234"/>
        <v>7883.6686320514564</v>
      </c>
      <c r="AT58" s="12">
        <f t="shared" si="234"/>
        <v>8178.5625908005013</v>
      </c>
      <c r="AU58" s="12">
        <f t="shared" si="234"/>
        <v>8511.7835045525699</v>
      </c>
      <c r="AV58" s="12">
        <f t="shared" si="234"/>
        <v>8768.7666193583445</v>
      </c>
      <c r="AW58" s="12">
        <f t="shared" si="234"/>
        <v>9089.5822564565315</v>
      </c>
      <c r="AX58" s="12">
        <f t="shared" si="234"/>
        <v>9535.3293387284466</v>
      </c>
      <c r="AY58" s="12">
        <f t="shared" si="234"/>
        <v>10063.560853380384</v>
      </c>
      <c r="AZ58" s="12">
        <f t="shared" si="234"/>
        <v>10519.852271681651</v>
      </c>
      <c r="BA58" s="12">
        <f t="shared" si="234"/>
        <v>11074.847313718306</v>
      </c>
      <c r="BB58" s="12">
        <f t="shared" si="234"/>
        <v>11547.994067159332</v>
      </c>
      <c r="BC58" s="12">
        <f t="shared" si="234"/>
        <v>12113.13966678511</v>
      </c>
      <c r="BD58" s="12">
        <f t="shared" si="234"/>
        <v>7295.6171730242786</v>
      </c>
      <c r="BE58" s="12">
        <f t="shared" si="234"/>
        <v>0</v>
      </c>
      <c r="BF58" s="12">
        <f t="shared" si="234"/>
        <v>0</v>
      </c>
      <c r="BG58" s="12">
        <f t="shared" si="234"/>
        <v>0</v>
      </c>
      <c r="BH58" s="12">
        <f t="shared" si="234"/>
        <v>0</v>
      </c>
      <c r="BI58" s="12">
        <f t="shared" si="234"/>
        <v>0</v>
      </c>
      <c r="BJ58" s="12">
        <f t="shared" si="234"/>
        <v>0</v>
      </c>
      <c r="BK58" s="12">
        <f t="shared" si="234"/>
        <v>0</v>
      </c>
      <c r="BL58" s="12">
        <f t="shared" si="234"/>
        <v>0</v>
      </c>
      <c r="BM58" s="12">
        <f t="shared" si="234"/>
        <v>0</v>
      </c>
      <c r="BN58" s="12">
        <f t="shared" si="234"/>
        <v>0</v>
      </c>
      <c r="BO58" s="12">
        <f t="shared" si="234"/>
        <v>0</v>
      </c>
      <c r="BP58" s="12">
        <f t="shared" si="234"/>
        <v>0</v>
      </c>
      <c r="BQ58" s="12">
        <f t="shared" ref="BQ58:EB58" si="235" xml:space="preserve"> BQ$49</f>
        <v>0</v>
      </c>
      <c r="BR58" s="12">
        <f t="shared" si="235"/>
        <v>0</v>
      </c>
      <c r="BS58" s="12">
        <f t="shared" si="235"/>
        <v>0</v>
      </c>
      <c r="BT58" s="12">
        <f t="shared" si="235"/>
        <v>0</v>
      </c>
      <c r="BU58" s="12">
        <f t="shared" si="235"/>
        <v>0</v>
      </c>
      <c r="BV58" s="12">
        <f t="shared" si="235"/>
        <v>0</v>
      </c>
      <c r="BW58" s="12">
        <f t="shared" si="235"/>
        <v>0</v>
      </c>
      <c r="BX58" s="12">
        <f t="shared" si="235"/>
        <v>0</v>
      </c>
      <c r="BY58" s="12">
        <f t="shared" si="235"/>
        <v>0</v>
      </c>
      <c r="BZ58" s="12">
        <f t="shared" si="235"/>
        <v>0</v>
      </c>
      <c r="CA58" s="12">
        <f t="shared" si="235"/>
        <v>0</v>
      </c>
      <c r="CB58" s="12">
        <f t="shared" si="235"/>
        <v>0</v>
      </c>
      <c r="CC58" s="12">
        <f t="shared" si="235"/>
        <v>0</v>
      </c>
      <c r="CD58" s="12">
        <f t="shared" si="235"/>
        <v>0</v>
      </c>
      <c r="CE58" s="12">
        <f t="shared" si="235"/>
        <v>0</v>
      </c>
      <c r="CF58" s="12">
        <f t="shared" si="235"/>
        <v>0</v>
      </c>
      <c r="CG58" s="12">
        <f t="shared" si="235"/>
        <v>0</v>
      </c>
      <c r="CH58" s="12">
        <f t="shared" si="235"/>
        <v>0</v>
      </c>
      <c r="CI58" s="12">
        <f t="shared" si="235"/>
        <v>0</v>
      </c>
      <c r="CJ58" s="12">
        <f t="shared" si="235"/>
        <v>0</v>
      </c>
      <c r="CK58" s="12">
        <f t="shared" si="235"/>
        <v>0</v>
      </c>
      <c r="CL58" s="12">
        <f t="shared" si="235"/>
        <v>0</v>
      </c>
      <c r="CM58" s="12">
        <f t="shared" si="235"/>
        <v>0</v>
      </c>
      <c r="CN58" s="12">
        <f t="shared" si="235"/>
        <v>0</v>
      </c>
      <c r="CO58" s="12">
        <f t="shared" si="235"/>
        <v>0</v>
      </c>
      <c r="CP58" s="12">
        <f t="shared" si="235"/>
        <v>0</v>
      </c>
      <c r="CQ58" s="12">
        <f t="shared" si="235"/>
        <v>0</v>
      </c>
      <c r="CR58" s="12">
        <f t="shared" si="235"/>
        <v>0</v>
      </c>
      <c r="CS58" s="12">
        <f t="shared" si="235"/>
        <v>0</v>
      </c>
      <c r="CT58" s="12">
        <f t="shared" si="235"/>
        <v>0</v>
      </c>
      <c r="CU58" s="12">
        <f t="shared" si="235"/>
        <v>0</v>
      </c>
      <c r="CV58" s="12">
        <f t="shared" si="235"/>
        <v>0</v>
      </c>
      <c r="CW58" s="12">
        <f t="shared" si="235"/>
        <v>0</v>
      </c>
      <c r="CX58" s="12">
        <f t="shared" si="235"/>
        <v>0</v>
      </c>
      <c r="CY58" s="12">
        <f t="shared" si="235"/>
        <v>0</v>
      </c>
      <c r="CZ58" s="12">
        <f t="shared" si="235"/>
        <v>0</v>
      </c>
      <c r="DA58" s="12">
        <f t="shared" si="235"/>
        <v>0</v>
      </c>
      <c r="DB58" s="12">
        <f t="shared" si="235"/>
        <v>0</v>
      </c>
      <c r="DC58" s="12">
        <f t="shared" si="235"/>
        <v>0</v>
      </c>
      <c r="DD58" s="12">
        <f t="shared" si="235"/>
        <v>0</v>
      </c>
      <c r="DE58" s="12">
        <f t="shared" si="235"/>
        <v>0</v>
      </c>
      <c r="DF58" s="12">
        <f t="shared" si="235"/>
        <v>0</v>
      </c>
      <c r="DG58" s="12">
        <f t="shared" si="235"/>
        <v>0</v>
      </c>
      <c r="DH58" s="12">
        <f t="shared" si="235"/>
        <v>0</v>
      </c>
      <c r="DI58" s="12">
        <f t="shared" si="235"/>
        <v>0</v>
      </c>
      <c r="DJ58" s="12">
        <f t="shared" si="235"/>
        <v>0</v>
      </c>
      <c r="DK58" s="12">
        <f t="shared" si="235"/>
        <v>0</v>
      </c>
      <c r="DL58" s="12">
        <f t="shared" si="235"/>
        <v>0</v>
      </c>
      <c r="DM58" s="12">
        <f t="shared" si="235"/>
        <v>0</v>
      </c>
      <c r="DN58" s="12">
        <f t="shared" si="235"/>
        <v>0</v>
      </c>
      <c r="DO58" s="12">
        <f t="shared" si="235"/>
        <v>0</v>
      </c>
      <c r="DP58" s="12">
        <f t="shared" si="235"/>
        <v>0</v>
      </c>
      <c r="DQ58" s="12">
        <f t="shared" si="235"/>
        <v>0</v>
      </c>
      <c r="DR58" s="12">
        <f t="shared" si="235"/>
        <v>0</v>
      </c>
      <c r="DS58" s="12">
        <f t="shared" si="235"/>
        <v>0</v>
      </c>
      <c r="DT58" s="12">
        <f t="shared" si="235"/>
        <v>0</v>
      </c>
      <c r="DU58" s="12">
        <f t="shared" si="235"/>
        <v>0</v>
      </c>
      <c r="DV58" s="12">
        <f t="shared" si="235"/>
        <v>0</v>
      </c>
      <c r="DW58" s="12">
        <f t="shared" si="235"/>
        <v>0</v>
      </c>
      <c r="DX58" s="12">
        <f t="shared" si="235"/>
        <v>0</v>
      </c>
      <c r="DY58" s="12">
        <f t="shared" si="235"/>
        <v>0</v>
      </c>
      <c r="DZ58" s="12">
        <f t="shared" si="235"/>
        <v>0</v>
      </c>
      <c r="EA58" s="12">
        <f t="shared" si="235"/>
        <v>0</v>
      </c>
      <c r="EB58" s="12">
        <f t="shared" si="235"/>
        <v>0</v>
      </c>
      <c r="EC58" s="12">
        <f t="shared" ref="EC58:GJ58" si="236" xml:space="preserve"> EC$49</f>
        <v>0</v>
      </c>
      <c r="ED58" s="12">
        <f t="shared" si="236"/>
        <v>0</v>
      </c>
      <c r="EE58" s="12">
        <f t="shared" si="236"/>
        <v>0</v>
      </c>
      <c r="EF58" s="12">
        <f t="shared" si="236"/>
        <v>0</v>
      </c>
      <c r="EG58" s="12">
        <f t="shared" si="236"/>
        <v>0</v>
      </c>
      <c r="EH58" s="12">
        <f t="shared" si="236"/>
        <v>0</v>
      </c>
      <c r="EI58" s="12">
        <f t="shared" si="236"/>
        <v>0</v>
      </c>
      <c r="EJ58" s="12">
        <f t="shared" si="236"/>
        <v>0</v>
      </c>
      <c r="EK58" s="12">
        <f t="shared" si="236"/>
        <v>0</v>
      </c>
      <c r="EL58" s="12">
        <f t="shared" si="236"/>
        <v>0</v>
      </c>
      <c r="EM58" s="12">
        <f t="shared" si="236"/>
        <v>0</v>
      </c>
      <c r="EN58" s="12">
        <f t="shared" si="236"/>
        <v>0</v>
      </c>
      <c r="EO58" s="12">
        <f t="shared" si="236"/>
        <v>0</v>
      </c>
      <c r="EP58" s="12">
        <f t="shared" si="236"/>
        <v>0</v>
      </c>
      <c r="EQ58" s="12">
        <f t="shared" si="236"/>
        <v>0</v>
      </c>
      <c r="ER58" s="12">
        <f t="shared" si="236"/>
        <v>0</v>
      </c>
      <c r="ES58" s="12">
        <f t="shared" si="236"/>
        <v>0</v>
      </c>
      <c r="ET58" s="12">
        <f t="shared" si="236"/>
        <v>0</v>
      </c>
      <c r="EU58" s="12">
        <f t="shared" si="236"/>
        <v>0</v>
      </c>
      <c r="EV58" s="12">
        <f t="shared" si="236"/>
        <v>0</v>
      </c>
      <c r="EW58" s="12">
        <f t="shared" si="236"/>
        <v>0</v>
      </c>
      <c r="EX58" s="12">
        <f t="shared" si="236"/>
        <v>0</v>
      </c>
      <c r="EY58" s="12">
        <f t="shared" si="236"/>
        <v>0</v>
      </c>
      <c r="EZ58" s="12">
        <f t="shared" si="236"/>
        <v>0</v>
      </c>
      <c r="FA58" s="12">
        <f t="shared" si="236"/>
        <v>0</v>
      </c>
      <c r="FB58" s="12">
        <f t="shared" si="236"/>
        <v>0</v>
      </c>
      <c r="FC58" s="12">
        <f t="shared" si="236"/>
        <v>0</v>
      </c>
      <c r="FD58" s="12">
        <f t="shared" si="236"/>
        <v>0</v>
      </c>
      <c r="FE58" s="12">
        <f t="shared" si="236"/>
        <v>0</v>
      </c>
      <c r="FF58" s="12">
        <f t="shared" si="236"/>
        <v>0</v>
      </c>
      <c r="FG58" s="12">
        <f t="shared" si="236"/>
        <v>0</v>
      </c>
      <c r="FH58" s="12">
        <f t="shared" si="236"/>
        <v>0</v>
      </c>
      <c r="FI58" s="12">
        <f t="shared" si="236"/>
        <v>0</v>
      </c>
      <c r="FJ58" s="12">
        <f t="shared" si="236"/>
        <v>0</v>
      </c>
      <c r="FK58" s="12">
        <f t="shared" si="236"/>
        <v>0</v>
      </c>
      <c r="FL58" s="12">
        <f t="shared" si="236"/>
        <v>0</v>
      </c>
      <c r="FM58" s="12">
        <f t="shared" si="236"/>
        <v>0</v>
      </c>
      <c r="FN58" s="12">
        <f t="shared" si="236"/>
        <v>0</v>
      </c>
      <c r="FO58" s="12">
        <f t="shared" si="236"/>
        <v>0</v>
      </c>
      <c r="FP58" s="12">
        <f t="shared" si="236"/>
        <v>0</v>
      </c>
      <c r="FQ58" s="12">
        <f t="shared" si="236"/>
        <v>0</v>
      </c>
      <c r="FR58" s="12">
        <f t="shared" si="236"/>
        <v>0</v>
      </c>
      <c r="FS58" s="12">
        <f t="shared" si="236"/>
        <v>0</v>
      </c>
      <c r="FT58" s="12">
        <f t="shared" si="236"/>
        <v>0</v>
      </c>
      <c r="FU58" s="12">
        <f t="shared" si="236"/>
        <v>0</v>
      </c>
      <c r="FV58" s="12">
        <f t="shared" si="236"/>
        <v>0</v>
      </c>
      <c r="FW58" s="12">
        <f t="shared" si="236"/>
        <v>0</v>
      </c>
      <c r="FX58" s="12">
        <f t="shared" si="236"/>
        <v>0</v>
      </c>
      <c r="FY58" s="12">
        <f t="shared" si="236"/>
        <v>0</v>
      </c>
      <c r="FZ58" s="12">
        <f t="shared" si="236"/>
        <v>0</v>
      </c>
      <c r="GA58" s="12">
        <f t="shared" si="236"/>
        <v>0</v>
      </c>
      <c r="GB58" s="12">
        <f t="shared" si="236"/>
        <v>0</v>
      </c>
      <c r="GC58" s="12">
        <f t="shared" si="236"/>
        <v>0</v>
      </c>
      <c r="GD58" s="12">
        <f t="shared" si="236"/>
        <v>0</v>
      </c>
      <c r="GE58" s="12">
        <f t="shared" si="236"/>
        <v>0</v>
      </c>
      <c r="GF58" s="12">
        <f t="shared" si="236"/>
        <v>0</v>
      </c>
      <c r="GG58" s="12">
        <f t="shared" si="236"/>
        <v>0</v>
      </c>
      <c r="GH58" s="12">
        <f t="shared" si="236"/>
        <v>0</v>
      </c>
      <c r="GI58" s="12">
        <f t="shared" si="236"/>
        <v>0</v>
      </c>
      <c r="GJ58" s="12">
        <f t="shared" si="236"/>
        <v>0</v>
      </c>
    </row>
    <row r="59" spans="1:192" x14ac:dyDescent="0.25">
      <c r="E59" s="12" t="str">
        <f t="shared" ref="E59:AJ59" si="237" xml:space="preserve"> E$56</f>
        <v>Tax losses utilised</v>
      </c>
      <c r="F59" s="12">
        <f t="shared" si="237"/>
        <v>0</v>
      </c>
      <c r="G59" s="12" t="str">
        <f t="shared" si="237"/>
        <v>$ 000s</v>
      </c>
      <c r="H59" s="12">
        <f t="shared" si="237"/>
        <v>155546.37669733886</v>
      </c>
      <c r="I59" s="12">
        <f t="shared" si="237"/>
        <v>0</v>
      </c>
      <c r="J59" s="12">
        <f t="shared" si="237"/>
        <v>0</v>
      </c>
      <c r="K59" s="12">
        <f t="shared" si="237"/>
        <v>0</v>
      </c>
      <c r="L59" s="12">
        <f t="shared" si="237"/>
        <v>0</v>
      </c>
      <c r="M59" s="12">
        <f t="shared" si="237"/>
        <v>0</v>
      </c>
      <c r="N59" s="12">
        <f t="shared" si="237"/>
        <v>0</v>
      </c>
      <c r="O59" s="12">
        <f t="shared" si="237"/>
        <v>0</v>
      </c>
      <c r="P59" s="12">
        <f t="shared" si="237"/>
        <v>0</v>
      </c>
      <c r="Q59" s="12">
        <f t="shared" si="237"/>
        <v>0</v>
      </c>
      <c r="R59" s="12">
        <f t="shared" si="237"/>
        <v>0</v>
      </c>
      <c r="S59" s="12">
        <f t="shared" si="237"/>
        <v>0</v>
      </c>
      <c r="T59" s="12">
        <f t="shared" si="237"/>
        <v>0</v>
      </c>
      <c r="U59" s="12">
        <f t="shared" si="237"/>
        <v>0</v>
      </c>
      <c r="V59" s="12">
        <f t="shared" si="237"/>
        <v>0</v>
      </c>
      <c r="W59" s="12">
        <f t="shared" si="237"/>
        <v>0</v>
      </c>
      <c r="X59" s="12">
        <f t="shared" si="237"/>
        <v>0</v>
      </c>
      <c r="Y59" s="12">
        <f t="shared" si="237"/>
        <v>0</v>
      </c>
      <c r="Z59" s="12">
        <f t="shared" si="237"/>
        <v>0</v>
      </c>
      <c r="AA59" s="12">
        <f t="shared" si="237"/>
        <v>0</v>
      </c>
      <c r="AB59" s="12">
        <f t="shared" si="237"/>
        <v>0</v>
      </c>
      <c r="AC59" s="12">
        <f t="shared" si="237"/>
        <v>0</v>
      </c>
      <c r="AD59" s="12">
        <f t="shared" si="237"/>
        <v>0</v>
      </c>
      <c r="AE59" s="12">
        <f t="shared" si="237"/>
        <v>172.18652917111649</v>
      </c>
      <c r="AF59" s="12">
        <f t="shared" si="237"/>
        <v>1057.2002345657093</v>
      </c>
      <c r="AG59" s="12">
        <f t="shared" si="237"/>
        <v>1863.6601300652819</v>
      </c>
      <c r="AH59" s="12">
        <f t="shared" si="237"/>
        <v>2616.8575481901344</v>
      </c>
      <c r="AI59" s="12">
        <f t="shared" si="237"/>
        <v>3282.76910248678</v>
      </c>
      <c r="AJ59" s="12">
        <f t="shared" si="237"/>
        <v>3916.3143964864303</v>
      </c>
      <c r="AK59" s="12">
        <f t="shared" ref="AK59:CV59" si="238" xml:space="preserve"> AK$56</f>
        <v>4486.1677456007765</v>
      </c>
      <c r="AL59" s="12">
        <f t="shared" si="238"/>
        <v>5021.477146016714</v>
      </c>
      <c r="AM59" s="12">
        <f t="shared" si="238"/>
        <v>5515.353015531171</v>
      </c>
      <c r="AN59" s="12">
        <f t="shared" si="238"/>
        <v>5959.9635026799169</v>
      </c>
      <c r="AO59" s="12">
        <f t="shared" si="238"/>
        <v>6407.4343889415013</v>
      </c>
      <c r="AP59" s="12">
        <f t="shared" si="238"/>
        <v>6797.0512625376668</v>
      </c>
      <c r="AQ59" s="12">
        <f t="shared" si="238"/>
        <v>7188.2481022506663</v>
      </c>
      <c r="AR59" s="12">
        <f t="shared" si="238"/>
        <v>7526.092573486595</v>
      </c>
      <c r="AS59" s="12">
        <f t="shared" si="238"/>
        <v>7883.6686320514564</v>
      </c>
      <c r="AT59" s="12">
        <f t="shared" si="238"/>
        <v>8178.5625908005013</v>
      </c>
      <c r="AU59" s="12">
        <f t="shared" si="238"/>
        <v>8511.7835045525699</v>
      </c>
      <c r="AV59" s="12">
        <f t="shared" si="238"/>
        <v>8768.7666193583445</v>
      </c>
      <c r="AW59" s="12">
        <f t="shared" si="238"/>
        <v>9089.5822564565315</v>
      </c>
      <c r="AX59" s="12">
        <f t="shared" si="238"/>
        <v>9535.3293387284466</v>
      </c>
      <c r="AY59" s="12">
        <f t="shared" si="238"/>
        <v>10063.560853380384</v>
      </c>
      <c r="AZ59" s="12">
        <f t="shared" si="238"/>
        <v>10519.852271681651</v>
      </c>
      <c r="BA59" s="12">
        <f t="shared" si="238"/>
        <v>11074.847313718306</v>
      </c>
      <c r="BB59" s="12">
        <f t="shared" si="238"/>
        <v>10109.647638600178</v>
      </c>
      <c r="BC59" s="12">
        <f t="shared" si="238"/>
        <v>0</v>
      </c>
      <c r="BD59" s="12">
        <f t="shared" si="238"/>
        <v>0</v>
      </c>
      <c r="BE59" s="12">
        <f t="shared" si="238"/>
        <v>0</v>
      </c>
      <c r="BF59" s="12">
        <f t="shared" si="238"/>
        <v>0</v>
      </c>
      <c r="BG59" s="12">
        <f t="shared" si="238"/>
        <v>0</v>
      </c>
      <c r="BH59" s="12">
        <f t="shared" si="238"/>
        <v>0</v>
      </c>
      <c r="BI59" s="12">
        <f t="shared" si="238"/>
        <v>0</v>
      </c>
      <c r="BJ59" s="12">
        <f t="shared" si="238"/>
        <v>0</v>
      </c>
      <c r="BK59" s="12">
        <f t="shared" si="238"/>
        <v>0</v>
      </c>
      <c r="BL59" s="12">
        <f t="shared" si="238"/>
        <v>0</v>
      </c>
      <c r="BM59" s="12">
        <f t="shared" si="238"/>
        <v>0</v>
      </c>
      <c r="BN59" s="12">
        <f t="shared" si="238"/>
        <v>0</v>
      </c>
      <c r="BO59" s="12">
        <f t="shared" si="238"/>
        <v>0</v>
      </c>
      <c r="BP59" s="12">
        <f t="shared" si="238"/>
        <v>0</v>
      </c>
      <c r="BQ59" s="12">
        <f t="shared" si="238"/>
        <v>0</v>
      </c>
      <c r="BR59" s="12">
        <f t="shared" si="238"/>
        <v>0</v>
      </c>
      <c r="BS59" s="12">
        <f t="shared" si="238"/>
        <v>0</v>
      </c>
      <c r="BT59" s="12">
        <f t="shared" si="238"/>
        <v>0</v>
      </c>
      <c r="BU59" s="12">
        <f t="shared" si="238"/>
        <v>0</v>
      </c>
      <c r="BV59" s="12">
        <f t="shared" si="238"/>
        <v>0</v>
      </c>
      <c r="BW59" s="12">
        <f t="shared" si="238"/>
        <v>0</v>
      </c>
      <c r="BX59" s="12">
        <f t="shared" si="238"/>
        <v>0</v>
      </c>
      <c r="BY59" s="12">
        <f t="shared" si="238"/>
        <v>0</v>
      </c>
      <c r="BZ59" s="12">
        <f t="shared" si="238"/>
        <v>0</v>
      </c>
      <c r="CA59" s="12">
        <f t="shared" si="238"/>
        <v>0</v>
      </c>
      <c r="CB59" s="12">
        <f t="shared" si="238"/>
        <v>0</v>
      </c>
      <c r="CC59" s="12">
        <f t="shared" si="238"/>
        <v>0</v>
      </c>
      <c r="CD59" s="12">
        <f t="shared" si="238"/>
        <v>0</v>
      </c>
      <c r="CE59" s="12">
        <f t="shared" si="238"/>
        <v>0</v>
      </c>
      <c r="CF59" s="12">
        <f t="shared" si="238"/>
        <v>0</v>
      </c>
      <c r="CG59" s="12">
        <f t="shared" si="238"/>
        <v>0</v>
      </c>
      <c r="CH59" s="12">
        <f t="shared" si="238"/>
        <v>0</v>
      </c>
      <c r="CI59" s="12">
        <f t="shared" si="238"/>
        <v>0</v>
      </c>
      <c r="CJ59" s="12">
        <f t="shared" si="238"/>
        <v>0</v>
      </c>
      <c r="CK59" s="12">
        <f t="shared" si="238"/>
        <v>0</v>
      </c>
      <c r="CL59" s="12">
        <f t="shared" si="238"/>
        <v>0</v>
      </c>
      <c r="CM59" s="12">
        <f t="shared" si="238"/>
        <v>0</v>
      </c>
      <c r="CN59" s="12">
        <f t="shared" si="238"/>
        <v>0</v>
      </c>
      <c r="CO59" s="12">
        <f t="shared" si="238"/>
        <v>0</v>
      </c>
      <c r="CP59" s="12">
        <f t="shared" si="238"/>
        <v>0</v>
      </c>
      <c r="CQ59" s="12">
        <f t="shared" si="238"/>
        <v>0</v>
      </c>
      <c r="CR59" s="12">
        <f t="shared" si="238"/>
        <v>0</v>
      </c>
      <c r="CS59" s="12">
        <f t="shared" si="238"/>
        <v>0</v>
      </c>
      <c r="CT59" s="12">
        <f t="shared" si="238"/>
        <v>0</v>
      </c>
      <c r="CU59" s="12">
        <f t="shared" si="238"/>
        <v>0</v>
      </c>
      <c r="CV59" s="12">
        <f t="shared" si="238"/>
        <v>0</v>
      </c>
      <c r="CW59" s="12">
        <f t="shared" ref="CW59:FH59" si="239" xml:space="preserve"> CW$56</f>
        <v>0</v>
      </c>
      <c r="CX59" s="12">
        <f t="shared" si="239"/>
        <v>0</v>
      </c>
      <c r="CY59" s="12">
        <f t="shared" si="239"/>
        <v>0</v>
      </c>
      <c r="CZ59" s="12">
        <f t="shared" si="239"/>
        <v>0</v>
      </c>
      <c r="DA59" s="12">
        <f t="shared" si="239"/>
        <v>0</v>
      </c>
      <c r="DB59" s="12">
        <f t="shared" si="239"/>
        <v>0</v>
      </c>
      <c r="DC59" s="12">
        <f t="shared" si="239"/>
        <v>0</v>
      </c>
      <c r="DD59" s="12">
        <f t="shared" si="239"/>
        <v>0</v>
      </c>
      <c r="DE59" s="12">
        <f t="shared" si="239"/>
        <v>0</v>
      </c>
      <c r="DF59" s="12">
        <f t="shared" si="239"/>
        <v>0</v>
      </c>
      <c r="DG59" s="12">
        <f t="shared" si="239"/>
        <v>0</v>
      </c>
      <c r="DH59" s="12">
        <f t="shared" si="239"/>
        <v>0</v>
      </c>
      <c r="DI59" s="12">
        <f t="shared" si="239"/>
        <v>0</v>
      </c>
      <c r="DJ59" s="12">
        <f t="shared" si="239"/>
        <v>0</v>
      </c>
      <c r="DK59" s="12">
        <f t="shared" si="239"/>
        <v>0</v>
      </c>
      <c r="DL59" s="12">
        <f t="shared" si="239"/>
        <v>0</v>
      </c>
      <c r="DM59" s="12">
        <f t="shared" si="239"/>
        <v>0</v>
      </c>
      <c r="DN59" s="12">
        <f t="shared" si="239"/>
        <v>0</v>
      </c>
      <c r="DO59" s="12">
        <f t="shared" si="239"/>
        <v>0</v>
      </c>
      <c r="DP59" s="12">
        <f t="shared" si="239"/>
        <v>0</v>
      </c>
      <c r="DQ59" s="12">
        <f t="shared" si="239"/>
        <v>0</v>
      </c>
      <c r="DR59" s="12">
        <f t="shared" si="239"/>
        <v>0</v>
      </c>
      <c r="DS59" s="12">
        <f t="shared" si="239"/>
        <v>0</v>
      </c>
      <c r="DT59" s="12">
        <f t="shared" si="239"/>
        <v>0</v>
      </c>
      <c r="DU59" s="12">
        <f t="shared" si="239"/>
        <v>0</v>
      </c>
      <c r="DV59" s="12">
        <f t="shared" si="239"/>
        <v>0</v>
      </c>
      <c r="DW59" s="12">
        <f t="shared" si="239"/>
        <v>0</v>
      </c>
      <c r="DX59" s="12">
        <f t="shared" si="239"/>
        <v>0</v>
      </c>
      <c r="DY59" s="12">
        <f t="shared" si="239"/>
        <v>0</v>
      </c>
      <c r="DZ59" s="12">
        <f t="shared" si="239"/>
        <v>0</v>
      </c>
      <c r="EA59" s="12">
        <f t="shared" si="239"/>
        <v>0</v>
      </c>
      <c r="EB59" s="12">
        <f t="shared" si="239"/>
        <v>0</v>
      </c>
      <c r="EC59" s="12">
        <f t="shared" si="239"/>
        <v>0</v>
      </c>
      <c r="ED59" s="12">
        <f t="shared" si="239"/>
        <v>0</v>
      </c>
      <c r="EE59" s="12">
        <f t="shared" si="239"/>
        <v>0</v>
      </c>
      <c r="EF59" s="12">
        <f t="shared" si="239"/>
        <v>0</v>
      </c>
      <c r="EG59" s="12">
        <f t="shared" si="239"/>
        <v>0</v>
      </c>
      <c r="EH59" s="12">
        <f t="shared" si="239"/>
        <v>0</v>
      </c>
      <c r="EI59" s="12">
        <f t="shared" si="239"/>
        <v>0</v>
      </c>
      <c r="EJ59" s="12">
        <f t="shared" si="239"/>
        <v>0</v>
      </c>
      <c r="EK59" s="12">
        <f t="shared" si="239"/>
        <v>0</v>
      </c>
      <c r="EL59" s="12">
        <f t="shared" si="239"/>
        <v>0</v>
      </c>
      <c r="EM59" s="12">
        <f t="shared" si="239"/>
        <v>0</v>
      </c>
      <c r="EN59" s="12">
        <f t="shared" si="239"/>
        <v>0</v>
      </c>
      <c r="EO59" s="12">
        <f t="shared" si="239"/>
        <v>0</v>
      </c>
      <c r="EP59" s="12">
        <f t="shared" si="239"/>
        <v>0</v>
      </c>
      <c r="EQ59" s="12">
        <f t="shared" si="239"/>
        <v>0</v>
      </c>
      <c r="ER59" s="12">
        <f t="shared" si="239"/>
        <v>0</v>
      </c>
      <c r="ES59" s="12">
        <f t="shared" si="239"/>
        <v>0</v>
      </c>
      <c r="ET59" s="12">
        <f t="shared" si="239"/>
        <v>0</v>
      </c>
      <c r="EU59" s="12">
        <f t="shared" si="239"/>
        <v>0</v>
      </c>
      <c r="EV59" s="12">
        <f t="shared" si="239"/>
        <v>0</v>
      </c>
      <c r="EW59" s="12">
        <f t="shared" si="239"/>
        <v>0</v>
      </c>
      <c r="EX59" s="12">
        <f t="shared" si="239"/>
        <v>0</v>
      </c>
      <c r="EY59" s="12">
        <f t="shared" si="239"/>
        <v>0</v>
      </c>
      <c r="EZ59" s="12">
        <f t="shared" si="239"/>
        <v>0</v>
      </c>
      <c r="FA59" s="12">
        <f t="shared" si="239"/>
        <v>0</v>
      </c>
      <c r="FB59" s="12">
        <f t="shared" si="239"/>
        <v>0</v>
      </c>
      <c r="FC59" s="12">
        <f t="shared" si="239"/>
        <v>0</v>
      </c>
      <c r="FD59" s="12">
        <f t="shared" si="239"/>
        <v>0</v>
      </c>
      <c r="FE59" s="12">
        <f t="shared" si="239"/>
        <v>0</v>
      </c>
      <c r="FF59" s="12">
        <f t="shared" si="239"/>
        <v>0</v>
      </c>
      <c r="FG59" s="12">
        <f t="shared" si="239"/>
        <v>0</v>
      </c>
      <c r="FH59" s="12">
        <f t="shared" si="239"/>
        <v>0</v>
      </c>
      <c r="FI59" s="12">
        <f t="shared" ref="FI59:GJ59" si="240" xml:space="preserve"> FI$56</f>
        <v>0</v>
      </c>
      <c r="FJ59" s="12">
        <f t="shared" si="240"/>
        <v>0</v>
      </c>
      <c r="FK59" s="12">
        <f t="shared" si="240"/>
        <v>0</v>
      </c>
      <c r="FL59" s="12">
        <f t="shared" si="240"/>
        <v>0</v>
      </c>
      <c r="FM59" s="12">
        <f t="shared" si="240"/>
        <v>0</v>
      </c>
      <c r="FN59" s="12">
        <f t="shared" si="240"/>
        <v>0</v>
      </c>
      <c r="FO59" s="12">
        <f t="shared" si="240"/>
        <v>0</v>
      </c>
      <c r="FP59" s="12">
        <f t="shared" si="240"/>
        <v>0</v>
      </c>
      <c r="FQ59" s="12">
        <f t="shared" si="240"/>
        <v>0</v>
      </c>
      <c r="FR59" s="12">
        <f t="shared" si="240"/>
        <v>0</v>
      </c>
      <c r="FS59" s="12">
        <f t="shared" si="240"/>
        <v>0</v>
      </c>
      <c r="FT59" s="12">
        <f t="shared" si="240"/>
        <v>0</v>
      </c>
      <c r="FU59" s="12">
        <f t="shared" si="240"/>
        <v>0</v>
      </c>
      <c r="FV59" s="12">
        <f t="shared" si="240"/>
        <v>0</v>
      </c>
      <c r="FW59" s="12">
        <f t="shared" si="240"/>
        <v>0</v>
      </c>
      <c r="FX59" s="12">
        <f t="shared" si="240"/>
        <v>0</v>
      </c>
      <c r="FY59" s="12">
        <f t="shared" si="240"/>
        <v>0</v>
      </c>
      <c r="FZ59" s="12">
        <f t="shared" si="240"/>
        <v>0</v>
      </c>
      <c r="GA59" s="12">
        <f t="shared" si="240"/>
        <v>0</v>
      </c>
      <c r="GB59" s="12">
        <f t="shared" si="240"/>
        <v>0</v>
      </c>
      <c r="GC59" s="12">
        <f t="shared" si="240"/>
        <v>0</v>
      </c>
      <c r="GD59" s="12">
        <f t="shared" si="240"/>
        <v>0</v>
      </c>
      <c r="GE59" s="12">
        <f t="shared" si="240"/>
        <v>0</v>
      </c>
      <c r="GF59" s="12">
        <f t="shared" si="240"/>
        <v>0</v>
      </c>
      <c r="GG59" s="12">
        <f t="shared" si="240"/>
        <v>0</v>
      </c>
      <c r="GH59" s="12">
        <f t="shared" si="240"/>
        <v>0</v>
      </c>
      <c r="GI59" s="12">
        <f t="shared" si="240"/>
        <v>0</v>
      </c>
      <c r="GJ59" s="12">
        <f t="shared" si="240"/>
        <v>0</v>
      </c>
    </row>
    <row r="60" spans="1:192" x14ac:dyDescent="0.25">
      <c r="E60" s="12" t="s">
        <v>226</v>
      </c>
      <c r="G60" s="12" t="str">
        <f xml:space="preserve"> SMU</f>
        <v>$ 000s</v>
      </c>
      <c r="H60" s="12">
        <f xml:space="preserve"> SUM(J60:GJ60)</f>
        <v>23250.972101814808</v>
      </c>
      <c r="J60" s="12">
        <f t="shared" ref="J60:AK60" si="241" xml:space="preserve"> J58 - J59</f>
        <v>0</v>
      </c>
      <c r="K60" s="12">
        <f t="shared" si="241"/>
        <v>0</v>
      </c>
      <c r="L60" s="12">
        <f t="shared" si="241"/>
        <v>0</v>
      </c>
      <c r="M60" s="12">
        <f t="shared" si="241"/>
        <v>0</v>
      </c>
      <c r="N60" s="12">
        <f t="shared" si="241"/>
        <v>0</v>
      </c>
      <c r="O60" s="12">
        <f t="shared" si="241"/>
        <v>0</v>
      </c>
      <c r="P60" s="12">
        <f t="shared" si="241"/>
        <v>2403.8688334462668</v>
      </c>
      <c r="Q60" s="12">
        <f t="shared" si="241"/>
        <v>0</v>
      </c>
      <c r="R60" s="12">
        <f t="shared" si="241"/>
        <v>0</v>
      </c>
      <c r="S60" s="12">
        <f t="shared" si="241"/>
        <v>0</v>
      </c>
      <c r="T60" s="12">
        <f t="shared" si="241"/>
        <v>0</v>
      </c>
      <c r="U60" s="12">
        <f t="shared" si="241"/>
        <v>0</v>
      </c>
      <c r="V60" s="12">
        <f t="shared" si="241"/>
        <v>0</v>
      </c>
      <c r="W60" s="12">
        <f t="shared" si="241"/>
        <v>0</v>
      </c>
      <c r="X60" s="12">
        <f t="shared" si="241"/>
        <v>0</v>
      </c>
      <c r="Y60" s="12">
        <f t="shared" si="241"/>
        <v>0</v>
      </c>
      <c r="Z60" s="12">
        <f t="shared" si="241"/>
        <v>0</v>
      </c>
      <c r="AA60" s="12">
        <f t="shared" si="241"/>
        <v>0</v>
      </c>
      <c r="AB60" s="12">
        <f t="shared" si="241"/>
        <v>0</v>
      </c>
      <c r="AC60" s="12">
        <f t="shared" si="241"/>
        <v>0</v>
      </c>
      <c r="AD60" s="12">
        <f t="shared" si="241"/>
        <v>0</v>
      </c>
      <c r="AE60" s="12">
        <f t="shared" si="241"/>
        <v>0</v>
      </c>
      <c r="AF60" s="12">
        <f t="shared" si="241"/>
        <v>0</v>
      </c>
      <c r="AG60" s="12">
        <f t="shared" si="241"/>
        <v>0</v>
      </c>
      <c r="AH60" s="12">
        <f t="shared" si="241"/>
        <v>0</v>
      </c>
      <c r="AI60" s="12">
        <f t="shared" si="241"/>
        <v>0</v>
      </c>
      <c r="AJ60" s="12">
        <f t="shared" si="241"/>
        <v>0</v>
      </c>
      <c r="AK60" s="12">
        <f t="shared" si="241"/>
        <v>0</v>
      </c>
      <c r="AL60" s="12">
        <f t="shared" ref="AL60:AV60" si="242" xml:space="preserve"> AL58 - AL59</f>
        <v>0</v>
      </c>
      <c r="AM60" s="12">
        <f t="shared" si="242"/>
        <v>0</v>
      </c>
      <c r="AN60" s="12">
        <f t="shared" si="242"/>
        <v>0</v>
      </c>
      <c r="AO60" s="12">
        <f t="shared" si="242"/>
        <v>0</v>
      </c>
      <c r="AP60" s="12">
        <f t="shared" si="242"/>
        <v>0</v>
      </c>
      <c r="AQ60" s="12">
        <f t="shared" si="242"/>
        <v>0</v>
      </c>
      <c r="AR60" s="12">
        <f t="shared" si="242"/>
        <v>0</v>
      </c>
      <c r="AS60" s="12">
        <f t="shared" si="242"/>
        <v>0</v>
      </c>
      <c r="AT60" s="12">
        <f t="shared" si="242"/>
        <v>0</v>
      </c>
      <c r="AU60" s="12">
        <f t="shared" si="242"/>
        <v>0</v>
      </c>
      <c r="AV60" s="12">
        <f t="shared" si="242"/>
        <v>0</v>
      </c>
      <c r="AW60" s="12">
        <f t="shared" ref="AW60:DH60" si="243" xml:space="preserve"> AW58 - AW59</f>
        <v>0</v>
      </c>
      <c r="AX60" s="12">
        <f t="shared" si="243"/>
        <v>0</v>
      </c>
      <c r="AY60" s="12">
        <f t="shared" si="243"/>
        <v>0</v>
      </c>
      <c r="AZ60" s="12">
        <f t="shared" si="243"/>
        <v>0</v>
      </c>
      <c r="BA60" s="12">
        <f t="shared" si="243"/>
        <v>0</v>
      </c>
      <c r="BB60" s="12">
        <f t="shared" si="243"/>
        <v>1438.3464285591544</v>
      </c>
      <c r="BC60" s="12">
        <f t="shared" si="243"/>
        <v>12113.13966678511</v>
      </c>
      <c r="BD60" s="12">
        <f t="shared" si="243"/>
        <v>7295.6171730242786</v>
      </c>
      <c r="BE60" s="12">
        <f t="shared" si="243"/>
        <v>0</v>
      </c>
      <c r="BF60" s="12">
        <f t="shared" si="243"/>
        <v>0</v>
      </c>
      <c r="BG60" s="12">
        <f t="shared" si="243"/>
        <v>0</v>
      </c>
      <c r="BH60" s="12">
        <f t="shared" si="243"/>
        <v>0</v>
      </c>
      <c r="BI60" s="12">
        <f t="shared" si="243"/>
        <v>0</v>
      </c>
      <c r="BJ60" s="12">
        <f t="shared" si="243"/>
        <v>0</v>
      </c>
      <c r="BK60" s="12">
        <f t="shared" si="243"/>
        <v>0</v>
      </c>
      <c r="BL60" s="12">
        <f t="shared" si="243"/>
        <v>0</v>
      </c>
      <c r="BM60" s="12">
        <f t="shared" si="243"/>
        <v>0</v>
      </c>
      <c r="BN60" s="12">
        <f t="shared" si="243"/>
        <v>0</v>
      </c>
      <c r="BO60" s="12">
        <f t="shared" si="243"/>
        <v>0</v>
      </c>
      <c r="BP60" s="12">
        <f t="shared" si="243"/>
        <v>0</v>
      </c>
      <c r="BQ60" s="12">
        <f t="shared" si="243"/>
        <v>0</v>
      </c>
      <c r="BR60" s="12">
        <f t="shared" si="243"/>
        <v>0</v>
      </c>
      <c r="BS60" s="12">
        <f t="shared" si="243"/>
        <v>0</v>
      </c>
      <c r="BT60" s="12">
        <f t="shared" si="243"/>
        <v>0</v>
      </c>
      <c r="BU60" s="12">
        <f t="shared" si="243"/>
        <v>0</v>
      </c>
      <c r="BV60" s="12">
        <f t="shared" si="243"/>
        <v>0</v>
      </c>
      <c r="BW60" s="12">
        <f t="shared" si="243"/>
        <v>0</v>
      </c>
      <c r="BX60" s="12">
        <f t="shared" si="243"/>
        <v>0</v>
      </c>
      <c r="BY60" s="12">
        <f t="shared" si="243"/>
        <v>0</v>
      </c>
      <c r="BZ60" s="12">
        <f t="shared" si="243"/>
        <v>0</v>
      </c>
      <c r="CA60" s="12">
        <f t="shared" si="243"/>
        <v>0</v>
      </c>
      <c r="CB60" s="12">
        <f t="shared" si="243"/>
        <v>0</v>
      </c>
      <c r="CC60" s="12">
        <f t="shared" si="243"/>
        <v>0</v>
      </c>
      <c r="CD60" s="12">
        <f t="shared" si="243"/>
        <v>0</v>
      </c>
      <c r="CE60" s="12">
        <f t="shared" si="243"/>
        <v>0</v>
      </c>
      <c r="CF60" s="12">
        <f t="shared" si="243"/>
        <v>0</v>
      </c>
      <c r="CG60" s="12">
        <f t="shared" si="243"/>
        <v>0</v>
      </c>
      <c r="CH60" s="12">
        <f t="shared" si="243"/>
        <v>0</v>
      </c>
      <c r="CI60" s="12">
        <f t="shared" si="243"/>
        <v>0</v>
      </c>
      <c r="CJ60" s="12">
        <f t="shared" si="243"/>
        <v>0</v>
      </c>
      <c r="CK60" s="12">
        <f t="shared" si="243"/>
        <v>0</v>
      </c>
      <c r="CL60" s="12">
        <f t="shared" si="243"/>
        <v>0</v>
      </c>
      <c r="CM60" s="12">
        <f t="shared" si="243"/>
        <v>0</v>
      </c>
      <c r="CN60" s="12">
        <f t="shared" si="243"/>
        <v>0</v>
      </c>
      <c r="CO60" s="12">
        <f t="shared" si="243"/>
        <v>0</v>
      </c>
      <c r="CP60" s="12">
        <f t="shared" si="243"/>
        <v>0</v>
      </c>
      <c r="CQ60" s="12">
        <f t="shared" si="243"/>
        <v>0</v>
      </c>
      <c r="CR60" s="12">
        <f t="shared" si="243"/>
        <v>0</v>
      </c>
      <c r="CS60" s="12">
        <f t="shared" si="243"/>
        <v>0</v>
      </c>
      <c r="CT60" s="12">
        <f t="shared" si="243"/>
        <v>0</v>
      </c>
      <c r="CU60" s="12">
        <f t="shared" si="243"/>
        <v>0</v>
      </c>
      <c r="CV60" s="12">
        <f t="shared" si="243"/>
        <v>0</v>
      </c>
      <c r="CW60" s="12">
        <f t="shared" si="243"/>
        <v>0</v>
      </c>
      <c r="CX60" s="12">
        <f t="shared" si="243"/>
        <v>0</v>
      </c>
      <c r="CY60" s="12">
        <f t="shared" si="243"/>
        <v>0</v>
      </c>
      <c r="CZ60" s="12">
        <f t="shared" si="243"/>
        <v>0</v>
      </c>
      <c r="DA60" s="12">
        <f t="shared" si="243"/>
        <v>0</v>
      </c>
      <c r="DB60" s="12">
        <f t="shared" si="243"/>
        <v>0</v>
      </c>
      <c r="DC60" s="12">
        <f t="shared" si="243"/>
        <v>0</v>
      </c>
      <c r="DD60" s="12">
        <f t="shared" si="243"/>
        <v>0</v>
      </c>
      <c r="DE60" s="12">
        <f t="shared" si="243"/>
        <v>0</v>
      </c>
      <c r="DF60" s="12">
        <f t="shared" si="243"/>
        <v>0</v>
      </c>
      <c r="DG60" s="12">
        <f t="shared" si="243"/>
        <v>0</v>
      </c>
      <c r="DH60" s="12">
        <f t="shared" si="243"/>
        <v>0</v>
      </c>
      <c r="DI60" s="12">
        <f t="shared" ref="DI60:FT60" si="244" xml:space="preserve"> DI58 - DI59</f>
        <v>0</v>
      </c>
      <c r="DJ60" s="12">
        <f t="shared" si="244"/>
        <v>0</v>
      </c>
      <c r="DK60" s="12">
        <f t="shared" si="244"/>
        <v>0</v>
      </c>
      <c r="DL60" s="12">
        <f t="shared" si="244"/>
        <v>0</v>
      </c>
      <c r="DM60" s="12">
        <f t="shared" si="244"/>
        <v>0</v>
      </c>
      <c r="DN60" s="12">
        <f t="shared" si="244"/>
        <v>0</v>
      </c>
      <c r="DO60" s="12">
        <f t="shared" si="244"/>
        <v>0</v>
      </c>
      <c r="DP60" s="12">
        <f t="shared" si="244"/>
        <v>0</v>
      </c>
      <c r="DQ60" s="12">
        <f t="shared" si="244"/>
        <v>0</v>
      </c>
      <c r="DR60" s="12">
        <f t="shared" si="244"/>
        <v>0</v>
      </c>
      <c r="DS60" s="12">
        <f t="shared" si="244"/>
        <v>0</v>
      </c>
      <c r="DT60" s="12">
        <f t="shared" si="244"/>
        <v>0</v>
      </c>
      <c r="DU60" s="12">
        <f t="shared" si="244"/>
        <v>0</v>
      </c>
      <c r="DV60" s="12">
        <f t="shared" si="244"/>
        <v>0</v>
      </c>
      <c r="DW60" s="12">
        <f t="shared" si="244"/>
        <v>0</v>
      </c>
      <c r="DX60" s="12">
        <f t="shared" si="244"/>
        <v>0</v>
      </c>
      <c r="DY60" s="12">
        <f t="shared" si="244"/>
        <v>0</v>
      </c>
      <c r="DZ60" s="12">
        <f t="shared" si="244"/>
        <v>0</v>
      </c>
      <c r="EA60" s="12">
        <f t="shared" si="244"/>
        <v>0</v>
      </c>
      <c r="EB60" s="12">
        <f t="shared" si="244"/>
        <v>0</v>
      </c>
      <c r="EC60" s="12">
        <f t="shared" si="244"/>
        <v>0</v>
      </c>
      <c r="ED60" s="12">
        <f t="shared" si="244"/>
        <v>0</v>
      </c>
      <c r="EE60" s="12">
        <f t="shared" si="244"/>
        <v>0</v>
      </c>
      <c r="EF60" s="12">
        <f t="shared" si="244"/>
        <v>0</v>
      </c>
      <c r="EG60" s="12">
        <f t="shared" si="244"/>
        <v>0</v>
      </c>
      <c r="EH60" s="12">
        <f t="shared" si="244"/>
        <v>0</v>
      </c>
      <c r="EI60" s="12">
        <f t="shared" si="244"/>
        <v>0</v>
      </c>
      <c r="EJ60" s="12">
        <f t="shared" si="244"/>
        <v>0</v>
      </c>
      <c r="EK60" s="12">
        <f t="shared" si="244"/>
        <v>0</v>
      </c>
      <c r="EL60" s="12">
        <f t="shared" si="244"/>
        <v>0</v>
      </c>
      <c r="EM60" s="12">
        <f t="shared" si="244"/>
        <v>0</v>
      </c>
      <c r="EN60" s="12">
        <f t="shared" si="244"/>
        <v>0</v>
      </c>
      <c r="EO60" s="12">
        <f t="shared" si="244"/>
        <v>0</v>
      </c>
      <c r="EP60" s="12">
        <f t="shared" si="244"/>
        <v>0</v>
      </c>
      <c r="EQ60" s="12">
        <f t="shared" si="244"/>
        <v>0</v>
      </c>
      <c r="ER60" s="12">
        <f t="shared" si="244"/>
        <v>0</v>
      </c>
      <c r="ES60" s="12">
        <f t="shared" si="244"/>
        <v>0</v>
      </c>
      <c r="ET60" s="12">
        <f t="shared" si="244"/>
        <v>0</v>
      </c>
      <c r="EU60" s="12">
        <f t="shared" si="244"/>
        <v>0</v>
      </c>
      <c r="EV60" s="12">
        <f t="shared" si="244"/>
        <v>0</v>
      </c>
      <c r="EW60" s="12">
        <f t="shared" si="244"/>
        <v>0</v>
      </c>
      <c r="EX60" s="12">
        <f t="shared" si="244"/>
        <v>0</v>
      </c>
      <c r="EY60" s="12">
        <f t="shared" si="244"/>
        <v>0</v>
      </c>
      <c r="EZ60" s="12">
        <f t="shared" si="244"/>
        <v>0</v>
      </c>
      <c r="FA60" s="12">
        <f t="shared" si="244"/>
        <v>0</v>
      </c>
      <c r="FB60" s="12">
        <f t="shared" si="244"/>
        <v>0</v>
      </c>
      <c r="FC60" s="12">
        <f t="shared" si="244"/>
        <v>0</v>
      </c>
      <c r="FD60" s="12">
        <f t="shared" si="244"/>
        <v>0</v>
      </c>
      <c r="FE60" s="12">
        <f t="shared" si="244"/>
        <v>0</v>
      </c>
      <c r="FF60" s="12">
        <f t="shared" si="244"/>
        <v>0</v>
      </c>
      <c r="FG60" s="12">
        <f t="shared" si="244"/>
        <v>0</v>
      </c>
      <c r="FH60" s="12">
        <f t="shared" si="244"/>
        <v>0</v>
      </c>
      <c r="FI60" s="12">
        <f t="shared" si="244"/>
        <v>0</v>
      </c>
      <c r="FJ60" s="12">
        <f t="shared" si="244"/>
        <v>0</v>
      </c>
      <c r="FK60" s="12">
        <f t="shared" si="244"/>
        <v>0</v>
      </c>
      <c r="FL60" s="12">
        <f t="shared" si="244"/>
        <v>0</v>
      </c>
      <c r="FM60" s="12">
        <f t="shared" si="244"/>
        <v>0</v>
      </c>
      <c r="FN60" s="12">
        <f t="shared" si="244"/>
        <v>0</v>
      </c>
      <c r="FO60" s="12">
        <f t="shared" si="244"/>
        <v>0</v>
      </c>
      <c r="FP60" s="12">
        <f t="shared" si="244"/>
        <v>0</v>
      </c>
      <c r="FQ60" s="12">
        <f t="shared" si="244"/>
        <v>0</v>
      </c>
      <c r="FR60" s="12">
        <f t="shared" si="244"/>
        <v>0</v>
      </c>
      <c r="FS60" s="12">
        <f t="shared" si="244"/>
        <v>0</v>
      </c>
      <c r="FT60" s="12">
        <f t="shared" si="244"/>
        <v>0</v>
      </c>
      <c r="FU60" s="12">
        <f t="shared" ref="FU60:GJ60" si="245" xml:space="preserve"> FU58 - FU59</f>
        <v>0</v>
      </c>
      <c r="FV60" s="12">
        <f t="shared" si="245"/>
        <v>0</v>
      </c>
      <c r="FW60" s="12">
        <f t="shared" si="245"/>
        <v>0</v>
      </c>
      <c r="FX60" s="12">
        <f t="shared" si="245"/>
        <v>0</v>
      </c>
      <c r="FY60" s="12">
        <f t="shared" si="245"/>
        <v>0</v>
      </c>
      <c r="FZ60" s="12">
        <f t="shared" si="245"/>
        <v>0</v>
      </c>
      <c r="GA60" s="12">
        <f t="shared" si="245"/>
        <v>0</v>
      </c>
      <c r="GB60" s="12">
        <f t="shared" si="245"/>
        <v>0</v>
      </c>
      <c r="GC60" s="12">
        <f t="shared" si="245"/>
        <v>0</v>
      </c>
      <c r="GD60" s="12">
        <f t="shared" si="245"/>
        <v>0</v>
      </c>
      <c r="GE60" s="12">
        <f t="shared" si="245"/>
        <v>0</v>
      </c>
      <c r="GF60" s="12">
        <f t="shared" si="245"/>
        <v>0</v>
      </c>
      <c r="GG60" s="12">
        <f t="shared" si="245"/>
        <v>0</v>
      </c>
      <c r="GH60" s="12">
        <f t="shared" si="245"/>
        <v>0</v>
      </c>
      <c r="GI60" s="12">
        <f t="shared" si="245"/>
        <v>0</v>
      </c>
      <c r="GJ60" s="12">
        <f t="shared" si="245"/>
        <v>0</v>
      </c>
    </row>
    <row r="62" spans="1:192" x14ac:dyDescent="0.25">
      <c r="E62" s="146" t="str">
        <f xml:space="preserve"> InpC!E$202</f>
        <v>Corporate income tax rate</v>
      </c>
      <c r="F62" s="327">
        <f xml:space="preserve"> InpC!F$202</f>
        <v>0.2</v>
      </c>
      <c r="G62" s="146" t="str">
        <f xml:space="preserve"> InpC!G$202</f>
        <v>%</v>
      </c>
      <c r="H62" s="38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</row>
    <row r="63" spans="1:192" x14ac:dyDescent="0.25">
      <c r="E63" s="12" t="str">
        <f t="shared" ref="E63:AJ63" si="246" xml:space="preserve"> E$60</f>
        <v>Taxable income net of tax losses utilised</v>
      </c>
      <c r="F63" s="12">
        <f t="shared" si="246"/>
        <v>0</v>
      </c>
      <c r="G63" s="12" t="str">
        <f t="shared" si="246"/>
        <v>$ 000s</v>
      </c>
      <c r="H63" s="12">
        <f t="shared" si="246"/>
        <v>23250.972101814808</v>
      </c>
      <c r="I63" s="12">
        <f t="shared" si="246"/>
        <v>0</v>
      </c>
      <c r="J63" s="12">
        <f t="shared" si="246"/>
        <v>0</v>
      </c>
      <c r="K63" s="12">
        <f t="shared" si="246"/>
        <v>0</v>
      </c>
      <c r="L63" s="12">
        <f t="shared" si="246"/>
        <v>0</v>
      </c>
      <c r="M63" s="12">
        <f t="shared" si="246"/>
        <v>0</v>
      </c>
      <c r="N63" s="12">
        <f t="shared" si="246"/>
        <v>0</v>
      </c>
      <c r="O63" s="12">
        <f t="shared" si="246"/>
        <v>0</v>
      </c>
      <c r="P63" s="12">
        <f t="shared" si="246"/>
        <v>2403.8688334462668</v>
      </c>
      <c r="Q63" s="12">
        <f t="shared" si="246"/>
        <v>0</v>
      </c>
      <c r="R63" s="12">
        <f t="shared" si="246"/>
        <v>0</v>
      </c>
      <c r="S63" s="12">
        <f t="shared" si="246"/>
        <v>0</v>
      </c>
      <c r="T63" s="12">
        <f t="shared" si="246"/>
        <v>0</v>
      </c>
      <c r="U63" s="12">
        <f t="shared" si="246"/>
        <v>0</v>
      </c>
      <c r="V63" s="12">
        <f t="shared" si="246"/>
        <v>0</v>
      </c>
      <c r="W63" s="12">
        <f t="shared" si="246"/>
        <v>0</v>
      </c>
      <c r="X63" s="12">
        <f t="shared" si="246"/>
        <v>0</v>
      </c>
      <c r="Y63" s="12">
        <f t="shared" si="246"/>
        <v>0</v>
      </c>
      <c r="Z63" s="12">
        <f t="shared" si="246"/>
        <v>0</v>
      </c>
      <c r="AA63" s="12">
        <f t="shared" si="246"/>
        <v>0</v>
      </c>
      <c r="AB63" s="12">
        <f t="shared" si="246"/>
        <v>0</v>
      </c>
      <c r="AC63" s="12">
        <f t="shared" si="246"/>
        <v>0</v>
      </c>
      <c r="AD63" s="12">
        <f t="shared" si="246"/>
        <v>0</v>
      </c>
      <c r="AE63" s="12">
        <f t="shared" si="246"/>
        <v>0</v>
      </c>
      <c r="AF63" s="12">
        <f t="shared" si="246"/>
        <v>0</v>
      </c>
      <c r="AG63" s="12">
        <f t="shared" si="246"/>
        <v>0</v>
      </c>
      <c r="AH63" s="12">
        <f t="shared" si="246"/>
        <v>0</v>
      </c>
      <c r="AI63" s="12">
        <f t="shared" si="246"/>
        <v>0</v>
      </c>
      <c r="AJ63" s="12">
        <f t="shared" si="246"/>
        <v>0</v>
      </c>
      <c r="AK63" s="12">
        <f t="shared" ref="AK63:CV63" si="247" xml:space="preserve"> AK$60</f>
        <v>0</v>
      </c>
      <c r="AL63" s="12">
        <f t="shared" si="247"/>
        <v>0</v>
      </c>
      <c r="AM63" s="12">
        <f t="shared" si="247"/>
        <v>0</v>
      </c>
      <c r="AN63" s="12">
        <f t="shared" si="247"/>
        <v>0</v>
      </c>
      <c r="AO63" s="12">
        <f t="shared" si="247"/>
        <v>0</v>
      </c>
      <c r="AP63" s="12">
        <f t="shared" si="247"/>
        <v>0</v>
      </c>
      <c r="AQ63" s="12">
        <f t="shared" si="247"/>
        <v>0</v>
      </c>
      <c r="AR63" s="12">
        <f t="shared" si="247"/>
        <v>0</v>
      </c>
      <c r="AS63" s="12">
        <f t="shared" si="247"/>
        <v>0</v>
      </c>
      <c r="AT63" s="12">
        <f t="shared" si="247"/>
        <v>0</v>
      </c>
      <c r="AU63" s="12">
        <f t="shared" si="247"/>
        <v>0</v>
      </c>
      <c r="AV63" s="12">
        <f t="shared" si="247"/>
        <v>0</v>
      </c>
      <c r="AW63" s="12">
        <f t="shared" si="247"/>
        <v>0</v>
      </c>
      <c r="AX63" s="12">
        <f t="shared" si="247"/>
        <v>0</v>
      </c>
      <c r="AY63" s="12">
        <f t="shared" si="247"/>
        <v>0</v>
      </c>
      <c r="AZ63" s="12">
        <f t="shared" si="247"/>
        <v>0</v>
      </c>
      <c r="BA63" s="12">
        <f t="shared" si="247"/>
        <v>0</v>
      </c>
      <c r="BB63" s="12">
        <f t="shared" si="247"/>
        <v>1438.3464285591544</v>
      </c>
      <c r="BC63" s="12">
        <f t="shared" si="247"/>
        <v>12113.13966678511</v>
      </c>
      <c r="BD63" s="12">
        <f t="shared" si="247"/>
        <v>7295.6171730242786</v>
      </c>
      <c r="BE63" s="12">
        <f t="shared" si="247"/>
        <v>0</v>
      </c>
      <c r="BF63" s="12">
        <f t="shared" si="247"/>
        <v>0</v>
      </c>
      <c r="BG63" s="12">
        <f t="shared" si="247"/>
        <v>0</v>
      </c>
      <c r="BH63" s="12">
        <f t="shared" si="247"/>
        <v>0</v>
      </c>
      <c r="BI63" s="12">
        <f t="shared" si="247"/>
        <v>0</v>
      </c>
      <c r="BJ63" s="12">
        <f t="shared" si="247"/>
        <v>0</v>
      </c>
      <c r="BK63" s="12">
        <f t="shared" si="247"/>
        <v>0</v>
      </c>
      <c r="BL63" s="12">
        <f t="shared" si="247"/>
        <v>0</v>
      </c>
      <c r="BM63" s="12">
        <f t="shared" si="247"/>
        <v>0</v>
      </c>
      <c r="BN63" s="12">
        <f t="shared" si="247"/>
        <v>0</v>
      </c>
      <c r="BO63" s="12">
        <f t="shared" si="247"/>
        <v>0</v>
      </c>
      <c r="BP63" s="12">
        <f t="shared" si="247"/>
        <v>0</v>
      </c>
      <c r="BQ63" s="12">
        <f t="shared" si="247"/>
        <v>0</v>
      </c>
      <c r="BR63" s="12">
        <f t="shared" si="247"/>
        <v>0</v>
      </c>
      <c r="BS63" s="12">
        <f t="shared" si="247"/>
        <v>0</v>
      </c>
      <c r="BT63" s="12">
        <f t="shared" si="247"/>
        <v>0</v>
      </c>
      <c r="BU63" s="12">
        <f t="shared" si="247"/>
        <v>0</v>
      </c>
      <c r="BV63" s="12">
        <f t="shared" si="247"/>
        <v>0</v>
      </c>
      <c r="BW63" s="12">
        <f t="shared" si="247"/>
        <v>0</v>
      </c>
      <c r="BX63" s="12">
        <f t="shared" si="247"/>
        <v>0</v>
      </c>
      <c r="BY63" s="12">
        <f t="shared" si="247"/>
        <v>0</v>
      </c>
      <c r="BZ63" s="12">
        <f t="shared" si="247"/>
        <v>0</v>
      </c>
      <c r="CA63" s="12">
        <f t="shared" si="247"/>
        <v>0</v>
      </c>
      <c r="CB63" s="12">
        <f t="shared" si="247"/>
        <v>0</v>
      </c>
      <c r="CC63" s="12">
        <f t="shared" si="247"/>
        <v>0</v>
      </c>
      <c r="CD63" s="12">
        <f t="shared" si="247"/>
        <v>0</v>
      </c>
      <c r="CE63" s="12">
        <f t="shared" si="247"/>
        <v>0</v>
      </c>
      <c r="CF63" s="12">
        <f t="shared" si="247"/>
        <v>0</v>
      </c>
      <c r="CG63" s="12">
        <f t="shared" si="247"/>
        <v>0</v>
      </c>
      <c r="CH63" s="12">
        <f t="shared" si="247"/>
        <v>0</v>
      </c>
      <c r="CI63" s="12">
        <f t="shared" si="247"/>
        <v>0</v>
      </c>
      <c r="CJ63" s="12">
        <f t="shared" si="247"/>
        <v>0</v>
      </c>
      <c r="CK63" s="12">
        <f t="shared" si="247"/>
        <v>0</v>
      </c>
      <c r="CL63" s="12">
        <f t="shared" si="247"/>
        <v>0</v>
      </c>
      <c r="CM63" s="12">
        <f t="shared" si="247"/>
        <v>0</v>
      </c>
      <c r="CN63" s="12">
        <f t="shared" si="247"/>
        <v>0</v>
      </c>
      <c r="CO63" s="12">
        <f t="shared" si="247"/>
        <v>0</v>
      </c>
      <c r="CP63" s="12">
        <f t="shared" si="247"/>
        <v>0</v>
      </c>
      <c r="CQ63" s="12">
        <f t="shared" si="247"/>
        <v>0</v>
      </c>
      <c r="CR63" s="12">
        <f t="shared" si="247"/>
        <v>0</v>
      </c>
      <c r="CS63" s="12">
        <f t="shared" si="247"/>
        <v>0</v>
      </c>
      <c r="CT63" s="12">
        <f t="shared" si="247"/>
        <v>0</v>
      </c>
      <c r="CU63" s="12">
        <f t="shared" si="247"/>
        <v>0</v>
      </c>
      <c r="CV63" s="12">
        <f t="shared" si="247"/>
        <v>0</v>
      </c>
      <c r="CW63" s="12">
        <f t="shared" ref="CW63:FH63" si="248" xml:space="preserve"> CW$60</f>
        <v>0</v>
      </c>
      <c r="CX63" s="12">
        <f t="shared" si="248"/>
        <v>0</v>
      </c>
      <c r="CY63" s="12">
        <f t="shared" si="248"/>
        <v>0</v>
      </c>
      <c r="CZ63" s="12">
        <f t="shared" si="248"/>
        <v>0</v>
      </c>
      <c r="DA63" s="12">
        <f t="shared" si="248"/>
        <v>0</v>
      </c>
      <c r="DB63" s="12">
        <f t="shared" si="248"/>
        <v>0</v>
      </c>
      <c r="DC63" s="12">
        <f t="shared" si="248"/>
        <v>0</v>
      </c>
      <c r="DD63" s="12">
        <f t="shared" si="248"/>
        <v>0</v>
      </c>
      <c r="DE63" s="12">
        <f t="shared" si="248"/>
        <v>0</v>
      </c>
      <c r="DF63" s="12">
        <f t="shared" si="248"/>
        <v>0</v>
      </c>
      <c r="DG63" s="12">
        <f t="shared" si="248"/>
        <v>0</v>
      </c>
      <c r="DH63" s="12">
        <f t="shared" si="248"/>
        <v>0</v>
      </c>
      <c r="DI63" s="12">
        <f t="shared" si="248"/>
        <v>0</v>
      </c>
      <c r="DJ63" s="12">
        <f t="shared" si="248"/>
        <v>0</v>
      </c>
      <c r="DK63" s="12">
        <f t="shared" si="248"/>
        <v>0</v>
      </c>
      <c r="DL63" s="12">
        <f t="shared" si="248"/>
        <v>0</v>
      </c>
      <c r="DM63" s="12">
        <f t="shared" si="248"/>
        <v>0</v>
      </c>
      <c r="DN63" s="12">
        <f t="shared" si="248"/>
        <v>0</v>
      </c>
      <c r="DO63" s="12">
        <f t="shared" si="248"/>
        <v>0</v>
      </c>
      <c r="DP63" s="12">
        <f t="shared" si="248"/>
        <v>0</v>
      </c>
      <c r="DQ63" s="12">
        <f t="shared" si="248"/>
        <v>0</v>
      </c>
      <c r="DR63" s="12">
        <f t="shared" si="248"/>
        <v>0</v>
      </c>
      <c r="DS63" s="12">
        <f t="shared" si="248"/>
        <v>0</v>
      </c>
      <c r="DT63" s="12">
        <f t="shared" si="248"/>
        <v>0</v>
      </c>
      <c r="DU63" s="12">
        <f t="shared" si="248"/>
        <v>0</v>
      </c>
      <c r="DV63" s="12">
        <f t="shared" si="248"/>
        <v>0</v>
      </c>
      <c r="DW63" s="12">
        <f t="shared" si="248"/>
        <v>0</v>
      </c>
      <c r="DX63" s="12">
        <f t="shared" si="248"/>
        <v>0</v>
      </c>
      <c r="DY63" s="12">
        <f t="shared" si="248"/>
        <v>0</v>
      </c>
      <c r="DZ63" s="12">
        <f t="shared" si="248"/>
        <v>0</v>
      </c>
      <c r="EA63" s="12">
        <f t="shared" si="248"/>
        <v>0</v>
      </c>
      <c r="EB63" s="12">
        <f t="shared" si="248"/>
        <v>0</v>
      </c>
      <c r="EC63" s="12">
        <f t="shared" si="248"/>
        <v>0</v>
      </c>
      <c r="ED63" s="12">
        <f t="shared" si="248"/>
        <v>0</v>
      </c>
      <c r="EE63" s="12">
        <f t="shared" si="248"/>
        <v>0</v>
      </c>
      <c r="EF63" s="12">
        <f t="shared" si="248"/>
        <v>0</v>
      </c>
      <c r="EG63" s="12">
        <f t="shared" si="248"/>
        <v>0</v>
      </c>
      <c r="EH63" s="12">
        <f t="shared" si="248"/>
        <v>0</v>
      </c>
      <c r="EI63" s="12">
        <f t="shared" si="248"/>
        <v>0</v>
      </c>
      <c r="EJ63" s="12">
        <f t="shared" si="248"/>
        <v>0</v>
      </c>
      <c r="EK63" s="12">
        <f t="shared" si="248"/>
        <v>0</v>
      </c>
      <c r="EL63" s="12">
        <f t="shared" si="248"/>
        <v>0</v>
      </c>
      <c r="EM63" s="12">
        <f t="shared" si="248"/>
        <v>0</v>
      </c>
      <c r="EN63" s="12">
        <f t="shared" si="248"/>
        <v>0</v>
      </c>
      <c r="EO63" s="12">
        <f t="shared" si="248"/>
        <v>0</v>
      </c>
      <c r="EP63" s="12">
        <f t="shared" si="248"/>
        <v>0</v>
      </c>
      <c r="EQ63" s="12">
        <f t="shared" si="248"/>
        <v>0</v>
      </c>
      <c r="ER63" s="12">
        <f t="shared" si="248"/>
        <v>0</v>
      </c>
      <c r="ES63" s="12">
        <f t="shared" si="248"/>
        <v>0</v>
      </c>
      <c r="ET63" s="12">
        <f t="shared" si="248"/>
        <v>0</v>
      </c>
      <c r="EU63" s="12">
        <f t="shared" si="248"/>
        <v>0</v>
      </c>
      <c r="EV63" s="12">
        <f t="shared" si="248"/>
        <v>0</v>
      </c>
      <c r="EW63" s="12">
        <f t="shared" si="248"/>
        <v>0</v>
      </c>
      <c r="EX63" s="12">
        <f t="shared" si="248"/>
        <v>0</v>
      </c>
      <c r="EY63" s="12">
        <f t="shared" si="248"/>
        <v>0</v>
      </c>
      <c r="EZ63" s="12">
        <f t="shared" si="248"/>
        <v>0</v>
      </c>
      <c r="FA63" s="12">
        <f t="shared" si="248"/>
        <v>0</v>
      </c>
      <c r="FB63" s="12">
        <f t="shared" si="248"/>
        <v>0</v>
      </c>
      <c r="FC63" s="12">
        <f t="shared" si="248"/>
        <v>0</v>
      </c>
      <c r="FD63" s="12">
        <f t="shared" si="248"/>
        <v>0</v>
      </c>
      <c r="FE63" s="12">
        <f t="shared" si="248"/>
        <v>0</v>
      </c>
      <c r="FF63" s="12">
        <f t="shared" si="248"/>
        <v>0</v>
      </c>
      <c r="FG63" s="12">
        <f t="shared" si="248"/>
        <v>0</v>
      </c>
      <c r="FH63" s="12">
        <f t="shared" si="248"/>
        <v>0</v>
      </c>
      <c r="FI63" s="12">
        <f t="shared" ref="FI63:GJ63" si="249" xml:space="preserve"> FI$60</f>
        <v>0</v>
      </c>
      <c r="FJ63" s="12">
        <f t="shared" si="249"/>
        <v>0</v>
      </c>
      <c r="FK63" s="12">
        <f t="shared" si="249"/>
        <v>0</v>
      </c>
      <c r="FL63" s="12">
        <f t="shared" si="249"/>
        <v>0</v>
      </c>
      <c r="FM63" s="12">
        <f t="shared" si="249"/>
        <v>0</v>
      </c>
      <c r="FN63" s="12">
        <f t="shared" si="249"/>
        <v>0</v>
      </c>
      <c r="FO63" s="12">
        <f t="shared" si="249"/>
        <v>0</v>
      </c>
      <c r="FP63" s="12">
        <f t="shared" si="249"/>
        <v>0</v>
      </c>
      <c r="FQ63" s="12">
        <f t="shared" si="249"/>
        <v>0</v>
      </c>
      <c r="FR63" s="12">
        <f t="shared" si="249"/>
        <v>0</v>
      </c>
      <c r="FS63" s="12">
        <f t="shared" si="249"/>
        <v>0</v>
      </c>
      <c r="FT63" s="12">
        <f t="shared" si="249"/>
        <v>0</v>
      </c>
      <c r="FU63" s="12">
        <f t="shared" si="249"/>
        <v>0</v>
      </c>
      <c r="FV63" s="12">
        <f t="shared" si="249"/>
        <v>0</v>
      </c>
      <c r="FW63" s="12">
        <f t="shared" si="249"/>
        <v>0</v>
      </c>
      <c r="FX63" s="12">
        <f t="shared" si="249"/>
        <v>0</v>
      </c>
      <c r="FY63" s="12">
        <f t="shared" si="249"/>
        <v>0</v>
      </c>
      <c r="FZ63" s="12">
        <f t="shared" si="249"/>
        <v>0</v>
      </c>
      <c r="GA63" s="12">
        <f t="shared" si="249"/>
        <v>0</v>
      </c>
      <c r="GB63" s="12">
        <f t="shared" si="249"/>
        <v>0</v>
      </c>
      <c r="GC63" s="12">
        <f t="shared" si="249"/>
        <v>0</v>
      </c>
      <c r="GD63" s="12">
        <f t="shared" si="249"/>
        <v>0</v>
      </c>
      <c r="GE63" s="12">
        <f t="shared" si="249"/>
        <v>0</v>
      </c>
      <c r="GF63" s="12">
        <f t="shared" si="249"/>
        <v>0</v>
      </c>
      <c r="GG63" s="12">
        <f t="shared" si="249"/>
        <v>0</v>
      </c>
      <c r="GH63" s="12">
        <f t="shared" si="249"/>
        <v>0</v>
      </c>
      <c r="GI63" s="12">
        <f t="shared" si="249"/>
        <v>0</v>
      </c>
      <c r="GJ63" s="12">
        <f t="shared" si="249"/>
        <v>0</v>
      </c>
    </row>
    <row r="64" spans="1:192" x14ac:dyDescent="0.25">
      <c r="A64" s="243"/>
      <c r="B64" s="243"/>
      <c r="C64" s="244"/>
      <c r="D64" s="245"/>
      <c r="E64" s="195" t="str">
        <f xml:space="preserve"> Time!E$108</f>
        <v>Operating period flag</v>
      </c>
      <c r="F64" s="195">
        <f xml:space="preserve"> Time!F$108</f>
        <v>0</v>
      </c>
      <c r="G64" s="195" t="str">
        <f xml:space="preserve"> Time!G$108</f>
        <v>flag</v>
      </c>
      <c r="H64" s="195">
        <f xml:space="preserve"> Time!H$108</f>
        <v>40</v>
      </c>
      <c r="I64" s="195">
        <f xml:space="preserve"> Time!I$108</f>
        <v>0</v>
      </c>
      <c r="J64" s="195">
        <f xml:space="preserve"> Time!J$108</f>
        <v>0</v>
      </c>
      <c r="K64" s="195">
        <f xml:space="preserve"> Time!K$108</f>
        <v>0</v>
      </c>
      <c r="L64" s="195">
        <f xml:space="preserve"> Time!L$108</f>
        <v>0</v>
      </c>
      <c r="M64" s="195">
        <f xml:space="preserve"> Time!M$108</f>
        <v>0</v>
      </c>
      <c r="N64" s="195">
        <f xml:space="preserve"> Time!N$108</f>
        <v>0</v>
      </c>
      <c r="O64" s="195">
        <f xml:space="preserve"> Time!O$108</f>
        <v>0</v>
      </c>
      <c r="P64" s="195">
        <f xml:space="preserve"> Time!P$108</f>
        <v>0</v>
      </c>
      <c r="Q64" s="195">
        <f xml:space="preserve"> Time!Q$108</f>
        <v>1</v>
      </c>
      <c r="R64" s="195">
        <f xml:space="preserve"> Time!R$108</f>
        <v>1</v>
      </c>
      <c r="S64" s="195">
        <f xml:space="preserve"> Time!S$108</f>
        <v>1</v>
      </c>
      <c r="T64" s="195">
        <f xml:space="preserve"> Time!T$108</f>
        <v>1</v>
      </c>
      <c r="U64" s="195">
        <f xml:space="preserve"> Time!U$108</f>
        <v>1</v>
      </c>
      <c r="V64" s="195">
        <f xml:space="preserve"> Time!V$108</f>
        <v>1</v>
      </c>
      <c r="W64" s="195">
        <f xml:space="preserve"> Time!W$108</f>
        <v>1</v>
      </c>
      <c r="X64" s="195">
        <f xml:space="preserve"> Time!X$108</f>
        <v>1</v>
      </c>
      <c r="Y64" s="195">
        <f xml:space="preserve"> Time!Y$108</f>
        <v>1</v>
      </c>
      <c r="Z64" s="195">
        <f xml:space="preserve"> Time!Z$108</f>
        <v>1</v>
      </c>
      <c r="AA64" s="195">
        <f xml:space="preserve"> Time!AA$108</f>
        <v>1</v>
      </c>
      <c r="AB64" s="195">
        <f xml:space="preserve"> Time!AB$108</f>
        <v>1</v>
      </c>
      <c r="AC64" s="195">
        <f xml:space="preserve"> Time!AC$108</f>
        <v>1</v>
      </c>
      <c r="AD64" s="195">
        <f xml:space="preserve"> Time!AD$108</f>
        <v>1</v>
      </c>
      <c r="AE64" s="195">
        <f xml:space="preserve"> Time!AE$108</f>
        <v>1</v>
      </c>
      <c r="AF64" s="195">
        <f xml:space="preserve"> Time!AF$108</f>
        <v>1</v>
      </c>
      <c r="AG64" s="195">
        <f xml:space="preserve"> Time!AG$108</f>
        <v>1</v>
      </c>
      <c r="AH64" s="195">
        <f xml:space="preserve"> Time!AH$108</f>
        <v>1</v>
      </c>
      <c r="AI64" s="195">
        <f xml:space="preserve"> Time!AI$108</f>
        <v>1</v>
      </c>
      <c r="AJ64" s="195">
        <f xml:space="preserve"> Time!AJ$108</f>
        <v>1</v>
      </c>
      <c r="AK64" s="195">
        <f xml:space="preserve"> Time!AK$108</f>
        <v>1</v>
      </c>
      <c r="AL64" s="195">
        <f xml:space="preserve"> Time!AL$108</f>
        <v>1</v>
      </c>
      <c r="AM64" s="195">
        <f xml:space="preserve"> Time!AM$108</f>
        <v>1</v>
      </c>
      <c r="AN64" s="195">
        <f xml:space="preserve"> Time!AN$108</f>
        <v>1</v>
      </c>
      <c r="AO64" s="195">
        <f xml:space="preserve"> Time!AO$108</f>
        <v>1</v>
      </c>
      <c r="AP64" s="195">
        <f xml:space="preserve"> Time!AP$108</f>
        <v>1</v>
      </c>
      <c r="AQ64" s="195">
        <f xml:space="preserve"> Time!AQ$108</f>
        <v>1</v>
      </c>
      <c r="AR64" s="195">
        <f xml:space="preserve"> Time!AR$108</f>
        <v>1</v>
      </c>
      <c r="AS64" s="195">
        <f xml:space="preserve"> Time!AS$108</f>
        <v>1</v>
      </c>
      <c r="AT64" s="195">
        <f xml:space="preserve"> Time!AT$108</f>
        <v>1</v>
      </c>
      <c r="AU64" s="195">
        <f xml:space="preserve"> Time!AU$108</f>
        <v>1</v>
      </c>
      <c r="AV64" s="195">
        <f xml:space="preserve"> Time!AV$108</f>
        <v>1</v>
      </c>
      <c r="AW64" s="195">
        <f xml:space="preserve"> Time!AW$108</f>
        <v>1</v>
      </c>
      <c r="AX64" s="195">
        <f xml:space="preserve"> Time!AX$108</f>
        <v>1</v>
      </c>
      <c r="AY64" s="195">
        <f xml:space="preserve"> Time!AY$108</f>
        <v>1</v>
      </c>
      <c r="AZ64" s="195">
        <f xml:space="preserve"> Time!AZ$108</f>
        <v>1</v>
      </c>
      <c r="BA64" s="195">
        <f xml:space="preserve"> Time!BA$108</f>
        <v>1</v>
      </c>
      <c r="BB64" s="195">
        <f xml:space="preserve"> Time!BB$108</f>
        <v>1</v>
      </c>
      <c r="BC64" s="195">
        <f xml:space="preserve"> Time!BC$108</f>
        <v>1</v>
      </c>
      <c r="BD64" s="195">
        <f xml:space="preserve"> Time!BD$108</f>
        <v>1</v>
      </c>
      <c r="BE64" s="195">
        <f xml:space="preserve"> Time!BE$108</f>
        <v>0</v>
      </c>
      <c r="BF64" s="195">
        <f xml:space="preserve"> Time!BF$108</f>
        <v>0</v>
      </c>
      <c r="BG64" s="195">
        <f xml:space="preserve"> Time!BG$108</f>
        <v>0</v>
      </c>
      <c r="BH64" s="195">
        <f xml:space="preserve"> Time!BH$108</f>
        <v>0</v>
      </c>
      <c r="BI64" s="195">
        <f xml:space="preserve"> Time!BI$108</f>
        <v>0</v>
      </c>
      <c r="BJ64" s="195">
        <f xml:space="preserve"> Time!BJ$108</f>
        <v>0</v>
      </c>
      <c r="BK64" s="195">
        <f xml:space="preserve"> Time!BK$108</f>
        <v>0</v>
      </c>
      <c r="BL64" s="195">
        <f xml:space="preserve"> Time!BL$108</f>
        <v>0</v>
      </c>
      <c r="BM64" s="195">
        <f xml:space="preserve"> Time!BM$108</f>
        <v>0</v>
      </c>
      <c r="BN64" s="195">
        <f xml:space="preserve"> Time!BN$108</f>
        <v>0</v>
      </c>
      <c r="BO64" s="195">
        <f xml:space="preserve"> Time!BO$108</f>
        <v>0</v>
      </c>
      <c r="BP64" s="195">
        <f xml:space="preserve"> Time!BP$108</f>
        <v>0</v>
      </c>
      <c r="BQ64" s="195">
        <f xml:space="preserve"> Time!BQ$108</f>
        <v>0</v>
      </c>
      <c r="BR64" s="195">
        <f xml:space="preserve"> Time!BR$108</f>
        <v>0</v>
      </c>
      <c r="BS64" s="195">
        <f xml:space="preserve"> Time!BS$108</f>
        <v>0</v>
      </c>
      <c r="BT64" s="195">
        <f xml:space="preserve"> Time!BT$108</f>
        <v>0</v>
      </c>
      <c r="BU64" s="195">
        <f xml:space="preserve"> Time!BU$108</f>
        <v>0</v>
      </c>
      <c r="BV64" s="195">
        <f xml:space="preserve"> Time!BV$108</f>
        <v>0</v>
      </c>
      <c r="BW64" s="195">
        <f xml:space="preserve"> Time!BW$108</f>
        <v>0</v>
      </c>
      <c r="BX64" s="195">
        <f xml:space="preserve"> Time!BX$108</f>
        <v>0</v>
      </c>
      <c r="BY64" s="195">
        <f xml:space="preserve"> Time!BY$108</f>
        <v>0</v>
      </c>
      <c r="BZ64" s="195">
        <f xml:space="preserve"> Time!BZ$108</f>
        <v>0</v>
      </c>
      <c r="CA64" s="195">
        <f xml:space="preserve"> Time!CA$108</f>
        <v>0</v>
      </c>
      <c r="CB64" s="195">
        <f xml:space="preserve"> Time!CB$108</f>
        <v>0</v>
      </c>
      <c r="CC64" s="195">
        <f xml:space="preserve"> Time!CC$108</f>
        <v>0</v>
      </c>
      <c r="CD64" s="195">
        <f xml:space="preserve"> Time!CD$108</f>
        <v>0</v>
      </c>
      <c r="CE64" s="195">
        <f xml:space="preserve"> Time!CE$108</f>
        <v>0</v>
      </c>
      <c r="CF64" s="195">
        <f xml:space="preserve"> Time!CF$108</f>
        <v>0</v>
      </c>
      <c r="CG64" s="195">
        <f xml:space="preserve"> Time!CG$108</f>
        <v>0</v>
      </c>
      <c r="CH64" s="195">
        <f xml:space="preserve"> Time!CH$108</f>
        <v>0</v>
      </c>
      <c r="CI64" s="195">
        <f xml:space="preserve"> Time!CI$108</f>
        <v>0</v>
      </c>
      <c r="CJ64" s="195">
        <f xml:space="preserve"> Time!CJ$108</f>
        <v>0</v>
      </c>
      <c r="CK64" s="195">
        <f xml:space="preserve"> Time!CK$108</f>
        <v>0</v>
      </c>
      <c r="CL64" s="195">
        <f xml:space="preserve"> Time!CL$108</f>
        <v>0</v>
      </c>
      <c r="CM64" s="195">
        <f xml:space="preserve"> Time!CM$108</f>
        <v>0</v>
      </c>
      <c r="CN64" s="195">
        <f xml:space="preserve"> Time!CN$108</f>
        <v>0</v>
      </c>
      <c r="CO64" s="195">
        <f xml:space="preserve"> Time!CO$108</f>
        <v>0</v>
      </c>
      <c r="CP64" s="195">
        <f xml:space="preserve"> Time!CP$108</f>
        <v>0</v>
      </c>
      <c r="CQ64" s="195">
        <f xml:space="preserve"> Time!CQ$108</f>
        <v>0</v>
      </c>
      <c r="CR64" s="195">
        <f xml:space="preserve"> Time!CR$108</f>
        <v>0</v>
      </c>
      <c r="CS64" s="195">
        <f xml:space="preserve"> Time!CS$108</f>
        <v>0</v>
      </c>
      <c r="CT64" s="195">
        <f xml:space="preserve"> Time!CT$108</f>
        <v>0</v>
      </c>
      <c r="CU64" s="195">
        <f xml:space="preserve"> Time!CU$108</f>
        <v>0</v>
      </c>
      <c r="CV64" s="195">
        <f xml:space="preserve"> Time!CV$108</f>
        <v>0</v>
      </c>
      <c r="CW64" s="195">
        <f xml:space="preserve"> Time!CW$108</f>
        <v>0</v>
      </c>
      <c r="CX64" s="195">
        <f xml:space="preserve"> Time!CX$108</f>
        <v>0</v>
      </c>
      <c r="CY64" s="195">
        <f xml:space="preserve"> Time!CY$108</f>
        <v>0</v>
      </c>
      <c r="CZ64" s="195">
        <f xml:space="preserve"> Time!CZ$108</f>
        <v>0</v>
      </c>
      <c r="DA64" s="195">
        <f xml:space="preserve"> Time!DA$108</f>
        <v>0</v>
      </c>
      <c r="DB64" s="195">
        <f xml:space="preserve"> Time!DB$108</f>
        <v>0</v>
      </c>
      <c r="DC64" s="195">
        <f xml:space="preserve"> Time!DC$108</f>
        <v>0</v>
      </c>
      <c r="DD64" s="195">
        <f xml:space="preserve"> Time!DD$108</f>
        <v>0</v>
      </c>
      <c r="DE64" s="195">
        <f xml:space="preserve"> Time!DE$108</f>
        <v>0</v>
      </c>
      <c r="DF64" s="195">
        <f xml:space="preserve"> Time!DF$108</f>
        <v>0</v>
      </c>
      <c r="DG64" s="195">
        <f xml:space="preserve"> Time!DG$108</f>
        <v>0</v>
      </c>
      <c r="DH64" s="195">
        <f xml:space="preserve"> Time!DH$108</f>
        <v>0</v>
      </c>
      <c r="DI64" s="195">
        <f xml:space="preserve"> Time!DI$108</f>
        <v>0</v>
      </c>
      <c r="DJ64" s="195">
        <f xml:space="preserve"> Time!DJ$108</f>
        <v>0</v>
      </c>
      <c r="DK64" s="195">
        <f xml:space="preserve"> Time!DK$108</f>
        <v>0</v>
      </c>
      <c r="DL64" s="195">
        <f xml:space="preserve"> Time!DL$108</f>
        <v>0</v>
      </c>
      <c r="DM64" s="195">
        <f xml:space="preserve"> Time!DM$108</f>
        <v>0</v>
      </c>
      <c r="DN64" s="195">
        <f xml:space="preserve"> Time!DN$108</f>
        <v>0</v>
      </c>
      <c r="DO64" s="195">
        <f xml:space="preserve"> Time!DO$108</f>
        <v>0</v>
      </c>
      <c r="DP64" s="195">
        <f xml:space="preserve"> Time!DP$108</f>
        <v>0</v>
      </c>
      <c r="DQ64" s="195">
        <f xml:space="preserve"> Time!DQ$108</f>
        <v>0</v>
      </c>
      <c r="DR64" s="195">
        <f xml:space="preserve"> Time!DR$108</f>
        <v>0</v>
      </c>
      <c r="DS64" s="195">
        <f xml:space="preserve"> Time!DS$108</f>
        <v>0</v>
      </c>
      <c r="DT64" s="195">
        <f xml:space="preserve"> Time!DT$108</f>
        <v>0</v>
      </c>
      <c r="DU64" s="195">
        <f xml:space="preserve"> Time!DU$108</f>
        <v>0</v>
      </c>
      <c r="DV64" s="195">
        <f xml:space="preserve"> Time!DV$108</f>
        <v>0</v>
      </c>
      <c r="DW64" s="195">
        <f xml:space="preserve"> Time!DW$108</f>
        <v>0</v>
      </c>
      <c r="DX64" s="195">
        <f xml:space="preserve"> Time!DX$108</f>
        <v>0</v>
      </c>
      <c r="DY64" s="195">
        <f xml:space="preserve"> Time!DY$108</f>
        <v>0</v>
      </c>
      <c r="DZ64" s="195">
        <f xml:space="preserve"> Time!DZ$108</f>
        <v>0</v>
      </c>
      <c r="EA64" s="195">
        <f xml:space="preserve"> Time!EA$108</f>
        <v>0</v>
      </c>
      <c r="EB64" s="195">
        <f xml:space="preserve"> Time!EB$108</f>
        <v>0</v>
      </c>
      <c r="EC64" s="195">
        <f xml:space="preserve"> Time!EC$108</f>
        <v>0</v>
      </c>
      <c r="ED64" s="195">
        <f xml:space="preserve"> Time!ED$108</f>
        <v>0</v>
      </c>
      <c r="EE64" s="195">
        <f xml:space="preserve"> Time!EE$108</f>
        <v>0</v>
      </c>
      <c r="EF64" s="195">
        <f xml:space="preserve"> Time!EF$108</f>
        <v>0</v>
      </c>
      <c r="EG64" s="195">
        <f xml:space="preserve"> Time!EG$108</f>
        <v>0</v>
      </c>
      <c r="EH64" s="195">
        <f xml:space="preserve"> Time!EH$108</f>
        <v>0</v>
      </c>
      <c r="EI64" s="195">
        <f xml:space="preserve"> Time!EI$108</f>
        <v>0</v>
      </c>
      <c r="EJ64" s="195">
        <f xml:space="preserve"> Time!EJ$108</f>
        <v>0</v>
      </c>
      <c r="EK64" s="195">
        <f xml:space="preserve"> Time!EK$108</f>
        <v>0</v>
      </c>
      <c r="EL64" s="195">
        <f xml:space="preserve"> Time!EL$108</f>
        <v>0</v>
      </c>
      <c r="EM64" s="195">
        <f xml:space="preserve"> Time!EM$108</f>
        <v>0</v>
      </c>
      <c r="EN64" s="195">
        <f xml:space="preserve"> Time!EN$108</f>
        <v>0</v>
      </c>
      <c r="EO64" s="195">
        <f xml:space="preserve"> Time!EO$108</f>
        <v>0</v>
      </c>
      <c r="EP64" s="195">
        <f xml:space="preserve"> Time!EP$108</f>
        <v>0</v>
      </c>
      <c r="EQ64" s="195">
        <f xml:space="preserve"> Time!EQ$108</f>
        <v>0</v>
      </c>
      <c r="ER64" s="195">
        <f xml:space="preserve"> Time!ER$108</f>
        <v>0</v>
      </c>
      <c r="ES64" s="195">
        <f xml:space="preserve"> Time!ES$108</f>
        <v>0</v>
      </c>
      <c r="ET64" s="195">
        <f xml:space="preserve"> Time!ET$108</f>
        <v>0</v>
      </c>
      <c r="EU64" s="195">
        <f xml:space="preserve"> Time!EU$108</f>
        <v>0</v>
      </c>
      <c r="EV64" s="195">
        <f xml:space="preserve"> Time!EV$108</f>
        <v>0</v>
      </c>
      <c r="EW64" s="195">
        <f xml:space="preserve"> Time!EW$108</f>
        <v>0</v>
      </c>
      <c r="EX64" s="195">
        <f xml:space="preserve"> Time!EX$108</f>
        <v>0</v>
      </c>
      <c r="EY64" s="195">
        <f xml:space="preserve"> Time!EY$108</f>
        <v>0</v>
      </c>
      <c r="EZ64" s="195">
        <f xml:space="preserve"> Time!EZ$108</f>
        <v>0</v>
      </c>
      <c r="FA64" s="195">
        <f xml:space="preserve"> Time!FA$108</f>
        <v>0</v>
      </c>
      <c r="FB64" s="195">
        <f xml:space="preserve"> Time!FB$108</f>
        <v>0</v>
      </c>
      <c r="FC64" s="195">
        <f xml:space="preserve"> Time!FC$108</f>
        <v>0</v>
      </c>
      <c r="FD64" s="195">
        <f xml:space="preserve"> Time!FD$108</f>
        <v>0</v>
      </c>
      <c r="FE64" s="195">
        <f xml:space="preserve"> Time!FE$108</f>
        <v>0</v>
      </c>
      <c r="FF64" s="195">
        <f xml:space="preserve"> Time!FF$108</f>
        <v>0</v>
      </c>
      <c r="FG64" s="195">
        <f xml:space="preserve"> Time!FG$108</f>
        <v>0</v>
      </c>
      <c r="FH64" s="195">
        <f xml:space="preserve"> Time!FH$108</f>
        <v>0</v>
      </c>
      <c r="FI64" s="195">
        <f xml:space="preserve"> Time!FI$108</f>
        <v>0</v>
      </c>
      <c r="FJ64" s="195">
        <f xml:space="preserve"> Time!FJ$108</f>
        <v>0</v>
      </c>
      <c r="FK64" s="195">
        <f xml:space="preserve"> Time!FK$108</f>
        <v>0</v>
      </c>
      <c r="FL64" s="195">
        <f xml:space="preserve"> Time!FL$108</f>
        <v>0</v>
      </c>
      <c r="FM64" s="195">
        <f xml:space="preserve"> Time!FM$108</f>
        <v>0</v>
      </c>
      <c r="FN64" s="195">
        <f xml:space="preserve"> Time!FN$108</f>
        <v>0</v>
      </c>
      <c r="FO64" s="195">
        <f xml:space="preserve"> Time!FO$108</f>
        <v>0</v>
      </c>
      <c r="FP64" s="195">
        <f xml:space="preserve"> Time!FP$108</f>
        <v>0</v>
      </c>
      <c r="FQ64" s="195">
        <f xml:space="preserve"> Time!FQ$108</f>
        <v>0</v>
      </c>
      <c r="FR64" s="195">
        <f xml:space="preserve"> Time!FR$108</f>
        <v>0</v>
      </c>
      <c r="FS64" s="195">
        <f xml:space="preserve"> Time!FS$108</f>
        <v>0</v>
      </c>
      <c r="FT64" s="195">
        <f xml:space="preserve"> Time!FT$108</f>
        <v>0</v>
      </c>
      <c r="FU64" s="195">
        <f xml:space="preserve"> Time!FU$108</f>
        <v>0</v>
      </c>
      <c r="FV64" s="195">
        <f xml:space="preserve"> Time!FV$108</f>
        <v>0</v>
      </c>
      <c r="FW64" s="195">
        <f xml:space="preserve"> Time!FW$108</f>
        <v>0</v>
      </c>
      <c r="FX64" s="195">
        <f xml:space="preserve"> Time!FX$108</f>
        <v>0</v>
      </c>
      <c r="FY64" s="195">
        <f xml:space="preserve"> Time!FY$108</f>
        <v>0</v>
      </c>
      <c r="FZ64" s="195">
        <f xml:space="preserve"> Time!FZ$108</f>
        <v>0</v>
      </c>
      <c r="GA64" s="195">
        <f xml:space="preserve"> Time!GA$108</f>
        <v>0</v>
      </c>
      <c r="GB64" s="195">
        <f xml:space="preserve"> Time!GB$108</f>
        <v>0</v>
      </c>
      <c r="GC64" s="195">
        <f xml:space="preserve"> Time!GC$108</f>
        <v>0</v>
      </c>
      <c r="GD64" s="195">
        <f xml:space="preserve"> Time!GD$108</f>
        <v>0</v>
      </c>
      <c r="GE64" s="195">
        <f xml:space="preserve"> Time!GE$108</f>
        <v>0</v>
      </c>
      <c r="GF64" s="195">
        <f xml:space="preserve"> Time!GF$108</f>
        <v>0</v>
      </c>
      <c r="GG64" s="195">
        <f xml:space="preserve"> Time!GG$108</f>
        <v>0</v>
      </c>
      <c r="GH64" s="195">
        <f xml:space="preserve"> Time!GH$108</f>
        <v>0</v>
      </c>
      <c r="GI64" s="195">
        <f xml:space="preserve"> Time!GI$108</f>
        <v>0</v>
      </c>
      <c r="GJ64" s="195">
        <f xml:space="preserve"> Time!GJ$108</f>
        <v>0</v>
      </c>
    </row>
    <row r="65" spans="1:192" x14ac:dyDescent="0.25">
      <c r="E65" s="12" t="s">
        <v>216</v>
      </c>
      <c r="G65" s="12" t="str">
        <f xml:space="preserve"> SMU</f>
        <v>$ 000s</v>
      </c>
      <c r="H65" s="12">
        <f xml:space="preserve"> SUM(J65:GJ65)</f>
        <v>4169.4206536737092</v>
      </c>
      <c r="J65" s="12">
        <f t="shared" ref="J65:AO65" si="250" xml:space="preserve"> $F62 * J63 * J64</f>
        <v>0</v>
      </c>
      <c r="K65" s="12">
        <f t="shared" si="250"/>
        <v>0</v>
      </c>
      <c r="L65" s="12">
        <f t="shared" si="250"/>
        <v>0</v>
      </c>
      <c r="M65" s="12">
        <f t="shared" si="250"/>
        <v>0</v>
      </c>
      <c r="N65" s="12">
        <f t="shared" si="250"/>
        <v>0</v>
      </c>
      <c r="O65" s="12">
        <f t="shared" si="250"/>
        <v>0</v>
      </c>
      <c r="P65" s="12">
        <f t="shared" si="250"/>
        <v>0</v>
      </c>
      <c r="Q65" s="12">
        <f t="shared" si="250"/>
        <v>0</v>
      </c>
      <c r="R65" s="12">
        <f t="shared" si="250"/>
        <v>0</v>
      </c>
      <c r="S65" s="12">
        <f t="shared" si="250"/>
        <v>0</v>
      </c>
      <c r="T65" s="12">
        <f t="shared" si="250"/>
        <v>0</v>
      </c>
      <c r="U65" s="12">
        <f t="shared" si="250"/>
        <v>0</v>
      </c>
      <c r="V65" s="12">
        <f t="shared" si="250"/>
        <v>0</v>
      </c>
      <c r="W65" s="12">
        <f t="shared" si="250"/>
        <v>0</v>
      </c>
      <c r="X65" s="12">
        <f t="shared" si="250"/>
        <v>0</v>
      </c>
      <c r="Y65" s="12">
        <f t="shared" si="250"/>
        <v>0</v>
      </c>
      <c r="Z65" s="12">
        <f t="shared" si="250"/>
        <v>0</v>
      </c>
      <c r="AA65" s="12">
        <f t="shared" si="250"/>
        <v>0</v>
      </c>
      <c r="AB65" s="12">
        <f t="shared" si="250"/>
        <v>0</v>
      </c>
      <c r="AC65" s="12">
        <f t="shared" si="250"/>
        <v>0</v>
      </c>
      <c r="AD65" s="12">
        <f t="shared" si="250"/>
        <v>0</v>
      </c>
      <c r="AE65" s="12">
        <f t="shared" si="250"/>
        <v>0</v>
      </c>
      <c r="AF65" s="12">
        <f t="shared" si="250"/>
        <v>0</v>
      </c>
      <c r="AG65" s="12">
        <f t="shared" si="250"/>
        <v>0</v>
      </c>
      <c r="AH65" s="12">
        <f t="shared" si="250"/>
        <v>0</v>
      </c>
      <c r="AI65" s="12">
        <f t="shared" si="250"/>
        <v>0</v>
      </c>
      <c r="AJ65" s="12">
        <f t="shared" si="250"/>
        <v>0</v>
      </c>
      <c r="AK65" s="12">
        <f t="shared" si="250"/>
        <v>0</v>
      </c>
      <c r="AL65" s="12">
        <f t="shared" si="250"/>
        <v>0</v>
      </c>
      <c r="AM65" s="12">
        <f t="shared" si="250"/>
        <v>0</v>
      </c>
      <c r="AN65" s="12">
        <f t="shared" si="250"/>
        <v>0</v>
      </c>
      <c r="AO65" s="12">
        <f t="shared" si="250"/>
        <v>0</v>
      </c>
      <c r="AP65" s="12">
        <f t="shared" ref="AP65:BU65" si="251" xml:space="preserve"> $F62 * AP63 * AP64</f>
        <v>0</v>
      </c>
      <c r="AQ65" s="12">
        <f t="shared" si="251"/>
        <v>0</v>
      </c>
      <c r="AR65" s="12">
        <f t="shared" si="251"/>
        <v>0</v>
      </c>
      <c r="AS65" s="12">
        <f t="shared" si="251"/>
        <v>0</v>
      </c>
      <c r="AT65" s="12">
        <f t="shared" si="251"/>
        <v>0</v>
      </c>
      <c r="AU65" s="12">
        <f t="shared" si="251"/>
        <v>0</v>
      </c>
      <c r="AV65" s="12">
        <f t="shared" si="251"/>
        <v>0</v>
      </c>
      <c r="AW65" s="12">
        <f t="shared" si="251"/>
        <v>0</v>
      </c>
      <c r="AX65" s="12">
        <f t="shared" si="251"/>
        <v>0</v>
      </c>
      <c r="AY65" s="12">
        <f t="shared" si="251"/>
        <v>0</v>
      </c>
      <c r="AZ65" s="12">
        <f t="shared" si="251"/>
        <v>0</v>
      </c>
      <c r="BA65" s="12">
        <f t="shared" si="251"/>
        <v>0</v>
      </c>
      <c r="BB65" s="12">
        <f t="shared" si="251"/>
        <v>287.66928571183092</v>
      </c>
      <c r="BC65" s="12">
        <f t="shared" si="251"/>
        <v>2422.6279333570219</v>
      </c>
      <c r="BD65" s="12">
        <f t="shared" si="251"/>
        <v>1459.1234346048559</v>
      </c>
      <c r="BE65" s="12">
        <f t="shared" si="251"/>
        <v>0</v>
      </c>
      <c r="BF65" s="12">
        <f t="shared" si="251"/>
        <v>0</v>
      </c>
      <c r="BG65" s="12">
        <f t="shared" si="251"/>
        <v>0</v>
      </c>
      <c r="BH65" s="12">
        <f t="shared" si="251"/>
        <v>0</v>
      </c>
      <c r="BI65" s="12">
        <f t="shared" si="251"/>
        <v>0</v>
      </c>
      <c r="BJ65" s="12">
        <f t="shared" si="251"/>
        <v>0</v>
      </c>
      <c r="BK65" s="12">
        <f t="shared" si="251"/>
        <v>0</v>
      </c>
      <c r="BL65" s="12">
        <f t="shared" si="251"/>
        <v>0</v>
      </c>
      <c r="BM65" s="12">
        <f t="shared" si="251"/>
        <v>0</v>
      </c>
      <c r="BN65" s="12">
        <f t="shared" si="251"/>
        <v>0</v>
      </c>
      <c r="BO65" s="12">
        <f t="shared" si="251"/>
        <v>0</v>
      </c>
      <c r="BP65" s="12">
        <f t="shared" si="251"/>
        <v>0</v>
      </c>
      <c r="BQ65" s="12">
        <f t="shared" si="251"/>
        <v>0</v>
      </c>
      <c r="BR65" s="12">
        <f t="shared" si="251"/>
        <v>0</v>
      </c>
      <c r="BS65" s="12">
        <f t="shared" si="251"/>
        <v>0</v>
      </c>
      <c r="BT65" s="12">
        <f t="shared" si="251"/>
        <v>0</v>
      </c>
      <c r="BU65" s="12">
        <f t="shared" si="251"/>
        <v>0</v>
      </c>
      <c r="BV65" s="12">
        <f t="shared" ref="BV65:DA65" si="252" xml:space="preserve"> $F62 * BV63 * BV64</f>
        <v>0</v>
      </c>
      <c r="BW65" s="12">
        <f t="shared" si="252"/>
        <v>0</v>
      </c>
      <c r="BX65" s="12">
        <f t="shared" si="252"/>
        <v>0</v>
      </c>
      <c r="BY65" s="12">
        <f t="shared" si="252"/>
        <v>0</v>
      </c>
      <c r="BZ65" s="12">
        <f t="shared" si="252"/>
        <v>0</v>
      </c>
      <c r="CA65" s="12">
        <f t="shared" si="252"/>
        <v>0</v>
      </c>
      <c r="CB65" s="12">
        <f t="shared" si="252"/>
        <v>0</v>
      </c>
      <c r="CC65" s="12">
        <f t="shared" si="252"/>
        <v>0</v>
      </c>
      <c r="CD65" s="12">
        <f t="shared" si="252"/>
        <v>0</v>
      </c>
      <c r="CE65" s="12">
        <f t="shared" si="252"/>
        <v>0</v>
      </c>
      <c r="CF65" s="12">
        <f t="shared" si="252"/>
        <v>0</v>
      </c>
      <c r="CG65" s="12">
        <f t="shared" si="252"/>
        <v>0</v>
      </c>
      <c r="CH65" s="12">
        <f t="shared" si="252"/>
        <v>0</v>
      </c>
      <c r="CI65" s="12">
        <f t="shared" si="252"/>
        <v>0</v>
      </c>
      <c r="CJ65" s="12">
        <f t="shared" si="252"/>
        <v>0</v>
      </c>
      <c r="CK65" s="12">
        <f t="shared" si="252"/>
        <v>0</v>
      </c>
      <c r="CL65" s="12">
        <f t="shared" si="252"/>
        <v>0</v>
      </c>
      <c r="CM65" s="12">
        <f t="shared" si="252"/>
        <v>0</v>
      </c>
      <c r="CN65" s="12">
        <f t="shared" si="252"/>
        <v>0</v>
      </c>
      <c r="CO65" s="12">
        <f t="shared" si="252"/>
        <v>0</v>
      </c>
      <c r="CP65" s="12">
        <f t="shared" si="252"/>
        <v>0</v>
      </c>
      <c r="CQ65" s="12">
        <f t="shared" si="252"/>
        <v>0</v>
      </c>
      <c r="CR65" s="12">
        <f t="shared" si="252"/>
        <v>0</v>
      </c>
      <c r="CS65" s="12">
        <f t="shared" si="252"/>
        <v>0</v>
      </c>
      <c r="CT65" s="12">
        <f t="shared" si="252"/>
        <v>0</v>
      </c>
      <c r="CU65" s="12">
        <f t="shared" si="252"/>
        <v>0</v>
      </c>
      <c r="CV65" s="12">
        <f t="shared" si="252"/>
        <v>0</v>
      </c>
      <c r="CW65" s="12">
        <f t="shared" si="252"/>
        <v>0</v>
      </c>
      <c r="CX65" s="12">
        <f t="shared" si="252"/>
        <v>0</v>
      </c>
      <c r="CY65" s="12">
        <f t="shared" si="252"/>
        <v>0</v>
      </c>
      <c r="CZ65" s="12">
        <f t="shared" si="252"/>
        <v>0</v>
      </c>
      <c r="DA65" s="12">
        <f t="shared" si="252"/>
        <v>0</v>
      </c>
      <c r="DB65" s="12">
        <f t="shared" ref="DB65:EG65" si="253" xml:space="preserve"> $F62 * DB63 * DB64</f>
        <v>0</v>
      </c>
      <c r="DC65" s="12">
        <f t="shared" si="253"/>
        <v>0</v>
      </c>
      <c r="DD65" s="12">
        <f t="shared" si="253"/>
        <v>0</v>
      </c>
      <c r="DE65" s="12">
        <f t="shared" si="253"/>
        <v>0</v>
      </c>
      <c r="DF65" s="12">
        <f t="shared" si="253"/>
        <v>0</v>
      </c>
      <c r="DG65" s="12">
        <f t="shared" si="253"/>
        <v>0</v>
      </c>
      <c r="DH65" s="12">
        <f t="shared" si="253"/>
        <v>0</v>
      </c>
      <c r="DI65" s="12">
        <f t="shared" si="253"/>
        <v>0</v>
      </c>
      <c r="DJ65" s="12">
        <f t="shared" si="253"/>
        <v>0</v>
      </c>
      <c r="DK65" s="12">
        <f t="shared" si="253"/>
        <v>0</v>
      </c>
      <c r="DL65" s="12">
        <f t="shared" si="253"/>
        <v>0</v>
      </c>
      <c r="DM65" s="12">
        <f t="shared" si="253"/>
        <v>0</v>
      </c>
      <c r="DN65" s="12">
        <f t="shared" si="253"/>
        <v>0</v>
      </c>
      <c r="DO65" s="12">
        <f t="shared" si="253"/>
        <v>0</v>
      </c>
      <c r="DP65" s="12">
        <f t="shared" si="253"/>
        <v>0</v>
      </c>
      <c r="DQ65" s="12">
        <f t="shared" si="253"/>
        <v>0</v>
      </c>
      <c r="DR65" s="12">
        <f t="shared" si="253"/>
        <v>0</v>
      </c>
      <c r="DS65" s="12">
        <f t="shared" si="253"/>
        <v>0</v>
      </c>
      <c r="DT65" s="12">
        <f t="shared" si="253"/>
        <v>0</v>
      </c>
      <c r="DU65" s="12">
        <f t="shared" si="253"/>
        <v>0</v>
      </c>
      <c r="DV65" s="12">
        <f t="shared" si="253"/>
        <v>0</v>
      </c>
      <c r="DW65" s="12">
        <f t="shared" si="253"/>
        <v>0</v>
      </c>
      <c r="DX65" s="12">
        <f t="shared" si="253"/>
        <v>0</v>
      </c>
      <c r="DY65" s="12">
        <f t="shared" si="253"/>
        <v>0</v>
      </c>
      <c r="DZ65" s="12">
        <f t="shared" si="253"/>
        <v>0</v>
      </c>
      <c r="EA65" s="12">
        <f t="shared" si="253"/>
        <v>0</v>
      </c>
      <c r="EB65" s="12">
        <f t="shared" si="253"/>
        <v>0</v>
      </c>
      <c r="EC65" s="12">
        <f t="shared" si="253"/>
        <v>0</v>
      </c>
      <c r="ED65" s="12">
        <f t="shared" si="253"/>
        <v>0</v>
      </c>
      <c r="EE65" s="12">
        <f t="shared" si="253"/>
        <v>0</v>
      </c>
      <c r="EF65" s="12">
        <f t="shared" si="253"/>
        <v>0</v>
      </c>
      <c r="EG65" s="12">
        <f t="shared" si="253"/>
        <v>0</v>
      </c>
      <c r="EH65" s="12">
        <f t="shared" ref="EH65:FM65" si="254" xml:space="preserve"> $F62 * EH63 * EH64</f>
        <v>0</v>
      </c>
      <c r="EI65" s="12">
        <f t="shared" si="254"/>
        <v>0</v>
      </c>
      <c r="EJ65" s="12">
        <f t="shared" si="254"/>
        <v>0</v>
      </c>
      <c r="EK65" s="12">
        <f t="shared" si="254"/>
        <v>0</v>
      </c>
      <c r="EL65" s="12">
        <f t="shared" si="254"/>
        <v>0</v>
      </c>
      <c r="EM65" s="12">
        <f t="shared" si="254"/>
        <v>0</v>
      </c>
      <c r="EN65" s="12">
        <f t="shared" si="254"/>
        <v>0</v>
      </c>
      <c r="EO65" s="12">
        <f t="shared" si="254"/>
        <v>0</v>
      </c>
      <c r="EP65" s="12">
        <f t="shared" si="254"/>
        <v>0</v>
      </c>
      <c r="EQ65" s="12">
        <f t="shared" si="254"/>
        <v>0</v>
      </c>
      <c r="ER65" s="12">
        <f t="shared" si="254"/>
        <v>0</v>
      </c>
      <c r="ES65" s="12">
        <f t="shared" si="254"/>
        <v>0</v>
      </c>
      <c r="ET65" s="12">
        <f t="shared" si="254"/>
        <v>0</v>
      </c>
      <c r="EU65" s="12">
        <f t="shared" si="254"/>
        <v>0</v>
      </c>
      <c r="EV65" s="12">
        <f t="shared" si="254"/>
        <v>0</v>
      </c>
      <c r="EW65" s="12">
        <f t="shared" si="254"/>
        <v>0</v>
      </c>
      <c r="EX65" s="12">
        <f t="shared" si="254"/>
        <v>0</v>
      </c>
      <c r="EY65" s="12">
        <f t="shared" si="254"/>
        <v>0</v>
      </c>
      <c r="EZ65" s="12">
        <f t="shared" si="254"/>
        <v>0</v>
      </c>
      <c r="FA65" s="12">
        <f t="shared" si="254"/>
        <v>0</v>
      </c>
      <c r="FB65" s="12">
        <f t="shared" si="254"/>
        <v>0</v>
      </c>
      <c r="FC65" s="12">
        <f t="shared" si="254"/>
        <v>0</v>
      </c>
      <c r="FD65" s="12">
        <f t="shared" si="254"/>
        <v>0</v>
      </c>
      <c r="FE65" s="12">
        <f t="shared" si="254"/>
        <v>0</v>
      </c>
      <c r="FF65" s="12">
        <f t="shared" si="254"/>
        <v>0</v>
      </c>
      <c r="FG65" s="12">
        <f t="shared" si="254"/>
        <v>0</v>
      </c>
      <c r="FH65" s="12">
        <f t="shared" si="254"/>
        <v>0</v>
      </c>
      <c r="FI65" s="12">
        <f t="shared" si="254"/>
        <v>0</v>
      </c>
      <c r="FJ65" s="12">
        <f t="shared" si="254"/>
        <v>0</v>
      </c>
      <c r="FK65" s="12">
        <f t="shared" si="254"/>
        <v>0</v>
      </c>
      <c r="FL65" s="12">
        <f t="shared" si="254"/>
        <v>0</v>
      </c>
      <c r="FM65" s="12">
        <f t="shared" si="254"/>
        <v>0</v>
      </c>
      <c r="FN65" s="12">
        <f t="shared" ref="FN65:GJ65" si="255" xml:space="preserve"> $F62 * FN63 * FN64</f>
        <v>0</v>
      </c>
      <c r="FO65" s="12">
        <f t="shared" si="255"/>
        <v>0</v>
      </c>
      <c r="FP65" s="12">
        <f t="shared" si="255"/>
        <v>0</v>
      </c>
      <c r="FQ65" s="12">
        <f t="shared" si="255"/>
        <v>0</v>
      </c>
      <c r="FR65" s="12">
        <f t="shared" si="255"/>
        <v>0</v>
      </c>
      <c r="FS65" s="12">
        <f t="shared" si="255"/>
        <v>0</v>
      </c>
      <c r="FT65" s="12">
        <f t="shared" si="255"/>
        <v>0</v>
      </c>
      <c r="FU65" s="12">
        <f t="shared" si="255"/>
        <v>0</v>
      </c>
      <c r="FV65" s="12">
        <f t="shared" si="255"/>
        <v>0</v>
      </c>
      <c r="FW65" s="12">
        <f t="shared" si="255"/>
        <v>0</v>
      </c>
      <c r="FX65" s="12">
        <f t="shared" si="255"/>
        <v>0</v>
      </c>
      <c r="FY65" s="12">
        <f t="shared" si="255"/>
        <v>0</v>
      </c>
      <c r="FZ65" s="12">
        <f t="shared" si="255"/>
        <v>0</v>
      </c>
      <c r="GA65" s="12">
        <f t="shared" si="255"/>
        <v>0</v>
      </c>
      <c r="GB65" s="12">
        <f t="shared" si="255"/>
        <v>0</v>
      </c>
      <c r="GC65" s="12">
        <f t="shared" si="255"/>
        <v>0</v>
      </c>
      <c r="GD65" s="12">
        <f t="shared" si="255"/>
        <v>0</v>
      </c>
      <c r="GE65" s="12">
        <f t="shared" si="255"/>
        <v>0</v>
      </c>
      <c r="GF65" s="12">
        <f t="shared" si="255"/>
        <v>0</v>
      </c>
      <c r="GG65" s="12">
        <f t="shared" si="255"/>
        <v>0</v>
      </c>
      <c r="GH65" s="12">
        <f t="shared" si="255"/>
        <v>0</v>
      </c>
      <c r="GI65" s="12">
        <f t="shared" si="255"/>
        <v>0</v>
      </c>
      <c r="GJ65" s="12">
        <f t="shared" si="255"/>
        <v>0</v>
      </c>
    </row>
    <row r="66" spans="1:192" s="194" customFormat="1" x14ac:dyDescent="0.25">
      <c r="A66" s="142"/>
      <c r="B66" s="142"/>
      <c r="C66" s="143"/>
      <c r="D66" s="144"/>
      <c r="E66" s="193" t="str">
        <f xml:space="preserve"> LEFT(E65, LEN(E65) - 4)</f>
        <v>Corporate income tax paid</v>
      </c>
      <c r="F66" s="193"/>
      <c r="G66" s="193" t="str">
        <f xml:space="preserve"> SMU</f>
        <v>$ 000s</v>
      </c>
      <c r="H66" s="193">
        <f xml:space="preserve"> SUM(J66:GJ66)</f>
        <v>-4169.4206536737092</v>
      </c>
      <c r="I66" s="145"/>
      <c r="J66" s="193">
        <f t="shared" ref="J66:BU66" si="256" xml:space="preserve"> -1 * J65</f>
        <v>0</v>
      </c>
      <c r="K66" s="193">
        <f t="shared" si="256"/>
        <v>0</v>
      </c>
      <c r="L66" s="193">
        <f t="shared" si="256"/>
        <v>0</v>
      </c>
      <c r="M66" s="193">
        <f t="shared" si="256"/>
        <v>0</v>
      </c>
      <c r="N66" s="193">
        <f t="shared" si="256"/>
        <v>0</v>
      </c>
      <c r="O66" s="193">
        <f t="shared" si="256"/>
        <v>0</v>
      </c>
      <c r="P66" s="193">
        <f t="shared" si="256"/>
        <v>0</v>
      </c>
      <c r="Q66" s="193">
        <f t="shared" si="256"/>
        <v>0</v>
      </c>
      <c r="R66" s="193">
        <f t="shared" si="256"/>
        <v>0</v>
      </c>
      <c r="S66" s="193">
        <f t="shared" si="256"/>
        <v>0</v>
      </c>
      <c r="T66" s="193">
        <f t="shared" si="256"/>
        <v>0</v>
      </c>
      <c r="U66" s="193">
        <f t="shared" si="256"/>
        <v>0</v>
      </c>
      <c r="V66" s="193">
        <f t="shared" si="256"/>
        <v>0</v>
      </c>
      <c r="W66" s="193">
        <f t="shared" si="256"/>
        <v>0</v>
      </c>
      <c r="X66" s="193">
        <f t="shared" si="256"/>
        <v>0</v>
      </c>
      <c r="Y66" s="193">
        <f t="shared" si="256"/>
        <v>0</v>
      </c>
      <c r="Z66" s="193">
        <f t="shared" si="256"/>
        <v>0</v>
      </c>
      <c r="AA66" s="193">
        <f t="shared" si="256"/>
        <v>0</v>
      </c>
      <c r="AB66" s="193">
        <f t="shared" si="256"/>
        <v>0</v>
      </c>
      <c r="AC66" s="193">
        <f t="shared" si="256"/>
        <v>0</v>
      </c>
      <c r="AD66" s="193">
        <f t="shared" si="256"/>
        <v>0</v>
      </c>
      <c r="AE66" s="193">
        <f t="shared" si="256"/>
        <v>0</v>
      </c>
      <c r="AF66" s="193">
        <f t="shared" si="256"/>
        <v>0</v>
      </c>
      <c r="AG66" s="193">
        <f t="shared" si="256"/>
        <v>0</v>
      </c>
      <c r="AH66" s="193">
        <f t="shared" si="256"/>
        <v>0</v>
      </c>
      <c r="AI66" s="193">
        <f t="shared" si="256"/>
        <v>0</v>
      </c>
      <c r="AJ66" s="193">
        <f t="shared" si="256"/>
        <v>0</v>
      </c>
      <c r="AK66" s="193">
        <f t="shared" si="256"/>
        <v>0</v>
      </c>
      <c r="AL66" s="193">
        <f t="shared" si="256"/>
        <v>0</v>
      </c>
      <c r="AM66" s="193">
        <f t="shared" si="256"/>
        <v>0</v>
      </c>
      <c r="AN66" s="193">
        <f t="shared" si="256"/>
        <v>0</v>
      </c>
      <c r="AO66" s="193">
        <f t="shared" si="256"/>
        <v>0</v>
      </c>
      <c r="AP66" s="193">
        <f t="shared" si="256"/>
        <v>0</v>
      </c>
      <c r="AQ66" s="193">
        <f t="shared" si="256"/>
        <v>0</v>
      </c>
      <c r="AR66" s="193">
        <f t="shared" si="256"/>
        <v>0</v>
      </c>
      <c r="AS66" s="193">
        <f t="shared" si="256"/>
        <v>0</v>
      </c>
      <c r="AT66" s="193">
        <f t="shared" si="256"/>
        <v>0</v>
      </c>
      <c r="AU66" s="193">
        <f t="shared" si="256"/>
        <v>0</v>
      </c>
      <c r="AV66" s="193">
        <f t="shared" si="256"/>
        <v>0</v>
      </c>
      <c r="AW66" s="193">
        <f t="shared" si="256"/>
        <v>0</v>
      </c>
      <c r="AX66" s="193">
        <f t="shared" si="256"/>
        <v>0</v>
      </c>
      <c r="AY66" s="193">
        <f t="shared" si="256"/>
        <v>0</v>
      </c>
      <c r="AZ66" s="193">
        <f t="shared" si="256"/>
        <v>0</v>
      </c>
      <c r="BA66" s="193">
        <f t="shared" si="256"/>
        <v>0</v>
      </c>
      <c r="BB66" s="193">
        <f t="shared" si="256"/>
        <v>-287.66928571183092</v>
      </c>
      <c r="BC66" s="193">
        <f t="shared" si="256"/>
        <v>-2422.6279333570219</v>
      </c>
      <c r="BD66" s="193">
        <f t="shared" si="256"/>
        <v>-1459.1234346048559</v>
      </c>
      <c r="BE66" s="193">
        <f t="shared" si="256"/>
        <v>0</v>
      </c>
      <c r="BF66" s="193">
        <f t="shared" si="256"/>
        <v>0</v>
      </c>
      <c r="BG66" s="193">
        <f t="shared" si="256"/>
        <v>0</v>
      </c>
      <c r="BH66" s="193">
        <f t="shared" si="256"/>
        <v>0</v>
      </c>
      <c r="BI66" s="193">
        <f t="shared" si="256"/>
        <v>0</v>
      </c>
      <c r="BJ66" s="193">
        <f t="shared" si="256"/>
        <v>0</v>
      </c>
      <c r="BK66" s="193">
        <f t="shared" si="256"/>
        <v>0</v>
      </c>
      <c r="BL66" s="193">
        <f t="shared" si="256"/>
        <v>0</v>
      </c>
      <c r="BM66" s="193">
        <f t="shared" si="256"/>
        <v>0</v>
      </c>
      <c r="BN66" s="193">
        <f t="shared" si="256"/>
        <v>0</v>
      </c>
      <c r="BO66" s="193">
        <f t="shared" si="256"/>
        <v>0</v>
      </c>
      <c r="BP66" s="193">
        <f t="shared" si="256"/>
        <v>0</v>
      </c>
      <c r="BQ66" s="193">
        <f t="shared" si="256"/>
        <v>0</v>
      </c>
      <c r="BR66" s="193">
        <f t="shared" si="256"/>
        <v>0</v>
      </c>
      <c r="BS66" s="193">
        <f t="shared" si="256"/>
        <v>0</v>
      </c>
      <c r="BT66" s="193">
        <f t="shared" si="256"/>
        <v>0</v>
      </c>
      <c r="BU66" s="193">
        <f t="shared" si="256"/>
        <v>0</v>
      </c>
      <c r="BV66" s="193">
        <f t="shared" ref="BV66:EG66" si="257" xml:space="preserve"> -1 * BV65</f>
        <v>0</v>
      </c>
      <c r="BW66" s="193">
        <f t="shared" si="257"/>
        <v>0</v>
      </c>
      <c r="BX66" s="193">
        <f t="shared" si="257"/>
        <v>0</v>
      </c>
      <c r="BY66" s="193">
        <f t="shared" si="257"/>
        <v>0</v>
      </c>
      <c r="BZ66" s="193">
        <f t="shared" si="257"/>
        <v>0</v>
      </c>
      <c r="CA66" s="193">
        <f t="shared" si="257"/>
        <v>0</v>
      </c>
      <c r="CB66" s="193">
        <f t="shared" si="257"/>
        <v>0</v>
      </c>
      <c r="CC66" s="193">
        <f t="shared" si="257"/>
        <v>0</v>
      </c>
      <c r="CD66" s="193">
        <f t="shared" si="257"/>
        <v>0</v>
      </c>
      <c r="CE66" s="193">
        <f t="shared" si="257"/>
        <v>0</v>
      </c>
      <c r="CF66" s="193">
        <f t="shared" si="257"/>
        <v>0</v>
      </c>
      <c r="CG66" s="193">
        <f t="shared" si="257"/>
        <v>0</v>
      </c>
      <c r="CH66" s="193">
        <f t="shared" si="257"/>
        <v>0</v>
      </c>
      <c r="CI66" s="193">
        <f t="shared" si="257"/>
        <v>0</v>
      </c>
      <c r="CJ66" s="193">
        <f t="shared" si="257"/>
        <v>0</v>
      </c>
      <c r="CK66" s="193">
        <f t="shared" si="257"/>
        <v>0</v>
      </c>
      <c r="CL66" s="193">
        <f t="shared" si="257"/>
        <v>0</v>
      </c>
      <c r="CM66" s="193">
        <f t="shared" si="257"/>
        <v>0</v>
      </c>
      <c r="CN66" s="193">
        <f t="shared" si="257"/>
        <v>0</v>
      </c>
      <c r="CO66" s="193">
        <f t="shared" si="257"/>
        <v>0</v>
      </c>
      <c r="CP66" s="193">
        <f t="shared" si="257"/>
        <v>0</v>
      </c>
      <c r="CQ66" s="193">
        <f t="shared" si="257"/>
        <v>0</v>
      </c>
      <c r="CR66" s="193">
        <f t="shared" si="257"/>
        <v>0</v>
      </c>
      <c r="CS66" s="193">
        <f t="shared" si="257"/>
        <v>0</v>
      </c>
      <c r="CT66" s="193">
        <f t="shared" si="257"/>
        <v>0</v>
      </c>
      <c r="CU66" s="193">
        <f t="shared" si="257"/>
        <v>0</v>
      </c>
      <c r="CV66" s="193">
        <f t="shared" si="257"/>
        <v>0</v>
      </c>
      <c r="CW66" s="193">
        <f t="shared" si="257"/>
        <v>0</v>
      </c>
      <c r="CX66" s="193">
        <f t="shared" si="257"/>
        <v>0</v>
      </c>
      <c r="CY66" s="193">
        <f t="shared" si="257"/>
        <v>0</v>
      </c>
      <c r="CZ66" s="193">
        <f t="shared" si="257"/>
        <v>0</v>
      </c>
      <c r="DA66" s="193">
        <f t="shared" si="257"/>
        <v>0</v>
      </c>
      <c r="DB66" s="193">
        <f t="shared" si="257"/>
        <v>0</v>
      </c>
      <c r="DC66" s="193">
        <f t="shared" si="257"/>
        <v>0</v>
      </c>
      <c r="DD66" s="193">
        <f t="shared" si="257"/>
        <v>0</v>
      </c>
      <c r="DE66" s="193">
        <f t="shared" si="257"/>
        <v>0</v>
      </c>
      <c r="DF66" s="193">
        <f t="shared" si="257"/>
        <v>0</v>
      </c>
      <c r="DG66" s="193">
        <f t="shared" si="257"/>
        <v>0</v>
      </c>
      <c r="DH66" s="193">
        <f t="shared" si="257"/>
        <v>0</v>
      </c>
      <c r="DI66" s="193">
        <f t="shared" si="257"/>
        <v>0</v>
      </c>
      <c r="DJ66" s="193">
        <f t="shared" si="257"/>
        <v>0</v>
      </c>
      <c r="DK66" s="193">
        <f t="shared" si="257"/>
        <v>0</v>
      </c>
      <c r="DL66" s="193">
        <f t="shared" si="257"/>
        <v>0</v>
      </c>
      <c r="DM66" s="193">
        <f t="shared" si="257"/>
        <v>0</v>
      </c>
      <c r="DN66" s="193">
        <f t="shared" si="257"/>
        <v>0</v>
      </c>
      <c r="DO66" s="193">
        <f t="shared" si="257"/>
        <v>0</v>
      </c>
      <c r="DP66" s="193">
        <f t="shared" si="257"/>
        <v>0</v>
      </c>
      <c r="DQ66" s="193">
        <f t="shared" si="257"/>
        <v>0</v>
      </c>
      <c r="DR66" s="193">
        <f t="shared" si="257"/>
        <v>0</v>
      </c>
      <c r="DS66" s="193">
        <f t="shared" si="257"/>
        <v>0</v>
      </c>
      <c r="DT66" s="193">
        <f t="shared" si="257"/>
        <v>0</v>
      </c>
      <c r="DU66" s="193">
        <f t="shared" si="257"/>
        <v>0</v>
      </c>
      <c r="DV66" s="193">
        <f t="shared" si="257"/>
        <v>0</v>
      </c>
      <c r="DW66" s="193">
        <f t="shared" si="257"/>
        <v>0</v>
      </c>
      <c r="DX66" s="193">
        <f t="shared" si="257"/>
        <v>0</v>
      </c>
      <c r="DY66" s="193">
        <f t="shared" si="257"/>
        <v>0</v>
      </c>
      <c r="DZ66" s="193">
        <f t="shared" si="257"/>
        <v>0</v>
      </c>
      <c r="EA66" s="193">
        <f t="shared" si="257"/>
        <v>0</v>
      </c>
      <c r="EB66" s="193">
        <f t="shared" si="257"/>
        <v>0</v>
      </c>
      <c r="EC66" s="193">
        <f t="shared" si="257"/>
        <v>0</v>
      </c>
      <c r="ED66" s="193">
        <f t="shared" si="257"/>
        <v>0</v>
      </c>
      <c r="EE66" s="193">
        <f t="shared" si="257"/>
        <v>0</v>
      </c>
      <c r="EF66" s="193">
        <f t="shared" si="257"/>
        <v>0</v>
      </c>
      <c r="EG66" s="193">
        <f t="shared" si="257"/>
        <v>0</v>
      </c>
      <c r="EH66" s="193">
        <f t="shared" ref="EH66:GJ66" si="258" xml:space="preserve"> -1 * EH65</f>
        <v>0</v>
      </c>
      <c r="EI66" s="193">
        <f t="shared" si="258"/>
        <v>0</v>
      </c>
      <c r="EJ66" s="193">
        <f t="shared" si="258"/>
        <v>0</v>
      </c>
      <c r="EK66" s="193">
        <f t="shared" si="258"/>
        <v>0</v>
      </c>
      <c r="EL66" s="193">
        <f t="shared" si="258"/>
        <v>0</v>
      </c>
      <c r="EM66" s="193">
        <f t="shared" si="258"/>
        <v>0</v>
      </c>
      <c r="EN66" s="193">
        <f t="shared" si="258"/>
        <v>0</v>
      </c>
      <c r="EO66" s="193">
        <f t="shared" si="258"/>
        <v>0</v>
      </c>
      <c r="EP66" s="193">
        <f t="shared" si="258"/>
        <v>0</v>
      </c>
      <c r="EQ66" s="193">
        <f t="shared" si="258"/>
        <v>0</v>
      </c>
      <c r="ER66" s="193">
        <f t="shared" si="258"/>
        <v>0</v>
      </c>
      <c r="ES66" s="193">
        <f t="shared" si="258"/>
        <v>0</v>
      </c>
      <c r="ET66" s="193">
        <f t="shared" si="258"/>
        <v>0</v>
      </c>
      <c r="EU66" s="193">
        <f t="shared" si="258"/>
        <v>0</v>
      </c>
      <c r="EV66" s="193">
        <f t="shared" si="258"/>
        <v>0</v>
      </c>
      <c r="EW66" s="193">
        <f t="shared" si="258"/>
        <v>0</v>
      </c>
      <c r="EX66" s="193">
        <f t="shared" si="258"/>
        <v>0</v>
      </c>
      <c r="EY66" s="193">
        <f t="shared" si="258"/>
        <v>0</v>
      </c>
      <c r="EZ66" s="193">
        <f t="shared" si="258"/>
        <v>0</v>
      </c>
      <c r="FA66" s="193">
        <f t="shared" si="258"/>
        <v>0</v>
      </c>
      <c r="FB66" s="193">
        <f t="shared" si="258"/>
        <v>0</v>
      </c>
      <c r="FC66" s="193">
        <f t="shared" si="258"/>
        <v>0</v>
      </c>
      <c r="FD66" s="193">
        <f t="shared" si="258"/>
        <v>0</v>
      </c>
      <c r="FE66" s="193">
        <f t="shared" si="258"/>
        <v>0</v>
      </c>
      <c r="FF66" s="193">
        <f t="shared" si="258"/>
        <v>0</v>
      </c>
      <c r="FG66" s="193">
        <f t="shared" si="258"/>
        <v>0</v>
      </c>
      <c r="FH66" s="193">
        <f t="shared" si="258"/>
        <v>0</v>
      </c>
      <c r="FI66" s="193">
        <f t="shared" si="258"/>
        <v>0</v>
      </c>
      <c r="FJ66" s="193">
        <f t="shared" si="258"/>
        <v>0</v>
      </c>
      <c r="FK66" s="193">
        <f t="shared" si="258"/>
        <v>0</v>
      </c>
      <c r="FL66" s="193">
        <f t="shared" si="258"/>
        <v>0</v>
      </c>
      <c r="FM66" s="193">
        <f t="shared" si="258"/>
        <v>0</v>
      </c>
      <c r="FN66" s="193">
        <f t="shared" si="258"/>
        <v>0</v>
      </c>
      <c r="FO66" s="193">
        <f t="shared" si="258"/>
        <v>0</v>
      </c>
      <c r="FP66" s="193">
        <f t="shared" si="258"/>
        <v>0</v>
      </c>
      <c r="FQ66" s="193">
        <f t="shared" si="258"/>
        <v>0</v>
      </c>
      <c r="FR66" s="193">
        <f t="shared" si="258"/>
        <v>0</v>
      </c>
      <c r="FS66" s="193">
        <f t="shared" si="258"/>
        <v>0</v>
      </c>
      <c r="FT66" s="193">
        <f t="shared" si="258"/>
        <v>0</v>
      </c>
      <c r="FU66" s="193">
        <f t="shared" si="258"/>
        <v>0</v>
      </c>
      <c r="FV66" s="193">
        <f t="shared" si="258"/>
        <v>0</v>
      </c>
      <c r="FW66" s="193">
        <f t="shared" si="258"/>
        <v>0</v>
      </c>
      <c r="FX66" s="193">
        <f t="shared" si="258"/>
        <v>0</v>
      </c>
      <c r="FY66" s="193">
        <f t="shared" si="258"/>
        <v>0</v>
      </c>
      <c r="FZ66" s="193">
        <f t="shared" si="258"/>
        <v>0</v>
      </c>
      <c r="GA66" s="193">
        <f t="shared" si="258"/>
        <v>0</v>
      </c>
      <c r="GB66" s="193">
        <f t="shared" si="258"/>
        <v>0</v>
      </c>
      <c r="GC66" s="193">
        <f t="shared" si="258"/>
        <v>0</v>
      </c>
      <c r="GD66" s="193">
        <f t="shared" si="258"/>
        <v>0</v>
      </c>
      <c r="GE66" s="193">
        <f t="shared" si="258"/>
        <v>0</v>
      </c>
      <c r="GF66" s="193">
        <f t="shared" si="258"/>
        <v>0</v>
      </c>
      <c r="GG66" s="193">
        <f t="shared" si="258"/>
        <v>0</v>
      </c>
      <c r="GH66" s="193">
        <f t="shared" si="258"/>
        <v>0</v>
      </c>
      <c r="GI66" s="193">
        <f t="shared" si="258"/>
        <v>0</v>
      </c>
      <c r="GJ66" s="193">
        <f t="shared" si="258"/>
        <v>0</v>
      </c>
    </row>
    <row r="68" spans="1:192" x14ac:dyDescent="0.25">
      <c r="E68" s="12" t="str">
        <f t="shared" ref="E68:AJ68" si="259" xml:space="preserve"> E$65</f>
        <v>Corporate income tax paid POS</v>
      </c>
      <c r="F68" s="12">
        <f t="shared" si="259"/>
        <v>0</v>
      </c>
      <c r="G68" s="12" t="str">
        <f t="shared" si="259"/>
        <v>$ 000s</v>
      </c>
      <c r="H68" s="12">
        <f t="shared" si="259"/>
        <v>4169.4206536737092</v>
      </c>
      <c r="I68" s="12">
        <f t="shared" si="259"/>
        <v>0</v>
      </c>
      <c r="J68" s="12">
        <f t="shared" si="259"/>
        <v>0</v>
      </c>
      <c r="K68" s="12">
        <f t="shared" si="259"/>
        <v>0</v>
      </c>
      <c r="L68" s="12">
        <f t="shared" si="259"/>
        <v>0</v>
      </c>
      <c r="M68" s="12">
        <f t="shared" si="259"/>
        <v>0</v>
      </c>
      <c r="N68" s="12">
        <f t="shared" si="259"/>
        <v>0</v>
      </c>
      <c r="O68" s="12">
        <f t="shared" si="259"/>
        <v>0</v>
      </c>
      <c r="P68" s="12">
        <f t="shared" si="259"/>
        <v>0</v>
      </c>
      <c r="Q68" s="12">
        <f t="shared" si="259"/>
        <v>0</v>
      </c>
      <c r="R68" s="12">
        <f t="shared" si="259"/>
        <v>0</v>
      </c>
      <c r="S68" s="12">
        <f t="shared" si="259"/>
        <v>0</v>
      </c>
      <c r="T68" s="12">
        <f t="shared" si="259"/>
        <v>0</v>
      </c>
      <c r="U68" s="12">
        <f t="shared" si="259"/>
        <v>0</v>
      </c>
      <c r="V68" s="12">
        <f t="shared" si="259"/>
        <v>0</v>
      </c>
      <c r="W68" s="12">
        <f t="shared" si="259"/>
        <v>0</v>
      </c>
      <c r="X68" s="12">
        <f t="shared" si="259"/>
        <v>0</v>
      </c>
      <c r="Y68" s="12">
        <f t="shared" si="259"/>
        <v>0</v>
      </c>
      <c r="Z68" s="12">
        <f t="shared" si="259"/>
        <v>0</v>
      </c>
      <c r="AA68" s="12">
        <f t="shared" si="259"/>
        <v>0</v>
      </c>
      <c r="AB68" s="12">
        <f t="shared" si="259"/>
        <v>0</v>
      </c>
      <c r="AC68" s="12">
        <f t="shared" si="259"/>
        <v>0</v>
      </c>
      <c r="AD68" s="12">
        <f t="shared" si="259"/>
        <v>0</v>
      </c>
      <c r="AE68" s="12">
        <f t="shared" si="259"/>
        <v>0</v>
      </c>
      <c r="AF68" s="12">
        <f t="shared" si="259"/>
        <v>0</v>
      </c>
      <c r="AG68" s="12">
        <f t="shared" si="259"/>
        <v>0</v>
      </c>
      <c r="AH68" s="12">
        <f t="shared" si="259"/>
        <v>0</v>
      </c>
      <c r="AI68" s="12">
        <f t="shared" si="259"/>
        <v>0</v>
      </c>
      <c r="AJ68" s="12">
        <f t="shared" si="259"/>
        <v>0</v>
      </c>
      <c r="AK68" s="12">
        <f t="shared" ref="AK68:CV68" si="260" xml:space="preserve"> AK$65</f>
        <v>0</v>
      </c>
      <c r="AL68" s="12">
        <f t="shared" si="260"/>
        <v>0</v>
      </c>
      <c r="AM68" s="12">
        <f t="shared" si="260"/>
        <v>0</v>
      </c>
      <c r="AN68" s="12">
        <f t="shared" si="260"/>
        <v>0</v>
      </c>
      <c r="AO68" s="12">
        <f t="shared" si="260"/>
        <v>0</v>
      </c>
      <c r="AP68" s="12">
        <f t="shared" si="260"/>
        <v>0</v>
      </c>
      <c r="AQ68" s="12">
        <f t="shared" si="260"/>
        <v>0</v>
      </c>
      <c r="AR68" s="12">
        <f t="shared" si="260"/>
        <v>0</v>
      </c>
      <c r="AS68" s="12">
        <f t="shared" si="260"/>
        <v>0</v>
      </c>
      <c r="AT68" s="12">
        <f t="shared" si="260"/>
        <v>0</v>
      </c>
      <c r="AU68" s="12">
        <f t="shared" si="260"/>
        <v>0</v>
      </c>
      <c r="AV68" s="12">
        <f t="shared" si="260"/>
        <v>0</v>
      </c>
      <c r="AW68" s="12">
        <f t="shared" si="260"/>
        <v>0</v>
      </c>
      <c r="AX68" s="12">
        <f t="shared" si="260"/>
        <v>0</v>
      </c>
      <c r="AY68" s="12">
        <f t="shared" si="260"/>
        <v>0</v>
      </c>
      <c r="AZ68" s="12">
        <f t="shared" si="260"/>
        <v>0</v>
      </c>
      <c r="BA68" s="12">
        <f t="shared" si="260"/>
        <v>0</v>
      </c>
      <c r="BB68" s="12">
        <f t="shared" si="260"/>
        <v>287.66928571183092</v>
      </c>
      <c r="BC68" s="12">
        <f t="shared" si="260"/>
        <v>2422.6279333570219</v>
      </c>
      <c r="BD68" s="12">
        <f t="shared" si="260"/>
        <v>1459.1234346048559</v>
      </c>
      <c r="BE68" s="12">
        <f t="shared" si="260"/>
        <v>0</v>
      </c>
      <c r="BF68" s="12">
        <f t="shared" si="260"/>
        <v>0</v>
      </c>
      <c r="BG68" s="12">
        <f t="shared" si="260"/>
        <v>0</v>
      </c>
      <c r="BH68" s="12">
        <f t="shared" si="260"/>
        <v>0</v>
      </c>
      <c r="BI68" s="12">
        <f t="shared" si="260"/>
        <v>0</v>
      </c>
      <c r="BJ68" s="12">
        <f t="shared" si="260"/>
        <v>0</v>
      </c>
      <c r="BK68" s="12">
        <f t="shared" si="260"/>
        <v>0</v>
      </c>
      <c r="BL68" s="12">
        <f t="shared" si="260"/>
        <v>0</v>
      </c>
      <c r="BM68" s="12">
        <f t="shared" si="260"/>
        <v>0</v>
      </c>
      <c r="BN68" s="12">
        <f t="shared" si="260"/>
        <v>0</v>
      </c>
      <c r="BO68" s="12">
        <f t="shared" si="260"/>
        <v>0</v>
      </c>
      <c r="BP68" s="12">
        <f t="shared" si="260"/>
        <v>0</v>
      </c>
      <c r="BQ68" s="12">
        <f t="shared" si="260"/>
        <v>0</v>
      </c>
      <c r="BR68" s="12">
        <f t="shared" si="260"/>
        <v>0</v>
      </c>
      <c r="BS68" s="12">
        <f t="shared" si="260"/>
        <v>0</v>
      </c>
      <c r="BT68" s="12">
        <f t="shared" si="260"/>
        <v>0</v>
      </c>
      <c r="BU68" s="12">
        <f t="shared" si="260"/>
        <v>0</v>
      </c>
      <c r="BV68" s="12">
        <f t="shared" si="260"/>
        <v>0</v>
      </c>
      <c r="BW68" s="12">
        <f t="shared" si="260"/>
        <v>0</v>
      </c>
      <c r="BX68" s="12">
        <f t="shared" si="260"/>
        <v>0</v>
      </c>
      <c r="BY68" s="12">
        <f t="shared" si="260"/>
        <v>0</v>
      </c>
      <c r="BZ68" s="12">
        <f t="shared" si="260"/>
        <v>0</v>
      </c>
      <c r="CA68" s="12">
        <f t="shared" si="260"/>
        <v>0</v>
      </c>
      <c r="CB68" s="12">
        <f t="shared" si="260"/>
        <v>0</v>
      </c>
      <c r="CC68" s="12">
        <f t="shared" si="260"/>
        <v>0</v>
      </c>
      <c r="CD68" s="12">
        <f t="shared" si="260"/>
        <v>0</v>
      </c>
      <c r="CE68" s="12">
        <f t="shared" si="260"/>
        <v>0</v>
      </c>
      <c r="CF68" s="12">
        <f t="shared" si="260"/>
        <v>0</v>
      </c>
      <c r="CG68" s="12">
        <f t="shared" si="260"/>
        <v>0</v>
      </c>
      <c r="CH68" s="12">
        <f t="shared" si="260"/>
        <v>0</v>
      </c>
      <c r="CI68" s="12">
        <f t="shared" si="260"/>
        <v>0</v>
      </c>
      <c r="CJ68" s="12">
        <f t="shared" si="260"/>
        <v>0</v>
      </c>
      <c r="CK68" s="12">
        <f t="shared" si="260"/>
        <v>0</v>
      </c>
      <c r="CL68" s="12">
        <f t="shared" si="260"/>
        <v>0</v>
      </c>
      <c r="CM68" s="12">
        <f t="shared" si="260"/>
        <v>0</v>
      </c>
      <c r="CN68" s="12">
        <f t="shared" si="260"/>
        <v>0</v>
      </c>
      <c r="CO68" s="12">
        <f t="shared" si="260"/>
        <v>0</v>
      </c>
      <c r="CP68" s="12">
        <f t="shared" si="260"/>
        <v>0</v>
      </c>
      <c r="CQ68" s="12">
        <f t="shared" si="260"/>
        <v>0</v>
      </c>
      <c r="CR68" s="12">
        <f t="shared" si="260"/>
        <v>0</v>
      </c>
      <c r="CS68" s="12">
        <f t="shared" si="260"/>
        <v>0</v>
      </c>
      <c r="CT68" s="12">
        <f t="shared" si="260"/>
        <v>0</v>
      </c>
      <c r="CU68" s="12">
        <f t="shared" si="260"/>
        <v>0</v>
      </c>
      <c r="CV68" s="12">
        <f t="shared" si="260"/>
        <v>0</v>
      </c>
      <c r="CW68" s="12">
        <f t="shared" ref="CW68:FH68" si="261" xml:space="preserve"> CW$65</f>
        <v>0</v>
      </c>
      <c r="CX68" s="12">
        <f t="shared" si="261"/>
        <v>0</v>
      </c>
      <c r="CY68" s="12">
        <f t="shared" si="261"/>
        <v>0</v>
      </c>
      <c r="CZ68" s="12">
        <f t="shared" si="261"/>
        <v>0</v>
      </c>
      <c r="DA68" s="12">
        <f t="shared" si="261"/>
        <v>0</v>
      </c>
      <c r="DB68" s="12">
        <f t="shared" si="261"/>
        <v>0</v>
      </c>
      <c r="DC68" s="12">
        <f t="shared" si="261"/>
        <v>0</v>
      </c>
      <c r="DD68" s="12">
        <f t="shared" si="261"/>
        <v>0</v>
      </c>
      <c r="DE68" s="12">
        <f t="shared" si="261"/>
        <v>0</v>
      </c>
      <c r="DF68" s="12">
        <f t="shared" si="261"/>
        <v>0</v>
      </c>
      <c r="DG68" s="12">
        <f t="shared" si="261"/>
        <v>0</v>
      </c>
      <c r="DH68" s="12">
        <f t="shared" si="261"/>
        <v>0</v>
      </c>
      <c r="DI68" s="12">
        <f t="shared" si="261"/>
        <v>0</v>
      </c>
      <c r="DJ68" s="12">
        <f t="shared" si="261"/>
        <v>0</v>
      </c>
      <c r="DK68" s="12">
        <f t="shared" si="261"/>
        <v>0</v>
      </c>
      <c r="DL68" s="12">
        <f t="shared" si="261"/>
        <v>0</v>
      </c>
      <c r="DM68" s="12">
        <f t="shared" si="261"/>
        <v>0</v>
      </c>
      <c r="DN68" s="12">
        <f t="shared" si="261"/>
        <v>0</v>
      </c>
      <c r="DO68" s="12">
        <f t="shared" si="261"/>
        <v>0</v>
      </c>
      <c r="DP68" s="12">
        <f t="shared" si="261"/>
        <v>0</v>
      </c>
      <c r="DQ68" s="12">
        <f t="shared" si="261"/>
        <v>0</v>
      </c>
      <c r="DR68" s="12">
        <f t="shared" si="261"/>
        <v>0</v>
      </c>
      <c r="DS68" s="12">
        <f t="shared" si="261"/>
        <v>0</v>
      </c>
      <c r="DT68" s="12">
        <f t="shared" si="261"/>
        <v>0</v>
      </c>
      <c r="DU68" s="12">
        <f t="shared" si="261"/>
        <v>0</v>
      </c>
      <c r="DV68" s="12">
        <f t="shared" si="261"/>
        <v>0</v>
      </c>
      <c r="DW68" s="12">
        <f t="shared" si="261"/>
        <v>0</v>
      </c>
      <c r="DX68" s="12">
        <f t="shared" si="261"/>
        <v>0</v>
      </c>
      <c r="DY68" s="12">
        <f t="shared" si="261"/>
        <v>0</v>
      </c>
      <c r="DZ68" s="12">
        <f t="shared" si="261"/>
        <v>0</v>
      </c>
      <c r="EA68" s="12">
        <f t="shared" si="261"/>
        <v>0</v>
      </c>
      <c r="EB68" s="12">
        <f t="shared" si="261"/>
        <v>0</v>
      </c>
      <c r="EC68" s="12">
        <f t="shared" si="261"/>
        <v>0</v>
      </c>
      <c r="ED68" s="12">
        <f t="shared" si="261"/>
        <v>0</v>
      </c>
      <c r="EE68" s="12">
        <f t="shared" si="261"/>
        <v>0</v>
      </c>
      <c r="EF68" s="12">
        <f t="shared" si="261"/>
        <v>0</v>
      </c>
      <c r="EG68" s="12">
        <f t="shared" si="261"/>
        <v>0</v>
      </c>
      <c r="EH68" s="12">
        <f t="shared" si="261"/>
        <v>0</v>
      </c>
      <c r="EI68" s="12">
        <f t="shared" si="261"/>
        <v>0</v>
      </c>
      <c r="EJ68" s="12">
        <f t="shared" si="261"/>
        <v>0</v>
      </c>
      <c r="EK68" s="12">
        <f t="shared" si="261"/>
        <v>0</v>
      </c>
      <c r="EL68" s="12">
        <f t="shared" si="261"/>
        <v>0</v>
      </c>
      <c r="EM68" s="12">
        <f t="shared" si="261"/>
        <v>0</v>
      </c>
      <c r="EN68" s="12">
        <f t="shared" si="261"/>
        <v>0</v>
      </c>
      <c r="EO68" s="12">
        <f t="shared" si="261"/>
        <v>0</v>
      </c>
      <c r="EP68" s="12">
        <f t="shared" si="261"/>
        <v>0</v>
      </c>
      <c r="EQ68" s="12">
        <f t="shared" si="261"/>
        <v>0</v>
      </c>
      <c r="ER68" s="12">
        <f t="shared" si="261"/>
        <v>0</v>
      </c>
      <c r="ES68" s="12">
        <f t="shared" si="261"/>
        <v>0</v>
      </c>
      <c r="ET68" s="12">
        <f t="shared" si="261"/>
        <v>0</v>
      </c>
      <c r="EU68" s="12">
        <f t="shared" si="261"/>
        <v>0</v>
      </c>
      <c r="EV68" s="12">
        <f t="shared" si="261"/>
        <v>0</v>
      </c>
      <c r="EW68" s="12">
        <f t="shared" si="261"/>
        <v>0</v>
      </c>
      <c r="EX68" s="12">
        <f t="shared" si="261"/>
        <v>0</v>
      </c>
      <c r="EY68" s="12">
        <f t="shared" si="261"/>
        <v>0</v>
      </c>
      <c r="EZ68" s="12">
        <f t="shared" si="261"/>
        <v>0</v>
      </c>
      <c r="FA68" s="12">
        <f t="shared" si="261"/>
        <v>0</v>
      </c>
      <c r="FB68" s="12">
        <f t="shared" si="261"/>
        <v>0</v>
      </c>
      <c r="FC68" s="12">
        <f t="shared" si="261"/>
        <v>0</v>
      </c>
      <c r="FD68" s="12">
        <f t="shared" si="261"/>
        <v>0</v>
      </c>
      <c r="FE68" s="12">
        <f t="shared" si="261"/>
        <v>0</v>
      </c>
      <c r="FF68" s="12">
        <f t="shared" si="261"/>
        <v>0</v>
      </c>
      <c r="FG68" s="12">
        <f t="shared" si="261"/>
        <v>0</v>
      </c>
      <c r="FH68" s="12">
        <f t="shared" si="261"/>
        <v>0</v>
      </c>
      <c r="FI68" s="12">
        <f t="shared" ref="FI68:GJ68" si="262" xml:space="preserve"> FI$65</f>
        <v>0</v>
      </c>
      <c r="FJ68" s="12">
        <f t="shared" si="262"/>
        <v>0</v>
      </c>
      <c r="FK68" s="12">
        <f t="shared" si="262"/>
        <v>0</v>
      </c>
      <c r="FL68" s="12">
        <f t="shared" si="262"/>
        <v>0</v>
      </c>
      <c r="FM68" s="12">
        <f t="shared" si="262"/>
        <v>0</v>
      </c>
      <c r="FN68" s="12">
        <f t="shared" si="262"/>
        <v>0</v>
      </c>
      <c r="FO68" s="12">
        <f t="shared" si="262"/>
        <v>0</v>
      </c>
      <c r="FP68" s="12">
        <f t="shared" si="262"/>
        <v>0</v>
      </c>
      <c r="FQ68" s="12">
        <f t="shared" si="262"/>
        <v>0</v>
      </c>
      <c r="FR68" s="12">
        <f t="shared" si="262"/>
        <v>0</v>
      </c>
      <c r="FS68" s="12">
        <f t="shared" si="262"/>
        <v>0</v>
      </c>
      <c r="FT68" s="12">
        <f t="shared" si="262"/>
        <v>0</v>
      </c>
      <c r="FU68" s="12">
        <f t="shared" si="262"/>
        <v>0</v>
      </c>
      <c r="FV68" s="12">
        <f t="shared" si="262"/>
        <v>0</v>
      </c>
      <c r="FW68" s="12">
        <f t="shared" si="262"/>
        <v>0</v>
      </c>
      <c r="FX68" s="12">
        <f t="shared" si="262"/>
        <v>0</v>
      </c>
      <c r="FY68" s="12">
        <f t="shared" si="262"/>
        <v>0</v>
      </c>
      <c r="FZ68" s="12">
        <f t="shared" si="262"/>
        <v>0</v>
      </c>
      <c r="GA68" s="12">
        <f t="shared" si="262"/>
        <v>0</v>
      </c>
      <c r="GB68" s="12">
        <f t="shared" si="262"/>
        <v>0</v>
      </c>
      <c r="GC68" s="12">
        <f t="shared" si="262"/>
        <v>0</v>
      </c>
      <c r="GD68" s="12">
        <f t="shared" si="262"/>
        <v>0</v>
      </c>
      <c r="GE68" s="12">
        <f t="shared" si="262"/>
        <v>0</v>
      </c>
      <c r="GF68" s="12">
        <f t="shared" si="262"/>
        <v>0</v>
      </c>
      <c r="GG68" s="12">
        <f t="shared" si="262"/>
        <v>0</v>
      </c>
      <c r="GH68" s="12">
        <f t="shared" si="262"/>
        <v>0</v>
      </c>
      <c r="GI68" s="12">
        <f t="shared" si="262"/>
        <v>0</v>
      </c>
      <c r="GJ68" s="12">
        <f t="shared" si="262"/>
        <v>0</v>
      </c>
    </row>
    <row r="69" spans="1:192" x14ac:dyDescent="0.25">
      <c r="E69" s="192" t="str">
        <f xml:space="preserve"> 'FS Qtr'!E$21</f>
        <v>Profit before tax</v>
      </c>
      <c r="F69" s="192">
        <f xml:space="preserve"> 'FS Qtr'!F$21</f>
        <v>0</v>
      </c>
      <c r="G69" s="192" t="str">
        <f xml:space="preserve"> 'FS Qtr'!G$21</f>
        <v>$ 000s</v>
      </c>
      <c r="H69" s="192">
        <f xml:space="preserve"> 'FS Qtr'!H$21</f>
        <v>23250.972101814834</v>
      </c>
      <c r="I69" s="192">
        <f xml:space="preserve"> 'FS Qtr'!I$21</f>
        <v>0</v>
      </c>
      <c r="J69" s="192">
        <f xml:space="preserve"> 'FS Qtr'!J$21</f>
        <v>0</v>
      </c>
      <c r="K69" s="192">
        <f xml:space="preserve"> 'FS Qtr'!K$21</f>
        <v>0</v>
      </c>
      <c r="L69" s="192">
        <f xml:space="preserve"> 'FS Qtr'!L$21</f>
        <v>0</v>
      </c>
      <c r="M69" s="192">
        <f xml:space="preserve"> 'FS Qtr'!M$21</f>
        <v>0</v>
      </c>
      <c r="N69" s="192">
        <f xml:space="preserve"> 'FS Qtr'!N$21</f>
        <v>0</v>
      </c>
      <c r="O69" s="192">
        <f xml:space="preserve"> 'FS Qtr'!O$21</f>
        <v>0</v>
      </c>
      <c r="P69" s="192">
        <f xml:space="preserve"> 'FS Qtr'!P$21</f>
        <v>2403.8688334462668</v>
      </c>
      <c r="Q69" s="192">
        <f xml:space="preserve"> 'FS Qtr'!Q$21</f>
        <v>1301.6404696285081</v>
      </c>
      <c r="R69" s="192">
        <f xml:space="preserve"> 'FS Qtr'!R$21</f>
        <v>-3277.833772579168</v>
      </c>
      <c r="S69" s="192">
        <f xml:space="preserve"> 'FS Qtr'!S$21</f>
        <v>-3201.4319790020418</v>
      </c>
      <c r="T69" s="192">
        <f xml:space="preserve"> 'FS Qtr'!T$21</f>
        <v>-3059.8700076068289</v>
      </c>
      <c r="U69" s="192">
        <f xml:space="preserve"> 'FS Qtr'!U$21</f>
        <v>-3024.6386395976497</v>
      </c>
      <c r="V69" s="192">
        <f xml:space="preserve"> 'FS Qtr'!V$21</f>
        <v>-2885.1395003883808</v>
      </c>
      <c r="W69" s="192">
        <f xml:space="preserve"> 'FS Qtr'!W$21</f>
        <v>-2841.4190865620276</v>
      </c>
      <c r="X69" s="192">
        <f xml:space="preserve"> 'FS Qtr'!X$21</f>
        <v>-2727.6589970109599</v>
      </c>
      <c r="Y69" s="192">
        <f xml:space="preserve"> 'FS Qtr'!Y$21</f>
        <v>-2650.2307454659986</v>
      </c>
      <c r="Z69" s="192">
        <f xml:space="preserve"> 'FS Qtr'!Z$21</f>
        <v>-2515.5986473749972</v>
      </c>
      <c r="AA69" s="192">
        <f xml:space="preserve"> 'FS Qtr'!AA$21</f>
        <v>-2453.9637947029878</v>
      </c>
      <c r="AB69" s="192">
        <f xml:space="preserve"> 'FS Qtr'!AB$21</f>
        <v>-2320.7377611861866</v>
      </c>
      <c r="AC69" s="192">
        <f xml:space="preserve"> 'FS Qtr'!AC$21</f>
        <v>-2249.550318204796</v>
      </c>
      <c r="AD69" s="192">
        <f xml:space="preserve"> 'FS Qtr'!AD$21</f>
        <v>-2117.7377692791206</v>
      </c>
      <c r="AE69" s="192">
        <f xml:space="preserve"> 'FS Qtr'!AE$21</f>
        <v>-2037.0383192546724</v>
      </c>
      <c r="AF69" s="192">
        <f xml:space="preserve"> 'FS Qtr'!AF$21</f>
        <v>-1925.4017056549837</v>
      </c>
      <c r="AG69" s="192">
        <f xml:space="preserve"> 'FS Qtr'!AG$21</f>
        <v>-1814.9811927708251</v>
      </c>
      <c r="AH69" s="192">
        <f xml:space="preserve"> 'FS Qtr'!AH$21</f>
        <v>-1688.219218999845</v>
      </c>
      <c r="AI69" s="192">
        <f xml:space="preserve"> 'FS Qtr'!AI$21</f>
        <v>-1586.0995646216834</v>
      </c>
      <c r="AJ69" s="192">
        <f xml:space="preserve"> 'FS Qtr'!AJ$21</f>
        <v>-1459.9669805486701</v>
      </c>
      <c r="AK69" s="192">
        <f xml:space="preserve"> 'FS Qtr'!AK$21</f>
        <v>-1346.7850703682961</v>
      </c>
      <c r="AL69" s="192">
        <f xml:space="preserve"> 'FS Qtr'!AL$21</f>
        <v>-1222.4799649929337</v>
      </c>
      <c r="AM69" s="192">
        <f xml:space="preserve"> 'FS Qtr'!AM$21</f>
        <v>-1098.5079610149951</v>
      </c>
      <c r="AN69" s="192">
        <f xml:space="preserve"> 'FS Qtr'!AN$21</f>
        <v>-986.81095284911498</v>
      </c>
      <c r="AO69" s="192">
        <f xml:space="preserve"> 'FS Qtr'!AO$21</f>
        <v>-838.96219767211005</v>
      </c>
      <c r="AP69" s="192">
        <f xml:space="preserve"> 'FS Qtr'!AP$21</f>
        <v>-719.00524205206602</v>
      </c>
      <c r="AQ69" s="192">
        <f xml:space="preserve"> 'FS Qtr'!AQ$21</f>
        <v>-570.50232851757482</v>
      </c>
      <c r="AR69" s="192">
        <f xml:space="preserve"> 'FS Qtr'!AR$21</f>
        <v>-451.08239084230536</v>
      </c>
      <c r="AS69" s="192">
        <f xml:space="preserve"> 'FS Qtr'!AS$21</f>
        <v>-290.0884124820368</v>
      </c>
      <c r="AT69" s="192">
        <f xml:space="preserve"> 'FS Qtr'!AT$21</f>
        <v>-172.11832591712573</v>
      </c>
      <c r="AU69" s="192">
        <f xml:space="preserve"> 'FS Qtr'!AU$21</f>
        <v>1.8711028692232503</v>
      </c>
      <c r="AV69" s="192">
        <f xml:space="preserve"> 'FS Qtr'!AV$21</f>
        <v>115.54588120585004</v>
      </c>
      <c r="AW69" s="192">
        <f xml:space="preserve"> 'FS Qtr'!AW$21</f>
        <v>307.38401548180445</v>
      </c>
      <c r="AX69" s="192">
        <f xml:space="preserve"> 'FS Qtr'!AX$21</f>
        <v>637.05134521370928</v>
      </c>
      <c r="AY69" s="192">
        <f xml:space="preserve"> 'FS Qtr'!AY$21</f>
        <v>11003.806848954464</v>
      </c>
      <c r="AZ69" s="192">
        <f xml:space="preserve"> 'FS Qtr'!AZ$21</f>
        <v>11366.073667698323</v>
      </c>
      <c r="BA69" s="192">
        <f xml:space="preserve"> 'FS Qtr'!BA$21</f>
        <v>11836.446570133312</v>
      </c>
      <c r="BB69" s="192">
        <f xml:space="preserve"> 'FS Qtr'!BB$21</f>
        <v>12233.433397932837</v>
      </c>
      <c r="BC69" s="192">
        <f xml:space="preserve"> 'FS Qtr'!BC$21</f>
        <v>12730.035064481264</v>
      </c>
      <c r="BD69" s="192">
        <f xml:space="preserve"> 'FS Qtr'!BD$21</f>
        <v>12847.675752289664</v>
      </c>
      <c r="BE69" s="192">
        <f xml:space="preserve"> 'FS Qtr'!BE$21</f>
        <v>0</v>
      </c>
      <c r="BF69" s="192">
        <f xml:space="preserve"> 'FS Qtr'!BF$21</f>
        <v>0</v>
      </c>
      <c r="BG69" s="192">
        <f xml:space="preserve"> 'FS Qtr'!BG$21</f>
        <v>0</v>
      </c>
      <c r="BH69" s="192">
        <f xml:space="preserve"> 'FS Qtr'!BH$21</f>
        <v>0</v>
      </c>
      <c r="BI69" s="192">
        <f xml:space="preserve"> 'FS Qtr'!BI$21</f>
        <v>0</v>
      </c>
      <c r="BJ69" s="192">
        <f xml:space="preserve"> 'FS Qtr'!BJ$21</f>
        <v>0</v>
      </c>
      <c r="BK69" s="192">
        <f xml:space="preserve"> 'FS Qtr'!BK$21</f>
        <v>0</v>
      </c>
      <c r="BL69" s="192">
        <f xml:space="preserve"> 'FS Qtr'!BL$21</f>
        <v>0</v>
      </c>
      <c r="BM69" s="192">
        <f xml:space="preserve"> 'FS Qtr'!BM$21</f>
        <v>0</v>
      </c>
      <c r="BN69" s="192">
        <f xml:space="preserve"> 'FS Qtr'!BN$21</f>
        <v>0</v>
      </c>
      <c r="BO69" s="192">
        <f xml:space="preserve"> 'FS Qtr'!BO$21</f>
        <v>0</v>
      </c>
      <c r="BP69" s="192">
        <f xml:space="preserve"> 'FS Qtr'!BP$21</f>
        <v>0</v>
      </c>
      <c r="BQ69" s="192">
        <f xml:space="preserve"> 'FS Qtr'!BQ$21</f>
        <v>0</v>
      </c>
      <c r="BR69" s="192">
        <f xml:space="preserve"> 'FS Qtr'!BR$21</f>
        <v>0</v>
      </c>
      <c r="BS69" s="192">
        <f xml:space="preserve"> 'FS Qtr'!BS$21</f>
        <v>0</v>
      </c>
      <c r="BT69" s="192">
        <f xml:space="preserve"> 'FS Qtr'!BT$21</f>
        <v>0</v>
      </c>
      <c r="BU69" s="192">
        <f xml:space="preserve"> 'FS Qtr'!BU$21</f>
        <v>0</v>
      </c>
      <c r="BV69" s="192">
        <f xml:space="preserve"> 'FS Qtr'!BV$21</f>
        <v>0</v>
      </c>
      <c r="BW69" s="192">
        <f xml:space="preserve"> 'FS Qtr'!BW$21</f>
        <v>0</v>
      </c>
      <c r="BX69" s="192">
        <f xml:space="preserve"> 'FS Qtr'!BX$21</f>
        <v>0</v>
      </c>
      <c r="BY69" s="192">
        <f xml:space="preserve"> 'FS Qtr'!BY$21</f>
        <v>0</v>
      </c>
      <c r="BZ69" s="192">
        <f xml:space="preserve"> 'FS Qtr'!BZ$21</f>
        <v>0</v>
      </c>
      <c r="CA69" s="192">
        <f xml:space="preserve"> 'FS Qtr'!CA$21</f>
        <v>0</v>
      </c>
      <c r="CB69" s="192">
        <f xml:space="preserve"> 'FS Qtr'!CB$21</f>
        <v>0</v>
      </c>
      <c r="CC69" s="192">
        <f xml:space="preserve"> 'FS Qtr'!CC$21</f>
        <v>0</v>
      </c>
      <c r="CD69" s="192">
        <f xml:space="preserve"> 'FS Qtr'!CD$21</f>
        <v>0</v>
      </c>
      <c r="CE69" s="192">
        <f xml:space="preserve"> 'FS Qtr'!CE$21</f>
        <v>0</v>
      </c>
      <c r="CF69" s="192">
        <f xml:space="preserve"> 'FS Qtr'!CF$21</f>
        <v>0</v>
      </c>
      <c r="CG69" s="192">
        <f xml:space="preserve"> 'FS Qtr'!CG$21</f>
        <v>0</v>
      </c>
      <c r="CH69" s="192">
        <f xml:space="preserve"> 'FS Qtr'!CH$21</f>
        <v>0</v>
      </c>
      <c r="CI69" s="192">
        <f xml:space="preserve"> 'FS Qtr'!CI$21</f>
        <v>0</v>
      </c>
      <c r="CJ69" s="192">
        <f xml:space="preserve"> 'FS Qtr'!CJ$21</f>
        <v>0</v>
      </c>
      <c r="CK69" s="192">
        <f xml:space="preserve"> 'FS Qtr'!CK$21</f>
        <v>0</v>
      </c>
      <c r="CL69" s="192">
        <f xml:space="preserve"> 'FS Qtr'!CL$21</f>
        <v>0</v>
      </c>
      <c r="CM69" s="192">
        <f xml:space="preserve"> 'FS Qtr'!CM$21</f>
        <v>0</v>
      </c>
      <c r="CN69" s="192">
        <f xml:space="preserve"> 'FS Qtr'!CN$21</f>
        <v>0</v>
      </c>
      <c r="CO69" s="192">
        <f xml:space="preserve"> 'FS Qtr'!CO$21</f>
        <v>0</v>
      </c>
      <c r="CP69" s="192">
        <f xml:space="preserve"> 'FS Qtr'!CP$21</f>
        <v>0</v>
      </c>
      <c r="CQ69" s="192">
        <f xml:space="preserve"> 'FS Qtr'!CQ$21</f>
        <v>0</v>
      </c>
      <c r="CR69" s="192">
        <f xml:space="preserve"> 'FS Qtr'!CR$21</f>
        <v>0</v>
      </c>
      <c r="CS69" s="192">
        <f xml:space="preserve"> 'FS Qtr'!CS$21</f>
        <v>0</v>
      </c>
      <c r="CT69" s="192">
        <f xml:space="preserve"> 'FS Qtr'!CT$21</f>
        <v>0</v>
      </c>
      <c r="CU69" s="192">
        <f xml:space="preserve"> 'FS Qtr'!CU$21</f>
        <v>0</v>
      </c>
      <c r="CV69" s="192">
        <f xml:space="preserve"> 'FS Qtr'!CV$21</f>
        <v>0</v>
      </c>
      <c r="CW69" s="192">
        <f xml:space="preserve"> 'FS Qtr'!CW$21</f>
        <v>0</v>
      </c>
      <c r="CX69" s="192">
        <f xml:space="preserve"> 'FS Qtr'!CX$21</f>
        <v>0</v>
      </c>
      <c r="CY69" s="192">
        <f xml:space="preserve"> 'FS Qtr'!CY$21</f>
        <v>0</v>
      </c>
      <c r="CZ69" s="192">
        <f xml:space="preserve"> 'FS Qtr'!CZ$21</f>
        <v>0</v>
      </c>
      <c r="DA69" s="192">
        <f xml:space="preserve"> 'FS Qtr'!DA$21</f>
        <v>0</v>
      </c>
      <c r="DB69" s="192">
        <f xml:space="preserve"> 'FS Qtr'!DB$21</f>
        <v>0</v>
      </c>
      <c r="DC69" s="192">
        <f xml:space="preserve"> 'FS Qtr'!DC$21</f>
        <v>0</v>
      </c>
      <c r="DD69" s="192">
        <f xml:space="preserve"> 'FS Qtr'!DD$21</f>
        <v>0</v>
      </c>
      <c r="DE69" s="192">
        <f xml:space="preserve"> 'FS Qtr'!DE$21</f>
        <v>0</v>
      </c>
      <c r="DF69" s="192">
        <f xml:space="preserve"> 'FS Qtr'!DF$21</f>
        <v>0</v>
      </c>
      <c r="DG69" s="192">
        <f xml:space="preserve"> 'FS Qtr'!DG$21</f>
        <v>0</v>
      </c>
      <c r="DH69" s="192">
        <f xml:space="preserve"> 'FS Qtr'!DH$21</f>
        <v>0</v>
      </c>
      <c r="DI69" s="192">
        <f xml:space="preserve"> 'FS Qtr'!DI$21</f>
        <v>0</v>
      </c>
      <c r="DJ69" s="192">
        <f xml:space="preserve"> 'FS Qtr'!DJ$21</f>
        <v>0</v>
      </c>
      <c r="DK69" s="192">
        <f xml:space="preserve"> 'FS Qtr'!DK$21</f>
        <v>0</v>
      </c>
      <c r="DL69" s="192">
        <f xml:space="preserve"> 'FS Qtr'!DL$21</f>
        <v>0</v>
      </c>
      <c r="DM69" s="192">
        <f xml:space="preserve"> 'FS Qtr'!DM$21</f>
        <v>0</v>
      </c>
      <c r="DN69" s="192">
        <f xml:space="preserve"> 'FS Qtr'!DN$21</f>
        <v>0</v>
      </c>
      <c r="DO69" s="192">
        <f xml:space="preserve"> 'FS Qtr'!DO$21</f>
        <v>0</v>
      </c>
      <c r="DP69" s="192">
        <f xml:space="preserve"> 'FS Qtr'!DP$21</f>
        <v>0</v>
      </c>
      <c r="DQ69" s="192">
        <f xml:space="preserve"> 'FS Qtr'!DQ$21</f>
        <v>0</v>
      </c>
      <c r="DR69" s="192">
        <f xml:space="preserve"> 'FS Qtr'!DR$21</f>
        <v>0</v>
      </c>
      <c r="DS69" s="192">
        <f xml:space="preserve"> 'FS Qtr'!DS$21</f>
        <v>0</v>
      </c>
      <c r="DT69" s="192">
        <f xml:space="preserve"> 'FS Qtr'!DT$21</f>
        <v>0</v>
      </c>
      <c r="DU69" s="192">
        <f xml:space="preserve"> 'FS Qtr'!DU$21</f>
        <v>0</v>
      </c>
      <c r="DV69" s="192">
        <f xml:space="preserve"> 'FS Qtr'!DV$21</f>
        <v>0</v>
      </c>
      <c r="DW69" s="192">
        <f xml:space="preserve"> 'FS Qtr'!DW$21</f>
        <v>0</v>
      </c>
      <c r="DX69" s="192">
        <f xml:space="preserve"> 'FS Qtr'!DX$21</f>
        <v>0</v>
      </c>
      <c r="DY69" s="192">
        <f xml:space="preserve"> 'FS Qtr'!DY$21</f>
        <v>0</v>
      </c>
      <c r="DZ69" s="192">
        <f xml:space="preserve"> 'FS Qtr'!DZ$21</f>
        <v>0</v>
      </c>
      <c r="EA69" s="192">
        <f xml:space="preserve"> 'FS Qtr'!EA$21</f>
        <v>0</v>
      </c>
      <c r="EB69" s="192">
        <f xml:space="preserve"> 'FS Qtr'!EB$21</f>
        <v>0</v>
      </c>
      <c r="EC69" s="192">
        <f xml:space="preserve"> 'FS Qtr'!EC$21</f>
        <v>0</v>
      </c>
      <c r="ED69" s="192">
        <f xml:space="preserve"> 'FS Qtr'!ED$21</f>
        <v>0</v>
      </c>
      <c r="EE69" s="192">
        <f xml:space="preserve"> 'FS Qtr'!EE$21</f>
        <v>0</v>
      </c>
      <c r="EF69" s="192">
        <f xml:space="preserve"> 'FS Qtr'!EF$21</f>
        <v>0</v>
      </c>
      <c r="EG69" s="192">
        <f xml:space="preserve"> 'FS Qtr'!EG$21</f>
        <v>0</v>
      </c>
      <c r="EH69" s="192">
        <f xml:space="preserve"> 'FS Qtr'!EH$21</f>
        <v>0</v>
      </c>
      <c r="EI69" s="192">
        <f xml:space="preserve"> 'FS Qtr'!EI$21</f>
        <v>0</v>
      </c>
      <c r="EJ69" s="192">
        <f xml:space="preserve"> 'FS Qtr'!EJ$21</f>
        <v>0</v>
      </c>
      <c r="EK69" s="192">
        <f xml:space="preserve"> 'FS Qtr'!EK$21</f>
        <v>0</v>
      </c>
      <c r="EL69" s="192">
        <f xml:space="preserve"> 'FS Qtr'!EL$21</f>
        <v>0</v>
      </c>
      <c r="EM69" s="192">
        <f xml:space="preserve"> 'FS Qtr'!EM$21</f>
        <v>0</v>
      </c>
      <c r="EN69" s="192">
        <f xml:space="preserve"> 'FS Qtr'!EN$21</f>
        <v>0</v>
      </c>
      <c r="EO69" s="192">
        <f xml:space="preserve"> 'FS Qtr'!EO$21</f>
        <v>0</v>
      </c>
      <c r="EP69" s="192">
        <f xml:space="preserve"> 'FS Qtr'!EP$21</f>
        <v>0</v>
      </c>
      <c r="EQ69" s="192">
        <f xml:space="preserve"> 'FS Qtr'!EQ$21</f>
        <v>0</v>
      </c>
      <c r="ER69" s="192">
        <f xml:space="preserve"> 'FS Qtr'!ER$21</f>
        <v>0</v>
      </c>
      <c r="ES69" s="192">
        <f xml:space="preserve"> 'FS Qtr'!ES$21</f>
        <v>0</v>
      </c>
      <c r="ET69" s="192">
        <f xml:space="preserve"> 'FS Qtr'!ET$21</f>
        <v>0</v>
      </c>
      <c r="EU69" s="192">
        <f xml:space="preserve"> 'FS Qtr'!EU$21</f>
        <v>0</v>
      </c>
      <c r="EV69" s="192">
        <f xml:space="preserve"> 'FS Qtr'!EV$21</f>
        <v>0</v>
      </c>
      <c r="EW69" s="192">
        <f xml:space="preserve"> 'FS Qtr'!EW$21</f>
        <v>0</v>
      </c>
      <c r="EX69" s="192">
        <f xml:space="preserve"> 'FS Qtr'!EX$21</f>
        <v>0</v>
      </c>
      <c r="EY69" s="192">
        <f xml:space="preserve"> 'FS Qtr'!EY$21</f>
        <v>0</v>
      </c>
      <c r="EZ69" s="192">
        <f xml:space="preserve"> 'FS Qtr'!EZ$21</f>
        <v>0</v>
      </c>
      <c r="FA69" s="192">
        <f xml:space="preserve"> 'FS Qtr'!FA$21</f>
        <v>0</v>
      </c>
      <c r="FB69" s="192">
        <f xml:space="preserve"> 'FS Qtr'!FB$21</f>
        <v>0</v>
      </c>
      <c r="FC69" s="192">
        <f xml:space="preserve"> 'FS Qtr'!FC$21</f>
        <v>0</v>
      </c>
      <c r="FD69" s="192">
        <f xml:space="preserve"> 'FS Qtr'!FD$21</f>
        <v>0</v>
      </c>
      <c r="FE69" s="192">
        <f xml:space="preserve"> 'FS Qtr'!FE$21</f>
        <v>0</v>
      </c>
      <c r="FF69" s="192">
        <f xml:space="preserve"> 'FS Qtr'!FF$21</f>
        <v>0</v>
      </c>
      <c r="FG69" s="192">
        <f xml:space="preserve"> 'FS Qtr'!FG$21</f>
        <v>0</v>
      </c>
      <c r="FH69" s="192">
        <f xml:space="preserve"> 'FS Qtr'!FH$21</f>
        <v>0</v>
      </c>
      <c r="FI69" s="192">
        <f xml:space="preserve"> 'FS Qtr'!FI$21</f>
        <v>0</v>
      </c>
      <c r="FJ69" s="192">
        <f xml:space="preserve"> 'FS Qtr'!FJ$21</f>
        <v>0</v>
      </c>
      <c r="FK69" s="192">
        <f xml:space="preserve"> 'FS Qtr'!FK$21</f>
        <v>0</v>
      </c>
      <c r="FL69" s="192">
        <f xml:space="preserve"> 'FS Qtr'!FL$21</f>
        <v>0</v>
      </c>
      <c r="FM69" s="192">
        <f xml:space="preserve"> 'FS Qtr'!FM$21</f>
        <v>0</v>
      </c>
      <c r="FN69" s="192">
        <f xml:space="preserve"> 'FS Qtr'!FN$21</f>
        <v>0</v>
      </c>
      <c r="FO69" s="192">
        <f xml:space="preserve"> 'FS Qtr'!FO$21</f>
        <v>0</v>
      </c>
      <c r="FP69" s="192">
        <f xml:space="preserve"> 'FS Qtr'!FP$21</f>
        <v>0</v>
      </c>
      <c r="FQ69" s="192">
        <f xml:space="preserve"> 'FS Qtr'!FQ$21</f>
        <v>0</v>
      </c>
      <c r="FR69" s="192">
        <f xml:space="preserve"> 'FS Qtr'!FR$21</f>
        <v>0</v>
      </c>
      <c r="FS69" s="192">
        <f xml:space="preserve"> 'FS Qtr'!FS$21</f>
        <v>0</v>
      </c>
      <c r="FT69" s="192">
        <f xml:space="preserve"> 'FS Qtr'!FT$21</f>
        <v>0</v>
      </c>
      <c r="FU69" s="192">
        <f xml:space="preserve"> 'FS Qtr'!FU$21</f>
        <v>0</v>
      </c>
      <c r="FV69" s="192">
        <f xml:space="preserve"> 'FS Qtr'!FV$21</f>
        <v>0</v>
      </c>
      <c r="FW69" s="192">
        <f xml:space="preserve"> 'FS Qtr'!FW$21</f>
        <v>0</v>
      </c>
      <c r="FX69" s="192">
        <f xml:space="preserve"> 'FS Qtr'!FX$21</f>
        <v>0</v>
      </c>
      <c r="FY69" s="192">
        <f xml:space="preserve"> 'FS Qtr'!FY$21</f>
        <v>0</v>
      </c>
      <c r="FZ69" s="192">
        <f xml:space="preserve"> 'FS Qtr'!FZ$21</f>
        <v>0</v>
      </c>
      <c r="GA69" s="192">
        <f xml:space="preserve"> 'FS Qtr'!GA$21</f>
        <v>0</v>
      </c>
      <c r="GB69" s="192">
        <f xml:space="preserve"> 'FS Qtr'!GB$21</f>
        <v>0</v>
      </c>
      <c r="GC69" s="192">
        <f xml:space="preserve"> 'FS Qtr'!GC$21</f>
        <v>0</v>
      </c>
      <c r="GD69" s="192">
        <f xml:space="preserve"> 'FS Qtr'!GD$21</f>
        <v>0</v>
      </c>
      <c r="GE69" s="192">
        <f xml:space="preserve"> 'FS Qtr'!GE$21</f>
        <v>0</v>
      </c>
      <c r="GF69" s="192">
        <f xml:space="preserve"> 'FS Qtr'!GF$21</f>
        <v>0</v>
      </c>
      <c r="GG69" s="192">
        <f xml:space="preserve"> 'FS Qtr'!GG$21</f>
        <v>0</v>
      </c>
      <c r="GH69" s="192">
        <f xml:space="preserve"> 'FS Qtr'!GH$21</f>
        <v>0</v>
      </c>
      <c r="GI69" s="192">
        <f xml:space="preserve"> 'FS Qtr'!GI$21</f>
        <v>0</v>
      </c>
      <c r="GJ69" s="192">
        <f xml:space="preserve"> 'FS Qtr'!GJ$21</f>
        <v>0</v>
      </c>
    </row>
    <row r="70" spans="1:192" x14ac:dyDescent="0.25">
      <c r="E70" s="12" t="s">
        <v>210</v>
      </c>
      <c r="F70" s="289">
        <f xml:space="preserve"> SUM(J68:GJ68) / SUM(J69:GJ69)</f>
        <v>0.1793224229686409</v>
      </c>
      <c r="G70" s="12" t="s">
        <v>104</v>
      </c>
      <c r="H70" s="12" t="s">
        <v>538</v>
      </c>
    </row>
    <row r="72" spans="1:192" x14ac:dyDescent="0.25">
      <c r="B72" s="15" t="s">
        <v>203</v>
      </c>
    </row>
    <row r="73" spans="1:192" x14ac:dyDescent="0.25">
      <c r="A73" s="223"/>
      <c r="B73" s="223"/>
      <c r="C73" s="224"/>
      <c r="D73" s="225"/>
      <c r="E73" s="414" t="str">
        <f xml:space="preserve"> InpC!E$204</f>
        <v xml:space="preserve">Tax losses carried forward - initial balance </v>
      </c>
      <c r="F73" s="414">
        <f xml:space="preserve"> InpC!F$204</f>
        <v>0</v>
      </c>
      <c r="G73" s="414" t="str">
        <f xml:space="preserve"> InpC!G$204</f>
        <v>$ 000s</v>
      </c>
      <c r="H73" s="227"/>
      <c r="I73" s="227"/>
      <c r="J73" s="226"/>
      <c r="K73" s="226"/>
      <c r="L73" s="226"/>
      <c r="M73" s="226"/>
      <c r="N73" s="226"/>
      <c r="O73" s="226"/>
      <c r="P73" s="226"/>
      <c r="Q73" s="226"/>
      <c r="R73" s="226"/>
      <c r="S73" s="226"/>
      <c r="T73" s="226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  <c r="AX73" s="226"/>
      <c r="AY73" s="226"/>
      <c r="AZ73" s="226"/>
      <c r="BA73" s="226"/>
      <c r="BB73" s="226"/>
      <c r="BC73" s="226"/>
      <c r="BD73" s="226"/>
      <c r="BE73" s="226"/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26"/>
      <c r="CB73" s="226"/>
      <c r="CC73" s="226"/>
      <c r="CD73" s="226"/>
      <c r="CE73" s="226"/>
      <c r="CF73" s="226"/>
      <c r="CG73" s="226"/>
      <c r="CH73" s="226"/>
      <c r="CI73" s="226"/>
      <c r="CJ73" s="226"/>
      <c r="CK73" s="226"/>
      <c r="CL73" s="226"/>
      <c r="CM73" s="226"/>
      <c r="CN73" s="226"/>
      <c r="CO73" s="226"/>
      <c r="CP73" s="226"/>
      <c r="CQ73" s="226"/>
      <c r="CR73" s="226"/>
      <c r="CS73" s="226"/>
      <c r="CT73" s="226"/>
      <c r="CU73" s="226"/>
      <c r="CV73" s="226"/>
      <c r="CW73" s="226"/>
      <c r="CX73" s="226"/>
      <c r="CY73" s="226"/>
      <c r="CZ73" s="226"/>
      <c r="DA73" s="226"/>
      <c r="DB73" s="226"/>
      <c r="DC73" s="226"/>
      <c r="DD73" s="226"/>
      <c r="DE73" s="226"/>
      <c r="DF73" s="226"/>
      <c r="DG73" s="226"/>
      <c r="DH73" s="226"/>
      <c r="DI73" s="226"/>
      <c r="DJ73" s="226"/>
      <c r="DK73" s="226"/>
      <c r="DL73" s="226"/>
      <c r="DM73" s="226"/>
      <c r="DN73" s="226"/>
      <c r="DO73" s="226"/>
      <c r="DP73" s="226"/>
      <c r="DQ73" s="226"/>
      <c r="DR73" s="226"/>
      <c r="DS73" s="226"/>
      <c r="DT73" s="226"/>
      <c r="DU73" s="226"/>
      <c r="DV73" s="226"/>
      <c r="DW73" s="226"/>
      <c r="DX73" s="226"/>
      <c r="DY73" s="226"/>
      <c r="DZ73" s="226"/>
      <c r="EA73" s="226"/>
      <c r="EB73" s="226"/>
      <c r="EC73" s="226"/>
      <c r="ED73" s="226"/>
      <c r="EE73" s="226"/>
      <c r="EF73" s="226"/>
      <c r="EG73" s="226"/>
      <c r="EH73" s="226"/>
      <c r="EI73" s="226"/>
      <c r="EJ73" s="226"/>
      <c r="EK73" s="226"/>
      <c r="EL73" s="226"/>
      <c r="EM73" s="226"/>
      <c r="EN73" s="226"/>
      <c r="EO73" s="226"/>
      <c r="EP73" s="226"/>
      <c r="EQ73" s="226"/>
      <c r="ER73" s="226"/>
      <c r="ES73" s="226"/>
      <c r="ET73" s="226"/>
      <c r="EU73" s="226"/>
      <c r="EV73" s="226"/>
      <c r="EW73" s="226"/>
      <c r="EX73" s="226"/>
      <c r="EY73" s="226"/>
      <c r="EZ73" s="226"/>
      <c r="FA73" s="226"/>
      <c r="FB73" s="226"/>
      <c r="FC73" s="226"/>
      <c r="FD73" s="226"/>
      <c r="FE73" s="226"/>
      <c r="FF73" s="226"/>
      <c r="FG73" s="226"/>
      <c r="FH73" s="226"/>
      <c r="FI73" s="226"/>
      <c r="FJ73" s="226"/>
      <c r="FK73" s="226"/>
      <c r="FL73" s="226"/>
      <c r="FM73" s="226"/>
      <c r="FN73" s="226"/>
      <c r="FO73" s="226"/>
      <c r="FP73" s="226"/>
      <c r="FQ73" s="226"/>
      <c r="FR73" s="226"/>
      <c r="FS73" s="226"/>
      <c r="FT73" s="226"/>
      <c r="FU73" s="226"/>
      <c r="FV73" s="226"/>
      <c r="FW73" s="226"/>
      <c r="FX73" s="226"/>
      <c r="FY73" s="226"/>
      <c r="FZ73" s="226"/>
      <c r="GA73" s="226"/>
      <c r="GB73" s="226"/>
      <c r="GC73" s="226"/>
      <c r="GD73" s="226"/>
      <c r="GE73" s="226"/>
      <c r="GF73" s="226"/>
      <c r="GG73" s="226"/>
      <c r="GH73" s="226"/>
      <c r="GI73" s="226"/>
      <c r="GJ73" s="226"/>
    </row>
    <row r="74" spans="1:192" x14ac:dyDescent="0.25">
      <c r="E74" s="233" t="str">
        <f xml:space="preserve"> Time!E$83</f>
        <v>End of construction period flag</v>
      </c>
      <c r="F74" s="233">
        <f xml:space="preserve"> Time!F$83</f>
        <v>0</v>
      </c>
      <c r="G74" s="233" t="str">
        <f xml:space="preserve"> Time!G$83</f>
        <v>flag</v>
      </c>
      <c r="H74" s="233">
        <f xml:space="preserve"> Time!H$83</f>
        <v>1</v>
      </c>
      <c r="I74" s="233">
        <f xml:space="preserve"> Time!I$83</f>
        <v>0</v>
      </c>
      <c r="J74" s="233">
        <f xml:space="preserve"> Time!J$83</f>
        <v>0</v>
      </c>
      <c r="K74" s="233">
        <f xml:space="preserve"> Time!K$83</f>
        <v>0</v>
      </c>
      <c r="L74" s="233">
        <f xml:space="preserve"> Time!L$83</f>
        <v>0</v>
      </c>
      <c r="M74" s="233">
        <f xml:space="preserve"> Time!M$83</f>
        <v>0</v>
      </c>
      <c r="N74" s="233">
        <f xml:space="preserve"> Time!N$83</f>
        <v>0</v>
      </c>
      <c r="O74" s="233">
        <f xml:space="preserve"> Time!O$83</f>
        <v>0</v>
      </c>
      <c r="P74" s="233">
        <f xml:space="preserve"> Time!P$83</f>
        <v>1</v>
      </c>
      <c r="Q74" s="233">
        <f xml:space="preserve"> Time!Q$83</f>
        <v>0</v>
      </c>
      <c r="R74" s="233">
        <f xml:space="preserve"> Time!R$83</f>
        <v>0</v>
      </c>
      <c r="S74" s="233">
        <f xml:space="preserve"> Time!S$83</f>
        <v>0</v>
      </c>
      <c r="T74" s="233">
        <f xml:space="preserve"> Time!T$83</f>
        <v>0</v>
      </c>
      <c r="U74" s="233">
        <f xml:space="preserve"> Time!U$83</f>
        <v>0</v>
      </c>
      <c r="V74" s="233">
        <f xml:space="preserve"> Time!V$83</f>
        <v>0</v>
      </c>
      <c r="W74" s="233">
        <f xml:space="preserve"> Time!W$83</f>
        <v>0</v>
      </c>
      <c r="X74" s="233">
        <f xml:space="preserve"> Time!X$83</f>
        <v>0</v>
      </c>
      <c r="Y74" s="233">
        <f xml:space="preserve"> Time!Y$83</f>
        <v>0</v>
      </c>
      <c r="Z74" s="233">
        <f xml:space="preserve"> Time!Z$83</f>
        <v>0</v>
      </c>
      <c r="AA74" s="233">
        <f xml:space="preserve"> Time!AA$83</f>
        <v>0</v>
      </c>
      <c r="AB74" s="233">
        <f xml:space="preserve"> Time!AB$83</f>
        <v>0</v>
      </c>
      <c r="AC74" s="233">
        <f xml:space="preserve"> Time!AC$83</f>
        <v>0</v>
      </c>
      <c r="AD74" s="233">
        <f xml:space="preserve"> Time!AD$83</f>
        <v>0</v>
      </c>
      <c r="AE74" s="233">
        <f xml:space="preserve"> Time!AE$83</f>
        <v>0</v>
      </c>
      <c r="AF74" s="233">
        <f xml:space="preserve"> Time!AF$83</f>
        <v>0</v>
      </c>
      <c r="AG74" s="233">
        <f xml:space="preserve"> Time!AG$83</f>
        <v>0</v>
      </c>
      <c r="AH74" s="233">
        <f xml:space="preserve"> Time!AH$83</f>
        <v>0</v>
      </c>
      <c r="AI74" s="233">
        <f xml:space="preserve"> Time!AI$83</f>
        <v>0</v>
      </c>
      <c r="AJ74" s="233">
        <f xml:space="preserve"> Time!AJ$83</f>
        <v>0</v>
      </c>
      <c r="AK74" s="233">
        <f xml:space="preserve"> Time!AK$83</f>
        <v>0</v>
      </c>
      <c r="AL74" s="233">
        <f xml:space="preserve"> Time!AL$83</f>
        <v>0</v>
      </c>
      <c r="AM74" s="233">
        <f xml:space="preserve"> Time!AM$83</f>
        <v>0</v>
      </c>
      <c r="AN74" s="233">
        <f xml:space="preserve"> Time!AN$83</f>
        <v>0</v>
      </c>
      <c r="AO74" s="233">
        <f xml:space="preserve"> Time!AO$83</f>
        <v>0</v>
      </c>
      <c r="AP74" s="233">
        <f xml:space="preserve"> Time!AP$83</f>
        <v>0</v>
      </c>
      <c r="AQ74" s="233">
        <f xml:space="preserve"> Time!AQ$83</f>
        <v>0</v>
      </c>
      <c r="AR74" s="233">
        <f xml:space="preserve"> Time!AR$83</f>
        <v>0</v>
      </c>
      <c r="AS74" s="233">
        <f xml:space="preserve"> Time!AS$83</f>
        <v>0</v>
      </c>
      <c r="AT74" s="233">
        <f xml:space="preserve"> Time!AT$83</f>
        <v>0</v>
      </c>
      <c r="AU74" s="233">
        <f xml:space="preserve"> Time!AU$83</f>
        <v>0</v>
      </c>
      <c r="AV74" s="233">
        <f xml:space="preserve"> Time!AV$83</f>
        <v>0</v>
      </c>
      <c r="AW74" s="233">
        <f xml:space="preserve"> Time!AW$83</f>
        <v>0</v>
      </c>
      <c r="AX74" s="233">
        <f xml:space="preserve"> Time!AX$83</f>
        <v>0</v>
      </c>
      <c r="AY74" s="233">
        <f xml:space="preserve"> Time!AY$83</f>
        <v>0</v>
      </c>
      <c r="AZ74" s="233">
        <f xml:space="preserve"> Time!AZ$83</f>
        <v>0</v>
      </c>
      <c r="BA74" s="233">
        <f xml:space="preserve"> Time!BA$83</f>
        <v>0</v>
      </c>
      <c r="BB74" s="233">
        <f xml:space="preserve"> Time!BB$83</f>
        <v>0</v>
      </c>
      <c r="BC74" s="233">
        <f xml:space="preserve"> Time!BC$83</f>
        <v>0</v>
      </c>
      <c r="BD74" s="233">
        <f xml:space="preserve"> Time!BD$83</f>
        <v>0</v>
      </c>
      <c r="BE74" s="233">
        <f xml:space="preserve"> Time!BE$83</f>
        <v>0</v>
      </c>
      <c r="BF74" s="233">
        <f xml:space="preserve"> Time!BF$83</f>
        <v>0</v>
      </c>
      <c r="BG74" s="233">
        <f xml:space="preserve"> Time!BG$83</f>
        <v>0</v>
      </c>
      <c r="BH74" s="233">
        <f xml:space="preserve"> Time!BH$83</f>
        <v>0</v>
      </c>
      <c r="BI74" s="233">
        <f xml:space="preserve"> Time!BI$83</f>
        <v>0</v>
      </c>
      <c r="BJ74" s="233">
        <f xml:space="preserve"> Time!BJ$83</f>
        <v>0</v>
      </c>
      <c r="BK74" s="233">
        <f xml:space="preserve"> Time!BK$83</f>
        <v>0</v>
      </c>
      <c r="BL74" s="233">
        <f xml:space="preserve"> Time!BL$83</f>
        <v>0</v>
      </c>
      <c r="BM74" s="233">
        <f xml:space="preserve"> Time!BM$83</f>
        <v>0</v>
      </c>
      <c r="BN74" s="233">
        <f xml:space="preserve"> Time!BN$83</f>
        <v>0</v>
      </c>
      <c r="BO74" s="233">
        <f xml:space="preserve"> Time!BO$83</f>
        <v>0</v>
      </c>
      <c r="BP74" s="233">
        <f xml:space="preserve"> Time!BP$83</f>
        <v>0</v>
      </c>
      <c r="BQ74" s="233">
        <f xml:space="preserve"> Time!BQ$83</f>
        <v>0</v>
      </c>
      <c r="BR74" s="233">
        <f xml:space="preserve"> Time!BR$83</f>
        <v>0</v>
      </c>
      <c r="BS74" s="233">
        <f xml:space="preserve"> Time!BS$83</f>
        <v>0</v>
      </c>
      <c r="BT74" s="233">
        <f xml:space="preserve"> Time!BT$83</f>
        <v>0</v>
      </c>
      <c r="BU74" s="233">
        <f xml:space="preserve"> Time!BU$83</f>
        <v>0</v>
      </c>
      <c r="BV74" s="233">
        <f xml:space="preserve"> Time!BV$83</f>
        <v>0</v>
      </c>
      <c r="BW74" s="233">
        <f xml:space="preserve"> Time!BW$83</f>
        <v>0</v>
      </c>
      <c r="BX74" s="233">
        <f xml:space="preserve"> Time!BX$83</f>
        <v>0</v>
      </c>
      <c r="BY74" s="233">
        <f xml:space="preserve"> Time!BY$83</f>
        <v>0</v>
      </c>
      <c r="BZ74" s="233">
        <f xml:space="preserve"> Time!BZ$83</f>
        <v>0</v>
      </c>
      <c r="CA74" s="233">
        <f xml:space="preserve"> Time!CA$83</f>
        <v>0</v>
      </c>
      <c r="CB74" s="233">
        <f xml:space="preserve"> Time!CB$83</f>
        <v>0</v>
      </c>
      <c r="CC74" s="233">
        <f xml:space="preserve"> Time!CC$83</f>
        <v>0</v>
      </c>
      <c r="CD74" s="233">
        <f xml:space="preserve"> Time!CD$83</f>
        <v>0</v>
      </c>
      <c r="CE74" s="233">
        <f xml:space="preserve"> Time!CE$83</f>
        <v>0</v>
      </c>
      <c r="CF74" s="233">
        <f xml:space="preserve"> Time!CF$83</f>
        <v>0</v>
      </c>
      <c r="CG74" s="233">
        <f xml:space="preserve"> Time!CG$83</f>
        <v>0</v>
      </c>
      <c r="CH74" s="233">
        <f xml:space="preserve"> Time!CH$83</f>
        <v>0</v>
      </c>
      <c r="CI74" s="233">
        <f xml:space="preserve"> Time!CI$83</f>
        <v>0</v>
      </c>
      <c r="CJ74" s="233">
        <f xml:space="preserve"> Time!CJ$83</f>
        <v>0</v>
      </c>
      <c r="CK74" s="233">
        <f xml:space="preserve"> Time!CK$83</f>
        <v>0</v>
      </c>
      <c r="CL74" s="233">
        <f xml:space="preserve"> Time!CL$83</f>
        <v>0</v>
      </c>
      <c r="CM74" s="233">
        <f xml:space="preserve"> Time!CM$83</f>
        <v>0</v>
      </c>
      <c r="CN74" s="233">
        <f xml:space="preserve"> Time!CN$83</f>
        <v>0</v>
      </c>
      <c r="CO74" s="233">
        <f xml:space="preserve"> Time!CO$83</f>
        <v>0</v>
      </c>
      <c r="CP74" s="233">
        <f xml:space="preserve"> Time!CP$83</f>
        <v>0</v>
      </c>
      <c r="CQ74" s="233">
        <f xml:space="preserve"> Time!CQ$83</f>
        <v>0</v>
      </c>
      <c r="CR74" s="233">
        <f xml:space="preserve"> Time!CR$83</f>
        <v>0</v>
      </c>
      <c r="CS74" s="233">
        <f xml:space="preserve"> Time!CS$83</f>
        <v>0</v>
      </c>
      <c r="CT74" s="233">
        <f xml:space="preserve"> Time!CT$83</f>
        <v>0</v>
      </c>
      <c r="CU74" s="233">
        <f xml:space="preserve"> Time!CU$83</f>
        <v>0</v>
      </c>
      <c r="CV74" s="233">
        <f xml:space="preserve"> Time!CV$83</f>
        <v>0</v>
      </c>
      <c r="CW74" s="233">
        <f xml:space="preserve"> Time!CW$83</f>
        <v>0</v>
      </c>
      <c r="CX74" s="233">
        <f xml:space="preserve"> Time!CX$83</f>
        <v>0</v>
      </c>
      <c r="CY74" s="233">
        <f xml:space="preserve"> Time!CY$83</f>
        <v>0</v>
      </c>
      <c r="CZ74" s="233">
        <f xml:space="preserve"> Time!CZ$83</f>
        <v>0</v>
      </c>
      <c r="DA74" s="233">
        <f xml:space="preserve"> Time!DA$83</f>
        <v>0</v>
      </c>
      <c r="DB74" s="233">
        <f xml:space="preserve"> Time!DB$83</f>
        <v>0</v>
      </c>
      <c r="DC74" s="233">
        <f xml:space="preserve"> Time!DC$83</f>
        <v>0</v>
      </c>
      <c r="DD74" s="233">
        <f xml:space="preserve"> Time!DD$83</f>
        <v>0</v>
      </c>
      <c r="DE74" s="233">
        <f xml:space="preserve"> Time!DE$83</f>
        <v>0</v>
      </c>
      <c r="DF74" s="233">
        <f xml:space="preserve"> Time!DF$83</f>
        <v>0</v>
      </c>
      <c r="DG74" s="233">
        <f xml:space="preserve"> Time!DG$83</f>
        <v>0</v>
      </c>
      <c r="DH74" s="233">
        <f xml:space="preserve"> Time!DH$83</f>
        <v>0</v>
      </c>
      <c r="DI74" s="233">
        <f xml:space="preserve"> Time!DI$83</f>
        <v>0</v>
      </c>
      <c r="DJ74" s="233">
        <f xml:space="preserve"> Time!DJ$83</f>
        <v>0</v>
      </c>
      <c r="DK74" s="233">
        <f xml:space="preserve"> Time!DK$83</f>
        <v>0</v>
      </c>
      <c r="DL74" s="233">
        <f xml:space="preserve"> Time!DL$83</f>
        <v>0</v>
      </c>
      <c r="DM74" s="233">
        <f xml:space="preserve"> Time!DM$83</f>
        <v>0</v>
      </c>
      <c r="DN74" s="233">
        <f xml:space="preserve"> Time!DN$83</f>
        <v>0</v>
      </c>
      <c r="DO74" s="233">
        <f xml:space="preserve"> Time!DO$83</f>
        <v>0</v>
      </c>
      <c r="DP74" s="233">
        <f xml:space="preserve"> Time!DP$83</f>
        <v>0</v>
      </c>
      <c r="DQ74" s="233">
        <f xml:space="preserve"> Time!DQ$83</f>
        <v>0</v>
      </c>
      <c r="DR74" s="233">
        <f xml:space="preserve"> Time!DR$83</f>
        <v>0</v>
      </c>
      <c r="DS74" s="233">
        <f xml:space="preserve"> Time!DS$83</f>
        <v>0</v>
      </c>
      <c r="DT74" s="233">
        <f xml:space="preserve"> Time!DT$83</f>
        <v>0</v>
      </c>
      <c r="DU74" s="233">
        <f xml:space="preserve"> Time!DU$83</f>
        <v>0</v>
      </c>
      <c r="DV74" s="233">
        <f xml:space="preserve"> Time!DV$83</f>
        <v>0</v>
      </c>
      <c r="DW74" s="233">
        <f xml:space="preserve"> Time!DW$83</f>
        <v>0</v>
      </c>
      <c r="DX74" s="233">
        <f xml:space="preserve"> Time!DX$83</f>
        <v>0</v>
      </c>
      <c r="DY74" s="233">
        <f xml:space="preserve"> Time!DY$83</f>
        <v>0</v>
      </c>
      <c r="DZ74" s="233">
        <f xml:space="preserve"> Time!DZ$83</f>
        <v>0</v>
      </c>
      <c r="EA74" s="233">
        <f xml:space="preserve"> Time!EA$83</f>
        <v>0</v>
      </c>
      <c r="EB74" s="233">
        <f xml:space="preserve"> Time!EB$83</f>
        <v>0</v>
      </c>
      <c r="EC74" s="233">
        <f xml:space="preserve"> Time!EC$83</f>
        <v>0</v>
      </c>
      <c r="ED74" s="233">
        <f xml:space="preserve"> Time!ED$83</f>
        <v>0</v>
      </c>
      <c r="EE74" s="233">
        <f xml:space="preserve"> Time!EE$83</f>
        <v>0</v>
      </c>
      <c r="EF74" s="233">
        <f xml:space="preserve"> Time!EF$83</f>
        <v>0</v>
      </c>
      <c r="EG74" s="233">
        <f xml:space="preserve"> Time!EG$83</f>
        <v>0</v>
      </c>
      <c r="EH74" s="233">
        <f xml:space="preserve"> Time!EH$83</f>
        <v>0</v>
      </c>
      <c r="EI74" s="233">
        <f xml:space="preserve"> Time!EI$83</f>
        <v>0</v>
      </c>
      <c r="EJ74" s="233">
        <f xml:space="preserve"> Time!EJ$83</f>
        <v>0</v>
      </c>
      <c r="EK74" s="233">
        <f xml:space="preserve"> Time!EK$83</f>
        <v>0</v>
      </c>
      <c r="EL74" s="233">
        <f xml:space="preserve"> Time!EL$83</f>
        <v>0</v>
      </c>
      <c r="EM74" s="233">
        <f xml:space="preserve"> Time!EM$83</f>
        <v>0</v>
      </c>
      <c r="EN74" s="233">
        <f xml:space="preserve"> Time!EN$83</f>
        <v>0</v>
      </c>
      <c r="EO74" s="233">
        <f xml:space="preserve"> Time!EO$83</f>
        <v>0</v>
      </c>
      <c r="EP74" s="233">
        <f xml:space="preserve"> Time!EP$83</f>
        <v>0</v>
      </c>
      <c r="EQ74" s="233">
        <f xml:space="preserve"> Time!EQ$83</f>
        <v>0</v>
      </c>
      <c r="ER74" s="233">
        <f xml:space="preserve"> Time!ER$83</f>
        <v>0</v>
      </c>
      <c r="ES74" s="233">
        <f xml:space="preserve"> Time!ES$83</f>
        <v>0</v>
      </c>
      <c r="ET74" s="233">
        <f xml:space="preserve"> Time!ET$83</f>
        <v>0</v>
      </c>
      <c r="EU74" s="233">
        <f xml:space="preserve"> Time!EU$83</f>
        <v>0</v>
      </c>
      <c r="EV74" s="233">
        <f xml:space="preserve"> Time!EV$83</f>
        <v>0</v>
      </c>
      <c r="EW74" s="233">
        <f xml:space="preserve"> Time!EW$83</f>
        <v>0</v>
      </c>
      <c r="EX74" s="233">
        <f xml:space="preserve"> Time!EX$83</f>
        <v>0</v>
      </c>
      <c r="EY74" s="233">
        <f xml:space="preserve"> Time!EY$83</f>
        <v>0</v>
      </c>
      <c r="EZ74" s="233">
        <f xml:space="preserve"> Time!EZ$83</f>
        <v>0</v>
      </c>
      <c r="FA74" s="233">
        <f xml:space="preserve"> Time!FA$83</f>
        <v>0</v>
      </c>
      <c r="FB74" s="233">
        <f xml:space="preserve"> Time!FB$83</f>
        <v>0</v>
      </c>
      <c r="FC74" s="233">
        <f xml:space="preserve"> Time!FC$83</f>
        <v>0</v>
      </c>
      <c r="FD74" s="233">
        <f xml:space="preserve"> Time!FD$83</f>
        <v>0</v>
      </c>
      <c r="FE74" s="233">
        <f xml:space="preserve"> Time!FE$83</f>
        <v>0</v>
      </c>
      <c r="FF74" s="233">
        <f xml:space="preserve"> Time!FF$83</f>
        <v>0</v>
      </c>
      <c r="FG74" s="233">
        <f xml:space="preserve"> Time!FG$83</f>
        <v>0</v>
      </c>
      <c r="FH74" s="233">
        <f xml:space="preserve"> Time!FH$83</f>
        <v>0</v>
      </c>
      <c r="FI74" s="233">
        <f xml:space="preserve"> Time!FI$83</f>
        <v>0</v>
      </c>
      <c r="FJ74" s="233">
        <f xml:space="preserve"> Time!FJ$83</f>
        <v>0</v>
      </c>
      <c r="FK74" s="233">
        <f xml:space="preserve"> Time!FK$83</f>
        <v>0</v>
      </c>
      <c r="FL74" s="233">
        <f xml:space="preserve"> Time!FL$83</f>
        <v>0</v>
      </c>
      <c r="FM74" s="233">
        <f xml:space="preserve"> Time!FM$83</f>
        <v>0</v>
      </c>
      <c r="FN74" s="233">
        <f xml:space="preserve"> Time!FN$83</f>
        <v>0</v>
      </c>
      <c r="FO74" s="233">
        <f xml:space="preserve"> Time!FO$83</f>
        <v>0</v>
      </c>
      <c r="FP74" s="233">
        <f xml:space="preserve"> Time!FP$83</f>
        <v>0</v>
      </c>
      <c r="FQ74" s="233">
        <f xml:space="preserve"> Time!FQ$83</f>
        <v>0</v>
      </c>
      <c r="FR74" s="233">
        <f xml:space="preserve"> Time!FR$83</f>
        <v>0</v>
      </c>
      <c r="FS74" s="233">
        <f xml:space="preserve"> Time!FS$83</f>
        <v>0</v>
      </c>
      <c r="FT74" s="233">
        <f xml:space="preserve"> Time!FT$83</f>
        <v>0</v>
      </c>
      <c r="FU74" s="233">
        <f xml:space="preserve"> Time!FU$83</f>
        <v>0</v>
      </c>
      <c r="FV74" s="233">
        <f xml:space="preserve"> Time!FV$83</f>
        <v>0</v>
      </c>
      <c r="FW74" s="233">
        <f xml:space="preserve"> Time!FW$83</f>
        <v>0</v>
      </c>
      <c r="FX74" s="233">
        <f xml:space="preserve"> Time!FX$83</f>
        <v>0</v>
      </c>
      <c r="FY74" s="233">
        <f xml:space="preserve"> Time!FY$83</f>
        <v>0</v>
      </c>
      <c r="FZ74" s="233">
        <f xml:space="preserve"> Time!FZ$83</f>
        <v>0</v>
      </c>
      <c r="GA74" s="233">
        <f xml:space="preserve"> Time!GA$83</f>
        <v>0</v>
      </c>
      <c r="GB74" s="233">
        <f xml:space="preserve"> Time!GB$83</f>
        <v>0</v>
      </c>
      <c r="GC74" s="233">
        <f xml:space="preserve"> Time!GC$83</f>
        <v>0</v>
      </c>
      <c r="GD74" s="233">
        <f xml:space="preserve"> Time!GD$83</f>
        <v>0</v>
      </c>
      <c r="GE74" s="233">
        <f xml:space="preserve"> Time!GE$83</f>
        <v>0</v>
      </c>
      <c r="GF74" s="233">
        <f xml:space="preserve"> Time!GF$83</f>
        <v>0</v>
      </c>
      <c r="GG74" s="233">
        <f xml:space="preserve"> Time!GG$83</f>
        <v>0</v>
      </c>
      <c r="GH74" s="233">
        <f xml:space="preserve"> Time!GH$83</f>
        <v>0</v>
      </c>
      <c r="GI74" s="233">
        <f xml:space="preserve"> Time!GI$83</f>
        <v>0</v>
      </c>
      <c r="GJ74" s="233">
        <f xml:space="preserve"> Time!GJ$83</f>
        <v>0</v>
      </c>
    </row>
    <row r="75" spans="1:192" x14ac:dyDescent="0.25">
      <c r="E75" s="221"/>
      <c r="F75" s="221"/>
      <c r="G75" s="221"/>
      <c r="H75" s="221"/>
      <c r="I75" s="38"/>
      <c r="J75" s="221"/>
      <c r="K75" s="221"/>
      <c r="L75" s="221"/>
      <c r="M75" s="221"/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21"/>
      <c r="BA75" s="221"/>
      <c r="BB75" s="221"/>
      <c r="BC75" s="221"/>
      <c r="BD75" s="221"/>
      <c r="BE75" s="221"/>
      <c r="BF75" s="221"/>
      <c r="BG75" s="221"/>
      <c r="BH75" s="221"/>
      <c r="BI75" s="221"/>
      <c r="BJ75" s="221"/>
      <c r="BK75" s="221"/>
      <c r="BL75" s="221"/>
      <c r="BM75" s="221"/>
      <c r="BN75" s="221"/>
      <c r="BO75" s="221"/>
      <c r="BP75" s="221"/>
      <c r="BQ75" s="221"/>
      <c r="BR75" s="221"/>
      <c r="BS75" s="221"/>
      <c r="BT75" s="221"/>
      <c r="BU75" s="221"/>
      <c r="BV75" s="221"/>
      <c r="BW75" s="221"/>
      <c r="BX75" s="221"/>
      <c r="BY75" s="221"/>
      <c r="BZ75" s="221"/>
      <c r="CA75" s="221"/>
      <c r="CB75" s="221"/>
      <c r="CC75" s="221"/>
      <c r="CD75" s="221"/>
      <c r="CE75" s="221"/>
      <c r="CF75" s="221"/>
      <c r="CG75" s="221"/>
      <c r="CH75" s="221"/>
      <c r="CI75" s="221"/>
      <c r="CJ75" s="221"/>
      <c r="CK75" s="221"/>
      <c r="CL75" s="221"/>
      <c r="CM75" s="221"/>
      <c r="CN75" s="221"/>
      <c r="CO75" s="221"/>
      <c r="CP75" s="221"/>
      <c r="CQ75" s="221"/>
      <c r="CR75" s="221"/>
      <c r="CS75" s="221"/>
      <c r="CT75" s="221"/>
      <c r="CU75" s="221"/>
      <c r="CV75" s="221"/>
      <c r="CW75" s="221"/>
      <c r="CX75" s="221"/>
      <c r="CY75" s="221"/>
      <c r="CZ75" s="221"/>
      <c r="DA75" s="221"/>
      <c r="DB75" s="221"/>
      <c r="DC75" s="221"/>
      <c r="DD75" s="221"/>
      <c r="DE75" s="221"/>
      <c r="DF75" s="221"/>
      <c r="DG75" s="221"/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221"/>
      <c r="EV75" s="221"/>
      <c r="EW75" s="221"/>
      <c r="EX75" s="221"/>
      <c r="EY75" s="221"/>
      <c r="EZ75" s="221"/>
      <c r="FA75" s="221"/>
      <c r="FB75" s="221"/>
      <c r="FC75" s="221"/>
      <c r="FD75" s="221"/>
      <c r="FE75" s="221"/>
      <c r="FF75" s="221"/>
      <c r="FG75" s="221"/>
      <c r="FH75" s="221"/>
      <c r="FI75" s="221"/>
      <c r="FJ75" s="221"/>
      <c r="FK75" s="221"/>
      <c r="FL75" s="221"/>
      <c r="FM75" s="221"/>
      <c r="FN75" s="221"/>
      <c r="FO75" s="221"/>
      <c r="FP75" s="221"/>
      <c r="FQ75" s="221"/>
      <c r="FR75" s="221"/>
      <c r="FS75" s="221"/>
      <c r="FT75" s="221"/>
      <c r="FU75" s="221"/>
      <c r="FV75" s="221"/>
      <c r="FW75" s="221"/>
      <c r="FX75" s="221"/>
      <c r="FY75" s="221"/>
      <c r="FZ75" s="221"/>
      <c r="GA75" s="221"/>
      <c r="GB75" s="221"/>
      <c r="GC75" s="221"/>
      <c r="GD75" s="221"/>
      <c r="GE75" s="221"/>
      <c r="GF75" s="221"/>
      <c r="GG75" s="221"/>
      <c r="GH75" s="221"/>
      <c r="GI75" s="221"/>
      <c r="GJ75" s="221"/>
    </row>
    <row r="76" spans="1:192" x14ac:dyDescent="0.25">
      <c r="E76" s="221" t="s">
        <v>221</v>
      </c>
      <c r="F76" s="221"/>
      <c r="G76" s="221" t="str">
        <f xml:space="preserve"> SMU</f>
        <v>$ 000s</v>
      </c>
      <c r="H76" s="221"/>
      <c r="I76" s="38"/>
      <c r="J76" s="221">
        <f t="shared" ref="J76:AK76" si="263">I79</f>
        <v>0</v>
      </c>
      <c r="K76" s="221">
        <f t="shared" si="263"/>
        <v>0</v>
      </c>
      <c r="L76" s="221">
        <f t="shared" si="263"/>
        <v>0</v>
      </c>
      <c r="M76" s="221">
        <f t="shared" si="263"/>
        <v>0</v>
      </c>
      <c r="N76" s="221">
        <f t="shared" si="263"/>
        <v>0</v>
      </c>
      <c r="O76" s="221">
        <f t="shared" si="263"/>
        <v>0</v>
      </c>
      <c r="P76" s="221">
        <f t="shared" si="263"/>
        <v>0</v>
      </c>
      <c r="Q76" s="221">
        <f t="shared" si="263"/>
        <v>0</v>
      </c>
      <c r="R76" s="221">
        <f t="shared" si="263"/>
        <v>22561.54936967108</v>
      </c>
      <c r="S76" s="221">
        <f t="shared" si="263"/>
        <v>46321.954420982394</v>
      </c>
      <c r="T76" s="221">
        <f t="shared" si="263"/>
        <v>66963.400974205884</v>
      </c>
      <c r="U76" s="221">
        <f t="shared" si="263"/>
        <v>84724.984521974533</v>
      </c>
      <c r="V76" s="221">
        <f t="shared" si="263"/>
        <v>99986.865771080338</v>
      </c>
      <c r="W76" s="221">
        <f t="shared" si="263"/>
        <v>112891.22404338857</v>
      </c>
      <c r="X76" s="221">
        <f t="shared" si="263"/>
        <v>123755.640448041</v>
      </c>
      <c r="Y76" s="221">
        <f t="shared" si="263"/>
        <v>132709.69745469582</v>
      </c>
      <c r="Z76" s="221">
        <f t="shared" si="263"/>
        <v>139969.38683220383</v>
      </c>
      <c r="AA76" s="221">
        <f t="shared" si="263"/>
        <v>145639.19867177916</v>
      </c>
      <c r="AB76" s="221">
        <f t="shared" si="263"/>
        <v>149937.65476282494</v>
      </c>
      <c r="AC76" s="221">
        <f t="shared" si="263"/>
        <v>152924.13601408218</v>
      </c>
      <c r="AD76" s="221">
        <f t="shared" si="263"/>
        <v>154778.55589671343</v>
      </c>
      <c r="AE76" s="221">
        <f t="shared" si="263"/>
        <v>155546.37669733888</v>
      </c>
      <c r="AF76" s="221">
        <f t="shared" si="263"/>
        <v>155374.19016816776</v>
      </c>
      <c r="AG76" s="221">
        <f t="shared" si="263"/>
        <v>154316.98993360205</v>
      </c>
      <c r="AH76" s="221">
        <f t="shared" si="263"/>
        <v>152453.32980353676</v>
      </c>
      <c r="AI76" s="221">
        <f t="shared" si="263"/>
        <v>149836.47225534663</v>
      </c>
      <c r="AJ76" s="221">
        <f t="shared" si="263"/>
        <v>146553.70315285985</v>
      </c>
      <c r="AK76" s="221">
        <f t="shared" si="263"/>
        <v>142637.3887563734</v>
      </c>
      <c r="AL76" s="221">
        <f t="shared" ref="AL76" si="264">AK79</f>
        <v>138151.22101077263</v>
      </c>
      <c r="AM76" s="221">
        <f t="shared" ref="AM76" si="265">AL79</f>
        <v>133129.7438647559</v>
      </c>
      <c r="AN76" s="221">
        <f t="shared" ref="AN76" si="266">AM79</f>
        <v>127614.39084922473</v>
      </c>
      <c r="AO76" s="221">
        <f t="shared" ref="AO76" si="267">AN79</f>
        <v>121654.42734654481</v>
      </c>
      <c r="AP76" s="221">
        <f t="shared" ref="AP76" si="268">AO79</f>
        <v>115246.9929576033</v>
      </c>
      <c r="AQ76" s="221">
        <f t="shared" ref="AQ76" si="269">AP79</f>
        <v>108449.94169506563</v>
      </c>
      <c r="AR76" s="221">
        <f t="shared" ref="AR76" si="270">AQ79</f>
        <v>101261.69359281496</v>
      </c>
      <c r="AS76" s="221">
        <f t="shared" ref="AS76" si="271">AR79</f>
        <v>93735.601019328373</v>
      </c>
      <c r="AT76" s="221">
        <f t="shared" ref="AT76" si="272">AS79</f>
        <v>85851.932387276916</v>
      </c>
      <c r="AU76" s="221">
        <f t="shared" ref="AU76" si="273">AT79</f>
        <v>77673.369796476414</v>
      </c>
      <c r="AV76" s="221">
        <f t="shared" ref="AV76" si="274">AU79</f>
        <v>69161.586291923843</v>
      </c>
      <c r="AW76" s="221">
        <f t="shared" ref="AW76" si="275">AV79</f>
        <v>60392.8196725655</v>
      </c>
      <c r="AX76" s="221">
        <f t="shared" ref="AX76" si="276">AW79</f>
        <v>51303.237416108968</v>
      </c>
      <c r="AY76" s="221">
        <f t="shared" ref="AY76" si="277">AX79</f>
        <v>41767.908077380518</v>
      </c>
      <c r="AZ76" s="221">
        <f t="shared" ref="AZ76" si="278">AY79</f>
        <v>31704.347224000136</v>
      </c>
      <c r="BA76" s="221">
        <f t="shared" ref="BA76" si="279">AZ79</f>
        <v>21184.494952318484</v>
      </c>
      <c r="BB76" s="221">
        <f t="shared" ref="BB76" si="280">BA79</f>
        <v>10109.647638600178</v>
      </c>
      <c r="BC76" s="221">
        <f t="shared" ref="BC76" si="281">BB79</f>
        <v>0</v>
      </c>
      <c r="BD76" s="221">
        <f t="shared" ref="BD76" si="282">BC79</f>
        <v>0</v>
      </c>
      <c r="BE76" s="221">
        <f t="shared" ref="BE76" si="283">BD79</f>
        <v>0</v>
      </c>
      <c r="BF76" s="221">
        <f t="shared" ref="BF76" si="284">BE79</f>
        <v>0</v>
      </c>
      <c r="BG76" s="221">
        <f t="shared" ref="BG76" si="285">BF79</f>
        <v>0</v>
      </c>
      <c r="BH76" s="221">
        <f t="shared" ref="BH76" si="286">BG79</f>
        <v>0</v>
      </c>
      <c r="BI76" s="221">
        <f t="shared" ref="BI76" si="287">BH79</f>
        <v>0</v>
      </c>
      <c r="BJ76" s="221">
        <f t="shared" ref="BJ76" si="288">BI79</f>
        <v>0</v>
      </c>
      <c r="BK76" s="221">
        <f t="shared" ref="BK76" si="289">BJ79</f>
        <v>0</v>
      </c>
      <c r="BL76" s="221">
        <f t="shared" ref="BL76" si="290">BK79</f>
        <v>0</v>
      </c>
      <c r="BM76" s="221">
        <f t="shared" ref="BM76" si="291">BL79</f>
        <v>0</v>
      </c>
      <c r="BN76" s="221">
        <f t="shared" ref="BN76" si="292">BM79</f>
        <v>0</v>
      </c>
      <c r="BO76" s="221">
        <f t="shared" ref="BO76" si="293">BN79</f>
        <v>0</v>
      </c>
      <c r="BP76" s="221">
        <f t="shared" ref="BP76" si="294">BO79</f>
        <v>0</v>
      </c>
      <c r="BQ76" s="221">
        <f t="shared" ref="BQ76" si="295">BP79</f>
        <v>0</v>
      </c>
      <c r="BR76" s="221">
        <f t="shared" ref="BR76" si="296">BQ79</f>
        <v>0</v>
      </c>
      <c r="BS76" s="221">
        <f t="shared" ref="BS76" si="297">BR79</f>
        <v>0</v>
      </c>
      <c r="BT76" s="221">
        <f t="shared" ref="BT76" si="298">BS79</f>
        <v>0</v>
      </c>
      <c r="BU76" s="221">
        <f t="shared" ref="BU76" si="299">BT79</f>
        <v>0</v>
      </c>
      <c r="BV76" s="221">
        <f t="shared" ref="BV76" si="300">BU79</f>
        <v>0</v>
      </c>
      <c r="BW76" s="221">
        <f t="shared" ref="BW76" si="301">BV79</f>
        <v>0</v>
      </c>
      <c r="BX76" s="221">
        <f t="shared" ref="BX76" si="302">BW79</f>
        <v>0</v>
      </c>
      <c r="BY76" s="221">
        <f t="shared" ref="BY76" si="303">BX79</f>
        <v>0</v>
      </c>
      <c r="BZ76" s="221">
        <f t="shared" ref="BZ76" si="304">BY79</f>
        <v>0</v>
      </c>
      <c r="CA76" s="221">
        <f t="shared" ref="CA76" si="305">BZ79</f>
        <v>0</v>
      </c>
      <c r="CB76" s="221">
        <f t="shared" ref="CB76" si="306">CA79</f>
        <v>0</v>
      </c>
      <c r="CC76" s="221">
        <f t="shared" ref="CC76" si="307">CB79</f>
        <v>0</v>
      </c>
      <c r="CD76" s="221">
        <f t="shared" ref="CD76" si="308">CC79</f>
        <v>0</v>
      </c>
      <c r="CE76" s="221">
        <f t="shared" ref="CE76" si="309">CD79</f>
        <v>0</v>
      </c>
      <c r="CF76" s="221">
        <f t="shared" ref="CF76" si="310">CE79</f>
        <v>0</v>
      </c>
      <c r="CG76" s="221">
        <f t="shared" ref="CG76" si="311">CF79</f>
        <v>0</v>
      </c>
      <c r="CH76" s="221">
        <f t="shared" ref="CH76" si="312">CG79</f>
        <v>0</v>
      </c>
      <c r="CI76" s="221">
        <f t="shared" ref="CI76" si="313">CH79</f>
        <v>0</v>
      </c>
      <c r="CJ76" s="221">
        <f t="shared" ref="CJ76" si="314">CI79</f>
        <v>0</v>
      </c>
      <c r="CK76" s="221">
        <f t="shared" ref="CK76" si="315">CJ79</f>
        <v>0</v>
      </c>
      <c r="CL76" s="221">
        <f t="shared" ref="CL76" si="316">CK79</f>
        <v>0</v>
      </c>
      <c r="CM76" s="221">
        <f t="shared" ref="CM76" si="317">CL79</f>
        <v>0</v>
      </c>
      <c r="CN76" s="221">
        <f t="shared" ref="CN76" si="318">CM79</f>
        <v>0</v>
      </c>
      <c r="CO76" s="221">
        <f t="shared" ref="CO76" si="319">CN79</f>
        <v>0</v>
      </c>
      <c r="CP76" s="221">
        <f t="shared" ref="CP76" si="320">CO79</f>
        <v>0</v>
      </c>
      <c r="CQ76" s="221">
        <f t="shared" ref="CQ76" si="321">CP79</f>
        <v>0</v>
      </c>
      <c r="CR76" s="221">
        <f t="shared" ref="CR76" si="322">CQ79</f>
        <v>0</v>
      </c>
      <c r="CS76" s="221">
        <f t="shared" ref="CS76" si="323">CR79</f>
        <v>0</v>
      </c>
      <c r="CT76" s="221">
        <f t="shared" ref="CT76" si="324">CS79</f>
        <v>0</v>
      </c>
      <c r="CU76" s="221">
        <f t="shared" ref="CU76" si="325">CT79</f>
        <v>0</v>
      </c>
      <c r="CV76" s="221">
        <f t="shared" ref="CV76" si="326">CU79</f>
        <v>0</v>
      </c>
      <c r="CW76" s="221">
        <f t="shared" ref="CW76" si="327">CV79</f>
        <v>0</v>
      </c>
      <c r="CX76" s="221">
        <f t="shared" ref="CX76" si="328">CW79</f>
        <v>0</v>
      </c>
      <c r="CY76" s="221">
        <f t="shared" ref="CY76" si="329">CX79</f>
        <v>0</v>
      </c>
      <c r="CZ76" s="221">
        <f t="shared" ref="CZ76" si="330">CY79</f>
        <v>0</v>
      </c>
      <c r="DA76" s="221">
        <f t="shared" ref="DA76" si="331">CZ79</f>
        <v>0</v>
      </c>
      <c r="DB76" s="221">
        <f t="shared" ref="DB76" si="332">DA79</f>
        <v>0</v>
      </c>
      <c r="DC76" s="221">
        <f t="shared" ref="DC76" si="333">DB79</f>
        <v>0</v>
      </c>
      <c r="DD76" s="221">
        <f t="shared" ref="DD76" si="334">DC79</f>
        <v>0</v>
      </c>
      <c r="DE76" s="221">
        <f t="shared" ref="DE76" si="335">DD79</f>
        <v>0</v>
      </c>
      <c r="DF76" s="221">
        <f t="shared" ref="DF76" si="336">DE79</f>
        <v>0</v>
      </c>
      <c r="DG76" s="221">
        <f t="shared" ref="DG76" si="337">DF79</f>
        <v>0</v>
      </c>
      <c r="DH76" s="221">
        <f t="shared" ref="DH76" si="338">DG79</f>
        <v>0</v>
      </c>
      <c r="DI76" s="221">
        <f t="shared" ref="DI76" si="339">DH79</f>
        <v>0</v>
      </c>
      <c r="DJ76" s="221">
        <f t="shared" ref="DJ76" si="340">DI79</f>
        <v>0</v>
      </c>
      <c r="DK76" s="221">
        <f t="shared" ref="DK76" si="341">DJ79</f>
        <v>0</v>
      </c>
      <c r="DL76" s="221">
        <f t="shared" ref="DL76" si="342">DK79</f>
        <v>0</v>
      </c>
      <c r="DM76" s="221">
        <f t="shared" ref="DM76" si="343">DL79</f>
        <v>0</v>
      </c>
      <c r="DN76" s="221">
        <f t="shared" ref="DN76" si="344">DM79</f>
        <v>0</v>
      </c>
      <c r="DO76" s="221">
        <f t="shared" ref="DO76" si="345">DN79</f>
        <v>0</v>
      </c>
      <c r="DP76" s="221">
        <f t="shared" ref="DP76" si="346">DO79</f>
        <v>0</v>
      </c>
      <c r="DQ76" s="221">
        <f t="shared" ref="DQ76" si="347">DP79</f>
        <v>0</v>
      </c>
      <c r="DR76" s="221">
        <f t="shared" ref="DR76" si="348">DQ79</f>
        <v>0</v>
      </c>
      <c r="DS76" s="221">
        <f t="shared" ref="DS76" si="349">DR79</f>
        <v>0</v>
      </c>
      <c r="DT76" s="221">
        <f t="shared" ref="DT76" si="350">DS79</f>
        <v>0</v>
      </c>
      <c r="DU76" s="221">
        <f t="shared" ref="DU76" si="351">DT79</f>
        <v>0</v>
      </c>
      <c r="DV76" s="221">
        <f t="shared" ref="DV76" si="352">DU79</f>
        <v>0</v>
      </c>
      <c r="DW76" s="221">
        <f t="shared" ref="DW76" si="353">DV79</f>
        <v>0</v>
      </c>
      <c r="DX76" s="221">
        <f t="shared" ref="DX76" si="354">DW79</f>
        <v>0</v>
      </c>
      <c r="DY76" s="221">
        <f t="shared" ref="DY76" si="355">DX79</f>
        <v>0</v>
      </c>
      <c r="DZ76" s="221">
        <f t="shared" ref="DZ76" si="356">DY79</f>
        <v>0</v>
      </c>
      <c r="EA76" s="221">
        <f t="shared" ref="EA76" si="357">DZ79</f>
        <v>0</v>
      </c>
      <c r="EB76" s="221">
        <f t="shared" ref="EB76" si="358">EA79</f>
        <v>0</v>
      </c>
      <c r="EC76" s="221">
        <f t="shared" ref="EC76" si="359">EB79</f>
        <v>0</v>
      </c>
      <c r="ED76" s="221">
        <f t="shared" ref="ED76" si="360">EC79</f>
        <v>0</v>
      </c>
      <c r="EE76" s="221">
        <f t="shared" ref="EE76" si="361">ED79</f>
        <v>0</v>
      </c>
      <c r="EF76" s="221">
        <f t="shared" ref="EF76" si="362">EE79</f>
        <v>0</v>
      </c>
      <c r="EG76" s="221">
        <f t="shared" ref="EG76" si="363">EF79</f>
        <v>0</v>
      </c>
      <c r="EH76" s="221">
        <f t="shared" ref="EH76" si="364">EG79</f>
        <v>0</v>
      </c>
      <c r="EI76" s="221">
        <f t="shared" ref="EI76" si="365">EH79</f>
        <v>0</v>
      </c>
      <c r="EJ76" s="221">
        <f t="shared" ref="EJ76" si="366">EI79</f>
        <v>0</v>
      </c>
      <c r="EK76" s="221">
        <f t="shared" ref="EK76" si="367">EJ79</f>
        <v>0</v>
      </c>
      <c r="EL76" s="221">
        <f t="shared" ref="EL76" si="368">EK79</f>
        <v>0</v>
      </c>
      <c r="EM76" s="221">
        <f t="shared" ref="EM76" si="369">EL79</f>
        <v>0</v>
      </c>
      <c r="EN76" s="221">
        <f t="shared" ref="EN76" si="370">EM79</f>
        <v>0</v>
      </c>
      <c r="EO76" s="221">
        <f t="shared" ref="EO76" si="371">EN79</f>
        <v>0</v>
      </c>
      <c r="EP76" s="221">
        <f t="shared" ref="EP76" si="372">EO79</f>
        <v>0</v>
      </c>
      <c r="EQ76" s="221">
        <f t="shared" ref="EQ76" si="373">EP79</f>
        <v>0</v>
      </c>
      <c r="ER76" s="221">
        <f t="shared" ref="ER76" si="374">EQ79</f>
        <v>0</v>
      </c>
      <c r="ES76" s="221">
        <f t="shared" ref="ES76" si="375">ER79</f>
        <v>0</v>
      </c>
      <c r="ET76" s="221">
        <f t="shared" ref="ET76" si="376">ES79</f>
        <v>0</v>
      </c>
      <c r="EU76" s="221">
        <f t="shared" ref="EU76" si="377">ET79</f>
        <v>0</v>
      </c>
      <c r="EV76" s="221">
        <f t="shared" ref="EV76" si="378">EU79</f>
        <v>0</v>
      </c>
      <c r="EW76" s="221">
        <f t="shared" ref="EW76" si="379">EV79</f>
        <v>0</v>
      </c>
      <c r="EX76" s="221">
        <f t="shared" ref="EX76" si="380">EW79</f>
        <v>0</v>
      </c>
      <c r="EY76" s="221">
        <f t="shared" ref="EY76" si="381">EX79</f>
        <v>0</v>
      </c>
      <c r="EZ76" s="221">
        <f t="shared" ref="EZ76" si="382">EY79</f>
        <v>0</v>
      </c>
      <c r="FA76" s="221">
        <f t="shared" ref="FA76" si="383">EZ79</f>
        <v>0</v>
      </c>
      <c r="FB76" s="221">
        <f t="shared" ref="FB76" si="384">FA79</f>
        <v>0</v>
      </c>
      <c r="FC76" s="221">
        <f t="shared" ref="FC76" si="385">FB79</f>
        <v>0</v>
      </c>
      <c r="FD76" s="221">
        <f t="shared" ref="FD76" si="386">FC79</f>
        <v>0</v>
      </c>
      <c r="FE76" s="221">
        <f t="shared" ref="FE76" si="387">FD79</f>
        <v>0</v>
      </c>
      <c r="FF76" s="221">
        <f t="shared" ref="FF76" si="388">FE79</f>
        <v>0</v>
      </c>
      <c r="FG76" s="221">
        <f t="shared" ref="FG76" si="389">FF79</f>
        <v>0</v>
      </c>
      <c r="FH76" s="221">
        <f t="shared" ref="FH76" si="390">FG79</f>
        <v>0</v>
      </c>
      <c r="FI76" s="221">
        <f t="shared" ref="FI76" si="391">FH79</f>
        <v>0</v>
      </c>
      <c r="FJ76" s="221">
        <f t="shared" ref="FJ76" si="392">FI79</f>
        <v>0</v>
      </c>
      <c r="FK76" s="221">
        <f t="shared" ref="FK76" si="393">FJ79</f>
        <v>0</v>
      </c>
      <c r="FL76" s="221">
        <f t="shared" ref="FL76" si="394">FK79</f>
        <v>0</v>
      </c>
      <c r="FM76" s="221">
        <f t="shared" ref="FM76" si="395">FL79</f>
        <v>0</v>
      </c>
      <c r="FN76" s="221">
        <f t="shared" ref="FN76" si="396">FM79</f>
        <v>0</v>
      </c>
      <c r="FO76" s="221">
        <f t="shared" ref="FO76" si="397">FN79</f>
        <v>0</v>
      </c>
      <c r="FP76" s="221">
        <f t="shared" ref="FP76" si="398">FO79</f>
        <v>0</v>
      </c>
      <c r="FQ76" s="221">
        <f t="shared" ref="FQ76" si="399">FP79</f>
        <v>0</v>
      </c>
      <c r="FR76" s="221">
        <f t="shared" ref="FR76" si="400">FQ79</f>
        <v>0</v>
      </c>
      <c r="FS76" s="221">
        <f t="shared" ref="FS76" si="401">FR79</f>
        <v>0</v>
      </c>
      <c r="FT76" s="221">
        <f t="shared" ref="FT76" si="402">FS79</f>
        <v>0</v>
      </c>
      <c r="FU76" s="221">
        <f t="shared" ref="FU76" si="403">FT79</f>
        <v>0</v>
      </c>
      <c r="FV76" s="221">
        <f t="shared" ref="FV76" si="404">FU79</f>
        <v>0</v>
      </c>
      <c r="FW76" s="221">
        <f t="shared" ref="FW76" si="405">FV79</f>
        <v>0</v>
      </c>
      <c r="FX76" s="221">
        <f t="shared" ref="FX76" si="406">FW79</f>
        <v>0</v>
      </c>
      <c r="FY76" s="221">
        <f t="shared" ref="FY76" si="407">FX79</f>
        <v>0</v>
      </c>
      <c r="FZ76" s="221">
        <f t="shared" ref="FZ76" si="408">FY79</f>
        <v>0</v>
      </c>
      <c r="GA76" s="221">
        <f t="shared" ref="GA76" si="409">FZ79</f>
        <v>0</v>
      </c>
      <c r="GB76" s="221">
        <f t="shared" ref="GB76" si="410">GA79</f>
        <v>0</v>
      </c>
      <c r="GC76" s="221">
        <f t="shared" ref="GC76" si="411">GB79</f>
        <v>0</v>
      </c>
      <c r="GD76" s="221">
        <f t="shared" ref="GD76" si="412">GC79</f>
        <v>0</v>
      </c>
      <c r="GE76" s="221">
        <f t="shared" ref="GE76" si="413">GD79</f>
        <v>0</v>
      </c>
      <c r="GF76" s="221">
        <f t="shared" ref="GF76" si="414">GE79</f>
        <v>0</v>
      </c>
      <c r="GG76" s="221">
        <f t="shared" ref="GG76" si="415">GF79</f>
        <v>0</v>
      </c>
      <c r="GH76" s="221">
        <f t="shared" ref="GH76" si="416">GG79</f>
        <v>0</v>
      </c>
      <c r="GI76" s="221">
        <f t="shared" ref="GI76" si="417">GH79</f>
        <v>0</v>
      </c>
      <c r="GJ76" s="221">
        <f t="shared" ref="GJ76" si="418">GI79</f>
        <v>0</v>
      </c>
    </row>
    <row r="77" spans="1:192" x14ac:dyDescent="0.25">
      <c r="E77" s="38" t="str">
        <f t="shared" ref="E77:AJ77" si="419" xml:space="preserve"> E$52</f>
        <v>Tax losses arising</v>
      </c>
      <c r="F77" s="38">
        <f t="shared" si="419"/>
        <v>0</v>
      </c>
      <c r="G77" s="38" t="str">
        <f t="shared" si="419"/>
        <v>$ 000s</v>
      </c>
      <c r="H77" s="38">
        <f t="shared" si="419"/>
        <v>155546.37669733888</v>
      </c>
      <c r="I77" s="38">
        <f t="shared" si="419"/>
        <v>0</v>
      </c>
      <c r="J77" s="38">
        <f t="shared" si="419"/>
        <v>0</v>
      </c>
      <c r="K77" s="38">
        <f t="shared" si="419"/>
        <v>0</v>
      </c>
      <c r="L77" s="38">
        <f t="shared" si="419"/>
        <v>0</v>
      </c>
      <c r="M77" s="38">
        <f t="shared" si="419"/>
        <v>0</v>
      </c>
      <c r="N77" s="38">
        <f t="shared" si="419"/>
        <v>0</v>
      </c>
      <c r="O77" s="38">
        <f t="shared" si="419"/>
        <v>0</v>
      </c>
      <c r="P77" s="38">
        <f t="shared" si="419"/>
        <v>0</v>
      </c>
      <c r="Q77" s="38">
        <f t="shared" si="419"/>
        <v>22561.54936967108</v>
      </c>
      <c r="R77" s="38">
        <f t="shared" si="419"/>
        <v>23760.405051311318</v>
      </c>
      <c r="S77" s="38">
        <f t="shared" si="419"/>
        <v>20641.44655322349</v>
      </c>
      <c r="T77" s="38">
        <f t="shared" si="419"/>
        <v>17761.583547768652</v>
      </c>
      <c r="U77" s="38">
        <f t="shared" si="419"/>
        <v>15261.881249105805</v>
      </c>
      <c r="V77" s="38">
        <f t="shared" si="419"/>
        <v>12904.358272308238</v>
      </c>
      <c r="W77" s="38">
        <f t="shared" si="419"/>
        <v>10864.416404652417</v>
      </c>
      <c r="X77" s="38">
        <f t="shared" si="419"/>
        <v>8954.057006654828</v>
      </c>
      <c r="Y77" s="38">
        <f t="shared" si="419"/>
        <v>7259.6893775079971</v>
      </c>
      <c r="Z77" s="38">
        <f t="shared" si="419"/>
        <v>5669.8118395753127</v>
      </c>
      <c r="AA77" s="38">
        <f t="shared" si="419"/>
        <v>4298.4560910457894</v>
      </c>
      <c r="AB77" s="38">
        <f t="shared" si="419"/>
        <v>2986.4812512572244</v>
      </c>
      <c r="AC77" s="38">
        <f t="shared" si="419"/>
        <v>1854.4198826312477</v>
      </c>
      <c r="AD77" s="38">
        <f t="shared" si="419"/>
        <v>767.82080062544537</v>
      </c>
      <c r="AE77" s="38">
        <f t="shared" si="419"/>
        <v>0</v>
      </c>
      <c r="AF77" s="38">
        <f t="shared" si="419"/>
        <v>0</v>
      </c>
      <c r="AG77" s="38">
        <f t="shared" si="419"/>
        <v>0</v>
      </c>
      <c r="AH77" s="38">
        <f t="shared" si="419"/>
        <v>0</v>
      </c>
      <c r="AI77" s="38">
        <f t="shared" si="419"/>
        <v>0</v>
      </c>
      <c r="AJ77" s="38">
        <f t="shared" si="419"/>
        <v>0</v>
      </c>
      <c r="AK77" s="38">
        <f t="shared" ref="AK77:CV77" si="420" xml:space="preserve"> AK$52</f>
        <v>0</v>
      </c>
      <c r="AL77" s="38">
        <f t="shared" si="420"/>
        <v>0</v>
      </c>
      <c r="AM77" s="38">
        <f t="shared" si="420"/>
        <v>0</v>
      </c>
      <c r="AN77" s="38">
        <f t="shared" si="420"/>
        <v>0</v>
      </c>
      <c r="AO77" s="38">
        <f t="shared" si="420"/>
        <v>0</v>
      </c>
      <c r="AP77" s="38">
        <f t="shared" si="420"/>
        <v>0</v>
      </c>
      <c r="AQ77" s="38">
        <f t="shared" si="420"/>
        <v>0</v>
      </c>
      <c r="AR77" s="38">
        <f t="shared" si="420"/>
        <v>0</v>
      </c>
      <c r="AS77" s="38">
        <f t="shared" si="420"/>
        <v>0</v>
      </c>
      <c r="AT77" s="38">
        <f t="shared" si="420"/>
        <v>0</v>
      </c>
      <c r="AU77" s="38">
        <f t="shared" si="420"/>
        <v>0</v>
      </c>
      <c r="AV77" s="38">
        <f t="shared" si="420"/>
        <v>0</v>
      </c>
      <c r="AW77" s="38">
        <f t="shared" si="420"/>
        <v>0</v>
      </c>
      <c r="AX77" s="38">
        <f t="shared" si="420"/>
        <v>0</v>
      </c>
      <c r="AY77" s="38">
        <f t="shared" si="420"/>
        <v>0</v>
      </c>
      <c r="AZ77" s="38">
        <f t="shared" si="420"/>
        <v>0</v>
      </c>
      <c r="BA77" s="38">
        <f t="shared" si="420"/>
        <v>0</v>
      </c>
      <c r="BB77" s="38">
        <f t="shared" si="420"/>
        <v>0</v>
      </c>
      <c r="BC77" s="38">
        <f t="shared" si="420"/>
        <v>0</v>
      </c>
      <c r="BD77" s="38">
        <f xml:space="preserve"> BD$52</f>
        <v>0</v>
      </c>
      <c r="BE77" s="38">
        <f t="shared" si="420"/>
        <v>0</v>
      </c>
      <c r="BF77" s="38">
        <f t="shared" si="420"/>
        <v>0</v>
      </c>
      <c r="BG77" s="38">
        <f t="shared" si="420"/>
        <v>0</v>
      </c>
      <c r="BH77" s="38">
        <f t="shared" si="420"/>
        <v>0</v>
      </c>
      <c r="BI77" s="38">
        <f t="shared" si="420"/>
        <v>0</v>
      </c>
      <c r="BJ77" s="38">
        <f t="shared" si="420"/>
        <v>0</v>
      </c>
      <c r="BK77" s="38">
        <f t="shared" si="420"/>
        <v>0</v>
      </c>
      <c r="BL77" s="38">
        <f t="shared" si="420"/>
        <v>0</v>
      </c>
      <c r="BM77" s="38">
        <f t="shared" si="420"/>
        <v>0</v>
      </c>
      <c r="BN77" s="38">
        <f t="shared" si="420"/>
        <v>0</v>
      </c>
      <c r="BO77" s="38">
        <f t="shared" si="420"/>
        <v>0</v>
      </c>
      <c r="BP77" s="38">
        <f t="shared" si="420"/>
        <v>0</v>
      </c>
      <c r="BQ77" s="38">
        <f t="shared" si="420"/>
        <v>0</v>
      </c>
      <c r="BR77" s="38">
        <f t="shared" si="420"/>
        <v>0</v>
      </c>
      <c r="BS77" s="38">
        <f t="shared" si="420"/>
        <v>0</v>
      </c>
      <c r="BT77" s="38">
        <f t="shared" si="420"/>
        <v>0</v>
      </c>
      <c r="BU77" s="38">
        <f t="shared" si="420"/>
        <v>0</v>
      </c>
      <c r="BV77" s="38">
        <f t="shared" si="420"/>
        <v>0</v>
      </c>
      <c r="BW77" s="38">
        <f t="shared" si="420"/>
        <v>0</v>
      </c>
      <c r="BX77" s="38">
        <f t="shared" si="420"/>
        <v>0</v>
      </c>
      <c r="BY77" s="38">
        <f t="shared" si="420"/>
        <v>0</v>
      </c>
      <c r="BZ77" s="38">
        <f t="shared" si="420"/>
        <v>0</v>
      </c>
      <c r="CA77" s="38">
        <f t="shared" si="420"/>
        <v>0</v>
      </c>
      <c r="CB77" s="38">
        <f t="shared" si="420"/>
        <v>0</v>
      </c>
      <c r="CC77" s="38">
        <f t="shared" si="420"/>
        <v>0</v>
      </c>
      <c r="CD77" s="38">
        <f t="shared" si="420"/>
        <v>0</v>
      </c>
      <c r="CE77" s="38">
        <f t="shared" si="420"/>
        <v>0</v>
      </c>
      <c r="CF77" s="38">
        <f t="shared" si="420"/>
        <v>0</v>
      </c>
      <c r="CG77" s="38">
        <f t="shared" si="420"/>
        <v>0</v>
      </c>
      <c r="CH77" s="38">
        <f t="shared" si="420"/>
        <v>0</v>
      </c>
      <c r="CI77" s="38">
        <f t="shared" si="420"/>
        <v>0</v>
      </c>
      <c r="CJ77" s="38">
        <f t="shared" si="420"/>
        <v>0</v>
      </c>
      <c r="CK77" s="38">
        <f t="shared" si="420"/>
        <v>0</v>
      </c>
      <c r="CL77" s="38">
        <f t="shared" si="420"/>
        <v>0</v>
      </c>
      <c r="CM77" s="38">
        <f t="shared" si="420"/>
        <v>0</v>
      </c>
      <c r="CN77" s="38">
        <f t="shared" si="420"/>
        <v>0</v>
      </c>
      <c r="CO77" s="38">
        <f t="shared" si="420"/>
        <v>0</v>
      </c>
      <c r="CP77" s="38">
        <f t="shared" si="420"/>
        <v>0</v>
      </c>
      <c r="CQ77" s="38">
        <f t="shared" si="420"/>
        <v>0</v>
      </c>
      <c r="CR77" s="38">
        <f t="shared" si="420"/>
        <v>0</v>
      </c>
      <c r="CS77" s="38">
        <f t="shared" si="420"/>
        <v>0</v>
      </c>
      <c r="CT77" s="38">
        <f t="shared" si="420"/>
        <v>0</v>
      </c>
      <c r="CU77" s="38">
        <f t="shared" si="420"/>
        <v>0</v>
      </c>
      <c r="CV77" s="38">
        <f t="shared" si="420"/>
        <v>0</v>
      </c>
      <c r="CW77" s="38">
        <f t="shared" ref="CW77:FH77" si="421" xml:space="preserve"> CW$52</f>
        <v>0</v>
      </c>
      <c r="CX77" s="38">
        <f t="shared" si="421"/>
        <v>0</v>
      </c>
      <c r="CY77" s="38">
        <f t="shared" si="421"/>
        <v>0</v>
      </c>
      <c r="CZ77" s="38">
        <f t="shared" si="421"/>
        <v>0</v>
      </c>
      <c r="DA77" s="38">
        <f t="shared" si="421"/>
        <v>0</v>
      </c>
      <c r="DB77" s="38">
        <f t="shared" si="421"/>
        <v>0</v>
      </c>
      <c r="DC77" s="38">
        <f t="shared" si="421"/>
        <v>0</v>
      </c>
      <c r="DD77" s="38">
        <f t="shared" si="421"/>
        <v>0</v>
      </c>
      <c r="DE77" s="38">
        <f t="shared" si="421"/>
        <v>0</v>
      </c>
      <c r="DF77" s="38">
        <f t="shared" si="421"/>
        <v>0</v>
      </c>
      <c r="DG77" s="38">
        <f t="shared" si="421"/>
        <v>0</v>
      </c>
      <c r="DH77" s="38">
        <f t="shared" si="421"/>
        <v>0</v>
      </c>
      <c r="DI77" s="38">
        <f t="shared" si="421"/>
        <v>0</v>
      </c>
      <c r="DJ77" s="38">
        <f t="shared" si="421"/>
        <v>0</v>
      </c>
      <c r="DK77" s="38">
        <f t="shared" si="421"/>
        <v>0</v>
      </c>
      <c r="DL77" s="38">
        <f t="shared" si="421"/>
        <v>0</v>
      </c>
      <c r="DM77" s="38">
        <f t="shared" si="421"/>
        <v>0</v>
      </c>
      <c r="DN77" s="38">
        <f t="shared" si="421"/>
        <v>0</v>
      </c>
      <c r="DO77" s="38">
        <f t="shared" si="421"/>
        <v>0</v>
      </c>
      <c r="DP77" s="38">
        <f t="shared" si="421"/>
        <v>0</v>
      </c>
      <c r="DQ77" s="38">
        <f t="shared" si="421"/>
        <v>0</v>
      </c>
      <c r="DR77" s="38">
        <f t="shared" si="421"/>
        <v>0</v>
      </c>
      <c r="DS77" s="38">
        <f t="shared" si="421"/>
        <v>0</v>
      </c>
      <c r="DT77" s="38">
        <f t="shared" si="421"/>
        <v>0</v>
      </c>
      <c r="DU77" s="38">
        <f t="shared" si="421"/>
        <v>0</v>
      </c>
      <c r="DV77" s="38">
        <f t="shared" si="421"/>
        <v>0</v>
      </c>
      <c r="DW77" s="38">
        <f t="shared" si="421"/>
        <v>0</v>
      </c>
      <c r="DX77" s="38">
        <f t="shared" si="421"/>
        <v>0</v>
      </c>
      <c r="DY77" s="38">
        <f t="shared" si="421"/>
        <v>0</v>
      </c>
      <c r="DZ77" s="38">
        <f t="shared" si="421"/>
        <v>0</v>
      </c>
      <c r="EA77" s="38">
        <f t="shared" si="421"/>
        <v>0</v>
      </c>
      <c r="EB77" s="38">
        <f t="shared" si="421"/>
        <v>0</v>
      </c>
      <c r="EC77" s="38">
        <f t="shared" si="421"/>
        <v>0</v>
      </c>
      <c r="ED77" s="38">
        <f t="shared" si="421"/>
        <v>0</v>
      </c>
      <c r="EE77" s="38">
        <f t="shared" si="421"/>
        <v>0</v>
      </c>
      <c r="EF77" s="38">
        <f t="shared" si="421"/>
        <v>0</v>
      </c>
      <c r="EG77" s="38">
        <f t="shared" si="421"/>
        <v>0</v>
      </c>
      <c r="EH77" s="38">
        <f t="shared" si="421"/>
        <v>0</v>
      </c>
      <c r="EI77" s="38">
        <f t="shared" si="421"/>
        <v>0</v>
      </c>
      <c r="EJ77" s="38">
        <f t="shared" si="421"/>
        <v>0</v>
      </c>
      <c r="EK77" s="38">
        <f t="shared" si="421"/>
        <v>0</v>
      </c>
      <c r="EL77" s="38">
        <f t="shared" si="421"/>
        <v>0</v>
      </c>
      <c r="EM77" s="38">
        <f t="shared" si="421"/>
        <v>0</v>
      </c>
      <c r="EN77" s="38">
        <f t="shared" si="421"/>
        <v>0</v>
      </c>
      <c r="EO77" s="38">
        <f t="shared" si="421"/>
        <v>0</v>
      </c>
      <c r="EP77" s="38">
        <f t="shared" si="421"/>
        <v>0</v>
      </c>
      <c r="EQ77" s="38">
        <f t="shared" si="421"/>
        <v>0</v>
      </c>
      <c r="ER77" s="38">
        <f t="shared" si="421"/>
        <v>0</v>
      </c>
      <c r="ES77" s="38">
        <f t="shared" si="421"/>
        <v>0</v>
      </c>
      <c r="ET77" s="38">
        <f t="shared" si="421"/>
        <v>0</v>
      </c>
      <c r="EU77" s="38">
        <f t="shared" si="421"/>
        <v>0</v>
      </c>
      <c r="EV77" s="38">
        <f t="shared" si="421"/>
        <v>0</v>
      </c>
      <c r="EW77" s="38">
        <f t="shared" si="421"/>
        <v>0</v>
      </c>
      <c r="EX77" s="38">
        <f t="shared" si="421"/>
        <v>0</v>
      </c>
      <c r="EY77" s="38">
        <f t="shared" si="421"/>
        <v>0</v>
      </c>
      <c r="EZ77" s="38">
        <f t="shared" si="421"/>
        <v>0</v>
      </c>
      <c r="FA77" s="38">
        <f t="shared" si="421"/>
        <v>0</v>
      </c>
      <c r="FB77" s="38">
        <f t="shared" si="421"/>
        <v>0</v>
      </c>
      <c r="FC77" s="38">
        <f t="shared" si="421"/>
        <v>0</v>
      </c>
      <c r="FD77" s="38">
        <f t="shared" si="421"/>
        <v>0</v>
      </c>
      <c r="FE77" s="38">
        <f t="shared" si="421"/>
        <v>0</v>
      </c>
      <c r="FF77" s="38">
        <f t="shared" si="421"/>
        <v>0</v>
      </c>
      <c r="FG77" s="38">
        <f t="shared" si="421"/>
        <v>0</v>
      </c>
      <c r="FH77" s="38">
        <f t="shared" si="421"/>
        <v>0</v>
      </c>
      <c r="FI77" s="38">
        <f t="shared" ref="FI77:GJ77" si="422" xml:space="preserve"> FI$52</f>
        <v>0</v>
      </c>
      <c r="FJ77" s="38">
        <f t="shared" si="422"/>
        <v>0</v>
      </c>
      <c r="FK77" s="38">
        <f t="shared" si="422"/>
        <v>0</v>
      </c>
      <c r="FL77" s="38">
        <f t="shared" si="422"/>
        <v>0</v>
      </c>
      <c r="FM77" s="38">
        <f t="shared" si="422"/>
        <v>0</v>
      </c>
      <c r="FN77" s="38">
        <f t="shared" si="422"/>
        <v>0</v>
      </c>
      <c r="FO77" s="38">
        <f t="shared" si="422"/>
        <v>0</v>
      </c>
      <c r="FP77" s="38">
        <f t="shared" si="422"/>
        <v>0</v>
      </c>
      <c r="FQ77" s="38">
        <f t="shared" si="422"/>
        <v>0</v>
      </c>
      <c r="FR77" s="38">
        <f t="shared" si="422"/>
        <v>0</v>
      </c>
      <c r="FS77" s="38">
        <f t="shared" si="422"/>
        <v>0</v>
      </c>
      <c r="FT77" s="38">
        <f t="shared" si="422"/>
        <v>0</v>
      </c>
      <c r="FU77" s="38">
        <f t="shared" si="422"/>
        <v>0</v>
      </c>
      <c r="FV77" s="38">
        <f t="shared" si="422"/>
        <v>0</v>
      </c>
      <c r="FW77" s="38">
        <f t="shared" si="422"/>
        <v>0</v>
      </c>
      <c r="FX77" s="38">
        <f t="shared" si="422"/>
        <v>0</v>
      </c>
      <c r="FY77" s="38">
        <f t="shared" si="422"/>
        <v>0</v>
      </c>
      <c r="FZ77" s="38">
        <f t="shared" si="422"/>
        <v>0</v>
      </c>
      <c r="GA77" s="38">
        <f t="shared" si="422"/>
        <v>0</v>
      </c>
      <c r="GB77" s="38">
        <f t="shared" si="422"/>
        <v>0</v>
      </c>
      <c r="GC77" s="38">
        <f t="shared" si="422"/>
        <v>0</v>
      </c>
      <c r="GD77" s="38">
        <f t="shared" si="422"/>
        <v>0</v>
      </c>
      <c r="GE77" s="38">
        <f t="shared" si="422"/>
        <v>0</v>
      </c>
      <c r="GF77" s="38">
        <f t="shared" si="422"/>
        <v>0</v>
      </c>
      <c r="GG77" s="38">
        <f t="shared" si="422"/>
        <v>0</v>
      </c>
      <c r="GH77" s="38">
        <f t="shared" si="422"/>
        <v>0</v>
      </c>
      <c r="GI77" s="38">
        <f t="shared" si="422"/>
        <v>0</v>
      </c>
      <c r="GJ77" s="38">
        <f t="shared" si="422"/>
        <v>0</v>
      </c>
    </row>
    <row r="78" spans="1:192" x14ac:dyDescent="0.25">
      <c r="E78" s="38" t="str">
        <f t="shared" ref="E78:AJ78" si="423" xml:space="preserve"> E$56</f>
        <v>Tax losses utilised</v>
      </c>
      <c r="F78" s="38">
        <f t="shared" si="423"/>
        <v>0</v>
      </c>
      <c r="G78" s="38" t="str">
        <f t="shared" si="423"/>
        <v>$ 000s</v>
      </c>
      <c r="H78" s="38">
        <f t="shared" si="423"/>
        <v>155546.37669733886</v>
      </c>
      <c r="I78" s="38">
        <f t="shared" si="423"/>
        <v>0</v>
      </c>
      <c r="J78" s="38">
        <f t="shared" si="423"/>
        <v>0</v>
      </c>
      <c r="K78" s="38">
        <f t="shared" si="423"/>
        <v>0</v>
      </c>
      <c r="L78" s="38">
        <f t="shared" si="423"/>
        <v>0</v>
      </c>
      <c r="M78" s="38">
        <f t="shared" si="423"/>
        <v>0</v>
      </c>
      <c r="N78" s="38">
        <f t="shared" si="423"/>
        <v>0</v>
      </c>
      <c r="O78" s="38">
        <f t="shared" si="423"/>
        <v>0</v>
      </c>
      <c r="P78" s="38">
        <f t="shared" si="423"/>
        <v>0</v>
      </c>
      <c r="Q78" s="38">
        <f t="shared" si="423"/>
        <v>0</v>
      </c>
      <c r="R78" s="38">
        <f t="shared" si="423"/>
        <v>0</v>
      </c>
      <c r="S78" s="38">
        <f t="shared" si="423"/>
        <v>0</v>
      </c>
      <c r="T78" s="38">
        <f t="shared" si="423"/>
        <v>0</v>
      </c>
      <c r="U78" s="38">
        <f t="shared" si="423"/>
        <v>0</v>
      </c>
      <c r="V78" s="38">
        <f t="shared" si="423"/>
        <v>0</v>
      </c>
      <c r="W78" s="38">
        <f t="shared" si="423"/>
        <v>0</v>
      </c>
      <c r="X78" s="38">
        <f t="shared" si="423"/>
        <v>0</v>
      </c>
      <c r="Y78" s="38">
        <f t="shared" si="423"/>
        <v>0</v>
      </c>
      <c r="Z78" s="38">
        <f t="shared" si="423"/>
        <v>0</v>
      </c>
      <c r="AA78" s="38">
        <f t="shared" si="423"/>
        <v>0</v>
      </c>
      <c r="AB78" s="38">
        <f t="shared" si="423"/>
        <v>0</v>
      </c>
      <c r="AC78" s="38">
        <f t="shared" si="423"/>
        <v>0</v>
      </c>
      <c r="AD78" s="38">
        <f t="shared" si="423"/>
        <v>0</v>
      </c>
      <c r="AE78" s="38">
        <f t="shared" si="423"/>
        <v>172.18652917111649</v>
      </c>
      <c r="AF78" s="38">
        <f t="shared" si="423"/>
        <v>1057.2002345657093</v>
      </c>
      <c r="AG78" s="38">
        <f t="shared" si="423"/>
        <v>1863.6601300652819</v>
      </c>
      <c r="AH78" s="38">
        <f t="shared" si="423"/>
        <v>2616.8575481901344</v>
      </c>
      <c r="AI78" s="38">
        <f t="shared" si="423"/>
        <v>3282.76910248678</v>
      </c>
      <c r="AJ78" s="38">
        <f t="shared" si="423"/>
        <v>3916.3143964864303</v>
      </c>
      <c r="AK78" s="38">
        <f t="shared" ref="AK78:CV78" si="424" xml:space="preserve"> AK$56</f>
        <v>4486.1677456007765</v>
      </c>
      <c r="AL78" s="38">
        <f t="shared" si="424"/>
        <v>5021.477146016714</v>
      </c>
      <c r="AM78" s="38">
        <f t="shared" si="424"/>
        <v>5515.353015531171</v>
      </c>
      <c r="AN78" s="38">
        <f t="shared" si="424"/>
        <v>5959.9635026799169</v>
      </c>
      <c r="AO78" s="38">
        <f t="shared" si="424"/>
        <v>6407.4343889415013</v>
      </c>
      <c r="AP78" s="38">
        <f t="shared" si="424"/>
        <v>6797.0512625376668</v>
      </c>
      <c r="AQ78" s="38">
        <f t="shared" si="424"/>
        <v>7188.2481022506663</v>
      </c>
      <c r="AR78" s="38">
        <f t="shared" si="424"/>
        <v>7526.092573486595</v>
      </c>
      <c r="AS78" s="38">
        <f t="shared" si="424"/>
        <v>7883.6686320514564</v>
      </c>
      <c r="AT78" s="38">
        <f t="shared" si="424"/>
        <v>8178.5625908005013</v>
      </c>
      <c r="AU78" s="38">
        <f t="shared" si="424"/>
        <v>8511.7835045525699</v>
      </c>
      <c r="AV78" s="38">
        <f t="shared" si="424"/>
        <v>8768.7666193583445</v>
      </c>
      <c r="AW78" s="38">
        <f t="shared" si="424"/>
        <v>9089.5822564565315</v>
      </c>
      <c r="AX78" s="38">
        <f t="shared" si="424"/>
        <v>9535.3293387284466</v>
      </c>
      <c r="AY78" s="38">
        <f t="shared" si="424"/>
        <v>10063.560853380384</v>
      </c>
      <c r="AZ78" s="38">
        <f t="shared" si="424"/>
        <v>10519.852271681651</v>
      </c>
      <c r="BA78" s="38">
        <f t="shared" si="424"/>
        <v>11074.847313718306</v>
      </c>
      <c r="BB78" s="38">
        <f t="shared" si="424"/>
        <v>10109.647638600178</v>
      </c>
      <c r="BC78" s="38">
        <f t="shared" si="424"/>
        <v>0</v>
      </c>
      <c r="BD78" s="38">
        <f t="shared" si="424"/>
        <v>0</v>
      </c>
      <c r="BE78" s="38">
        <f t="shared" si="424"/>
        <v>0</v>
      </c>
      <c r="BF78" s="38">
        <f t="shared" si="424"/>
        <v>0</v>
      </c>
      <c r="BG78" s="38">
        <f t="shared" si="424"/>
        <v>0</v>
      </c>
      <c r="BH78" s="38">
        <f t="shared" si="424"/>
        <v>0</v>
      </c>
      <c r="BI78" s="38">
        <f t="shared" si="424"/>
        <v>0</v>
      </c>
      <c r="BJ78" s="38">
        <f t="shared" si="424"/>
        <v>0</v>
      </c>
      <c r="BK78" s="38">
        <f t="shared" si="424"/>
        <v>0</v>
      </c>
      <c r="BL78" s="38">
        <f t="shared" si="424"/>
        <v>0</v>
      </c>
      <c r="BM78" s="38">
        <f t="shared" si="424"/>
        <v>0</v>
      </c>
      <c r="BN78" s="38">
        <f t="shared" si="424"/>
        <v>0</v>
      </c>
      <c r="BO78" s="38">
        <f t="shared" si="424"/>
        <v>0</v>
      </c>
      <c r="BP78" s="38">
        <f t="shared" si="424"/>
        <v>0</v>
      </c>
      <c r="BQ78" s="38">
        <f t="shared" si="424"/>
        <v>0</v>
      </c>
      <c r="BR78" s="38">
        <f t="shared" si="424"/>
        <v>0</v>
      </c>
      <c r="BS78" s="38">
        <f t="shared" si="424"/>
        <v>0</v>
      </c>
      <c r="BT78" s="38">
        <f t="shared" si="424"/>
        <v>0</v>
      </c>
      <c r="BU78" s="38">
        <f t="shared" si="424"/>
        <v>0</v>
      </c>
      <c r="BV78" s="38">
        <f t="shared" si="424"/>
        <v>0</v>
      </c>
      <c r="BW78" s="38">
        <f t="shared" si="424"/>
        <v>0</v>
      </c>
      <c r="BX78" s="38">
        <f t="shared" si="424"/>
        <v>0</v>
      </c>
      <c r="BY78" s="38">
        <f t="shared" si="424"/>
        <v>0</v>
      </c>
      <c r="BZ78" s="38">
        <f t="shared" si="424"/>
        <v>0</v>
      </c>
      <c r="CA78" s="38">
        <f t="shared" si="424"/>
        <v>0</v>
      </c>
      <c r="CB78" s="38">
        <f t="shared" si="424"/>
        <v>0</v>
      </c>
      <c r="CC78" s="38">
        <f t="shared" si="424"/>
        <v>0</v>
      </c>
      <c r="CD78" s="38">
        <f t="shared" si="424"/>
        <v>0</v>
      </c>
      <c r="CE78" s="38">
        <f t="shared" si="424"/>
        <v>0</v>
      </c>
      <c r="CF78" s="38">
        <f t="shared" si="424"/>
        <v>0</v>
      </c>
      <c r="CG78" s="38">
        <f t="shared" si="424"/>
        <v>0</v>
      </c>
      <c r="CH78" s="38">
        <f t="shared" si="424"/>
        <v>0</v>
      </c>
      <c r="CI78" s="38">
        <f t="shared" si="424"/>
        <v>0</v>
      </c>
      <c r="CJ78" s="38">
        <f t="shared" si="424"/>
        <v>0</v>
      </c>
      <c r="CK78" s="38">
        <f t="shared" si="424"/>
        <v>0</v>
      </c>
      <c r="CL78" s="38">
        <f t="shared" si="424"/>
        <v>0</v>
      </c>
      <c r="CM78" s="38">
        <f t="shared" si="424"/>
        <v>0</v>
      </c>
      <c r="CN78" s="38">
        <f t="shared" si="424"/>
        <v>0</v>
      </c>
      <c r="CO78" s="38">
        <f t="shared" si="424"/>
        <v>0</v>
      </c>
      <c r="CP78" s="38">
        <f t="shared" si="424"/>
        <v>0</v>
      </c>
      <c r="CQ78" s="38">
        <f t="shared" si="424"/>
        <v>0</v>
      </c>
      <c r="CR78" s="38">
        <f t="shared" si="424"/>
        <v>0</v>
      </c>
      <c r="CS78" s="38">
        <f t="shared" si="424"/>
        <v>0</v>
      </c>
      <c r="CT78" s="38">
        <f t="shared" si="424"/>
        <v>0</v>
      </c>
      <c r="CU78" s="38">
        <f t="shared" si="424"/>
        <v>0</v>
      </c>
      <c r="CV78" s="38">
        <f t="shared" si="424"/>
        <v>0</v>
      </c>
      <c r="CW78" s="38">
        <f t="shared" ref="CW78:FH78" si="425" xml:space="preserve"> CW$56</f>
        <v>0</v>
      </c>
      <c r="CX78" s="38">
        <f t="shared" si="425"/>
        <v>0</v>
      </c>
      <c r="CY78" s="38">
        <f t="shared" si="425"/>
        <v>0</v>
      </c>
      <c r="CZ78" s="38">
        <f t="shared" si="425"/>
        <v>0</v>
      </c>
      <c r="DA78" s="38">
        <f t="shared" si="425"/>
        <v>0</v>
      </c>
      <c r="DB78" s="38">
        <f t="shared" si="425"/>
        <v>0</v>
      </c>
      <c r="DC78" s="38">
        <f t="shared" si="425"/>
        <v>0</v>
      </c>
      <c r="DD78" s="38">
        <f t="shared" si="425"/>
        <v>0</v>
      </c>
      <c r="DE78" s="38">
        <f t="shared" si="425"/>
        <v>0</v>
      </c>
      <c r="DF78" s="38">
        <f t="shared" si="425"/>
        <v>0</v>
      </c>
      <c r="DG78" s="38">
        <f t="shared" si="425"/>
        <v>0</v>
      </c>
      <c r="DH78" s="38">
        <f t="shared" si="425"/>
        <v>0</v>
      </c>
      <c r="DI78" s="38">
        <f t="shared" si="425"/>
        <v>0</v>
      </c>
      <c r="DJ78" s="38">
        <f t="shared" si="425"/>
        <v>0</v>
      </c>
      <c r="DK78" s="38">
        <f t="shared" si="425"/>
        <v>0</v>
      </c>
      <c r="DL78" s="38">
        <f t="shared" si="425"/>
        <v>0</v>
      </c>
      <c r="DM78" s="38">
        <f t="shared" si="425"/>
        <v>0</v>
      </c>
      <c r="DN78" s="38">
        <f t="shared" si="425"/>
        <v>0</v>
      </c>
      <c r="DO78" s="38">
        <f t="shared" si="425"/>
        <v>0</v>
      </c>
      <c r="DP78" s="38">
        <f t="shared" si="425"/>
        <v>0</v>
      </c>
      <c r="DQ78" s="38">
        <f t="shared" si="425"/>
        <v>0</v>
      </c>
      <c r="DR78" s="38">
        <f t="shared" si="425"/>
        <v>0</v>
      </c>
      <c r="DS78" s="38">
        <f t="shared" si="425"/>
        <v>0</v>
      </c>
      <c r="DT78" s="38">
        <f t="shared" si="425"/>
        <v>0</v>
      </c>
      <c r="DU78" s="38">
        <f t="shared" si="425"/>
        <v>0</v>
      </c>
      <c r="DV78" s="38">
        <f t="shared" si="425"/>
        <v>0</v>
      </c>
      <c r="DW78" s="38">
        <f t="shared" si="425"/>
        <v>0</v>
      </c>
      <c r="DX78" s="38">
        <f t="shared" si="425"/>
        <v>0</v>
      </c>
      <c r="DY78" s="38">
        <f t="shared" si="425"/>
        <v>0</v>
      </c>
      <c r="DZ78" s="38">
        <f t="shared" si="425"/>
        <v>0</v>
      </c>
      <c r="EA78" s="38">
        <f t="shared" si="425"/>
        <v>0</v>
      </c>
      <c r="EB78" s="38">
        <f t="shared" si="425"/>
        <v>0</v>
      </c>
      <c r="EC78" s="38">
        <f t="shared" si="425"/>
        <v>0</v>
      </c>
      <c r="ED78" s="38">
        <f t="shared" si="425"/>
        <v>0</v>
      </c>
      <c r="EE78" s="38">
        <f t="shared" si="425"/>
        <v>0</v>
      </c>
      <c r="EF78" s="38">
        <f t="shared" si="425"/>
        <v>0</v>
      </c>
      <c r="EG78" s="38">
        <f t="shared" si="425"/>
        <v>0</v>
      </c>
      <c r="EH78" s="38">
        <f t="shared" si="425"/>
        <v>0</v>
      </c>
      <c r="EI78" s="38">
        <f t="shared" si="425"/>
        <v>0</v>
      </c>
      <c r="EJ78" s="38">
        <f t="shared" si="425"/>
        <v>0</v>
      </c>
      <c r="EK78" s="38">
        <f t="shared" si="425"/>
        <v>0</v>
      </c>
      <c r="EL78" s="38">
        <f t="shared" si="425"/>
        <v>0</v>
      </c>
      <c r="EM78" s="38">
        <f t="shared" si="425"/>
        <v>0</v>
      </c>
      <c r="EN78" s="38">
        <f t="shared" si="425"/>
        <v>0</v>
      </c>
      <c r="EO78" s="38">
        <f t="shared" si="425"/>
        <v>0</v>
      </c>
      <c r="EP78" s="38">
        <f t="shared" si="425"/>
        <v>0</v>
      </c>
      <c r="EQ78" s="38">
        <f t="shared" si="425"/>
        <v>0</v>
      </c>
      <c r="ER78" s="38">
        <f t="shared" si="425"/>
        <v>0</v>
      </c>
      <c r="ES78" s="38">
        <f t="shared" si="425"/>
        <v>0</v>
      </c>
      <c r="ET78" s="38">
        <f t="shared" si="425"/>
        <v>0</v>
      </c>
      <c r="EU78" s="38">
        <f t="shared" si="425"/>
        <v>0</v>
      </c>
      <c r="EV78" s="38">
        <f t="shared" si="425"/>
        <v>0</v>
      </c>
      <c r="EW78" s="38">
        <f t="shared" si="425"/>
        <v>0</v>
      </c>
      <c r="EX78" s="38">
        <f t="shared" si="425"/>
        <v>0</v>
      </c>
      <c r="EY78" s="38">
        <f t="shared" si="425"/>
        <v>0</v>
      </c>
      <c r="EZ78" s="38">
        <f t="shared" si="425"/>
        <v>0</v>
      </c>
      <c r="FA78" s="38">
        <f t="shared" si="425"/>
        <v>0</v>
      </c>
      <c r="FB78" s="38">
        <f t="shared" si="425"/>
        <v>0</v>
      </c>
      <c r="FC78" s="38">
        <f t="shared" si="425"/>
        <v>0</v>
      </c>
      <c r="FD78" s="38">
        <f t="shared" si="425"/>
        <v>0</v>
      </c>
      <c r="FE78" s="38">
        <f t="shared" si="425"/>
        <v>0</v>
      </c>
      <c r="FF78" s="38">
        <f t="shared" si="425"/>
        <v>0</v>
      </c>
      <c r="FG78" s="38">
        <f t="shared" si="425"/>
        <v>0</v>
      </c>
      <c r="FH78" s="38">
        <f t="shared" si="425"/>
        <v>0</v>
      </c>
      <c r="FI78" s="38">
        <f t="shared" ref="FI78:GJ78" si="426" xml:space="preserve"> FI$56</f>
        <v>0</v>
      </c>
      <c r="FJ78" s="38">
        <f t="shared" si="426"/>
        <v>0</v>
      </c>
      <c r="FK78" s="38">
        <f t="shared" si="426"/>
        <v>0</v>
      </c>
      <c r="FL78" s="38">
        <f t="shared" si="426"/>
        <v>0</v>
      </c>
      <c r="FM78" s="38">
        <f t="shared" si="426"/>
        <v>0</v>
      </c>
      <c r="FN78" s="38">
        <f t="shared" si="426"/>
        <v>0</v>
      </c>
      <c r="FO78" s="38">
        <f t="shared" si="426"/>
        <v>0</v>
      </c>
      <c r="FP78" s="38">
        <f t="shared" si="426"/>
        <v>0</v>
      </c>
      <c r="FQ78" s="38">
        <f t="shared" si="426"/>
        <v>0</v>
      </c>
      <c r="FR78" s="38">
        <f t="shared" si="426"/>
        <v>0</v>
      </c>
      <c r="FS78" s="38">
        <f t="shared" si="426"/>
        <v>0</v>
      </c>
      <c r="FT78" s="38">
        <f t="shared" si="426"/>
        <v>0</v>
      </c>
      <c r="FU78" s="38">
        <f t="shared" si="426"/>
        <v>0</v>
      </c>
      <c r="FV78" s="38">
        <f t="shared" si="426"/>
        <v>0</v>
      </c>
      <c r="FW78" s="38">
        <f t="shared" si="426"/>
        <v>0</v>
      </c>
      <c r="FX78" s="38">
        <f t="shared" si="426"/>
        <v>0</v>
      </c>
      <c r="FY78" s="38">
        <f t="shared" si="426"/>
        <v>0</v>
      </c>
      <c r="FZ78" s="38">
        <f t="shared" si="426"/>
        <v>0</v>
      </c>
      <c r="GA78" s="38">
        <f t="shared" si="426"/>
        <v>0</v>
      </c>
      <c r="GB78" s="38">
        <f t="shared" si="426"/>
        <v>0</v>
      </c>
      <c r="GC78" s="38">
        <f t="shared" si="426"/>
        <v>0</v>
      </c>
      <c r="GD78" s="38">
        <f t="shared" si="426"/>
        <v>0</v>
      </c>
      <c r="GE78" s="38">
        <f t="shared" si="426"/>
        <v>0</v>
      </c>
      <c r="GF78" s="38">
        <f t="shared" si="426"/>
        <v>0</v>
      </c>
      <c r="GG78" s="38">
        <f t="shared" si="426"/>
        <v>0</v>
      </c>
      <c r="GH78" s="38">
        <f t="shared" si="426"/>
        <v>0</v>
      </c>
      <c r="GI78" s="38">
        <f t="shared" si="426"/>
        <v>0</v>
      </c>
      <c r="GJ78" s="38">
        <f t="shared" si="426"/>
        <v>0</v>
      </c>
    </row>
    <row r="79" spans="1:192" x14ac:dyDescent="0.25">
      <c r="A79" s="228"/>
      <c r="B79" s="228"/>
      <c r="C79" s="229"/>
      <c r="D79" s="230"/>
      <c r="E79" s="231" t="s">
        <v>222</v>
      </c>
      <c r="F79" s="231"/>
      <c r="G79" s="231" t="str">
        <f xml:space="preserve"> SMU</f>
        <v>$ 000s</v>
      </c>
      <c r="H79" s="231"/>
      <c r="I79" s="232"/>
      <c r="J79" s="231">
        <f t="shared" ref="J79:AK79" si="427" xml:space="preserve"> IF( J74 = 1, $F73, J76 + J77 - J78)</f>
        <v>0</v>
      </c>
      <c r="K79" s="231">
        <f t="shared" si="427"/>
        <v>0</v>
      </c>
      <c r="L79" s="231">
        <f t="shared" si="427"/>
        <v>0</v>
      </c>
      <c r="M79" s="231">
        <f t="shared" si="427"/>
        <v>0</v>
      </c>
      <c r="N79" s="231">
        <f t="shared" si="427"/>
        <v>0</v>
      </c>
      <c r="O79" s="231">
        <f t="shared" si="427"/>
        <v>0</v>
      </c>
      <c r="P79" s="231">
        <f t="shared" si="427"/>
        <v>0</v>
      </c>
      <c r="Q79" s="231">
        <f t="shared" si="427"/>
        <v>22561.54936967108</v>
      </c>
      <c r="R79" s="231">
        <f t="shared" si="427"/>
        <v>46321.954420982394</v>
      </c>
      <c r="S79" s="231">
        <f t="shared" si="427"/>
        <v>66963.400974205884</v>
      </c>
      <c r="T79" s="231">
        <f t="shared" si="427"/>
        <v>84724.984521974533</v>
      </c>
      <c r="U79" s="231">
        <f t="shared" si="427"/>
        <v>99986.865771080338</v>
      </c>
      <c r="V79" s="231">
        <f t="shared" si="427"/>
        <v>112891.22404338857</v>
      </c>
      <c r="W79" s="231">
        <f t="shared" si="427"/>
        <v>123755.640448041</v>
      </c>
      <c r="X79" s="231">
        <f t="shared" si="427"/>
        <v>132709.69745469582</v>
      </c>
      <c r="Y79" s="231">
        <f t="shared" si="427"/>
        <v>139969.38683220383</v>
      </c>
      <c r="Z79" s="231">
        <f t="shared" si="427"/>
        <v>145639.19867177916</v>
      </c>
      <c r="AA79" s="231">
        <f t="shared" si="427"/>
        <v>149937.65476282494</v>
      </c>
      <c r="AB79" s="231">
        <f t="shared" si="427"/>
        <v>152924.13601408218</v>
      </c>
      <c r="AC79" s="231">
        <f t="shared" si="427"/>
        <v>154778.55589671343</v>
      </c>
      <c r="AD79" s="231">
        <f t="shared" si="427"/>
        <v>155546.37669733888</v>
      </c>
      <c r="AE79" s="231">
        <f t="shared" si="427"/>
        <v>155374.19016816776</v>
      </c>
      <c r="AF79" s="231">
        <f t="shared" si="427"/>
        <v>154316.98993360205</v>
      </c>
      <c r="AG79" s="231">
        <f t="shared" si="427"/>
        <v>152453.32980353676</v>
      </c>
      <c r="AH79" s="231">
        <f t="shared" si="427"/>
        <v>149836.47225534663</v>
      </c>
      <c r="AI79" s="231">
        <f t="shared" si="427"/>
        <v>146553.70315285985</v>
      </c>
      <c r="AJ79" s="231">
        <f t="shared" si="427"/>
        <v>142637.3887563734</v>
      </c>
      <c r="AK79" s="231">
        <f t="shared" si="427"/>
        <v>138151.22101077263</v>
      </c>
      <c r="AL79" s="231">
        <f t="shared" ref="AL79:AV79" si="428" xml:space="preserve"> IF( AL74 = 1, $F73, AL76 + AL77 - AL78)</f>
        <v>133129.7438647559</v>
      </c>
      <c r="AM79" s="231">
        <f t="shared" si="428"/>
        <v>127614.39084922473</v>
      </c>
      <c r="AN79" s="231">
        <f t="shared" si="428"/>
        <v>121654.42734654481</v>
      </c>
      <c r="AO79" s="231">
        <f t="shared" si="428"/>
        <v>115246.9929576033</v>
      </c>
      <c r="AP79" s="231">
        <f t="shared" si="428"/>
        <v>108449.94169506563</v>
      </c>
      <c r="AQ79" s="231">
        <f t="shared" si="428"/>
        <v>101261.69359281496</v>
      </c>
      <c r="AR79" s="231">
        <f t="shared" si="428"/>
        <v>93735.601019328373</v>
      </c>
      <c r="AS79" s="231">
        <f t="shared" si="428"/>
        <v>85851.932387276916</v>
      </c>
      <c r="AT79" s="231">
        <f t="shared" si="428"/>
        <v>77673.369796476414</v>
      </c>
      <c r="AU79" s="231">
        <f t="shared" si="428"/>
        <v>69161.586291923843</v>
      </c>
      <c r="AV79" s="231">
        <f t="shared" si="428"/>
        <v>60392.8196725655</v>
      </c>
      <c r="AW79" s="231">
        <f t="shared" ref="AW79:DH79" si="429" xml:space="preserve"> IF( AW74 = 1, $F73, AW76 + AW77 - AW78)</f>
        <v>51303.237416108968</v>
      </c>
      <c r="AX79" s="231">
        <f t="shared" si="429"/>
        <v>41767.908077380518</v>
      </c>
      <c r="AY79" s="231">
        <f t="shared" si="429"/>
        <v>31704.347224000136</v>
      </c>
      <c r="AZ79" s="231">
        <f t="shared" si="429"/>
        <v>21184.494952318484</v>
      </c>
      <c r="BA79" s="231">
        <f t="shared" si="429"/>
        <v>10109.647638600178</v>
      </c>
      <c r="BB79" s="231">
        <f t="shared" si="429"/>
        <v>0</v>
      </c>
      <c r="BC79" s="231">
        <f t="shared" si="429"/>
        <v>0</v>
      </c>
      <c r="BD79" s="231">
        <f t="shared" si="429"/>
        <v>0</v>
      </c>
      <c r="BE79" s="231">
        <f t="shared" si="429"/>
        <v>0</v>
      </c>
      <c r="BF79" s="231">
        <f t="shared" si="429"/>
        <v>0</v>
      </c>
      <c r="BG79" s="231">
        <f t="shared" si="429"/>
        <v>0</v>
      </c>
      <c r="BH79" s="231">
        <f t="shared" si="429"/>
        <v>0</v>
      </c>
      <c r="BI79" s="231">
        <f t="shared" si="429"/>
        <v>0</v>
      </c>
      <c r="BJ79" s="231">
        <f t="shared" si="429"/>
        <v>0</v>
      </c>
      <c r="BK79" s="231">
        <f t="shared" si="429"/>
        <v>0</v>
      </c>
      <c r="BL79" s="231">
        <f t="shared" si="429"/>
        <v>0</v>
      </c>
      <c r="BM79" s="231">
        <f t="shared" si="429"/>
        <v>0</v>
      </c>
      <c r="BN79" s="231">
        <f t="shared" si="429"/>
        <v>0</v>
      </c>
      <c r="BO79" s="231">
        <f t="shared" si="429"/>
        <v>0</v>
      </c>
      <c r="BP79" s="231">
        <f t="shared" si="429"/>
        <v>0</v>
      </c>
      <c r="BQ79" s="231">
        <f t="shared" si="429"/>
        <v>0</v>
      </c>
      <c r="BR79" s="231">
        <f t="shared" si="429"/>
        <v>0</v>
      </c>
      <c r="BS79" s="231">
        <f t="shared" si="429"/>
        <v>0</v>
      </c>
      <c r="BT79" s="231">
        <f t="shared" si="429"/>
        <v>0</v>
      </c>
      <c r="BU79" s="231">
        <f t="shared" si="429"/>
        <v>0</v>
      </c>
      <c r="BV79" s="231">
        <f t="shared" si="429"/>
        <v>0</v>
      </c>
      <c r="BW79" s="231">
        <f t="shared" si="429"/>
        <v>0</v>
      </c>
      <c r="BX79" s="231">
        <f t="shared" si="429"/>
        <v>0</v>
      </c>
      <c r="BY79" s="231">
        <f t="shared" si="429"/>
        <v>0</v>
      </c>
      <c r="BZ79" s="231">
        <f t="shared" si="429"/>
        <v>0</v>
      </c>
      <c r="CA79" s="231">
        <f t="shared" si="429"/>
        <v>0</v>
      </c>
      <c r="CB79" s="231">
        <f t="shared" si="429"/>
        <v>0</v>
      </c>
      <c r="CC79" s="231">
        <f t="shared" si="429"/>
        <v>0</v>
      </c>
      <c r="CD79" s="231">
        <f t="shared" si="429"/>
        <v>0</v>
      </c>
      <c r="CE79" s="231">
        <f t="shared" si="429"/>
        <v>0</v>
      </c>
      <c r="CF79" s="231">
        <f t="shared" si="429"/>
        <v>0</v>
      </c>
      <c r="CG79" s="231">
        <f t="shared" si="429"/>
        <v>0</v>
      </c>
      <c r="CH79" s="231">
        <f t="shared" si="429"/>
        <v>0</v>
      </c>
      <c r="CI79" s="231">
        <f t="shared" si="429"/>
        <v>0</v>
      </c>
      <c r="CJ79" s="231">
        <f t="shared" si="429"/>
        <v>0</v>
      </c>
      <c r="CK79" s="231">
        <f t="shared" si="429"/>
        <v>0</v>
      </c>
      <c r="CL79" s="231">
        <f t="shared" si="429"/>
        <v>0</v>
      </c>
      <c r="CM79" s="231">
        <f t="shared" si="429"/>
        <v>0</v>
      </c>
      <c r="CN79" s="231">
        <f t="shared" si="429"/>
        <v>0</v>
      </c>
      <c r="CO79" s="231">
        <f t="shared" si="429"/>
        <v>0</v>
      </c>
      <c r="CP79" s="231">
        <f t="shared" si="429"/>
        <v>0</v>
      </c>
      <c r="CQ79" s="231">
        <f t="shared" si="429"/>
        <v>0</v>
      </c>
      <c r="CR79" s="231">
        <f t="shared" si="429"/>
        <v>0</v>
      </c>
      <c r="CS79" s="231">
        <f t="shared" si="429"/>
        <v>0</v>
      </c>
      <c r="CT79" s="231">
        <f t="shared" si="429"/>
        <v>0</v>
      </c>
      <c r="CU79" s="231">
        <f t="shared" si="429"/>
        <v>0</v>
      </c>
      <c r="CV79" s="231">
        <f t="shared" si="429"/>
        <v>0</v>
      </c>
      <c r="CW79" s="231">
        <f t="shared" si="429"/>
        <v>0</v>
      </c>
      <c r="CX79" s="231">
        <f t="shared" si="429"/>
        <v>0</v>
      </c>
      <c r="CY79" s="231">
        <f t="shared" si="429"/>
        <v>0</v>
      </c>
      <c r="CZ79" s="231">
        <f t="shared" si="429"/>
        <v>0</v>
      </c>
      <c r="DA79" s="231">
        <f t="shared" si="429"/>
        <v>0</v>
      </c>
      <c r="DB79" s="231">
        <f t="shared" si="429"/>
        <v>0</v>
      </c>
      <c r="DC79" s="231">
        <f t="shared" si="429"/>
        <v>0</v>
      </c>
      <c r="DD79" s="231">
        <f t="shared" si="429"/>
        <v>0</v>
      </c>
      <c r="DE79" s="231">
        <f t="shared" si="429"/>
        <v>0</v>
      </c>
      <c r="DF79" s="231">
        <f t="shared" si="429"/>
        <v>0</v>
      </c>
      <c r="DG79" s="231">
        <f t="shared" si="429"/>
        <v>0</v>
      </c>
      <c r="DH79" s="231">
        <f t="shared" si="429"/>
        <v>0</v>
      </c>
      <c r="DI79" s="231">
        <f t="shared" ref="DI79:FT79" si="430" xml:space="preserve"> IF( DI74 = 1, $F73, DI76 + DI77 - DI78)</f>
        <v>0</v>
      </c>
      <c r="DJ79" s="231">
        <f t="shared" si="430"/>
        <v>0</v>
      </c>
      <c r="DK79" s="231">
        <f t="shared" si="430"/>
        <v>0</v>
      </c>
      <c r="DL79" s="231">
        <f t="shared" si="430"/>
        <v>0</v>
      </c>
      <c r="DM79" s="231">
        <f t="shared" si="430"/>
        <v>0</v>
      </c>
      <c r="DN79" s="231">
        <f t="shared" si="430"/>
        <v>0</v>
      </c>
      <c r="DO79" s="231">
        <f t="shared" si="430"/>
        <v>0</v>
      </c>
      <c r="DP79" s="231">
        <f t="shared" si="430"/>
        <v>0</v>
      </c>
      <c r="DQ79" s="231">
        <f t="shared" si="430"/>
        <v>0</v>
      </c>
      <c r="DR79" s="231">
        <f t="shared" si="430"/>
        <v>0</v>
      </c>
      <c r="DS79" s="231">
        <f t="shared" si="430"/>
        <v>0</v>
      </c>
      <c r="DT79" s="231">
        <f t="shared" si="430"/>
        <v>0</v>
      </c>
      <c r="DU79" s="231">
        <f t="shared" si="430"/>
        <v>0</v>
      </c>
      <c r="DV79" s="231">
        <f t="shared" si="430"/>
        <v>0</v>
      </c>
      <c r="DW79" s="231">
        <f t="shared" si="430"/>
        <v>0</v>
      </c>
      <c r="DX79" s="231">
        <f t="shared" si="430"/>
        <v>0</v>
      </c>
      <c r="DY79" s="231">
        <f t="shared" si="430"/>
        <v>0</v>
      </c>
      <c r="DZ79" s="231">
        <f t="shared" si="430"/>
        <v>0</v>
      </c>
      <c r="EA79" s="231">
        <f t="shared" si="430"/>
        <v>0</v>
      </c>
      <c r="EB79" s="231">
        <f t="shared" si="430"/>
        <v>0</v>
      </c>
      <c r="EC79" s="231">
        <f t="shared" si="430"/>
        <v>0</v>
      </c>
      <c r="ED79" s="231">
        <f t="shared" si="430"/>
        <v>0</v>
      </c>
      <c r="EE79" s="231">
        <f t="shared" si="430"/>
        <v>0</v>
      </c>
      <c r="EF79" s="231">
        <f t="shared" si="430"/>
        <v>0</v>
      </c>
      <c r="EG79" s="231">
        <f t="shared" si="430"/>
        <v>0</v>
      </c>
      <c r="EH79" s="231">
        <f t="shared" si="430"/>
        <v>0</v>
      </c>
      <c r="EI79" s="231">
        <f t="shared" si="430"/>
        <v>0</v>
      </c>
      <c r="EJ79" s="231">
        <f t="shared" si="430"/>
        <v>0</v>
      </c>
      <c r="EK79" s="231">
        <f t="shared" si="430"/>
        <v>0</v>
      </c>
      <c r="EL79" s="231">
        <f t="shared" si="430"/>
        <v>0</v>
      </c>
      <c r="EM79" s="231">
        <f t="shared" si="430"/>
        <v>0</v>
      </c>
      <c r="EN79" s="231">
        <f t="shared" si="430"/>
        <v>0</v>
      </c>
      <c r="EO79" s="231">
        <f t="shared" si="430"/>
        <v>0</v>
      </c>
      <c r="EP79" s="231">
        <f t="shared" si="430"/>
        <v>0</v>
      </c>
      <c r="EQ79" s="231">
        <f t="shared" si="430"/>
        <v>0</v>
      </c>
      <c r="ER79" s="231">
        <f t="shared" si="430"/>
        <v>0</v>
      </c>
      <c r="ES79" s="231">
        <f t="shared" si="430"/>
        <v>0</v>
      </c>
      <c r="ET79" s="231">
        <f t="shared" si="430"/>
        <v>0</v>
      </c>
      <c r="EU79" s="231">
        <f t="shared" si="430"/>
        <v>0</v>
      </c>
      <c r="EV79" s="231">
        <f t="shared" si="430"/>
        <v>0</v>
      </c>
      <c r="EW79" s="231">
        <f t="shared" si="430"/>
        <v>0</v>
      </c>
      <c r="EX79" s="231">
        <f t="shared" si="430"/>
        <v>0</v>
      </c>
      <c r="EY79" s="231">
        <f t="shared" si="430"/>
        <v>0</v>
      </c>
      <c r="EZ79" s="231">
        <f t="shared" si="430"/>
        <v>0</v>
      </c>
      <c r="FA79" s="231">
        <f t="shared" si="430"/>
        <v>0</v>
      </c>
      <c r="FB79" s="231">
        <f t="shared" si="430"/>
        <v>0</v>
      </c>
      <c r="FC79" s="231">
        <f t="shared" si="430"/>
        <v>0</v>
      </c>
      <c r="FD79" s="231">
        <f t="shared" si="430"/>
        <v>0</v>
      </c>
      <c r="FE79" s="231">
        <f t="shared" si="430"/>
        <v>0</v>
      </c>
      <c r="FF79" s="231">
        <f t="shared" si="430"/>
        <v>0</v>
      </c>
      <c r="FG79" s="231">
        <f t="shared" si="430"/>
        <v>0</v>
      </c>
      <c r="FH79" s="231">
        <f t="shared" si="430"/>
        <v>0</v>
      </c>
      <c r="FI79" s="231">
        <f t="shared" si="430"/>
        <v>0</v>
      </c>
      <c r="FJ79" s="231">
        <f t="shared" si="430"/>
        <v>0</v>
      </c>
      <c r="FK79" s="231">
        <f t="shared" si="430"/>
        <v>0</v>
      </c>
      <c r="FL79" s="231">
        <f t="shared" si="430"/>
        <v>0</v>
      </c>
      <c r="FM79" s="231">
        <f t="shared" si="430"/>
        <v>0</v>
      </c>
      <c r="FN79" s="231">
        <f t="shared" si="430"/>
        <v>0</v>
      </c>
      <c r="FO79" s="231">
        <f t="shared" si="430"/>
        <v>0</v>
      </c>
      <c r="FP79" s="231">
        <f t="shared" si="430"/>
        <v>0</v>
      </c>
      <c r="FQ79" s="231">
        <f t="shared" si="430"/>
        <v>0</v>
      </c>
      <c r="FR79" s="231">
        <f t="shared" si="430"/>
        <v>0</v>
      </c>
      <c r="FS79" s="231">
        <f t="shared" si="430"/>
        <v>0</v>
      </c>
      <c r="FT79" s="231">
        <f t="shared" si="430"/>
        <v>0</v>
      </c>
      <c r="FU79" s="231">
        <f t="shared" ref="FU79:GJ79" si="431" xml:space="preserve"> IF( FU74 = 1, $F73, FU76 + FU77 - FU78)</f>
        <v>0</v>
      </c>
      <c r="FV79" s="231">
        <f t="shared" si="431"/>
        <v>0</v>
      </c>
      <c r="FW79" s="231">
        <f t="shared" si="431"/>
        <v>0</v>
      </c>
      <c r="FX79" s="231">
        <f t="shared" si="431"/>
        <v>0</v>
      </c>
      <c r="FY79" s="231">
        <f t="shared" si="431"/>
        <v>0</v>
      </c>
      <c r="FZ79" s="231">
        <f t="shared" si="431"/>
        <v>0</v>
      </c>
      <c r="GA79" s="231">
        <f t="shared" si="431"/>
        <v>0</v>
      </c>
      <c r="GB79" s="231">
        <f t="shared" si="431"/>
        <v>0</v>
      </c>
      <c r="GC79" s="231">
        <f t="shared" si="431"/>
        <v>0</v>
      </c>
      <c r="GD79" s="231">
        <f t="shared" si="431"/>
        <v>0</v>
      </c>
      <c r="GE79" s="231">
        <f t="shared" si="431"/>
        <v>0</v>
      </c>
      <c r="GF79" s="231">
        <f t="shared" si="431"/>
        <v>0</v>
      </c>
      <c r="GG79" s="231">
        <f t="shared" si="431"/>
        <v>0</v>
      </c>
      <c r="GH79" s="231">
        <f t="shared" si="431"/>
        <v>0</v>
      </c>
      <c r="GI79" s="231">
        <f t="shared" si="431"/>
        <v>0</v>
      </c>
      <c r="GJ79" s="231">
        <f t="shared" si="431"/>
        <v>0</v>
      </c>
    </row>
    <row r="82" spans="1:192" x14ac:dyDescent="0.25">
      <c r="A82" s="15" t="s">
        <v>204</v>
      </c>
    </row>
    <row r="84" spans="1:192" x14ac:dyDescent="0.25">
      <c r="A84" s="223"/>
      <c r="B84" s="223"/>
      <c r="C84" s="224"/>
      <c r="D84" s="225"/>
      <c r="E84" s="414" t="str">
        <f xml:space="preserve"> InpC!E$197</f>
        <v xml:space="preserve">Deferred tax - initial balance </v>
      </c>
      <c r="F84" s="414">
        <f xml:space="preserve"> InpC!F$197</f>
        <v>0</v>
      </c>
      <c r="G84" s="414" t="str">
        <f xml:space="preserve"> InpC!G$197</f>
        <v>$ 000s</v>
      </c>
      <c r="H84" s="227"/>
      <c r="I84" s="227"/>
      <c r="J84" s="226"/>
      <c r="K84" s="226"/>
      <c r="L84" s="226"/>
      <c r="M84" s="226"/>
      <c r="N84" s="226"/>
      <c r="O84" s="226"/>
      <c r="P84" s="226"/>
      <c r="Q84" s="226"/>
      <c r="R84" s="226"/>
      <c r="S84" s="226"/>
      <c r="T84" s="226"/>
      <c r="U84" s="226"/>
      <c r="V84" s="226"/>
      <c r="W84" s="226"/>
      <c r="X84" s="226"/>
      <c r="Y84" s="226"/>
      <c r="Z84" s="226"/>
      <c r="AA84" s="226"/>
      <c r="AB84" s="226"/>
      <c r="AC84" s="226"/>
      <c r="AD84" s="226"/>
      <c r="AE84" s="226"/>
      <c r="AF84" s="226"/>
      <c r="AG84" s="226"/>
      <c r="AH84" s="226"/>
      <c r="AI84" s="226"/>
      <c r="AJ84" s="226"/>
      <c r="AK84" s="226"/>
      <c r="AL84" s="226"/>
      <c r="AM84" s="226"/>
      <c r="AN84" s="226"/>
      <c r="AO84" s="226"/>
      <c r="AP84" s="226"/>
      <c r="AQ84" s="226"/>
      <c r="AR84" s="226"/>
      <c r="AS84" s="226"/>
      <c r="AT84" s="226"/>
      <c r="AU84" s="226"/>
      <c r="AV84" s="226"/>
      <c r="AW84" s="226"/>
      <c r="AX84" s="226"/>
      <c r="AY84" s="226"/>
      <c r="AZ84" s="226"/>
      <c r="BA84" s="226"/>
      <c r="BB84" s="226"/>
      <c r="BC84" s="226"/>
      <c r="BD84" s="226"/>
      <c r="BE84" s="226"/>
      <c r="BF84" s="226"/>
      <c r="BG84" s="226"/>
      <c r="BH84" s="226"/>
      <c r="BI84" s="226"/>
      <c r="BJ84" s="226"/>
      <c r="BK84" s="226"/>
      <c r="BL84" s="226"/>
      <c r="BM84" s="226"/>
      <c r="BN84" s="226"/>
      <c r="BO84" s="226"/>
      <c r="BP84" s="226"/>
      <c r="BQ84" s="226"/>
      <c r="BR84" s="226"/>
      <c r="BS84" s="226"/>
      <c r="BT84" s="226"/>
      <c r="BU84" s="226"/>
      <c r="BV84" s="226"/>
      <c r="BW84" s="226"/>
      <c r="BX84" s="226"/>
      <c r="BY84" s="226"/>
      <c r="BZ84" s="226"/>
      <c r="CA84" s="226"/>
      <c r="CB84" s="226"/>
      <c r="CC84" s="226"/>
      <c r="CD84" s="226"/>
      <c r="CE84" s="226"/>
      <c r="CF84" s="226"/>
      <c r="CG84" s="226"/>
      <c r="CH84" s="226"/>
      <c r="CI84" s="226"/>
      <c r="CJ84" s="226"/>
      <c r="CK84" s="226"/>
      <c r="CL84" s="226"/>
      <c r="CM84" s="226"/>
      <c r="CN84" s="226"/>
      <c r="CO84" s="226"/>
      <c r="CP84" s="226"/>
      <c r="CQ84" s="226"/>
      <c r="CR84" s="226"/>
      <c r="CS84" s="226"/>
      <c r="CT84" s="226"/>
      <c r="CU84" s="226"/>
      <c r="CV84" s="226"/>
      <c r="CW84" s="226"/>
      <c r="CX84" s="226"/>
      <c r="CY84" s="226"/>
      <c r="CZ84" s="226"/>
      <c r="DA84" s="226"/>
      <c r="DB84" s="226"/>
      <c r="DC84" s="226"/>
      <c r="DD84" s="226"/>
      <c r="DE84" s="226"/>
      <c r="DF84" s="226"/>
      <c r="DG84" s="226"/>
      <c r="DH84" s="226"/>
      <c r="DI84" s="226"/>
      <c r="DJ84" s="226"/>
      <c r="DK84" s="226"/>
      <c r="DL84" s="226"/>
      <c r="DM84" s="226"/>
      <c r="DN84" s="226"/>
      <c r="DO84" s="226"/>
      <c r="DP84" s="226"/>
      <c r="DQ84" s="226"/>
      <c r="DR84" s="226"/>
      <c r="DS84" s="226"/>
      <c r="DT84" s="226"/>
      <c r="DU84" s="226"/>
      <c r="DV84" s="226"/>
      <c r="DW84" s="226"/>
      <c r="DX84" s="226"/>
      <c r="DY84" s="226"/>
      <c r="DZ84" s="226"/>
      <c r="EA84" s="226"/>
      <c r="EB84" s="226"/>
      <c r="EC84" s="226"/>
      <c r="ED84" s="226"/>
      <c r="EE84" s="226"/>
      <c r="EF84" s="226"/>
      <c r="EG84" s="226"/>
      <c r="EH84" s="226"/>
      <c r="EI84" s="226"/>
      <c r="EJ84" s="226"/>
      <c r="EK84" s="226"/>
      <c r="EL84" s="226"/>
      <c r="EM84" s="226"/>
      <c r="EN84" s="226"/>
      <c r="EO84" s="226"/>
      <c r="EP84" s="226"/>
      <c r="EQ84" s="226"/>
      <c r="ER84" s="226"/>
      <c r="ES84" s="226"/>
      <c r="ET84" s="226"/>
      <c r="EU84" s="226"/>
      <c r="EV84" s="226"/>
      <c r="EW84" s="226"/>
      <c r="EX84" s="226"/>
      <c r="EY84" s="226"/>
      <c r="EZ84" s="226"/>
      <c r="FA84" s="226"/>
      <c r="FB84" s="226"/>
      <c r="FC84" s="226"/>
      <c r="FD84" s="226"/>
      <c r="FE84" s="226"/>
      <c r="FF84" s="226"/>
      <c r="FG84" s="226"/>
      <c r="FH84" s="226"/>
      <c r="FI84" s="226"/>
      <c r="FJ84" s="226"/>
      <c r="FK84" s="226"/>
      <c r="FL84" s="226"/>
      <c r="FM84" s="226"/>
      <c r="FN84" s="226"/>
      <c r="FO84" s="226"/>
      <c r="FP84" s="226"/>
      <c r="FQ84" s="226"/>
      <c r="FR84" s="226"/>
      <c r="FS84" s="226"/>
      <c r="FT84" s="226"/>
      <c r="FU84" s="226"/>
      <c r="FV84" s="226"/>
      <c r="FW84" s="226"/>
      <c r="FX84" s="226"/>
      <c r="FY84" s="226"/>
      <c r="FZ84" s="226"/>
      <c r="GA84" s="226"/>
      <c r="GB84" s="226"/>
      <c r="GC84" s="226"/>
      <c r="GD84" s="226"/>
      <c r="GE84" s="226"/>
      <c r="GF84" s="226"/>
      <c r="GG84" s="226"/>
      <c r="GH84" s="226"/>
      <c r="GI84" s="226"/>
      <c r="GJ84" s="226"/>
    </row>
    <row r="85" spans="1:192" x14ac:dyDescent="0.25">
      <c r="E85" s="233" t="str">
        <f xml:space="preserve"> Time!E$83</f>
        <v>End of construction period flag</v>
      </c>
      <c r="F85" s="233">
        <f xml:space="preserve"> Time!F$83</f>
        <v>0</v>
      </c>
      <c r="G85" s="233" t="str">
        <f xml:space="preserve"> Time!G$83</f>
        <v>flag</v>
      </c>
      <c r="H85" s="233">
        <f xml:space="preserve"> Time!H$83</f>
        <v>1</v>
      </c>
      <c r="I85" s="233">
        <f xml:space="preserve"> Time!I$83</f>
        <v>0</v>
      </c>
      <c r="J85" s="233">
        <f xml:space="preserve"> Time!J$83</f>
        <v>0</v>
      </c>
      <c r="K85" s="233">
        <f xml:space="preserve"> Time!K$83</f>
        <v>0</v>
      </c>
      <c r="L85" s="233">
        <f xml:space="preserve"> Time!L$83</f>
        <v>0</v>
      </c>
      <c r="M85" s="233">
        <f xml:space="preserve"> Time!M$83</f>
        <v>0</v>
      </c>
      <c r="N85" s="233">
        <f xml:space="preserve"> Time!N$83</f>
        <v>0</v>
      </c>
      <c r="O85" s="233">
        <f xml:space="preserve"> Time!O$83</f>
        <v>0</v>
      </c>
      <c r="P85" s="233">
        <f xml:space="preserve"> Time!P$83</f>
        <v>1</v>
      </c>
      <c r="Q85" s="233">
        <f xml:space="preserve"> Time!Q$83</f>
        <v>0</v>
      </c>
      <c r="R85" s="233">
        <f xml:space="preserve"> Time!R$83</f>
        <v>0</v>
      </c>
      <c r="S85" s="233">
        <f xml:space="preserve"> Time!S$83</f>
        <v>0</v>
      </c>
      <c r="T85" s="233">
        <f xml:space="preserve"> Time!T$83</f>
        <v>0</v>
      </c>
      <c r="U85" s="233">
        <f xml:space="preserve"> Time!U$83</f>
        <v>0</v>
      </c>
      <c r="V85" s="233">
        <f xml:space="preserve"> Time!V$83</f>
        <v>0</v>
      </c>
      <c r="W85" s="233">
        <f xml:space="preserve"> Time!W$83</f>
        <v>0</v>
      </c>
      <c r="X85" s="233">
        <f xml:space="preserve"> Time!X$83</f>
        <v>0</v>
      </c>
      <c r="Y85" s="233">
        <f xml:space="preserve"> Time!Y$83</f>
        <v>0</v>
      </c>
      <c r="Z85" s="233">
        <f xml:space="preserve"> Time!Z$83</f>
        <v>0</v>
      </c>
      <c r="AA85" s="233">
        <f xml:space="preserve"> Time!AA$83</f>
        <v>0</v>
      </c>
      <c r="AB85" s="233">
        <f xml:space="preserve"> Time!AB$83</f>
        <v>0</v>
      </c>
      <c r="AC85" s="233">
        <f xml:space="preserve"> Time!AC$83</f>
        <v>0</v>
      </c>
      <c r="AD85" s="233">
        <f xml:space="preserve"> Time!AD$83</f>
        <v>0</v>
      </c>
      <c r="AE85" s="233">
        <f xml:space="preserve"> Time!AE$83</f>
        <v>0</v>
      </c>
      <c r="AF85" s="233">
        <f xml:space="preserve"> Time!AF$83</f>
        <v>0</v>
      </c>
      <c r="AG85" s="233">
        <f xml:space="preserve"> Time!AG$83</f>
        <v>0</v>
      </c>
      <c r="AH85" s="233">
        <f xml:space="preserve"> Time!AH$83</f>
        <v>0</v>
      </c>
      <c r="AI85" s="233">
        <f xml:space="preserve"> Time!AI$83</f>
        <v>0</v>
      </c>
      <c r="AJ85" s="233">
        <f xml:space="preserve"> Time!AJ$83</f>
        <v>0</v>
      </c>
      <c r="AK85" s="233">
        <f xml:space="preserve"> Time!AK$83</f>
        <v>0</v>
      </c>
      <c r="AL85" s="233">
        <f xml:space="preserve"> Time!AL$83</f>
        <v>0</v>
      </c>
      <c r="AM85" s="233">
        <f xml:space="preserve"> Time!AM$83</f>
        <v>0</v>
      </c>
      <c r="AN85" s="233">
        <f xml:space="preserve"> Time!AN$83</f>
        <v>0</v>
      </c>
      <c r="AO85" s="233">
        <f xml:space="preserve"> Time!AO$83</f>
        <v>0</v>
      </c>
      <c r="AP85" s="233">
        <f xml:space="preserve"> Time!AP$83</f>
        <v>0</v>
      </c>
      <c r="AQ85" s="233">
        <f xml:space="preserve"> Time!AQ$83</f>
        <v>0</v>
      </c>
      <c r="AR85" s="233">
        <f xml:space="preserve"> Time!AR$83</f>
        <v>0</v>
      </c>
      <c r="AS85" s="233">
        <f xml:space="preserve"> Time!AS$83</f>
        <v>0</v>
      </c>
      <c r="AT85" s="233">
        <f xml:space="preserve"> Time!AT$83</f>
        <v>0</v>
      </c>
      <c r="AU85" s="233">
        <f xml:space="preserve"> Time!AU$83</f>
        <v>0</v>
      </c>
      <c r="AV85" s="233">
        <f xml:space="preserve"> Time!AV$83</f>
        <v>0</v>
      </c>
      <c r="AW85" s="233">
        <f xml:space="preserve"> Time!AW$83</f>
        <v>0</v>
      </c>
      <c r="AX85" s="233">
        <f xml:space="preserve"> Time!AX$83</f>
        <v>0</v>
      </c>
      <c r="AY85" s="233">
        <f xml:space="preserve"> Time!AY$83</f>
        <v>0</v>
      </c>
      <c r="AZ85" s="233">
        <f xml:space="preserve"> Time!AZ$83</f>
        <v>0</v>
      </c>
      <c r="BA85" s="233">
        <f xml:space="preserve"> Time!BA$83</f>
        <v>0</v>
      </c>
      <c r="BB85" s="233">
        <f xml:space="preserve"> Time!BB$83</f>
        <v>0</v>
      </c>
      <c r="BC85" s="233">
        <f xml:space="preserve"> Time!BC$83</f>
        <v>0</v>
      </c>
      <c r="BD85" s="233">
        <f xml:space="preserve"> Time!BD$83</f>
        <v>0</v>
      </c>
      <c r="BE85" s="233">
        <f xml:space="preserve"> Time!BE$83</f>
        <v>0</v>
      </c>
      <c r="BF85" s="233">
        <f xml:space="preserve"> Time!BF$83</f>
        <v>0</v>
      </c>
      <c r="BG85" s="233">
        <f xml:space="preserve"> Time!BG$83</f>
        <v>0</v>
      </c>
      <c r="BH85" s="233">
        <f xml:space="preserve"> Time!BH$83</f>
        <v>0</v>
      </c>
      <c r="BI85" s="233">
        <f xml:space="preserve"> Time!BI$83</f>
        <v>0</v>
      </c>
      <c r="BJ85" s="233">
        <f xml:space="preserve"> Time!BJ$83</f>
        <v>0</v>
      </c>
      <c r="BK85" s="233">
        <f xml:space="preserve"> Time!BK$83</f>
        <v>0</v>
      </c>
      <c r="BL85" s="233">
        <f xml:space="preserve"> Time!BL$83</f>
        <v>0</v>
      </c>
      <c r="BM85" s="233">
        <f xml:space="preserve"> Time!BM$83</f>
        <v>0</v>
      </c>
      <c r="BN85" s="233">
        <f xml:space="preserve"> Time!BN$83</f>
        <v>0</v>
      </c>
      <c r="BO85" s="233">
        <f xml:space="preserve"> Time!BO$83</f>
        <v>0</v>
      </c>
      <c r="BP85" s="233">
        <f xml:space="preserve"> Time!BP$83</f>
        <v>0</v>
      </c>
      <c r="BQ85" s="233">
        <f xml:space="preserve"> Time!BQ$83</f>
        <v>0</v>
      </c>
      <c r="BR85" s="233">
        <f xml:space="preserve"> Time!BR$83</f>
        <v>0</v>
      </c>
      <c r="BS85" s="233">
        <f xml:space="preserve"> Time!BS$83</f>
        <v>0</v>
      </c>
      <c r="BT85" s="233">
        <f xml:space="preserve"> Time!BT$83</f>
        <v>0</v>
      </c>
      <c r="BU85" s="233">
        <f xml:space="preserve"> Time!BU$83</f>
        <v>0</v>
      </c>
      <c r="BV85" s="233">
        <f xml:space="preserve"> Time!BV$83</f>
        <v>0</v>
      </c>
      <c r="BW85" s="233">
        <f xml:space="preserve"> Time!BW$83</f>
        <v>0</v>
      </c>
      <c r="BX85" s="233">
        <f xml:space="preserve"> Time!BX$83</f>
        <v>0</v>
      </c>
      <c r="BY85" s="233">
        <f xml:space="preserve"> Time!BY$83</f>
        <v>0</v>
      </c>
      <c r="BZ85" s="233">
        <f xml:space="preserve"> Time!BZ$83</f>
        <v>0</v>
      </c>
      <c r="CA85" s="233">
        <f xml:space="preserve"> Time!CA$83</f>
        <v>0</v>
      </c>
      <c r="CB85" s="233">
        <f xml:space="preserve"> Time!CB$83</f>
        <v>0</v>
      </c>
      <c r="CC85" s="233">
        <f xml:space="preserve"> Time!CC$83</f>
        <v>0</v>
      </c>
      <c r="CD85" s="233">
        <f xml:space="preserve"> Time!CD$83</f>
        <v>0</v>
      </c>
      <c r="CE85" s="233">
        <f xml:space="preserve"> Time!CE$83</f>
        <v>0</v>
      </c>
      <c r="CF85" s="233">
        <f xml:space="preserve"> Time!CF$83</f>
        <v>0</v>
      </c>
      <c r="CG85" s="233">
        <f xml:space="preserve"> Time!CG$83</f>
        <v>0</v>
      </c>
      <c r="CH85" s="233">
        <f xml:space="preserve"> Time!CH$83</f>
        <v>0</v>
      </c>
      <c r="CI85" s="233">
        <f xml:space="preserve"> Time!CI$83</f>
        <v>0</v>
      </c>
      <c r="CJ85" s="233">
        <f xml:space="preserve"> Time!CJ$83</f>
        <v>0</v>
      </c>
      <c r="CK85" s="233">
        <f xml:space="preserve"> Time!CK$83</f>
        <v>0</v>
      </c>
      <c r="CL85" s="233">
        <f xml:space="preserve"> Time!CL$83</f>
        <v>0</v>
      </c>
      <c r="CM85" s="233">
        <f xml:space="preserve"> Time!CM$83</f>
        <v>0</v>
      </c>
      <c r="CN85" s="233">
        <f xml:space="preserve"> Time!CN$83</f>
        <v>0</v>
      </c>
      <c r="CO85" s="233">
        <f xml:space="preserve"> Time!CO$83</f>
        <v>0</v>
      </c>
      <c r="CP85" s="233">
        <f xml:space="preserve"> Time!CP$83</f>
        <v>0</v>
      </c>
      <c r="CQ85" s="233">
        <f xml:space="preserve"> Time!CQ$83</f>
        <v>0</v>
      </c>
      <c r="CR85" s="233">
        <f xml:space="preserve"> Time!CR$83</f>
        <v>0</v>
      </c>
      <c r="CS85" s="233">
        <f xml:space="preserve"> Time!CS$83</f>
        <v>0</v>
      </c>
      <c r="CT85" s="233">
        <f xml:space="preserve"> Time!CT$83</f>
        <v>0</v>
      </c>
      <c r="CU85" s="233">
        <f xml:space="preserve"> Time!CU$83</f>
        <v>0</v>
      </c>
      <c r="CV85" s="233">
        <f xml:space="preserve"> Time!CV$83</f>
        <v>0</v>
      </c>
      <c r="CW85" s="233">
        <f xml:space="preserve"> Time!CW$83</f>
        <v>0</v>
      </c>
      <c r="CX85" s="233">
        <f xml:space="preserve"> Time!CX$83</f>
        <v>0</v>
      </c>
      <c r="CY85" s="233">
        <f xml:space="preserve"> Time!CY$83</f>
        <v>0</v>
      </c>
      <c r="CZ85" s="233">
        <f xml:space="preserve"> Time!CZ$83</f>
        <v>0</v>
      </c>
      <c r="DA85" s="233">
        <f xml:space="preserve"> Time!DA$83</f>
        <v>0</v>
      </c>
      <c r="DB85" s="233">
        <f xml:space="preserve"> Time!DB$83</f>
        <v>0</v>
      </c>
      <c r="DC85" s="233">
        <f xml:space="preserve"> Time!DC$83</f>
        <v>0</v>
      </c>
      <c r="DD85" s="233">
        <f xml:space="preserve"> Time!DD$83</f>
        <v>0</v>
      </c>
      <c r="DE85" s="233">
        <f xml:space="preserve"> Time!DE$83</f>
        <v>0</v>
      </c>
      <c r="DF85" s="233">
        <f xml:space="preserve"> Time!DF$83</f>
        <v>0</v>
      </c>
      <c r="DG85" s="233">
        <f xml:space="preserve"> Time!DG$83</f>
        <v>0</v>
      </c>
      <c r="DH85" s="233">
        <f xml:space="preserve"> Time!DH$83</f>
        <v>0</v>
      </c>
      <c r="DI85" s="233">
        <f xml:space="preserve"> Time!DI$83</f>
        <v>0</v>
      </c>
      <c r="DJ85" s="233">
        <f xml:space="preserve"> Time!DJ$83</f>
        <v>0</v>
      </c>
      <c r="DK85" s="233">
        <f xml:space="preserve"> Time!DK$83</f>
        <v>0</v>
      </c>
      <c r="DL85" s="233">
        <f xml:space="preserve"> Time!DL$83</f>
        <v>0</v>
      </c>
      <c r="DM85" s="233">
        <f xml:space="preserve"> Time!DM$83</f>
        <v>0</v>
      </c>
      <c r="DN85" s="233">
        <f xml:space="preserve"> Time!DN$83</f>
        <v>0</v>
      </c>
      <c r="DO85" s="233">
        <f xml:space="preserve"> Time!DO$83</f>
        <v>0</v>
      </c>
      <c r="DP85" s="233">
        <f xml:space="preserve"> Time!DP$83</f>
        <v>0</v>
      </c>
      <c r="DQ85" s="233">
        <f xml:space="preserve"> Time!DQ$83</f>
        <v>0</v>
      </c>
      <c r="DR85" s="233">
        <f xml:space="preserve"> Time!DR$83</f>
        <v>0</v>
      </c>
      <c r="DS85" s="233">
        <f xml:space="preserve"> Time!DS$83</f>
        <v>0</v>
      </c>
      <c r="DT85" s="233">
        <f xml:space="preserve"> Time!DT$83</f>
        <v>0</v>
      </c>
      <c r="DU85" s="233">
        <f xml:space="preserve"> Time!DU$83</f>
        <v>0</v>
      </c>
      <c r="DV85" s="233">
        <f xml:space="preserve"> Time!DV$83</f>
        <v>0</v>
      </c>
      <c r="DW85" s="233">
        <f xml:space="preserve"> Time!DW$83</f>
        <v>0</v>
      </c>
      <c r="DX85" s="233">
        <f xml:space="preserve"> Time!DX$83</f>
        <v>0</v>
      </c>
      <c r="DY85" s="233">
        <f xml:space="preserve"> Time!DY$83</f>
        <v>0</v>
      </c>
      <c r="DZ85" s="233">
        <f xml:space="preserve"> Time!DZ$83</f>
        <v>0</v>
      </c>
      <c r="EA85" s="233">
        <f xml:space="preserve"> Time!EA$83</f>
        <v>0</v>
      </c>
      <c r="EB85" s="233">
        <f xml:space="preserve"> Time!EB$83</f>
        <v>0</v>
      </c>
      <c r="EC85" s="233">
        <f xml:space="preserve"> Time!EC$83</f>
        <v>0</v>
      </c>
      <c r="ED85" s="233">
        <f xml:space="preserve"> Time!ED$83</f>
        <v>0</v>
      </c>
      <c r="EE85" s="233">
        <f xml:space="preserve"> Time!EE$83</f>
        <v>0</v>
      </c>
      <c r="EF85" s="233">
        <f xml:space="preserve"> Time!EF$83</f>
        <v>0</v>
      </c>
      <c r="EG85" s="233">
        <f xml:space="preserve"> Time!EG$83</f>
        <v>0</v>
      </c>
      <c r="EH85" s="233">
        <f xml:space="preserve"> Time!EH$83</f>
        <v>0</v>
      </c>
      <c r="EI85" s="233">
        <f xml:space="preserve"> Time!EI$83</f>
        <v>0</v>
      </c>
      <c r="EJ85" s="233">
        <f xml:space="preserve"> Time!EJ$83</f>
        <v>0</v>
      </c>
      <c r="EK85" s="233">
        <f xml:space="preserve"> Time!EK$83</f>
        <v>0</v>
      </c>
      <c r="EL85" s="233">
        <f xml:space="preserve"> Time!EL$83</f>
        <v>0</v>
      </c>
      <c r="EM85" s="233">
        <f xml:space="preserve"> Time!EM$83</f>
        <v>0</v>
      </c>
      <c r="EN85" s="233">
        <f xml:space="preserve"> Time!EN$83</f>
        <v>0</v>
      </c>
      <c r="EO85" s="233">
        <f xml:space="preserve"> Time!EO$83</f>
        <v>0</v>
      </c>
      <c r="EP85" s="233">
        <f xml:space="preserve"> Time!EP$83</f>
        <v>0</v>
      </c>
      <c r="EQ85" s="233">
        <f xml:space="preserve"> Time!EQ$83</f>
        <v>0</v>
      </c>
      <c r="ER85" s="233">
        <f xml:space="preserve"> Time!ER$83</f>
        <v>0</v>
      </c>
      <c r="ES85" s="233">
        <f xml:space="preserve"> Time!ES$83</f>
        <v>0</v>
      </c>
      <c r="ET85" s="233">
        <f xml:space="preserve"> Time!ET$83</f>
        <v>0</v>
      </c>
      <c r="EU85" s="233">
        <f xml:space="preserve"> Time!EU$83</f>
        <v>0</v>
      </c>
      <c r="EV85" s="233">
        <f xml:space="preserve"> Time!EV$83</f>
        <v>0</v>
      </c>
      <c r="EW85" s="233">
        <f xml:space="preserve"> Time!EW$83</f>
        <v>0</v>
      </c>
      <c r="EX85" s="233">
        <f xml:space="preserve"> Time!EX$83</f>
        <v>0</v>
      </c>
      <c r="EY85" s="233">
        <f xml:space="preserve"> Time!EY$83</f>
        <v>0</v>
      </c>
      <c r="EZ85" s="233">
        <f xml:space="preserve"> Time!EZ$83</f>
        <v>0</v>
      </c>
      <c r="FA85" s="233">
        <f xml:space="preserve"> Time!FA$83</f>
        <v>0</v>
      </c>
      <c r="FB85" s="233">
        <f xml:space="preserve"> Time!FB$83</f>
        <v>0</v>
      </c>
      <c r="FC85" s="233">
        <f xml:space="preserve"> Time!FC$83</f>
        <v>0</v>
      </c>
      <c r="FD85" s="233">
        <f xml:space="preserve"> Time!FD$83</f>
        <v>0</v>
      </c>
      <c r="FE85" s="233">
        <f xml:space="preserve"> Time!FE$83</f>
        <v>0</v>
      </c>
      <c r="FF85" s="233">
        <f xml:space="preserve"> Time!FF$83</f>
        <v>0</v>
      </c>
      <c r="FG85" s="233">
        <f xml:space="preserve"> Time!FG$83</f>
        <v>0</v>
      </c>
      <c r="FH85" s="233">
        <f xml:space="preserve"> Time!FH$83</f>
        <v>0</v>
      </c>
      <c r="FI85" s="233">
        <f xml:space="preserve"> Time!FI$83</f>
        <v>0</v>
      </c>
      <c r="FJ85" s="233">
        <f xml:space="preserve"> Time!FJ$83</f>
        <v>0</v>
      </c>
      <c r="FK85" s="233">
        <f xml:space="preserve"> Time!FK$83</f>
        <v>0</v>
      </c>
      <c r="FL85" s="233">
        <f xml:space="preserve"> Time!FL$83</f>
        <v>0</v>
      </c>
      <c r="FM85" s="233">
        <f xml:space="preserve"> Time!FM$83</f>
        <v>0</v>
      </c>
      <c r="FN85" s="233">
        <f xml:space="preserve"> Time!FN$83</f>
        <v>0</v>
      </c>
      <c r="FO85" s="233">
        <f xml:space="preserve"> Time!FO$83</f>
        <v>0</v>
      </c>
      <c r="FP85" s="233">
        <f xml:space="preserve"> Time!FP$83</f>
        <v>0</v>
      </c>
      <c r="FQ85" s="233">
        <f xml:space="preserve"> Time!FQ$83</f>
        <v>0</v>
      </c>
      <c r="FR85" s="233">
        <f xml:space="preserve"> Time!FR$83</f>
        <v>0</v>
      </c>
      <c r="FS85" s="233">
        <f xml:space="preserve"> Time!FS$83</f>
        <v>0</v>
      </c>
      <c r="FT85" s="233">
        <f xml:space="preserve"> Time!FT$83</f>
        <v>0</v>
      </c>
      <c r="FU85" s="233">
        <f xml:space="preserve"> Time!FU$83</f>
        <v>0</v>
      </c>
      <c r="FV85" s="233">
        <f xml:space="preserve"> Time!FV$83</f>
        <v>0</v>
      </c>
      <c r="FW85" s="233">
        <f xml:space="preserve"> Time!FW$83</f>
        <v>0</v>
      </c>
      <c r="FX85" s="233">
        <f xml:space="preserve"> Time!FX$83</f>
        <v>0</v>
      </c>
      <c r="FY85" s="233">
        <f xml:space="preserve"> Time!FY$83</f>
        <v>0</v>
      </c>
      <c r="FZ85" s="233">
        <f xml:space="preserve"> Time!FZ$83</f>
        <v>0</v>
      </c>
      <c r="GA85" s="233">
        <f xml:space="preserve"> Time!GA$83</f>
        <v>0</v>
      </c>
      <c r="GB85" s="233">
        <f xml:space="preserve"> Time!GB$83</f>
        <v>0</v>
      </c>
      <c r="GC85" s="233">
        <f xml:space="preserve"> Time!GC$83</f>
        <v>0</v>
      </c>
      <c r="GD85" s="233">
        <f xml:space="preserve"> Time!GD$83</f>
        <v>0</v>
      </c>
      <c r="GE85" s="233">
        <f xml:space="preserve"> Time!GE$83</f>
        <v>0</v>
      </c>
      <c r="GF85" s="233">
        <f xml:space="preserve"> Time!GF$83</f>
        <v>0</v>
      </c>
      <c r="GG85" s="233">
        <f xml:space="preserve"> Time!GG$83</f>
        <v>0</v>
      </c>
      <c r="GH85" s="233">
        <f xml:space="preserve"> Time!GH$83</f>
        <v>0</v>
      </c>
      <c r="GI85" s="233">
        <f xml:space="preserve"> Time!GI$83</f>
        <v>0</v>
      </c>
      <c r="GJ85" s="233">
        <f xml:space="preserve"> Time!GJ$83</f>
        <v>0</v>
      </c>
    </row>
    <row r="86" spans="1:192" x14ac:dyDescent="0.25">
      <c r="E86" s="221"/>
      <c r="F86" s="221"/>
      <c r="G86" s="221"/>
      <c r="H86" s="221"/>
      <c r="I86" s="38"/>
      <c r="J86" s="221"/>
      <c r="K86" s="221"/>
      <c r="L86" s="221"/>
      <c r="M86" s="221"/>
      <c r="N86" s="221"/>
      <c r="O86" s="221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  <c r="AH86" s="221"/>
      <c r="AI86" s="221"/>
      <c r="AJ86" s="221"/>
      <c r="AK86" s="221"/>
      <c r="AL86" s="221"/>
      <c r="AM86" s="221"/>
      <c r="AN86" s="221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1"/>
      <c r="AZ86" s="221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1"/>
      <c r="BL86" s="221"/>
      <c r="BM86" s="221"/>
      <c r="BN86" s="221"/>
      <c r="BO86" s="221"/>
      <c r="BP86" s="221"/>
      <c r="BQ86" s="221"/>
      <c r="BR86" s="221"/>
      <c r="BS86" s="221"/>
      <c r="BT86" s="221"/>
      <c r="BU86" s="221"/>
      <c r="BV86" s="221"/>
      <c r="BW86" s="221"/>
      <c r="BX86" s="221"/>
      <c r="BY86" s="221"/>
      <c r="BZ86" s="221"/>
      <c r="CA86" s="221"/>
      <c r="CB86" s="221"/>
      <c r="CC86" s="221"/>
      <c r="CD86" s="221"/>
      <c r="CE86" s="221"/>
      <c r="CF86" s="221"/>
      <c r="CG86" s="221"/>
      <c r="CH86" s="221"/>
      <c r="CI86" s="221"/>
      <c r="CJ86" s="221"/>
      <c r="CK86" s="221"/>
      <c r="CL86" s="221"/>
      <c r="CM86" s="221"/>
      <c r="CN86" s="221"/>
      <c r="CO86" s="221"/>
      <c r="CP86" s="221"/>
      <c r="CQ86" s="221"/>
      <c r="CR86" s="221"/>
      <c r="CS86" s="221"/>
      <c r="CT86" s="221"/>
      <c r="CU86" s="221"/>
      <c r="CV86" s="221"/>
      <c r="CW86" s="221"/>
      <c r="CX86" s="221"/>
      <c r="CY86" s="221"/>
      <c r="CZ86" s="221"/>
      <c r="DA86" s="221"/>
      <c r="DB86" s="221"/>
      <c r="DC86" s="221"/>
      <c r="DD86" s="221"/>
      <c r="DE86" s="221"/>
      <c r="DF86" s="221"/>
      <c r="DG86" s="221"/>
      <c r="DH86" s="221"/>
      <c r="DI86" s="221"/>
      <c r="DJ86" s="221"/>
      <c r="DK86" s="221"/>
      <c r="DL86" s="221"/>
      <c r="DM86" s="221"/>
      <c r="DN86" s="221"/>
      <c r="DO86" s="221"/>
      <c r="DP86" s="221"/>
      <c r="DQ86" s="221"/>
      <c r="DR86" s="221"/>
      <c r="DS86" s="221"/>
      <c r="DT86" s="221"/>
      <c r="DU86" s="221"/>
      <c r="DV86" s="221"/>
      <c r="DW86" s="221"/>
      <c r="DX86" s="221"/>
      <c r="DY86" s="221"/>
      <c r="DZ86" s="221"/>
      <c r="EA86" s="221"/>
      <c r="EB86" s="221"/>
      <c r="EC86" s="221"/>
      <c r="ED86" s="221"/>
      <c r="EE86" s="221"/>
      <c r="EF86" s="221"/>
      <c r="EG86" s="221"/>
      <c r="EH86" s="221"/>
      <c r="EI86" s="221"/>
      <c r="EJ86" s="221"/>
      <c r="EK86" s="221"/>
      <c r="EL86" s="221"/>
      <c r="EM86" s="221"/>
      <c r="EN86" s="221"/>
      <c r="EO86" s="221"/>
      <c r="EP86" s="221"/>
      <c r="EQ86" s="221"/>
      <c r="ER86" s="221"/>
      <c r="ES86" s="221"/>
      <c r="ET86" s="221"/>
      <c r="EU86" s="221"/>
      <c r="EV86" s="221"/>
      <c r="EW86" s="221"/>
      <c r="EX86" s="221"/>
      <c r="EY86" s="221"/>
      <c r="EZ86" s="221"/>
      <c r="FA86" s="221"/>
      <c r="FB86" s="221"/>
      <c r="FC86" s="221"/>
      <c r="FD86" s="221"/>
      <c r="FE86" s="221"/>
      <c r="FF86" s="221"/>
      <c r="FG86" s="221"/>
      <c r="FH86" s="221"/>
      <c r="FI86" s="221"/>
      <c r="FJ86" s="221"/>
      <c r="FK86" s="221"/>
      <c r="FL86" s="221"/>
      <c r="FM86" s="221"/>
      <c r="FN86" s="221"/>
      <c r="FO86" s="221"/>
      <c r="FP86" s="221"/>
      <c r="FQ86" s="221"/>
      <c r="FR86" s="221"/>
      <c r="FS86" s="221"/>
      <c r="FT86" s="221"/>
      <c r="FU86" s="221"/>
      <c r="FV86" s="221"/>
      <c r="FW86" s="221"/>
      <c r="FX86" s="221"/>
      <c r="FY86" s="221"/>
      <c r="FZ86" s="221"/>
      <c r="GA86" s="221"/>
      <c r="GB86" s="221"/>
      <c r="GC86" s="221"/>
      <c r="GD86" s="221"/>
      <c r="GE86" s="221"/>
      <c r="GF86" s="221"/>
      <c r="GG86" s="221"/>
      <c r="GH86" s="221"/>
      <c r="GI86" s="221"/>
      <c r="GJ86" s="221"/>
    </row>
    <row r="87" spans="1:192" x14ac:dyDescent="0.25">
      <c r="E87" s="221" t="s">
        <v>219</v>
      </c>
      <c r="F87" s="221"/>
      <c r="G87" s="221" t="str">
        <f xml:space="preserve"> SMU</f>
        <v>$ 000s</v>
      </c>
      <c r="H87" s="221"/>
      <c r="I87" s="38"/>
      <c r="J87" s="221">
        <f t="shared" ref="J87:AK87" si="432">I90</f>
        <v>0</v>
      </c>
      <c r="K87" s="221">
        <f t="shared" si="432"/>
        <v>0</v>
      </c>
      <c r="L87" s="221">
        <f t="shared" si="432"/>
        <v>0</v>
      </c>
      <c r="M87" s="221">
        <f t="shared" si="432"/>
        <v>0</v>
      </c>
      <c r="N87" s="221">
        <f t="shared" si="432"/>
        <v>0</v>
      </c>
      <c r="O87" s="221">
        <f t="shared" si="432"/>
        <v>0</v>
      </c>
      <c r="P87" s="221">
        <f t="shared" si="432"/>
        <v>0</v>
      </c>
      <c r="Q87" s="221">
        <f t="shared" si="432"/>
        <v>0</v>
      </c>
      <c r="R87" s="221">
        <f t="shared" si="432"/>
        <v>260.32809392570164</v>
      </c>
      <c r="S87" s="221">
        <f t="shared" si="432"/>
        <v>-395.23866059013199</v>
      </c>
      <c r="T87" s="221">
        <f t="shared" si="432"/>
        <v>-1035.5250563905404</v>
      </c>
      <c r="U87" s="221">
        <f t="shared" si="432"/>
        <v>-1647.4990579119062</v>
      </c>
      <c r="V87" s="221">
        <f t="shared" si="432"/>
        <v>-2252.4267858314361</v>
      </c>
      <c r="W87" s="221">
        <f t="shared" si="432"/>
        <v>-2829.4546859091124</v>
      </c>
      <c r="X87" s="221">
        <f t="shared" si="432"/>
        <v>-3397.7385032215179</v>
      </c>
      <c r="Y87" s="221">
        <f t="shared" si="432"/>
        <v>-3943.27030262371</v>
      </c>
      <c r="Z87" s="221">
        <f t="shared" si="432"/>
        <v>-4473.3164517169098</v>
      </c>
      <c r="AA87" s="221">
        <f t="shared" si="432"/>
        <v>-4976.4361811919089</v>
      </c>
      <c r="AB87" s="221">
        <f t="shared" si="432"/>
        <v>-5467.2289401325061</v>
      </c>
      <c r="AC87" s="221">
        <f t="shared" si="432"/>
        <v>-5931.3764923697436</v>
      </c>
      <c r="AD87" s="221">
        <f t="shared" si="432"/>
        <v>-6381.286556010703</v>
      </c>
      <c r="AE87" s="221">
        <f t="shared" si="432"/>
        <v>-6804.8341098665269</v>
      </c>
      <c r="AF87" s="221">
        <f t="shared" si="432"/>
        <v>-7212.241773717461</v>
      </c>
      <c r="AG87" s="221">
        <f t="shared" si="432"/>
        <v>-7597.3221148484581</v>
      </c>
      <c r="AH87" s="221">
        <f t="shared" si="432"/>
        <v>-7960.318353402623</v>
      </c>
      <c r="AI87" s="221">
        <f t="shared" si="432"/>
        <v>-8297.9621972025925</v>
      </c>
      <c r="AJ87" s="221">
        <f t="shared" si="432"/>
        <v>-8615.1821101269288</v>
      </c>
      <c r="AK87" s="221">
        <f t="shared" si="432"/>
        <v>-8907.1755062366628</v>
      </c>
      <c r="AL87" s="221">
        <f t="shared" ref="AL87" si="433">AK90</f>
        <v>-9176.5325203103221</v>
      </c>
      <c r="AM87" s="221">
        <f t="shared" ref="AM87" si="434">AL90</f>
        <v>-9421.0285133089092</v>
      </c>
      <c r="AN87" s="221">
        <f t="shared" ref="AN87" si="435">AM90</f>
        <v>-9640.7301055119078</v>
      </c>
      <c r="AO87" s="221">
        <f t="shared" ref="AO87" si="436">AN90</f>
        <v>-9838.0922960817315</v>
      </c>
      <c r="AP87" s="221">
        <f t="shared" ref="AP87" si="437">AO90</f>
        <v>-10005.884735616153</v>
      </c>
      <c r="AQ87" s="221">
        <f t="shared" ref="AQ87" si="438">AP90</f>
        <v>-10149.685784026566</v>
      </c>
      <c r="AR87" s="221">
        <f t="shared" ref="AR87" si="439">AQ90</f>
        <v>-10263.786249730081</v>
      </c>
      <c r="AS87" s="221">
        <f t="shared" ref="AS87" si="440">AR90</f>
        <v>-10354.002727898542</v>
      </c>
      <c r="AT87" s="221">
        <f t="shared" ref="AT87" si="441">AS90</f>
        <v>-10412.020410394949</v>
      </c>
      <c r="AU87" s="221">
        <f t="shared" ref="AU87" si="442">AT90</f>
        <v>-10446.444075578374</v>
      </c>
      <c r="AV87" s="221">
        <f t="shared" ref="AV87" si="443">AU90</f>
        <v>-10446.069855004529</v>
      </c>
      <c r="AW87" s="221">
        <f t="shared" ref="AW87" si="444">AV90</f>
        <v>-10422.960678763358</v>
      </c>
      <c r="AX87" s="221">
        <f t="shared" ref="AX87" si="445">AW90</f>
        <v>-10361.483875666998</v>
      </c>
      <c r="AY87" s="221">
        <f t="shared" ref="AY87" si="446">AX90</f>
        <v>-10234.073606624255</v>
      </c>
      <c r="AZ87" s="221">
        <f t="shared" ref="AZ87" si="447">AY90</f>
        <v>-8033.3122368333625</v>
      </c>
      <c r="BA87" s="221">
        <f t="shared" ref="BA87" si="448">AZ90</f>
        <v>-5760.0975032936976</v>
      </c>
      <c r="BB87" s="221">
        <f t="shared" ref="BB87" si="449">BA90</f>
        <v>-3392.8081892670352</v>
      </c>
      <c r="BC87" s="221">
        <f t="shared" ref="BC87" si="450">BB90</f>
        <v>-1233.7907953922986</v>
      </c>
      <c r="BD87" s="221">
        <f t="shared" ref="BD87" si="451">BC90</f>
        <v>-1110.4117158530676</v>
      </c>
      <c r="BE87" s="221">
        <f t="shared" ref="BE87" si="452">BD90</f>
        <v>9.5496943686157465E-12</v>
      </c>
      <c r="BF87" s="221">
        <f t="shared" ref="BF87" si="453">BE90</f>
        <v>9.5496943686157465E-12</v>
      </c>
      <c r="BG87" s="221">
        <f t="shared" ref="BG87" si="454">BF90</f>
        <v>9.5496943686157465E-12</v>
      </c>
      <c r="BH87" s="221">
        <f t="shared" ref="BH87" si="455">BG90</f>
        <v>9.5496943686157465E-12</v>
      </c>
      <c r="BI87" s="221">
        <f t="shared" ref="BI87" si="456">BH90</f>
        <v>9.5496943686157465E-12</v>
      </c>
      <c r="BJ87" s="221">
        <f t="shared" ref="BJ87" si="457">BI90</f>
        <v>9.5496943686157465E-12</v>
      </c>
      <c r="BK87" s="221">
        <f t="shared" ref="BK87" si="458">BJ90</f>
        <v>9.5496943686157465E-12</v>
      </c>
      <c r="BL87" s="221">
        <f t="shared" ref="BL87" si="459">BK90</f>
        <v>9.5496943686157465E-12</v>
      </c>
      <c r="BM87" s="221">
        <f t="shared" ref="BM87" si="460">BL90</f>
        <v>9.5496943686157465E-12</v>
      </c>
      <c r="BN87" s="221">
        <f t="shared" ref="BN87" si="461">BM90</f>
        <v>9.5496943686157465E-12</v>
      </c>
      <c r="BO87" s="221">
        <f t="shared" ref="BO87" si="462">BN90</f>
        <v>9.5496943686157465E-12</v>
      </c>
      <c r="BP87" s="221">
        <f t="shared" ref="BP87" si="463">BO90</f>
        <v>9.5496943686157465E-12</v>
      </c>
      <c r="BQ87" s="221">
        <f t="shared" ref="BQ87" si="464">BP90</f>
        <v>9.5496943686157465E-12</v>
      </c>
      <c r="BR87" s="221">
        <f t="shared" ref="BR87" si="465">BQ90</f>
        <v>9.5496943686157465E-12</v>
      </c>
      <c r="BS87" s="221">
        <f t="shared" ref="BS87" si="466">BR90</f>
        <v>9.5496943686157465E-12</v>
      </c>
      <c r="BT87" s="221">
        <f t="shared" ref="BT87" si="467">BS90</f>
        <v>9.5496943686157465E-12</v>
      </c>
      <c r="BU87" s="221">
        <f t="shared" ref="BU87" si="468">BT90</f>
        <v>9.5496943686157465E-12</v>
      </c>
      <c r="BV87" s="221">
        <f t="shared" ref="BV87" si="469">BU90</f>
        <v>9.5496943686157465E-12</v>
      </c>
      <c r="BW87" s="221">
        <f t="shared" ref="BW87" si="470">BV90</f>
        <v>9.5496943686157465E-12</v>
      </c>
      <c r="BX87" s="221">
        <f t="shared" ref="BX87" si="471">BW90</f>
        <v>9.5496943686157465E-12</v>
      </c>
      <c r="BY87" s="221">
        <f t="shared" ref="BY87" si="472">BX90</f>
        <v>9.5496943686157465E-12</v>
      </c>
      <c r="BZ87" s="221">
        <f t="shared" ref="BZ87" si="473">BY90</f>
        <v>9.5496943686157465E-12</v>
      </c>
      <c r="CA87" s="221">
        <f t="shared" ref="CA87" si="474">BZ90</f>
        <v>9.5496943686157465E-12</v>
      </c>
      <c r="CB87" s="221">
        <f t="shared" ref="CB87" si="475">CA90</f>
        <v>9.5496943686157465E-12</v>
      </c>
      <c r="CC87" s="221">
        <f t="shared" ref="CC87" si="476">CB90</f>
        <v>9.5496943686157465E-12</v>
      </c>
      <c r="CD87" s="221">
        <f t="shared" ref="CD87" si="477">CC90</f>
        <v>9.5496943686157465E-12</v>
      </c>
      <c r="CE87" s="221">
        <f t="shared" ref="CE87" si="478">CD90</f>
        <v>9.5496943686157465E-12</v>
      </c>
      <c r="CF87" s="221">
        <f t="shared" ref="CF87" si="479">CE90</f>
        <v>9.5496943686157465E-12</v>
      </c>
      <c r="CG87" s="221">
        <f t="shared" ref="CG87" si="480">CF90</f>
        <v>9.5496943686157465E-12</v>
      </c>
      <c r="CH87" s="221">
        <f t="shared" ref="CH87" si="481">CG90</f>
        <v>9.5496943686157465E-12</v>
      </c>
      <c r="CI87" s="221">
        <f t="shared" ref="CI87" si="482">CH90</f>
        <v>9.5496943686157465E-12</v>
      </c>
      <c r="CJ87" s="221">
        <f t="shared" ref="CJ87" si="483">CI90</f>
        <v>9.5496943686157465E-12</v>
      </c>
      <c r="CK87" s="221">
        <f t="shared" ref="CK87" si="484">CJ90</f>
        <v>9.5496943686157465E-12</v>
      </c>
      <c r="CL87" s="221">
        <f t="shared" ref="CL87" si="485">CK90</f>
        <v>9.5496943686157465E-12</v>
      </c>
      <c r="CM87" s="221">
        <f t="shared" ref="CM87" si="486">CL90</f>
        <v>9.5496943686157465E-12</v>
      </c>
      <c r="CN87" s="221">
        <f t="shared" ref="CN87" si="487">CM90</f>
        <v>9.5496943686157465E-12</v>
      </c>
      <c r="CO87" s="221">
        <f t="shared" ref="CO87" si="488">CN90</f>
        <v>9.5496943686157465E-12</v>
      </c>
      <c r="CP87" s="221">
        <f t="shared" ref="CP87" si="489">CO90</f>
        <v>9.5496943686157465E-12</v>
      </c>
      <c r="CQ87" s="221">
        <f t="shared" ref="CQ87" si="490">CP90</f>
        <v>9.5496943686157465E-12</v>
      </c>
      <c r="CR87" s="221">
        <f t="shared" ref="CR87" si="491">CQ90</f>
        <v>9.5496943686157465E-12</v>
      </c>
      <c r="CS87" s="221">
        <f t="shared" ref="CS87" si="492">CR90</f>
        <v>9.5496943686157465E-12</v>
      </c>
      <c r="CT87" s="221">
        <f t="shared" ref="CT87" si="493">CS90</f>
        <v>9.5496943686157465E-12</v>
      </c>
      <c r="CU87" s="221">
        <f t="shared" ref="CU87" si="494">CT90</f>
        <v>9.5496943686157465E-12</v>
      </c>
      <c r="CV87" s="221">
        <f t="shared" ref="CV87" si="495">CU90</f>
        <v>9.5496943686157465E-12</v>
      </c>
      <c r="CW87" s="221">
        <f t="shared" ref="CW87" si="496">CV90</f>
        <v>9.5496943686157465E-12</v>
      </c>
      <c r="CX87" s="221">
        <f t="shared" ref="CX87" si="497">CW90</f>
        <v>9.5496943686157465E-12</v>
      </c>
      <c r="CY87" s="221">
        <f t="shared" ref="CY87" si="498">CX90</f>
        <v>9.5496943686157465E-12</v>
      </c>
      <c r="CZ87" s="221">
        <f t="shared" ref="CZ87" si="499">CY90</f>
        <v>9.5496943686157465E-12</v>
      </c>
      <c r="DA87" s="221">
        <f t="shared" ref="DA87" si="500">CZ90</f>
        <v>9.5496943686157465E-12</v>
      </c>
      <c r="DB87" s="221">
        <f t="shared" ref="DB87" si="501">DA90</f>
        <v>9.5496943686157465E-12</v>
      </c>
      <c r="DC87" s="221">
        <f t="shared" ref="DC87" si="502">DB90</f>
        <v>9.5496943686157465E-12</v>
      </c>
      <c r="DD87" s="221">
        <f t="shared" ref="DD87" si="503">DC90</f>
        <v>9.5496943686157465E-12</v>
      </c>
      <c r="DE87" s="221">
        <f t="shared" ref="DE87" si="504">DD90</f>
        <v>9.5496943686157465E-12</v>
      </c>
      <c r="DF87" s="221">
        <f t="shared" ref="DF87" si="505">DE90</f>
        <v>9.5496943686157465E-12</v>
      </c>
      <c r="DG87" s="221">
        <f t="shared" ref="DG87" si="506">DF90</f>
        <v>9.5496943686157465E-12</v>
      </c>
      <c r="DH87" s="221">
        <f t="shared" ref="DH87" si="507">DG90</f>
        <v>9.5496943686157465E-12</v>
      </c>
      <c r="DI87" s="221">
        <f t="shared" ref="DI87" si="508">DH90</f>
        <v>9.5496943686157465E-12</v>
      </c>
      <c r="DJ87" s="221">
        <f t="shared" ref="DJ87" si="509">DI90</f>
        <v>9.5496943686157465E-12</v>
      </c>
      <c r="DK87" s="221">
        <f t="shared" ref="DK87" si="510">DJ90</f>
        <v>9.5496943686157465E-12</v>
      </c>
      <c r="DL87" s="221">
        <f t="shared" ref="DL87" si="511">DK90</f>
        <v>9.5496943686157465E-12</v>
      </c>
      <c r="DM87" s="221">
        <f t="shared" ref="DM87" si="512">DL90</f>
        <v>9.5496943686157465E-12</v>
      </c>
      <c r="DN87" s="221">
        <f t="shared" ref="DN87" si="513">DM90</f>
        <v>9.5496943686157465E-12</v>
      </c>
      <c r="DO87" s="221">
        <f t="shared" ref="DO87" si="514">DN90</f>
        <v>9.5496943686157465E-12</v>
      </c>
      <c r="DP87" s="221">
        <f t="shared" ref="DP87" si="515">DO90</f>
        <v>9.5496943686157465E-12</v>
      </c>
      <c r="DQ87" s="221">
        <f t="shared" ref="DQ87" si="516">DP90</f>
        <v>9.5496943686157465E-12</v>
      </c>
      <c r="DR87" s="221">
        <f t="shared" ref="DR87" si="517">DQ90</f>
        <v>9.5496943686157465E-12</v>
      </c>
      <c r="DS87" s="221">
        <f t="shared" ref="DS87" si="518">DR90</f>
        <v>9.5496943686157465E-12</v>
      </c>
      <c r="DT87" s="221">
        <f t="shared" ref="DT87" si="519">DS90</f>
        <v>9.5496943686157465E-12</v>
      </c>
      <c r="DU87" s="221">
        <f t="shared" ref="DU87" si="520">DT90</f>
        <v>9.5496943686157465E-12</v>
      </c>
      <c r="DV87" s="221">
        <f t="shared" ref="DV87" si="521">DU90</f>
        <v>9.5496943686157465E-12</v>
      </c>
      <c r="DW87" s="221">
        <f t="shared" ref="DW87" si="522">DV90</f>
        <v>9.5496943686157465E-12</v>
      </c>
      <c r="DX87" s="221">
        <f t="shared" ref="DX87" si="523">DW90</f>
        <v>9.5496943686157465E-12</v>
      </c>
      <c r="DY87" s="221">
        <f t="shared" ref="DY87" si="524">DX90</f>
        <v>9.5496943686157465E-12</v>
      </c>
      <c r="DZ87" s="221">
        <f t="shared" ref="DZ87" si="525">DY90</f>
        <v>9.5496943686157465E-12</v>
      </c>
      <c r="EA87" s="221">
        <f t="shared" ref="EA87" si="526">DZ90</f>
        <v>9.5496943686157465E-12</v>
      </c>
      <c r="EB87" s="221">
        <f t="shared" ref="EB87" si="527">EA90</f>
        <v>9.5496943686157465E-12</v>
      </c>
      <c r="EC87" s="221">
        <f t="shared" ref="EC87" si="528">EB90</f>
        <v>9.5496943686157465E-12</v>
      </c>
      <c r="ED87" s="221">
        <f t="shared" ref="ED87" si="529">EC90</f>
        <v>9.5496943686157465E-12</v>
      </c>
      <c r="EE87" s="221">
        <f t="shared" ref="EE87" si="530">ED90</f>
        <v>9.5496943686157465E-12</v>
      </c>
      <c r="EF87" s="221">
        <f t="shared" ref="EF87" si="531">EE90</f>
        <v>9.5496943686157465E-12</v>
      </c>
      <c r="EG87" s="221">
        <f t="shared" ref="EG87" si="532">EF90</f>
        <v>9.5496943686157465E-12</v>
      </c>
      <c r="EH87" s="221">
        <f t="shared" ref="EH87" si="533">EG90</f>
        <v>9.5496943686157465E-12</v>
      </c>
      <c r="EI87" s="221">
        <f t="shared" ref="EI87" si="534">EH90</f>
        <v>9.5496943686157465E-12</v>
      </c>
      <c r="EJ87" s="221">
        <f t="shared" ref="EJ87" si="535">EI90</f>
        <v>9.5496943686157465E-12</v>
      </c>
      <c r="EK87" s="221">
        <f t="shared" ref="EK87" si="536">EJ90</f>
        <v>9.5496943686157465E-12</v>
      </c>
      <c r="EL87" s="221">
        <f t="shared" ref="EL87" si="537">EK90</f>
        <v>9.5496943686157465E-12</v>
      </c>
      <c r="EM87" s="221">
        <f t="shared" ref="EM87" si="538">EL90</f>
        <v>9.5496943686157465E-12</v>
      </c>
      <c r="EN87" s="221">
        <f t="shared" ref="EN87" si="539">EM90</f>
        <v>9.5496943686157465E-12</v>
      </c>
      <c r="EO87" s="221">
        <f t="shared" ref="EO87" si="540">EN90</f>
        <v>9.5496943686157465E-12</v>
      </c>
      <c r="EP87" s="221">
        <f t="shared" ref="EP87" si="541">EO90</f>
        <v>9.5496943686157465E-12</v>
      </c>
      <c r="EQ87" s="221">
        <f t="shared" ref="EQ87" si="542">EP90</f>
        <v>9.5496943686157465E-12</v>
      </c>
      <c r="ER87" s="221">
        <f t="shared" ref="ER87" si="543">EQ90</f>
        <v>9.5496943686157465E-12</v>
      </c>
      <c r="ES87" s="221">
        <f t="shared" ref="ES87" si="544">ER90</f>
        <v>9.5496943686157465E-12</v>
      </c>
      <c r="ET87" s="221">
        <f t="shared" ref="ET87" si="545">ES90</f>
        <v>9.5496943686157465E-12</v>
      </c>
      <c r="EU87" s="221">
        <f t="shared" ref="EU87" si="546">ET90</f>
        <v>9.5496943686157465E-12</v>
      </c>
      <c r="EV87" s="221">
        <f t="shared" ref="EV87" si="547">EU90</f>
        <v>9.5496943686157465E-12</v>
      </c>
      <c r="EW87" s="221">
        <f t="shared" ref="EW87" si="548">EV90</f>
        <v>9.5496943686157465E-12</v>
      </c>
      <c r="EX87" s="221">
        <f t="shared" ref="EX87" si="549">EW90</f>
        <v>9.5496943686157465E-12</v>
      </c>
      <c r="EY87" s="221">
        <f t="shared" ref="EY87" si="550">EX90</f>
        <v>9.5496943686157465E-12</v>
      </c>
      <c r="EZ87" s="221">
        <f t="shared" ref="EZ87" si="551">EY90</f>
        <v>9.5496943686157465E-12</v>
      </c>
      <c r="FA87" s="221">
        <f t="shared" ref="FA87" si="552">EZ90</f>
        <v>9.5496943686157465E-12</v>
      </c>
      <c r="FB87" s="221">
        <f t="shared" ref="FB87" si="553">FA90</f>
        <v>9.5496943686157465E-12</v>
      </c>
      <c r="FC87" s="221">
        <f t="shared" ref="FC87" si="554">FB90</f>
        <v>9.5496943686157465E-12</v>
      </c>
      <c r="FD87" s="221">
        <f t="shared" ref="FD87" si="555">FC90</f>
        <v>9.5496943686157465E-12</v>
      </c>
      <c r="FE87" s="221">
        <f t="shared" ref="FE87" si="556">FD90</f>
        <v>9.5496943686157465E-12</v>
      </c>
      <c r="FF87" s="221">
        <f t="shared" ref="FF87" si="557">FE90</f>
        <v>9.5496943686157465E-12</v>
      </c>
      <c r="FG87" s="221">
        <f t="shared" ref="FG87" si="558">FF90</f>
        <v>9.5496943686157465E-12</v>
      </c>
      <c r="FH87" s="221">
        <f t="shared" ref="FH87" si="559">FG90</f>
        <v>9.5496943686157465E-12</v>
      </c>
      <c r="FI87" s="221">
        <f t="shared" ref="FI87" si="560">FH90</f>
        <v>9.5496943686157465E-12</v>
      </c>
      <c r="FJ87" s="221">
        <f t="shared" ref="FJ87" si="561">FI90</f>
        <v>9.5496943686157465E-12</v>
      </c>
      <c r="FK87" s="221">
        <f t="shared" ref="FK87" si="562">FJ90</f>
        <v>9.5496943686157465E-12</v>
      </c>
      <c r="FL87" s="221">
        <f t="shared" ref="FL87" si="563">FK90</f>
        <v>9.5496943686157465E-12</v>
      </c>
      <c r="FM87" s="221">
        <f t="shared" ref="FM87" si="564">FL90</f>
        <v>9.5496943686157465E-12</v>
      </c>
      <c r="FN87" s="221">
        <f t="shared" ref="FN87" si="565">FM90</f>
        <v>9.5496943686157465E-12</v>
      </c>
      <c r="FO87" s="221">
        <f t="shared" ref="FO87" si="566">FN90</f>
        <v>9.5496943686157465E-12</v>
      </c>
      <c r="FP87" s="221">
        <f t="shared" ref="FP87" si="567">FO90</f>
        <v>9.5496943686157465E-12</v>
      </c>
      <c r="FQ87" s="221">
        <f t="shared" ref="FQ87" si="568">FP90</f>
        <v>9.5496943686157465E-12</v>
      </c>
      <c r="FR87" s="221">
        <f t="shared" ref="FR87" si="569">FQ90</f>
        <v>9.5496943686157465E-12</v>
      </c>
      <c r="FS87" s="221">
        <f t="shared" ref="FS87" si="570">FR90</f>
        <v>9.5496943686157465E-12</v>
      </c>
      <c r="FT87" s="221">
        <f t="shared" ref="FT87" si="571">FS90</f>
        <v>9.5496943686157465E-12</v>
      </c>
      <c r="FU87" s="221">
        <f t="shared" ref="FU87" si="572">FT90</f>
        <v>9.5496943686157465E-12</v>
      </c>
      <c r="FV87" s="221">
        <f t="shared" ref="FV87" si="573">FU90</f>
        <v>9.5496943686157465E-12</v>
      </c>
      <c r="FW87" s="221">
        <f t="shared" ref="FW87" si="574">FV90</f>
        <v>9.5496943686157465E-12</v>
      </c>
      <c r="FX87" s="221">
        <f t="shared" ref="FX87" si="575">FW90</f>
        <v>9.5496943686157465E-12</v>
      </c>
      <c r="FY87" s="221">
        <f t="shared" ref="FY87" si="576">FX90</f>
        <v>9.5496943686157465E-12</v>
      </c>
      <c r="FZ87" s="221">
        <f t="shared" ref="FZ87" si="577">FY90</f>
        <v>9.5496943686157465E-12</v>
      </c>
      <c r="GA87" s="221">
        <f t="shared" ref="GA87" si="578">FZ90</f>
        <v>9.5496943686157465E-12</v>
      </c>
      <c r="GB87" s="221">
        <f t="shared" ref="GB87" si="579">GA90</f>
        <v>9.5496943686157465E-12</v>
      </c>
      <c r="GC87" s="221">
        <f t="shared" ref="GC87" si="580">GB90</f>
        <v>9.5496943686157465E-12</v>
      </c>
      <c r="GD87" s="221">
        <f t="shared" ref="GD87" si="581">GC90</f>
        <v>9.5496943686157465E-12</v>
      </c>
      <c r="GE87" s="221">
        <f t="shared" ref="GE87" si="582">GD90</f>
        <v>9.5496943686157465E-12</v>
      </c>
      <c r="GF87" s="221">
        <f t="shared" ref="GF87" si="583">GE90</f>
        <v>9.5496943686157465E-12</v>
      </c>
      <c r="GG87" s="221">
        <f t="shared" ref="GG87" si="584">GF90</f>
        <v>9.5496943686157465E-12</v>
      </c>
      <c r="GH87" s="221">
        <f t="shared" ref="GH87" si="585">GG90</f>
        <v>9.5496943686157465E-12</v>
      </c>
      <c r="GI87" s="221">
        <f t="shared" ref="GI87" si="586">GH90</f>
        <v>9.5496943686157465E-12</v>
      </c>
      <c r="GJ87" s="221">
        <f t="shared" ref="GJ87" si="587">GI90</f>
        <v>9.5496943686157465E-12</v>
      </c>
    </row>
    <row r="88" spans="1:192" x14ac:dyDescent="0.25">
      <c r="E88" s="38" t="str">
        <f t="shared" ref="E88:AJ88" si="588" xml:space="preserve"> E$12</f>
        <v>Corporate income tax expense POS</v>
      </c>
      <c r="F88" s="38">
        <f t="shared" si="588"/>
        <v>0</v>
      </c>
      <c r="G88" s="38" t="str">
        <f t="shared" si="588"/>
        <v>$ 000s</v>
      </c>
      <c r="H88" s="38">
        <f t="shared" si="588"/>
        <v>4169.4206536737183</v>
      </c>
      <c r="I88" s="38">
        <f t="shared" si="588"/>
        <v>0</v>
      </c>
      <c r="J88" s="38">
        <f t="shared" si="588"/>
        <v>0</v>
      </c>
      <c r="K88" s="38">
        <f t="shared" si="588"/>
        <v>0</v>
      </c>
      <c r="L88" s="38">
        <f t="shared" si="588"/>
        <v>0</v>
      </c>
      <c r="M88" s="38">
        <f t="shared" si="588"/>
        <v>0</v>
      </c>
      <c r="N88" s="38">
        <f t="shared" si="588"/>
        <v>0</v>
      </c>
      <c r="O88" s="38">
        <f t="shared" si="588"/>
        <v>0</v>
      </c>
      <c r="P88" s="38">
        <f t="shared" si="588"/>
        <v>0</v>
      </c>
      <c r="Q88" s="38">
        <f t="shared" si="588"/>
        <v>260.32809392570164</v>
      </c>
      <c r="R88" s="38">
        <f t="shared" si="588"/>
        <v>-655.56675451583362</v>
      </c>
      <c r="S88" s="38">
        <f t="shared" si="588"/>
        <v>-640.2863958004084</v>
      </c>
      <c r="T88" s="38">
        <f t="shared" si="588"/>
        <v>-611.97400152136584</v>
      </c>
      <c r="U88" s="38">
        <f t="shared" si="588"/>
        <v>-604.92772791952996</v>
      </c>
      <c r="V88" s="38">
        <f t="shared" si="588"/>
        <v>-577.02790007767624</v>
      </c>
      <c r="W88" s="38">
        <f t="shared" si="588"/>
        <v>-568.28381731240552</v>
      </c>
      <c r="X88" s="38">
        <f t="shared" si="588"/>
        <v>-545.53179940219195</v>
      </c>
      <c r="Y88" s="38">
        <f t="shared" si="588"/>
        <v>-530.04614909319969</v>
      </c>
      <c r="Z88" s="38">
        <f t="shared" si="588"/>
        <v>-503.11972947499947</v>
      </c>
      <c r="AA88" s="38">
        <f t="shared" si="588"/>
        <v>-490.79275894059759</v>
      </c>
      <c r="AB88" s="38">
        <f t="shared" si="588"/>
        <v>-464.14755223723733</v>
      </c>
      <c r="AC88" s="38">
        <f t="shared" si="588"/>
        <v>-449.91006364095921</v>
      </c>
      <c r="AD88" s="38">
        <f t="shared" si="588"/>
        <v>-423.54755385582416</v>
      </c>
      <c r="AE88" s="38">
        <f t="shared" si="588"/>
        <v>-407.40766385093451</v>
      </c>
      <c r="AF88" s="38">
        <f t="shared" si="588"/>
        <v>-385.08034113099677</v>
      </c>
      <c r="AG88" s="38">
        <f t="shared" si="588"/>
        <v>-362.99623855416507</v>
      </c>
      <c r="AH88" s="38">
        <f t="shared" si="588"/>
        <v>-337.64384379996903</v>
      </c>
      <c r="AI88" s="38">
        <f t="shared" si="588"/>
        <v>-317.21991292433671</v>
      </c>
      <c r="AJ88" s="38">
        <f t="shared" si="588"/>
        <v>-291.99339610973402</v>
      </c>
      <c r="AK88" s="38">
        <f t="shared" ref="AK88:CV88" si="589" xml:space="preserve"> AK$12</f>
        <v>-269.35701407365923</v>
      </c>
      <c r="AL88" s="38">
        <f t="shared" si="589"/>
        <v>-244.49599299858676</v>
      </c>
      <c r="AM88" s="38">
        <f t="shared" si="589"/>
        <v>-219.70159220299902</v>
      </c>
      <c r="AN88" s="38">
        <f t="shared" si="589"/>
        <v>-197.36219056982301</v>
      </c>
      <c r="AO88" s="38">
        <f t="shared" si="589"/>
        <v>-167.79243953442202</v>
      </c>
      <c r="AP88" s="38">
        <f t="shared" si="589"/>
        <v>-143.80104841041322</v>
      </c>
      <c r="AQ88" s="38">
        <f t="shared" si="589"/>
        <v>-114.10046570351497</v>
      </c>
      <c r="AR88" s="38">
        <f t="shared" si="589"/>
        <v>-90.21647816846108</v>
      </c>
      <c r="AS88" s="38">
        <f t="shared" si="589"/>
        <v>-58.01768249640736</v>
      </c>
      <c r="AT88" s="38">
        <f t="shared" si="589"/>
        <v>-34.42366518342515</v>
      </c>
      <c r="AU88" s="38">
        <f t="shared" si="589"/>
        <v>0.37422057384465007</v>
      </c>
      <c r="AV88" s="38">
        <f t="shared" si="589"/>
        <v>23.109176241170008</v>
      </c>
      <c r="AW88" s="38">
        <f t="shared" si="589"/>
        <v>61.476803096360896</v>
      </c>
      <c r="AX88" s="38">
        <f t="shared" si="589"/>
        <v>127.41026904274186</v>
      </c>
      <c r="AY88" s="38">
        <f t="shared" si="589"/>
        <v>2200.7613697908928</v>
      </c>
      <c r="AZ88" s="38">
        <f t="shared" si="589"/>
        <v>2273.2147335396648</v>
      </c>
      <c r="BA88" s="38">
        <f t="shared" si="589"/>
        <v>2367.2893140266624</v>
      </c>
      <c r="BB88" s="38">
        <f t="shared" si="589"/>
        <v>2446.6866795865676</v>
      </c>
      <c r="BC88" s="38">
        <f t="shared" si="589"/>
        <v>2546.0070128962529</v>
      </c>
      <c r="BD88" s="38">
        <f xml:space="preserve"> BD$12</f>
        <v>2569.535150457933</v>
      </c>
      <c r="BE88" s="38">
        <f t="shared" si="589"/>
        <v>0</v>
      </c>
      <c r="BF88" s="38">
        <f t="shared" si="589"/>
        <v>0</v>
      </c>
      <c r="BG88" s="38">
        <f t="shared" si="589"/>
        <v>0</v>
      </c>
      <c r="BH88" s="38">
        <f t="shared" si="589"/>
        <v>0</v>
      </c>
      <c r="BI88" s="38">
        <f t="shared" si="589"/>
        <v>0</v>
      </c>
      <c r="BJ88" s="38">
        <f t="shared" si="589"/>
        <v>0</v>
      </c>
      <c r="BK88" s="38">
        <f t="shared" si="589"/>
        <v>0</v>
      </c>
      <c r="BL88" s="38">
        <f t="shared" si="589"/>
        <v>0</v>
      </c>
      <c r="BM88" s="38">
        <f t="shared" si="589"/>
        <v>0</v>
      </c>
      <c r="BN88" s="38">
        <f t="shared" si="589"/>
        <v>0</v>
      </c>
      <c r="BO88" s="38">
        <f t="shared" si="589"/>
        <v>0</v>
      </c>
      <c r="BP88" s="38">
        <f t="shared" si="589"/>
        <v>0</v>
      </c>
      <c r="BQ88" s="38">
        <f t="shared" si="589"/>
        <v>0</v>
      </c>
      <c r="BR88" s="38">
        <f t="shared" si="589"/>
        <v>0</v>
      </c>
      <c r="BS88" s="38">
        <f t="shared" si="589"/>
        <v>0</v>
      </c>
      <c r="BT88" s="38">
        <f t="shared" si="589"/>
        <v>0</v>
      </c>
      <c r="BU88" s="38">
        <f t="shared" si="589"/>
        <v>0</v>
      </c>
      <c r="BV88" s="38">
        <f t="shared" si="589"/>
        <v>0</v>
      </c>
      <c r="BW88" s="38">
        <f t="shared" si="589"/>
        <v>0</v>
      </c>
      <c r="BX88" s="38">
        <f t="shared" si="589"/>
        <v>0</v>
      </c>
      <c r="BY88" s="38">
        <f t="shared" si="589"/>
        <v>0</v>
      </c>
      <c r="BZ88" s="38">
        <f t="shared" si="589"/>
        <v>0</v>
      </c>
      <c r="CA88" s="38">
        <f t="shared" si="589"/>
        <v>0</v>
      </c>
      <c r="CB88" s="38">
        <f t="shared" si="589"/>
        <v>0</v>
      </c>
      <c r="CC88" s="38">
        <f t="shared" si="589"/>
        <v>0</v>
      </c>
      <c r="CD88" s="38">
        <f t="shared" si="589"/>
        <v>0</v>
      </c>
      <c r="CE88" s="38">
        <f t="shared" si="589"/>
        <v>0</v>
      </c>
      <c r="CF88" s="38">
        <f t="shared" si="589"/>
        <v>0</v>
      </c>
      <c r="CG88" s="38">
        <f t="shared" si="589"/>
        <v>0</v>
      </c>
      <c r="CH88" s="38">
        <f t="shared" si="589"/>
        <v>0</v>
      </c>
      <c r="CI88" s="38">
        <f t="shared" si="589"/>
        <v>0</v>
      </c>
      <c r="CJ88" s="38">
        <f t="shared" si="589"/>
        <v>0</v>
      </c>
      <c r="CK88" s="38">
        <f t="shared" si="589"/>
        <v>0</v>
      </c>
      <c r="CL88" s="38">
        <f t="shared" si="589"/>
        <v>0</v>
      </c>
      <c r="CM88" s="38">
        <f t="shared" si="589"/>
        <v>0</v>
      </c>
      <c r="CN88" s="38">
        <f t="shared" si="589"/>
        <v>0</v>
      </c>
      <c r="CO88" s="38">
        <f t="shared" si="589"/>
        <v>0</v>
      </c>
      <c r="CP88" s="38">
        <f t="shared" si="589"/>
        <v>0</v>
      </c>
      <c r="CQ88" s="38">
        <f t="shared" si="589"/>
        <v>0</v>
      </c>
      <c r="CR88" s="38">
        <f t="shared" si="589"/>
        <v>0</v>
      </c>
      <c r="CS88" s="38">
        <f t="shared" si="589"/>
        <v>0</v>
      </c>
      <c r="CT88" s="38">
        <f t="shared" si="589"/>
        <v>0</v>
      </c>
      <c r="CU88" s="38">
        <f t="shared" si="589"/>
        <v>0</v>
      </c>
      <c r="CV88" s="38">
        <f t="shared" si="589"/>
        <v>0</v>
      </c>
      <c r="CW88" s="38">
        <f t="shared" ref="CW88:FH88" si="590" xml:space="preserve"> CW$12</f>
        <v>0</v>
      </c>
      <c r="CX88" s="38">
        <f t="shared" si="590"/>
        <v>0</v>
      </c>
      <c r="CY88" s="38">
        <f t="shared" si="590"/>
        <v>0</v>
      </c>
      <c r="CZ88" s="38">
        <f t="shared" si="590"/>
        <v>0</v>
      </c>
      <c r="DA88" s="38">
        <f t="shared" si="590"/>
        <v>0</v>
      </c>
      <c r="DB88" s="38">
        <f t="shared" si="590"/>
        <v>0</v>
      </c>
      <c r="DC88" s="38">
        <f t="shared" si="590"/>
        <v>0</v>
      </c>
      <c r="DD88" s="38">
        <f t="shared" si="590"/>
        <v>0</v>
      </c>
      <c r="DE88" s="38">
        <f t="shared" si="590"/>
        <v>0</v>
      </c>
      <c r="DF88" s="38">
        <f t="shared" si="590"/>
        <v>0</v>
      </c>
      <c r="DG88" s="38">
        <f t="shared" si="590"/>
        <v>0</v>
      </c>
      <c r="DH88" s="38">
        <f t="shared" si="590"/>
        <v>0</v>
      </c>
      <c r="DI88" s="38">
        <f t="shared" si="590"/>
        <v>0</v>
      </c>
      <c r="DJ88" s="38">
        <f t="shared" si="590"/>
        <v>0</v>
      </c>
      <c r="DK88" s="38">
        <f t="shared" si="590"/>
        <v>0</v>
      </c>
      <c r="DL88" s="38">
        <f t="shared" si="590"/>
        <v>0</v>
      </c>
      <c r="DM88" s="38">
        <f t="shared" si="590"/>
        <v>0</v>
      </c>
      <c r="DN88" s="38">
        <f t="shared" si="590"/>
        <v>0</v>
      </c>
      <c r="DO88" s="38">
        <f t="shared" si="590"/>
        <v>0</v>
      </c>
      <c r="DP88" s="38">
        <f t="shared" si="590"/>
        <v>0</v>
      </c>
      <c r="DQ88" s="38">
        <f t="shared" si="590"/>
        <v>0</v>
      </c>
      <c r="DR88" s="38">
        <f t="shared" si="590"/>
        <v>0</v>
      </c>
      <c r="DS88" s="38">
        <f t="shared" si="590"/>
        <v>0</v>
      </c>
      <c r="DT88" s="38">
        <f t="shared" si="590"/>
        <v>0</v>
      </c>
      <c r="DU88" s="38">
        <f t="shared" si="590"/>
        <v>0</v>
      </c>
      <c r="DV88" s="38">
        <f t="shared" si="590"/>
        <v>0</v>
      </c>
      <c r="DW88" s="38">
        <f t="shared" si="590"/>
        <v>0</v>
      </c>
      <c r="DX88" s="38">
        <f t="shared" si="590"/>
        <v>0</v>
      </c>
      <c r="DY88" s="38">
        <f t="shared" si="590"/>
        <v>0</v>
      </c>
      <c r="DZ88" s="38">
        <f t="shared" si="590"/>
        <v>0</v>
      </c>
      <c r="EA88" s="38">
        <f t="shared" si="590"/>
        <v>0</v>
      </c>
      <c r="EB88" s="38">
        <f t="shared" si="590"/>
        <v>0</v>
      </c>
      <c r="EC88" s="38">
        <f t="shared" si="590"/>
        <v>0</v>
      </c>
      <c r="ED88" s="38">
        <f t="shared" si="590"/>
        <v>0</v>
      </c>
      <c r="EE88" s="38">
        <f t="shared" si="590"/>
        <v>0</v>
      </c>
      <c r="EF88" s="38">
        <f t="shared" si="590"/>
        <v>0</v>
      </c>
      <c r="EG88" s="38">
        <f t="shared" si="590"/>
        <v>0</v>
      </c>
      <c r="EH88" s="38">
        <f t="shared" si="590"/>
        <v>0</v>
      </c>
      <c r="EI88" s="38">
        <f t="shared" si="590"/>
        <v>0</v>
      </c>
      <c r="EJ88" s="38">
        <f t="shared" si="590"/>
        <v>0</v>
      </c>
      <c r="EK88" s="38">
        <f t="shared" si="590"/>
        <v>0</v>
      </c>
      <c r="EL88" s="38">
        <f t="shared" si="590"/>
        <v>0</v>
      </c>
      <c r="EM88" s="38">
        <f t="shared" si="590"/>
        <v>0</v>
      </c>
      <c r="EN88" s="38">
        <f t="shared" si="590"/>
        <v>0</v>
      </c>
      <c r="EO88" s="38">
        <f t="shared" si="590"/>
        <v>0</v>
      </c>
      <c r="EP88" s="38">
        <f t="shared" si="590"/>
        <v>0</v>
      </c>
      <c r="EQ88" s="38">
        <f t="shared" si="590"/>
        <v>0</v>
      </c>
      <c r="ER88" s="38">
        <f t="shared" si="590"/>
        <v>0</v>
      </c>
      <c r="ES88" s="38">
        <f t="shared" si="590"/>
        <v>0</v>
      </c>
      <c r="ET88" s="38">
        <f t="shared" si="590"/>
        <v>0</v>
      </c>
      <c r="EU88" s="38">
        <f t="shared" si="590"/>
        <v>0</v>
      </c>
      <c r="EV88" s="38">
        <f t="shared" si="590"/>
        <v>0</v>
      </c>
      <c r="EW88" s="38">
        <f t="shared" si="590"/>
        <v>0</v>
      </c>
      <c r="EX88" s="38">
        <f t="shared" si="590"/>
        <v>0</v>
      </c>
      <c r="EY88" s="38">
        <f t="shared" si="590"/>
        <v>0</v>
      </c>
      <c r="EZ88" s="38">
        <f t="shared" si="590"/>
        <v>0</v>
      </c>
      <c r="FA88" s="38">
        <f t="shared" si="590"/>
        <v>0</v>
      </c>
      <c r="FB88" s="38">
        <f t="shared" si="590"/>
        <v>0</v>
      </c>
      <c r="FC88" s="38">
        <f t="shared" si="590"/>
        <v>0</v>
      </c>
      <c r="FD88" s="38">
        <f t="shared" si="590"/>
        <v>0</v>
      </c>
      <c r="FE88" s="38">
        <f t="shared" si="590"/>
        <v>0</v>
      </c>
      <c r="FF88" s="38">
        <f t="shared" si="590"/>
        <v>0</v>
      </c>
      <c r="FG88" s="38">
        <f t="shared" si="590"/>
        <v>0</v>
      </c>
      <c r="FH88" s="38">
        <f t="shared" si="590"/>
        <v>0</v>
      </c>
      <c r="FI88" s="38">
        <f t="shared" ref="FI88:GJ88" si="591" xml:space="preserve"> FI$12</f>
        <v>0</v>
      </c>
      <c r="FJ88" s="38">
        <f t="shared" si="591"/>
        <v>0</v>
      </c>
      <c r="FK88" s="38">
        <f t="shared" si="591"/>
        <v>0</v>
      </c>
      <c r="FL88" s="38">
        <f t="shared" si="591"/>
        <v>0</v>
      </c>
      <c r="FM88" s="38">
        <f t="shared" si="591"/>
        <v>0</v>
      </c>
      <c r="FN88" s="38">
        <f t="shared" si="591"/>
        <v>0</v>
      </c>
      <c r="FO88" s="38">
        <f t="shared" si="591"/>
        <v>0</v>
      </c>
      <c r="FP88" s="38">
        <f t="shared" si="591"/>
        <v>0</v>
      </c>
      <c r="FQ88" s="38">
        <f t="shared" si="591"/>
        <v>0</v>
      </c>
      <c r="FR88" s="38">
        <f t="shared" si="591"/>
        <v>0</v>
      </c>
      <c r="FS88" s="38">
        <f t="shared" si="591"/>
        <v>0</v>
      </c>
      <c r="FT88" s="38">
        <f t="shared" si="591"/>
        <v>0</v>
      </c>
      <c r="FU88" s="38">
        <f t="shared" si="591"/>
        <v>0</v>
      </c>
      <c r="FV88" s="38">
        <f t="shared" si="591"/>
        <v>0</v>
      </c>
      <c r="FW88" s="38">
        <f t="shared" si="591"/>
        <v>0</v>
      </c>
      <c r="FX88" s="38">
        <f t="shared" si="591"/>
        <v>0</v>
      </c>
      <c r="FY88" s="38">
        <f t="shared" si="591"/>
        <v>0</v>
      </c>
      <c r="FZ88" s="38">
        <f t="shared" si="591"/>
        <v>0</v>
      </c>
      <c r="GA88" s="38">
        <f t="shared" si="591"/>
        <v>0</v>
      </c>
      <c r="GB88" s="38">
        <f t="shared" si="591"/>
        <v>0</v>
      </c>
      <c r="GC88" s="38">
        <f t="shared" si="591"/>
        <v>0</v>
      </c>
      <c r="GD88" s="38">
        <f t="shared" si="591"/>
        <v>0</v>
      </c>
      <c r="GE88" s="38">
        <f t="shared" si="591"/>
        <v>0</v>
      </c>
      <c r="GF88" s="38">
        <f t="shared" si="591"/>
        <v>0</v>
      </c>
      <c r="GG88" s="38">
        <f t="shared" si="591"/>
        <v>0</v>
      </c>
      <c r="GH88" s="38">
        <f t="shared" si="591"/>
        <v>0</v>
      </c>
      <c r="GI88" s="38">
        <f t="shared" si="591"/>
        <v>0</v>
      </c>
      <c r="GJ88" s="38">
        <f t="shared" si="591"/>
        <v>0</v>
      </c>
    </row>
    <row r="89" spans="1:192" x14ac:dyDescent="0.25">
      <c r="E89" s="38" t="str">
        <f t="shared" ref="E89:AJ89" si="592" xml:space="preserve"> E$65</f>
        <v>Corporate income tax paid POS</v>
      </c>
      <c r="F89" s="38">
        <f t="shared" si="592"/>
        <v>0</v>
      </c>
      <c r="G89" s="38" t="str">
        <f t="shared" si="592"/>
        <v>$ 000s</v>
      </c>
      <c r="H89" s="38">
        <f t="shared" si="592"/>
        <v>4169.4206536737092</v>
      </c>
      <c r="I89" s="38">
        <f t="shared" si="592"/>
        <v>0</v>
      </c>
      <c r="J89" s="38">
        <f t="shared" si="592"/>
        <v>0</v>
      </c>
      <c r="K89" s="38">
        <f t="shared" si="592"/>
        <v>0</v>
      </c>
      <c r="L89" s="38">
        <f t="shared" si="592"/>
        <v>0</v>
      </c>
      <c r="M89" s="38">
        <f t="shared" si="592"/>
        <v>0</v>
      </c>
      <c r="N89" s="38">
        <f t="shared" si="592"/>
        <v>0</v>
      </c>
      <c r="O89" s="38">
        <f t="shared" si="592"/>
        <v>0</v>
      </c>
      <c r="P89" s="38">
        <f t="shared" si="592"/>
        <v>0</v>
      </c>
      <c r="Q89" s="38">
        <f t="shared" si="592"/>
        <v>0</v>
      </c>
      <c r="R89" s="38">
        <f t="shared" si="592"/>
        <v>0</v>
      </c>
      <c r="S89" s="38">
        <f t="shared" si="592"/>
        <v>0</v>
      </c>
      <c r="T89" s="38">
        <f t="shared" si="592"/>
        <v>0</v>
      </c>
      <c r="U89" s="38">
        <f t="shared" si="592"/>
        <v>0</v>
      </c>
      <c r="V89" s="38">
        <f t="shared" si="592"/>
        <v>0</v>
      </c>
      <c r="W89" s="38">
        <f t="shared" si="592"/>
        <v>0</v>
      </c>
      <c r="X89" s="38">
        <f t="shared" si="592"/>
        <v>0</v>
      </c>
      <c r="Y89" s="38">
        <f t="shared" si="592"/>
        <v>0</v>
      </c>
      <c r="Z89" s="38">
        <f t="shared" si="592"/>
        <v>0</v>
      </c>
      <c r="AA89" s="38">
        <f t="shared" si="592"/>
        <v>0</v>
      </c>
      <c r="AB89" s="38">
        <f t="shared" si="592"/>
        <v>0</v>
      </c>
      <c r="AC89" s="38">
        <f t="shared" si="592"/>
        <v>0</v>
      </c>
      <c r="AD89" s="38">
        <f t="shared" si="592"/>
        <v>0</v>
      </c>
      <c r="AE89" s="38">
        <f t="shared" si="592"/>
        <v>0</v>
      </c>
      <c r="AF89" s="38">
        <f t="shared" si="592"/>
        <v>0</v>
      </c>
      <c r="AG89" s="38">
        <f t="shared" si="592"/>
        <v>0</v>
      </c>
      <c r="AH89" s="38">
        <f t="shared" si="592"/>
        <v>0</v>
      </c>
      <c r="AI89" s="38">
        <f t="shared" si="592"/>
        <v>0</v>
      </c>
      <c r="AJ89" s="38">
        <f t="shared" si="592"/>
        <v>0</v>
      </c>
      <c r="AK89" s="38">
        <f t="shared" ref="AK89:CV89" si="593" xml:space="preserve"> AK$65</f>
        <v>0</v>
      </c>
      <c r="AL89" s="38">
        <f t="shared" si="593"/>
        <v>0</v>
      </c>
      <c r="AM89" s="38">
        <f t="shared" si="593"/>
        <v>0</v>
      </c>
      <c r="AN89" s="38">
        <f t="shared" si="593"/>
        <v>0</v>
      </c>
      <c r="AO89" s="38">
        <f t="shared" si="593"/>
        <v>0</v>
      </c>
      <c r="AP89" s="38">
        <f t="shared" si="593"/>
        <v>0</v>
      </c>
      <c r="AQ89" s="38">
        <f t="shared" si="593"/>
        <v>0</v>
      </c>
      <c r="AR89" s="38">
        <f t="shared" si="593"/>
        <v>0</v>
      </c>
      <c r="AS89" s="38">
        <f t="shared" si="593"/>
        <v>0</v>
      </c>
      <c r="AT89" s="38">
        <f t="shared" si="593"/>
        <v>0</v>
      </c>
      <c r="AU89" s="38">
        <f t="shared" si="593"/>
        <v>0</v>
      </c>
      <c r="AV89" s="38">
        <f t="shared" si="593"/>
        <v>0</v>
      </c>
      <c r="AW89" s="38">
        <f t="shared" si="593"/>
        <v>0</v>
      </c>
      <c r="AX89" s="38">
        <f t="shared" si="593"/>
        <v>0</v>
      </c>
      <c r="AY89" s="38">
        <f t="shared" si="593"/>
        <v>0</v>
      </c>
      <c r="AZ89" s="38">
        <f t="shared" si="593"/>
        <v>0</v>
      </c>
      <c r="BA89" s="38">
        <f t="shared" si="593"/>
        <v>0</v>
      </c>
      <c r="BB89" s="38">
        <f t="shared" si="593"/>
        <v>287.66928571183092</v>
      </c>
      <c r="BC89" s="38">
        <f t="shared" si="593"/>
        <v>2422.6279333570219</v>
      </c>
      <c r="BD89" s="38">
        <f t="shared" si="593"/>
        <v>1459.1234346048559</v>
      </c>
      <c r="BE89" s="38">
        <f t="shared" si="593"/>
        <v>0</v>
      </c>
      <c r="BF89" s="38">
        <f t="shared" si="593"/>
        <v>0</v>
      </c>
      <c r="BG89" s="38">
        <f t="shared" si="593"/>
        <v>0</v>
      </c>
      <c r="BH89" s="38">
        <f t="shared" si="593"/>
        <v>0</v>
      </c>
      <c r="BI89" s="38">
        <f t="shared" si="593"/>
        <v>0</v>
      </c>
      <c r="BJ89" s="38">
        <f t="shared" si="593"/>
        <v>0</v>
      </c>
      <c r="BK89" s="38">
        <f t="shared" si="593"/>
        <v>0</v>
      </c>
      <c r="BL89" s="38">
        <f t="shared" si="593"/>
        <v>0</v>
      </c>
      <c r="BM89" s="38">
        <f t="shared" si="593"/>
        <v>0</v>
      </c>
      <c r="BN89" s="38">
        <f t="shared" si="593"/>
        <v>0</v>
      </c>
      <c r="BO89" s="38">
        <f t="shared" si="593"/>
        <v>0</v>
      </c>
      <c r="BP89" s="38">
        <f t="shared" si="593"/>
        <v>0</v>
      </c>
      <c r="BQ89" s="38">
        <f t="shared" si="593"/>
        <v>0</v>
      </c>
      <c r="BR89" s="38">
        <f t="shared" si="593"/>
        <v>0</v>
      </c>
      <c r="BS89" s="38">
        <f t="shared" si="593"/>
        <v>0</v>
      </c>
      <c r="BT89" s="38">
        <f t="shared" si="593"/>
        <v>0</v>
      </c>
      <c r="BU89" s="38">
        <f t="shared" si="593"/>
        <v>0</v>
      </c>
      <c r="BV89" s="38">
        <f t="shared" si="593"/>
        <v>0</v>
      </c>
      <c r="BW89" s="38">
        <f t="shared" si="593"/>
        <v>0</v>
      </c>
      <c r="BX89" s="38">
        <f t="shared" si="593"/>
        <v>0</v>
      </c>
      <c r="BY89" s="38">
        <f t="shared" si="593"/>
        <v>0</v>
      </c>
      <c r="BZ89" s="38">
        <f t="shared" si="593"/>
        <v>0</v>
      </c>
      <c r="CA89" s="38">
        <f t="shared" si="593"/>
        <v>0</v>
      </c>
      <c r="CB89" s="38">
        <f t="shared" si="593"/>
        <v>0</v>
      </c>
      <c r="CC89" s="38">
        <f t="shared" si="593"/>
        <v>0</v>
      </c>
      <c r="CD89" s="38">
        <f t="shared" si="593"/>
        <v>0</v>
      </c>
      <c r="CE89" s="38">
        <f t="shared" si="593"/>
        <v>0</v>
      </c>
      <c r="CF89" s="38">
        <f t="shared" si="593"/>
        <v>0</v>
      </c>
      <c r="CG89" s="38">
        <f t="shared" si="593"/>
        <v>0</v>
      </c>
      <c r="CH89" s="38">
        <f t="shared" si="593"/>
        <v>0</v>
      </c>
      <c r="CI89" s="38">
        <f t="shared" si="593"/>
        <v>0</v>
      </c>
      <c r="CJ89" s="38">
        <f t="shared" si="593"/>
        <v>0</v>
      </c>
      <c r="CK89" s="38">
        <f t="shared" si="593"/>
        <v>0</v>
      </c>
      <c r="CL89" s="38">
        <f t="shared" si="593"/>
        <v>0</v>
      </c>
      <c r="CM89" s="38">
        <f t="shared" si="593"/>
        <v>0</v>
      </c>
      <c r="CN89" s="38">
        <f t="shared" si="593"/>
        <v>0</v>
      </c>
      <c r="CO89" s="38">
        <f t="shared" si="593"/>
        <v>0</v>
      </c>
      <c r="CP89" s="38">
        <f t="shared" si="593"/>
        <v>0</v>
      </c>
      <c r="CQ89" s="38">
        <f t="shared" si="593"/>
        <v>0</v>
      </c>
      <c r="CR89" s="38">
        <f t="shared" si="593"/>
        <v>0</v>
      </c>
      <c r="CS89" s="38">
        <f t="shared" si="593"/>
        <v>0</v>
      </c>
      <c r="CT89" s="38">
        <f t="shared" si="593"/>
        <v>0</v>
      </c>
      <c r="CU89" s="38">
        <f t="shared" si="593"/>
        <v>0</v>
      </c>
      <c r="CV89" s="38">
        <f t="shared" si="593"/>
        <v>0</v>
      </c>
      <c r="CW89" s="38">
        <f t="shared" ref="CW89:FH89" si="594" xml:space="preserve"> CW$65</f>
        <v>0</v>
      </c>
      <c r="CX89" s="38">
        <f t="shared" si="594"/>
        <v>0</v>
      </c>
      <c r="CY89" s="38">
        <f t="shared" si="594"/>
        <v>0</v>
      </c>
      <c r="CZ89" s="38">
        <f t="shared" si="594"/>
        <v>0</v>
      </c>
      <c r="DA89" s="38">
        <f t="shared" si="594"/>
        <v>0</v>
      </c>
      <c r="DB89" s="38">
        <f t="shared" si="594"/>
        <v>0</v>
      </c>
      <c r="DC89" s="38">
        <f t="shared" si="594"/>
        <v>0</v>
      </c>
      <c r="DD89" s="38">
        <f t="shared" si="594"/>
        <v>0</v>
      </c>
      <c r="DE89" s="38">
        <f t="shared" si="594"/>
        <v>0</v>
      </c>
      <c r="DF89" s="38">
        <f t="shared" si="594"/>
        <v>0</v>
      </c>
      <c r="DG89" s="38">
        <f t="shared" si="594"/>
        <v>0</v>
      </c>
      <c r="DH89" s="38">
        <f t="shared" si="594"/>
        <v>0</v>
      </c>
      <c r="DI89" s="38">
        <f t="shared" si="594"/>
        <v>0</v>
      </c>
      <c r="DJ89" s="38">
        <f t="shared" si="594"/>
        <v>0</v>
      </c>
      <c r="DK89" s="38">
        <f t="shared" si="594"/>
        <v>0</v>
      </c>
      <c r="DL89" s="38">
        <f t="shared" si="594"/>
        <v>0</v>
      </c>
      <c r="DM89" s="38">
        <f t="shared" si="594"/>
        <v>0</v>
      </c>
      <c r="DN89" s="38">
        <f t="shared" si="594"/>
        <v>0</v>
      </c>
      <c r="DO89" s="38">
        <f t="shared" si="594"/>
        <v>0</v>
      </c>
      <c r="DP89" s="38">
        <f t="shared" si="594"/>
        <v>0</v>
      </c>
      <c r="DQ89" s="38">
        <f t="shared" si="594"/>
        <v>0</v>
      </c>
      <c r="DR89" s="38">
        <f t="shared" si="594"/>
        <v>0</v>
      </c>
      <c r="DS89" s="38">
        <f t="shared" si="594"/>
        <v>0</v>
      </c>
      <c r="DT89" s="38">
        <f t="shared" si="594"/>
        <v>0</v>
      </c>
      <c r="DU89" s="38">
        <f t="shared" si="594"/>
        <v>0</v>
      </c>
      <c r="DV89" s="38">
        <f t="shared" si="594"/>
        <v>0</v>
      </c>
      <c r="DW89" s="38">
        <f t="shared" si="594"/>
        <v>0</v>
      </c>
      <c r="DX89" s="38">
        <f t="shared" si="594"/>
        <v>0</v>
      </c>
      <c r="DY89" s="38">
        <f t="shared" si="594"/>
        <v>0</v>
      </c>
      <c r="DZ89" s="38">
        <f t="shared" si="594"/>
        <v>0</v>
      </c>
      <c r="EA89" s="38">
        <f t="shared" si="594"/>
        <v>0</v>
      </c>
      <c r="EB89" s="38">
        <f t="shared" si="594"/>
        <v>0</v>
      </c>
      <c r="EC89" s="38">
        <f t="shared" si="594"/>
        <v>0</v>
      </c>
      <c r="ED89" s="38">
        <f t="shared" si="594"/>
        <v>0</v>
      </c>
      <c r="EE89" s="38">
        <f t="shared" si="594"/>
        <v>0</v>
      </c>
      <c r="EF89" s="38">
        <f t="shared" si="594"/>
        <v>0</v>
      </c>
      <c r="EG89" s="38">
        <f t="shared" si="594"/>
        <v>0</v>
      </c>
      <c r="EH89" s="38">
        <f t="shared" si="594"/>
        <v>0</v>
      </c>
      <c r="EI89" s="38">
        <f t="shared" si="594"/>
        <v>0</v>
      </c>
      <c r="EJ89" s="38">
        <f t="shared" si="594"/>
        <v>0</v>
      </c>
      <c r="EK89" s="38">
        <f t="shared" si="594"/>
        <v>0</v>
      </c>
      <c r="EL89" s="38">
        <f t="shared" si="594"/>
        <v>0</v>
      </c>
      <c r="EM89" s="38">
        <f t="shared" si="594"/>
        <v>0</v>
      </c>
      <c r="EN89" s="38">
        <f t="shared" si="594"/>
        <v>0</v>
      </c>
      <c r="EO89" s="38">
        <f t="shared" si="594"/>
        <v>0</v>
      </c>
      <c r="EP89" s="38">
        <f t="shared" si="594"/>
        <v>0</v>
      </c>
      <c r="EQ89" s="38">
        <f t="shared" si="594"/>
        <v>0</v>
      </c>
      <c r="ER89" s="38">
        <f t="shared" si="594"/>
        <v>0</v>
      </c>
      <c r="ES89" s="38">
        <f t="shared" si="594"/>
        <v>0</v>
      </c>
      <c r="ET89" s="38">
        <f t="shared" si="594"/>
        <v>0</v>
      </c>
      <c r="EU89" s="38">
        <f t="shared" si="594"/>
        <v>0</v>
      </c>
      <c r="EV89" s="38">
        <f t="shared" si="594"/>
        <v>0</v>
      </c>
      <c r="EW89" s="38">
        <f t="shared" si="594"/>
        <v>0</v>
      </c>
      <c r="EX89" s="38">
        <f t="shared" si="594"/>
        <v>0</v>
      </c>
      <c r="EY89" s="38">
        <f t="shared" si="594"/>
        <v>0</v>
      </c>
      <c r="EZ89" s="38">
        <f t="shared" si="594"/>
        <v>0</v>
      </c>
      <c r="FA89" s="38">
        <f t="shared" si="594"/>
        <v>0</v>
      </c>
      <c r="FB89" s="38">
        <f t="shared" si="594"/>
        <v>0</v>
      </c>
      <c r="FC89" s="38">
        <f t="shared" si="594"/>
        <v>0</v>
      </c>
      <c r="FD89" s="38">
        <f t="shared" si="594"/>
        <v>0</v>
      </c>
      <c r="FE89" s="38">
        <f t="shared" si="594"/>
        <v>0</v>
      </c>
      <c r="FF89" s="38">
        <f t="shared" si="594"/>
        <v>0</v>
      </c>
      <c r="FG89" s="38">
        <f t="shared" si="594"/>
        <v>0</v>
      </c>
      <c r="FH89" s="38">
        <f t="shared" si="594"/>
        <v>0</v>
      </c>
      <c r="FI89" s="38">
        <f t="shared" ref="FI89:GJ89" si="595" xml:space="preserve"> FI$65</f>
        <v>0</v>
      </c>
      <c r="FJ89" s="38">
        <f t="shared" si="595"/>
        <v>0</v>
      </c>
      <c r="FK89" s="38">
        <f t="shared" si="595"/>
        <v>0</v>
      </c>
      <c r="FL89" s="38">
        <f t="shared" si="595"/>
        <v>0</v>
      </c>
      <c r="FM89" s="38">
        <f t="shared" si="595"/>
        <v>0</v>
      </c>
      <c r="FN89" s="38">
        <f t="shared" si="595"/>
        <v>0</v>
      </c>
      <c r="FO89" s="38">
        <f t="shared" si="595"/>
        <v>0</v>
      </c>
      <c r="FP89" s="38">
        <f t="shared" si="595"/>
        <v>0</v>
      </c>
      <c r="FQ89" s="38">
        <f t="shared" si="595"/>
        <v>0</v>
      </c>
      <c r="FR89" s="38">
        <f t="shared" si="595"/>
        <v>0</v>
      </c>
      <c r="FS89" s="38">
        <f t="shared" si="595"/>
        <v>0</v>
      </c>
      <c r="FT89" s="38">
        <f t="shared" si="595"/>
        <v>0</v>
      </c>
      <c r="FU89" s="38">
        <f t="shared" si="595"/>
        <v>0</v>
      </c>
      <c r="FV89" s="38">
        <f t="shared" si="595"/>
        <v>0</v>
      </c>
      <c r="FW89" s="38">
        <f t="shared" si="595"/>
        <v>0</v>
      </c>
      <c r="FX89" s="38">
        <f t="shared" si="595"/>
        <v>0</v>
      </c>
      <c r="FY89" s="38">
        <f t="shared" si="595"/>
        <v>0</v>
      </c>
      <c r="FZ89" s="38">
        <f t="shared" si="595"/>
        <v>0</v>
      </c>
      <c r="GA89" s="38">
        <f t="shared" si="595"/>
        <v>0</v>
      </c>
      <c r="GB89" s="38">
        <f t="shared" si="595"/>
        <v>0</v>
      </c>
      <c r="GC89" s="38">
        <f t="shared" si="595"/>
        <v>0</v>
      </c>
      <c r="GD89" s="38">
        <f t="shared" si="595"/>
        <v>0</v>
      </c>
      <c r="GE89" s="38">
        <f t="shared" si="595"/>
        <v>0</v>
      </c>
      <c r="GF89" s="38">
        <f t="shared" si="595"/>
        <v>0</v>
      </c>
      <c r="GG89" s="38">
        <f t="shared" si="595"/>
        <v>0</v>
      </c>
      <c r="GH89" s="38">
        <f t="shared" si="595"/>
        <v>0</v>
      </c>
      <c r="GI89" s="38">
        <f t="shared" si="595"/>
        <v>0</v>
      </c>
      <c r="GJ89" s="38">
        <f t="shared" si="595"/>
        <v>0</v>
      </c>
    </row>
    <row r="90" spans="1:192" x14ac:dyDescent="0.25">
      <c r="A90" s="404"/>
      <c r="B90" s="404"/>
      <c r="C90" s="405"/>
      <c r="D90" s="406"/>
      <c r="E90" s="407" t="s">
        <v>217</v>
      </c>
      <c r="F90" s="407"/>
      <c r="G90" s="407" t="str">
        <f xml:space="preserve"> SMU</f>
        <v>$ 000s</v>
      </c>
      <c r="H90" s="407"/>
      <c r="I90" s="408"/>
      <c r="J90" s="407">
        <f t="shared" ref="J90:AK90" si="596" xml:space="preserve"> IF( J85 = 1, $F84, J87 + J88 - J89)</f>
        <v>0</v>
      </c>
      <c r="K90" s="407">
        <f t="shared" si="596"/>
        <v>0</v>
      </c>
      <c r="L90" s="407">
        <f t="shared" si="596"/>
        <v>0</v>
      </c>
      <c r="M90" s="407">
        <f t="shared" si="596"/>
        <v>0</v>
      </c>
      <c r="N90" s="407">
        <f t="shared" si="596"/>
        <v>0</v>
      </c>
      <c r="O90" s="407">
        <f t="shared" si="596"/>
        <v>0</v>
      </c>
      <c r="P90" s="407">
        <f t="shared" si="596"/>
        <v>0</v>
      </c>
      <c r="Q90" s="407">
        <f t="shared" si="596"/>
        <v>260.32809392570164</v>
      </c>
      <c r="R90" s="407">
        <f t="shared" si="596"/>
        <v>-395.23866059013199</v>
      </c>
      <c r="S90" s="407">
        <f t="shared" si="596"/>
        <v>-1035.5250563905404</v>
      </c>
      <c r="T90" s="407">
        <f t="shared" si="596"/>
        <v>-1647.4990579119062</v>
      </c>
      <c r="U90" s="407">
        <f t="shared" si="596"/>
        <v>-2252.4267858314361</v>
      </c>
      <c r="V90" s="407">
        <f t="shared" si="596"/>
        <v>-2829.4546859091124</v>
      </c>
      <c r="W90" s="407">
        <f t="shared" si="596"/>
        <v>-3397.7385032215179</v>
      </c>
      <c r="X90" s="407">
        <f t="shared" si="596"/>
        <v>-3943.27030262371</v>
      </c>
      <c r="Y90" s="407">
        <f t="shared" si="596"/>
        <v>-4473.3164517169098</v>
      </c>
      <c r="Z90" s="407">
        <f t="shared" si="596"/>
        <v>-4976.4361811919089</v>
      </c>
      <c r="AA90" s="407">
        <f t="shared" si="596"/>
        <v>-5467.2289401325061</v>
      </c>
      <c r="AB90" s="407">
        <f t="shared" si="596"/>
        <v>-5931.3764923697436</v>
      </c>
      <c r="AC90" s="407">
        <f t="shared" si="596"/>
        <v>-6381.286556010703</v>
      </c>
      <c r="AD90" s="407">
        <f t="shared" si="596"/>
        <v>-6804.8341098665269</v>
      </c>
      <c r="AE90" s="407">
        <f t="shared" si="596"/>
        <v>-7212.241773717461</v>
      </c>
      <c r="AF90" s="407">
        <f t="shared" si="596"/>
        <v>-7597.3221148484581</v>
      </c>
      <c r="AG90" s="407">
        <f t="shared" si="596"/>
        <v>-7960.318353402623</v>
      </c>
      <c r="AH90" s="407">
        <f t="shared" si="596"/>
        <v>-8297.9621972025925</v>
      </c>
      <c r="AI90" s="407">
        <f t="shared" si="596"/>
        <v>-8615.1821101269288</v>
      </c>
      <c r="AJ90" s="407">
        <f t="shared" si="596"/>
        <v>-8907.1755062366628</v>
      </c>
      <c r="AK90" s="407">
        <f t="shared" si="596"/>
        <v>-9176.5325203103221</v>
      </c>
      <c r="AL90" s="407">
        <f t="shared" ref="AL90:AV90" si="597" xml:space="preserve"> IF( AL85 = 1, $F84, AL87 + AL88 - AL89)</f>
        <v>-9421.0285133089092</v>
      </c>
      <c r="AM90" s="407">
        <f t="shared" si="597"/>
        <v>-9640.7301055119078</v>
      </c>
      <c r="AN90" s="407">
        <f t="shared" si="597"/>
        <v>-9838.0922960817315</v>
      </c>
      <c r="AO90" s="407">
        <f t="shared" si="597"/>
        <v>-10005.884735616153</v>
      </c>
      <c r="AP90" s="407">
        <f t="shared" si="597"/>
        <v>-10149.685784026566</v>
      </c>
      <c r="AQ90" s="407">
        <f t="shared" si="597"/>
        <v>-10263.786249730081</v>
      </c>
      <c r="AR90" s="407">
        <f t="shared" si="597"/>
        <v>-10354.002727898542</v>
      </c>
      <c r="AS90" s="407">
        <f t="shared" si="597"/>
        <v>-10412.020410394949</v>
      </c>
      <c r="AT90" s="407">
        <f t="shared" si="597"/>
        <v>-10446.444075578374</v>
      </c>
      <c r="AU90" s="407">
        <f t="shared" si="597"/>
        <v>-10446.069855004529</v>
      </c>
      <c r="AV90" s="407">
        <f t="shared" si="597"/>
        <v>-10422.960678763358</v>
      </c>
      <c r="AW90" s="407">
        <f t="shared" ref="AW90:DH90" si="598" xml:space="preserve"> IF( AW85 = 1, $F84, AW87 + AW88 - AW89)</f>
        <v>-10361.483875666998</v>
      </c>
      <c r="AX90" s="407">
        <f t="shared" si="598"/>
        <v>-10234.073606624255</v>
      </c>
      <c r="AY90" s="407">
        <f t="shared" si="598"/>
        <v>-8033.3122368333625</v>
      </c>
      <c r="AZ90" s="407">
        <f t="shared" si="598"/>
        <v>-5760.0975032936976</v>
      </c>
      <c r="BA90" s="407">
        <f t="shared" si="598"/>
        <v>-3392.8081892670352</v>
      </c>
      <c r="BB90" s="407">
        <f t="shared" si="598"/>
        <v>-1233.7907953922986</v>
      </c>
      <c r="BC90" s="407">
        <f t="shared" si="598"/>
        <v>-1110.4117158530676</v>
      </c>
      <c r="BD90" s="407">
        <f xml:space="preserve"> IF( BD85 = 1, $F84, BD87 + BD88 - BD89)</f>
        <v>9.5496943686157465E-12</v>
      </c>
      <c r="BE90" s="407">
        <f t="shared" si="598"/>
        <v>9.5496943686157465E-12</v>
      </c>
      <c r="BF90" s="407">
        <f t="shared" si="598"/>
        <v>9.5496943686157465E-12</v>
      </c>
      <c r="BG90" s="407">
        <f t="shared" si="598"/>
        <v>9.5496943686157465E-12</v>
      </c>
      <c r="BH90" s="407">
        <f t="shared" si="598"/>
        <v>9.5496943686157465E-12</v>
      </c>
      <c r="BI90" s="407">
        <f t="shared" si="598"/>
        <v>9.5496943686157465E-12</v>
      </c>
      <c r="BJ90" s="407">
        <f t="shared" si="598"/>
        <v>9.5496943686157465E-12</v>
      </c>
      <c r="BK90" s="407">
        <f t="shared" si="598"/>
        <v>9.5496943686157465E-12</v>
      </c>
      <c r="BL90" s="407">
        <f t="shared" si="598"/>
        <v>9.5496943686157465E-12</v>
      </c>
      <c r="BM90" s="407">
        <f t="shared" si="598"/>
        <v>9.5496943686157465E-12</v>
      </c>
      <c r="BN90" s="407">
        <f t="shared" si="598"/>
        <v>9.5496943686157465E-12</v>
      </c>
      <c r="BO90" s="407">
        <f t="shared" si="598"/>
        <v>9.5496943686157465E-12</v>
      </c>
      <c r="BP90" s="407">
        <f t="shared" si="598"/>
        <v>9.5496943686157465E-12</v>
      </c>
      <c r="BQ90" s="407">
        <f t="shared" si="598"/>
        <v>9.5496943686157465E-12</v>
      </c>
      <c r="BR90" s="407">
        <f t="shared" si="598"/>
        <v>9.5496943686157465E-12</v>
      </c>
      <c r="BS90" s="407">
        <f t="shared" si="598"/>
        <v>9.5496943686157465E-12</v>
      </c>
      <c r="BT90" s="407">
        <f t="shared" si="598"/>
        <v>9.5496943686157465E-12</v>
      </c>
      <c r="BU90" s="407">
        <f t="shared" si="598"/>
        <v>9.5496943686157465E-12</v>
      </c>
      <c r="BV90" s="407">
        <f t="shared" si="598"/>
        <v>9.5496943686157465E-12</v>
      </c>
      <c r="BW90" s="407">
        <f t="shared" si="598"/>
        <v>9.5496943686157465E-12</v>
      </c>
      <c r="BX90" s="407">
        <f t="shared" si="598"/>
        <v>9.5496943686157465E-12</v>
      </c>
      <c r="BY90" s="407">
        <f t="shared" si="598"/>
        <v>9.5496943686157465E-12</v>
      </c>
      <c r="BZ90" s="407">
        <f t="shared" si="598"/>
        <v>9.5496943686157465E-12</v>
      </c>
      <c r="CA90" s="407">
        <f t="shared" si="598"/>
        <v>9.5496943686157465E-12</v>
      </c>
      <c r="CB90" s="407">
        <f t="shared" si="598"/>
        <v>9.5496943686157465E-12</v>
      </c>
      <c r="CC90" s="407">
        <f t="shared" si="598"/>
        <v>9.5496943686157465E-12</v>
      </c>
      <c r="CD90" s="407">
        <f t="shared" si="598"/>
        <v>9.5496943686157465E-12</v>
      </c>
      <c r="CE90" s="407">
        <f t="shared" si="598"/>
        <v>9.5496943686157465E-12</v>
      </c>
      <c r="CF90" s="407">
        <f t="shared" si="598"/>
        <v>9.5496943686157465E-12</v>
      </c>
      <c r="CG90" s="407">
        <f t="shared" si="598"/>
        <v>9.5496943686157465E-12</v>
      </c>
      <c r="CH90" s="407">
        <f t="shared" si="598"/>
        <v>9.5496943686157465E-12</v>
      </c>
      <c r="CI90" s="407">
        <f t="shared" si="598"/>
        <v>9.5496943686157465E-12</v>
      </c>
      <c r="CJ90" s="407">
        <f t="shared" si="598"/>
        <v>9.5496943686157465E-12</v>
      </c>
      <c r="CK90" s="407">
        <f t="shared" si="598"/>
        <v>9.5496943686157465E-12</v>
      </c>
      <c r="CL90" s="407">
        <f t="shared" si="598"/>
        <v>9.5496943686157465E-12</v>
      </c>
      <c r="CM90" s="407">
        <f t="shared" si="598"/>
        <v>9.5496943686157465E-12</v>
      </c>
      <c r="CN90" s="407">
        <f t="shared" si="598"/>
        <v>9.5496943686157465E-12</v>
      </c>
      <c r="CO90" s="407">
        <f t="shared" si="598"/>
        <v>9.5496943686157465E-12</v>
      </c>
      <c r="CP90" s="407">
        <f t="shared" si="598"/>
        <v>9.5496943686157465E-12</v>
      </c>
      <c r="CQ90" s="407">
        <f t="shared" si="598"/>
        <v>9.5496943686157465E-12</v>
      </c>
      <c r="CR90" s="407">
        <f t="shared" si="598"/>
        <v>9.5496943686157465E-12</v>
      </c>
      <c r="CS90" s="407">
        <f t="shared" si="598"/>
        <v>9.5496943686157465E-12</v>
      </c>
      <c r="CT90" s="407">
        <f t="shared" si="598"/>
        <v>9.5496943686157465E-12</v>
      </c>
      <c r="CU90" s="407">
        <f t="shared" si="598"/>
        <v>9.5496943686157465E-12</v>
      </c>
      <c r="CV90" s="407">
        <f t="shared" si="598"/>
        <v>9.5496943686157465E-12</v>
      </c>
      <c r="CW90" s="407">
        <f t="shared" si="598"/>
        <v>9.5496943686157465E-12</v>
      </c>
      <c r="CX90" s="407">
        <f t="shared" si="598"/>
        <v>9.5496943686157465E-12</v>
      </c>
      <c r="CY90" s="407">
        <f t="shared" si="598"/>
        <v>9.5496943686157465E-12</v>
      </c>
      <c r="CZ90" s="407">
        <f t="shared" si="598"/>
        <v>9.5496943686157465E-12</v>
      </c>
      <c r="DA90" s="407">
        <f t="shared" si="598"/>
        <v>9.5496943686157465E-12</v>
      </c>
      <c r="DB90" s="407">
        <f t="shared" si="598"/>
        <v>9.5496943686157465E-12</v>
      </c>
      <c r="DC90" s="407">
        <f t="shared" si="598"/>
        <v>9.5496943686157465E-12</v>
      </c>
      <c r="DD90" s="407">
        <f t="shared" si="598"/>
        <v>9.5496943686157465E-12</v>
      </c>
      <c r="DE90" s="407">
        <f t="shared" si="598"/>
        <v>9.5496943686157465E-12</v>
      </c>
      <c r="DF90" s="407">
        <f t="shared" si="598"/>
        <v>9.5496943686157465E-12</v>
      </c>
      <c r="DG90" s="407">
        <f t="shared" si="598"/>
        <v>9.5496943686157465E-12</v>
      </c>
      <c r="DH90" s="407">
        <f t="shared" si="598"/>
        <v>9.5496943686157465E-12</v>
      </c>
      <c r="DI90" s="407">
        <f t="shared" ref="DI90:FT90" si="599" xml:space="preserve"> IF( DI85 = 1, $F84, DI87 + DI88 - DI89)</f>
        <v>9.5496943686157465E-12</v>
      </c>
      <c r="DJ90" s="407">
        <f t="shared" si="599"/>
        <v>9.5496943686157465E-12</v>
      </c>
      <c r="DK90" s="407">
        <f t="shared" si="599"/>
        <v>9.5496943686157465E-12</v>
      </c>
      <c r="DL90" s="407">
        <f t="shared" si="599"/>
        <v>9.5496943686157465E-12</v>
      </c>
      <c r="DM90" s="407">
        <f t="shared" si="599"/>
        <v>9.5496943686157465E-12</v>
      </c>
      <c r="DN90" s="407">
        <f t="shared" si="599"/>
        <v>9.5496943686157465E-12</v>
      </c>
      <c r="DO90" s="407">
        <f t="shared" si="599"/>
        <v>9.5496943686157465E-12</v>
      </c>
      <c r="DP90" s="407">
        <f t="shared" si="599"/>
        <v>9.5496943686157465E-12</v>
      </c>
      <c r="DQ90" s="407">
        <f t="shared" si="599"/>
        <v>9.5496943686157465E-12</v>
      </c>
      <c r="DR90" s="407">
        <f t="shared" si="599"/>
        <v>9.5496943686157465E-12</v>
      </c>
      <c r="DS90" s="407">
        <f t="shared" si="599"/>
        <v>9.5496943686157465E-12</v>
      </c>
      <c r="DT90" s="407">
        <f t="shared" si="599"/>
        <v>9.5496943686157465E-12</v>
      </c>
      <c r="DU90" s="407">
        <f t="shared" si="599"/>
        <v>9.5496943686157465E-12</v>
      </c>
      <c r="DV90" s="407">
        <f t="shared" si="599"/>
        <v>9.5496943686157465E-12</v>
      </c>
      <c r="DW90" s="407">
        <f t="shared" si="599"/>
        <v>9.5496943686157465E-12</v>
      </c>
      <c r="DX90" s="407">
        <f t="shared" si="599"/>
        <v>9.5496943686157465E-12</v>
      </c>
      <c r="DY90" s="407">
        <f t="shared" si="599"/>
        <v>9.5496943686157465E-12</v>
      </c>
      <c r="DZ90" s="407">
        <f t="shared" si="599"/>
        <v>9.5496943686157465E-12</v>
      </c>
      <c r="EA90" s="407">
        <f t="shared" si="599"/>
        <v>9.5496943686157465E-12</v>
      </c>
      <c r="EB90" s="407">
        <f t="shared" si="599"/>
        <v>9.5496943686157465E-12</v>
      </c>
      <c r="EC90" s="407">
        <f t="shared" si="599"/>
        <v>9.5496943686157465E-12</v>
      </c>
      <c r="ED90" s="407">
        <f t="shared" si="599"/>
        <v>9.5496943686157465E-12</v>
      </c>
      <c r="EE90" s="407">
        <f t="shared" si="599"/>
        <v>9.5496943686157465E-12</v>
      </c>
      <c r="EF90" s="407">
        <f t="shared" si="599"/>
        <v>9.5496943686157465E-12</v>
      </c>
      <c r="EG90" s="407">
        <f t="shared" si="599"/>
        <v>9.5496943686157465E-12</v>
      </c>
      <c r="EH90" s="407">
        <f t="shared" si="599"/>
        <v>9.5496943686157465E-12</v>
      </c>
      <c r="EI90" s="407">
        <f t="shared" si="599"/>
        <v>9.5496943686157465E-12</v>
      </c>
      <c r="EJ90" s="407">
        <f t="shared" si="599"/>
        <v>9.5496943686157465E-12</v>
      </c>
      <c r="EK90" s="407">
        <f t="shared" si="599"/>
        <v>9.5496943686157465E-12</v>
      </c>
      <c r="EL90" s="407">
        <f t="shared" si="599"/>
        <v>9.5496943686157465E-12</v>
      </c>
      <c r="EM90" s="407">
        <f t="shared" si="599"/>
        <v>9.5496943686157465E-12</v>
      </c>
      <c r="EN90" s="407">
        <f t="shared" si="599"/>
        <v>9.5496943686157465E-12</v>
      </c>
      <c r="EO90" s="407">
        <f t="shared" si="599"/>
        <v>9.5496943686157465E-12</v>
      </c>
      <c r="EP90" s="407">
        <f t="shared" si="599"/>
        <v>9.5496943686157465E-12</v>
      </c>
      <c r="EQ90" s="407">
        <f t="shared" si="599"/>
        <v>9.5496943686157465E-12</v>
      </c>
      <c r="ER90" s="407">
        <f t="shared" si="599"/>
        <v>9.5496943686157465E-12</v>
      </c>
      <c r="ES90" s="407">
        <f t="shared" si="599"/>
        <v>9.5496943686157465E-12</v>
      </c>
      <c r="ET90" s="407">
        <f t="shared" si="599"/>
        <v>9.5496943686157465E-12</v>
      </c>
      <c r="EU90" s="407">
        <f t="shared" si="599"/>
        <v>9.5496943686157465E-12</v>
      </c>
      <c r="EV90" s="407">
        <f t="shared" si="599"/>
        <v>9.5496943686157465E-12</v>
      </c>
      <c r="EW90" s="407">
        <f t="shared" si="599"/>
        <v>9.5496943686157465E-12</v>
      </c>
      <c r="EX90" s="407">
        <f t="shared" si="599"/>
        <v>9.5496943686157465E-12</v>
      </c>
      <c r="EY90" s="407">
        <f t="shared" si="599"/>
        <v>9.5496943686157465E-12</v>
      </c>
      <c r="EZ90" s="407">
        <f t="shared" si="599"/>
        <v>9.5496943686157465E-12</v>
      </c>
      <c r="FA90" s="407">
        <f t="shared" si="599"/>
        <v>9.5496943686157465E-12</v>
      </c>
      <c r="FB90" s="407">
        <f t="shared" si="599"/>
        <v>9.5496943686157465E-12</v>
      </c>
      <c r="FC90" s="407">
        <f t="shared" si="599"/>
        <v>9.5496943686157465E-12</v>
      </c>
      <c r="FD90" s="407">
        <f t="shared" si="599"/>
        <v>9.5496943686157465E-12</v>
      </c>
      <c r="FE90" s="407">
        <f t="shared" si="599"/>
        <v>9.5496943686157465E-12</v>
      </c>
      <c r="FF90" s="407">
        <f t="shared" si="599"/>
        <v>9.5496943686157465E-12</v>
      </c>
      <c r="FG90" s="407">
        <f t="shared" si="599"/>
        <v>9.5496943686157465E-12</v>
      </c>
      <c r="FH90" s="407">
        <f t="shared" si="599"/>
        <v>9.5496943686157465E-12</v>
      </c>
      <c r="FI90" s="407">
        <f t="shared" si="599"/>
        <v>9.5496943686157465E-12</v>
      </c>
      <c r="FJ90" s="407">
        <f t="shared" si="599"/>
        <v>9.5496943686157465E-12</v>
      </c>
      <c r="FK90" s="407">
        <f t="shared" si="599"/>
        <v>9.5496943686157465E-12</v>
      </c>
      <c r="FL90" s="407">
        <f t="shared" si="599"/>
        <v>9.5496943686157465E-12</v>
      </c>
      <c r="FM90" s="407">
        <f t="shared" si="599"/>
        <v>9.5496943686157465E-12</v>
      </c>
      <c r="FN90" s="407">
        <f t="shared" si="599"/>
        <v>9.5496943686157465E-12</v>
      </c>
      <c r="FO90" s="407">
        <f t="shared" si="599"/>
        <v>9.5496943686157465E-12</v>
      </c>
      <c r="FP90" s="407">
        <f t="shared" si="599"/>
        <v>9.5496943686157465E-12</v>
      </c>
      <c r="FQ90" s="407">
        <f t="shared" si="599"/>
        <v>9.5496943686157465E-12</v>
      </c>
      <c r="FR90" s="407">
        <f t="shared" si="599"/>
        <v>9.5496943686157465E-12</v>
      </c>
      <c r="FS90" s="407">
        <f t="shared" si="599"/>
        <v>9.5496943686157465E-12</v>
      </c>
      <c r="FT90" s="407">
        <f t="shared" si="599"/>
        <v>9.5496943686157465E-12</v>
      </c>
      <c r="FU90" s="407">
        <f t="shared" ref="FU90:GJ90" si="600" xml:space="preserve"> IF( FU85 = 1, $F84, FU87 + FU88 - FU89)</f>
        <v>9.5496943686157465E-12</v>
      </c>
      <c r="FV90" s="407">
        <f t="shared" si="600"/>
        <v>9.5496943686157465E-12</v>
      </c>
      <c r="FW90" s="407">
        <f t="shared" si="600"/>
        <v>9.5496943686157465E-12</v>
      </c>
      <c r="FX90" s="407">
        <f t="shared" si="600"/>
        <v>9.5496943686157465E-12</v>
      </c>
      <c r="FY90" s="407">
        <f t="shared" si="600"/>
        <v>9.5496943686157465E-12</v>
      </c>
      <c r="FZ90" s="407">
        <f t="shared" si="600"/>
        <v>9.5496943686157465E-12</v>
      </c>
      <c r="GA90" s="407">
        <f t="shared" si="600"/>
        <v>9.5496943686157465E-12</v>
      </c>
      <c r="GB90" s="407">
        <f t="shared" si="600"/>
        <v>9.5496943686157465E-12</v>
      </c>
      <c r="GC90" s="407">
        <f t="shared" si="600"/>
        <v>9.5496943686157465E-12</v>
      </c>
      <c r="GD90" s="407">
        <f t="shared" si="600"/>
        <v>9.5496943686157465E-12</v>
      </c>
      <c r="GE90" s="407">
        <f t="shared" si="600"/>
        <v>9.5496943686157465E-12</v>
      </c>
      <c r="GF90" s="407">
        <f t="shared" si="600"/>
        <v>9.5496943686157465E-12</v>
      </c>
      <c r="GG90" s="407">
        <f t="shared" si="600"/>
        <v>9.5496943686157465E-12</v>
      </c>
      <c r="GH90" s="407">
        <f t="shared" si="600"/>
        <v>9.5496943686157465E-12</v>
      </c>
      <c r="GI90" s="407">
        <f t="shared" si="600"/>
        <v>9.5496943686157465E-12</v>
      </c>
      <c r="GJ90" s="407">
        <f t="shared" si="600"/>
        <v>9.5496943686157465E-12</v>
      </c>
    </row>
    <row r="93" spans="1:192" x14ac:dyDescent="0.25">
      <c r="A93" s="15" t="s">
        <v>63</v>
      </c>
    </row>
  </sheetData>
  <conditionalFormatting sqref="J3:GJ3">
    <cfRule type="cellIs" dxfId="131" priority="8" stopIfTrue="1" operator="equal">
      <formula>"Construction"</formula>
    </cfRule>
    <cfRule type="cellIs" dxfId="130" priority="9" stopIfTrue="1" operator="equal">
      <formula>"Operations"</formula>
    </cfRule>
  </conditionalFormatting>
  <conditionalFormatting sqref="J3:GJ3">
    <cfRule type="cellIs" dxfId="129" priority="7" operator="equal">
      <formula>"Fin Close"</formula>
    </cfRule>
  </conditionalFormatting>
  <conditionalFormatting sqref="J3:GJ3">
    <cfRule type="cellIs" dxfId="128" priority="5" operator="equal">
      <formula>"PPA ext."</formula>
    </cfRule>
    <cfRule type="cellIs" dxfId="127" priority="6" operator="equal">
      <formula>"Delay"</formula>
    </cfRule>
  </conditionalFormatting>
  <conditionalFormatting sqref="F2:F4">
    <cfRule type="cellIs" dxfId="126" priority="1" stopIfTrue="1" operator="notEqual">
      <formula>0</formula>
    </cfRule>
    <cfRule type="cellIs" dxfId="125" priority="2" stopIfTrue="1" operator="equal">
      <formula>""</formula>
    </cfRule>
  </conditionalFormatting>
  <conditionalFormatting sqref="F2:F4">
    <cfRule type="cellIs" dxfId="124" priority="3" stopIfTrue="1" operator="notEqual">
      <formula>0</formula>
    </cfRule>
    <cfRule type="cellIs" dxfId="123" priority="4" stopIfTrue="1" operator="equal">
      <formula>""</formula>
    </cfRule>
  </conditionalFormatting>
  <dataValidations count="1">
    <dataValidation allowBlank="1" showInputMessage="1" showErrorMessage="1" sqref="E28:H28 E9:H9 E19:H19 E62:H62 E73:H73 E84:H84 E24:H25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141"/>
  <sheetViews>
    <sheetView defaultGridColor="0" colorId="8" zoomScale="59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27" sqref="F27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Metrics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25">
      <c r="A7" s="15" t="s">
        <v>166</v>
      </c>
    </row>
    <row r="9" spans="1:192" s="526" customFormat="1" x14ac:dyDescent="0.25">
      <c r="A9" s="15"/>
      <c r="B9" s="15"/>
      <c r="C9" s="21"/>
      <c r="D9" s="48"/>
      <c r="E9" s="409" t="str">
        <f xml:space="preserve"> Debt!E$140</f>
        <v>Shareholder loan drawdown during operations</v>
      </c>
      <c r="F9" s="409">
        <f xml:space="preserve"> Debt!F$140</f>
        <v>0</v>
      </c>
      <c r="G9" s="409" t="str">
        <f xml:space="preserve"> Debt!G$140</f>
        <v>$ 000s</v>
      </c>
      <c r="H9" s="409">
        <f xml:space="preserve"> Debt!H$140</f>
        <v>0</v>
      </c>
      <c r="I9" s="409">
        <f xml:space="preserve"> Debt!I$140</f>
        <v>0</v>
      </c>
      <c r="J9" s="409">
        <f xml:space="preserve"> Debt!J$140</f>
        <v>0</v>
      </c>
      <c r="K9" s="409">
        <f xml:space="preserve"> Debt!K$140</f>
        <v>0</v>
      </c>
      <c r="L9" s="409">
        <f xml:space="preserve"> Debt!L$140</f>
        <v>0</v>
      </c>
      <c r="M9" s="409">
        <f xml:space="preserve"> Debt!M$140</f>
        <v>0</v>
      </c>
      <c r="N9" s="409">
        <f xml:space="preserve"> Debt!N$140</f>
        <v>0</v>
      </c>
      <c r="O9" s="409">
        <f xml:space="preserve"> Debt!O$140</f>
        <v>0</v>
      </c>
      <c r="P9" s="409">
        <f xml:space="preserve"> Debt!P$140</f>
        <v>0</v>
      </c>
      <c r="Q9" s="409">
        <f xml:space="preserve"> Debt!Q$140</f>
        <v>0</v>
      </c>
      <c r="R9" s="409">
        <f xml:space="preserve"> Debt!R$140</f>
        <v>0</v>
      </c>
      <c r="S9" s="409">
        <f xml:space="preserve"> Debt!S$140</f>
        <v>0</v>
      </c>
      <c r="T9" s="409">
        <f xml:space="preserve"> Debt!T$140</f>
        <v>0</v>
      </c>
      <c r="U9" s="409">
        <f xml:space="preserve"> Debt!U$140</f>
        <v>0</v>
      </c>
      <c r="V9" s="409">
        <f xml:space="preserve"> Debt!V$140</f>
        <v>0</v>
      </c>
      <c r="W9" s="409">
        <f xml:space="preserve"> Debt!W$140</f>
        <v>0</v>
      </c>
      <c r="X9" s="409">
        <f xml:space="preserve"> Debt!X$140</f>
        <v>0</v>
      </c>
      <c r="Y9" s="409">
        <f xml:space="preserve"> Debt!Y$140</f>
        <v>0</v>
      </c>
      <c r="Z9" s="409">
        <f xml:space="preserve"> Debt!Z$140</f>
        <v>0</v>
      </c>
      <c r="AA9" s="409">
        <f xml:space="preserve"> Debt!AA$140</f>
        <v>0</v>
      </c>
      <c r="AB9" s="409">
        <f xml:space="preserve"> Debt!AB$140</f>
        <v>0</v>
      </c>
      <c r="AC9" s="409">
        <f xml:space="preserve"> Debt!AC$140</f>
        <v>0</v>
      </c>
      <c r="AD9" s="409">
        <f xml:space="preserve"> Debt!AD$140</f>
        <v>0</v>
      </c>
      <c r="AE9" s="409">
        <f xml:space="preserve"> Debt!AE$140</f>
        <v>0</v>
      </c>
      <c r="AF9" s="409">
        <f xml:space="preserve"> Debt!AF$140</f>
        <v>0</v>
      </c>
      <c r="AG9" s="409">
        <f xml:space="preserve"> Debt!AG$140</f>
        <v>0</v>
      </c>
      <c r="AH9" s="409">
        <f xml:space="preserve"> Debt!AH$140</f>
        <v>0</v>
      </c>
      <c r="AI9" s="409">
        <f xml:space="preserve"> Debt!AI$140</f>
        <v>0</v>
      </c>
      <c r="AJ9" s="409">
        <f xml:space="preserve"> Debt!AJ$140</f>
        <v>0</v>
      </c>
      <c r="AK9" s="409">
        <f xml:space="preserve"> Debt!AK$140</f>
        <v>0</v>
      </c>
      <c r="AL9" s="409">
        <f xml:space="preserve"> Debt!AL$140</f>
        <v>0</v>
      </c>
      <c r="AM9" s="409">
        <f xml:space="preserve"> Debt!AM$140</f>
        <v>0</v>
      </c>
      <c r="AN9" s="409">
        <f xml:space="preserve"> Debt!AN$140</f>
        <v>0</v>
      </c>
      <c r="AO9" s="409">
        <f xml:space="preserve"> Debt!AO$140</f>
        <v>0</v>
      </c>
      <c r="AP9" s="409">
        <f xml:space="preserve"> Debt!AP$140</f>
        <v>0</v>
      </c>
      <c r="AQ9" s="409">
        <f xml:space="preserve"> Debt!AQ$140</f>
        <v>0</v>
      </c>
      <c r="AR9" s="409">
        <f xml:space="preserve"> Debt!AR$140</f>
        <v>0</v>
      </c>
      <c r="AS9" s="409">
        <f xml:space="preserve"> Debt!AS$140</f>
        <v>0</v>
      </c>
      <c r="AT9" s="409">
        <f xml:space="preserve"> Debt!AT$140</f>
        <v>0</v>
      </c>
      <c r="AU9" s="409">
        <f xml:space="preserve"> Debt!AU$140</f>
        <v>0</v>
      </c>
      <c r="AV9" s="409">
        <f xml:space="preserve"> Debt!AV$140</f>
        <v>0</v>
      </c>
      <c r="AW9" s="409">
        <f xml:space="preserve"> Debt!AW$140</f>
        <v>0</v>
      </c>
      <c r="AX9" s="409">
        <f xml:space="preserve"> Debt!AX$140</f>
        <v>0</v>
      </c>
      <c r="AY9" s="409">
        <f xml:space="preserve"> Debt!AY$140</f>
        <v>0</v>
      </c>
      <c r="AZ9" s="409">
        <f xml:space="preserve"> Debt!AZ$140</f>
        <v>0</v>
      </c>
      <c r="BA9" s="409">
        <f xml:space="preserve"> Debt!BA$140</f>
        <v>0</v>
      </c>
      <c r="BB9" s="409">
        <f xml:space="preserve"> Debt!BB$140</f>
        <v>0</v>
      </c>
      <c r="BC9" s="409">
        <f xml:space="preserve"> Debt!BC$140</f>
        <v>0</v>
      </c>
      <c r="BD9" s="409">
        <f xml:space="preserve"> Debt!BD$140</f>
        <v>0</v>
      </c>
      <c r="BE9" s="409">
        <f xml:space="preserve"> Debt!BE$140</f>
        <v>0</v>
      </c>
      <c r="BF9" s="409">
        <f xml:space="preserve"> Debt!BF$140</f>
        <v>0</v>
      </c>
      <c r="BG9" s="409">
        <f xml:space="preserve"> Debt!BG$140</f>
        <v>0</v>
      </c>
      <c r="BH9" s="409">
        <f xml:space="preserve"> Debt!BH$140</f>
        <v>0</v>
      </c>
      <c r="BI9" s="409">
        <f xml:space="preserve"> Debt!BI$140</f>
        <v>0</v>
      </c>
      <c r="BJ9" s="409">
        <f xml:space="preserve"> Debt!BJ$140</f>
        <v>0</v>
      </c>
      <c r="BK9" s="409">
        <f xml:space="preserve"> Debt!BK$140</f>
        <v>0</v>
      </c>
      <c r="BL9" s="409">
        <f xml:space="preserve"> Debt!BL$140</f>
        <v>0</v>
      </c>
      <c r="BM9" s="409">
        <f xml:space="preserve"> Debt!BM$140</f>
        <v>0</v>
      </c>
      <c r="BN9" s="409">
        <f xml:space="preserve"> Debt!BN$140</f>
        <v>0</v>
      </c>
      <c r="BO9" s="409">
        <f xml:space="preserve"> Debt!BO$140</f>
        <v>0</v>
      </c>
      <c r="BP9" s="409">
        <f xml:space="preserve"> Debt!BP$140</f>
        <v>0</v>
      </c>
      <c r="BQ9" s="409">
        <f xml:space="preserve"> Debt!BQ$140</f>
        <v>0</v>
      </c>
      <c r="BR9" s="409">
        <f xml:space="preserve"> Debt!BR$140</f>
        <v>0</v>
      </c>
      <c r="BS9" s="409">
        <f xml:space="preserve"> Debt!BS$140</f>
        <v>0</v>
      </c>
      <c r="BT9" s="409">
        <f xml:space="preserve"> Debt!BT$140</f>
        <v>0</v>
      </c>
      <c r="BU9" s="409">
        <f xml:space="preserve"> Debt!BU$140</f>
        <v>0</v>
      </c>
      <c r="BV9" s="409">
        <f xml:space="preserve"> Debt!BV$140</f>
        <v>0</v>
      </c>
      <c r="BW9" s="409">
        <f xml:space="preserve"> Debt!BW$140</f>
        <v>0</v>
      </c>
      <c r="BX9" s="409">
        <f xml:space="preserve"> Debt!BX$140</f>
        <v>0</v>
      </c>
      <c r="BY9" s="409">
        <f xml:space="preserve"> Debt!BY$140</f>
        <v>0</v>
      </c>
      <c r="BZ9" s="409">
        <f xml:space="preserve"> Debt!BZ$140</f>
        <v>0</v>
      </c>
      <c r="CA9" s="409">
        <f xml:space="preserve"> Debt!CA$140</f>
        <v>0</v>
      </c>
      <c r="CB9" s="409">
        <f xml:space="preserve"> Debt!CB$140</f>
        <v>0</v>
      </c>
      <c r="CC9" s="409">
        <f xml:space="preserve"> Debt!CC$140</f>
        <v>0</v>
      </c>
      <c r="CD9" s="409">
        <f xml:space="preserve"> Debt!CD$140</f>
        <v>0</v>
      </c>
      <c r="CE9" s="409">
        <f xml:space="preserve"> Debt!CE$140</f>
        <v>0</v>
      </c>
      <c r="CF9" s="409">
        <f xml:space="preserve"> Debt!CF$140</f>
        <v>0</v>
      </c>
      <c r="CG9" s="409">
        <f xml:space="preserve"> Debt!CG$140</f>
        <v>0</v>
      </c>
      <c r="CH9" s="409">
        <f xml:space="preserve"> Debt!CH$140</f>
        <v>0</v>
      </c>
      <c r="CI9" s="409">
        <f xml:space="preserve"> Debt!CI$140</f>
        <v>0</v>
      </c>
      <c r="CJ9" s="409">
        <f xml:space="preserve"> Debt!CJ$140</f>
        <v>0</v>
      </c>
      <c r="CK9" s="409">
        <f xml:space="preserve"> Debt!CK$140</f>
        <v>0</v>
      </c>
      <c r="CL9" s="409">
        <f xml:space="preserve"> Debt!CL$140</f>
        <v>0</v>
      </c>
      <c r="CM9" s="409">
        <f xml:space="preserve"> Debt!CM$140</f>
        <v>0</v>
      </c>
      <c r="CN9" s="409">
        <f xml:space="preserve"> Debt!CN$140</f>
        <v>0</v>
      </c>
      <c r="CO9" s="409">
        <f xml:space="preserve"> Debt!CO$140</f>
        <v>0</v>
      </c>
      <c r="CP9" s="409">
        <f xml:space="preserve"> Debt!CP$140</f>
        <v>0</v>
      </c>
      <c r="CQ9" s="409">
        <f xml:space="preserve"> Debt!CQ$140</f>
        <v>0</v>
      </c>
      <c r="CR9" s="409">
        <f xml:space="preserve"> Debt!CR$140</f>
        <v>0</v>
      </c>
      <c r="CS9" s="409">
        <f xml:space="preserve"> Debt!CS$140</f>
        <v>0</v>
      </c>
      <c r="CT9" s="409">
        <f xml:space="preserve"> Debt!CT$140</f>
        <v>0</v>
      </c>
      <c r="CU9" s="409">
        <f xml:space="preserve"> Debt!CU$140</f>
        <v>0</v>
      </c>
      <c r="CV9" s="409">
        <f xml:space="preserve"> Debt!CV$140</f>
        <v>0</v>
      </c>
      <c r="CW9" s="409">
        <f xml:space="preserve"> Debt!CW$140</f>
        <v>0</v>
      </c>
      <c r="CX9" s="409">
        <f xml:space="preserve"> Debt!CX$140</f>
        <v>0</v>
      </c>
      <c r="CY9" s="409">
        <f xml:space="preserve"> Debt!CY$140</f>
        <v>0</v>
      </c>
      <c r="CZ9" s="409">
        <f xml:space="preserve"> Debt!CZ$140</f>
        <v>0</v>
      </c>
      <c r="DA9" s="409">
        <f xml:space="preserve"> Debt!DA$140</f>
        <v>0</v>
      </c>
      <c r="DB9" s="409">
        <f xml:space="preserve"> Debt!DB$140</f>
        <v>0</v>
      </c>
      <c r="DC9" s="409">
        <f xml:space="preserve"> Debt!DC$140</f>
        <v>0</v>
      </c>
      <c r="DD9" s="409">
        <f xml:space="preserve"> Debt!DD$140</f>
        <v>0</v>
      </c>
      <c r="DE9" s="409">
        <f xml:space="preserve"> Debt!DE$140</f>
        <v>0</v>
      </c>
      <c r="DF9" s="409">
        <f xml:space="preserve"> Debt!DF$140</f>
        <v>0</v>
      </c>
      <c r="DG9" s="409">
        <f xml:space="preserve"> Debt!DG$140</f>
        <v>0</v>
      </c>
      <c r="DH9" s="409">
        <f xml:space="preserve"> Debt!DH$140</f>
        <v>0</v>
      </c>
      <c r="DI9" s="409">
        <f xml:space="preserve"> Debt!DI$140</f>
        <v>0</v>
      </c>
      <c r="DJ9" s="409">
        <f xml:space="preserve"> Debt!DJ$140</f>
        <v>0</v>
      </c>
      <c r="DK9" s="409">
        <f xml:space="preserve"> Debt!DK$140</f>
        <v>0</v>
      </c>
      <c r="DL9" s="409">
        <f xml:space="preserve"> Debt!DL$140</f>
        <v>0</v>
      </c>
      <c r="DM9" s="409">
        <f xml:space="preserve"> Debt!DM$140</f>
        <v>0</v>
      </c>
      <c r="DN9" s="409">
        <f xml:space="preserve"> Debt!DN$140</f>
        <v>0</v>
      </c>
      <c r="DO9" s="409">
        <f xml:space="preserve"> Debt!DO$140</f>
        <v>0</v>
      </c>
      <c r="DP9" s="409">
        <f xml:space="preserve"> Debt!DP$140</f>
        <v>0</v>
      </c>
      <c r="DQ9" s="409">
        <f xml:space="preserve"> Debt!DQ$140</f>
        <v>0</v>
      </c>
      <c r="DR9" s="409">
        <f xml:space="preserve"> Debt!DR$140</f>
        <v>0</v>
      </c>
      <c r="DS9" s="409">
        <f xml:space="preserve"> Debt!DS$140</f>
        <v>0</v>
      </c>
      <c r="DT9" s="409">
        <f xml:space="preserve"> Debt!DT$140</f>
        <v>0</v>
      </c>
      <c r="DU9" s="409">
        <f xml:space="preserve"> Debt!DU$140</f>
        <v>0</v>
      </c>
      <c r="DV9" s="409">
        <f xml:space="preserve"> Debt!DV$140</f>
        <v>0</v>
      </c>
      <c r="DW9" s="409">
        <f xml:space="preserve"> Debt!DW$140</f>
        <v>0</v>
      </c>
      <c r="DX9" s="409">
        <f xml:space="preserve"> Debt!DX$140</f>
        <v>0</v>
      </c>
      <c r="DY9" s="409">
        <f xml:space="preserve"> Debt!DY$140</f>
        <v>0</v>
      </c>
      <c r="DZ9" s="409">
        <f xml:space="preserve"> Debt!DZ$140</f>
        <v>0</v>
      </c>
      <c r="EA9" s="409">
        <f xml:space="preserve"> Debt!EA$140</f>
        <v>0</v>
      </c>
      <c r="EB9" s="409">
        <f xml:space="preserve"> Debt!EB$140</f>
        <v>0</v>
      </c>
      <c r="EC9" s="409">
        <f xml:space="preserve"> Debt!EC$140</f>
        <v>0</v>
      </c>
      <c r="ED9" s="409">
        <f xml:space="preserve"> Debt!ED$140</f>
        <v>0</v>
      </c>
      <c r="EE9" s="409">
        <f xml:space="preserve"> Debt!EE$140</f>
        <v>0</v>
      </c>
      <c r="EF9" s="409">
        <f xml:space="preserve"> Debt!EF$140</f>
        <v>0</v>
      </c>
      <c r="EG9" s="409">
        <f xml:space="preserve"> Debt!EG$140</f>
        <v>0</v>
      </c>
      <c r="EH9" s="409">
        <f xml:space="preserve"> Debt!EH$140</f>
        <v>0</v>
      </c>
      <c r="EI9" s="409">
        <f xml:space="preserve"> Debt!EI$140</f>
        <v>0</v>
      </c>
      <c r="EJ9" s="409">
        <f xml:space="preserve"> Debt!EJ$140</f>
        <v>0</v>
      </c>
      <c r="EK9" s="409">
        <f xml:space="preserve"> Debt!EK$140</f>
        <v>0</v>
      </c>
      <c r="EL9" s="409">
        <f xml:space="preserve"> Debt!EL$140</f>
        <v>0</v>
      </c>
      <c r="EM9" s="409">
        <f xml:space="preserve"> Debt!EM$140</f>
        <v>0</v>
      </c>
      <c r="EN9" s="409">
        <f xml:space="preserve"> Debt!EN$140</f>
        <v>0</v>
      </c>
      <c r="EO9" s="409">
        <f xml:space="preserve"> Debt!EO$140</f>
        <v>0</v>
      </c>
      <c r="EP9" s="409">
        <f xml:space="preserve"> Debt!EP$140</f>
        <v>0</v>
      </c>
      <c r="EQ9" s="409">
        <f xml:space="preserve"> Debt!EQ$140</f>
        <v>0</v>
      </c>
      <c r="ER9" s="409">
        <f xml:space="preserve"> Debt!ER$140</f>
        <v>0</v>
      </c>
      <c r="ES9" s="409">
        <f xml:space="preserve"> Debt!ES$140</f>
        <v>0</v>
      </c>
      <c r="ET9" s="409">
        <f xml:space="preserve"> Debt!ET$140</f>
        <v>0</v>
      </c>
      <c r="EU9" s="409">
        <f xml:space="preserve"> Debt!EU$140</f>
        <v>0</v>
      </c>
      <c r="EV9" s="409">
        <f xml:space="preserve"> Debt!EV$140</f>
        <v>0</v>
      </c>
      <c r="EW9" s="409">
        <f xml:space="preserve"> Debt!EW$140</f>
        <v>0</v>
      </c>
      <c r="EX9" s="409">
        <f xml:space="preserve"> Debt!EX$140</f>
        <v>0</v>
      </c>
      <c r="EY9" s="409">
        <f xml:space="preserve"> Debt!EY$140</f>
        <v>0</v>
      </c>
      <c r="EZ9" s="409">
        <f xml:space="preserve"> Debt!EZ$140</f>
        <v>0</v>
      </c>
      <c r="FA9" s="409">
        <f xml:space="preserve"> Debt!FA$140</f>
        <v>0</v>
      </c>
      <c r="FB9" s="409">
        <f xml:space="preserve"> Debt!FB$140</f>
        <v>0</v>
      </c>
      <c r="FC9" s="409">
        <f xml:space="preserve"> Debt!FC$140</f>
        <v>0</v>
      </c>
      <c r="FD9" s="409">
        <f xml:space="preserve"> Debt!FD$140</f>
        <v>0</v>
      </c>
      <c r="FE9" s="409">
        <f xml:space="preserve"> Debt!FE$140</f>
        <v>0</v>
      </c>
      <c r="FF9" s="409">
        <f xml:space="preserve"> Debt!FF$140</f>
        <v>0</v>
      </c>
      <c r="FG9" s="409">
        <f xml:space="preserve"> Debt!FG$140</f>
        <v>0</v>
      </c>
      <c r="FH9" s="409">
        <f xml:space="preserve"> Debt!FH$140</f>
        <v>0</v>
      </c>
      <c r="FI9" s="409">
        <f xml:space="preserve"> Debt!FI$140</f>
        <v>0</v>
      </c>
      <c r="FJ9" s="409">
        <f xml:space="preserve"> Debt!FJ$140</f>
        <v>0</v>
      </c>
      <c r="FK9" s="409">
        <f xml:space="preserve"> Debt!FK$140</f>
        <v>0</v>
      </c>
      <c r="FL9" s="409">
        <f xml:space="preserve"> Debt!FL$140</f>
        <v>0</v>
      </c>
      <c r="FM9" s="409">
        <f xml:space="preserve"> Debt!FM$140</f>
        <v>0</v>
      </c>
      <c r="FN9" s="409">
        <f xml:space="preserve"> Debt!FN$140</f>
        <v>0</v>
      </c>
      <c r="FO9" s="409">
        <f xml:space="preserve"> Debt!FO$140</f>
        <v>0</v>
      </c>
      <c r="FP9" s="409">
        <f xml:space="preserve"> Debt!FP$140</f>
        <v>0</v>
      </c>
      <c r="FQ9" s="409">
        <f xml:space="preserve"> Debt!FQ$140</f>
        <v>0</v>
      </c>
      <c r="FR9" s="409">
        <f xml:space="preserve"> Debt!FR$140</f>
        <v>0</v>
      </c>
      <c r="FS9" s="409">
        <f xml:space="preserve"> Debt!FS$140</f>
        <v>0</v>
      </c>
      <c r="FT9" s="409">
        <f xml:space="preserve"> Debt!FT$140</f>
        <v>0</v>
      </c>
      <c r="FU9" s="409">
        <f xml:space="preserve"> Debt!FU$140</f>
        <v>0</v>
      </c>
      <c r="FV9" s="409">
        <f xml:space="preserve"> Debt!FV$140</f>
        <v>0</v>
      </c>
      <c r="FW9" s="409">
        <f xml:space="preserve"> Debt!FW$140</f>
        <v>0</v>
      </c>
      <c r="FX9" s="409">
        <f xml:space="preserve"> Debt!FX$140</f>
        <v>0</v>
      </c>
      <c r="FY9" s="409">
        <f xml:space="preserve"> Debt!FY$140</f>
        <v>0</v>
      </c>
      <c r="FZ9" s="409">
        <f xml:space="preserve"> Debt!FZ$140</f>
        <v>0</v>
      </c>
      <c r="GA9" s="409">
        <f xml:space="preserve"> Debt!GA$140</f>
        <v>0</v>
      </c>
      <c r="GB9" s="409">
        <f xml:space="preserve"> Debt!GB$140</f>
        <v>0</v>
      </c>
      <c r="GC9" s="409">
        <f xml:space="preserve"> Debt!GC$140</f>
        <v>0</v>
      </c>
      <c r="GD9" s="409">
        <f xml:space="preserve"> Debt!GD$140</f>
        <v>0</v>
      </c>
      <c r="GE9" s="409">
        <f xml:space="preserve"> Debt!GE$140</f>
        <v>0</v>
      </c>
      <c r="GF9" s="409">
        <f xml:space="preserve"> Debt!GF$140</f>
        <v>0</v>
      </c>
      <c r="GG9" s="409">
        <f xml:space="preserve"> Debt!GG$140</f>
        <v>0</v>
      </c>
      <c r="GH9" s="409">
        <f xml:space="preserve"> Debt!GH$140</f>
        <v>0</v>
      </c>
      <c r="GI9" s="409">
        <f xml:space="preserve"> Debt!GI$140</f>
        <v>0</v>
      </c>
      <c r="GJ9" s="409">
        <f xml:space="preserve"> Debt!GJ$140</f>
        <v>0</v>
      </c>
    </row>
    <row r="10" spans="1:192" s="126" customFormat="1" x14ac:dyDescent="0.25">
      <c r="A10" s="86"/>
      <c r="B10" s="86"/>
      <c r="C10" s="87"/>
      <c r="D10" s="88"/>
      <c r="E10" s="409" t="str">
        <f xml:space="preserve"> Equity!E$57</f>
        <v>Dividends paid POS</v>
      </c>
      <c r="F10" s="409">
        <f xml:space="preserve"> Equity!F$57</f>
        <v>0</v>
      </c>
      <c r="G10" s="409" t="str">
        <f xml:space="preserve"> Equity!G$57</f>
        <v>$ 000s</v>
      </c>
      <c r="H10" s="409">
        <f xml:space="preserve"> Equity!H$57</f>
        <v>19081.551448141145</v>
      </c>
      <c r="I10" s="409">
        <f xml:space="preserve"> Equity!I$57</f>
        <v>0</v>
      </c>
      <c r="J10" s="409">
        <f xml:space="preserve"> Equity!J$57</f>
        <v>0</v>
      </c>
      <c r="K10" s="409">
        <f xml:space="preserve"> Equity!K$57</f>
        <v>0</v>
      </c>
      <c r="L10" s="409">
        <f xml:space="preserve"> Equity!L$57</f>
        <v>0</v>
      </c>
      <c r="M10" s="409">
        <f xml:space="preserve"> Equity!M$57</f>
        <v>0</v>
      </c>
      <c r="N10" s="409">
        <f xml:space="preserve"> Equity!N$57</f>
        <v>0</v>
      </c>
      <c r="O10" s="409">
        <f xml:space="preserve"> Equity!O$57</f>
        <v>0</v>
      </c>
      <c r="P10" s="409">
        <f xml:space="preserve"> Equity!P$57</f>
        <v>2.6618400179359014E-3</v>
      </c>
      <c r="Q10" s="409">
        <f xml:space="preserve"> Equity!Q$57</f>
        <v>0</v>
      </c>
      <c r="R10" s="409">
        <f xml:space="preserve"> Equity!R$57</f>
        <v>0</v>
      </c>
      <c r="S10" s="409">
        <f xml:space="preserve"> Equity!S$57</f>
        <v>0</v>
      </c>
      <c r="T10" s="409">
        <f xml:space="preserve"> Equity!T$57</f>
        <v>0</v>
      </c>
      <c r="U10" s="409">
        <f xml:space="preserve"> Equity!U$57</f>
        <v>0</v>
      </c>
      <c r="V10" s="409">
        <f xml:space="preserve"> Equity!V$57</f>
        <v>0</v>
      </c>
      <c r="W10" s="409">
        <f xml:space="preserve"> Equity!W$57</f>
        <v>0</v>
      </c>
      <c r="X10" s="409">
        <f xml:space="preserve"> Equity!X$57</f>
        <v>0</v>
      </c>
      <c r="Y10" s="409">
        <f xml:space="preserve"> Equity!Y$57</f>
        <v>0</v>
      </c>
      <c r="Z10" s="409">
        <f xml:space="preserve"> Equity!Z$57</f>
        <v>0</v>
      </c>
      <c r="AA10" s="409">
        <f xml:space="preserve"> Equity!AA$57</f>
        <v>0</v>
      </c>
      <c r="AB10" s="409">
        <f xml:space="preserve"> Equity!AB$57</f>
        <v>0</v>
      </c>
      <c r="AC10" s="409">
        <f xml:space="preserve"> Equity!AC$57</f>
        <v>0</v>
      </c>
      <c r="AD10" s="409">
        <f xml:space="preserve"> Equity!AD$57</f>
        <v>0</v>
      </c>
      <c r="AE10" s="409">
        <f xml:space="preserve"> Equity!AE$57</f>
        <v>0</v>
      </c>
      <c r="AF10" s="409">
        <f xml:space="preserve"> Equity!AF$57</f>
        <v>0</v>
      </c>
      <c r="AG10" s="409">
        <f xml:space="preserve"> Equity!AG$57</f>
        <v>0</v>
      </c>
      <c r="AH10" s="409">
        <f xml:space="preserve"> Equity!AH$57</f>
        <v>0</v>
      </c>
      <c r="AI10" s="409">
        <f xml:space="preserve"> Equity!AI$57</f>
        <v>0</v>
      </c>
      <c r="AJ10" s="409">
        <f xml:space="preserve"> Equity!AJ$57</f>
        <v>0</v>
      </c>
      <c r="AK10" s="409">
        <f xml:space="preserve"> Equity!AK$57</f>
        <v>0</v>
      </c>
      <c r="AL10" s="409">
        <f xml:space="preserve"> Equity!AL$57</f>
        <v>0</v>
      </c>
      <c r="AM10" s="409">
        <f xml:space="preserve"> Equity!AM$57</f>
        <v>0</v>
      </c>
      <c r="AN10" s="409">
        <f xml:space="preserve"> Equity!AN$57</f>
        <v>0</v>
      </c>
      <c r="AO10" s="409">
        <f xml:space="preserve"> Equity!AO$57</f>
        <v>0</v>
      </c>
      <c r="AP10" s="409">
        <f xml:space="preserve"> Equity!AP$57</f>
        <v>0</v>
      </c>
      <c r="AQ10" s="409">
        <f xml:space="preserve"> Equity!AQ$57</f>
        <v>0</v>
      </c>
      <c r="AR10" s="409">
        <f xml:space="preserve"> Equity!AR$57</f>
        <v>0</v>
      </c>
      <c r="AS10" s="409">
        <f xml:space="preserve"> Equity!AS$57</f>
        <v>0</v>
      </c>
      <c r="AT10" s="409">
        <f xml:space="preserve"> Equity!AT$57</f>
        <v>0</v>
      </c>
      <c r="AU10" s="409">
        <f xml:space="preserve"> Equity!AU$57</f>
        <v>0</v>
      </c>
      <c r="AV10" s="409">
        <f xml:space="preserve"> Equity!AV$57</f>
        <v>0</v>
      </c>
      <c r="AW10" s="409">
        <f xml:space="preserve"> Equity!AW$57</f>
        <v>0</v>
      </c>
      <c r="AX10" s="409">
        <f xml:space="preserve"> Equity!AX$57</f>
        <v>0</v>
      </c>
      <c r="AY10" s="409">
        <f xml:space="preserve"> Equity!AY$57</f>
        <v>0</v>
      </c>
      <c r="AZ10" s="409">
        <f xml:space="preserve"> Equity!AZ$57</f>
        <v>0</v>
      </c>
      <c r="BA10" s="409">
        <f xml:space="preserve"> Equity!BA$57</f>
        <v>0</v>
      </c>
      <c r="BB10" s="409">
        <f xml:space="preserve"> Equity!BB$57</f>
        <v>0</v>
      </c>
      <c r="BC10" s="409">
        <f xml:space="preserve"> Equity!BC$57</f>
        <v>4616.3509396794434</v>
      </c>
      <c r="BD10" s="409">
        <f xml:space="preserve"> Equity!BD$57</f>
        <v>11288.57472105578</v>
      </c>
      <c r="BE10" s="409">
        <f xml:space="preserve"> Equity!BE$57</f>
        <v>3176.623125565904</v>
      </c>
      <c r="BF10" s="409">
        <f xml:space="preserve"> Equity!BF$57</f>
        <v>0</v>
      </c>
      <c r="BG10" s="409">
        <f xml:space="preserve"> Equity!BG$57</f>
        <v>0</v>
      </c>
      <c r="BH10" s="409">
        <f xml:space="preserve"> Equity!BH$57</f>
        <v>0</v>
      </c>
      <c r="BI10" s="409">
        <f xml:space="preserve"> Equity!BI$57</f>
        <v>0</v>
      </c>
      <c r="BJ10" s="409">
        <f xml:space="preserve"> Equity!BJ$57</f>
        <v>0</v>
      </c>
      <c r="BK10" s="409">
        <f xml:space="preserve"> Equity!BK$57</f>
        <v>0</v>
      </c>
      <c r="BL10" s="409">
        <f xml:space="preserve"> Equity!BL$57</f>
        <v>0</v>
      </c>
      <c r="BM10" s="409">
        <f xml:space="preserve"> Equity!BM$57</f>
        <v>0</v>
      </c>
      <c r="BN10" s="409">
        <f xml:space="preserve"> Equity!BN$57</f>
        <v>0</v>
      </c>
      <c r="BO10" s="409">
        <f xml:space="preserve"> Equity!BO$57</f>
        <v>0</v>
      </c>
      <c r="BP10" s="409">
        <f xml:space="preserve"> Equity!BP$57</f>
        <v>0</v>
      </c>
      <c r="BQ10" s="409">
        <f xml:space="preserve"> Equity!BQ$57</f>
        <v>0</v>
      </c>
      <c r="BR10" s="409">
        <f xml:space="preserve"> Equity!BR$57</f>
        <v>0</v>
      </c>
      <c r="BS10" s="409">
        <f xml:space="preserve"> Equity!BS$57</f>
        <v>0</v>
      </c>
      <c r="BT10" s="409">
        <f xml:space="preserve"> Equity!BT$57</f>
        <v>0</v>
      </c>
      <c r="BU10" s="409">
        <f xml:space="preserve"> Equity!BU$57</f>
        <v>0</v>
      </c>
      <c r="BV10" s="409">
        <f xml:space="preserve"> Equity!BV$57</f>
        <v>0</v>
      </c>
      <c r="BW10" s="409">
        <f xml:space="preserve"> Equity!BW$57</f>
        <v>0</v>
      </c>
      <c r="BX10" s="409">
        <f xml:space="preserve"> Equity!BX$57</f>
        <v>0</v>
      </c>
      <c r="BY10" s="409">
        <f xml:space="preserve"> Equity!BY$57</f>
        <v>0</v>
      </c>
      <c r="BZ10" s="409">
        <f xml:space="preserve"> Equity!BZ$57</f>
        <v>0</v>
      </c>
      <c r="CA10" s="409">
        <f xml:space="preserve"> Equity!CA$57</f>
        <v>0</v>
      </c>
      <c r="CB10" s="409">
        <f xml:space="preserve"> Equity!CB$57</f>
        <v>0</v>
      </c>
      <c r="CC10" s="409">
        <f xml:space="preserve"> Equity!CC$57</f>
        <v>0</v>
      </c>
      <c r="CD10" s="409">
        <f xml:space="preserve"> Equity!CD$57</f>
        <v>0</v>
      </c>
      <c r="CE10" s="409">
        <f xml:space="preserve"> Equity!CE$57</f>
        <v>0</v>
      </c>
      <c r="CF10" s="409">
        <f xml:space="preserve"> Equity!CF$57</f>
        <v>0</v>
      </c>
      <c r="CG10" s="409">
        <f xml:space="preserve"> Equity!CG$57</f>
        <v>0</v>
      </c>
      <c r="CH10" s="409">
        <f xml:space="preserve"> Equity!CH$57</f>
        <v>0</v>
      </c>
      <c r="CI10" s="409">
        <f xml:space="preserve"> Equity!CI$57</f>
        <v>0</v>
      </c>
      <c r="CJ10" s="409">
        <f xml:space="preserve"> Equity!CJ$57</f>
        <v>0</v>
      </c>
      <c r="CK10" s="409">
        <f xml:space="preserve"> Equity!CK$57</f>
        <v>0</v>
      </c>
      <c r="CL10" s="409">
        <f xml:space="preserve"> Equity!CL$57</f>
        <v>0</v>
      </c>
      <c r="CM10" s="409">
        <f xml:space="preserve"> Equity!CM$57</f>
        <v>0</v>
      </c>
      <c r="CN10" s="409">
        <f xml:space="preserve"> Equity!CN$57</f>
        <v>0</v>
      </c>
      <c r="CO10" s="409">
        <f xml:space="preserve"> Equity!CO$57</f>
        <v>0</v>
      </c>
      <c r="CP10" s="409">
        <f xml:space="preserve"> Equity!CP$57</f>
        <v>0</v>
      </c>
      <c r="CQ10" s="409">
        <f xml:space="preserve"> Equity!CQ$57</f>
        <v>0</v>
      </c>
      <c r="CR10" s="409">
        <f xml:space="preserve"> Equity!CR$57</f>
        <v>0</v>
      </c>
      <c r="CS10" s="409">
        <f xml:space="preserve"> Equity!CS$57</f>
        <v>0</v>
      </c>
      <c r="CT10" s="409">
        <f xml:space="preserve"> Equity!CT$57</f>
        <v>0</v>
      </c>
      <c r="CU10" s="409">
        <f xml:space="preserve"> Equity!CU$57</f>
        <v>0</v>
      </c>
      <c r="CV10" s="409">
        <f xml:space="preserve"> Equity!CV$57</f>
        <v>0</v>
      </c>
      <c r="CW10" s="409">
        <f xml:space="preserve"> Equity!CW$57</f>
        <v>0</v>
      </c>
      <c r="CX10" s="409">
        <f xml:space="preserve"> Equity!CX$57</f>
        <v>0</v>
      </c>
      <c r="CY10" s="409">
        <f xml:space="preserve"> Equity!CY$57</f>
        <v>0</v>
      </c>
      <c r="CZ10" s="409">
        <f xml:space="preserve"> Equity!CZ$57</f>
        <v>0</v>
      </c>
      <c r="DA10" s="409">
        <f xml:space="preserve"> Equity!DA$57</f>
        <v>0</v>
      </c>
      <c r="DB10" s="409">
        <f xml:space="preserve"> Equity!DB$57</f>
        <v>0</v>
      </c>
      <c r="DC10" s="409">
        <f xml:space="preserve"> Equity!DC$57</f>
        <v>0</v>
      </c>
      <c r="DD10" s="409">
        <f xml:space="preserve"> Equity!DD$57</f>
        <v>0</v>
      </c>
      <c r="DE10" s="409">
        <f xml:space="preserve"> Equity!DE$57</f>
        <v>0</v>
      </c>
      <c r="DF10" s="409">
        <f xml:space="preserve"> Equity!DF$57</f>
        <v>0</v>
      </c>
      <c r="DG10" s="409">
        <f xml:space="preserve"> Equity!DG$57</f>
        <v>0</v>
      </c>
      <c r="DH10" s="409">
        <f xml:space="preserve"> Equity!DH$57</f>
        <v>0</v>
      </c>
      <c r="DI10" s="409">
        <f xml:space="preserve"> Equity!DI$57</f>
        <v>0</v>
      </c>
      <c r="DJ10" s="409">
        <f xml:space="preserve"> Equity!DJ$57</f>
        <v>0</v>
      </c>
      <c r="DK10" s="409">
        <f xml:space="preserve"> Equity!DK$57</f>
        <v>0</v>
      </c>
      <c r="DL10" s="409">
        <f xml:space="preserve"> Equity!DL$57</f>
        <v>0</v>
      </c>
      <c r="DM10" s="409">
        <f xml:space="preserve"> Equity!DM$57</f>
        <v>0</v>
      </c>
      <c r="DN10" s="409">
        <f xml:space="preserve"> Equity!DN$57</f>
        <v>0</v>
      </c>
      <c r="DO10" s="409">
        <f xml:space="preserve"> Equity!DO$57</f>
        <v>0</v>
      </c>
      <c r="DP10" s="409">
        <f xml:space="preserve"> Equity!DP$57</f>
        <v>0</v>
      </c>
      <c r="DQ10" s="409">
        <f xml:space="preserve"> Equity!DQ$57</f>
        <v>0</v>
      </c>
      <c r="DR10" s="409">
        <f xml:space="preserve"> Equity!DR$57</f>
        <v>0</v>
      </c>
      <c r="DS10" s="409">
        <f xml:space="preserve"> Equity!DS$57</f>
        <v>0</v>
      </c>
      <c r="DT10" s="409">
        <f xml:space="preserve"> Equity!DT$57</f>
        <v>0</v>
      </c>
      <c r="DU10" s="409">
        <f xml:space="preserve"> Equity!DU$57</f>
        <v>0</v>
      </c>
      <c r="DV10" s="409">
        <f xml:space="preserve"> Equity!DV$57</f>
        <v>0</v>
      </c>
      <c r="DW10" s="409">
        <f xml:space="preserve"> Equity!DW$57</f>
        <v>0</v>
      </c>
      <c r="DX10" s="409">
        <f xml:space="preserve"> Equity!DX$57</f>
        <v>0</v>
      </c>
      <c r="DY10" s="409">
        <f xml:space="preserve"> Equity!DY$57</f>
        <v>0</v>
      </c>
      <c r="DZ10" s="409">
        <f xml:space="preserve"> Equity!DZ$57</f>
        <v>0</v>
      </c>
      <c r="EA10" s="409">
        <f xml:space="preserve"> Equity!EA$57</f>
        <v>0</v>
      </c>
      <c r="EB10" s="409">
        <f xml:space="preserve"> Equity!EB$57</f>
        <v>0</v>
      </c>
      <c r="EC10" s="409">
        <f xml:space="preserve"> Equity!EC$57</f>
        <v>0</v>
      </c>
      <c r="ED10" s="409">
        <f xml:space="preserve"> Equity!ED$57</f>
        <v>0</v>
      </c>
      <c r="EE10" s="409">
        <f xml:space="preserve"> Equity!EE$57</f>
        <v>0</v>
      </c>
      <c r="EF10" s="409">
        <f xml:space="preserve"> Equity!EF$57</f>
        <v>0</v>
      </c>
      <c r="EG10" s="409">
        <f xml:space="preserve"> Equity!EG$57</f>
        <v>0</v>
      </c>
      <c r="EH10" s="409">
        <f xml:space="preserve"> Equity!EH$57</f>
        <v>0</v>
      </c>
      <c r="EI10" s="409">
        <f xml:space="preserve"> Equity!EI$57</f>
        <v>0</v>
      </c>
      <c r="EJ10" s="409">
        <f xml:space="preserve"> Equity!EJ$57</f>
        <v>0</v>
      </c>
      <c r="EK10" s="409">
        <f xml:space="preserve"> Equity!EK$57</f>
        <v>0</v>
      </c>
      <c r="EL10" s="409">
        <f xml:space="preserve"> Equity!EL$57</f>
        <v>0</v>
      </c>
      <c r="EM10" s="409">
        <f xml:space="preserve"> Equity!EM$57</f>
        <v>0</v>
      </c>
      <c r="EN10" s="409">
        <f xml:space="preserve"> Equity!EN$57</f>
        <v>0</v>
      </c>
      <c r="EO10" s="409">
        <f xml:space="preserve"> Equity!EO$57</f>
        <v>0</v>
      </c>
      <c r="EP10" s="409">
        <f xml:space="preserve"> Equity!EP$57</f>
        <v>0</v>
      </c>
      <c r="EQ10" s="409">
        <f xml:space="preserve"> Equity!EQ$57</f>
        <v>0</v>
      </c>
      <c r="ER10" s="409">
        <f xml:space="preserve"> Equity!ER$57</f>
        <v>0</v>
      </c>
      <c r="ES10" s="409">
        <f xml:space="preserve"> Equity!ES$57</f>
        <v>0</v>
      </c>
      <c r="ET10" s="409">
        <f xml:space="preserve"> Equity!ET$57</f>
        <v>0</v>
      </c>
      <c r="EU10" s="409">
        <f xml:space="preserve"> Equity!EU$57</f>
        <v>0</v>
      </c>
      <c r="EV10" s="409">
        <f xml:space="preserve"> Equity!EV$57</f>
        <v>0</v>
      </c>
      <c r="EW10" s="409">
        <f xml:space="preserve"> Equity!EW$57</f>
        <v>0</v>
      </c>
      <c r="EX10" s="409">
        <f xml:space="preserve"> Equity!EX$57</f>
        <v>0</v>
      </c>
      <c r="EY10" s="409">
        <f xml:space="preserve"> Equity!EY$57</f>
        <v>0</v>
      </c>
      <c r="EZ10" s="409">
        <f xml:space="preserve"> Equity!EZ$57</f>
        <v>0</v>
      </c>
      <c r="FA10" s="409">
        <f xml:space="preserve"> Equity!FA$57</f>
        <v>0</v>
      </c>
      <c r="FB10" s="409">
        <f xml:space="preserve"> Equity!FB$57</f>
        <v>0</v>
      </c>
      <c r="FC10" s="409">
        <f xml:space="preserve"> Equity!FC$57</f>
        <v>0</v>
      </c>
      <c r="FD10" s="409">
        <f xml:space="preserve"> Equity!FD$57</f>
        <v>0</v>
      </c>
      <c r="FE10" s="409">
        <f xml:space="preserve"> Equity!FE$57</f>
        <v>0</v>
      </c>
      <c r="FF10" s="409">
        <f xml:space="preserve"> Equity!FF$57</f>
        <v>0</v>
      </c>
      <c r="FG10" s="409">
        <f xml:space="preserve"> Equity!FG$57</f>
        <v>0</v>
      </c>
      <c r="FH10" s="409">
        <f xml:space="preserve"> Equity!FH$57</f>
        <v>0</v>
      </c>
      <c r="FI10" s="409">
        <f xml:space="preserve"> Equity!FI$57</f>
        <v>0</v>
      </c>
      <c r="FJ10" s="409">
        <f xml:space="preserve"> Equity!FJ$57</f>
        <v>0</v>
      </c>
      <c r="FK10" s="409">
        <f xml:space="preserve"> Equity!FK$57</f>
        <v>0</v>
      </c>
      <c r="FL10" s="409">
        <f xml:space="preserve"> Equity!FL$57</f>
        <v>0</v>
      </c>
      <c r="FM10" s="409">
        <f xml:space="preserve"> Equity!FM$57</f>
        <v>0</v>
      </c>
      <c r="FN10" s="409">
        <f xml:space="preserve"> Equity!FN$57</f>
        <v>0</v>
      </c>
      <c r="FO10" s="409">
        <f xml:space="preserve"> Equity!FO$57</f>
        <v>0</v>
      </c>
      <c r="FP10" s="409">
        <f xml:space="preserve"> Equity!FP$57</f>
        <v>0</v>
      </c>
      <c r="FQ10" s="409">
        <f xml:space="preserve"> Equity!FQ$57</f>
        <v>0</v>
      </c>
      <c r="FR10" s="409">
        <f xml:space="preserve"> Equity!FR$57</f>
        <v>0</v>
      </c>
      <c r="FS10" s="409">
        <f xml:space="preserve"> Equity!FS$57</f>
        <v>0</v>
      </c>
      <c r="FT10" s="409">
        <f xml:space="preserve"> Equity!FT$57</f>
        <v>0</v>
      </c>
      <c r="FU10" s="409">
        <f xml:space="preserve"> Equity!FU$57</f>
        <v>0</v>
      </c>
      <c r="FV10" s="409">
        <f xml:space="preserve"> Equity!FV$57</f>
        <v>0</v>
      </c>
      <c r="FW10" s="409">
        <f xml:space="preserve"> Equity!FW$57</f>
        <v>0</v>
      </c>
      <c r="FX10" s="409">
        <f xml:space="preserve"> Equity!FX$57</f>
        <v>0</v>
      </c>
      <c r="FY10" s="409">
        <f xml:space="preserve"> Equity!FY$57</f>
        <v>0</v>
      </c>
      <c r="FZ10" s="409">
        <f xml:space="preserve"> Equity!FZ$57</f>
        <v>0</v>
      </c>
      <c r="GA10" s="409">
        <f xml:space="preserve"> Equity!GA$57</f>
        <v>0</v>
      </c>
      <c r="GB10" s="409">
        <f xml:space="preserve"> Equity!GB$57</f>
        <v>0</v>
      </c>
      <c r="GC10" s="409">
        <f xml:space="preserve"> Equity!GC$57</f>
        <v>0</v>
      </c>
      <c r="GD10" s="409">
        <f xml:space="preserve"> Equity!GD$57</f>
        <v>0</v>
      </c>
      <c r="GE10" s="409">
        <f xml:space="preserve"> Equity!GE$57</f>
        <v>0</v>
      </c>
      <c r="GF10" s="409">
        <f xml:space="preserve"> Equity!GF$57</f>
        <v>0</v>
      </c>
      <c r="GG10" s="409">
        <f xml:space="preserve"> Equity!GG$57</f>
        <v>0</v>
      </c>
      <c r="GH10" s="409">
        <f xml:space="preserve"> Equity!GH$57</f>
        <v>0</v>
      </c>
      <c r="GI10" s="409">
        <f xml:space="preserve"> Equity!GI$57</f>
        <v>0</v>
      </c>
      <c r="GJ10" s="409">
        <f xml:space="preserve"> Equity!GJ$57</f>
        <v>0</v>
      </c>
    </row>
    <row r="11" spans="1:192" x14ac:dyDescent="0.25">
      <c r="A11" s="243"/>
      <c r="B11" s="243"/>
      <c r="C11" s="244"/>
      <c r="D11" s="245"/>
      <c r="E11" s="69" t="str">
        <f xml:space="preserve"> Debt!E$160</f>
        <v>Shareholder loan interest paid POS</v>
      </c>
      <c r="F11" s="69">
        <f xml:space="preserve"> Debt!F$160</f>
        <v>0</v>
      </c>
      <c r="G11" s="69" t="str">
        <f xml:space="preserve"> Debt!G$160</f>
        <v>$ 000s</v>
      </c>
      <c r="H11" s="69">
        <f xml:space="preserve"> Debt!H$160</f>
        <v>124392.21920340607</v>
      </c>
      <c r="I11" s="69">
        <f xml:space="preserve"> Debt!I$160</f>
        <v>0</v>
      </c>
      <c r="J11" s="69">
        <f xml:space="preserve"> Debt!J$160</f>
        <v>0</v>
      </c>
      <c r="K11" s="69">
        <f xml:space="preserve"> Debt!K$160</f>
        <v>0</v>
      </c>
      <c r="L11" s="69">
        <f xml:space="preserve"> Debt!L$160</f>
        <v>0</v>
      </c>
      <c r="M11" s="69">
        <f xml:space="preserve"> Debt!M$160</f>
        <v>0</v>
      </c>
      <c r="N11" s="69">
        <f xml:space="preserve"> Debt!N$160</f>
        <v>0</v>
      </c>
      <c r="O11" s="69">
        <f xml:space="preserve"> Debt!O$160</f>
        <v>0</v>
      </c>
      <c r="P11" s="69">
        <f xml:space="preserve"> Debt!P$160</f>
        <v>0</v>
      </c>
      <c r="Q11" s="69">
        <f xml:space="preserve"> Debt!Q$160</f>
        <v>4093.4436067176885</v>
      </c>
      <c r="R11" s="69">
        <f xml:space="preserve"> Debt!R$160</f>
        <v>4009.852685554873</v>
      </c>
      <c r="S11" s="69">
        <f xml:space="preserve"> Debt!S$160</f>
        <v>3950.0595258925891</v>
      </c>
      <c r="T11" s="69">
        <f xml:space="preserve"> Debt!T$160</f>
        <v>3920.9009975646609</v>
      </c>
      <c r="U11" s="69">
        <f xml:space="preserve"> Debt!U$160</f>
        <v>3893.1646557434374</v>
      </c>
      <c r="V11" s="69">
        <f xml:space="preserve"> Debt!V$160</f>
        <v>3863.2278040029591</v>
      </c>
      <c r="W11" s="69">
        <f xml:space="preserve"> Debt!W$160</f>
        <v>3835.0214325879779</v>
      </c>
      <c r="X11" s="69">
        <f xml:space="preserve"> Debt!X$160</f>
        <v>3803.9345632132204</v>
      </c>
      <c r="Y11" s="69">
        <f xml:space="preserve"> Debt!Y$160</f>
        <v>3773.9162623125444</v>
      </c>
      <c r="Z11" s="69">
        <f xml:space="preserve"> Debt!Z$160</f>
        <v>3742.8552181179093</v>
      </c>
      <c r="AA11" s="69">
        <f xml:space="preserve"> Debt!AA$160</f>
        <v>3712.5386931441972</v>
      </c>
      <c r="AB11" s="69">
        <f xml:space="preserve"> Debt!AB$160</f>
        <v>3679.9681086332798</v>
      </c>
      <c r="AC11" s="69">
        <f xml:space="preserve"> Debt!AC$160</f>
        <v>3648.6832029524803</v>
      </c>
      <c r="AD11" s="69">
        <f xml:space="preserve"> Debt!AD$160</f>
        <v>3615.1194692567124</v>
      </c>
      <c r="AE11" s="69">
        <f xml:space="preserve"> Debt!AE$160</f>
        <v>3583.1276641675659</v>
      </c>
      <c r="AF11" s="69">
        <f xml:space="preserve"> Debt!AF$160</f>
        <v>3548.1939440972019</v>
      </c>
      <c r="AG11" s="69">
        <f xml:space="preserve"> Debt!AG$160</f>
        <v>3514.1844295574551</v>
      </c>
      <c r="AH11" s="69">
        <f xml:space="preserve"> Debt!AH$160</f>
        <v>3478.9892631862349</v>
      </c>
      <c r="AI11" s="69">
        <f xml:space="preserve"> Debt!AI$160</f>
        <v>3444.396027181635</v>
      </c>
      <c r="AJ11" s="69">
        <f xml:space="preserve"> Debt!AJ$160</f>
        <v>3407.4418516863807</v>
      </c>
      <c r="AK11" s="69">
        <f xml:space="preserve"> Debt!AK$160</f>
        <v>3371.5961933642543</v>
      </c>
      <c r="AL11" s="69">
        <f xml:space="preserve"> Debt!AL$160</f>
        <v>3333.3532794309376</v>
      </c>
      <c r="AM11" s="69">
        <f xml:space="preserve"> Debt!AM$160</f>
        <v>3296.4787570270441</v>
      </c>
      <c r="AN11" s="69">
        <f xml:space="preserve"> Debt!AN$160</f>
        <v>3256.5585853153548</v>
      </c>
      <c r="AO11" s="69">
        <f xml:space="preserve"> Debt!AO$160</f>
        <v>3217.370736805236</v>
      </c>
      <c r="AP11" s="69">
        <f xml:space="preserve"> Debt!AP$160</f>
        <v>3176.8038281880999</v>
      </c>
      <c r="AQ11" s="69">
        <f xml:space="preserve"> Debt!AQ$160</f>
        <v>3136.6451920243958</v>
      </c>
      <c r="AR11" s="69">
        <f xml:space="preserve"> Debt!AR$160</f>
        <v>3093.966521234875</v>
      </c>
      <c r="AS11" s="69">
        <f xml:space="preserve"> Debt!AS$160</f>
        <v>3052.162148167225</v>
      </c>
      <c r="AT11" s="69">
        <f xml:space="preserve"> Debt!AT$160</f>
        <v>3007.7850794235983</v>
      </c>
      <c r="AU11" s="69">
        <f xml:space="preserve"> Debt!AU$160</f>
        <v>2964.5099373165303</v>
      </c>
      <c r="AV11" s="69">
        <f xml:space="preserve"> Debt!AV$160</f>
        <v>2918.0247623175101</v>
      </c>
      <c r="AW11" s="69">
        <f xml:space="preserve"> Debt!AW$160</f>
        <v>2872.0130539639358</v>
      </c>
      <c r="AX11" s="69">
        <f xml:space="preserve"> Debt!AX$160</f>
        <v>2608.8782353249494</v>
      </c>
      <c r="AY11" s="69">
        <f xml:space="preserve"> Debt!AY$160</f>
        <v>2339.7284822893548</v>
      </c>
      <c r="AZ11" s="69">
        <f xml:space="preserve"> Debt!AZ$160</f>
        <v>1841.6726834226542</v>
      </c>
      <c r="BA11" s="69">
        <f xml:space="preserve"> Debt!BA$160</f>
        <v>1331.1141835078515</v>
      </c>
      <c r="BB11" s="69">
        <f xml:space="preserve"> Debt!BB$160</f>
        <v>795.6225959830274</v>
      </c>
      <c r="BC11" s="69">
        <f xml:space="preserve"> Debt!BC$160</f>
        <v>258.91554272820355</v>
      </c>
      <c r="BD11" s="69">
        <f xml:space="preserve"> Debt!BD$160</f>
        <v>0</v>
      </c>
      <c r="BE11" s="69">
        <f xml:space="preserve"> Debt!BE$160</f>
        <v>0</v>
      </c>
      <c r="BF11" s="69">
        <f xml:space="preserve"> Debt!BF$160</f>
        <v>0</v>
      </c>
      <c r="BG11" s="69">
        <f xml:space="preserve"> Debt!BG$160</f>
        <v>0</v>
      </c>
      <c r="BH11" s="69">
        <f xml:space="preserve"> Debt!BH$160</f>
        <v>0</v>
      </c>
      <c r="BI11" s="69">
        <f xml:space="preserve"> Debt!BI$160</f>
        <v>0</v>
      </c>
      <c r="BJ11" s="69">
        <f xml:space="preserve"> Debt!BJ$160</f>
        <v>0</v>
      </c>
      <c r="BK11" s="69">
        <f xml:space="preserve"> Debt!BK$160</f>
        <v>0</v>
      </c>
      <c r="BL11" s="69">
        <f xml:space="preserve"> Debt!BL$160</f>
        <v>0</v>
      </c>
      <c r="BM11" s="69">
        <f xml:space="preserve"> Debt!BM$160</f>
        <v>0</v>
      </c>
      <c r="BN11" s="69">
        <f xml:space="preserve"> Debt!BN$160</f>
        <v>0</v>
      </c>
      <c r="BO11" s="69">
        <f xml:space="preserve"> Debt!BO$160</f>
        <v>0</v>
      </c>
      <c r="BP11" s="69">
        <f xml:space="preserve"> Debt!BP$160</f>
        <v>0</v>
      </c>
      <c r="BQ11" s="69">
        <f xml:space="preserve"> Debt!BQ$160</f>
        <v>0</v>
      </c>
      <c r="BR11" s="69">
        <f xml:space="preserve"> Debt!BR$160</f>
        <v>0</v>
      </c>
      <c r="BS11" s="69">
        <f xml:space="preserve"> Debt!BS$160</f>
        <v>0</v>
      </c>
      <c r="BT11" s="69">
        <f xml:space="preserve"> Debt!BT$160</f>
        <v>0</v>
      </c>
      <c r="BU11" s="69">
        <f xml:space="preserve"> Debt!BU$160</f>
        <v>0</v>
      </c>
      <c r="BV11" s="69">
        <f xml:space="preserve"> Debt!BV$160</f>
        <v>0</v>
      </c>
      <c r="BW11" s="69">
        <f xml:space="preserve"> Debt!BW$160</f>
        <v>0</v>
      </c>
      <c r="BX11" s="69">
        <f xml:space="preserve"> Debt!BX$160</f>
        <v>0</v>
      </c>
      <c r="BY11" s="69">
        <f xml:space="preserve"> Debt!BY$160</f>
        <v>0</v>
      </c>
      <c r="BZ11" s="69">
        <f xml:space="preserve"> Debt!BZ$160</f>
        <v>0</v>
      </c>
      <c r="CA11" s="69">
        <f xml:space="preserve"> Debt!CA$160</f>
        <v>0</v>
      </c>
      <c r="CB11" s="69">
        <f xml:space="preserve"> Debt!CB$160</f>
        <v>0</v>
      </c>
      <c r="CC11" s="69">
        <f xml:space="preserve"> Debt!CC$160</f>
        <v>0</v>
      </c>
      <c r="CD11" s="69">
        <f xml:space="preserve"> Debt!CD$160</f>
        <v>0</v>
      </c>
      <c r="CE11" s="69">
        <f xml:space="preserve"> Debt!CE$160</f>
        <v>0</v>
      </c>
      <c r="CF11" s="69">
        <f xml:space="preserve"> Debt!CF$160</f>
        <v>0</v>
      </c>
      <c r="CG11" s="69">
        <f xml:space="preserve"> Debt!CG$160</f>
        <v>0</v>
      </c>
      <c r="CH11" s="69">
        <f xml:space="preserve"> Debt!CH$160</f>
        <v>0</v>
      </c>
      <c r="CI11" s="69">
        <f xml:space="preserve"> Debt!CI$160</f>
        <v>0</v>
      </c>
      <c r="CJ11" s="69">
        <f xml:space="preserve"> Debt!CJ$160</f>
        <v>0</v>
      </c>
      <c r="CK11" s="69">
        <f xml:space="preserve"> Debt!CK$160</f>
        <v>0</v>
      </c>
      <c r="CL11" s="69">
        <f xml:space="preserve"> Debt!CL$160</f>
        <v>0</v>
      </c>
      <c r="CM11" s="69">
        <f xml:space="preserve"> Debt!CM$160</f>
        <v>0</v>
      </c>
      <c r="CN11" s="69">
        <f xml:space="preserve"> Debt!CN$160</f>
        <v>0</v>
      </c>
      <c r="CO11" s="69">
        <f xml:space="preserve"> Debt!CO$160</f>
        <v>0</v>
      </c>
      <c r="CP11" s="69">
        <f xml:space="preserve"> Debt!CP$160</f>
        <v>0</v>
      </c>
      <c r="CQ11" s="69">
        <f xml:space="preserve"> Debt!CQ$160</f>
        <v>0</v>
      </c>
      <c r="CR11" s="69">
        <f xml:space="preserve"> Debt!CR$160</f>
        <v>0</v>
      </c>
      <c r="CS11" s="69">
        <f xml:space="preserve"> Debt!CS$160</f>
        <v>0</v>
      </c>
      <c r="CT11" s="69">
        <f xml:space="preserve"> Debt!CT$160</f>
        <v>0</v>
      </c>
      <c r="CU11" s="69">
        <f xml:space="preserve"> Debt!CU$160</f>
        <v>0</v>
      </c>
      <c r="CV11" s="69">
        <f xml:space="preserve"> Debt!CV$160</f>
        <v>0</v>
      </c>
      <c r="CW11" s="69">
        <f xml:space="preserve"> Debt!CW$160</f>
        <v>0</v>
      </c>
      <c r="CX11" s="69">
        <f xml:space="preserve"> Debt!CX$160</f>
        <v>0</v>
      </c>
      <c r="CY11" s="69">
        <f xml:space="preserve"> Debt!CY$160</f>
        <v>0</v>
      </c>
      <c r="CZ11" s="69">
        <f xml:space="preserve"> Debt!CZ$160</f>
        <v>0</v>
      </c>
      <c r="DA11" s="69">
        <f xml:space="preserve"> Debt!DA$160</f>
        <v>0</v>
      </c>
      <c r="DB11" s="69">
        <f xml:space="preserve"> Debt!DB$160</f>
        <v>0</v>
      </c>
      <c r="DC11" s="69">
        <f xml:space="preserve"> Debt!DC$160</f>
        <v>0</v>
      </c>
      <c r="DD11" s="69">
        <f xml:space="preserve"> Debt!DD$160</f>
        <v>0</v>
      </c>
      <c r="DE11" s="69">
        <f xml:space="preserve"> Debt!DE$160</f>
        <v>0</v>
      </c>
      <c r="DF11" s="69">
        <f xml:space="preserve"> Debt!DF$160</f>
        <v>0</v>
      </c>
      <c r="DG11" s="69">
        <f xml:space="preserve"> Debt!DG$160</f>
        <v>0</v>
      </c>
      <c r="DH11" s="69">
        <f xml:space="preserve"> Debt!DH$160</f>
        <v>0</v>
      </c>
      <c r="DI11" s="69">
        <f xml:space="preserve"> Debt!DI$160</f>
        <v>0</v>
      </c>
      <c r="DJ11" s="69">
        <f xml:space="preserve"> Debt!DJ$160</f>
        <v>0</v>
      </c>
      <c r="DK11" s="69">
        <f xml:space="preserve"> Debt!DK$160</f>
        <v>0</v>
      </c>
      <c r="DL11" s="69">
        <f xml:space="preserve"> Debt!DL$160</f>
        <v>0</v>
      </c>
      <c r="DM11" s="69">
        <f xml:space="preserve"> Debt!DM$160</f>
        <v>0</v>
      </c>
      <c r="DN11" s="69">
        <f xml:space="preserve"> Debt!DN$160</f>
        <v>0</v>
      </c>
      <c r="DO11" s="69">
        <f xml:space="preserve"> Debt!DO$160</f>
        <v>0</v>
      </c>
      <c r="DP11" s="69">
        <f xml:space="preserve"> Debt!DP$160</f>
        <v>0</v>
      </c>
      <c r="DQ11" s="69">
        <f xml:space="preserve"> Debt!DQ$160</f>
        <v>0</v>
      </c>
      <c r="DR11" s="69">
        <f xml:space="preserve"> Debt!DR$160</f>
        <v>0</v>
      </c>
      <c r="DS11" s="69">
        <f xml:space="preserve"> Debt!DS$160</f>
        <v>0</v>
      </c>
      <c r="DT11" s="69">
        <f xml:space="preserve"> Debt!DT$160</f>
        <v>0</v>
      </c>
      <c r="DU11" s="69">
        <f xml:space="preserve"> Debt!DU$160</f>
        <v>0</v>
      </c>
      <c r="DV11" s="69">
        <f xml:space="preserve"> Debt!DV$160</f>
        <v>0</v>
      </c>
      <c r="DW11" s="69">
        <f xml:space="preserve"> Debt!DW$160</f>
        <v>0</v>
      </c>
      <c r="DX11" s="69">
        <f xml:space="preserve"> Debt!DX$160</f>
        <v>0</v>
      </c>
      <c r="DY11" s="69">
        <f xml:space="preserve"> Debt!DY$160</f>
        <v>0</v>
      </c>
      <c r="DZ11" s="69">
        <f xml:space="preserve"> Debt!DZ$160</f>
        <v>0</v>
      </c>
      <c r="EA11" s="69">
        <f xml:space="preserve"> Debt!EA$160</f>
        <v>0</v>
      </c>
      <c r="EB11" s="69">
        <f xml:space="preserve"> Debt!EB$160</f>
        <v>0</v>
      </c>
      <c r="EC11" s="69">
        <f xml:space="preserve"> Debt!EC$160</f>
        <v>0</v>
      </c>
      <c r="ED11" s="69">
        <f xml:space="preserve"> Debt!ED$160</f>
        <v>0</v>
      </c>
      <c r="EE11" s="69">
        <f xml:space="preserve"> Debt!EE$160</f>
        <v>0</v>
      </c>
      <c r="EF11" s="69">
        <f xml:space="preserve"> Debt!EF$160</f>
        <v>0</v>
      </c>
      <c r="EG11" s="69">
        <f xml:space="preserve"> Debt!EG$160</f>
        <v>0</v>
      </c>
      <c r="EH11" s="69">
        <f xml:space="preserve"> Debt!EH$160</f>
        <v>0</v>
      </c>
      <c r="EI11" s="69">
        <f xml:space="preserve"> Debt!EI$160</f>
        <v>0</v>
      </c>
      <c r="EJ11" s="69">
        <f xml:space="preserve"> Debt!EJ$160</f>
        <v>0</v>
      </c>
      <c r="EK11" s="69">
        <f xml:space="preserve"> Debt!EK$160</f>
        <v>0</v>
      </c>
      <c r="EL11" s="69">
        <f xml:space="preserve"> Debt!EL$160</f>
        <v>0</v>
      </c>
      <c r="EM11" s="69">
        <f xml:space="preserve"> Debt!EM$160</f>
        <v>0</v>
      </c>
      <c r="EN11" s="69">
        <f xml:space="preserve"> Debt!EN$160</f>
        <v>0</v>
      </c>
      <c r="EO11" s="69">
        <f xml:space="preserve"> Debt!EO$160</f>
        <v>0</v>
      </c>
      <c r="EP11" s="69">
        <f xml:space="preserve"> Debt!EP$160</f>
        <v>0</v>
      </c>
      <c r="EQ11" s="69">
        <f xml:space="preserve"> Debt!EQ$160</f>
        <v>0</v>
      </c>
      <c r="ER11" s="69">
        <f xml:space="preserve"> Debt!ER$160</f>
        <v>0</v>
      </c>
      <c r="ES11" s="69">
        <f xml:space="preserve"> Debt!ES$160</f>
        <v>0</v>
      </c>
      <c r="ET11" s="69">
        <f xml:space="preserve"> Debt!ET$160</f>
        <v>0</v>
      </c>
      <c r="EU11" s="69">
        <f xml:space="preserve"> Debt!EU$160</f>
        <v>0</v>
      </c>
      <c r="EV11" s="69">
        <f xml:space="preserve"> Debt!EV$160</f>
        <v>0</v>
      </c>
      <c r="EW11" s="69">
        <f xml:space="preserve"> Debt!EW$160</f>
        <v>0</v>
      </c>
      <c r="EX11" s="69">
        <f xml:space="preserve"> Debt!EX$160</f>
        <v>0</v>
      </c>
      <c r="EY11" s="69">
        <f xml:space="preserve"> Debt!EY$160</f>
        <v>0</v>
      </c>
      <c r="EZ11" s="69">
        <f xml:space="preserve"> Debt!EZ$160</f>
        <v>0</v>
      </c>
      <c r="FA11" s="69">
        <f xml:space="preserve"> Debt!FA$160</f>
        <v>0</v>
      </c>
      <c r="FB11" s="69">
        <f xml:space="preserve"> Debt!FB$160</f>
        <v>0</v>
      </c>
      <c r="FC11" s="69">
        <f xml:space="preserve"> Debt!FC$160</f>
        <v>0</v>
      </c>
      <c r="FD11" s="69">
        <f xml:space="preserve"> Debt!FD$160</f>
        <v>0</v>
      </c>
      <c r="FE11" s="69">
        <f xml:space="preserve"> Debt!FE$160</f>
        <v>0</v>
      </c>
      <c r="FF11" s="69">
        <f xml:space="preserve"> Debt!FF$160</f>
        <v>0</v>
      </c>
      <c r="FG11" s="69">
        <f xml:space="preserve"> Debt!FG$160</f>
        <v>0</v>
      </c>
      <c r="FH11" s="69">
        <f xml:space="preserve"> Debt!FH$160</f>
        <v>0</v>
      </c>
      <c r="FI11" s="69">
        <f xml:space="preserve"> Debt!FI$160</f>
        <v>0</v>
      </c>
      <c r="FJ11" s="69">
        <f xml:space="preserve"> Debt!FJ$160</f>
        <v>0</v>
      </c>
      <c r="FK11" s="69">
        <f xml:space="preserve"> Debt!FK$160</f>
        <v>0</v>
      </c>
      <c r="FL11" s="69">
        <f xml:space="preserve"> Debt!FL$160</f>
        <v>0</v>
      </c>
      <c r="FM11" s="69">
        <f xml:space="preserve"> Debt!FM$160</f>
        <v>0</v>
      </c>
      <c r="FN11" s="69">
        <f xml:space="preserve"> Debt!FN$160</f>
        <v>0</v>
      </c>
      <c r="FO11" s="69">
        <f xml:space="preserve"> Debt!FO$160</f>
        <v>0</v>
      </c>
      <c r="FP11" s="69">
        <f xml:space="preserve"> Debt!FP$160</f>
        <v>0</v>
      </c>
      <c r="FQ11" s="69">
        <f xml:space="preserve"> Debt!FQ$160</f>
        <v>0</v>
      </c>
      <c r="FR11" s="69">
        <f xml:space="preserve"> Debt!FR$160</f>
        <v>0</v>
      </c>
      <c r="FS11" s="69">
        <f xml:space="preserve"> Debt!FS$160</f>
        <v>0</v>
      </c>
      <c r="FT11" s="69">
        <f xml:space="preserve"> Debt!FT$160</f>
        <v>0</v>
      </c>
      <c r="FU11" s="69">
        <f xml:space="preserve"> Debt!FU$160</f>
        <v>0</v>
      </c>
      <c r="FV11" s="69">
        <f xml:space="preserve"> Debt!FV$160</f>
        <v>0</v>
      </c>
      <c r="FW11" s="69">
        <f xml:space="preserve"> Debt!FW$160</f>
        <v>0</v>
      </c>
      <c r="FX11" s="69">
        <f xml:space="preserve"> Debt!FX$160</f>
        <v>0</v>
      </c>
      <c r="FY11" s="69">
        <f xml:space="preserve"> Debt!FY$160</f>
        <v>0</v>
      </c>
      <c r="FZ11" s="69">
        <f xml:space="preserve"> Debt!FZ$160</f>
        <v>0</v>
      </c>
      <c r="GA11" s="69">
        <f xml:space="preserve"> Debt!GA$160</f>
        <v>0</v>
      </c>
      <c r="GB11" s="69">
        <f xml:space="preserve"> Debt!GB$160</f>
        <v>0</v>
      </c>
      <c r="GC11" s="69">
        <f xml:space="preserve"> Debt!GC$160</f>
        <v>0</v>
      </c>
      <c r="GD11" s="69">
        <f xml:space="preserve"> Debt!GD$160</f>
        <v>0</v>
      </c>
      <c r="GE11" s="69">
        <f xml:space="preserve"> Debt!GE$160</f>
        <v>0</v>
      </c>
      <c r="GF11" s="69">
        <f xml:space="preserve"> Debt!GF$160</f>
        <v>0</v>
      </c>
      <c r="GG11" s="69">
        <f xml:space="preserve"> Debt!GG$160</f>
        <v>0</v>
      </c>
      <c r="GH11" s="69">
        <f xml:space="preserve"> Debt!GH$160</f>
        <v>0</v>
      </c>
      <c r="GI11" s="69">
        <f xml:space="preserve"> Debt!GI$160</f>
        <v>0</v>
      </c>
      <c r="GJ11" s="69">
        <f xml:space="preserve"> Debt!GJ$160</f>
        <v>0</v>
      </c>
    </row>
    <row r="12" spans="1:192" x14ac:dyDescent="0.25">
      <c r="A12" s="243"/>
      <c r="B12" s="243"/>
      <c r="C12" s="244"/>
      <c r="D12" s="245"/>
      <c r="E12" s="69" t="str">
        <f xml:space="preserve"> Debt!E$175</f>
        <v>Shareholder loan principal repayment POS</v>
      </c>
      <c r="F12" s="69">
        <f xml:space="preserve"> Debt!F$175</f>
        <v>0</v>
      </c>
      <c r="G12" s="69" t="str">
        <f xml:space="preserve"> Debt!G$175</f>
        <v>$ 000s</v>
      </c>
      <c r="H12" s="69">
        <f xml:space="preserve"> Debt!H$175</f>
        <v>90965.413482615288</v>
      </c>
      <c r="I12" s="69">
        <f xml:space="preserve"> Debt!I$175</f>
        <v>0</v>
      </c>
      <c r="J12" s="69">
        <f xml:space="preserve"> Debt!J$175</f>
        <v>0</v>
      </c>
      <c r="K12" s="69">
        <f xml:space="preserve"> Debt!K$175</f>
        <v>0</v>
      </c>
      <c r="L12" s="69">
        <f xml:space="preserve"> Debt!L$175</f>
        <v>0</v>
      </c>
      <c r="M12" s="69">
        <f xml:space="preserve"> Debt!M$175</f>
        <v>0</v>
      </c>
      <c r="N12" s="69">
        <f xml:space="preserve"> Debt!N$175</f>
        <v>0</v>
      </c>
      <c r="O12" s="69">
        <f xml:space="preserve"> Debt!O$175</f>
        <v>0</v>
      </c>
      <c r="P12" s="69">
        <f xml:space="preserve"> Debt!P$175</f>
        <v>0</v>
      </c>
      <c r="Q12" s="69">
        <f xml:space="preserve"> Debt!Q$175</f>
        <v>1857.5760258403407</v>
      </c>
      <c r="R12" s="69">
        <f xml:space="preserve"> Debt!R$175</f>
        <v>1328.7368813840844</v>
      </c>
      <c r="S12" s="69">
        <f xml:space="preserve"> Debt!S$175</f>
        <v>647.96729617617757</v>
      </c>
      <c r="T12" s="69">
        <f xml:space="preserve"> Debt!T$175</f>
        <v>616.36315158273965</v>
      </c>
      <c r="U12" s="69">
        <f xml:space="preserve"> Debt!U$175</f>
        <v>665.26337201062825</v>
      </c>
      <c r="V12" s="69">
        <f xml:space="preserve"> Debt!V$175</f>
        <v>626.80825366625186</v>
      </c>
      <c r="W12" s="69">
        <f xml:space="preserve"> Debt!W$175</f>
        <v>690.81931943904328</v>
      </c>
      <c r="X12" s="69">
        <f xml:space="preserve"> Debt!X$175</f>
        <v>667.07335334836216</v>
      </c>
      <c r="Y12" s="69">
        <f xml:space="preserve"> Debt!Y$175</f>
        <v>690.24542654744664</v>
      </c>
      <c r="Z12" s="69">
        <f xml:space="preserve"> Debt!Z$175</f>
        <v>673.70055497137764</v>
      </c>
      <c r="AA12" s="69">
        <f xml:space="preserve"> Debt!AA$175</f>
        <v>723.79076690926195</v>
      </c>
      <c r="AB12" s="69">
        <f xml:space="preserve"> Debt!AB$175</f>
        <v>695.22012623998353</v>
      </c>
      <c r="AC12" s="69">
        <f xml:space="preserve"> Debt!AC$175</f>
        <v>745.8607487948475</v>
      </c>
      <c r="AD12" s="69">
        <f xml:space="preserve"> Debt!AD$175</f>
        <v>710.92900198102961</v>
      </c>
      <c r="AE12" s="69">
        <f xml:space="preserve"> Debt!AE$175</f>
        <v>776.30489045253398</v>
      </c>
      <c r="AF12" s="69">
        <f xml:space="preserve"> Debt!AF$175</f>
        <v>755.76698977215528</v>
      </c>
      <c r="AG12" s="69">
        <f xml:space="preserve"> Debt!AG$175</f>
        <v>782.11480824934415</v>
      </c>
      <c r="AH12" s="69">
        <f xml:space="preserve"> Debt!AH$175</f>
        <v>768.73857787999987</v>
      </c>
      <c r="AI12" s="69">
        <f xml:space="preserve"> Debt!AI$175</f>
        <v>821.20389989453633</v>
      </c>
      <c r="AJ12" s="69">
        <f xml:space="preserve"> Debt!AJ$175</f>
        <v>796.57018493615578</v>
      </c>
      <c r="AK12" s="69">
        <f xml:space="preserve"> Debt!AK$175</f>
        <v>849.84253185148509</v>
      </c>
      <c r="AL12" s="69">
        <f xml:space="preserve"> Debt!AL$175</f>
        <v>819.43383119763348</v>
      </c>
      <c r="AM12" s="69">
        <f xml:space="preserve"> Debt!AM$175</f>
        <v>887.11492692643105</v>
      </c>
      <c r="AN12" s="69">
        <f xml:space="preserve"> Debt!AN$175</f>
        <v>870.84107800263928</v>
      </c>
      <c r="AO12" s="69">
        <f xml:space="preserve"> Debt!AO$175</f>
        <v>901.48685815857652</v>
      </c>
      <c r="AP12" s="69">
        <f xml:space="preserve"> Debt!AP$175</f>
        <v>892.41413697119606</v>
      </c>
      <c r="AQ12" s="69">
        <f xml:space="preserve"> Debt!AQ$175</f>
        <v>948.41490643380212</v>
      </c>
      <c r="AR12" s="69">
        <f xml:space="preserve"> Debt!AR$175</f>
        <v>928.98606816999609</v>
      </c>
      <c r="AS12" s="69">
        <f xml:space="preserve"> Debt!AS$175</f>
        <v>986.1570831917029</v>
      </c>
      <c r="AT12" s="69">
        <f xml:space="preserve"> Debt!AT$175</f>
        <v>961.66982460151667</v>
      </c>
      <c r="AU12" s="69">
        <f xml:space="preserve"> Debt!AU$175</f>
        <v>1033.0038888671188</v>
      </c>
      <c r="AV12" s="69">
        <f xml:space="preserve"> Debt!AV$175</f>
        <v>1022.4824078572046</v>
      </c>
      <c r="AW12" s="69">
        <f xml:space="preserve"> Debt!AW$175</f>
        <v>5847.4404141996893</v>
      </c>
      <c r="AX12" s="69">
        <f xml:space="preserve"> Debt!AX$175</f>
        <v>5981.1056230132144</v>
      </c>
      <c r="AY12" s="69">
        <f xml:space="preserve"> Debt!AY$175</f>
        <v>11067.906641482241</v>
      </c>
      <c r="AZ12" s="69">
        <f xml:space="preserve"> Debt!AZ$175</f>
        <v>11345.744442551169</v>
      </c>
      <c r="BA12" s="69">
        <f xml:space="preserve"> Debt!BA$175</f>
        <v>11899.813056107203</v>
      </c>
      <c r="BB12" s="69">
        <f xml:space="preserve"> Debt!BB$175</f>
        <v>11926.823405662752</v>
      </c>
      <c r="BC12" s="69">
        <f xml:space="preserve"> Debt!BC$175</f>
        <v>5753.6787272934125</v>
      </c>
      <c r="BD12" s="69">
        <f xml:space="preserve"> Debt!BD$175</f>
        <v>0</v>
      </c>
      <c r="BE12" s="69">
        <f xml:space="preserve"> Debt!BE$175</f>
        <v>0</v>
      </c>
      <c r="BF12" s="69">
        <f xml:space="preserve"> Debt!BF$175</f>
        <v>0</v>
      </c>
      <c r="BG12" s="69">
        <f xml:space="preserve"> Debt!BG$175</f>
        <v>0</v>
      </c>
      <c r="BH12" s="69">
        <f xml:space="preserve"> Debt!BH$175</f>
        <v>0</v>
      </c>
      <c r="BI12" s="69">
        <f xml:space="preserve"> Debt!BI$175</f>
        <v>0</v>
      </c>
      <c r="BJ12" s="69">
        <f xml:space="preserve"> Debt!BJ$175</f>
        <v>0</v>
      </c>
      <c r="BK12" s="69">
        <f xml:space="preserve"> Debt!BK$175</f>
        <v>0</v>
      </c>
      <c r="BL12" s="69">
        <f xml:space="preserve"> Debt!BL$175</f>
        <v>0</v>
      </c>
      <c r="BM12" s="69">
        <f xml:space="preserve"> Debt!BM$175</f>
        <v>0</v>
      </c>
      <c r="BN12" s="69">
        <f xml:space="preserve"> Debt!BN$175</f>
        <v>0</v>
      </c>
      <c r="BO12" s="69">
        <f xml:space="preserve"> Debt!BO$175</f>
        <v>0</v>
      </c>
      <c r="BP12" s="69">
        <f xml:space="preserve"> Debt!BP$175</f>
        <v>0</v>
      </c>
      <c r="BQ12" s="69">
        <f xml:space="preserve"> Debt!BQ$175</f>
        <v>0</v>
      </c>
      <c r="BR12" s="69">
        <f xml:space="preserve"> Debt!BR$175</f>
        <v>0</v>
      </c>
      <c r="BS12" s="69">
        <f xml:space="preserve"> Debt!BS$175</f>
        <v>0</v>
      </c>
      <c r="BT12" s="69">
        <f xml:space="preserve"> Debt!BT$175</f>
        <v>0</v>
      </c>
      <c r="BU12" s="69">
        <f xml:space="preserve"> Debt!BU$175</f>
        <v>0</v>
      </c>
      <c r="BV12" s="69">
        <f xml:space="preserve"> Debt!BV$175</f>
        <v>0</v>
      </c>
      <c r="BW12" s="69">
        <f xml:space="preserve"> Debt!BW$175</f>
        <v>0</v>
      </c>
      <c r="BX12" s="69">
        <f xml:space="preserve"> Debt!BX$175</f>
        <v>0</v>
      </c>
      <c r="BY12" s="69">
        <f xml:space="preserve"> Debt!BY$175</f>
        <v>0</v>
      </c>
      <c r="BZ12" s="69">
        <f xml:space="preserve"> Debt!BZ$175</f>
        <v>0</v>
      </c>
      <c r="CA12" s="69">
        <f xml:space="preserve"> Debt!CA$175</f>
        <v>0</v>
      </c>
      <c r="CB12" s="69">
        <f xml:space="preserve"> Debt!CB$175</f>
        <v>0</v>
      </c>
      <c r="CC12" s="69">
        <f xml:space="preserve"> Debt!CC$175</f>
        <v>0</v>
      </c>
      <c r="CD12" s="69">
        <f xml:space="preserve"> Debt!CD$175</f>
        <v>0</v>
      </c>
      <c r="CE12" s="69">
        <f xml:space="preserve"> Debt!CE$175</f>
        <v>0</v>
      </c>
      <c r="CF12" s="69">
        <f xml:space="preserve"> Debt!CF$175</f>
        <v>0</v>
      </c>
      <c r="CG12" s="69">
        <f xml:space="preserve"> Debt!CG$175</f>
        <v>0</v>
      </c>
      <c r="CH12" s="69">
        <f xml:space="preserve"> Debt!CH$175</f>
        <v>0</v>
      </c>
      <c r="CI12" s="69">
        <f xml:space="preserve"> Debt!CI$175</f>
        <v>0</v>
      </c>
      <c r="CJ12" s="69">
        <f xml:space="preserve"> Debt!CJ$175</f>
        <v>0</v>
      </c>
      <c r="CK12" s="69">
        <f xml:space="preserve"> Debt!CK$175</f>
        <v>0</v>
      </c>
      <c r="CL12" s="69">
        <f xml:space="preserve"> Debt!CL$175</f>
        <v>0</v>
      </c>
      <c r="CM12" s="69">
        <f xml:space="preserve"> Debt!CM$175</f>
        <v>0</v>
      </c>
      <c r="CN12" s="69">
        <f xml:space="preserve"> Debt!CN$175</f>
        <v>0</v>
      </c>
      <c r="CO12" s="69">
        <f xml:space="preserve"> Debt!CO$175</f>
        <v>0</v>
      </c>
      <c r="CP12" s="69">
        <f xml:space="preserve"> Debt!CP$175</f>
        <v>0</v>
      </c>
      <c r="CQ12" s="69">
        <f xml:space="preserve"> Debt!CQ$175</f>
        <v>0</v>
      </c>
      <c r="CR12" s="69">
        <f xml:space="preserve"> Debt!CR$175</f>
        <v>0</v>
      </c>
      <c r="CS12" s="69">
        <f xml:space="preserve"> Debt!CS$175</f>
        <v>0</v>
      </c>
      <c r="CT12" s="69">
        <f xml:space="preserve"> Debt!CT$175</f>
        <v>0</v>
      </c>
      <c r="CU12" s="69">
        <f xml:space="preserve"> Debt!CU$175</f>
        <v>0</v>
      </c>
      <c r="CV12" s="69">
        <f xml:space="preserve"> Debt!CV$175</f>
        <v>0</v>
      </c>
      <c r="CW12" s="69">
        <f xml:space="preserve"> Debt!CW$175</f>
        <v>0</v>
      </c>
      <c r="CX12" s="69">
        <f xml:space="preserve"> Debt!CX$175</f>
        <v>0</v>
      </c>
      <c r="CY12" s="69">
        <f xml:space="preserve"> Debt!CY$175</f>
        <v>0</v>
      </c>
      <c r="CZ12" s="69">
        <f xml:space="preserve"> Debt!CZ$175</f>
        <v>0</v>
      </c>
      <c r="DA12" s="69">
        <f xml:space="preserve"> Debt!DA$175</f>
        <v>0</v>
      </c>
      <c r="DB12" s="69">
        <f xml:space="preserve"> Debt!DB$175</f>
        <v>0</v>
      </c>
      <c r="DC12" s="69">
        <f xml:space="preserve"> Debt!DC$175</f>
        <v>0</v>
      </c>
      <c r="DD12" s="69">
        <f xml:space="preserve"> Debt!DD$175</f>
        <v>0</v>
      </c>
      <c r="DE12" s="69">
        <f xml:space="preserve"> Debt!DE$175</f>
        <v>0</v>
      </c>
      <c r="DF12" s="69">
        <f xml:space="preserve"> Debt!DF$175</f>
        <v>0</v>
      </c>
      <c r="DG12" s="69">
        <f xml:space="preserve"> Debt!DG$175</f>
        <v>0</v>
      </c>
      <c r="DH12" s="69">
        <f xml:space="preserve"> Debt!DH$175</f>
        <v>0</v>
      </c>
      <c r="DI12" s="69">
        <f xml:space="preserve"> Debt!DI$175</f>
        <v>0</v>
      </c>
      <c r="DJ12" s="69">
        <f xml:space="preserve"> Debt!DJ$175</f>
        <v>0</v>
      </c>
      <c r="DK12" s="69">
        <f xml:space="preserve"> Debt!DK$175</f>
        <v>0</v>
      </c>
      <c r="DL12" s="69">
        <f xml:space="preserve"> Debt!DL$175</f>
        <v>0</v>
      </c>
      <c r="DM12" s="69">
        <f xml:space="preserve"> Debt!DM$175</f>
        <v>0</v>
      </c>
      <c r="DN12" s="69">
        <f xml:space="preserve"> Debt!DN$175</f>
        <v>0</v>
      </c>
      <c r="DO12" s="69">
        <f xml:space="preserve"> Debt!DO$175</f>
        <v>0</v>
      </c>
      <c r="DP12" s="69">
        <f xml:space="preserve"> Debt!DP$175</f>
        <v>0</v>
      </c>
      <c r="DQ12" s="69">
        <f xml:space="preserve"> Debt!DQ$175</f>
        <v>0</v>
      </c>
      <c r="DR12" s="69">
        <f xml:space="preserve"> Debt!DR$175</f>
        <v>0</v>
      </c>
      <c r="DS12" s="69">
        <f xml:space="preserve"> Debt!DS$175</f>
        <v>0</v>
      </c>
      <c r="DT12" s="69">
        <f xml:space="preserve"> Debt!DT$175</f>
        <v>0</v>
      </c>
      <c r="DU12" s="69">
        <f xml:space="preserve"> Debt!DU$175</f>
        <v>0</v>
      </c>
      <c r="DV12" s="69">
        <f xml:space="preserve"> Debt!DV$175</f>
        <v>0</v>
      </c>
      <c r="DW12" s="69">
        <f xml:space="preserve"> Debt!DW$175</f>
        <v>0</v>
      </c>
      <c r="DX12" s="69">
        <f xml:space="preserve"> Debt!DX$175</f>
        <v>0</v>
      </c>
      <c r="DY12" s="69">
        <f xml:space="preserve"> Debt!DY$175</f>
        <v>0</v>
      </c>
      <c r="DZ12" s="69">
        <f xml:space="preserve"> Debt!DZ$175</f>
        <v>0</v>
      </c>
      <c r="EA12" s="69">
        <f xml:space="preserve"> Debt!EA$175</f>
        <v>0</v>
      </c>
      <c r="EB12" s="69">
        <f xml:space="preserve"> Debt!EB$175</f>
        <v>0</v>
      </c>
      <c r="EC12" s="69">
        <f xml:space="preserve"> Debt!EC$175</f>
        <v>0</v>
      </c>
      <c r="ED12" s="69">
        <f xml:space="preserve"> Debt!ED$175</f>
        <v>0</v>
      </c>
      <c r="EE12" s="69">
        <f xml:space="preserve"> Debt!EE$175</f>
        <v>0</v>
      </c>
      <c r="EF12" s="69">
        <f xml:space="preserve"> Debt!EF$175</f>
        <v>0</v>
      </c>
      <c r="EG12" s="69">
        <f xml:space="preserve"> Debt!EG$175</f>
        <v>0</v>
      </c>
      <c r="EH12" s="69">
        <f xml:space="preserve"> Debt!EH$175</f>
        <v>0</v>
      </c>
      <c r="EI12" s="69">
        <f xml:space="preserve"> Debt!EI$175</f>
        <v>0</v>
      </c>
      <c r="EJ12" s="69">
        <f xml:space="preserve"> Debt!EJ$175</f>
        <v>0</v>
      </c>
      <c r="EK12" s="69">
        <f xml:space="preserve"> Debt!EK$175</f>
        <v>0</v>
      </c>
      <c r="EL12" s="69">
        <f xml:space="preserve"> Debt!EL$175</f>
        <v>0</v>
      </c>
      <c r="EM12" s="69">
        <f xml:space="preserve"> Debt!EM$175</f>
        <v>0</v>
      </c>
      <c r="EN12" s="69">
        <f xml:space="preserve"> Debt!EN$175</f>
        <v>0</v>
      </c>
      <c r="EO12" s="69">
        <f xml:space="preserve"> Debt!EO$175</f>
        <v>0</v>
      </c>
      <c r="EP12" s="69">
        <f xml:space="preserve"> Debt!EP$175</f>
        <v>0</v>
      </c>
      <c r="EQ12" s="69">
        <f xml:space="preserve"> Debt!EQ$175</f>
        <v>0</v>
      </c>
      <c r="ER12" s="69">
        <f xml:space="preserve"> Debt!ER$175</f>
        <v>0</v>
      </c>
      <c r="ES12" s="69">
        <f xml:space="preserve"> Debt!ES$175</f>
        <v>0</v>
      </c>
      <c r="ET12" s="69">
        <f xml:space="preserve"> Debt!ET$175</f>
        <v>0</v>
      </c>
      <c r="EU12" s="69">
        <f xml:space="preserve"> Debt!EU$175</f>
        <v>0</v>
      </c>
      <c r="EV12" s="69">
        <f xml:space="preserve"> Debt!EV$175</f>
        <v>0</v>
      </c>
      <c r="EW12" s="69">
        <f xml:space="preserve"> Debt!EW$175</f>
        <v>0</v>
      </c>
      <c r="EX12" s="69">
        <f xml:space="preserve"> Debt!EX$175</f>
        <v>0</v>
      </c>
      <c r="EY12" s="69">
        <f xml:space="preserve"> Debt!EY$175</f>
        <v>0</v>
      </c>
      <c r="EZ12" s="69">
        <f xml:space="preserve"> Debt!EZ$175</f>
        <v>0</v>
      </c>
      <c r="FA12" s="69">
        <f xml:space="preserve"> Debt!FA$175</f>
        <v>0</v>
      </c>
      <c r="FB12" s="69">
        <f xml:space="preserve"> Debt!FB$175</f>
        <v>0</v>
      </c>
      <c r="FC12" s="69">
        <f xml:space="preserve"> Debt!FC$175</f>
        <v>0</v>
      </c>
      <c r="FD12" s="69">
        <f xml:space="preserve"> Debt!FD$175</f>
        <v>0</v>
      </c>
      <c r="FE12" s="69">
        <f xml:space="preserve"> Debt!FE$175</f>
        <v>0</v>
      </c>
      <c r="FF12" s="69">
        <f xml:space="preserve"> Debt!FF$175</f>
        <v>0</v>
      </c>
      <c r="FG12" s="69">
        <f xml:space="preserve"> Debt!FG$175</f>
        <v>0</v>
      </c>
      <c r="FH12" s="69">
        <f xml:space="preserve"> Debt!FH$175</f>
        <v>0</v>
      </c>
      <c r="FI12" s="69">
        <f xml:space="preserve"> Debt!FI$175</f>
        <v>0</v>
      </c>
      <c r="FJ12" s="69">
        <f xml:space="preserve"> Debt!FJ$175</f>
        <v>0</v>
      </c>
      <c r="FK12" s="69">
        <f xml:space="preserve"> Debt!FK$175</f>
        <v>0</v>
      </c>
      <c r="FL12" s="69">
        <f xml:space="preserve"> Debt!FL$175</f>
        <v>0</v>
      </c>
      <c r="FM12" s="69">
        <f xml:space="preserve"> Debt!FM$175</f>
        <v>0</v>
      </c>
      <c r="FN12" s="69">
        <f xml:space="preserve"> Debt!FN$175</f>
        <v>0</v>
      </c>
      <c r="FO12" s="69">
        <f xml:space="preserve"> Debt!FO$175</f>
        <v>0</v>
      </c>
      <c r="FP12" s="69">
        <f xml:space="preserve"> Debt!FP$175</f>
        <v>0</v>
      </c>
      <c r="FQ12" s="69">
        <f xml:space="preserve"> Debt!FQ$175</f>
        <v>0</v>
      </c>
      <c r="FR12" s="69">
        <f xml:space="preserve"> Debt!FR$175</f>
        <v>0</v>
      </c>
      <c r="FS12" s="69">
        <f xml:space="preserve"> Debt!FS$175</f>
        <v>0</v>
      </c>
      <c r="FT12" s="69">
        <f xml:space="preserve"> Debt!FT$175</f>
        <v>0</v>
      </c>
      <c r="FU12" s="69">
        <f xml:space="preserve"> Debt!FU$175</f>
        <v>0</v>
      </c>
      <c r="FV12" s="69">
        <f xml:space="preserve"> Debt!FV$175</f>
        <v>0</v>
      </c>
      <c r="FW12" s="69">
        <f xml:space="preserve"> Debt!FW$175</f>
        <v>0</v>
      </c>
      <c r="FX12" s="69">
        <f xml:space="preserve"> Debt!FX$175</f>
        <v>0</v>
      </c>
      <c r="FY12" s="69">
        <f xml:space="preserve"> Debt!FY$175</f>
        <v>0</v>
      </c>
      <c r="FZ12" s="69">
        <f xml:space="preserve"> Debt!FZ$175</f>
        <v>0</v>
      </c>
      <c r="GA12" s="69">
        <f xml:space="preserve"> Debt!GA$175</f>
        <v>0</v>
      </c>
      <c r="GB12" s="69">
        <f xml:space="preserve"> Debt!GB$175</f>
        <v>0</v>
      </c>
      <c r="GC12" s="69">
        <f xml:space="preserve"> Debt!GC$175</f>
        <v>0</v>
      </c>
      <c r="GD12" s="69">
        <f xml:space="preserve"> Debt!GD$175</f>
        <v>0</v>
      </c>
      <c r="GE12" s="69">
        <f xml:space="preserve"> Debt!GE$175</f>
        <v>0</v>
      </c>
      <c r="GF12" s="69">
        <f xml:space="preserve"> Debt!GF$175</f>
        <v>0</v>
      </c>
      <c r="GG12" s="69">
        <f xml:space="preserve"> Debt!GG$175</f>
        <v>0</v>
      </c>
      <c r="GH12" s="69">
        <f xml:space="preserve"> Debt!GH$175</f>
        <v>0</v>
      </c>
      <c r="GI12" s="69">
        <f xml:space="preserve"> Debt!GI$175</f>
        <v>0</v>
      </c>
      <c r="GJ12" s="69">
        <f xml:space="preserve"> Debt!GJ$175</f>
        <v>0</v>
      </c>
    </row>
    <row r="13" spans="1:192" s="126" customFormat="1" x14ac:dyDescent="0.25">
      <c r="A13" s="86"/>
      <c r="B13" s="86"/>
      <c r="C13" s="87"/>
      <c r="D13" s="88"/>
      <c r="E13" s="409" t="str">
        <f xml:space="preserve"> Equity!E$11</f>
        <v>Share capital redemption POS</v>
      </c>
      <c r="F13" s="409">
        <f xml:space="preserve"> Equity!F$11</f>
        <v>0</v>
      </c>
      <c r="G13" s="409" t="str">
        <f xml:space="preserve"> Equity!G$11</f>
        <v>$ 000s</v>
      </c>
      <c r="H13" s="409">
        <f xml:space="preserve"> Equity!H$11</f>
        <v>100</v>
      </c>
      <c r="I13" s="409">
        <f xml:space="preserve"> Equity!I$11</f>
        <v>0</v>
      </c>
      <c r="J13" s="409">
        <f xml:space="preserve"> Equity!J$11</f>
        <v>0</v>
      </c>
      <c r="K13" s="409">
        <f xml:space="preserve"> Equity!K$11</f>
        <v>0</v>
      </c>
      <c r="L13" s="409">
        <f xml:space="preserve"> Equity!L$11</f>
        <v>0</v>
      </c>
      <c r="M13" s="409">
        <f xml:space="preserve"> Equity!M$11</f>
        <v>0</v>
      </c>
      <c r="N13" s="409">
        <f xml:space="preserve"> Equity!N$11</f>
        <v>0</v>
      </c>
      <c r="O13" s="409">
        <f xml:space="preserve"> Equity!O$11</f>
        <v>0</v>
      </c>
      <c r="P13" s="409">
        <f xml:space="preserve"> Equity!P$11</f>
        <v>0</v>
      </c>
      <c r="Q13" s="409">
        <f xml:space="preserve"> Equity!Q$11</f>
        <v>0</v>
      </c>
      <c r="R13" s="409">
        <f xml:space="preserve"> Equity!R$11</f>
        <v>0</v>
      </c>
      <c r="S13" s="409">
        <f xml:space="preserve"> Equity!S$11</f>
        <v>0</v>
      </c>
      <c r="T13" s="409">
        <f xml:space="preserve"> Equity!T$11</f>
        <v>0</v>
      </c>
      <c r="U13" s="409">
        <f xml:space="preserve"> Equity!U$11</f>
        <v>0</v>
      </c>
      <c r="V13" s="409">
        <f xml:space="preserve"> Equity!V$11</f>
        <v>0</v>
      </c>
      <c r="W13" s="409">
        <f xml:space="preserve"> Equity!W$11</f>
        <v>0</v>
      </c>
      <c r="X13" s="409">
        <f xml:space="preserve"> Equity!X$11</f>
        <v>0</v>
      </c>
      <c r="Y13" s="409">
        <f xml:space="preserve"> Equity!Y$11</f>
        <v>0</v>
      </c>
      <c r="Z13" s="409">
        <f xml:space="preserve"> Equity!Z$11</f>
        <v>0</v>
      </c>
      <c r="AA13" s="409">
        <f xml:space="preserve"> Equity!AA$11</f>
        <v>0</v>
      </c>
      <c r="AB13" s="409">
        <f xml:space="preserve"> Equity!AB$11</f>
        <v>0</v>
      </c>
      <c r="AC13" s="409">
        <f xml:space="preserve"> Equity!AC$11</f>
        <v>0</v>
      </c>
      <c r="AD13" s="409">
        <f xml:space="preserve"> Equity!AD$11</f>
        <v>0</v>
      </c>
      <c r="AE13" s="409">
        <f xml:space="preserve"> Equity!AE$11</f>
        <v>0</v>
      </c>
      <c r="AF13" s="409">
        <f xml:space="preserve"> Equity!AF$11</f>
        <v>0</v>
      </c>
      <c r="AG13" s="409">
        <f xml:space="preserve"> Equity!AG$11</f>
        <v>0</v>
      </c>
      <c r="AH13" s="409">
        <f xml:space="preserve"> Equity!AH$11</f>
        <v>0</v>
      </c>
      <c r="AI13" s="409">
        <f xml:space="preserve"> Equity!AI$11</f>
        <v>0</v>
      </c>
      <c r="AJ13" s="409">
        <f xml:space="preserve"> Equity!AJ$11</f>
        <v>0</v>
      </c>
      <c r="AK13" s="409">
        <f xml:space="preserve"> Equity!AK$11</f>
        <v>0</v>
      </c>
      <c r="AL13" s="409">
        <f xml:space="preserve"> Equity!AL$11</f>
        <v>0</v>
      </c>
      <c r="AM13" s="409">
        <f xml:space="preserve"> Equity!AM$11</f>
        <v>0</v>
      </c>
      <c r="AN13" s="409">
        <f xml:space="preserve"> Equity!AN$11</f>
        <v>0</v>
      </c>
      <c r="AO13" s="409">
        <f xml:space="preserve"> Equity!AO$11</f>
        <v>0</v>
      </c>
      <c r="AP13" s="409">
        <f xml:space="preserve"> Equity!AP$11</f>
        <v>0</v>
      </c>
      <c r="AQ13" s="409">
        <f xml:space="preserve"> Equity!AQ$11</f>
        <v>0</v>
      </c>
      <c r="AR13" s="409">
        <f xml:space="preserve"> Equity!AR$11</f>
        <v>0</v>
      </c>
      <c r="AS13" s="409">
        <f xml:space="preserve"> Equity!AS$11</f>
        <v>0</v>
      </c>
      <c r="AT13" s="409">
        <f xml:space="preserve"> Equity!AT$11</f>
        <v>0</v>
      </c>
      <c r="AU13" s="409">
        <f xml:space="preserve"> Equity!AU$11</f>
        <v>0</v>
      </c>
      <c r="AV13" s="409">
        <f xml:space="preserve"> Equity!AV$11</f>
        <v>0</v>
      </c>
      <c r="AW13" s="409">
        <f xml:space="preserve"> Equity!AW$11</f>
        <v>0</v>
      </c>
      <c r="AX13" s="409">
        <f xml:space="preserve"> Equity!AX$11</f>
        <v>0</v>
      </c>
      <c r="AY13" s="409">
        <f xml:space="preserve"> Equity!AY$11</f>
        <v>0</v>
      </c>
      <c r="AZ13" s="409">
        <f xml:space="preserve"> Equity!AZ$11</f>
        <v>0</v>
      </c>
      <c r="BA13" s="409">
        <f xml:space="preserve"> Equity!BA$11</f>
        <v>0</v>
      </c>
      <c r="BB13" s="409">
        <f xml:space="preserve"> Equity!BB$11</f>
        <v>0</v>
      </c>
      <c r="BC13" s="409">
        <f xml:space="preserve"> Equity!BC$11</f>
        <v>0</v>
      </c>
      <c r="BD13" s="409">
        <f xml:space="preserve"> Equity!BD$11</f>
        <v>100</v>
      </c>
      <c r="BE13" s="409">
        <f xml:space="preserve"> Equity!BE$11</f>
        <v>0</v>
      </c>
      <c r="BF13" s="409">
        <f xml:space="preserve"> Equity!BF$11</f>
        <v>0</v>
      </c>
      <c r="BG13" s="409">
        <f xml:space="preserve"> Equity!BG$11</f>
        <v>0</v>
      </c>
      <c r="BH13" s="409">
        <f xml:space="preserve"> Equity!BH$11</f>
        <v>0</v>
      </c>
      <c r="BI13" s="409">
        <f xml:space="preserve"> Equity!BI$11</f>
        <v>0</v>
      </c>
      <c r="BJ13" s="409">
        <f xml:space="preserve"> Equity!BJ$11</f>
        <v>0</v>
      </c>
      <c r="BK13" s="409">
        <f xml:space="preserve"> Equity!BK$11</f>
        <v>0</v>
      </c>
      <c r="BL13" s="409">
        <f xml:space="preserve"> Equity!BL$11</f>
        <v>0</v>
      </c>
      <c r="BM13" s="409">
        <f xml:space="preserve"> Equity!BM$11</f>
        <v>0</v>
      </c>
      <c r="BN13" s="409">
        <f xml:space="preserve"> Equity!BN$11</f>
        <v>0</v>
      </c>
      <c r="BO13" s="409">
        <f xml:space="preserve"> Equity!BO$11</f>
        <v>0</v>
      </c>
      <c r="BP13" s="409">
        <f xml:space="preserve"> Equity!BP$11</f>
        <v>0</v>
      </c>
      <c r="BQ13" s="409">
        <f xml:space="preserve"> Equity!BQ$11</f>
        <v>0</v>
      </c>
      <c r="BR13" s="409">
        <f xml:space="preserve"> Equity!BR$11</f>
        <v>0</v>
      </c>
      <c r="BS13" s="409">
        <f xml:space="preserve"> Equity!BS$11</f>
        <v>0</v>
      </c>
      <c r="BT13" s="409">
        <f xml:space="preserve"> Equity!BT$11</f>
        <v>0</v>
      </c>
      <c r="BU13" s="409">
        <f xml:space="preserve"> Equity!BU$11</f>
        <v>0</v>
      </c>
      <c r="BV13" s="409">
        <f xml:space="preserve"> Equity!BV$11</f>
        <v>0</v>
      </c>
      <c r="BW13" s="409">
        <f xml:space="preserve"> Equity!BW$11</f>
        <v>0</v>
      </c>
      <c r="BX13" s="409">
        <f xml:space="preserve"> Equity!BX$11</f>
        <v>0</v>
      </c>
      <c r="BY13" s="409">
        <f xml:space="preserve"> Equity!BY$11</f>
        <v>0</v>
      </c>
      <c r="BZ13" s="409">
        <f xml:space="preserve"> Equity!BZ$11</f>
        <v>0</v>
      </c>
      <c r="CA13" s="409">
        <f xml:space="preserve"> Equity!CA$11</f>
        <v>0</v>
      </c>
      <c r="CB13" s="409">
        <f xml:space="preserve"> Equity!CB$11</f>
        <v>0</v>
      </c>
      <c r="CC13" s="409">
        <f xml:space="preserve"> Equity!CC$11</f>
        <v>0</v>
      </c>
      <c r="CD13" s="409">
        <f xml:space="preserve"> Equity!CD$11</f>
        <v>0</v>
      </c>
      <c r="CE13" s="409">
        <f xml:space="preserve"> Equity!CE$11</f>
        <v>0</v>
      </c>
      <c r="CF13" s="409">
        <f xml:space="preserve"> Equity!CF$11</f>
        <v>0</v>
      </c>
      <c r="CG13" s="409">
        <f xml:space="preserve"> Equity!CG$11</f>
        <v>0</v>
      </c>
      <c r="CH13" s="409">
        <f xml:space="preserve"> Equity!CH$11</f>
        <v>0</v>
      </c>
      <c r="CI13" s="409">
        <f xml:space="preserve"> Equity!CI$11</f>
        <v>0</v>
      </c>
      <c r="CJ13" s="409">
        <f xml:space="preserve"> Equity!CJ$11</f>
        <v>0</v>
      </c>
      <c r="CK13" s="409">
        <f xml:space="preserve"> Equity!CK$11</f>
        <v>0</v>
      </c>
      <c r="CL13" s="409">
        <f xml:space="preserve"> Equity!CL$11</f>
        <v>0</v>
      </c>
      <c r="CM13" s="409">
        <f xml:space="preserve"> Equity!CM$11</f>
        <v>0</v>
      </c>
      <c r="CN13" s="409">
        <f xml:space="preserve"> Equity!CN$11</f>
        <v>0</v>
      </c>
      <c r="CO13" s="409">
        <f xml:space="preserve"> Equity!CO$11</f>
        <v>0</v>
      </c>
      <c r="CP13" s="409">
        <f xml:space="preserve"> Equity!CP$11</f>
        <v>0</v>
      </c>
      <c r="CQ13" s="409">
        <f xml:space="preserve"> Equity!CQ$11</f>
        <v>0</v>
      </c>
      <c r="CR13" s="409">
        <f xml:space="preserve"> Equity!CR$11</f>
        <v>0</v>
      </c>
      <c r="CS13" s="409">
        <f xml:space="preserve"> Equity!CS$11</f>
        <v>0</v>
      </c>
      <c r="CT13" s="409">
        <f xml:space="preserve"> Equity!CT$11</f>
        <v>0</v>
      </c>
      <c r="CU13" s="409">
        <f xml:space="preserve"> Equity!CU$11</f>
        <v>0</v>
      </c>
      <c r="CV13" s="409">
        <f xml:space="preserve"> Equity!CV$11</f>
        <v>0</v>
      </c>
      <c r="CW13" s="409">
        <f xml:space="preserve"> Equity!CW$11</f>
        <v>0</v>
      </c>
      <c r="CX13" s="409">
        <f xml:space="preserve"> Equity!CX$11</f>
        <v>0</v>
      </c>
      <c r="CY13" s="409">
        <f xml:space="preserve"> Equity!CY$11</f>
        <v>0</v>
      </c>
      <c r="CZ13" s="409">
        <f xml:space="preserve"> Equity!CZ$11</f>
        <v>0</v>
      </c>
      <c r="DA13" s="409">
        <f xml:space="preserve"> Equity!DA$11</f>
        <v>0</v>
      </c>
      <c r="DB13" s="409">
        <f xml:space="preserve"> Equity!DB$11</f>
        <v>0</v>
      </c>
      <c r="DC13" s="409">
        <f xml:space="preserve"> Equity!DC$11</f>
        <v>0</v>
      </c>
      <c r="DD13" s="409">
        <f xml:space="preserve"> Equity!DD$11</f>
        <v>0</v>
      </c>
      <c r="DE13" s="409">
        <f xml:space="preserve"> Equity!DE$11</f>
        <v>0</v>
      </c>
      <c r="DF13" s="409">
        <f xml:space="preserve"> Equity!DF$11</f>
        <v>0</v>
      </c>
      <c r="DG13" s="409">
        <f xml:space="preserve"> Equity!DG$11</f>
        <v>0</v>
      </c>
      <c r="DH13" s="409">
        <f xml:space="preserve"> Equity!DH$11</f>
        <v>0</v>
      </c>
      <c r="DI13" s="409">
        <f xml:space="preserve"> Equity!DI$11</f>
        <v>0</v>
      </c>
      <c r="DJ13" s="409">
        <f xml:space="preserve"> Equity!DJ$11</f>
        <v>0</v>
      </c>
      <c r="DK13" s="409">
        <f xml:space="preserve"> Equity!DK$11</f>
        <v>0</v>
      </c>
      <c r="DL13" s="409">
        <f xml:space="preserve"> Equity!DL$11</f>
        <v>0</v>
      </c>
      <c r="DM13" s="409">
        <f xml:space="preserve"> Equity!DM$11</f>
        <v>0</v>
      </c>
      <c r="DN13" s="409">
        <f xml:space="preserve"> Equity!DN$11</f>
        <v>0</v>
      </c>
      <c r="DO13" s="409">
        <f xml:space="preserve"> Equity!DO$11</f>
        <v>0</v>
      </c>
      <c r="DP13" s="409">
        <f xml:space="preserve"> Equity!DP$11</f>
        <v>0</v>
      </c>
      <c r="DQ13" s="409">
        <f xml:space="preserve"> Equity!DQ$11</f>
        <v>0</v>
      </c>
      <c r="DR13" s="409">
        <f xml:space="preserve"> Equity!DR$11</f>
        <v>0</v>
      </c>
      <c r="DS13" s="409">
        <f xml:space="preserve"> Equity!DS$11</f>
        <v>0</v>
      </c>
      <c r="DT13" s="409">
        <f xml:space="preserve"> Equity!DT$11</f>
        <v>0</v>
      </c>
      <c r="DU13" s="409">
        <f xml:space="preserve"> Equity!DU$11</f>
        <v>0</v>
      </c>
      <c r="DV13" s="409">
        <f xml:space="preserve"> Equity!DV$11</f>
        <v>0</v>
      </c>
      <c r="DW13" s="409">
        <f xml:space="preserve"> Equity!DW$11</f>
        <v>0</v>
      </c>
      <c r="DX13" s="409">
        <f xml:space="preserve"> Equity!DX$11</f>
        <v>0</v>
      </c>
      <c r="DY13" s="409">
        <f xml:space="preserve"> Equity!DY$11</f>
        <v>0</v>
      </c>
      <c r="DZ13" s="409">
        <f xml:space="preserve"> Equity!DZ$11</f>
        <v>0</v>
      </c>
      <c r="EA13" s="409">
        <f xml:space="preserve"> Equity!EA$11</f>
        <v>0</v>
      </c>
      <c r="EB13" s="409">
        <f xml:space="preserve"> Equity!EB$11</f>
        <v>0</v>
      </c>
      <c r="EC13" s="409">
        <f xml:space="preserve"> Equity!EC$11</f>
        <v>0</v>
      </c>
      <c r="ED13" s="409">
        <f xml:space="preserve"> Equity!ED$11</f>
        <v>0</v>
      </c>
      <c r="EE13" s="409">
        <f xml:space="preserve"> Equity!EE$11</f>
        <v>0</v>
      </c>
      <c r="EF13" s="409">
        <f xml:space="preserve"> Equity!EF$11</f>
        <v>0</v>
      </c>
      <c r="EG13" s="409">
        <f xml:space="preserve"> Equity!EG$11</f>
        <v>0</v>
      </c>
      <c r="EH13" s="409">
        <f xml:space="preserve"> Equity!EH$11</f>
        <v>0</v>
      </c>
      <c r="EI13" s="409">
        <f xml:space="preserve"> Equity!EI$11</f>
        <v>0</v>
      </c>
      <c r="EJ13" s="409">
        <f xml:space="preserve"> Equity!EJ$11</f>
        <v>0</v>
      </c>
      <c r="EK13" s="409">
        <f xml:space="preserve"> Equity!EK$11</f>
        <v>0</v>
      </c>
      <c r="EL13" s="409">
        <f xml:space="preserve"> Equity!EL$11</f>
        <v>0</v>
      </c>
      <c r="EM13" s="409">
        <f xml:space="preserve"> Equity!EM$11</f>
        <v>0</v>
      </c>
      <c r="EN13" s="409">
        <f xml:space="preserve"> Equity!EN$11</f>
        <v>0</v>
      </c>
      <c r="EO13" s="409">
        <f xml:space="preserve"> Equity!EO$11</f>
        <v>0</v>
      </c>
      <c r="EP13" s="409">
        <f xml:space="preserve"> Equity!EP$11</f>
        <v>0</v>
      </c>
      <c r="EQ13" s="409">
        <f xml:space="preserve"> Equity!EQ$11</f>
        <v>0</v>
      </c>
      <c r="ER13" s="409">
        <f xml:space="preserve"> Equity!ER$11</f>
        <v>0</v>
      </c>
      <c r="ES13" s="409">
        <f xml:space="preserve"> Equity!ES$11</f>
        <v>0</v>
      </c>
      <c r="ET13" s="409">
        <f xml:space="preserve"> Equity!ET$11</f>
        <v>0</v>
      </c>
      <c r="EU13" s="409">
        <f xml:space="preserve"> Equity!EU$11</f>
        <v>0</v>
      </c>
      <c r="EV13" s="409">
        <f xml:space="preserve"> Equity!EV$11</f>
        <v>0</v>
      </c>
      <c r="EW13" s="409">
        <f xml:space="preserve"> Equity!EW$11</f>
        <v>0</v>
      </c>
      <c r="EX13" s="409">
        <f xml:space="preserve"> Equity!EX$11</f>
        <v>0</v>
      </c>
      <c r="EY13" s="409">
        <f xml:space="preserve"> Equity!EY$11</f>
        <v>0</v>
      </c>
      <c r="EZ13" s="409">
        <f xml:space="preserve"> Equity!EZ$11</f>
        <v>0</v>
      </c>
      <c r="FA13" s="409">
        <f xml:space="preserve"> Equity!FA$11</f>
        <v>0</v>
      </c>
      <c r="FB13" s="409">
        <f xml:space="preserve"> Equity!FB$11</f>
        <v>0</v>
      </c>
      <c r="FC13" s="409">
        <f xml:space="preserve"> Equity!FC$11</f>
        <v>0</v>
      </c>
      <c r="FD13" s="409">
        <f xml:space="preserve"> Equity!FD$11</f>
        <v>0</v>
      </c>
      <c r="FE13" s="409">
        <f xml:space="preserve"> Equity!FE$11</f>
        <v>0</v>
      </c>
      <c r="FF13" s="409">
        <f xml:space="preserve"> Equity!FF$11</f>
        <v>0</v>
      </c>
      <c r="FG13" s="409">
        <f xml:space="preserve"> Equity!FG$11</f>
        <v>0</v>
      </c>
      <c r="FH13" s="409">
        <f xml:space="preserve"> Equity!FH$11</f>
        <v>0</v>
      </c>
      <c r="FI13" s="409">
        <f xml:space="preserve"> Equity!FI$11</f>
        <v>0</v>
      </c>
      <c r="FJ13" s="409">
        <f xml:space="preserve"> Equity!FJ$11</f>
        <v>0</v>
      </c>
      <c r="FK13" s="409">
        <f xml:space="preserve"> Equity!FK$11</f>
        <v>0</v>
      </c>
      <c r="FL13" s="409">
        <f xml:space="preserve"> Equity!FL$11</f>
        <v>0</v>
      </c>
      <c r="FM13" s="409">
        <f xml:space="preserve"> Equity!FM$11</f>
        <v>0</v>
      </c>
      <c r="FN13" s="409">
        <f xml:space="preserve"> Equity!FN$11</f>
        <v>0</v>
      </c>
      <c r="FO13" s="409">
        <f xml:space="preserve"> Equity!FO$11</f>
        <v>0</v>
      </c>
      <c r="FP13" s="409">
        <f xml:space="preserve"> Equity!FP$11</f>
        <v>0</v>
      </c>
      <c r="FQ13" s="409">
        <f xml:space="preserve"> Equity!FQ$11</f>
        <v>0</v>
      </c>
      <c r="FR13" s="409">
        <f xml:space="preserve"> Equity!FR$11</f>
        <v>0</v>
      </c>
      <c r="FS13" s="409">
        <f xml:space="preserve"> Equity!FS$11</f>
        <v>0</v>
      </c>
      <c r="FT13" s="409">
        <f xml:space="preserve"> Equity!FT$11</f>
        <v>0</v>
      </c>
      <c r="FU13" s="409">
        <f xml:space="preserve"> Equity!FU$11</f>
        <v>0</v>
      </c>
      <c r="FV13" s="409">
        <f xml:space="preserve"> Equity!FV$11</f>
        <v>0</v>
      </c>
      <c r="FW13" s="409">
        <f xml:space="preserve"> Equity!FW$11</f>
        <v>0</v>
      </c>
      <c r="FX13" s="409">
        <f xml:space="preserve"> Equity!FX$11</f>
        <v>0</v>
      </c>
      <c r="FY13" s="409">
        <f xml:space="preserve"> Equity!FY$11</f>
        <v>0</v>
      </c>
      <c r="FZ13" s="409">
        <f xml:space="preserve"> Equity!FZ$11</f>
        <v>0</v>
      </c>
      <c r="GA13" s="409">
        <f xml:space="preserve"> Equity!GA$11</f>
        <v>0</v>
      </c>
      <c r="GB13" s="409">
        <f xml:space="preserve"> Equity!GB$11</f>
        <v>0</v>
      </c>
      <c r="GC13" s="409">
        <f xml:space="preserve"> Equity!GC$11</f>
        <v>0</v>
      </c>
      <c r="GD13" s="409">
        <f xml:space="preserve"> Equity!GD$11</f>
        <v>0</v>
      </c>
      <c r="GE13" s="409">
        <f xml:space="preserve"> Equity!GE$11</f>
        <v>0</v>
      </c>
      <c r="GF13" s="409">
        <f xml:space="preserve"> Equity!GF$11</f>
        <v>0</v>
      </c>
      <c r="GG13" s="409">
        <f xml:space="preserve"> Equity!GG$11</f>
        <v>0</v>
      </c>
      <c r="GH13" s="409">
        <f xml:space="preserve"> Equity!GH$11</f>
        <v>0</v>
      </c>
      <c r="GI13" s="409">
        <f xml:space="preserve"> Equity!GI$11</f>
        <v>0</v>
      </c>
      <c r="GJ13" s="409">
        <f xml:space="preserve"> Equity!GJ$11</f>
        <v>0</v>
      </c>
    </row>
    <row r="14" spans="1:192" x14ac:dyDescent="0.25">
      <c r="E14" s="522" t="s">
        <v>425</v>
      </c>
      <c r="F14" s="522"/>
      <c r="G14" s="522" t="str">
        <f xml:space="preserve"> SMU</f>
        <v>$ 000s</v>
      </c>
      <c r="H14" s="522">
        <f xml:space="preserve"> SUM(J14:GJ14)</f>
        <v>234539.18413416244</v>
      </c>
      <c r="I14" s="240"/>
      <c r="J14" s="522">
        <f t="shared" ref="J14:AO14" si="0">SUM(J10:J13) - SUM(J9:J9)</f>
        <v>0</v>
      </c>
      <c r="K14" s="522">
        <f t="shared" si="0"/>
        <v>0</v>
      </c>
      <c r="L14" s="522">
        <f t="shared" si="0"/>
        <v>0</v>
      </c>
      <c r="M14" s="522">
        <f t="shared" si="0"/>
        <v>0</v>
      </c>
      <c r="N14" s="522">
        <f t="shared" si="0"/>
        <v>0</v>
      </c>
      <c r="O14" s="522">
        <f t="shared" si="0"/>
        <v>0</v>
      </c>
      <c r="P14" s="522">
        <f t="shared" si="0"/>
        <v>2.6618400179359014E-3</v>
      </c>
      <c r="Q14" s="522">
        <f t="shared" si="0"/>
        <v>5951.0196325580291</v>
      </c>
      <c r="R14" s="522">
        <f t="shared" si="0"/>
        <v>5338.5895669389574</v>
      </c>
      <c r="S14" s="522">
        <f t="shared" si="0"/>
        <v>4598.0268220687667</v>
      </c>
      <c r="T14" s="522">
        <f t="shared" si="0"/>
        <v>4537.2641491474005</v>
      </c>
      <c r="U14" s="522">
        <f t="shared" si="0"/>
        <v>4558.4280277540656</v>
      </c>
      <c r="V14" s="522">
        <f t="shared" si="0"/>
        <v>4490.036057669211</v>
      </c>
      <c r="W14" s="522">
        <f t="shared" si="0"/>
        <v>4525.8407520270212</v>
      </c>
      <c r="X14" s="522">
        <f t="shared" si="0"/>
        <v>4471.0079165615825</v>
      </c>
      <c r="Y14" s="522">
        <f t="shared" si="0"/>
        <v>4464.161688859991</v>
      </c>
      <c r="Z14" s="522">
        <f t="shared" si="0"/>
        <v>4416.555773089287</v>
      </c>
      <c r="AA14" s="522">
        <f t="shared" si="0"/>
        <v>4436.3294600534591</v>
      </c>
      <c r="AB14" s="522">
        <f t="shared" si="0"/>
        <v>4375.1882348732634</v>
      </c>
      <c r="AC14" s="522">
        <f t="shared" si="0"/>
        <v>4394.5439517473278</v>
      </c>
      <c r="AD14" s="522">
        <f t="shared" si="0"/>
        <v>4326.048471237742</v>
      </c>
      <c r="AE14" s="522">
        <f t="shared" si="0"/>
        <v>4359.4325546200998</v>
      </c>
      <c r="AF14" s="522">
        <f t="shared" si="0"/>
        <v>4303.9609338693572</v>
      </c>
      <c r="AG14" s="522">
        <f t="shared" si="0"/>
        <v>4296.2992378067993</v>
      </c>
      <c r="AH14" s="522">
        <f t="shared" si="0"/>
        <v>4247.7278410662348</v>
      </c>
      <c r="AI14" s="522">
        <f t="shared" si="0"/>
        <v>4265.5999270761713</v>
      </c>
      <c r="AJ14" s="522">
        <f t="shared" si="0"/>
        <v>4204.0120366225365</v>
      </c>
      <c r="AK14" s="522">
        <f t="shared" si="0"/>
        <v>4221.4387252157394</v>
      </c>
      <c r="AL14" s="522">
        <f t="shared" si="0"/>
        <v>4152.7871106285711</v>
      </c>
      <c r="AM14" s="522">
        <f t="shared" si="0"/>
        <v>4183.5936839534752</v>
      </c>
      <c r="AN14" s="522">
        <f t="shared" si="0"/>
        <v>4127.3996633179941</v>
      </c>
      <c r="AO14" s="522">
        <f t="shared" si="0"/>
        <v>4118.8575949638125</v>
      </c>
      <c r="AP14" s="522">
        <f t="shared" ref="AP14:BU14" si="1">SUM(AP10:AP13) - SUM(AP9:AP9)</f>
        <v>4069.217965159296</v>
      </c>
      <c r="AQ14" s="522">
        <f t="shared" si="1"/>
        <v>4085.0600984581979</v>
      </c>
      <c r="AR14" s="522">
        <f t="shared" si="1"/>
        <v>4022.9525894048711</v>
      </c>
      <c r="AS14" s="522">
        <f t="shared" si="1"/>
        <v>4038.3192313589279</v>
      </c>
      <c r="AT14" s="522">
        <f t="shared" si="1"/>
        <v>3969.454904025115</v>
      </c>
      <c r="AU14" s="522">
        <f t="shared" si="1"/>
        <v>3997.5138261836491</v>
      </c>
      <c r="AV14" s="522">
        <f t="shared" si="1"/>
        <v>3940.5071701747147</v>
      </c>
      <c r="AW14" s="522">
        <f t="shared" si="1"/>
        <v>8719.4534681636251</v>
      </c>
      <c r="AX14" s="522">
        <f t="shared" si="1"/>
        <v>8589.9838583381643</v>
      </c>
      <c r="AY14" s="522">
        <f t="shared" si="1"/>
        <v>13407.635123771595</v>
      </c>
      <c r="AZ14" s="522">
        <f t="shared" si="1"/>
        <v>13187.417125973823</v>
      </c>
      <c r="BA14" s="522">
        <f t="shared" si="1"/>
        <v>13230.927239615055</v>
      </c>
      <c r="BB14" s="522">
        <f t="shared" si="1"/>
        <v>12722.44600164578</v>
      </c>
      <c r="BC14" s="522">
        <f t="shared" si="1"/>
        <v>10628.94520970106</v>
      </c>
      <c r="BD14" s="522">
        <f t="shared" si="1"/>
        <v>11388.57472105578</v>
      </c>
      <c r="BE14" s="522">
        <f t="shared" si="1"/>
        <v>3176.623125565904</v>
      </c>
      <c r="BF14" s="522">
        <f t="shared" si="1"/>
        <v>0</v>
      </c>
      <c r="BG14" s="522">
        <f t="shared" si="1"/>
        <v>0</v>
      </c>
      <c r="BH14" s="522">
        <f t="shared" si="1"/>
        <v>0</v>
      </c>
      <c r="BI14" s="522">
        <f t="shared" si="1"/>
        <v>0</v>
      </c>
      <c r="BJ14" s="522">
        <f t="shared" si="1"/>
        <v>0</v>
      </c>
      <c r="BK14" s="522">
        <f t="shared" si="1"/>
        <v>0</v>
      </c>
      <c r="BL14" s="522">
        <f t="shared" si="1"/>
        <v>0</v>
      </c>
      <c r="BM14" s="522">
        <f t="shared" si="1"/>
        <v>0</v>
      </c>
      <c r="BN14" s="522">
        <f t="shared" si="1"/>
        <v>0</v>
      </c>
      <c r="BO14" s="522">
        <f t="shared" si="1"/>
        <v>0</v>
      </c>
      <c r="BP14" s="522">
        <f t="shared" si="1"/>
        <v>0</v>
      </c>
      <c r="BQ14" s="522">
        <f t="shared" si="1"/>
        <v>0</v>
      </c>
      <c r="BR14" s="522">
        <f t="shared" si="1"/>
        <v>0</v>
      </c>
      <c r="BS14" s="522">
        <f t="shared" si="1"/>
        <v>0</v>
      </c>
      <c r="BT14" s="522">
        <f t="shared" si="1"/>
        <v>0</v>
      </c>
      <c r="BU14" s="522">
        <f t="shared" si="1"/>
        <v>0</v>
      </c>
      <c r="BV14" s="522">
        <f t="shared" ref="BV14:DA14" si="2">SUM(BV10:BV13) - SUM(BV9:BV9)</f>
        <v>0</v>
      </c>
      <c r="BW14" s="522">
        <f t="shared" si="2"/>
        <v>0</v>
      </c>
      <c r="BX14" s="522">
        <f t="shared" si="2"/>
        <v>0</v>
      </c>
      <c r="BY14" s="522">
        <f t="shared" si="2"/>
        <v>0</v>
      </c>
      <c r="BZ14" s="522">
        <f t="shared" si="2"/>
        <v>0</v>
      </c>
      <c r="CA14" s="522">
        <f t="shared" si="2"/>
        <v>0</v>
      </c>
      <c r="CB14" s="522">
        <f t="shared" si="2"/>
        <v>0</v>
      </c>
      <c r="CC14" s="522">
        <f t="shared" si="2"/>
        <v>0</v>
      </c>
      <c r="CD14" s="522">
        <f t="shared" si="2"/>
        <v>0</v>
      </c>
      <c r="CE14" s="522">
        <f t="shared" si="2"/>
        <v>0</v>
      </c>
      <c r="CF14" s="522">
        <f t="shared" si="2"/>
        <v>0</v>
      </c>
      <c r="CG14" s="522">
        <f t="shared" si="2"/>
        <v>0</v>
      </c>
      <c r="CH14" s="522">
        <f t="shared" si="2"/>
        <v>0</v>
      </c>
      <c r="CI14" s="522">
        <f t="shared" si="2"/>
        <v>0</v>
      </c>
      <c r="CJ14" s="522">
        <f t="shared" si="2"/>
        <v>0</v>
      </c>
      <c r="CK14" s="522">
        <f t="shared" si="2"/>
        <v>0</v>
      </c>
      <c r="CL14" s="522">
        <f t="shared" si="2"/>
        <v>0</v>
      </c>
      <c r="CM14" s="522">
        <f t="shared" si="2"/>
        <v>0</v>
      </c>
      <c r="CN14" s="522">
        <f t="shared" si="2"/>
        <v>0</v>
      </c>
      <c r="CO14" s="522">
        <f t="shared" si="2"/>
        <v>0</v>
      </c>
      <c r="CP14" s="522">
        <f t="shared" si="2"/>
        <v>0</v>
      </c>
      <c r="CQ14" s="522">
        <f t="shared" si="2"/>
        <v>0</v>
      </c>
      <c r="CR14" s="522">
        <f t="shared" si="2"/>
        <v>0</v>
      </c>
      <c r="CS14" s="522">
        <f t="shared" si="2"/>
        <v>0</v>
      </c>
      <c r="CT14" s="522">
        <f t="shared" si="2"/>
        <v>0</v>
      </c>
      <c r="CU14" s="522">
        <f t="shared" si="2"/>
        <v>0</v>
      </c>
      <c r="CV14" s="522">
        <f t="shared" si="2"/>
        <v>0</v>
      </c>
      <c r="CW14" s="522">
        <f t="shared" si="2"/>
        <v>0</v>
      </c>
      <c r="CX14" s="522">
        <f t="shared" si="2"/>
        <v>0</v>
      </c>
      <c r="CY14" s="522">
        <f t="shared" si="2"/>
        <v>0</v>
      </c>
      <c r="CZ14" s="522">
        <f t="shared" si="2"/>
        <v>0</v>
      </c>
      <c r="DA14" s="522">
        <f t="shared" si="2"/>
        <v>0</v>
      </c>
      <c r="DB14" s="522">
        <f t="shared" ref="DB14:EG14" si="3">SUM(DB10:DB13) - SUM(DB9:DB9)</f>
        <v>0</v>
      </c>
      <c r="DC14" s="522">
        <f t="shared" si="3"/>
        <v>0</v>
      </c>
      <c r="DD14" s="522">
        <f t="shared" si="3"/>
        <v>0</v>
      </c>
      <c r="DE14" s="522">
        <f t="shared" si="3"/>
        <v>0</v>
      </c>
      <c r="DF14" s="522">
        <f t="shared" si="3"/>
        <v>0</v>
      </c>
      <c r="DG14" s="522">
        <f t="shared" si="3"/>
        <v>0</v>
      </c>
      <c r="DH14" s="522">
        <f t="shared" si="3"/>
        <v>0</v>
      </c>
      <c r="DI14" s="522">
        <f t="shared" si="3"/>
        <v>0</v>
      </c>
      <c r="DJ14" s="522">
        <f t="shared" si="3"/>
        <v>0</v>
      </c>
      <c r="DK14" s="522">
        <f t="shared" si="3"/>
        <v>0</v>
      </c>
      <c r="DL14" s="522">
        <f t="shared" si="3"/>
        <v>0</v>
      </c>
      <c r="DM14" s="522">
        <f t="shared" si="3"/>
        <v>0</v>
      </c>
      <c r="DN14" s="522">
        <f t="shared" si="3"/>
        <v>0</v>
      </c>
      <c r="DO14" s="522">
        <f t="shared" si="3"/>
        <v>0</v>
      </c>
      <c r="DP14" s="522">
        <f t="shared" si="3"/>
        <v>0</v>
      </c>
      <c r="DQ14" s="522">
        <f t="shared" si="3"/>
        <v>0</v>
      </c>
      <c r="DR14" s="522">
        <f t="shared" si="3"/>
        <v>0</v>
      </c>
      <c r="DS14" s="522">
        <f t="shared" si="3"/>
        <v>0</v>
      </c>
      <c r="DT14" s="522">
        <f t="shared" si="3"/>
        <v>0</v>
      </c>
      <c r="DU14" s="522">
        <f t="shared" si="3"/>
        <v>0</v>
      </c>
      <c r="DV14" s="522">
        <f t="shared" si="3"/>
        <v>0</v>
      </c>
      <c r="DW14" s="522">
        <f t="shared" si="3"/>
        <v>0</v>
      </c>
      <c r="DX14" s="522">
        <f t="shared" si="3"/>
        <v>0</v>
      </c>
      <c r="DY14" s="522">
        <f t="shared" si="3"/>
        <v>0</v>
      </c>
      <c r="DZ14" s="522">
        <f t="shared" si="3"/>
        <v>0</v>
      </c>
      <c r="EA14" s="522">
        <f t="shared" si="3"/>
        <v>0</v>
      </c>
      <c r="EB14" s="522">
        <f t="shared" si="3"/>
        <v>0</v>
      </c>
      <c r="EC14" s="522">
        <f t="shared" si="3"/>
        <v>0</v>
      </c>
      <c r="ED14" s="522">
        <f t="shared" si="3"/>
        <v>0</v>
      </c>
      <c r="EE14" s="522">
        <f t="shared" si="3"/>
        <v>0</v>
      </c>
      <c r="EF14" s="522">
        <f t="shared" si="3"/>
        <v>0</v>
      </c>
      <c r="EG14" s="522">
        <f t="shared" si="3"/>
        <v>0</v>
      </c>
      <c r="EH14" s="522">
        <f t="shared" ref="EH14:FM14" si="4">SUM(EH10:EH13) - SUM(EH9:EH9)</f>
        <v>0</v>
      </c>
      <c r="EI14" s="522">
        <f t="shared" si="4"/>
        <v>0</v>
      </c>
      <c r="EJ14" s="522">
        <f t="shared" si="4"/>
        <v>0</v>
      </c>
      <c r="EK14" s="522">
        <f t="shared" si="4"/>
        <v>0</v>
      </c>
      <c r="EL14" s="522">
        <f t="shared" si="4"/>
        <v>0</v>
      </c>
      <c r="EM14" s="522">
        <f t="shared" si="4"/>
        <v>0</v>
      </c>
      <c r="EN14" s="522">
        <f t="shared" si="4"/>
        <v>0</v>
      </c>
      <c r="EO14" s="522">
        <f t="shared" si="4"/>
        <v>0</v>
      </c>
      <c r="EP14" s="522">
        <f t="shared" si="4"/>
        <v>0</v>
      </c>
      <c r="EQ14" s="522">
        <f t="shared" si="4"/>
        <v>0</v>
      </c>
      <c r="ER14" s="522">
        <f t="shared" si="4"/>
        <v>0</v>
      </c>
      <c r="ES14" s="522">
        <f t="shared" si="4"/>
        <v>0</v>
      </c>
      <c r="ET14" s="522">
        <f t="shared" si="4"/>
        <v>0</v>
      </c>
      <c r="EU14" s="522">
        <f t="shared" si="4"/>
        <v>0</v>
      </c>
      <c r="EV14" s="522">
        <f t="shared" si="4"/>
        <v>0</v>
      </c>
      <c r="EW14" s="522">
        <f t="shared" si="4"/>
        <v>0</v>
      </c>
      <c r="EX14" s="522">
        <f t="shared" si="4"/>
        <v>0</v>
      </c>
      <c r="EY14" s="522">
        <f t="shared" si="4"/>
        <v>0</v>
      </c>
      <c r="EZ14" s="522">
        <f t="shared" si="4"/>
        <v>0</v>
      </c>
      <c r="FA14" s="522">
        <f t="shared" si="4"/>
        <v>0</v>
      </c>
      <c r="FB14" s="522">
        <f t="shared" si="4"/>
        <v>0</v>
      </c>
      <c r="FC14" s="522">
        <f t="shared" si="4"/>
        <v>0</v>
      </c>
      <c r="FD14" s="522">
        <f t="shared" si="4"/>
        <v>0</v>
      </c>
      <c r="FE14" s="522">
        <f t="shared" si="4"/>
        <v>0</v>
      </c>
      <c r="FF14" s="522">
        <f t="shared" si="4"/>
        <v>0</v>
      </c>
      <c r="FG14" s="522">
        <f t="shared" si="4"/>
        <v>0</v>
      </c>
      <c r="FH14" s="522">
        <f t="shared" si="4"/>
        <v>0</v>
      </c>
      <c r="FI14" s="522">
        <f t="shared" si="4"/>
        <v>0</v>
      </c>
      <c r="FJ14" s="522">
        <f t="shared" si="4"/>
        <v>0</v>
      </c>
      <c r="FK14" s="522">
        <f t="shared" si="4"/>
        <v>0</v>
      </c>
      <c r="FL14" s="522">
        <f t="shared" si="4"/>
        <v>0</v>
      </c>
      <c r="FM14" s="522">
        <f t="shared" si="4"/>
        <v>0</v>
      </c>
      <c r="FN14" s="522">
        <f t="shared" ref="FN14:GJ14" si="5">SUM(FN10:FN13) - SUM(FN9:FN9)</f>
        <v>0</v>
      </c>
      <c r="FO14" s="522">
        <f t="shared" si="5"/>
        <v>0</v>
      </c>
      <c r="FP14" s="522">
        <f t="shared" si="5"/>
        <v>0</v>
      </c>
      <c r="FQ14" s="522">
        <f t="shared" si="5"/>
        <v>0</v>
      </c>
      <c r="FR14" s="522">
        <f t="shared" si="5"/>
        <v>0</v>
      </c>
      <c r="FS14" s="522">
        <f t="shared" si="5"/>
        <v>0</v>
      </c>
      <c r="FT14" s="522">
        <f t="shared" si="5"/>
        <v>0</v>
      </c>
      <c r="FU14" s="522">
        <f t="shared" si="5"/>
        <v>0</v>
      </c>
      <c r="FV14" s="522">
        <f t="shared" si="5"/>
        <v>0</v>
      </c>
      <c r="FW14" s="522">
        <f t="shared" si="5"/>
        <v>0</v>
      </c>
      <c r="FX14" s="522">
        <f t="shared" si="5"/>
        <v>0</v>
      </c>
      <c r="FY14" s="522">
        <f t="shared" si="5"/>
        <v>0</v>
      </c>
      <c r="FZ14" s="522">
        <f t="shared" si="5"/>
        <v>0</v>
      </c>
      <c r="GA14" s="522">
        <f t="shared" si="5"/>
        <v>0</v>
      </c>
      <c r="GB14" s="522">
        <f t="shared" si="5"/>
        <v>0</v>
      </c>
      <c r="GC14" s="522">
        <f t="shared" si="5"/>
        <v>0</v>
      </c>
      <c r="GD14" s="522">
        <f t="shared" si="5"/>
        <v>0</v>
      </c>
      <c r="GE14" s="522">
        <f t="shared" si="5"/>
        <v>0</v>
      </c>
      <c r="GF14" s="522">
        <f t="shared" si="5"/>
        <v>0</v>
      </c>
      <c r="GG14" s="522">
        <f t="shared" si="5"/>
        <v>0</v>
      </c>
      <c r="GH14" s="522">
        <f t="shared" si="5"/>
        <v>0</v>
      </c>
      <c r="GI14" s="522">
        <f t="shared" si="5"/>
        <v>0</v>
      </c>
      <c r="GJ14" s="522">
        <f t="shared" si="5"/>
        <v>0</v>
      </c>
    </row>
    <row r="16" spans="1:192" s="81" customFormat="1" x14ac:dyDescent="0.25">
      <c r="A16" s="575"/>
      <c r="B16" s="575"/>
      <c r="C16" s="576"/>
      <c r="D16" s="577"/>
      <c r="E16" s="578" t="str">
        <f xml:space="preserve"> ConFin!E$290</f>
        <v>Net cashflow from equity during construction - NEG for IRR</v>
      </c>
      <c r="F16" s="578">
        <f xml:space="preserve"> ConFin!F$290</f>
        <v>0</v>
      </c>
      <c r="G16" s="578" t="str">
        <f xml:space="preserve"> ConFin!G$290</f>
        <v>$ 000s</v>
      </c>
      <c r="H16" s="578">
        <f xml:space="preserve"> ConFin!H$290</f>
        <v>-89065.413482616306</v>
      </c>
      <c r="I16" s="578">
        <f xml:space="preserve"> ConFin!I$290</f>
        <v>0</v>
      </c>
      <c r="J16" s="578">
        <f xml:space="preserve"> ConFin!J$290</f>
        <v>-1.0000000000000001E-9</v>
      </c>
      <c r="K16" s="578">
        <f xml:space="preserve"> ConFin!K$290</f>
        <v>0</v>
      </c>
      <c r="L16" s="578">
        <f xml:space="preserve"> ConFin!L$290</f>
        <v>0</v>
      </c>
      <c r="M16" s="578">
        <f xml:space="preserve"> ConFin!M$290</f>
        <v>0</v>
      </c>
      <c r="N16" s="578">
        <f xml:space="preserve"> ConFin!N$290</f>
        <v>0</v>
      </c>
      <c r="O16" s="578">
        <f xml:space="preserve"> ConFin!O$290</f>
        <v>0</v>
      </c>
      <c r="P16" s="578">
        <f xml:space="preserve"> ConFin!P$290</f>
        <v>0</v>
      </c>
      <c r="Q16" s="578">
        <f xml:space="preserve"> ConFin!Q$290</f>
        <v>0</v>
      </c>
      <c r="R16" s="578">
        <f xml:space="preserve"> ConFin!R$290</f>
        <v>0</v>
      </c>
      <c r="S16" s="578">
        <f xml:space="preserve"> ConFin!S$290</f>
        <v>0</v>
      </c>
      <c r="T16" s="578">
        <f xml:space="preserve"> ConFin!T$290</f>
        <v>0</v>
      </c>
      <c r="U16" s="578">
        <f xml:space="preserve"> ConFin!U$290</f>
        <v>0</v>
      </c>
      <c r="V16" s="578">
        <f xml:space="preserve"> ConFin!V$290</f>
        <v>0</v>
      </c>
      <c r="W16" s="578">
        <f xml:space="preserve"> ConFin!W$290</f>
        <v>0</v>
      </c>
      <c r="X16" s="578">
        <f xml:space="preserve"> ConFin!X$290</f>
        <v>0</v>
      </c>
      <c r="Y16" s="578">
        <f xml:space="preserve"> ConFin!Y$290</f>
        <v>1900</v>
      </c>
      <c r="Z16" s="578">
        <f xml:space="preserve"> ConFin!Z$290</f>
        <v>0</v>
      </c>
      <c r="AA16" s="578">
        <f xml:space="preserve"> ConFin!AA$290</f>
        <v>0</v>
      </c>
      <c r="AB16" s="578">
        <f xml:space="preserve"> ConFin!AB$290</f>
        <v>0</v>
      </c>
      <c r="AC16" s="578">
        <f xml:space="preserve"> ConFin!AC$290</f>
        <v>0</v>
      </c>
      <c r="AD16" s="578">
        <f xml:space="preserve"> ConFin!AD$290</f>
        <v>0</v>
      </c>
      <c r="AE16" s="578">
        <f xml:space="preserve"> ConFin!AE$290</f>
        <v>0</v>
      </c>
      <c r="AF16" s="578">
        <f xml:space="preserve"> ConFin!AF$290</f>
        <v>0</v>
      </c>
      <c r="AG16" s="578">
        <f xml:space="preserve"> ConFin!AG$290</f>
        <v>0</v>
      </c>
      <c r="AH16" s="578">
        <f xml:space="preserve"> ConFin!AH$290</f>
        <v>0</v>
      </c>
      <c r="AI16" s="578">
        <f xml:space="preserve"> ConFin!AI$290</f>
        <v>0</v>
      </c>
      <c r="AJ16" s="578">
        <f xml:space="preserve"> ConFin!AJ$290</f>
        <v>0</v>
      </c>
      <c r="AK16" s="578">
        <f xml:space="preserve"> ConFin!AK$290</f>
        <v>0</v>
      </c>
      <c r="AL16" s="578">
        <f xml:space="preserve"> ConFin!AL$290</f>
        <v>0</v>
      </c>
      <c r="AM16" s="578">
        <f xml:space="preserve"> ConFin!AM$290</f>
        <v>0</v>
      </c>
      <c r="AN16" s="578">
        <f xml:space="preserve"> ConFin!AN$290</f>
        <v>0</v>
      </c>
      <c r="AO16" s="578">
        <f xml:space="preserve"> ConFin!AO$290</f>
        <v>0</v>
      </c>
      <c r="AP16" s="578">
        <f xml:space="preserve"> ConFin!AP$290</f>
        <v>0</v>
      </c>
      <c r="AQ16" s="578">
        <f xml:space="preserve"> ConFin!AQ$290</f>
        <v>0</v>
      </c>
      <c r="AR16" s="578">
        <f xml:space="preserve"> ConFin!AR$290</f>
        <v>0</v>
      </c>
      <c r="AS16" s="578">
        <f xml:space="preserve"> ConFin!AS$290</f>
        <v>0</v>
      </c>
      <c r="AT16" s="578">
        <f xml:space="preserve"> ConFin!AT$290</f>
        <v>0</v>
      </c>
      <c r="AU16" s="578">
        <f xml:space="preserve"> ConFin!AU$290</f>
        <v>0</v>
      </c>
      <c r="AV16" s="578">
        <f xml:space="preserve"> ConFin!AV$290</f>
        <v>0</v>
      </c>
      <c r="AW16" s="578">
        <f xml:space="preserve"> ConFin!AW$290</f>
        <v>0</v>
      </c>
      <c r="AX16" s="578">
        <f xml:space="preserve"> ConFin!AX$290</f>
        <v>0</v>
      </c>
      <c r="AY16" s="578">
        <f xml:space="preserve"> ConFin!AY$290</f>
        <v>-90965.413482615302</v>
      </c>
      <c r="AZ16" s="578">
        <f xml:space="preserve"> ConFin!AZ$290</f>
        <v>0</v>
      </c>
      <c r="BA16" s="578">
        <f xml:space="preserve"> ConFin!BA$290</f>
        <v>0</v>
      </c>
      <c r="BB16" s="578">
        <f xml:space="preserve"> ConFin!BB$290</f>
        <v>0</v>
      </c>
      <c r="BC16" s="578">
        <f xml:space="preserve"> ConFin!BC$290</f>
        <v>0</v>
      </c>
      <c r="BD16" s="578">
        <f xml:space="preserve"> ConFin!BD$290</f>
        <v>0</v>
      </c>
      <c r="BE16" s="578">
        <f xml:space="preserve"> ConFin!BE$290</f>
        <v>0</v>
      </c>
      <c r="BF16" s="578">
        <f xml:space="preserve"> ConFin!BF$290</f>
        <v>0</v>
      </c>
      <c r="BG16" s="578">
        <f xml:space="preserve"> ConFin!BG$290</f>
        <v>0</v>
      </c>
      <c r="BH16" s="578">
        <f xml:space="preserve"> ConFin!BH$290</f>
        <v>0</v>
      </c>
      <c r="BI16" s="578">
        <f xml:space="preserve"> ConFin!BI$290</f>
        <v>0</v>
      </c>
      <c r="BJ16" s="578">
        <f xml:space="preserve"> ConFin!BJ$290</f>
        <v>0</v>
      </c>
      <c r="BK16" s="578">
        <f xml:space="preserve"> ConFin!BK$290</f>
        <v>0</v>
      </c>
      <c r="BL16" s="578">
        <f xml:space="preserve"> ConFin!BL$290</f>
        <v>0</v>
      </c>
      <c r="BM16" s="578">
        <f xml:space="preserve"> ConFin!BM$290</f>
        <v>0</v>
      </c>
      <c r="BN16" s="578">
        <f xml:space="preserve"> ConFin!BN$290</f>
        <v>0</v>
      </c>
      <c r="BO16" s="578">
        <f xml:space="preserve"> ConFin!BO$290</f>
        <v>0</v>
      </c>
      <c r="BP16" s="578">
        <f xml:space="preserve"> ConFin!BP$290</f>
        <v>0</v>
      </c>
      <c r="BQ16" s="578">
        <f xml:space="preserve"> ConFin!BQ$290</f>
        <v>0</v>
      </c>
      <c r="BR16" s="578">
        <f xml:space="preserve"> ConFin!BR$290</f>
        <v>0</v>
      </c>
      <c r="BS16" s="578">
        <f xml:space="preserve"> ConFin!BS$290</f>
        <v>0</v>
      </c>
      <c r="BT16" s="578">
        <f xml:space="preserve"> ConFin!BT$290</f>
        <v>0</v>
      </c>
      <c r="BU16" s="578">
        <f xml:space="preserve"> ConFin!BU$290</f>
        <v>0</v>
      </c>
      <c r="BV16" s="578">
        <f xml:space="preserve"> ConFin!BV$290</f>
        <v>0</v>
      </c>
      <c r="BW16" s="578">
        <f xml:space="preserve"> ConFin!BW$290</f>
        <v>0</v>
      </c>
      <c r="BX16" s="578">
        <f xml:space="preserve"> ConFin!BX$290</f>
        <v>0</v>
      </c>
      <c r="BY16" s="578">
        <f xml:space="preserve"> ConFin!BY$290</f>
        <v>0</v>
      </c>
      <c r="BZ16" s="578">
        <f xml:space="preserve"> ConFin!BZ$290</f>
        <v>0</v>
      </c>
      <c r="CA16" s="578">
        <f xml:space="preserve"> ConFin!CA$290</f>
        <v>0</v>
      </c>
      <c r="CB16" s="578">
        <f xml:space="preserve"> ConFin!CB$290</f>
        <v>0</v>
      </c>
      <c r="CC16" s="578">
        <f xml:space="preserve"> ConFin!CC$290</f>
        <v>0</v>
      </c>
      <c r="CD16" s="578">
        <f xml:space="preserve"> ConFin!CD$290</f>
        <v>0</v>
      </c>
      <c r="CE16" s="578">
        <f xml:space="preserve"> ConFin!CE$290</f>
        <v>0</v>
      </c>
      <c r="CF16" s="578">
        <f xml:space="preserve"> ConFin!CF$290</f>
        <v>0</v>
      </c>
      <c r="CG16" s="578">
        <f xml:space="preserve"> ConFin!CG$290</f>
        <v>0</v>
      </c>
      <c r="CH16" s="578">
        <f xml:space="preserve"> ConFin!CH$290</f>
        <v>0</v>
      </c>
      <c r="CI16" s="578">
        <f xml:space="preserve"> ConFin!CI$290</f>
        <v>0</v>
      </c>
      <c r="CJ16" s="578">
        <f xml:space="preserve"> ConFin!CJ$290</f>
        <v>0</v>
      </c>
      <c r="CK16" s="578">
        <f xml:space="preserve"> ConFin!CK$290</f>
        <v>0</v>
      </c>
      <c r="CL16" s="578">
        <f xml:space="preserve"> ConFin!CL$290</f>
        <v>0</v>
      </c>
      <c r="CM16" s="578">
        <f xml:space="preserve"> ConFin!CM$290</f>
        <v>0</v>
      </c>
      <c r="CN16" s="578">
        <f xml:space="preserve"> ConFin!CN$290</f>
        <v>0</v>
      </c>
      <c r="CO16" s="578">
        <f xml:space="preserve"> ConFin!CO$290</f>
        <v>0</v>
      </c>
      <c r="CP16" s="578">
        <f xml:space="preserve"> ConFin!CP$290</f>
        <v>0</v>
      </c>
      <c r="CQ16" s="578">
        <f xml:space="preserve"> ConFin!CQ$290</f>
        <v>0</v>
      </c>
      <c r="CR16" s="578">
        <f xml:space="preserve"> ConFin!CR$290</f>
        <v>0</v>
      </c>
      <c r="CS16" s="578">
        <f xml:space="preserve"> ConFin!CS$290</f>
        <v>0</v>
      </c>
      <c r="CT16" s="578">
        <f xml:space="preserve"> ConFin!CT$290</f>
        <v>0</v>
      </c>
      <c r="CU16" s="578">
        <f xml:space="preserve"> ConFin!CU$290</f>
        <v>0</v>
      </c>
      <c r="CV16" s="578">
        <f xml:space="preserve"> ConFin!CV$290</f>
        <v>0</v>
      </c>
      <c r="CW16" s="578">
        <f xml:space="preserve"> ConFin!CW$290</f>
        <v>0</v>
      </c>
      <c r="CX16" s="578">
        <f xml:space="preserve"> ConFin!CX$290</f>
        <v>0</v>
      </c>
      <c r="CY16" s="578">
        <f xml:space="preserve"> ConFin!CY$290</f>
        <v>0</v>
      </c>
      <c r="CZ16" s="578">
        <f xml:space="preserve"> ConFin!CZ$290</f>
        <v>0</v>
      </c>
      <c r="DA16" s="578">
        <f xml:space="preserve"> ConFin!DA$290</f>
        <v>0</v>
      </c>
      <c r="DB16" s="578">
        <f xml:space="preserve"> ConFin!DB$290</f>
        <v>0</v>
      </c>
      <c r="DC16" s="578">
        <f xml:space="preserve"> ConFin!DC$290</f>
        <v>0</v>
      </c>
      <c r="DD16" s="578">
        <f xml:space="preserve"> ConFin!DD$290</f>
        <v>0</v>
      </c>
      <c r="DE16" s="578">
        <f xml:space="preserve"> ConFin!DE$290</f>
        <v>0</v>
      </c>
      <c r="DF16" s="578">
        <f xml:space="preserve"> ConFin!DF$290</f>
        <v>0</v>
      </c>
      <c r="DG16" s="578">
        <f xml:space="preserve"> ConFin!DG$290</f>
        <v>0</v>
      </c>
      <c r="DH16" s="578">
        <f xml:space="preserve"> ConFin!DH$290</f>
        <v>0</v>
      </c>
      <c r="DI16" s="578">
        <f xml:space="preserve"> ConFin!DI$290</f>
        <v>0</v>
      </c>
      <c r="DJ16" s="578">
        <f xml:space="preserve"> ConFin!DJ$290</f>
        <v>0</v>
      </c>
      <c r="DK16" s="578">
        <f xml:space="preserve"> ConFin!DK$290</f>
        <v>0</v>
      </c>
      <c r="DL16" s="578">
        <f xml:space="preserve"> ConFin!DL$290</f>
        <v>0</v>
      </c>
      <c r="DM16" s="578">
        <f xml:space="preserve"> ConFin!DM$290</f>
        <v>0</v>
      </c>
      <c r="DN16" s="578">
        <f xml:space="preserve"> ConFin!DN$290</f>
        <v>0</v>
      </c>
      <c r="DO16" s="578">
        <f xml:space="preserve"> ConFin!DO$290</f>
        <v>0</v>
      </c>
      <c r="DP16" s="578">
        <f xml:space="preserve"> ConFin!DP$290</f>
        <v>0</v>
      </c>
      <c r="DQ16" s="578">
        <f xml:space="preserve"> ConFin!DQ$290</f>
        <v>0</v>
      </c>
      <c r="DR16" s="578">
        <f xml:space="preserve"> ConFin!DR$290</f>
        <v>0</v>
      </c>
      <c r="DS16" s="578">
        <f xml:space="preserve"> ConFin!DS$290</f>
        <v>0</v>
      </c>
      <c r="DT16" s="578">
        <f xml:space="preserve"> ConFin!DT$290</f>
        <v>0</v>
      </c>
      <c r="DU16" s="578">
        <f xml:space="preserve"> ConFin!DU$290</f>
        <v>0</v>
      </c>
      <c r="DV16" s="578">
        <f xml:space="preserve"> ConFin!DV$290</f>
        <v>0</v>
      </c>
      <c r="DW16" s="578">
        <f xml:space="preserve"> ConFin!DW$290</f>
        <v>0</v>
      </c>
      <c r="DX16" s="578">
        <f xml:space="preserve"> ConFin!DX$290</f>
        <v>0</v>
      </c>
      <c r="DY16" s="578">
        <f xml:space="preserve"> ConFin!DY$290</f>
        <v>0</v>
      </c>
      <c r="DZ16" s="578">
        <f xml:space="preserve"> ConFin!DZ$290</f>
        <v>0</v>
      </c>
      <c r="EA16" s="578">
        <f xml:space="preserve"> ConFin!EA$290</f>
        <v>0</v>
      </c>
      <c r="EB16" s="578">
        <f xml:space="preserve"> ConFin!EB$290</f>
        <v>0</v>
      </c>
      <c r="EC16" s="578">
        <f xml:space="preserve"> ConFin!EC$290</f>
        <v>0</v>
      </c>
      <c r="ED16" s="578">
        <f xml:space="preserve"> ConFin!ED$290</f>
        <v>0</v>
      </c>
      <c r="EE16" s="578">
        <f xml:space="preserve"> ConFin!EE$290</f>
        <v>0</v>
      </c>
      <c r="EF16" s="578">
        <f xml:space="preserve"> ConFin!EF$290</f>
        <v>0</v>
      </c>
      <c r="EG16" s="578">
        <f xml:space="preserve"> ConFin!EG$290</f>
        <v>0</v>
      </c>
      <c r="EH16" s="578">
        <f xml:space="preserve"> ConFin!EH$290</f>
        <v>0</v>
      </c>
      <c r="EI16" s="578">
        <f xml:space="preserve"> ConFin!EI$290</f>
        <v>0</v>
      </c>
      <c r="EJ16" s="578">
        <f xml:space="preserve"> ConFin!EJ$290</f>
        <v>0</v>
      </c>
      <c r="EK16" s="578">
        <f xml:space="preserve"> ConFin!EK$290</f>
        <v>0</v>
      </c>
      <c r="EL16" s="578">
        <f xml:space="preserve"> ConFin!EL$290</f>
        <v>0</v>
      </c>
      <c r="EM16" s="578">
        <f xml:space="preserve"> ConFin!EM$290</f>
        <v>0</v>
      </c>
      <c r="EN16" s="578">
        <f xml:space="preserve"> ConFin!EN$290</f>
        <v>0</v>
      </c>
      <c r="EO16" s="578">
        <f xml:space="preserve"> ConFin!EO$290</f>
        <v>0</v>
      </c>
      <c r="EP16" s="578">
        <f xml:space="preserve"> ConFin!EP$290</f>
        <v>0</v>
      </c>
      <c r="EQ16" s="578">
        <f xml:space="preserve"> ConFin!EQ$290</f>
        <v>0</v>
      </c>
      <c r="ER16" s="578">
        <f xml:space="preserve"> ConFin!ER$290</f>
        <v>0</v>
      </c>
      <c r="ES16" s="578">
        <f xml:space="preserve"> ConFin!ES$290</f>
        <v>0</v>
      </c>
      <c r="ET16" s="578">
        <f xml:space="preserve"> ConFin!ET$290</f>
        <v>0</v>
      </c>
      <c r="EU16" s="578">
        <f xml:space="preserve"> ConFin!EU$290</f>
        <v>0</v>
      </c>
      <c r="EV16" s="578">
        <f xml:space="preserve"> ConFin!EV$290</f>
        <v>0</v>
      </c>
      <c r="EW16" s="578">
        <f xml:space="preserve"> ConFin!EW$290</f>
        <v>0</v>
      </c>
      <c r="EX16" s="578">
        <f xml:space="preserve"> ConFin!EX$290</f>
        <v>0</v>
      </c>
      <c r="EY16" s="578">
        <f xml:space="preserve"> ConFin!EY$290</f>
        <v>0</v>
      </c>
      <c r="EZ16" s="578">
        <f xml:space="preserve"> ConFin!EZ$290</f>
        <v>0</v>
      </c>
      <c r="FA16" s="578">
        <f xml:space="preserve"> ConFin!FA$290</f>
        <v>0</v>
      </c>
      <c r="FB16" s="578">
        <f xml:space="preserve"> ConFin!FB$290</f>
        <v>0</v>
      </c>
      <c r="FC16" s="578">
        <f xml:space="preserve"> ConFin!FC$290</f>
        <v>0</v>
      </c>
      <c r="FD16" s="578">
        <f xml:space="preserve"> ConFin!FD$290</f>
        <v>0</v>
      </c>
      <c r="FE16" s="578">
        <f xml:space="preserve"> ConFin!FE$290</f>
        <v>0</v>
      </c>
      <c r="FF16" s="578">
        <f xml:space="preserve"> ConFin!FF$290</f>
        <v>0</v>
      </c>
      <c r="FG16" s="578">
        <f xml:space="preserve"> ConFin!FG$290</f>
        <v>0</v>
      </c>
      <c r="FH16" s="578">
        <f xml:space="preserve"> ConFin!FH$290</f>
        <v>0</v>
      </c>
      <c r="FI16" s="578">
        <f xml:space="preserve"> ConFin!FI$290</f>
        <v>0</v>
      </c>
      <c r="FJ16" s="578">
        <f xml:space="preserve"> ConFin!FJ$290</f>
        <v>0</v>
      </c>
      <c r="FK16" s="578">
        <f xml:space="preserve"> ConFin!FK$290</f>
        <v>0</v>
      </c>
      <c r="FL16" s="578">
        <f xml:space="preserve"> ConFin!FL$290</f>
        <v>0</v>
      </c>
      <c r="FM16" s="578">
        <f xml:space="preserve"> ConFin!FM$290</f>
        <v>0</v>
      </c>
      <c r="FN16" s="578">
        <f xml:space="preserve"> ConFin!FN$290</f>
        <v>0</v>
      </c>
      <c r="FO16" s="578">
        <f xml:space="preserve"> ConFin!FO$290</f>
        <v>0</v>
      </c>
      <c r="FP16" s="578">
        <f xml:space="preserve"> ConFin!FP$290</f>
        <v>0</v>
      </c>
      <c r="FQ16" s="578">
        <f xml:space="preserve"> ConFin!FQ$290</f>
        <v>0</v>
      </c>
      <c r="FR16" s="578">
        <f xml:space="preserve"> ConFin!FR$290</f>
        <v>0</v>
      </c>
      <c r="FS16" s="578">
        <f xml:space="preserve"> ConFin!FS$290</f>
        <v>0</v>
      </c>
      <c r="FT16" s="578">
        <f xml:space="preserve"> ConFin!FT$290</f>
        <v>0</v>
      </c>
      <c r="FU16" s="578">
        <f xml:space="preserve"> ConFin!FU$290</f>
        <v>0</v>
      </c>
      <c r="FV16" s="578">
        <f xml:space="preserve"> ConFin!FV$290</f>
        <v>0</v>
      </c>
      <c r="FW16" s="578">
        <f xml:space="preserve"> ConFin!FW$290</f>
        <v>0</v>
      </c>
      <c r="FX16" s="578">
        <f xml:space="preserve"> ConFin!FX$290</f>
        <v>0</v>
      </c>
      <c r="FY16" s="578">
        <f xml:space="preserve"> ConFin!FY$290</f>
        <v>0</v>
      </c>
      <c r="FZ16" s="578">
        <f xml:space="preserve"> ConFin!FZ$290</f>
        <v>0</v>
      </c>
      <c r="GA16" s="578">
        <f xml:space="preserve"> ConFin!GA$290</f>
        <v>0</v>
      </c>
      <c r="GB16" s="578">
        <f xml:space="preserve"> ConFin!GB$290</f>
        <v>0</v>
      </c>
      <c r="GC16" s="578">
        <f xml:space="preserve"> ConFin!GC$290</f>
        <v>0</v>
      </c>
      <c r="GD16" s="578">
        <f xml:space="preserve"> ConFin!GD$290</f>
        <v>0</v>
      </c>
      <c r="GE16" s="578">
        <f xml:space="preserve"> ConFin!GE$290</f>
        <v>0</v>
      </c>
      <c r="GF16" s="578">
        <f xml:space="preserve"> ConFin!GF$290</f>
        <v>0</v>
      </c>
      <c r="GG16" s="578">
        <f xml:space="preserve"> ConFin!GG$290</f>
        <v>0</v>
      </c>
      <c r="GH16" s="578">
        <f xml:space="preserve"> ConFin!GH$290</f>
        <v>0</v>
      </c>
      <c r="GI16" s="578">
        <f xml:space="preserve"> ConFin!GI$290</f>
        <v>0</v>
      </c>
      <c r="GJ16" s="578">
        <f xml:space="preserve"> ConFin!GJ$290</f>
        <v>0</v>
      </c>
    </row>
    <row r="17" spans="1:192" x14ac:dyDescent="0.25">
      <c r="E17" s="12" t="str">
        <f t="shared" ref="E17:AJ17" si="6" xml:space="preserve"> E$14</f>
        <v>Net cashflow to equity during operations</v>
      </c>
      <c r="F17" s="12">
        <f t="shared" si="6"/>
        <v>0</v>
      </c>
      <c r="G17" s="12" t="str">
        <f t="shared" si="6"/>
        <v>$ 000s</v>
      </c>
      <c r="H17" s="12">
        <f t="shared" si="6"/>
        <v>234539.18413416244</v>
      </c>
      <c r="I17" s="12">
        <f t="shared" si="6"/>
        <v>0</v>
      </c>
      <c r="J17" s="12">
        <f t="shared" si="6"/>
        <v>0</v>
      </c>
      <c r="K17" s="12">
        <f t="shared" si="6"/>
        <v>0</v>
      </c>
      <c r="L17" s="12">
        <f t="shared" si="6"/>
        <v>0</v>
      </c>
      <c r="M17" s="12">
        <f t="shared" si="6"/>
        <v>0</v>
      </c>
      <c r="N17" s="12">
        <f t="shared" si="6"/>
        <v>0</v>
      </c>
      <c r="O17" s="12">
        <f t="shared" si="6"/>
        <v>0</v>
      </c>
      <c r="P17" s="12">
        <f t="shared" si="6"/>
        <v>2.6618400179359014E-3</v>
      </c>
      <c r="Q17" s="12">
        <f t="shared" si="6"/>
        <v>5951.0196325580291</v>
      </c>
      <c r="R17" s="12">
        <f t="shared" si="6"/>
        <v>5338.5895669389574</v>
      </c>
      <c r="S17" s="12">
        <f t="shared" si="6"/>
        <v>4598.0268220687667</v>
      </c>
      <c r="T17" s="12">
        <f t="shared" si="6"/>
        <v>4537.2641491474005</v>
      </c>
      <c r="U17" s="12">
        <f t="shared" si="6"/>
        <v>4558.4280277540656</v>
      </c>
      <c r="V17" s="12">
        <f t="shared" si="6"/>
        <v>4490.036057669211</v>
      </c>
      <c r="W17" s="12">
        <f t="shared" si="6"/>
        <v>4525.8407520270212</v>
      </c>
      <c r="X17" s="12">
        <f t="shared" si="6"/>
        <v>4471.0079165615825</v>
      </c>
      <c r="Y17" s="12">
        <f t="shared" si="6"/>
        <v>4464.161688859991</v>
      </c>
      <c r="Z17" s="12">
        <f t="shared" si="6"/>
        <v>4416.555773089287</v>
      </c>
      <c r="AA17" s="12">
        <f t="shared" si="6"/>
        <v>4436.3294600534591</v>
      </c>
      <c r="AB17" s="12">
        <f t="shared" si="6"/>
        <v>4375.1882348732634</v>
      </c>
      <c r="AC17" s="12">
        <f t="shared" si="6"/>
        <v>4394.5439517473278</v>
      </c>
      <c r="AD17" s="12">
        <f t="shared" si="6"/>
        <v>4326.048471237742</v>
      </c>
      <c r="AE17" s="12">
        <f t="shared" si="6"/>
        <v>4359.4325546200998</v>
      </c>
      <c r="AF17" s="12">
        <f t="shared" si="6"/>
        <v>4303.9609338693572</v>
      </c>
      <c r="AG17" s="12">
        <f t="shared" si="6"/>
        <v>4296.2992378067993</v>
      </c>
      <c r="AH17" s="12">
        <f t="shared" si="6"/>
        <v>4247.7278410662348</v>
      </c>
      <c r="AI17" s="12">
        <f t="shared" si="6"/>
        <v>4265.5999270761713</v>
      </c>
      <c r="AJ17" s="12">
        <f t="shared" si="6"/>
        <v>4204.0120366225365</v>
      </c>
      <c r="AK17" s="12">
        <f t="shared" ref="AK17:CV17" si="7" xml:space="preserve"> AK$14</f>
        <v>4221.4387252157394</v>
      </c>
      <c r="AL17" s="12">
        <f t="shared" si="7"/>
        <v>4152.7871106285711</v>
      </c>
      <c r="AM17" s="12">
        <f t="shared" si="7"/>
        <v>4183.5936839534752</v>
      </c>
      <c r="AN17" s="12">
        <f t="shared" si="7"/>
        <v>4127.3996633179941</v>
      </c>
      <c r="AO17" s="12">
        <f t="shared" si="7"/>
        <v>4118.8575949638125</v>
      </c>
      <c r="AP17" s="12">
        <f t="shared" si="7"/>
        <v>4069.217965159296</v>
      </c>
      <c r="AQ17" s="12">
        <f t="shared" si="7"/>
        <v>4085.0600984581979</v>
      </c>
      <c r="AR17" s="12">
        <f t="shared" si="7"/>
        <v>4022.9525894048711</v>
      </c>
      <c r="AS17" s="12">
        <f t="shared" si="7"/>
        <v>4038.3192313589279</v>
      </c>
      <c r="AT17" s="12">
        <f t="shared" si="7"/>
        <v>3969.454904025115</v>
      </c>
      <c r="AU17" s="12">
        <f t="shared" si="7"/>
        <v>3997.5138261836491</v>
      </c>
      <c r="AV17" s="12">
        <f t="shared" si="7"/>
        <v>3940.5071701747147</v>
      </c>
      <c r="AW17" s="12">
        <f t="shared" si="7"/>
        <v>8719.4534681636251</v>
      </c>
      <c r="AX17" s="12">
        <f t="shared" si="7"/>
        <v>8589.9838583381643</v>
      </c>
      <c r="AY17" s="12">
        <f t="shared" si="7"/>
        <v>13407.635123771595</v>
      </c>
      <c r="AZ17" s="12">
        <f t="shared" si="7"/>
        <v>13187.417125973823</v>
      </c>
      <c r="BA17" s="12">
        <f t="shared" si="7"/>
        <v>13230.927239615055</v>
      </c>
      <c r="BB17" s="12">
        <f t="shared" si="7"/>
        <v>12722.44600164578</v>
      </c>
      <c r="BC17" s="12">
        <f t="shared" si="7"/>
        <v>10628.94520970106</v>
      </c>
      <c r="BD17" s="12">
        <f t="shared" si="7"/>
        <v>11388.57472105578</v>
      </c>
      <c r="BE17" s="12">
        <f t="shared" si="7"/>
        <v>3176.623125565904</v>
      </c>
      <c r="BF17" s="12">
        <f t="shared" si="7"/>
        <v>0</v>
      </c>
      <c r="BG17" s="12">
        <f t="shared" si="7"/>
        <v>0</v>
      </c>
      <c r="BH17" s="12">
        <f t="shared" si="7"/>
        <v>0</v>
      </c>
      <c r="BI17" s="12">
        <f t="shared" si="7"/>
        <v>0</v>
      </c>
      <c r="BJ17" s="12">
        <f t="shared" si="7"/>
        <v>0</v>
      </c>
      <c r="BK17" s="12">
        <f t="shared" si="7"/>
        <v>0</v>
      </c>
      <c r="BL17" s="12">
        <f t="shared" si="7"/>
        <v>0</v>
      </c>
      <c r="BM17" s="12">
        <f t="shared" si="7"/>
        <v>0</v>
      </c>
      <c r="BN17" s="12">
        <f t="shared" si="7"/>
        <v>0</v>
      </c>
      <c r="BO17" s="12">
        <f t="shared" si="7"/>
        <v>0</v>
      </c>
      <c r="BP17" s="12">
        <f t="shared" si="7"/>
        <v>0</v>
      </c>
      <c r="BQ17" s="12">
        <f t="shared" si="7"/>
        <v>0</v>
      </c>
      <c r="BR17" s="12">
        <f t="shared" si="7"/>
        <v>0</v>
      </c>
      <c r="BS17" s="12">
        <f t="shared" si="7"/>
        <v>0</v>
      </c>
      <c r="BT17" s="12">
        <f t="shared" si="7"/>
        <v>0</v>
      </c>
      <c r="BU17" s="12">
        <f t="shared" si="7"/>
        <v>0</v>
      </c>
      <c r="BV17" s="12">
        <f t="shared" si="7"/>
        <v>0</v>
      </c>
      <c r="BW17" s="12">
        <f t="shared" si="7"/>
        <v>0</v>
      </c>
      <c r="BX17" s="12">
        <f t="shared" si="7"/>
        <v>0</v>
      </c>
      <c r="BY17" s="12">
        <f t="shared" si="7"/>
        <v>0</v>
      </c>
      <c r="BZ17" s="12">
        <f t="shared" si="7"/>
        <v>0</v>
      </c>
      <c r="CA17" s="12">
        <f t="shared" si="7"/>
        <v>0</v>
      </c>
      <c r="CB17" s="12">
        <f t="shared" si="7"/>
        <v>0</v>
      </c>
      <c r="CC17" s="12">
        <f t="shared" si="7"/>
        <v>0</v>
      </c>
      <c r="CD17" s="12">
        <f t="shared" si="7"/>
        <v>0</v>
      </c>
      <c r="CE17" s="12">
        <f t="shared" si="7"/>
        <v>0</v>
      </c>
      <c r="CF17" s="12">
        <f t="shared" si="7"/>
        <v>0</v>
      </c>
      <c r="CG17" s="12">
        <f t="shared" si="7"/>
        <v>0</v>
      </c>
      <c r="CH17" s="12">
        <f t="shared" si="7"/>
        <v>0</v>
      </c>
      <c r="CI17" s="12">
        <f t="shared" si="7"/>
        <v>0</v>
      </c>
      <c r="CJ17" s="12">
        <f t="shared" si="7"/>
        <v>0</v>
      </c>
      <c r="CK17" s="12">
        <f t="shared" si="7"/>
        <v>0</v>
      </c>
      <c r="CL17" s="12">
        <f t="shared" si="7"/>
        <v>0</v>
      </c>
      <c r="CM17" s="12">
        <f t="shared" si="7"/>
        <v>0</v>
      </c>
      <c r="CN17" s="12">
        <f t="shared" si="7"/>
        <v>0</v>
      </c>
      <c r="CO17" s="12">
        <f t="shared" si="7"/>
        <v>0</v>
      </c>
      <c r="CP17" s="12">
        <f t="shared" si="7"/>
        <v>0</v>
      </c>
      <c r="CQ17" s="12">
        <f t="shared" si="7"/>
        <v>0</v>
      </c>
      <c r="CR17" s="12">
        <f t="shared" si="7"/>
        <v>0</v>
      </c>
      <c r="CS17" s="12">
        <f t="shared" si="7"/>
        <v>0</v>
      </c>
      <c r="CT17" s="12">
        <f t="shared" si="7"/>
        <v>0</v>
      </c>
      <c r="CU17" s="12">
        <f t="shared" si="7"/>
        <v>0</v>
      </c>
      <c r="CV17" s="12">
        <f t="shared" si="7"/>
        <v>0</v>
      </c>
      <c r="CW17" s="12">
        <f t="shared" ref="CW17:FH17" si="8" xml:space="preserve"> CW$14</f>
        <v>0</v>
      </c>
      <c r="CX17" s="12">
        <f t="shared" si="8"/>
        <v>0</v>
      </c>
      <c r="CY17" s="12">
        <f t="shared" si="8"/>
        <v>0</v>
      </c>
      <c r="CZ17" s="12">
        <f t="shared" si="8"/>
        <v>0</v>
      </c>
      <c r="DA17" s="12">
        <f t="shared" si="8"/>
        <v>0</v>
      </c>
      <c r="DB17" s="12">
        <f t="shared" si="8"/>
        <v>0</v>
      </c>
      <c r="DC17" s="12">
        <f t="shared" si="8"/>
        <v>0</v>
      </c>
      <c r="DD17" s="12">
        <f t="shared" si="8"/>
        <v>0</v>
      </c>
      <c r="DE17" s="12">
        <f t="shared" si="8"/>
        <v>0</v>
      </c>
      <c r="DF17" s="12">
        <f t="shared" si="8"/>
        <v>0</v>
      </c>
      <c r="DG17" s="12">
        <f t="shared" si="8"/>
        <v>0</v>
      </c>
      <c r="DH17" s="12">
        <f t="shared" si="8"/>
        <v>0</v>
      </c>
      <c r="DI17" s="12">
        <f t="shared" si="8"/>
        <v>0</v>
      </c>
      <c r="DJ17" s="12">
        <f t="shared" si="8"/>
        <v>0</v>
      </c>
      <c r="DK17" s="12">
        <f t="shared" si="8"/>
        <v>0</v>
      </c>
      <c r="DL17" s="12">
        <f t="shared" si="8"/>
        <v>0</v>
      </c>
      <c r="DM17" s="12">
        <f t="shared" si="8"/>
        <v>0</v>
      </c>
      <c r="DN17" s="12">
        <f t="shared" si="8"/>
        <v>0</v>
      </c>
      <c r="DO17" s="12">
        <f t="shared" si="8"/>
        <v>0</v>
      </c>
      <c r="DP17" s="12">
        <f t="shared" si="8"/>
        <v>0</v>
      </c>
      <c r="DQ17" s="12">
        <f t="shared" si="8"/>
        <v>0</v>
      </c>
      <c r="DR17" s="12">
        <f t="shared" si="8"/>
        <v>0</v>
      </c>
      <c r="DS17" s="12">
        <f t="shared" si="8"/>
        <v>0</v>
      </c>
      <c r="DT17" s="12">
        <f t="shared" si="8"/>
        <v>0</v>
      </c>
      <c r="DU17" s="12">
        <f t="shared" si="8"/>
        <v>0</v>
      </c>
      <c r="DV17" s="12">
        <f t="shared" si="8"/>
        <v>0</v>
      </c>
      <c r="DW17" s="12">
        <f t="shared" si="8"/>
        <v>0</v>
      </c>
      <c r="DX17" s="12">
        <f t="shared" si="8"/>
        <v>0</v>
      </c>
      <c r="DY17" s="12">
        <f t="shared" si="8"/>
        <v>0</v>
      </c>
      <c r="DZ17" s="12">
        <f t="shared" si="8"/>
        <v>0</v>
      </c>
      <c r="EA17" s="12">
        <f t="shared" si="8"/>
        <v>0</v>
      </c>
      <c r="EB17" s="12">
        <f t="shared" si="8"/>
        <v>0</v>
      </c>
      <c r="EC17" s="12">
        <f t="shared" si="8"/>
        <v>0</v>
      </c>
      <c r="ED17" s="12">
        <f t="shared" si="8"/>
        <v>0</v>
      </c>
      <c r="EE17" s="12">
        <f t="shared" si="8"/>
        <v>0</v>
      </c>
      <c r="EF17" s="12">
        <f t="shared" si="8"/>
        <v>0</v>
      </c>
      <c r="EG17" s="12">
        <f t="shared" si="8"/>
        <v>0</v>
      </c>
      <c r="EH17" s="12">
        <f t="shared" si="8"/>
        <v>0</v>
      </c>
      <c r="EI17" s="12">
        <f t="shared" si="8"/>
        <v>0</v>
      </c>
      <c r="EJ17" s="12">
        <f t="shared" si="8"/>
        <v>0</v>
      </c>
      <c r="EK17" s="12">
        <f t="shared" si="8"/>
        <v>0</v>
      </c>
      <c r="EL17" s="12">
        <f t="shared" si="8"/>
        <v>0</v>
      </c>
      <c r="EM17" s="12">
        <f t="shared" si="8"/>
        <v>0</v>
      </c>
      <c r="EN17" s="12">
        <f t="shared" si="8"/>
        <v>0</v>
      </c>
      <c r="EO17" s="12">
        <f t="shared" si="8"/>
        <v>0</v>
      </c>
      <c r="EP17" s="12">
        <f t="shared" si="8"/>
        <v>0</v>
      </c>
      <c r="EQ17" s="12">
        <f t="shared" si="8"/>
        <v>0</v>
      </c>
      <c r="ER17" s="12">
        <f t="shared" si="8"/>
        <v>0</v>
      </c>
      <c r="ES17" s="12">
        <f t="shared" si="8"/>
        <v>0</v>
      </c>
      <c r="ET17" s="12">
        <f t="shared" si="8"/>
        <v>0</v>
      </c>
      <c r="EU17" s="12">
        <f t="shared" si="8"/>
        <v>0</v>
      </c>
      <c r="EV17" s="12">
        <f t="shared" si="8"/>
        <v>0</v>
      </c>
      <c r="EW17" s="12">
        <f t="shared" si="8"/>
        <v>0</v>
      </c>
      <c r="EX17" s="12">
        <f t="shared" si="8"/>
        <v>0</v>
      </c>
      <c r="EY17" s="12">
        <f t="shared" si="8"/>
        <v>0</v>
      </c>
      <c r="EZ17" s="12">
        <f t="shared" si="8"/>
        <v>0</v>
      </c>
      <c r="FA17" s="12">
        <f t="shared" si="8"/>
        <v>0</v>
      </c>
      <c r="FB17" s="12">
        <f t="shared" si="8"/>
        <v>0</v>
      </c>
      <c r="FC17" s="12">
        <f t="shared" si="8"/>
        <v>0</v>
      </c>
      <c r="FD17" s="12">
        <f t="shared" si="8"/>
        <v>0</v>
      </c>
      <c r="FE17" s="12">
        <f t="shared" si="8"/>
        <v>0</v>
      </c>
      <c r="FF17" s="12">
        <f t="shared" si="8"/>
        <v>0</v>
      </c>
      <c r="FG17" s="12">
        <f t="shared" si="8"/>
        <v>0</v>
      </c>
      <c r="FH17" s="12">
        <f t="shared" si="8"/>
        <v>0</v>
      </c>
      <c r="FI17" s="12">
        <f t="shared" ref="FI17:GJ17" si="9" xml:space="preserve"> FI$14</f>
        <v>0</v>
      </c>
      <c r="FJ17" s="12">
        <f t="shared" si="9"/>
        <v>0</v>
      </c>
      <c r="FK17" s="12">
        <f t="shared" si="9"/>
        <v>0</v>
      </c>
      <c r="FL17" s="12">
        <f t="shared" si="9"/>
        <v>0</v>
      </c>
      <c r="FM17" s="12">
        <f t="shared" si="9"/>
        <v>0</v>
      </c>
      <c r="FN17" s="12">
        <f t="shared" si="9"/>
        <v>0</v>
      </c>
      <c r="FO17" s="12">
        <f t="shared" si="9"/>
        <v>0</v>
      </c>
      <c r="FP17" s="12">
        <f t="shared" si="9"/>
        <v>0</v>
      </c>
      <c r="FQ17" s="12">
        <f t="shared" si="9"/>
        <v>0</v>
      </c>
      <c r="FR17" s="12">
        <f t="shared" si="9"/>
        <v>0</v>
      </c>
      <c r="FS17" s="12">
        <f t="shared" si="9"/>
        <v>0</v>
      </c>
      <c r="FT17" s="12">
        <f t="shared" si="9"/>
        <v>0</v>
      </c>
      <c r="FU17" s="12">
        <f t="shared" si="9"/>
        <v>0</v>
      </c>
      <c r="FV17" s="12">
        <f t="shared" si="9"/>
        <v>0</v>
      </c>
      <c r="FW17" s="12">
        <f t="shared" si="9"/>
        <v>0</v>
      </c>
      <c r="FX17" s="12">
        <f t="shared" si="9"/>
        <v>0</v>
      </c>
      <c r="FY17" s="12">
        <f t="shared" si="9"/>
        <v>0</v>
      </c>
      <c r="FZ17" s="12">
        <f t="shared" si="9"/>
        <v>0</v>
      </c>
      <c r="GA17" s="12">
        <f t="shared" si="9"/>
        <v>0</v>
      </c>
      <c r="GB17" s="12">
        <f t="shared" si="9"/>
        <v>0</v>
      </c>
      <c r="GC17" s="12">
        <f t="shared" si="9"/>
        <v>0</v>
      </c>
      <c r="GD17" s="12">
        <f t="shared" si="9"/>
        <v>0</v>
      </c>
      <c r="GE17" s="12">
        <f t="shared" si="9"/>
        <v>0</v>
      </c>
      <c r="GF17" s="12">
        <f t="shared" si="9"/>
        <v>0</v>
      </c>
      <c r="GG17" s="12">
        <f t="shared" si="9"/>
        <v>0</v>
      </c>
      <c r="GH17" s="12">
        <f t="shared" si="9"/>
        <v>0</v>
      </c>
      <c r="GI17" s="12">
        <f t="shared" si="9"/>
        <v>0</v>
      </c>
      <c r="GJ17" s="12">
        <f t="shared" si="9"/>
        <v>0</v>
      </c>
    </row>
    <row r="18" spans="1:192" x14ac:dyDescent="0.25">
      <c r="E18" s="579" t="str">
        <f xml:space="preserve"> ConTime!E$23</f>
        <v>Model period ending - m</v>
      </c>
      <c r="F18" s="579">
        <f xml:space="preserve"> ConTime!F$23</f>
        <v>0</v>
      </c>
      <c r="G18" s="579" t="str">
        <f xml:space="preserve"> ConTime!G$23</f>
        <v>date</v>
      </c>
      <c r="H18" s="579">
        <f xml:space="preserve"> ConTime!H$23</f>
        <v>0</v>
      </c>
      <c r="I18" s="579">
        <f xml:space="preserve"> ConTime!I$23</f>
        <v>0</v>
      </c>
      <c r="J18" s="579">
        <f xml:space="preserve"> ConTime!J$23</f>
        <v>44227</v>
      </c>
      <c r="K18" s="579">
        <f xml:space="preserve"> ConTime!K$23</f>
        <v>44255</v>
      </c>
      <c r="L18" s="579">
        <f xml:space="preserve"> ConTime!L$23</f>
        <v>44286</v>
      </c>
      <c r="M18" s="579">
        <f xml:space="preserve"> ConTime!M$23</f>
        <v>44316</v>
      </c>
      <c r="N18" s="579">
        <f xml:space="preserve"> ConTime!N$23</f>
        <v>44347</v>
      </c>
      <c r="O18" s="579">
        <f xml:space="preserve"> ConTime!O$23</f>
        <v>44377</v>
      </c>
      <c r="P18" s="579">
        <f xml:space="preserve"> ConTime!P$23</f>
        <v>44408</v>
      </c>
      <c r="Q18" s="579">
        <f xml:space="preserve"> ConTime!Q$23</f>
        <v>44439</v>
      </c>
      <c r="R18" s="579">
        <f xml:space="preserve"> ConTime!R$23</f>
        <v>44469</v>
      </c>
      <c r="S18" s="579">
        <f xml:space="preserve"> ConTime!S$23</f>
        <v>44500</v>
      </c>
      <c r="T18" s="579">
        <f xml:space="preserve"> ConTime!T$23</f>
        <v>44530</v>
      </c>
      <c r="U18" s="579">
        <f xml:space="preserve"> ConTime!U$23</f>
        <v>44561</v>
      </c>
      <c r="V18" s="579">
        <f xml:space="preserve"> ConTime!V$23</f>
        <v>44592</v>
      </c>
      <c r="W18" s="579">
        <f xml:space="preserve"> ConTime!W$23</f>
        <v>44620</v>
      </c>
      <c r="X18" s="579">
        <f xml:space="preserve"> ConTime!X$23</f>
        <v>44651</v>
      </c>
      <c r="Y18" s="579">
        <f xml:space="preserve"> ConTime!Y$23</f>
        <v>44681</v>
      </c>
      <c r="Z18" s="579">
        <f xml:space="preserve"> ConTime!Z$23</f>
        <v>44712</v>
      </c>
      <c r="AA18" s="579">
        <f xml:space="preserve"> ConTime!AA$23</f>
        <v>44742</v>
      </c>
      <c r="AB18" s="579">
        <f xml:space="preserve"> ConTime!AB$23</f>
        <v>44773</v>
      </c>
      <c r="AC18" s="579">
        <f xml:space="preserve"> ConTime!AC$23</f>
        <v>44804</v>
      </c>
      <c r="AD18" s="579">
        <f xml:space="preserve"> ConTime!AD$23</f>
        <v>44834</v>
      </c>
      <c r="AE18" s="579">
        <f xml:space="preserve"> ConTime!AE$23</f>
        <v>44865</v>
      </c>
      <c r="AF18" s="579">
        <f xml:space="preserve"> ConTime!AF$23</f>
        <v>44895</v>
      </c>
      <c r="AG18" s="579">
        <f xml:space="preserve"> ConTime!AG$23</f>
        <v>44926</v>
      </c>
      <c r="AH18" s="579">
        <f xml:space="preserve"> ConTime!AH$23</f>
        <v>44957</v>
      </c>
      <c r="AI18" s="579">
        <f xml:space="preserve"> ConTime!AI$23</f>
        <v>44985</v>
      </c>
      <c r="AJ18" s="579">
        <f xml:space="preserve"> ConTime!AJ$23</f>
        <v>45016</v>
      </c>
      <c r="AK18" s="579">
        <f xml:space="preserve"> ConTime!AK$23</f>
        <v>45046</v>
      </c>
      <c r="AL18" s="579">
        <f xml:space="preserve"> ConTime!AL$23</f>
        <v>45077</v>
      </c>
      <c r="AM18" s="579">
        <f xml:space="preserve"> ConTime!AM$23</f>
        <v>45107</v>
      </c>
      <c r="AN18" s="579">
        <f xml:space="preserve"> ConTime!AN$23</f>
        <v>45138</v>
      </c>
      <c r="AO18" s="579">
        <f xml:space="preserve"> ConTime!AO$23</f>
        <v>45169</v>
      </c>
      <c r="AP18" s="579">
        <f xml:space="preserve"> ConTime!AP$23</f>
        <v>45199</v>
      </c>
      <c r="AQ18" s="579">
        <f xml:space="preserve"> ConTime!AQ$23</f>
        <v>45230</v>
      </c>
      <c r="AR18" s="579">
        <f xml:space="preserve"> ConTime!AR$23</f>
        <v>45260</v>
      </c>
      <c r="AS18" s="579">
        <f xml:space="preserve"> ConTime!AS$23</f>
        <v>45291</v>
      </c>
      <c r="AT18" s="579">
        <f xml:space="preserve"> ConTime!AT$23</f>
        <v>45322</v>
      </c>
      <c r="AU18" s="579">
        <f xml:space="preserve"> ConTime!AU$23</f>
        <v>45351</v>
      </c>
      <c r="AV18" s="579">
        <f xml:space="preserve"> ConTime!AV$23</f>
        <v>45382</v>
      </c>
      <c r="AW18" s="579">
        <f xml:space="preserve"> ConTime!AW$23</f>
        <v>45412</v>
      </c>
      <c r="AX18" s="579">
        <f xml:space="preserve"> ConTime!AX$23</f>
        <v>45443</v>
      </c>
      <c r="AY18" s="579">
        <f xml:space="preserve"> ConTime!AY$23</f>
        <v>45473</v>
      </c>
      <c r="AZ18" s="579">
        <f xml:space="preserve"> ConTime!AZ$23</f>
        <v>45504</v>
      </c>
      <c r="BA18" s="579">
        <f xml:space="preserve"> ConTime!BA$23</f>
        <v>45535</v>
      </c>
      <c r="BB18" s="579">
        <f xml:space="preserve"> ConTime!BB$23</f>
        <v>45565</v>
      </c>
      <c r="BC18" s="579">
        <f xml:space="preserve"> ConTime!BC$23</f>
        <v>45596</v>
      </c>
      <c r="BD18" s="579">
        <f xml:space="preserve"> ConTime!BD$23</f>
        <v>45626</v>
      </c>
      <c r="BE18" s="579">
        <f xml:space="preserve"> ConTime!BE$23</f>
        <v>45657</v>
      </c>
      <c r="BF18" s="579">
        <f xml:space="preserve"> ConTime!BF$23</f>
        <v>0</v>
      </c>
      <c r="BG18" s="579">
        <f xml:space="preserve"> ConTime!BG$23</f>
        <v>0</v>
      </c>
      <c r="BH18" s="579">
        <f xml:space="preserve"> ConTime!BH$23</f>
        <v>0</v>
      </c>
      <c r="BI18" s="579">
        <f xml:space="preserve"> ConTime!BI$23</f>
        <v>0</v>
      </c>
      <c r="BJ18" s="579">
        <f xml:space="preserve"> ConTime!BJ$23</f>
        <v>0</v>
      </c>
      <c r="BK18" s="579">
        <f xml:space="preserve"> ConTime!BK$23</f>
        <v>0</v>
      </c>
      <c r="BL18" s="579">
        <f xml:space="preserve"> ConTime!BL$23</f>
        <v>0</v>
      </c>
      <c r="BM18" s="579">
        <f xml:space="preserve"> ConTime!BM$23</f>
        <v>0</v>
      </c>
      <c r="BN18" s="579">
        <f xml:space="preserve"> ConTime!BN$23</f>
        <v>0</v>
      </c>
      <c r="BO18" s="579">
        <f xml:space="preserve"> ConTime!BO$23</f>
        <v>0</v>
      </c>
      <c r="BP18" s="579">
        <f xml:space="preserve"> ConTime!BP$23</f>
        <v>0</v>
      </c>
      <c r="BQ18" s="579">
        <f xml:space="preserve"> ConTime!BQ$23</f>
        <v>0</v>
      </c>
      <c r="BR18" s="579">
        <f xml:space="preserve"> ConTime!BR$23</f>
        <v>0</v>
      </c>
      <c r="BS18" s="579">
        <f xml:space="preserve"> ConTime!BS$23</f>
        <v>0</v>
      </c>
      <c r="BT18" s="579">
        <f xml:space="preserve"> ConTime!BT$23</f>
        <v>0</v>
      </c>
      <c r="BU18" s="579">
        <f xml:space="preserve"> ConTime!BU$23</f>
        <v>0</v>
      </c>
      <c r="BV18" s="579">
        <f xml:space="preserve"> ConTime!BV$23</f>
        <v>0</v>
      </c>
      <c r="BW18" s="579">
        <f xml:space="preserve"> ConTime!BW$23</f>
        <v>0</v>
      </c>
      <c r="BX18" s="579">
        <f xml:space="preserve"> ConTime!BX$23</f>
        <v>0</v>
      </c>
      <c r="BY18" s="579">
        <f xml:space="preserve"> ConTime!BY$23</f>
        <v>0</v>
      </c>
      <c r="BZ18" s="579">
        <f xml:space="preserve"> ConTime!BZ$23</f>
        <v>0</v>
      </c>
      <c r="CA18" s="579">
        <f xml:space="preserve"> ConTime!CA$23</f>
        <v>0</v>
      </c>
      <c r="CB18" s="579">
        <f xml:space="preserve"> ConTime!CB$23</f>
        <v>0</v>
      </c>
      <c r="CC18" s="579">
        <f xml:space="preserve"> ConTime!CC$23</f>
        <v>0</v>
      </c>
      <c r="CD18" s="579">
        <f xml:space="preserve"> ConTime!CD$23</f>
        <v>0</v>
      </c>
      <c r="CE18" s="579">
        <f xml:space="preserve"> ConTime!CE$23</f>
        <v>0</v>
      </c>
      <c r="CF18" s="579">
        <f xml:space="preserve"> ConTime!CF$23</f>
        <v>0</v>
      </c>
      <c r="CG18" s="579">
        <f xml:space="preserve"> ConTime!CG$23</f>
        <v>0</v>
      </c>
      <c r="CH18" s="579">
        <f xml:space="preserve"> ConTime!CH$23</f>
        <v>0</v>
      </c>
      <c r="CI18" s="579">
        <f xml:space="preserve"> ConTime!CI$23</f>
        <v>0</v>
      </c>
      <c r="CJ18" s="579">
        <f xml:space="preserve"> ConTime!CJ$23</f>
        <v>0</v>
      </c>
      <c r="CK18" s="579">
        <f xml:space="preserve"> ConTime!CK$23</f>
        <v>0</v>
      </c>
      <c r="CL18" s="579">
        <f xml:space="preserve"> ConTime!CL$23</f>
        <v>0</v>
      </c>
      <c r="CM18" s="579">
        <f xml:space="preserve"> ConTime!CM$23</f>
        <v>0</v>
      </c>
      <c r="CN18" s="579">
        <f xml:space="preserve"> ConTime!CN$23</f>
        <v>0</v>
      </c>
      <c r="CO18" s="579">
        <f xml:space="preserve"> ConTime!CO$23</f>
        <v>0</v>
      </c>
      <c r="CP18" s="579">
        <f xml:space="preserve"> ConTime!CP$23</f>
        <v>0</v>
      </c>
      <c r="CQ18" s="579">
        <f xml:space="preserve"> ConTime!CQ$23</f>
        <v>0</v>
      </c>
      <c r="CR18" s="579">
        <f xml:space="preserve"> ConTime!CR$23</f>
        <v>0</v>
      </c>
      <c r="CS18" s="579">
        <f xml:space="preserve"> ConTime!CS$23</f>
        <v>0</v>
      </c>
      <c r="CT18" s="579">
        <f xml:space="preserve"> ConTime!CT$23</f>
        <v>0</v>
      </c>
      <c r="CU18" s="579">
        <f xml:space="preserve"> ConTime!CU$23</f>
        <v>0</v>
      </c>
      <c r="CV18" s="579">
        <f xml:space="preserve"> ConTime!CV$23</f>
        <v>0</v>
      </c>
      <c r="CW18" s="579">
        <f xml:space="preserve"> ConTime!CW$23</f>
        <v>0</v>
      </c>
      <c r="CX18" s="579">
        <f xml:space="preserve"> ConTime!CX$23</f>
        <v>0</v>
      </c>
      <c r="CY18" s="579">
        <f xml:space="preserve"> ConTime!CY$23</f>
        <v>0</v>
      </c>
      <c r="CZ18" s="579">
        <f xml:space="preserve"> ConTime!CZ$23</f>
        <v>0</v>
      </c>
      <c r="DA18" s="579">
        <f xml:space="preserve"> ConTime!DA$23</f>
        <v>0</v>
      </c>
      <c r="DB18" s="579">
        <f xml:space="preserve"> ConTime!DB$23</f>
        <v>0</v>
      </c>
      <c r="DC18" s="579">
        <f xml:space="preserve"> ConTime!DC$23</f>
        <v>0</v>
      </c>
      <c r="DD18" s="579">
        <f xml:space="preserve"> ConTime!DD$23</f>
        <v>0</v>
      </c>
      <c r="DE18" s="579">
        <f xml:space="preserve"> ConTime!DE$23</f>
        <v>0</v>
      </c>
      <c r="DF18" s="579">
        <f xml:space="preserve"> ConTime!DF$23</f>
        <v>0</v>
      </c>
      <c r="DG18" s="579">
        <f xml:space="preserve"> ConTime!DG$23</f>
        <v>0</v>
      </c>
      <c r="DH18" s="579">
        <f xml:space="preserve"> ConTime!DH$23</f>
        <v>0</v>
      </c>
      <c r="DI18" s="579">
        <f xml:space="preserve"> ConTime!DI$23</f>
        <v>0</v>
      </c>
      <c r="DJ18" s="579">
        <f xml:space="preserve"> ConTime!DJ$23</f>
        <v>0</v>
      </c>
      <c r="DK18" s="579">
        <f xml:space="preserve"> ConTime!DK$23</f>
        <v>0</v>
      </c>
      <c r="DL18" s="579">
        <f xml:space="preserve"> ConTime!DL$23</f>
        <v>0</v>
      </c>
      <c r="DM18" s="579">
        <f xml:space="preserve"> ConTime!DM$23</f>
        <v>0</v>
      </c>
      <c r="DN18" s="579">
        <f xml:space="preserve"> ConTime!DN$23</f>
        <v>0</v>
      </c>
      <c r="DO18" s="579">
        <f xml:space="preserve"> ConTime!DO$23</f>
        <v>0</v>
      </c>
      <c r="DP18" s="579">
        <f xml:space="preserve"> ConTime!DP$23</f>
        <v>0</v>
      </c>
      <c r="DQ18" s="579">
        <f xml:space="preserve"> ConTime!DQ$23</f>
        <v>0</v>
      </c>
      <c r="DR18" s="579">
        <f xml:space="preserve"> ConTime!DR$23</f>
        <v>0</v>
      </c>
      <c r="DS18" s="579">
        <f xml:space="preserve"> ConTime!DS$23</f>
        <v>0</v>
      </c>
      <c r="DT18" s="579">
        <f xml:space="preserve"> ConTime!DT$23</f>
        <v>0</v>
      </c>
      <c r="DU18" s="579">
        <f xml:space="preserve"> ConTime!DU$23</f>
        <v>0</v>
      </c>
      <c r="DV18" s="579">
        <f xml:space="preserve"> ConTime!DV$23</f>
        <v>0</v>
      </c>
      <c r="DW18" s="579">
        <f xml:space="preserve"> ConTime!DW$23</f>
        <v>0</v>
      </c>
      <c r="DX18" s="579">
        <f xml:space="preserve"> ConTime!DX$23</f>
        <v>0</v>
      </c>
      <c r="DY18" s="579">
        <f xml:space="preserve"> ConTime!DY$23</f>
        <v>0</v>
      </c>
      <c r="DZ18" s="579">
        <f xml:space="preserve"> ConTime!DZ$23</f>
        <v>0</v>
      </c>
      <c r="EA18" s="579">
        <f xml:space="preserve"> ConTime!EA$23</f>
        <v>0</v>
      </c>
      <c r="EB18" s="579">
        <f xml:space="preserve"> ConTime!EB$23</f>
        <v>0</v>
      </c>
      <c r="EC18" s="579">
        <f xml:space="preserve"> ConTime!EC$23</f>
        <v>0</v>
      </c>
      <c r="ED18" s="579">
        <f xml:space="preserve"> ConTime!ED$23</f>
        <v>0</v>
      </c>
      <c r="EE18" s="579">
        <f xml:space="preserve"> ConTime!EE$23</f>
        <v>0</v>
      </c>
      <c r="EF18" s="579">
        <f xml:space="preserve"> ConTime!EF$23</f>
        <v>0</v>
      </c>
      <c r="EG18" s="579">
        <f xml:space="preserve"> ConTime!EG$23</f>
        <v>0</v>
      </c>
      <c r="EH18" s="579">
        <f xml:space="preserve"> ConTime!EH$23</f>
        <v>0</v>
      </c>
      <c r="EI18" s="579">
        <f xml:space="preserve"> ConTime!EI$23</f>
        <v>0</v>
      </c>
      <c r="EJ18" s="579">
        <f xml:space="preserve"> ConTime!EJ$23</f>
        <v>0</v>
      </c>
      <c r="EK18" s="579">
        <f xml:space="preserve"> ConTime!EK$23</f>
        <v>0</v>
      </c>
      <c r="EL18" s="579">
        <f xml:space="preserve"> ConTime!EL$23</f>
        <v>0</v>
      </c>
      <c r="EM18" s="579">
        <f xml:space="preserve"> ConTime!EM$23</f>
        <v>0</v>
      </c>
      <c r="EN18" s="579">
        <f xml:space="preserve"> ConTime!EN$23</f>
        <v>0</v>
      </c>
      <c r="EO18" s="579">
        <f xml:space="preserve"> ConTime!EO$23</f>
        <v>0</v>
      </c>
      <c r="EP18" s="579">
        <f xml:space="preserve"> ConTime!EP$23</f>
        <v>0</v>
      </c>
      <c r="EQ18" s="579">
        <f xml:space="preserve"> ConTime!EQ$23</f>
        <v>0</v>
      </c>
      <c r="ER18" s="579">
        <f xml:space="preserve"> ConTime!ER$23</f>
        <v>0</v>
      </c>
      <c r="ES18" s="579">
        <f xml:space="preserve"> ConTime!ES$23</f>
        <v>0</v>
      </c>
      <c r="ET18" s="579">
        <f xml:space="preserve"> ConTime!ET$23</f>
        <v>0</v>
      </c>
      <c r="EU18" s="579">
        <f xml:space="preserve"> ConTime!EU$23</f>
        <v>0</v>
      </c>
      <c r="EV18" s="579">
        <f xml:space="preserve"> ConTime!EV$23</f>
        <v>0</v>
      </c>
      <c r="EW18" s="579">
        <f xml:space="preserve"> ConTime!EW$23</f>
        <v>0</v>
      </c>
      <c r="EX18" s="579">
        <f xml:space="preserve"> ConTime!EX$23</f>
        <v>0</v>
      </c>
      <c r="EY18" s="579">
        <f xml:space="preserve"> ConTime!EY$23</f>
        <v>0</v>
      </c>
      <c r="EZ18" s="579">
        <f xml:space="preserve"> ConTime!EZ$23</f>
        <v>0</v>
      </c>
      <c r="FA18" s="579">
        <f xml:space="preserve"> ConTime!FA$23</f>
        <v>0</v>
      </c>
      <c r="FB18" s="579">
        <f xml:space="preserve"> ConTime!FB$23</f>
        <v>0</v>
      </c>
      <c r="FC18" s="579">
        <f xml:space="preserve"> ConTime!FC$23</f>
        <v>0</v>
      </c>
      <c r="FD18" s="579">
        <f xml:space="preserve"> ConTime!FD$23</f>
        <v>0</v>
      </c>
      <c r="FE18" s="579">
        <f xml:space="preserve"> ConTime!FE$23</f>
        <v>0</v>
      </c>
      <c r="FF18" s="579">
        <f xml:space="preserve"> ConTime!FF$23</f>
        <v>0</v>
      </c>
      <c r="FG18" s="579">
        <f xml:space="preserve"> ConTime!FG$23</f>
        <v>0</v>
      </c>
      <c r="FH18" s="579">
        <f xml:space="preserve"> ConTime!FH$23</f>
        <v>0</v>
      </c>
      <c r="FI18" s="579">
        <f xml:space="preserve"> ConTime!FI$23</f>
        <v>0</v>
      </c>
      <c r="FJ18" s="579">
        <f xml:space="preserve"> ConTime!FJ$23</f>
        <v>0</v>
      </c>
      <c r="FK18" s="579">
        <f xml:space="preserve"> ConTime!FK$23</f>
        <v>0</v>
      </c>
      <c r="FL18" s="579">
        <f xml:space="preserve"> ConTime!FL$23</f>
        <v>0</v>
      </c>
      <c r="FM18" s="579">
        <f xml:space="preserve"> ConTime!FM$23</f>
        <v>0</v>
      </c>
      <c r="FN18" s="579">
        <f xml:space="preserve"> ConTime!FN$23</f>
        <v>0</v>
      </c>
      <c r="FO18" s="579">
        <f xml:space="preserve"> ConTime!FO$23</f>
        <v>0</v>
      </c>
      <c r="FP18" s="579">
        <f xml:space="preserve"> ConTime!FP$23</f>
        <v>0</v>
      </c>
      <c r="FQ18" s="579">
        <f xml:space="preserve"> ConTime!FQ$23</f>
        <v>0</v>
      </c>
      <c r="FR18" s="579">
        <f xml:space="preserve"> ConTime!FR$23</f>
        <v>0</v>
      </c>
      <c r="FS18" s="579">
        <f xml:space="preserve"> ConTime!FS$23</f>
        <v>0</v>
      </c>
      <c r="FT18" s="579">
        <f xml:space="preserve"> ConTime!FT$23</f>
        <v>0</v>
      </c>
      <c r="FU18" s="579">
        <f xml:space="preserve"> ConTime!FU$23</f>
        <v>0</v>
      </c>
      <c r="FV18" s="579">
        <f xml:space="preserve"> ConTime!FV$23</f>
        <v>0</v>
      </c>
      <c r="FW18" s="579">
        <f xml:space="preserve"> ConTime!FW$23</f>
        <v>0</v>
      </c>
      <c r="FX18" s="579">
        <f xml:space="preserve"> ConTime!FX$23</f>
        <v>0</v>
      </c>
      <c r="FY18" s="579">
        <f xml:space="preserve"> ConTime!FY$23</f>
        <v>0</v>
      </c>
      <c r="FZ18" s="579">
        <f xml:space="preserve"> ConTime!FZ$23</f>
        <v>0</v>
      </c>
      <c r="GA18" s="579">
        <f xml:space="preserve"> ConTime!GA$23</f>
        <v>0</v>
      </c>
      <c r="GB18" s="579">
        <f xml:space="preserve"> ConTime!GB$23</f>
        <v>0</v>
      </c>
      <c r="GC18" s="579">
        <f xml:space="preserve"> ConTime!GC$23</f>
        <v>0</v>
      </c>
      <c r="GD18" s="579">
        <f xml:space="preserve"> ConTime!GD$23</f>
        <v>0</v>
      </c>
      <c r="GE18" s="579">
        <f xml:space="preserve"> ConTime!GE$23</f>
        <v>0</v>
      </c>
      <c r="GF18" s="579">
        <f xml:space="preserve"> ConTime!GF$23</f>
        <v>0</v>
      </c>
      <c r="GG18" s="579">
        <f xml:space="preserve"> ConTime!GG$23</f>
        <v>0</v>
      </c>
      <c r="GH18" s="579">
        <f xml:space="preserve"> ConTime!GH$23</f>
        <v>0</v>
      </c>
      <c r="GI18" s="579">
        <f xml:space="preserve"> ConTime!GI$23</f>
        <v>0</v>
      </c>
      <c r="GJ18" s="579">
        <f xml:space="preserve"> ConTime!GJ$23</f>
        <v>0</v>
      </c>
    </row>
    <row r="19" spans="1:192" x14ac:dyDescent="0.25">
      <c r="A19" s="243"/>
      <c r="B19" s="243"/>
      <c r="C19" s="244"/>
      <c r="D19" s="245"/>
      <c r="E19" s="467" t="str">
        <f xml:space="preserve"> Time!E$25</f>
        <v>Model period ending</v>
      </c>
      <c r="F19" s="467">
        <f xml:space="preserve"> Time!F$25</f>
        <v>0</v>
      </c>
      <c r="G19" s="467" t="str">
        <f xml:space="preserve"> Time!G$25</f>
        <v>date</v>
      </c>
      <c r="H19" s="467">
        <f xml:space="preserve"> Time!H$25</f>
        <v>0</v>
      </c>
      <c r="I19" s="467">
        <f xml:space="preserve"> Time!I$25</f>
        <v>0</v>
      </c>
      <c r="J19" s="467">
        <f xml:space="preserve"> Time!J$25</f>
        <v>44377</v>
      </c>
      <c r="K19" s="467">
        <f xml:space="preserve"> Time!K$25</f>
        <v>44561</v>
      </c>
      <c r="L19" s="467">
        <f xml:space="preserve"> Time!L$25</f>
        <v>44742</v>
      </c>
      <c r="M19" s="467">
        <f xml:space="preserve"> Time!M$25</f>
        <v>44926</v>
      </c>
      <c r="N19" s="467">
        <f xml:space="preserve"> Time!N$25</f>
        <v>45107</v>
      </c>
      <c r="O19" s="467">
        <f xml:space="preserve"> Time!O$25</f>
        <v>45291</v>
      </c>
      <c r="P19" s="467">
        <f xml:space="preserve"> Time!P$25</f>
        <v>45473</v>
      </c>
      <c r="Q19" s="467">
        <f xml:space="preserve"> Time!Q$25</f>
        <v>45657</v>
      </c>
      <c r="R19" s="467">
        <f xml:space="preserve"> Time!R$25</f>
        <v>45838</v>
      </c>
      <c r="S19" s="467">
        <f xml:space="preserve"> Time!S$25</f>
        <v>46022</v>
      </c>
      <c r="T19" s="467">
        <f xml:space="preserve"> Time!T$25</f>
        <v>46203</v>
      </c>
      <c r="U19" s="467">
        <f xml:space="preserve"> Time!U$25</f>
        <v>46387</v>
      </c>
      <c r="V19" s="467">
        <f xml:space="preserve"> Time!V$25</f>
        <v>46568</v>
      </c>
      <c r="W19" s="467">
        <f xml:space="preserve"> Time!W$25</f>
        <v>46752</v>
      </c>
      <c r="X19" s="467">
        <f xml:space="preserve"> Time!X$25</f>
        <v>46934</v>
      </c>
      <c r="Y19" s="467">
        <f xml:space="preserve"> Time!Y$25</f>
        <v>47118</v>
      </c>
      <c r="Z19" s="467">
        <f xml:space="preserve"> Time!Z$25</f>
        <v>47299</v>
      </c>
      <c r="AA19" s="467">
        <f xml:space="preserve"> Time!AA$25</f>
        <v>47483</v>
      </c>
      <c r="AB19" s="467">
        <f xml:space="preserve"> Time!AB$25</f>
        <v>47664</v>
      </c>
      <c r="AC19" s="467">
        <f xml:space="preserve"> Time!AC$25</f>
        <v>47848</v>
      </c>
      <c r="AD19" s="467">
        <f xml:space="preserve"> Time!AD$25</f>
        <v>48029</v>
      </c>
      <c r="AE19" s="467">
        <f xml:space="preserve"> Time!AE$25</f>
        <v>48213</v>
      </c>
      <c r="AF19" s="467">
        <f xml:space="preserve"> Time!AF$25</f>
        <v>48395</v>
      </c>
      <c r="AG19" s="467">
        <f xml:space="preserve"> Time!AG$25</f>
        <v>48579</v>
      </c>
      <c r="AH19" s="467">
        <f xml:space="preserve"> Time!AH$25</f>
        <v>48760</v>
      </c>
      <c r="AI19" s="467">
        <f xml:space="preserve"> Time!AI$25</f>
        <v>48944</v>
      </c>
      <c r="AJ19" s="467">
        <f xml:space="preserve"> Time!AJ$25</f>
        <v>49125</v>
      </c>
      <c r="AK19" s="467">
        <f xml:space="preserve"> Time!AK$25</f>
        <v>49309</v>
      </c>
      <c r="AL19" s="467">
        <f xml:space="preserve"> Time!AL$25</f>
        <v>49490</v>
      </c>
      <c r="AM19" s="467">
        <f xml:space="preserve"> Time!AM$25</f>
        <v>49674</v>
      </c>
      <c r="AN19" s="467">
        <f xml:space="preserve"> Time!AN$25</f>
        <v>49856</v>
      </c>
      <c r="AO19" s="467">
        <f xml:space="preserve"> Time!AO$25</f>
        <v>50040</v>
      </c>
      <c r="AP19" s="467">
        <f xml:space="preserve"> Time!AP$25</f>
        <v>50221</v>
      </c>
      <c r="AQ19" s="467">
        <f xml:space="preserve"> Time!AQ$25</f>
        <v>50405</v>
      </c>
      <c r="AR19" s="467">
        <f xml:space="preserve"> Time!AR$25</f>
        <v>50586</v>
      </c>
      <c r="AS19" s="467">
        <f xml:space="preserve"> Time!AS$25</f>
        <v>50770</v>
      </c>
      <c r="AT19" s="467">
        <f xml:space="preserve"> Time!AT$25</f>
        <v>50951</v>
      </c>
      <c r="AU19" s="467">
        <f xml:space="preserve"> Time!AU$25</f>
        <v>51135</v>
      </c>
      <c r="AV19" s="467">
        <f xml:space="preserve"> Time!AV$25</f>
        <v>51317</v>
      </c>
      <c r="AW19" s="467">
        <f xml:space="preserve"> Time!AW$25</f>
        <v>51501</v>
      </c>
      <c r="AX19" s="467">
        <f xml:space="preserve"> Time!AX$25</f>
        <v>51682</v>
      </c>
      <c r="AY19" s="467">
        <f xml:space="preserve"> Time!AY$25</f>
        <v>51866</v>
      </c>
      <c r="AZ19" s="467">
        <f xml:space="preserve"> Time!AZ$25</f>
        <v>52047</v>
      </c>
      <c r="BA19" s="467">
        <f xml:space="preserve"> Time!BA$25</f>
        <v>52231</v>
      </c>
      <c r="BB19" s="467">
        <f xml:space="preserve"> Time!BB$25</f>
        <v>52412</v>
      </c>
      <c r="BC19" s="467">
        <f xml:space="preserve"> Time!BC$25</f>
        <v>52596</v>
      </c>
      <c r="BD19" s="467">
        <f xml:space="preserve"> Time!BD$25</f>
        <v>52778</v>
      </c>
      <c r="BE19" s="467">
        <f xml:space="preserve"> Time!BE$25</f>
        <v>52962</v>
      </c>
      <c r="BF19" s="467">
        <f xml:space="preserve"> Time!BF$25</f>
        <v>53143</v>
      </c>
      <c r="BG19" s="467">
        <f xml:space="preserve"> Time!BG$25</f>
        <v>53327</v>
      </c>
      <c r="BH19" s="467">
        <f xml:space="preserve"> Time!BH$25</f>
        <v>53508</v>
      </c>
      <c r="BI19" s="467">
        <f xml:space="preserve"> Time!BI$25</f>
        <v>53692</v>
      </c>
      <c r="BJ19" s="467">
        <f xml:space="preserve"> Time!BJ$25</f>
        <v>53873</v>
      </c>
      <c r="BK19" s="467">
        <f xml:space="preserve"> Time!BK$25</f>
        <v>54057</v>
      </c>
      <c r="BL19" s="467">
        <f xml:space="preserve"> Time!BL$25</f>
        <v>54239</v>
      </c>
      <c r="BM19" s="467">
        <f xml:space="preserve"> Time!BM$25</f>
        <v>54423</v>
      </c>
      <c r="BN19" s="467">
        <f xml:space="preserve"> Time!BN$25</f>
        <v>54604</v>
      </c>
      <c r="BO19" s="467">
        <f xml:space="preserve"> Time!BO$25</f>
        <v>54788</v>
      </c>
      <c r="BP19" s="467">
        <f xml:space="preserve"> Time!BP$25</f>
        <v>54969</v>
      </c>
      <c r="BQ19" s="467">
        <f xml:space="preserve"> Time!BQ$25</f>
        <v>55153</v>
      </c>
      <c r="BR19" s="467">
        <f xml:space="preserve"> Time!BR$25</f>
        <v>55334</v>
      </c>
      <c r="BS19" s="467">
        <f xml:space="preserve"> Time!BS$25</f>
        <v>55518</v>
      </c>
      <c r="BT19" s="467">
        <f xml:space="preserve"> Time!BT$25</f>
        <v>55700</v>
      </c>
      <c r="BU19" s="467">
        <f xml:space="preserve"> Time!BU$25</f>
        <v>55884</v>
      </c>
      <c r="BV19" s="467">
        <f xml:space="preserve"> Time!BV$25</f>
        <v>56065</v>
      </c>
      <c r="BW19" s="467">
        <f xml:space="preserve"> Time!BW$25</f>
        <v>56249</v>
      </c>
      <c r="BX19" s="467">
        <f xml:space="preserve"> Time!BX$25</f>
        <v>56430</v>
      </c>
      <c r="BY19" s="467">
        <f xml:space="preserve"> Time!BY$25</f>
        <v>56614</v>
      </c>
      <c r="BZ19" s="467">
        <f xml:space="preserve"> Time!BZ$25</f>
        <v>56795</v>
      </c>
      <c r="CA19" s="467">
        <f xml:space="preserve"> Time!CA$25</f>
        <v>56979</v>
      </c>
      <c r="CB19" s="467">
        <f xml:space="preserve"> Time!CB$25</f>
        <v>57161</v>
      </c>
      <c r="CC19" s="467">
        <f xml:space="preserve"> Time!CC$25</f>
        <v>57345</v>
      </c>
      <c r="CD19" s="467">
        <f xml:space="preserve"> Time!CD$25</f>
        <v>57526</v>
      </c>
      <c r="CE19" s="467">
        <f xml:space="preserve"> Time!CE$25</f>
        <v>57710</v>
      </c>
      <c r="CF19" s="467">
        <f xml:space="preserve"> Time!CF$25</f>
        <v>57891</v>
      </c>
      <c r="CG19" s="467">
        <f xml:space="preserve"> Time!CG$25</f>
        <v>58075</v>
      </c>
      <c r="CH19" s="467">
        <f xml:space="preserve"> Time!CH$25</f>
        <v>58256</v>
      </c>
      <c r="CI19" s="467">
        <f xml:space="preserve"> Time!CI$25</f>
        <v>58440</v>
      </c>
      <c r="CJ19" s="467">
        <f xml:space="preserve"> Time!CJ$25</f>
        <v>58622</v>
      </c>
      <c r="CK19" s="467">
        <f xml:space="preserve"> Time!CK$25</f>
        <v>58806</v>
      </c>
      <c r="CL19" s="467">
        <f xml:space="preserve"> Time!CL$25</f>
        <v>58987</v>
      </c>
      <c r="CM19" s="467">
        <f xml:space="preserve"> Time!CM$25</f>
        <v>59171</v>
      </c>
      <c r="CN19" s="467">
        <f xml:space="preserve"> Time!CN$25</f>
        <v>59352</v>
      </c>
      <c r="CO19" s="467">
        <f xml:space="preserve"> Time!CO$25</f>
        <v>59536</v>
      </c>
      <c r="CP19" s="467">
        <f xml:space="preserve"> Time!CP$25</f>
        <v>59717</v>
      </c>
      <c r="CQ19" s="467">
        <f xml:space="preserve"> Time!CQ$25</f>
        <v>59901</v>
      </c>
      <c r="CR19" s="467">
        <f xml:space="preserve"> Time!CR$25</f>
        <v>60083</v>
      </c>
      <c r="CS19" s="467">
        <f xml:space="preserve"> Time!CS$25</f>
        <v>60267</v>
      </c>
      <c r="CT19" s="467">
        <f xml:space="preserve"> Time!CT$25</f>
        <v>60448</v>
      </c>
      <c r="CU19" s="467">
        <f xml:space="preserve"> Time!CU$25</f>
        <v>60632</v>
      </c>
      <c r="CV19" s="467">
        <f xml:space="preserve"> Time!CV$25</f>
        <v>60813</v>
      </c>
      <c r="CW19" s="467">
        <f xml:space="preserve"> Time!CW$25</f>
        <v>60997</v>
      </c>
      <c r="CX19" s="467">
        <f xml:space="preserve"> Time!CX$25</f>
        <v>61178</v>
      </c>
      <c r="CY19" s="467">
        <f xml:space="preserve"> Time!CY$25</f>
        <v>61362</v>
      </c>
      <c r="CZ19" s="467">
        <f xml:space="preserve"> Time!CZ$25</f>
        <v>61544</v>
      </c>
      <c r="DA19" s="467">
        <f xml:space="preserve"> Time!DA$25</f>
        <v>61728</v>
      </c>
      <c r="DB19" s="467">
        <f xml:space="preserve"> Time!DB$25</f>
        <v>61909</v>
      </c>
      <c r="DC19" s="467">
        <f xml:space="preserve"> Time!DC$25</f>
        <v>62093</v>
      </c>
      <c r="DD19" s="467">
        <f xml:space="preserve"> Time!DD$25</f>
        <v>62274</v>
      </c>
      <c r="DE19" s="467">
        <f xml:space="preserve"> Time!DE$25</f>
        <v>62458</v>
      </c>
      <c r="DF19" s="467">
        <f xml:space="preserve"> Time!DF$25</f>
        <v>62639</v>
      </c>
      <c r="DG19" s="467">
        <f xml:space="preserve"> Time!DG$25</f>
        <v>62823</v>
      </c>
      <c r="DH19" s="467">
        <f xml:space="preserve"> Time!DH$25</f>
        <v>63005</v>
      </c>
      <c r="DI19" s="467">
        <f xml:space="preserve"> Time!DI$25</f>
        <v>63189</v>
      </c>
      <c r="DJ19" s="467">
        <f xml:space="preserve"> Time!DJ$25</f>
        <v>63370</v>
      </c>
      <c r="DK19" s="467">
        <f xml:space="preserve"> Time!DK$25</f>
        <v>63554</v>
      </c>
      <c r="DL19" s="467">
        <f xml:space="preserve"> Time!DL$25</f>
        <v>63735</v>
      </c>
      <c r="DM19" s="467">
        <f xml:space="preserve"> Time!DM$25</f>
        <v>63919</v>
      </c>
      <c r="DN19" s="467">
        <f xml:space="preserve"> Time!DN$25</f>
        <v>64100</v>
      </c>
      <c r="DO19" s="467">
        <f xml:space="preserve"> Time!DO$25</f>
        <v>64284</v>
      </c>
      <c r="DP19" s="467">
        <f xml:space="preserve"> Time!DP$25</f>
        <v>64466</v>
      </c>
      <c r="DQ19" s="467">
        <f xml:space="preserve"> Time!DQ$25</f>
        <v>64650</v>
      </c>
      <c r="DR19" s="467">
        <f xml:space="preserve"> Time!DR$25</f>
        <v>64831</v>
      </c>
      <c r="DS19" s="467">
        <f xml:space="preserve"> Time!DS$25</f>
        <v>65015</v>
      </c>
      <c r="DT19" s="467">
        <f xml:space="preserve"> Time!DT$25</f>
        <v>65196</v>
      </c>
      <c r="DU19" s="467">
        <f xml:space="preserve"> Time!DU$25</f>
        <v>65380</v>
      </c>
      <c r="DV19" s="467">
        <f xml:space="preserve"> Time!DV$25</f>
        <v>65561</v>
      </c>
      <c r="DW19" s="467">
        <f xml:space="preserve"> Time!DW$25</f>
        <v>65745</v>
      </c>
      <c r="DX19" s="467">
        <f xml:space="preserve"> Time!DX$25</f>
        <v>65927</v>
      </c>
      <c r="DY19" s="467">
        <f xml:space="preserve"> Time!DY$25</f>
        <v>66111</v>
      </c>
      <c r="DZ19" s="467">
        <f xml:space="preserve"> Time!DZ$25</f>
        <v>66292</v>
      </c>
      <c r="EA19" s="467">
        <f xml:space="preserve"> Time!EA$25</f>
        <v>66476</v>
      </c>
      <c r="EB19" s="467">
        <f xml:space="preserve"> Time!EB$25</f>
        <v>66657</v>
      </c>
      <c r="EC19" s="467">
        <f xml:space="preserve"> Time!EC$25</f>
        <v>66841</v>
      </c>
      <c r="ED19" s="467">
        <f xml:space="preserve"> Time!ED$25</f>
        <v>67022</v>
      </c>
      <c r="EE19" s="467">
        <f xml:space="preserve"> Time!EE$25</f>
        <v>67206</v>
      </c>
      <c r="EF19" s="467">
        <f xml:space="preserve"> Time!EF$25</f>
        <v>67388</v>
      </c>
      <c r="EG19" s="467">
        <f xml:space="preserve"> Time!EG$25</f>
        <v>67572</v>
      </c>
      <c r="EH19" s="467">
        <f xml:space="preserve"> Time!EH$25</f>
        <v>67753</v>
      </c>
      <c r="EI19" s="467">
        <f xml:space="preserve"> Time!EI$25</f>
        <v>67937</v>
      </c>
      <c r="EJ19" s="467">
        <f xml:space="preserve"> Time!EJ$25</f>
        <v>68118</v>
      </c>
      <c r="EK19" s="467">
        <f xml:space="preserve"> Time!EK$25</f>
        <v>68302</v>
      </c>
      <c r="EL19" s="467">
        <f xml:space="preserve"> Time!EL$25</f>
        <v>68483</v>
      </c>
      <c r="EM19" s="467">
        <f xml:space="preserve"> Time!EM$25</f>
        <v>68667</v>
      </c>
      <c r="EN19" s="467">
        <f xml:space="preserve"> Time!EN$25</f>
        <v>68849</v>
      </c>
      <c r="EO19" s="467">
        <f xml:space="preserve"> Time!EO$25</f>
        <v>69033</v>
      </c>
      <c r="EP19" s="467">
        <f xml:space="preserve"> Time!EP$25</f>
        <v>69214</v>
      </c>
      <c r="EQ19" s="467">
        <f xml:space="preserve"> Time!EQ$25</f>
        <v>69398</v>
      </c>
      <c r="ER19" s="467">
        <f xml:space="preserve"> Time!ER$25</f>
        <v>69579</v>
      </c>
      <c r="ES19" s="467">
        <f xml:space="preserve"> Time!ES$25</f>
        <v>69763</v>
      </c>
      <c r="ET19" s="467">
        <f xml:space="preserve"> Time!ET$25</f>
        <v>69944</v>
      </c>
      <c r="EU19" s="467">
        <f xml:space="preserve"> Time!EU$25</f>
        <v>70128</v>
      </c>
      <c r="EV19" s="467">
        <f xml:space="preserve"> Time!EV$25</f>
        <v>70310</v>
      </c>
      <c r="EW19" s="467">
        <f xml:space="preserve"> Time!EW$25</f>
        <v>70494</v>
      </c>
      <c r="EX19" s="467">
        <f xml:space="preserve"> Time!EX$25</f>
        <v>70675</v>
      </c>
      <c r="EY19" s="467">
        <f xml:space="preserve"> Time!EY$25</f>
        <v>70859</v>
      </c>
      <c r="EZ19" s="467">
        <f xml:space="preserve"> Time!EZ$25</f>
        <v>71040</v>
      </c>
      <c r="FA19" s="467">
        <f xml:space="preserve"> Time!FA$25</f>
        <v>71224</v>
      </c>
      <c r="FB19" s="467">
        <f xml:space="preserve"> Time!FB$25</f>
        <v>71405</v>
      </c>
      <c r="FC19" s="467">
        <f xml:space="preserve"> Time!FC$25</f>
        <v>71589</v>
      </c>
      <c r="FD19" s="467">
        <f xml:space="preserve"> Time!FD$25</f>
        <v>71771</v>
      </c>
      <c r="FE19" s="467">
        <f xml:space="preserve"> Time!FE$25</f>
        <v>71955</v>
      </c>
      <c r="FF19" s="467">
        <f xml:space="preserve"> Time!FF$25</f>
        <v>72136</v>
      </c>
      <c r="FG19" s="467">
        <f xml:space="preserve"> Time!FG$25</f>
        <v>72320</v>
      </c>
      <c r="FH19" s="467">
        <f xml:space="preserve"> Time!FH$25</f>
        <v>72501</v>
      </c>
      <c r="FI19" s="467">
        <f xml:space="preserve"> Time!FI$25</f>
        <v>72685</v>
      </c>
      <c r="FJ19" s="467">
        <f xml:space="preserve"> Time!FJ$25</f>
        <v>72866</v>
      </c>
      <c r="FK19" s="467">
        <f xml:space="preserve"> Time!FK$25</f>
        <v>73050</v>
      </c>
      <c r="FL19" s="467">
        <f xml:space="preserve"> Time!FL$25</f>
        <v>73231</v>
      </c>
      <c r="FM19" s="467">
        <f xml:space="preserve"> Time!FM$25</f>
        <v>73415</v>
      </c>
      <c r="FN19" s="467">
        <f xml:space="preserve"> Time!FN$25</f>
        <v>73596</v>
      </c>
      <c r="FO19" s="467">
        <f xml:space="preserve"> Time!FO$25</f>
        <v>73780</v>
      </c>
      <c r="FP19" s="467">
        <f xml:space="preserve"> Time!FP$25</f>
        <v>73961</v>
      </c>
      <c r="FQ19" s="467">
        <f xml:space="preserve"> Time!FQ$25</f>
        <v>74145</v>
      </c>
      <c r="FR19" s="467">
        <f xml:space="preserve"> Time!FR$25</f>
        <v>74326</v>
      </c>
      <c r="FS19" s="467">
        <f xml:space="preserve"> Time!FS$25</f>
        <v>74510</v>
      </c>
      <c r="FT19" s="467">
        <f xml:space="preserve"> Time!FT$25</f>
        <v>74692</v>
      </c>
      <c r="FU19" s="467">
        <f xml:space="preserve"> Time!FU$25</f>
        <v>74876</v>
      </c>
      <c r="FV19" s="467">
        <f xml:space="preserve"> Time!FV$25</f>
        <v>75057</v>
      </c>
      <c r="FW19" s="467">
        <f xml:space="preserve"> Time!FW$25</f>
        <v>75241</v>
      </c>
      <c r="FX19" s="467">
        <f xml:space="preserve"> Time!FX$25</f>
        <v>75422</v>
      </c>
      <c r="FY19" s="467">
        <f xml:space="preserve"> Time!FY$25</f>
        <v>75606</v>
      </c>
      <c r="FZ19" s="467">
        <f xml:space="preserve"> Time!FZ$25</f>
        <v>75787</v>
      </c>
      <c r="GA19" s="467">
        <f xml:space="preserve"> Time!GA$25</f>
        <v>75971</v>
      </c>
      <c r="GB19" s="467">
        <f xml:space="preserve"> Time!GB$25</f>
        <v>76153</v>
      </c>
      <c r="GC19" s="467">
        <f xml:space="preserve"> Time!GC$25</f>
        <v>76337</v>
      </c>
      <c r="GD19" s="467">
        <f xml:space="preserve"> Time!GD$25</f>
        <v>76518</v>
      </c>
      <c r="GE19" s="467">
        <f xml:space="preserve"> Time!GE$25</f>
        <v>76702</v>
      </c>
      <c r="GF19" s="467">
        <f xml:space="preserve"> Time!GF$25</f>
        <v>76883</v>
      </c>
      <c r="GG19" s="467">
        <f xml:space="preserve"> Time!GG$25</f>
        <v>77067</v>
      </c>
      <c r="GH19" s="467">
        <f xml:space="preserve"> Time!GH$25</f>
        <v>77248</v>
      </c>
      <c r="GI19" s="467">
        <f xml:space="preserve"> Time!GI$25</f>
        <v>77432</v>
      </c>
      <c r="GJ19" s="467">
        <f xml:space="preserve"> Time!GJ$25</f>
        <v>77614</v>
      </c>
    </row>
    <row r="20" spans="1:192" s="194" customFormat="1" x14ac:dyDescent="0.25">
      <c r="A20" s="142"/>
      <c r="B20" s="142"/>
      <c r="C20" s="143"/>
      <c r="D20" s="144"/>
      <c r="E20" s="145" t="s">
        <v>168</v>
      </c>
      <c r="F20" s="580">
        <f xml:space="preserve"> XIRR(J16:GJ17, J18:GJ19)</f>
        <v>0.10000000596046449</v>
      </c>
      <c r="G20" s="145" t="s">
        <v>104</v>
      </c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145"/>
      <c r="BB20" s="145"/>
      <c r="BC20" s="145"/>
      <c r="BD20" s="145"/>
      <c r="BE20" s="145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/>
      <c r="BQ20" s="145"/>
      <c r="BR20" s="145"/>
      <c r="BS20" s="145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  <c r="DO20" s="145"/>
      <c r="DP20" s="145"/>
      <c r="DQ20" s="145"/>
      <c r="DR20" s="145"/>
      <c r="DS20" s="145"/>
      <c r="DT20" s="145"/>
      <c r="DU20" s="145"/>
      <c r="DV20" s="145"/>
      <c r="DW20" s="145"/>
      <c r="DX20" s="145"/>
      <c r="DY20" s="145"/>
      <c r="DZ20" s="145"/>
      <c r="EA20" s="145"/>
      <c r="EB20" s="145"/>
      <c r="EC20" s="145"/>
      <c r="ED20" s="145"/>
      <c r="EE20" s="145"/>
      <c r="EF20" s="145"/>
      <c r="EG20" s="145"/>
      <c r="EH20" s="145"/>
      <c r="EI20" s="145"/>
      <c r="EJ20" s="145"/>
      <c r="EK20" s="145"/>
      <c r="EL20" s="145"/>
      <c r="EM20" s="145"/>
      <c r="EN20" s="145"/>
      <c r="EO20" s="145"/>
      <c r="EP20" s="145"/>
      <c r="EQ20" s="145"/>
      <c r="ER20" s="145"/>
      <c r="ES20" s="145"/>
      <c r="ET20" s="145"/>
      <c r="EU20" s="145"/>
      <c r="EV20" s="145"/>
      <c r="EW20" s="145"/>
      <c r="EX20" s="145"/>
      <c r="EY20" s="145"/>
      <c r="EZ20" s="145"/>
      <c r="FA20" s="145"/>
      <c r="FB20" s="145"/>
      <c r="FC20" s="145"/>
      <c r="FD20" s="145"/>
      <c r="FE20" s="145"/>
      <c r="FF20" s="145"/>
      <c r="FG20" s="145"/>
      <c r="FH20" s="145"/>
      <c r="FI20" s="145"/>
      <c r="FJ20" s="145"/>
      <c r="FK20" s="145"/>
      <c r="FL20" s="145"/>
      <c r="FM20" s="145"/>
      <c r="FN20" s="145"/>
      <c r="FO20" s="145"/>
      <c r="FP20" s="145"/>
      <c r="FQ20" s="145"/>
      <c r="FR20" s="145"/>
      <c r="FS20" s="145"/>
      <c r="FT20" s="145"/>
      <c r="FU20" s="145"/>
      <c r="FV20" s="145"/>
      <c r="FW20" s="145"/>
      <c r="FX20" s="145"/>
      <c r="FY20" s="145"/>
      <c r="FZ20" s="145"/>
      <c r="GA20" s="145"/>
      <c r="GB20" s="145"/>
      <c r="GC20" s="145"/>
      <c r="GD20" s="145"/>
      <c r="GE20" s="145"/>
      <c r="GF20" s="145"/>
      <c r="GG20" s="145"/>
      <c r="GH20" s="145"/>
      <c r="GI20" s="145"/>
      <c r="GJ20" s="145"/>
    </row>
    <row r="21" spans="1:192" s="194" customFormat="1" x14ac:dyDescent="0.25">
      <c r="A21" s="142"/>
      <c r="B21" s="142"/>
      <c r="C21" s="143"/>
      <c r="D21" s="144"/>
      <c r="E21" s="145"/>
      <c r="F21" s="580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5"/>
      <c r="AZ21" s="145"/>
      <c r="BA21" s="145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5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5"/>
      <c r="CG21" s="145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5"/>
      <c r="CU21" s="145"/>
      <c r="CV21" s="145"/>
      <c r="CW21" s="145"/>
      <c r="CX21" s="145"/>
      <c r="CY21" s="145"/>
      <c r="CZ21" s="145"/>
      <c r="DA21" s="145"/>
      <c r="DB21" s="145"/>
      <c r="DC21" s="145"/>
      <c r="DD21" s="145"/>
      <c r="DE21" s="145"/>
      <c r="DF21" s="145"/>
      <c r="DG21" s="145"/>
      <c r="DH21" s="145"/>
      <c r="DI21" s="145"/>
      <c r="DJ21" s="145"/>
      <c r="DK21" s="145"/>
      <c r="DL21" s="145"/>
      <c r="DM21" s="145"/>
      <c r="DN21" s="145"/>
      <c r="DO21" s="145"/>
      <c r="DP21" s="145"/>
      <c r="DQ21" s="145"/>
      <c r="DR21" s="145"/>
      <c r="DS21" s="145"/>
      <c r="DT21" s="145"/>
      <c r="DU21" s="145"/>
      <c r="DV21" s="145"/>
      <c r="DW21" s="145"/>
      <c r="DX21" s="145"/>
      <c r="DY21" s="145"/>
      <c r="DZ21" s="145"/>
      <c r="EA21" s="145"/>
      <c r="EB21" s="145"/>
      <c r="EC21" s="145"/>
      <c r="ED21" s="145"/>
      <c r="EE21" s="145"/>
      <c r="EF21" s="145"/>
      <c r="EG21" s="145"/>
      <c r="EH21" s="145"/>
      <c r="EI21" s="145"/>
      <c r="EJ21" s="145"/>
      <c r="EK21" s="145"/>
      <c r="EL21" s="145"/>
      <c r="EM21" s="145"/>
      <c r="EN21" s="145"/>
      <c r="EO21" s="145"/>
      <c r="EP21" s="145"/>
      <c r="EQ21" s="145"/>
      <c r="ER21" s="145"/>
      <c r="ES21" s="145"/>
      <c r="ET21" s="145"/>
      <c r="EU21" s="145"/>
      <c r="EV21" s="145"/>
      <c r="EW21" s="145"/>
      <c r="EX21" s="145"/>
      <c r="EY21" s="145"/>
      <c r="EZ21" s="145"/>
      <c r="FA21" s="145"/>
      <c r="FB21" s="145"/>
      <c r="FC21" s="145"/>
      <c r="FD21" s="145"/>
      <c r="FE21" s="145"/>
      <c r="FF21" s="145"/>
      <c r="FG21" s="145"/>
      <c r="FH21" s="145"/>
      <c r="FI21" s="145"/>
      <c r="FJ21" s="145"/>
      <c r="FK21" s="145"/>
      <c r="FL21" s="145"/>
      <c r="FM21" s="145"/>
      <c r="FN21" s="145"/>
      <c r="FO21" s="145"/>
      <c r="FP21" s="145"/>
      <c r="FQ21" s="145"/>
      <c r="FR21" s="145"/>
      <c r="FS21" s="145"/>
      <c r="FT21" s="145"/>
      <c r="FU21" s="145"/>
      <c r="FV21" s="145"/>
      <c r="FW21" s="145"/>
      <c r="FX21" s="145"/>
      <c r="FY21" s="145"/>
      <c r="FZ21" s="145"/>
      <c r="GA21" s="145"/>
      <c r="GB21" s="145"/>
      <c r="GC21" s="145"/>
      <c r="GD21" s="145"/>
      <c r="GE21" s="145"/>
      <c r="GF21" s="145"/>
      <c r="GG21" s="145"/>
      <c r="GH21" s="145"/>
      <c r="GI21" s="145"/>
      <c r="GJ21" s="145"/>
    </row>
    <row r="22" spans="1:192" s="194" customFormat="1" x14ac:dyDescent="0.25">
      <c r="A22" s="142"/>
      <c r="B22" s="142"/>
      <c r="C22" s="143"/>
      <c r="D22" s="144"/>
      <c r="E22" s="145"/>
      <c r="F22" s="580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  <c r="CZ22" s="145"/>
      <c r="DA22" s="145"/>
      <c r="DB22" s="145"/>
      <c r="DC22" s="145"/>
      <c r="DD22" s="145"/>
      <c r="DE22" s="145"/>
      <c r="DF22" s="145"/>
      <c r="DG22" s="145"/>
      <c r="DH22" s="145"/>
      <c r="DI22" s="145"/>
      <c r="DJ22" s="145"/>
      <c r="DK22" s="145"/>
      <c r="DL22" s="145"/>
      <c r="DM22" s="145"/>
      <c r="DN22" s="145"/>
      <c r="DO22" s="145"/>
      <c r="DP22" s="145"/>
      <c r="DQ22" s="145"/>
      <c r="DR22" s="145"/>
      <c r="DS22" s="145"/>
      <c r="DT22" s="145"/>
      <c r="DU22" s="145"/>
      <c r="DV22" s="145"/>
      <c r="DW22" s="145"/>
      <c r="DX22" s="145"/>
      <c r="DY22" s="145"/>
      <c r="DZ22" s="145"/>
      <c r="EA22" s="145"/>
      <c r="EB22" s="145"/>
      <c r="EC22" s="145"/>
      <c r="ED22" s="145"/>
      <c r="EE22" s="145"/>
      <c r="EF22" s="145"/>
      <c r="EG22" s="145"/>
      <c r="EH22" s="145"/>
      <c r="EI22" s="145"/>
      <c r="EJ22" s="145"/>
      <c r="EK22" s="145"/>
      <c r="EL22" s="145"/>
      <c r="EM22" s="145"/>
      <c r="EN22" s="145"/>
      <c r="EO22" s="145"/>
      <c r="EP22" s="145"/>
      <c r="EQ22" s="145"/>
      <c r="ER22" s="145"/>
      <c r="ES22" s="145"/>
      <c r="ET22" s="145"/>
      <c r="EU22" s="145"/>
      <c r="EV22" s="145"/>
      <c r="EW22" s="145"/>
      <c r="EX22" s="145"/>
      <c r="EY22" s="145"/>
      <c r="EZ22" s="145"/>
      <c r="FA22" s="145"/>
      <c r="FB22" s="145"/>
      <c r="FC22" s="145"/>
      <c r="FD22" s="145"/>
      <c r="FE22" s="145"/>
      <c r="FF22" s="145"/>
      <c r="FG22" s="145"/>
      <c r="FH22" s="145"/>
      <c r="FI22" s="145"/>
      <c r="FJ22" s="145"/>
      <c r="FK22" s="145"/>
      <c r="FL22" s="145"/>
      <c r="FM22" s="145"/>
      <c r="FN22" s="145"/>
      <c r="FO22" s="145"/>
      <c r="FP22" s="145"/>
      <c r="FQ22" s="145"/>
      <c r="FR22" s="145"/>
      <c r="FS22" s="145"/>
      <c r="FT22" s="145"/>
      <c r="FU22" s="145"/>
      <c r="FV22" s="145"/>
      <c r="FW22" s="145"/>
      <c r="FX22" s="145"/>
      <c r="FY22" s="145"/>
      <c r="FZ22" s="145"/>
      <c r="GA22" s="145"/>
      <c r="GB22" s="145"/>
      <c r="GC22" s="145"/>
      <c r="GD22" s="145"/>
      <c r="GE22" s="145"/>
      <c r="GF22" s="145"/>
      <c r="GG22" s="145"/>
      <c r="GH22" s="145"/>
      <c r="GI22" s="145"/>
      <c r="GJ22" s="145"/>
    </row>
    <row r="23" spans="1:192" s="194" customFormat="1" x14ac:dyDescent="0.25">
      <c r="A23" s="142"/>
      <c r="B23" s="142"/>
      <c r="C23" s="143"/>
      <c r="D23" s="144"/>
      <c r="E23" s="578" t="s">
        <v>712</v>
      </c>
      <c r="F23" s="113">
        <v>0</v>
      </c>
      <c r="G23" s="578" t="s">
        <v>107</v>
      </c>
      <c r="H23" s="578">
        <f>-ConCost!H56</f>
        <v>-317550</v>
      </c>
      <c r="I23" s="145"/>
      <c r="J23" s="578">
        <f t="shared" ref="J23:BU23" si="10">IF(J3="Construction",$H$23/COUNTIF(3:3,J3),0)</f>
        <v>0</v>
      </c>
      <c r="K23" s="578">
        <f t="shared" si="10"/>
        <v>0</v>
      </c>
      <c r="L23" s="578">
        <f t="shared" si="10"/>
        <v>0</v>
      </c>
      <c r="M23" s="578">
        <f t="shared" si="10"/>
        <v>-79387.5</v>
      </c>
      <c r="N23" s="578">
        <f t="shared" si="10"/>
        <v>-79387.5</v>
      </c>
      <c r="O23" s="578">
        <f t="shared" si="10"/>
        <v>-79387.5</v>
      </c>
      <c r="P23" s="578">
        <f t="shared" si="10"/>
        <v>-79387.5</v>
      </c>
      <c r="Q23" s="578">
        <f t="shared" si="10"/>
        <v>0</v>
      </c>
      <c r="R23" s="578">
        <f t="shared" si="10"/>
        <v>0</v>
      </c>
      <c r="S23" s="578">
        <f t="shared" si="10"/>
        <v>0</v>
      </c>
      <c r="T23" s="578">
        <f t="shared" si="10"/>
        <v>0</v>
      </c>
      <c r="U23" s="578">
        <f t="shared" si="10"/>
        <v>0</v>
      </c>
      <c r="V23" s="578">
        <f t="shared" si="10"/>
        <v>0</v>
      </c>
      <c r="W23" s="578">
        <f t="shared" si="10"/>
        <v>0</v>
      </c>
      <c r="X23" s="578">
        <f t="shared" si="10"/>
        <v>0</v>
      </c>
      <c r="Y23" s="578">
        <f t="shared" si="10"/>
        <v>0</v>
      </c>
      <c r="Z23" s="578">
        <f t="shared" si="10"/>
        <v>0</v>
      </c>
      <c r="AA23" s="578">
        <f t="shared" si="10"/>
        <v>0</v>
      </c>
      <c r="AB23" s="578">
        <f t="shared" si="10"/>
        <v>0</v>
      </c>
      <c r="AC23" s="578">
        <f t="shared" si="10"/>
        <v>0</v>
      </c>
      <c r="AD23" s="578">
        <f t="shared" si="10"/>
        <v>0</v>
      </c>
      <c r="AE23" s="578">
        <f t="shared" si="10"/>
        <v>0</v>
      </c>
      <c r="AF23" s="578">
        <f t="shared" si="10"/>
        <v>0</v>
      </c>
      <c r="AG23" s="578">
        <f t="shared" si="10"/>
        <v>0</v>
      </c>
      <c r="AH23" s="578">
        <f t="shared" si="10"/>
        <v>0</v>
      </c>
      <c r="AI23" s="578">
        <f t="shared" si="10"/>
        <v>0</v>
      </c>
      <c r="AJ23" s="578">
        <f t="shared" si="10"/>
        <v>0</v>
      </c>
      <c r="AK23" s="578">
        <f t="shared" si="10"/>
        <v>0</v>
      </c>
      <c r="AL23" s="578">
        <f t="shared" si="10"/>
        <v>0</v>
      </c>
      <c r="AM23" s="578">
        <f t="shared" si="10"/>
        <v>0</v>
      </c>
      <c r="AN23" s="578">
        <f t="shared" si="10"/>
        <v>0</v>
      </c>
      <c r="AO23" s="578">
        <f t="shared" si="10"/>
        <v>0</v>
      </c>
      <c r="AP23" s="578">
        <f t="shared" si="10"/>
        <v>0</v>
      </c>
      <c r="AQ23" s="578">
        <f t="shared" si="10"/>
        <v>0</v>
      </c>
      <c r="AR23" s="578">
        <f t="shared" si="10"/>
        <v>0</v>
      </c>
      <c r="AS23" s="578">
        <f t="shared" si="10"/>
        <v>0</v>
      </c>
      <c r="AT23" s="578">
        <f t="shared" si="10"/>
        <v>0</v>
      </c>
      <c r="AU23" s="578">
        <f t="shared" si="10"/>
        <v>0</v>
      </c>
      <c r="AV23" s="578">
        <f t="shared" si="10"/>
        <v>0</v>
      </c>
      <c r="AW23" s="578">
        <f t="shared" si="10"/>
        <v>0</v>
      </c>
      <c r="AX23" s="578">
        <f t="shared" si="10"/>
        <v>0</v>
      </c>
      <c r="AY23" s="578">
        <f t="shared" si="10"/>
        <v>0</v>
      </c>
      <c r="AZ23" s="578">
        <f t="shared" si="10"/>
        <v>0</v>
      </c>
      <c r="BA23" s="578">
        <f t="shared" si="10"/>
        <v>0</v>
      </c>
      <c r="BB23" s="578">
        <f t="shared" si="10"/>
        <v>0</v>
      </c>
      <c r="BC23" s="578">
        <f t="shared" si="10"/>
        <v>0</v>
      </c>
      <c r="BD23" s="578">
        <f t="shared" si="10"/>
        <v>0</v>
      </c>
      <c r="BE23" s="578">
        <f t="shared" si="10"/>
        <v>0</v>
      </c>
      <c r="BF23" s="578">
        <f t="shared" si="10"/>
        <v>0</v>
      </c>
      <c r="BG23" s="578">
        <f t="shared" si="10"/>
        <v>0</v>
      </c>
      <c r="BH23" s="578">
        <f t="shared" si="10"/>
        <v>0</v>
      </c>
      <c r="BI23" s="578">
        <f t="shared" si="10"/>
        <v>0</v>
      </c>
      <c r="BJ23" s="578">
        <f t="shared" si="10"/>
        <v>0</v>
      </c>
      <c r="BK23" s="578">
        <f t="shared" si="10"/>
        <v>0</v>
      </c>
      <c r="BL23" s="578">
        <f t="shared" si="10"/>
        <v>0</v>
      </c>
      <c r="BM23" s="578">
        <f t="shared" si="10"/>
        <v>0</v>
      </c>
      <c r="BN23" s="578">
        <f t="shared" si="10"/>
        <v>0</v>
      </c>
      <c r="BO23" s="578">
        <f t="shared" si="10"/>
        <v>0</v>
      </c>
      <c r="BP23" s="578">
        <f t="shared" si="10"/>
        <v>0</v>
      </c>
      <c r="BQ23" s="578">
        <f t="shared" si="10"/>
        <v>0</v>
      </c>
      <c r="BR23" s="578">
        <f t="shared" si="10"/>
        <v>0</v>
      </c>
      <c r="BS23" s="578">
        <f t="shared" si="10"/>
        <v>0</v>
      </c>
      <c r="BT23" s="578">
        <f t="shared" si="10"/>
        <v>0</v>
      </c>
      <c r="BU23" s="578">
        <f t="shared" si="10"/>
        <v>0</v>
      </c>
      <c r="BV23" s="578">
        <f t="shared" ref="BV23:EG23" si="11">IF(BV3="Construction",$H$23/COUNTIF(3:3,BV3),0)</f>
        <v>0</v>
      </c>
      <c r="BW23" s="578">
        <f t="shared" si="11"/>
        <v>0</v>
      </c>
      <c r="BX23" s="578">
        <f t="shared" si="11"/>
        <v>0</v>
      </c>
      <c r="BY23" s="578">
        <f t="shared" si="11"/>
        <v>0</v>
      </c>
      <c r="BZ23" s="578">
        <f t="shared" si="11"/>
        <v>0</v>
      </c>
      <c r="CA23" s="578">
        <f t="shared" si="11"/>
        <v>0</v>
      </c>
      <c r="CB23" s="578">
        <f t="shared" si="11"/>
        <v>0</v>
      </c>
      <c r="CC23" s="578">
        <f t="shared" si="11"/>
        <v>0</v>
      </c>
      <c r="CD23" s="578">
        <f t="shared" si="11"/>
        <v>0</v>
      </c>
      <c r="CE23" s="578">
        <f t="shared" si="11"/>
        <v>0</v>
      </c>
      <c r="CF23" s="578">
        <f t="shared" si="11"/>
        <v>0</v>
      </c>
      <c r="CG23" s="578">
        <f t="shared" si="11"/>
        <v>0</v>
      </c>
      <c r="CH23" s="578">
        <f t="shared" si="11"/>
        <v>0</v>
      </c>
      <c r="CI23" s="578">
        <f t="shared" si="11"/>
        <v>0</v>
      </c>
      <c r="CJ23" s="578">
        <f t="shared" si="11"/>
        <v>0</v>
      </c>
      <c r="CK23" s="578">
        <f t="shared" si="11"/>
        <v>0</v>
      </c>
      <c r="CL23" s="578">
        <f t="shared" si="11"/>
        <v>0</v>
      </c>
      <c r="CM23" s="578">
        <f t="shared" si="11"/>
        <v>0</v>
      </c>
      <c r="CN23" s="578">
        <f t="shared" si="11"/>
        <v>0</v>
      </c>
      <c r="CO23" s="578">
        <f t="shared" si="11"/>
        <v>0</v>
      </c>
      <c r="CP23" s="578">
        <f t="shared" si="11"/>
        <v>0</v>
      </c>
      <c r="CQ23" s="578">
        <f t="shared" si="11"/>
        <v>0</v>
      </c>
      <c r="CR23" s="578">
        <f t="shared" si="11"/>
        <v>0</v>
      </c>
      <c r="CS23" s="578">
        <f t="shared" si="11"/>
        <v>0</v>
      </c>
      <c r="CT23" s="578">
        <f t="shared" si="11"/>
        <v>0</v>
      </c>
      <c r="CU23" s="578">
        <f t="shared" si="11"/>
        <v>0</v>
      </c>
      <c r="CV23" s="578">
        <f t="shared" si="11"/>
        <v>0</v>
      </c>
      <c r="CW23" s="578">
        <f t="shared" si="11"/>
        <v>0</v>
      </c>
      <c r="CX23" s="578">
        <f t="shared" si="11"/>
        <v>0</v>
      </c>
      <c r="CY23" s="578">
        <f t="shared" si="11"/>
        <v>0</v>
      </c>
      <c r="CZ23" s="578">
        <f t="shared" si="11"/>
        <v>0</v>
      </c>
      <c r="DA23" s="578">
        <f t="shared" si="11"/>
        <v>0</v>
      </c>
      <c r="DB23" s="578">
        <f t="shared" si="11"/>
        <v>0</v>
      </c>
      <c r="DC23" s="578">
        <f t="shared" si="11"/>
        <v>0</v>
      </c>
      <c r="DD23" s="578">
        <f t="shared" si="11"/>
        <v>0</v>
      </c>
      <c r="DE23" s="578">
        <f t="shared" si="11"/>
        <v>0</v>
      </c>
      <c r="DF23" s="578">
        <f t="shared" si="11"/>
        <v>0</v>
      </c>
      <c r="DG23" s="578">
        <f t="shared" si="11"/>
        <v>0</v>
      </c>
      <c r="DH23" s="578">
        <f t="shared" si="11"/>
        <v>0</v>
      </c>
      <c r="DI23" s="578">
        <f t="shared" si="11"/>
        <v>0</v>
      </c>
      <c r="DJ23" s="578">
        <f t="shared" si="11"/>
        <v>0</v>
      </c>
      <c r="DK23" s="578">
        <f t="shared" si="11"/>
        <v>0</v>
      </c>
      <c r="DL23" s="578">
        <f t="shared" si="11"/>
        <v>0</v>
      </c>
      <c r="DM23" s="578">
        <f t="shared" si="11"/>
        <v>0</v>
      </c>
      <c r="DN23" s="578">
        <f t="shared" si="11"/>
        <v>0</v>
      </c>
      <c r="DO23" s="578">
        <f t="shared" si="11"/>
        <v>0</v>
      </c>
      <c r="DP23" s="578">
        <f t="shared" si="11"/>
        <v>0</v>
      </c>
      <c r="DQ23" s="578">
        <f t="shared" si="11"/>
        <v>0</v>
      </c>
      <c r="DR23" s="578">
        <f t="shared" si="11"/>
        <v>0</v>
      </c>
      <c r="DS23" s="578">
        <f t="shared" si="11"/>
        <v>0</v>
      </c>
      <c r="DT23" s="578">
        <f t="shared" si="11"/>
        <v>0</v>
      </c>
      <c r="DU23" s="578">
        <f t="shared" si="11"/>
        <v>0</v>
      </c>
      <c r="DV23" s="578">
        <f t="shared" si="11"/>
        <v>0</v>
      </c>
      <c r="DW23" s="578">
        <f t="shared" si="11"/>
        <v>0</v>
      </c>
      <c r="DX23" s="578">
        <f t="shared" si="11"/>
        <v>0</v>
      </c>
      <c r="DY23" s="578">
        <f t="shared" si="11"/>
        <v>0</v>
      </c>
      <c r="DZ23" s="578">
        <f t="shared" si="11"/>
        <v>0</v>
      </c>
      <c r="EA23" s="578">
        <f t="shared" si="11"/>
        <v>0</v>
      </c>
      <c r="EB23" s="578">
        <f t="shared" si="11"/>
        <v>0</v>
      </c>
      <c r="EC23" s="578">
        <f t="shared" si="11"/>
        <v>0</v>
      </c>
      <c r="ED23" s="578">
        <f t="shared" si="11"/>
        <v>0</v>
      </c>
      <c r="EE23" s="578">
        <f t="shared" si="11"/>
        <v>0</v>
      </c>
      <c r="EF23" s="578">
        <f t="shared" si="11"/>
        <v>0</v>
      </c>
      <c r="EG23" s="578">
        <f t="shared" si="11"/>
        <v>0</v>
      </c>
      <c r="EH23" s="578">
        <f t="shared" ref="EH23:GJ23" si="12">IF(EH3="Construction",$H$23/COUNTIF(3:3,EH3),0)</f>
        <v>0</v>
      </c>
      <c r="EI23" s="578">
        <f t="shared" si="12"/>
        <v>0</v>
      </c>
      <c r="EJ23" s="578">
        <f t="shared" si="12"/>
        <v>0</v>
      </c>
      <c r="EK23" s="578">
        <f t="shared" si="12"/>
        <v>0</v>
      </c>
      <c r="EL23" s="578">
        <f t="shared" si="12"/>
        <v>0</v>
      </c>
      <c r="EM23" s="578">
        <f t="shared" si="12"/>
        <v>0</v>
      </c>
      <c r="EN23" s="578">
        <f t="shared" si="12"/>
        <v>0</v>
      </c>
      <c r="EO23" s="578">
        <f t="shared" si="12"/>
        <v>0</v>
      </c>
      <c r="EP23" s="578">
        <f t="shared" si="12"/>
        <v>0</v>
      </c>
      <c r="EQ23" s="578">
        <f t="shared" si="12"/>
        <v>0</v>
      </c>
      <c r="ER23" s="578">
        <f t="shared" si="12"/>
        <v>0</v>
      </c>
      <c r="ES23" s="578">
        <f t="shared" si="12"/>
        <v>0</v>
      </c>
      <c r="ET23" s="578">
        <f t="shared" si="12"/>
        <v>0</v>
      </c>
      <c r="EU23" s="578">
        <f t="shared" si="12"/>
        <v>0</v>
      </c>
      <c r="EV23" s="578">
        <f t="shared" si="12"/>
        <v>0</v>
      </c>
      <c r="EW23" s="578">
        <f t="shared" si="12"/>
        <v>0</v>
      </c>
      <c r="EX23" s="578">
        <f t="shared" si="12"/>
        <v>0</v>
      </c>
      <c r="EY23" s="578">
        <f t="shared" si="12"/>
        <v>0</v>
      </c>
      <c r="EZ23" s="578">
        <f t="shared" si="12"/>
        <v>0</v>
      </c>
      <c r="FA23" s="578">
        <f t="shared" si="12"/>
        <v>0</v>
      </c>
      <c r="FB23" s="578">
        <f t="shared" si="12"/>
        <v>0</v>
      </c>
      <c r="FC23" s="578">
        <f t="shared" si="12"/>
        <v>0</v>
      </c>
      <c r="FD23" s="578">
        <f t="shared" si="12"/>
        <v>0</v>
      </c>
      <c r="FE23" s="578">
        <f t="shared" si="12"/>
        <v>0</v>
      </c>
      <c r="FF23" s="578">
        <f t="shared" si="12"/>
        <v>0</v>
      </c>
      <c r="FG23" s="578">
        <f t="shared" si="12"/>
        <v>0</v>
      </c>
      <c r="FH23" s="578">
        <f t="shared" si="12"/>
        <v>0</v>
      </c>
      <c r="FI23" s="578">
        <f t="shared" si="12"/>
        <v>0</v>
      </c>
      <c r="FJ23" s="578">
        <f t="shared" si="12"/>
        <v>0</v>
      </c>
      <c r="FK23" s="578">
        <f t="shared" si="12"/>
        <v>0</v>
      </c>
      <c r="FL23" s="578">
        <f t="shared" si="12"/>
        <v>0</v>
      </c>
      <c r="FM23" s="578">
        <f t="shared" si="12"/>
        <v>0</v>
      </c>
      <c r="FN23" s="578">
        <f t="shared" si="12"/>
        <v>0</v>
      </c>
      <c r="FO23" s="578">
        <f t="shared" si="12"/>
        <v>0</v>
      </c>
      <c r="FP23" s="578">
        <f t="shared" si="12"/>
        <v>0</v>
      </c>
      <c r="FQ23" s="578">
        <f t="shared" si="12"/>
        <v>0</v>
      </c>
      <c r="FR23" s="578">
        <f t="shared" si="12"/>
        <v>0</v>
      </c>
      <c r="FS23" s="578">
        <f t="shared" si="12"/>
        <v>0</v>
      </c>
      <c r="FT23" s="578">
        <f t="shared" si="12"/>
        <v>0</v>
      </c>
      <c r="FU23" s="578">
        <f t="shared" si="12"/>
        <v>0</v>
      </c>
      <c r="FV23" s="578">
        <f t="shared" si="12"/>
        <v>0</v>
      </c>
      <c r="FW23" s="578">
        <f t="shared" si="12"/>
        <v>0</v>
      </c>
      <c r="FX23" s="578">
        <f t="shared" si="12"/>
        <v>0</v>
      </c>
      <c r="FY23" s="578">
        <f t="shared" si="12"/>
        <v>0</v>
      </c>
      <c r="FZ23" s="578">
        <f t="shared" si="12"/>
        <v>0</v>
      </c>
      <c r="GA23" s="578">
        <f t="shared" si="12"/>
        <v>0</v>
      </c>
      <c r="GB23" s="578">
        <f t="shared" si="12"/>
        <v>0</v>
      </c>
      <c r="GC23" s="578">
        <f t="shared" si="12"/>
        <v>0</v>
      </c>
      <c r="GD23" s="578">
        <f t="shared" si="12"/>
        <v>0</v>
      </c>
      <c r="GE23" s="578">
        <f t="shared" si="12"/>
        <v>0</v>
      </c>
      <c r="GF23" s="578">
        <f t="shared" si="12"/>
        <v>0</v>
      </c>
      <c r="GG23" s="578">
        <f t="shared" si="12"/>
        <v>0</v>
      </c>
      <c r="GH23" s="578">
        <f t="shared" si="12"/>
        <v>0</v>
      </c>
      <c r="GI23" s="578">
        <f t="shared" si="12"/>
        <v>0</v>
      </c>
      <c r="GJ23" s="578">
        <f t="shared" si="12"/>
        <v>0</v>
      </c>
    </row>
    <row r="24" spans="1:192" s="194" customFormat="1" x14ac:dyDescent="0.25">
      <c r="A24" s="142"/>
      <c r="B24" s="142"/>
      <c r="C24" s="143"/>
      <c r="D24" s="144"/>
      <c r="E24" s="12" t="s">
        <v>713</v>
      </c>
      <c r="F24" s="113">
        <v>0</v>
      </c>
      <c r="G24" s="12" t="s">
        <v>107</v>
      </c>
      <c r="H24" s="12">
        <f>H17</f>
        <v>234539.18413416244</v>
      </c>
      <c r="I24" s="145"/>
      <c r="J24" s="12">
        <f>J17</f>
        <v>0</v>
      </c>
      <c r="K24" s="12">
        <f t="shared" ref="K24:BV24" si="13">K17</f>
        <v>0</v>
      </c>
      <c r="L24" s="12">
        <f t="shared" si="13"/>
        <v>0</v>
      </c>
      <c r="M24" s="12">
        <f t="shared" si="13"/>
        <v>0</v>
      </c>
      <c r="N24" s="12">
        <f t="shared" si="13"/>
        <v>0</v>
      </c>
      <c r="O24" s="12">
        <f t="shared" si="13"/>
        <v>0</v>
      </c>
      <c r="P24" s="12">
        <f t="shared" si="13"/>
        <v>2.6618400179359014E-3</v>
      </c>
      <c r="Q24" s="12">
        <f t="shared" si="13"/>
        <v>5951.0196325580291</v>
      </c>
      <c r="R24" s="12">
        <f t="shared" si="13"/>
        <v>5338.5895669389574</v>
      </c>
      <c r="S24" s="12">
        <f t="shared" si="13"/>
        <v>4598.0268220687667</v>
      </c>
      <c r="T24" s="12">
        <f t="shared" si="13"/>
        <v>4537.2641491474005</v>
      </c>
      <c r="U24" s="12">
        <f t="shared" si="13"/>
        <v>4558.4280277540656</v>
      </c>
      <c r="V24" s="12">
        <f t="shared" si="13"/>
        <v>4490.036057669211</v>
      </c>
      <c r="W24" s="12">
        <f t="shared" si="13"/>
        <v>4525.8407520270212</v>
      </c>
      <c r="X24" s="12">
        <f t="shared" si="13"/>
        <v>4471.0079165615825</v>
      </c>
      <c r="Y24" s="12">
        <f t="shared" si="13"/>
        <v>4464.161688859991</v>
      </c>
      <c r="Z24" s="12">
        <f t="shared" si="13"/>
        <v>4416.555773089287</v>
      </c>
      <c r="AA24" s="12">
        <f t="shared" si="13"/>
        <v>4436.3294600534591</v>
      </c>
      <c r="AB24" s="12">
        <f t="shared" si="13"/>
        <v>4375.1882348732634</v>
      </c>
      <c r="AC24" s="12">
        <f t="shared" si="13"/>
        <v>4394.5439517473278</v>
      </c>
      <c r="AD24" s="12">
        <f t="shared" si="13"/>
        <v>4326.048471237742</v>
      </c>
      <c r="AE24" s="12">
        <f t="shared" si="13"/>
        <v>4359.4325546200998</v>
      </c>
      <c r="AF24" s="12">
        <f t="shared" si="13"/>
        <v>4303.9609338693572</v>
      </c>
      <c r="AG24" s="12">
        <f t="shared" si="13"/>
        <v>4296.2992378067993</v>
      </c>
      <c r="AH24" s="12">
        <f t="shared" si="13"/>
        <v>4247.7278410662348</v>
      </c>
      <c r="AI24" s="12">
        <f t="shared" si="13"/>
        <v>4265.5999270761713</v>
      </c>
      <c r="AJ24" s="12">
        <f t="shared" si="13"/>
        <v>4204.0120366225365</v>
      </c>
      <c r="AK24" s="12">
        <f t="shared" si="13"/>
        <v>4221.4387252157394</v>
      </c>
      <c r="AL24" s="12">
        <f t="shared" si="13"/>
        <v>4152.7871106285711</v>
      </c>
      <c r="AM24" s="12">
        <f t="shared" si="13"/>
        <v>4183.5936839534752</v>
      </c>
      <c r="AN24" s="12">
        <f t="shared" si="13"/>
        <v>4127.3996633179941</v>
      </c>
      <c r="AO24" s="12">
        <f t="shared" si="13"/>
        <v>4118.8575949638125</v>
      </c>
      <c r="AP24" s="12">
        <f t="shared" si="13"/>
        <v>4069.217965159296</v>
      </c>
      <c r="AQ24" s="12">
        <f t="shared" si="13"/>
        <v>4085.0600984581979</v>
      </c>
      <c r="AR24" s="12">
        <f t="shared" si="13"/>
        <v>4022.9525894048711</v>
      </c>
      <c r="AS24" s="12">
        <f t="shared" si="13"/>
        <v>4038.3192313589279</v>
      </c>
      <c r="AT24" s="12">
        <f t="shared" si="13"/>
        <v>3969.454904025115</v>
      </c>
      <c r="AU24" s="12">
        <f t="shared" si="13"/>
        <v>3997.5138261836491</v>
      </c>
      <c r="AV24" s="12">
        <f t="shared" si="13"/>
        <v>3940.5071701747147</v>
      </c>
      <c r="AW24" s="12">
        <f t="shared" si="13"/>
        <v>8719.4534681636251</v>
      </c>
      <c r="AX24" s="12">
        <f t="shared" si="13"/>
        <v>8589.9838583381643</v>
      </c>
      <c r="AY24" s="12">
        <f t="shared" si="13"/>
        <v>13407.635123771595</v>
      </c>
      <c r="AZ24" s="12">
        <f t="shared" si="13"/>
        <v>13187.417125973823</v>
      </c>
      <c r="BA24" s="12">
        <f t="shared" si="13"/>
        <v>13230.927239615055</v>
      </c>
      <c r="BB24" s="12">
        <f t="shared" si="13"/>
        <v>12722.44600164578</v>
      </c>
      <c r="BC24" s="12">
        <f t="shared" si="13"/>
        <v>10628.94520970106</v>
      </c>
      <c r="BD24" s="12">
        <f t="shared" si="13"/>
        <v>11388.57472105578</v>
      </c>
      <c r="BE24" s="12">
        <f t="shared" si="13"/>
        <v>3176.623125565904</v>
      </c>
      <c r="BF24" s="12">
        <f t="shared" si="13"/>
        <v>0</v>
      </c>
      <c r="BG24" s="12">
        <f t="shared" si="13"/>
        <v>0</v>
      </c>
      <c r="BH24" s="12">
        <f t="shared" si="13"/>
        <v>0</v>
      </c>
      <c r="BI24" s="12">
        <f t="shared" si="13"/>
        <v>0</v>
      </c>
      <c r="BJ24" s="12">
        <f t="shared" si="13"/>
        <v>0</v>
      </c>
      <c r="BK24" s="12">
        <f t="shared" si="13"/>
        <v>0</v>
      </c>
      <c r="BL24" s="12">
        <f t="shared" si="13"/>
        <v>0</v>
      </c>
      <c r="BM24" s="12">
        <f t="shared" si="13"/>
        <v>0</v>
      </c>
      <c r="BN24" s="12">
        <f t="shared" si="13"/>
        <v>0</v>
      </c>
      <c r="BO24" s="12">
        <f t="shared" si="13"/>
        <v>0</v>
      </c>
      <c r="BP24" s="12">
        <f t="shared" si="13"/>
        <v>0</v>
      </c>
      <c r="BQ24" s="12">
        <f t="shared" si="13"/>
        <v>0</v>
      </c>
      <c r="BR24" s="12">
        <f t="shared" si="13"/>
        <v>0</v>
      </c>
      <c r="BS24" s="12">
        <f t="shared" si="13"/>
        <v>0</v>
      </c>
      <c r="BT24" s="12">
        <f t="shared" si="13"/>
        <v>0</v>
      </c>
      <c r="BU24" s="12">
        <f t="shared" si="13"/>
        <v>0</v>
      </c>
      <c r="BV24" s="12">
        <f t="shared" si="13"/>
        <v>0</v>
      </c>
      <c r="BW24" s="12">
        <f t="shared" ref="BW24:EH24" si="14">BW17</f>
        <v>0</v>
      </c>
      <c r="BX24" s="12">
        <f t="shared" si="14"/>
        <v>0</v>
      </c>
      <c r="BY24" s="12">
        <f t="shared" si="14"/>
        <v>0</v>
      </c>
      <c r="BZ24" s="12">
        <f t="shared" si="14"/>
        <v>0</v>
      </c>
      <c r="CA24" s="12">
        <f t="shared" si="14"/>
        <v>0</v>
      </c>
      <c r="CB24" s="12">
        <f t="shared" si="14"/>
        <v>0</v>
      </c>
      <c r="CC24" s="12">
        <f t="shared" si="14"/>
        <v>0</v>
      </c>
      <c r="CD24" s="12">
        <f t="shared" si="14"/>
        <v>0</v>
      </c>
      <c r="CE24" s="12">
        <f t="shared" si="14"/>
        <v>0</v>
      </c>
      <c r="CF24" s="12">
        <f t="shared" si="14"/>
        <v>0</v>
      </c>
      <c r="CG24" s="12">
        <f t="shared" si="14"/>
        <v>0</v>
      </c>
      <c r="CH24" s="12">
        <f t="shared" si="14"/>
        <v>0</v>
      </c>
      <c r="CI24" s="12">
        <f t="shared" si="14"/>
        <v>0</v>
      </c>
      <c r="CJ24" s="12">
        <f t="shared" si="14"/>
        <v>0</v>
      </c>
      <c r="CK24" s="12">
        <f t="shared" si="14"/>
        <v>0</v>
      </c>
      <c r="CL24" s="12">
        <f t="shared" si="14"/>
        <v>0</v>
      </c>
      <c r="CM24" s="12">
        <f t="shared" si="14"/>
        <v>0</v>
      </c>
      <c r="CN24" s="12">
        <f t="shared" si="14"/>
        <v>0</v>
      </c>
      <c r="CO24" s="12">
        <f t="shared" si="14"/>
        <v>0</v>
      </c>
      <c r="CP24" s="12">
        <f t="shared" si="14"/>
        <v>0</v>
      </c>
      <c r="CQ24" s="12">
        <f t="shared" si="14"/>
        <v>0</v>
      </c>
      <c r="CR24" s="12">
        <f t="shared" si="14"/>
        <v>0</v>
      </c>
      <c r="CS24" s="12">
        <f t="shared" si="14"/>
        <v>0</v>
      </c>
      <c r="CT24" s="12">
        <f t="shared" si="14"/>
        <v>0</v>
      </c>
      <c r="CU24" s="12">
        <f t="shared" si="14"/>
        <v>0</v>
      </c>
      <c r="CV24" s="12">
        <f t="shared" si="14"/>
        <v>0</v>
      </c>
      <c r="CW24" s="12">
        <f t="shared" si="14"/>
        <v>0</v>
      </c>
      <c r="CX24" s="12">
        <f t="shared" si="14"/>
        <v>0</v>
      </c>
      <c r="CY24" s="12">
        <f t="shared" si="14"/>
        <v>0</v>
      </c>
      <c r="CZ24" s="12">
        <f t="shared" si="14"/>
        <v>0</v>
      </c>
      <c r="DA24" s="12">
        <f t="shared" si="14"/>
        <v>0</v>
      </c>
      <c r="DB24" s="12">
        <f t="shared" si="14"/>
        <v>0</v>
      </c>
      <c r="DC24" s="12">
        <f t="shared" si="14"/>
        <v>0</v>
      </c>
      <c r="DD24" s="12">
        <f t="shared" si="14"/>
        <v>0</v>
      </c>
      <c r="DE24" s="12">
        <f t="shared" si="14"/>
        <v>0</v>
      </c>
      <c r="DF24" s="12">
        <f t="shared" si="14"/>
        <v>0</v>
      </c>
      <c r="DG24" s="12">
        <f t="shared" si="14"/>
        <v>0</v>
      </c>
      <c r="DH24" s="12">
        <f t="shared" si="14"/>
        <v>0</v>
      </c>
      <c r="DI24" s="12">
        <f t="shared" si="14"/>
        <v>0</v>
      </c>
      <c r="DJ24" s="12">
        <f t="shared" si="14"/>
        <v>0</v>
      </c>
      <c r="DK24" s="12">
        <f t="shared" si="14"/>
        <v>0</v>
      </c>
      <c r="DL24" s="12">
        <f t="shared" si="14"/>
        <v>0</v>
      </c>
      <c r="DM24" s="12">
        <f t="shared" si="14"/>
        <v>0</v>
      </c>
      <c r="DN24" s="12">
        <f t="shared" si="14"/>
        <v>0</v>
      </c>
      <c r="DO24" s="12">
        <f t="shared" si="14"/>
        <v>0</v>
      </c>
      <c r="DP24" s="12">
        <f t="shared" si="14"/>
        <v>0</v>
      </c>
      <c r="DQ24" s="12">
        <f t="shared" si="14"/>
        <v>0</v>
      </c>
      <c r="DR24" s="12">
        <f t="shared" si="14"/>
        <v>0</v>
      </c>
      <c r="DS24" s="12">
        <f t="shared" si="14"/>
        <v>0</v>
      </c>
      <c r="DT24" s="12">
        <f t="shared" si="14"/>
        <v>0</v>
      </c>
      <c r="DU24" s="12">
        <f t="shared" si="14"/>
        <v>0</v>
      </c>
      <c r="DV24" s="12">
        <f t="shared" si="14"/>
        <v>0</v>
      </c>
      <c r="DW24" s="12">
        <f t="shared" si="14"/>
        <v>0</v>
      </c>
      <c r="DX24" s="12">
        <f t="shared" si="14"/>
        <v>0</v>
      </c>
      <c r="DY24" s="12">
        <f t="shared" si="14"/>
        <v>0</v>
      </c>
      <c r="DZ24" s="12">
        <f t="shared" si="14"/>
        <v>0</v>
      </c>
      <c r="EA24" s="12">
        <f t="shared" si="14"/>
        <v>0</v>
      </c>
      <c r="EB24" s="12">
        <f t="shared" si="14"/>
        <v>0</v>
      </c>
      <c r="EC24" s="12">
        <f t="shared" si="14"/>
        <v>0</v>
      </c>
      <c r="ED24" s="12">
        <f t="shared" si="14"/>
        <v>0</v>
      </c>
      <c r="EE24" s="12">
        <f t="shared" si="14"/>
        <v>0</v>
      </c>
      <c r="EF24" s="12">
        <f t="shared" si="14"/>
        <v>0</v>
      </c>
      <c r="EG24" s="12">
        <f t="shared" si="14"/>
        <v>0</v>
      </c>
      <c r="EH24" s="12">
        <f t="shared" si="14"/>
        <v>0</v>
      </c>
      <c r="EI24" s="12">
        <f t="shared" ref="EI24:GJ24" si="15">EI17</f>
        <v>0</v>
      </c>
      <c r="EJ24" s="12">
        <f t="shared" si="15"/>
        <v>0</v>
      </c>
      <c r="EK24" s="12">
        <f t="shared" si="15"/>
        <v>0</v>
      </c>
      <c r="EL24" s="12">
        <f t="shared" si="15"/>
        <v>0</v>
      </c>
      <c r="EM24" s="12">
        <f t="shared" si="15"/>
        <v>0</v>
      </c>
      <c r="EN24" s="12">
        <f t="shared" si="15"/>
        <v>0</v>
      </c>
      <c r="EO24" s="12">
        <f t="shared" si="15"/>
        <v>0</v>
      </c>
      <c r="EP24" s="12">
        <f t="shared" si="15"/>
        <v>0</v>
      </c>
      <c r="EQ24" s="12">
        <f t="shared" si="15"/>
        <v>0</v>
      </c>
      <c r="ER24" s="12">
        <f t="shared" si="15"/>
        <v>0</v>
      </c>
      <c r="ES24" s="12">
        <f t="shared" si="15"/>
        <v>0</v>
      </c>
      <c r="ET24" s="12">
        <f t="shared" si="15"/>
        <v>0</v>
      </c>
      <c r="EU24" s="12">
        <f t="shared" si="15"/>
        <v>0</v>
      </c>
      <c r="EV24" s="12">
        <f t="shared" si="15"/>
        <v>0</v>
      </c>
      <c r="EW24" s="12">
        <f t="shared" si="15"/>
        <v>0</v>
      </c>
      <c r="EX24" s="12">
        <f t="shared" si="15"/>
        <v>0</v>
      </c>
      <c r="EY24" s="12">
        <f t="shared" si="15"/>
        <v>0</v>
      </c>
      <c r="EZ24" s="12">
        <f t="shared" si="15"/>
        <v>0</v>
      </c>
      <c r="FA24" s="12">
        <f t="shared" si="15"/>
        <v>0</v>
      </c>
      <c r="FB24" s="12">
        <f t="shared" si="15"/>
        <v>0</v>
      </c>
      <c r="FC24" s="12">
        <f t="shared" si="15"/>
        <v>0</v>
      </c>
      <c r="FD24" s="12">
        <f t="shared" si="15"/>
        <v>0</v>
      </c>
      <c r="FE24" s="12">
        <f t="shared" si="15"/>
        <v>0</v>
      </c>
      <c r="FF24" s="12">
        <f t="shared" si="15"/>
        <v>0</v>
      </c>
      <c r="FG24" s="12">
        <f t="shared" si="15"/>
        <v>0</v>
      </c>
      <c r="FH24" s="12">
        <f t="shared" si="15"/>
        <v>0</v>
      </c>
      <c r="FI24" s="12">
        <f t="shared" si="15"/>
        <v>0</v>
      </c>
      <c r="FJ24" s="12">
        <f t="shared" si="15"/>
        <v>0</v>
      </c>
      <c r="FK24" s="12">
        <f t="shared" si="15"/>
        <v>0</v>
      </c>
      <c r="FL24" s="12">
        <f t="shared" si="15"/>
        <v>0</v>
      </c>
      <c r="FM24" s="12">
        <f t="shared" si="15"/>
        <v>0</v>
      </c>
      <c r="FN24" s="12">
        <f t="shared" si="15"/>
        <v>0</v>
      </c>
      <c r="FO24" s="12">
        <f t="shared" si="15"/>
        <v>0</v>
      </c>
      <c r="FP24" s="12">
        <f t="shared" si="15"/>
        <v>0</v>
      </c>
      <c r="FQ24" s="12">
        <f t="shared" si="15"/>
        <v>0</v>
      </c>
      <c r="FR24" s="12">
        <f t="shared" si="15"/>
        <v>0</v>
      </c>
      <c r="FS24" s="12">
        <f t="shared" si="15"/>
        <v>0</v>
      </c>
      <c r="FT24" s="12">
        <f t="shared" si="15"/>
        <v>0</v>
      </c>
      <c r="FU24" s="12">
        <f t="shared" si="15"/>
        <v>0</v>
      </c>
      <c r="FV24" s="12">
        <f t="shared" si="15"/>
        <v>0</v>
      </c>
      <c r="FW24" s="12">
        <f t="shared" si="15"/>
        <v>0</v>
      </c>
      <c r="FX24" s="12">
        <f t="shared" si="15"/>
        <v>0</v>
      </c>
      <c r="FY24" s="12">
        <f t="shared" si="15"/>
        <v>0</v>
      </c>
      <c r="FZ24" s="12">
        <f t="shared" si="15"/>
        <v>0</v>
      </c>
      <c r="GA24" s="12">
        <f t="shared" si="15"/>
        <v>0</v>
      </c>
      <c r="GB24" s="12">
        <f t="shared" si="15"/>
        <v>0</v>
      </c>
      <c r="GC24" s="12">
        <f t="shared" si="15"/>
        <v>0</v>
      </c>
      <c r="GD24" s="12">
        <f t="shared" si="15"/>
        <v>0</v>
      </c>
      <c r="GE24" s="12">
        <f t="shared" si="15"/>
        <v>0</v>
      </c>
      <c r="GF24" s="12">
        <f t="shared" si="15"/>
        <v>0</v>
      </c>
      <c r="GG24" s="12">
        <f t="shared" si="15"/>
        <v>0</v>
      </c>
      <c r="GH24" s="12">
        <f t="shared" si="15"/>
        <v>0</v>
      </c>
      <c r="GI24" s="12">
        <f t="shared" si="15"/>
        <v>0</v>
      </c>
      <c r="GJ24" s="12">
        <f t="shared" si="15"/>
        <v>0</v>
      </c>
    </row>
    <row r="25" spans="1:192" s="194" customFormat="1" x14ac:dyDescent="0.25">
      <c r="A25" s="142"/>
      <c r="B25" s="142"/>
      <c r="C25" s="143"/>
      <c r="D25" s="144"/>
      <c r="E25" s="579" t="s">
        <v>329</v>
      </c>
      <c r="F25" s="113">
        <v>0</v>
      </c>
      <c r="G25" s="579" t="s">
        <v>6</v>
      </c>
      <c r="H25" s="579"/>
      <c r="I25" s="145"/>
      <c r="J25" s="579">
        <f t="shared" ref="J25:BU25" si="16">J18</f>
        <v>44227</v>
      </c>
      <c r="K25" s="579">
        <f t="shared" ref="K25:BV25" si="17">K18</f>
        <v>44255</v>
      </c>
      <c r="L25" s="579">
        <f t="shared" si="17"/>
        <v>44286</v>
      </c>
      <c r="M25" s="579">
        <f t="shared" si="17"/>
        <v>44316</v>
      </c>
      <c r="N25" s="579">
        <f t="shared" si="17"/>
        <v>44347</v>
      </c>
      <c r="O25" s="579">
        <f t="shared" si="17"/>
        <v>44377</v>
      </c>
      <c r="P25" s="579">
        <f t="shared" si="17"/>
        <v>44408</v>
      </c>
      <c r="Q25" s="579">
        <f t="shared" si="17"/>
        <v>44439</v>
      </c>
      <c r="R25" s="579">
        <f t="shared" si="17"/>
        <v>44469</v>
      </c>
      <c r="S25" s="579">
        <f t="shared" si="17"/>
        <v>44500</v>
      </c>
      <c r="T25" s="579">
        <f t="shared" si="17"/>
        <v>44530</v>
      </c>
      <c r="U25" s="579">
        <f t="shared" si="17"/>
        <v>44561</v>
      </c>
      <c r="V25" s="579">
        <f t="shared" si="17"/>
        <v>44592</v>
      </c>
      <c r="W25" s="579">
        <f t="shared" si="17"/>
        <v>44620</v>
      </c>
      <c r="X25" s="579">
        <f t="shared" si="17"/>
        <v>44651</v>
      </c>
      <c r="Y25" s="579">
        <f t="shared" si="17"/>
        <v>44681</v>
      </c>
      <c r="Z25" s="579">
        <f t="shared" si="17"/>
        <v>44712</v>
      </c>
      <c r="AA25" s="579">
        <f t="shared" si="17"/>
        <v>44742</v>
      </c>
      <c r="AB25" s="579">
        <f t="shared" si="17"/>
        <v>44773</v>
      </c>
      <c r="AC25" s="579">
        <f t="shared" si="17"/>
        <v>44804</v>
      </c>
      <c r="AD25" s="579">
        <f t="shared" si="17"/>
        <v>44834</v>
      </c>
      <c r="AE25" s="579">
        <f t="shared" si="17"/>
        <v>44865</v>
      </c>
      <c r="AF25" s="579">
        <f t="shared" si="17"/>
        <v>44895</v>
      </c>
      <c r="AG25" s="579">
        <f t="shared" si="17"/>
        <v>44926</v>
      </c>
      <c r="AH25" s="579">
        <f t="shared" si="17"/>
        <v>44957</v>
      </c>
      <c r="AI25" s="579">
        <f t="shared" si="17"/>
        <v>44985</v>
      </c>
      <c r="AJ25" s="579">
        <f t="shared" si="17"/>
        <v>45016</v>
      </c>
      <c r="AK25" s="579">
        <f t="shared" si="17"/>
        <v>45046</v>
      </c>
      <c r="AL25" s="579">
        <f t="shared" si="17"/>
        <v>45077</v>
      </c>
      <c r="AM25" s="579">
        <f t="shared" si="17"/>
        <v>45107</v>
      </c>
      <c r="AN25" s="579">
        <f t="shared" si="17"/>
        <v>45138</v>
      </c>
      <c r="AO25" s="579">
        <f t="shared" si="17"/>
        <v>45169</v>
      </c>
      <c r="AP25" s="579">
        <f t="shared" si="17"/>
        <v>45199</v>
      </c>
      <c r="AQ25" s="579">
        <f t="shared" si="17"/>
        <v>45230</v>
      </c>
      <c r="AR25" s="579">
        <f t="shared" si="17"/>
        <v>45260</v>
      </c>
      <c r="AS25" s="579">
        <f t="shared" si="17"/>
        <v>45291</v>
      </c>
      <c r="AT25" s="579">
        <f t="shared" si="17"/>
        <v>45322</v>
      </c>
      <c r="AU25" s="579">
        <f t="shared" si="17"/>
        <v>45351</v>
      </c>
      <c r="AV25" s="579">
        <f t="shared" si="17"/>
        <v>45382</v>
      </c>
      <c r="AW25" s="579">
        <f t="shared" si="17"/>
        <v>45412</v>
      </c>
      <c r="AX25" s="579">
        <f t="shared" si="17"/>
        <v>45443</v>
      </c>
      <c r="AY25" s="579">
        <f t="shared" si="17"/>
        <v>45473</v>
      </c>
      <c r="AZ25" s="579">
        <f t="shared" si="17"/>
        <v>45504</v>
      </c>
      <c r="BA25" s="579">
        <f t="shared" si="17"/>
        <v>45535</v>
      </c>
      <c r="BB25" s="579">
        <f t="shared" si="17"/>
        <v>45565</v>
      </c>
      <c r="BC25" s="579">
        <f t="shared" si="17"/>
        <v>45596</v>
      </c>
      <c r="BD25" s="579">
        <f t="shared" si="17"/>
        <v>45626</v>
      </c>
      <c r="BE25" s="579">
        <f t="shared" si="17"/>
        <v>45657</v>
      </c>
      <c r="BF25" s="579">
        <f t="shared" si="17"/>
        <v>0</v>
      </c>
      <c r="BG25" s="579">
        <f t="shared" si="17"/>
        <v>0</v>
      </c>
      <c r="BH25" s="579">
        <f t="shared" si="17"/>
        <v>0</v>
      </c>
      <c r="BI25" s="579">
        <f t="shared" si="17"/>
        <v>0</v>
      </c>
      <c r="BJ25" s="579">
        <f t="shared" si="17"/>
        <v>0</v>
      </c>
      <c r="BK25" s="579">
        <f t="shared" si="17"/>
        <v>0</v>
      </c>
      <c r="BL25" s="579">
        <f t="shared" si="17"/>
        <v>0</v>
      </c>
      <c r="BM25" s="579">
        <f t="shared" si="17"/>
        <v>0</v>
      </c>
      <c r="BN25" s="579">
        <f t="shared" si="17"/>
        <v>0</v>
      </c>
      <c r="BO25" s="579">
        <f t="shared" si="17"/>
        <v>0</v>
      </c>
      <c r="BP25" s="579">
        <f t="shared" si="17"/>
        <v>0</v>
      </c>
      <c r="BQ25" s="579">
        <f t="shared" si="17"/>
        <v>0</v>
      </c>
      <c r="BR25" s="579">
        <f t="shared" si="17"/>
        <v>0</v>
      </c>
      <c r="BS25" s="579">
        <f t="shared" si="17"/>
        <v>0</v>
      </c>
      <c r="BT25" s="579">
        <f t="shared" si="17"/>
        <v>0</v>
      </c>
      <c r="BU25" s="579">
        <f t="shared" si="17"/>
        <v>0</v>
      </c>
      <c r="BV25" s="579">
        <f t="shared" si="17"/>
        <v>0</v>
      </c>
      <c r="BW25" s="579">
        <f t="shared" ref="BW25:EH25" si="18">BW18</f>
        <v>0</v>
      </c>
      <c r="BX25" s="579">
        <f t="shared" si="18"/>
        <v>0</v>
      </c>
      <c r="BY25" s="579">
        <f t="shared" si="18"/>
        <v>0</v>
      </c>
      <c r="BZ25" s="579">
        <f t="shared" si="18"/>
        <v>0</v>
      </c>
      <c r="CA25" s="579">
        <f t="shared" si="18"/>
        <v>0</v>
      </c>
      <c r="CB25" s="579">
        <f t="shared" si="18"/>
        <v>0</v>
      </c>
      <c r="CC25" s="579">
        <f t="shared" si="18"/>
        <v>0</v>
      </c>
      <c r="CD25" s="579">
        <f t="shared" si="18"/>
        <v>0</v>
      </c>
      <c r="CE25" s="579">
        <f t="shared" si="18"/>
        <v>0</v>
      </c>
      <c r="CF25" s="579">
        <f t="shared" si="18"/>
        <v>0</v>
      </c>
      <c r="CG25" s="579">
        <f t="shared" si="18"/>
        <v>0</v>
      </c>
      <c r="CH25" s="579">
        <f t="shared" si="18"/>
        <v>0</v>
      </c>
      <c r="CI25" s="579">
        <f t="shared" si="18"/>
        <v>0</v>
      </c>
      <c r="CJ25" s="579">
        <f t="shared" si="18"/>
        <v>0</v>
      </c>
      <c r="CK25" s="579">
        <f t="shared" si="18"/>
        <v>0</v>
      </c>
      <c r="CL25" s="579">
        <f t="shared" si="18"/>
        <v>0</v>
      </c>
      <c r="CM25" s="579">
        <f t="shared" si="18"/>
        <v>0</v>
      </c>
      <c r="CN25" s="579">
        <f t="shared" si="18"/>
        <v>0</v>
      </c>
      <c r="CO25" s="579">
        <f t="shared" si="18"/>
        <v>0</v>
      </c>
      <c r="CP25" s="579">
        <f t="shared" si="18"/>
        <v>0</v>
      </c>
      <c r="CQ25" s="579">
        <f t="shared" si="18"/>
        <v>0</v>
      </c>
      <c r="CR25" s="579">
        <f t="shared" si="18"/>
        <v>0</v>
      </c>
      <c r="CS25" s="579">
        <f t="shared" si="18"/>
        <v>0</v>
      </c>
      <c r="CT25" s="579">
        <f t="shared" si="18"/>
        <v>0</v>
      </c>
      <c r="CU25" s="579">
        <f t="shared" si="18"/>
        <v>0</v>
      </c>
      <c r="CV25" s="579">
        <f t="shared" si="18"/>
        <v>0</v>
      </c>
      <c r="CW25" s="579">
        <f t="shared" si="18"/>
        <v>0</v>
      </c>
      <c r="CX25" s="579">
        <f t="shared" si="18"/>
        <v>0</v>
      </c>
      <c r="CY25" s="579">
        <f t="shared" si="18"/>
        <v>0</v>
      </c>
      <c r="CZ25" s="579">
        <f t="shared" si="18"/>
        <v>0</v>
      </c>
      <c r="DA25" s="579">
        <f t="shared" si="18"/>
        <v>0</v>
      </c>
      <c r="DB25" s="579">
        <f t="shared" si="18"/>
        <v>0</v>
      </c>
      <c r="DC25" s="579">
        <f t="shared" si="18"/>
        <v>0</v>
      </c>
      <c r="DD25" s="579">
        <f t="shared" si="18"/>
        <v>0</v>
      </c>
      <c r="DE25" s="579">
        <f t="shared" si="18"/>
        <v>0</v>
      </c>
      <c r="DF25" s="579">
        <f t="shared" si="18"/>
        <v>0</v>
      </c>
      <c r="DG25" s="579">
        <f t="shared" si="18"/>
        <v>0</v>
      </c>
      <c r="DH25" s="579">
        <f t="shared" si="18"/>
        <v>0</v>
      </c>
      <c r="DI25" s="579">
        <f t="shared" si="18"/>
        <v>0</v>
      </c>
      <c r="DJ25" s="579">
        <f t="shared" si="18"/>
        <v>0</v>
      </c>
      <c r="DK25" s="579">
        <f t="shared" si="18"/>
        <v>0</v>
      </c>
      <c r="DL25" s="579">
        <f t="shared" si="18"/>
        <v>0</v>
      </c>
      <c r="DM25" s="579">
        <f t="shared" si="18"/>
        <v>0</v>
      </c>
      <c r="DN25" s="579">
        <f t="shared" si="18"/>
        <v>0</v>
      </c>
      <c r="DO25" s="579">
        <f t="shared" si="18"/>
        <v>0</v>
      </c>
      <c r="DP25" s="579">
        <f t="shared" si="18"/>
        <v>0</v>
      </c>
      <c r="DQ25" s="579">
        <f t="shared" si="18"/>
        <v>0</v>
      </c>
      <c r="DR25" s="579">
        <f t="shared" si="18"/>
        <v>0</v>
      </c>
      <c r="DS25" s="579">
        <f t="shared" si="18"/>
        <v>0</v>
      </c>
      <c r="DT25" s="579">
        <f t="shared" si="18"/>
        <v>0</v>
      </c>
      <c r="DU25" s="579">
        <f t="shared" si="18"/>
        <v>0</v>
      </c>
      <c r="DV25" s="579">
        <f t="shared" si="18"/>
        <v>0</v>
      </c>
      <c r="DW25" s="579">
        <f t="shared" si="18"/>
        <v>0</v>
      </c>
      <c r="DX25" s="579">
        <f t="shared" si="18"/>
        <v>0</v>
      </c>
      <c r="DY25" s="579">
        <f t="shared" si="18"/>
        <v>0</v>
      </c>
      <c r="DZ25" s="579">
        <f t="shared" si="18"/>
        <v>0</v>
      </c>
      <c r="EA25" s="579">
        <f t="shared" si="18"/>
        <v>0</v>
      </c>
      <c r="EB25" s="579">
        <f t="shared" si="18"/>
        <v>0</v>
      </c>
      <c r="EC25" s="579">
        <f t="shared" si="18"/>
        <v>0</v>
      </c>
      <c r="ED25" s="579">
        <f t="shared" si="18"/>
        <v>0</v>
      </c>
      <c r="EE25" s="579">
        <f t="shared" si="18"/>
        <v>0</v>
      </c>
      <c r="EF25" s="579">
        <f t="shared" si="18"/>
        <v>0</v>
      </c>
      <c r="EG25" s="579">
        <f t="shared" si="18"/>
        <v>0</v>
      </c>
      <c r="EH25" s="579">
        <f t="shared" si="18"/>
        <v>0</v>
      </c>
      <c r="EI25" s="579">
        <f t="shared" ref="EI25:GJ25" si="19">EI18</f>
        <v>0</v>
      </c>
      <c r="EJ25" s="579">
        <f t="shared" si="19"/>
        <v>0</v>
      </c>
      <c r="EK25" s="579">
        <f t="shared" si="19"/>
        <v>0</v>
      </c>
      <c r="EL25" s="579">
        <f t="shared" si="19"/>
        <v>0</v>
      </c>
      <c r="EM25" s="579">
        <f t="shared" si="19"/>
        <v>0</v>
      </c>
      <c r="EN25" s="579">
        <f t="shared" si="19"/>
        <v>0</v>
      </c>
      <c r="EO25" s="579">
        <f t="shared" si="19"/>
        <v>0</v>
      </c>
      <c r="EP25" s="579">
        <f t="shared" si="19"/>
        <v>0</v>
      </c>
      <c r="EQ25" s="579">
        <f t="shared" si="19"/>
        <v>0</v>
      </c>
      <c r="ER25" s="579">
        <f t="shared" si="19"/>
        <v>0</v>
      </c>
      <c r="ES25" s="579">
        <f t="shared" si="19"/>
        <v>0</v>
      </c>
      <c r="ET25" s="579">
        <f t="shared" si="19"/>
        <v>0</v>
      </c>
      <c r="EU25" s="579">
        <f t="shared" si="19"/>
        <v>0</v>
      </c>
      <c r="EV25" s="579">
        <f t="shared" si="19"/>
        <v>0</v>
      </c>
      <c r="EW25" s="579">
        <f t="shared" si="19"/>
        <v>0</v>
      </c>
      <c r="EX25" s="579">
        <f t="shared" si="19"/>
        <v>0</v>
      </c>
      <c r="EY25" s="579">
        <f t="shared" si="19"/>
        <v>0</v>
      </c>
      <c r="EZ25" s="579">
        <f t="shared" si="19"/>
        <v>0</v>
      </c>
      <c r="FA25" s="579">
        <f t="shared" si="19"/>
        <v>0</v>
      </c>
      <c r="FB25" s="579">
        <f t="shared" si="19"/>
        <v>0</v>
      </c>
      <c r="FC25" s="579">
        <f t="shared" si="19"/>
        <v>0</v>
      </c>
      <c r="FD25" s="579">
        <f t="shared" si="19"/>
        <v>0</v>
      </c>
      <c r="FE25" s="579">
        <f t="shared" si="19"/>
        <v>0</v>
      </c>
      <c r="FF25" s="579">
        <f t="shared" si="19"/>
        <v>0</v>
      </c>
      <c r="FG25" s="579">
        <f t="shared" si="19"/>
        <v>0</v>
      </c>
      <c r="FH25" s="579">
        <f t="shared" si="19"/>
        <v>0</v>
      </c>
      <c r="FI25" s="579">
        <f t="shared" si="19"/>
        <v>0</v>
      </c>
      <c r="FJ25" s="579">
        <f t="shared" si="19"/>
        <v>0</v>
      </c>
      <c r="FK25" s="579">
        <f t="shared" si="19"/>
        <v>0</v>
      </c>
      <c r="FL25" s="579">
        <f t="shared" si="19"/>
        <v>0</v>
      </c>
      <c r="FM25" s="579">
        <f t="shared" si="19"/>
        <v>0</v>
      </c>
      <c r="FN25" s="579">
        <f t="shared" si="19"/>
        <v>0</v>
      </c>
      <c r="FO25" s="579">
        <f t="shared" si="19"/>
        <v>0</v>
      </c>
      <c r="FP25" s="579">
        <f t="shared" si="19"/>
        <v>0</v>
      </c>
      <c r="FQ25" s="579">
        <f t="shared" si="19"/>
        <v>0</v>
      </c>
      <c r="FR25" s="579">
        <f t="shared" si="19"/>
        <v>0</v>
      </c>
      <c r="FS25" s="579">
        <f t="shared" si="19"/>
        <v>0</v>
      </c>
      <c r="FT25" s="579">
        <f t="shared" si="19"/>
        <v>0</v>
      </c>
      <c r="FU25" s="579">
        <f t="shared" si="19"/>
        <v>0</v>
      </c>
      <c r="FV25" s="579">
        <f t="shared" si="19"/>
        <v>0</v>
      </c>
      <c r="FW25" s="579">
        <f t="shared" si="19"/>
        <v>0</v>
      </c>
      <c r="FX25" s="579">
        <f t="shared" si="19"/>
        <v>0</v>
      </c>
      <c r="FY25" s="579">
        <f t="shared" si="19"/>
        <v>0</v>
      </c>
      <c r="FZ25" s="579">
        <f t="shared" si="19"/>
        <v>0</v>
      </c>
      <c r="GA25" s="579">
        <f t="shared" si="19"/>
        <v>0</v>
      </c>
      <c r="GB25" s="579">
        <f t="shared" si="19"/>
        <v>0</v>
      </c>
      <c r="GC25" s="579">
        <f t="shared" si="19"/>
        <v>0</v>
      </c>
      <c r="GD25" s="579">
        <f t="shared" si="19"/>
        <v>0</v>
      </c>
      <c r="GE25" s="579">
        <f t="shared" si="19"/>
        <v>0</v>
      </c>
      <c r="GF25" s="579">
        <f t="shared" si="19"/>
        <v>0</v>
      </c>
      <c r="GG25" s="579">
        <f t="shared" si="19"/>
        <v>0</v>
      </c>
      <c r="GH25" s="579">
        <f t="shared" si="19"/>
        <v>0</v>
      </c>
      <c r="GI25" s="579">
        <f t="shared" si="19"/>
        <v>0</v>
      </c>
      <c r="GJ25" s="579">
        <f t="shared" si="19"/>
        <v>0</v>
      </c>
    </row>
    <row r="26" spans="1:192" s="194" customFormat="1" x14ac:dyDescent="0.25">
      <c r="A26" s="142"/>
      <c r="B26" s="142"/>
      <c r="C26" s="143"/>
      <c r="D26" s="144"/>
      <c r="E26" s="467" t="s">
        <v>11</v>
      </c>
      <c r="F26" s="113">
        <v>0</v>
      </c>
      <c r="G26" s="467" t="s">
        <v>6</v>
      </c>
      <c r="H26" s="467"/>
      <c r="I26" s="145"/>
      <c r="J26" s="467">
        <f t="shared" ref="J26:BU26" si="20">J19</f>
        <v>44377</v>
      </c>
      <c r="K26" s="467">
        <f t="shared" ref="K26:BV26" si="21">K19</f>
        <v>44561</v>
      </c>
      <c r="L26" s="467">
        <f t="shared" si="21"/>
        <v>44742</v>
      </c>
      <c r="M26" s="467">
        <f t="shared" si="21"/>
        <v>44926</v>
      </c>
      <c r="N26" s="467">
        <f t="shared" si="21"/>
        <v>45107</v>
      </c>
      <c r="O26" s="467">
        <f t="shared" si="21"/>
        <v>45291</v>
      </c>
      <c r="P26" s="467">
        <f t="shared" si="21"/>
        <v>45473</v>
      </c>
      <c r="Q26" s="467">
        <f t="shared" si="21"/>
        <v>45657</v>
      </c>
      <c r="R26" s="467">
        <f t="shared" si="21"/>
        <v>45838</v>
      </c>
      <c r="S26" s="467">
        <f t="shared" si="21"/>
        <v>46022</v>
      </c>
      <c r="T26" s="467">
        <f t="shared" si="21"/>
        <v>46203</v>
      </c>
      <c r="U26" s="467">
        <f t="shared" si="21"/>
        <v>46387</v>
      </c>
      <c r="V26" s="467">
        <f t="shared" si="21"/>
        <v>46568</v>
      </c>
      <c r="W26" s="467">
        <f t="shared" si="21"/>
        <v>46752</v>
      </c>
      <c r="X26" s="467">
        <f t="shared" si="21"/>
        <v>46934</v>
      </c>
      <c r="Y26" s="467">
        <f t="shared" si="21"/>
        <v>47118</v>
      </c>
      <c r="Z26" s="467">
        <f t="shared" si="21"/>
        <v>47299</v>
      </c>
      <c r="AA26" s="467">
        <f t="shared" si="21"/>
        <v>47483</v>
      </c>
      <c r="AB26" s="467">
        <f t="shared" si="21"/>
        <v>47664</v>
      </c>
      <c r="AC26" s="467">
        <f t="shared" si="21"/>
        <v>47848</v>
      </c>
      <c r="AD26" s="467">
        <f t="shared" si="21"/>
        <v>48029</v>
      </c>
      <c r="AE26" s="467">
        <f t="shared" si="21"/>
        <v>48213</v>
      </c>
      <c r="AF26" s="467">
        <f t="shared" si="21"/>
        <v>48395</v>
      </c>
      <c r="AG26" s="467">
        <f t="shared" si="21"/>
        <v>48579</v>
      </c>
      <c r="AH26" s="467">
        <f t="shared" si="21"/>
        <v>48760</v>
      </c>
      <c r="AI26" s="467">
        <f t="shared" si="21"/>
        <v>48944</v>
      </c>
      <c r="AJ26" s="467">
        <f t="shared" si="21"/>
        <v>49125</v>
      </c>
      <c r="AK26" s="467">
        <f t="shared" si="21"/>
        <v>49309</v>
      </c>
      <c r="AL26" s="467">
        <f t="shared" si="21"/>
        <v>49490</v>
      </c>
      <c r="AM26" s="467">
        <f t="shared" si="21"/>
        <v>49674</v>
      </c>
      <c r="AN26" s="467">
        <f t="shared" si="21"/>
        <v>49856</v>
      </c>
      <c r="AO26" s="467">
        <f t="shared" si="21"/>
        <v>50040</v>
      </c>
      <c r="AP26" s="467">
        <f t="shared" si="21"/>
        <v>50221</v>
      </c>
      <c r="AQ26" s="467">
        <f t="shared" si="21"/>
        <v>50405</v>
      </c>
      <c r="AR26" s="467">
        <f t="shared" si="21"/>
        <v>50586</v>
      </c>
      <c r="AS26" s="467">
        <f t="shared" si="21"/>
        <v>50770</v>
      </c>
      <c r="AT26" s="467">
        <f t="shared" si="21"/>
        <v>50951</v>
      </c>
      <c r="AU26" s="467">
        <f t="shared" si="21"/>
        <v>51135</v>
      </c>
      <c r="AV26" s="467">
        <f t="shared" si="21"/>
        <v>51317</v>
      </c>
      <c r="AW26" s="467">
        <f t="shared" si="21"/>
        <v>51501</v>
      </c>
      <c r="AX26" s="467">
        <f t="shared" si="21"/>
        <v>51682</v>
      </c>
      <c r="AY26" s="467">
        <f t="shared" si="21"/>
        <v>51866</v>
      </c>
      <c r="AZ26" s="467">
        <f t="shared" si="21"/>
        <v>52047</v>
      </c>
      <c r="BA26" s="467">
        <f t="shared" si="21"/>
        <v>52231</v>
      </c>
      <c r="BB26" s="467">
        <f t="shared" si="21"/>
        <v>52412</v>
      </c>
      <c r="BC26" s="467">
        <f t="shared" si="21"/>
        <v>52596</v>
      </c>
      <c r="BD26" s="467">
        <f t="shared" si="21"/>
        <v>52778</v>
      </c>
      <c r="BE26" s="467">
        <f t="shared" si="21"/>
        <v>52962</v>
      </c>
      <c r="BF26" s="467">
        <f t="shared" si="21"/>
        <v>53143</v>
      </c>
      <c r="BG26" s="467">
        <f t="shared" si="21"/>
        <v>53327</v>
      </c>
      <c r="BH26" s="467">
        <f t="shared" si="21"/>
        <v>53508</v>
      </c>
      <c r="BI26" s="467">
        <f t="shared" si="21"/>
        <v>53692</v>
      </c>
      <c r="BJ26" s="467">
        <f t="shared" si="21"/>
        <v>53873</v>
      </c>
      <c r="BK26" s="467">
        <f t="shared" si="21"/>
        <v>54057</v>
      </c>
      <c r="BL26" s="467">
        <f t="shared" si="21"/>
        <v>54239</v>
      </c>
      <c r="BM26" s="467">
        <f t="shared" si="21"/>
        <v>54423</v>
      </c>
      <c r="BN26" s="467">
        <f t="shared" si="21"/>
        <v>54604</v>
      </c>
      <c r="BO26" s="467">
        <f t="shared" si="21"/>
        <v>54788</v>
      </c>
      <c r="BP26" s="467">
        <f t="shared" si="21"/>
        <v>54969</v>
      </c>
      <c r="BQ26" s="467">
        <f t="shared" si="21"/>
        <v>55153</v>
      </c>
      <c r="BR26" s="467">
        <f t="shared" si="21"/>
        <v>55334</v>
      </c>
      <c r="BS26" s="467">
        <f t="shared" si="21"/>
        <v>55518</v>
      </c>
      <c r="BT26" s="467">
        <f t="shared" si="21"/>
        <v>55700</v>
      </c>
      <c r="BU26" s="467">
        <f t="shared" si="21"/>
        <v>55884</v>
      </c>
      <c r="BV26" s="467">
        <f t="shared" si="21"/>
        <v>56065</v>
      </c>
      <c r="BW26" s="467">
        <f t="shared" ref="BW26:EH26" si="22">BW19</f>
        <v>56249</v>
      </c>
      <c r="BX26" s="467">
        <f t="shared" si="22"/>
        <v>56430</v>
      </c>
      <c r="BY26" s="467">
        <f t="shared" si="22"/>
        <v>56614</v>
      </c>
      <c r="BZ26" s="467">
        <f t="shared" si="22"/>
        <v>56795</v>
      </c>
      <c r="CA26" s="467">
        <f t="shared" si="22"/>
        <v>56979</v>
      </c>
      <c r="CB26" s="467">
        <f t="shared" si="22"/>
        <v>57161</v>
      </c>
      <c r="CC26" s="467">
        <f t="shared" si="22"/>
        <v>57345</v>
      </c>
      <c r="CD26" s="467">
        <f t="shared" si="22"/>
        <v>57526</v>
      </c>
      <c r="CE26" s="467">
        <f t="shared" si="22"/>
        <v>57710</v>
      </c>
      <c r="CF26" s="467">
        <f t="shared" si="22"/>
        <v>57891</v>
      </c>
      <c r="CG26" s="467">
        <f t="shared" si="22"/>
        <v>58075</v>
      </c>
      <c r="CH26" s="467">
        <f t="shared" si="22"/>
        <v>58256</v>
      </c>
      <c r="CI26" s="467">
        <f t="shared" si="22"/>
        <v>58440</v>
      </c>
      <c r="CJ26" s="467">
        <f t="shared" si="22"/>
        <v>58622</v>
      </c>
      <c r="CK26" s="467">
        <f t="shared" si="22"/>
        <v>58806</v>
      </c>
      <c r="CL26" s="467">
        <f t="shared" si="22"/>
        <v>58987</v>
      </c>
      <c r="CM26" s="467">
        <f t="shared" si="22"/>
        <v>59171</v>
      </c>
      <c r="CN26" s="467">
        <f t="shared" si="22"/>
        <v>59352</v>
      </c>
      <c r="CO26" s="467">
        <f t="shared" si="22"/>
        <v>59536</v>
      </c>
      <c r="CP26" s="467">
        <f t="shared" si="22"/>
        <v>59717</v>
      </c>
      <c r="CQ26" s="467">
        <f t="shared" si="22"/>
        <v>59901</v>
      </c>
      <c r="CR26" s="467">
        <f t="shared" si="22"/>
        <v>60083</v>
      </c>
      <c r="CS26" s="467">
        <f t="shared" si="22"/>
        <v>60267</v>
      </c>
      <c r="CT26" s="467">
        <f t="shared" si="22"/>
        <v>60448</v>
      </c>
      <c r="CU26" s="467">
        <f t="shared" si="22"/>
        <v>60632</v>
      </c>
      <c r="CV26" s="467">
        <f t="shared" si="22"/>
        <v>60813</v>
      </c>
      <c r="CW26" s="467">
        <f t="shared" si="22"/>
        <v>60997</v>
      </c>
      <c r="CX26" s="467">
        <f t="shared" si="22"/>
        <v>61178</v>
      </c>
      <c r="CY26" s="467">
        <f t="shared" si="22"/>
        <v>61362</v>
      </c>
      <c r="CZ26" s="467">
        <f t="shared" si="22"/>
        <v>61544</v>
      </c>
      <c r="DA26" s="467">
        <f t="shared" si="22"/>
        <v>61728</v>
      </c>
      <c r="DB26" s="467">
        <f t="shared" si="22"/>
        <v>61909</v>
      </c>
      <c r="DC26" s="467">
        <f t="shared" si="22"/>
        <v>62093</v>
      </c>
      <c r="DD26" s="467">
        <f t="shared" si="22"/>
        <v>62274</v>
      </c>
      <c r="DE26" s="467">
        <f t="shared" si="22"/>
        <v>62458</v>
      </c>
      <c r="DF26" s="467">
        <f t="shared" si="22"/>
        <v>62639</v>
      </c>
      <c r="DG26" s="467">
        <f t="shared" si="22"/>
        <v>62823</v>
      </c>
      <c r="DH26" s="467">
        <f t="shared" si="22"/>
        <v>63005</v>
      </c>
      <c r="DI26" s="467">
        <f t="shared" si="22"/>
        <v>63189</v>
      </c>
      <c r="DJ26" s="467">
        <f t="shared" si="22"/>
        <v>63370</v>
      </c>
      <c r="DK26" s="467">
        <f t="shared" si="22"/>
        <v>63554</v>
      </c>
      <c r="DL26" s="467">
        <f t="shared" si="22"/>
        <v>63735</v>
      </c>
      <c r="DM26" s="467">
        <f t="shared" si="22"/>
        <v>63919</v>
      </c>
      <c r="DN26" s="467">
        <f t="shared" si="22"/>
        <v>64100</v>
      </c>
      <c r="DO26" s="467">
        <f t="shared" si="22"/>
        <v>64284</v>
      </c>
      <c r="DP26" s="467">
        <f t="shared" si="22"/>
        <v>64466</v>
      </c>
      <c r="DQ26" s="467">
        <f t="shared" si="22"/>
        <v>64650</v>
      </c>
      <c r="DR26" s="467">
        <f t="shared" si="22"/>
        <v>64831</v>
      </c>
      <c r="DS26" s="467">
        <f t="shared" si="22"/>
        <v>65015</v>
      </c>
      <c r="DT26" s="467">
        <f t="shared" si="22"/>
        <v>65196</v>
      </c>
      <c r="DU26" s="467">
        <f t="shared" si="22"/>
        <v>65380</v>
      </c>
      <c r="DV26" s="467">
        <f t="shared" si="22"/>
        <v>65561</v>
      </c>
      <c r="DW26" s="467">
        <f t="shared" si="22"/>
        <v>65745</v>
      </c>
      <c r="DX26" s="467">
        <f t="shared" si="22"/>
        <v>65927</v>
      </c>
      <c r="DY26" s="467">
        <f t="shared" si="22"/>
        <v>66111</v>
      </c>
      <c r="DZ26" s="467">
        <f t="shared" si="22"/>
        <v>66292</v>
      </c>
      <c r="EA26" s="467">
        <f t="shared" si="22"/>
        <v>66476</v>
      </c>
      <c r="EB26" s="467">
        <f t="shared" si="22"/>
        <v>66657</v>
      </c>
      <c r="EC26" s="467">
        <f t="shared" si="22"/>
        <v>66841</v>
      </c>
      <c r="ED26" s="467">
        <f t="shared" si="22"/>
        <v>67022</v>
      </c>
      <c r="EE26" s="467">
        <f t="shared" si="22"/>
        <v>67206</v>
      </c>
      <c r="EF26" s="467">
        <f t="shared" si="22"/>
        <v>67388</v>
      </c>
      <c r="EG26" s="467">
        <f t="shared" si="22"/>
        <v>67572</v>
      </c>
      <c r="EH26" s="467">
        <f t="shared" si="22"/>
        <v>67753</v>
      </c>
      <c r="EI26" s="467">
        <f t="shared" ref="EI26:GJ26" si="23">EI19</f>
        <v>67937</v>
      </c>
      <c r="EJ26" s="467">
        <f t="shared" si="23"/>
        <v>68118</v>
      </c>
      <c r="EK26" s="467">
        <f t="shared" si="23"/>
        <v>68302</v>
      </c>
      <c r="EL26" s="467">
        <f t="shared" si="23"/>
        <v>68483</v>
      </c>
      <c r="EM26" s="467">
        <f t="shared" si="23"/>
        <v>68667</v>
      </c>
      <c r="EN26" s="467">
        <f t="shared" si="23"/>
        <v>68849</v>
      </c>
      <c r="EO26" s="467">
        <f t="shared" si="23"/>
        <v>69033</v>
      </c>
      <c r="EP26" s="467">
        <f t="shared" si="23"/>
        <v>69214</v>
      </c>
      <c r="EQ26" s="467">
        <f t="shared" si="23"/>
        <v>69398</v>
      </c>
      <c r="ER26" s="467">
        <f t="shared" si="23"/>
        <v>69579</v>
      </c>
      <c r="ES26" s="467">
        <f t="shared" si="23"/>
        <v>69763</v>
      </c>
      <c r="ET26" s="467">
        <f t="shared" si="23"/>
        <v>69944</v>
      </c>
      <c r="EU26" s="467">
        <f t="shared" si="23"/>
        <v>70128</v>
      </c>
      <c r="EV26" s="467">
        <f t="shared" si="23"/>
        <v>70310</v>
      </c>
      <c r="EW26" s="467">
        <f t="shared" si="23"/>
        <v>70494</v>
      </c>
      <c r="EX26" s="467">
        <f t="shared" si="23"/>
        <v>70675</v>
      </c>
      <c r="EY26" s="467">
        <f t="shared" si="23"/>
        <v>70859</v>
      </c>
      <c r="EZ26" s="467">
        <f t="shared" si="23"/>
        <v>71040</v>
      </c>
      <c r="FA26" s="467">
        <f t="shared" si="23"/>
        <v>71224</v>
      </c>
      <c r="FB26" s="467">
        <f t="shared" si="23"/>
        <v>71405</v>
      </c>
      <c r="FC26" s="467">
        <f t="shared" si="23"/>
        <v>71589</v>
      </c>
      <c r="FD26" s="467">
        <f t="shared" si="23"/>
        <v>71771</v>
      </c>
      <c r="FE26" s="467">
        <f t="shared" si="23"/>
        <v>71955</v>
      </c>
      <c r="FF26" s="467">
        <f t="shared" si="23"/>
        <v>72136</v>
      </c>
      <c r="FG26" s="467">
        <f t="shared" si="23"/>
        <v>72320</v>
      </c>
      <c r="FH26" s="467">
        <f t="shared" si="23"/>
        <v>72501</v>
      </c>
      <c r="FI26" s="467">
        <f t="shared" si="23"/>
        <v>72685</v>
      </c>
      <c r="FJ26" s="467">
        <f t="shared" si="23"/>
        <v>72866</v>
      </c>
      <c r="FK26" s="467">
        <f t="shared" si="23"/>
        <v>73050</v>
      </c>
      <c r="FL26" s="467">
        <f t="shared" si="23"/>
        <v>73231</v>
      </c>
      <c r="FM26" s="467">
        <f t="shared" si="23"/>
        <v>73415</v>
      </c>
      <c r="FN26" s="467">
        <f t="shared" si="23"/>
        <v>73596</v>
      </c>
      <c r="FO26" s="467">
        <f t="shared" si="23"/>
        <v>73780</v>
      </c>
      <c r="FP26" s="467">
        <f t="shared" si="23"/>
        <v>73961</v>
      </c>
      <c r="FQ26" s="467">
        <f t="shared" si="23"/>
        <v>74145</v>
      </c>
      <c r="FR26" s="467">
        <f t="shared" si="23"/>
        <v>74326</v>
      </c>
      <c r="FS26" s="467">
        <f t="shared" si="23"/>
        <v>74510</v>
      </c>
      <c r="FT26" s="467">
        <f t="shared" si="23"/>
        <v>74692</v>
      </c>
      <c r="FU26" s="467">
        <f t="shared" si="23"/>
        <v>74876</v>
      </c>
      <c r="FV26" s="467">
        <f t="shared" si="23"/>
        <v>75057</v>
      </c>
      <c r="FW26" s="467">
        <f t="shared" si="23"/>
        <v>75241</v>
      </c>
      <c r="FX26" s="467">
        <f t="shared" si="23"/>
        <v>75422</v>
      </c>
      <c r="FY26" s="467">
        <f t="shared" si="23"/>
        <v>75606</v>
      </c>
      <c r="FZ26" s="467">
        <f t="shared" si="23"/>
        <v>75787</v>
      </c>
      <c r="GA26" s="467">
        <f t="shared" si="23"/>
        <v>75971</v>
      </c>
      <c r="GB26" s="467">
        <f t="shared" si="23"/>
        <v>76153</v>
      </c>
      <c r="GC26" s="467">
        <f t="shared" si="23"/>
        <v>76337</v>
      </c>
      <c r="GD26" s="467">
        <f t="shared" si="23"/>
        <v>76518</v>
      </c>
      <c r="GE26" s="467">
        <f t="shared" si="23"/>
        <v>76702</v>
      </c>
      <c r="GF26" s="467">
        <f t="shared" si="23"/>
        <v>76883</v>
      </c>
      <c r="GG26" s="467">
        <f t="shared" si="23"/>
        <v>77067</v>
      </c>
      <c r="GH26" s="467">
        <f t="shared" si="23"/>
        <v>77248</v>
      </c>
      <c r="GI26" s="467">
        <f t="shared" si="23"/>
        <v>77432</v>
      </c>
      <c r="GJ26" s="467">
        <f t="shared" si="23"/>
        <v>77614</v>
      </c>
    </row>
    <row r="27" spans="1:192" x14ac:dyDescent="0.25">
      <c r="E27" s="145" t="s">
        <v>710</v>
      </c>
      <c r="F27" s="580">
        <f xml:space="preserve"> XIRR(J23:GJ24, J25:GJ26)</f>
        <v>2.9802322387695314E-9</v>
      </c>
      <c r="G27" s="145" t="s">
        <v>104</v>
      </c>
    </row>
    <row r="29" spans="1:192" x14ac:dyDescent="0.25">
      <c r="A29" s="15" t="s">
        <v>193</v>
      </c>
    </row>
    <row r="31" spans="1:192" x14ac:dyDescent="0.25">
      <c r="E31" s="69" t="str">
        <f xml:space="preserve"> Debt!E$13</f>
        <v>CFADS over term of senior debt excl EGRs</v>
      </c>
      <c r="F31" s="192">
        <f xml:space="preserve"> Debt!F$13</f>
        <v>0</v>
      </c>
      <c r="G31" s="192" t="str">
        <f xml:space="preserve"> Debt!G$13</f>
        <v>$ 000s</v>
      </c>
      <c r="H31" s="192">
        <f xml:space="preserve"> Debt!H$13</f>
        <v>507605.96740445943</v>
      </c>
      <c r="I31" s="192">
        <f xml:space="preserve"> Debt!I$13</f>
        <v>0</v>
      </c>
      <c r="J31" s="192">
        <f xml:space="preserve"> Debt!J$13</f>
        <v>0</v>
      </c>
      <c r="K31" s="192">
        <f xml:space="preserve"> Debt!K$13</f>
        <v>0</v>
      </c>
      <c r="L31" s="192">
        <f xml:space="preserve"> Debt!L$13</f>
        <v>0</v>
      </c>
      <c r="M31" s="192">
        <f xml:space="preserve"> Debt!M$13</f>
        <v>0</v>
      </c>
      <c r="N31" s="192">
        <f xml:space="preserve"> Debt!N$13</f>
        <v>0</v>
      </c>
      <c r="O31" s="192">
        <f xml:space="preserve"> Debt!O$13</f>
        <v>0</v>
      </c>
      <c r="P31" s="192">
        <f xml:space="preserve"> Debt!P$13</f>
        <v>0</v>
      </c>
      <c r="Q31" s="192">
        <f xml:space="preserve"> Debt!Q$13</f>
        <v>20828.568333832034</v>
      </c>
      <c r="R31" s="192">
        <f xml:space="preserve"> Debt!R$13</f>
        <v>17028.804284799957</v>
      </c>
      <c r="S31" s="192">
        <f xml:space="preserve"> Debt!S$13</f>
        <v>15916.875813895596</v>
      </c>
      <c r="T31" s="192">
        <f xml:space="preserve"> Debt!T$13</f>
        <v>15703.797228075004</v>
      </c>
      <c r="U31" s="192">
        <f xml:space="preserve"> Debt!U$13</f>
        <v>15775.901668090533</v>
      </c>
      <c r="V31" s="192">
        <f xml:space="preserve"> Debt!V$13</f>
        <v>15562.495695181931</v>
      </c>
      <c r="W31" s="192">
        <f xml:space="preserve"> Debt!W$13</f>
        <v>15633.024829114045</v>
      </c>
      <c r="X31" s="192">
        <f xml:space="preserve"> Debt!X$13</f>
        <v>15440.391591510011</v>
      </c>
      <c r="Y31" s="192">
        <f xml:space="preserve"> Debt!Y$13</f>
        <v>15467.090890384783</v>
      </c>
      <c r="Z31" s="192">
        <f xml:space="preserve"> Debt!Z$13</f>
        <v>15273.882999812749</v>
      </c>
      <c r="AA31" s="192">
        <f xml:space="preserve"> Debt!AA$13</f>
        <v>15341.111176520764</v>
      </c>
      <c r="AB31" s="192">
        <f xml:space="preserve"> Debt!AB$13</f>
        <v>15126.63353546627</v>
      </c>
      <c r="AC31" s="192">
        <f xml:space="preserve"> Debt!AC$13</f>
        <v>15192.277932031862</v>
      </c>
      <c r="AD31" s="192">
        <f xml:space="preserve"> Debt!AD$13</f>
        <v>14977.413606047759</v>
      </c>
      <c r="AE31" s="192">
        <f xml:space="preserve"> Debt!AE$13</f>
        <v>15041.37751460531</v>
      </c>
      <c r="AF31" s="192">
        <f xml:space="preserve"> Debt!AF$13</f>
        <v>14846.409070675409</v>
      </c>
      <c r="AG31" s="192">
        <f xml:space="preserve"> Debt!AG$13</f>
        <v>14868.06867459129</v>
      </c>
      <c r="AH31" s="192">
        <f xml:space="preserve"> Debt!AH$13</f>
        <v>14672.44601144897</v>
      </c>
      <c r="AI31" s="192">
        <f xml:space="preserve"> Debt!AI$13</f>
        <v>14732.886048632383</v>
      </c>
      <c r="AJ31" s="192">
        <f xml:space="preserve"> Debt!AJ$13</f>
        <v>14516.765163684373</v>
      </c>
      <c r="AK31" s="192">
        <f xml:space="preserve"> Debt!AK$13</f>
        <v>14575.515391761664</v>
      </c>
      <c r="AL31" s="192">
        <f xml:space="preserve"> Debt!AL$13</f>
        <v>14358.94388955549</v>
      </c>
      <c r="AM31" s="192">
        <f xml:space="preserve"> Debt!AM$13</f>
        <v>14415.89957400471</v>
      </c>
      <c r="AN31" s="192">
        <f xml:space="preserve"> Debt!AN$13</f>
        <v>14218.295388312854</v>
      </c>
      <c r="AO31" s="192">
        <f xml:space="preserve"> Debt!AO$13</f>
        <v>14234.557216978863</v>
      </c>
      <c r="AP31" s="192">
        <f xml:space="preserve"> Debt!AP$13</f>
        <v>14036.212938359555</v>
      </c>
      <c r="AQ31" s="192">
        <f xml:space="preserve"> Debt!AQ$13</f>
        <v>14089.402022500537</v>
      </c>
      <c r="AR31" s="192">
        <f xml:space="preserve"> Debt!AR$13</f>
        <v>13871.373282290217</v>
      </c>
      <c r="AS31" s="192">
        <f xml:space="preserve"> Debt!AS$13</f>
        <v>13922.758555671504</v>
      </c>
      <c r="AT31" s="192">
        <f xml:space="preserve"> Debt!AT$13</f>
        <v>13704.211498620167</v>
      </c>
      <c r="AU31" s="192">
        <f xml:space="preserve"> Debt!AU$13</f>
        <v>13753.678573234654</v>
      </c>
      <c r="AV31" s="192">
        <f xml:space="preserve"> Debt!AV$13</f>
        <v>13553.11413263105</v>
      </c>
      <c r="AW31" s="192">
        <f xml:space="preserve"> Debt!AW$13</f>
        <v>13563.590051990972</v>
      </c>
      <c r="AX31" s="192">
        <f xml:space="preserve"> Debt!AX$13</f>
        <v>13362.192820146242</v>
      </c>
      <c r="AY31" s="192">
        <f xml:space="preserve"> Debt!AY$13</f>
        <v>0</v>
      </c>
      <c r="AZ31" s="192">
        <f xml:space="preserve"> Debt!AZ$13</f>
        <v>0</v>
      </c>
      <c r="BA31" s="192">
        <f xml:space="preserve"> Debt!BA$13</f>
        <v>0</v>
      </c>
      <c r="BB31" s="192">
        <f xml:space="preserve"> Debt!BB$13</f>
        <v>0</v>
      </c>
      <c r="BC31" s="192">
        <f xml:space="preserve"> Debt!BC$13</f>
        <v>0</v>
      </c>
      <c r="BD31" s="192">
        <f xml:space="preserve"> Debt!BD$13</f>
        <v>0</v>
      </c>
      <c r="BE31" s="192">
        <f xml:space="preserve"> Debt!BE$13</f>
        <v>0</v>
      </c>
      <c r="BF31" s="192">
        <f xml:space="preserve"> Debt!BF$13</f>
        <v>0</v>
      </c>
      <c r="BG31" s="192">
        <f xml:space="preserve"> Debt!BG$13</f>
        <v>0</v>
      </c>
      <c r="BH31" s="192">
        <f xml:space="preserve"> Debt!BH$13</f>
        <v>0</v>
      </c>
      <c r="BI31" s="192">
        <f xml:space="preserve"> Debt!BI$13</f>
        <v>0</v>
      </c>
      <c r="BJ31" s="192">
        <f xml:space="preserve"> Debt!BJ$13</f>
        <v>0</v>
      </c>
      <c r="BK31" s="192">
        <f xml:space="preserve"> Debt!BK$13</f>
        <v>0</v>
      </c>
      <c r="BL31" s="192">
        <f xml:space="preserve"> Debt!BL$13</f>
        <v>0</v>
      </c>
      <c r="BM31" s="192">
        <f xml:space="preserve"> Debt!BM$13</f>
        <v>0</v>
      </c>
      <c r="BN31" s="192">
        <f xml:space="preserve"> Debt!BN$13</f>
        <v>0</v>
      </c>
      <c r="BO31" s="192">
        <f xml:space="preserve"> Debt!BO$13</f>
        <v>0</v>
      </c>
      <c r="BP31" s="192">
        <f xml:space="preserve"> Debt!BP$13</f>
        <v>0</v>
      </c>
      <c r="BQ31" s="192">
        <f xml:space="preserve"> Debt!BQ$13</f>
        <v>0</v>
      </c>
      <c r="BR31" s="192">
        <f xml:space="preserve"> Debt!BR$13</f>
        <v>0</v>
      </c>
      <c r="BS31" s="192">
        <f xml:space="preserve"> Debt!BS$13</f>
        <v>0</v>
      </c>
      <c r="BT31" s="192">
        <f xml:space="preserve"> Debt!BT$13</f>
        <v>0</v>
      </c>
      <c r="BU31" s="192">
        <f xml:space="preserve"> Debt!BU$13</f>
        <v>0</v>
      </c>
      <c r="BV31" s="192">
        <f xml:space="preserve"> Debt!BV$13</f>
        <v>0</v>
      </c>
      <c r="BW31" s="192">
        <f xml:space="preserve"> Debt!BW$13</f>
        <v>0</v>
      </c>
      <c r="BX31" s="192">
        <f xml:space="preserve"> Debt!BX$13</f>
        <v>0</v>
      </c>
      <c r="BY31" s="192">
        <f xml:space="preserve"> Debt!BY$13</f>
        <v>0</v>
      </c>
      <c r="BZ31" s="192">
        <f xml:space="preserve"> Debt!BZ$13</f>
        <v>0</v>
      </c>
      <c r="CA31" s="192">
        <f xml:space="preserve"> Debt!CA$13</f>
        <v>0</v>
      </c>
      <c r="CB31" s="192">
        <f xml:space="preserve"> Debt!CB$13</f>
        <v>0</v>
      </c>
      <c r="CC31" s="192">
        <f xml:space="preserve"> Debt!CC$13</f>
        <v>0</v>
      </c>
      <c r="CD31" s="192">
        <f xml:space="preserve"> Debt!CD$13</f>
        <v>0</v>
      </c>
      <c r="CE31" s="192">
        <f xml:space="preserve"> Debt!CE$13</f>
        <v>0</v>
      </c>
      <c r="CF31" s="192">
        <f xml:space="preserve"> Debt!CF$13</f>
        <v>0</v>
      </c>
      <c r="CG31" s="192">
        <f xml:space="preserve"> Debt!CG$13</f>
        <v>0</v>
      </c>
      <c r="CH31" s="192">
        <f xml:space="preserve"> Debt!CH$13</f>
        <v>0</v>
      </c>
      <c r="CI31" s="192">
        <f xml:space="preserve"> Debt!CI$13</f>
        <v>0</v>
      </c>
      <c r="CJ31" s="192">
        <f xml:space="preserve"> Debt!CJ$13</f>
        <v>0</v>
      </c>
      <c r="CK31" s="192">
        <f xml:space="preserve"> Debt!CK$13</f>
        <v>0</v>
      </c>
      <c r="CL31" s="192">
        <f xml:space="preserve"> Debt!CL$13</f>
        <v>0</v>
      </c>
      <c r="CM31" s="192">
        <f xml:space="preserve"> Debt!CM$13</f>
        <v>0</v>
      </c>
      <c r="CN31" s="192">
        <f xml:space="preserve"> Debt!CN$13</f>
        <v>0</v>
      </c>
      <c r="CO31" s="192">
        <f xml:space="preserve"> Debt!CO$13</f>
        <v>0</v>
      </c>
      <c r="CP31" s="192">
        <f xml:space="preserve"> Debt!CP$13</f>
        <v>0</v>
      </c>
      <c r="CQ31" s="192">
        <f xml:space="preserve"> Debt!CQ$13</f>
        <v>0</v>
      </c>
      <c r="CR31" s="192">
        <f xml:space="preserve"> Debt!CR$13</f>
        <v>0</v>
      </c>
      <c r="CS31" s="192">
        <f xml:space="preserve"> Debt!CS$13</f>
        <v>0</v>
      </c>
      <c r="CT31" s="192">
        <f xml:space="preserve"> Debt!CT$13</f>
        <v>0</v>
      </c>
      <c r="CU31" s="192">
        <f xml:space="preserve"> Debt!CU$13</f>
        <v>0</v>
      </c>
      <c r="CV31" s="192">
        <f xml:space="preserve"> Debt!CV$13</f>
        <v>0</v>
      </c>
      <c r="CW31" s="192">
        <f xml:space="preserve"> Debt!CW$13</f>
        <v>0</v>
      </c>
      <c r="CX31" s="192">
        <f xml:space="preserve"> Debt!CX$13</f>
        <v>0</v>
      </c>
      <c r="CY31" s="192">
        <f xml:space="preserve"> Debt!CY$13</f>
        <v>0</v>
      </c>
      <c r="CZ31" s="192">
        <f xml:space="preserve"> Debt!CZ$13</f>
        <v>0</v>
      </c>
      <c r="DA31" s="192">
        <f xml:space="preserve"> Debt!DA$13</f>
        <v>0</v>
      </c>
      <c r="DB31" s="192">
        <f xml:space="preserve"> Debt!DB$13</f>
        <v>0</v>
      </c>
      <c r="DC31" s="192">
        <f xml:space="preserve"> Debt!DC$13</f>
        <v>0</v>
      </c>
      <c r="DD31" s="192">
        <f xml:space="preserve"> Debt!DD$13</f>
        <v>0</v>
      </c>
      <c r="DE31" s="192">
        <f xml:space="preserve"> Debt!DE$13</f>
        <v>0</v>
      </c>
      <c r="DF31" s="192">
        <f xml:space="preserve"> Debt!DF$13</f>
        <v>0</v>
      </c>
      <c r="DG31" s="192">
        <f xml:space="preserve"> Debt!DG$13</f>
        <v>0</v>
      </c>
      <c r="DH31" s="192">
        <f xml:space="preserve"> Debt!DH$13</f>
        <v>0</v>
      </c>
      <c r="DI31" s="192">
        <f xml:space="preserve"> Debt!DI$13</f>
        <v>0</v>
      </c>
      <c r="DJ31" s="192">
        <f xml:space="preserve"> Debt!DJ$13</f>
        <v>0</v>
      </c>
      <c r="DK31" s="192">
        <f xml:space="preserve"> Debt!DK$13</f>
        <v>0</v>
      </c>
      <c r="DL31" s="192">
        <f xml:space="preserve"> Debt!DL$13</f>
        <v>0</v>
      </c>
      <c r="DM31" s="192">
        <f xml:space="preserve"> Debt!DM$13</f>
        <v>0</v>
      </c>
      <c r="DN31" s="192">
        <f xml:space="preserve"> Debt!DN$13</f>
        <v>0</v>
      </c>
      <c r="DO31" s="192">
        <f xml:space="preserve"> Debt!DO$13</f>
        <v>0</v>
      </c>
      <c r="DP31" s="192">
        <f xml:space="preserve"> Debt!DP$13</f>
        <v>0</v>
      </c>
      <c r="DQ31" s="192">
        <f xml:space="preserve"> Debt!DQ$13</f>
        <v>0</v>
      </c>
      <c r="DR31" s="192">
        <f xml:space="preserve"> Debt!DR$13</f>
        <v>0</v>
      </c>
      <c r="DS31" s="192">
        <f xml:space="preserve"> Debt!DS$13</f>
        <v>0</v>
      </c>
      <c r="DT31" s="192">
        <f xml:space="preserve"> Debt!DT$13</f>
        <v>0</v>
      </c>
      <c r="DU31" s="192">
        <f xml:space="preserve"> Debt!DU$13</f>
        <v>0</v>
      </c>
      <c r="DV31" s="192">
        <f xml:space="preserve"> Debt!DV$13</f>
        <v>0</v>
      </c>
      <c r="DW31" s="192">
        <f xml:space="preserve"> Debt!DW$13</f>
        <v>0</v>
      </c>
      <c r="DX31" s="192">
        <f xml:space="preserve"> Debt!DX$13</f>
        <v>0</v>
      </c>
      <c r="DY31" s="192">
        <f xml:space="preserve"> Debt!DY$13</f>
        <v>0</v>
      </c>
      <c r="DZ31" s="192">
        <f xml:space="preserve"> Debt!DZ$13</f>
        <v>0</v>
      </c>
      <c r="EA31" s="192">
        <f xml:space="preserve"> Debt!EA$13</f>
        <v>0</v>
      </c>
      <c r="EB31" s="192">
        <f xml:space="preserve"> Debt!EB$13</f>
        <v>0</v>
      </c>
      <c r="EC31" s="192">
        <f xml:space="preserve"> Debt!EC$13</f>
        <v>0</v>
      </c>
      <c r="ED31" s="192">
        <f xml:space="preserve"> Debt!ED$13</f>
        <v>0</v>
      </c>
      <c r="EE31" s="192">
        <f xml:space="preserve"> Debt!EE$13</f>
        <v>0</v>
      </c>
      <c r="EF31" s="192">
        <f xml:space="preserve"> Debt!EF$13</f>
        <v>0</v>
      </c>
      <c r="EG31" s="192">
        <f xml:space="preserve"> Debt!EG$13</f>
        <v>0</v>
      </c>
      <c r="EH31" s="192">
        <f xml:space="preserve"> Debt!EH$13</f>
        <v>0</v>
      </c>
      <c r="EI31" s="192">
        <f xml:space="preserve"> Debt!EI$13</f>
        <v>0</v>
      </c>
      <c r="EJ31" s="192">
        <f xml:space="preserve"> Debt!EJ$13</f>
        <v>0</v>
      </c>
      <c r="EK31" s="192">
        <f xml:space="preserve"> Debt!EK$13</f>
        <v>0</v>
      </c>
      <c r="EL31" s="192">
        <f xml:space="preserve"> Debt!EL$13</f>
        <v>0</v>
      </c>
      <c r="EM31" s="192">
        <f xml:space="preserve"> Debt!EM$13</f>
        <v>0</v>
      </c>
      <c r="EN31" s="192">
        <f xml:space="preserve"> Debt!EN$13</f>
        <v>0</v>
      </c>
      <c r="EO31" s="192">
        <f xml:space="preserve"> Debt!EO$13</f>
        <v>0</v>
      </c>
      <c r="EP31" s="192">
        <f xml:space="preserve"> Debt!EP$13</f>
        <v>0</v>
      </c>
      <c r="EQ31" s="192">
        <f xml:space="preserve"> Debt!EQ$13</f>
        <v>0</v>
      </c>
      <c r="ER31" s="192">
        <f xml:space="preserve"> Debt!ER$13</f>
        <v>0</v>
      </c>
      <c r="ES31" s="192">
        <f xml:space="preserve"> Debt!ES$13</f>
        <v>0</v>
      </c>
      <c r="ET31" s="192">
        <f xml:space="preserve"> Debt!ET$13</f>
        <v>0</v>
      </c>
      <c r="EU31" s="192">
        <f xml:space="preserve"> Debt!EU$13</f>
        <v>0</v>
      </c>
      <c r="EV31" s="192">
        <f xml:space="preserve"> Debt!EV$13</f>
        <v>0</v>
      </c>
      <c r="EW31" s="192">
        <f xml:space="preserve"> Debt!EW$13</f>
        <v>0</v>
      </c>
      <c r="EX31" s="192">
        <f xml:space="preserve"> Debt!EX$13</f>
        <v>0</v>
      </c>
      <c r="EY31" s="192">
        <f xml:space="preserve"> Debt!EY$13</f>
        <v>0</v>
      </c>
      <c r="EZ31" s="192">
        <f xml:space="preserve"> Debt!EZ$13</f>
        <v>0</v>
      </c>
      <c r="FA31" s="192">
        <f xml:space="preserve"> Debt!FA$13</f>
        <v>0</v>
      </c>
      <c r="FB31" s="192">
        <f xml:space="preserve"> Debt!FB$13</f>
        <v>0</v>
      </c>
      <c r="FC31" s="192">
        <f xml:space="preserve"> Debt!FC$13</f>
        <v>0</v>
      </c>
      <c r="FD31" s="192">
        <f xml:space="preserve"> Debt!FD$13</f>
        <v>0</v>
      </c>
      <c r="FE31" s="192">
        <f xml:space="preserve"> Debt!FE$13</f>
        <v>0</v>
      </c>
      <c r="FF31" s="192">
        <f xml:space="preserve"> Debt!FF$13</f>
        <v>0</v>
      </c>
      <c r="FG31" s="192">
        <f xml:space="preserve"> Debt!FG$13</f>
        <v>0</v>
      </c>
      <c r="FH31" s="192">
        <f xml:space="preserve"> Debt!FH$13</f>
        <v>0</v>
      </c>
      <c r="FI31" s="192">
        <f xml:space="preserve"> Debt!FI$13</f>
        <v>0</v>
      </c>
      <c r="FJ31" s="192">
        <f xml:space="preserve"> Debt!FJ$13</f>
        <v>0</v>
      </c>
      <c r="FK31" s="192">
        <f xml:space="preserve"> Debt!FK$13</f>
        <v>0</v>
      </c>
      <c r="FL31" s="192">
        <f xml:space="preserve"> Debt!FL$13</f>
        <v>0</v>
      </c>
      <c r="FM31" s="192">
        <f xml:space="preserve"> Debt!FM$13</f>
        <v>0</v>
      </c>
      <c r="FN31" s="192">
        <f xml:space="preserve"> Debt!FN$13</f>
        <v>0</v>
      </c>
      <c r="FO31" s="192">
        <f xml:space="preserve"> Debt!FO$13</f>
        <v>0</v>
      </c>
      <c r="FP31" s="192">
        <f xml:space="preserve"> Debt!FP$13</f>
        <v>0</v>
      </c>
      <c r="FQ31" s="192">
        <f xml:space="preserve"> Debt!FQ$13</f>
        <v>0</v>
      </c>
      <c r="FR31" s="192">
        <f xml:space="preserve"> Debt!FR$13</f>
        <v>0</v>
      </c>
      <c r="FS31" s="192">
        <f xml:space="preserve"> Debt!FS$13</f>
        <v>0</v>
      </c>
      <c r="FT31" s="192">
        <f xml:space="preserve"> Debt!FT$13</f>
        <v>0</v>
      </c>
      <c r="FU31" s="192">
        <f xml:space="preserve"> Debt!FU$13</f>
        <v>0</v>
      </c>
      <c r="FV31" s="192">
        <f xml:space="preserve"> Debt!FV$13</f>
        <v>0</v>
      </c>
      <c r="FW31" s="192">
        <f xml:space="preserve"> Debt!FW$13</f>
        <v>0</v>
      </c>
      <c r="FX31" s="192">
        <f xml:space="preserve"> Debt!FX$13</f>
        <v>0</v>
      </c>
      <c r="FY31" s="192">
        <f xml:space="preserve"> Debt!FY$13</f>
        <v>0</v>
      </c>
      <c r="FZ31" s="192">
        <f xml:space="preserve"> Debt!FZ$13</f>
        <v>0</v>
      </c>
      <c r="GA31" s="192">
        <f xml:space="preserve"> Debt!GA$13</f>
        <v>0</v>
      </c>
      <c r="GB31" s="192">
        <f xml:space="preserve"> Debt!GB$13</f>
        <v>0</v>
      </c>
      <c r="GC31" s="192">
        <f xml:space="preserve"> Debt!GC$13</f>
        <v>0</v>
      </c>
      <c r="GD31" s="192">
        <f xml:space="preserve"> Debt!GD$13</f>
        <v>0</v>
      </c>
      <c r="GE31" s="192">
        <f xml:space="preserve"> Debt!GE$13</f>
        <v>0</v>
      </c>
      <c r="GF31" s="192">
        <f xml:space="preserve"> Debt!GF$13</f>
        <v>0</v>
      </c>
      <c r="GG31" s="192">
        <f xml:space="preserve"> Debt!GG$13</f>
        <v>0</v>
      </c>
      <c r="GH31" s="192">
        <f xml:space="preserve"> Debt!GH$13</f>
        <v>0</v>
      </c>
      <c r="GI31" s="192">
        <f xml:space="preserve"> Debt!GI$13</f>
        <v>0</v>
      </c>
      <c r="GJ31" s="192">
        <f xml:space="preserve"> Debt!GJ$13</f>
        <v>0</v>
      </c>
    </row>
    <row r="32" spans="1:192" x14ac:dyDescent="0.25">
      <c r="E32" s="192" t="str">
        <f xml:space="preserve"> Debt!E$133</f>
        <v>Senior debt service</v>
      </c>
      <c r="F32" s="192">
        <f xml:space="preserve"> Debt!F$133</f>
        <v>0</v>
      </c>
      <c r="G32" s="192" t="str">
        <f xml:space="preserve"> Debt!G$133</f>
        <v>$ 000s</v>
      </c>
      <c r="H32" s="192">
        <f xml:space="preserve"> Debt!H$133</f>
        <v>362575.69100318541</v>
      </c>
      <c r="I32" s="192">
        <f xml:space="preserve"> Debt!I$133</f>
        <v>0</v>
      </c>
      <c r="J32" s="192">
        <f xml:space="preserve"> Debt!J$133</f>
        <v>0</v>
      </c>
      <c r="K32" s="192">
        <f xml:space="preserve"> Debt!K$133</f>
        <v>0</v>
      </c>
      <c r="L32" s="192">
        <f xml:space="preserve"> Debt!L$133</f>
        <v>0</v>
      </c>
      <c r="M32" s="192">
        <f xml:space="preserve"> Debt!M$133</f>
        <v>0</v>
      </c>
      <c r="N32" s="192">
        <f xml:space="preserve"> Debt!N$133</f>
        <v>0</v>
      </c>
      <c r="O32" s="192">
        <f xml:space="preserve"> Debt!O$133</f>
        <v>0</v>
      </c>
      <c r="P32" s="192">
        <f xml:space="preserve"> Debt!P$133</f>
        <v>0</v>
      </c>
      <c r="Q32" s="192">
        <f xml:space="preserve"> Debt!Q$133</f>
        <v>14877.548809880023</v>
      </c>
      <c r="R32" s="192">
        <f xml:space="preserve"> Debt!R$133</f>
        <v>12163.431631999971</v>
      </c>
      <c r="S32" s="69">
        <f xml:space="preserve"> Debt!S$133</f>
        <v>11369.197009925427</v>
      </c>
      <c r="T32" s="192">
        <f xml:space="preserve"> Debt!T$133</f>
        <v>11216.998020053576</v>
      </c>
      <c r="U32" s="192">
        <f xml:space="preserve"> Debt!U$133</f>
        <v>11268.501191493238</v>
      </c>
      <c r="V32" s="192">
        <f xml:space="preserve"> Debt!V$133</f>
        <v>11116.068353701381</v>
      </c>
      <c r="W32" s="192">
        <f xml:space="preserve"> Debt!W$133</f>
        <v>11166.446306510034</v>
      </c>
      <c r="X32" s="192">
        <f xml:space="preserve"> Debt!X$133</f>
        <v>11028.851136792866</v>
      </c>
      <c r="Y32" s="192">
        <f xml:space="preserve"> Debt!Y$133</f>
        <v>11047.92206456056</v>
      </c>
      <c r="Z32" s="192">
        <f xml:space="preserve"> Debt!Z$133</f>
        <v>10909.916428437678</v>
      </c>
      <c r="AA32" s="192">
        <f xml:space="preserve"> Debt!AA$133</f>
        <v>10957.93655465769</v>
      </c>
      <c r="AB32" s="192">
        <f xml:space="preserve"> Debt!AB$133</f>
        <v>10804.738239618764</v>
      </c>
      <c r="AC32" s="192">
        <f xml:space="preserve"> Debt!AC$133</f>
        <v>10851.627094308475</v>
      </c>
      <c r="AD32" s="192">
        <f xml:space="preserve"> Debt!AD$133</f>
        <v>10698.1525757484</v>
      </c>
      <c r="AE32" s="192">
        <f xml:space="preserve"> Debt!AE$133</f>
        <v>10743.841081860937</v>
      </c>
      <c r="AF32" s="192">
        <f xml:space="preserve"> Debt!AF$133</f>
        <v>10604.577907625293</v>
      </c>
      <c r="AG32" s="192">
        <f xml:space="preserve"> Debt!AG$133</f>
        <v>10620.049053279494</v>
      </c>
      <c r="AH32" s="192">
        <f xml:space="preserve"> Debt!AH$133</f>
        <v>10480.318579606408</v>
      </c>
      <c r="AI32" s="192">
        <f xml:space="preserve"> Debt!AI$133</f>
        <v>10523.490034737417</v>
      </c>
      <c r="AJ32" s="192">
        <f xml:space="preserve"> Debt!AJ$133</f>
        <v>10369.117974060267</v>
      </c>
      <c r="AK32" s="192">
        <f xml:space="preserve"> Debt!AK$133</f>
        <v>10411.082422686904</v>
      </c>
      <c r="AL32" s="192">
        <f xml:space="preserve"> Debt!AL$133</f>
        <v>10256.388492539636</v>
      </c>
      <c r="AM32" s="192">
        <f xml:space="preserve"> Debt!AM$133</f>
        <v>10297.071124289079</v>
      </c>
      <c r="AN32" s="192">
        <f xml:space="preserve"> Debt!AN$133</f>
        <v>10155.925277366325</v>
      </c>
      <c r="AO32" s="192">
        <f xml:space="preserve"> Debt!AO$133</f>
        <v>10167.540869270617</v>
      </c>
      <c r="AP32" s="192">
        <f xml:space="preserve"> Debt!AP$133</f>
        <v>10025.86638454254</v>
      </c>
      <c r="AQ32" s="192">
        <f xml:space="preserve"> Debt!AQ$133</f>
        <v>10063.858587500385</v>
      </c>
      <c r="AR32" s="192">
        <f xml:space="preserve"> Debt!AR$133</f>
        <v>9908.1237730644407</v>
      </c>
      <c r="AS32" s="192">
        <f xml:space="preserve"> Debt!AS$133</f>
        <v>9944.8275397653597</v>
      </c>
      <c r="AT32" s="192">
        <f xml:space="preserve"> Debt!AT$133</f>
        <v>9788.7224990144059</v>
      </c>
      <c r="AU32" s="192">
        <f xml:space="preserve"> Debt!AU$133</f>
        <v>9824.0561237390393</v>
      </c>
      <c r="AV32" s="192">
        <f xml:space="preserve"> Debt!AV$133</f>
        <v>9680.7958090221782</v>
      </c>
      <c r="AW32" s="192">
        <f xml:space="preserve"> Debt!AW$133</f>
        <v>9688.2786085649805</v>
      </c>
      <c r="AX32" s="192">
        <f xml:space="preserve"> Debt!AX$133</f>
        <v>9544.4234429616008</v>
      </c>
      <c r="AY32" s="192">
        <f xml:space="preserve"> Debt!AY$133</f>
        <v>5.5904867622302847E-12</v>
      </c>
      <c r="AZ32" s="192">
        <f xml:space="preserve"> Debt!AZ$133</f>
        <v>5.5008757903528424E-12</v>
      </c>
      <c r="BA32" s="192">
        <f xml:space="preserve"> Debt!BA$133</f>
        <v>5.5930211399552512E-12</v>
      </c>
      <c r="BB32" s="192">
        <f xml:space="preserve"> Debt!BB$133</f>
        <v>5.5029975404371124E-12</v>
      </c>
      <c r="BC32" s="192">
        <f xml:space="preserve"> Debt!BC$133</f>
        <v>5.5954476718195812E-12</v>
      </c>
      <c r="BD32" s="192">
        <f xml:space="preserve"> Debt!BD$133</f>
        <v>5.5365477136446222E-12</v>
      </c>
      <c r="BE32" s="192">
        <f xml:space="preserve"> Debt!BE$133</f>
        <v>0</v>
      </c>
      <c r="BF32" s="192">
        <f xml:space="preserve"> Debt!BF$133</f>
        <v>0</v>
      </c>
      <c r="BG32" s="192">
        <f xml:space="preserve"> Debt!BG$133</f>
        <v>0</v>
      </c>
      <c r="BH32" s="192">
        <f xml:space="preserve"> Debt!BH$133</f>
        <v>0</v>
      </c>
      <c r="BI32" s="192">
        <f xml:space="preserve"> Debt!BI$133</f>
        <v>0</v>
      </c>
      <c r="BJ32" s="192">
        <f xml:space="preserve"> Debt!BJ$133</f>
        <v>0</v>
      </c>
      <c r="BK32" s="192">
        <f xml:space="preserve"> Debt!BK$133</f>
        <v>0</v>
      </c>
      <c r="BL32" s="192">
        <f xml:space="preserve"> Debt!BL$133</f>
        <v>0</v>
      </c>
      <c r="BM32" s="192">
        <f xml:space="preserve"> Debt!BM$133</f>
        <v>0</v>
      </c>
      <c r="BN32" s="192">
        <f xml:space="preserve"> Debt!BN$133</f>
        <v>0</v>
      </c>
      <c r="BO32" s="192">
        <f xml:space="preserve"> Debt!BO$133</f>
        <v>0</v>
      </c>
      <c r="BP32" s="192">
        <f xml:space="preserve"> Debt!BP$133</f>
        <v>0</v>
      </c>
      <c r="BQ32" s="192">
        <f xml:space="preserve"> Debt!BQ$133</f>
        <v>0</v>
      </c>
      <c r="BR32" s="192">
        <f xml:space="preserve"> Debt!BR$133</f>
        <v>0</v>
      </c>
      <c r="BS32" s="192">
        <f xml:space="preserve"> Debt!BS$133</f>
        <v>0</v>
      </c>
      <c r="BT32" s="192">
        <f xml:space="preserve"> Debt!BT$133</f>
        <v>0</v>
      </c>
      <c r="BU32" s="192">
        <f xml:space="preserve"> Debt!BU$133</f>
        <v>0</v>
      </c>
      <c r="BV32" s="192">
        <f xml:space="preserve"> Debt!BV$133</f>
        <v>0</v>
      </c>
      <c r="BW32" s="192">
        <f xml:space="preserve"> Debt!BW$133</f>
        <v>0</v>
      </c>
      <c r="BX32" s="192">
        <f xml:space="preserve"> Debt!BX$133</f>
        <v>0</v>
      </c>
      <c r="BY32" s="192">
        <f xml:space="preserve"> Debt!BY$133</f>
        <v>0</v>
      </c>
      <c r="BZ32" s="192">
        <f xml:space="preserve"> Debt!BZ$133</f>
        <v>0</v>
      </c>
      <c r="CA32" s="192">
        <f xml:space="preserve"> Debt!CA$133</f>
        <v>0</v>
      </c>
      <c r="CB32" s="192">
        <f xml:space="preserve"> Debt!CB$133</f>
        <v>0</v>
      </c>
      <c r="CC32" s="192">
        <f xml:space="preserve"> Debt!CC$133</f>
        <v>0</v>
      </c>
      <c r="CD32" s="192">
        <f xml:space="preserve"> Debt!CD$133</f>
        <v>0</v>
      </c>
      <c r="CE32" s="192">
        <f xml:space="preserve"> Debt!CE$133</f>
        <v>0</v>
      </c>
      <c r="CF32" s="192">
        <f xml:space="preserve"> Debt!CF$133</f>
        <v>0</v>
      </c>
      <c r="CG32" s="192">
        <f xml:space="preserve"> Debt!CG$133</f>
        <v>0</v>
      </c>
      <c r="CH32" s="192">
        <f xml:space="preserve"> Debt!CH$133</f>
        <v>0</v>
      </c>
      <c r="CI32" s="192">
        <f xml:space="preserve"> Debt!CI$133</f>
        <v>0</v>
      </c>
      <c r="CJ32" s="192">
        <f xml:space="preserve"> Debt!CJ$133</f>
        <v>0</v>
      </c>
      <c r="CK32" s="192">
        <f xml:space="preserve"> Debt!CK$133</f>
        <v>0</v>
      </c>
      <c r="CL32" s="192">
        <f xml:space="preserve"> Debt!CL$133</f>
        <v>0</v>
      </c>
      <c r="CM32" s="192">
        <f xml:space="preserve"> Debt!CM$133</f>
        <v>0</v>
      </c>
      <c r="CN32" s="192">
        <f xml:space="preserve"> Debt!CN$133</f>
        <v>0</v>
      </c>
      <c r="CO32" s="192">
        <f xml:space="preserve"> Debt!CO$133</f>
        <v>0</v>
      </c>
      <c r="CP32" s="192">
        <f xml:space="preserve"> Debt!CP$133</f>
        <v>0</v>
      </c>
      <c r="CQ32" s="192">
        <f xml:space="preserve"> Debt!CQ$133</f>
        <v>0</v>
      </c>
      <c r="CR32" s="192">
        <f xml:space="preserve"> Debt!CR$133</f>
        <v>0</v>
      </c>
      <c r="CS32" s="192">
        <f xml:space="preserve"> Debt!CS$133</f>
        <v>0</v>
      </c>
      <c r="CT32" s="192">
        <f xml:space="preserve"> Debt!CT$133</f>
        <v>0</v>
      </c>
      <c r="CU32" s="192">
        <f xml:space="preserve"> Debt!CU$133</f>
        <v>0</v>
      </c>
      <c r="CV32" s="192">
        <f xml:space="preserve"> Debt!CV$133</f>
        <v>0</v>
      </c>
      <c r="CW32" s="192">
        <f xml:space="preserve"> Debt!CW$133</f>
        <v>0</v>
      </c>
      <c r="CX32" s="192">
        <f xml:space="preserve"> Debt!CX$133</f>
        <v>0</v>
      </c>
      <c r="CY32" s="192">
        <f xml:space="preserve"> Debt!CY$133</f>
        <v>0</v>
      </c>
      <c r="CZ32" s="192">
        <f xml:space="preserve"> Debt!CZ$133</f>
        <v>0</v>
      </c>
      <c r="DA32" s="192">
        <f xml:space="preserve"> Debt!DA$133</f>
        <v>0</v>
      </c>
      <c r="DB32" s="192">
        <f xml:space="preserve"> Debt!DB$133</f>
        <v>0</v>
      </c>
      <c r="DC32" s="192">
        <f xml:space="preserve"> Debt!DC$133</f>
        <v>0</v>
      </c>
      <c r="DD32" s="192">
        <f xml:space="preserve"> Debt!DD$133</f>
        <v>0</v>
      </c>
      <c r="DE32" s="192">
        <f xml:space="preserve"> Debt!DE$133</f>
        <v>0</v>
      </c>
      <c r="DF32" s="192">
        <f xml:space="preserve"> Debt!DF$133</f>
        <v>0</v>
      </c>
      <c r="DG32" s="192">
        <f xml:space="preserve"> Debt!DG$133</f>
        <v>0</v>
      </c>
      <c r="DH32" s="192">
        <f xml:space="preserve"> Debt!DH$133</f>
        <v>0</v>
      </c>
      <c r="DI32" s="192">
        <f xml:space="preserve"> Debt!DI$133</f>
        <v>0</v>
      </c>
      <c r="DJ32" s="192">
        <f xml:space="preserve"> Debt!DJ$133</f>
        <v>0</v>
      </c>
      <c r="DK32" s="192">
        <f xml:space="preserve"> Debt!DK$133</f>
        <v>0</v>
      </c>
      <c r="DL32" s="192">
        <f xml:space="preserve"> Debt!DL$133</f>
        <v>0</v>
      </c>
      <c r="DM32" s="192">
        <f xml:space="preserve"> Debt!DM$133</f>
        <v>0</v>
      </c>
      <c r="DN32" s="192">
        <f xml:space="preserve"> Debt!DN$133</f>
        <v>0</v>
      </c>
      <c r="DO32" s="192">
        <f xml:space="preserve"> Debt!DO$133</f>
        <v>0</v>
      </c>
      <c r="DP32" s="192">
        <f xml:space="preserve"> Debt!DP$133</f>
        <v>0</v>
      </c>
      <c r="DQ32" s="192">
        <f xml:space="preserve"> Debt!DQ$133</f>
        <v>0</v>
      </c>
      <c r="DR32" s="192">
        <f xml:space="preserve"> Debt!DR$133</f>
        <v>0</v>
      </c>
      <c r="DS32" s="192">
        <f xml:space="preserve"> Debt!DS$133</f>
        <v>0</v>
      </c>
      <c r="DT32" s="192">
        <f xml:space="preserve"> Debt!DT$133</f>
        <v>0</v>
      </c>
      <c r="DU32" s="192">
        <f xml:space="preserve"> Debt!DU$133</f>
        <v>0</v>
      </c>
      <c r="DV32" s="192">
        <f xml:space="preserve"> Debt!DV$133</f>
        <v>0</v>
      </c>
      <c r="DW32" s="192">
        <f xml:space="preserve"> Debt!DW$133</f>
        <v>0</v>
      </c>
      <c r="DX32" s="192">
        <f xml:space="preserve"> Debt!DX$133</f>
        <v>0</v>
      </c>
      <c r="DY32" s="192">
        <f xml:space="preserve"> Debt!DY$133</f>
        <v>0</v>
      </c>
      <c r="DZ32" s="192">
        <f xml:space="preserve"> Debt!DZ$133</f>
        <v>0</v>
      </c>
      <c r="EA32" s="192">
        <f xml:space="preserve"> Debt!EA$133</f>
        <v>0</v>
      </c>
      <c r="EB32" s="192">
        <f xml:space="preserve"> Debt!EB$133</f>
        <v>0</v>
      </c>
      <c r="EC32" s="192">
        <f xml:space="preserve"> Debt!EC$133</f>
        <v>0</v>
      </c>
      <c r="ED32" s="192">
        <f xml:space="preserve"> Debt!ED$133</f>
        <v>0</v>
      </c>
      <c r="EE32" s="192">
        <f xml:space="preserve"> Debt!EE$133</f>
        <v>0</v>
      </c>
      <c r="EF32" s="192">
        <f xml:space="preserve"> Debt!EF$133</f>
        <v>0</v>
      </c>
      <c r="EG32" s="192">
        <f xml:space="preserve"> Debt!EG$133</f>
        <v>0</v>
      </c>
      <c r="EH32" s="192">
        <f xml:space="preserve"> Debt!EH$133</f>
        <v>0</v>
      </c>
      <c r="EI32" s="192">
        <f xml:space="preserve"> Debt!EI$133</f>
        <v>0</v>
      </c>
      <c r="EJ32" s="192">
        <f xml:space="preserve"> Debt!EJ$133</f>
        <v>0</v>
      </c>
      <c r="EK32" s="192">
        <f xml:space="preserve"> Debt!EK$133</f>
        <v>0</v>
      </c>
      <c r="EL32" s="192">
        <f xml:space="preserve"> Debt!EL$133</f>
        <v>0</v>
      </c>
      <c r="EM32" s="192">
        <f xml:space="preserve"> Debt!EM$133</f>
        <v>0</v>
      </c>
      <c r="EN32" s="192">
        <f xml:space="preserve"> Debt!EN$133</f>
        <v>0</v>
      </c>
      <c r="EO32" s="192">
        <f xml:space="preserve"> Debt!EO$133</f>
        <v>0</v>
      </c>
      <c r="EP32" s="192">
        <f xml:space="preserve"> Debt!EP$133</f>
        <v>0</v>
      </c>
      <c r="EQ32" s="192">
        <f xml:space="preserve"> Debt!EQ$133</f>
        <v>0</v>
      </c>
      <c r="ER32" s="192">
        <f xml:space="preserve"> Debt!ER$133</f>
        <v>0</v>
      </c>
      <c r="ES32" s="192">
        <f xml:space="preserve"> Debt!ES$133</f>
        <v>0</v>
      </c>
      <c r="ET32" s="192">
        <f xml:space="preserve"> Debt!ET$133</f>
        <v>0</v>
      </c>
      <c r="EU32" s="192">
        <f xml:space="preserve"> Debt!EU$133</f>
        <v>0</v>
      </c>
      <c r="EV32" s="192">
        <f xml:space="preserve"> Debt!EV$133</f>
        <v>0</v>
      </c>
      <c r="EW32" s="192">
        <f xml:space="preserve"> Debt!EW$133</f>
        <v>0</v>
      </c>
      <c r="EX32" s="192">
        <f xml:space="preserve"> Debt!EX$133</f>
        <v>0</v>
      </c>
      <c r="EY32" s="192">
        <f xml:space="preserve"> Debt!EY$133</f>
        <v>0</v>
      </c>
      <c r="EZ32" s="192">
        <f xml:space="preserve"> Debt!EZ$133</f>
        <v>0</v>
      </c>
      <c r="FA32" s="192">
        <f xml:space="preserve"> Debt!FA$133</f>
        <v>0</v>
      </c>
      <c r="FB32" s="192">
        <f xml:space="preserve"> Debt!FB$133</f>
        <v>0</v>
      </c>
      <c r="FC32" s="192">
        <f xml:space="preserve"> Debt!FC$133</f>
        <v>0</v>
      </c>
      <c r="FD32" s="192">
        <f xml:space="preserve"> Debt!FD$133</f>
        <v>0</v>
      </c>
      <c r="FE32" s="192">
        <f xml:space="preserve"> Debt!FE$133</f>
        <v>0</v>
      </c>
      <c r="FF32" s="192">
        <f xml:space="preserve"> Debt!FF$133</f>
        <v>0</v>
      </c>
      <c r="FG32" s="192">
        <f xml:space="preserve"> Debt!FG$133</f>
        <v>0</v>
      </c>
      <c r="FH32" s="192">
        <f xml:space="preserve"> Debt!FH$133</f>
        <v>0</v>
      </c>
      <c r="FI32" s="192">
        <f xml:space="preserve"> Debt!FI$133</f>
        <v>0</v>
      </c>
      <c r="FJ32" s="192">
        <f xml:space="preserve"> Debt!FJ$133</f>
        <v>0</v>
      </c>
      <c r="FK32" s="192">
        <f xml:space="preserve"> Debt!FK$133</f>
        <v>0</v>
      </c>
      <c r="FL32" s="192">
        <f xml:space="preserve"> Debt!FL$133</f>
        <v>0</v>
      </c>
      <c r="FM32" s="192">
        <f xml:space="preserve"> Debt!FM$133</f>
        <v>0</v>
      </c>
      <c r="FN32" s="192">
        <f xml:space="preserve"> Debt!FN$133</f>
        <v>0</v>
      </c>
      <c r="FO32" s="192">
        <f xml:space="preserve"> Debt!FO$133</f>
        <v>0</v>
      </c>
      <c r="FP32" s="192">
        <f xml:space="preserve"> Debt!FP$133</f>
        <v>0</v>
      </c>
      <c r="FQ32" s="192">
        <f xml:space="preserve"> Debt!FQ$133</f>
        <v>0</v>
      </c>
      <c r="FR32" s="192">
        <f xml:space="preserve"> Debt!FR$133</f>
        <v>0</v>
      </c>
      <c r="FS32" s="192">
        <f xml:space="preserve"> Debt!FS$133</f>
        <v>0</v>
      </c>
      <c r="FT32" s="192">
        <f xml:space="preserve"> Debt!FT$133</f>
        <v>0</v>
      </c>
      <c r="FU32" s="192">
        <f xml:space="preserve"> Debt!FU$133</f>
        <v>0</v>
      </c>
      <c r="FV32" s="192">
        <f xml:space="preserve"> Debt!FV$133</f>
        <v>0</v>
      </c>
      <c r="FW32" s="192">
        <f xml:space="preserve"> Debt!FW$133</f>
        <v>0</v>
      </c>
      <c r="FX32" s="192">
        <f xml:space="preserve"> Debt!FX$133</f>
        <v>0</v>
      </c>
      <c r="FY32" s="192">
        <f xml:space="preserve"> Debt!FY$133</f>
        <v>0</v>
      </c>
      <c r="FZ32" s="192">
        <f xml:space="preserve"> Debt!FZ$133</f>
        <v>0</v>
      </c>
      <c r="GA32" s="192">
        <f xml:space="preserve"> Debt!GA$133</f>
        <v>0</v>
      </c>
      <c r="GB32" s="192">
        <f xml:space="preserve"> Debt!GB$133</f>
        <v>0</v>
      </c>
      <c r="GC32" s="192">
        <f xml:space="preserve"> Debt!GC$133</f>
        <v>0</v>
      </c>
      <c r="GD32" s="192">
        <f xml:space="preserve"> Debt!GD$133</f>
        <v>0</v>
      </c>
      <c r="GE32" s="192">
        <f xml:space="preserve"> Debt!GE$133</f>
        <v>0</v>
      </c>
      <c r="GF32" s="192">
        <f xml:space="preserve"> Debt!GF$133</f>
        <v>0</v>
      </c>
      <c r="GG32" s="192">
        <f xml:space="preserve"> Debt!GG$133</f>
        <v>0</v>
      </c>
      <c r="GH32" s="192">
        <f xml:space="preserve"> Debt!GH$133</f>
        <v>0</v>
      </c>
      <c r="GI32" s="192">
        <f xml:space="preserve"> Debt!GI$133</f>
        <v>0</v>
      </c>
      <c r="GJ32" s="192">
        <f xml:space="preserve"> Debt!GJ$133</f>
        <v>0</v>
      </c>
    </row>
    <row r="33" spans="1:192" x14ac:dyDescent="0.25">
      <c r="E33" s="195" t="str">
        <f xml:space="preserve"> Time!E$140</f>
        <v>Senior debt repayment period flag</v>
      </c>
      <c r="F33" s="195">
        <f xml:space="preserve"> Time!F$140</f>
        <v>0</v>
      </c>
      <c r="G33" s="195" t="str">
        <f xml:space="preserve"> Time!G$140</f>
        <v>flag</v>
      </c>
      <c r="H33" s="195">
        <f xml:space="preserve"> Time!H$140</f>
        <v>34</v>
      </c>
      <c r="I33" s="195">
        <f xml:space="preserve"> Time!I$140</f>
        <v>0</v>
      </c>
      <c r="J33" s="195">
        <f xml:space="preserve"> Time!J$140</f>
        <v>0</v>
      </c>
      <c r="K33" s="195">
        <f xml:space="preserve"> Time!K$140</f>
        <v>0</v>
      </c>
      <c r="L33" s="195">
        <f xml:space="preserve"> Time!L$140</f>
        <v>0</v>
      </c>
      <c r="M33" s="195">
        <f xml:space="preserve"> Time!M$140</f>
        <v>0</v>
      </c>
      <c r="N33" s="195">
        <f xml:space="preserve"> Time!N$140</f>
        <v>0</v>
      </c>
      <c r="O33" s="195">
        <f xml:space="preserve"> Time!O$140</f>
        <v>0</v>
      </c>
      <c r="P33" s="195">
        <f xml:space="preserve"> Time!P$140</f>
        <v>0</v>
      </c>
      <c r="Q33" s="195">
        <f xml:space="preserve"> Time!Q$140</f>
        <v>1</v>
      </c>
      <c r="R33" s="195">
        <f xml:space="preserve"> Time!R$140</f>
        <v>1</v>
      </c>
      <c r="S33" s="195">
        <f xml:space="preserve"> Time!S$140</f>
        <v>1</v>
      </c>
      <c r="T33" s="195">
        <f xml:space="preserve"> Time!T$140</f>
        <v>1</v>
      </c>
      <c r="U33" s="195">
        <f xml:space="preserve"> Time!U$140</f>
        <v>1</v>
      </c>
      <c r="V33" s="195">
        <f xml:space="preserve"> Time!V$140</f>
        <v>1</v>
      </c>
      <c r="W33" s="195">
        <f xml:space="preserve"> Time!W$140</f>
        <v>1</v>
      </c>
      <c r="X33" s="195">
        <f xml:space="preserve"> Time!X$140</f>
        <v>1</v>
      </c>
      <c r="Y33" s="195">
        <f xml:space="preserve"> Time!Y$140</f>
        <v>1</v>
      </c>
      <c r="Z33" s="195">
        <f xml:space="preserve"> Time!Z$140</f>
        <v>1</v>
      </c>
      <c r="AA33" s="195">
        <f xml:space="preserve"> Time!AA$140</f>
        <v>1</v>
      </c>
      <c r="AB33" s="195">
        <f xml:space="preserve"> Time!AB$140</f>
        <v>1</v>
      </c>
      <c r="AC33" s="195">
        <f xml:space="preserve"> Time!AC$140</f>
        <v>1</v>
      </c>
      <c r="AD33" s="195">
        <f xml:space="preserve"> Time!AD$140</f>
        <v>1</v>
      </c>
      <c r="AE33" s="195">
        <f xml:space="preserve"> Time!AE$140</f>
        <v>1</v>
      </c>
      <c r="AF33" s="195">
        <f xml:space="preserve"> Time!AF$140</f>
        <v>1</v>
      </c>
      <c r="AG33" s="195">
        <f xml:space="preserve"> Time!AG$140</f>
        <v>1</v>
      </c>
      <c r="AH33" s="195">
        <f xml:space="preserve"> Time!AH$140</f>
        <v>1</v>
      </c>
      <c r="AI33" s="195">
        <f xml:space="preserve"> Time!AI$140</f>
        <v>1</v>
      </c>
      <c r="AJ33" s="195">
        <f xml:space="preserve"> Time!AJ$140</f>
        <v>1</v>
      </c>
      <c r="AK33" s="195">
        <f xml:space="preserve"> Time!AK$140</f>
        <v>1</v>
      </c>
      <c r="AL33" s="195">
        <f xml:space="preserve"> Time!AL$140</f>
        <v>1</v>
      </c>
      <c r="AM33" s="195">
        <f xml:space="preserve"> Time!AM$140</f>
        <v>1</v>
      </c>
      <c r="AN33" s="195">
        <f xml:space="preserve"> Time!AN$140</f>
        <v>1</v>
      </c>
      <c r="AO33" s="195">
        <f xml:space="preserve"> Time!AO$140</f>
        <v>1</v>
      </c>
      <c r="AP33" s="195">
        <f xml:space="preserve"> Time!AP$140</f>
        <v>1</v>
      </c>
      <c r="AQ33" s="195">
        <f xml:space="preserve"> Time!AQ$140</f>
        <v>1</v>
      </c>
      <c r="AR33" s="195">
        <f xml:space="preserve"> Time!AR$140</f>
        <v>1</v>
      </c>
      <c r="AS33" s="195">
        <f xml:space="preserve"> Time!AS$140</f>
        <v>1</v>
      </c>
      <c r="AT33" s="195">
        <f xml:space="preserve"> Time!AT$140</f>
        <v>1</v>
      </c>
      <c r="AU33" s="195">
        <f xml:space="preserve"> Time!AU$140</f>
        <v>1</v>
      </c>
      <c r="AV33" s="195">
        <f xml:space="preserve"> Time!AV$140</f>
        <v>1</v>
      </c>
      <c r="AW33" s="195">
        <f xml:space="preserve"> Time!AW$140</f>
        <v>1</v>
      </c>
      <c r="AX33" s="195">
        <f xml:space="preserve"> Time!AX$140</f>
        <v>1</v>
      </c>
      <c r="AY33" s="195">
        <f xml:space="preserve"> Time!AY$140</f>
        <v>0</v>
      </c>
      <c r="AZ33" s="195">
        <f xml:space="preserve"> Time!AZ$140</f>
        <v>0</v>
      </c>
      <c r="BA33" s="195">
        <f xml:space="preserve"> Time!BA$140</f>
        <v>0</v>
      </c>
      <c r="BB33" s="195">
        <f xml:space="preserve"> Time!BB$140</f>
        <v>0</v>
      </c>
      <c r="BC33" s="195">
        <f xml:space="preserve"> Time!BC$140</f>
        <v>0</v>
      </c>
      <c r="BD33" s="195">
        <f xml:space="preserve"> Time!BD$140</f>
        <v>0</v>
      </c>
      <c r="BE33" s="195">
        <f xml:space="preserve"> Time!BE$140</f>
        <v>0</v>
      </c>
      <c r="BF33" s="195">
        <f xml:space="preserve"> Time!BF$140</f>
        <v>0</v>
      </c>
      <c r="BG33" s="195">
        <f xml:space="preserve"> Time!BG$140</f>
        <v>0</v>
      </c>
      <c r="BH33" s="195">
        <f xml:space="preserve"> Time!BH$140</f>
        <v>0</v>
      </c>
      <c r="BI33" s="195">
        <f xml:space="preserve"> Time!BI$140</f>
        <v>0</v>
      </c>
      <c r="BJ33" s="195">
        <f xml:space="preserve"> Time!BJ$140</f>
        <v>0</v>
      </c>
      <c r="BK33" s="195">
        <f xml:space="preserve"> Time!BK$140</f>
        <v>0</v>
      </c>
      <c r="BL33" s="195">
        <f xml:space="preserve"> Time!BL$140</f>
        <v>0</v>
      </c>
      <c r="BM33" s="195">
        <f xml:space="preserve"> Time!BM$140</f>
        <v>0</v>
      </c>
      <c r="BN33" s="195">
        <f xml:space="preserve"> Time!BN$140</f>
        <v>0</v>
      </c>
      <c r="BO33" s="195">
        <f xml:space="preserve"> Time!BO$140</f>
        <v>0</v>
      </c>
      <c r="BP33" s="195">
        <f xml:space="preserve"> Time!BP$140</f>
        <v>0</v>
      </c>
      <c r="BQ33" s="195">
        <f xml:space="preserve"> Time!BQ$140</f>
        <v>0</v>
      </c>
      <c r="BR33" s="195">
        <f xml:space="preserve"> Time!BR$140</f>
        <v>0</v>
      </c>
      <c r="BS33" s="195">
        <f xml:space="preserve"> Time!BS$140</f>
        <v>0</v>
      </c>
      <c r="BT33" s="195">
        <f xml:space="preserve"> Time!BT$140</f>
        <v>0</v>
      </c>
      <c r="BU33" s="195">
        <f xml:space="preserve"> Time!BU$140</f>
        <v>0</v>
      </c>
      <c r="BV33" s="195">
        <f xml:space="preserve"> Time!BV$140</f>
        <v>0</v>
      </c>
      <c r="BW33" s="195">
        <f xml:space="preserve"> Time!BW$140</f>
        <v>0</v>
      </c>
      <c r="BX33" s="195">
        <f xml:space="preserve"> Time!BX$140</f>
        <v>0</v>
      </c>
      <c r="BY33" s="195">
        <f xml:space="preserve"> Time!BY$140</f>
        <v>0</v>
      </c>
      <c r="BZ33" s="195">
        <f xml:space="preserve"> Time!BZ$140</f>
        <v>0</v>
      </c>
      <c r="CA33" s="195">
        <f xml:space="preserve"> Time!CA$140</f>
        <v>0</v>
      </c>
      <c r="CB33" s="195">
        <f xml:space="preserve"> Time!CB$140</f>
        <v>0</v>
      </c>
      <c r="CC33" s="195">
        <f xml:space="preserve"> Time!CC$140</f>
        <v>0</v>
      </c>
      <c r="CD33" s="195">
        <f xml:space="preserve"> Time!CD$140</f>
        <v>0</v>
      </c>
      <c r="CE33" s="195">
        <f xml:space="preserve"> Time!CE$140</f>
        <v>0</v>
      </c>
      <c r="CF33" s="195">
        <f xml:space="preserve"> Time!CF$140</f>
        <v>0</v>
      </c>
      <c r="CG33" s="195">
        <f xml:space="preserve"> Time!CG$140</f>
        <v>0</v>
      </c>
      <c r="CH33" s="195">
        <f xml:space="preserve"> Time!CH$140</f>
        <v>0</v>
      </c>
      <c r="CI33" s="195">
        <f xml:space="preserve"> Time!CI$140</f>
        <v>0</v>
      </c>
      <c r="CJ33" s="195">
        <f xml:space="preserve"> Time!CJ$140</f>
        <v>0</v>
      </c>
      <c r="CK33" s="195">
        <f xml:space="preserve"> Time!CK$140</f>
        <v>0</v>
      </c>
      <c r="CL33" s="195">
        <f xml:space="preserve"> Time!CL$140</f>
        <v>0</v>
      </c>
      <c r="CM33" s="195">
        <f xml:space="preserve"> Time!CM$140</f>
        <v>0</v>
      </c>
      <c r="CN33" s="195">
        <f xml:space="preserve"> Time!CN$140</f>
        <v>0</v>
      </c>
      <c r="CO33" s="195">
        <f xml:space="preserve"> Time!CO$140</f>
        <v>0</v>
      </c>
      <c r="CP33" s="195">
        <f xml:space="preserve"> Time!CP$140</f>
        <v>0</v>
      </c>
      <c r="CQ33" s="195">
        <f xml:space="preserve"> Time!CQ$140</f>
        <v>0</v>
      </c>
      <c r="CR33" s="195">
        <f xml:space="preserve"> Time!CR$140</f>
        <v>0</v>
      </c>
      <c r="CS33" s="195">
        <f xml:space="preserve"> Time!CS$140</f>
        <v>0</v>
      </c>
      <c r="CT33" s="195">
        <f xml:space="preserve"> Time!CT$140</f>
        <v>0</v>
      </c>
      <c r="CU33" s="195">
        <f xml:space="preserve"> Time!CU$140</f>
        <v>0</v>
      </c>
      <c r="CV33" s="195">
        <f xml:space="preserve"> Time!CV$140</f>
        <v>0</v>
      </c>
      <c r="CW33" s="195">
        <f xml:space="preserve"> Time!CW$140</f>
        <v>0</v>
      </c>
      <c r="CX33" s="195">
        <f xml:space="preserve"> Time!CX$140</f>
        <v>0</v>
      </c>
      <c r="CY33" s="195">
        <f xml:space="preserve"> Time!CY$140</f>
        <v>0</v>
      </c>
      <c r="CZ33" s="195">
        <f xml:space="preserve"> Time!CZ$140</f>
        <v>0</v>
      </c>
      <c r="DA33" s="195">
        <f xml:space="preserve"> Time!DA$140</f>
        <v>0</v>
      </c>
      <c r="DB33" s="195">
        <f xml:space="preserve"> Time!DB$140</f>
        <v>0</v>
      </c>
      <c r="DC33" s="195">
        <f xml:space="preserve"> Time!DC$140</f>
        <v>0</v>
      </c>
      <c r="DD33" s="195">
        <f xml:space="preserve"> Time!DD$140</f>
        <v>0</v>
      </c>
      <c r="DE33" s="195">
        <f xml:space="preserve"> Time!DE$140</f>
        <v>0</v>
      </c>
      <c r="DF33" s="195">
        <f xml:space="preserve"> Time!DF$140</f>
        <v>0</v>
      </c>
      <c r="DG33" s="195">
        <f xml:space="preserve"> Time!DG$140</f>
        <v>0</v>
      </c>
      <c r="DH33" s="195">
        <f xml:space="preserve"> Time!DH$140</f>
        <v>0</v>
      </c>
      <c r="DI33" s="195">
        <f xml:space="preserve"> Time!DI$140</f>
        <v>0</v>
      </c>
      <c r="DJ33" s="195">
        <f xml:space="preserve"> Time!DJ$140</f>
        <v>0</v>
      </c>
      <c r="DK33" s="195">
        <f xml:space="preserve"> Time!DK$140</f>
        <v>0</v>
      </c>
      <c r="DL33" s="195">
        <f xml:space="preserve"> Time!DL$140</f>
        <v>0</v>
      </c>
      <c r="DM33" s="195">
        <f xml:space="preserve"> Time!DM$140</f>
        <v>0</v>
      </c>
      <c r="DN33" s="195">
        <f xml:space="preserve"> Time!DN$140</f>
        <v>0</v>
      </c>
      <c r="DO33" s="195">
        <f xml:space="preserve"> Time!DO$140</f>
        <v>0</v>
      </c>
      <c r="DP33" s="195">
        <f xml:space="preserve"> Time!DP$140</f>
        <v>0</v>
      </c>
      <c r="DQ33" s="195">
        <f xml:space="preserve"> Time!DQ$140</f>
        <v>0</v>
      </c>
      <c r="DR33" s="195">
        <f xml:space="preserve"> Time!DR$140</f>
        <v>0</v>
      </c>
      <c r="DS33" s="195">
        <f xml:space="preserve"> Time!DS$140</f>
        <v>0</v>
      </c>
      <c r="DT33" s="195">
        <f xml:space="preserve"> Time!DT$140</f>
        <v>0</v>
      </c>
      <c r="DU33" s="195">
        <f xml:space="preserve"> Time!DU$140</f>
        <v>0</v>
      </c>
      <c r="DV33" s="195">
        <f xml:space="preserve"> Time!DV$140</f>
        <v>0</v>
      </c>
      <c r="DW33" s="195">
        <f xml:space="preserve"> Time!DW$140</f>
        <v>0</v>
      </c>
      <c r="DX33" s="195">
        <f xml:space="preserve"> Time!DX$140</f>
        <v>0</v>
      </c>
      <c r="DY33" s="195">
        <f xml:space="preserve"> Time!DY$140</f>
        <v>0</v>
      </c>
      <c r="DZ33" s="195">
        <f xml:space="preserve"> Time!DZ$140</f>
        <v>0</v>
      </c>
      <c r="EA33" s="195">
        <f xml:space="preserve"> Time!EA$140</f>
        <v>0</v>
      </c>
      <c r="EB33" s="195">
        <f xml:space="preserve"> Time!EB$140</f>
        <v>0</v>
      </c>
      <c r="EC33" s="195">
        <f xml:space="preserve"> Time!EC$140</f>
        <v>0</v>
      </c>
      <c r="ED33" s="195">
        <f xml:space="preserve"> Time!ED$140</f>
        <v>0</v>
      </c>
      <c r="EE33" s="195">
        <f xml:space="preserve"> Time!EE$140</f>
        <v>0</v>
      </c>
      <c r="EF33" s="195">
        <f xml:space="preserve"> Time!EF$140</f>
        <v>0</v>
      </c>
      <c r="EG33" s="195">
        <f xml:space="preserve"> Time!EG$140</f>
        <v>0</v>
      </c>
      <c r="EH33" s="195">
        <f xml:space="preserve"> Time!EH$140</f>
        <v>0</v>
      </c>
      <c r="EI33" s="195">
        <f xml:space="preserve"> Time!EI$140</f>
        <v>0</v>
      </c>
      <c r="EJ33" s="195">
        <f xml:space="preserve"> Time!EJ$140</f>
        <v>0</v>
      </c>
      <c r="EK33" s="195">
        <f xml:space="preserve"> Time!EK$140</f>
        <v>0</v>
      </c>
      <c r="EL33" s="195">
        <f xml:space="preserve"> Time!EL$140</f>
        <v>0</v>
      </c>
      <c r="EM33" s="195">
        <f xml:space="preserve"> Time!EM$140</f>
        <v>0</v>
      </c>
      <c r="EN33" s="195">
        <f xml:space="preserve"> Time!EN$140</f>
        <v>0</v>
      </c>
      <c r="EO33" s="195">
        <f xml:space="preserve"> Time!EO$140</f>
        <v>0</v>
      </c>
      <c r="EP33" s="195">
        <f xml:space="preserve"> Time!EP$140</f>
        <v>0</v>
      </c>
      <c r="EQ33" s="195">
        <f xml:space="preserve"> Time!EQ$140</f>
        <v>0</v>
      </c>
      <c r="ER33" s="195">
        <f xml:space="preserve"> Time!ER$140</f>
        <v>0</v>
      </c>
      <c r="ES33" s="195">
        <f xml:space="preserve"> Time!ES$140</f>
        <v>0</v>
      </c>
      <c r="ET33" s="195">
        <f xml:space="preserve"> Time!ET$140</f>
        <v>0</v>
      </c>
      <c r="EU33" s="195">
        <f xml:space="preserve"> Time!EU$140</f>
        <v>0</v>
      </c>
      <c r="EV33" s="195">
        <f xml:space="preserve"> Time!EV$140</f>
        <v>0</v>
      </c>
      <c r="EW33" s="195">
        <f xml:space="preserve"> Time!EW$140</f>
        <v>0</v>
      </c>
      <c r="EX33" s="195">
        <f xml:space="preserve"> Time!EX$140</f>
        <v>0</v>
      </c>
      <c r="EY33" s="195">
        <f xml:space="preserve"> Time!EY$140</f>
        <v>0</v>
      </c>
      <c r="EZ33" s="195">
        <f xml:space="preserve"> Time!EZ$140</f>
        <v>0</v>
      </c>
      <c r="FA33" s="195">
        <f xml:space="preserve"> Time!FA$140</f>
        <v>0</v>
      </c>
      <c r="FB33" s="195">
        <f xml:space="preserve"> Time!FB$140</f>
        <v>0</v>
      </c>
      <c r="FC33" s="195">
        <f xml:space="preserve"> Time!FC$140</f>
        <v>0</v>
      </c>
      <c r="FD33" s="195">
        <f xml:space="preserve"> Time!FD$140</f>
        <v>0</v>
      </c>
      <c r="FE33" s="195">
        <f xml:space="preserve"> Time!FE$140</f>
        <v>0</v>
      </c>
      <c r="FF33" s="195">
        <f xml:space="preserve"> Time!FF$140</f>
        <v>0</v>
      </c>
      <c r="FG33" s="195">
        <f xml:space="preserve"> Time!FG$140</f>
        <v>0</v>
      </c>
      <c r="FH33" s="195">
        <f xml:space="preserve"> Time!FH$140</f>
        <v>0</v>
      </c>
      <c r="FI33" s="195">
        <f xml:space="preserve"> Time!FI$140</f>
        <v>0</v>
      </c>
      <c r="FJ33" s="195">
        <f xml:space="preserve"> Time!FJ$140</f>
        <v>0</v>
      </c>
      <c r="FK33" s="195">
        <f xml:space="preserve"> Time!FK$140</f>
        <v>0</v>
      </c>
      <c r="FL33" s="195">
        <f xml:space="preserve"> Time!FL$140</f>
        <v>0</v>
      </c>
      <c r="FM33" s="195">
        <f xml:space="preserve"> Time!FM$140</f>
        <v>0</v>
      </c>
      <c r="FN33" s="195">
        <f xml:space="preserve"> Time!FN$140</f>
        <v>0</v>
      </c>
      <c r="FO33" s="195">
        <f xml:space="preserve"> Time!FO$140</f>
        <v>0</v>
      </c>
      <c r="FP33" s="195">
        <f xml:space="preserve"> Time!FP$140</f>
        <v>0</v>
      </c>
      <c r="FQ33" s="195">
        <f xml:space="preserve"> Time!FQ$140</f>
        <v>0</v>
      </c>
      <c r="FR33" s="195">
        <f xml:space="preserve"> Time!FR$140</f>
        <v>0</v>
      </c>
      <c r="FS33" s="195">
        <f xml:space="preserve"> Time!FS$140</f>
        <v>0</v>
      </c>
      <c r="FT33" s="195">
        <f xml:space="preserve"> Time!FT$140</f>
        <v>0</v>
      </c>
      <c r="FU33" s="195">
        <f xml:space="preserve"> Time!FU$140</f>
        <v>0</v>
      </c>
      <c r="FV33" s="195">
        <f xml:space="preserve"> Time!FV$140</f>
        <v>0</v>
      </c>
      <c r="FW33" s="195">
        <f xml:space="preserve"> Time!FW$140</f>
        <v>0</v>
      </c>
      <c r="FX33" s="195">
        <f xml:space="preserve"> Time!FX$140</f>
        <v>0</v>
      </c>
      <c r="FY33" s="195">
        <f xml:space="preserve"> Time!FY$140</f>
        <v>0</v>
      </c>
      <c r="FZ33" s="195">
        <f xml:space="preserve"> Time!FZ$140</f>
        <v>0</v>
      </c>
      <c r="GA33" s="195">
        <f xml:space="preserve"> Time!GA$140</f>
        <v>0</v>
      </c>
      <c r="GB33" s="195">
        <f xml:space="preserve"> Time!GB$140</f>
        <v>0</v>
      </c>
      <c r="GC33" s="195">
        <f xml:space="preserve"> Time!GC$140</f>
        <v>0</v>
      </c>
      <c r="GD33" s="195">
        <f xml:space="preserve"> Time!GD$140</f>
        <v>0</v>
      </c>
      <c r="GE33" s="195">
        <f xml:space="preserve"> Time!GE$140</f>
        <v>0</v>
      </c>
      <c r="GF33" s="195">
        <f xml:space="preserve"> Time!GF$140</f>
        <v>0</v>
      </c>
      <c r="GG33" s="195">
        <f xml:space="preserve"> Time!GG$140</f>
        <v>0</v>
      </c>
      <c r="GH33" s="195">
        <f xml:space="preserve"> Time!GH$140</f>
        <v>0</v>
      </c>
      <c r="GI33" s="195">
        <f xml:space="preserve"> Time!GI$140</f>
        <v>0</v>
      </c>
      <c r="GJ33" s="195">
        <f xml:space="preserve"> Time!GJ$140</f>
        <v>0</v>
      </c>
    </row>
    <row r="34" spans="1:192" x14ac:dyDescent="0.25">
      <c r="E34" s="12" t="s">
        <v>279</v>
      </c>
      <c r="G34" s="12" t="s">
        <v>195</v>
      </c>
      <c r="J34" s="83" t="str">
        <f t="shared" ref="J34:AM34" si="24" xml:space="preserve"> IF( J33 = 1, J31 / J32, "na")</f>
        <v>na</v>
      </c>
      <c r="K34" s="83" t="str">
        <f t="shared" si="24"/>
        <v>na</v>
      </c>
      <c r="L34" s="83" t="str">
        <f t="shared" si="24"/>
        <v>na</v>
      </c>
      <c r="M34" s="83" t="str">
        <f t="shared" si="24"/>
        <v>na</v>
      </c>
      <c r="N34" s="83" t="str">
        <f t="shared" si="24"/>
        <v>na</v>
      </c>
      <c r="O34" s="83" t="str">
        <f t="shared" si="24"/>
        <v>na</v>
      </c>
      <c r="P34" s="83" t="str">
        <f t="shared" si="24"/>
        <v>na</v>
      </c>
      <c r="Q34" s="83">
        <f t="shared" si="24"/>
        <v>1.4000000000000001</v>
      </c>
      <c r="R34" s="83">
        <f t="shared" si="24"/>
        <v>1.4</v>
      </c>
      <c r="S34" s="83">
        <f t="shared" si="24"/>
        <v>1.4</v>
      </c>
      <c r="T34" s="83">
        <f t="shared" si="24"/>
        <v>1.4</v>
      </c>
      <c r="U34" s="83">
        <f t="shared" si="24"/>
        <v>1.4</v>
      </c>
      <c r="V34" s="83">
        <f t="shared" si="24"/>
        <v>1.4</v>
      </c>
      <c r="W34" s="83">
        <f t="shared" si="24"/>
        <v>1.4</v>
      </c>
      <c r="X34" s="83">
        <f t="shared" si="24"/>
        <v>1.4</v>
      </c>
      <c r="Y34" s="83">
        <f t="shared" si="24"/>
        <v>1.4</v>
      </c>
      <c r="Z34" s="83">
        <f t="shared" si="24"/>
        <v>1.4</v>
      </c>
      <c r="AA34" s="83">
        <f t="shared" si="24"/>
        <v>1.4</v>
      </c>
      <c r="AB34" s="83">
        <f t="shared" si="24"/>
        <v>1.4</v>
      </c>
      <c r="AC34" s="83">
        <f t="shared" si="24"/>
        <v>1.3999999999999997</v>
      </c>
      <c r="AD34" s="83">
        <f t="shared" si="24"/>
        <v>1.4</v>
      </c>
      <c r="AE34" s="83">
        <f t="shared" si="24"/>
        <v>1.4</v>
      </c>
      <c r="AF34" s="83">
        <f t="shared" si="24"/>
        <v>1.4</v>
      </c>
      <c r="AG34" s="83">
        <f t="shared" si="24"/>
        <v>1.4</v>
      </c>
      <c r="AH34" s="83">
        <f t="shared" si="24"/>
        <v>1.4</v>
      </c>
      <c r="AI34" s="83">
        <f t="shared" si="24"/>
        <v>1.4</v>
      </c>
      <c r="AJ34" s="83">
        <f t="shared" si="24"/>
        <v>1.4</v>
      </c>
      <c r="AK34" s="83">
        <f t="shared" si="24"/>
        <v>1.4</v>
      </c>
      <c r="AL34" s="83">
        <f t="shared" si="24"/>
        <v>1.4</v>
      </c>
      <c r="AM34" s="83">
        <f t="shared" si="24"/>
        <v>1.4</v>
      </c>
      <c r="AN34" s="83">
        <f t="shared" ref="AN34:CY34" si="25" xml:space="preserve"> IF( AN33 = 1, AN31 / AN32, "na")</f>
        <v>1.4</v>
      </c>
      <c r="AO34" s="83">
        <f t="shared" si="25"/>
        <v>1.4</v>
      </c>
      <c r="AP34" s="83">
        <f t="shared" si="25"/>
        <v>1.4</v>
      </c>
      <c r="AQ34" s="83">
        <f t="shared" si="25"/>
        <v>1.4</v>
      </c>
      <c r="AR34" s="83">
        <f t="shared" si="25"/>
        <v>1.4</v>
      </c>
      <c r="AS34" s="83">
        <f t="shared" si="25"/>
        <v>1.4000000000000001</v>
      </c>
      <c r="AT34" s="83">
        <f t="shared" si="25"/>
        <v>1.4</v>
      </c>
      <c r="AU34" s="83">
        <f t="shared" si="25"/>
        <v>1.4</v>
      </c>
      <c r="AV34" s="83">
        <f t="shared" si="25"/>
        <v>1.4000000000000001</v>
      </c>
      <c r="AW34" s="83">
        <f t="shared" si="25"/>
        <v>1.4</v>
      </c>
      <c r="AX34" s="83">
        <f t="shared" si="25"/>
        <v>1.4000000000000001</v>
      </c>
      <c r="AY34" s="83" t="str">
        <f t="shared" si="25"/>
        <v>na</v>
      </c>
      <c r="AZ34" s="83" t="str">
        <f t="shared" si="25"/>
        <v>na</v>
      </c>
      <c r="BA34" s="83" t="str">
        <f t="shared" si="25"/>
        <v>na</v>
      </c>
      <c r="BB34" s="83" t="str">
        <f t="shared" si="25"/>
        <v>na</v>
      </c>
      <c r="BC34" s="83" t="str">
        <f t="shared" si="25"/>
        <v>na</v>
      </c>
      <c r="BD34" s="83" t="str">
        <f t="shared" si="25"/>
        <v>na</v>
      </c>
      <c r="BE34" s="83" t="str">
        <f t="shared" si="25"/>
        <v>na</v>
      </c>
      <c r="BF34" s="83" t="str">
        <f t="shared" si="25"/>
        <v>na</v>
      </c>
      <c r="BG34" s="83" t="str">
        <f t="shared" si="25"/>
        <v>na</v>
      </c>
      <c r="BH34" s="83" t="str">
        <f t="shared" si="25"/>
        <v>na</v>
      </c>
      <c r="BI34" s="83" t="str">
        <f t="shared" si="25"/>
        <v>na</v>
      </c>
      <c r="BJ34" s="83" t="str">
        <f t="shared" si="25"/>
        <v>na</v>
      </c>
      <c r="BK34" s="83" t="str">
        <f t="shared" si="25"/>
        <v>na</v>
      </c>
      <c r="BL34" s="83" t="str">
        <f t="shared" si="25"/>
        <v>na</v>
      </c>
      <c r="BM34" s="83" t="str">
        <f t="shared" si="25"/>
        <v>na</v>
      </c>
      <c r="BN34" s="83" t="str">
        <f t="shared" si="25"/>
        <v>na</v>
      </c>
      <c r="BO34" s="83" t="str">
        <f t="shared" si="25"/>
        <v>na</v>
      </c>
      <c r="BP34" s="83" t="str">
        <f t="shared" si="25"/>
        <v>na</v>
      </c>
      <c r="BQ34" s="83" t="str">
        <f t="shared" si="25"/>
        <v>na</v>
      </c>
      <c r="BR34" s="83" t="str">
        <f t="shared" si="25"/>
        <v>na</v>
      </c>
      <c r="BS34" s="83" t="str">
        <f t="shared" si="25"/>
        <v>na</v>
      </c>
      <c r="BT34" s="83" t="str">
        <f t="shared" si="25"/>
        <v>na</v>
      </c>
      <c r="BU34" s="83" t="str">
        <f t="shared" si="25"/>
        <v>na</v>
      </c>
      <c r="BV34" s="83" t="str">
        <f t="shared" si="25"/>
        <v>na</v>
      </c>
      <c r="BW34" s="83" t="str">
        <f t="shared" si="25"/>
        <v>na</v>
      </c>
      <c r="BX34" s="83" t="str">
        <f t="shared" si="25"/>
        <v>na</v>
      </c>
      <c r="BY34" s="83" t="str">
        <f t="shared" si="25"/>
        <v>na</v>
      </c>
      <c r="BZ34" s="83" t="str">
        <f t="shared" si="25"/>
        <v>na</v>
      </c>
      <c r="CA34" s="83" t="str">
        <f t="shared" si="25"/>
        <v>na</v>
      </c>
      <c r="CB34" s="83" t="str">
        <f t="shared" si="25"/>
        <v>na</v>
      </c>
      <c r="CC34" s="83" t="str">
        <f t="shared" si="25"/>
        <v>na</v>
      </c>
      <c r="CD34" s="83" t="str">
        <f t="shared" si="25"/>
        <v>na</v>
      </c>
      <c r="CE34" s="83" t="str">
        <f t="shared" si="25"/>
        <v>na</v>
      </c>
      <c r="CF34" s="83" t="str">
        <f t="shared" si="25"/>
        <v>na</v>
      </c>
      <c r="CG34" s="83" t="str">
        <f t="shared" si="25"/>
        <v>na</v>
      </c>
      <c r="CH34" s="83" t="str">
        <f t="shared" si="25"/>
        <v>na</v>
      </c>
      <c r="CI34" s="83" t="str">
        <f t="shared" si="25"/>
        <v>na</v>
      </c>
      <c r="CJ34" s="83" t="str">
        <f t="shared" si="25"/>
        <v>na</v>
      </c>
      <c r="CK34" s="83" t="str">
        <f t="shared" si="25"/>
        <v>na</v>
      </c>
      <c r="CL34" s="83" t="str">
        <f t="shared" si="25"/>
        <v>na</v>
      </c>
      <c r="CM34" s="83" t="str">
        <f t="shared" si="25"/>
        <v>na</v>
      </c>
      <c r="CN34" s="83" t="str">
        <f t="shared" si="25"/>
        <v>na</v>
      </c>
      <c r="CO34" s="83" t="str">
        <f t="shared" si="25"/>
        <v>na</v>
      </c>
      <c r="CP34" s="83" t="str">
        <f t="shared" si="25"/>
        <v>na</v>
      </c>
      <c r="CQ34" s="83" t="str">
        <f t="shared" si="25"/>
        <v>na</v>
      </c>
      <c r="CR34" s="83" t="str">
        <f t="shared" si="25"/>
        <v>na</v>
      </c>
      <c r="CS34" s="83" t="str">
        <f t="shared" si="25"/>
        <v>na</v>
      </c>
      <c r="CT34" s="83" t="str">
        <f t="shared" si="25"/>
        <v>na</v>
      </c>
      <c r="CU34" s="83" t="str">
        <f t="shared" si="25"/>
        <v>na</v>
      </c>
      <c r="CV34" s="83" t="str">
        <f t="shared" si="25"/>
        <v>na</v>
      </c>
      <c r="CW34" s="83" t="str">
        <f t="shared" si="25"/>
        <v>na</v>
      </c>
      <c r="CX34" s="83" t="str">
        <f t="shared" si="25"/>
        <v>na</v>
      </c>
      <c r="CY34" s="83" t="str">
        <f t="shared" si="25"/>
        <v>na</v>
      </c>
      <c r="CZ34" s="83" t="str">
        <f t="shared" ref="CZ34:FK34" si="26" xml:space="preserve"> IF( CZ33 = 1, CZ31 / CZ32, "na")</f>
        <v>na</v>
      </c>
      <c r="DA34" s="83" t="str">
        <f t="shared" si="26"/>
        <v>na</v>
      </c>
      <c r="DB34" s="83" t="str">
        <f t="shared" si="26"/>
        <v>na</v>
      </c>
      <c r="DC34" s="83" t="str">
        <f t="shared" si="26"/>
        <v>na</v>
      </c>
      <c r="DD34" s="83" t="str">
        <f t="shared" si="26"/>
        <v>na</v>
      </c>
      <c r="DE34" s="83" t="str">
        <f t="shared" si="26"/>
        <v>na</v>
      </c>
      <c r="DF34" s="83" t="str">
        <f t="shared" si="26"/>
        <v>na</v>
      </c>
      <c r="DG34" s="83" t="str">
        <f t="shared" si="26"/>
        <v>na</v>
      </c>
      <c r="DH34" s="83" t="str">
        <f t="shared" si="26"/>
        <v>na</v>
      </c>
      <c r="DI34" s="83" t="str">
        <f t="shared" si="26"/>
        <v>na</v>
      </c>
      <c r="DJ34" s="83" t="str">
        <f t="shared" si="26"/>
        <v>na</v>
      </c>
      <c r="DK34" s="83" t="str">
        <f t="shared" si="26"/>
        <v>na</v>
      </c>
      <c r="DL34" s="83" t="str">
        <f t="shared" si="26"/>
        <v>na</v>
      </c>
      <c r="DM34" s="83" t="str">
        <f t="shared" si="26"/>
        <v>na</v>
      </c>
      <c r="DN34" s="83" t="str">
        <f t="shared" si="26"/>
        <v>na</v>
      </c>
      <c r="DO34" s="83" t="str">
        <f t="shared" si="26"/>
        <v>na</v>
      </c>
      <c r="DP34" s="83" t="str">
        <f t="shared" si="26"/>
        <v>na</v>
      </c>
      <c r="DQ34" s="83" t="str">
        <f t="shared" si="26"/>
        <v>na</v>
      </c>
      <c r="DR34" s="83" t="str">
        <f t="shared" si="26"/>
        <v>na</v>
      </c>
      <c r="DS34" s="83" t="str">
        <f t="shared" si="26"/>
        <v>na</v>
      </c>
      <c r="DT34" s="83" t="str">
        <f t="shared" si="26"/>
        <v>na</v>
      </c>
      <c r="DU34" s="83" t="str">
        <f t="shared" si="26"/>
        <v>na</v>
      </c>
      <c r="DV34" s="83" t="str">
        <f t="shared" si="26"/>
        <v>na</v>
      </c>
      <c r="DW34" s="83" t="str">
        <f t="shared" si="26"/>
        <v>na</v>
      </c>
      <c r="DX34" s="83" t="str">
        <f t="shared" si="26"/>
        <v>na</v>
      </c>
      <c r="DY34" s="83" t="str">
        <f t="shared" si="26"/>
        <v>na</v>
      </c>
      <c r="DZ34" s="83" t="str">
        <f t="shared" si="26"/>
        <v>na</v>
      </c>
      <c r="EA34" s="83" t="str">
        <f t="shared" si="26"/>
        <v>na</v>
      </c>
      <c r="EB34" s="83" t="str">
        <f t="shared" si="26"/>
        <v>na</v>
      </c>
      <c r="EC34" s="83" t="str">
        <f t="shared" si="26"/>
        <v>na</v>
      </c>
      <c r="ED34" s="83" t="str">
        <f t="shared" si="26"/>
        <v>na</v>
      </c>
      <c r="EE34" s="83" t="str">
        <f t="shared" si="26"/>
        <v>na</v>
      </c>
      <c r="EF34" s="83" t="str">
        <f t="shared" si="26"/>
        <v>na</v>
      </c>
      <c r="EG34" s="83" t="str">
        <f t="shared" si="26"/>
        <v>na</v>
      </c>
      <c r="EH34" s="83" t="str">
        <f t="shared" si="26"/>
        <v>na</v>
      </c>
      <c r="EI34" s="83" t="str">
        <f t="shared" si="26"/>
        <v>na</v>
      </c>
      <c r="EJ34" s="83" t="str">
        <f t="shared" si="26"/>
        <v>na</v>
      </c>
      <c r="EK34" s="83" t="str">
        <f t="shared" si="26"/>
        <v>na</v>
      </c>
      <c r="EL34" s="83" t="str">
        <f t="shared" si="26"/>
        <v>na</v>
      </c>
      <c r="EM34" s="83" t="str">
        <f t="shared" si="26"/>
        <v>na</v>
      </c>
      <c r="EN34" s="83" t="str">
        <f t="shared" si="26"/>
        <v>na</v>
      </c>
      <c r="EO34" s="83" t="str">
        <f t="shared" si="26"/>
        <v>na</v>
      </c>
      <c r="EP34" s="83" t="str">
        <f t="shared" si="26"/>
        <v>na</v>
      </c>
      <c r="EQ34" s="83" t="str">
        <f t="shared" si="26"/>
        <v>na</v>
      </c>
      <c r="ER34" s="83" t="str">
        <f t="shared" si="26"/>
        <v>na</v>
      </c>
      <c r="ES34" s="83" t="str">
        <f t="shared" si="26"/>
        <v>na</v>
      </c>
      <c r="ET34" s="83" t="str">
        <f t="shared" si="26"/>
        <v>na</v>
      </c>
      <c r="EU34" s="83" t="str">
        <f t="shared" si="26"/>
        <v>na</v>
      </c>
      <c r="EV34" s="83" t="str">
        <f t="shared" si="26"/>
        <v>na</v>
      </c>
      <c r="EW34" s="83" t="str">
        <f t="shared" si="26"/>
        <v>na</v>
      </c>
      <c r="EX34" s="83" t="str">
        <f t="shared" si="26"/>
        <v>na</v>
      </c>
      <c r="EY34" s="83" t="str">
        <f t="shared" si="26"/>
        <v>na</v>
      </c>
      <c r="EZ34" s="83" t="str">
        <f t="shared" si="26"/>
        <v>na</v>
      </c>
      <c r="FA34" s="83" t="str">
        <f t="shared" si="26"/>
        <v>na</v>
      </c>
      <c r="FB34" s="83" t="str">
        <f t="shared" si="26"/>
        <v>na</v>
      </c>
      <c r="FC34" s="83" t="str">
        <f t="shared" si="26"/>
        <v>na</v>
      </c>
      <c r="FD34" s="83" t="str">
        <f t="shared" si="26"/>
        <v>na</v>
      </c>
      <c r="FE34" s="83" t="str">
        <f t="shared" si="26"/>
        <v>na</v>
      </c>
      <c r="FF34" s="83" t="str">
        <f t="shared" si="26"/>
        <v>na</v>
      </c>
      <c r="FG34" s="83" t="str">
        <f t="shared" si="26"/>
        <v>na</v>
      </c>
      <c r="FH34" s="83" t="str">
        <f t="shared" si="26"/>
        <v>na</v>
      </c>
      <c r="FI34" s="83" t="str">
        <f t="shared" si="26"/>
        <v>na</v>
      </c>
      <c r="FJ34" s="83" t="str">
        <f t="shared" si="26"/>
        <v>na</v>
      </c>
      <c r="FK34" s="83" t="str">
        <f t="shared" si="26"/>
        <v>na</v>
      </c>
      <c r="FL34" s="83" t="str">
        <f t="shared" ref="FL34:GJ34" si="27" xml:space="preserve"> IF( FL33 = 1, FL31 / FL32, "na")</f>
        <v>na</v>
      </c>
      <c r="FM34" s="83" t="str">
        <f t="shared" si="27"/>
        <v>na</v>
      </c>
      <c r="FN34" s="83" t="str">
        <f t="shared" si="27"/>
        <v>na</v>
      </c>
      <c r="FO34" s="83" t="str">
        <f t="shared" si="27"/>
        <v>na</v>
      </c>
      <c r="FP34" s="83" t="str">
        <f t="shared" si="27"/>
        <v>na</v>
      </c>
      <c r="FQ34" s="83" t="str">
        <f t="shared" si="27"/>
        <v>na</v>
      </c>
      <c r="FR34" s="83" t="str">
        <f t="shared" si="27"/>
        <v>na</v>
      </c>
      <c r="FS34" s="83" t="str">
        <f t="shared" si="27"/>
        <v>na</v>
      </c>
      <c r="FT34" s="83" t="str">
        <f t="shared" si="27"/>
        <v>na</v>
      </c>
      <c r="FU34" s="83" t="str">
        <f t="shared" si="27"/>
        <v>na</v>
      </c>
      <c r="FV34" s="83" t="str">
        <f t="shared" si="27"/>
        <v>na</v>
      </c>
      <c r="FW34" s="83" t="str">
        <f t="shared" si="27"/>
        <v>na</v>
      </c>
      <c r="FX34" s="83" t="str">
        <f t="shared" si="27"/>
        <v>na</v>
      </c>
      <c r="FY34" s="83" t="str">
        <f t="shared" si="27"/>
        <v>na</v>
      </c>
      <c r="FZ34" s="83" t="str">
        <f t="shared" si="27"/>
        <v>na</v>
      </c>
      <c r="GA34" s="83" t="str">
        <f t="shared" si="27"/>
        <v>na</v>
      </c>
      <c r="GB34" s="83" t="str">
        <f t="shared" si="27"/>
        <v>na</v>
      </c>
      <c r="GC34" s="83" t="str">
        <f t="shared" si="27"/>
        <v>na</v>
      </c>
      <c r="GD34" s="83" t="str">
        <f t="shared" si="27"/>
        <v>na</v>
      </c>
      <c r="GE34" s="83" t="str">
        <f t="shared" si="27"/>
        <v>na</v>
      </c>
      <c r="GF34" s="83" t="str">
        <f t="shared" si="27"/>
        <v>na</v>
      </c>
      <c r="GG34" s="83" t="str">
        <f t="shared" si="27"/>
        <v>na</v>
      </c>
      <c r="GH34" s="83" t="str">
        <f t="shared" si="27"/>
        <v>na</v>
      </c>
      <c r="GI34" s="83" t="str">
        <f t="shared" si="27"/>
        <v>na</v>
      </c>
      <c r="GJ34" s="83" t="str">
        <f t="shared" si="27"/>
        <v>na</v>
      </c>
    </row>
    <row r="35" spans="1:192" x14ac:dyDescent="0.25"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3"/>
      <c r="DC35" s="83"/>
      <c r="DD35" s="83"/>
      <c r="DE35" s="83"/>
      <c r="DF35" s="83"/>
      <c r="DG35" s="83"/>
      <c r="DH35" s="83"/>
      <c r="DI35" s="83"/>
      <c r="DJ35" s="83"/>
      <c r="DK35" s="83"/>
      <c r="DL35" s="83"/>
      <c r="DM35" s="83"/>
      <c r="DN35" s="83"/>
      <c r="DO35" s="83"/>
      <c r="DP35" s="83"/>
      <c r="DQ35" s="83"/>
      <c r="DR35" s="83"/>
      <c r="DS35" s="83"/>
      <c r="DT35" s="83"/>
      <c r="DU35" s="83"/>
      <c r="DV35" s="83"/>
      <c r="DW35" s="83"/>
      <c r="DX35" s="83"/>
      <c r="DY35" s="83"/>
      <c r="DZ35" s="83"/>
      <c r="EA35" s="83"/>
      <c r="EB35" s="83"/>
      <c r="EC35" s="83"/>
      <c r="ED35" s="83"/>
      <c r="EE35" s="83"/>
      <c r="EF35" s="83"/>
      <c r="EG35" s="83"/>
      <c r="EH35" s="83"/>
      <c r="EI35" s="83"/>
      <c r="EJ35" s="83"/>
      <c r="EK35" s="83"/>
      <c r="EL35" s="83"/>
      <c r="EM35" s="83"/>
      <c r="EN35" s="83"/>
      <c r="EO35" s="83"/>
      <c r="EP35" s="83"/>
      <c r="EQ35" s="83"/>
      <c r="ER35" s="83"/>
      <c r="ES35" s="83"/>
      <c r="ET35" s="83"/>
      <c r="EU35" s="83"/>
      <c r="EV35" s="83"/>
      <c r="EW35" s="83"/>
      <c r="EX35" s="83"/>
      <c r="EY35" s="83"/>
      <c r="EZ35" s="83"/>
      <c r="FA35" s="83"/>
      <c r="FB35" s="83"/>
      <c r="FC35" s="83"/>
      <c r="FD35" s="83"/>
      <c r="FE35" s="83"/>
      <c r="FF35" s="83"/>
      <c r="FG35" s="83"/>
      <c r="FH35" s="83"/>
      <c r="FI35" s="83"/>
      <c r="FJ35" s="83"/>
      <c r="FK35" s="83"/>
      <c r="FL35" s="83"/>
      <c r="FM35" s="83"/>
      <c r="FN35" s="83"/>
      <c r="FO35" s="83"/>
      <c r="FP35" s="83"/>
      <c r="FQ35" s="83"/>
      <c r="FR35" s="83"/>
      <c r="FS35" s="83"/>
      <c r="FT35" s="83"/>
      <c r="FU35" s="83"/>
      <c r="FV35" s="83"/>
      <c r="FW35" s="83"/>
      <c r="FX35" s="83"/>
      <c r="FY35" s="83"/>
      <c r="FZ35" s="83"/>
      <c r="GA35" s="83"/>
      <c r="GB35" s="83"/>
      <c r="GC35" s="83"/>
      <c r="GD35" s="83"/>
      <c r="GE35" s="83"/>
      <c r="GF35" s="83"/>
      <c r="GG35" s="83"/>
      <c r="GH35" s="83"/>
      <c r="GI35" s="83"/>
      <c r="GJ35" s="83"/>
    </row>
    <row r="36" spans="1:192" x14ac:dyDescent="0.25">
      <c r="A36" s="285"/>
      <c r="B36" s="285"/>
      <c r="C36" s="425"/>
      <c r="D36" s="286"/>
      <c r="E36" s="83" t="str">
        <f t="shared" ref="E36:AJ36" si="28" xml:space="preserve"> E$34</f>
        <v>Senior debt service coverage ratio</v>
      </c>
      <c r="F36" s="83">
        <f t="shared" si="28"/>
        <v>0</v>
      </c>
      <c r="G36" s="83" t="str">
        <f t="shared" si="28"/>
        <v>ratio</v>
      </c>
      <c r="H36" s="83">
        <f t="shared" si="28"/>
        <v>0</v>
      </c>
      <c r="I36" s="83">
        <f t="shared" si="28"/>
        <v>0</v>
      </c>
      <c r="J36" s="83" t="str">
        <f t="shared" si="28"/>
        <v>na</v>
      </c>
      <c r="K36" s="83" t="str">
        <f t="shared" si="28"/>
        <v>na</v>
      </c>
      <c r="L36" s="83" t="str">
        <f t="shared" si="28"/>
        <v>na</v>
      </c>
      <c r="M36" s="83" t="str">
        <f t="shared" si="28"/>
        <v>na</v>
      </c>
      <c r="N36" s="83" t="str">
        <f t="shared" si="28"/>
        <v>na</v>
      </c>
      <c r="O36" s="83" t="str">
        <f t="shared" si="28"/>
        <v>na</v>
      </c>
      <c r="P36" s="83" t="str">
        <f t="shared" si="28"/>
        <v>na</v>
      </c>
      <c r="Q36" s="83">
        <f t="shared" si="28"/>
        <v>1.4000000000000001</v>
      </c>
      <c r="R36" s="83">
        <f t="shared" si="28"/>
        <v>1.4</v>
      </c>
      <c r="S36" s="83">
        <f t="shared" si="28"/>
        <v>1.4</v>
      </c>
      <c r="T36" s="83">
        <f t="shared" si="28"/>
        <v>1.4</v>
      </c>
      <c r="U36" s="83">
        <f t="shared" si="28"/>
        <v>1.4</v>
      </c>
      <c r="V36" s="83">
        <f t="shared" si="28"/>
        <v>1.4</v>
      </c>
      <c r="W36" s="83">
        <f t="shared" si="28"/>
        <v>1.4</v>
      </c>
      <c r="X36" s="83">
        <f t="shared" si="28"/>
        <v>1.4</v>
      </c>
      <c r="Y36" s="83">
        <f t="shared" si="28"/>
        <v>1.4</v>
      </c>
      <c r="Z36" s="83">
        <f t="shared" si="28"/>
        <v>1.4</v>
      </c>
      <c r="AA36" s="83">
        <f t="shared" si="28"/>
        <v>1.4</v>
      </c>
      <c r="AB36" s="83">
        <f t="shared" si="28"/>
        <v>1.4</v>
      </c>
      <c r="AC36" s="83">
        <f t="shared" si="28"/>
        <v>1.3999999999999997</v>
      </c>
      <c r="AD36" s="83">
        <f t="shared" si="28"/>
        <v>1.4</v>
      </c>
      <c r="AE36" s="83">
        <f t="shared" si="28"/>
        <v>1.4</v>
      </c>
      <c r="AF36" s="83">
        <f t="shared" si="28"/>
        <v>1.4</v>
      </c>
      <c r="AG36" s="83">
        <f t="shared" si="28"/>
        <v>1.4</v>
      </c>
      <c r="AH36" s="83">
        <f t="shared" si="28"/>
        <v>1.4</v>
      </c>
      <c r="AI36" s="83">
        <f t="shared" si="28"/>
        <v>1.4</v>
      </c>
      <c r="AJ36" s="83">
        <f t="shared" si="28"/>
        <v>1.4</v>
      </c>
      <c r="AK36" s="83">
        <f t="shared" ref="AK36:CV36" si="29" xml:space="preserve"> AK$34</f>
        <v>1.4</v>
      </c>
      <c r="AL36" s="83">
        <f t="shared" si="29"/>
        <v>1.4</v>
      </c>
      <c r="AM36" s="83">
        <f t="shared" si="29"/>
        <v>1.4</v>
      </c>
      <c r="AN36" s="83">
        <f t="shared" si="29"/>
        <v>1.4</v>
      </c>
      <c r="AO36" s="83">
        <f t="shared" si="29"/>
        <v>1.4</v>
      </c>
      <c r="AP36" s="83">
        <f t="shared" si="29"/>
        <v>1.4</v>
      </c>
      <c r="AQ36" s="83">
        <f t="shared" si="29"/>
        <v>1.4</v>
      </c>
      <c r="AR36" s="83">
        <f t="shared" si="29"/>
        <v>1.4</v>
      </c>
      <c r="AS36" s="83">
        <f t="shared" si="29"/>
        <v>1.4000000000000001</v>
      </c>
      <c r="AT36" s="83">
        <f t="shared" si="29"/>
        <v>1.4</v>
      </c>
      <c r="AU36" s="83">
        <f t="shared" si="29"/>
        <v>1.4</v>
      </c>
      <c r="AV36" s="83">
        <f t="shared" si="29"/>
        <v>1.4000000000000001</v>
      </c>
      <c r="AW36" s="83">
        <f t="shared" si="29"/>
        <v>1.4</v>
      </c>
      <c r="AX36" s="83">
        <f t="shared" si="29"/>
        <v>1.4000000000000001</v>
      </c>
      <c r="AY36" s="83" t="str">
        <f t="shared" si="29"/>
        <v>na</v>
      </c>
      <c r="AZ36" s="83" t="str">
        <f t="shared" si="29"/>
        <v>na</v>
      </c>
      <c r="BA36" s="83" t="str">
        <f t="shared" si="29"/>
        <v>na</v>
      </c>
      <c r="BB36" s="83" t="str">
        <f t="shared" si="29"/>
        <v>na</v>
      </c>
      <c r="BC36" s="83" t="str">
        <f t="shared" si="29"/>
        <v>na</v>
      </c>
      <c r="BD36" s="83" t="str">
        <f t="shared" si="29"/>
        <v>na</v>
      </c>
      <c r="BE36" s="83" t="str">
        <f t="shared" si="29"/>
        <v>na</v>
      </c>
      <c r="BF36" s="83" t="str">
        <f t="shared" si="29"/>
        <v>na</v>
      </c>
      <c r="BG36" s="83" t="str">
        <f t="shared" si="29"/>
        <v>na</v>
      </c>
      <c r="BH36" s="83" t="str">
        <f t="shared" si="29"/>
        <v>na</v>
      </c>
      <c r="BI36" s="83" t="str">
        <f t="shared" si="29"/>
        <v>na</v>
      </c>
      <c r="BJ36" s="83" t="str">
        <f t="shared" si="29"/>
        <v>na</v>
      </c>
      <c r="BK36" s="83" t="str">
        <f t="shared" si="29"/>
        <v>na</v>
      </c>
      <c r="BL36" s="83" t="str">
        <f t="shared" si="29"/>
        <v>na</v>
      </c>
      <c r="BM36" s="83" t="str">
        <f t="shared" si="29"/>
        <v>na</v>
      </c>
      <c r="BN36" s="83" t="str">
        <f t="shared" si="29"/>
        <v>na</v>
      </c>
      <c r="BO36" s="83" t="str">
        <f t="shared" si="29"/>
        <v>na</v>
      </c>
      <c r="BP36" s="83" t="str">
        <f t="shared" si="29"/>
        <v>na</v>
      </c>
      <c r="BQ36" s="83" t="str">
        <f t="shared" si="29"/>
        <v>na</v>
      </c>
      <c r="BR36" s="83" t="str">
        <f t="shared" si="29"/>
        <v>na</v>
      </c>
      <c r="BS36" s="83" t="str">
        <f t="shared" si="29"/>
        <v>na</v>
      </c>
      <c r="BT36" s="83" t="str">
        <f t="shared" si="29"/>
        <v>na</v>
      </c>
      <c r="BU36" s="83" t="str">
        <f t="shared" si="29"/>
        <v>na</v>
      </c>
      <c r="BV36" s="83" t="str">
        <f t="shared" si="29"/>
        <v>na</v>
      </c>
      <c r="BW36" s="83" t="str">
        <f t="shared" si="29"/>
        <v>na</v>
      </c>
      <c r="BX36" s="83" t="str">
        <f t="shared" si="29"/>
        <v>na</v>
      </c>
      <c r="BY36" s="83" t="str">
        <f t="shared" si="29"/>
        <v>na</v>
      </c>
      <c r="BZ36" s="83" t="str">
        <f t="shared" si="29"/>
        <v>na</v>
      </c>
      <c r="CA36" s="83" t="str">
        <f t="shared" si="29"/>
        <v>na</v>
      </c>
      <c r="CB36" s="83" t="str">
        <f t="shared" si="29"/>
        <v>na</v>
      </c>
      <c r="CC36" s="83" t="str">
        <f t="shared" si="29"/>
        <v>na</v>
      </c>
      <c r="CD36" s="83" t="str">
        <f t="shared" si="29"/>
        <v>na</v>
      </c>
      <c r="CE36" s="83" t="str">
        <f t="shared" si="29"/>
        <v>na</v>
      </c>
      <c r="CF36" s="83" t="str">
        <f t="shared" si="29"/>
        <v>na</v>
      </c>
      <c r="CG36" s="83" t="str">
        <f t="shared" si="29"/>
        <v>na</v>
      </c>
      <c r="CH36" s="83" t="str">
        <f t="shared" si="29"/>
        <v>na</v>
      </c>
      <c r="CI36" s="83" t="str">
        <f t="shared" si="29"/>
        <v>na</v>
      </c>
      <c r="CJ36" s="83" t="str">
        <f t="shared" si="29"/>
        <v>na</v>
      </c>
      <c r="CK36" s="83" t="str">
        <f t="shared" si="29"/>
        <v>na</v>
      </c>
      <c r="CL36" s="83" t="str">
        <f t="shared" si="29"/>
        <v>na</v>
      </c>
      <c r="CM36" s="83" t="str">
        <f t="shared" si="29"/>
        <v>na</v>
      </c>
      <c r="CN36" s="83" t="str">
        <f t="shared" si="29"/>
        <v>na</v>
      </c>
      <c r="CO36" s="83" t="str">
        <f t="shared" si="29"/>
        <v>na</v>
      </c>
      <c r="CP36" s="83" t="str">
        <f t="shared" si="29"/>
        <v>na</v>
      </c>
      <c r="CQ36" s="83" t="str">
        <f t="shared" si="29"/>
        <v>na</v>
      </c>
      <c r="CR36" s="83" t="str">
        <f t="shared" si="29"/>
        <v>na</v>
      </c>
      <c r="CS36" s="83" t="str">
        <f t="shared" si="29"/>
        <v>na</v>
      </c>
      <c r="CT36" s="83" t="str">
        <f t="shared" si="29"/>
        <v>na</v>
      </c>
      <c r="CU36" s="83" t="str">
        <f t="shared" si="29"/>
        <v>na</v>
      </c>
      <c r="CV36" s="83" t="str">
        <f t="shared" si="29"/>
        <v>na</v>
      </c>
      <c r="CW36" s="83" t="str">
        <f t="shared" ref="CW36:FH36" si="30" xml:space="preserve"> CW$34</f>
        <v>na</v>
      </c>
      <c r="CX36" s="83" t="str">
        <f t="shared" si="30"/>
        <v>na</v>
      </c>
      <c r="CY36" s="83" t="str">
        <f t="shared" si="30"/>
        <v>na</v>
      </c>
      <c r="CZ36" s="83" t="str">
        <f t="shared" si="30"/>
        <v>na</v>
      </c>
      <c r="DA36" s="83" t="str">
        <f t="shared" si="30"/>
        <v>na</v>
      </c>
      <c r="DB36" s="83" t="str">
        <f t="shared" si="30"/>
        <v>na</v>
      </c>
      <c r="DC36" s="83" t="str">
        <f t="shared" si="30"/>
        <v>na</v>
      </c>
      <c r="DD36" s="83" t="str">
        <f t="shared" si="30"/>
        <v>na</v>
      </c>
      <c r="DE36" s="83" t="str">
        <f t="shared" si="30"/>
        <v>na</v>
      </c>
      <c r="DF36" s="83" t="str">
        <f t="shared" si="30"/>
        <v>na</v>
      </c>
      <c r="DG36" s="83" t="str">
        <f t="shared" si="30"/>
        <v>na</v>
      </c>
      <c r="DH36" s="83" t="str">
        <f t="shared" si="30"/>
        <v>na</v>
      </c>
      <c r="DI36" s="83" t="str">
        <f t="shared" si="30"/>
        <v>na</v>
      </c>
      <c r="DJ36" s="83" t="str">
        <f t="shared" si="30"/>
        <v>na</v>
      </c>
      <c r="DK36" s="83" t="str">
        <f t="shared" si="30"/>
        <v>na</v>
      </c>
      <c r="DL36" s="83" t="str">
        <f t="shared" si="30"/>
        <v>na</v>
      </c>
      <c r="DM36" s="83" t="str">
        <f t="shared" si="30"/>
        <v>na</v>
      </c>
      <c r="DN36" s="83" t="str">
        <f t="shared" si="30"/>
        <v>na</v>
      </c>
      <c r="DO36" s="83" t="str">
        <f t="shared" si="30"/>
        <v>na</v>
      </c>
      <c r="DP36" s="83" t="str">
        <f t="shared" si="30"/>
        <v>na</v>
      </c>
      <c r="DQ36" s="83" t="str">
        <f t="shared" si="30"/>
        <v>na</v>
      </c>
      <c r="DR36" s="83" t="str">
        <f t="shared" si="30"/>
        <v>na</v>
      </c>
      <c r="DS36" s="83" t="str">
        <f t="shared" si="30"/>
        <v>na</v>
      </c>
      <c r="DT36" s="83" t="str">
        <f t="shared" si="30"/>
        <v>na</v>
      </c>
      <c r="DU36" s="83" t="str">
        <f t="shared" si="30"/>
        <v>na</v>
      </c>
      <c r="DV36" s="83" t="str">
        <f t="shared" si="30"/>
        <v>na</v>
      </c>
      <c r="DW36" s="83" t="str">
        <f t="shared" si="30"/>
        <v>na</v>
      </c>
      <c r="DX36" s="83" t="str">
        <f t="shared" si="30"/>
        <v>na</v>
      </c>
      <c r="DY36" s="83" t="str">
        <f t="shared" si="30"/>
        <v>na</v>
      </c>
      <c r="DZ36" s="83" t="str">
        <f t="shared" si="30"/>
        <v>na</v>
      </c>
      <c r="EA36" s="83" t="str">
        <f t="shared" si="30"/>
        <v>na</v>
      </c>
      <c r="EB36" s="83" t="str">
        <f t="shared" si="30"/>
        <v>na</v>
      </c>
      <c r="EC36" s="83" t="str">
        <f t="shared" si="30"/>
        <v>na</v>
      </c>
      <c r="ED36" s="83" t="str">
        <f t="shared" si="30"/>
        <v>na</v>
      </c>
      <c r="EE36" s="83" t="str">
        <f t="shared" si="30"/>
        <v>na</v>
      </c>
      <c r="EF36" s="83" t="str">
        <f t="shared" si="30"/>
        <v>na</v>
      </c>
      <c r="EG36" s="83" t="str">
        <f t="shared" si="30"/>
        <v>na</v>
      </c>
      <c r="EH36" s="83" t="str">
        <f t="shared" si="30"/>
        <v>na</v>
      </c>
      <c r="EI36" s="83" t="str">
        <f t="shared" si="30"/>
        <v>na</v>
      </c>
      <c r="EJ36" s="83" t="str">
        <f t="shared" si="30"/>
        <v>na</v>
      </c>
      <c r="EK36" s="83" t="str">
        <f t="shared" si="30"/>
        <v>na</v>
      </c>
      <c r="EL36" s="83" t="str">
        <f t="shared" si="30"/>
        <v>na</v>
      </c>
      <c r="EM36" s="83" t="str">
        <f t="shared" si="30"/>
        <v>na</v>
      </c>
      <c r="EN36" s="83" t="str">
        <f t="shared" si="30"/>
        <v>na</v>
      </c>
      <c r="EO36" s="83" t="str">
        <f t="shared" si="30"/>
        <v>na</v>
      </c>
      <c r="EP36" s="83" t="str">
        <f t="shared" si="30"/>
        <v>na</v>
      </c>
      <c r="EQ36" s="83" t="str">
        <f t="shared" si="30"/>
        <v>na</v>
      </c>
      <c r="ER36" s="83" t="str">
        <f t="shared" si="30"/>
        <v>na</v>
      </c>
      <c r="ES36" s="83" t="str">
        <f t="shared" si="30"/>
        <v>na</v>
      </c>
      <c r="ET36" s="83" t="str">
        <f t="shared" si="30"/>
        <v>na</v>
      </c>
      <c r="EU36" s="83" t="str">
        <f t="shared" si="30"/>
        <v>na</v>
      </c>
      <c r="EV36" s="83" t="str">
        <f t="shared" si="30"/>
        <v>na</v>
      </c>
      <c r="EW36" s="83" t="str">
        <f t="shared" si="30"/>
        <v>na</v>
      </c>
      <c r="EX36" s="83" t="str">
        <f t="shared" si="30"/>
        <v>na</v>
      </c>
      <c r="EY36" s="83" t="str">
        <f t="shared" si="30"/>
        <v>na</v>
      </c>
      <c r="EZ36" s="83" t="str">
        <f t="shared" si="30"/>
        <v>na</v>
      </c>
      <c r="FA36" s="83" t="str">
        <f t="shared" si="30"/>
        <v>na</v>
      </c>
      <c r="FB36" s="83" t="str">
        <f t="shared" si="30"/>
        <v>na</v>
      </c>
      <c r="FC36" s="83" t="str">
        <f t="shared" si="30"/>
        <v>na</v>
      </c>
      <c r="FD36" s="83" t="str">
        <f t="shared" si="30"/>
        <v>na</v>
      </c>
      <c r="FE36" s="83" t="str">
        <f t="shared" si="30"/>
        <v>na</v>
      </c>
      <c r="FF36" s="83" t="str">
        <f t="shared" si="30"/>
        <v>na</v>
      </c>
      <c r="FG36" s="83" t="str">
        <f t="shared" si="30"/>
        <v>na</v>
      </c>
      <c r="FH36" s="83" t="str">
        <f t="shared" si="30"/>
        <v>na</v>
      </c>
      <c r="FI36" s="83" t="str">
        <f t="shared" ref="FI36:GJ36" si="31" xml:space="preserve"> FI$34</f>
        <v>na</v>
      </c>
      <c r="FJ36" s="83" t="str">
        <f t="shared" si="31"/>
        <v>na</v>
      </c>
      <c r="FK36" s="83" t="str">
        <f t="shared" si="31"/>
        <v>na</v>
      </c>
      <c r="FL36" s="83" t="str">
        <f t="shared" si="31"/>
        <v>na</v>
      </c>
      <c r="FM36" s="83" t="str">
        <f t="shared" si="31"/>
        <v>na</v>
      </c>
      <c r="FN36" s="83" t="str">
        <f t="shared" si="31"/>
        <v>na</v>
      </c>
      <c r="FO36" s="83" t="str">
        <f t="shared" si="31"/>
        <v>na</v>
      </c>
      <c r="FP36" s="83" t="str">
        <f t="shared" si="31"/>
        <v>na</v>
      </c>
      <c r="FQ36" s="83" t="str">
        <f t="shared" si="31"/>
        <v>na</v>
      </c>
      <c r="FR36" s="83" t="str">
        <f t="shared" si="31"/>
        <v>na</v>
      </c>
      <c r="FS36" s="83" t="str">
        <f t="shared" si="31"/>
        <v>na</v>
      </c>
      <c r="FT36" s="83" t="str">
        <f t="shared" si="31"/>
        <v>na</v>
      </c>
      <c r="FU36" s="83" t="str">
        <f t="shared" si="31"/>
        <v>na</v>
      </c>
      <c r="FV36" s="83" t="str">
        <f t="shared" si="31"/>
        <v>na</v>
      </c>
      <c r="FW36" s="83" t="str">
        <f t="shared" si="31"/>
        <v>na</v>
      </c>
      <c r="FX36" s="83" t="str">
        <f t="shared" si="31"/>
        <v>na</v>
      </c>
      <c r="FY36" s="83" t="str">
        <f t="shared" si="31"/>
        <v>na</v>
      </c>
      <c r="FZ36" s="83" t="str">
        <f t="shared" si="31"/>
        <v>na</v>
      </c>
      <c r="GA36" s="83" t="str">
        <f t="shared" si="31"/>
        <v>na</v>
      </c>
      <c r="GB36" s="83" t="str">
        <f t="shared" si="31"/>
        <v>na</v>
      </c>
      <c r="GC36" s="83" t="str">
        <f t="shared" si="31"/>
        <v>na</v>
      </c>
      <c r="GD36" s="83" t="str">
        <f t="shared" si="31"/>
        <v>na</v>
      </c>
      <c r="GE36" s="83" t="str">
        <f t="shared" si="31"/>
        <v>na</v>
      </c>
      <c r="GF36" s="83" t="str">
        <f t="shared" si="31"/>
        <v>na</v>
      </c>
      <c r="GG36" s="83" t="str">
        <f t="shared" si="31"/>
        <v>na</v>
      </c>
      <c r="GH36" s="83" t="str">
        <f t="shared" si="31"/>
        <v>na</v>
      </c>
      <c r="GI36" s="83" t="str">
        <f t="shared" si="31"/>
        <v>na</v>
      </c>
      <c r="GJ36" s="83" t="str">
        <f t="shared" si="31"/>
        <v>na</v>
      </c>
    </row>
    <row r="37" spans="1:192" x14ac:dyDescent="0.25">
      <c r="A37" s="142"/>
      <c r="B37" s="142"/>
      <c r="C37" s="143"/>
      <c r="D37" s="144"/>
      <c r="E37" s="193" t="s">
        <v>196</v>
      </c>
      <c r="F37" s="426">
        <f xml:space="preserve"> MIN(J36:GJ36)</f>
        <v>1.3999999999999997</v>
      </c>
      <c r="G37" s="193" t="s">
        <v>195</v>
      </c>
      <c r="H37" s="193"/>
      <c r="I37" s="145"/>
      <c r="J37" s="426"/>
      <c r="K37" s="426"/>
      <c r="L37" s="426"/>
      <c r="M37" s="426"/>
      <c r="N37" s="426"/>
      <c r="O37" s="426"/>
      <c r="P37" s="426"/>
      <c r="Q37" s="426"/>
      <c r="R37" s="426"/>
      <c r="S37" s="426"/>
      <c r="T37" s="426"/>
      <c r="U37" s="426"/>
      <c r="V37" s="426"/>
      <c r="W37" s="426"/>
      <c r="X37" s="426"/>
      <c r="Y37" s="426"/>
      <c r="Z37" s="426"/>
      <c r="AA37" s="426"/>
      <c r="AB37" s="426"/>
      <c r="AC37" s="426"/>
      <c r="AD37" s="426"/>
      <c r="AE37" s="426"/>
      <c r="AF37" s="426"/>
      <c r="AG37" s="426"/>
      <c r="AH37" s="426"/>
      <c r="AI37" s="426"/>
      <c r="AJ37" s="426"/>
      <c r="AK37" s="426"/>
      <c r="AL37" s="426"/>
      <c r="AM37" s="426"/>
      <c r="AN37" s="426"/>
      <c r="AO37" s="426"/>
      <c r="AP37" s="426"/>
      <c r="AQ37" s="426"/>
      <c r="AR37" s="426"/>
      <c r="AS37" s="426"/>
      <c r="AT37" s="426"/>
      <c r="AU37" s="426"/>
      <c r="AV37" s="426"/>
      <c r="AW37" s="426"/>
      <c r="AX37" s="426"/>
      <c r="AY37" s="426"/>
      <c r="AZ37" s="426"/>
      <c r="BA37" s="426"/>
      <c r="BB37" s="426"/>
      <c r="BC37" s="426"/>
      <c r="BD37" s="426"/>
      <c r="BE37" s="426"/>
      <c r="BF37" s="426"/>
      <c r="BG37" s="426"/>
      <c r="BH37" s="426"/>
      <c r="BI37" s="426"/>
      <c r="BJ37" s="426"/>
      <c r="BK37" s="426"/>
      <c r="BL37" s="426"/>
      <c r="BM37" s="426"/>
      <c r="BN37" s="426"/>
      <c r="BO37" s="426"/>
      <c r="BP37" s="426"/>
      <c r="BQ37" s="426"/>
      <c r="BR37" s="426"/>
      <c r="BS37" s="426"/>
      <c r="BT37" s="426"/>
      <c r="BU37" s="426"/>
      <c r="BV37" s="426"/>
      <c r="BW37" s="426"/>
      <c r="BX37" s="426"/>
      <c r="BY37" s="426"/>
      <c r="BZ37" s="426"/>
      <c r="CA37" s="426"/>
      <c r="CB37" s="426"/>
      <c r="CC37" s="426"/>
      <c r="CD37" s="426"/>
      <c r="CE37" s="426"/>
      <c r="CF37" s="426"/>
      <c r="CG37" s="426"/>
      <c r="CH37" s="426"/>
      <c r="CI37" s="426"/>
      <c r="CJ37" s="426"/>
      <c r="CK37" s="426"/>
      <c r="CL37" s="426"/>
      <c r="CM37" s="426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/>
      <c r="CZ37" s="426"/>
      <c r="DA37" s="426"/>
      <c r="DB37" s="426"/>
      <c r="DC37" s="426"/>
      <c r="DD37" s="426"/>
      <c r="DE37" s="426"/>
      <c r="DF37" s="426"/>
      <c r="DG37" s="426"/>
      <c r="DH37" s="426"/>
      <c r="DI37" s="426"/>
      <c r="DJ37" s="426"/>
      <c r="DK37" s="426"/>
      <c r="DL37" s="426"/>
      <c r="DM37" s="426"/>
      <c r="DN37" s="426"/>
      <c r="DO37" s="426"/>
      <c r="DP37" s="426"/>
      <c r="DQ37" s="426"/>
      <c r="DR37" s="426"/>
      <c r="DS37" s="426"/>
      <c r="DT37" s="426"/>
      <c r="DU37" s="426"/>
      <c r="DV37" s="426"/>
      <c r="DW37" s="426"/>
      <c r="DX37" s="426"/>
      <c r="DY37" s="426"/>
      <c r="DZ37" s="426"/>
      <c r="EA37" s="426"/>
      <c r="EB37" s="426"/>
      <c r="EC37" s="426"/>
      <c r="ED37" s="426"/>
      <c r="EE37" s="426"/>
      <c r="EF37" s="426"/>
      <c r="EG37" s="426"/>
      <c r="EH37" s="426"/>
      <c r="EI37" s="426"/>
      <c r="EJ37" s="426"/>
      <c r="EK37" s="426"/>
      <c r="EL37" s="426"/>
      <c r="EM37" s="426"/>
      <c r="EN37" s="426"/>
      <c r="EO37" s="426"/>
      <c r="EP37" s="426"/>
      <c r="EQ37" s="426"/>
      <c r="ER37" s="426"/>
      <c r="ES37" s="426"/>
      <c r="ET37" s="426"/>
      <c r="EU37" s="426"/>
      <c r="EV37" s="426"/>
      <c r="EW37" s="426"/>
      <c r="EX37" s="426"/>
      <c r="EY37" s="426"/>
      <c r="EZ37" s="426"/>
      <c r="FA37" s="426"/>
      <c r="FB37" s="426"/>
      <c r="FC37" s="426"/>
      <c r="FD37" s="426"/>
      <c r="FE37" s="426"/>
      <c r="FF37" s="426"/>
      <c r="FG37" s="426"/>
      <c r="FH37" s="426"/>
      <c r="FI37" s="426"/>
      <c r="FJ37" s="426"/>
      <c r="FK37" s="426"/>
      <c r="FL37" s="426"/>
      <c r="FM37" s="426"/>
      <c r="FN37" s="426"/>
      <c r="FO37" s="426"/>
      <c r="FP37" s="426"/>
      <c r="FQ37" s="426"/>
      <c r="FR37" s="426"/>
      <c r="FS37" s="426"/>
      <c r="FT37" s="426"/>
      <c r="FU37" s="426"/>
      <c r="FV37" s="426"/>
      <c r="FW37" s="426"/>
      <c r="FX37" s="426"/>
      <c r="FY37" s="426"/>
      <c r="FZ37" s="426"/>
      <c r="GA37" s="426"/>
      <c r="GB37" s="426"/>
      <c r="GC37" s="426"/>
      <c r="GD37" s="426"/>
      <c r="GE37" s="426"/>
      <c r="GF37" s="426"/>
      <c r="GG37" s="426"/>
      <c r="GH37" s="426"/>
      <c r="GI37" s="426"/>
      <c r="GJ37" s="426"/>
    </row>
    <row r="38" spans="1:192" x14ac:dyDescent="0.25">
      <c r="A38" s="142"/>
      <c r="B38" s="142"/>
      <c r="C38" s="143"/>
      <c r="D38" s="144"/>
      <c r="E38" s="193" t="s">
        <v>197</v>
      </c>
      <c r="F38" s="426">
        <f xml:space="preserve"> AVERAGE(J36:GJ36)</f>
        <v>1.3999999999999992</v>
      </c>
      <c r="G38" s="193" t="s">
        <v>195</v>
      </c>
      <c r="H38" s="193"/>
      <c r="I38" s="145"/>
      <c r="J38" s="426"/>
      <c r="K38" s="426"/>
      <c r="L38" s="426"/>
      <c r="M38" s="426"/>
      <c r="N38" s="426"/>
      <c r="O38" s="426"/>
      <c r="P38" s="426"/>
      <c r="Q38" s="426"/>
      <c r="R38" s="426"/>
      <c r="S38" s="426"/>
      <c r="T38" s="426"/>
      <c r="U38" s="426"/>
      <c r="V38" s="426"/>
      <c r="W38" s="426"/>
      <c r="X38" s="426"/>
      <c r="Y38" s="426"/>
      <c r="Z38" s="426"/>
      <c r="AA38" s="426"/>
      <c r="AB38" s="426"/>
      <c r="AC38" s="426"/>
      <c r="AD38" s="426"/>
      <c r="AE38" s="426"/>
      <c r="AF38" s="426"/>
      <c r="AG38" s="426"/>
      <c r="AH38" s="426"/>
      <c r="AI38" s="426"/>
      <c r="AJ38" s="426"/>
      <c r="AK38" s="426"/>
      <c r="AL38" s="426"/>
      <c r="AM38" s="426"/>
      <c r="AN38" s="426"/>
      <c r="AO38" s="426"/>
      <c r="AP38" s="426"/>
      <c r="AQ38" s="426"/>
      <c r="AR38" s="426"/>
      <c r="AS38" s="426"/>
      <c r="AT38" s="426"/>
      <c r="AU38" s="426"/>
      <c r="AV38" s="426"/>
      <c r="AW38" s="426"/>
      <c r="AX38" s="426"/>
      <c r="AY38" s="426"/>
      <c r="AZ38" s="426"/>
      <c r="BA38" s="426"/>
      <c r="BB38" s="426"/>
      <c r="BC38" s="426"/>
      <c r="BD38" s="426"/>
      <c r="BE38" s="426"/>
      <c r="BF38" s="426"/>
      <c r="BG38" s="426"/>
      <c r="BH38" s="426"/>
      <c r="BI38" s="426"/>
      <c r="BJ38" s="426"/>
      <c r="BK38" s="426"/>
      <c r="BL38" s="426"/>
      <c r="BM38" s="426"/>
      <c r="BN38" s="426"/>
      <c r="BO38" s="426"/>
      <c r="BP38" s="426"/>
      <c r="BQ38" s="426"/>
      <c r="BR38" s="426"/>
      <c r="BS38" s="426"/>
      <c r="BT38" s="426"/>
      <c r="BU38" s="426"/>
      <c r="BV38" s="426"/>
      <c r="BW38" s="426"/>
      <c r="BX38" s="426"/>
      <c r="BY38" s="426"/>
      <c r="BZ38" s="426"/>
      <c r="CA38" s="426"/>
      <c r="CB38" s="426"/>
      <c r="CC38" s="426"/>
      <c r="CD38" s="426"/>
      <c r="CE38" s="426"/>
      <c r="CF38" s="426"/>
      <c r="CG38" s="426"/>
      <c r="CH38" s="426"/>
      <c r="CI38" s="426"/>
      <c r="CJ38" s="426"/>
      <c r="CK38" s="426"/>
      <c r="CL38" s="426"/>
      <c r="CM38" s="426"/>
      <c r="CN38" s="426"/>
      <c r="CO38" s="426"/>
      <c r="CP38" s="426"/>
      <c r="CQ38" s="426"/>
      <c r="CR38" s="426"/>
      <c r="CS38" s="426"/>
      <c r="CT38" s="426"/>
      <c r="CU38" s="426"/>
      <c r="CV38" s="426"/>
      <c r="CW38" s="426"/>
      <c r="CX38" s="426"/>
      <c r="CY38" s="426"/>
      <c r="CZ38" s="426"/>
      <c r="DA38" s="426"/>
      <c r="DB38" s="426"/>
      <c r="DC38" s="426"/>
      <c r="DD38" s="426"/>
      <c r="DE38" s="426"/>
      <c r="DF38" s="426"/>
      <c r="DG38" s="426"/>
      <c r="DH38" s="426"/>
      <c r="DI38" s="426"/>
      <c r="DJ38" s="426"/>
      <c r="DK38" s="426"/>
      <c r="DL38" s="426"/>
      <c r="DM38" s="426"/>
      <c r="DN38" s="426"/>
      <c r="DO38" s="426"/>
      <c r="DP38" s="426"/>
      <c r="DQ38" s="426"/>
      <c r="DR38" s="426"/>
      <c r="DS38" s="426"/>
      <c r="DT38" s="426"/>
      <c r="DU38" s="426"/>
      <c r="DV38" s="426"/>
      <c r="DW38" s="426"/>
      <c r="DX38" s="426"/>
      <c r="DY38" s="426"/>
      <c r="DZ38" s="426"/>
      <c r="EA38" s="426"/>
      <c r="EB38" s="426"/>
      <c r="EC38" s="426"/>
      <c r="ED38" s="426"/>
      <c r="EE38" s="426"/>
      <c r="EF38" s="426"/>
      <c r="EG38" s="426"/>
      <c r="EH38" s="426"/>
      <c r="EI38" s="426"/>
      <c r="EJ38" s="426"/>
      <c r="EK38" s="426"/>
      <c r="EL38" s="426"/>
      <c r="EM38" s="426"/>
      <c r="EN38" s="426"/>
      <c r="EO38" s="426"/>
      <c r="EP38" s="426"/>
      <c r="EQ38" s="426"/>
      <c r="ER38" s="426"/>
      <c r="ES38" s="426"/>
      <c r="ET38" s="426"/>
      <c r="EU38" s="426"/>
      <c r="EV38" s="426"/>
      <c r="EW38" s="426"/>
      <c r="EX38" s="426"/>
      <c r="EY38" s="426"/>
      <c r="EZ38" s="426"/>
      <c r="FA38" s="426"/>
      <c r="FB38" s="426"/>
      <c r="FC38" s="426"/>
      <c r="FD38" s="426"/>
      <c r="FE38" s="426"/>
      <c r="FF38" s="426"/>
      <c r="FG38" s="426"/>
      <c r="FH38" s="426"/>
      <c r="FI38" s="426"/>
      <c r="FJ38" s="426"/>
      <c r="FK38" s="426"/>
      <c r="FL38" s="426"/>
      <c r="FM38" s="426"/>
      <c r="FN38" s="426"/>
      <c r="FO38" s="426"/>
      <c r="FP38" s="426"/>
      <c r="FQ38" s="426"/>
      <c r="FR38" s="426"/>
      <c r="FS38" s="426"/>
      <c r="FT38" s="426"/>
      <c r="FU38" s="426"/>
      <c r="FV38" s="426"/>
      <c r="FW38" s="426"/>
      <c r="FX38" s="426"/>
      <c r="FY38" s="426"/>
      <c r="FZ38" s="426"/>
      <c r="GA38" s="426"/>
      <c r="GB38" s="426"/>
      <c r="GC38" s="426"/>
      <c r="GD38" s="426"/>
      <c r="GE38" s="426"/>
      <c r="GF38" s="426"/>
      <c r="GG38" s="426"/>
      <c r="GH38" s="426"/>
      <c r="GI38" s="426"/>
      <c r="GJ38" s="426"/>
    </row>
    <row r="39" spans="1:192" x14ac:dyDescent="0.25"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3"/>
      <c r="DC39" s="83"/>
      <c r="DD39" s="83"/>
      <c r="DE39" s="83"/>
      <c r="DF39" s="83"/>
      <c r="DG39" s="83"/>
      <c r="DH39" s="83"/>
      <c r="DI39" s="83"/>
      <c r="DJ39" s="83"/>
      <c r="DK39" s="83"/>
      <c r="DL39" s="83"/>
      <c r="DM39" s="83"/>
      <c r="DN39" s="83"/>
      <c r="DO39" s="83"/>
      <c r="DP39" s="83"/>
      <c r="DQ39" s="83"/>
      <c r="DR39" s="83"/>
      <c r="DS39" s="83"/>
      <c r="DT39" s="83"/>
      <c r="DU39" s="83"/>
      <c r="DV39" s="83"/>
      <c r="DW39" s="83"/>
      <c r="DX39" s="83"/>
      <c r="DY39" s="83"/>
      <c r="DZ39" s="83"/>
      <c r="EA39" s="83"/>
      <c r="EB39" s="83"/>
      <c r="EC39" s="83"/>
      <c r="ED39" s="83"/>
      <c r="EE39" s="83"/>
      <c r="EF39" s="83"/>
      <c r="EG39" s="83"/>
      <c r="EH39" s="83"/>
      <c r="EI39" s="83"/>
      <c r="EJ39" s="8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83"/>
      <c r="EV39" s="83"/>
      <c r="EW39" s="83"/>
      <c r="EX39" s="83"/>
      <c r="EY39" s="83"/>
      <c r="EZ39" s="83"/>
      <c r="FA39" s="83"/>
      <c r="FB39" s="83"/>
      <c r="FC39" s="83"/>
      <c r="FD39" s="83"/>
      <c r="FE39" s="83"/>
      <c r="FF39" s="83"/>
      <c r="FG39" s="83"/>
      <c r="FH39" s="83"/>
      <c r="FI39" s="83"/>
      <c r="FJ39" s="83"/>
      <c r="FK39" s="83"/>
      <c r="FL39" s="83"/>
      <c r="FM39" s="83"/>
      <c r="FN39" s="83"/>
      <c r="FO39" s="83"/>
      <c r="FP39" s="83"/>
      <c r="FQ39" s="83"/>
      <c r="FR39" s="83"/>
      <c r="FS39" s="83"/>
      <c r="FT39" s="83"/>
      <c r="FU39" s="83"/>
      <c r="FV39" s="83"/>
      <c r="FW39" s="83"/>
      <c r="FX39" s="83"/>
      <c r="FY39" s="83"/>
      <c r="FZ39" s="83"/>
      <c r="GA39" s="83"/>
      <c r="GB39" s="83"/>
      <c r="GC39" s="83"/>
      <c r="GD39" s="83"/>
      <c r="GE39" s="83"/>
      <c r="GF39" s="83"/>
      <c r="GG39" s="83"/>
      <c r="GH39" s="83"/>
      <c r="GI39" s="83"/>
      <c r="GJ39" s="83"/>
    </row>
    <row r="40" spans="1:192" x14ac:dyDescent="0.25"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  <c r="CQ40" s="83"/>
      <c r="CR40" s="83"/>
      <c r="CS40" s="83"/>
      <c r="CT40" s="83"/>
      <c r="CU40" s="83"/>
      <c r="CV40" s="83"/>
      <c r="CW40" s="83"/>
      <c r="CX40" s="83"/>
      <c r="CY40" s="83"/>
      <c r="CZ40" s="83"/>
      <c r="DA40" s="83"/>
      <c r="DB40" s="83"/>
      <c r="DC40" s="83"/>
      <c r="DD40" s="83"/>
      <c r="DE40" s="83"/>
      <c r="DF40" s="83"/>
      <c r="DG40" s="83"/>
      <c r="DH40" s="83"/>
      <c r="DI40" s="83"/>
      <c r="DJ40" s="83"/>
      <c r="DK40" s="83"/>
      <c r="DL40" s="83"/>
      <c r="DM40" s="83"/>
      <c r="DN40" s="83"/>
      <c r="DO40" s="83"/>
      <c r="DP40" s="83"/>
      <c r="DQ40" s="83"/>
      <c r="DR40" s="83"/>
      <c r="DS40" s="83"/>
      <c r="DT40" s="83"/>
      <c r="DU40" s="83"/>
      <c r="DV40" s="83"/>
      <c r="DW40" s="83"/>
      <c r="DX40" s="83"/>
      <c r="DY40" s="83"/>
      <c r="DZ40" s="83"/>
      <c r="EA40" s="83"/>
      <c r="EB40" s="83"/>
      <c r="EC40" s="83"/>
      <c r="ED40" s="83"/>
      <c r="EE40" s="83"/>
      <c r="EF40" s="83"/>
      <c r="EG40" s="83"/>
      <c r="EH40" s="83"/>
      <c r="EI40" s="83"/>
      <c r="EJ40" s="83"/>
      <c r="EK40" s="83"/>
      <c r="EL40" s="83"/>
      <c r="EM40" s="83"/>
      <c r="EN40" s="83"/>
      <c r="EO40" s="83"/>
      <c r="EP40" s="83"/>
      <c r="EQ40" s="83"/>
      <c r="ER40" s="83"/>
      <c r="ES40" s="83"/>
      <c r="ET40" s="83"/>
      <c r="EU40" s="83"/>
      <c r="EV40" s="83"/>
      <c r="EW40" s="83"/>
      <c r="EX40" s="83"/>
      <c r="EY40" s="83"/>
      <c r="EZ40" s="83"/>
      <c r="FA40" s="83"/>
      <c r="FB40" s="83"/>
      <c r="FC40" s="83"/>
      <c r="FD40" s="83"/>
      <c r="FE40" s="83"/>
      <c r="FF40" s="83"/>
      <c r="FG40" s="83"/>
      <c r="FH40" s="83"/>
      <c r="FI40" s="83"/>
      <c r="FJ40" s="83"/>
      <c r="FK40" s="83"/>
      <c r="FL40" s="83"/>
      <c r="FM40" s="83"/>
      <c r="FN40" s="83"/>
      <c r="FO40" s="83"/>
      <c r="FP40" s="83"/>
      <c r="FQ40" s="83"/>
      <c r="FR40" s="83"/>
      <c r="FS40" s="83"/>
      <c r="FT40" s="83"/>
      <c r="FU40" s="83"/>
      <c r="FV40" s="83"/>
      <c r="FW40" s="83"/>
      <c r="FX40" s="83"/>
      <c r="FY40" s="83"/>
      <c r="FZ40" s="83"/>
      <c r="GA40" s="83"/>
      <c r="GB40" s="83"/>
      <c r="GC40" s="83"/>
      <c r="GD40" s="83"/>
      <c r="GE40" s="83"/>
      <c r="GF40" s="83"/>
      <c r="GG40" s="83"/>
      <c r="GH40" s="83"/>
      <c r="GI40" s="83"/>
      <c r="GJ40" s="83"/>
    </row>
    <row r="41" spans="1:192" x14ac:dyDescent="0.25">
      <c r="A41" s="15" t="s">
        <v>507</v>
      </c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3"/>
      <c r="BT41" s="83"/>
      <c r="BU41" s="83"/>
      <c r="BV41" s="83"/>
      <c r="BW41" s="83"/>
      <c r="BX41" s="83"/>
      <c r="BY41" s="83"/>
      <c r="BZ41" s="83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  <c r="CQ41" s="83"/>
      <c r="CR41" s="83"/>
      <c r="CS41" s="83"/>
      <c r="CT41" s="83"/>
      <c r="CU41" s="83"/>
      <c r="CV41" s="83"/>
      <c r="CW41" s="83"/>
      <c r="CX41" s="83"/>
      <c r="CY41" s="83"/>
      <c r="CZ41" s="83"/>
      <c r="DA41" s="83"/>
      <c r="DB41" s="83"/>
      <c r="DC41" s="83"/>
      <c r="DD41" s="83"/>
      <c r="DE41" s="83"/>
      <c r="DF41" s="83"/>
      <c r="DG41" s="83"/>
      <c r="DH41" s="83"/>
      <c r="DI41" s="83"/>
      <c r="DJ41" s="83"/>
      <c r="DK41" s="83"/>
      <c r="DL41" s="83"/>
      <c r="DM41" s="83"/>
      <c r="DN41" s="83"/>
      <c r="DO41" s="83"/>
      <c r="DP41" s="83"/>
      <c r="DQ41" s="83"/>
      <c r="DR41" s="83"/>
      <c r="DS41" s="83"/>
      <c r="DT41" s="83"/>
      <c r="DU41" s="83"/>
      <c r="DV41" s="83"/>
      <c r="DW41" s="83"/>
      <c r="DX41" s="83"/>
      <c r="DY41" s="83"/>
      <c r="DZ41" s="83"/>
      <c r="EA41" s="83"/>
      <c r="EB41" s="83"/>
      <c r="EC41" s="83"/>
      <c r="ED41" s="83"/>
      <c r="EE41" s="83"/>
      <c r="EF41" s="83"/>
      <c r="EG41" s="83"/>
      <c r="EH41" s="83"/>
      <c r="EI41" s="83"/>
      <c r="EJ41" s="83"/>
      <c r="EK41" s="83"/>
      <c r="EL41" s="83"/>
      <c r="EM41" s="83"/>
      <c r="EN41" s="83"/>
      <c r="EO41" s="83"/>
      <c r="EP41" s="83"/>
      <c r="EQ41" s="83"/>
      <c r="ER41" s="83"/>
      <c r="ES41" s="83"/>
      <c r="ET41" s="83"/>
      <c r="EU41" s="83"/>
      <c r="EV41" s="83"/>
      <c r="EW41" s="83"/>
      <c r="EX41" s="83"/>
      <c r="EY41" s="83"/>
      <c r="EZ41" s="83"/>
      <c r="FA41" s="83"/>
      <c r="FB41" s="83"/>
      <c r="FC41" s="83"/>
      <c r="FD41" s="83"/>
      <c r="FE41" s="83"/>
      <c r="FF41" s="83"/>
      <c r="FG41" s="83"/>
      <c r="FH41" s="83"/>
      <c r="FI41" s="83"/>
      <c r="FJ41" s="83"/>
      <c r="FK41" s="83"/>
      <c r="FL41" s="83"/>
      <c r="FM41" s="83"/>
      <c r="FN41" s="83"/>
      <c r="FO41" s="83"/>
      <c r="FP41" s="83"/>
      <c r="FQ41" s="83"/>
      <c r="FR41" s="83"/>
      <c r="FS41" s="83"/>
      <c r="FT41" s="83"/>
      <c r="FU41" s="83"/>
      <c r="FV41" s="83"/>
      <c r="FW41" s="83"/>
      <c r="FX41" s="83"/>
      <c r="FY41" s="83"/>
      <c r="FZ41" s="83"/>
      <c r="GA41" s="83"/>
      <c r="GB41" s="83"/>
      <c r="GC41" s="83"/>
      <c r="GD41" s="83"/>
      <c r="GE41" s="83"/>
      <c r="GF41" s="83"/>
      <c r="GG41" s="83"/>
      <c r="GH41" s="83"/>
      <c r="GI41" s="83"/>
      <c r="GJ41" s="83"/>
    </row>
    <row r="42" spans="1:192" x14ac:dyDescent="0.25"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3"/>
      <c r="BT42" s="83"/>
      <c r="BU42" s="83"/>
      <c r="BV42" s="83"/>
      <c r="BW42" s="83"/>
      <c r="BX42" s="83"/>
      <c r="BY42" s="83"/>
      <c r="BZ42" s="83"/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  <c r="CQ42" s="83"/>
      <c r="CR42" s="83"/>
      <c r="CS42" s="83"/>
      <c r="CT42" s="83"/>
      <c r="CU42" s="83"/>
      <c r="CV42" s="83"/>
      <c r="CW42" s="83"/>
      <c r="CX42" s="83"/>
      <c r="CY42" s="83"/>
      <c r="CZ42" s="83"/>
      <c r="DA42" s="83"/>
      <c r="DB42" s="83"/>
      <c r="DC42" s="83"/>
      <c r="DD42" s="83"/>
      <c r="DE42" s="83"/>
      <c r="DF42" s="83"/>
      <c r="DG42" s="83"/>
      <c r="DH42" s="83"/>
      <c r="DI42" s="83"/>
      <c r="DJ42" s="83"/>
      <c r="DK42" s="83"/>
      <c r="DL42" s="83"/>
      <c r="DM42" s="83"/>
      <c r="DN42" s="83"/>
      <c r="DO42" s="83"/>
      <c r="DP42" s="83"/>
      <c r="DQ42" s="83"/>
      <c r="DR42" s="83"/>
      <c r="DS42" s="83"/>
      <c r="DT42" s="83"/>
      <c r="DU42" s="83"/>
      <c r="DV42" s="83"/>
      <c r="DW42" s="83"/>
      <c r="DX42" s="83"/>
      <c r="DY42" s="83"/>
      <c r="DZ42" s="83"/>
      <c r="EA42" s="83"/>
      <c r="EB42" s="83"/>
      <c r="EC42" s="83"/>
      <c r="ED42" s="83"/>
      <c r="EE42" s="83"/>
      <c r="EF42" s="83"/>
      <c r="EG42" s="83"/>
      <c r="EH42" s="83"/>
      <c r="EI42" s="83"/>
      <c r="EJ42" s="83"/>
      <c r="EK42" s="83"/>
      <c r="EL42" s="83"/>
      <c r="EM42" s="83"/>
      <c r="EN42" s="83"/>
      <c r="EO42" s="83"/>
      <c r="EP42" s="83"/>
      <c r="EQ42" s="83"/>
      <c r="ER42" s="83"/>
      <c r="ES42" s="83"/>
      <c r="ET42" s="83"/>
      <c r="EU42" s="83"/>
      <c r="EV42" s="83"/>
      <c r="EW42" s="83"/>
      <c r="EX42" s="83"/>
      <c r="EY42" s="83"/>
      <c r="EZ42" s="83"/>
      <c r="FA42" s="83"/>
      <c r="FB42" s="83"/>
      <c r="FC42" s="83"/>
      <c r="FD42" s="83"/>
      <c r="FE42" s="83"/>
      <c r="FF42" s="83"/>
      <c r="FG42" s="83"/>
      <c r="FH42" s="83"/>
      <c r="FI42" s="83"/>
      <c r="FJ42" s="83"/>
      <c r="FK42" s="83"/>
      <c r="FL42" s="83"/>
      <c r="FM42" s="83"/>
      <c r="FN42" s="83"/>
      <c r="FO42" s="83"/>
      <c r="FP42" s="83"/>
      <c r="FQ42" s="83"/>
      <c r="FR42" s="83"/>
      <c r="FS42" s="83"/>
      <c r="FT42" s="83"/>
      <c r="FU42" s="83"/>
      <c r="FV42" s="83"/>
      <c r="FW42" s="83"/>
      <c r="FX42" s="83"/>
      <c r="FY42" s="83"/>
      <c r="FZ42" s="83"/>
      <c r="GA42" s="83"/>
      <c r="GB42" s="83"/>
      <c r="GC42" s="83"/>
      <c r="GD42" s="83"/>
      <c r="GE42" s="83"/>
      <c r="GF42" s="83"/>
      <c r="GG42" s="83"/>
      <c r="GH42" s="83"/>
      <c r="GI42" s="83"/>
      <c r="GJ42" s="83"/>
    </row>
    <row r="43" spans="1:192" s="526" customFormat="1" x14ac:dyDescent="0.25">
      <c r="A43" s="33"/>
      <c r="B43" s="33"/>
      <c r="C43" s="30"/>
      <c r="D43" s="82"/>
      <c r="E43" s="613" t="str">
        <f xml:space="preserve"> DSRA!E$12</f>
        <v>Periods in a year</v>
      </c>
      <c r="F43" s="613">
        <f xml:space="preserve"> DSRA!F$12</f>
        <v>2</v>
      </c>
      <c r="G43" s="613" t="str">
        <f xml:space="preserve"> DSRA!G$12</f>
        <v>periods</v>
      </c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</row>
    <row r="44" spans="1:192" s="526" customFormat="1" x14ac:dyDescent="0.25">
      <c r="A44" s="419"/>
      <c r="B44" s="419"/>
      <c r="C44" s="420"/>
      <c r="D44" s="610"/>
      <c r="E44" s="611" t="str">
        <f xml:space="preserve"> Time!E$10</f>
        <v>Model column counter</v>
      </c>
      <c r="F44" s="611">
        <f xml:space="preserve"> Time!F$10</f>
        <v>0</v>
      </c>
      <c r="G44" s="611" t="str">
        <f xml:space="preserve"> Time!G$10</f>
        <v>counter</v>
      </c>
      <c r="H44" s="611">
        <f xml:space="preserve"> Time!H$10</f>
        <v>0</v>
      </c>
      <c r="I44" s="611">
        <f xml:space="preserve"> Time!I$10</f>
        <v>0</v>
      </c>
      <c r="J44" s="611">
        <f xml:space="preserve"> Time!J$10</f>
        <v>1</v>
      </c>
      <c r="K44" s="611">
        <f xml:space="preserve"> Time!K$10</f>
        <v>2</v>
      </c>
      <c r="L44" s="611">
        <f xml:space="preserve"> Time!L$10</f>
        <v>3</v>
      </c>
      <c r="M44" s="611">
        <f xml:space="preserve"> Time!M$10</f>
        <v>4</v>
      </c>
      <c r="N44" s="611">
        <f xml:space="preserve"> Time!N$10</f>
        <v>5</v>
      </c>
      <c r="O44" s="611">
        <f xml:space="preserve"> Time!O$10</f>
        <v>6</v>
      </c>
      <c r="P44" s="611">
        <f xml:space="preserve"> Time!P$10</f>
        <v>7</v>
      </c>
      <c r="Q44" s="611">
        <f xml:space="preserve"> Time!Q$10</f>
        <v>8</v>
      </c>
      <c r="R44" s="611">
        <f xml:space="preserve"> Time!R$10</f>
        <v>9</v>
      </c>
      <c r="S44" s="611">
        <f xml:space="preserve"> Time!S$10</f>
        <v>10</v>
      </c>
      <c r="T44" s="611">
        <f xml:space="preserve"> Time!T$10</f>
        <v>11</v>
      </c>
      <c r="U44" s="611">
        <f xml:space="preserve"> Time!U$10</f>
        <v>12</v>
      </c>
      <c r="V44" s="611">
        <f xml:space="preserve"> Time!V$10</f>
        <v>13</v>
      </c>
      <c r="W44" s="611">
        <f xml:space="preserve"> Time!W$10</f>
        <v>14</v>
      </c>
      <c r="X44" s="611">
        <f xml:space="preserve"> Time!X$10</f>
        <v>15</v>
      </c>
      <c r="Y44" s="611">
        <f xml:space="preserve"> Time!Y$10</f>
        <v>16</v>
      </c>
      <c r="Z44" s="611">
        <f xml:space="preserve"> Time!Z$10</f>
        <v>17</v>
      </c>
      <c r="AA44" s="611">
        <f xml:space="preserve"> Time!AA$10</f>
        <v>18</v>
      </c>
      <c r="AB44" s="611">
        <f xml:space="preserve"> Time!AB$10</f>
        <v>19</v>
      </c>
      <c r="AC44" s="611">
        <f xml:space="preserve"> Time!AC$10</f>
        <v>20</v>
      </c>
      <c r="AD44" s="611">
        <f xml:space="preserve"> Time!AD$10</f>
        <v>21</v>
      </c>
      <c r="AE44" s="611">
        <f xml:space="preserve"> Time!AE$10</f>
        <v>22</v>
      </c>
      <c r="AF44" s="611">
        <f xml:space="preserve"> Time!AF$10</f>
        <v>23</v>
      </c>
      <c r="AG44" s="611">
        <f xml:space="preserve"> Time!AG$10</f>
        <v>24</v>
      </c>
      <c r="AH44" s="611">
        <f xml:space="preserve"> Time!AH$10</f>
        <v>25</v>
      </c>
      <c r="AI44" s="611">
        <f xml:space="preserve"> Time!AI$10</f>
        <v>26</v>
      </c>
      <c r="AJ44" s="611">
        <f xml:space="preserve"> Time!AJ$10</f>
        <v>27</v>
      </c>
      <c r="AK44" s="611">
        <f xml:space="preserve"> Time!AK$10</f>
        <v>28</v>
      </c>
      <c r="AL44" s="611">
        <f xml:space="preserve"> Time!AL$10</f>
        <v>29</v>
      </c>
      <c r="AM44" s="611">
        <f xml:space="preserve"> Time!AM$10</f>
        <v>30</v>
      </c>
      <c r="AN44" s="611">
        <f xml:space="preserve"> Time!AN$10</f>
        <v>31</v>
      </c>
      <c r="AO44" s="611">
        <f xml:space="preserve"> Time!AO$10</f>
        <v>32</v>
      </c>
      <c r="AP44" s="611">
        <f xml:space="preserve"> Time!AP$10</f>
        <v>33</v>
      </c>
      <c r="AQ44" s="611">
        <f xml:space="preserve"> Time!AQ$10</f>
        <v>34</v>
      </c>
      <c r="AR44" s="611">
        <f xml:space="preserve"> Time!AR$10</f>
        <v>35</v>
      </c>
      <c r="AS44" s="611">
        <f xml:space="preserve"> Time!AS$10</f>
        <v>36</v>
      </c>
      <c r="AT44" s="611">
        <f xml:space="preserve"> Time!AT$10</f>
        <v>37</v>
      </c>
      <c r="AU44" s="611">
        <f xml:space="preserve"> Time!AU$10</f>
        <v>38</v>
      </c>
      <c r="AV44" s="611">
        <f xml:space="preserve"> Time!AV$10</f>
        <v>39</v>
      </c>
      <c r="AW44" s="611">
        <f xml:space="preserve"> Time!AW$10</f>
        <v>40</v>
      </c>
      <c r="AX44" s="611">
        <f xml:space="preserve"> Time!AX$10</f>
        <v>41</v>
      </c>
      <c r="AY44" s="611">
        <f xml:space="preserve"> Time!AY$10</f>
        <v>42</v>
      </c>
      <c r="AZ44" s="611">
        <f xml:space="preserve"> Time!AZ$10</f>
        <v>43</v>
      </c>
      <c r="BA44" s="611">
        <f xml:space="preserve"> Time!BA$10</f>
        <v>44</v>
      </c>
      <c r="BB44" s="611">
        <f xml:space="preserve"> Time!BB$10</f>
        <v>45</v>
      </c>
      <c r="BC44" s="611">
        <f xml:space="preserve"> Time!BC$10</f>
        <v>46</v>
      </c>
      <c r="BD44" s="611">
        <f xml:space="preserve"> Time!BD$10</f>
        <v>47</v>
      </c>
      <c r="BE44" s="611">
        <f xml:space="preserve"> Time!BE$10</f>
        <v>48</v>
      </c>
      <c r="BF44" s="611">
        <f xml:space="preserve"> Time!BF$10</f>
        <v>49</v>
      </c>
      <c r="BG44" s="611">
        <f xml:space="preserve"> Time!BG$10</f>
        <v>50</v>
      </c>
      <c r="BH44" s="611">
        <f xml:space="preserve"> Time!BH$10</f>
        <v>51</v>
      </c>
      <c r="BI44" s="611">
        <f xml:space="preserve"> Time!BI$10</f>
        <v>52</v>
      </c>
      <c r="BJ44" s="611">
        <f xml:space="preserve"> Time!BJ$10</f>
        <v>53</v>
      </c>
      <c r="BK44" s="611">
        <f xml:space="preserve"> Time!BK$10</f>
        <v>54</v>
      </c>
      <c r="BL44" s="611">
        <f xml:space="preserve"> Time!BL$10</f>
        <v>55</v>
      </c>
      <c r="BM44" s="611">
        <f xml:space="preserve"> Time!BM$10</f>
        <v>56</v>
      </c>
      <c r="BN44" s="611">
        <f xml:space="preserve"> Time!BN$10</f>
        <v>57</v>
      </c>
      <c r="BO44" s="611">
        <f xml:space="preserve"> Time!BO$10</f>
        <v>58</v>
      </c>
      <c r="BP44" s="611">
        <f xml:space="preserve"> Time!BP$10</f>
        <v>59</v>
      </c>
      <c r="BQ44" s="611">
        <f xml:space="preserve"> Time!BQ$10</f>
        <v>60</v>
      </c>
      <c r="BR44" s="611">
        <f xml:space="preserve"> Time!BR$10</f>
        <v>61</v>
      </c>
      <c r="BS44" s="611">
        <f xml:space="preserve"> Time!BS$10</f>
        <v>62</v>
      </c>
      <c r="BT44" s="611">
        <f xml:space="preserve"> Time!BT$10</f>
        <v>63</v>
      </c>
      <c r="BU44" s="611">
        <f xml:space="preserve"> Time!BU$10</f>
        <v>64</v>
      </c>
      <c r="BV44" s="611">
        <f xml:space="preserve"> Time!BV$10</f>
        <v>65</v>
      </c>
      <c r="BW44" s="611">
        <f xml:space="preserve"> Time!BW$10</f>
        <v>66</v>
      </c>
      <c r="BX44" s="611">
        <f xml:space="preserve"> Time!BX$10</f>
        <v>67</v>
      </c>
      <c r="BY44" s="611">
        <f xml:space="preserve"> Time!BY$10</f>
        <v>68</v>
      </c>
      <c r="BZ44" s="611">
        <f xml:space="preserve"> Time!BZ$10</f>
        <v>69</v>
      </c>
      <c r="CA44" s="611">
        <f xml:space="preserve"> Time!CA$10</f>
        <v>70</v>
      </c>
      <c r="CB44" s="611">
        <f xml:space="preserve"> Time!CB$10</f>
        <v>71</v>
      </c>
      <c r="CC44" s="611">
        <f xml:space="preserve"> Time!CC$10</f>
        <v>72</v>
      </c>
      <c r="CD44" s="611">
        <f xml:space="preserve"> Time!CD$10</f>
        <v>73</v>
      </c>
      <c r="CE44" s="611">
        <f xml:space="preserve"> Time!CE$10</f>
        <v>74</v>
      </c>
      <c r="CF44" s="611">
        <f xml:space="preserve"> Time!CF$10</f>
        <v>75</v>
      </c>
      <c r="CG44" s="611">
        <f xml:space="preserve"> Time!CG$10</f>
        <v>76</v>
      </c>
      <c r="CH44" s="611">
        <f xml:space="preserve"> Time!CH$10</f>
        <v>77</v>
      </c>
      <c r="CI44" s="611">
        <f xml:space="preserve"> Time!CI$10</f>
        <v>78</v>
      </c>
      <c r="CJ44" s="611">
        <f xml:space="preserve"> Time!CJ$10</f>
        <v>79</v>
      </c>
      <c r="CK44" s="611">
        <f xml:space="preserve"> Time!CK$10</f>
        <v>80</v>
      </c>
      <c r="CL44" s="611">
        <f xml:space="preserve"> Time!CL$10</f>
        <v>81</v>
      </c>
      <c r="CM44" s="611">
        <f xml:space="preserve"> Time!CM$10</f>
        <v>82</v>
      </c>
      <c r="CN44" s="611">
        <f xml:space="preserve"> Time!CN$10</f>
        <v>83</v>
      </c>
      <c r="CO44" s="611">
        <f xml:space="preserve"> Time!CO$10</f>
        <v>84</v>
      </c>
      <c r="CP44" s="611">
        <f xml:space="preserve"> Time!CP$10</f>
        <v>85</v>
      </c>
      <c r="CQ44" s="611">
        <f xml:space="preserve"> Time!CQ$10</f>
        <v>86</v>
      </c>
      <c r="CR44" s="611">
        <f xml:space="preserve"> Time!CR$10</f>
        <v>87</v>
      </c>
      <c r="CS44" s="611">
        <f xml:space="preserve"> Time!CS$10</f>
        <v>88</v>
      </c>
      <c r="CT44" s="611">
        <f xml:space="preserve"> Time!CT$10</f>
        <v>89</v>
      </c>
      <c r="CU44" s="611">
        <f xml:space="preserve"> Time!CU$10</f>
        <v>90</v>
      </c>
      <c r="CV44" s="611">
        <f xml:space="preserve"> Time!CV$10</f>
        <v>91</v>
      </c>
      <c r="CW44" s="611">
        <f xml:space="preserve"> Time!CW$10</f>
        <v>92</v>
      </c>
      <c r="CX44" s="611">
        <f xml:space="preserve"> Time!CX$10</f>
        <v>93</v>
      </c>
      <c r="CY44" s="611">
        <f xml:space="preserve"> Time!CY$10</f>
        <v>94</v>
      </c>
      <c r="CZ44" s="611">
        <f xml:space="preserve"> Time!CZ$10</f>
        <v>95</v>
      </c>
      <c r="DA44" s="611">
        <f xml:space="preserve"> Time!DA$10</f>
        <v>96</v>
      </c>
      <c r="DB44" s="611">
        <f xml:space="preserve"> Time!DB$10</f>
        <v>97</v>
      </c>
      <c r="DC44" s="611">
        <f xml:space="preserve"> Time!DC$10</f>
        <v>98</v>
      </c>
      <c r="DD44" s="611">
        <f xml:space="preserve"> Time!DD$10</f>
        <v>99</v>
      </c>
      <c r="DE44" s="611">
        <f xml:space="preserve"> Time!DE$10</f>
        <v>100</v>
      </c>
      <c r="DF44" s="611">
        <f xml:space="preserve"> Time!DF$10</f>
        <v>101</v>
      </c>
      <c r="DG44" s="611">
        <f xml:space="preserve"> Time!DG$10</f>
        <v>102</v>
      </c>
      <c r="DH44" s="611">
        <f xml:space="preserve"> Time!DH$10</f>
        <v>103</v>
      </c>
      <c r="DI44" s="611">
        <f xml:space="preserve"> Time!DI$10</f>
        <v>104</v>
      </c>
      <c r="DJ44" s="611">
        <f xml:space="preserve"> Time!DJ$10</f>
        <v>105</v>
      </c>
      <c r="DK44" s="611">
        <f xml:space="preserve"> Time!DK$10</f>
        <v>106</v>
      </c>
      <c r="DL44" s="611">
        <f xml:space="preserve"> Time!DL$10</f>
        <v>107</v>
      </c>
      <c r="DM44" s="611">
        <f xml:space="preserve"> Time!DM$10</f>
        <v>108</v>
      </c>
      <c r="DN44" s="611">
        <f xml:space="preserve"> Time!DN$10</f>
        <v>109</v>
      </c>
      <c r="DO44" s="611">
        <f xml:space="preserve"> Time!DO$10</f>
        <v>110</v>
      </c>
      <c r="DP44" s="611">
        <f xml:space="preserve"> Time!DP$10</f>
        <v>111</v>
      </c>
      <c r="DQ44" s="611">
        <f xml:space="preserve"> Time!DQ$10</f>
        <v>112</v>
      </c>
      <c r="DR44" s="611">
        <f xml:space="preserve"> Time!DR$10</f>
        <v>113</v>
      </c>
      <c r="DS44" s="611">
        <f xml:space="preserve"> Time!DS$10</f>
        <v>114</v>
      </c>
      <c r="DT44" s="611">
        <f xml:space="preserve"> Time!DT$10</f>
        <v>115</v>
      </c>
      <c r="DU44" s="611">
        <f xml:space="preserve"> Time!DU$10</f>
        <v>116</v>
      </c>
      <c r="DV44" s="611">
        <f xml:space="preserve"> Time!DV$10</f>
        <v>117</v>
      </c>
      <c r="DW44" s="611">
        <f xml:space="preserve"> Time!DW$10</f>
        <v>118</v>
      </c>
      <c r="DX44" s="611">
        <f xml:space="preserve"> Time!DX$10</f>
        <v>119</v>
      </c>
      <c r="DY44" s="611">
        <f xml:space="preserve"> Time!DY$10</f>
        <v>120</v>
      </c>
      <c r="DZ44" s="611">
        <f xml:space="preserve"> Time!DZ$10</f>
        <v>121</v>
      </c>
      <c r="EA44" s="611">
        <f xml:space="preserve"> Time!EA$10</f>
        <v>122</v>
      </c>
      <c r="EB44" s="611">
        <f xml:space="preserve"> Time!EB$10</f>
        <v>123</v>
      </c>
      <c r="EC44" s="611">
        <f xml:space="preserve"> Time!EC$10</f>
        <v>124</v>
      </c>
      <c r="ED44" s="611">
        <f xml:space="preserve"> Time!ED$10</f>
        <v>125</v>
      </c>
      <c r="EE44" s="611">
        <f xml:space="preserve"> Time!EE$10</f>
        <v>126</v>
      </c>
      <c r="EF44" s="611">
        <f xml:space="preserve"> Time!EF$10</f>
        <v>127</v>
      </c>
      <c r="EG44" s="611">
        <f xml:space="preserve"> Time!EG$10</f>
        <v>128</v>
      </c>
      <c r="EH44" s="611">
        <f xml:space="preserve"> Time!EH$10</f>
        <v>129</v>
      </c>
      <c r="EI44" s="611">
        <f xml:space="preserve"> Time!EI$10</f>
        <v>130</v>
      </c>
      <c r="EJ44" s="611">
        <f xml:space="preserve"> Time!EJ$10</f>
        <v>131</v>
      </c>
      <c r="EK44" s="611">
        <f xml:space="preserve"> Time!EK$10</f>
        <v>132</v>
      </c>
      <c r="EL44" s="611">
        <f xml:space="preserve"> Time!EL$10</f>
        <v>133</v>
      </c>
      <c r="EM44" s="611">
        <f xml:space="preserve"> Time!EM$10</f>
        <v>134</v>
      </c>
      <c r="EN44" s="611">
        <f xml:space="preserve"> Time!EN$10</f>
        <v>135</v>
      </c>
      <c r="EO44" s="611">
        <f xml:space="preserve"> Time!EO$10</f>
        <v>136</v>
      </c>
      <c r="EP44" s="611">
        <f xml:space="preserve"> Time!EP$10</f>
        <v>137</v>
      </c>
      <c r="EQ44" s="611">
        <f xml:space="preserve"> Time!EQ$10</f>
        <v>138</v>
      </c>
      <c r="ER44" s="611">
        <f xml:space="preserve"> Time!ER$10</f>
        <v>139</v>
      </c>
      <c r="ES44" s="611">
        <f xml:space="preserve"> Time!ES$10</f>
        <v>140</v>
      </c>
      <c r="ET44" s="611">
        <f xml:space="preserve"> Time!ET$10</f>
        <v>141</v>
      </c>
      <c r="EU44" s="611">
        <f xml:space="preserve"> Time!EU$10</f>
        <v>142</v>
      </c>
      <c r="EV44" s="611">
        <f xml:space="preserve"> Time!EV$10</f>
        <v>143</v>
      </c>
      <c r="EW44" s="611">
        <f xml:space="preserve"> Time!EW$10</f>
        <v>144</v>
      </c>
      <c r="EX44" s="611">
        <f xml:space="preserve"> Time!EX$10</f>
        <v>145</v>
      </c>
      <c r="EY44" s="611">
        <f xml:space="preserve"> Time!EY$10</f>
        <v>146</v>
      </c>
      <c r="EZ44" s="611">
        <f xml:space="preserve"> Time!EZ$10</f>
        <v>147</v>
      </c>
      <c r="FA44" s="611">
        <f xml:space="preserve"> Time!FA$10</f>
        <v>148</v>
      </c>
      <c r="FB44" s="611">
        <f xml:space="preserve"> Time!FB$10</f>
        <v>149</v>
      </c>
      <c r="FC44" s="611">
        <f xml:space="preserve"> Time!FC$10</f>
        <v>150</v>
      </c>
      <c r="FD44" s="611">
        <f xml:space="preserve"> Time!FD$10</f>
        <v>151</v>
      </c>
      <c r="FE44" s="611">
        <f xml:space="preserve"> Time!FE$10</f>
        <v>152</v>
      </c>
      <c r="FF44" s="611">
        <f xml:space="preserve"> Time!FF$10</f>
        <v>153</v>
      </c>
      <c r="FG44" s="611">
        <f xml:space="preserve"> Time!FG$10</f>
        <v>154</v>
      </c>
      <c r="FH44" s="611">
        <f xml:space="preserve"> Time!FH$10</f>
        <v>155</v>
      </c>
      <c r="FI44" s="611">
        <f xml:space="preserve"> Time!FI$10</f>
        <v>156</v>
      </c>
      <c r="FJ44" s="611">
        <f xml:space="preserve"> Time!FJ$10</f>
        <v>157</v>
      </c>
      <c r="FK44" s="611">
        <f xml:space="preserve"> Time!FK$10</f>
        <v>158</v>
      </c>
      <c r="FL44" s="611">
        <f xml:space="preserve"> Time!FL$10</f>
        <v>159</v>
      </c>
      <c r="FM44" s="611">
        <f xml:space="preserve"> Time!FM$10</f>
        <v>160</v>
      </c>
      <c r="FN44" s="611">
        <f xml:space="preserve"> Time!FN$10</f>
        <v>161</v>
      </c>
      <c r="FO44" s="611">
        <f xml:space="preserve"> Time!FO$10</f>
        <v>162</v>
      </c>
      <c r="FP44" s="611">
        <f xml:space="preserve"> Time!FP$10</f>
        <v>163</v>
      </c>
      <c r="FQ44" s="611">
        <f xml:space="preserve"> Time!FQ$10</f>
        <v>164</v>
      </c>
      <c r="FR44" s="611">
        <f xml:space="preserve"> Time!FR$10</f>
        <v>165</v>
      </c>
      <c r="FS44" s="611">
        <f xml:space="preserve"> Time!FS$10</f>
        <v>166</v>
      </c>
      <c r="FT44" s="611">
        <f xml:space="preserve"> Time!FT$10</f>
        <v>167</v>
      </c>
      <c r="FU44" s="611">
        <f xml:space="preserve"> Time!FU$10</f>
        <v>168</v>
      </c>
      <c r="FV44" s="611">
        <f xml:space="preserve"> Time!FV$10</f>
        <v>169</v>
      </c>
      <c r="FW44" s="611">
        <f xml:space="preserve"> Time!FW$10</f>
        <v>170</v>
      </c>
      <c r="FX44" s="611">
        <f xml:space="preserve"> Time!FX$10</f>
        <v>171</v>
      </c>
      <c r="FY44" s="611">
        <f xml:space="preserve"> Time!FY$10</f>
        <v>172</v>
      </c>
      <c r="FZ44" s="611">
        <f xml:space="preserve"> Time!FZ$10</f>
        <v>173</v>
      </c>
      <c r="GA44" s="611">
        <f xml:space="preserve"> Time!GA$10</f>
        <v>174</v>
      </c>
      <c r="GB44" s="611">
        <f xml:space="preserve"> Time!GB$10</f>
        <v>175</v>
      </c>
      <c r="GC44" s="611">
        <f xml:space="preserve"> Time!GC$10</f>
        <v>176</v>
      </c>
      <c r="GD44" s="611">
        <f xml:space="preserve"> Time!GD$10</f>
        <v>177</v>
      </c>
      <c r="GE44" s="611">
        <f xml:space="preserve"> Time!GE$10</f>
        <v>178</v>
      </c>
      <c r="GF44" s="611">
        <f xml:space="preserve"> Time!GF$10</f>
        <v>179</v>
      </c>
      <c r="GG44" s="611">
        <f xml:space="preserve"> Time!GG$10</f>
        <v>180</v>
      </c>
      <c r="GH44" s="611">
        <f xml:space="preserve"> Time!GH$10</f>
        <v>181</v>
      </c>
      <c r="GI44" s="611">
        <f xml:space="preserve"> Time!GI$10</f>
        <v>182</v>
      </c>
      <c r="GJ44" s="611">
        <f xml:space="preserve"> Time!GJ$10</f>
        <v>183</v>
      </c>
    </row>
    <row r="45" spans="1:192" s="526" customFormat="1" x14ac:dyDescent="0.25">
      <c r="A45" s="419"/>
      <c r="B45" s="419"/>
      <c r="C45" s="420"/>
      <c r="D45" s="610"/>
      <c r="E45" s="78" t="str">
        <f xml:space="preserve"> Debt!E$133</f>
        <v>Senior debt service</v>
      </c>
      <c r="F45" s="78">
        <f xml:space="preserve"> Debt!F$133</f>
        <v>0</v>
      </c>
      <c r="G45" s="78" t="str">
        <f xml:space="preserve"> Debt!G$133</f>
        <v>$ 000s</v>
      </c>
      <c r="H45" s="78">
        <f xml:space="preserve"> Debt!H$133</f>
        <v>362575.69100318541</v>
      </c>
      <c r="I45" s="78">
        <f xml:space="preserve"> Debt!I$133</f>
        <v>0</v>
      </c>
      <c r="J45" s="78">
        <f xml:space="preserve"> Debt!J$133</f>
        <v>0</v>
      </c>
      <c r="K45" s="78">
        <f xml:space="preserve"> Debt!K$133</f>
        <v>0</v>
      </c>
      <c r="L45" s="78">
        <f xml:space="preserve"> Debt!L$133</f>
        <v>0</v>
      </c>
      <c r="M45" s="78">
        <f xml:space="preserve"> Debt!M$133</f>
        <v>0</v>
      </c>
      <c r="N45" s="78">
        <f xml:space="preserve"> Debt!N$133</f>
        <v>0</v>
      </c>
      <c r="O45" s="78">
        <f xml:space="preserve"> Debt!O$133</f>
        <v>0</v>
      </c>
      <c r="P45" s="78">
        <f xml:space="preserve"> Debt!P$133</f>
        <v>0</v>
      </c>
      <c r="Q45" s="78">
        <f xml:space="preserve"> Debt!Q$133</f>
        <v>14877.548809880023</v>
      </c>
      <c r="R45" s="78">
        <f xml:space="preserve"> Debt!R$133</f>
        <v>12163.431631999971</v>
      </c>
      <c r="S45" s="78">
        <f xml:space="preserve"> Debt!S$133</f>
        <v>11369.197009925427</v>
      </c>
      <c r="T45" s="78">
        <f xml:space="preserve"> Debt!T$133</f>
        <v>11216.998020053576</v>
      </c>
      <c r="U45" s="78">
        <f xml:space="preserve"> Debt!U$133</f>
        <v>11268.501191493238</v>
      </c>
      <c r="V45" s="78">
        <f xml:space="preserve"> Debt!V$133</f>
        <v>11116.068353701381</v>
      </c>
      <c r="W45" s="78">
        <f xml:space="preserve"> Debt!W$133</f>
        <v>11166.446306510034</v>
      </c>
      <c r="X45" s="78">
        <f xml:space="preserve"> Debt!X$133</f>
        <v>11028.851136792866</v>
      </c>
      <c r="Y45" s="78">
        <f xml:space="preserve"> Debt!Y$133</f>
        <v>11047.92206456056</v>
      </c>
      <c r="Z45" s="78">
        <f xml:space="preserve"> Debt!Z$133</f>
        <v>10909.916428437678</v>
      </c>
      <c r="AA45" s="78">
        <f xml:space="preserve"> Debt!AA$133</f>
        <v>10957.93655465769</v>
      </c>
      <c r="AB45" s="78">
        <f xml:space="preserve"> Debt!AB$133</f>
        <v>10804.738239618764</v>
      </c>
      <c r="AC45" s="78">
        <f xml:space="preserve"> Debt!AC$133</f>
        <v>10851.627094308475</v>
      </c>
      <c r="AD45" s="78">
        <f xml:space="preserve"> Debt!AD$133</f>
        <v>10698.1525757484</v>
      </c>
      <c r="AE45" s="78">
        <f xml:space="preserve"> Debt!AE$133</f>
        <v>10743.841081860937</v>
      </c>
      <c r="AF45" s="78">
        <f xml:space="preserve"> Debt!AF$133</f>
        <v>10604.577907625293</v>
      </c>
      <c r="AG45" s="78">
        <f xml:space="preserve"> Debt!AG$133</f>
        <v>10620.049053279494</v>
      </c>
      <c r="AH45" s="78">
        <f xml:space="preserve"> Debt!AH$133</f>
        <v>10480.318579606408</v>
      </c>
      <c r="AI45" s="78">
        <f xml:space="preserve"> Debt!AI$133</f>
        <v>10523.490034737417</v>
      </c>
      <c r="AJ45" s="78">
        <f xml:space="preserve"> Debt!AJ$133</f>
        <v>10369.117974060267</v>
      </c>
      <c r="AK45" s="78">
        <f xml:space="preserve"> Debt!AK$133</f>
        <v>10411.082422686904</v>
      </c>
      <c r="AL45" s="78">
        <f xml:space="preserve"> Debt!AL$133</f>
        <v>10256.388492539636</v>
      </c>
      <c r="AM45" s="78">
        <f xml:space="preserve"> Debt!AM$133</f>
        <v>10297.071124289079</v>
      </c>
      <c r="AN45" s="78">
        <f xml:space="preserve"> Debt!AN$133</f>
        <v>10155.925277366325</v>
      </c>
      <c r="AO45" s="78">
        <f xml:space="preserve"> Debt!AO$133</f>
        <v>10167.540869270617</v>
      </c>
      <c r="AP45" s="78">
        <f xml:space="preserve"> Debt!AP$133</f>
        <v>10025.86638454254</v>
      </c>
      <c r="AQ45" s="78">
        <f xml:space="preserve"> Debt!AQ$133</f>
        <v>10063.858587500385</v>
      </c>
      <c r="AR45" s="78">
        <f xml:space="preserve"> Debt!AR$133</f>
        <v>9908.1237730644407</v>
      </c>
      <c r="AS45" s="78">
        <f xml:space="preserve"> Debt!AS$133</f>
        <v>9944.8275397653597</v>
      </c>
      <c r="AT45" s="78">
        <f xml:space="preserve"> Debt!AT$133</f>
        <v>9788.7224990144059</v>
      </c>
      <c r="AU45" s="78">
        <f xml:space="preserve"> Debt!AU$133</f>
        <v>9824.0561237390393</v>
      </c>
      <c r="AV45" s="78">
        <f xml:space="preserve"> Debt!AV$133</f>
        <v>9680.7958090221782</v>
      </c>
      <c r="AW45" s="78">
        <f xml:space="preserve"> Debt!AW$133</f>
        <v>9688.2786085649805</v>
      </c>
      <c r="AX45" s="78">
        <f xml:space="preserve"> Debt!AX$133</f>
        <v>9544.4234429616008</v>
      </c>
      <c r="AY45" s="78">
        <f xml:space="preserve"> Debt!AY$133</f>
        <v>5.5904867622302847E-12</v>
      </c>
      <c r="AZ45" s="78">
        <f xml:space="preserve"> Debt!AZ$133</f>
        <v>5.5008757903528424E-12</v>
      </c>
      <c r="BA45" s="78">
        <f xml:space="preserve"> Debt!BA$133</f>
        <v>5.5930211399552512E-12</v>
      </c>
      <c r="BB45" s="78">
        <f xml:space="preserve"> Debt!BB$133</f>
        <v>5.5029975404371124E-12</v>
      </c>
      <c r="BC45" s="78">
        <f xml:space="preserve"> Debt!BC$133</f>
        <v>5.5954476718195812E-12</v>
      </c>
      <c r="BD45" s="78">
        <f xml:space="preserve"> Debt!BD$133</f>
        <v>5.5365477136446222E-12</v>
      </c>
      <c r="BE45" s="78">
        <f xml:space="preserve"> Debt!BE$133</f>
        <v>0</v>
      </c>
      <c r="BF45" s="78">
        <f xml:space="preserve"> Debt!BF$133</f>
        <v>0</v>
      </c>
      <c r="BG45" s="78">
        <f xml:space="preserve"> Debt!BG$133</f>
        <v>0</v>
      </c>
      <c r="BH45" s="78">
        <f xml:space="preserve"> Debt!BH$133</f>
        <v>0</v>
      </c>
      <c r="BI45" s="78">
        <f xml:space="preserve"> Debt!BI$133</f>
        <v>0</v>
      </c>
      <c r="BJ45" s="78">
        <f xml:space="preserve"> Debt!BJ$133</f>
        <v>0</v>
      </c>
      <c r="BK45" s="78">
        <f xml:space="preserve"> Debt!BK$133</f>
        <v>0</v>
      </c>
      <c r="BL45" s="78">
        <f xml:space="preserve"> Debt!BL$133</f>
        <v>0</v>
      </c>
      <c r="BM45" s="78">
        <f xml:space="preserve"> Debt!BM$133</f>
        <v>0</v>
      </c>
      <c r="BN45" s="78">
        <f xml:space="preserve"> Debt!BN$133</f>
        <v>0</v>
      </c>
      <c r="BO45" s="78">
        <f xml:space="preserve"> Debt!BO$133</f>
        <v>0</v>
      </c>
      <c r="BP45" s="78">
        <f xml:space="preserve"> Debt!BP$133</f>
        <v>0</v>
      </c>
      <c r="BQ45" s="78">
        <f xml:space="preserve"> Debt!BQ$133</f>
        <v>0</v>
      </c>
      <c r="BR45" s="78">
        <f xml:space="preserve"> Debt!BR$133</f>
        <v>0</v>
      </c>
      <c r="BS45" s="78">
        <f xml:space="preserve"> Debt!BS$133</f>
        <v>0</v>
      </c>
      <c r="BT45" s="78">
        <f xml:space="preserve"> Debt!BT$133</f>
        <v>0</v>
      </c>
      <c r="BU45" s="78">
        <f xml:space="preserve"> Debt!BU$133</f>
        <v>0</v>
      </c>
      <c r="BV45" s="78">
        <f xml:space="preserve"> Debt!BV$133</f>
        <v>0</v>
      </c>
      <c r="BW45" s="78">
        <f xml:space="preserve"> Debt!BW$133</f>
        <v>0</v>
      </c>
      <c r="BX45" s="78">
        <f xml:space="preserve"> Debt!BX$133</f>
        <v>0</v>
      </c>
      <c r="BY45" s="78">
        <f xml:space="preserve"> Debt!BY$133</f>
        <v>0</v>
      </c>
      <c r="BZ45" s="78">
        <f xml:space="preserve"> Debt!BZ$133</f>
        <v>0</v>
      </c>
      <c r="CA45" s="78">
        <f xml:space="preserve"> Debt!CA$133</f>
        <v>0</v>
      </c>
      <c r="CB45" s="78">
        <f xml:space="preserve"> Debt!CB$133</f>
        <v>0</v>
      </c>
      <c r="CC45" s="78">
        <f xml:space="preserve"> Debt!CC$133</f>
        <v>0</v>
      </c>
      <c r="CD45" s="78">
        <f xml:space="preserve"> Debt!CD$133</f>
        <v>0</v>
      </c>
      <c r="CE45" s="78">
        <f xml:space="preserve"> Debt!CE$133</f>
        <v>0</v>
      </c>
      <c r="CF45" s="78">
        <f xml:space="preserve"> Debt!CF$133</f>
        <v>0</v>
      </c>
      <c r="CG45" s="78">
        <f xml:space="preserve"> Debt!CG$133</f>
        <v>0</v>
      </c>
      <c r="CH45" s="78">
        <f xml:space="preserve"> Debt!CH$133</f>
        <v>0</v>
      </c>
      <c r="CI45" s="78">
        <f xml:space="preserve"> Debt!CI$133</f>
        <v>0</v>
      </c>
      <c r="CJ45" s="78">
        <f xml:space="preserve"> Debt!CJ$133</f>
        <v>0</v>
      </c>
      <c r="CK45" s="78">
        <f xml:space="preserve"> Debt!CK$133</f>
        <v>0</v>
      </c>
      <c r="CL45" s="78">
        <f xml:space="preserve"> Debt!CL$133</f>
        <v>0</v>
      </c>
      <c r="CM45" s="78">
        <f xml:space="preserve"> Debt!CM$133</f>
        <v>0</v>
      </c>
      <c r="CN45" s="78">
        <f xml:space="preserve"> Debt!CN$133</f>
        <v>0</v>
      </c>
      <c r="CO45" s="78">
        <f xml:space="preserve"> Debt!CO$133</f>
        <v>0</v>
      </c>
      <c r="CP45" s="78">
        <f xml:space="preserve"> Debt!CP$133</f>
        <v>0</v>
      </c>
      <c r="CQ45" s="78">
        <f xml:space="preserve"> Debt!CQ$133</f>
        <v>0</v>
      </c>
      <c r="CR45" s="78">
        <f xml:space="preserve"> Debt!CR$133</f>
        <v>0</v>
      </c>
      <c r="CS45" s="78">
        <f xml:space="preserve"> Debt!CS$133</f>
        <v>0</v>
      </c>
      <c r="CT45" s="78">
        <f xml:space="preserve"> Debt!CT$133</f>
        <v>0</v>
      </c>
      <c r="CU45" s="78">
        <f xml:space="preserve"> Debt!CU$133</f>
        <v>0</v>
      </c>
      <c r="CV45" s="78">
        <f xml:space="preserve"> Debt!CV$133</f>
        <v>0</v>
      </c>
      <c r="CW45" s="78">
        <f xml:space="preserve"> Debt!CW$133</f>
        <v>0</v>
      </c>
      <c r="CX45" s="78">
        <f xml:space="preserve"> Debt!CX$133</f>
        <v>0</v>
      </c>
      <c r="CY45" s="78">
        <f xml:space="preserve"> Debt!CY$133</f>
        <v>0</v>
      </c>
      <c r="CZ45" s="78">
        <f xml:space="preserve"> Debt!CZ$133</f>
        <v>0</v>
      </c>
      <c r="DA45" s="78">
        <f xml:space="preserve"> Debt!DA$133</f>
        <v>0</v>
      </c>
      <c r="DB45" s="78">
        <f xml:space="preserve"> Debt!DB$133</f>
        <v>0</v>
      </c>
      <c r="DC45" s="78">
        <f xml:space="preserve"> Debt!DC$133</f>
        <v>0</v>
      </c>
      <c r="DD45" s="78">
        <f xml:space="preserve"> Debt!DD$133</f>
        <v>0</v>
      </c>
      <c r="DE45" s="78">
        <f xml:space="preserve"> Debt!DE$133</f>
        <v>0</v>
      </c>
      <c r="DF45" s="78">
        <f xml:space="preserve"> Debt!DF$133</f>
        <v>0</v>
      </c>
      <c r="DG45" s="78">
        <f xml:space="preserve"> Debt!DG$133</f>
        <v>0</v>
      </c>
      <c r="DH45" s="78">
        <f xml:space="preserve"> Debt!DH$133</f>
        <v>0</v>
      </c>
      <c r="DI45" s="78">
        <f xml:space="preserve"> Debt!DI$133</f>
        <v>0</v>
      </c>
      <c r="DJ45" s="78">
        <f xml:space="preserve"> Debt!DJ$133</f>
        <v>0</v>
      </c>
      <c r="DK45" s="78">
        <f xml:space="preserve"> Debt!DK$133</f>
        <v>0</v>
      </c>
      <c r="DL45" s="78">
        <f xml:space="preserve"> Debt!DL$133</f>
        <v>0</v>
      </c>
      <c r="DM45" s="78">
        <f xml:space="preserve"> Debt!DM$133</f>
        <v>0</v>
      </c>
      <c r="DN45" s="78">
        <f xml:space="preserve"> Debt!DN$133</f>
        <v>0</v>
      </c>
      <c r="DO45" s="78">
        <f xml:space="preserve"> Debt!DO$133</f>
        <v>0</v>
      </c>
      <c r="DP45" s="78">
        <f xml:space="preserve"> Debt!DP$133</f>
        <v>0</v>
      </c>
      <c r="DQ45" s="78">
        <f xml:space="preserve"> Debt!DQ$133</f>
        <v>0</v>
      </c>
      <c r="DR45" s="78">
        <f xml:space="preserve"> Debt!DR$133</f>
        <v>0</v>
      </c>
      <c r="DS45" s="78">
        <f xml:space="preserve"> Debt!DS$133</f>
        <v>0</v>
      </c>
      <c r="DT45" s="78">
        <f xml:space="preserve"> Debt!DT$133</f>
        <v>0</v>
      </c>
      <c r="DU45" s="78">
        <f xml:space="preserve"> Debt!DU$133</f>
        <v>0</v>
      </c>
      <c r="DV45" s="78">
        <f xml:space="preserve"> Debt!DV$133</f>
        <v>0</v>
      </c>
      <c r="DW45" s="78">
        <f xml:space="preserve"> Debt!DW$133</f>
        <v>0</v>
      </c>
      <c r="DX45" s="78">
        <f xml:space="preserve"> Debt!DX$133</f>
        <v>0</v>
      </c>
      <c r="DY45" s="78">
        <f xml:space="preserve"> Debt!DY$133</f>
        <v>0</v>
      </c>
      <c r="DZ45" s="78">
        <f xml:space="preserve"> Debt!DZ$133</f>
        <v>0</v>
      </c>
      <c r="EA45" s="78">
        <f xml:space="preserve"> Debt!EA$133</f>
        <v>0</v>
      </c>
      <c r="EB45" s="78">
        <f xml:space="preserve"> Debt!EB$133</f>
        <v>0</v>
      </c>
      <c r="EC45" s="78">
        <f xml:space="preserve"> Debt!EC$133</f>
        <v>0</v>
      </c>
      <c r="ED45" s="78">
        <f xml:space="preserve"> Debt!ED$133</f>
        <v>0</v>
      </c>
      <c r="EE45" s="78">
        <f xml:space="preserve"> Debt!EE$133</f>
        <v>0</v>
      </c>
      <c r="EF45" s="78">
        <f xml:space="preserve"> Debt!EF$133</f>
        <v>0</v>
      </c>
      <c r="EG45" s="78">
        <f xml:space="preserve"> Debt!EG$133</f>
        <v>0</v>
      </c>
      <c r="EH45" s="78">
        <f xml:space="preserve"> Debt!EH$133</f>
        <v>0</v>
      </c>
      <c r="EI45" s="78">
        <f xml:space="preserve"> Debt!EI$133</f>
        <v>0</v>
      </c>
      <c r="EJ45" s="78">
        <f xml:space="preserve"> Debt!EJ$133</f>
        <v>0</v>
      </c>
      <c r="EK45" s="78">
        <f xml:space="preserve"> Debt!EK$133</f>
        <v>0</v>
      </c>
      <c r="EL45" s="78">
        <f xml:space="preserve"> Debt!EL$133</f>
        <v>0</v>
      </c>
      <c r="EM45" s="78">
        <f xml:space="preserve"> Debt!EM$133</f>
        <v>0</v>
      </c>
      <c r="EN45" s="78">
        <f xml:space="preserve"> Debt!EN$133</f>
        <v>0</v>
      </c>
      <c r="EO45" s="78">
        <f xml:space="preserve"> Debt!EO$133</f>
        <v>0</v>
      </c>
      <c r="EP45" s="78">
        <f xml:space="preserve"> Debt!EP$133</f>
        <v>0</v>
      </c>
      <c r="EQ45" s="78">
        <f xml:space="preserve"> Debt!EQ$133</f>
        <v>0</v>
      </c>
      <c r="ER45" s="78">
        <f xml:space="preserve"> Debt!ER$133</f>
        <v>0</v>
      </c>
      <c r="ES45" s="78">
        <f xml:space="preserve"> Debt!ES$133</f>
        <v>0</v>
      </c>
      <c r="ET45" s="78">
        <f xml:space="preserve"> Debt!ET$133</f>
        <v>0</v>
      </c>
      <c r="EU45" s="78">
        <f xml:space="preserve"> Debt!EU$133</f>
        <v>0</v>
      </c>
      <c r="EV45" s="78">
        <f xml:space="preserve"> Debt!EV$133</f>
        <v>0</v>
      </c>
      <c r="EW45" s="78">
        <f xml:space="preserve"> Debt!EW$133</f>
        <v>0</v>
      </c>
      <c r="EX45" s="78">
        <f xml:space="preserve"> Debt!EX$133</f>
        <v>0</v>
      </c>
      <c r="EY45" s="78">
        <f xml:space="preserve"> Debt!EY$133</f>
        <v>0</v>
      </c>
      <c r="EZ45" s="78">
        <f xml:space="preserve"> Debt!EZ$133</f>
        <v>0</v>
      </c>
      <c r="FA45" s="78">
        <f xml:space="preserve"> Debt!FA$133</f>
        <v>0</v>
      </c>
      <c r="FB45" s="78">
        <f xml:space="preserve"> Debt!FB$133</f>
        <v>0</v>
      </c>
      <c r="FC45" s="78">
        <f xml:space="preserve"> Debt!FC$133</f>
        <v>0</v>
      </c>
      <c r="FD45" s="78">
        <f xml:space="preserve"> Debt!FD$133</f>
        <v>0</v>
      </c>
      <c r="FE45" s="78">
        <f xml:space="preserve"> Debt!FE$133</f>
        <v>0</v>
      </c>
      <c r="FF45" s="78">
        <f xml:space="preserve"> Debt!FF$133</f>
        <v>0</v>
      </c>
      <c r="FG45" s="78">
        <f xml:space="preserve"> Debt!FG$133</f>
        <v>0</v>
      </c>
      <c r="FH45" s="78">
        <f xml:space="preserve"> Debt!FH$133</f>
        <v>0</v>
      </c>
      <c r="FI45" s="78">
        <f xml:space="preserve"> Debt!FI$133</f>
        <v>0</v>
      </c>
      <c r="FJ45" s="78">
        <f xml:space="preserve"> Debt!FJ$133</f>
        <v>0</v>
      </c>
      <c r="FK45" s="78">
        <f xml:space="preserve"> Debt!FK$133</f>
        <v>0</v>
      </c>
      <c r="FL45" s="78">
        <f xml:space="preserve"> Debt!FL$133</f>
        <v>0</v>
      </c>
      <c r="FM45" s="78">
        <f xml:space="preserve"> Debt!FM$133</f>
        <v>0</v>
      </c>
      <c r="FN45" s="78">
        <f xml:space="preserve"> Debt!FN$133</f>
        <v>0</v>
      </c>
      <c r="FO45" s="78">
        <f xml:space="preserve"> Debt!FO$133</f>
        <v>0</v>
      </c>
      <c r="FP45" s="78">
        <f xml:space="preserve"> Debt!FP$133</f>
        <v>0</v>
      </c>
      <c r="FQ45" s="78">
        <f xml:space="preserve"> Debt!FQ$133</f>
        <v>0</v>
      </c>
      <c r="FR45" s="78">
        <f xml:space="preserve"> Debt!FR$133</f>
        <v>0</v>
      </c>
      <c r="FS45" s="78">
        <f xml:space="preserve"> Debt!FS$133</f>
        <v>0</v>
      </c>
      <c r="FT45" s="78">
        <f xml:space="preserve"> Debt!FT$133</f>
        <v>0</v>
      </c>
      <c r="FU45" s="78">
        <f xml:space="preserve"> Debt!FU$133</f>
        <v>0</v>
      </c>
      <c r="FV45" s="78">
        <f xml:space="preserve"> Debt!FV$133</f>
        <v>0</v>
      </c>
      <c r="FW45" s="78">
        <f xml:space="preserve"> Debt!FW$133</f>
        <v>0</v>
      </c>
      <c r="FX45" s="78">
        <f xml:space="preserve"> Debt!FX$133</f>
        <v>0</v>
      </c>
      <c r="FY45" s="78">
        <f xml:space="preserve"> Debt!FY$133</f>
        <v>0</v>
      </c>
      <c r="FZ45" s="78">
        <f xml:space="preserve"> Debt!FZ$133</f>
        <v>0</v>
      </c>
      <c r="GA45" s="78">
        <f xml:space="preserve"> Debt!GA$133</f>
        <v>0</v>
      </c>
      <c r="GB45" s="78">
        <f xml:space="preserve"> Debt!GB$133</f>
        <v>0</v>
      </c>
      <c r="GC45" s="78">
        <f xml:space="preserve"> Debt!GC$133</f>
        <v>0</v>
      </c>
      <c r="GD45" s="78">
        <f xml:space="preserve"> Debt!GD$133</f>
        <v>0</v>
      </c>
      <c r="GE45" s="78">
        <f xml:space="preserve"> Debt!GE$133</f>
        <v>0</v>
      </c>
      <c r="GF45" s="78">
        <f xml:space="preserve"> Debt!GF$133</f>
        <v>0</v>
      </c>
      <c r="GG45" s="78">
        <f xml:space="preserve"> Debt!GG$133</f>
        <v>0</v>
      </c>
      <c r="GH45" s="78">
        <f xml:space="preserve"> Debt!GH$133</f>
        <v>0</v>
      </c>
      <c r="GI45" s="78">
        <f xml:space="preserve"> Debt!GI$133</f>
        <v>0</v>
      </c>
      <c r="GJ45" s="78">
        <f xml:space="preserve"> Debt!GJ$133</f>
        <v>0</v>
      </c>
    </row>
    <row r="46" spans="1:192" x14ac:dyDescent="0.25">
      <c r="E46" s="195" t="str">
        <f xml:space="preserve"> Time!E$140</f>
        <v>Senior debt repayment period flag</v>
      </c>
      <c r="F46" s="195">
        <f xml:space="preserve"> Time!F$140</f>
        <v>0</v>
      </c>
      <c r="G46" s="195" t="str">
        <f xml:space="preserve"> Time!G$140</f>
        <v>flag</v>
      </c>
      <c r="H46" s="195">
        <f xml:space="preserve"> Time!H$140</f>
        <v>34</v>
      </c>
      <c r="I46" s="195">
        <f xml:space="preserve"> Time!I$140</f>
        <v>0</v>
      </c>
      <c r="J46" s="195">
        <f xml:space="preserve"> Time!J$140</f>
        <v>0</v>
      </c>
      <c r="K46" s="195">
        <f xml:space="preserve"> Time!K$140</f>
        <v>0</v>
      </c>
      <c r="L46" s="195">
        <f xml:space="preserve"> Time!L$140</f>
        <v>0</v>
      </c>
      <c r="M46" s="195">
        <f xml:space="preserve"> Time!M$140</f>
        <v>0</v>
      </c>
      <c r="N46" s="195">
        <f xml:space="preserve"> Time!N$140</f>
        <v>0</v>
      </c>
      <c r="O46" s="195">
        <f xml:space="preserve"> Time!O$140</f>
        <v>0</v>
      </c>
      <c r="P46" s="195">
        <f xml:space="preserve"> Time!P$140</f>
        <v>0</v>
      </c>
      <c r="Q46" s="195">
        <f xml:space="preserve"> Time!Q$140</f>
        <v>1</v>
      </c>
      <c r="R46" s="195">
        <f xml:space="preserve"> Time!R$140</f>
        <v>1</v>
      </c>
      <c r="S46" s="195">
        <f xml:space="preserve"> Time!S$140</f>
        <v>1</v>
      </c>
      <c r="T46" s="195">
        <f xml:space="preserve"> Time!T$140</f>
        <v>1</v>
      </c>
      <c r="U46" s="195">
        <f xml:space="preserve"> Time!U$140</f>
        <v>1</v>
      </c>
      <c r="V46" s="195">
        <f xml:space="preserve"> Time!V$140</f>
        <v>1</v>
      </c>
      <c r="W46" s="195">
        <f xml:space="preserve"> Time!W$140</f>
        <v>1</v>
      </c>
      <c r="X46" s="195">
        <f xml:space="preserve"> Time!X$140</f>
        <v>1</v>
      </c>
      <c r="Y46" s="195">
        <f xml:space="preserve"> Time!Y$140</f>
        <v>1</v>
      </c>
      <c r="Z46" s="195">
        <f xml:space="preserve"> Time!Z$140</f>
        <v>1</v>
      </c>
      <c r="AA46" s="195">
        <f xml:space="preserve"> Time!AA$140</f>
        <v>1</v>
      </c>
      <c r="AB46" s="195">
        <f xml:space="preserve"> Time!AB$140</f>
        <v>1</v>
      </c>
      <c r="AC46" s="195">
        <f xml:space="preserve"> Time!AC$140</f>
        <v>1</v>
      </c>
      <c r="AD46" s="195">
        <f xml:space="preserve"> Time!AD$140</f>
        <v>1</v>
      </c>
      <c r="AE46" s="195">
        <f xml:space="preserve"> Time!AE$140</f>
        <v>1</v>
      </c>
      <c r="AF46" s="195">
        <f xml:space="preserve"> Time!AF$140</f>
        <v>1</v>
      </c>
      <c r="AG46" s="195">
        <f xml:space="preserve"> Time!AG$140</f>
        <v>1</v>
      </c>
      <c r="AH46" s="195">
        <f xml:space="preserve"> Time!AH$140</f>
        <v>1</v>
      </c>
      <c r="AI46" s="195">
        <f xml:space="preserve"> Time!AI$140</f>
        <v>1</v>
      </c>
      <c r="AJ46" s="195">
        <f xml:space="preserve"> Time!AJ$140</f>
        <v>1</v>
      </c>
      <c r="AK46" s="195">
        <f xml:space="preserve"> Time!AK$140</f>
        <v>1</v>
      </c>
      <c r="AL46" s="195">
        <f xml:space="preserve"> Time!AL$140</f>
        <v>1</v>
      </c>
      <c r="AM46" s="195">
        <f xml:space="preserve"> Time!AM$140</f>
        <v>1</v>
      </c>
      <c r="AN46" s="195">
        <f xml:space="preserve"> Time!AN$140</f>
        <v>1</v>
      </c>
      <c r="AO46" s="195">
        <f xml:space="preserve"> Time!AO$140</f>
        <v>1</v>
      </c>
      <c r="AP46" s="195">
        <f xml:space="preserve"> Time!AP$140</f>
        <v>1</v>
      </c>
      <c r="AQ46" s="195">
        <f xml:space="preserve"> Time!AQ$140</f>
        <v>1</v>
      </c>
      <c r="AR46" s="195">
        <f xml:space="preserve"> Time!AR$140</f>
        <v>1</v>
      </c>
      <c r="AS46" s="195">
        <f xml:space="preserve"> Time!AS$140</f>
        <v>1</v>
      </c>
      <c r="AT46" s="195">
        <f xml:space="preserve"> Time!AT$140</f>
        <v>1</v>
      </c>
      <c r="AU46" s="195">
        <f xml:space="preserve"> Time!AU$140</f>
        <v>1</v>
      </c>
      <c r="AV46" s="195">
        <f xml:space="preserve"> Time!AV$140</f>
        <v>1</v>
      </c>
      <c r="AW46" s="195">
        <f xml:space="preserve"> Time!AW$140</f>
        <v>1</v>
      </c>
      <c r="AX46" s="195">
        <f xml:space="preserve"> Time!AX$140</f>
        <v>1</v>
      </c>
      <c r="AY46" s="195">
        <f xml:space="preserve"> Time!AY$140</f>
        <v>0</v>
      </c>
      <c r="AZ46" s="195">
        <f xml:space="preserve"> Time!AZ$140</f>
        <v>0</v>
      </c>
      <c r="BA46" s="195">
        <f xml:space="preserve"> Time!BA$140</f>
        <v>0</v>
      </c>
      <c r="BB46" s="195">
        <f xml:space="preserve"> Time!BB$140</f>
        <v>0</v>
      </c>
      <c r="BC46" s="195">
        <f xml:space="preserve"> Time!BC$140</f>
        <v>0</v>
      </c>
      <c r="BD46" s="195">
        <f xml:space="preserve"> Time!BD$140</f>
        <v>0</v>
      </c>
      <c r="BE46" s="195">
        <f xml:space="preserve"> Time!BE$140</f>
        <v>0</v>
      </c>
      <c r="BF46" s="195">
        <f xml:space="preserve"> Time!BF$140</f>
        <v>0</v>
      </c>
      <c r="BG46" s="195">
        <f xml:space="preserve"> Time!BG$140</f>
        <v>0</v>
      </c>
      <c r="BH46" s="195">
        <f xml:space="preserve"> Time!BH$140</f>
        <v>0</v>
      </c>
      <c r="BI46" s="195">
        <f xml:space="preserve"> Time!BI$140</f>
        <v>0</v>
      </c>
      <c r="BJ46" s="195">
        <f xml:space="preserve"> Time!BJ$140</f>
        <v>0</v>
      </c>
      <c r="BK46" s="195">
        <f xml:space="preserve"> Time!BK$140</f>
        <v>0</v>
      </c>
      <c r="BL46" s="195">
        <f xml:space="preserve"> Time!BL$140</f>
        <v>0</v>
      </c>
      <c r="BM46" s="195">
        <f xml:space="preserve"> Time!BM$140</f>
        <v>0</v>
      </c>
      <c r="BN46" s="195">
        <f xml:space="preserve"> Time!BN$140</f>
        <v>0</v>
      </c>
      <c r="BO46" s="195">
        <f xml:space="preserve"> Time!BO$140</f>
        <v>0</v>
      </c>
      <c r="BP46" s="195">
        <f xml:space="preserve"> Time!BP$140</f>
        <v>0</v>
      </c>
      <c r="BQ46" s="195">
        <f xml:space="preserve"> Time!BQ$140</f>
        <v>0</v>
      </c>
      <c r="BR46" s="195">
        <f xml:space="preserve"> Time!BR$140</f>
        <v>0</v>
      </c>
      <c r="BS46" s="195">
        <f xml:space="preserve"> Time!BS$140</f>
        <v>0</v>
      </c>
      <c r="BT46" s="195">
        <f xml:space="preserve"> Time!BT$140</f>
        <v>0</v>
      </c>
      <c r="BU46" s="195">
        <f xml:space="preserve"> Time!BU$140</f>
        <v>0</v>
      </c>
      <c r="BV46" s="195">
        <f xml:space="preserve"> Time!BV$140</f>
        <v>0</v>
      </c>
      <c r="BW46" s="195">
        <f xml:space="preserve"> Time!BW$140</f>
        <v>0</v>
      </c>
      <c r="BX46" s="195">
        <f xml:space="preserve"> Time!BX$140</f>
        <v>0</v>
      </c>
      <c r="BY46" s="195">
        <f xml:space="preserve"> Time!BY$140</f>
        <v>0</v>
      </c>
      <c r="BZ46" s="195">
        <f xml:space="preserve"> Time!BZ$140</f>
        <v>0</v>
      </c>
      <c r="CA46" s="195">
        <f xml:space="preserve"> Time!CA$140</f>
        <v>0</v>
      </c>
      <c r="CB46" s="195">
        <f xml:space="preserve"> Time!CB$140</f>
        <v>0</v>
      </c>
      <c r="CC46" s="195">
        <f xml:space="preserve"> Time!CC$140</f>
        <v>0</v>
      </c>
      <c r="CD46" s="195">
        <f xml:space="preserve"> Time!CD$140</f>
        <v>0</v>
      </c>
      <c r="CE46" s="195">
        <f xml:space="preserve"> Time!CE$140</f>
        <v>0</v>
      </c>
      <c r="CF46" s="195">
        <f xml:space="preserve"> Time!CF$140</f>
        <v>0</v>
      </c>
      <c r="CG46" s="195">
        <f xml:space="preserve"> Time!CG$140</f>
        <v>0</v>
      </c>
      <c r="CH46" s="195">
        <f xml:space="preserve"> Time!CH$140</f>
        <v>0</v>
      </c>
      <c r="CI46" s="195">
        <f xml:space="preserve"> Time!CI$140</f>
        <v>0</v>
      </c>
      <c r="CJ46" s="195">
        <f xml:space="preserve"> Time!CJ$140</f>
        <v>0</v>
      </c>
      <c r="CK46" s="195">
        <f xml:space="preserve"> Time!CK$140</f>
        <v>0</v>
      </c>
      <c r="CL46" s="195">
        <f xml:space="preserve"> Time!CL$140</f>
        <v>0</v>
      </c>
      <c r="CM46" s="195">
        <f xml:space="preserve"> Time!CM$140</f>
        <v>0</v>
      </c>
      <c r="CN46" s="195">
        <f xml:space="preserve"> Time!CN$140</f>
        <v>0</v>
      </c>
      <c r="CO46" s="195">
        <f xml:space="preserve"> Time!CO$140</f>
        <v>0</v>
      </c>
      <c r="CP46" s="195">
        <f xml:space="preserve"> Time!CP$140</f>
        <v>0</v>
      </c>
      <c r="CQ46" s="195">
        <f xml:space="preserve"> Time!CQ$140</f>
        <v>0</v>
      </c>
      <c r="CR46" s="195">
        <f xml:space="preserve"> Time!CR$140</f>
        <v>0</v>
      </c>
      <c r="CS46" s="195">
        <f xml:space="preserve"> Time!CS$140</f>
        <v>0</v>
      </c>
      <c r="CT46" s="195">
        <f xml:space="preserve"> Time!CT$140</f>
        <v>0</v>
      </c>
      <c r="CU46" s="195">
        <f xml:space="preserve"> Time!CU$140</f>
        <v>0</v>
      </c>
      <c r="CV46" s="195">
        <f xml:space="preserve"> Time!CV$140</f>
        <v>0</v>
      </c>
      <c r="CW46" s="195">
        <f xml:space="preserve"> Time!CW$140</f>
        <v>0</v>
      </c>
      <c r="CX46" s="195">
        <f xml:space="preserve"> Time!CX$140</f>
        <v>0</v>
      </c>
      <c r="CY46" s="195">
        <f xml:space="preserve"> Time!CY$140</f>
        <v>0</v>
      </c>
      <c r="CZ46" s="195">
        <f xml:space="preserve"> Time!CZ$140</f>
        <v>0</v>
      </c>
      <c r="DA46" s="195">
        <f xml:space="preserve"> Time!DA$140</f>
        <v>0</v>
      </c>
      <c r="DB46" s="195">
        <f xml:space="preserve"> Time!DB$140</f>
        <v>0</v>
      </c>
      <c r="DC46" s="195">
        <f xml:space="preserve"> Time!DC$140</f>
        <v>0</v>
      </c>
      <c r="DD46" s="195">
        <f xml:space="preserve"> Time!DD$140</f>
        <v>0</v>
      </c>
      <c r="DE46" s="195">
        <f xml:space="preserve"> Time!DE$140</f>
        <v>0</v>
      </c>
      <c r="DF46" s="195">
        <f xml:space="preserve"> Time!DF$140</f>
        <v>0</v>
      </c>
      <c r="DG46" s="195">
        <f xml:space="preserve"> Time!DG$140</f>
        <v>0</v>
      </c>
      <c r="DH46" s="195">
        <f xml:space="preserve"> Time!DH$140</f>
        <v>0</v>
      </c>
      <c r="DI46" s="195">
        <f xml:space="preserve"> Time!DI$140</f>
        <v>0</v>
      </c>
      <c r="DJ46" s="195">
        <f xml:space="preserve"> Time!DJ$140</f>
        <v>0</v>
      </c>
      <c r="DK46" s="195">
        <f xml:space="preserve"> Time!DK$140</f>
        <v>0</v>
      </c>
      <c r="DL46" s="195">
        <f xml:space="preserve"> Time!DL$140</f>
        <v>0</v>
      </c>
      <c r="DM46" s="195">
        <f xml:space="preserve"> Time!DM$140</f>
        <v>0</v>
      </c>
      <c r="DN46" s="195">
        <f xml:space="preserve"> Time!DN$140</f>
        <v>0</v>
      </c>
      <c r="DO46" s="195">
        <f xml:space="preserve"> Time!DO$140</f>
        <v>0</v>
      </c>
      <c r="DP46" s="195">
        <f xml:space="preserve"> Time!DP$140</f>
        <v>0</v>
      </c>
      <c r="DQ46" s="195">
        <f xml:space="preserve"> Time!DQ$140</f>
        <v>0</v>
      </c>
      <c r="DR46" s="195">
        <f xml:space="preserve"> Time!DR$140</f>
        <v>0</v>
      </c>
      <c r="DS46" s="195">
        <f xml:space="preserve"> Time!DS$140</f>
        <v>0</v>
      </c>
      <c r="DT46" s="195">
        <f xml:space="preserve"> Time!DT$140</f>
        <v>0</v>
      </c>
      <c r="DU46" s="195">
        <f xml:space="preserve"> Time!DU$140</f>
        <v>0</v>
      </c>
      <c r="DV46" s="195">
        <f xml:space="preserve"> Time!DV$140</f>
        <v>0</v>
      </c>
      <c r="DW46" s="195">
        <f xml:space="preserve"> Time!DW$140</f>
        <v>0</v>
      </c>
      <c r="DX46" s="195">
        <f xml:space="preserve"> Time!DX$140</f>
        <v>0</v>
      </c>
      <c r="DY46" s="195">
        <f xml:space="preserve"> Time!DY$140</f>
        <v>0</v>
      </c>
      <c r="DZ46" s="195">
        <f xml:space="preserve"> Time!DZ$140</f>
        <v>0</v>
      </c>
      <c r="EA46" s="195">
        <f xml:space="preserve"> Time!EA$140</f>
        <v>0</v>
      </c>
      <c r="EB46" s="195">
        <f xml:space="preserve"> Time!EB$140</f>
        <v>0</v>
      </c>
      <c r="EC46" s="195">
        <f xml:space="preserve"> Time!EC$140</f>
        <v>0</v>
      </c>
      <c r="ED46" s="195">
        <f xml:space="preserve"> Time!ED$140</f>
        <v>0</v>
      </c>
      <c r="EE46" s="195">
        <f xml:space="preserve"> Time!EE$140</f>
        <v>0</v>
      </c>
      <c r="EF46" s="195">
        <f xml:space="preserve"> Time!EF$140</f>
        <v>0</v>
      </c>
      <c r="EG46" s="195">
        <f xml:space="preserve"> Time!EG$140</f>
        <v>0</v>
      </c>
      <c r="EH46" s="195">
        <f xml:space="preserve"> Time!EH$140</f>
        <v>0</v>
      </c>
      <c r="EI46" s="195">
        <f xml:space="preserve"> Time!EI$140</f>
        <v>0</v>
      </c>
      <c r="EJ46" s="195">
        <f xml:space="preserve"> Time!EJ$140</f>
        <v>0</v>
      </c>
      <c r="EK46" s="195">
        <f xml:space="preserve"> Time!EK$140</f>
        <v>0</v>
      </c>
      <c r="EL46" s="195">
        <f xml:space="preserve"> Time!EL$140</f>
        <v>0</v>
      </c>
      <c r="EM46" s="195">
        <f xml:space="preserve"> Time!EM$140</f>
        <v>0</v>
      </c>
      <c r="EN46" s="195">
        <f xml:space="preserve"> Time!EN$140</f>
        <v>0</v>
      </c>
      <c r="EO46" s="195">
        <f xml:space="preserve"> Time!EO$140</f>
        <v>0</v>
      </c>
      <c r="EP46" s="195">
        <f xml:space="preserve"> Time!EP$140</f>
        <v>0</v>
      </c>
      <c r="EQ46" s="195">
        <f xml:space="preserve"> Time!EQ$140</f>
        <v>0</v>
      </c>
      <c r="ER46" s="195">
        <f xml:space="preserve"> Time!ER$140</f>
        <v>0</v>
      </c>
      <c r="ES46" s="195">
        <f xml:space="preserve"> Time!ES$140</f>
        <v>0</v>
      </c>
      <c r="ET46" s="195">
        <f xml:space="preserve"> Time!ET$140</f>
        <v>0</v>
      </c>
      <c r="EU46" s="195">
        <f xml:space="preserve"> Time!EU$140</f>
        <v>0</v>
      </c>
      <c r="EV46" s="195">
        <f xml:space="preserve"> Time!EV$140</f>
        <v>0</v>
      </c>
      <c r="EW46" s="195">
        <f xml:space="preserve"> Time!EW$140</f>
        <v>0</v>
      </c>
      <c r="EX46" s="195">
        <f xml:space="preserve"> Time!EX$140</f>
        <v>0</v>
      </c>
      <c r="EY46" s="195">
        <f xml:space="preserve"> Time!EY$140</f>
        <v>0</v>
      </c>
      <c r="EZ46" s="195">
        <f xml:space="preserve"> Time!EZ$140</f>
        <v>0</v>
      </c>
      <c r="FA46" s="195">
        <f xml:space="preserve"> Time!FA$140</f>
        <v>0</v>
      </c>
      <c r="FB46" s="195">
        <f xml:space="preserve"> Time!FB$140</f>
        <v>0</v>
      </c>
      <c r="FC46" s="195">
        <f xml:space="preserve"> Time!FC$140</f>
        <v>0</v>
      </c>
      <c r="FD46" s="195">
        <f xml:space="preserve"> Time!FD$140</f>
        <v>0</v>
      </c>
      <c r="FE46" s="195">
        <f xml:space="preserve"> Time!FE$140</f>
        <v>0</v>
      </c>
      <c r="FF46" s="195">
        <f xml:space="preserve"> Time!FF$140</f>
        <v>0</v>
      </c>
      <c r="FG46" s="195">
        <f xml:space="preserve"> Time!FG$140</f>
        <v>0</v>
      </c>
      <c r="FH46" s="195">
        <f xml:space="preserve"> Time!FH$140</f>
        <v>0</v>
      </c>
      <c r="FI46" s="195">
        <f xml:space="preserve"> Time!FI$140</f>
        <v>0</v>
      </c>
      <c r="FJ46" s="195">
        <f xml:space="preserve"> Time!FJ$140</f>
        <v>0</v>
      </c>
      <c r="FK46" s="195">
        <f xml:space="preserve"> Time!FK$140</f>
        <v>0</v>
      </c>
      <c r="FL46" s="195">
        <f xml:space="preserve"> Time!FL$140</f>
        <v>0</v>
      </c>
      <c r="FM46" s="195">
        <f xml:space="preserve"> Time!FM$140</f>
        <v>0</v>
      </c>
      <c r="FN46" s="195">
        <f xml:space="preserve"> Time!FN$140</f>
        <v>0</v>
      </c>
      <c r="FO46" s="195">
        <f xml:space="preserve"> Time!FO$140</f>
        <v>0</v>
      </c>
      <c r="FP46" s="195">
        <f xml:space="preserve"> Time!FP$140</f>
        <v>0</v>
      </c>
      <c r="FQ46" s="195">
        <f xml:space="preserve"> Time!FQ$140</f>
        <v>0</v>
      </c>
      <c r="FR46" s="195">
        <f xml:space="preserve"> Time!FR$140</f>
        <v>0</v>
      </c>
      <c r="FS46" s="195">
        <f xml:space="preserve"> Time!FS$140</f>
        <v>0</v>
      </c>
      <c r="FT46" s="195">
        <f xml:space="preserve"> Time!FT$140</f>
        <v>0</v>
      </c>
      <c r="FU46" s="195">
        <f xml:space="preserve"> Time!FU$140</f>
        <v>0</v>
      </c>
      <c r="FV46" s="195">
        <f xml:space="preserve"> Time!FV$140</f>
        <v>0</v>
      </c>
      <c r="FW46" s="195">
        <f xml:space="preserve"> Time!FW$140</f>
        <v>0</v>
      </c>
      <c r="FX46" s="195">
        <f xml:space="preserve"> Time!FX$140</f>
        <v>0</v>
      </c>
      <c r="FY46" s="195">
        <f xml:space="preserve"> Time!FY$140</f>
        <v>0</v>
      </c>
      <c r="FZ46" s="195">
        <f xml:space="preserve"> Time!FZ$140</f>
        <v>0</v>
      </c>
      <c r="GA46" s="195">
        <f xml:space="preserve"> Time!GA$140</f>
        <v>0</v>
      </c>
      <c r="GB46" s="195">
        <f xml:space="preserve"> Time!GB$140</f>
        <v>0</v>
      </c>
      <c r="GC46" s="195">
        <f xml:space="preserve"> Time!GC$140</f>
        <v>0</v>
      </c>
      <c r="GD46" s="195">
        <f xml:space="preserve"> Time!GD$140</f>
        <v>0</v>
      </c>
      <c r="GE46" s="195">
        <f xml:space="preserve"> Time!GE$140</f>
        <v>0</v>
      </c>
      <c r="GF46" s="195">
        <f xml:space="preserve"> Time!GF$140</f>
        <v>0</v>
      </c>
      <c r="GG46" s="195">
        <f xml:space="preserve"> Time!GG$140</f>
        <v>0</v>
      </c>
      <c r="GH46" s="195">
        <f xml:space="preserve"> Time!GH$140</f>
        <v>0</v>
      </c>
      <c r="GI46" s="195">
        <f xml:space="preserve"> Time!GI$140</f>
        <v>0</v>
      </c>
      <c r="GJ46" s="195">
        <f xml:space="preserve"> Time!GJ$140</f>
        <v>0</v>
      </c>
    </row>
    <row r="47" spans="1:192" x14ac:dyDescent="0.25">
      <c r="A47" s="80"/>
      <c r="B47" s="80"/>
      <c r="C47" s="596"/>
      <c r="D47" s="61"/>
      <c r="E47" s="32" t="s">
        <v>508</v>
      </c>
      <c r="F47" s="32"/>
      <c r="G47" s="32" t="str">
        <f xml:space="preserve"> SMU</f>
        <v>$ 000s</v>
      </c>
      <c r="H47" s="32"/>
      <c r="I47" s="32"/>
      <c r="J47" s="32">
        <f>SUMIFS( $J45:J45, $J44:J44, "&gt;=" &amp; J44 - $F43 + 1, $J44:J44, "&lt;=" &amp; J44) * J46</f>
        <v>0</v>
      </c>
      <c r="K47" s="32">
        <f>SUMIFS( $J45:K45, $J44:K44, "&gt;=" &amp; K44 - $F43 + 1, $J44:K44, "&lt;=" &amp; K44) * K46</f>
        <v>0</v>
      </c>
      <c r="L47" s="32">
        <f>SUMIFS( $J45:L45, $J44:L44, "&gt;=" &amp; L44 - $F43 + 1, $J44:L44, "&lt;=" &amp; L44) * L46</f>
        <v>0</v>
      </c>
      <c r="M47" s="32">
        <f>SUMIFS( $J45:M45, $J44:M44, "&gt;=" &amp; M44 - $F43 + 1, $J44:M44, "&lt;=" &amp; M44) * M46</f>
        <v>0</v>
      </c>
      <c r="N47" s="32">
        <f>SUMIFS( $J45:N45, $J44:N44, "&gt;=" &amp; N44 - $F43 + 1, $J44:N44, "&lt;=" &amp; N44) * N46</f>
        <v>0</v>
      </c>
      <c r="O47" s="32">
        <f>SUMIFS( $J45:O45, $J44:O44, "&gt;=" &amp; O44 - $F43 + 1, $J44:O44, "&lt;=" &amp; O44) * O46</f>
        <v>0</v>
      </c>
      <c r="P47" s="32">
        <f>SUMIFS( $J45:P45, $J44:P44, "&gt;=" &amp; P44 - $F43 + 1, $J44:P44, "&lt;=" &amp; P44) * P46</f>
        <v>0</v>
      </c>
      <c r="Q47" s="32">
        <f>SUMIFS( $J45:Q45, $J44:Q44, "&gt;=" &amp; Q44 - $F43 + 1, $J44:Q44, "&lt;=" &amp; Q44) * Q46</f>
        <v>14877.548809880023</v>
      </c>
      <c r="R47" s="32">
        <f>SUMIFS( $J45:R45, $J44:R44, "&gt;=" &amp; R44 - $F43 + 1, $J44:R44, "&lt;=" &amp; R44) * R46</f>
        <v>27040.980441879994</v>
      </c>
      <c r="S47" s="32">
        <f>SUMIFS( $J45:S45, $J44:S44, "&gt;=" &amp; S44 - $F43 + 1, $J44:S44, "&lt;=" &amp; S44) * S46</f>
        <v>23532.628641925396</v>
      </c>
      <c r="T47" s="32">
        <f>SUMIFS( $J45:T45, $J44:T44, "&gt;=" &amp; T44 - $F43 + 1, $J44:T44, "&lt;=" &amp; T44) * T46</f>
        <v>22586.195029979004</v>
      </c>
      <c r="U47" s="32">
        <f>SUMIFS( $J45:U45, $J44:U44, "&gt;=" &amp; U44 - $F43 + 1, $J44:U44, "&lt;=" &amp; U44) * U46</f>
        <v>22485.499211546812</v>
      </c>
      <c r="V47" s="32">
        <f>SUMIFS( $J45:V45, $J44:V44, "&gt;=" &amp; V44 - $F43 + 1, $J44:V44, "&lt;=" &amp; V44) * V46</f>
        <v>22384.569545194619</v>
      </c>
      <c r="W47" s="32">
        <f>SUMIFS( $J45:W45, $J44:W44, "&gt;=" &amp; W44 - $F43 + 1, $J44:W44, "&lt;=" &amp; W44) * W46</f>
        <v>22282.514660211415</v>
      </c>
      <c r="X47" s="32">
        <f>SUMIFS( $J45:X45, $J44:X44, "&gt;=" &amp; X44 - $F43 + 1, $J44:X44, "&lt;=" &amp; X44) * X46</f>
        <v>22195.297443302901</v>
      </c>
      <c r="Y47" s="32">
        <f>SUMIFS( $J45:Y45, $J44:Y44, "&gt;=" &amp; Y44 - $F43 + 1, $J44:Y44, "&lt;=" &amp; Y44) * Y46</f>
        <v>22076.773201353426</v>
      </c>
      <c r="Z47" s="32">
        <f>SUMIFS( $J45:Z45, $J44:Z44, "&gt;=" &amp; Z44 - $F43 + 1, $J44:Z44, "&lt;=" &amp; Z44) * Z46</f>
        <v>21957.838492998239</v>
      </c>
      <c r="AA47" s="32">
        <f>SUMIFS( $J45:AA45, $J44:AA44, "&gt;=" &amp; AA44 - $F43 + 1, $J44:AA44, "&lt;=" &amp; AA44) * AA46</f>
        <v>21867.85298309537</v>
      </c>
      <c r="AB47" s="32">
        <f>SUMIFS( $J45:AB45, $J44:AB44, "&gt;=" &amp; AB44 - $F43 + 1, $J44:AB44, "&lt;=" &amp; AB44) * AB46</f>
        <v>21762.674794276456</v>
      </c>
      <c r="AC47" s="32">
        <f>SUMIFS( $J45:AC45, $J44:AC44, "&gt;=" &amp; AC44 - $F43 + 1, $J44:AC44, "&lt;=" &amp; AC44) * AC46</f>
        <v>21656.365333927239</v>
      </c>
      <c r="AD47" s="32">
        <f>SUMIFS( $J45:AD45, $J44:AD44, "&gt;=" &amp; AD44 - $F43 + 1, $J44:AD44, "&lt;=" &amp; AD44) * AD46</f>
        <v>21549.779670056872</v>
      </c>
      <c r="AE47" s="32">
        <f>SUMIFS( $J45:AE45, $J44:AE44, "&gt;=" &amp; AE44 - $F43 + 1, $J44:AE44, "&lt;=" &amp; AE44) * AE46</f>
        <v>21441.993657609339</v>
      </c>
      <c r="AF47" s="32">
        <f>SUMIFS( $J45:AF45, $J44:AF44, "&gt;=" &amp; AF44 - $F43 + 1, $J44:AF44, "&lt;=" &amp; AF44) * AF46</f>
        <v>21348.418989486228</v>
      </c>
      <c r="AG47" s="32">
        <f>SUMIFS( $J45:AG45, $J44:AG44, "&gt;=" &amp; AG44 - $F43 + 1, $J44:AG44, "&lt;=" &amp; AG44) * AG46</f>
        <v>21224.626960904789</v>
      </c>
      <c r="AH47" s="32">
        <f>SUMIFS( $J45:AH45, $J44:AH44, "&gt;=" &amp; AH44 - $F43 + 1, $J44:AH44, "&lt;=" &amp; AH44) * AH46</f>
        <v>21100.3676328859</v>
      </c>
      <c r="AI47" s="32">
        <f>SUMIFS( $J45:AI45, $J44:AI44, "&gt;=" &amp; AI44 - $F43 + 1, $J44:AI44, "&lt;=" &amp; AI44) * AI46</f>
        <v>21003.808614343827</v>
      </c>
      <c r="AJ47" s="32">
        <f>SUMIFS( $J45:AJ45, $J44:AJ44, "&gt;=" &amp; AJ44 - $F43 + 1, $J44:AJ44, "&lt;=" &amp; AJ44) * AJ46</f>
        <v>20892.608008797684</v>
      </c>
      <c r="AK47" s="32">
        <f>SUMIFS( $J45:AK45, $J44:AK44, "&gt;=" &amp; AK44 - $F43 + 1, $J44:AK44, "&lt;=" &amp; AK44) * AK46</f>
        <v>20780.200396747172</v>
      </c>
      <c r="AL47" s="32">
        <f>SUMIFS( $J45:AL45, $J44:AL44, "&gt;=" &amp; AL44 - $F43 + 1, $J44:AL44, "&lt;=" &amp; AL44) * AL46</f>
        <v>20667.470915226542</v>
      </c>
      <c r="AM47" s="32">
        <f>SUMIFS( $J45:AM45, $J44:AM44, "&gt;=" &amp; AM44 - $F43 + 1, $J44:AM44, "&lt;=" &amp; AM44) * AM46</f>
        <v>20553.459616828717</v>
      </c>
      <c r="AN47" s="32">
        <f>SUMIFS( $J45:AN45, $J44:AN44, "&gt;=" &amp; AN44 - $F43 + 1, $J44:AN44, "&lt;=" &amp; AN44) * AN46</f>
        <v>20452.996401655404</v>
      </c>
      <c r="AO47" s="32">
        <f>SUMIFS( $J45:AO45, $J44:AO44, "&gt;=" &amp; AO44 - $F43 + 1, $J44:AO44, "&lt;=" &amp; AO44) * AO46</f>
        <v>20323.466146636943</v>
      </c>
      <c r="AP47" s="32">
        <f>SUMIFS( $J45:AP45, $J44:AP44, "&gt;=" &amp; AP44 - $F43 + 1, $J44:AP44, "&lt;=" &amp; AP44) * AP46</f>
        <v>20193.407253813159</v>
      </c>
      <c r="AQ47" s="32">
        <f>SUMIFS( $J45:AQ45, $J44:AQ44, "&gt;=" &amp; AQ44 - $F43 + 1, $J44:AQ44, "&lt;=" &amp; AQ44) * AQ46</f>
        <v>20089.724972042924</v>
      </c>
      <c r="AR47" s="32">
        <f>SUMIFS( $J45:AR45, $J44:AR44, "&gt;=" &amp; AR44 - $F43 + 1, $J44:AR44, "&lt;=" &amp; AR44) * AR46</f>
        <v>19971.982360564827</v>
      </c>
      <c r="AS47" s="32">
        <f>SUMIFS( $J45:AS45, $J44:AS44, "&gt;=" &amp; AS44 - $F43 + 1, $J44:AS44, "&lt;=" &amp; AS44) * AS46</f>
        <v>19852.951312829799</v>
      </c>
      <c r="AT47" s="32">
        <f>SUMIFS( $J45:AT45, $J44:AT44, "&gt;=" &amp; AT44 - $F43 + 1, $J44:AT44, "&lt;=" &amp; AT44) * AT46</f>
        <v>19733.550038779766</v>
      </c>
      <c r="AU47" s="32">
        <f>SUMIFS( $J45:AU45, $J44:AU44, "&gt;=" &amp; AU44 - $F43 + 1, $J44:AU44, "&lt;=" &amp; AU44) * AU46</f>
        <v>19612.778622753445</v>
      </c>
      <c r="AV47" s="32">
        <f>SUMIFS( $J45:AV45, $J44:AV44, "&gt;=" &amp; AV44 - $F43 + 1, $J44:AV44, "&lt;=" &amp; AV44) * AV46</f>
        <v>19504.851932761216</v>
      </c>
      <c r="AW47" s="32">
        <f>SUMIFS( $J45:AW45, $J44:AW44, "&gt;=" &amp; AW44 - $F43 + 1, $J44:AW44, "&lt;=" &amp; AW44) * AW46</f>
        <v>19369.074417587159</v>
      </c>
      <c r="AX47" s="32">
        <f>SUMIFS( $J45:AX45, $J44:AX44, "&gt;=" &amp; AX44 - $F43 + 1, $J44:AX44, "&lt;=" &amp; AX44) * AX46</f>
        <v>19232.702051526583</v>
      </c>
      <c r="AY47" s="32">
        <f>SUMIFS( $J45:AY45, $J44:AY44, "&gt;=" &amp; AY44 - $F43 + 1, $J44:AY44, "&lt;=" &amp; AY44) * AY46</f>
        <v>0</v>
      </c>
      <c r="AZ47" s="32">
        <f>SUMIFS( $J45:AZ45, $J44:AZ44, "&gt;=" &amp; AZ44 - $F43 + 1, $J44:AZ44, "&lt;=" &amp; AZ44) * AZ46</f>
        <v>0</v>
      </c>
      <c r="BA47" s="32">
        <f>SUMIFS( $J45:BA45, $J44:BA44, "&gt;=" &amp; BA44 - $F43 + 1, $J44:BA44, "&lt;=" &amp; BA44) * BA46</f>
        <v>0</v>
      </c>
      <c r="BB47" s="32">
        <f>SUMIFS( $J45:BB45, $J44:BB44, "&gt;=" &amp; BB44 - $F43 + 1, $J44:BB44, "&lt;=" &amp; BB44) * BB46</f>
        <v>0</v>
      </c>
      <c r="BC47" s="32">
        <f>SUMIFS( $J45:BC45, $J44:BC44, "&gt;=" &amp; BC44 - $F43 + 1, $J44:BC44, "&lt;=" &amp; BC44) * BC46</f>
        <v>0</v>
      </c>
      <c r="BD47" s="32">
        <f>SUMIFS( $J45:BD45, $J44:BD44, "&gt;=" &amp; BD44 - $F43 + 1, $J44:BD44, "&lt;=" &amp; BD44) * BD46</f>
        <v>0</v>
      </c>
      <c r="BE47" s="32">
        <f>SUMIFS( $J45:BE45, $J44:BE44, "&gt;=" &amp; BE44 - $F43 + 1, $J44:BE44, "&lt;=" &amp; BE44) * BE46</f>
        <v>0</v>
      </c>
      <c r="BF47" s="32">
        <f>SUMIFS( $J45:BF45, $J44:BF44, "&gt;=" &amp; BF44 - $F43 + 1, $J44:BF44, "&lt;=" &amp; BF44) * BF46</f>
        <v>0</v>
      </c>
      <c r="BG47" s="32">
        <f>SUMIFS( $J45:BG45, $J44:BG44, "&gt;=" &amp; BG44 - $F43 + 1, $J44:BG44, "&lt;=" &amp; BG44) * BG46</f>
        <v>0</v>
      </c>
      <c r="BH47" s="32">
        <f>SUMIFS( $J45:BH45, $J44:BH44, "&gt;=" &amp; BH44 - $F43 + 1, $J44:BH44, "&lt;=" &amp; BH44) * BH46</f>
        <v>0</v>
      </c>
      <c r="BI47" s="32">
        <f>SUMIFS( $J45:BI45, $J44:BI44, "&gt;=" &amp; BI44 - $F43 + 1, $J44:BI44, "&lt;=" &amp; BI44) * BI46</f>
        <v>0</v>
      </c>
      <c r="BJ47" s="32">
        <f>SUMIFS( $J45:BJ45, $J44:BJ44, "&gt;=" &amp; BJ44 - $F43 + 1, $J44:BJ44, "&lt;=" &amp; BJ44) * BJ46</f>
        <v>0</v>
      </c>
      <c r="BK47" s="32">
        <f>SUMIFS( $J45:BK45, $J44:BK44, "&gt;=" &amp; BK44 - $F43 + 1, $J44:BK44, "&lt;=" &amp; BK44) * BK46</f>
        <v>0</v>
      </c>
      <c r="BL47" s="32">
        <f>SUMIFS( $J45:BL45, $J44:BL44, "&gt;=" &amp; BL44 - $F43 + 1, $J44:BL44, "&lt;=" &amp; BL44) * BL46</f>
        <v>0</v>
      </c>
      <c r="BM47" s="32">
        <f>SUMIFS( $J45:BM45, $J44:BM44, "&gt;=" &amp; BM44 - $F43 + 1, $J44:BM44, "&lt;=" &amp; BM44) * BM46</f>
        <v>0</v>
      </c>
      <c r="BN47" s="32">
        <f>SUMIFS( $J45:BN45, $J44:BN44, "&gt;=" &amp; BN44 - $F43 + 1, $J44:BN44, "&lt;=" &amp; BN44) * BN46</f>
        <v>0</v>
      </c>
      <c r="BO47" s="32">
        <f>SUMIFS( $J45:BO45, $J44:BO44, "&gt;=" &amp; BO44 - $F43 + 1, $J44:BO44, "&lt;=" &amp; BO44) * BO46</f>
        <v>0</v>
      </c>
      <c r="BP47" s="32">
        <f>SUMIFS( $J45:BP45, $J44:BP44, "&gt;=" &amp; BP44 - $F43 + 1, $J44:BP44, "&lt;=" &amp; BP44) * BP46</f>
        <v>0</v>
      </c>
      <c r="BQ47" s="32">
        <f>SUMIFS( $J45:BQ45, $J44:BQ44, "&gt;=" &amp; BQ44 - $F43 + 1, $J44:BQ44, "&lt;=" &amp; BQ44) * BQ46</f>
        <v>0</v>
      </c>
      <c r="BR47" s="32">
        <f>SUMIFS( $J45:BR45, $J44:BR44, "&gt;=" &amp; BR44 - $F43 + 1, $J44:BR44, "&lt;=" &amp; BR44) * BR46</f>
        <v>0</v>
      </c>
      <c r="BS47" s="32">
        <f>SUMIFS( $J45:BS45, $J44:BS44, "&gt;=" &amp; BS44 - $F43 + 1, $J44:BS44, "&lt;=" &amp; BS44) * BS46</f>
        <v>0</v>
      </c>
      <c r="BT47" s="32">
        <f>SUMIFS( $J45:BT45, $J44:BT44, "&gt;=" &amp; BT44 - $F43 + 1, $J44:BT44, "&lt;=" &amp; BT44) * BT46</f>
        <v>0</v>
      </c>
      <c r="BU47" s="32">
        <f>SUMIFS( $J45:BU45, $J44:BU44, "&gt;=" &amp; BU44 - $F43 + 1, $J44:BU44, "&lt;=" &amp; BU44) * BU46</f>
        <v>0</v>
      </c>
      <c r="BV47" s="32">
        <f>SUMIFS( $J45:BV45, $J44:BV44, "&gt;=" &amp; BV44 - $F43 + 1, $J44:BV44, "&lt;=" &amp; BV44) * BV46</f>
        <v>0</v>
      </c>
      <c r="BW47" s="32">
        <f>SUMIFS( $J45:BW45, $J44:BW44, "&gt;=" &amp; BW44 - $F43 + 1, $J44:BW44, "&lt;=" &amp; BW44) * BW46</f>
        <v>0</v>
      </c>
      <c r="BX47" s="32">
        <f>SUMIFS( $J45:BX45, $J44:BX44, "&gt;=" &amp; BX44 - $F43 + 1, $J44:BX44, "&lt;=" &amp; BX44) * BX46</f>
        <v>0</v>
      </c>
      <c r="BY47" s="32">
        <f>SUMIFS( $J45:BY45, $J44:BY44, "&gt;=" &amp; BY44 - $F43 + 1, $J44:BY44, "&lt;=" &amp; BY44) * BY46</f>
        <v>0</v>
      </c>
      <c r="BZ47" s="32">
        <f>SUMIFS( $J45:BZ45, $J44:BZ44, "&gt;=" &amp; BZ44 - $F43 + 1, $J44:BZ44, "&lt;=" &amp; BZ44) * BZ46</f>
        <v>0</v>
      </c>
      <c r="CA47" s="32">
        <f>SUMIFS( $J45:CA45, $J44:CA44, "&gt;=" &amp; CA44 - $F43 + 1, $J44:CA44, "&lt;=" &amp; CA44) * CA46</f>
        <v>0</v>
      </c>
      <c r="CB47" s="32">
        <f>SUMIFS( $J45:CB45, $J44:CB44, "&gt;=" &amp; CB44 - $F43 + 1, $J44:CB44, "&lt;=" &amp; CB44) * CB46</f>
        <v>0</v>
      </c>
      <c r="CC47" s="32">
        <f>SUMIFS( $J45:CC45, $J44:CC44, "&gt;=" &amp; CC44 - $F43 + 1, $J44:CC44, "&lt;=" &amp; CC44) * CC46</f>
        <v>0</v>
      </c>
      <c r="CD47" s="32">
        <f>SUMIFS( $J45:CD45, $J44:CD44, "&gt;=" &amp; CD44 - $F43 + 1, $J44:CD44, "&lt;=" &amp; CD44) * CD46</f>
        <v>0</v>
      </c>
      <c r="CE47" s="32">
        <f>SUMIFS( $J45:CE45, $J44:CE44, "&gt;=" &amp; CE44 - $F43 + 1, $J44:CE44, "&lt;=" &amp; CE44) * CE46</f>
        <v>0</v>
      </c>
      <c r="CF47" s="32">
        <f>SUMIFS( $J45:CF45, $J44:CF44, "&gt;=" &amp; CF44 - $F43 + 1, $J44:CF44, "&lt;=" &amp; CF44) * CF46</f>
        <v>0</v>
      </c>
      <c r="CG47" s="32">
        <f>SUMIFS( $J45:CG45, $J44:CG44, "&gt;=" &amp; CG44 - $F43 + 1, $J44:CG44, "&lt;=" &amp; CG44) * CG46</f>
        <v>0</v>
      </c>
      <c r="CH47" s="32">
        <f>SUMIFS( $J45:CH45, $J44:CH44, "&gt;=" &amp; CH44 - $F43 + 1, $J44:CH44, "&lt;=" &amp; CH44) * CH46</f>
        <v>0</v>
      </c>
      <c r="CI47" s="32">
        <f>SUMIFS( $J45:CI45, $J44:CI44, "&gt;=" &amp; CI44 - $F43 + 1, $J44:CI44, "&lt;=" &amp; CI44) * CI46</f>
        <v>0</v>
      </c>
      <c r="CJ47" s="32">
        <f>SUMIFS( $J45:CJ45, $J44:CJ44, "&gt;=" &amp; CJ44 - $F43 + 1, $J44:CJ44, "&lt;=" &amp; CJ44) * CJ46</f>
        <v>0</v>
      </c>
      <c r="CK47" s="32">
        <f>SUMIFS( $J45:CK45, $J44:CK44, "&gt;=" &amp; CK44 - $F43 + 1, $J44:CK44, "&lt;=" &amp; CK44) * CK46</f>
        <v>0</v>
      </c>
      <c r="CL47" s="32">
        <f>SUMIFS( $J45:CL45, $J44:CL44, "&gt;=" &amp; CL44 - $F43 + 1, $J44:CL44, "&lt;=" &amp; CL44) * CL46</f>
        <v>0</v>
      </c>
      <c r="CM47" s="32">
        <f>SUMIFS( $J45:CM45, $J44:CM44, "&gt;=" &amp; CM44 - $F43 + 1, $J44:CM44, "&lt;=" &amp; CM44) * CM46</f>
        <v>0</v>
      </c>
      <c r="CN47" s="32">
        <f>SUMIFS( $J45:CN45, $J44:CN44, "&gt;=" &amp; CN44 - $F43 + 1, $J44:CN44, "&lt;=" &amp; CN44) * CN46</f>
        <v>0</v>
      </c>
      <c r="CO47" s="32">
        <f>SUMIFS( $J45:CO45, $J44:CO44, "&gt;=" &amp; CO44 - $F43 + 1, $J44:CO44, "&lt;=" &amp; CO44) * CO46</f>
        <v>0</v>
      </c>
      <c r="CP47" s="32">
        <f>SUMIFS( $J45:CP45, $J44:CP44, "&gt;=" &amp; CP44 - $F43 + 1, $J44:CP44, "&lt;=" &amp; CP44) * CP46</f>
        <v>0</v>
      </c>
      <c r="CQ47" s="32">
        <f>SUMIFS( $J45:CQ45, $J44:CQ44, "&gt;=" &amp; CQ44 - $F43 + 1, $J44:CQ44, "&lt;=" &amp; CQ44) * CQ46</f>
        <v>0</v>
      </c>
      <c r="CR47" s="32">
        <f>SUMIFS( $J45:CR45, $J44:CR44, "&gt;=" &amp; CR44 - $F43 + 1, $J44:CR44, "&lt;=" &amp; CR44) * CR46</f>
        <v>0</v>
      </c>
      <c r="CS47" s="32">
        <f>SUMIFS( $J45:CS45, $J44:CS44, "&gt;=" &amp; CS44 - $F43 + 1, $J44:CS44, "&lt;=" &amp; CS44) * CS46</f>
        <v>0</v>
      </c>
      <c r="CT47" s="32">
        <f>SUMIFS( $J45:CT45, $J44:CT44, "&gt;=" &amp; CT44 - $F43 + 1, $J44:CT44, "&lt;=" &amp; CT44) * CT46</f>
        <v>0</v>
      </c>
      <c r="CU47" s="32">
        <f>SUMIFS( $J45:CU45, $J44:CU44, "&gt;=" &amp; CU44 - $F43 + 1, $J44:CU44, "&lt;=" &amp; CU44) * CU46</f>
        <v>0</v>
      </c>
      <c r="CV47" s="32">
        <f>SUMIFS( $J45:CV45, $J44:CV44, "&gt;=" &amp; CV44 - $F43 + 1, $J44:CV44, "&lt;=" &amp; CV44) * CV46</f>
        <v>0</v>
      </c>
      <c r="CW47" s="32">
        <f>SUMIFS( $J45:CW45, $J44:CW44, "&gt;=" &amp; CW44 - $F43 + 1, $J44:CW44, "&lt;=" &amp; CW44) * CW46</f>
        <v>0</v>
      </c>
      <c r="CX47" s="32">
        <f>SUMIFS( $J45:CX45, $J44:CX44, "&gt;=" &amp; CX44 - $F43 + 1, $J44:CX44, "&lt;=" &amp; CX44) * CX46</f>
        <v>0</v>
      </c>
      <c r="CY47" s="32">
        <f>SUMIFS( $J45:CY45, $J44:CY44, "&gt;=" &amp; CY44 - $F43 + 1, $J44:CY44, "&lt;=" &amp; CY44) * CY46</f>
        <v>0</v>
      </c>
      <c r="CZ47" s="32">
        <f>SUMIFS( $J45:CZ45, $J44:CZ44, "&gt;=" &amp; CZ44 - $F43 + 1, $J44:CZ44, "&lt;=" &amp; CZ44) * CZ46</f>
        <v>0</v>
      </c>
      <c r="DA47" s="32">
        <f>SUMIFS( $J45:DA45, $J44:DA44, "&gt;=" &amp; DA44 - $F43 + 1, $J44:DA44, "&lt;=" &amp; DA44) * DA46</f>
        <v>0</v>
      </c>
      <c r="DB47" s="32">
        <f>SUMIFS( $J45:DB45, $J44:DB44, "&gt;=" &amp; DB44 - $F43 + 1, $J44:DB44, "&lt;=" &amp; DB44) * DB46</f>
        <v>0</v>
      </c>
      <c r="DC47" s="32">
        <f>SUMIFS( $J45:DC45, $J44:DC44, "&gt;=" &amp; DC44 - $F43 + 1, $J44:DC44, "&lt;=" &amp; DC44) * DC46</f>
        <v>0</v>
      </c>
      <c r="DD47" s="32">
        <f>SUMIFS( $J45:DD45, $J44:DD44, "&gt;=" &amp; DD44 - $F43 + 1, $J44:DD44, "&lt;=" &amp; DD44) * DD46</f>
        <v>0</v>
      </c>
      <c r="DE47" s="32">
        <f>SUMIFS( $J45:DE45, $J44:DE44, "&gt;=" &amp; DE44 - $F43 + 1, $J44:DE44, "&lt;=" &amp; DE44) * DE46</f>
        <v>0</v>
      </c>
      <c r="DF47" s="32">
        <f>SUMIFS( $J45:DF45, $J44:DF44, "&gt;=" &amp; DF44 - $F43 + 1, $J44:DF44, "&lt;=" &amp; DF44) * DF46</f>
        <v>0</v>
      </c>
      <c r="DG47" s="32">
        <f>SUMIFS( $J45:DG45, $J44:DG44, "&gt;=" &amp; DG44 - $F43 + 1, $J44:DG44, "&lt;=" &amp; DG44) * DG46</f>
        <v>0</v>
      </c>
      <c r="DH47" s="32">
        <f>SUMIFS( $J45:DH45, $J44:DH44, "&gt;=" &amp; DH44 - $F43 + 1, $J44:DH44, "&lt;=" &amp; DH44) * DH46</f>
        <v>0</v>
      </c>
      <c r="DI47" s="32">
        <f>SUMIFS( $J45:DI45, $J44:DI44, "&gt;=" &amp; DI44 - $F43 + 1, $J44:DI44, "&lt;=" &amp; DI44) * DI46</f>
        <v>0</v>
      </c>
      <c r="DJ47" s="32">
        <f>SUMIFS( $J45:DJ45, $J44:DJ44, "&gt;=" &amp; DJ44 - $F43 + 1, $J44:DJ44, "&lt;=" &amp; DJ44) * DJ46</f>
        <v>0</v>
      </c>
      <c r="DK47" s="32">
        <f>SUMIFS( $J45:DK45, $J44:DK44, "&gt;=" &amp; DK44 - $F43 + 1, $J44:DK44, "&lt;=" &amp; DK44) * DK46</f>
        <v>0</v>
      </c>
      <c r="DL47" s="32">
        <f>SUMIFS( $J45:DL45, $J44:DL44, "&gt;=" &amp; DL44 - $F43 + 1, $J44:DL44, "&lt;=" &amp; DL44) * DL46</f>
        <v>0</v>
      </c>
      <c r="DM47" s="32">
        <f>SUMIFS( $J45:DM45, $J44:DM44, "&gt;=" &amp; DM44 - $F43 + 1, $J44:DM44, "&lt;=" &amp; DM44) * DM46</f>
        <v>0</v>
      </c>
      <c r="DN47" s="32">
        <f>SUMIFS( $J45:DN45, $J44:DN44, "&gt;=" &amp; DN44 - $F43 + 1, $J44:DN44, "&lt;=" &amp; DN44) * DN46</f>
        <v>0</v>
      </c>
      <c r="DO47" s="32">
        <f>SUMIFS( $J45:DO45, $J44:DO44, "&gt;=" &amp; DO44 - $F43 + 1, $J44:DO44, "&lt;=" &amp; DO44) * DO46</f>
        <v>0</v>
      </c>
      <c r="DP47" s="32">
        <f>SUMIFS( $J45:DP45, $J44:DP44, "&gt;=" &amp; DP44 - $F43 + 1, $J44:DP44, "&lt;=" &amp; DP44) * DP46</f>
        <v>0</v>
      </c>
      <c r="DQ47" s="32">
        <f>SUMIFS( $J45:DQ45, $J44:DQ44, "&gt;=" &amp; DQ44 - $F43 + 1, $J44:DQ44, "&lt;=" &amp; DQ44) * DQ46</f>
        <v>0</v>
      </c>
      <c r="DR47" s="32">
        <f>SUMIFS( $J45:DR45, $J44:DR44, "&gt;=" &amp; DR44 - $F43 + 1, $J44:DR44, "&lt;=" &amp; DR44) * DR46</f>
        <v>0</v>
      </c>
      <c r="DS47" s="32">
        <f>SUMIFS( $J45:DS45, $J44:DS44, "&gt;=" &amp; DS44 - $F43 + 1, $J44:DS44, "&lt;=" &amp; DS44) * DS46</f>
        <v>0</v>
      </c>
      <c r="DT47" s="32">
        <f>SUMIFS( $J45:DT45, $J44:DT44, "&gt;=" &amp; DT44 - $F43 + 1, $J44:DT44, "&lt;=" &amp; DT44) * DT46</f>
        <v>0</v>
      </c>
      <c r="DU47" s="32">
        <f>SUMIFS( $J45:DU45, $J44:DU44, "&gt;=" &amp; DU44 - $F43 + 1, $J44:DU44, "&lt;=" &amp; DU44) * DU46</f>
        <v>0</v>
      </c>
      <c r="DV47" s="32">
        <f>SUMIFS( $J45:DV45, $J44:DV44, "&gt;=" &amp; DV44 - $F43 + 1, $J44:DV44, "&lt;=" &amp; DV44) * DV46</f>
        <v>0</v>
      </c>
      <c r="DW47" s="32">
        <f>SUMIFS( $J45:DW45, $J44:DW44, "&gt;=" &amp; DW44 - $F43 + 1, $J44:DW44, "&lt;=" &amp; DW44) * DW46</f>
        <v>0</v>
      </c>
      <c r="DX47" s="32">
        <f>SUMIFS( $J45:DX45, $J44:DX44, "&gt;=" &amp; DX44 - $F43 + 1, $J44:DX44, "&lt;=" &amp; DX44) * DX46</f>
        <v>0</v>
      </c>
      <c r="DY47" s="32">
        <f>SUMIFS( $J45:DY45, $J44:DY44, "&gt;=" &amp; DY44 - $F43 + 1, $J44:DY44, "&lt;=" &amp; DY44) * DY46</f>
        <v>0</v>
      </c>
      <c r="DZ47" s="32">
        <f>SUMIFS( $J45:DZ45, $J44:DZ44, "&gt;=" &amp; DZ44 - $F43 + 1, $J44:DZ44, "&lt;=" &amp; DZ44) * DZ46</f>
        <v>0</v>
      </c>
      <c r="EA47" s="32">
        <f>SUMIFS( $J45:EA45, $J44:EA44, "&gt;=" &amp; EA44 - $F43 + 1, $J44:EA44, "&lt;=" &amp; EA44) * EA46</f>
        <v>0</v>
      </c>
      <c r="EB47" s="32">
        <f>SUMIFS( $J45:EB45, $J44:EB44, "&gt;=" &amp; EB44 - $F43 + 1, $J44:EB44, "&lt;=" &amp; EB44) * EB46</f>
        <v>0</v>
      </c>
      <c r="EC47" s="32">
        <f>SUMIFS( $J45:EC45, $J44:EC44, "&gt;=" &amp; EC44 - $F43 + 1, $J44:EC44, "&lt;=" &amp; EC44) * EC46</f>
        <v>0</v>
      </c>
      <c r="ED47" s="32">
        <f>SUMIFS( $J45:ED45, $J44:ED44, "&gt;=" &amp; ED44 - $F43 + 1, $J44:ED44, "&lt;=" &amp; ED44) * ED46</f>
        <v>0</v>
      </c>
      <c r="EE47" s="32">
        <f>SUMIFS( $J45:EE45, $J44:EE44, "&gt;=" &amp; EE44 - $F43 + 1, $J44:EE44, "&lt;=" &amp; EE44) * EE46</f>
        <v>0</v>
      </c>
      <c r="EF47" s="32">
        <f>SUMIFS( $J45:EF45, $J44:EF44, "&gt;=" &amp; EF44 - $F43 + 1, $J44:EF44, "&lt;=" &amp; EF44) * EF46</f>
        <v>0</v>
      </c>
      <c r="EG47" s="32">
        <f>SUMIFS( $J45:EG45, $J44:EG44, "&gt;=" &amp; EG44 - $F43 + 1, $J44:EG44, "&lt;=" &amp; EG44) * EG46</f>
        <v>0</v>
      </c>
      <c r="EH47" s="32">
        <f>SUMIFS( $J45:EH45, $J44:EH44, "&gt;=" &amp; EH44 - $F43 + 1, $J44:EH44, "&lt;=" &amp; EH44) * EH46</f>
        <v>0</v>
      </c>
      <c r="EI47" s="32">
        <f>SUMIFS( $J45:EI45, $J44:EI44, "&gt;=" &amp; EI44 - $F43 + 1, $J44:EI44, "&lt;=" &amp; EI44) * EI46</f>
        <v>0</v>
      </c>
      <c r="EJ47" s="32">
        <f>SUMIFS( $J45:EJ45, $J44:EJ44, "&gt;=" &amp; EJ44 - $F43 + 1, $J44:EJ44, "&lt;=" &amp; EJ44) * EJ46</f>
        <v>0</v>
      </c>
      <c r="EK47" s="32">
        <f>SUMIFS( $J45:EK45, $J44:EK44, "&gt;=" &amp; EK44 - $F43 + 1, $J44:EK44, "&lt;=" &amp; EK44) * EK46</f>
        <v>0</v>
      </c>
      <c r="EL47" s="32">
        <f>SUMIFS( $J45:EL45, $J44:EL44, "&gt;=" &amp; EL44 - $F43 + 1, $J44:EL44, "&lt;=" &amp; EL44) * EL46</f>
        <v>0</v>
      </c>
      <c r="EM47" s="32">
        <f>SUMIFS( $J45:EM45, $J44:EM44, "&gt;=" &amp; EM44 - $F43 + 1, $J44:EM44, "&lt;=" &amp; EM44) * EM46</f>
        <v>0</v>
      </c>
      <c r="EN47" s="32">
        <f>SUMIFS( $J45:EN45, $J44:EN44, "&gt;=" &amp; EN44 - $F43 + 1, $J44:EN44, "&lt;=" &amp; EN44) * EN46</f>
        <v>0</v>
      </c>
      <c r="EO47" s="32">
        <f>SUMIFS( $J45:EO45, $J44:EO44, "&gt;=" &amp; EO44 - $F43 + 1, $J44:EO44, "&lt;=" &amp; EO44) * EO46</f>
        <v>0</v>
      </c>
      <c r="EP47" s="32">
        <f>SUMIFS( $J45:EP45, $J44:EP44, "&gt;=" &amp; EP44 - $F43 + 1, $J44:EP44, "&lt;=" &amp; EP44) * EP46</f>
        <v>0</v>
      </c>
      <c r="EQ47" s="32">
        <f>SUMIFS( $J45:EQ45, $J44:EQ44, "&gt;=" &amp; EQ44 - $F43 + 1, $J44:EQ44, "&lt;=" &amp; EQ44) * EQ46</f>
        <v>0</v>
      </c>
      <c r="ER47" s="32">
        <f>SUMIFS( $J45:ER45, $J44:ER44, "&gt;=" &amp; ER44 - $F43 + 1, $J44:ER44, "&lt;=" &amp; ER44) * ER46</f>
        <v>0</v>
      </c>
      <c r="ES47" s="32">
        <f>SUMIFS( $J45:ES45, $J44:ES44, "&gt;=" &amp; ES44 - $F43 + 1, $J44:ES44, "&lt;=" &amp; ES44) * ES46</f>
        <v>0</v>
      </c>
      <c r="ET47" s="32">
        <f>SUMIFS( $J45:ET45, $J44:ET44, "&gt;=" &amp; ET44 - $F43 + 1, $J44:ET44, "&lt;=" &amp; ET44) * ET46</f>
        <v>0</v>
      </c>
      <c r="EU47" s="32">
        <f>SUMIFS( $J45:EU45, $J44:EU44, "&gt;=" &amp; EU44 - $F43 + 1, $J44:EU44, "&lt;=" &amp; EU44) * EU46</f>
        <v>0</v>
      </c>
      <c r="EV47" s="32">
        <f>SUMIFS( $J45:EV45, $J44:EV44, "&gt;=" &amp; EV44 - $F43 + 1, $J44:EV44, "&lt;=" &amp; EV44) * EV46</f>
        <v>0</v>
      </c>
      <c r="EW47" s="32">
        <f>SUMIFS( $J45:EW45, $J44:EW44, "&gt;=" &amp; EW44 - $F43 + 1, $J44:EW44, "&lt;=" &amp; EW44) * EW46</f>
        <v>0</v>
      </c>
      <c r="EX47" s="32">
        <f>SUMIFS( $J45:EX45, $J44:EX44, "&gt;=" &amp; EX44 - $F43 + 1, $J44:EX44, "&lt;=" &amp; EX44) * EX46</f>
        <v>0</v>
      </c>
      <c r="EY47" s="32">
        <f>SUMIFS( $J45:EY45, $J44:EY44, "&gt;=" &amp; EY44 - $F43 + 1, $J44:EY44, "&lt;=" &amp; EY44) * EY46</f>
        <v>0</v>
      </c>
      <c r="EZ47" s="32">
        <f>SUMIFS( $J45:EZ45, $J44:EZ44, "&gt;=" &amp; EZ44 - $F43 + 1, $J44:EZ44, "&lt;=" &amp; EZ44) * EZ46</f>
        <v>0</v>
      </c>
      <c r="FA47" s="32">
        <f>SUMIFS( $J45:FA45, $J44:FA44, "&gt;=" &amp; FA44 - $F43 + 1, $J44:FA44, "&lt;=" &amp; FA44) * FA46</f>
        <v>0</v>
      </c>
      <c r="FB47" s="32">
        <f>SUMIFS( $J45:FB45, $J44:FB44, "&gt;=" &amp; FB44 - $F43 + 1, $J44:FB44, "&lt;=" &amp; FB44) * FB46</f>
        <v>0</v>
      </c>
      <c r="FC47" s="32">
        <f>SUMIFS( $J45:FC45, $J44:FC44, "&gt;=" &amp; FC44 - $F43 + 1, $J44:FC44, "&lt;=" &amp; FC44) * FC46</f>
        <v>0</v>
      </c>
      <c r="FD47" s="32">
        <f>SUMIFS( $J45:FD45, $J44:FD44, "&gt;=" &amp; FD44 - $F43 + 1, $J44:FD44, "&lt;=" &amp; FD44) * FD46</f>
        <v>0</v>
      </c>
      <c r="FE47" s="32">
        <f>SUMIFS( $J45:FE45, $J44:FE44, "&gt;=" &amp; FE44 - $F43 + 1, $J44:FE44, "&lt;=" &amp; FE44) * FE46</f>
        <v>0</v>
      </c>
      <c r="FF47" s="32">
        <f>SUMIFS( $J45:FF45, $J44:FF44, "&gt;=" &amp; FF44 - $F43 + 1, $J44:FF44, "&lt;=" &amp; FF44) * FF46</f>
        <v>0</v>
      </c>
      <c r="FG47" s="32">
        <f>SUMIFS( $J45:FG45, $J44:FG44, "&gt;=" &amp; FG44 - $F43 + 1, $J44:FG44, "&lt;=" &amp; FG44) * FG46</f>
        <v>0</v>
      </c>
      <c r="FH47" s="32">
        <f>SUMIFS( $J45:FH45, $J44:FH44, "&gt;=" &amp; FH44 - $F43 + 1, $J44:FH44, "&lt;=" &amp; FH44) * FH46</f>
        <v>0</v>
      </c>
      <c r="FI47" s="32">
        <f>SUMIFS( $J45:FI45, $J44:FI44, "&gt;=" &amp; FI44 - $F43 + 1, $J44:FI44, "&lt;=" &amp; FI44) * FI46</f>
        <v>0</v>
      </c>
      <c r="FJ47" s="32">
        <f>SUMIFS( $J45:FJ45, $J44:FJ44, "&gt;=" &amp; FJ44 - $F43 + 1, $J44:FJ44, "&lt;=" &amp; FJ44) * FJ46</f>
        <v>0</v>
      </c>
      <c r="FK47" s="32">
        <f>SUMIFS( $J45:FK45, $J44:FK44, "&gt;=" &amp; FK44 - $F43 + 1, $J44:FK44, "&lt;=" &amp; FK44) * FK46</f>
        <v>0</v>
      </c>
      <c r="FL47" s="32">
        <f>SUMIFS( $J45:FL45, $J44:FL44, "&gt;=" &amp; FL44 - $F43 + 1, $J44:FL44, "&lt;=" &amp; FL44) * FL46</f>
        <v>0</v>
      </c>
      <c r="FM47" s="32">
        <f>SUMIFS( $J45:FM45, $J44:FM44, "&gt;=" &amp; FM44 - $F43 + 1, $J44:FM44, "&lt;=" &amp; FM44) * FM46</f>
        <v>0</v>
      </c>
      <c r="FN47" s="32">
        <f>SUMIFS( $J45:FN45, $J44:FN44, "&gt;=" &amp; FN44 - $F43 + 1, $J44:FN44, "&lt;=" &amp; FN44) * FN46</f>
        <v>0</v>
      </c>
      <c r="FO47" s="32">
        <f>SUMIFS( $J45:FO45, $J44:FO44, "&gt;=" &amp; FO44 - $F43 + 1, $J44:FO44, "&lt;=" &amp; FO44) * FO46</f>
        <v>0</v>
      </c>
      <c r="FP47" s="32">
        <f>SUMIFS( $J45:FP45, $J44:FP44, "&gt;=" &amp; FP44 - $F43 + 1, $J44:FP44, "&lt;=" &amp; FP44) * FP46</f>
        <v>0</v>
      </c>
      <c r="FQ47" s="32">
        <f>SUMIFS( $J45:FQ45, $J44:FQ44, "&gt;=" &amp; FQ44 - $F43 + 1, $J44:FQ44, "&lt;=" &amp; FQ44) * FQ46</f>
        <v>0</v>
      </c>
      <c r="FR47" s="32">
        <f>SUMIFS( $J45:FR45, $J44:FR44, "&gt;=" &amp; FR44 - $F43 + 1, $J44:FR44, "&lt;=" &amp; FR44) * FR46</f>
        <v>0</v>
      </c>
      <c r="FS47" s="32">
        <f>SUMIFS( $J45:FS45, $J44:FS44, "&gt;=" &amp; FS44 - $F43 + 1, $J44:FS44, "&lt;=" &amp; FS44) * FS46</f>
        <v>0</v>
      </c>
      <c r="FT47" s="32">
        <f>SUMIFS( $J45:FT45, $J44:FT44, "&gt;=" &amp; FT44 - $F43 + 1, $J44:FT44, "&lt;=" &amp; FT44) * FT46</f>
        <v>0</v>
      </c>
      <c r="FU47" s="32">
        <f>SUMIFS( $J45:FU45, $J44:FU44, "&gt;=" &amp; FU44 - $F43 + 1, $J44:FU44, "&lt;=" &amp; FU44) * FU46</f>
        <v>0</v>
      </c>
      <c r="FV47" s="32">
        <f>SUMIFS( $J45:FV45, $J44:FV44, "&gt;=" &amp; FV44 - $F43 + 1, $J44:FV44, "&lt;=" &amp; FV44) * FV46</f>
        <v>0</v>
      </c>
      <c r="FW47" s="32">
        <f>SUMIFS( $J45:FW45, $J44:FW44, "&gt;=" &amp; FW44 - $F43 + 1, $J44:FW44, "&lt;=" &amp; FW44) * FW46</f>
        <v>0</v>
      </c>
      <c r="FX47" s="32">
        <f>SUMIFS( $J45:FX45, $J44:FX44, "&gt;=" &amp; FX44 - $F43 + 1, $J44:FX44, "&lt;=" &amp; FX44) * FX46</f>
        <v>0</v>
      </c>
      <c r="FY47" s="32">
        <f>SUMIFS( $J45:FY45, $J44:FY44, "&gt;=" &amp; FY44 - $F43 + 1, $J44:FY44, "&lt;=" &amp; FY44) * FY46</f>
        <v>0</v>
      </c>
      <c r="FZ47" s="32">
        <f>SUMIFS( $J45:FZ45, $J44:FZ44, "&gt;=" &amp; FZ44 - $F43 + 1, $J44:FZ44, "&lt;=" &amp; FZ44) * FZ46</f>
        <v>0</v>
      </c>
      <c r="GA47" s="32">
        <f>SUMIFS( $J45:GA45, $J44:GA44, "&gt;=" &amp; GA44 - $F43 + 1, $J44:GA44, "&lt;=" &amp; GA44) * GA46</f>
        <v>0</v>
      </c>
      <c r="GB47" s="32">
        <f>SUMIFS( $J45:GB45, $J44:GB44, "&gt;=" &amp; GB44 - $F43 + 1, $J44:GB44, "&lt;=" &amp; GB44) * GB46</f>
        <v>0</v>
      </c>
      <c r="GC47" s="32">
        <f>SUMIFS( $J45:GC45, $J44:GC44, "&gt;=" &amp; GC44 - $F43 + 1, $J44:GC44, "&lt;=" &amp; GC44) * GC46</f>
        <v>0</v>
      </c>
      <c r="GD47" s="32">
        <f>SUMIFS( $J45:GD45, $J44:GD44, "&gt;=" &amp; GD44 - $F43 + 1, $J44:GD44, "&lt;=" &amp; GD44) * GD46</f>
        <v>0</v>
      </c>
      <c r="GE47" s="32">
        <f>SUMIFS( $J45:GE45, $J44:GE44, "&gt;=" &amp; GE44 - $F43 + 1, $J44:GE44, "&lt;=" &amp; GE44) * GE46</f>
        <v>0</v>
      </c>
      <c r="GF47" s="32">
        <f>SUMIFS( $J45:GF45, $J44:GF44, "&gt;=" &amp; GF44 - $F43 + 1, $J44:GF44, "&lt;=" &amp; GF44) * GF46</f>
        <v>0</v>
      </c>
      <c r="GG47" s="32">
        <f>SUMIFS( $J45:GG45, $J44:GG44, "&gt;=" &amp; GG44 - $F43 + 1, $J44:GG44, "&lt;=" &amp; GG44) * GG46</f>
        <v>0</v>
      </c>
      <c r="GH47" s="32">
        <f>SUMIFS( $J45:GH45, $J44:GH44, "&gt;=" &amp; GH44 - $F43 + 1, $J44:GH44, "&lt;=" &amp; GH44) * GH46</f>
        <v>0</v>
      </c>
      <c r="GI47" s="32">
        <f>SUMIFS( $J45:GI45, $J44:GI44, "&gt;=" &amp; GI44 - $F43 + 1, $J44:GI44, "&lt;=" &amp; GI44) * GI46</f>
        <v>0</v>
      </c>
      <c r="GJ47" s="32">
        <f>SUMIFS( $J45:GJ45, $J44:GJ44, "&gt;=" &amp; GJ44 - $F43 + 1, $J44:GJ44, "&lt;=" &amp; GJ44) * GJ46</f>
        <v>0</v>
      </c>
    </row>
    <row r="48" spans="1:192" x14ac:dyDescent="0.25">
      <c r="A48" s="80"/>
      <c r="B48" s="80"/>
      <c r="C48" s="596"/>
      <c r="D48" s="61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32"/>
      <c r="DN48" s="32"/>
      <c r="DO48" s="32"/>
      <c r="DP48" s="32"/>
      <c r="DQ48" s="32"/>
      <c r="DR48" s="32"/>
      <c r="DS48" s="32"/>
      <c r="DT48" s="32"/>
      <c r="DU48" s="32"/>
      <c r="DV48" s="32"/>
      <c r="DW48" s="32"/>
      <c r="DX48" s="32"/>
      <c r="DY48" s="32"/>
      <c r="DZ48" s="32"/>
      <c r="EA48" s="32"/>
      <c r="EB48" s="32"/>
      <c r="EC48" s="32"/>
      <c r="ED48" s="32"/>
      <c r="EE48" s="32"/>
      <c r="EF48" s="32"/>
      <c r="EG48" s="32"/>
      <c r="EH48" s="32"/>
      <c r="EI48" s="32"/>
      <c r="EJ48" s="32"/>
      <c r="EK48" s="32"/>
      <c r="EL48" s="32"/>
      <c r="EM48" s="32"/>
      <c r="EN48" s="32"/>
      <c r="EO48" s="32"/>
      <c r="EP48" s="32"/>
      <c r="EQ48" s="32"/>
      <c r="ER48" s="32"/>
      <c r="ES48" s="32"/>
      <c r="ET48" s="32"/>
      <c r="EU48" s="32"/>
      <c r="EV48" s="32"/>
      <c r="EW48" s="32"/>
      <c r="EX48" s="32"/>
      <c r="EY48" s="32"/>
      <c r="EZ48" s="32"/>
      <c r="FA48" s="32"/>
      <c r="FB48" s="32"/>
      <c r="FC48" s="32"/>
      <c r="FD48" s="32"/>
      <c r="FE48" s="32"/>
      <c r="FF48" s="32"/>
      <c r="FG48" s="32"/>
      <c r="FH48" s="32"/>
      <c r="FI48" s="32"/>
      <c r="FJ48" s="32"/>
      <c r="FK48" s="32"/>
      <c r="FL48" s="32"/>
      <c r="FM48" s="32"/>
      <c r="FN48" s="32"/>
      <c r="FO48" s="32"/>
      <c r="FP48" s="32"/>
      <c r="FQ48" s="32"/>
      <c r="FR48" s="32"/>
      <c r="FS48" s="32"/>
      <c r="FT48" s="32"/>
      <c r="FU48" s="32"/>
      <c r="FV48" s="32"/>
      <c r="FW48" s="32"/>
      <c r="FX48" s="32"/>
      <c r="FY48" s="32"/>
      <c r="FZ48" s="32"/>
      <c r="GA48" s="32"/>
      <c r="GB48" s="32"/>
      <c r="GC48" s="32"/>
      <c r="GD48" s="32"/>
      <c r="GE48" s="32"/>
      <c r="GF48" s="32"/>
      <c r="GG48" s="32"/>
      <c r="GH48" s="32"/>
      <c r="GI48" s="32"/>
      <c r="GJ48" s="32"/>
    </row>
    <row r="49" spans="1:192" s="526" customFormat="1" x14ac:dyDescent="0.25">
      <c r="A49" s="33"/>
      <c r="B49" s="33"/>
      <c r="C49" s="30"/>
      <c r="D49" s="82"/>
      <c r="E49" s="613" t="str">
        <f xml:space="preserve"> DSRA!E$12</f>
        <v>Periods in a year</v>
      </c>
      <c r="F49" s="613">
        <f xml:space="preserve"> DSRA!F$12</f>
        <v>2</v>
      </c>
      <c r="G49" s="613" t="str">
        <f xml:space="preserve"> DSRA!G$12</f>
        <v>periods</v>
      </c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</row>
    <row r="50" spans="1:192" s="526" customFormat="1" x14ac:dyDescent="0.25">
      <c r="A50" s="419"/>
      <c r="B50" s="419"/>
      <c r="C50" s="420"/>
      <c r="D50" s="610"/>
      <c r="E50" s="611" t="str">
        <f xml:space="preserve"> Time!E$10</f>
        <v>Model column counter</v>
      </c>
      <c r="F50" s="611">
        <f xml:space="preserve"> Time!F$10</f>
        <v>0</v>
      </c>
      <c r="G50" s="611" t="str">
        <f xml:space="preserve"> Time!G$10</f>
        <v>counter</v>
      </c>
      <c r="H50" s="611">
        <f xml:space="preserve"> Time!H$10</f>
        <v>0</v>
      </c>
      <c r="I50" s="611">
        <f xml:space="preserve"> Time!I$10</f>
        <v>0</v>
      </c>
      <c r="J50" s="611">
        <f xml:space="preserve"> Time!J$10</f>
        <v>1</v>
      </c>
      <c r="K50" s="611">
        <f xml:space="preserve"> Time!K$10</f>
        <v>2</v>
      </c>
      <c r="L50" s="611">
        <f xml:space="preserve"> Time!L$10</f>
        <v>3</v>
      </c>
      <c r="M50" s="611">
        <f xml:space="preserve"> Time!M$10</f>
        <v>4</v>
      </c>
      <c r="N50" s="611">
        <f xml:space="preserve"> Time!N$10</f>
        <v>5</v>
      </c>
      <c r="O50" s="611">
        <f xml:space="preserve"> Time!O$10</f>
        <v>6</v>
      </c>
      <c r="P50" s="611">
        <f xml:space="preserve"> Time!P$10</f>
        <v>7</v>
      </c>
      <c r="Q50" s="611">
        <f xml:space="preserve"> Time!Q$10</f>
        <v>8</v>
      </c>
      <c r="R50" s="611">
        <f xml:space="preserve"> Time!R$10</f>
        <v>9</v>
      </c>
      <c r="S50" s="611">
        <f xml:space="preserve"> Time!S$10</f>
        <v>10</v>
      </c>
      <c r="T50" s="611">
        <f xml:space="preserve"> Time!T$10</f>
        <v>11</v>
      </c>
      <c r="U50" s="611">
        <f xml:space="preserve"> Time!U$10</f>
        <v>12</v>
      </c>
      <c r="V50" s="611">
        <f xml:space="preserve"> Time!V$10</f>
        <v>13</v>
      </c>
      <c r="W50" s="611">
        <f xml:space="preserve"> Time!W$10</f>
        <v>14</v>
      </c>
      <c r="X50" s="611">
        <f xml:space="preserve"> Time!X$10</f>
        <v>15</v>
      </c>
      <c r="Y50" s="611">
        <f xml:space="preserve"> Time!Y$10</f>
        <v>16</v>
      </c>
      <c r="Z50" s="611">
        <f xml:space="preserve"> Time!Z$10</f>
        <v>17</v>
      </c>
      <c r="AA50" s="611">
        <f xml:space="preserve"> Time!AA$10</f>
        <v>18</v>
      </c>
      <c r="AB50" s="611">
        <f xml:space="preserve"> Time!AB$10</f>
        <v>19</v>
      </c>
      <c r="AC50" s="611">
        <f xml:space="preserve"> Time!AC$10</f>
        <v>20</v>
      </c>
      <c r="AD50" s="611">
        <f xml:space="preserve"> Time!AD$10</f>
        <v>21</v>
      </c>
      <c r="AE50" s="611">
        <f xml:space="preserve"> Time!AE$10</f>
        <v>22</v>
      </c>
      <c r="AF50" s="611">
        <f xml:space="preserve"> Time!AF$10</f>
        <v>23</v>
      </c>
      <c r="AG50" s="611">
        <f xml:space="preserve"> Time!AG$10</f>
        <v>24</v>
      </c>
      <c r="AH50" s="611">
        <f xml:space="preserve"> Time!AH$10</f>
        <v>25</v>
      </c>
      <c r="AI50" s="611">
        <f xml:space="preserve"> Time!AI$10</f>
        <v>26</v>
      </c>
      <c r="AJ50" s="611">
        <f xml:space="preserve"> Time!AJ$10</f>
        <v>27</v>
      </c>
      <c r="AK50" s="611">
        <f xml:space="preserve"> Time!AK$10</f>
        <v>28</v>
      </c>
      <c r="AL50" s="611">
        <f xml:space="preserve"> Time!AL$10</f>
        <v>29</v>
      </c>
      <c r="AM50" s="611">
        <f xml:space="preserve"> Time!AM$10</f>
        <v>30</v>
      </c>
      <c r="AN50" s="611">
        <f xml:space="preserve"> Time!AN$10</f>
        <v>31</v>
      </c>
      <c r="AO50" s="611">
        <f xml:space="preserve"> Time!AO$10</f>
        <v>32</v>
      </c>
      <c r="AP50" s="611">
        <f xml:space="preserve"> Time!AP$10</f>
        <v>33</v>
      </c>
      <c r="AQ50" s="611">
        <f xml:space="preserve"> Time!AQ$10</f>
        <v>34</v>
      </c>
      <c r="AR50" s="611">
        <f xml:space="preserve"> Time!AR$10</f>
        <v>35</v>
      </c>
      <c r="AS50" s="611">
        <f xml:space="preserve"> Time!AS$10</f>
        <v>36</v>
      </c>
      <c r="AT50" s="611">
        <f xml:space="preserve"> Time!AT$10</f>
        <v>37</v>
      </c>
      <c r="AU50" s="611">
        <f xml:space="preserve"> Time!AU$10</f>
        <v>38</v>
      </c>
      <c r="AV50" s="611">
        <f xml:space="preserve"> Time!AV$10</f>
        <v>39</v>
      </c>
      <c r="AW50" s="611">
        <f xml:space="preserve"> Time!AW$10</f>
        <v>40</v>
      </c>
      <c r="AX50" s="611">
        <f xml:space="preserve"> Time!AX$10</f>
        <v>41</v>
      </c>
      <c r="AY50" s="611">
        <f xml:space="preserve"> Time!AY$10</f>
        <v>42</v>
      </c>
      <c r="AZ50" s="611">
        <f xml:space="preserve"> Time!AZ$10</f>
        <v>43</v>
      </c>
      <c r="BA50" s="611">
        <f xml:space="preserve"> Time!BA$10</f>
        <v>44</v>
      </c>
      <c r="BB50" s="611">
        <f xml:space="preserve"> Time!BB$10</f>
        <v>45</v>
      </c>
      <c r="BC50" s="611">
        <f xml:space="preserve"> Time!BC$10</f>
        <v>46</v>
      </c>
      <c r="BD50" s="611">
        <f xml:space="preserve"> Time!BD$10</f>
        <v>47</v>
      </c>
      <c r="BE50" s="611">
        <f xml:space="preserve"> Time!BE$10</f>
        <v>48</v>
      </c>
      <c r="BF50" s="611">
        <f xml:space="preserve"> Time!BF$10</f>
        <v>49</v>
      </c>
      <c r="BG50" s="611">
        <f xml:space="preserve"> Time!BG$10</f>
        <v>50</v>
      </c>
      <c r="BH50" s="611">
        <f xml:space="preserve"> Time!BH$10</f>
        <v>51</v>
      </c>
      <c r="BI50" s="611">
        <f xml:space="preserve"> Time!BI$10</f>
        <v>52</v>
      </c>
      <c r="BJ50" s="611">
        <f xml:space="preserve"> Time!BJ$10</f>
        <v>53</v>
      </c>
      <c r="BK50" s="611">
        <f xml:space="preserve"> Time!BK$10</f>
        <v>54</v>
      </c>
      <c r="BL50" s="611">
        <f xml:space="preserve"> Time!BL$10</f>
        <v>55</v>
      </c>
      <c r="BM50" s="611">
        <f xml:space="preserve"> Time!BM$10</f>
        <v>56</v>
      </c>
      <c r="BN50" s="611">
        <f xml:space="preserve"> Time!BN$10</f>
        <v>57</v>
      </c>
      <c r="BO50" s="611">
        <f xml:space="preserve"> Time!BO$10</f>
        <v>58</v>
      </c>
      <c r="BP50" s="611">
        <f xml:space="preserve"> Time!BP$10</f>
        <v>59</v>
      </c>
      <c r="BQ50" s="611">
        <f xml:space="preserve"> Time!BQ$10</f>
        <v>60</v>
      </c>
      <c r="BR50" s="611">
        <f xml:space="preserve"> Time!BR$10</f>
        <v>61</v>
      </c>
      <c r="BS50" s="611">
        <f xml:space="preserve"> Time!BS$10</f>
        <v>62</v>
      </c>
      <c r="BT50" s="611">
        <f xml:space="preserve"> Time!BT$10</f>
        <v>63</v>
      </c>
      <c r="BU50" s="611">
        <f xml:space="preserve"> Time!BU$10</f>
        <v>64</v>
      </c>
      <c r="BV50" s="611">
        <f xml:space="preserve"> Time!BV$10</f>
        <v>65</v>
      </c>
      <c r="BW50" s="611">
        <f xml:space="preserve"> Time!BW$10</f>
        <v>66</v>
      </c>
      <c r="BX50" s="611">
        <f xml:space="preserve"> Time!BX$10</f>
        <v>67</v>
      </c>
      <c r="BY50" s="611">
        <f xml:space="preserve"> Time!BY$10</f>
        <v>68</v>
      </c>
      <c r="BZ50" s="611">
        <f xml:space="preserve"> Time!BZ$10</f>
        <v>69</v>
      </c>
      <c r="CA50" s="611">
        <f xml:space="preserve"> Time!CA$10</f>
        <v>70</v>
      </c>
      <c r="CB50" s="611">
        <f xml:space="preserve"> Time!CB$10</f>
        <v>71</v>
      </c>
      <c r="CC50" s="611">
        <f xml:space="preserve"> Time!CC$10</f>
        <v>72</v>
      </c>
      <c r="CD50" s="611">
        <f xml:space="preserve"> Time!CD$10</f>
        <v>73</v>
      </c>
      <c r="CE50" s="611">
        <f xml:space="preserve"> Time!CE$10</f>
        <v>74</v>
      </c>
      <c r="CF50" s="611">
        <f xml:space="preserve"> Time!CF$10</f>
        <v>75</v>
      </c>
      <c r="CG50" s="611">
        <f xml:space="preserve"> Time!CG$10</f>
        <v>76</v>
      </c>
      <c r="CH50" s="611">
        <f xml:space="preserve"> Time!CH$10</f>
        <v>77</v>
      </c>
      <c r="CI50" s="611">
        <f xml:space="preserve"> Time!CI$10</f>
        <v>78</v>
      </c>
      <c r="CJ50" s="611">
        <f xml:space="preserve"> Time!CJ$10</f>
        <v>79</v>
      </c>
      <c r="CK50" s="611">
        <f xml:space="preserve"> Time!CK$10</f>
        <v>80</v>
      </c>
      <c r="CL50" s="611">
        <f xml:space="preserve"> Time!CL$10</f>
        <v>81</v>
      </c>
      <c r="CM50" s="611">
        <f xml:space="preserve"> Time!CM$10</f>
        <v>82</v>
      </c>
      <c r="CN50" s="611">
        <f xml:space="preserve"> Time!CN$10</f>
        <v>83</v>
      </c>
      <c r="CO50" s="611">
        <f xml:space="preserve"> Time!CO$10</f>
        <v>84</v>
      </c>
      <c r="CP50" s="611">
        <f xml:space="preserve"> Time!CP$10</f>
        <v>85</v>
      </c>
      <c r="CQ50" s="611">
        <f xml:space="preserve"> Time!CQ$10</f>
        <v>86</v>
      </c>
      <c r="CR50" s="611">
        <f xml:space="preserve"> Time!CR$10</f>
        <v>87</v>
      </c>
      <c r="CS50" s="611">
        <f xml:space="preserve"> Time!CS$10</f>
        <v>88</v>
      </c>
      <c r="CT50" s="611">
        <f xml:space="preserve"> Time!CT$10</f>
        <v>89</v>
      </c>
      <c r="CU50" s="611">
        <f xml:space="preserve"> Time!CU$10</f>
        <v>90</v>
      </c>
      <c r="CV50" s="611">
        <f xml:space="preserve"> Time!CV$10</f>
        <v>91</v>
      </c>
      <c r="CW50" s="611">
        <f xml:space="preserve"> Time!CW$10</f>
        <v>92</v>
      </c>
      <c r="CX50" s="611">
        <f xml:space="preserve"> Time!CX$10</f>
        <v>93</v>
      </c>
      <c r="CY50" s="611">
        <f xml:space="preserve"> Time!CY$10</f>
        <v>94</v>
      </c>
      <c r="CZ50" s="611">
        <f xml:space="preserve"> Time!CZ$10</f>
        <v>95</v>
      </c>
      <c r="DA50" s="611">
        <f xml:space="preserve"> Time!DA$10</f>
        <v>96</v>
      </c>
      <c r="DB50" s="611">
        <f xml:space="preserve"> Time!DB$10</f>
        <v>97</v>
      </c>
      <c r="DC50" s="611">
        <f xml:space="preserve"> Time!DC$10</f>
        <v>98</v>
      </c>
      <c r="DD50" s="611">
        <f xml:space="preserve"> Time!DD$10</f>
        <v>99</v>
      </c>
      <c r="DE50" s="611">
        <f xml:space="preserve"> Time!DE$10</f>
        <v>100</v>
      </c>
      <c r="DF50" s="611">
        <f xml:space="preserve"> Time!DF$10</f>
        <v>101</v>
      </c>
      <c r="DG50" s="611">
        <f xml:space="preserve"> Time!DG$10</f>
        <v>102</v>
      </c>
      <c r="DH50" s="611">
        <f xml:space="preserve"> Time!DH$10</f>
        <v>103</v>
      </c>
      <c r="DI50" s="611">
        <f xml:space="preserve"> Time!DI$10</f>
        <v>104</v>
      </c>
      <c r="DJ50" s="611">
        <f xml:space="preserve"> Time!DJ$10</f>
        <v>105</v>
      </c>
      <c r="DK50" s="611">
        <f xml:space="preserve"> Time!DK$10</f>
        <v>106</v>
      </c>
      <c r="DL50" s="611">
        <f xml:space="preserve"> Time!DL$10</f>
        <v>107</v>
      </c>
      <c r="DM50" s="611">
        <f xml:space="preserve"> Time!DM$10</f>
        <v>108</v>
      </c>
      <c r="DN50" s="611">
        <f xml:space="preserve"> Time!DN$10</f>
        <v>109</v>
      </c>
      <c r="DO50" s="611">
        <f xml:space="preserve"> Time!DO$10</f>
        <v>110</v>
      </c>
      <c r="DP50" s="611">
        <f xml:space="preserve"> Time!DP$10</f>
        <v>111</v>
      </c>
      <c r="DQ50" s="611">
        <f xml:space="preserve"> Time!DQ$10</f>
        <v>112</v>
      </c>
      <c r="DR50" s="611">
        <f xml:space="preserve"> Time!DR$10</f>
        <v>113</v>
      </c>
      <c r="DS50" s="611">
        <f xml:space="preserve"> Time!DS$10</f>
        <v>114</v>
      </c>
      <c r="DT50" s="611">
        <f xml:space="preserve"> Time!DT$10</f>
        <v>115</v>
      </c>
      <c r="DU50" s="611">
        <f xml:space="preserve"> Time!DU$10</f>
        <v>116</v>
      </c>
      <c r="DV50" s="611">
        <f xml:space="preserve"> Time!DV$10</f>
        <v>117</v>
      </c>
      <c r="DW50" s="611">
        <f xml:space="preserve"> Time!DW$10</f>
        <v>118</v>
      </c>
      <c r="DX50" s="611">
        <f xml:space="preserve"> Time!DX$10</f>
        <v>119</v>
      </c>
      <c r="DY50" s="611">
        <f xml:space="preserve"> Time!DY$10</f>
        <v>120</v>
      </c>
      <c r="DZ50" s="611">
        <f xml:space="preserve"> Time!DZ$10</f>
        <v>121</v>
      </c>
      <c r="EA50" s="611">
        <f xml:space="preserve"> Time!EA$10</f>
        <v>122</v>
      </c>
      <c r="EB50" s="611">
        <f xml:space="preserve"> Time!EB$10</f>
        <v>123</v>
      </c>
      <c r="EC50" s="611">
        <f xml:space="preserve"> Time!EC$10</f>
        <v>124</v>
      </c>
      <c r="ED50" s="611">
        <f xml:space="preserve"> Time!ED$10</f>
        <v>125</v>
      </c>
      <c r="EE50" s="611">
        <f xml:space="preserve"> Time!EE$10</f>
        <v>126</v>
      </c>
      <c r="EF50" s="611">
        <f xml:space="preserve"> Time!EF$10</f>
        <v>127</v>
      </c>
      <c r="EG50" s="611">
        <f xml:space="preserve"> Time!EG$10</f>
        <v>128</v>
      </c>
      <c r="EH50" s="611">
        <f xml:space="preserve"> Time!EH$10</f>
        <v>129</v>
      </c>
      <c r="EI50" s="611">
        <f xml:space="preserve"> Time!EI$10</f>
        <v>130</v>
      </c>
      <c r="EJ50" s="611">
        <f xml:space="preserve"> Time!EJ$10</f>
        <v>131</v>
      </c>
      <c r="EK50" s="611">
        <f xml:space="preserve"> Time!EK$10</f>
        <v>132</v>
      </c>
      <c r="EL50" s="611">
        <f xml:space="preserve"> Time!EL$10</f>
        <v>133</v>
      </c>
      <c r="EM50" s="611">
        <f xml:space="preserve"> Time!EM$10</f>
        <v>134</v>
      </c>
      <c r="EN50" s="611">
        <f xml:space="preserve"> Time!EN$10</f>
        <v>135</v>
      </c>
      <c r="EO50" s="611">
        <f xml:space="preserve"> Time!EO$10</f>
        <v>136</v>
      </c>
      <c r="EP50" s="611">
        <f xml:space="preserve"> Time!EP$10</f>
        <v>137</v>
      </c>
      <c r="EQ50" s="611">
        <f xml:space="preserve"> Time!EQ$10</f>
        <v>138</v>
      </c>
      <c r="ER50" s="611">
        <f xml:space="preserve"> Time!ER$10</f>
        <v>139</v>
      </c>
      <c r="ES50" s="611">
        <f xml:space="preserve"> Time!ES$10</f>
        <v>140</v>
      </c>
      <c r="ET50" s="611">
        <f xml:space="preserve"> Time!ET$10</f>
        <v>141</v>
      </c>
      <c r="EU50" s="611">
        <f xml:space="preserve"> Time!EU$10</f>
        <v>142</v>
      </c>
      <c r="EV50" s="611">
        <f xml:space="preserve"> Time!EV$10</f>
        <v>143</v>
      </c>
      <c r="EW50" s="611">
        <f xml:space="preserve"> Time!EW$10</f>
        <v>144</v>
      </c>
      <c r="EX50" s="611">
        <f xml:space="preserve"> Time!EX$10</f>
        <v>145</v>
      </c>
      <c r="EY50" s="611">
        <f xml:space="preserve"> Time!EY$10</f>
        <v>146</v>
      </c>
      <c r="EZ50" s="611">
        <f xml:space="preserve"> Time!EZ$10</f>
        <v>147</v>
      </c>
      <c r="FA50" s="611">
        <f xml:space="preserve"> Time!FA$10</f>
        <v>148</v>
      </c>
      <c r="FB50" s="611">
        <f xml:space="preserve"> Time!FB$10</f>
        <v>149</v>
      </c>
      <c r="FC50" s="611">
        <f xml:space="preserve"> Time!FC$10</f>
        <v>150</v>
      </c>
      <c r="FD50" s="611">
        <f xml:space="preserve"> Time!FD$10</f>
        <v>151</v>
      </c>
      <c r="FE50" s="611">
        <f xml:space="preserve"> Time!FE$10</f>
        <v>152</v>
      </c>
      <c r="FF50" s="611">
        <f xml:space="preserve"> Time!FF$10</f>
        <v>153</v>
      </c>
      <c r="FG50" s="611">
        <f xml:space="preserve"> Time!FG$10</f>
        <v>154</v>
      </c>
      <c r="FH50" s="611">
        <f xml:space="preserve"> Time!FH$10</f>
        <v>155</v>
      </c>
      <c r="FI50" s="611">
        <f xml:space="preserve"> Time!FI$10</f>
        <v>156</v>
      </c>
      <c r="FJ50" s="611">
        <f xml:space="preserve"> Time!FJ$10</f>
        <v>157</v>
      </c>
      <c r="FK50" s="611">
        <f xml:space="preserve"> Time!FK$10</f>
        <v>158</v>
      </c>
      <c r="FL50" s="611">
        <f xml:space="preserve"> Time!FL$10</f>
        <v>159</v>
      </c>
      <c r="FM50" s="611">
        <f xml:space="preserve"> Time!FM$10</f>
        <v>160</v>
      </c>
      <c r="FN50" s="611">
        <f xml:space="preserve"> Time!FN$10</f>
        <v>161</v>
      </c>
      <c r="FO50" s="611">
        <f xml:space="preserve"> Time!FO$10</f>
        <v>162</v>
      </c>
      <c r="FP50" s="611">
        <f xml:space="preserve"> Time!FP$10</f>
        <v>163</v>
      </c>
      <c r="FQ50" s="611">
        <f xml:space="preserve"> Time!FQ$10</f>
        <v>164</v>
      </c>
      <c r="FR50" s="611">
        <f xml:space="preserve"> Time!FR$10</f>
        <v>165</v>
      </c>
      <c r="FS50" s="611">
        <f xml:space="preserve"> Time!FS$10</f>
        <v>166</v>
      </c>
      <c r="FT50" s="611">
        <f xml:space="preserve"> Time!FT$10</f>
        <v>167</v>
      </c>
      <c r="FU50" s="611">
        <f xml:space="preserve"> Time!FU$10</f>
        <v>168</v>
      </c>
      <c r="FV50" s="611">
        <f xml:space="preserve"> Time!FV$10</f>
        <v>169</v>
      </c>
      <c r="FW50" s="611">
        <f xml:space="preserve"> Time!FW$10</f>
        <v>170</v>
      </c>
      <c r="FX50" s="611">
        <f xml:space="preserve"> Time!FX$10</f>
        <v>171</v>
      </c>
      <c r="FY50" s="611">
        <f xml:space="preserve"> Time!FY$10</f>
        <v>172</v>
      </c>
      <c r="FZ50" s="611">
        <f xml:space="preserve"> Time!FZ$10</f>
        <v>173</v>
      </c>
      <c r="GA50" s="611">
        <f xml:space="preserve"> Time!GA$10</f>
        <v>174</v>
      </c>
      <c r="GB50" s="611">
        <f xml:space="preserve"> Time!GB$10</f>
        <v>175</v>
      </c>
      <c r="GC50" s="611">
        <f xml:space="preserve"> Time!GC$10</f>
        <v>176</v>
      </c>
      <c r="GD50" s="611">
        <f xml:space="preserve"> Time!GD$10</f>
        <v>177</v>
      </c>
      <c r="GE50" s="611">
        <f xml:space="preserve"> Time!GE$10</f>
        <v>178</v>
      </c>
      <c r="GF50" s="611">
        <f xml:space="preserve"> Time!GF$10</f>
        <v>179</v>
      </c>
      <c r="GG50" s="611">
        <f xml:space="preserve"> Time!GG$10</f>
        <v>180</v>
      </c>
      <c r="GH50" s="611">
        <f xml:space="preserve"> Time!GH$10</f>
        <v>181</v>
      </c>
      <c r="GI50" s="611">
        <f xml:space="preserve"> Time!GI$10</f>
        <v>182</v>
      </c>
      <c r="GJ50" s="611">
        <f xml:space="preserve"> Time!GJ$10</f>
        <v>183</v>
      </c>
    </row>
    <row r="51" spans="1:192" x14ac:dyDescent="0.25">
      <c r="E51" s="69" t="str">
        <f xml:space="preserve"> Debt!E$13</f>
        <v>CFADS over term of senior debt excl EGRs</v>
      </c>
      <c r="F51" s="192">
        <f xml:space="preserve"> Debt!F$13</f>
        <v>0</v>
      </c>
      <c r="G51" s="192" t="str">
        <f xml:space="preserve"> Debt!G$13</f>
        <v>$ 000s</v>
      </c>
      <c r="H51" s="192">
        <f xml:space="preserve"> Debt!H$13</f>
        <v>507605.96740445943</v>
      </c>
      <c r="I51" s="192">
        <f xml:space="preserve"> Debt!I$13</f>
        <v>0</v>
      </c>
      <c r="J51" s="192">
        <f xml:space="preserve"> Debt!J$13</f>
        <v>0</v>
      </c>
      <c r="K51" s="192">
        <f xml:space="preserve"> Debt!K$13</f>
        <v>0</v>
      </c>
      <c r="L51" s="192">
        <f xml:space="preserve"> Debt!L$13</f>
        <v>0</v>
      </c>
      <c r="M51" s="192">
        <f xml:space="preserve"> Debt!M$13</f>
        <v>0</v>
      </c>
      <c r="N51" s="192">
        <f xml:space="preserve"> Debt!N$13</f>
        <v>0</v>
      </c>
      <c r="O51" s="192">
        <f xml:space="preserve"> Debt!O$13</f>
        <v>0</v>
      </c>
      <c r="P51" s="192">
        <f xml:space="preserve"> Debt!P$13</f>
        <v>0</v>
      </c>
      <c r="Q51" s="192">
        <f xml:space="preserve"> Debt!Q$13</f>
        <v>20828.568333832034</v>
      </c>
      <c r="R51" s="192">
        <f xml:space="preserve"> Debt!R$13</f>
        <v>17028.804284799957</v>
      </c>
      <c r="S51" s="192">
        <f xml:space="preserve"> Debt!S$13</f>
        <v>15916.875813895596</v>
      </c>
      <c r="T51" s="192">
        <f xml:space="preserve"> Debt!T$13</f>
        <v>15703.797228075004</v>
      </c>
      <c r="U51" s="192">
        <f xml:space="preserve"> Debt!U$13</f>
        <v>15775.901668090533</v>
      </c>
      <c r="V51" s="192">
        <f xml:space="preserve"> Debt!V$13</f>
        <v>15562.495695181931</v>
      </c>
      <c r="W51" s="192">
        <f xml:space="preserve"> Debt!W$13</f>
        <v>15633.024829114045</v>
      </c>
      <c r="X51" s="192">
        <f xml:space="preserve"> Debt!X$13</f>
        <v>15440.391591510011</v>
      </c>
      <c r="Y51" s="192">
        <f xml:space="preserve"> Debt!Y$13</f>
        <v>15467.090890384783</v>
      </c>
      <c r="Z51" s="192">
        <f xml:space="preserve"> Debt!Z$13</f>
        <v>15273.882999812749</v>
      </c>
      <c r="AA51" s="192">
        <f xml:space="preserve"> Debt!AA$13</f>
        <v>15341.111176520764</v>
      </c>
      <c r="AB51" s="192">
        <f xml:space="preserve"> Debt!AB$13</f>
        <v>15126.63353546627</v>
      </c>
      <c r="AC51" s="192">
        <f xml:space="preserve"> Debt!AC$13</f>
        <v>15192.277932031862</v>
      </c>
      <c r="AD51" s="192">
        <f xml:space="preserve"> Debt!AD$13</f>
        <v>14977.413606047759</v>
      </c>
      <c r="AE51" s="192">
        <f xml:space="preserve"> Debt!AE$13</f>
        <v>15041.37751460531</v>
      </c>
      <c r="AF51" s="192">
        <f xml:space="preserve"> Debt!AF$13</f>
        <v>14846.409070675409</v>
      </c>
      <c r="AG51" s="192">
        <f xml:space="preserve"> Debt!AG$13</f>
        <v>14868.06867459129</v>
      </c>
      <c r="AH51" s="192">
        <f xml:space="preserve"> Debt!AH$13</f>
        <v>14672.44601144897</v>
      </c>
      <c r="AI51" s="192">
        <f xml:space="preserve"> Debt!AI$13</f>
        <v>14732.886048632383</v>
      </c>
      <c r="AJ51" s="192">
        <f xml:space="preserve"> Debt!AJ$13</f>
        <v>14516.765163684373</v>
      </c>
      <c r="AK51" s="192">
        <f xml:space="preserve"> Debt!AK$13</f>
        <v>14575.515391761664</v>
      </c>
      <c r="AL51" s="192">
        <f xml:space="preserve"> Debt!AL$13</f>
        <v>14358.94388955549</v>
      </c>
      <c r="AM51" s="192">
        <f xml:space="preserve"> Debt!AM$13</f>
        <v>14415.89957400471</v>
      </c>
      <c r="AN51" s="192">
        <f xml:space="preserve"> Debt!AN$13</f>
        <v>14218.295388312854</v>
      </c>
      <c r="AO51" s="192">
        <f xml:space="preserve"> Debt!AO$13</f>
        <v>14234.557216978863</v>
      </c>
      <c r="AP51" s="192">
        <f xml:space="preserve"> Debt!AP$13</f>
        <v>14036.212938359555</v>
      </c>
      <c r="AQ51" s="192">
        <f xml:space="preserve"> Debt!AQ$13</f>
        <v>14089.402022500537</v>
      </c>
      <c r="AR51" s="192">
        <f xml:space="preserve"> Debt!AR$13</f>
        <v>13871.373282290217</v>
      </c>
      <c r="AS51" s="192">
        <f xml:space="preserve"> Debt!AS$13</f>
        <v>13922.758555671504</v>
      </c>
      <c r="AT51" s="192">
        <f xml:space="preserve"> Debt!AT$13</f>
        <v>13704.211498620167</v>
      </c>
      <c r="AU51" s="192">
        <f xml:space="preserve"> Debt!AU$13</f>
        <v>13753.678573234654</v>
      </c>
      <c r="AV51" s="192">
        <f xml:space="preserve"> Debt!AV$13</f>
        <v>13553.11413263105</v>
      </c>
      <c r="AW51" s="192">
        <f xml:space="preserve"> Debt!AW$13</f>
        <v>13563.590051990972</v>
      </c>
      <c r="AX51" s="192">
        <f xml:space="preserve"> Debt!AX$13</f>
        <v>13362.192820146242</v>
      </c>
      <c r="AY51" s="192">
        <f xml:space="preserve"> Debt!AY$13</f>
        <v>0</v>
      </c>
      <c r="AZ51" s="192">
        <f xml:space="preserve"> Debt!AZ$13</f>
        <v>0</v>
      </c>
      <c r="BA51" s="192">
        <f xml:space="preserve"> Debt!BA$13</f>
        <v>0</v>
      </c>
      <c r="BB51" s="192">
        <f xml:space="preserve"> Debt!BB$13</f>
        <v>0</v>
      </c>
      <c r="BC51" s="192">
        <f xml:space="preserve"> Debt!BC$13</f>
        <v>0</v>
      </c>
      <c r="BD51" s="192">
        <f xml:space="preserve"> Debt!BD$13</f>
        <v>0</v>
      </c>
      <c r="BE51" s="192">
        <f xml:space="preserve"> Debt!BE$13</f>
        <v>0</v>
      </c>
      <c r="BF51" s="192">
        <f xml:space="preserve"> Debt!BF$13</f>
        <v>0</v>
      </c>
      <c r="BG51" s="192">
        <f xml:space="preserve"> Debt!BG$13</f>
        <v>0</v>
      </c>
      <c r="BH51" s="192">
        <f xml:space="preserve"> Debt!BH$13</f>
        <v>0</v>
      </c>
      <c r="BI51" s="192">
        <f xml:space="preserve"> Debt!BI$13</f>
        <v>0</v>
      </c>
      <c r="BJ51" s="192">
        <f xml:space="preserve"> Debt!BJ$13</f>
        <v>0</v>
      </c>
      <c r="BK51" s="192">
        <f xml:space="preserve"> Debt!BK$13</f>
        <v>0</v>
      </c>
      <c r="BL51" s="192">
        <f xml:space="preserve"> Debt!BL$13</f>
        <v>0</v>
      </c>
      <c r="BM51" s="192">
        <f xml:space="preserve"> Debt!BM$13</f>
        <v>0</v>
      </c>
      <c r="BN51" s="192">
        <f xml:space="preserve"> Debt!BN$13</f>
        <v>0</v>
      </c>
      <c r="BO51" s="192">
        <f xml:space="preserve"> Debt!BO$13</f>
        <v>0</v>
      </c>
      <c r="BP51" s="192">
        <f xml:space="preserve"> Debt!BP$13</f>
        <v>0</v>
      </c>
      <c r="BQ51" s="192">
        <f xml:space="preserve"> Debt!BQ$13</f>
        <v>0</v>
      </c>
      <c r="BR51" s="192">
        <f xml:space="preserve"> Debt!BR$13</f>
        <v>0</v>
      </c>
      <c r="BS51" s="192">
        <f xml:space="preserve"> Debt!BS$13</f>
        <v>0</v>
      </c>
      <c r="BT51" s="192">
        <f xml:space="preserve"> Debt!BT$13</f>
        <v>0</v>
      </c>
      <c r="BU51" s="192">
        <f xml:space="preserve"> Debt!BU$13</f>
        <v>0</v>
      </c>
      <c r="BV51" s="192">
        <f xml:space="preserve"> Debt!BV$13</f>
        <v>0</v>
      </c>
      <c r="BW51" s="192">
        <f xml:space="preserve"> Debt!BW$13</f>
        <v>0</v>
      </c>
      <c r="BX51" s="192">
        <f xml:space="preserve"> Debt!BX$13</f>
        <v>0</v>
      </c>
      <c r="BY51" s="192">
        <f xml:space="preserve"> Debt!BY$13</f>
        <v>0</v>
      </c>
      <c r="BZ51" s="192">
        <f xml:space="preserve"> Debt!BZ$13</f>
        <v>0</v>
      </c>
      <c r="CA51" s="192">
        <f xml:space="preserve"> Debt!CA$13</f>
        <v>0</v>
      </c>
      <c r="CB51" s="192">
        <f xml:space="preserve"> Debt!CB$13</f>
        <v>0</v>
      </c>
      <c r="CC51" s="192">
        <f xml:space="preserve"> Debt!CC$13</f>
        <v>0</v>
      </c>
      <c r="CD51" s="192">
        <f xml:space="preserve"> Debt!CD$13</f>
        <v>0</v>
      </c>
      <c r="CE51" s="192">
        <f xml:space="preserve"> Debt!CE$13</f>
        <v>0</v>
      </c>
      <c r="CF51" s="192">
        <f xml:space="preserve"> Debt!CF$13</f>
        <v>0</v>
      </c>
      <c r="CG51" s="192">
        <f xml:space="preserve"> Debt!CG$13</f>
        <v>0</v>
      </c>
      <c r="CH51" s="192">
        <f xml:space="preserve"> Debt!CH$13</f>
        <v>0</v>
      </c>
      <c r="CI51" s="192">
        <f xml:space="preserve"> Debt!CI$13</f>
        <v>0</v>
      </c>
      <c r="CJ51" s="192">
        <f xml:space="preserve"> Debt!CJ$13</f>
        <v>0</v>
      </c>
      <c r="CK51" s="192">
        <f xml:space="preserve"> Debt!CK$13</f>
        <v>0</v>
      </c>
      <c r="CL51" s="192">
        <f xml:space="preserve"> Debt!CL$13</f>
        <v>0</v>
      </c>
      <c r="CM51" s="192">
        <f xml:space="preserve"> Debt!CM$13</f>
        <v>0</v>
      </c>
      <c r="CN51" s="192">
        <f xml:space="preserve"> Debt!CN$13</f>
        <v>0</v>
      </c>
      <c r="CO51" s="192">
        <f xml:space="preserve"> Debt!CO$13</f>
        <v>0</v>
      </c>
      <c r="CP51" s="192">
        <f xml:space="preserve"> Debt!CP$13</f>
        <v>0</v>
      </c>
      <c r="CQ51" s="192">
        <f xml:space="preserve"> Debt!CQ$13</f>
        <v>0</v>
      </c>
      <c r="CR51" s="192">
        <f xml:space="preserve"> Debt!CR$13</f>
        <v>0</v>
      </c>
      <c r="CS51" s="192">
        <f xml:space="preserve"> Debt!CS$13</f>
        <v>0</v>
      </c>
      <c r="CT51" s="192">
        <f xml:space="preserve"> Debt!CT$13</f>
        <v>0</v>
      </c>
      <c r="CU51" s="192">
        <f xml:space="preserve"> Debt!CU$13</f>
        <v>0</v>
      </c>
      <c r="CV51" s="192">
        <f xml:space="preserve"> Debt!CV$13</f>
        <v>0</v>
      </c>
      <c r="CW51" s="192">
        <f xml:space="preserve"> Debt!CW$13</f>
        <v>0</v>
      </c>
      <c r="CX51" s="192">
        <f xml:space="preserve"> Debt!CX$13</f>
        <v>0</v>
      </c>
      <c r="CY51" s="192">
        <f xml:space="preserve"> Debt!CY$13</f>
        <v>0</v>
      </c>
      <c r="CZ51" s="192">
        <f xml:space="preserve"> Debt!CZ$13</f>
        <v>0</v>
      </c>
      <c r="DA51" s="192">
        <f xml:space="preserve"> Debt!DA$13</f>
        <v>0</v>
      </c>
      <c r="DB51" s="192">
        <f xml:space="preserve"> Debt!DB$13</f>
        <v>0</v>
      </c>
      <c r="DC51" s="192">
        <f xml:space="preserve"> Debt!DC$13</f>
        <v>0</v>
      </c>
      <c r="DD51" s="192">
        <f xml:space="preserve"> Debt!DD$13</f>
        <v>0</v>
      </c>
      <c r="DE51" s="192">
        <f xml:space="preserve"> Debt!DE$13</f>
        <v>0</v>
      </c>
      <c r="DF51" s="192">
        <f xml:space="preserve"> Debt!DF$13</f>
        <v>0</v>
      </c>
      <c r="DG51" s="192">
        <f xml:space="preserve"> Debt!DG$13</f>
        <v>0</v>
      </c>
      <c r="DH51" s="192">
        <f xml:space="preserve"> Debt!DH$13</f>
        <v>0</v>
      </c>
      <c r="DI51" s="192">
        <f xml:space="preserve"> Debt!DI$13</f>
        <v>0</v>
      </c>
      <c r="DJ51" s="192">
        <f xml:space="preserve"> Debt!DJ$13</f>
        <v>0</v>
      </c>
      <c r="DK51" s="192">
        <f xml:space="preserve"> Debt!DK$13</f>
        <v>0</v>
      </c>
      <c r="DL51" s="192">
        <f xml:space="preserve"> Debt!DL$13</f>
        <v>0</v>
      </c>
      <c r="DM51" s="192">
        <f xml:space="preserve"> Debt!DM$13</f>
        <v>0</v>
      </c>
      <c r="DN51" s="192">
        <f xml:space="preserve"> Debt!DN$13</f>
        <v>0</v>
      </c>
      <c r="DO51" s="192">
        <f xml:space="preserve"> Debt!DO$13</f>
        <v>0</v>
      </c>
      <c r="DP51" s="192">
        <f xml:space="preserve"> Debt!DP$13</f>
        <v>0</v>
      </c>
      <c r="DQ51" s="192">
        <f xml:space="preserve"> Debt!DQ$13</f>
        <v>0</v>
      </c>
      <c r="DR51" s="192">
        <f xml:space="preserve"> Debt!DR$13</f>
        <v>0</v>
      </c>
      <c r="DS51" s="192">
        <f xml:space="preserve"> Debt!DS$13</f>
        <v>0</v>
      </c>
      <c r="DT51" s="192">
        <f xml:space="preserve"> Debt!DT$13</f>
        <v>0</v>
      </c>
      <c r="DU51" s="192">
        <f xml:space="preserve"> Debt!DU$13</f>
        <v>0</v>
      </c>
      <c r="DV51" s="192">
        <f xml:space="preserve"> Debt!DV$13</f>
        <v>0</v>
      </c>
      <c r="DW51" s="192">
        <f xml:space="preserve"> Debt!DW$13</f>
        <v>0</v>
      </c>
      <c r="DX51" s="192">
        <f xml:space="preserve"> Debt!DX$13</f>
        <v>0</v>
      </c>
      <c r="DY51" s="192">
        <f xml:space="preserve"> Debt!DY$13</f>
        <v>0</v>
      </c>
      <c r="DZ51" s="192">
        <f xml:space="preserve"> Debt!DZ$13</f>
        <v>0</v>
      </c>
      <c r="EA51" s="192">
        <f xml:space="preserve"> Debt!EA$13</f>
        <v>0</v>
      </c>
      <c r="EB51" s="192">
        <f xml:space="preserve"> Debt!EB$13</f>
        <v>0</v>
      </c>
      <c r="EC51" s="192">
        <f xml:space="preserve"> Debt!EC$13</f>
        <v>0</v>
      </c>
      <c r="ED51" s="192">
        <f xml:space="preserve"> Debt!ED$13</f>
        <v>0</v>
      </c>
      <c r="EE51" s="192">
        <f xml:space="preserve"> Debt!EE$13</f>
        <v>0</v>
      </c>
      <c r="EF51" s="192">
        <f xml:space="preserve"> Debt!EF$13</f>
        <v>0</v>
      </c>
      <c r="EG51" s="192">
        <f xml:space="preserve"> Debt!EG$13</f>
        <v>0</v>
      </c>
      <c r="EH51" s="192">
        <f xml:space="preserve"> Debt!EH$13</f>
        <v>0</v>
      </c>
      <c r="EI51" s="192">
        <f xml:space="preserve"> Debt!EI$13</f>
        <v>0</v>
      </c>
      <c r="EJ51" s="192">
        <f xml:space="preserve"> Debt!EJ$13</f>
        <v>0</v>
      </c>
      <c r="EK51" s="192">
        <f xml:space="preserve"> Debt!EK$13</f>
        <v>0</v>
      </c>
      <c r="EL51" s="192">
        <f xml:space="preserve"> Debt!EL$13</f>
        <v>0</v>
      </c>
      <c r="EM51" s="192">
        <f xml:space="preserve"> Debt!EM$13</f>
        <v>0</v>
      </c>
      <c r="EN51" s="192">
        <f xml:space="preserve"> Debt!EN$13</f>
        <v>0</v>
      </c>
      <c r="EO51" s="192">
        <f xml:space="preserve"> Debt!EO$13</f>
        <v>0</v>
      </c>
      <c r="EP51" s="192">
        <f xml:space="preserve"> Debt!EP$13</f>
        <v>0</v>
      </c>
      <c r="EQ51" s="192">
        <f xml:space="preserve"> Debt!EQ$13</f>
        <v>0</v>
      </c>
      <c r="ER51" s="192">
        <f xml:space="preserve"> Debt!ER$13</f>
        <v>0</v>
      </c>
      <c r="ES51" s="192">
        <f xml:space="preserve"> Debt!ES$13</f>
        <v>0</v>
      </c>
      <c r="ET51" s="192">
        <f xml:space="preserve"> Debt!ET$13</f>
        <v>0</v>
      </c>
      <c r="EU51" s="192">
        <f xml:space="preserve"> Debt!EU$13</f>
        <v>0</v>
      </c>
      <c r="EV51" s="192">
        <f xml:space="preserve"> Debt!EV$13</f>
        <v>0</v>
      </c>
      <c r="EW51" s="192">
        <f xml:space="preserve"> Debt!EW$13</f>
        <v>0</v>
      </c>
      <c r="EX51" s="192">
        <f xml:space="preserve"> Debt!EX$13</f>
        <v>0</v>
      </c>
      <c r="EY51" s="192">
        <f xml:space="preserve"> Debt!EY$13</f>
        <v>0</v>
      </c>
      <c r="EZ51" s="192">
        <f xml:space="preserve"> Debt!EZ$13</f>
        <v>0</v>
      </c>
      <c r="FA51" s="192">
        <f xml:space="preserve"> Debt!FA$13</f>
        <v>0</v>
      </c>
      <c r="FB51" s="192">
        <f xml:space="preserve"> Debt!FB$13</f>
        <v>0</v>
      </c>
      <c r="FC51" s="192">
        <f xml:space="preserve"> Debt!FC$13</f>
        <v>0</v>
      </c>
      <c r="FD51" s="192">
        <f xml:space="preserve"> Debt!FD$13</f>
        <v>0</v>
      </c>
      <c r="FE51" s="192">
        <f xml:space="preserve"> Debt!FE$13</f>
        <v>0</v>
      </c>
      <c r="FF51" s="192">
        <f xml:space="preserve"> Debt!FF$13</f>
        <v>0</v>
      </c>
      <c r="FG51" s="192">
        <f xml:space="preserve"> Debt!FG$13</f>
        <v>0</v>
      </c>
      <c r="FH51" s="192">
        <f xml:space="preserve"> Debt!FH$13</f>
        <v>0</v>
      </c>
      <c r="FI51" s="192">
        <f xml:space="preserve"> Debt!FI$13</f>
        <v>0</v>
      </c>
      <c r="FJ51" s="192">
        <f xml:space="preserve"> Debt!FJ$13</f>
        <v>0</v>
      </c>
      <c r="FK51" s="192">
        <f xml:space="preserve"> Debt!FK$13</f>
        <v>0</v>
      </c>
      <c r="FL51" s="192">
        <f xml:space="preserve"> Debt!FL$13</f>
        <v>0</v>
      </c>
      <c r="FM51" s="192">
        <f xml:space="preserve"> Debt!FM$13</f>
        <v>0</v>
      </c>
      <c r="FN51" s="192">
        <f xml:space="preserve"> Debt!FN$13</f>
        <v>0</v>
      </c>
      <c r="FO51" s="192">
        <f xml:space="preserve"> Debt!FO$13</f>
        <v>0</v>
      </c>
      <c r="FP51" s="192">
        <f xml:space="preserve"> Debt!FP$13</f>
        <v>0</v>
      </c>
      <c r="FQ51" s="192">
        <f xml:space="preserve"> Debt!FQ$13</f>
        <v>0</v>
      </c>
      <c r="FR51" s="192">
        <f xml:space="preserve"> Debt!FR$13</f>
        <v>0</v>
      </c>
      <c r="FS51" s="192">
        <f xml:space="preserve"> Debt!FS$13</f>
        <v>0</v>
      </c>
      <c r="FT51" s="192">
        <f xml:space="preserve"> Debt!FT$13</f>
        <v>0</v>
      </c>
      <c r="FU51" s="192">
        <f xml:space="preserve"> Debt!FU$13</f>
        <v>0</v>
      </c>
      <c r="FV51" s="192">
        <f xml:space="preserve"> Debt!FV$13</f>
        <v>0</v>
      </c>
      <c r="FW51" s="192">
        <f xml:space="preserve"> Debt!FW$13</f>
        <v>0</v>
      </c>
      <c r="FX51" s="192">
        <f xml:space="preserve"> Debt!FX$13</f>
        <v>0</v>
      </c>
      <c r="FY51" s="192">
        <f xml:space="preserve"> Debt!FY$13</f>
        <v>0</v>
      </c>
      <c r="FZ51" s="192">
        <f xml:space="preserve"> Debt!FZ$13</f>
        <v>0</v>
      </c>
      <c r="GA51" s="192">
        <f xml:space="preserve"> Debt!GA$13</f>
        <v>0</v>
      </c>
      <c r="GB51" s="192">
        <f xml:space="preserve"> Debt!GB$13</f>
        <v>0</v>
      </c>
      <c r="GC51" s="192">
        <f xml:space="preserve"> Debt!GC$13</f>
        <v>0</v>
      </c>
      <c r="GD51" s="192">
        <f xml:space="preserve"> Debt!GD$13</f>
        <v>0</v>
      </c>
      <c r="GE51" s="192">
        <f xml:space="preserve"> Debt!GE$13</f>
        <v>0</v>
      </c>
      <c r="GF51" s="192">
        <f xml:space="preserve"> Debt!GF$13</f>
        <v>0</v>
      </c>
      <c r="GG51" s="192">
        <f xml:space="preserve"> Debt!GG$13</f>
        <v>0</v>
      </c>
      <c r="GH51" s="192">
        <f xml:space="preserve"> Debt!GH$13</f>
        <v>0</v>
      </c>
      <c r="GI51" s="192">
        <f xml:space="preserve"> Debt!GI$13</f>
        <v>0</v>
      </c>
      <c r="GJ51" s="192">
        <f xml:space="preserve"> Debt!GJ$13</f>
        <v>0</v>
      </c>
    </row>
    <row r="52" spans="1:192" x14ac:dyDescent="0.25">
      <c r="E52" s="195" t="str">
        <f xml:space="preserve"> Time!E$140</f>
        <v>Senior debt repayment period flag</v>
      </c>
      <c r="F52" s="195">
        <f xml:space="preserve"> Time!F$140</f>
        <v>0</v>
      </c>
      <c r="G52" s="195" t="str">
        <f xml:space="preserve"> Time!G$140</f>
        <v>flag</v>
      </c>
      <c r="H52" s="195">
        <f xml:space="preserve"> Time!H$140</f>
        <v>34</v>
      </c>
      <c r="I52" s="195">
        <f xml:space="preserve"> Time!I$140</f>
        <v>0</v>
      </c>
      <c r="J52" s="195">
        <f xml:space="preserve"> Time!J$140</f>
        <v>0</v>
      </c>
      <c r="K52" s="195">
        <f xml:space="preserve"> Time!K$140</f>
        <v>0</v>
      </c>
      <c r="L52" s="195">
        <f xml:space="preserve"> Time!L$140</f>
        <v>0</v>
      </c>
      <c r="M52" s="195">
        <f xml:space="preserve"> Time!M$140</f>
        <v>0</v>
      </c>
      <c r="N52" s="195">
        <f xml:space="preserve"> Time!N$140</f>
        <v>0</v>
      </c>
      <c r="O52" s="195">
        <f xml:space="preserve"> Time!O$140</f>
        <v>0</v>
      </c>
      <c r="P52" s="195">
        <f xml:space="preserve"> Time!P$140</f>
        <v>0</v>
      </c>
      <c r="Q52" s="195">
        <f xml:space="preserve"> Time!Q$140</f>
        <v>1</v>
      </c>
      <c r="R52" s="195">
        <f xml:space="preserve"> Time!R$140</f>
        <v>1</v>
      </c>
      <c r="S52" s="195">
        <f xml:space="preserve"> Time!S$140</f>
        <v>1</v>
      </c>
      <c r="T52" s="195">
        <f xml:space="preserve"> Time!T$140</f>
        <v>1</v>
      </c>
      <c r="U52" s="195">
        <f xml:space="preserve"> Time!U$140</f>
        <v>1</v>
      </c>
      <c r="V52" s="195">
        <f xml:space="preserve"> Time!V$140</f>
        <v>1</v>
      </c>
      <c r="W52" s="195">
        <f xml:space="preserve"> Time!W$140</f>
        <v>1</v>
      </c>
      <c r="X52" s="195">
        <f xml:space="preserve"> Time!X$140</f>
        <v>1</v>
      </c>
      <c r="Y52" s="195">
        <f xml:space="preserve"> Time!Y$140</f>
        <v>1</v>
      </c>
      <c r="Z52" s="195">
        <f xml:space="preserve"> Time!Z$140</f>
        <v>1</v>
      </c>
      <c r="AA52" s="195">
        <f xml:space="preserve"> Time!AA$140</f>
        <v>1</v>
      </c>
      <c r="AB52" s="195">
        <f xml:space="preserve"> Time!AB$140</f>
        <v>1</v>
      </c>
      <c r="AC52" s="195">
        <f xml:space="preserve"> Time!AC$140</f>
        <v>1</v>
      </c>
      <c r="AD52" s="195">
        <f xml:space="preserve"> Time!AD$140</f>
        <v>1</v>
      </c>
      <c r="AE52" s="195">
        <f xml:space="preserve"> Time!AE$140</f>
        <v>1</v>
      </c>
      <c r="AF52" s="195">
        <f xml:space="preserve"> Time!AF$140</f>
        <v>1</v>
      </c>
      <c r="AG52" s="195">
        <f xml:space="preserve"> Time!AG$140</f>
        <v>1</v>
      </c>
      <c r="AH52" s="195">
        <f xml:space="preserve"> Time!AH$140</f>
        <v>1</v>
      </c>
      <c r="AI52" s="195">
        <f xml:space="preserve"> Time!AI$140</f>
        <v>1</v>
      </c>
      <c r="AJ52" s="195">
        <f xml:space="preserve"> Time!AJ$140</f>
        <v>1</v>
      </c>
      <c r="AK52" s="195">
        <f xml:space="preserve"> Time!AK$140</f>
        <v>1</v>
      </c>
      <c r="AL52" s="195">
        <f xml:space="preserve"> Time!AL$140</f>
        <v>1</v>
      </c>
      <c r="AM52" s="195">
        <f xml:space="preserve"> Time!AM$140</f>
        <v>1</v>
      </c>
      <c r="AN52" s="195">
        <f xml:space="preserve"> Time!AN$140</f>
        <v>1</v>
      </c>
      <c r="AO52" s="195">
        <f xml:space="preserve"> Time!AO$140</f>
        <v>1</v>
      </c>
      <c r="AP52" s="195">
        <f xml:space="preserve"> Time!AP$140</f>
        <v>1</v>
      </c>
      <c r="AQ52" s="195">
        <f xml:space="preserve"> Time!AQ$140</f>
        <v>1</v>
      </c>
      <c r="AR52" s="195">
        <f xml:space="preserve"> Time!AR$140</f>
        <v>1</v>
      </c>
      <c r="AS52" s="195">
        <f xml:space="preserve"> Time!AS$140</f>
        <v>1</v>
      </c>
      <c r="AT52" s="195">
        <f xml:space="preserve"> Time!AT$140</f>
        <v>1</v>
      </c>
      <c r="AU52" s="195">
        <f xml:space="preserve"> Time!AU$140</f>
        <v>1</v>
      </c>
      <c r="AV52" s="195">
        <f xml:space="preserve"> Time!AV$140</f>
        <v>1</v>
      </c>
      <c r="AW52" s="195">
        <f xml:space="preserve"> Time!AW$140</f>
        <v>1</v>
      </c>
      <c r="AX52" s="195">
        <f xml:space="preserve"> Time!AX$140</f>
        <v>1</v>
      </c>
      <c r="AY52" s="195">
        <f xml:space="preserve"> Time!AY$140</f>
        <v>0</v>
      </c>
      <c r="AZ52" s="195">
        <f xml:space="preserve"> Time!AZ$140</f>
        <v>0</v>
      </c>
      <c r="BA52" s="195">
        <f xml:space="preserve"> Time!BA$140</f>
        <v>0</v>
      </c>
      <c r="BB52" s="195">
        <f xml:space="preserve"> Time!BB$140</f>
        <v>0</v>
      </c>
      <c r="BC52" s="195">
        <f xml:space="preserve"> Time!BC$140</f>
        <v>0</v>
      </c>
      <c r="BD52" s="195">
        <f xml:space="preserve"> Time!BD$140</f>
        <v>0</v>
      </c>
      <c r="BE52" s="195">
        <f xml:space="preserve"> Time!BE$140</f>
        <v>0</v>
      </c>
      <c r="BF52" s="195">
        <f xml:space="preserve"> Time!BF$140</f>
        <v>0</v>
      </c>
      <c r="BG52" s="195">
        <f xml:space="preserve"> Time!BG$140</f>
        <v>0</v>
      </c>
      <c r="BH52" s="195">
        <f xml:space="preserve"> Time!BH$140</f>
        <v>0</v>
      </c>
      <c r="BI52" s="195">
        <f xml:space="preserve"> Time!BI$140</f>
        <v>0</v>
      </c>
      <c r="BJ52" s="195">
        <f xml:space="preserve"> Time!BJ$140</f>
        <v>0</v>
      </c>
      <c r="BK52" s="195">
        <f xml:space="preserve"> Time!BK$140</f>
        <v>0</v>
      </c>
      <c r="BL52" s="195">
        <f xml:space="preserve"> Time!BL$140</f>
        <v>0</v>
      </c>
      <c r="BM52" s="195">
        <f xml:space="preserve"> Time!BM$140</f>
        <v>0</v>
      </c>
      <c r="BN52" s="195">
        <f xml:space="preserve"> Time!BN$140</f>
        <v>0</v>
      </c>
      <c r="BO52" s="195">
        <f xml:space="preserve"> Time!BO$140</f>
        <v>0</v>
      </c>
      <c r="BP52" s="195">
        <f xml:space="preserve"> Time!BP$140</f>
        <v>0</v>
      </c>
      <c r="BQ52" s="195">
        <f xml:space="preserve"> Time!BQ$140</f>
        <v>0</v>
      </c>
      <c r="BR52" s="195">
        <f xml:space="preserve"> Time!BR$140</f>
        <v>0</v>
      </c>
      <c r="BS52" s="195">
        <f xml:space="preserve"> Time!BS$140</f>
        <v>0</v>
      </c>
      <c r="BT52" s="195">
        <f xml:space="preserve"> Time!BT$140</f>
        <v>0</v>
      </c>
      <c r="BU52" s="195">
        <f xml:space="preserve"> Time!BU$140</f>
        <v>0</v>
      </c>
      <c r="BV52" s="195">
        <f xml:space="preserve"> Time!BV$140</f>
        <v>0</v>
      </c>
      <c r="BW52" s="195">
        <f xml:space="preserve"> Time!BW$140</f>
        <v>0</v>
      </c>
      <c r="BX52" s="195">
        <f xml:space="preserve"> Time!BX$140</f>
        <v>0</v>
      </c>
      <c r="BY52" s="195">
        <f xml:space="preserve"> Time!BY$140</f>
        <v>0</v>
      </c>
      <c r="BZ52" s="195">
        <f xml:space="preserve"> Time!BZ$140</f>
        <v>0</v>
      </c>
      <c r="CA52" s="195">
        <f xml:space="preserve"> Time!CA$140</f>
        <v>0</v>
      </c>
      <c r="CB52" s="195">
        <f xml:space="preserve"> Time!CB$140</f>
        <v>0</v>
      </c>
      <c r="CC52" s="195">
        <f xml:space="preserve"> Time!CC$140</f>
        <v>0</v>
      </c>
      <c r="CD52" s="195">
        <f xml:space="preserve"> Time!CD$140</f>
        <v>0</v>
      </c>
      <c r="CE52" s="195">
        <f xml:space="preserve"> Time!CE$140</f>
        <v>0</v>
      </c>
      <c r="CF52" s="195">
        <f xml:space="preserve"> Time!CF$140</f>
        <v>0</v>
      </c>
      <c r="CG52" s="195">
        <f xml:space="preserve"> Time!CG$140</f>
        <v>0</v>
      </c>
      <c r="CH52" s="195">
        <f xml:space="preserve"> Time!CH$140</f>
        <v>0</v>
      </c>
      <c r="CI52" s="195">
        <f xml:space="preserve"> Time!CI$140</f>
        <v>0</v>
      </c>
      <c r="CJ52" s="195">
        <f xml:space="preserve"> Time!CJ$140</f>
        <v>0</v>
      </c>
      <c r="CK52" s="195">
        <f xml:space="preserve"> Time!CK$140</f>
        <v>0</v>
      </c>
      <c r="CL52" s="195">
        <f xml:space="preserve"> Time!CL$140</f>
        <v>0</v>
      </c>
      <c r="CM52" s="195">
        <f xml:space="preserve"> Time!CM$140</f>
        <v>0</v>
      </c>
      <c r="CN52" s="195">
        <f xml:space="preserve"> Time!CN$140</f>
        <v>0</v>
      </c>
      <c r="CO52" s="195">
        <f xml:space="preserve"> Time!CO$140</f>
        <v>0</v>
      </c>
      <c r="CP52" s="195">
        <f xml:space="preserve"> Time!CP$140</f>
        <v>0</v>
      </c>
      <c r="CQ52" s="195">
        <f xml:space="preserve"> Time!CQ$140</f>
        <v>0</v>
      </c>
      <c r="CR52" s="195">
        <f xml:space="preserve"> Time!CR$140</f>
        <v>0</v>
      </c>
      <c r="CS52" s="195">
        <f xml:space="preserve"> Time!CS$140</f>
        <v>0</v>
      </c>
      <c r="CT52" s="195">
        <f xml:space="preserve"> Time!CT$140</f>
        <v>0</v>
      </c>
      <c r="CU52" s="195">
        <f xml:space="preserve"> Time!CU$140</f>
        <v>0</v>
      </c>
      <c r="CV52" s="195">
        <f xml:space="preserve"> Time!CV$140</f>
        <v>0</v>
      </c>
      <c r="CW52" s="195">
        <f xml:space="preserve"> Time!CW$140</f>
        <v>0</v>
      </c>
      <c r="CX52" s="195">
        <f xml:space="preserve"> Time!CX$140</f>
        <v>0</v>
      </c>
      <c r="CY52" s="195">
        <f xml:space="preserve"> Time!CY$140</f>
        <v>0</v>
      </c>
      <c r="CZ52" s="195">
        <f xml:space="preserve"> Time!CZ$140</f>
        <v>0</v>
      </c>
      <c r="DA52" s="195">
        <f xml:space="preserve"> Time!DA$140</f>
        <v>0</v>
      </c>
      <c r="DB52" s="195">
        <f xml:space="preserve"> Time!DB$140</f>
        <v>0</v>
      </c>
      <c r="DC52" s="195">
        <f xml:space="preserve"> Time!DC$140</f>
        <v>0</v>
      </c>
      <c r="DD52" s="195">
        <f xml:space="preserve"> Time!DD$140</f>
        <v>0</v>
      </c>
      <c r="DE52" s="195">
        <f xml:space="preserve"> Time!DE$140</f>
        <v>0</v>
      </c>
      <c r="DF52" s="195">
        <f xml:space="preserve"> Time!DF$140</f>
        <v>0</v>
      </c>
      <c r="DG52" s="195">
        <f xml:space="preserve"> Time!DG$140</f>
        <v>0</v>
      </c>
      <c r="DH52" s="195">
        <f xml:space="preserve"> Time!DH$140</f>
        <v>0</v>
      </c>
      <c r="DI52" s="195">
        <f xml:space="preserve"> Time!DI$140</f>
        <v>0</v>
      </c>
      <c r="DJ52" s="195">
        <f xml:space="preserve"> Time!DJ$140</f>
        <v>0</v>
      </c>
      <c r="DK52" s="195">
        <f xml:space="preserve"> Time!DK$140</f>
        <v>0</v>
      </c>
      <c r="DL52" s="195">
        <f xml:space="preserve"> Time!DL$140</f>
        <v>0</v>
      </c>
      <c r="DM52" s="195">
        <f xml:space="preserve"> Time!DM$140</f>
        <v>0</v>
      </c>
      <c r="DN52" s="195">
        <f xml:space="preserve"> Time!DN$140</f>
        <v>0</v>
      </c>
      <c r="DO52" s="195">
        <f xml:space="preserve"> Time!DO$140</f>
        <v>0</v>
      </c>
      <c r="DP52" s="195">
        <f xml:space="preserve"> Time!DP$140</f>
        <v>0</v>
      </c>
      <c r="DQ52" s="195">
        <f xml:space="preserve"> Time!DQ$140</f>
        <v>0</v>
      </c>
      <c r="DR52" s="195">
        <f xml:space="preserve"> Time!DR$140</f>
        <v>0</v>
      </c>
      <c r="DS52" s="195">
        <f xml:space="preserve"> Time!DS$140</f>
        <v>0</v>
      </c>
      <c r="DT52" s="195">
        <f xml:space="preserve"> Time!DT$140</f>
        <v>0</v>
      </c>
      <c r="DU52" s="195">
        <f xml:space="preserve"> Time!DU$140</f>
        <v>0</v>
      </c>
      <c r="DV52" s="195">
        <f xml:space="preserve"> Time!DV$140</f>
        <v>0</v>
      </c>
      <c r="DW52" s="195">
        <f xml:space="preserve"> Time!DW$140</f>
        <v>0</v>
      </c>
      <c r="DX52" s="195">
        <f xml:space="preserve"> Time!DX$140</f>
        <v>0</v>
      </c>
      <c r="DY52" s="195">
        <f xml:space="preserve"> Time!DY$140</f>
        <v>0</v>
      </c>
      <c r="DZ52" s="195">
        <f xml:space="preserve"> Time!DZ$140</f>
        <v>0</v>
      </c>
      <c r="EA52" s="195">
        <f xml:space="preserve"> Time!EA$140</f>
        <v>0</v>
      </c>
      <c r="EB52" s="195">
        <f xml:space="preserve"> Time!EB$140</f>
        <v>0</v>
      </c>
      <c r="EC52" s="195">
        <f xml:space="preserve"> Time!EC$140</f>
        <v>0</v>
      </c>
      <c r="ED52" s="195">
        <f xml:space="preserve"> Time!ED$140</f>
        <v>0</v>
      </c>
      <c r="EE52" s="195">
        <f xml:space="preserve"> Time!EE$140</f>
        <v>0</v>
      </c>
      <c r="EF52" s="195">
        <f xml:space="preserve"> Time!EF$140</f>
        <v>0</v>
      </c>
      <c r="EG52" s="195">
        <f xml:space="preserve"> Time!EG$140</f>
        <v>0</v>
      </c>
      <c r="EH52" s="195">
        <f xml:space="preserve"> Time!EH$140</f>
        <v>0</v>
      </c>
      <c r="EI52" s="195">
        <f xml:space="preserve"> Time!EI$140</f>
        <v>0</v>
      </c>
      <c r="EJ52" s="195">
        <f xml:space="preserve"> Time!EJ$140</f>
        <v>0</v>
      </c>
      <c r="EK52" s="195">
        <f xml:space="preserve"> Time!EK$140</f>
        <v>0</v>
      </c>
      <c r="EL52" s="195">
        <f xml:space="preserve"> Time!EL$140</f>
        <v>0</v>
      </c>
      <c r="EM52" s="195">
        <f xml:space="preserve"> Time!EM$140</f>
        <v>0</v>
      </c>
      <c r="EN52" s="195">
        <f xml:space="preserve"> Time!EN$140</f>
        <v>0</v>
      </c>
      <c r="EO52" s="195">
        <f xml:space="preserve"> Time!EO$140</f>
        <v>0</v>
      </c>
      <c r="EP52" s="195">
        <f xml:space="preserve"> Time!EP$140</f>
        <v>0</v>
      </c>
      <c r="EQ52" s="195">
        <f xml:space="preserve"> Time!EQ$140</f>
        <v>0</v>
      </c>
      <c r="ER52" s="195">
        <f xml:space="preserve"> Time!ER$140</f>
        <v>0</v>
      </c>
      <c r="ES52" s="195">
        <f xml:space="preserve"> Time!ES$140</f>
        <v>0</v>
      </c>
      <c r="ET52" s="195">
        <f xml:space="preserve"> Time!ET$140</f>
        <v>0</v>
      </c>
      <c r="EU52" s="195">
        <f xml:space="preserve"> Time!EU$140</f>
        <v>0</v>
      </c>
      <c r="EV52" s="195">
        <f xml:space="preserve"> Time!EV$140</f>
        <v>0</v>
      </c>
      <c r="EW52" s="195">
        <f xml:space="preserve"> Time!EW$140</f>
        <v>0</v>
      </c>
      <c r="EX52" s="195">
        <f xml:space="preserve"> Time!EX$140</f>
        <v>0</v>
      </c>
      <c r="EY52" s="195">
        <f xml:space="preserve"> Time!EY$140</f>
        <v>0</v>
      </c>
      <c r="EZ52" s="195">
        <f xml:space="preserve"> Time!EZ$140</f>
        <v>0</v>
      </c>
      <c r="FA52" s="195">
        <f xml:space="preserve"> Time!FA$140</f>
        <v>0</v>
      </c>
      <c r="FB52" s="195">
        <f xml:space="preserve"> Time!FB$140</f>
        <v>0</v>
      </c>
      <c r="FC52" s="195">
        <f xml:space="preserve"> Time!FC$140</f>
        <v>0</v>
      </c>
      <c r="FD52" s="195">
        <f xml:space="preserve"> Time!FD$140</f>
        <v>0</v>
      </c>
      <c r="FE52" s="195">
        <f xml:space="preserve"> Time!FE$140</f>
        <v>0</v>
      </c>
      <c r="FF52" s="195">
        <f xml:space="preserve"> Time!FF$140</f>
        <v>0</v>
      </c>
      <c r="FG52" s="195">
        <f xml:space="preserve"> Time!FG$140</f>
        <v>0</v>
      </c>
      <c r="FH52" s="195">
        <f xml:space="preserve"> Time!FH$140</f>
        <v>0</v>
      </c>
      <c r="FI52" s="195">
        <f xml:space="preserve"> Time!FI$140</f>
        <v>0</v>
      </c>
      <c r="FJ52" s="195">
        <f xml:space="preserve"> Time!FJ$140</f>
        <v>0</v>
      </c>
      <c r="FK52" s="195">
        <f xml:space="preserve"> Time!FK$140</f>
        <v>0</v>
      </c>
      <c r="FL52" s="195">
        <f xml:space="preserve"> Time!FL$140</f>
        <v>0</v>
      </c>
      <c r="FM52" s="195">
        <f xml:space="preserve"> Time!FM$140</f>
        <v>0</v>
      </c>
      <c r="FN52" s="195">
        <f xml:space="preserve"> Time!FN$140</f>
        <v>0</v>
      </c>
      <c r="FO52" s="195">
        <f xml:space="preserve"> Time!FO$140</f>
        <v>0</v>
      </c>
      <c r="FP52" s="195">
        <f xml:space="preserve"> Time!FP$140</f>
        <v>0</v>
      </c>
      <c r="FQ52" s="195">
        <f xml:space="preserve"> Time!FQ$140</f>
        <v>0</v>
      </c>
      <c r="FR52" s="195">
        <f xml:space="preserve"> Time!FR$140</f>
        <v>0</v>
      </c>
      <c r="FS52" s="195">
        <f xml:space="preserve"> Time!FS$140</f>
        <v>0</v>
      </c>
      <c r="FT52" s="195">
        <f xml:space="preserve"> Time!FT$140</f>
        <v>0</v>
      </c>
      <c r="FU52" s="195">
        <f xml:space="preserve"> Time!FU$140</f>
        <v>0</v>
      </c>
      <c r="FV52" s="195">
        <f xml:space="preserve"> Time!FV$140</f>
        <v>0</v>
      </c>
      <c r="FW52" s="195">
        <f xml:space="preserve"> Time!FW$140</f>
        <v>0</v>
      </c>
      <c r="FX52" s="195">
        <f xml:space="preserve"> Time!FX$140</f>
        <v>0</v>
      </c>
      <c r="FY52" s="195">
        <f xml:space="preserve"> Time!FY$140</f>
        <v>0</v>
      </c>
      <c r="FZ52" s="195">
        <f xml:space="preserve"> Time!FZ$140</f>
        <v>0</v>
      </c>
      <c r="GA52" s="195">
        <f xml:space="preserve"> Time!GA$140</f>
        <v>0</v>
      </c>
      <c r="GB52" s="195">
        <f xml:space="preserve"> Time!GB$140</f>
        <v>0</v>
      </c>
      <c r="GC52" s="195">
        <f xml:space="preserve"> Time!GC$140</f>
        <v>0</v>
      </c>
      <c r="GD52" s="195">
        <f xml:space="preserve"> Time!GD$140</f>
        <v>0</v>
      </c>
      <c r="GE52" s="195">
        <f xml:space="preserve"> Time!GE$140</f>
        <v>0</v>
      </c>
      <c r="GF52" s="195">
        <f xml:space="preserve"> Time!GF$140</f>
        <v>0</v>
      </c>
      <c r="GG52" s="195">
        <f xml:space="preserve"> Time!GG$140</f>
        <v>0</v>
      </c>
      <c r="GH52" s="195">
        <f xml:space="preserve"> Time!GH$140</f>
        <v>0</v>
      </c>
      <c r="GI52" s="195">
        <f xml:space="preserve"> Time!GI$140</f>
        <v>0</v>
      </c>
      <c r="GJ52" s="195">
        <f xml:space="preserve"> Time!GJ$140</f>
        <v>0</v>
      </c>
    </row>
    <row r="53" spans="1:192" x14ac:dyDescent="0.25">
      <c r="A53" s="80"/>
      <c r="B53" s="80"/>
      <c r="C53" s="596"/>
      <c r="D53" s="61"/>
      <c r="E53" s="32" t="s">
        <v>509</v>
      </c>
      <c r="F53" s="32"/>
      <c r="G53" s="32" t="str">
        <f xml:space="preserve"> SMU</f>
        <v>$ 000s</v>
      </c>
      <c r="H53" s="32"/>
      <c r="I53" s="32"/>
      <c r="J53" s="32">
        <f>SUMIFS( $J51:J51, $J50:J50, "&gt;=" &amp; J50 - $F49 + 1, $J50:J50, "&lt;=" &amp; J50) * J52</f>
        <v>0</v>
      </c>
      <c r="K53" s="32">
        <f>SUMIFS( $J51:K51, $J50:K50, "&gt;=" &amp; K50 - $F49 + 1, $J50:K50, "&lt;=" &amp; K50) * K52</f>
        <v>0</v>
      </c>
      <c r="L53" s="32">
        <f>SUMIFS( $J51:L51, $J50:L50, "&gt;=" &amp; L50 - $F49 + 1, $J50:L50, "&lt;=" &amp; L50) * L52</f>
        <v>0</v>
      </c>
      <c r="M53" s="32">
        <f>SUMIFS( $J51:M51, $J50:M50, "&gt;=" &amp; M50 - $F49 + 1, $J50:M50, "&lt;=" &amp; M50) * M52</f>
        <v>0</v>
      </c>
      <c r="N53" s="32">
        <f>SUMIFS( $J51:N51, $J50:N50, "&gt;=" &amp; N50 - $F49 + 1, $J50:N50, "&lt;=" &amp; N50) * N52</f>
        <v>0</v>
      </c>
      <c r="O53" s="32">
        <f>SUMIFS( $J51:O51, $J50:O50, "&gt;=" &amp; O50 - $F49 + 1, $J50:O50, "&lt;=" &amp; O50) * O52</f>
        <v>0</v>
      </c>
      <c r="P53" s="32">
        <f>SUMIFS( $J51:P51, $J50:P50, "&gt;=" &amp; P50 - $F49 + 1, $J50:P50, "&lt;=" &amp; P50) * P52</f>
        <v>0</v>
      </c>
      <c r="Q53" s="32">
        <f>SUMIFS( $J51:Q51, $J50:Q50, "&gt;=" &amp; Q50 - $F49 + 1, $J50:Q50, "&lt;=" &amp; Q50) * Q52</f>
        <v>20828.568333832034</v>
      </c>
      <c r="R53" s="32">
        <f>SUMIFS( $J51:R51, $J50:R50, "&gt;=" &amp; R50 - $F49 + 1, $J50:R50, "&lt;=" &amp; R50) * R52</f>
        <v>37857.372618631991</v>
      </c>
      <c r="S53" s="32">
        <f>SUMIFS( $J51:S51, $J50:S50, "&gt;=" &amp; S50 - $F49 + 1, $J50:S50, "&lt;=" &amp; S50) * S52</f>
        <v>32945.68009869555</v>
      </c>
      <c r="T53" s="32">
        <f>SUMIFS( $J51:T51, $J50:T50, "&gt;=" &amp; T50 - $F49 + 1, $J50:T50, "&lt;=" &amp; T50) * T52</f>
        <v>31620.6730419706</v>
      </c>
      <c r="U53" s="32">
        <f>SUMIFS( $J51:U51, $J50:U50, "&gt;=" &amp; U50 - $F49 + 1, $J50:U50, "&lt;=" &amp; U50) * U52</f>
        <v>31479.698896165537</v>
      </c>
      <c r="V53" s="32">
        <f>SUMIFS( $J51:V51, $J50:V50, "&gt;=" &amp; V50 - $F49 + 1, $J50:V50, "&lt;=" &amp; V50) * V52</f>
        <v>31338.397363272466</v>
      </c>
      <c r="W53" s="32">
        <f>SUMIFS( $J51:W51, $J50:W50, "&gt;=" &amp; W50 - $F49 + 1, $J50:W50, "&lt;=" &amp; W50) * W52</f>
        <v>31195.520524295978</v>
      </c>
      <c r="X53" s="32">
        <f>SUMIFS( $J51:X51, $J50:X50, "&gt;=" &amp; X50 - $F49 + 1, $J50:X50, "&lt;=" &amp; X50) * X52</f>
        <v>31073.416420624057</v>
      </c>
      <c r="Y53" s="32">
        <f>SUMIFS( $J51:Y51, $J50:Y50, "&gt;=" &amp; Y50 - $F49 + 1, $J50:Y50, "&lt;=" &amp; Y50) * Y52</f>
        <v>30907.482481894796</v>
      </c>
      <c r="Z53" s="32">
        <f>SUMIFS( $J51:Z51, $J50:Z50, "&gt;=" &amp; Z50 - $F49 + 1, $J50:Z50, "&lt;=" &amp; Z50) * Z52</f>
        <v>30740.973890197532</v>
      </c>
      <c r="AA53" s="32">
        <f>SUMIFS( $J51:AA51, $J50:AA50, "&gt;=" &amp; AA50 - $F49 + 1, $J50:AA50, "&lt;=" &amp; AA50) * AA52</f>
        <v>30614.994176333515</v>
      </c>
      <c r="AB53" s="32">
        <f>SUMIFS( $J51:AB51, $J50:AB50, "&gt;=" &amp; AB50 - $F49 + 1, $J50:AB50, "&lt;=" &amp; AB50) * AB52</f>
        <v>30467.744711987034</v>
      </c>
      <c r="AC53" s="32">
        <f>SUMIFS( $J51:AC51, $J50:AC50, "&gt;=" &amp; AC50 - $F49 + 1, $J50:AC50, "&lt;=" &amp; AC50) * AC52</f>
        <v>30318.911467498132</v>
      </c>
      <c r="AD53" s="32">
        <f>SUMIFS( $J51:AD51, $J50:AD50, "&gt;=" &amp; AD50 - $F49 + 1, $J50:AD50, "&lt;=" &amp; AD50) * AD52</f>
        <v>30169.69153807962</v>
      </c>
      <c r="AE53" s="32">
        <f>SUMIFS( $J51:AE51, $J50:AE50, "&gt;=" &amp; AE50 - $F49 + 1, $J50:AE50, "&lt;=" &amp; AE50) * AE52</f>
        <v>30018.79112065307</v>
      </c>
      <c r="AF53" s="32">
        <f>SUMIFS( $J51:AF51, $J50:AF50, "&gt;=" &amp; AF50 - $F49 + 1, $J50:AF50, "&lt;=" &amp; AF50) * AF52</f>
        <v>29887.786585280719</v>
      </c>
      <c r="AG53" s="32">
        <f>SUMIFS( $J51:AG51, $J50:AG50, "&gt;=" &amp; AG50 - $F49 + 1, $J50:AG50, "&lt;=" &amp; AG50) * AG52</f>
        <v>29714.477745266697</v>
      </c>
      <c r="AH53" s="32">
        <f>SUMIFS( $J51:AH51, $J50:AH50, "&gt;=" &amp; AH50 - $F49 + 1, $J50:AH50, "&lt;=" &amp; AH50) * AH52</f>
        <v>29540.51468604026</v>
      </c>
      <c r="AI53" s="32">
        <f>SUMIFS( $J51:AI51, $J50:AI50, "&gt;=" &amp; AI50 - $F49 + 1, $J50:AI50, "&lt;=" &amp; AI50) * AI52</f>
        <v>29405.332060081353</v>
      </c>
      <c r="AJ53" s="32">
        <f>SUMIFS( $J51:AJ51, $J50:AJ50, "&gt;=" &amp; AJ50 - $F49 + 1, $J50:AJ50, "&lt;=" &amp; AJ50) * AJ52</f>
        <v>29249.651212316756</v>
      </c>
      <c r="AK53" s="32">
        <f>SUMIFS( $J51:AK51, $J50:AK50, "&gt;=" &amp; AK50 - $F49 + 1, $J50:AK50, "&lt;=" &amp; AK50) * AK52</f>
        <v>29092.280555446036</v>
      </c>
      <c r="AL53" s="32">
        <f>SUMIFS( $J51:AL51, $J50:AL50, "&gt;=" &amp; AL50 - $F49 + 1, $J50:AL50, "&lt;=" &amp; AL50) * AL52</f>
        <v>28934.459281317155</v>
      </c>
      <c r="AM53" s="32">
        <f>SUMIFS( $J51:AM51, $J50:AM50, "&gt;=" &amp; AM50 - $F49 + 1, $J50:AM50, "&lt;=" &amp; AM50) * AM52</f>
        <v>28774.843463560203</v>
      </c>
      <c r="AN53" s="32">
        <f>SUMIFS( $J51:AN51, $J50:AN50, "&gt;=" &amp; AN50 - $F49 + 1, $J50:AN50, "&lt;=" &amp; AN50) * AN52</f>
        <v>28634.194962317564</v>
      </c>
      <c r="AO53" s="32">
        <f>SUMIFS( $J51:AO51, $J50:AO50, "&gt;=" &amp; AO50 - $F49 + 1, $J50:AO50, "&lt;=" &amp; AO50) * AO52</f>
        <v>28452.852605291715</v>
      </c>
      <c r="AP53" s="32">
        <f>SUMIFS( $J51:AP51, $J50:AP50, "&gt;=" &amp; AP50 - $F49 + 1, $J50:AP50, "&lt;=" &amp; AP50) * AP52</f>
        <v>28270.770155338418</v>
      </c>
      <c r="AQ53" s="32">
        <f>SUMIFS( $J51:AQ51, $J50:AQ50, "&gt;=" &amp; AQ50 - $F49 + 1, $J50:AQ50, "&lt;=" &amp; AQ50) * AQ52</f>
        <v>28125.61496086009</v>
      </c>
      <c r="AR53" s="32">
        <f>SUMIFS( $J51:AR51, $J50:AR50, "&gt;=" &amp; AR50 - $F49 + 1, $J50:AR50, "&lt;=" &amp; AR50) * AR52</f>
        <v>27960.775304790754</v>
      </c>
      <c r="AS53" s="32">
        <f>SUMIFS( $J51:AS51, $J50:AS50, "&gt;=" &amp; AS50 - $F49 + 1, $J50:AS50, "&lt;=" &amp; AS50) * AS52</f>
        <v>27794.131837961722</v>
      </c>
      <c r="AT53" s="32">
        <f>SUMIFS( $J51:AT51, $J50:AT50, "&gt;=" &amp; AT50 - $F49 + 1, $J50:AT50, "&lt;=" &amp; AT50) * AT52</f>
        <v>27626.970054291669</v>
      </c>
      <c r="AU53" s="32">
        <f>SUMIFS( $J51:AU51, $J50:AU50, "&gt;=" &amp; AU50 - $F49 + 1, $J50:AU50, "&lt;=" &amp; AU50) * AU52</f>
        <v>27457.890071854821</v>
      </c>
      <c r="AV53" s="32">
        <f>SUMIFS( $J51:AV51, $J50:AV50, "&gt;=" &amp; AV50 - $F49 + 1, $J50:AV50, "&lt;=" &amp; AV50) * AV52</f>
        <v>27306.792705865704</v>
      </c>
      <c r="AW53" s="32">
        <f>SUMIFS( $J51:AW51, $J50:AW50, "&gt;=" &amp; AW50 - $F49 + 1, $J50:AW50, "&lt;=" &amp; AW50) * AW52</f>
        <v>27116.704184622024</v>
      </c>
      <c r="AX53" s="32">
        <f>SUMIFS( $J51:AX51, $J50:AX50, "&gt;=" &amp; AX50 - $F49 + 1, $J50:AX50, "&lt;=" &amp; AX50) * AX52</f>
        <v>26925.782872137213</v>
      </c>
      <c r="AY53" s="32">
        <f>SUMIFS( $J51:AY51, $J50:AY50, "&gt;=" &amp; AY50 - $F49 + 1, $J50:AY50, "&lt;=" &amp; AY50) * AY52</f>
        <v>0</v>
      </c>
      <c r="AZ53" s="32">
        <f>SUMIFS( $J51:AZ51, $J50:AZ50, "&gt;=" &amp; AZ50 - $F49 + 1, $J50:AZ50, "&lt;=" &amp; AZ50) * AZ52</f>
        <v>0</v>
      </c>
      <c r="BA53" s="32">
        <f>SUMIFS( $J51:BA51, $J50:BA50, "&gt;=" &amp; BA50 - $F49 + 1, $J50:BA50, "&lt;=" &amp; BA50) * BA52</f>
        <v>0</v>
      </c>
      <c r="BB53" s="32">
        <f>SUMIFS( $J51:BB51, $J50:BB50, "&gt;=" &amp; BB50 - $F49 + 1, $J50:BB50, "&lt;=" &amp; BB50) * BB52</f>
        <v>0</v>
      </c>
      <c r="BC53" s="32">
        <f>SUMIFS( $J51:BC51, $J50:BC50, "&gt;=" &amp; BC50 - $F49 + 1, $J50:BC50, "&lt;=" &amp; BC50) * BC52</f>
        <v>0</v>
      </c>
      <c r="BD53" s="32">
        <f>SUMIFS( $J51:BD51, $J50:BD50, "&gt;=" &amp; BD50 - $F49 + 1, $J50:BD50, "&lt;=" &amp; BD50) * BD52</f>
        <v>0</v>
      </c>
      <c r="BE53" s="32">
        <f>SUMIFS( $J51:BE51, $J50:BE50, "&gt;=" &amp; BE50 - $F49 + 1, $J50:BE50, "&lt;=" &amp; BE50) * BE52</f>
        <v>0</v>
      </c>
      <c r="BF53" s="32">
        <f>SUMIFS( $J51:BF51, $J50:BF50, "&gt;=" &amp; BF50 - $F49 + 1, $J50:BF50, "&lt;=" &amp; BF50) * BF52</f>
        <v>0</v>
      </c>
      <c r="BG53" s="32">
        <f>SUMIFS( $J51:BG51, $J50:BG50, "&gt;=" &amp; BG50 - $F49 + 1, $J50:BG50, "&lt;=" &amp; BG50) * BG52</f>
        <v>0</v>
      </c>
      <c r="BH53" s="32">
        <f>SUMIFS( $J51:BH51, $J50:BH50, "&gt;=" &amp; BH50 - $F49 + 1, $J50:BH50, "&lt;=" &amp; BH50) * BH52</f>
        <v>0</v>
      </c>
      <c r="BI53" s="32">
        <f>SUMIFS( $J51:BI51, $J50:BI50, "&gt;=" &amp; BI50 - $F49 + 1, $J50:BI50, "&lt;=" &amp; BI50) * BI52</f>
        <v>0</v>
      </c>
      <c r="BJ53" s="32">
        <f>SUMIFS( $J51:BJ51, $J50:BJ50, "&gt;=" &amp; BJ50 - $F49 + 1, $J50:BJ50, "&lt;=" &amp; BJ50) * BJ52</f>
        <v>0</v>
      </c>
      <c r="BK53" s="32">
        <f>SUMIFS( $J51:BK51, $J50:BK50, "&gt;=" &amp; BK50 - $F49 + 1, $J50:BK50, "&lt;=" &amp; BK50) * BK52</f>
        <v>0</v>
      </c>
      <c r="BL53" s="32">
        <f>SUMIFS( $J51:BL51, $J50:BL50, "&gt;=" &amp; BL50 - $F49 + 1, $J50:BL50, "&lt;=" &amp; BL50) * BL52</f>
        <v>0</v>
      </c>
      <c r="BM53" s="32">
        <f>SUMIFS( $J51:BM51, $J50:BM50, "&gt;=" &amp; BM50 - $F49 + 1, $J50:BM50, "&lt;=" &amp; BM50) * BM52</f>
        <v>0</v>
      </c>
      <c r="BN53" s="32">
        <f>SUMIFS( $J51:BN51, $J50:BN50, "&gt;=" &amp; BN50 - $F49 + 1, $J50:BN50, "&lt;=" &amp; BN50) * BN52</f>
        <v>0</v>
      </c>
      <c r="BO53" s="32">
        <f>SUMIFS( $J51:BO51, $J50:BO50, "&gt;=" &amp; BO50 - $F49 + 1, $J50:BO50, "&lt;=" &amp; BO50) * BO52</f>
        <v>0</v>
      </c>
      <c r="BP53" s="32">
        <f>SUMIFS( $J51:BP51, $J50:BP50, "&gt;=" &amp; BP50 - $F49 + 1, $J50:BP50, "&lt;=" &amp; BP50) * BP52</f>
        <v>0</v>
      </c>
      <c r="BQ53" s="32">
        <f>SUMIFS( $J51:BQ51, $J50:BQ50, "&gt;=" &amp; BQ50 - $F49 + 1, $J50:BQ50, "&lt;=" &amp; BQ50) * BQ52</f>
        <v>0</v>
      </c>
      <c r="BR53" s="32">
        <f>SUMIFS( $J51:BR51, $J50:BR50, "&gt;=" &amp; BR50 - $F49 + 1, $J50:BR50, "&lt;=" &amp; BR50) * BR52</f>
        <v>0</v>
      </c>
      <c r="BS53" s="32">
        <f>SUMIFS( $J51:BS51, $J50:BS50, "&gt;=" &amp; BS50 - $F49 + 1, $J50:BS50, "&lt;=" &amp; BS50) * BS52</f>
        <v>0</v>
      </c>
      <c r="BT53" s="32">
        <f>SUMIFS( $J51:BT51, $J50:BT50, "&gt;=" &amp; BT50 - $F49 + 1, $J50:BT50, "&lt;=" &amp; BT50) * BT52</f>
        <v>0</v>
      </c>
      <c r="BU53" s="32">
        <f>SUMIFS( $J51:BU51, $J50:BU50, "&gt;=" &amp; BU50 - $F49 + 1, $J50:BU50, "&lt;=" &amp; BU50) * BU52</f>
        <v>0</v>
      </c>
      <c r="BV53" s="32">
        <f>SUMIFS( $J51:BV51, $J50:BV50, "&gt;=" &amp; BV50 - $F49 + 1, $J50:BV50, "&lt;=" &amp; BV50) * BV52</f>
        <v>0</v>
      </c>
      <c r="BW53" s="32">
        <f>SUMIFS( $J51:BW51, $J50:BW50, "&gt;=" &amp; BW50 - $F49 + 1, $J50:BW50, "&lt;=" &amp; BW50) * BW52</f>
        <v>0</v>
      </c>
      <c r="BX53" s="32">
        <f>SUMIFS( $J51:BX51, $J50:BX50, "&gt;=" &amp; BX50 - $F49 + 1, $J50:BX50, "&lt;=" &amp; BX50) * BX52</f>
        <v>0</v>
      </c>
      <c r="BY53" s="32">
        <f>SUMIFS( $J51:BY51, $J50:BY50, "&gt;=" &amp; BY50 - $F49 + 1, $J50:BY50, "&lt;=" &amp; BY50) * BY52</f>
        <v>0</v>
      </c>
      <c r="BZ53" s="32">
        <f>SUMIFS( $J51:BZ51, $J50:BZ50, "&gt;=" &amp; BZ50 - $F49 + 1, $J50:BZ50, "&lt;=" &amp; BZ50) * BZ52</f>
        <v>0</v>
      </c>
      <c r="CA53" s="32">
        <f>SUMIFS( $J51:CA51, $J50:CA50, "&gt;=" &amp; CA50 - $F49 + 1, $J50:CA50, "&lt;=" &amp; CA50) * CA52</f>
        <v>0</v>
      </c>
      <c r="CB53" s="32">
        <f>SUMIFS( $J51:CB51, $J50:CB50, "&gt;=" &amp; CB50 - $F49 + 1, $J50:CB50, "&lt;=" &amp; CB50) * CB52</f>
        <v>0</v>
      </c>
      <c r="CC53" s="32">
        <f>SUMIFS( $J51:CC51, $J50:CC50, "&gt;=" &amp; CC50 - $F49 + 1, $J50:CC50, "&lt;=" &amp; CC50) * CC52</f>
        <v>0</v>
      </c>
      <c r="CD53" s="32">
        <f>SUMIFS( $J51:CD51, $J50:CD50, "&gt;=" &amp; CD50 - $F49 + 1, $J50:CD50, "&lt;=" &amp; CD50) * CD52</f>
        <v>0</v>
      </c>
      <c r="CE53" s="32">
        <f>SUMIFS( $J51:CE51, $J50:CE50, "&gt;=" &amp; CE50 - $F49 + 1, $J50:CE50, "&lt;=" &amp; CE50) * CE52</f>
        <v>0</v>
      </c>
      <c r="CF53" s="32">
        <f>SUMIFS( $J51:CF51, $J50:CF50, "&gt;=" &amp; CF50 - $F49 + 1, $J50:CF50, "&lt;=" &amp; CF50) * CF52</f>
        <v>0</v>
      </c>
      <c r="CG53" s="32">
        <f>SUMIFS( $J51:CG51, $J50:CG50, "&gt;=" &amp; CG50 - $F49 + 1, $J50:CG50, "&lt;=" &amp; CG50) * CG52</f>
        <v>0</v>
      </c>
      <c r="CH53" s="32">
        <f>SUMIFS( $J51:CH51, $J50:CH50, "&gt;=" &amp; CH50 - $F49 + 1, $J50:CH50, "&lt;=" &amp; CH50) * CH52</f>
        <v>0</v>
      </c>
      <c r="CI53" s="32">
        <f>SUMIFS( $J51:CI51, $J50:CI50, "&gt;=" &amp; CI50 - $F49 + 1, $J50:CI50, "&lt;=" &amp; CI50) * CI52</f>
        <v>0</v>
      </c>
      <c r="CJ53" s="32">
        <f>SUMIFS( $J51:CJ51, $J50:CJ50, "&gt;=" &amp; CJ50 - $F49 + 1, $J50:CJ50, "&lt;=" &amp; CJ50) * CJ52</f>
        <v>0</v>
      </c>
      <c r="CK53" s="32">
        <f>SUMIFS( $J51:CK51, $J50:CK50, "&gt;=" &amp; CK50 - $F49 + 1, $J50:CK50, "&lt;=" &amp; CK50) * CK52</f>
        <v>0</v>
      </c>
      <c r="CL53" s="32">
        <f>SUMIFS( $J51:CL51, $J50:CL50, "&gt;=" &amp; CL50 - $F49 + 1, $J50:CL50, "&lt;=" &amp; CL50) * CL52</f>
        <v>0</v>
      </c>
      <c r="CM53" s="32">
        <f>SUMIFS( $J51:CM51, $J50:CM50, "&gt;=" &amp; CM50 - $F49 + 1, $J50:CM50, "&lt;=" &amp; CM50) * CM52</f>
        <v>0</v>
      </c>
      <c r="CN53" s="32">
        <f>SUMIFS( $J51:CN51, $J50:CN50, "&gt;=" &amp; CN50 - $F49 + 1, $J50:CN50, "&lt;=" &amp; CN50) * CN52</f>
        <v>0</v>
      </c>
      <c r="CO53" s="32">
        <f>SUMIFS( $J51:CO51, $J50:CO50, "&gt;=" &amp; CO50 - $F49 + 1, $J50:CO50, "&lt;=" &amp; CO50) * CO52</f>
        <v>0</v>
      </c>
      <c r="CP53" s="32">
        <f>SUMIFS( $J51:CP51, $J50:CP50, "&gt;=" &amp; CP50 - $F49 + 1, $J50:CP50, "&lt;=" &amp; CP50) * CP52</f>
        <v>0</v>
      </c>
      <c r="CQ53" s="32">
        <f>SUMIFS( $J51:CQ51, $J50:CQ50, "&gt;=" &amp; CQ50 - $F49 + 1, $J50:CQ50, "&lt;=" &amp; CQ50) * CQ52</f>
        <v>0</v>
      </c>
      <c r="CR53" s="32">
        <f>SUMIFS( $J51:CR51, $J50:CR50, "&gt;=" &amp; CR50 - $F49 + 1, $J50:CR50, "&lt;=" &amp; CR50) * CR52</f>
        <v>0</v>
      </c>
      <c r="CS53" s="32">
        <f>SUMIFS( $J51:CS51, $J50:CS50, "&gt;=" &amp; CS50 - $F49 + 1, $J50:CS50, "&lt;=" &amp; CS50) * CS52</f>
        <v>0</v>
      </c>
      <c r="CT53" s="32">
        <f>SUMIFS( $J51:CT51, $J50:CT50, "&gt;=" &amp; CT50 - $F49 + 1, $J50:CT50, "&lt;=" &amp; CT50) * CT52</f>
        <v>0</v>
      </c>
      <c r="CU53" s="32">
        <f>SUMIFS( $J51:CU51, $J50:CU50, "&gt;=" &amp; CU50 - $F49 + 1, $J50:CU50, "&lt;=" &amp; CU50) * CU52</f>
        <v>0</v>
      </c>
      <c r="CV53" s="32">
        <f>SUMIFS( $J51:CV51, $J50:CV50, "&gt;=" &amp; CV50 - $F49 + 1, $J50:CV50, "&lt;=" &amp; CV50) * CV52</f>
        <v>0</v>
      </c>
      <c r="CW53" s="32">
        <f>SUMIFS( $J51:CW51, $J50:CW50, "&gt;=" &amp; CW50 - $F49 + 1, $J50:CW50, "&lt;=" &amp; CW50) * CW52</f>
        <v>0</v>
      </c>
      <c r="CX53" s="32">
        <f>SUMIFS( $J51:CX51, $J50:CX50, "&gt;=" &amp; CX50 - $F49 + 1, $J50:CX50, "&lt;=" &amp; CX50) * CX52</f>
        <v>0</v>
      </c>
      <c r="CY53" s="32">
        <f>SUMIFS( $J51:CY51, $J50:CY50, "&gt;=" &amp; CY50 - $F49 + 1, $J50:CY50, "&lt;=" &amp; CY50) * CY52</f>
        <v>0</v>
      </c>
      <c r="CZ53" s="32">
        <f>SUMIFS( $J51:CZ51, $J50:CZ50, "&gt;=" &amp; CZ50 - $F49 + 1, $J50:CZ50, "&lt;=" &amp; CZ50) * CZ52</f>
        <v>0</v>
      </c>
      <c r="DA53" s="32">
        <f>SUMIFS( $J51:DA51, $J50:DA50, "&gt;=" &amp; DA50 - $F49 + 1, $J50:DA50, "&lt;=" &amp; DA50) * DA52</f>
        <v>0</v>
      </c>
      <c r="DB53" s="32">
        <f>SUMIFS( $J51:DB51, $J50:DB50, "&gt;=" &amp; DB50 - $F49 + 1, $J50:DB50, "&lt;=" &amp; DB50) * DB52</f>
        <v>0</v>
      </c>
      <c r="DC53" s="32">
        <f>SUMIFS( $J51:DC51, $J50:DC50, "&gt;=" &amp; DC50 - $F49 + 1, $J50:DC50, "&lt;=" &amp; DC50) * DC52</f>
        <v>0</v>
      </c>
      <c r="DD53" s="32">
        <f>SUMIFS( $J51:DD51, $J50:DD50, "&gt;=" &amp; DD50 - $F49 + 1, $J50:DD50, "&lt;=" &amp; DD50) * DD52</f>
        <v>0</v>
      </c>
      <c r="DE53" s="32">
        <f>SUMIFS( $J51:DE51, $J50:DE50, "&gt;=" &amp; DE50 - $F49 + 1, $J50:DE50, "&lt;=" &amp; DE50) * DE52</f>
        <v>0</v>
      </c>
      <c r="DF53" s="32">
        <f>SUMIFS( $J51:DF51, $J50:DF50, "&gt;=" &amp; DF50 - $F49 + 1, $J50:DF50, "&lt;=" &amp; DF50) * DF52</f>
        <v>0</v>
      </c>
      <c r="DG53" s="32">
        <f>SUMIFS( $J51:DG51, $J50:DG50, "&gt;=" &amp; DG50 - $F49 + 1, $J50:DG50, "&lt;=" &amp; DG50) * DG52</f>
        <v>0</v>
      </c>
      <c r="DH53" s="32">
        <f>SUMIFS( $J51:DH51, $J50:DH50, "&gt;=" &amp; DH50 - $F49 + 1, $J50:DH50, "&lt;=" &amp; DH50) * DH52</f>
        <v>0</v>
      </c>
      <c r="DI53" s="32">
        <f>SUMIFS( $J51:DI51, $J50:DI50, "&gt;=" &amp; DI50 - $F49 + 1, $J50:DI50, "&lt;=" &amp; DI50) * DI52</f>
        <v>0</v>
      </c>
      <c r="DJ53" s="32">
        <f>SUMIFS( $J51:DJ51, $J50:DJ50, "&gt;=" &amp; DJ50 - $F49 + 1, $J50:DJ50, "&lt;=" &amp; DJ50) * DJ52</f>
        <v>0</v>
      </c>
      <c r="DK53" s="32">
        <f>SUMIFS( $J51:DK51, $J50:DK50, "&gt;=" &amp; DK50 - $F49 + 1, $J50:DK50, "&lt;=" &amp; DK50) * DK52</f>
        <v>0</v>
      </c>
      <c r="DL53" s="32">
        <f>SUMIFS( $J51:DL51, $J50:DL50, "&gt;=" &amp; DL50 - $F49 + 1, $J50:DL50, "&lt;=" &amp; DL50) * DL52</f>
        <v>0</v>
      </c>
      <c r="DM53" s="32">
        <f>SUMIFS( $J51:DM51, $J50:DM50, "&gt;=" &amp; DM50 - $F49 + 1, $J50:DM50, "&lt;=" &amp; DM50) * DM52</f>
        <v>0</v>
      </c>
      <c r="DN53" s="32">
        <f>SUMIFS( $J51:DN51, $J50:DN50, "&gt;=" &amp; DN50 - $F49 + 1, $J50:DN50, "&lt;=" &amp; DN50) * DN52</f>
        <v>0</v>
      </c>
      <c r="DO53" s="32">
        <f>SUMIFS( $J51:DO51, $J50:DO50, "&gt;=" &amp; DO50 - $F49 + 1, $J50:DO50, "&lt;=" &amp; DO50) * DO52</f>
        <v>0</v>
      </c>
      <c r="DP53" s="32">
        <f>SUMIFS( $J51:DP51, $J50:DP50, "&gt;=" &amp; DP50 - $F49 + 1, $J50:DP50, "&lt;=" &amp; DP50) * DP52</f>
        <v>0</v>
      </c>
      <c r="DQ53" s="32">
        <f>SUMIFS( $J51:DQ51, $J50:DQ50, "&gt;=" &amp; DQ50 - $F49 + 1, $J50:DQ50, "&lt;=" &amp; DQ50) * DQ52</f>
        <v>0</v>
      </c>
      <c r="DR53" s="32">
        <f>SUMIFS( $J51:DR51, $J50:DR50, "&gt;=" &amp; DR50 - $F49 + 1, $J50:DR50, "&lt;=" &amp; DR50) * DR52</f>
        <v>0</v>
      </c>
      <c r="DS53" s="32">
        <f>SUMIFS( $J51:DS51, $J50:DS50, "&gt;=" &amp; DS50 - $F49 + 1, $J50:DS50, "&lt;=" &amp; DS50) * DS52</f>
        <v>0</v>
      </c>
      <c r="DT53" s="32">
        <f>SUMIFS( $J51:DT51, $J50:DT50, "&gt;=" &amp; DT50 - $F49 + 1, $J50:DT50, "&lt;=" &amp; DT50) * DT52</f>
        <v>0</v>
      </c>
      <c r="DU53" s="32">
        <f>SUMIFS( $J51:DU51, $J50:DU50, "&gt;=" &amp; DU50 - $F49 + 1, $J50:DU50, "&lt;=" &amp; DU50) * DU52</f>
        <v>0</v>
      </c>
      <c r="DV53" s="32">
        <f>SUMIFS( $J51:DV51, $J50:DV50, "&gt;=" &amp; DV50 - $F49 + 1, $J50:DV50, "&lt;=" &amp; DV50) * DV52</f>
        <v>0</v>
      </c>
      <c r="DW53" s="32">
        <f>SUMIFS( $J51:DW51, $J50:DW50, "&gt;=" &amp; DW50 - $F49 + 1, $J50:DW50, "&lt;=" &amp; DW50) * DW52</f>
        <v>0</v>
      </c>
      <c r="DX53" s="32">
        <f>SUMIFS( $J51:DX51, $J50:DX50, "&gt;=" &amp; DX50 - $F49 + 1, $J50:DX50, "&lt;=" &amp; DX50) * DX52</f>
        <v>0</v>
      </c>
      <c r="DY53" s="32">
        <f>SUMIFS( $J51:DY51, $J50:DY50, "&gt;=" &amp; DY50 - $F49 + 1, $J50:DY50, "&lt;=" &amp; DY50) * DY52</f>
        <v>0</v>
      </c>
      <c r="DZ53" s="32">
        <f>SUMIFS( $J51:DZ51, $J50:DZ50, "&gt;=" &amp; DZ50 - $F49 + 1, $J50:DZ50, "&lt;=" &amp; DZ50) * DZ52</f>
        <v>0</v>
      </c>
      <c r="EA53" s="32">
        <f>SUMIFS( $J51:EA51, $J50:EA50, "&gt;=" &amp; EA50 - $F49 + 1, $J50:EA50, "&lt;=" &amp; EA50) * EA52</f>
        <v>0</v>
      </c>
      <c r="EB53" s="32">
        <f>SUMIFS( $J51:EB51, $J50:EB50, "&gt;=" &amp; EB50 - $F49 + 1, $J50:EB50, "&lt;=" &amp; EB50) * EB52</f>
        <v>0</v>
      </c>
      <c r="EC53" s="32">
        <f>SUMIFS( $J51:EC51, $J50:EC50, "&gt;=" &amp; EC50 - $F49 + 1, $J50:EC50, "&lt;=" &amp; EC50) * EC52</f>
        <v>0</v>
      </c>
      <c r="ED53" s="32">
        <f>SUMIFS( $J51:ED51, $J50:ED50, "&gt;=" &amp; ED50 - $F49 + 1, $J50:ED50, "&lt;=" &amp; ED50) * ED52</f>
        <v>0</v>
      </c>
      <c r="EE53" s="32">
        <f>SUMIFS( $J51:EE51, $J50:EE50, "&gt;=" &amp; EE50 - $F49 + 1, $J50:EE50, "&lt;=" &amp; EE50) * EE52</f>
        <v>0</v>
      </c>
      <c r="EF53" s="32">
        <f>SUMIFS( $J51:EF51, $J50:EF50, "&gt;=" &amp; EF50 - $F49 + 1, $J50:EF50, "&lt;=" &amp; EF50) * EF52</f>
        <v>0</v>
      </c>
      <c r="EG53" s="32">
        <f>SUMIFS( $J51:EG51, $J50:EG50, "&gt;=" &amp; EG50 - $F49 + 1, $J50:EG50, "&lt;=" &amp; EG50) * EG52</f>
        <v>0</v>
      </c>
      <c r="EH53" s="32">
        <f>SUMIFS( $J51:EH51, $J50:EH50, "&gt;=" &amp; EH50 - $F49 + 1, $J50:EH50, "&lt;=" &amp; EH50) * EH52</f>
        <v>0</v>
      </c>
      <c r="EI53" s="32">
        <f>SUMIFS( $J51:EI51, $J50:EI50, "&gt;=" &amp; EI50 - $F49 + 1, $J50:EI50, "&lt;=" &amp; EI50) * EI52</f>
        <v>0</v>
      </c>
      <c r="EJ53" s="32">
        <f>SUMIFS( $J51:EJ51, $J50:EJ50, "&gt;=" &amp; EJ50 - $F49 + 1, $J50:EJ50, "&lt;=" &amp; EJ50) * EJ52</f>
        <v>0</v>
      </c>
      <c r="EK53" s="32">
        <f>SUMIFS( $J51:EK51, $J50:EK50, "&gt;=" &amp; EK50 - $F49 + 1, $J50:EK50, "&lt;=" &amp; EK50) * EK52</f>
        <v>0</v>
      </c>
      <c r="EL53" s="32">
        <f>SUMIFS( $J51:EL51, $J50:EL50, "&gt;=" &amp; EL50 - $F49 + 1, $J50:EL50, "&lt;=" &amp; EL50) * EL52</f>
        <v>0</v>
      </c>
      <c r="EM53" s="32">
        <f>SUMIFS( $J51:EM51, $J50:EM50, "&gt;=" &amp; EM50 - $F49 + 1, $J50:EM50, "&lt;=" &amp; EM50) * EM52</f>
        <v>0</v>
      </c>
      <c r="EN53" s="32">
        <f>SUMIFS( $J51:EN51, $J50:EN50, "&gt;=" &amp; EN50 - $F49 + 1, $J50:EN50, "&lt;=" &amp; EN50) * EN52</f>
        <v>0</v>
      </c>
      <c r="EO53" s="32">
        <f>SUMIFS( $J51:EO51, $J50:EO50, "&gt;=" &amp; EO50 - $F49 + 1, $J50:EO50, "&lt;=" &amp; EO50) * EO52</f>
        <v>0</v>
      </c>
      <c r="EP53" s="32">
        <f>SUMIFS( $J51:EP51, $J50:EP50, "&gt;=" &amp; EP50 - $F49 + 1, $J50:EP50, "&lt;=" &amp; EP50) * EP52</f>
        <v>0</v>
      </c>
      <c r="EQ53" s="32">
        <f>SUMIFS( $J51:EQ51, $J50:EQ50, "&gt;=" &amp; EQ50 - $F49 + 1, $J50:EQ50, "&lt;=" &amp; EQ50) * EQ52</f>
        <v>0</v>
      </c>
      <c r="ER53" s="32">
        <f>SUMIFS( $J51:ER51, $J50:ER50, "&gt;=" &amp; ER50 - $F49 + 1, $J50:ER50, "&lt;=" &amp; ER50) * ER52</f>
        <v>0</v>
      </c>
      <c r="ES53" s="32">
        <f>SUMIFS( $J51:ES51, $J50:ES50, "&gt;=" &amp; ES50 - $F49 + 1, $J50:ES50, "&lt;=" &amp; ES50) * ES52</f>
        <v>0</v>
      </c>
      <c r="ET53" s="32">
        <f>SUMIFS( $J51:ET51, $J50:ET50, "&gt;=" &amp; ET50 - $F49 + 1, $J50:ET50, "&lt;=" &amp; ET50) * ET52</f>
        <v>0</v>
      </c>
      <c r="EU53" s="32">
        <f>SUMIFS( $J51:EU51, $J50:EU50, "&gt;=" &amp; EU50 - $F49 + 1, $J50:EU50, "&lt;=" &amp; EU50) * EU52</f>
        <v>0</v>
      </c>
      <c r="EV53" s="32">
        <f>SUMIFS( $J51:EV51, $J50:EV50, "&gt;=" &amp; EV50 - $F49 + 1, $J50:EV50, "&lt;=" &amp; EV50) * EV52</f>
        <v>0</v>
      </c>
      <c r="EW53" s="32">
        <f>SUMIFS( $J51:EW51, $J50:EW50, "&gt;=" &amp; EW50 - $F49 + 1, $J50:EW50, "&lt;=" &amp; EW50) * EW52</f>
        <v>0</v>
      </c>
      <c r="EX53" s="32">
        <f>SUMIFS( $J51:EX51, $J50:EX50, "&gt;=" &amp; EX50 - $F49 + 1, $J50:EX50, "&lt;=" &amp; EX50) * EX52</f>
        <v>0</v>
      </c>
      <c r="EY53" s="32">
        <f>SUMIFS( $J51:EY51, $J50:EY50, "&gt;=" &amp; EY50 - $F49 + 1, $J50:EY50, "&lt;=" &amp; EY50) * EY52</f>
        <v>0</v>
      </c>
      <c r="EZ53" s="32">
        <f>SUMIFS( $J51:EZ51, $J50:EZ50, "&gt;=" &amp; EZ50 - $F49 + 1, $J50:EZ50, "&lt;=" &amp; EZ50) * EZ52</f>
        <v>0</v>
      </c>
      <c r="FA53" s="32">
        <f>SUMIFS( $J51:FA51, $J50:FA50, "&gt;=" &amp; FA50 - $F49 + 1, $J50:FA50, "&lt;=" &amp; FA50) * FA52</f>
        <v>0</v>
      </c>
      <c r="FB53" s="32">
        <f>SUMIFS( $J51:FB51, $J50:FB50, "&gt;=" &amp; FB50 - $F49 + 1, $J50:FB50, "&lt;=" &amp; FB50) * FB52</f>
        <v>0</v>
      </c>
      <c r="FC53" s="32">
        <f>SUMIFS( $J51:FC51, $J50:FC50, "&gt;=" &amp; FC50 - $F49 + 1, $J50:FC50, "&lt;=" &amp; FC50) * FC52</f>
        <v>0</v>
      </c>
      <c r="FD53" s="32">
        <f>SUMIFS( $J51:FD51, $J50:FD50, "&gt;=" &amp; FD50 - $F49 + 1, $J50:FD50, "&lt;=" &amp; FD50) * FD52</f>
        <v>0</v>
      </c>
      <c r="FE53" s="32">
        <f>SUMIFS( $J51:FE51, $J50:FE50, "&gt;=" &amp; FE50 - $F49 + 1, $J50:FE50, "&lt;=" &amp; FE50) * FE52</f>
        <v>0</v>
      </c>
      <c r="FF53" s="32">
        <f>SUMIFS( $J51:FF51, $J50:FF50, "&gt;=" &amp; FF50 - $F49 + 1, $J50:FF50, "&lt;=" &amp; FF50) * FF52</f>
        <v>0</v>
      </c>
      <c r="FG53" s="32">
        <f>SUMIFS( $J51:FG51, $J50:FG50, "&gt;=" &amp; FG50 - $F49 + 1, $J50:FG50, "&lt;=" &amp; FG50) * FG52</f>
        <v>0</v>
      </c>
      <c r="FH53" s="32">
        <f>SUMIFS( $J51:FH51, $J50:FH50, "&gt;=" &amp; FH50 - $F49 + 1, $J50:FH50, "&lt;=" &amp; FH50) * FH52</f>
        <v>0</v>
      </c>
      <c r="FI53" s="32">
        <f>SUMIFS( $J51:FI51, $J50:FI50, "&gt;=" &amp; FI50 - $F49 + 1, $J50:FI50, "&lt;=" &amp; FI50) * FI52</f>
        <v>0</v>
      </c>
      <c r="FJ53" s="32">
        <f>SUMIFS( $J51:FJ51, $J50:FJ50, "&gt;=" &amp; FJ50 - $F49 + 1, $J50:FJ50, "&lt;=" &amp; FJ50) * FJ52</f>
        <v>0</v>
      </c>
      <c r="FK53" s="32">
        <f>SUMIFS( $J51:FK51, $J50:FK50, "&gt;=" &amp; FK50 - $F49 + 1, $J50:FK50, "&lt;=" &amp; FK50) * FK52</f>
        <v>0</v>
      </c>
      <c r="FL53" s="32">
        <f>SUMIFS( $J51:FL51, $J50:FL50, "&gt;=" &amp; FL50 - $F49 + 1, $J50:FL50, "&lt;=" &amp; FL50) * FL52</f>
        <v>0</v>
      </c>
      <c r="FM53" s="32">
        <f>SUMIFS( $J51:FM51, $J50:FM50, "&gt;=" &amp; FM50 - $F49 + 1, $J50:FM50, "&lt;=" &amp; FM50) * FM52</f>
        <v>0</v>
      </c>
      <c r="FN53" s="32">
        <f>SUMIFS( $J51:FN51, $J50:FN50, "&gt;=" &amp; FN50 - $F49 + 1, $J50:FN50, "&lt;=" &amp; FN50) * FN52</f>
        <v>0</v>
      </c>
      <c r="FO53" s="32">
        <f>SUMIFS( $J51:FO51, $J50:FO50, "&gt;=" &amp; FO50 - $F49 + 1, $J50:FO50, "&lt;=" &amp; FO50) * FO52</f>
        <v>0</v>
      </c>
      <c r="FP53" s="32">
        <f>SUMIFS( $J51:FP51, $J50:FP50, "&gt;=" &amp; FP50 - $F49 + 1, $J50:FP50, "&lt;=" &amp; FP50) * FP52</f>
        <v>0</v>
      </c>
      <c r="FQ53" s="32">
        <f>SUMIFS( $J51:FQ51, $J50:FQ50, "&gt;=" &amp; FQ50 - $F49 + 1, $J50:FQ50, "&lt;=" &amp; FQ50) * FQ52</f>
        <v>0</v>
      </c>
      <c r="FR53" s="32">
        <f>SUMIFS( $J51:FR51, $J50:FR50, "&gt;=" &amp; FR50 - $F49 + 1, $J50:FR50, "&lt;=" &amp; FR50) * FR52</f>
        <v>0</v>
      </c>
      <c r="FS53" s="32">
        <f>SUMIFS( $J51:FS51, $J50:FS50, "&gt;=" &amp; FS50 - $F49 + 1, $J50:FS50, "&lt;=" &amp; FS50) * FS52</f>
        <v>0</v>
      </c>
      <c r="FT53" s="32">
        <f>SUMIFS( $J51:FT51, $J50:FT50, "&gt;=" &amp; FT50 - $F49 + 1, $J50:FT50, "&lt;=" &amp; FT50) * FT52</f>
        <v>0</v>
      </c>
      <c r="FU53" s="32">
        <f>SUMIFS( $J51:FU51, $J50:FU50, "&gt;=" &amp; FU50 - $F49 + 1, $J50:FU50, "&lt;=" &amp; FU50) * FU52</f>
        <v>0</v>
      </c>
      <c r="FV53" s="32">
        <f>SUMIFS( $J51:FV51, $J50:FV50, "&gt;=" &amp; FV50 - $F49 + 1, $J50:FV50, "&lt;=" &amp; FV50) * FV52</f>
        <v>0</v>
      </c>
      <c r="FW53" s="32">
        <f>SUMIFS( $J51:FW51, $J50:FW50, "&gt;=" &amp; FW50 - $F49 + 1, $J50:FW50, "&lt;=" &amp; FW50) * FW52</f>
        <v>0</v>
      </c>
      <c r="FX53" s="32">
        <f>SUMIFS( $J51:FX51, $J50:FX50, "&gt;=" &amp; FX50 - $F49 + 1, $J50:FX50, "&lt;=" &amp; FX50) * FX52</f>
        <v>0</v>
      </c>
      <c r="FY53" s="32">
        <f>SUMIFS( $J51:FY51, $J50:FY50, "&gt;=" &amp; FY50 - $F49 + 1, $J50:FY50, "&lt;=" &amp; FY50) * FY52</f>
        <v>0</v>
      </c>
      <c r="FZ53" s="32">
        <f>SUMIFS( $J51:FZ51, $J50:FZ50, "&gt;=" &amp; FZ50 - $F49 + 1, $J50:FZ50, "&lt;=" &amp; FZ50) * FZ52</f>
        <v>0</v>
      </c>
      <c r="GA53" s="32">
        <f>SUMIFS( $J51:GA51, $J50:GA50, "&gt;=" &amp; GA50 - $F49 + 1, $J50:GA50, "&lt;=" &amp; GA50) * GA52</f>
        <v>0</v>
      </c>
      <c r="GB53" s="32">
        <f>SUMIFS( $J51:GB51, $J50:GB50, "&gt;=" &amp; GB50 - $F49 + 1, $J50:GB50, "&lt;=" &amp; GB50) * GB52</f>
        <v>0</v>
      </c>
      <c r="GC53" s="32">
        <f>SUMIFS( $J51:GC51, $J50:GC50, "&gt;=" &amp; GC50 - $F49 + 1, $J50:GC50, "&lt;=" &amp; GC50) * GC52</f>
        <v>0</v>
      </c>
      <c r="GD53" s="32">
        <f>SUMIFS( $J51:GD51, $J50:GD50, "&gt;=" &amp; GD50 - $F49 + 1, $J50:GD50, "&lt;=" &amp; GD50) * GD52</f>
        <v>0</v>
      </c>
      <c r="GE53" s="32">
        <f>SUMIFS( $J51:GE51, $J50:GE50, "&gt;=" &amp; GE50 - $F49 + 1, $J50:GE50, "&lt;=" &amp; GE50) * GE52</f>
        <v>0</v>
      </c>
      <c r="GF53" s="32">
        <f>SUMIFS( $J51:GF51, $J50:GF50, "&gt;=" &amp; GF50 - $F49 + 1, $J50:GF50, "&lt;=" &amp; GF50) * GF52</f>
        <v>0</v>
      </c>
      <c r="GG53" s="32">
        <f>SUMIFS( $J51:GG51, $J50:GG50, "&gt;=" &amp; GG50 - $F49 + 1, $J50:GG50, "&lt;=" &amp; GG50) * GG52</f>
        <v>0</v>
      </c>
      <c r="GH53" s="32">
        <f>SUMIFS( $J51:GH51, $J50:GH50, "&gt;=" &amp; GH50 - $F49 + 1, $J50:GH50, "&lt;=" &amp; GH50) * GH52</f>
        <v>0</v>
      </c>
      <c r="GI53" s="32">
        <f>SUMIFS( $J51:GI51, $J50:GI50, "&gt;=" &amp; GI50 - $F49 + 1, $J50:GI50, "&lt;=" &amp; GI50) * GI52</f>
        <v>0</v>
      </c>
      <c r="GJ53" s="32">
        <f>SUMIFS( $J51:GJ51, $J50:GJ50, "&gt;=" &amp; GJ50 - $F49 + 1, $J50:GJ50, "&lt;=" &amp; GJ50) * GJ52</f>
        <v>0</v>
      </c>
    </row>
    <row r="54" spans="1:192" x14ac:dyDescent="0.25">
      <c r="A54" s="80"/>
      <c r="B54" s="80"/>
      <c r="C54" s="596"/>
      <c r="D54" s="61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32"/>
      <c r="DQ54" s="32"/>
      <c r="DR54" s="32"/>
      <c r="DS54" s="32"/>
      <c r="DT54" s="32"/>
      <c r="DU54" s="32"/>
      <c r="DV54" s="32"/>
      <c r="DW54" s="32"/>
      <c r="DX54" s="32"/>
      <c r="DY54" s="32"/>
      <c r="DZ54" s="32"/>
      <c r="EA54" s="32"/>
      <c r="EB54" s="32"/>
      <c r="EC54" s="32"/>
      <c r="ED54" s="32"/>
      <c r="EE54" s="32"/>
      <c r="EF54" s="32"/>
      <c r="EG54" s="32"/>
      <c r="EH54" s="32"/>
      <c r="EI54" s="32"/>
      <c r="EJ54" s="32"/>
      <c r="EK54" s="32"/>
      <c r="EL54" s="32"/>
      <c r="EM54" s="32"/>
      <c r="EN54" s="32"/>
      <c r="EO54" s="32"/>
      <c r="EP54" s="32"/>
      <c r="EQ54" s="32"/>
      <c r="ER54" s="32"/>
      <c r="ES54" s="32"/>
      <c r="ET54" s="32"/>
      <c r="EU54" s="32"/>
      <c r="EV54" s="32"/>
      <c r="EW54" s="32"/>
      <c r="EX54" s="32"/>
      <c r="EY54" s="32"/>
      <c r="EZ54" s="32"/>
      <c r="FA54" s="32"/>
      <c r="FB54" s="32"/>
      <c r="FC54" s="32"/>
      <c r="FD54" s="32"/>
      <c r="FE54" s="32"/>
      <c r="FF54" s="32"/>
      <c r="FG54" s="32"/>
      <c r="FH54" s="32"/>
      <c r="FI54" s="32"/>
      <c r="FJ54" s="32"/>
      <c r="FK54" s="32"/>
      <c r="FL54" s="32"/>
      <c r="FM54" s="32"/>
      <c r="FN54" s="32"/>
      <c r="FO54" s="32"/>
      <c r="FP54" s="32"/>
      <c r="FQ54" s="32"/>
      <c r="FR54" s="32"/>
      <c r="FS54" s="32"/>
      <c r="FT54" s="32"/>
      <c r="FU54" s="32"/>
      <c r="FV54" s="32"/>
      <c r="FW54" s="32"/>
      <c r="FX54" s="32"/>
      <c r="FY54" s="32"/>
      <c r="FZ54" s="32"/>
      <c r="GA54" s="32"/>
      <c r="GB54" s="32"/>
      <c r="GC54" s="32"/>
      <c r="GD54" s="32"/>
      <c r="GE54" s="32"/>
      <c r="GF54" s="32"/>
      <c r="GG54" s="32"/>
      <c r="GH54" s="32"/>
      <c r="GI54" s="32"/>
      <c r="GJ54" s="32"/>
    </row>
    <row r="55" spans="1:192" x14ac:dyDescent="0.25">
      <c r="E55" s="204" t="str">
        <f t="shared" ref="E55:AJ55" si="32" xml:space="preserve"> E$53</f>
        <v>Annual CFADS</v>
      </c>
      <c r="F55" s="204">
        <f t="shared" si="32"/>
        <v>0</v>
      </c>
      <c r="G55" s="204" t="str">
        <f t="shared" si="32"/>
        <v>$ 000s</v>
      </c>
      <c r="H55" s="204">
        <f t="shared" si="32"/>
        <v>0</v>
      </c>
      <c r="I55" s="204">
        <f t="shared" si="32"/>
        <v>0</v>
      </c>
      <c r="J55" s="204">
        <f t="shared" si="32"/>
        <v>0</v>
      </c>
      <c r="K55" s="204">
        <f t="shared" si="32"/>
        <v>0</v>
      </c>
      <c r="L55" s="204">
        <f t="shared" si="32"/>
        <v>0</v>
      </c>
      <c r="M55" s="204">
        <f t="shared" si="32"/>
        <v>0</v>
      </c>
      <c r="N55" s="204">
        <f t="shared" si="32"/>
        <v>0</v>
      </c>
      <c r="O55" s="204">
        <f t="shared" si="32"/>
        <v>0</v>
      </c>
      <c r="P55" s="204">
        <f t="shared" si="32"/>
        <v>0</v>
      </c>
      <c r="Q55" s="204">
        <f t="shared" si="32"/>
        <v>20828.568333832034</v>
      </c>
      <c r="R55" s="204">
        <f t="shared" si="32"/>
        <v>37857.372618631991</v>
      </c>
      <c r="S55" s="204">
        <f t="shared" si="32"/>
        <v>32945.68009869555</v>
      </c>
      <c r="T55" s="204">
        <f t="shared" si="32"/>
        <v>31620.6730419706</v>
      </c>
      <c r="U55" s="204">
        <f t="shared" si="32"/>
        <v>31479.698896165537</v>
      </c>
      <c r="V55" s="204">
        <f t="shared" si="32"/>
        <v>31338.397363272466</v>
      </c>
      <c r="W55" s="204">
        <f t="shared" si="32"/>
        <v>31195.520524295978</v>
      </c>
      <c r="X55" s="204">
        <f t="shared" si="32"/>
        <v>31073.416420624057</v>
      </c>
      <c r="Y55" s="204">
        <f t="shared" si="32"/>
        <v>30907.482481894796</v>
      </c>
      <c r="Z55" s="204">
        <f t="shared" si="32"/>
        <v>30740.973890197532</v>
      </c>
      <c r="AA55" s="204">
        <f t="shared" si="32"/>
        <v>30614.994176333515</v>
      </c>
      <c r="AB55" s="204">
        <f t="shared" si="32"/>
        <v>30467.744711987034</v>
      </c>
      <c r="AC55" s="204">
        <f t="shared" si="32"/>
        <v>30318.911467498132</v>
      </c>
      <c r="AD55" s="204">
        <f t="shared" si="32"/>
        <v>30169.69153807962</v>
      </c>
      <c r="AE55" s="204">
        <f t="shared" si="32"/>
        <v>30018.79112065307</v>
      </c>
      <c r="AF55" s="204">
        <f t="shared" si="32"/>
        <v>29887.786585280719</v>
      </c>
      <c r="AG55" s="204">
        <f t="shared" si="32"/>
        <v>29714.477745266697</v>
      </c>
      <c r="AH55" s="204">
        <f t="shared" si="32"/>
        <v>29540.51468604026</v>
      </c>
      <c r="AI55" s="204">
        <f t="shared" si="32"/>
        <v>29405.332060081353</v>
      </c>
      <c r="AJ55" s="204">
        <f t="shared" si="32"/>
        <v>29249.651212316756</v>
      </c>
      <c r="AK55" s="204">
        <f t="shared" ref="AK55:CV55" si="33" xml:space="preserve"> AK$53</f>
        <v>29092.280555446036</v>
      </c>
      <c r="AL55" s="204">
        <f t="shared" si="33"/>
        <v>28934.459281317155</v>
      </c>
      <c r="AM55" s="204">
        <f t="shared" si="33"/>
        <v>28774.843463560203</v>
      </c>
      <c r="AN55" s="204">
        <f t="shared" si="33"/>
        <v>28634.194962317564</v>
      </c>
      <c r="AO55" s="204">
        <f t="shared" si="33"/>
        <v>28452.852605291715</v>
      </c>
      <c r="AP55" s="204">
        <f t="shared" si="33"/>
        <v>28270.770155338418</v>
      </c>
      <c r="AQ55" s="204">
        <f t="shared" si="33"/>
        <v>28125.61496086009</v>
      </c>
      <c r="AR55" s="204">
        <f t="shared" si="33"/>
        <v>27960.775304790754</v>
      </c>
      <c r="AS55" s="204">
        <f t="shared" si="33"/>
        <v>27794.131837961722</v>
      </c>
      <c r="AT55" s="204">
        <f t="shared" si="33"/>
        <v>27626.970054291669</v>
      </c>
      <c r="AU55" s="204">
        <f t="shared" si="33"/>
        <v>27457.890071854821</v>
      </c>
      <c r="AV55" s="204">
        <f t="shared" si="33"/>
        <v>27306.792705865704</v>
      </c>
      <c r="AW55" s="204">
        <f t="shared" si="33"/>
        <v>27116.704184622024</v>
      </c>
      <c r="AX55" s="204">
        <f t="shared" si="33"/>
        <v>26925.782872137213</v>
      </c>
      <c r="AY55" s="204">
        <f t="shared" si="33"/>
        <v>0</v>
      </c>
      <c r="AZ55" s="204">
        <f t="shared" si="33"/>
        <v>0</v>
      </c>
      <c r="BA55" s="204">
        <f t="shared" si="33"/>
        <v>0</v>
      </c>
      <c r="BB55" s="204">
        <f t="shared" si="33"/>
        <v>0</v>
      </c>
      <c r="BC55" s="204">
        <f t="shared" si="33"/>
        <v>0</v>
      </c>
      <c r="BD55" s="204">
        <f t="shared" si="33"/>
        <v>0</v>
      </c>
      <c r="BE55" s="204">
        <f t="shared" si="33"/>
        <v>0</v>
      </c>
      <c r="BF55" s="204">
        <f t="shared" si="33"/>
        <v>0</v>
      </c>
      <c r="BG55" s="204">
        <f t="shared" si="33"/>
        <v>0</v>
      </c>
      <c r="BH55" s="204">
        <f t="shared" si="33"/>
        <v>0</v>
      </c>
      <c r="BI55" s="204">
        <f t="shared" si="33"/>
        <v>0</v>
      </c>
      <c r="BJ55" s="204">
        <f t="shared" si="33"/>
        <v>0</v>
      </c>
      <c r="BK55" s="204">
        <f t="shared" si="33"/>
        <v>0</v>
      </c>
      <c r="BL55" s="204">
        <f t="shared" si="33"/>
        <v>0</v>
      </c>
      <c r="BM55" s="204">
        <f t="shared" si="33"/>
        <v>0</v>
      </c>
      <c r="BN55" s="204">
        <f t="shared" si="33"/>
        <v>0</v>
      </c>
      <c r="BO55" s="204">
        <f t="shared" si="33"/>
        <v>0</v>
      </c>
      <c r="BP55" s="204">
        <f t="shared" si="33"/>
        <v>0</v>
      </c>
      <c r="BQ55" s="204">
        <f t="shared" si="33"/>
        <v>0</v>
      </c>
      <c r="BR55" s="204">
        <f t="shared" si="33"/>
        <v>0</v>
      </c>
      <c r="BS55" s="204">
        <f t="shared" si="33"/>
        <v>0</v>
      </c>
      <c r="BT55" s="204">
        <f t="shared" si="33"/>
        <v>0</v>
      </c>
      <c r="BU55" s="204">
        <f t="shared" si="33"/>
        <v>0</v>
      </c>
      <c r="BV55" s="204">
        <f t="shared" si="33"/>
        <v>0</v>
      </c>
      <c r="BW55" s="204">
        <f t="shared" si="33"/>
        <v>0</v>
      </c>
      <c r="BX55" s="204">
        <f t="shared" si="33"/>
        <v>0</v>
      </c>
      <c r="BY55" s="204">
        <f t="shared" si="33"/>
        <v>0</v>
      </c>
      <c r="BZ55" s="204">
        <f t="shared" si="33"/>
        <v>0</v>
      </c>
      <c r="CA55" s="204">
        <f t="shared" si="33"/>
        <v>0</v>
      </c>
      <c r="CB55" s="204">
        <f t="shared" si="33"/>
        <v>0</v>
      </c>
      <c r="CC55" s="204">
        <f t="shared" si="33"/>
        <v>0</v>
      </c>
      <c r="CD55" s="204">
        <f t="shared" si="33"/>
        <v>0</v>
      </c>
      <c r="CE55" s="204">
        <f t="shared" si="33"/>
        <v>0</v>
      </c>
      <c r="CF55" s="204">
        <f t="shared" si="33"/>
        <v>0</v>
      </c>
      <c r="CG55" s="204">
        <f t="shared" si="33"/>
        <v>0</v>
      </c>
      <c r="CH55" s="204">
        <f t="shared" si="33"/>
        <v>0</v>
      </c>
      <c r="CI55" s="204">
        <f t="shared" si="33"/>
        <v>0</v>
      </c>
      <c r="CJ55" s="204">
        <f t="shared" si="33"/>
        <v>0</v>
      </c>
      <c r="CK55" s="204">
        <f t="shared" si="33"/>
        <v>0</v>
      </c>
      <c r="CL55" s="204">
        <f t="shared" si="33"/>
        <v>0</v>
      </c>
      <c r="CM55" s="204">
        <f t="shared" si="33"/>
        <v>0</v>
      </c>
      <c r="CN55" s="204">
        <f t="shared" si="33"/>
        <v>0</v>
      </c>
      <c r="CO55" s="204">
        <f t="shared" si="33"/>
        <v>0</v>
      </c>
      <c r="CP55" s="204">
        <f t="shared" si="33"/>
        <v>0</v>
      </c>
      <c r="CQ55" s="204">
        <f t="shared" si="33"/>
        <v>0</v>
      </c>
      <c r="CR55" s="204">
        <f t="shared" si="33"/>
        <v>0</v>
      </c>
      <c r="CS55" s="204">
        <f t="shared" si="33"/>
        <v>0</v>
      </c>
      <c r="CT55" s="204">
        <f t="shared" si="33"/>
        <v>0</v>
      </c>
      <c r="CU55" s="204">
        <f t="shared" si="33"/>
        <v>0</v>
      </c>
      <c r="CV55" s="204">
        <f t="shared" si="33"/>
        <v>0</v>
      </c>
      <c r="CW55" s="204">
        <f t="shared" ref="CW55:FH55" si="34" xml:space="preserve"> CW$53</f>
        <v>0</v>
      </c>
      <c r="CX55" s="204">
        <f t="shared" si="34"/>
        <v>0</v>
      </c>
      <c r="CY55" s="204">
        <f t="shared" si="34"/>
        <v>0</v>
      </c>
      <c r="CZ55" s="204">
        <f t="shared" si="34"/>
        <v>0</v>
      </c>
      <c r="DA55" s="204">
        <f t="shared" si="34"/>
        <v>0</v>
      </c>
      <c r="DB55" s="204">
        <f t="shared" si="34"/>
        <v>0</v>
      </c>
      <c r="DC55" s="204">
        <f t="shared" si="34"/>
        <v>0</v>
      </c>
      <c r="DD55" s="204">
        <f t="shared" si="34"/>
        <v>0</v>
      </c>
      <c r="DE55" s="204">
        <f t="shared" si="34"/>
        <v>0</v>
      </c>
      <c r="DF55" s="204">
        <f t="shared" si="34"/>
        <v>0</v>
      </c>
      <c r="DG55" s="204">
        <f t="shared" si="34"/>
        <v>0</v>
      </c>
      <c r="DH55" s="204">
        <f t="shared" si="34"/>
        <v>0</v>
      </c>
      <c r="DI55" s="204">
        <f t="shared" si="34"/>
        <v>0</v>
      </c>
      <c r="DJ55" s="204">
        <f t="shared" si="34"/>
        <v>0</v>
      </c>
      <c r="DK55" s="204">
        <f t="shared" si="34"/>
        <v>0</v>
      </c>
      <c r="DL55" s="204">
        <f t="shared" si="34"/>
        <v>0</v>
      </c>
      <c r="DM55" s="204">
        <f t="shared" si="34"/>
        <v>0</v>
      </c>
      <c r="DN55" s="204">
        <f t="shared" si="34"/>
        <v>0</v>
      </c>
      <c r="DO55" s="204">
        <f t="shared" si="34"/>
        <v>0</v>
      </c>
      <c r="DP55" s="204">
        <f t="shared" si="34"/>
        <v>0</v>
      </c>
      <c r="DQ55" s="204">
        <f t="shared" si="34"/>
        <v>0</v>
      </c>
      <c r="DR55" s="204">
        <f t="shared" si="34"/>
        <v>0</v>
      </c>
      <c r="DS55" s="204">
        <f t="shared" si="34"/>
        <v>0</v>
      </c>
      <c r="DT55" s="204">
        <f t="shared" si="34"/>
        <v>0</v>
      </c>
      <c r="DU55" s="204">
        <f t="shared" si="34"/>
        <v>0</v>
      </c>
      <c r="DV55" s="204">
        <f t="shared" si="34"/>
        <v>0</v>
      </c>
      <c r="DW55" s="204">
        <f t="shared" si="34"/>
        <v>0</v>
      </c>
      <c r="DX55" s="204">
        <f t="shared" si="34"/>
        <v>0</v>
      </c>
      <c r="DY55" s="204">
        <f t="shared" si="34"/>
        <v>0</v>
      </c>
      <c r="DZ55" s="204">
        <f t="shared" si="34"/>
        <v>0</v>
      </c>
      <c r="EA55" s="204">
        <f t="shared" si="34"/>
        <v>0</v>
      </c>
      <c r="EB55" s="204">
        <f t="shared" si="34"/>
        <v>0</v>
      </c>
      <c r="EC55" s="204">
        <f t="shared" si="34"/>
        <v>0</v>
      </c>
      <c r="ED55" s="204">
        <f t="shared" si="34"/>
        <v>0</v>
      </c>
      <c r="EE55" s="204">
        <f t="shared" si="34"/>
        <v>0</v>
      </c>
      <c r="EF55" s="204">
        <f t="shared" si="34"/>
        <v>0</v>
      </c>
      <c r="EG55" s="204">
        <f t="shared" si="34"/>
        <v>0</v>
      </c>
      <c r="EH55" s="204">
        <f t="shared" si="34"/>
        <v>0</v>
      </c>
      <c r="EI55" s="204">
        <f t="shared" si="34"/>
        <v>0</v>
      </c>
      <c r="EJ55" s="204">
        <f t="shared" si="34"/>
        <v>0</v>
      </c>
      <c r="EK55" s="204">
        <f t="shared" si="34"/>
        <v>0</v>
      </c>
      <c r="EL55" s="204">
        <f t="shared" si="34"/>
        <v>0</v>
      </c>
      <c r="EM55" s="204">
        <f t="shared" si="34"/>
        <v>0</v>
      </c>
      <c r="EN55" s="204">
        <f t="shared" si="34"/>
        <v>0</v>
      </c>
      <c r="EO55" s="204">
        <f t="shared" si="34"/>
        <v>0</v>
      </c>
      <c r="EP55" s="204">
        <f t="shared" si="34"/>
        <v>0</v>
      </c>
      <c r="EQ55" s="204">
        <f t="shared" si="34"/>
        <v>0</v>
      </c>
      <c r="ER55" s="204">
        <f t="shared" si="34"/>
        <v>0</v>
      </c>
      <c r="ES55" s="204">
        <f t="shared" si="34"/>
        <v>0</v>
      </c>
      <c r="ET55" s="204">
        <f t="shared" si="34"/>
        <v>0</v>
      </c>
      <c r="EU55" s="204">
        <f t="shared" si="34"/>
        <v>0</v>
      </c>
      <c r="EV55" s="204">
        <f t="shared" si="34"/>
        <v>0</v>
      </c>
      <c r="EW55" s="204">
        <f t="shared" si="34"/>
        <v>0</v>
      </c>
      <c r="EX55" s="204">
        <f t="shared" si="34"/>
        <v>0</v>
      </c>
      <c r="EY55" s="204">
        <f t="shared" si="34"/>
        <v>0</v>
      </c>
      <c r="EZ55" s="204">
        <f t="shared" si="34"/>
        <v>0</v>
      </c>
      <c r="FA55" s="204">
        <f t="shared" si="34"/>
        <v>0</v>
      </c>
      <c r="FB55" s="204">
        <f t="shared" si="34"/>
        <v>0</v>
      </c>
      <c r="FC55" s="204">
        <f t="shared" si="34"/>
        <v>0</v>
      </c>
      <c r="FD55" s="204">
        <f t="shared" si="34"/>
        <v>0</v>
      </c>
      <c r="FE55" s="204">
        <f t="shared" si="34"/>
        <v>0</v>
      </c>
      <c r="FF55" s="204">
        <f t="shared" si="34"/>
        <v>0</v>
      </c>
      <c r="FG55" s="204">
        <f t="shared" si="34"/>
        <v>0</v>
      </c>
      <c r="FH55" s="204">
        <f t="shared" si="34"/>
        <v>0</v>
      </c>
      <c r="FI55" s="204">
        <f t="shared" ref="FI55:GJ55" si="35" xml:space="preserve"> FI$53</f>
        <v>0</v>
      </c>
      <c r="FJ55" s="204">
        <f t="shared" si="35"/>
        <v>0</v>
      </c>
      <c r="FK55" s="204">
        <f t="shared" si="35"/>
        <v>0</v>
      </c>
      <c r="FL55" s="204">
        <f t="shared" si="35"/>
        <v>0</v>
      </c>
      <c r="FM55" s="204">
        <f t="shared" si="35"/>
        <v>0</v>
      </c>
      <c r="FN55" s="204">
        <f t="shared" si="35"/>
        <v>0</v>
      </c>
      <c r="FO55" s="204">
        <f t="shared" si="35"/>
        <v>0</v>
      </c>
      <c r="FP55" s="204">
        <f t="shared" si="35"/>
        <v>0</v>
      </c>
      <c r="FQ55" s="204">
        <f t="shared" si="35"/>
        <v>0</v>
      </c>
      <c r="FR55" s="204">
        <f t="shared" si="35"/>
        <v>0</v>
      </c>
      <c r="FS55" s="204">
        <f t="shared" si="35"/>
        <v>0</v>
      </c>
      <c r="FT55" s="204">
        <f t="shared" si="35"/>
        <v>0</v>
      </c>
      <c r="FU55" s="204">
        <f t="shared" si="35"/>
        <v>0</v>
      </c>
      <c r="FV55" s="204">
        <f t="shared" si="35"/>
        <v>0</v>
      </c>
      <c r="FW55" s="204">
        <f t="shared" si="35"/>
        <v>0</v>
      </c>
      <c r="FX55" s="204">
        <f t="shared" si="35"/>
        <v>0</v>
      </c>
      <c r="FY55" s="204">
        <f t="shared" si="35"/>
        <v>0</v>
      </c>
      <c r="FZ55" s="204">
        <f t="shared" si="35"/>
        <v>0</v>
      </c>
      <c r="GA55" s="204">
        <f t="shared" si="35"/>
        <v>0</v>
      </c>
      <c r="GB55" s="204">
        <f t="shared" si="35"/>
        <v>0</v>
      </c>
      <c r="GC55" s="204">
        <f t="shared" si="35"/>
        <v>0</v>
      </c>
      <c r="GD55" s="204">
        <f t="shared" si="35"/>
        <v>0</v>
      </c>
      <c r="GE55" s="204">
        <f t="shared" si="35"/>
        <v>0</v>
      </c>
      <c r="GF55" s="204">
        <f t="shared" si="35"/>
        <v>0</v>
      </c>
      <c r="GG55" s="204">
        <f t="shared" si="35"/>
        <v>0</v>
      </c>
      <c r="GH55" s="204">
        <f t="shared" si="35"/>
        <v>0</v>
      </c>
      <c r="GI55" s="204">
        <f t="shared" si="35"/>
        <v>0</v>
      </c>
      <c r="GJ55" s="204">
        <f t="shared" si="35"/>
        <v>0</v>
      </c>
    </row>
    <row r="56" spans="1:192" x14ac:dyDescent="0.25">
      <c r="E56" s="204" t="str">
        <f t="shared" ref="E56:AJ56" si="36" xml:space="preserve"> E$47</f>
        <v>Annual debt service</v>
      </c>
      <c r="F56" s="204">
        <f t="shared" si="36"/>
        <v>0</v>
      </c>
      <c r="G56" s="204" t="str">
        <f t="shared" si="36"/>
        <v>$ 000s</v>
      </c>
      <c r="H56" s="204">
        <f t="shared" si="36"/>
        <v>0</v>
      </c>
      <c r="I56" s="204">
        <f t="shared" si="36"/>
        <v>0</v>
      </c>
      <c r="J56" s="204">
        <f t="shared" si="36"/>
        <v>0</v>
      </c>
      <c r="K56" s="204">
        <f t="shared" si="36"/>
        <v>0</v>
      </c>
      <c r="L56" s="204">
        <f t="shared" si="36"/>
        <v>0</v>
      </c>
      <c r="M56" s="204">
        <f t="shared" si="36"/>
        <v>0</v>
      </c>
      <c r="N56" s="204">
        <f t="shared" si="36"/>
        <v>0</v>
      </c>
      <c r="O56" s="204">
        <f t="shared" si="36"/>
        <v>0</v>
      </c>
      <c r="P56" s="204">
        <f t="shared" si="36"/>
        <v>0</v>
      </c>
      <c r="Q56" s="204">
        <f t="shared" si="36"/>
        <v>14877.548809880023</v>
      </c>
      <c r="R56" s="204">
        <f t="shared" si="36"/>
        <v>27040.980441879994</v>
      </c>
      <c r="S56" s="204">
        <f t="shared" si="36"/>
        <v>23532.628641925396</v>
      </c>
      <c r="T56" s="204">
        <f t="shared" si="36"/>
        <v>22586.195029979004</v>
      </c>
      <c r="U56" s="204">
        <f t="shared" si="36"/>
        <v>22485.499211546812</v>
      </c>
      <c r="V56" s="204">
        <f t="shared" si="36"/>
        <v>22384.569545194619</v>
      </c>
      <c r="W56" s="204">
        <f t="shared" si="36"/>
        <v>22282.514660211415</v>
      </c>
      <c r="X56" s="204">
        <f t="shared" si="36"/>
        <v>22195.297443302901</v>
      </c>
      <c r="Y56" s="204">
        <f t="shared" si="36"/>
        <v>22076.773201353426</v>
      </c>
      <c r="Z56" s="204">
        <f t="shared" si="36"/>
        <v>21957.838492998239</v>
      </c>
      <c r="AA56" s="204">
        <f t="shared" si="36"/>
        <v>21867.85298309537</v>
      </c>
      <c r="AB56" s="204">
        <f t="shared" si="36"/>
        <v>21762.674794276456</v>
      </c>
      <c r="AC56" s="204">
        <f t="shared" si="36"/>
        <v>21656.365333927239</v>
      </c>
      <c r="AD56" s="204">
        <f t="shared" si="36"/>
        <v>21549.779670056872</v>
      </c>
      <c r="AE56" s="204">
        <f t="shared" si="36"/>
        <v>21441.993657609339</v>
      </c>
      <c r="AF56" s="204">
        <f t="shared" si="36"/>
        <v>21348.418989486228</v>
      </c>
      <c r="AG56" s="204">
        <f t="shared" si="36"/>
        <v>21224.626960904789</v>
      </c>
      <c r="AH56" s="204">
        <f t="shared" si="36"/>
        <v>21100.3676328859</v>
      </c>
      <c r="AI56" s="204">
        <f t="shared" si="36"/>
        <v>21003.808614343827</v>
      </c>
      <c r="AJ56" s="204">
        <f t="shared" si="36"/>
        <v>20892.608008797684</v>
      </c>
      <c r="AK56" s="204">
        <f t="shared" ref="AK56:CV56" si="37" xml:space="preserve"> AK$47</f>
        <v>20780.200396747172</v>
      </c>
      <c r="AL56" s="204">
        <f t="shared" si="37"/>
        <v>20667.470915226542</v>
      </c>
      <c r="AM56" s="204">
        <f t="shared" si="37"/>
        <v>20553.459616828717</v>
      </c>
      <c r="AN56" s="204">
        <f t="shared" si="37"/>
        <v>20452.996401655404</v>
      </c>
      <c r="AO56" s="204">
        <f t="shared" si="37"/>
        <v>20323.466146636943</v>
      </c>
      <c r="AP56" s="204">
        <f t="shared" si="37"/>
        <v>20193.407253813159</v>
      </c>
      <c r="AQ56" s="204">
        <f t="shared" si="37"/>
        <v>20089.724972042924</v>
      </c>
      <c r="AR56" s="204">
        <f t="shared" si="37"/>
        <v>19971.982360564827</v>
      </c>
      <c r="AS56" s="204">
        <f t="shared" si="37"/>
        <v>19852.951312829799</v>
      </c>
      <c r="AT56" s="204">
        <f t="shared" si="37"/>
        <v>19733.550038779766</v>
      </c>
      <c r="AU56" s="204">
        <f t="shared" si="37"/>
        <v>19612.778622753445</v>
      </c>
      <c r="AV56" s="204">
        <f t="shared" si="37"/>
        <v>19504.851932761216</v>
      </c>
      <c r="AW56" s="204">
        <f t="shared" si="37"/>
        <v>19369.074417587159</v>
      </c>
      <c r="AX56" s="204">
        <f t="shared" si="37"/>
        <v>19232.702051526583</v>
      </c>
      <c r="AY56" s="204">
        <f t="shared" si="37"/>
        <v>0</v>
      </c>
      <c r="AZ56" s="204">
        <f t="shared" si="37"/>
        <v>0</v>
      </c>
      <c r="BA56" s="204">
        <f t="shared" si="37"/>
        <v>0</v>
      </c>
      <c r="BB56" s="204">
        <f t="shared" si="37"/>
        <v>0</v>
      </c>
      <c r="BC56" s="204">
        <f t="shared" si="37"/>
        <v>0</v>
      </c>
      <c r="BD56" s="204">
        <f t="shared" si="37"/>
        <v>0</v>
      </c>
      <c r="BE56" s="204">
        <f t="shared" si="37"/>
        <v>0</v>
      </c>
      <c r="BF56" s="204">
        <f t="shared" si="37"/>
        <v>0</v>
      </c>
      <c r="BG56" s="204">
        <f t="shared" si="37"/>
        <v>0</v>
      </c>
      <c r="BH56" s="204">
        <f t="shared" si="37"/>
        <v>0</v>
      </c>
      <c r="BI56" s="204">
        <f t="shared" si="37"/>
        <v>0</v>
      </c>
      <c r="BJ56" s="204">
        <f t="shared" si="37"/>
        <v>0</v>
      </c>
      <c r="BK56" s="204">
        <f t="shared" si="37"/>
        <v>0</v>
      </c>
      <c r="BL56" s="204">
        <f t="shared" si="37"/>
        <v>0</v>
      </c>
      <c r="BM56" s="204">
        <f t="shared" si="37"/>
        <v>0</v>
      </c>
      <c r="BN56" s="204">
        <f t="shared" si="37"/>
        <v>0</v>
      </c>
      <c r="BO56" s="204">
        <f t="shared" si="37"/>
        <v>0</v>
      </c>
      <c r="BP56" s="204">
        <f t="shared" si="37"/>
        <v>0</v>
      </c>
      <c r="BQ56" s="204">
        <f t="shared" si="37"/>
        <v>0</v>
      </c>
      <c r="BR56" s="204">
        <f t="shared" si="37"/>
        <v>0</v>
      </c>
      <c r="BS56" s="204">
        <f t="shared" si="37"/>
        <v>0</v>
      </c>
      <c r="BT56" s="204">
        <f t="shared" si="37"/>
        <v>0</v>
      </c>
      <c r="BU56" s="204">
        <f t="shared" si="37"/>
        <v>0</v>
      </c>
      <c r="BV56" s="204">
        <f t="shared" si="37"/>
        <v>0</v>
      </c>
      <c r="BW56" s="204">
        <f t="shared" si="37"/>
        <v>0</v>
      </c>
      <c r="BX56" s="204">
        <f t="shared" si="37"/>
        <v>0</v>
      </c>
      <c r="BY56" s="204">
        <f t="shared" si="37"/>
        <v>0</v>
      </c>
      <c r="BZ56" s="204">
        <f t="shared" si="37"/>
        <v>0</v>
      </c>
      <c r="CA56" s="204">
        <f t="shared" si="37"/>
        <v>0</v>
      </c>
      <c r="CB56" s="204">
        <f t="shared" si="37"/>
        <v>0</v>
      </c>
      <c r="CC56" s="204">
        <f t="shared" si="37"/>
        <v>0</v>
      </c>
      <c r="CD56" s="204">
        <f t="shared" si="37"/>
        <v>0</v>
      </c>
      <c r="CE56" s="204">
        <f t="shared" si="37"/>
        <v>0</v>
      </c>
      <c r="CF56" s="204">
        <f t="shared" si="37"/>
        <v>0</v>
      </c>
      <c r="CG56" s="204">
        <f t="shared" si="37"/>
        <v>0</v>
      </c>
      <c r="CH56" s="204">
        <f t="shared" si="37"/>
        <v>0</v>
      </c>
      <c r="CI56" s="204">
        <f t="shared" si="37"/>
        <v>0</v>
      </c>
      <c r="CJ56" s="204">
        <f t="shared" si="37"/>
        <v>0</v>
      </c>
      <c r="CK56" s="204">
        <f t="shared" si="37"/>
        <v>0</v>
      </c>
      <c r="CL56" s="204">
        <f t="shared" si="37"/>
        <v>0</v>
      </c>
      <c r="CM56" s="204">
        <f t="shared" si="37"/>
        <v>0</v>
      </c>
      <c r="CN56" s="204">
        <f t="shared" si="37"/>
        <v>0</v>
      </c>
      <c r="CO56" s="204">
        <f t="shared" si="37"/>
        <v>0</v>
      </c>
      <c r="CP56" s="204">
        <f t="shared" si="37"/>
        <v>0</v>
      </c>
      <c r="CQ56" s="204">
        <f t="shared" si="37"/>
        <v>0</v>
      </c>
      <c r="CR56" s="204">
        <f t="shared" si="37"/>
        <v>0</v>
      </c>
      <c r="CS56" s="204">
        <f t="shared" si="37"/>
        <v>0</v>
      </c>
      <c r="CT56" s="204">
        <f t="shared" si="37"/>
        <v>0</v>
      </c>
      <c r="CU56" s="204">
        <f t="shared" si="37"/>
        <v>0</v>
      </c>
      <c r="CV56" s="204">
        <f t="shared" si="37"/>
        <v>0</v>
      </c>
      <c r="CW56" s="204">
        <f t="shared" ref="CW56:FH56" si="38" xml:space="preserve"> CW$47</f>
        <v>0</v>
      </c>
      <c r="CX56" s="204">
        <f t="shared" si="38"/>
        <v>0</v>
      </c>
      <c r="CY56" s="204">
        <f t="shared" si="38"/>
        <v>0</v>
      </c>
      <c r="CZ56" s="204">
        <f t="shared" si="38"/>
        <v>0</v>
      </c>
      <c r="DA56" s="204">
        <f t="shared" si="38"/>
        <v>0</v>
      </c>
      <c r="DB56" s="204">
        <f t="shared" si="38"/>
        <v>0</v>
      </c>
      <c r="DC56" s="204">
        <f t="shared" si="38"/>
        <v>0</v>
      </c>
      <c r="DD56" s="204">
        <f t="shared" si="38"/>
        <v>0</v>
      </c>
      <c r="DE56" s="204">
        <f t="shared" si="38"/>
        <v>0</v>
      </c>
      <c r="DF56" s="204">
        <f t="shared" si="38"/>
        <v>0</v>
      </c>
      <c r="DG56" s="204">
        <f t="shared" si="38"/>
        <v>0</v>
      </c>
      <c r="DH56" s="204">
        <f t="shared" si="38"/>
        <v>0</v>
      </c>
      <c r="DI56" s="204">
        <f t="shared" si="38"/>
        <v>0</v>
      </c>
      <c r="DJ56" s="204">
        <f t="shared" si="38"/>
        <v>0</v>
      </c>
      <c r="DK56" s="204">
        <f t="shared" si="38"/>
        <v>0</v>
      </c>
      <c r="DL56" s="204">
        <f t="shared" si="38"/>
        <v>0</v>
      </c>
      <c r="DM56" s="204">
        <f t="shared" si="38"/>
        <v>0</v>
      </c>
      <c r="DN56" s="204">
        <f t="shared" si="38"/>
        <v>0</v>
      </c>
      <c r="DO56" s="204">
        <f t="shared" si="38"/>
        <v>0</v>
      </c>
      <c r="DP56" s="204">
        <f t="shared" si="38"/>
        <v>0</v>
      </c>
      <c r="DQ56" s="204">
        <f t="shared" si="38"/>
        <v>0</v>
      </c>
      <c r="DR56" s="204">
        <f t="shared" si="38"/>
        <v>0</v>
      </c>
      <c r="DS56" s="204">
        <f t="shared" si="38"/>
        <v>0</v>
      </c>
      <c r="DT56" s="204">
        <f t="shared" si="38"/>
        <v>0</v>
      </c>
      <c r="DU56" s="204">
        <f t="shared" si="38"/>
        <v>0</v>
      </c>
      <c r="DV56" s="204">
        <f t="shared" si="38"/>
        <v>0</v>
      </c>
      <c r="DW56" s="204">
        <f t="shared" si="38"/>
        <v>0</v>
      </c>
      <c r="DX56" s="204">
        <f t="shared" si="38"/>
        <v>0</v>
      </c>
      <c r="DY56" s="204">
        <f t="shared" si="38"/>
        <v>0</v>
      </c>
      <c r="DZ56" s="204">
        <f t="shared" si="38"/>
        <v>0</v>
      </c>
      <c r="EA56" s="204">
        <f t="shared" si="38"/>
        <v>0</v>
      </c>
      <c r="EB56" s="204">
        <f t="shared" si="38"/>
        <v>0</v>
      </c>
      <c r="EC56" s="204">
        <f t="shared" si="38"/>
        <v>0</v>
      </c>
      <c r="ED56" s="204">
        <f t="shared" si="38"/>
        <v>0</v>
      </c>
      <c r="EE56" s="204">
        <f t="shared" si="38"/>
        <v>0</v>
      </c>
      <c r="EF56" s="204">
        <f t="shared" si="38"/>
        <v>0</v>
      </c>
      <c r="EG56" s="204">
        <f t="shared" si="38"/>
        <v>0</v>
      </c>
      <c r="EH56" s="204">
        <f t="shared" si="38"/>
        <v>0</v>
      </c>
      <c r="EI56" s="204">
        <f t="shared" si="38"/>
        <v>0</v>
      </c>
      <c r="EJ56" s="204">
        <f t="shared" si="38"/>
        <v>0</v>
      </c>
      <c r="EK56" s="204">
        <f t="shared" si="38"/>
        <v>0</v>
      </c>
      <c r="EL56" s="204">
        <f t="shared" si="38"/>
        <v>0</v>
      </c>
      <c r="EM56" s="204">
        <f t="shared" si="38"/>
        <v>0</v>
      </c>
      <c r="EN56" s="204">
        <f t="shared" si="38"/>
        <v>0</v>
      </c>
      <c r="EO56" s="204">
        <f t="shared" si="38"/>
        <v>0</v>
      </c>
      <c r="EP56" s="204">
        <f t="shared" si="38"/>
        <v>0</v>
      </c>
      <c r="EQ56" s="204">
        <f t="shared" si="38"/>
        <v>0</v>
      </c>
      <c r="ER56" s="204">
        <f t="shared" si="38"/>
        <v>0</v>
      </c>
      <c r="ES56" s="204">
        <f t="shared" si="38"/>
        <v>0</v>
      </c>
      <c r="ET56" s="204">
        <f t="shared" si="38"/>
        <v>0</v>
      </c>
      <c r="EU56" s="204">
        <f t="shared" si="38"/>
        <v>0</v>
      </c>
      <c r="EV56" s="204">
        <f t="shared" si="38"/>
        <v>0</v>
      </c>
      <c r="EW56" s="204">
        <f t="shared" si="38"/>
        <v>0</v>
      </c>
      <c r="EX56" s="204">
        <f t="shared" si="38"/>
        <v>0</v>
      </c>
      <c r="EY56" s="204">
        <f t="shared" si="38"/>
        <v>0</v>
      </c>
      <c r="EZ56" s="204">
        <f t="shared" si="38"/>
        <v>0</v>
      </c>
      <c r="FA56" s="204">
        <f t="shared" si="38"/>
        <v>0</v>
      </c>
      <c r="FB56" s="204">
        <f t="shared" si="38"/>
        <v>0</v>
      </c>
      <c r="FC56" s="204">
        <f t="shared" si="38"/>
        <v>0</v>
      </c>
      <c r="FD56" s="204">
        <f t="shared" si="38"/>
        <v>0</v>
      </c>
      <c r="FE56" s="204">
        <f t="shared" si="38"/>
        <v>0</v>
      </c>
      <c r="FF56" s="204">
        <f t="shared" si="38"/>
        <v>0</v>
      </c>
      <c r="FG56" s="204">
        <f t="shared" si="38"/>
        <v>0</v>
      </c>
      <c r="FH56" s="204">
        <f t="shared" si="38"/>
        <v>0</v>
      </c>
      <c r="FI56" s="204">
        <f t="shared" ref="FI56:GJ56" si="39" xml:space="preserve"> FI$47</f>
        <v>0</v>
      </c>
      <c r="FJ56" s="204">
        <f t="shared" si="39"/>
        <v>0</v>
      </c>
      <c r="FK56" s="204">
        <f t="shared" si="39"/>
        <v>0</v>
      </c>
      <c r="FL56" s="204">
        <f t="shared" si="39"/>
        <v>0</v>
      </c>
      <c r="FM56" s="204">
        <f t="shared" si="39"/>
        <v>0</v>
      </c>
      <c r="FN56" s="204">
        <f t="shared" si="39"/>
        <v>0</v>
      </c>
      <c r="FO56" s="204">
        <f t="shared" si="39"/>
        <v>0</v>
      </c>
      <c r="FP56" s="204">
        <f t="shared" si="39"/>
        <v>0</v>
      </c>
      <c r="FQ56" s="204">
        <f t="shared" si="39"/>
        <v>0</v>
      </c>
      <c r="FR56" s="204">
        <f t="shared" si="39"/>
        <v>0</v>
      </c>
      <c r="FS56" s="204">
        <f t="shared" si="39"/>
        <v>0</v>
      </c>
      <c r="FT56" s="204">
        <f t="shared" si="39"/>
        <v>0</v>
      </c>
      <c r="FU56" s="204">
        <f t="shared" si="39"/>
        <v>0</v>
      </c>
      <c r="FV56" s="204">
        <f t="shared" si="39"/>
        <v>0</v>
      </c>
      <c r="FW56" s="204">
        <f t="shared" si="39"/>
        <v>0</v>
      </c>
      <c r="FX56" s="204">
        <f t="shared" si="39"/>
        <v>0</v>
      </c>
      <c r="FY56" s="204">
        <f t="shared" si="39"/>
        <v>0</v>
      </c>
      <c r="FZ56" s="204">
        <f t="shared" si="39"/>
        <v>0</v>
      </c>
      <c r="GA56" s="204">
        <f t="shared" si="39"/>
        <v>0</v>
      </c>
      <c r="GB56" s="204">
        <f t="shared" si="39"/>
        <v>0</v>
      </c>
      <c r="GC56" s="204">
        <f t="shared" si="39"/>
        <v>0</v>
      </c>
      <c r="GD56" s="204">
        <f t="shared" si="39"/>
        <v>0</v>
      </c>
      <c r="GE56" s="204">
        <f t="shared" si="39"/>
        <v>0</v>
      </c>
      <c r="GF56" s="204">
        <f t="shared" si="39"/>
        <v>0</v>
      </c>
      <c r="GG56" s="204">
        <f t="shared" si="39"/>
        <v>0</v>
      </c>
      <c r="GH56" s="204">
        <f t="shared" si="39"/>
        <v>0</v>
      </c>
      <c r="GI56" s="204">
        <f t="shared" si="39"/>
        <v>0</v>
      </c>
      <c r="GJ56" s="204">
        <f t="shared" si="39"/>
        <v>0</v>
      </c>
    </row>
    <row r="57" spans="1:192" x14ac:dyDescent="0.25">
      <c r="E57" s="195" t="str">
        <f xml:space="preserve"> Time!E$140</f>
        <v>Senior debt repayment period flag</v>
      </c>
      <c r="F57" s="195">
        <f xml:space="preserve"> Time!F$140</f>
        <v>0</v>
      </c>
      <c r="G57" s="195" t="str">
        <f xml:space="preserve"> Time!G$140</f>
        <v>flag</v>
      </c>
      <c r="H57" s="195">
        <f xml:space="preserve"> Time!H$140</f>
        <v>34</v>
      </c>
      <c r="I57" s="195">
        <f xml:space="preserve"> Time!I$140</f>
        <v>0</v>
      </c>
      <c r="J57" s="195">
        <f xml:space="preserve"> Time!J$140</f>
        <v>0</v>
      </c>
      <c r="K57" s="195">
        <f xml:space="preserve"> Time!K$140</f>
        <v>0</v>
      </c>
      <c r="L57" s="195">
        <f xml:space="preserve"> Time!L$140</f>
        <v>0</v>
      </c>
      <c r="M57" s="195">
        <f xml:space="preserve"> Time!M$140</f>
        <v>0</v>
      </c>
      <c r="N57" s="195">
        <f xml:space="preserve"> Time!N$140</f>
        <v>0</v>
      </c>
      <c r="O57" s="195">
        <f xml:space="preserve"> Time!O$140</f>
        <v>0</v>
      </c>
      <c r="P57" s="195">
        <f xml:space="preserve"> Time!P$140</f>
        <v>0</v>
      </c>
      <c r="Q57" s="195">
        <f xml:space="preserve"> Time!Q$140</f>
        <v>1</v>
      </c>
      <c r="R57" s="195">
        <f xml:space="preserve"> Time!R$140</f>
        <v>1</v>
      </c>
      <c r="S57" s="195">
        <f xml:space="preserve"> Time!S$140</f>
        <v>1</v>
      </c>
      <c r="T57" s="195">
        <f xml:space="preserve"> Time!T$140</f>
        <v>1</v>
      </c>
      <c r="U57" s="195">
        <f xml:space="preserve"> Time!U$140</f>
        <v>1</v>
      </c>
      <c r="V57" s="195">
        <f xml:space="preserve"> Time!V$140</f>
        <v>1</v>
      </c>
      <c r="W57" s="195">
        <f xml:space="preserve"> Time!W$140</f>
        <v>1</v>
      </c>
      <c r="X57" s="195">
        <f xml:space="preserve"> Time!X$140</f>
        <v>1</v>
      </c>
      <c r="Y57" s="195">
        <f xml:space="preserve"> Time!Y$140</f>
        <v>1</v>
      </c>
      <c r="Z57" s="195">
        <f xml:space="preserve"> Time!Z$140</f>
        <v>1</v>
      </c>
      <c r="AA57" s="195">
        <f xml:space="preserve"> Time!AA$140</f>
        <v>1</v>
      </c>
      <c r="AB57" s="195">
        <f xml:space="preserve"> Time!AB$140</f>
        <v>1</v>
      </c>
      <c r="AC57" s="195">
        <f xml:space="preserve"> Time!AC$140</f>
        <v>1</v>
      </c>
      <c r="AD57" s="195">
        <f xml:space="preserve"> Time!AD$140</f>
        <v>1</v>
      </c>
      <c r="AE57" s="195">
        <f xml:space="preserve"> Time!AE$140</f>
        <v>1</v>
      </c>
      <c r="AF57" s="195">
        <f xml:space="preserve"> Time!AF$140</f>
        <v>1</v>
      </c>
      <c r="AG57" s="195">
        <f xml:space="preserve"> Time!AG$140</f>
        <v>1</v>
      </c>
      <c r="AH57" s="195">
        <f xml:space="preserve"> Time!AH$140</f>
        <v>1</v>
      </c>
      <c r="AI57" s="195">
        <f xml:space="preserve"> Time!AI$140</f>
        <v>1</v>
      </c>
      <c r="AJ57" s="195">
        <f xml:space="preserve"> Time!AJ$140</f>
        <v>1</v>
      </c>
      <c r="AK57" s="195">
        <f xml:space="preserve"> Time!AK$140</f>
        <v>1</v>
      </c>
      <c r="AL57" s="195">
        <f xml:space="preserve"> Time!AL$140</f>
        <v>1</v>
      </c>
      <c r="AM57" s="195">
        <f xml:space="preserve"> Time!AM$140</f>
        <v>1</v>
      </c>
      <c r="AN57" s="195">
        <f xml:space="preserve"> Time!AN$140</f>
        <v>1</v>
      </c>
      <c r="AO57" s="195">
        <f xml:space="preserve"> Time!AO$140</f>
        <v>1</v>
      </c>
      <c r="AP57" s="195">
        <f xml:space="preserve"> Time!AP$140</f>
        <v>1</v>
      </c>
      <c r="AQ57" s="195">
        <f xml:space="preserve"> Time!AQ$140</f>
        <v>1</v>
      </c>
      <c r="AR57" s="195">
        <f xml:space="preserve"> Time!AR$140</f>
        <v>1</v>
      </c>
      <c r="AS57" s="195">
        <f xml:space="preserve"> Time!AS$140</f>
        <v>1</v>
      </c>
      <c r="AT57" s="195">
        <f xml:space="preserve"> Time!AT$140</f>
        <v>1</v>
      </c>
      <c r="AU57" s="195">
        <f xml:space="preserve"> Time!AU$140</f>
        <v>1</v>
      </c>
      <c r="AV57" s="195">
        <f xml:space="preserve"> Time!AV$140</f>
        <v>1</v>
      </c>
      <c r="AW57" s="195">
        <f xml:space="preserve"> Time!AW$140</f>
        <v>1</v>
      </c>
      <c r="AX57" s="195">
        <f xml:space="preserve"> Time!AX$140</f>
        <v>1</v>
      </c>
      <c r="AY57" s="195">
        <f xml:space="preserve"> Time!AY$140</f>
        <v>0</v>
      </c>
      <c r="AZ57" s="195">
        <f xml:space="preserve"> Time!AZ$140</f>
        <v>0</v>
      </c>
      <c r="BA57" s="195">
        <f xml:space="preserve"> Time!BA$140</f>
        <v>0</v>
      </c>
      <c r="BB57" s="195">
        <f xml:space="preserve"> Time!BB$140</f>
        <v>0</v>
      </c>
      <c r="BC57" s="195">
        <f xml:space="preserve"> Time!BC$140</f>
        <v>0</v>
      </c>
      <c r="BD57" s="195">
        <f xml:space="preserve"> Time!BD$140</f>
        <v>0</v>
      </c>
      <c r="BE57" s="195">
        <f xml:space="preserve"> Time!BE$140</f>
        <v>0</v>
      </c>
      <c r="BF57" s="195">
        <f xml:space="preserve"> Time!BF$140</f>
        <v>0</v>
      </c>
      <c r="BG57" s="195">
        <f xml:space="preserve"> Time!BG$140</f>
        <v>0</v>
      </c>
      <c r="BH57" s="195">
        <f xml:space="preserve"> Time!BH$140</f>
        <v>0</v>
      </c>
      <c r="BI57" s="195">
        <f xml:space="preserve"> Time!BI$140</f>
        <v>0</v>
      </c>
      <c r="BJ57" s="195">
        <f xml:space="preserve"> Time!BJ$140</f>
        <v>0</v>
      </c>
      <c r="BK57" s="195">
        <f xml:space="preserve"> Time!BK$140</f>
        <v>0</v>
      </c>
      <c r="BL57" s="195">
        <f xml:space="preserve"> Time!BL$140</f>
        <v>0</v>
      </c>
      <c r="BM57" s="195">
        <f xml:space="preserve"> Time!BM$140</f>
        <v>0</v>
      </c>
      <c r="BN57" s="195">
        <f xml:space="preserve"> Time!BN$140</f>
        <v>0</v>
      </c>
      <c r="BO57" s="195">
        <f xml:space="preserve"> Time!BO$140</f>
        <v>0</v>
      </c>
      <c r="BP57" s="195">
        <f xml:space="preserve"> Time!BP$140</f>
        <v>0</v>
      </c>
      <c r="BQ57" s="195">
        <f xml:space="preserve"> Time!BQ$140</f>
        <v>0</v>
      </c>
      <c r="BR57" s="195">
        <f xml:space="preserve"> Time!BR$140</f>
        <v>0</v>
      </c>
      <c r="BS57" s="195">
        <f xml:space="preserve"> Time!BS$140</f>
        <v>0</v>
      </c>
      <c r="BT57" s="195">
        <f xml:space="preserve"> Time!BT$140</f>
        <v>0</v>
      </c>
      <c r="BU57" s="195">
        <f xml:space="preserve"> Time!BU$140</f>
        <v>0</v>
      </c>
      <c r="BV57" s="195">
        <f xml:space="preserve"> Time!BV$140</f>
        <v>0</v>
      </c>
      <c r="BW57" s="195">
        <f xml:space="preserve"> Time!BW$140</f>
        <v>0</v>
      </c>
      <c r="BX57" s="195">
        <f xml:space="preserve"> Time!BX$140</f>
        <v>0</v>
      </c>
      <c r="BY57" s="195">
        <f xml:space="preserve"> Time!BY$140</f>
        <v>0</v>
      </c>
      <c r="BZ57" s="195">
        <f xml:space="preserve"> Time!BZ$140</f>
        <v>0</v>
      </c>
      <c r="CA57" s="195">
        <f xml:space="preserve"> Time!CA$140</f>
        <v>0</v>
      </c>
      <c r="CB57" s="195">
        <f xml:space="preserve"> Time!CB$140</f>
        <v>0</v>
      </c>
      <c r="CC57" s="195">
        <f xml:space="preserve"> Time!CC$140</f>
        <v>0</v>
      </c>
      <c r="CD57" s="195">
        <f xml:space="preserve"> Time!CD$140</f>
        <v>0</v>
      </c>
      <c r="CE57" s="195">
        <f xml:space="preserve"> Time!CE$140</f>
        <v>0</v>
      </c>
      <c r="CF57" s="195">
        <f xml:space="preserve"> Time!CF$140</f>
        <v>0</v>
      </c>
      <c r="CG57" s="195">
        <f xml:space="preserve"> Time!CG$140</f>
        <v>0</v>
      </c>
      <c r="CH57" s="195">
        <f xml:space="preserve"> Time!CH$140</f>
        <v>0</v>
      </c>
      <c r="CI57" s="195">
        <f xml:space="preserve"> Time!CI$140</f>
        <v>0</v>
      </c>
      <c r="CJ57" s="195">
        <f xml:space="preserve"> Time!CJ$140</f>
        <v>0</v>
      </c>
      <c r="CK57" s="195">
        <f xml:space="preserve"> Time!CK$140</f>
        <v>0</v>
      </c>
      <c r="CL57" s="195">
        <f xml:space="preserve"> Time!CL$140</f>
        <v>0</v>
      </c>
      <c r="CM57" s="195">
        <f xml:space="preserve"> Time!CM$140</f>
        <v>0</v>
      </c>
      <c r="CN57" s="195">
        <f xml:space="preserve"> Time!CN$140</f>
        <v>0</v>
      </c>
      <c r="CO57" s="195">
        <f xml:space="preserve"> Time!CO$140</f>
        <v>0</v>
      </c>
      <c r="CP57" s="195">
        <f xml:space="preserve"> Time!CP$140</f>
        <v>0</v>
      </c>
      <c r="CQ57" s="195">
        <f xml:space="preserve"> Time!CQ$140</f>
        <v>0</v>
      </c>
      <c r="CR57" s="195">
        <f xml:space="preserve"> Time!CR$140</f>
        <v>0</v>
      </c>
      <c r="CS57" s="195">
        <f xml:space="preserve"> Time!CS$140</f>
        <v>0</v>
      </c>
      <c r="CT57" s="195">
        <f xml:space="preserve"> Time!CT$140</f>
        <v>0</v>
      </c>
      <c r="CU57" s="195">
        <f xml:space="preserve"> Time!CU$140</f>
        <v>0</v>
      </c>
      <c r="CV57" s="195">
        <f xml:space="preserve"> Time!CV$140</f>
        <v>0</v>
      </c>
      <c r="CW57" s="195">
        <f xml:space="preserve"> Time!CW$140</f>
        <v>0</v>
      </c>
      <c r="CX57" s="195">
        <f xml:space="preserve"> Time!CX$140</f>
        <v>0</v>
      </c>
      <c r="CY57" s="195">
        <f xml:space="preserve"> Time!CY$140</f>
        <v>0</v>
      </c>
      <c r="CZ57" s="195">
        <f xml:space="preserve"> Time!CZ$140</f>
        <v>0</v>
      </c>
      <c r="DA57" s="195">
        <f xml:space="preserve"> Time!DA$140</f>
        <v>0</v>
      </c>
      <c r="DB57" s="195">
        <f xml:space="preserve"> Time!DB$140</f>
        <v>0</v>
      </c>
      <c r="DC57" s="195">
        <f xml:space="preserve"> Time!DC$140</f>
        <v>0</v>
      </c>
      <c r="DD57" s="195">
        <f xml:space="preserve"> Time!DD$140</f>
        <v>0</v>
      </c>
      <c r="DE57" s="195">
        <f xml:space="preserve"> Time!DE$140</f>
        <v>0</v>
      </c>
      <c r="DF57" s="195">
        <f xml:space="preserve"> Time!DF$140</f>
        <v>0</v>
      </c>
      <c r="DG57" s="195">
        <f xml:space="preserve"> Time!DG$140</f>
        <v>0</v>
      </c>
      <c r="DH57" s="195">
        <f xml:space="preserve"> Time!DH$140</f>
        <v>0</v>
      </c>
      <c r="DI57" s="195">
        <f xml:space="preserve"> Time!DI$140</f>
        <v>0</v>
      </c>
      <c r="DJ57" s="195">
        <f xml:space="preserve"> Time!DJ$140</f>
        <v>0</v>
      </c>
      <c r="DK57" s="195">
        <f xml:space="preserve"> Time!DK$140</f>
        <v>0</v>
      </c>
      <c r="DL57" s="195">
        <f xml:space="preserve"> Time!DL$140</f>
        <v>0</v>
      </c>
      <c r="DM57" s="195">
        <f xml:space="preserve"> Time!DM$140</f>
        <v>0</v>
      </c>
      <c r="DN57" s="195">
        <f xml:space="preserve"> Time!DN$140</f>
        <v>0</v>
      </c>
      <c r="DO57" s="195">
        <f xml:space="preserve"> Time!DO$140</f>
        <v>0</v>
      </c>
      <c r="DP57" s="195">
        <f xml:space="preserve"> Time!DP$140</f>
        <v>0</v>
      </c>
      <c r="DQ57" s="195">
        <f xml:space="preserve"> Time!DQ$140</f>
        <v>0</v>
      </c>
      <c r="DR57" s="195">
        <f xml:space="preserve"> Time!DR$140</f>
        <v>0</v>
      </c>
      <c r="DS57" s="195">
        <f xml:space="preserve"> Time!DS$140</f>
        <v>0</v>
      </c>
      <c r="DT57" s="195">
        <f xml:space="preserve"> Time!DT$140</f>
        <v>0</v>
      </c>
      <c r="DU57" s="195">
        <f xml:space="preserve"> Time!DU$140</f>
        <v>0</v>
      </c>
      <c r="DV57" s="195">
        <f xml:space="preserve"> Time!DV$140</f>
        <v>0</v>
      </c>
      <c r="DW57" s="195">
        <f xml:space="preserve"> Time!DW$140</f>
        <v>0</v>
      </c>
      <c r="DX57" s="195">
        <f xml:space="preserve"> Time!DX$140</f>
        <v>0</v>
      </c>
      <c r="DY57" s="195">
        <f xml:space="preserve"> Time!DY$140</f>
        <v>0</v>
      </c>
      <c r="DZ57" s="195">
        <f xml:space="preserve"> Time!DZ$140</f>
        <v>0</v>
      </c>
      <c r="EA57" s="195">
        <f xml:space="preserve"> Time!EA$140</f>
        <v>0</v>
      </c>
      <c r="EB57" s="195">
        <f xml:space="preserve"> Time!EB$140</f>
        <v>0</v>
      </c>
      <c r="EC57" s="195">
        <f xml:space="preserve"> Time!EC$140</f>
        <v>0</v>
      </c>
      <c r="ED57" s="195">
        <f xml:space="preserve"> Time!ED$140</f>
        <v>0</v>
      </c>
      <c r="EE57" s="195">
        <f xml:space="preserve"> Time!EE$140</f>
        <v>0</v>
      </c>
      <c r="EF57" s="195">
        <f xml:space="preserve"> Time!EF$140</f>
        <v>0</v>
      </c>
      <c r="EG57" s="195">
        <f xml:space="preserve"> Time!EG$140</f>
        <v>0</v>
      </c>
      <c r="EH57" s="195">
        <f xml:space="preserve"> Time!EH$140</f>
        <v>0</v>
      </c>
      <c r="EI57" s="195">
        <f xml:space="preserve"> Time!EI$140</f>
        <v>0</v>
      </c>
      <c r="EJ57" s="195">
        <f xml:space="preserve"> Time!EJ$140</f>
        <v>0</v>
      </c>
      <c r="EK57" s="195">
        <f xml:space="preserve"> Time!EK$140</f>
        <v>0</v>
      </c>
      <c r="EL57" s="195">
        <f xml:space="preserve"> Time!EL$140</f>
        <v>0</v>
      </c>
      <c r="EM57" s="195">
        <f xml:space="preserve"> Time!EM$140</f>
        <v>0</v>
      </c>
      <c r="EN57" s="195">
        <f xml:space="preserve"> Time!EN$140</f>
        <v>0</v>
      </c>
      <c r="EO57" s="195">
        <f xml:space="preserve"> Time!EO$140</f>
        <v>0</v>
      </c>
      <c r="EP57" s="195">
        <f xml:space="preserve"> Time!EP$140</f>
        <v>0</v>
      </c>
      <c r="EQ57" s="195">
        <f xml:space="preserve"> Time!EQ$140</f>
        <v>0</v>
      </c>
      <c r="ER57" s="195">
        <f xml:space="preserve"> Time!ER$140</f>
        <v>0</v>
      </c>
      <c r="ES57" s="195">
        <f xml:space="preserve"> Time!ES$140</f>
        <v>0</v>
      </c>
      <c r="ET57" s="195">
        <f xml:space="preserve"> Time!ET$140</f>
        <v>0</v>
      </c>
      <c r="EU57" s="195">
        <f xml:space="preserve"> Time!EU$140</f>
        <v>0</v>
      </c>
      <c r="EV57" s="195">
        <f xml:space="preserve"> Time!EV$140</f>
        <v>0</v>
      </c>
      <c r="EW57" s="195">
        <f xml:space="preserve"> Time!EW$140</f>
        <v>0</v>
      </c>
      <c r="EX57" s="195">
        <f xml:space="preserve"> Time!EX$140</f>
        <v>0</v>
      </c>
      <c r="EY57" s="195">
        <f xml:space="preserve"> Time!EY$140</f>
        <v>0</v>
      </c>
      <c r="EZ57" s="195">
        <f xml:space="preserve"> Time!EZ$140</f>
        <v>0</v>
      </c>
      <c r="FA57" s="195">
        <f xml:space="preserve"> Time!FA$140</f>
        <v>0</v>
      </c>
      <c r="FB57" s="195">
        <f xml:space="preserve"> Time!FB$140</f>
        <v>0</v>
      </c>
      <c r="FC57" s="195">
        <f xml:space="preserve"> Time!FC$140</f>
        <v>0</v>
      </c>
      <c r="FD57" s="195">
        <f xml:space="preserve"> Time!FD$140</f>
        <v>0</v>
      </c>
      <c r="FE57" s="195">
        <f xml:space="preserve"> Time!FE$140</f>
        <v>0</v>
      </c>
      <c r="FF57" s="195">
        <f xml:space="preserve"> Time!FF$140</f>
        <v>0</v>
      </c>
      <c r="FG57" s="195">
        <f xml:space="preserve"> Time!FG$140</f>
        <v>0</v>
      </c>
      <c r="FH57" s="195">
        <f xml:space="preserve"> Time!FH$140</f>
        <v>0</v>
      </c>
      <c r="FI57" s="195">
        <f xml:space="preserve"> Time!FI$140</f>
        <v>0</v>
      </c>
      <c r="FJ57" s="195">
        <f xml:space="preserve"> Time!FJ$140</f>
        <v>0</v>
      </c>
      <c r="FK57" s="195">
        <f xml:space="preserve"> Time!FK$140</f>
        <v>0</v>
      </c>
      <c r="FL57" s="195">
        <f xml:space="preserve"> Time!FL$140</f>
        <v>0</v>
      </c>
      <c r="FM57" s="195">
        <f xml:space="preserve"> Time!FM$140</f>
        <v>0</v>
      </c>
      <c r="FN57" s="195">
        <f xml:space="preserve"> Time!FN$140</f>
        <v>0</v>
      </c>
      <c r="FO57" s="195">
        <f xml:space="preserve"> Time!FO$140</f>
        <v>0</v>
      </c>
      <c r="FP57" s="195">
        <f xml:space="preserve"> Time!FP$140</f>
        <v>0</v>
      </c>
      <c r="FQ57" s="195">
        <f xml:space="preserve"> Time!FQ$140</f>
        <v>0</v>
      </c>
      <c r="FR57" s="195">
        <f xml:space="preserve"> Time!FR$140</f>
        <v>0</v>
      </c>
      <c r="FS57" s="195">
        <f xml:space="preserve"> Time!FS$140</f>
        <v>0</v>
      </c>
      <c r="FT57" s="195">
        <f xml:space="preserve"> Time!FT$140</f>
        <v>0</v>
      </c>
      <c r="FU57" s="195">
        <f xml:space="preserve"> Time!FU$140</f>
        <v>0</v>
      </c>
      <c r="FV57" s="195">
        <f xml:space="preserve"> Time!FV$140</f>
        <v>0</v>
      </c>
      <c r="FW57" s="195">
        <f xml:space="preserve"> Time!FW$140</f>
        <v>0</v>
      </c>
      <c r="FX57" s="195">
        <f xml:space="preserve"> Time!FX$140</f>
        <v>0</v>
      </c>
      <c r="FY57" s="195">
        <f xml:space="preserve"> Time!FY$140</f>
        <v>0</v>
      </c>
      <c r="FZ57" s="195">
        <f xml:space="preserve"> Time!FZ$140</f>
        <v>0</v>
      </c>
      <c r="GA57" s="195">
        <f xml:space="preserve"> Time!GA$140</f>
        <v>0</v>
      </c>
      <c r="GB57" s="195">
        <f xml:space="preserve"> Time!GB$140</f>
        <v>0</v>
      </c>
      <c r="GC57" s="195">
        <f xml:space="preserve"> Time!GC$140</f>
        <v>0</v>
      </c>
      <c r="GD57" s="195">
        <f xml:space="preserve"> Time!GD$140</f>
        <v>0</v>
      </c>
      <c r="GE57" s="195">
        <f xml:space="preserve"> Time!GE$140</f>
        <v>0</v>
      </c>
      <c r="GF57" s="195">
        <f xml:space="preserve"> Time!GF$140</f>
        <v>0</v>
      </c>
      <c r="GG57" s="195">
        <f xml:space="preserve"> Time!GG$140</f>
        <v>0</v>
      </c>
      <c r="GH57" s="195">
        <f xml:space="preserve"> Time!GH$140</f>
        <v>0</v>
      </c>
      <c r="GI57" s="195">
        <f xml:space="preserve"> Time!GI$140</f>
        <v>0</v>
      </c>
      <c r="GJ57" s="195">
        <f xml:space="preserve"> Time!GJ$140</f>
        <v>0</v>
      </c>
    </row>
    <row r="58" spans="1:192" x14ac:dyDescent="0.25">
      <c r="E58" s="12" t="s">
        <v>510</v>
      </c>
      <c r="G58" s="12" t="s">
        <v>195</v>
      </c>
      <c r="J58" s="83" t="str">
        <f t="shared" ref="J58:AM58" si="40" xml:space="preserve"> IF( J57 = 1, J55 / J56, "na")</f>
        <v>na</v>
      </c>
      <c r="K58" s="83" t="str">
        <f t="shared" si="40"/>
        <v>na</v>
      </c>
      <c r="L58" s="83" t="str">
        <f t="shared" si="40"/>
        <v>na</v>
      </c>
      <c r="M58" s="83" t="str">
        <f t="shared" si="40"/>
        <v>na</v>
      </c>
      <c r="N58" s="83" t="str">
        <f t="shared" si="40"/>
        <v>na</v>
      </c>
      <c r="O58" s="83" t="str">
        <f t="shared" si="40"/>
        <v>na</v>
      </c>
      <c r="P58" s="83" t="str">
        <f t="shared" si="40"/>
        <v>na</v>
      </c>
      <c r="Q58" s="83">
        <f t="shared" si="40"/>
        <v>1.4000000000000001</v>
      </c>
      <c r="R58" s="83">
        <f t="shared" si="40"/>
        <v>1.4</v>
      </c>
      <c r="S58" s="83">
        <f t="shared" si="40"/>
        <v>1.4</v>
      </c>
      <c r="T58" s="83">
        <f t="shared" si="40"/>
        <v>1.3999999999999997</v>
      </c>
      <c r="U58" s="83">
        <f t="shared" si="40"/>
        <v>1.4</v>
      </c>
      <c r="V58" s="83">
        <f t="shared" si="40"/>
        <v>1.4</v>
      </c>
      <c r="W58" s="83">
        <f t="shared" si="40"/>
        <v>1.4</v>
      </c>
      <c r="X58" s="83">
        <f t="shared" si="40"/>
        <v>1.3999999999999997</v>
      </c>
      <c r="Y58" s="83">
        <f t="shared" si="40"/>
        <v>1.4</v>
      </c>
      <c r="Z58" s="83">
        <f t="shared" si="40"/>
        <v>1.4</v>
      </c>
      <c r="AA58" s="83">
        <f t="shared" si="40"/>
        <v>1.4</v>
      </c>
      <c r="AB58" s="83">
        <f t="shared" si="40"/>
        <v>1.3999999999999997</v>
      </c>
      <c r="AC58" s="83">
        <f t="shared" si="40"/>
        <v>1.4</v>
      </c>
      <c r="AD58" s="83">
        <f t="shared" si="40"/>
        <v>1.4</v>
      </c>
      <c r="AE58" s="83">
        <f t="shared" si="40"/>
        <v>1.3999999999999997</v>
      </c>
      <c r="AF58" s="83">
        <f t="shared" si="40"/>
        <v>1.4</v>
      </c>
      <c r="AG58" s="83">
        <f t="shared" si="40"/>
        <v>1.3999999999999997</v>
      </c>
      <c r="AH58" s="83">
        <f t="shared" si="40"/>
        <v>1.4</v>
      </c>
      <c r="AI58" s="83">
        <f t="shared" si="40"/>
        <v>1.3999999999999997</v>
      </c>
      <c r="AJ58" s="83">
        <f t="shared" si="40"/>
        <v>1.4</v>
      </c>
      <c r="AK58" s="83">
        <f t="shared" si="40"/>
        <v>1.3999999999999997</v>
      </c>
      <c r="AL58" s="83">
        <f t="shared" si="40"/>
        <v>1.3999999999999997</v>
      </c>
      <c r="AM58" s="83">
        <f t="shared" si="40"/>
        <v>1.4</v>
      </c>
      <c r="AN58" s="83">
        <f t="shared" ref="AN58:CY58" si="41" xml:space="preserve"> IF( AN57 = 1, AN55 / AN56, "na")</f>
        <v>1.4</v>
      </c>
      <c r="AO58" s="83">
        <f t="shared" si="41"/>
        <v>1.3999999999999997</v>
      </c>
      <c r="AP58" s="83">
        <f t="shared" si="41"/>
        <v>1.3999999999999997</v>
      </c>
      <c r="AQ58" s="83">
        <f t="shared" si="41"/>
        <v>1.3999999999999997</v>
      </c>
      <c r="AR58" s="83">
        <f t="shared" si="41"/>
        <v>1.3999999999999997</v>
      </c>
      <c r="AS58" s="83">
        <f t="shared" si="41"/>
        <v>1.4000000000000001</v>
      </c>
      <c r="AT58" s="83">
        <f t="shared" si="41"/>
        <v>1.4</v>
      </c>
      <c r="AU58" s="83">
        <f t="shared" si="41"/>
        <v>1.4</v>
      </c>
      <c r="AV58" s="83">
        <f t="shared" si="41"/>
        <v>1.4000000000000001</v>
      </c>
      <c r="AW58" s="83">
        <f t="shared" si="41"/>
        <v>1.4000000000000001</v>
      </c>
      <c r="AX58" s="83">
        <f t="shared" si="41"/>
        <v>1.4</v>
      </c>
      <c r="AY58" s="83" t="str">
        <f t="shared" si="41"/>
        <v>na</v>
      </c>
      <c r="AZ58" s="83" t="str">
        <f t="shared" si="41"/>
        <v>na</v>
      </c>
      <c r="BA58" s="83" t="str">
        <f t="shared" si="41"/>
        <v>na</v>
      </c>
      <c r="BB58" s="83" t="str">
        <f t="shared" si="41"/>
        <v>na</v>
      </c>
      <c r="BC58" s="83" t="str">
        <f t="shared" si="41"/>
        <v>na</v>
      </c>
      <c r="BD58" s="83" t="str">
        <f t="shared" si="41"/>
        <v>na</v>
      </c>
      <c r="BE58" s="83" t="str">
        <f t="shared" si="41"/>
        <v>na</v>
      </c>
      <c r="BF58" s="83" t="str">
        <f t="shared" si="41"/>
        <v>na</v>
      </c>
      <c r="BG58" s="83" t="str">
        <f t="shared" si="41"/>
        <v>na</v>
      </c>
      <c r="BH58" s="83" t="str">
        <f t="shared" si="41"/>
        <v>na</v>
      </c>
      <c r="BI58" s="83" t="str">
        <f t="shared" si="41"/>
        <v>na</v>
      </c>
      <c r="BJ58" s="83" t="str">
        <f t="shared" si="41"/>
        <v>na</v>
      </c>
      <c r="BK58" s="83" t="str">
        <f t="shared" si="41"/>
        <v>na</v>
      </c>
      <c r="BL58" s="83" t="str">
        <f t="shared" si="41"/>
        <v>na</v>
      </c>
      <c r="BM58" s="83" t="str">
        <f t="shared" si="41"/>
        <v>na</v>
      </c>
      <c r="BN58" s="83" t="str">
        <f t="shared" si="41"/>
        <v>na</v>
      </c>
      <c r="BO58" s="83" t="str">
        <f t="shared" si="41"/>
        <v>na</v>
      </c>
      <c r="BP58" s="83" t="str">
        <f t="shared" si="41"/>
        <v>na</v>
      </c>
      <c r="BQ58" s="83" t="str">
        <f t="shared" si="41"/>
        <v>na</v>
      </c>
      <c r="BR58" s="83" t="str">
        <f t="shared" si="41"/>
        <v>na</v>
      </c>
      <c r="BS58" s="83" t="str">
        <f t="shared" si="41"/>
        <v>na</v>
      </c>
      <c r="BT58" s="83" t="str">
        <f t="shared" si="41"/>
        <v>na</v>
      </c>
      <c r="BU58" s="83" t="str">
        <f t="shared" si="41"/>
        <v>na</v>
      </c>
      <c r="BV58" s="83" t="str">
        <f t="shared" si="41"/>
        <v>na</v>
      </c>
      <c r="BW58" s="83" t="str">
        <f t="shared" si="41"/>
        <v>na</v>
      </c>
      <c r="BX58" s="83" t="str">
        <f t="shared" si="41"/>
        <v>na</v>
      </c>
      <c r="BY58" s="83" t="str">
        <f t="shared" si="41"/>
        <v>na</v>
      </c>
      <c r="BZ58" s="83" t="str">
        <f t="shared" si="41"/>
        <v>na</v>
      </c>
      <c r="CA58" s="83" t="str">
        <f t="shared" si="41"/>
        <v>na</v>
      </c>
      <c r="CB58" s="83" t="str">
        <f t="shared" si="41"/>
        <v>na</v>
      </c>
      <c r="CC58" s="83" t="str">
        <f t="shared" si="41"/>
        <v>na</v>
      </c>
      <c r="CD58" s="83" t="str">
        <f t="shared" si="41"/>
        <v>na</v>
      </c>
      <c r="CE58" s="83" t="str">
        <f t="shared" si="41"/>
        <v>na</v>
      </c>
      <c r="CF58" s="83" t="str">
        <f t="shared" si="41"/>
        <v>na</v>
      </c>
      <c r="CG58" s="83" t="str">
        <f t="shared" si="41"/>
        <v>na</v>
      </c>
      <c r="CH58" s="83" t="str">
        <f t="shared" si="41"/>
        <v>na</v>
      </c>
      <c r="CI58" s="83" t="str">
        <f t="shared" si="41"/>
        <v>na</v>
      </c>
      <c r="CJ58" s="83" t="str">
        <f t="shared" si="41"/>
        <v>na</v>
      </c>
      <c r="CK58" s="83" t="str">
        <f t="shared" si="41"/>
        <v>na</v>
      </c>
      <c r="CL58" s="83" t="str">
        <f t="shared" si="41"/>
        <v>na</v>
      </c>
      <c r="CM58" s="83" t="str">
        <f t="shared" si="41"/>
        <v>na</v>
      </c>
      <c r="CN58" s="83" t="str">
        <f t="shared" si="41"/>
        <v>na</v>
      </c>
      <c r="CO58" s="83" t="str">
        <f t="shared" si="41"/>
        <v>na</v>
      </c>
      <c r="CP58" s="83" t="str">
        <f t="shared" si="41"/>
        <v>na</v>
      </c>
      <c r="CQ58" s="83" t="str">
        <f t="shared" si="41"/>
        <v>na</v>
      </c>
      <c r="CR58" s="83" t="str">
        <f t="shared" si="41"/>
        <v>na</v>
      </c>
      <c r="CS58" s="83" t="str">
        <f t="shared" si="41"/>
        <v>na</v>
      </c>
      <c r="CT58" s="83" t="str">
        <f t="shared" si="41"/>
        <v>na</v>
      </c>
      <c r="CU58" s="83" t="str">
        <f t="shared" si="41"/>
        <v>na</v>
      </c>
      <c r="CV58" s="83" t="str">
        <f t="shared" si="41"/>
        <v>na</v>
      </c>
      <c r="CW58" s="83" t="str">
        <f t="shared" si="41"/>
        <v>na</v>
      </c>
      <c r="CX58" s="83" t="str">
        <f t="shared" si="41"/>
        <v>na</v>
      </c>
      <c r="CY58" s="83" t="str">
        <f t="shared" si="41"/>
        <v>na</v>
      </c>
      <c r="CZ58" s="83" t="str">
        <f t="shared" ref="CZ58:FK58" si="42" xml:space="preserve"> IF( CZ57 = 1, CZ55 / CZ56, "na")</f>
        <v>na</v>
      </c>
      <c r="DA58" s="83" t="str">
        <f t="shared" si="42"/>
        <v>na</v>
      </c>
      <c r="DB58" s="83" t="str">
        <f t="shared" si="42"/>
        <v>na</v>
      </c>
      <c r="DC58" s="83" t="str">
        <f t="shared" si="42"/>
        <v>na</v>
      </c>
      <c r="DD58" s="83" t="str">
        <f t="shared" si="42"/>
        <v>na</v>
      </c>
      <c r="DE58" s="83" t="str">
        <f t="shared" si="42"/>
        <v>na</v>
      </c>
      <c r="DF58" s="83" t="str">
        <f t="shared" si="42"/>
        <v>na</v>
      </c>
      <c r="DG58" s="83" t="str">
        <f t="shared" si="42"/>
        <v>na</v>
      </c>
      <c r="DH58" s="83" t="str">
        <f t="shared" si="42"/>
        <v>na</v>
      </c>
      <c r="DI58" s="83" t="str">
        <f t="shared" si="42"/>
        <v>na</v>
      </c>
      <c r="DJ58" s="83" t="str">
        <f t="shared" si="42"/>
        <v>na</v>
      </c>
      <c r="DK58" s="83" t="str">
        <f t="shared" si="42"/>
        <v>na</v>
      </c>
      <c r="DL58" s="83" t="str">
        <f t="shared" si="42"/>
        <v>na</v>
      </c>
      <c r="DM58" s="83" t="str">
        <f t="shared" si="42"/>
        <v>na</v>
      </c>
      <c r="DN58" s="83" t="str">
        <f t="shared" si="42"/>
        <v>na</v>
      </c>
      <c r="DO58" s="83" t="str">
        <f t="shared" si="42"/>
        <v>na</v>
      </c>
      <c r="DP58" s="83" t="str">
        <f t="shared" si="42"/>
        <v>na</v>
      </c>
      <c r="DQ58" s="83" t="str">
        <f t="shared" si="42"/>
        <v>na</v>
      </c>
      <c r="DR58" s="83" t="str">
        <f t="shared" si="42"/>
        <v>na</v>
      </c>
      <c r="DS58" s="83" t="str">
        <f t="shared" si="42"/>
        <v>na</v>
      </c>
      <c r="DT58" s="83" t="str">
        <f t="shared" si="42"/>
        <v>na</v>
      </c>
      <c r="DU58" s="83" t="str">
        <f t="shared" si="42"/>
        <v>na</v>
      </c>
      <c r="DV58" s="83" t="str">
        <f t="shared" si="42"/>
        <v>na</v>
      </c>
      <c r="DW58" s="83" t="str">
        <f t="shared" si="42"/>
        <v>na</v>
      </c>
      <c r="DX58" s="83" t="str">
        <f t="shared" si="42"/>
        <v>na</v>
      </c>
      <c r="DY58" s="83" t="str">
        <f t="shared" si="42"/>
        <v>na</v>
      </c>
      <c r="DZ58" s="83" t="str">
        <f t="shared" si="42"/>
        <v>na</v>
      </c>
      <c r="EA58" s="83" t="str">
        <f t="shared" si="42"/>
        <v>na</v>
      </c>
      <c r="EB58" s="83" t="str">
        <f t="shared" si="42"/>
        <v>na</v>
      </c>
      <c r="EC58" s="83" t="str">
        <f t="shared" si="42"/>
        <v>na</v>
      </c>
      <c r="ED58" s="83" t="str">
        <f t="shared" si="42"/>
        <v>na</v>
      </c>
      <c r="EE58" s="83" t="str">
        <f t="shared" si="42"/>
        <v>na</v>
      </c>
      <c r="EF58" s="83" t="str">
        <f t="shared" si="42"/>
        <v>na</v>
      </c>
      <c r="EG58" s="83" t="str">
        <f t="shared" si="42"/>
        <v>na</v>
      </c>
      <c r="EH58" s="83" t="str">
        <f t="shared" si="42"/>
        <v>na</v>
      </c>
      <c r="EI58" s="83" t="str">
        <f t="shared" si="42"/>
        <v>na</v>
      </c>
      <c r="EJ58" s="83" t="str">
        <f t="shared" si="42"/>
        <v>na</v>
      </c>
      <c r="EK58" s="83" t="str">
        <f t="shared" si="42"/>
        <v>na</v>
      </c>
      <c r="EL58" s="83" t="str">
        <f t="shared" si="42"/>
        <v>na</v>
      </c>
      <c r="EM58" s="83" t="str">
        <f t="shared" si="42"/>
        <v>na</v>
      </c>
      <c r="EN58" s="83" t="str">
        <f t="shared" si="42"/>
        <v>na</v>
      </c>
      <c r="EO58" s="83" t="str">
        <f t="shared" si="42"/>
        <v>na</v>
      </c>
      <c r="EP58" s="83" t="str">
        <f t="shared" si="42"/>
        <v>na</v>
      </c>
      <c r="EQ58" s="83" t="str">
        <f t="shared" si="42"/>
        <v>na</v>
      </c>
      <c r="ER58" s="83" t="str">
        <f t="shared" si="42"/>
        <v>na</v>
      </c>
      <c r="ES58" s="83" t="str">
        <f t="shared" si="42"/>
        <v>na</v>
      </c>
      <c r="ET58" s="83" t="str">
        <f t="shared" si="42"/>
        <v>na</v>
      </c>
      <c r="EU58" s="83" t="str">
        <f t="shared" si="42"/>
        <v>na</v>
      </c>
      <c r="EV58" s="83" t="str">
        <f t="shared" si="42"/>
        <v>na</v>
      </c>
      <c r="EW58" s="83" t="str">
        <f t="shared" si="42"/>
        <v>na</v>
      </c>
      <c r="EX58" s="83" t="str">
        <f t="shared" si="42"/>
        <v>na</v>
      </c>
      <c r="EY58" s="83" t="str">
        <f t="shared" si="42"/>
        <v>na</v>
      </c>
      <c r="EZ58" s="83" t="str">
        <f t="shared" si="42"/>
        <v>na</v>
      </c>
      <c r="FA58" s="83" t="str">
        <f t="shared" si="42"/>
        <v>na</v>
      </c>
      <c r="FB58" s="83" t="str">
        <f t="shared" si="42"/>
        <v>na</v>
      </c>
      <c r="FC58" s="83" t="str">
        <f t="shared" si="42"/>
        <v>na</v>
      </c>
      <c r="FD58" s="83" t="str">
        <f t="shared" si="42"/>
        <v>na</v>
      </c>
      <c r="FE58" s="83" t="str">
        <f t="shared" si="42"/>
        <v>na</v>
      </c>
      <c r="FF58" s="83" t="str">
        <f t="shared" si="42"/>
        <v>na</v>
      </c>
      <c r="FG58" s="83" t="str">
        <f t="shared" si="42"/>
        <v>na</v>
      </c>
      <c r="FH58" s="83" t="str">
        <f t="shared" si="42"/>
        <v>na</v>
      </c>
      <c r="FI58" s="83" t="str">
        <f t="shared" si="42"/>
        <v>na</v>
      </c>
      <c r="FJ58" s="83" t="str">
        <f t="shared" si="42"/>
        <v>na</v>
      </c>
      <c r="FK58" s="83" t="str">
        <f t="shared" si="42"/>
        <v>na</v>
      </c>
      <c r="FL58" s="83" t="str">
        <f t="shared" ref="FL58:GJ58" si="43" xml:space="preserve"> IF( FL57 = 1, FL55 / FL56, "na")</f>
        <v>na</v>
      </c>
      <c r="FM58" s="83" t="str">
        <f t="shared" si="43"/>
        <v>na</v>
      </c>
      <c r="FN58" s="83" t="str">
        <f t="shared" si="43"/>
        <v>na</v>
      </c>
      <c r="FO58" s="83" t="str">
        <f t="shared" si="43"/>
        <v>na</v>
      </c>
      <c r="FP58" s="83" t="str">
        <f t="shared" si="43"/>
        <v>na</v>
      </c>
      <c r="FQ58" s="83" t="str">
        <f t="shared" si="43"/>
        <v>na</v>
      </c>
      <c r="FR58" s="83" t="str">
        <f t="shared" si="43"/>
        <v>na</v>
      </c>
      <c r="FS58" s="83" t="str">
        <f t="shared" si="43"/>
        <v>na</v>
      </c>
      <c r="FT58" s="83" t="str">
        <f t="shared" si="43"/>
        <v>na</v>
      </c>
      <c r="FU58" s="83" t="str">
        <f t="shared" si="43"/>
        <v>na</v>
      </c>
      <c r="FV58" s="83" t="str">
        <f t="shared" si="43"/>
        <v>na</v>
      </c>
      <c r="FW58" s="83" t="str">
        <f t="shared" si="43"/>
        <v>na</v>
      </c>
      <c r="FX58" s="83" t="str">
        <f t="shared" si="43"/>
        <v>na</v>
      </c>
      <c r="FY58" s="83" t="str">
        <f t="shared" si="43"/>
        <v>na</v>
      </c>
      <c r="FZ58" s="83" t="str">
        <f t="shared" si="43"/>
        <v>na</v>
      </c>
      <c r="GA58" s="83" t="str">
        <f t="shared" si="43"/>
        <v>na</v>
      </c>
      <c r="GB58" s="83" t="str">
        <f t="shared" si="43"/>
        <v>na</v>
      </c>
      <c r="GC58" s="83" t="str">
        <f t="shared" si="43"/>
        <v>na</v>
      </c>
      <c r="GD58" s="83" t="str">
        <f t="shared" si="43"/>
        <v>na</v>
      </c>
      <c r="GE58" s="83" t="str">
        <f t="shared" si="43"/>
        <v>na</v>
      </c>
      <c r="GF58" s="83" t="str">
        <f t="shared" si="43"/>
        <v>na</v>
      </c>
      <c r="GG58" s="83" t="str">
        <f t="shared" si="43"/>
        <v>na</v>
      </c>
      <c r="GH58" s="83" t="str">
        <f t="shared" si="43"/>
        <v>na</v>
      </c>
      <c r="GI58" s="83" t="str">
        <f t="shared" si="43"/>
        <v>na</v>
      </c>
      <c r="GJ58" s="83" t="str">
        <f t="shared" si="43"/>
        <v>na</v>
      </c>
    </row>
    <row r="59" spans="1:192" x14ac:dyDescent="0.25"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3"/>
      <c r="AY59" s="83"/>
      <c r="AZ59" s="83"/>
      <c r="BA59" s="83"/>
      <c r="BB59" s="83"/>
      <c r="BC59" s="83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3"/>
      <c r="BT59" s="83"/>
      <c r="BU59" s="83"/>
      <c r="BV59" s="83"/>
      <c r="BW59" s="83"/>
      <c r="BX59" s="83"/>
      <c r="BY59" s="83"/>
      <c r="BZ59" s="83"/>
      <c r="CA59" s="83"/>
      <c r="CB59" s="83"/>
      <c r="CC59" s="83"/>
      <c r="CD59" s="83"/>
      <c r="CE59" s="83"/>
      <c r="CF59" s="83"/>
      <c r="CG59" s="83"/>
      <c r="CH59" s="83"/>
      <c r="CI59" s="83"/>
      <c r="CJ59" s="83"/>
      <c r="CK59" s="83"/>
      <c r="CL59" s="83"/>
      <c r="CM59" s="83"/>
      <c r="CN59" s="83"/>
      <c r="CO59" s="83"/>
      <c r="CP59" s="83"/>
      <c r="CQ59" s="83"/>
      <c r="CR59" s="83"/>
      <c r="CS59" s="83"/>
      <c r="CT59" s="83"/>
      <c r="CU59" s="83"/>
      <c r="CV59" s="83"/>
      <c r="CW59" s="83"/>
      <c r="CX59" s="83"/>
      <c r="CY59" s="83"/>
      <c r="CZ59" s="83"/>
      <c r="DA59" s="83"/>
      <c r="DB59" s="83"/>
      <c r="DC59" s="83"/>
      <c r="DD59" s="83"/>
      <c r="DE59" s="83"/>
      <c r="DF59" s="83"/>
      <c r="DG59" s="83"/>
      <c r="DH59" s="83"/>
      <c r="DI59" s="83"/>
      <c r="DJ59" s="83"/>
      <c r="DK59" s="83"/>
      <c r="DL59" s="83"/>
      <c r="DM59" s="83"/>
      <c r="DN59" s="83"/>
      <c r="DO59" s="83"/>
      <c r="DP59" s="83"/>
      <c r="DQ59" s="83"/>
      <c r="DR59" s="83"/>
      <c r="DS59" s="83"/>
      <c r="DT59" s="83"/>
      <c r="DU59" s="83"/>
      <c r="DV59" s="83"/>
      <c r="DW59" s="83"/>
      <c r="DX59" s="83"/>
      <c r="DY59" s="83"/>
      <c r="DZ59" s="83"/>
      <c r="EA59" s="83"/>
      <c r="EB59" s="83"/>
      <c r="EC59" s="83"/>
      <c r="ED59" s="83"/>
      <c r="EE59" s="83"/>
      <c r="EF59" s="83"/>
      <c r="EG59" s="83"/>
      <c r="EH59" s="83"/>
      <c r="EI59" s="83"/>
      <c r="EJ59" s="83"/>
      <c r="EK59" s="83"/>
      <c r="EL59" s="83"/>
      <c r="EM59" s="83"/>
      <c r="EN59" s="83"/>
      <c r="EO59" s="83"/>
      <c r="EP59" s="83"/>
      <c r="EQ59" s="83"/>
      <c r="ER59" s="83"/>
      <c r="ES59" s="83"/>
      <c r="ET59" s="83"/>
      <c r="EU59" s="83"/>
      <c r="EV59" s="83"/>
      <c r="EW59" s="83"/>
      <c r="EX59" s="83"/>
      <c r="EY59" s="83"/>
      <c r="EZ59" s="83"/>
      <c r="FA59" s="83"/>
      <c r="FB59" s="83"/>
      <c r="FC59" s="83"/>
      <c r="FD59" s="83"/>
      <c r="FE59" s="83"/>
      <c r="FF59" s="83"/>
      <c r="FG59" s="83"/>
      <c r="FH59" s="83"/>
      <c r="FI59" s="83"/>
      <c r="FJ59" s="83"/>
      <c r="FK59" s="83"/>
      <c r="FL59" s="83"/>
      <c r="FM59" s="83"/>
      <c r="FN59" s="83"/>
      <c r="FO59" s="83"/>
      <c r="FP59" s="83"/>
      <c r="FQ59" s="83"/>
      <c r="FR59" s="83"/>
      <c r="FS59" s="83"/>
      <c r="FT59" s="83"/>
      <c r="FU59" s="83"/>
      <c r="FV59" s="83"/>
      <c r="FW59" s="83"/>
      <c r="FX59" s="83"/>
      <c r="FY59" s="83"/>
      <c r="FZ59" s="83"/>
      <c r="GA59" s="83"/>
      <c r="GB59" s="83"/>
      <c r="GC59" s="83"/>
      <c r="GD59" s="83"/>
      <c r="GE59" s="83"/>
      <c r="GF59" s="83"/>
      <c r="GG59" s="83"/>
      <c r="GH59" s="83"/>
      <c r="GI59" s="83"/>
      <c r="GJ59" s="83"/>
    </row>
    <row r="60" spans="1:192" s="287" customFormat="1" x14ac:dyDescent="0.25">
      <c r="A60" s="285"/>
      <c r="B60" s="285"/>
      <c r="C60" s="425"/>
      <c r="D60" s="286"/>
      <c r="E60" s="83" t="str">
        <f t="shared" ref="E60:AJ60" si="44" xml:space="preserve"> E$58</f>
        <v>Senior annual debt service coverage ratio</v>
      </c>
      <c r="F60" s="83">
        <f t="shared" si="44"/>
        <v>0</v>
      </c>
      <c r="G60" s="83" t="str">
        <f t="shared" si="44"/>
        <v>ratio</v>
      </c>
      <c r="H60" s="83">
        <f t="shared" si="44"/>
        <v>0</v>
      </c>
      <c r="I60" s="83">
        <f t="shared" si="44"/>
        <v>0</v>
      </c>
      <c r="J60" s="83" t="str">
        <f t="shared" si="44"/>
        <v>na</v>
      </c>
      <c r="K60" s="83" t="str">
        <f t="shared" si="44"/>
        <v>na</v>
      </c>
      <c r="L60" s="83" t="str">
        <f t="shared" si="44"/>
        <v>na</v>
      </c>
      <c r="M60" s="83" t="str">
        <f t="shared" si="44"/>
        <v>na</v>
      </c>
      <c r="N60" s="83" t="str">
        <f t="shared" si="44"/>
        <v>na</v>
      </c>
      <c r="O60" s="83" t="str">
        <f t="shared" si="44"/>
        <v>na</v>
      </c>
      <c r="P60" s="83" t="str">
        <f t="shared" si="44"/>
        <v>na</v>
      </c>
      <c r="Q60" s="83">
        <f t="shared" si="44"/>
        <v>1.4000000000000001</v>
      </c>
      <c r="R60" s="83">
        <f t="shared" si="44"/>
        <v>1.4</v>
      </c>
      <c r="S60" s="83">
        <f t="shared" si="44"/>
        <v>1.4</v>
      </c>
      <c r="T60" s="83">
        <f t="shared" si="44"/>
        <v>1.3999999999999997</v>
      </c>
      <c r="U60" s="83">
        <f t="shared" si="44"/>
        <v>1.4</v>
      </c>
      <c r="V60" s="83">
        <f t="shared" si="44"/>
        <v>1.4</v>
      </c>
      <c r="W60" s="83">
        <f t="shared" si="44"/>
        <v>1.4</v>
      </c>
      <c r="X60" s="83">
        <f t="shared" si="44"/>
        <v>1.3999999999999997</v>
      </c>
      <c r="Y60" s="83">
        <f t="shared" si="44"/>
        <v>1.4</v>
      </c>
      <c r="Z60" s="83">
        <f t="shared" si="44"/>
        <v>1.4</v>
      </c>
      <c r="AA60" s="83">
        <f t="shared" si="44"/>
        <v>1.4</v>
      </c>
      <c r="AB60" s="83">
        <f t="shared" si="44"/>
        <v>1.3999999999999997</v>
      </c>
      <c r="AC60" s="83">
        <f t="shared" si="44"/>
        <v>1.4</v>
      </c>
      <c r="AD60" s="83">
        <f t="shared" si="44"/>
        <v>1.4</v>
      </c>
      <c r="AE60" s="83">
        <f t="shared" si="44"/>
        <v>1.3999999999999997</v>
      </c>
      <c r="AF60" s="83">
        <f t="shared" si="44"/>
        <v>1.4</v>
      </c>
      <c r="AG60" s="83">
        <f t="shared" si="44"/>
        <v>1.3999999999999997</v>
      </c>
      <c r="AH60" s="83">
        <f t="shared" si="44"/>
        <v>1.4</v>
      </c>
      <c r="AI60" s="83">
        <f t="shared" si="44"/>
        <v>1.3999999999999997</v>
      </c>
      <c r="AJ60" s="83">
        <f t="shared" si="44"/>
        <v>1.4</v>
      </c>
      <c r="AK60" s="83">
        <f t="shared" ref="AK60:CV60" si="45" xml:space="preserve"> AK$58</f>
        <v>1.3999999999999997</v>
      </c>
      <c r="AL60" s="83">
        <f t="shared" si="45"/>
        <v>1.3999999999999997</v>
      </c>
      <c r="AM60" s="83">
        <f t="shared" si="45"/>
        <v>1.4</v>
      </c>
      <c r="AN60" s="83">
        <f t="shared" si="45"/>
        <v>1.4</v>
      </c>
      <c r="AO60" s="83">
        <f t="shared" si="45"/>
        <v>1.3999999999999997</v>
      </c>
      <c r="AP60" s="83">
        <f t="shared" si="45"/>
        <v>1.3999999999999997</v>
      </c>
      <c r="AQ60" s="83">
        <f t="shared" si="45"/>
        <v>1.3999999999999997</v>
      </c>
      <c r="AR60" s="83">
        <f t="shared" si="45"/>
        <v>1.3999999999999997</v>
      </c>
      <c r="AS60" s="83">
        <f t="shared" si="45"/>
        <v>1.4000000000000001</v>
      </c>
      <c r="AT60" s="83">
        <f t="shared" si="45"/>
        <v>1.4</v>
      </c>
      <c r="AU60" s="83">
        <f t="shared" si="45"/>
        <v>1.4</v>
      </c>
      <c r="AV60" s="83">
        <f t="shared" si="45"/>
        <v>1.4000000000000001</v>
      </c>
      <c r="AW60" s="83">
        <f t="shared" si="45"/>
        <v>1.4000000000000001</v>
      </c>
      <c r="AX60" s="83">
        <f t="shared" si="45"/>
        <v>1.4</v>
      </c>
      <c r="AY60" s="83" t="str">
        <f t="shared" si="45"/>
        <v>na</v>
      </c>
      <c r="AZ60" s="83" t="str">
        <f t="shared" si="45"/>
        <v>na</v>
      </c>
      <c r="BA60" s="83" t="str">
        <f t="shared" si="45"/>
        <v>na</v>
      </c>
      <c r="BB60" s="83" t="str">
        <f t="shared" si="45"/>
        <v>na</v>
      </c>
      <c r="BC60" s="83" t="str">
        <f t="shared" si="45"/>
        <v>na</v>
      </c>
      <c r="BD60" s="83" t="str">
        <f t="shared" si="45"/>
        <v>na</v>
      </c>
      <c r="BE60" s="83" t="str">
        <f t="shared" si="45"/>
        <v>na</v>
      </c>
      <c r="BF60" s="83" t="str">
        <f t="shared" si="45"/>
        <v>na</v>
      </c>
      <c r="BG60" s="83" t="str">
        <f t="shared" si="45"/>
        <v>na</v>
      </c>
      <c r="BH60" s="83" t="str">
        <f t="shared" si="45"/>
        <v>na</v>
      </c>
      <c r="BI60" s="83" t="str">
        <f t="shared" si="45"/>
        <v>na</v>
      </c>
      <c r="BJ60" s="83" t="str">
        <f t="shared" si="45"/>
        <v>na</v>
      </c>
      <c r="BK60" s="83" t="str">
        <f t="shared" si="45"/>
        <v>na</v>
      </c>
      <c r="BL60" s="83" t="str">
        <f t="shared" si="45"/>
        <v>na</v>
      </c>
      <c r="BM60" s="83" t="str">
        <f t="shared" si="45"/>
        <v>na</v>
      </c>
      <c r="BN60" s="83" t="str">
        <f t="shared" si="45"/>
        <v>na</v>
      </c>
      <c r="BO60" s="83" t="str">
        <f t="shared" si="45"/>
        <v>na</v>
      </c>
      <c r="BP60" s="83" t="str">
        <f t="shared" si="45"/>
        <v>na</v>
      </c>
      <c r="BQ60" s="83" t="str">
        <f t="shared" si="45"/>
        <v>na</v>
      </c>
      <c r="BR60" s="83" t="str">
        <f t="shared" si="45"/>
        <v>na</v>
      </c>
      <c r="BS60" s="83" t="str">
        <f t="shared" si="45"/>
        <v>na</v>
      </c>
      <c r="BT60" s="83" t="str">
        <f t="shared" si="45"/>
        <v>na</v>
      </c>
      <c r="BU60" s="83" t="str">
        <f t="shared" si="45"/>
        <v>na</v>
      </c>
      <c r="BV60" s="83" t="str">
        <f t="shared" si="45"/>
        <v>na</v>
      </c>
      <c r="BW60" s="83" t="str">
        <f t="shared" si="45"/>
        <v>na</v>
      </c>
      <c r="BX60" s="83" t="str">
        <f t="shared" si="45"/>
        <v>na</v>
      </c>
      <c r="BY60" s="83" t="str">
        <f t="shared" si="45"/>
        <v>na</v>
      </c>
      <c r="BZ60" s="83" t="str">
        <f t="shared" si="45"/>
        <v>na</v>
      </c>
      <c r="CA60" s="83" t="str">
        <f t="shared" si="45"/>
        <v>na</v>
      </c>
      <c r="CB60" s="83" t="str">
        <f t="shared" si="45"/>
        <v>na</v>
      </c>
      <c r="CC60" s="83" t="str">
        <f t="shared" si="45"/>
        <v>na</v>
      </c>
      <c r="CD60" s="83" t="str">
        <f t="shared" si="45"/>
        <v>na</v>
      </c>
      <c r="CE60" s="83" t="str">
        <f t="shared" si="45"/>
        <v>na</v>
      </c>
      <c r="CF60" s="83" t="str">
        <f t="shared" si="45"/>
        <v>na</v>
      </c>
      <c r="CG60" s="83" t="str">
        <f t="shared" si="45"/>
        <v>na</v>
      </c>
      <c r="CH60" s="83" t="str">
        <f t="shared" si="45"/>
        <v>na</v>
      </c>
      <c r="CI60" s="83" t="str">
        <f t="shared" si="45"/>
        <v>na</v>
      </c>
      <c r="CJ60" s="83" t="str">
        <f t="shared" si="45"/>
        <v>na</v>
      </c>
      <c r="CK60" s="83" t="str">
        <f t="shared" si="45"/>
        <v>na</v>
      </c>
      <c r="CL60" s="83" t="str">
        <f t="shared" si="45"/>
        <v>na</v>
      </c>
      <c r="CM60" s="83" t="str">
        <f t="shared" si="45"/>
        <v>na</v>
      </c>
      <c r="CN60" s="83" t="str">
        <f t="shared" si="45"/>
        <v>na</v>
      </c>
      <c r="CO60" s="83" t="str">
        <f t="shared" si="45"/>
        <v>na</v>
      </c>
      <c r="CP60" s="83" t="str">
        <f t="shared" si="45"/>
        <v>na</v>
      </c>
      <c r="CQ60" s="83" t="str">
        <f t="shared" si="45"/>
        <v>na</v>
      </c>
      <c r="CR60" s="83" t="str">
        <f t="shared" si="45"/>
        <v>na</v>
      </c>
      <c r="CS60" s="83" t="str">
        <f t="shared" si="45"/>
        <v>na</v>
      </c>
      <c r="CT60" s="83" t="str">
        <f t="shared" si="45"/>
        <v>na</v>
      </c>
      <c r="CU60" s="83" t="str">
        <f t="shared" si="45"/>
        <v>na</v>
      </c>
      <c r="CV60" s="83" t="str">
        <f t="shared" si="45"/>
        <v>na</v>
      </c>
      <c r="CW60" s="83" t="str">
        <f t="shared" ref="CW60:FH60" si="46" xml:space="preserve"> CW$58</f>
        <v>na</v>
      </c>
      <c r="CX60" s="83" t="str">
        <f t="shared" si="46"/>
        <v>na</v>
      </c>
      <c r="CY60" s="83" t="str">
        <f t="shared" si="46"/>
        <v>na</v>
      </c>
      <c r="CZ60" s="83" t="str">
        <f t="shared" si="46"/>
        <v>na</v>
      </c>
      <c r="DA60" s="83" t="str">
        <f t="shared" si="46"/>
        <v>na</v>
      </c>
      <c r="DB60" s="83" t="str">
        <f t="shared" si="46"/>
        <v>na</v>
      </c>
      <c r="DC60" s="83" t="str">
        <f t="shared" si="46"/>
        <v>na</v>
      </c>
      <c r="DD60" s="83" t="str">
        <f t="shared" si="46"/>
        <v>na</v>
      </c>
      <c r="DE60" s="83" t="str">
        <f t="shared" si="46"/>
        <v>na</v>
      </c>
      <c r="DF60" s="83" t="str">
        <f t="shared" si="46"/>
        <v>na</v>
      </c>
      <c r="DG60" s="83" t="str">
        <f t="shared" si="46"/>
        <v>na</v>
      </c>
      <c r="DH60" s="83" t="str">
        <f t="shared" si="46"/>
        <v>na</v>
      </c>
      <c r="DI60" s="83" t="str">
        <f t="shared" si="46"/>
        <v>na</v>
      </c>
      <c r="DJ60" s="83" t="str">
        <f t="shared" si="46"/>
        <v>na</v>
      </c>
      <c r="DK60" s="83" t="str">
        <f t="shared" si="46"/>
        <v>na</v>
      </c>
      <c r="DL60" s="83" t="str">
        <f t="shared" si="46"/>
        <v>na</v>
      </c>
      <c r="DM60" s="83" t="str">
        <f t="shared" si="46"/>
        <v>na</v>
      </c>
      <c r="DN60" s="83" t="str">
        <f t="shared" si="46"/>
        <v>na</v>
      </c>
      <c r="DO60" s="83" t="str">
        <f t="shared" si="46"/>
        <v>na</v>
      </c>
      <c r="DP60" s="83" t="str">
        <f t="shared" si="46"/>
        <v>na</v>
      </c>
      <c r="DQ60" s="83" t="str">
        <f t="shared" si="46"/>
        <v>na</v>
      </c>
      <c r="DR60" s="83" t="str">
        <f t="shared" si="46"/>
        <v>na</v>
      </c>
      <c r="DS60" s="83" t="str">
        <f t="shared" si="46"/>
        <v>na</v>
      </c>
      <c r="DT60" s="83" t="str">
        <f t="shared" si="46"/>
        <v>na</v>
      </c>
      <c r="DU60" s="83" t="str">
        <f t="shared" si="46"/>
        <v>na</v>
      </c>
      <c r="DV60" s="83" t="str">
        <f t="shared" si="46"/>
        <v>na</v>
      </c>
      <c r="DW60" s="83" t="str">
        <f t="shared" si="46"/>
        <v>na</v>
      </c>
      <c r="DX60" s="83" t="str">
        <f t="shared" si="46"/>
        <v>na</v>
      </c>
      <c r="DY60" s="83" t="str">
        <f t="shared" si="46"/>
        <v>na</v>
      </c>
      <c r="DZ60" s="83" t="str">
        <f t="shared" si="46"/>
        <v>na</v>
      </c>
      <c r="EA60" s="83" t="str">
        <f t="shared" si="46"/>
        <v>na</v>
      </c>
      <c r="EB60" s="83" t="str">
        <f t="shared" si="46"/>
        <v>na</v>
      </c>
      <c r="EC60" s="83" t="str">
        <f t="shared" si="46"/>
        <v>na</v>
      </c>
      <c r="ED60" s="83" t="str">
        <f t="shared" si="46"/>
        <v>na</v>
      </c>
      <c r="EE60" s="83" t="str">
        <f t="shared" si="46"/>
        <v>na</v>
      </c>
      <c r="EF60" s="83" t="str">
        <f t="shared" si="46"/>
        <v>na</v>
      </c>
      <c r="EG60" s="83" t="str">
        <f t="shared" si="46"/>
        <v>na</v>
      </c>
      <c r="EH60" s="83" t="str">
        <f t="shared" si="46"/>
        <v>na</v>
      </c>
      <c r="EI60" s="83" t="str">
        <f t="shared" si="46"/>
        <v>na</v>
      </c>
      <c r="EJ60" s="83" t="str">
        <f t="shared" si="46"/>
        <v>na</v>
      </c>
      <c r="EK60" s="83" t="str">
        <f t="shared" si="46"/>
        <v>na</v>
      </c>
      <c r="EL60" s="83" t="str">
        <f t="shared" si="46"/>
        <v>na</v>
      </c>
      <c r="EM60" s="83" t="str">
        <f t="shared" si="46"/>
        <v>na</v>
      </c>
      <c r="EN60" s="83" t="str">
        <f t="shared" si="46"/>
        <v>na</v>
      </c>
      <c r="EO60" s="83" t="str">
        <f t="shared" si="46"/>
        <v>na</v>
      </c>
      <c r="EP60" s="83" t="str">
        <f t="shared" si="46"/>
        <v>na</v>
      </c>
      <c r="EQ60" s="83" t="str">
        <f t="shared" si="46"/>
        <v>na</v>
      </c>
      <c r="ER60" s="83" t="str">
        <f t="shared" si="46"/>
        <v>na</v>
      </c>
      <c r="ES60" s="83" t="str">
        <f t="shared" si="46"/>
        <v>na</v>
      </c>
      <c r="ET60" s="83" t="str">
        <f t="shared" si="46"/>
        <v>na</v>
      </c>
      <c r="EU60" s="83" t="str">
        <f t="shared" si="46"/>
        <v>na</v>
      </c>
      <c r="EV60" s="83" t="str">
        <f t="shared" si="46"/>
        <v>na</v>
      </c>
      <c r="EW60" s="83" t="str">
        <f t="shared" si="46"/>
        <v>na</v>
      </c>
      <c r="EX60" s="83" t="str">
        <f t="shared" si="46"/>
        <v>na</v>
      </c>
      <c r="EY60" s="83" t="str">
        <f t="shared" si="46"/>
        <v>na</v>
      </c>
      <c r="EZ60" s="83" t="str">
        <f t="shared" si="46"/>
        <v>na</v>
      </c>
      <c r="FA60" s="83" t="str">
        <f t="shared" si="46"/>
        <v>na</v>
      </c>
      <c r="FB60" s="83" t="str">
        <f t="shared" si="46"/>
        <v>na</v>
      </c>
      <c r="FC60" s="83" t="str">
        <f t="shared" si="46"/>
        <v>na</v>
      </c>
      <c r="FD60" s="83" t="str">
        <f t="shared" si="46"/>
        <v>na</v>
      </c>
      <c r="FE60" s="83" t="str">
        <f t="shared" si="46"/>
        <v>na</v>
      </c>
      <c r="FF60" s="83" t="str">
        <f t="shared" si="46"/>
        <v>na</v>
      </c>
      <c r="FG60" s="83" t="str">
        <f t="shared" si="46"/>
        <v>na</v>
      </c>
      <c r="FH60" s="83" t="str">
        <f t="shared" si="46"/>
        <v>na</v>
      </c>
      <c r="FI60" s="83" t="str">
        <f t="shared" ref="FI60:GJ60" si="47" xml:space="preserve"> FI$58</f>
        <v>na</v>
      </c>
      <c r="FJ60" s="83" t="str">
        <f t="shared" si="47"/>
        <v>na</v>
      </c>
      <c r="FK60" s="83" t="str">
        <f t="shared" si="47"/>
        <v>na</v>
      </c>
      <c r="FL60" s="83" t="str">
        <f t="shared" si="47"/>
        <v>na</v>
      </c>
      <c r="FM60" s="83" t="str">
        <f t="shared" si="47"/>
        <v>na</v>
      </c>
      <c r="FN60" s="83" t="str">
        <f t="shared" si="47"/>
        <v>na</v>
      </c>
      <c r="FO60" s="83" t="str">
        <f t="shared" si="47"/>
        <v>na</v>
      </c>
      <c r="FP60" s="83" t="str">
        <f t="shared" si="47"/>
        <v>na</v>
      </c>
      <c r="FQ60" s="83" t="str">
        <f t="shared" si="47"/>
        <v>na</v>
      </c>
      <c r="FR60" s="83" t="str">
        <f t="shared" si="47"/>
        <v>na</v>
      </c>
      <c r="FS60" s="83" t="str">
        <f t="shared" si="47"/>
        <v>na</v>
      </c>
      <c r="FT60" s="83" t="str">
        <f t="shared" si="47"/>
        <v>na</v>
      </c>
      <c r="FU60" s="83" t="str">
        <f t="shared" si="47"/>
        <v>na</v>
      </c>
      <c r="FV60" s="83" t="str">
        <f t="shared" si="47"/>
        <v>na</v>
      </c>
      <c r="FW60" s="83" t="str">
        <f t="shared" si="47"/>
        <v>na</v>
      </c>
      <c r="FX60" s="83" t="str">
        <f t="shared" si="47"/>
        <v>na</v>
      </c>
      <c r="FY60" s="83" t="str">
        <f t="shared" si="47"/>
        <v>na</v>
      </c>
      <c r="FZ60" s="83" t="str">
        <f t="shared" si="47"/>
        <v>na</v>
      </c>
      <c r="GA60" s="83" t="str">
        <f t="shared" si="47"/>
        <v>na</v>
      </c>
      <c r="GB60" s="83" t="str">
        <f t="shared" si="47"/>
        <v>na</v>
      </c>
      <c r="GC60" s="83" t="str">
        <f t="shared" si="47"/>
        <v>na</v>
      </c>
      <c r="GD60" s="83" t="str">
        <f t="shared" si="47"/>
        <v>na</v>
      </c>
      <c r="GE60" s="83" t="str">
        <f t="shared" si="47"/>
        <v>na</v>
      </c>
      <c r="GF60" s="83" t="str">
        <f t="shared" si="47"/>
        <v>na</v>
      </c>
      <c r="GG60" s="83" t="str">
        <f t="shared" si="47"/>
        <v>na</v>
      </c>
      <c r="GH60" s="83" t="str">
        <f t="shared" si="47"/>
        <v>na</v>
      </c>
      <c r="GI60" s="83" t="str">
        <f t="shared" si="47"/>
        <v>na</v>
      </c>
      <c r="GJ60" s="83" t="str">
        <f t="shared" si="47"/>
        <v>na</v>
      </c>
    </row>
    <row r="61" spans="1:192" s="194" customFormat="1" x14ac:dyDescent="0.25">
      <c r="A61" s="142"/>
      <c r="B61" s="142"/>
      <c r="C61" s="143"/>
      <c r="D61" s="144"/>
      <c r="E61" s="193" t="s">
        <v>511</v>
      </c>
      <c r="F61" s="426">
        <f xml:space="preserve"> MIN(J60:GJ60)</f>
        <v>1.3999999999999997</v>
      </c>
      <c r="G61" s="193" t="s">
        <v>195</v>
      </c>
      <c r="H61" s="193"/>
      <c r="I61" s="145"/>
      <c r="J61" s="426"/>
      <c r="K61" s="426"/>
      <c r="L61" s="426"/>
      <c r="M61" s="426"/>
      <c r="N61" s="426"/>
      <c r="O61" s="426"/>
      <c r="P61" s="426"/>
      <c r="Q61" s="426"/>
      <c r="R61" s="426"/>
      <c r="S61" s="426"/>
      <c r="T61" s="426"/>
      <c r="U61" s="426"/>
      <c r="V61" s="426"/>
      <c r="W61" s="426"/>
      <c r="X61" s="426"/>
      <c r="Y61" s="426"/>
      <c r="Z61" s="426"/>
      <c r="AA61" s="426"/>
      <c r="AB61" s="426"/>
      <c r="AC61" s="426"/>
      <c r="AD61" s="426"/>
      <c r="AE61" s="426"/>
      <c r="AF61" s="426"/>
      <c r="AG61" s="426"/>
      <c r="AH61" s="426"/>
      <c r="AI61" s="426"/>
      <c r="AJ61" s="426"/>
      <c r="AK61" s="426"/>
      <c r="AL61" s="426"/>
      <c r="AM61" s="426"/>
      <c r="AN61" s="426"/>
      <c r="AO61" s="426"/>
      <c r="AP61" s="426"/>
      <c r="AQ61" s="426"/>
      <c r="AR61" s="426"/>
      <c r="AS61" s="426"/>
      <c r="AT61" s="426"/>
      <c r="AU61" s="426"/>
      <c r="AV61" s="426"/>
      <c r="AW61" s="426"/>
      <c r="AX61" s="426"/>
      <c r="AY61" s="426"/>
      <c r="AZ61" s="426"/>
      <c r="BA61" s="426"/>
      <c r="BB61" s="426"/>
      <c r="BC61" s="426"/>
      <c r="BD61" s="426"/>
      <c r="BE61" s="426"/>
      <c r="BF61" s="426"/>
      <c r="BG61" s="426"/>
      <c r="BH61" s="426"/>
      <c r="BI61" s="426"/>
      <c r="BJ61" s="426"/>
      <c r="BK61" s="426"/>
      <c r="BL61" s="426"/>
      <c r="BM61" s="426"/>
      <c r="BN61" s="426"/>
      <c r="BO61" s="426"/>
      <c r="BP61" s="426"/>
      <c r="BQ61" s="426"/>
      <c r="BR61" s="426"/>
      <c r="BS61" s="426"/>
      <c r="BT61" s="426"/>
      <c r="BU61" s="426"/>
      <c r="BV61" s="426"/>
      <c r="BW61" s="426"/>
      <c r="BX61" s="426"/>
      <c r="BY61" s="426"/>
      <c r="BZ61" s="426"/>
      <c r="CA61" s="426"/>
      <c r="CB61" s="426"/>
      <c r="CC61" s="426"/>
      <c r="CD61" s="426"/>
      <c r="CE61" s="426"/>
      <c r="CF61" s="426"/>
      <c r="CG61" s="426"/>
      <c r="CH61" s="426"/>
      <c r="CI61" s="426"/>
      <c r="CJ61" s="426"/>
      <c r="CK61" s="426"/>
      <c r="CL61" s="426"/>
      <c r="CM61" s="426"/>
      <c r="CN61" s="426"/>
      <c r="CO61" s="426"/>
      <c r="CP61" s="426"/>
      <c r="CQ61" s="426"/>
      <c r="CR61" s="426"/>
      <c r="CS61" s="426"/>
      <c r="CT61" s="426"/>
      <c r="CU61" s="426"/>
      <c r="CV61" s="426"/>
      <c r="CW61" s="426"/>
      <c r="CX61" s="426"/>
      <c r="CY61" s="426"/>
      <c r="CZ61" s="426"/>
      <c r="DA61" s="426"/>
      <c r="DB61" s="426"/>
      <c r="DC61" s="426"/>
      <c r="DD61" s="426"/>
      <c r="DE61" s="426"/>
      <c r="DF61" s="426"/>
      <c r="DG61" s="426"/>
      <c r="DH61" s="426"/>
      <c r="DI61" s="426"/>
      <c r="DJ61" s="426"/>
      <c r="DK61" s="426"/>
      <c r="DL61" s="426"/>
      <c r="DM61" s="426"/>
      <c r="DN61" s="426"/>
      <c r="DO61" s="426"/>
      <c r="DP61" s="426"/>
      <c r="DQ61" s="426"/>
      <c r="DR61" s="426"/>
      <c r="DS61" s="426"/>
      <c r="DT61" s="426"/>
      <c r="DU61" s="426"/>
      <c r="DV61" s="426"/>
      <c r="DW61" s="426"/>
      <c r="DX61" s="426"/>
      <c r="DY61" s="426"/>
      <c r="DZ61" s="426"/>
      <c r="EA61" s="426"/>
      <c r="EB61" s="426"/>
      <c r="EC61" s="426"/>
      <c r="ED61" s="426"/>
      <c r="EE61" s="426"/>
      <c r="EF61" s="426"/>
      <c r="EG61" s="426"/>
      <c r="EH61" s="426"/>
      <c r="EI61" s="426"/>
      <c r="EJ61" s="426"/>
      <c r="EK61" s="426"/>
      <c r="EL61" s="426"/>
      <c r="EM61" s="426"/>
      <c r="EN61" s="426"/>
      <c r="EO61" s="426"/>
      <c r="EP61" s="426"/>
      <c r="EQ61" s="426"/>
      <c r="ER61" s="426"/>
      <c r="ES61" s="426"/>
      <c r="ET61" s="426"/>
      <c r="EU61" s="426"/>
      <c r="EV61" s="426"/>
      <c r="EW61" s="426"/>
      <c r="EX61" s="426"/>
      <c r="EY61" s="426"/>
      <c r="EZ61" s="426"/>
      <c r="FA61" s="426"/>
      <c r="FB61" s="426"/>
      <c r="FC61" s="426"/>
      <c r="FD61" s="426"/>
      <c r="FE61" s="426"/>
      <c r="FF61" s="426"/>
      <c r="FG61" s="426"/>
      <c r="FH61" s="426"/>
      <c r="FI61" s="426"/>
      <c r="FJ61" s="426"/>
      <c r="FK61" s="426"/>
      <c r="FL61" s="426"/>
      <c r="FM61" s="426"/>
      <c r="FN61" s="426"/>
      <c r="FO61" s="426"/>
      <c r="FP61" s="426"/>
      <c r="FQ61" s="426"/>
      <c r="FR61" s="426"/>
      <c r="FS61" s="426"/>
      <c r="FT61" s="426"/>
      <c r="FU61" s="426"/>
      <c r="FV61" s="426"/>
      <c r="FW61" s="426"/>
      <c r="FX61" s="426"/>
      <c r="FY61" s="426"/>
      <c r="FZ61" s="426"/>
      <c r="GA61" s="426"/>
      <c r="GB61" s="426"/>
      <c r="GC61" s="426"/>
      <c r="GD61" s="426"/>
      <c r="GE61" s="426"/>
      <c r="GF61" s="426"/>
      <c r="GG61" s="426"/>
      <c r="GH61" s="426"/>
      <c r="GI61" s="426"/>
      <c r="GJ61" s="426"/>
    </row>
    <row r="62" spans="1:192" s="194" customFormat="1" x14ac:dyDescent="0.25">
      <c r="A62" s="142"/>
      <c r="B62" s="142"/>
      <c r="C62" s="143"/>
      <c r="D62" s="144"/>
      <c r="E62" s="193" t="s">
        <v>512</v>
      </c>
      <c r="F62" s="735">
        <f xml:space="preserve"> AVERAGE(J60:GJ60)</f>
        <v>1.3999999999999992</v>
      </c>
      <c r="G62" s="193" t="s">
        <v>195</v>
      </c>
      <c r="H62" s="193"/>
      <c r="I62" s="145"/>
      <c r="J62" s="426"/>
      <c r="K62" s="426"/>
      <c r="L62" s="426"/>
      <c r="M62" s="426"/>
      <c r="N62" s="426"/>
      <c r="O62" s="426"/>
      <c r="P62" s="426"/>
      <c r="Q62" s="426"/>
      <c r="R62" s="426"/>
      <c r="S62" s="426"/>
      <c r="T62" s="426"/>
      <c r="U62" s="426"/>
      <c r="V62" s="426"/>
      <c r="W62" s="426"/>
      <c r="X62" s="426"/>
      <c r="Y62" s="426"/>
      <c r="Z62" s="426"/>
      <c r="AA62" s="426"/>
      <c r="AB62" s="426"/>
      <c r="AC62" s="426"/>
      <c r="AD62" s="426"/>
      <c r="AE62" s="426"/>
      <c r="AF62" s="426"/>
      <c r="AG62" s="426"/>
      <c r="AH62" s="426"/>
      <c r="AI62" s="426"/>
      <c r="AJ62" s="426"/>
      <c r="AK62" s="426"/>
      <c r="AL62" s="426"/>
      <c r="AM62" s="426"/>
      <c r="AN62" s="426"/>
      <c r="AO62" s="426"/>
      <c r="AP62" s="426"/>
      <c r="AQ62" s="426"/>
      <c r="AR62" s="426"/>
      <c r="AS62" s="426"/>
      <c r="AT62" s="426"/>
      <c r="AU62" s="426"/>
      <c r="AV62" s="426"/>
      <c r="AW62" s="426"/>
      <c r="AX62" s="426"/>
      <c r="AY62" s="426"/>
      <c r="AZ62" s="426"/>
      <c r="BA62" s="426"/>
      <c r="BB62" s="426"/>
      <c r="BC62" s="426"/>
      <c r="BD62" s="426"/>
      <c r="BE62" s="426"/>
      <c r="BF62" s="426"/>
      <c r="BG62" s="426"/>
      <c r="BH62" s="426"/>
      <c r="BI62" s="426"/>
      <c r="BJ62" s="426"/>
      <c r="BK62" s="426"/>
      <c r="BL62" s="426"/>
      <c r="BM62" s="426"/>
      <c r="BN62" s="426"/>
      <c r="BO62" s="426"/>
      <c r="BP62" s="426"/>
      <c r="BQ62" s="426"/>
      <c r="BR62" s="426"/>
      <c r="BS62" s="426"/>
      <c r="BT62" s="426"/>
      <c r="BU62" s="426"/>
      <c r="BV62" s="426"/>
      <c r="BW62" s="426"/>
      <c r="BX62" s="426"/>
      <c r="BY62" s="426"/>
      <c r="BZ62" s="426"/>
      <c r="CA62" s="426"/>
      <c r="CB62" s="426"/>
      <c r="CC62" s="426"/>
      <c r="CD62" s="426"/>
      <c r="CE62" s="426"/>
      <c r="CF62" s="426"/>
      <c r="CG62" s="426"/>
      <c r="CH62" s="426"/>
      <c r="CI62" s="426"/>
      <c r="CJ62" s="426"/>
      <c r="CK62" s="426"/>
      <c r="CL62" s="426"/>
      <c r="CM62" s="426"/>
      <c r="CN62" s="426"/>
      <c r="CO62" s="426"/>
      <c r="CP62" s="426"/>
      <c r="CQ62" s="426"/>
      <c r="CR62" s="426"/>
      <c r="CS62" s="426"/>
      <c r="CT62" s="426"/>
      <c r="CU62" s="426"/>
      <c r="CV62" s="426"/>
      <c r="CW62" s="426"/>
      <c r="CX62" s="426"/>
      <c r="CY62" s="426"/>
      <c r="CZ62" s="426"/>
      <c r="DA62" s="426"/>
      <c r="DB62" s="426"/>
      <c r="DC62" s="426"/>
      <c r="DD62" s="426"/>
      <c r="DE62" s="426"/>
      <c r="DF62" s="426"/>
      <c r="DG62" s="426"/>
      <c r="DH62" s="426"/>
      <c r="DI62" s="426"/>
      <c r="DJ62" s="426"/>
      <c r="DK62" s="426"/>
      <c r="DL62" s="426"/>
      <c r="DM62" s="426"/>
      <c r="DN62" s="426"/>
      <c r="DO62" s="426"/>
      <c r="DP62" s="426"/>
      <c r="DQ62" s="426"/>
      <c r="DR62" s="426"/>
      <c r="DS62" s="426"/>
      <c r="DT62" s="426"/>
      <c r="DU62" s="426"/>
      <c r="DV62" s="426"/>
      <c r="DW62" s="426"/>
      <c r="DX62" s="426"/>
      <c r="DY62" s="426"/>
      <c r="DZ62" s="426"/>
      <c r="EA62" s="426"/>
      <c r="EB62" s="426"/>
      <c r="EC62" s="426"/>
      <c r="ED62" s="426"/>
      <c r="EE62" s="426"/>
      <c r="EF62" s="426"/>
      <c r="EG62" s="426"/>
      <c r="EH62" s="426"/>
      <c r="EI62" s="426"/>
      <c r="EJ62" s="426"/>
      <c r="EK62" s="426"/>
      <c r="EL62" s="426"/>
      <c r="EM62" s="426"/>
      <c r="EN62" s="426"/>
      <c r="EO62" s="426"/>
      <c r="EP62" s="426"/>
      <c r="EQ62" s="426"/>
      <c r="ER62" s="426"/>
      <c r="ES62" s="426"/>
      <c r="ET62" s="426"/>
      <c r="EU62" s="426"/>
      <c r="EV62" s="426"/>
      <c r="EW62" s="426"/>
      <c r="EX62" s="426"/>
      <c r="EY62" s="426"/>
      <c r="EZ62" s="426"/>
      <c r="FA62" s="426"/>
      <c r="FB62" s="426"/>
      <c r="FC62" s="426"/>
      <c r="FD62" s="426"/>
      <c r="FE62" s="426"/>
      <c r="FF62" s="426"/>
      <c r="FG62" s="426"/>
      <c r="FH62" s="426"/>
      <c r="FI62" s="426"/>
      <c r="FJ62" s="426"/>
      <c r="FK62" s="426"/>
      <c r="FL62" s="426"/>
      <c r="FM62" s="426"/>
      <c r="FN62" s="426"/>
      <c r="FO62" s="426"/>
      <c r="FP62" s="426"/>
      <c r="FQ62" s="426"/>
      <c r="FR62" s="426"/>
      <c r="FS62" s="426"/>
      <c r="FT62" s="426"/>
      <c r="FU62" s="426"/>
      <c r="FV62" s="426"/>
      <c r="FW62" s="426"/>
      <c r="FX62" s="426"/>
      <c r="FY62" s="426"/>
      <c r="FZ62" s="426"/>
      <c r="GA62" s="426"/>
      <c r="GB62" s="426"/>
      <c r="GC62" s="426"/>
      <c r="GD62" s="426"/>
      <c r="GE62" s="426"/>
      <c r="GF62" s="426"/>
      <c r="GG62" s="426"/>
      <c r="GH62" s="426"/>
      <c r="GI62" s="426"/>
      <c r="GJ62" s="426"/>
    </row>
    <row r="63" spans="1:192" x14ac:dyDescent="0.25"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3"/>
      <c r="BT63" s="83"/>
      <c r="BU63" s="83"/>
      <c r="BV63" s="83"/>
      <c r="BW63" s="83"/>
      <c r="BX63" s="83"/>
      <c r="BY63" s="83"/>
      <c r="BZ63" s="83"/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  <c r="CQ63" s="83"/>
      <c r="CR63" s="83"/>
      <c r="CS63" s="83"/>
      <c r="CT63" s="83"/>
      <c r="CU63" s="83"/>
      <c r="CV63" s="83"/>
      <c r="CW63" s="83"/>
      <c r="CX63" s="83"/>
      <c r="CY63" s="83"/>
      <c r="CZ63" s="83"/>
      <c r="DA63" s="83"/>
      <c r="DB63" s="83"/>
      <c r="DC63" s="83"/>
      <c r="DD63" s="83"/>
      <c r="DE63" s="83"/>
      <c r="DF63" s="83"/>
      <c r="DG63" s="83"/>
      <c r="DH63" s="83"/>
      <c r="DI63" s="83"/>
      <c r="DJ63" s="83"/>
      <c r="DK63" s="83"/>
      <c r="DL63" s="83"/>
      <c r="DM63" s="83"/>
      <c r="DN63" s="83"/>
      <c r="DO63" s="83"/>
      <c r="DP63" s="83"/>
      <c r="DQ63" s="83"/>
      <c r="DR63" s="83"/>
      <c r="DS63" s="83"/>
      <c r="DT63" s="83"/>
      <c r="DU63" s="83"/>
      <c r="DV63" s="83"/>
      <c r="DW63" s="83"/>
      <c r="DX63" s="83"/>
      <c r="DY63" s="83"/>
      <c r="DZ63" s="83"/>
      <c r="EA63" s="83"/>
      <c r="EB63" s="83"/>
      <c r="EC63" s="83"/>
      <c r="ED63" s="83"/>
      <c r="EE63" s="83"/>
      <c r="EF63" s="83"/>
      <c r="EG63" s="83"/>
      <c r="EH63" s="83"/>
      <c r="EI63" s="83"/>
      <c r="EJ63" s="83"/>
      <c r="EK63" s="83"/>
      <c r="EL63" s="83"/>
      <c r="EM63" s="83"/>
      <c r="EN63" s="83"/>
      <c r="EO63" s="83"/>
      <c r="EP63" s="83"/>
      <c r="EQ63" s="83"/>
      <c r="ER63" s="83"/>
      <c r="ES63" s="83"/>
      <c r="ET63" s="83"/>
      <c r="EU63" s="83"/>
      <c r="EV63" s="83"/>
      <c r="EW63" s="83"/>
      <c r="EX63" s="83"/>
      <c r="EY63" s="83"/>
      <c r="EZ63" s="83"/>
      <c r="FA63" s="83"/>
      <c r="FB63" s="83"/>
      <c r="FC63" s="83"/>
      <c r="FD63" s="83"/>
      <c r="FE63" s="83"/>
      <c r="FF63" s="83"/>
      <c r="FG63" s="83"/>
      <c r="FH63" s="83"/>
      <c r="FI63" s="83"/>
      <c r="FJ63" s="83"/>
      <c r="FK63" s="83"/>
      <c r="FL63" s="83"/>
      <c r="FM63" s="83"/>
      <c r="FN63" s="83"/>
      <c r="FO63" s="83"/>
      <c r="FP63" s="83"/>
      <c r="FQ63" s="83"/>
      <c r="FR63" s="83"/>
      <c r="FS63" s="83"/>
      <c r="FT63" s="83"/>
      <c r="FU63" s="83"/>
      <c r="FV63" s="83"/>
      <c r="FW63" s="83"/>
      <c r="FX63" s="83"/>
      <c r="FY63" s="83"/>
      <c r="FZ63" s="83"/>
      <c r="GA63" s="83"/>
      <c r="GB63" s="83"/>
      <c r="GC63" s="83"/>
      <c r="GD63" s="83"/>
      <c r="GE63" s="83"/>
      <c r="GF63" s="83"/>
      <c r="GG63" s="83"/>
      <c r="GH63" s="83"/>
      <c r="GI63" s="83"/>
      <c r="GJ63" s="83"/>
    </row>
    <row r="64" spans="1:192" x14ac:dyDescent="0.25"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3"/>
      <c r="BT64" s="83"/>
      <c r="BU64" s="83"/>
      <c r="BV64" s="83"/>
      <c r="BW64" s="83"/>
      <c r="BX64" s="83"/>
      <c r="BY64" s="83"/>
      <c r="BZ64" s="83"/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  <c r="CQ64" s="83"/>
      <c r="CR64" s="83"/>
      <c r="CS64" s="83"/>
      <c r="CT64" s="83"/>
      <c r="CU64" s="83"/>
      <c r="CV64" s="83"/>
      <c r="CW64" s="83"/>
      <c r="CX64" s="83"/>
      <c r="CY64" s="83"/>
      <c r="CZ64" s="83"/>
      <c r="DA64" s="83"/>
      <c r="DB64" s="83"/>
      <c r="DC64" s="83"/>
      <c r="DD64" s="83"/>
      <c r="DE64" s="83"/>
      <c r="DF64" s="83"/>
      <c r="DG64" s="83"/>
      <c r="DH64" s="83"/>
      <c r="DI64" s="83"/>
      <c r="DJ64" s="83"/>
      <c r="DK64" s="83"/>
      <c r="DL64" s="83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/>
      <c r="DZ64" s="83"/>
      <c r="EA64" s="83"/>
      <c r="EB64" s="83"/>
      <c r="EC64" s="83"/>
      <c r="ED64" s="83"/>
      <c r="EE64" s="83"/>
      <c r="EF64" s="83"/>
      <c r="EG64" s="83"/>
      <c r="EH64" s="83"/>
      <c r="EI64" s="83"/>
      <c r="EJ64" s="83"/>
      <c r="EK64" s="83"/>
      <c r="EL64" s="83"/>
      <c r="EM64" s="83"/>
      <c r="EN64" s="83"/>
      <c r="EO64" s="83"/>
      <c r="EP64" s="83"/>
      <c r="EQ64" s="83"/>
      <c r="ER64" s="83"/>
      <c r="ES64" s="83"/>
      <c r="ET64" s="83"/>
      <c r="EU64" s="83"/>
      <c r="EV64" s="83"/>
      <c r="EW64" s="83"/>
      <c r="EX64" s="83"/>
      <c r="EY64" s="83"/>
      <c r="EZ64" s="83"/>
      <c r="FA64" s="83"/>
      <c r="FB64" s="83"/>
      <c r="FC64" s="83"/>
      <c r="FD64" s="83"/>
      <c r="FE64" s="83"/>
      <c r="FF64" s="83"/>
      <c r="FG64" s="83"/>
      <c r="FH64" s="83"/>
      <c r="FI64" s="83"/>
      <c r="FJ64" s="83"/>
      <c r="FK64" s="83"/>
      <c r="FL64" s="83"/>
      <c r="FM64" s="83"/>
      <c r="FN64" s="83"/>
      <c r="FO64" s="83"/>
      <c r="FP64" s="83"/>
      <c r="FQ64" s="83"/>
      <c r="FR64" s="83"/>
      <c r="FS64" s="83"/>
      <c r="FT64" s="83"/>
      <c r="FU64" s="83"/>
      <c r="FV64" s="83"/>
      <c r="FW64" s="83"/>
      <c r="FX64" s="83"/>
      <c r="FY64" s="83"/>
      <c r="FZ64" s="83"/>
      <c r="GA64" s="83"/>
      <c r="GB64" s="83"/>
      <c r="GC64" s="83"/>
      <c r="GD64" s="83"/>
      <c r="GE64" s="83"/>
      <c r="GF64" s="83"/>
      <c r="GG64" s="83"/>
      <c r="GH64" s="83"/>
      <c r="GI64" s="83"/>
      <c r="GJ64" s="83"/>
    </row>
    <row r="65" spans="1:192" x14ac:dyDescent="0.25">
      <c r="A65" s="15" t="s">
        <v>522</v>
      </c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3"/>
      <c r="CB65" s="83"/>
      <c r="CC65" s="83"/>
      <c r="CD65" s="83"/>
      <c r="CE65" s="83"/>
      <c r="CF65" s="83"/>
      <c r="CG65" s="83"/>
      <c r="CH65" s="83"/>
      <c r="CI65" s="83"/>
      <c r="CJ65" s="83"/>
      <c r="CK65" s="83"/>
      <c r="CL65" s="83"/>
      <c r="CM65" s="83"/>
      <c r="CN65" s="83"/>
      <c r="CO65" s="83"/>
      <c r="CP65" s="83"/>
      <c r="CQ65" s="83"/>
      <c r="CR65" s="83"/>
      <c r="CS65" s="83"/>
      <c r="CT65" s="83"/>
      <c r="CU65" s="83"/>
      <c r="CV65" s="83"/>
      <c r="CW65" s="83"/>
      <c r="CX65" s="83"/>
      <c r="CY65" s="83"/>
      <c r="CZ65" s="83"/>
      <c r="DA65" s="83"/>
      <c r="DB65" s="83"/>
      <c r="DC65" s="83"/>
      <c r="DD65" s="83"/>
      <c r="DE65" s="83"/>
      <c r="DF65" s="83"/>
      <c r="DG65" s="83"/>
      <c r="DH65" s="83"/>
      <c r="DI65" s="83"/>
      <c r="DJ65" s="83"/>
      <c r="DK65" s="83"/>
      <c r="DL65" s="83"/>
      <c r="DM65" s="83"/>
      <c r="DN65" s="83"/>
      <c r="DO65" s="83"/>
      <c r="DP65" s="83"/>
      <c r="DQ65" s="83"/>
      <c r="DR65" s="83"/>
      <c r="DS65" s="83"/>
      <c r="DT65" s="83"/>
      <c r="DU65" s="83"/>
      <c r="DV65" s="83"/>
      <c r="DW65" s="83"/>
      <c r="DX65" s="83"/>
      <c r="DY65" s="83"/>
      <c r="DZ65" s="83"/>
      <c r="EA65" s="83"/>
      <c r="EB65" s="83"/>
      <c r="EC65" s="83"/>
      <c r="ED65" s="83"/>
      <c r="EE65" s="83"/>
      <c r="EF65" s="83"/>
      <c r="EG65" s="83"/>
      <c r="EH65" s="83"/>
      <c r="EI65" s="83"/>
      <c r="EJ65" s="83"/>
      <c r="EK65" s="83"/>
      <c r="EL65" s="83"/>
      <c r="EM65" s="83"/>
      <c r="EN65" s="83"/>
      <c r="EO65" s="83"/>
      <c r="EP65" s="83"/>
      <c r="EQ65" s="83"/>
      <c r="ER65" s="83"/>
      <c r="ES65" s="83"/>
      <c r="ET65" s="83"/>
      <c r="EU65" s="83"/>
      <c r="EV65" s="83"/>
      <c r="EW65" s="83"/>
      <c r="EX65" s="83"/>
      <c r="EY65" s="83"/>
      <c r="EZ65" s="83"/>
      <c r="FA65" s="83"/>
      <c r="FB65" s="83"/>
      <c r="FC65" s="83"/>
      <c r="FD65" s="83"/>
      <c r="FE65" s="83"/>
      <c r="FF65" s="83"/>
      <c r="FG65" s="83"/>
      <c r="FH65" s="83"/>
      <c r="FI65" s="83"/>
      <c r="FJ65" s="83"/>
      <c r="FK65" s="83"/>
      <c r="FL65" s="83"/>
      <c r="FM65" s="83"/>
      <c r="FN65" s="83"/>
      <c r="FO65" s="83"/>
      <c r="FP65" s="83"/>
      <c r="FQ65" s="83"/>
      <c r="FR65" s="83"/>
      <c r="FS65" s="83"/>
      <c r="FT65" s="83"/>
      <c r="FU65" s="83"/>
      <c r="FV65" s="83"/>
      <c r="FW65" s="83"/>
      <c r="FX65" s="83"/>
      <c r="FY65" s="83"/>
      <c r="FZ65" s="83"/>
      <c r="GA65" s="83"/>
      <c r="GB65" s="83"/>
      <c r="GC65" s="83"/>
      <c r="GD65" s="83"/>
      <c r="GE65" s="83"/>
      <c r="GF65" s="83"/>
      <c r="GG65" s="83"/>
      <c r="GH65" s="83"/>
      <c r="GI65" s="83"/>
      <c r="GJ65" s="83"/>
    </row>
    <row r="66" spans="1:192" x14ac:dyDescent="0.25"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  <c r="BE66" s="83"/>
      <c r="BF66" s="83"/>
      <c r="BG66" s="83"/>
      <c r="BH66" s="83"/>
      <c r="BI66" s="83"/>
      <c r="BJ66" s="83"/>
      <c r="BK66" s="83"/>
      <c r="BL66" s="83"/>
      <c r="BM66" s="83"/>
      <c r="BN66" s="83"/>
      <c r="BO66" s="83"/>
      <c r="BP66" s="83"/>
      <c r="BQ66" s="83"/>
      <c r="BR66" s="83"/>
      <c r="BS66" s="83"/>
      <c r="BT66" s="83"/>
      <c r="BU66" s="83"/>
      <c r="BV66" s="83"/>
      <c r="BW66" s="83"/>
      <c r="BX66" s="83"/>
      <c r="BY66" s="83"/>
      <c r="BZ66" s="83"/>
      <c r="CA66" s="83"/>
      <c r="CB66" s="83"/>
      <c r="CC66" s="83"/>
      <c r="CD66" s="83"/>
      <c r="CE66" s="83"/>
      <c r="CF66" s="83"/>
      <c r="CG66" s="83"/>
      <c r="CH66" s="83"/>
      <c r="CI66" s="83"/>
      <c r="CJ66" s="83"/>
      <c r="CK66" s="83"/>
      <c r="CL66" s="83"/>
      <c r="CM66" s="83"/>
      <c r="CN66" s="83"/>
      <c r="CO66" s="83"/>
      <c r="CP66" s="83"/>
      <c r="CQ66" s="83"/>
      <c r="CR66" s="83"/>
      <c r="CS66" s="83"/>
      <c r="CT66" s="83"/>
      <c r="CU66" s="83"/>
      <c r="CV66" s="83"/>
      <c r="CW66" s="83"/>
      <c r="CX66" s="83"/>
      <c r="CY66" s="83"/>
      <c r="CZ66" s="83"/>
      <c r="DA66" s="83"/>
      <c r="DB66" s="83"/>
      <c r="DC66" s="83"/>
      <c r="DD66" s="83"/>
      <c r="DE66" s="83"/>
      <c r="DF66" s="83"/>
      <c r="DG66" s="83"/>
      <c r="DH66" s="83"/>
      <c r="DI66" s="83"/>
      <c r="DJ66" s="83"/>
      <c r="DK66" s="83"/>
      <c r="DL66" s="83"/>
      <c r="DM66" s="83"/>
      <c r="DN66" s="83"/>
      <c r="DO66" s="83"/>
      <c r="DP66" s="83"/>
      <c r="DQ66" s="83"/>
      <c r="DR66" s="83"/>
      <c r="DS66" s="83"/>
      <c r="DT66" s="83"/>
      <c r="DU66" s="83"/>
      <c r="DV66" s="83"/>
      <c r="DW66" s="83"/>
      <c r="DX66" s="83"/>
      <c r="DY66" s="83"/>
      <c r="DZ66" s="83"/>
      <c r="EA66" s="83"/>
      <c r="EB66" s="83"/>
      <c r="EC66" s="83"/>
      <c r="ED66" s="83"/>
      <c r="EE66" s="83"/>
      <c r="EF66" s="83"/>
      <c r="EG66" s="83"/>
      <c r="EH66" s="83"/>
      <c r="EI66" s="83"/>
      <c r="EJ66" s="83"/>
      <c r="EK66" s="83"/>
      <c r="EL66" s="83"/>
      <c r="EM66" s="83"/>
      <c r="EN66" s="83"/>
      <c r="EO66" s="83"/>
      <c r="EP66" s="83"/>
      <c r="EQ66" s="83"/>
      <c r="ER66" s="83"/>
      <c r="ES66" s="83"/>
      <c r="ET66" s="83"/>
      <c r="EU66" s="83"/>
      <c r="EV66" s="83"/>
      <c r="EW66" s="83"/>
      <c r="EX66" s="83"/>
      <c r="EY66" s="83"/>
      <c r="EZ66" s="83"/>
      <c r="FA66" s="83"/>
      <c r="FB66" s="83"/>
      <c r="FC66" s="83"/>
      <c r="FD66" s="83"/>
      <c r="FE66" s="83"/>
      <c r="FF66" s="83"/>
      <c r="FG66" s="83"/>
      <c r="FH66" s="83"/>
      <c r="FI66" s="83"/>
      <c r="FJ66" s="83"/>
      <c r="FK66" s="83"/>
      <c r="FL66" s="83"/>
      <c r="FM66" s="83"/>
      <c r="FN66" s="83"/>
      <c r="FO66" s="83"/>
      <c r="FP66" s="83"/>
      <c r="FQ66" s="83"/>
      <c r="FR66" s="83"/>
      <c r="FS66" s="83"/>
      <c r="FT66" s="83"/>
      <c r="FU66" s="83"/>
      <c r="FV66" s="83"/>
      <c r="FW66" s="83"/>
      <c r="FX66" s="83"/>
      <c r="FY66" s="83"/>
      <c r="FZ66" s="83"/>
      <c r="GA66" s="83"/>
      <c r="GB66" s="83"/>
      <c r="GC66" s="83"/>
      <c r="GD66" s="83"/>
      <c r="GE66" s="83"/>
      <c r="GF66" s="83"/>
      <c r="GG66" s="83"/>
      <c r="GH66" s="83"/>
      <c r="GI66" s="83"/>
      <c r="GJ66" s="83"/>
    </row>
    <row r="67" spans="1:192" x14ac:dyDescent="0.25">
      <c r="A67" s="80"/>
      <c r="B67" s="80"/>
      <c r="C67" s="596"/>
      <c r="D67" s="61"/>
      <c r="E67" s="126" t="str">
        <f xml:space="preserve"> Debt!E$127</f>
        <v>Senior debt interest POS</v>
      </c>
      <c r="F67" s="126">
        <f xml:space="preserve"> Debt!F$127</f>
        <v>0</v>
      </c>
      <c r="G67" s="126" t="str">
        <f xml:space="preserve"> Debt!G$127</f>
        <v>$ 000s</v>
      </c>
      <c r="H67" s="126">
        <f xml:space="preserve"> Debt!H$127</f>
        <v>101122.85691062584</v>
      </c>
      <c r="I67" s="126">
        <f xml:space="preserve"> Debt!I$127</f>
        <v>0</v>
      </c>
      <c r="J67" s="126">
        <f xml:space="preserve"> Debt!J$127</f>
        <v>0</v>
      </c>
      <c r="K67" s="126">
        <f xml:space="preserve"> Debt!K$127</f>
        <v>0</v>
      </c>
      <c r="L67" s="126">
        <f xml:space="preserve"> Debt!L$127</f>
        <v>0</v>
      </c>
      <c r="M67" s="126">
        <f xml:space="preserve"> Debt!M$127</f>
        <v>0</v>
      </c>
      <c r="N67" s="126">
        <f xml:space="preserve"> Debt!N$127</f>
        <v>0</v>
      </c>
      <c r="O67" s="126">
        <f xml:space="preserve"> Debt!O$127</f>
        <v>0</v>
      </c>
      <c r="P67" s="126">
        <f xml:space="preserve"> Debt!P$127</f>
        <v>0</v>
      </c>
      <c r="Q67" s="126">
        <f xml:space="preserve"> Debt!Q$127</f>
        <v>5490.4885997170286</v>
      </c>
      <c r="R67" s="126">
        <f xml:space="preserve"> Debt!R$127</f>
        <v>5208.8812421517378</v>
      </c>
      <c r="S67" s="126">
        <f xml:space="preserve"> Debt!S$127</f>
        <v>5150.698619329838</v>
      </c>
      <c r="T67" s="126">
        <f xml:space="preserve"> Debt!T$127</f>
        <v>4939.4017258438371</v>
      </c>
      <c r="U67" s="126">
        <f xml:space="preserve"> Debt!U$127</f>
        <v>4890.4156927626054</v>
      </c>
      <c r="V67" s="126">
        <f xml:space="preserve"> Debt!V$127</f>
        <v>4679.9820858667244</v>
      </c>
      <c r="W67" s="126">
        <f xml:space="preserve"> Debt!W$127</f>
        <v>4623.0598529431027</v>
      </c>
      <c r="X67" s="126">
        <f xml:space="preserve"> Debt!X$127</f>
        <v>4437.4978869511606</v>
      </c>
      <c r="Y67" s="126">
        <f xml:space="preserve"> Debt!Y$127</f>
        <v>4348.7623968734915</v>
      </c>
      <c r="Z67" s="126">
        <f xml:space="preserve"> Debt!Z$127</f>
        <v>4139.9544333853328</v>
      </c>
      <c r="AA67" s="126">
        <f xml:space="preserve"> Debt!AA$127</f>
        <v>4067.3930523602999</v>
      </c>
      <c r="AB67" s="126">
        <f xml:space="preserve"> Debt!AB$127</f>
        <v>3859.686344430635</v>
      </c>
      <c r="AC67" s="126">
        <f xml:space="preserve"> Debt!AC$127</f>
        <v>3778.6230752670499</v>
      </c>
      <c r="AD67" s="126">
        <f xml:space="preserve"> Debt!AD$127</f>
        <v>3571.1819759348855</v>
      </c>
      <c r="AE67" s="126">
        <f xml:space="preserve"> Debt!AE$127</f>
        <v>3481.3957562860055</v>
      </c>
      <c r="AF67" s="126">
        <f xml:space="preserve"> Debt!AF$127</f>
        <v>3293.3167329723806</v>
      </c>
      <c r="AG67" s="126">
        <f xml:space="preserve"> Debt!AG$127</f>
        <v>3175.9091530774881</v>
      </c>
      <c r="AH67" s="126">
        <f xml:space="preserve"> Debt!AH$127</f>
        <v>2970.4243500030871</v>
      </c>
      <c r="AI67" s="126">
        <f xml:space="preserve"> Debt!AI$127</f>
        <v>2861.9831795831374</v>
      </c>
      <c r="AJ67" s="126">
        <f xml:space="preserve"> Debt!AJ$127</f>
        <v>2656.9227587118971</v>
      </c>
      <c r="AK67" s="126">
        <f xml:space="preserve"> Debt!AK$127</f>
        <v>2538.7534209790188</v>
      </c>
      <c r="AL67" s="126">
        <f xml:space="preserve"> Debt!AL$127</f>
        <v>2334.4915769976237</v>
      </c>
      <c r="AM67" s="126">
        <f xml:space="preserve"> Debt!AM$127</f>
        <v>2206.6425127143648</v>
      </c>
      <c r="AN67" s="126">
        <f xml:space="preserve"> Debt!AN$127</f>
        <v>2014.3020306700373</v>
      </c>
      <c r="AO67" s="126">
        <f xml:space="preserve"> Debt!AO$127</f>
        <v>1864.9708817783853</v>
      </c>
      <c r="AP67" s="126">
        <f xml:space="preserve"> Debt!AP$127</f>
        <v>1662.2656425214886</v>
      </c>
      <c r="AQ67" s="126">
        <f xml:space="preserve"> Debt!AQ$127</f>
        <v>1513.3323010541239</v>
      </c>
      <c r="AR67" s="126">
        <f xml:space="preserve"> Debt!AR$127</f>
        <v>1311.1498118213583</v>
      </c>
      <c r="AS67" s="126">
        <f xml:space="preserve"> Debt!AS$127</f>
        <v>1151.452158528172</v>
      </c>
      <c r="AT67" s="126">
        <f xml:space="preserve"> Debt!AT$127</f>
        <v>949.90909391292848</v>
      </c>
      <c r="AU67" s="126">
        <f xml:space="preserve"> Debt!AU$127</f>
        <v>778.76761362029913</v>
      </c>
      <c r="AV67" s="126">
        <f xml:space="preserve"> Debt!AV$127</f>
        <v>581.06896255285449</v>
      </c>
      <c r="AW67" s="126">
        <f xml:space="preserve"> Debt!AW$127</f>
        <v>394.89603601835171</v>
      </c>
      <c r="AX67" s="126">
        <f xml:space="preserve"> Debt!AX$127</f>
        <v>194.87595300510679</v>
      </c>
      <c r="AY67" s="126">
        <f xml:space="preserve"> Debt!AY$127</f>
        <v>5.5904867622302847E-12</v>
      </c>
      <c r="AZ67" s="126">
        <f xml:space="preserve"> Debt!AZ$127</f>
        <v>5.5008757903528424E-12</v>
      </c>
      <c r="BA67" s="126">
        <f xml:space="preserve"> Debt!BA$127</f>
        <v>5.5930211399552512E-12</v>
      </c>
      <c r="BB67" s="126">
        <f xml:space="preserve"> Debt!BB$127</f>
        <v>5.5029975404371124E-12</v>
      </c>
      <c r="BC67" s="126">
        <f xml:space="preserve"> Debt!BC$127</f>
        <v>5.5954476718195812E-12</v>
      </c>
      <c r="BD67" s="126">
        <f xml:space="preserve"> Debt!BD$127</f>
        <v>5.5365477136446222E-12</v>
      </c>
      <c r="BE67" s="126">
        <f xml:space="preserve"> Debt!BE$127</f>
        <v>0</v>
      </c>
      <c r="BF67" s="126">
        <f xml:space="preserve"> Debt!BF$127</f>
        <v>0</v>
      </c>
      <c r="BG67" s="126">
        <f xml:space="preserve"> Debt!BG$127</f>
        <v>0</v>
      </c>
      <c r="BH67" s="126">
        <f xml:space="preserve"> Debt!BH$127</f>
        <v>0</v>
      </c>
      <c r="BI67" s="126">
        <f xml:space="preserve"> Debt!BI$127</f>
        <v>0</v>
      </c>
      <c r="BJ67" s="126">
        <f xml:space="preserve"> Debt!BJ$127</f>
        <v>0</v>
      </c>
      <c r="BK67" s="126">
        <f xml:space="preserve"> Debt!BK$127</f>
        <v>0</v>
      </c>
      <c r="BL67" s="126">
        <f xml:space="preserve"> Debt!BL$127</f>
        <v>0</v>
      </c>
      <c r="BM67" s="126">
        <f xml:space="preserve"> Debt!BM$127</f>
        <v>0</v>
      </c>
      <c r="BN67" s="126">
        <f xml:space="preserve"> Debt!BN$127</f>
        <v>0</v>
      </c>
      <c r="BO67" s="126">
        <f xml:space="preserve"> Debt!BO$127</f>
        <v>0</v>
      </c>
      <c r="BP67" s="126">
        <f xml:space="preserve"> Debt!BP$127</f>
        <v>0</v>
      </c>
      <c r="BQ67" s="126">
        <f xml:space="preserve"> Debt!BQ$127</f>
        <v>0</v>
      </c>
      <c r="BR67" s="126">
        <f xml:space="preserve"> Debt!BR$127</f>
        <v>0</v>
      </c>
      <c r="BS67" s="126">
        <f xml:space="preserve"> Debt!BS$127</f>
        <v>0</v>
      </c>
      <c r="BT67" s="126">
        <f xml:space="preserve"> Debt!BT$127</f>
        <v>0</v>
      </c>
      <c r="BU67" s="126">
        <f xml:space="preserve"> Debt!BU$127</f>
        <v>0</v>
      </c>
      <c r="BV67" s="126">
        <f xml:space="preserve"> Debt!BV$127</f>
        <v>0</v>
      </c>
      <c r="BW67" s="126">
        <f xml:space="preserve"> Debt!BW$127</f>
        <v>0</v>
      </c>
      <c r="BX67" s="126">
        <f xml:space="preserve"> Debt!BX$127</f>
        <v>0</v>
      </c>
      <c r="BY67" s="126">
        <f xml:space="preserve"> Debt!BY$127</f>
        <v>0</v>
      </c>
      <c r="BZ67" s="126">
        <f xml:space="preserve"> Debt!BZ$127</f>
        <v>0</v>
      </c>
      <c r="CA67" s="126">
        <f xml:space="preserve"> Debt!CA$127</f>
        <v>0</v>
      </c>
      <c r="CB67" s="126">
        <f xml:space="preserve"> Debt!CB$127</f>
        <v>0</v>
      </c>
      <c r="CC67" s="126">
        <f xml:space="preserve"> Debt!CC$127</f>
        <v>0</v>
      </c>
      <c r="CD67" s="126">
        <f xml:space="preserve"> Debt!CD$127</f>
        <v>0</v>
      </c>
      <c r="CE67" s="126">
        <f xml:space="preserve"> Debt!CE$127</f>
        <v>0</v>
      </c>
      <c r="CF67" s="126">
        <f xml:space="preserve"> Debt!CF$127</f>
        <v>0</v>
      </c>
      <c r="CG67" s="126">
        <f xml:space="preserve"> Debt!CG$127</f>
        <v>0</v>
      </c>
      <c r="CH67" s="126">
        <f xml:space="preserve"> Debt!CH$127</f>
        <v>0</v>
      </c>
      <c r="CI67" s="126">
        <f xml:space="preserve"> Debt!CI$127</f>
        <v>0</v>
      </c>
      <c r="CJ67" s="126">
        <f xml:space="preserve"> Debt!CJ$127</f>
        <v>0</v>
      </c>
      <c r="CK67" s="126">
        <f xml:space="preserve"> Debt!CK$127</f>
        <v>0</v>
      </c>
      <c r="CL67" s="126">
        <f xml:space="preserve"> Debt!CL$127</f>
        <v>0</v>
      </c>
      <c r="CM67" s="126">
        <f xml:space="preserve"> Debt!CM$127</f>
        <v>0</v>
      </c>
      <c r="CN67" s="126">
        <f xml:space="preserve"> Debt!CN$127</f>
        <v>0</v>
      </c>
      <c r="CO67" s="126">
        <f xml:space="preserve"> Debt!CO$127</f>
        <v>0</v>
      </c>
      <c r="CP67" s="126">
        <f xml:space="preserve"> Debt!CP$127</f>
        <v>0</v>
      </c>
      <c r="CQ67" s="126">
        <f xml:space="preserve"> Debt!CQ$127</f>
        <v>0</v>
      </c>
      <c r="CR67" s="126">
        <f xml:space="preserve"> Debt!CR$127</f>
        <v>0</v>
      </c>
      <c r="CS67" s="126">
        <f xml:space="preserve"> Debt!CS$127</f>
        <v>0</v>
      </c>
      <c r="CT67" s="126">
        <f xml:space="preserve"> Debt!CT$127</f>
        <v>0</v>
      </c>
      <c r="CU67" s="126">
        <f xml:space="preserve"> Debt!CU$127</f>
        <v>0</v>
      </c>
      <c r="CV67" s="126">
        <f xml:space="preserve"> Debt!CV$127</f>
        <v>0</v>
      </c>
      <c r="CW67" s="126">
        <f xml:space="preserve"> Debt!CW$127</f>
        <v>0</v>
      </c>
      <c r="CX67" s="126">
        <f xml:space="preserve"> Debt!CX$127</f>
        <v>0</v>
      </c>
      <c r="CY67" s="126">
        <f xml:space="preserve"> Debt!CY$127</f>
        <v>0</v>
      </c>
      <c r="CZ67" s="126">
        <f xml:space="preserve"> Debt!CZ$127</f>
        <v>0</v>
      </c>
      <c r="DA67" s="126">
        <f xml:space="preserve"> Debt!DA$127</f>
        <v>0</v>
      </c>
      <c r="DB67" s="126">
        <f xml:space="preserve"> Debt!DB$127</f>
        <v>0</v>
      </c>
      <c r="DC67" s="126">
        <f xml:space="preserve"> Debt!DC$127</f>
        <v>0</v>
      </c>
      <c r="DD67" s="126">
        <f xml:space="preserve"> Debt!DD$127</f>
        <v>0</v>
      </c>
      <c r="DE67" s="126">
        <f xml:space="preserve"> Debt!DE$127</f>
        <v>0</v>
      </c>
      <c r="DF67" s="126">
        <f xml:space="preserve"> Debt!DF$127</f>
        <v>0</v>
      </c>
      <c r="DG67" s="126">
        <f xml:space="preserve"> Debt!DG$127</f>
        <v>0</v>
      </c>
      <c r="DH67" s="126">
        <f xml:space="preserve"> Debt!DH$127</f>
        <v>0</v>
      </c>
      <c r="DI67" s="126">
        <f xml:space="preserve"> Debt!DI$127</f>
        <v>0</v>
      </c>
      <c r="DJ67" s="126">
        <f xml:space="preserve"> Debt!DJ$127</f>
        <v>0</v>
      </c>
      <c r="DK67" s="126">
        <f xml:space="preserve"> Debt!DK$127</f>
        <v>0</v>
      </c>
      <c r="DL67" s="126">
        <f xml:space="preserve"> Debt!DL$127</f>
        <v>0</v>
      </c>
      <c r="DM67" s="126">
        <f xml:space="preserve"> Debt!DM$127</f>
        <v>0</v>
      </c>
      <c r="DN67" s="126">
        <f xml:space="preserve"> Debt!DN$127</f>
        <v>0</v>
      </c>
      <c r="DO67" s="126">
        <f xml:space="preserve"> Debt!DO$127</f>
        <v>0</v>
      </c>
      <c r="DP67" s="126">
        <f xml:space="preserve"> Debt!DP$127</f>
        <v>0</v>
      </c>
      <c r="DQ67" s="126">
        <f xml:space="preserve"> Debt!DQ$127</f>
        <v>0</v>
      </c>
      <c r="DR67" s="126">
        <f xml:space="preserve"> Debt!DR$127</f>
        <v>0</v>
      </c>
      <c r="DS67" s="126">
        <f xml:space="preserve"> Debt!DS$127</f>
        <v>0</v>
      </c>
      <c r="DT67" s="126">
        <f xml:space="preserve"> Debt!DT$127</f>
        <v>0</v>
      </c>
      <c r="DU67" s="126">
        <f xml:space="preserve"> Debt!DU$127</f>
        <v>0</v>
      </c>
      <c r="DV67" s="126">
        <f xml:space="preserve"> Debt!DV$127</f>
        <v>0</v>
      </c>
      <c r="DW67" s="126">
        <f xml:space="preserve"> Debt!DW$127</f>
        <v>0</v>
      </c>
      <c r="DX67" s="126">
        <f xml:space="preserve"> Debt!DX$127</f>
        <v>0</v>
      </c>
      <c r="DY67" s="126">
        <f xml:space="preserve"> Debt!DY$127</f>
        <v>0</v>
      </c>
      <c r="DZ67" s="126">
        <f xml:space="preserve"> Debt!DZ$127</f>
        <v>0</v>
      </c>
      <c r="EA67" s="126">
        <f xml:space="preserve"> Debt!EA$127</f>
        <v>0</v>
      </c>
      <c r="EB67" s="126">
        <f xml:space="preserve"> Debt!EB$127</f>
        <v>0</v>
      </c>
      <c r="EC67" s="126">
        <f xml:space="preserve"> Debt!EC$127</f>
        <v>0</v>
      </c>
      <c r="ED67" s="126">
        <f xml:space="preserve"> Debt!ED$127</f>
        <v>0</v>
      </c>
      <c r="EE67" s="126">
        <f xml:space="preserve"> Debt!EE$127</f>
        <v>0</v>
      </c>
      <c r="EF67" s="126">
        <f xml:space="preserve"> Debt!EF$127</f>
        <v>0</v>
      </c>
      <c r="EG67" s="126">
        <f xml:space="preserve"> Debt!EG$127</f>
        <v>0</v>
      </c>
      <c r="EH67" s="126">
        <f xml:space="preserve"> Debt!EH$127</f>
        <v>0</v>
      </c>
      <c r="EI67" s="126">
        <f xml:space="preserve"> Debt!EI$127</f>
        <v>0</v>
      </c>
      <c r="EJ67" s="126">
        <f xml:space="preserve"> Debt!EJ$127</f>
        <v>0</v>
      </c>
      <c r="EK67" s="126">
        <f xml:space="preserve"> Debt!EK$127</f>
        <v>0</v>
      </c>
      <c r="EL67" s="126">
        <f xml:space="preserve"> Debt!EL$127</f>
        <v>0</v>
      </c>
      <c r="EM67" s="126">
        <f xml:space="preserve"> Debt!EM$127</f>
        <v>0</v>
      </c>
      <c r="EN67" s="126">
        <f xml:space="preserve"> Debt!EN$127</f>
        <v>0</v>
      </c>
      <c r="EO67" s="126">
        <f xml:space="preserve"> Debt!EO$127</f>
        <v>0</v>
      </c>
      <c r="EP67" s="126">
        <f xml:space="preserve"> Debt!EP$127</f>
        <v>0</v>
      </c>
      <c r="EQ67" s="126">
        <f xml:space="preserve"> Debt!EQ$127</f>
        <v>0</v>
      </c>
      <c r="ER67" s="126">
        <f xml:space="preserve"> Debt!ER$127</f>
        <v>0</v>
      </c>
      <c r="ES67" s="126">
        <f xml:space="preserve"> Debt!ES$127</f>
        <v>0</v>
      </c>
      <c r="ET67" s="126">
        <f xml:space="preserve"> Debt!ET$127</f>
        <v>0</v>
      </c>
      <c r="EU67" s="126">
        <f xml:space="preserve"> Debt!EU$127</f>
        <v>0</v>
      </c>
      <c r="EV67" s="126">
        <f xml:space="preserve"> Debt!EV$127</f>
        <v>0</v>
      </c>
      <c r="EW67" s="126">
        <f xml:space="preserve"> Debt!EW$127</f>
        <v>0</v>
      </c>
      <c r="EX67" s="126">
        <f xml:space="preserve"> Debt!EX$127</f>
        <v>0</v>
      </c>
      <c r="EY67" s="126">
        <f xml:space="preserve"> Debt!EY$127</f>
        <v>0</v>
      </c>
      <c r="EZ67" s="126">
        <f xml:space="preserve"> Debt!EZ$127</f>
        <v>0</v>
      </c>
      <c r="FA67" s="126">
        <f xml:space="preserve"> Debt!FA$127</f>
        <v>0</v>
      </c>
      <c r="FB67" s="126">
        <f xml:space="preserve"> Debt!FB$127</f>
        <v>0</v>
      </c>
      <c r="FC67" s="126">
        <f xml:space="preserve"> Debt!FC$127</f>
        <v>0</v>
      </c>
      <c r="FD67" s="126">
        <f xml:space="preserve"> Debt!FD$127</f>
        <v>0</v>
      </c>
      <c r="FE67" s="126">
        <f xml:space="preserve"> Debt!FE$127</f>
        <v>0</v>
      </c>
      <c r="FF67" s="126">
        <f xml:space="preserve"> Debt!FF$127</f>
        <v>0</v>
      </c>
      <c r="FG67" s="126">
        <f xml:space="preserve"> Debt!FG$127</f>
        <v>0</v>
      </c>
      <c r="FH67" s="126">
        <f xml:space="preserve"> Debt!FH$127</f>
        <v>0</v>
      </c>
      <c r="FI67" s="126">
        <f xml:space="preserve"> Debt!FI$127</f>
        <v>0</v>
      </c>
      <c r="FJ67" s="126">
        <f xml:space="preserve"> Debt!FJ$127</f>
        <v>0</v>
      </c>
      <c r="FK67" s="126">
        <f xml:space="preserve"> Debt!FK$127</f>
        <v>0</v>
      </c>
      <c r="FL67" s="126">
        <f xml:space="preserve"> Debt!FL$127</f>
        <v>0</v>
      </c>
      <c r="FM67" s="126">
        <f xml:space="preserve"> Debt!FM$127</f>
        <v>0</v>
      </c>
      <c r="FN67" s="126">
        <f xml:space="preserve"> Debt!FN$127</f>
        <v>0</v>
      </c>
      <c r="FO67" s="126">
        <f xml:space="preserve"> Debt!FO$127</f>
        <v>0</v>
      </c>
      <c r="FP67" s="126">
        <f xml:space="preserve"> Debt!FP$127</f>
        <v>0</v>
      </c>
      <c r="FQ67" s="126">
        <f xml:space="preserve"> Debt!FQ$127</f>
        <v>0</v>
      </c>
      <c r="FR67" s="126">
        <f xml:space="preserve"> Debt!FR$127</f>
        <v>0</v>
      </c>
      <c r="FS67" s="126">
        <f xml:space="preserve"> Debt!FS$127</f>
        <v>0</v>
      </c>
      <c r="FT67" s="126">
        <f xml:space="preserve"> Debt!FT$127</f>
        <v>0</v>
      </c>
      <c r="FU67" s="126">
        <f xml:space="preserve"> Debt!FU$127</f>
        <v>0</v>
      </c>
      <c r="FV67" s="126">
        <f xml:space="preserve"> Debt!FV$127</f>
        <v>0</v>
      </c>
      <c r="FW67" s="126">
        <f xml:space="preserve"> Debt!FW$127</f>
        <v>0</v>
      </c>
      <c r="FX67" s="126">
        <f xml:space="preserve"> Debt!FX$127</f>
        <v>0</v>
      </c>
      <c r="FY67" s="126">
        <f xml:space="preserve"> Debt!FY$127</f>
        <v>0</v>
      </c>
      <c r="FZ67" s="126">
        <f xml:space="preserve"> Debt!FZ$127</f>
        <v>0</v>
      </c>
      <c r="GA67" s="126">
        <f xml:space="preserve"> Debt!GA$127</f>
        <v>0</v>
      </c>
      <c r="GB67" s="126">
        <f xml:space="preserve"> Debt!GB$127</f>
        <v>0</v>
      </c>
      <c r="GC67" s="126">
        <f xml:space="preserve"> Debt!GC$127</f>
        <v>0</v>
      </c>
      <c r="GD67" s="126">
        <f xml:space="preserve"> Debt!GD$127</f>
        <v>0</v>
      </c>
      <c r="GE67" s="126">
        <f xml:space="preserve"> Debt!GE$127</f>
        <v>0</v>
      </c>
      <c r="GF67" s="126">
        <f xml:space="preserve"> Debt!GF$127</f>
        <v>0</v>
      </c>
      <c r="GG67" s="126">
        <f xml:space="preserve"> Debt!GG$127</f>
        <v>0</v>
      </c>
      <c r="GH67" s="126">
        <f xml:space="preserve"> Debt!GH$127</f>
        <v>0</v>
      </c>
      <c r="GI67" s="126">
        <f xml:space="preserve"> Debt!GI$127</f>
        <v>0</v>
      </c>
      <c r="GJ67" s="126">
        <f xml:space="preserve"> Debt!GJ$127</f>
        <v>0</v>
      </c>
    </row>
    <row r="68" spans="1:192" x14ac:dyDescent="0.25">
      <c r="A68" s="80"/>
      <c r="B68" s="80"/>
      <c r="C68" s="596"/>
      <c r="D68" s="61"/>
      <c r="E68" s="126" t="str">
        <f xml:space="preserve"> Debt!E$107</f>
        <v>Senior debt balance BEG</v>
      </c>
      <c r="F68" s="126">
        <f xml:space="preserve"> Debt!F$107</f>
        <v>0</v>
      </c>
      <c r="G68" s="126" t="str">
        <f xml:space="preserve"> Debt!G$107</f>
        <v>$ 000s</v>
      </c>
      <c r="H68" s="126">
        <f xml:space="preserve"> Debt!H$107</f>
        <v>0</v>
      </c>
      <c r="I68" s="126">
        <f xml:space="preserve"> Debt!I$107</f>
        <v>0</v>
      </c>
      <c r="J68" s="126">
        <f xml:space="preserve"> Debt!J$107</f>
        <v>0</v>
      </c>
      <c r="K68" s="126">
        <f xml:space="preserve"> Debt!K$107</f>
        <v>0</v>
      </c>
      <c r="L68" s="126">
        <f xml:space="preserve"> Debt!L$107</f>
        <v>0</v>
      </c>
      <c r="M68" s="126">
        <f xml:space="preserve"> Debt!M$107</f>
        <v>0</v>
      </c>
      <c r="N68" s="126">
        <f xml:space="preserve"> Debt!N$107</f>
        <v>23570.90695068788</v>
      </c>
      <c r="O68" s="126">
        <f xml:space="preserve"> Debt!O$107</f>
        <v>96630.914334776666</v>
      </c>
      <c r="P68" s="126">
        <f xml:space="preserve"> Debt!P$107</f>
        <v>171125.20783500391</v>
      </c>
      <c r="Q68" s="126">
        <f xml:space="preserve"> Debt!Q$107</f>
        <v>261452.83409255982</v>
      </c>
      <c r="R68" s="126">
        <f xml:space="preserve"> Debt!R$107</f>
        <v>252065.77388239681</v>
      </c>
      <c r="S68" s="126">
        <f xml:space="preserve"> Debt!S$107</f>
        <v>245111.22349254857</v>
      </c>
      <c r="T68" s="126">
        <f xml:space="preserve"> Debt!T$107</f>
        <v>238892.72510195296</v>
      </c>
      <c r="U68" s="126">
        <f xml:space="preserve"> Debt!U$107</f>
        <v>232615.12880774323</v>
      </c>
      <c r="V68" s="126">
        <f xml:space="preserve"> Debt!V$107</f>
        <v>226237.0433090126</v>
      </c>
      <c r="W68" s="126">
        <f xml:space="preserve"> Debt!W$107</f>
        <v>219800.95704117796</v>
      </c>
      <c r="X68" s="126">
        <f xml:space="preserve"> Debt!X$107</f>
        <v>213257.57058761103</v>
      </c>
      <c r="Y68" s="126">
        <f xml:space="preserve"> Debt!Y$107</f>
        <v>206666.21733776931</v>
      </c>
      <c r="Z68" s="126">
        <f xml:space="preserve"> Debt!Z$107</f>
        <v>199967.05767008226</v>
      </c>
      <c r="AA68" s="126">
        <f xml:space="preserve"> Debt!AA$107</f>
        <v>193197.09567502991</v>
      </c>
      <c r="AB68" s="126">
        <f xml:space="preserve"> Debt!AB$107</f>
        <v>186306.55217273251</v>
      </c>
      <c r="AC68" s="126">
        <f xml:space="preserve"> Debt!AC$107</f>
        <v>179361.50027754437</v>
      </c>
      <c r="AD68" s="126">
        <f xml:space="preserve"> Debt!AD$107</f>
        <v>172288.49625850294</v>
      </c>
      <c r="AE68" s="126">
        <f xml:space="preserve"> Debt!AE$107</f>
        <v>165161.52565868944</v>
      </c>
      <c r="AF68" s="126">
        <f xml:space="preserve"> Debt!AF$107</f>
        <v>157899.08033311451</v>
      </c>
      <c r="AG68" s="126">
        <f xml:space="preserve"> Debt!AG$107</f>
        <v>150587.81915846161</v>
      </c>
      <c r="AH68" s="126">
        <f xml:space="preserve"> Debt!AH$107</f>
        <v>143143.6792582596</v>
      </c>
      <c r="AI68" s="126">
        <f xml:space="preserve"> Debt!AI$107</f>
        <v>135633.78502865628</v>
      </c>
      <c r="AJ68" s="126">
        <f xml:space="preserve"> Debt!AJ$107</f>
        <v>127972.278173502</v>
      </c>
      <c r="AK68" s="126">
        <f xml:space="preserve"> Debt!AK$107</f>
        <v>120260.08295815362</v>
      </c>
      <c r="AL68" s="126">
        <f xml:space="preserve"> Debt!AL$107</f>
        <v>112387.75395644574</v>
      </c>
      <c r="AM68" s="126">
        <f xml:space="preserve"> Debt!AM$107</f>
        <v>104465.85704090373</v>
      </c>
      <c r="AN68" s="126">
        <f xml:space="preserve"> Debt!AN$107</f>
        <v>96375.428429329026</v>
      </c>
      <c r="AO68" s="126">
        <f xml:space="preserve"> Debt!AO$107</f>
        <v>88233.805182632743</v>
      </c>
      <c r="AP68" s="126">
        <f xml:space="preserve"> Debt!AP$107</f>
        <v>79931.235195140514</v>
      </c>
      <c r="AQ68" s="126">
        <f xml:space="preserve"> Debt!AQ$107</f>
        <v>71567.634453119463</v>
      </c>
      <c r="AR68" s="126">
        <f xml:space="preserve"> Debt!AR$107</f>
        <v>63017.108166673206</v>
      </c>
      <c r="AS68" s="126">
        <f xml:space="preserve"> Debt!AS$107</f>
        <v>54420.13420543012</v>
      </c>
      <c r="AT68" s="126">
        <f xml:space="preserve"> Debt!AT$107</f>
        <v>45626.758824192933</v>
      </c>
      <c r="AU68" s="126">
        <f xml:space="preserve"> Debt!AU$107</f>
        <v>36787.945419091455</v>
      </c>
      <c r="AV68" s="126">
        <f xml:space="preserve"> Debt!AV$107</f>
        <v>27742.656908972713</v>
      </c>
      <c r="AW68" s="126">
        <f xml:space="preserve"> Debt!AW$107</f>
        <v>18642.930062503387</v>
      </c>
      <c r="AX68" s="126">
        <f xml:space="preserve"> Debt!AX$107</f>
        <v>9349.547489956758</v>
      </c>
      <c r="AY68" s="126">
        <f xml:space="preserve"> Debt!AY$107</f>
        <v>2.6375346351414919E-10</v>
      </c>
      <c r="AZ68" s="126">
        <f xml:space="preserve"> Debt!AZ$107</f>
        <v>2.6375346351414919E-10</v>
      </c>
      <c r="BA68" s="126">
        <f xml:space="preserve"> Debt!BA$107</f>
        <v>2.6375346351414919E-10</v>
      </c>
      <c r="BB68" s="126">
        <f xml:space="preserve"> Debt!BB$107</f>
        <v>2.6375346351414919E-10</v>
      </c>
      <c r="BC68" s="126">
        <f xml:space="preserve"> Debt!BC$107</f>
        <v>2.6375346351414919E-10</v>
      </c>
      <c r="BD68" s="126">
        <f xml:space="preserve"> Debt!BD$107</f>
        <v>2.6375346351414919E-10</v>
      </c>
      <c r="BE68" s="126">
        <f xml:space="preserve"> Debt!BE$107</f>
        <v>2.6375346351414919E-10</v>
      </c>
      <c r="BF68" s="126">
        <f xml:space="preserve"> Debt!BF$107</f>
        <v>2.6375346351414919E-10</v>
      </c>
      <c r="BG68" s="126">
        <f xml:space="preserve"> Debt!BG$107</f>
        <v>2.6375346351414919E-10</v>
      </c>
      <c r="BH68" s="126">
        <f xml:space="preserve"> Debt!BH$107</f>
        <v>2.6375346351414919E-10</v>
      </c>
      <c r="BI68" s="126">
        <f xml:space="preserve"> Debt!BI$107</f>
        <v>2.6375346351414919E-10</v>
      </c>
      <c r="BJ68" s="126">
        <f xml:space="preserve"> Debt!BJ$107</f>
        <v>2.6375346351414919E-10</v>
      </c>
      <c r="BK68" s="126">
        <f xml:space="preserve"> Debt!BK$107</f>
        <v>2.6375346351414919E-10</v>
      </c>
      <c r="BL68" s="126">
        <f xml:space="preserve"> Debt!BL$107</f>
        <v>2.6375346351414919E-10</v>
      </c>
      <c r="BM68" s="126">
        <f xml:space="preserve"> Debt!BM$107</f>
        <v>2.6375346351414919E-10</v>
      </c>
      <c r="BN68" s="126">
        <f xml:space="preserve"> Debt!BN$107</f>
        <v>2.6375346351414919E-10</v>
      </c>
      <c r="BO68" s="126">
        <f xml:space="preserve"> Debt!BO$107</f>
        <v>2.6375346351414919E-10</v>
      </c>
      <c r="BP68" s="126">
        <f xml:space="preserve"> Debt!BP$107</f>
        <v>2.6375346351414919E-10</v>
      </c>
      <c r="BQ68" s="126">
        <f xml:space="preserve"> Debt!BQ$107</f>
        <v>2.6375346351414919E-10</v>
      </c>
      <c r="BR68" s="126">
        <f xml:space="preserve"> Debt!BR$107</f>
        <v>2.6375346351414919E-10</v>
      </c>
      <c r="BS68" s="126">
        <f xml:space="preserve"> Debt!BS$107</f>
        <v>2.6375346351414919E-10</v>
      </c>
      <c r="BT68" s="126">
        <f xml:space="preserve"> Debt!BT$107</f>
        <v>2.6375346351414919E-10</v>
      </c>
      <c r="BU68" s="126">
        <f xml:space="preserve"> Debt!BU$107</f>
        <v>2.6375346351414919E-10</v>
      </c>
      <c r="BV68" s="126">
        <f xml:space="preserve"> Debt!BV$107</f>
        <v>2.6375346351414919E-10</v>
      </c>
      <c r="BW68" s="126">
        <f xml:space="preserve"> Debt!BW$107</f>
        <v>2.6375346351414919E-10</v>
      </c>
      <c r="BX68" s="126">
        <f xml:space="preserve"> Debt!BX$107</f>
        <v>2.6375346351414919E-10</v>
      </c>
      <c r="BY68" s="126">
        <f xml:space="preserve"> Debt!BY$107</f>
        <v>2.6375346351414919E-10</v>
      </c>
      <c r="BZ68" s="126">
        <f xml:space="preserve"> Debt!BZ$107</f>
        <v>2.6375346351414919E-10</v>
      </c>
      <c r="CA68" s="126">
        <f xml:space="preserve"> Debt!CA$107</f>
        <v>2.6375346351414919E-10</v>
      </c>
      <c r="CB68" s="126">
        <f xml:space="preserve"> Debt!CB$107</f>
        <v>2.6375346351414919E-10</v>
      </c>
      <c r="CC68" s="126">
        <f xml:space="preserve"> Debt!CC$107</f>
        <v>2.6375346351414919E-10</v>
      </c>
      <c r="CD68" s="126">
        <f xml:space="preserve"> Debt!CD$107</f>
        <v>2.6375346351414919E-10</v>
      </c>
      <c r="CE68" s="126">
        <f xml:space="preserve"> Debt!CE$107</f>
        <v>2.6375346351414919E-10</v>
      </c>
      <c r="CF68" s="126">
        <f xml:space="preserve"> Debt!CF$107</f>
        <v>2.6375346351414919E-10</v>
      </c>
      <c r="CG68" s="126">
        <f xml:space="preserve"> Debt!CG$107</f>
        <v>2.6375346351414919E-10</v>
      </c>
      <c r="CH68" s="126">
        <f xml:space="preserve"> Debt!CH$107</f>
        <v>2.6375346351414919E-10</v>
      </c>
      <c r="CI68" s="126">
        <f xml:space="preserve"> Debt!CI$107</f>
        <v>2.6375346351414919E-10</v>
      </c>
      <c r="CJ68" s="126">
        <f xml:space="preserve"> Debt!CJ$107</f>
        <v>2.6375346351414919E-10</v>
      </c>
      <c r="CK68" s="126">
        <f xml:space="preserve"> Debt!CK$107</f>
        <v>2.6375346351414919E-10</v>
      </c>
      <c r="CL68" s="126">
        <f xml:space="preserve"> Debt!CL$107</f>
        <v>2.6375346351414919E-10</v>
      </c>
      <c r="CM68" s="126">
        <f xml:space="preserve"> Debt!CM$107</f>
        <v>2.6375346351414919E-10</v>
      </c>
      <c r="CN68" s="126">
        <f xml:space="preserve"> Debt!CN$107</f>
        <v>2.6375346351414919E-10</v>
      </c>
      <c r="CO68" s="126">
        <f xml:space="preserve"> Debt!CO$107</f>
        <v>2.6375346351414919E-10</v>
      </c>
      <c r="CP68" s="126">
        <f xml:space="preserve"> Debt!CP$107</f>
        <v>2.6375346351414919E-10</v>
      </c>
      <c r="CQ68" s="126">
        <f xml:space="preserve"> Debt!CQ$107</f>
        <v>2.6375346351414919E-10</v>
      </c>
      <c r="CR68" s="126">
        <f xml:space="preserve"> Debt!CR$107</f>
        <v>2.6375346351414919E-10</v>
      </c>
      <c r="CS68" s="126">
        <f xml:space="preserve"> Debt!CS$107</f>
        <v>2.6375346351414919E-10</v>
      </c>
      <c r="CT68" s="126">
        <f xml:space="preserve"> Debt!CT$107</f>
        <v>2.6375346351414919E-10</v>
      </c>
      <c r="CU68" s="126">
        <f xml:space="preserve"> Debt!CU$107</f>
        <v>2.6375346351414919E-10</v>
      </c>
      <c r="CV68" s="126">
        <f xml:space="preserve"> Debt!CV$107</f>
        <v>2.6375346351414919E-10</v>
      </c>
      <c r="CW68" s="126">
        <f xml:space="preserve"> Debt!CW$107</f>
        <v>2.6375346351414919E-10</v>
      </c>
      <c r="CX68" s="126">
        <f xml:space="preserve"> Debt!CX$107</f>
        <v>2.6375346351414919E-10</v>
      </c>
      <c r="CY68" s="126">
        <f xml:space="preserve"> Debt!CY$107</f>
        <v>2.6375346351414919E-10</v>
      </c>
      <c r="CZ68" s="126">
        <f xml:space="preserve"> Debt!CZ$107</f>
        <v>2.6375346351414919E-10</v>
      </c>
      <c r="DA68" s="126">
        <f xml:space="preserve"> Debt!DA$107</f>
        <v>2.6375346351414919E-10</v>
      </c>
      <c r="DB68" s="126">
        <f xml:space="preserve"> Debt!DB$107</f>
        <v>2.6375346351414919E-10</v>
      </c>
      <c r="DC68" s="126">
        <f xml:space="preserve"> Debt!DC$107</f>
        <v>2.6375346351414919E-10</v>
      </c>
      <c r="DD68" s="126">
        <f xml:space="preserve"> Debt!DD$107</f>
        <v>2.6375346351414919E-10</v>
      </c>
      <c r="DE68" s="126">
        <f xml:space="preserve"> Debt!DE$107</f>
        <v>2.6375346351414919E-10</v>
      </c>
      <c r="DF68" s="126">
        <f xml:space="preserve"> Debt!DF$107</f>
        <v>2.6375346351414919E-10</v>
      </c>
      <c r="DG68" s="126">
        <f xml:space="preserve"> Debt!DG$107</f>
        <v>2.6375346351414919E-10</v>
      </c>
      <c r="DH68" s="126">
        <f xml:space="preserve"> Debt!DH$107</f>
        <v>2.6375346351414919E-10</v>
      </c>
      <c r="DI68" s="126">
        <f xml:space="preserve"> Debt!DI$107</f>
        <v>2.6375346351414919E-10</v>
      </c>
      <c r="DJ68" s="126">
        <f xml:space="preserve"> Debt!DJ$107</f>
        <v>2.6375346351414919E-10</v>
      </c>
      <c r="DK68" s="126">
        <f xml:space="preserve"> Debt!DK$107</f>
        <v>2.6375346351414919E-10</v>
      </c>
      <c r="DL68" s="126">
        <f xml:space="preserve"> Debt!DL$107</f>
        <v>2.6375346351414919E-10</v>
      </c>
      <c r="DM68" s="126">
        <f xml:space="preserve"> Debt!DM$107</f>
        <v>2.6375346351414919E-10</v>
      </c>
      <c r="DN68" s="126">
        <f xml:space="preserve"> Debt!DN$107</f>
        <v>2.6375346351414919E-10</v>
      </c>
      <c r="DO68" s="126">
        <f xml:space="preserve"> Debt!DO$107</f>
        <v>2.6375346351414919E-10</v>
      </c>
      <c r="DP68" s="126">
        <f xml:space="preserve"> Debt!DP$107</f>
        <v>2.6375346351414919E-10</v>
      </c>
      <c r="DQ68" s="126">
        <f xml:space="preserve"> Debt!DQ$107</f>
        <v>2.6375346351414919E-10</v>
      </c>
      <c r="DR68" s="126">
        <f xml:space="preserve"> Debt!DR$107</f>
        <v>2.6375346351414919E-10</v>
      </c>
      <c r="DS68" s="126">
        <f xml:space="preserve"> Debt!DS$107</f>
        <v>2.6375346351414919E-10</v>
      </c>
      <c r="DT68" s="126">
        <f xml:space="preserve"> Debt!DT$107</f>
        <v>2.6375346351414919E-10</v>
      </c>
      <c r="DU68" s="126">
        <f xml:space="preserve"> Debt!DU$107</f>
        <v>2.6375346351414919E-10</v>
      </c>
      <c r="DV68" s="126">
        <f xml:space="preserve"> Debt!DV$107</f>
        <v>2.6375346351414919E-10</v>
      </c>
      <c r="DW68" s="126">
        <f xml:space="preserve"> Debt!DW$107</f>
        <v>2.6375346351414919E-10</v>
      </c>
      <c r="DX68" s="126">
        <f xml:space="preserve"> Debt!DX$107</f>
        <v>2.6375346351414919E-10</v>
      </c>
      <c r="DY68" s="126">
        <f xml:space="preserve"> Debt!DY$107</f>
        <v>2.6375346351414919E-10</v>
      </c>
      <c r="DZ68" s="126">
        <f xml:space="preserve"> Debt!DZ$107</f>
        <v>2.6375346351414919E-10</v>
      </c>
      <c r="EA68" s="126">
        <f xml:space="preserve"> Debt!EA$107</f>
        <v>2.6375346351414919E-10</v>
      </c>
      <c r="EB68" s="126">
        <f xml:space="preserve"> Debt!EB$107</f>
        <v>2.6375346351414919E-10</v>
      </c>
      <c r="EC68" s="126">
        <f xml:space="preserve"> Debt!EC$107</f>
        <v>2.6375346351414919E-10</v>
      </c>
      <c r="ED68" s="126">
        <f xml:space="preserve"> Debt!ED$107</f>
        <v>2.6375346351414919E-10</v>
      </c>
      <c r="EE68" s="126">
        <f xml:space="preserve"> Debt!EE$107</f>
        <v>2.6375346351414919E-10</v>
      </c>
      <c r="EF68" s="126">
        <f xml:space="preserve"> Debt!EF$107</f>
        <v>2.6375346351414919E-10</v>
      </c>
      <c r="EG68" s="126">
        <f xml:space="preserve"> Debt!EG$107</f>
        <v>2.6375346351414919E-10</v>
      </c>
      <c r="EH68" s="126">
        <f xml:space="preserve"> Debt!EH$107</f>
        <v>2.6375346351414919E-10</v>
      </c>
      <c r="EI68" s="126">
        <f xml:space="preserve"> Debt!EI$107</f>
        <v>2.6375346351414919E-10</v>
      </c>
      <c r="EJ68" s="126">
        <f xml:space="preserve"> Debt!EJ$107</f>
        <v>2.6375346351414919E-10</v>
      </c>
      <c r="EK68" s="126">
        <f xml:space="preserve"> Debt!EK$107</f>
        <v>2.6375346351414919E-10</v>
      </c>
      <c r="EL68" s="126">
        <f xml:space="preserve"> Debt!EL$107</f>
        <v>2.6375346351414919E-10</v>
      </c>
      <c r="EM68" s="126">
        <f xml:space="preserve"> Debt!EM$107</f>
        <v>2.6375346351414919E-10</v>
      </c>
      <c r="EN68" s="126">
        <f xml:space="preserve"> Debt!EN$107</f>
        <v>2.6375346351414919E-10</v>
      </c>
      <c r="EO68" s="126">
        <f xml:space="preserve"> Debt!EO$107</f>
        <v>2.6375346351414919E-10</v>
      </c>
      <c r="EP68" s="126">
        <f xml:space="preserve"> Debt!EP$107</f>
        <v>2.6375346351414919E-10</v>
      </c>
      <c r="EQ68" s="126">
        <f xml:space="preserve"> Debt!EQ$107</f>
        <v>2.6375346351414919E-10</v>
      </c>
      <c r="ER68" s="126">
        <f xml:space="preserve"> Debt!ER$107</f>
        <v>2.6375346351414919E-10</v>
      </c>
      <c r="ES68" s="126">
        <f xml:space="preserve"> Debt!ES$107</f>
        <v>2.6375346351414919E-10</v>
      </c>
      <c r="ET68" s="126">
        <f xml:space="preserve"> Debt!ET$107</f>
        <v>2.6375346351414919E-10</v>
      </c>
      <c r="EU68" s="126">
        <f xml:space="preserve"> Debt!EU$107</f>
        <v>2.6375346351414919E-10</v>
      </c>
      <c r="EV68" s="126">
        <f xml:space="preserve"> Debt!EV$107</f>
        <v>2.6375346351414919E-10</v>
      </c>
      <c r="EW68" s="126">
        <f xml:space="preserve"> Debt!EW$107</f>
        <v>2.6375346351414919E-10</v>
      </c>
      <c r="EX68" s="126">
        <f xml:space="preserve"> Debt!EX$107</f>
        <v>2.6375346351414919E-10</v>
      </c>
      <c r="EY68" s="126">
        <f xml:space="preserve"> Debt!EY$107</f>
        <v>2.6375346351414919E-10</v>
      </c>
      <c r="EZ68" s="126">
        <f xml:space="preserve"> Debt!EZ$107</f>
        <v>2.6375346351414919E-10</v>
      </c>
      <c r="FA68" s="126">
        <f xml:space="preserve"> Debt!FA$107</f>
        <v>2.6375346351414919E-10</v>
      </c>
      <c r="FB68" s="126">
        <f xml:space="preserve"> Debt!FB$107</f>
        <v>2.6375346351414919E-10</v>
      </c>
      <c r="FC68" s="126">
        <f xml:space="preserve"> Debt!FC$107</f>
        <v>2.6375346351414919E-10</v>
      </c>
      <c r="FD68" s="126">
        <f xml:space="preserve"> Debt!FD$107</f>
        <v>2.6375346351414919E-10</v>
      </c>
      <c r="FE68" s="126">
        <f xml:space="preserve"> Debt!FE$107</f>
        <v>2.6375346351414919E-10</v>
      </c>
      <c r="FF68" s="126">
        <f xml:space="preserve"> Debt!FF$107</f>
        <v>2.6375346351414919E-10</v>
      </c>
      <c r="FG68" s="126">
        <f xml:space="preserve"> Debt!FG$107</f>
        <v>2.6375346351414919E-10</v>
      </c>
      <c r="FH68" s="126">
        <f xml:space="preserve"> Debt!FH$107</f>
        <v>2.6375346351414919E-10</v>
      </c>
      <c r="FI68" s="126">
        <f xml:space="preserve"> Debt!FI$107</f>
        <v>2.6375346351414919E-10</v>
      </c>
      <c r="FJ68" s="126">
        <f xml:space="preserve"> Debt!FJ$107</f>
        <v>2.6375346351414919E-10</v>
      </c>
      <c r="FK68" s="126">
        <f xml:space="preserve"> Debt!FK$107</f>
        <v>2.6375346351414919E-10</v>
      </c>
      <c r="FL68" s="126">
        <f xml:space="preserve"> Debt!FL$107</f>
        <v>2.6375346351414919E-10</v>
      </c>
      <c r="FM68" s="126">
        <f xml:space="preserve"> Debt!FM$107</f>
        <v>2.6375346351414919E-10</v>
      </c>
      <c r="FN68" s="126">
        <f xml:space="preserve"> Debt!FN$107</f>
        <v>2.6375346351414919E-10</v>
      </c>
      <c r="FO68" s="126">
        <f xml:space="preserve"> Debt!FO$107</f>
        <v>2.6375346351414919E-10</v>
      </c>
      <c r="FP68" s="126">
        <f xml:space="preserve"> Debt!FP$107</f>
        <v>2.6375346351414919E-10</v>
      </c>
      <c r="FQ68" s="126">
        <f xml:space="preserve"> Debt!FQ$107</f>
        <v>2.6375346351414919E-10</v>
      </c>
      <c r="FR68" s="126">
        <f xml:space="preserve"> Debt!FR$107</f>
        <v>2.6375346351414919E-10</v>
      </c>
      <c r="FS68" s="126">
        <f xml:space="preserve"> Debt!FS$107</f>
        <v>2.6375346351414919E-10</v>
      </c>
      <c r="FT68" s="126">
        <f xml:space="preserve"> Debt!FT$107</f>
        <v>2.6375346351414919E-10</v>
      </c>
      <c r="FU68" s="126">
        <f xml:space="preserve"> Debt!FU$107</f>
        <v>2.6375346351414919E-10</v>
      </c>
      <c r="FV68" s="126">
        <f xml:space="preserve"> Debt!FV$107</f>
        <v>2.6375346351414919E-10</v>
      </c>
      <c r="FW68" s="126">
        <f xml:space="preserve"> Debt!FW$107</f>
        <v>2.6375346351414919E-10</v>
      </c>
      <c r="FX68" s="126">
        <f xml:space="preserve"> Debt!FX$107</f>
        <v>2.6375346351414919E-10</v>
      </c>
      <c r="FY68" s="126">
        <f xml:space="preserve"> Debt!FY$107</f>
        <v>2.6375346351414919E-10</v>
      </c>
      <c r="FZ68" s="126">
        <f xml:space="preserve"> Debt!FZ$107</f>
        <v>2.6375346351414919E-10</v>
      </c>
      <c r="GA68" s="126">
        <f xml:space="preserve"> Debt!GA$107</f>
        <v>2.6375346351414919E-10</v>
      </c>
      <c r="GB68" s="126">
        <f xml:space="preserve"> Debt!GB$107</f>
        <v>2.6375346351414919E-10</v>
      </c>
      <c r="GC68" s="126">
        <f xml:space="preserve"> Debt!GC$107</f>
        <v>2.6375346351414919E-10</v>
      </c>
      <c r="GD68" s="126">
        <f xml:space="preserve"> Debt!GD$107</f>
        <v>2.6375346351414919E-10</v>
      </c>
      <c r="GE68" s="126">
        <f xml:space="preserve"> Debt!GE$107</f>
        <v>2.6375346351414919E-10</v>
      </c>
      <c r="GF68" s="126">
        <f xml:space="preserve"> Debt!GF$107</f>
        <v>2.6375346351414919E-10</v>
      </c>
      <c r="GG68" s="126">
        <f xml:space="preserve"> Debt!GG$107</f>
        <v>2.6375346351414919E-10</v>
      </c>
      <c r="GH68" s="126">
        <f xml:space="preserve"> Debt!GH$107</f>
        <v>2.6375346351414919E-10</v>
      </c>
      <c r="GI68" s="126">
        <f xml:space="preserve"> Debt!GI$107</f>
        <v>2.6375346351414919E-10</v>
      </c>
      <c r="GJ68" s="126">
        <f xml:space="preserve"> Debt!GJ$107</f>
        <v>2.6375346351414919E-10</v>
      </c>
    </row>
    <row r="69" spans="1:192" x14ac:dyDescent="0.25">
      <c r="E69" s="195" t="str">
        <f xml:space="preserve"> Time!E$140</f>
        <v>Senior debt repayment period flag</v>
      </c>
      <c r="F69" s="195">
        <f xml:space="preserve"> Time!F$140</f>
        <v>0</v>
      </c>
      <c r="G69" s="195" t="str">
        <f xml:space="preserve"> Time!G$140</f>
        <v>flag</v>
      </c>
      <c r="H69" s="195">
        <f xml:space="preserve"> Time!H$140</f>
        <v>34</v>
      </c>
      <c r="I69" s="195">
        <f xml:space="preserve"> Time!I$140</f>
        <v>0</v>
      </c>
      <c r="J69" s="195">
        <f xml:space="preserve"> Time!J$140</f>
        <v>0</v>
      </c>
      <c r="K69" s="195">
        <f xml:space="preserve"> Time!K$140</f>
        <v>0</v>
      </c>
      <c r="L69" s="195">
        <f xml:space="preserve"> Time!L$140</f>
        <v>0</v>
      </c>
      <c r="M69" s="195">
        <f xml:space="preserve"> Time!M$140</f>
        <v>0</v>
      </c>
      <c r="N69" s="195">
        <f xml:space="preserve"> Time!N$140</f>
        <v>0</v>
      </c>
      <c r="O69" s="195">
        <f xml:space="preserve"> Time!O$140</f>
        <v>0</v>
      </c>
      <c r="P69" s="195">
        <f xml:space="preserve"> Time!P$140</f>
        <v>0</v>
      </c>
      <c r="Q69" s="195">
        <f xml:space="preserve"> Time!Q$140</f>
        <v>1</v>
      </c>
      <c r="R69" s="195">
        <f xml:space="preserve"> Time!R$140</f>
        <v>1</v>
      </c>
      <c r="S69" s="195">
        <f xml:space="preserve"> Time!S$140</f>
        <v>1</v>
      </c>
      <c r="T69" s="195">
        <f xml:space="preserve"> Time!T$140</f>
        <v>1</v>
      </c>
      <c r="U69" s="195">
        <f xml:space="preserve"> Time!U$140</f>
        <v>1</v>
      </c>
      <c r="V69" s="195">
        <f xml:space="preserve"> Time!V$140</f>
        <v>1</v>
      </c>
      <c r="W69" s="195">
        <f xml:space="preserve"> Time!W$140</f>
        <v>1</v>
      </c>
      <c r="X69" s="195">
        <f xml:space="preserve"> Time!X$140</f>
        <v>1</v>
      </c>
      <c r="Y69" s="195">
        <f xml:space="preserve"> Time!Y$140</f>
        <v>1</v>
      </c>
      <c r="Z69" s="195">
        <f xml:space="preserve"> Time!Z$140</f>
        <v>1</v>
      </c>
      <c r="AA69" s="195">
        <f xml:space="preserve"> Time!AA$140</f>
        <v>1</v>
      </c>
      <c r="AB69" s="195">
        <f xml:space="preserve"> Time!AB$140</f>
        <v>1</v>
      </c>
      <c r="AC69" s="195">
        <f xml:space="preserve"> Time!AC$140</f>
        <v>1</v>
      </c>
      <c r="AD69" s="195">
        <f xml:space="preserve"> Time!AD$140</f>
        <v>1</v>
      </c>
      <c r="AE69" s="195">
        <f xml:space="preserve"> Time!AE$140</f>
        <v>1</v>
      </c>
      <c r="AF69" s="195">
        <f xml:space="preserve"> Time!AF$140</f>
        <v>1</v>
      </c>
      <c r="AG69" s="195">
        <f xml:space="preserve"> Time!AG$140</f>
        <v>1</v>
      </c>
      <c r="AH69" s="195">
        <f xml:space="preserve"> Time!AH$140</f>
        <v>1</v>
      </c>
      <c r="AI69" s="195">
        <f xml:space="preserve"> Time!AI$140</f>
        <v>1</v>
      </c>
      <c r="AJ69" s="195">
        <f xml:space="preserve"> Time!AJ$140</f>
        <v>1</v>
      </c>
      <c r="AK69" s="195">
        <f xml:space="preserve"> Time!AK$140</f>
        <v>1</v>
      </c>
      <c r="AL69" s="195">
        <f xml:space="preserve"> Time!AL$140</f>
        <v>1</v>
      </c>
      <c r="AM69" s="195">
        <f xml:space="preserve"> Time!AM$140</f>
        <v>1</v>
      </c>
      <c r="AN69" s="195">
        <f xml:space="preserve"> Time!AN$140</f>
        <v>1</v>
      </c>
      <c r="AO69" s="195">
        <f xml:space="preserve"> Time!AO$140</f>
        <v>1</v>
      </c>
      <c r="AP69" s="195">
        <f xml:space="preserve"> Time!AP$140</f>
        <v>1</v>
      </c>
      <c r="AQ69" s="195">
        <f xml:space="preserve"> Time!AQ$140</f>
        <v>1</v>
      </c>
      <c r="AR69" s="195">
        <f xml:space="preserve"> Time!AR$140</f>
        <v>1</v>
      </c>
      <c r="AS69" s="195">
        <f xml:space="preserve"> Time!AS$140</f>
        <v>1</v>
      </c>
      <c r="AT69" s="195">
        <f xml:space="preserve"> Time!AT$140</f>
        <v>1</v>
      </c>
      <c r="AU69" s="195">
        <f xml:space="preserve"> Time!AU$140</f>
        <v>1</v>
      </c>
      <c r="AV69" s="195">
        <f xml:space="preserve"> Time!AV$140</f>
        <v>1</v>
      </c>
      <c r="AW69" s="195">
        <f xml:space="preserve"> Time!AW$140</f>
        <v>1</v>
      </c>
      <c r="AX69" s="195">
        <f xml:space="preserve"> Time!AX$140</f>
        <v>1</v>
      </c>
      <c r="AY69" s="195">
        <f xml:space="preserve"> Time!AY$140</f>
        <v>0</v>
      </c>
      <c r="AZ69" s="195">
        <f xml:space="preserve"> Time!AZ$140</f>
        <v>0</v>
      </c>
      <c r="BA69" s="195">
        <f xml:space="preserve"> Time!BA$140</f>
        <v>0</v>
      </c>
      <c r="BB69" s="195">
        <f xml:space="preserve"> Time!BB$140</f>
        <v>0</v>
      </c>
      <c r="BC69" s="195">
        <f xml:space="preserve"> Time!BC$140</f>
        <v>0</v>
      </c>
      <c r="BD69" s="195">
        <f xml:space="preserve"> Time!BD$140</f>
        <v>0</v>
      </c>
      <c r="BE69" s="195">
        <f xml:space="preserve"> Time!BE$140</f>
        <v>0</v>
      </c>
      <c r="BF69" s="195">
        <f xml:space="preserve"> Time!BF$140</f>
        <v>0</v>
      </c>
      <c r="BG69" s="195">
        <f xml:space="preserve"> Time!BG$140</f>
        <v>0</v>
      </c>
      <c r="BH69" s="195">
        <f xml:space="preserve"> Time!BH$140</f>
        <v>0</v>
      </c>
      <c r="BI69" s="195">
        <f xml:space="preserve"> Time!BI$140</f>
        <v>0</v>
      </c>
      <c r="BJ69" s="195">
        <f xml:space="preserve"> Time!BJ$140</f>
        <v>0</v>
      </c>
      <c r="BK69" s="195">
        <f xml:space="preserve"> Time!BK$140</f>
        <v>0</v>
      </c>
      <c r="BL69" s="195">
        <f xml:space="preserve"> Time!BL$140</f>
        <v>0</v>
      </c>
      <c r="BM69" s="195">
        <f xml:space="preserve"> Time!BM$140</f>
        <v>0</v>
      </c>
      <c r="BN69" s="195">
        <f xml:space="preserve"> Time!BN$140</f>
        <v>0</v>
      </c>
      <c r="BO69" s="195">
        <f xml:space="preserve"> Time!BO$140</f>
        <v>0</v>
      </c>
      <c r="BP69" s="195">
        <f xml:space="preserve"> Time!BP$140</f>
        <v>0</v>
      </c>
      <c r="BQ69" s="195">
        <f xml:space="preserve"> Time!BQ$140</f>
        <v>0</v>
      </c>
      <c r="BR69" s="195">
        <f xml:space="preserve"> Time!BR$140</f>
        <v>0</v>
      </c>
      <c r="BS69" s="195">
        <f xml:space="preserve"> Time!BS$140</f>
        <v>0</v>
      </c>
      <c r="BT69" s="195">
        <f xml:space="preserve"> Time!BT$140</f>
        <v>0</v>
      </c>
      <c r="BU69" s="195">
        <f xml:space="preserve"> Time!BU$140</f>
        <v>0</v>
      </c>
      <c r="BV69" s="195">
        <f xml:space="preserve"> Time!BV$140</f>
        <v>0</v>
      </c>
      <c r="BW69" s="195">
        <f xml:space="preserve"> Time!BW$140</f>
        <v>0</v>
      </c>
      <c r="BX69" s="195">
        <f xml:space="preserve"> Time!BX$140</f>
        <v>0</v>
      </c>
      <c r="BY69" s="195">
        <f xml:space="preserve"> Time!BY$140</f>
        <v>0</v>
      </c>
      <c r="BZ69" s="195">
        <f xml:space="preserve"> Time!BZ$140</f>
        <v>0</v>
      </c>
      <c r="CA69" s="195">
        <f xml:space="preserve"> Time!CA$140</f>
        <v>0</v>
      </c>
      <c r="CB69" s="195">
        <f xml:space="preserve"> Time!CB$140</f>
        <v>0</v>
      </c>
      <c r="CC69" s="195">
        <f xml:space="preserve"> Time!CC$140</f>
        <v>0</v>
      </c>
      <c r="CD69" s="195">
        <f xml:space="preserve"> Time!CD$140</f>
        <v>0</v>
      </c>
      <c r="CE69" s="195">
        <f xml:space="preserve"> Time!CE$140</f>
        <v>0</v>
      </c>
      <c r="CF69" s="195">
        <f xml:space="preserve"> Time!CF$140</f>
        <v>0</v>
      </c>
      <c r="CG69" s="195">
        <f xml:space="preserve"> Time!CG$140</f>
        <v>0</v>
      </c>
      <c r="CH69" s="195">
        <f xml:space="preserve"> Time!CH$140</f>
        <v>0</v>
      </c>
      <c r="CI69" s="195">
        <f xml:space="preserve"> Time!CI$140</f>
        <v>0</v>
      </c>
      <c r="CJ69" s="195">
        <f xml:space="preserve"> Time!CJ$140</f>
        <v>0</v>
      </c>
      <c r="CK69" s="195">
        <f xml:space="preserve"> Time!CK$140</f>
        <v>0</v>
      </c>
      <c r="CL69" s="195">
        <f xml:space="preserve"> Time!CL$140</f>
        <v>0</v>
      </c>
      <c r="CM69" s="195">
        <f xml:space="preserve"> Time!CM$140</f>
        <v>0</v>
      </c>
      <c r="CN69" s="195">
        <f xml:space="preserve"> Time!CN$140</f>
        <v>0</v>
      </c>
      <c r="CO69" s="195">
        <f xml:space="preserve"> Time!CO$140</f>
        <v>0</v>
      </c>
      <c r="CP69" s="195">
        <f xml:space="preserve"> Time!CP$140</f>
        <v>0</v>
      </c>
      <c r="CQ69" s="195">
        <f xml:space="preserve"> Time!CQ$140</f>
        <v>0</v>
      </c>
      <c r="CR69" s="195">
        <f xml:space="preserve"> Time!CR$140</f>
        <v>0</v>
      </c>
      <c r="CS69" s="195">
        <f xml:space="preserve"> Time!CS$140</f>
        <v>0</v>
      </c>
      <c r="CT69" s="195">
        <f xml:space="preserve"> Time!CT$140</f>
        <v>0</v>
      </c>
      <c r="CU69" s="195">
        <f xml:space="preserve"> Time!CU$140</f>
        <v>0</v>
      </c>
      <c r="CV69" s="195">
        <f xml:space="preserve"> Time!CV$140</f>
        <v>0</v>
      </c>
      <c r="CW69" s="195">
        <f xml:space="preserve"> Time!CW$140</f>
        <v>0</v>
      </c>
      <c r="CX69" s="195">
        <f xml:space="preserve"> Time!CX$140</f>
        <v>0</v>
      </c>
      <c r="CY69" s="195">
        <f xml:space="preserve"> Time!CY$140</f>
        <v>0</v>
      </c>
      <c r="CZ69" s="195">
        <f xml:space="preserve"> Time!CZ$140</f>
        <v>0</v>
      </c>
      <c r="DA69" s="195">
        <f xml:space="preserve"> Time!DA$140</f>
        <v>0</v>
      </c>
      <c r="DB69" s="195">
        <f xml:space="preserve"> Time!DB$140</f>
        <v>0</v>
      </c>
      <c r="DC69" s="195">
        <f xml:space="preserve"> Time!DC$140</f>
        <v>0</v>
      </c>
      <c r="DD69" s="195">
        <f xml:space="preserve"> Time!DD$140</f>
        <v>0</v>
      </c>
      <c r="DE69" s="195">
        <f xml:space="preserve"> Time!DE$140</f>
        <v>0</v>
      </c>
      <c r="DF69" s="195">
        <f xml:space="preserve"> Time!DF$140</f>
        <v>0</v>
      </c>
      <c r="DG69" s="195">
        <f xml:space="preserve"> Time!DG$140</f>
        <v>0</v>
      </c>
      <c r="DH69" s="195">
        <f xml:space="preserve"> Time!DH$140</f>
        <v>0</v>
      </c>
      <c r="DI69" s="195">
        <f xml:space="preserve"> Time!DI$140</f>
        <v>0</v>
      </c>
      <c r="DJ69" s="195">
        <f xml:space="preserve"> Time!DJ$140</f>
        <v>0</v>
      </c>
      <c r="DK69" s="195">
        <f xml:space="preserve"> Time!DK$140</f>
        <v>0</v>
      </c>
      <c r="DL69" s="195">
        <f xml:space="preserve"> Time!DL$140</f>
        <v>0</v>
      </c>
      <c r="DM69" s="195">
        <f xml:space="preserve"> Time!DM$140</f>
        <v>0</v>
      </c>
      <c r="DN69" s="195">
        <f xml:space="preserve"> Time!DN$140</f>
        <v>0</v>
      </c>
      <c r="DO69" s="195">
        <f xml:space="preserve"> Time!DO$140</f>
        <v>0</v>
      </c>
      <c r="DP69" s="195">
        <f xml:space="preserve"> Time!DP$140</f>
        <v>0</v>
      </c>
      <c r="DQ69" s="195">
        <f xml:space="preserve"> Time!DQ$140</f>
        <v>0</v>
      </c>
      <c r="DR69" s="195">
        <f xml:space="preserve"> Time!DR$140</f>
        <v>0</v>
      </c>
      <c r="DS69" s="195">
        <f xml:space="preserve"> Time!DS$140</f>
        <v>0</v>
      </c>
      <c r="DT69" s="195">
        <f xml:space="preserve"> Time!DT$140</f>
        <v>0</v>
      </c>
      <c r="DU69" s="195">
        <f xml:space="preserve"> Time!DU$140</f>
        <v>0</v>
      </c>
      <c r="DV69" s="195">
        <f xml:space="preserve"> Time!DV$140</f>
        <v>0</v>
      </c>
      <c r="DW69" s="195">
        <f xml:space="preserve"> Time!DW$140</f>
        <v>0</v>
      </c>
      <c r="DX69" s="195">
        <f xml:space="preserve"> Time!DX$140</f>
        <v>0</v>
      </c>
      <c r="DY69" s="195">
        <f xml:space="preserve"> Time!DY$140</f>
        <v>0</v>
      </c>
      <c r="DZ69" s="195">
        <f xml:space="preserve"> Time!DZ$140</f>
        <v>0</v>
      </c>
      <c r="EA69" s="195">
        <f xml:space="preserve"> Time!EA$140</f>
        <v>0</v>
      </c>
      <c r="EB69" s="195">
        <f xml:space="preserve"> Time!EB$140</f>
        <v>0</v>
      </c>
      <c r="EC69" s="195">
        <f xml:space="preserve"> Time!EC$140</f>
        <v>0</v>
      </c>
      <c r="ED69" s="195">
        <f xml:space="preserve"> Time!ED$140</f>
        <v>0</v>
      </c>
      <c r="EE69" s="195">
        <f xml:space="preserve"> Time!EE$140</f>
        <v>0</v>
      </c>
      <c r="EF69" s="195">
        <f xml:space="preserve"> Time!EF$140</f>
        <v>0</v>
      </c>
      <c r="EG69" s="195">
        <f xml:space="preserve"> Time!EG$140</f>
        <v>0</v>
      </c>
      <c r="EH69" s="195">
        <f xml:space="preserve"> Time!EH$140</f>
        <v>0</v>
      </c>
      <c r="EI69" s="195">
        <f xml:space="preserve"> Time!EI$140</f>
        <v>0</v>
      </c>
      <c r="EJ69" s="195">
        <f xml:space="preserve"> Time!EJ$140</f>
        <v>0</v>
      </c>
      <c r="EK69" s="195">
        <f xml:space="preserve"> Time!EK$140</f>
        <v>0</v>
      </c>
      <c r="EL69" s="195">
        <f xml:space="preserve"> Time!EL$140</f>
        <v>0</v>
      </c>
      <c r="EM69" s="195">
        <f xml:space="preserve"> Time!EM$140</f>
        <v>0</v>
      </c>
      <c r="EN69" s="195">
        <f xml:space="preserve"> Time!EN$140</f>
        <v>0</v>
      </c>
      <c r="EO69" s="195">
        <f xml:space="preserve"> Time!EO$140</f>
        <v>0</v>
      </c>
      <c r="EP69" s="195">
        <f xml:space="preserve"> Time!EP$140</f>
        <v>0</v>
      </c>
      <c r="EQ69" s="195">
        <f xml:space="preserve"> Time!EQ$140</f>
        <v>0</v>
      </c>
      <c r="ER69" s="195">
        <f xml:space="preserve"> Time!ER$140</f>
        <v>0</v>
      </c>
      <c r="ES69" s="195">
        <f xml:space="preserve"> Time!ES$140</f>
        <v>0</v>
      </c>
      <c r="ET69" s="195">
        <f xml:space="preserve"> Time!ET$140</f>
        <v>0</v>
      </c>
      <c r="EU69" s="195">
        <f xml:space="preserve"> Time!EU$140</f>
        <v>0</v>
      </c>
      <c r="EV69" s="195">
        <f xml:space="preserve"> Time!EV$140</f>
        <v>0</v>
      </c>
      <c r="EW69" s="195">
        <f xml:space="preserve"> Time!EW$140</f>
        <v>0</v>
      </c>
      <c r="EX69" s="195">
        <f xml:space="preserve"> Time!EX$140</f>
        <v>0</v>
      </c>
      <c r="EY69" s="195">
        <f xml:space="preserve"> Time!EY$140</f>
        <v>0</v>
      </c>
      <c r="EZ69" s="195">
        <f xml:space="preserve"> Time!EZ$140</f>
        <v>0</v>
      </c>
      <c r="FA69" s="195">
        <f xml:space="preserve"> Time!FA$140</f>
        <v>0</v>
      </c>
      <c r="FB69" s="195">
        <f xml:space="preserve"> Time!FB$140</f>
        <v>0</v>
      </c>
      <c r="FC69" s="195">
        <f xml:space="preserve"> Time!FC$140</f>
        <v>0</v>
      </c>
      <c r="FD69" s="195">
        <f xml:space="preserve"> Time!FD$140</f>
        <v>0</v>
      </c>
      <c r="FE69" s="195">
        <f xml:space="preserve"> Time!FE$140</f>
        <v>0</v>
      </c>
      <c r="FF69" s="195">
        <f xml:space="preserve"> Time!FF$140</f>
        <v>0</v>
      </c>
      <c r="FG69" s="195">
        <f xml:space="preserve"> Time!FG$140</f>
        <v>0</v>
      </c>
      <c r="FH69" s="195">
        <f xml:space="preserve"> Time!FH$140</f>
        <v>0</v>
      </c>
      <c r="FI69" s="195">
        <f xml:space="preserve"> Time!FI$140</f>
        <v>0</v>
      </c>
      <c r="FJ69" s="195">
        <f xml:space="preserve"> Time!FJ$140</f>
        <v>0</v>
      </c>
      <c r="FK69" s="195">
        <f xml:space="preserve"> Time!FK$140</f>
        <v>0</v>
      </c>
      <c r="FL69" s="195">
        <f xml:space="preserve"> Time!FL$140</f>
        <v>0</v>
      </c>
      <c r="FM69" s="195">
        <f xml:space="preserve"> Time!FM$140</f>
        <v>0</v>
      </c>
      <c r="FN69" s="195">
        <f xml:space="preserve"> Time!FN$140</f>
        <v>0</v>
      </c>
      <c r="FO69" s="195">
        <f xml:space="preserve"> Time!FO$140</f>
        <v>0</v>
      </c>
      <c r="FP69" s="195">
        <f xml:space="preserve"> Time!FP$140</f>
        <v>0</v>
      </c>
      <c r="FQ69" s="195">
        <f xml:space="preserve"> Time!FQ$140</f>
        <v>0</v>
      </c>
      <c r="FR69" s="195">
        <f xml:space="preserve"> Time!FR$140</f>
        <v>0</v>
      </c>
      <c r="FS69" s="195">
        <f xml:space="preserve"> Time!FS$140</f>
        <v>0</v>
      </c>
      <c r="FT69" s="195">
        <f xml:space="preserve"> Time!FT$140</f>
        <v>0</v>
      </c>
      <c r="FU69" s="195">
        <f xml:space="preserve"> Time!FU$140</f>
        <v>0</v>
      </c>
      <c r="FV69" s="195">
        <f xml:space="preserve"> Time!FV$140</f>
        <v>0</v>
      </c>
      <c r="FW69" s="195">
        <f xml:space="preserve"> Time!FW$140</f>
        <v>0</v>
      </c>
      <c r="FX69" s="195">
        <f xml:space="preserve"> Time!FX$140</f>
        <v>0</v>
      </c>
      <c r="FY69" s="195">
        <f xml:space="preserve"> Time!FY$140</f>
        <v>0</v>
      </c>
      <c r="FZ69" s="195">
        <f xml:space="preserve"> Time!FZ$140</f>
        <v>0</v>
      </c>
      <c r="GA69" s="195">
        <f xml:space="preserve"> Time!GA$140</f>
        <v>0</v>
      </c>
      <c r="GB69" s="195">
        <f xml:space="preserve"> Time!GB$140</f>
        <v>0</v>
      </c>
      <c r="GC69" s="195">
        <f xml:space="preserve"> Time!GC$140</f>
        <v>0</v>
      </c>
      <c r="GD69" s="195">
        <f xml:space="preserve"> Time!GD$140</f>
        <v>0</v>
      </c>
      <c r="GE69" s="195">
        <f xml:space="preserve"> Time!GE$140</f>
        <v>0</v>
      </c>
      <c r="GF69" s="195">
        <f xml:space="preserve"> Time!GF$140</f>
        <v>0</v>
      </c>
      <c r="GG69" s="195">
        <f xml:space="preserve"> Time!GG$140</f>
        <v>0</v>
      </c>
      <c r="GH69" s="195">
        <f xml:space="preserve"> Time!GH$140</f>
        <v>0</v>
      </c>
      <c r="GI69" s="195">
        <f xml:space="preserve"> Time!GI$140</f>
        <v>0</v>
      </c>
      <c r="GJ69" s="195">
        <f xml:space="preserve"> Time!GJ$140</f>
        <v>0</v>
      </c>
    </row>
    <row r="70" spans="1:192" s="324" customFormat="1" x14ac:dyDescent="0.25">
      <c r="A70" s="597"/>
      <c r="B70" s="597"/>
      <c r="C70" s="598"/>
      <c r="E70" s="324" t="s">
        <v>523</v>
      </c>
      <c r="G70" s="324" t="s">
        <v>104</v>
      </c>
      <c r="J70" s="324">
        <f t="shared" ref="J70:AM70" si="48" xml:space="preserve"> IF(J68 &gt; CHK_TOL, J67 / J68, 0) * J69</f>
        <v>0</v>
      </c>
      <c r="K70" s="324">
        <f t="shared" si="48"/>
        <v>0</v>
      </c>
      <c r="L70" s="324">
        <f t="shared" si="48"/>
        <v>0</v>
      </c>
      <c r="M70" s="324">
        <f t="shared" si="48"/>
        <v>0</v>
      </c>
      <c r="N70" s="324">
        <f t="shared" si="48"/>
        <v>0</v>
      </c>
      <c r="O70" s="324">
        <f t="shared" si="48"/>
        <v>0</v>
      </c>
      <c r="P70" s="324">
        <f t="shared" si="48"/>
        <v>0</v>
      </c>
      <c r="Q70" s="324">
        <f t="shared" si="48"/>
        <v>2.0999919999999998E-2</v>
      </c>
      <c r="R70" s="324">
        <f t="shared" si="48"/>
        <v>2.0664770000000002E-2</v>
      </c>
      <c r="S70" s="324">
        <f t="shared" si="48"/>
        <v>2.1013720000000003E-2</v>
      </c>
      <c r="T70" s="324">
        <f t="shared" si="48"/>
        <v>2.0676233333333335E-2</v>
      </c>
      <c r="U70" s="324">
        <f t="shared" si="48"/>
        <v>2.1023635555555555E-2</v>
      </c>
      <c r="V70" s="324">
        <f t="shared" si="48"/>
        <v>2.0686188333333334E-2</v>
      </c>
      <c r="W70" s="324">
        <f t="shared" si="48"/>
        <v>2.1032937777777778E-2</v>
      </c>
      <c r="X70" s="324">
        <f t="shared" si="48"/>
        <v>2.0808161111111112E-2</v>
      </c>
      <c r="Y70" s="324">
        <f t="shared" si="48"/>
        <v>2.1042444444444443E-2</v>
      </c>
      <c r="Z70" s="324">
        <f t="shared" si="48"/>
        <v>2.070318222222222E-2</v>
      </c>
      <c r="AA70" s="324">
        <f t="shared" si="48"/>
        <v>2.1053075555555554E-2</v>
      </c>
      <c r="AB70" s="324">
        <f t="shared" si="48"/>
        <v>2.0716857777777778E-2</v>
      </c>
      <c r="AC70" s="324">
        <f t="shared" si="48"/>
        <v>2.1067080000000002E-2</v>
      </c>
      <c r="AD70" s="324">
        <f t="shared" si="48"/>
        <v>2.0727918888888888E-2</v>
      </c>
      <c r="AE70" s="324">
        <f t="shared" si="48"/>
        <v>2.1078733333333332E-2</v>
      </c>
      <c r="AF70" s="324">
        <f t="shared" si="48"/>
        <v>2.0857098888888891E-2</v>
      </c>
      <c r="AG70" s="324">
        <f t="shared" si="48"/>
        <v>2.1090080000000001E-2</v>
      </c>
      <c r="AH70" s="324">
        <f t="shared" si="48"/>
        <v>2.0751348333333336E-2</v>
      </c>
      <c r="AI70" s="324">
        <f t="shared" si="48"/>
        <v>2.1100813333333333E-2</v>
      </c>
      <c r="AJ70" s="324">
        <f t="shared" si="48"/>
        <v>2.0761705555555555E-2</v>
      </c>
      <c r="AK70" s="324">
        <f t="shared" si="48"/>
        <v>2.1110524444444445E-2</v>
      </c>
      <c r="AL70" s="324">
        <f t="shared" si="48"/>
        <v>2.0771761111111113E-2</v>
      </c>
      <c r="AM70" s="324">
        <f t="shared" si="48"/>
        <v>2.112309777777778E-2</v>
      </c>
      <c r="AN70" s="324">
        <f t="shared" ref="AN70:CY70" si="49" xml:space="preserve"> IF(AN68 &gt; CHK_TOL, AN67 / AN68, 0) * AN69</f>
        <v>2.0900576666666663E-2</v>
      </c>
      <c r="AO70" s="324">
        <f t="shared" si="49"/>
        <v>2.1136693333333331E-2</v>
      </c>
      <c r="AP70" s="324">
        <f t="shared" si="49"/>
        <v>2.0796196111111109E-2</v>
      </c>
      <c r="AQ70" s="324">
        <f t="shared" si="49"/>
        <v>2.1145484444444446E-2</v>
      </c>
      <c r="AR70" s="324">
        <f t="shared" si="49"/>
        <v>2.0806251666666671E-2</v>
      </c>
      <c r="AS70" s="324">
        <f t="shared" si="49"/>
        <v>2.1158568888888892E-2</v>
      </c>
      <c r="AT70" s="324">
        <f t="shared" si="49"/>
        <v>2.0819122777777782E-2</v>
      </c>
      <c r="AU70" s="324">
        <f t="shared" si="49"/>
        <v>2.1169097777777778E-2</v>
      </c>
      <c r="AV70" s="324">
        <f t="shared" si="49"/>
        <v>2.0944964444444443E-2</v>
      </c>
      <c r="AW70" s="324">
        <f t="shared" si="49"/>
        <v>2.1182079999999999E-2</v>
      </c>
      <c r="AX70" s="324">
        <f t="shared" si="49"/>
        <v>2.0843356666666667E-2</v>
      </c>
      <c r="AY70" s="324">
        <f t="shared" si="49"/>
        <v>0</v>
      </c>
      <c r="AZ70" s="324">
        <f t="shared" si="49"/>
        <v>0</v>
      </c>
      <c r="BA70" s="324">
        <f t="shared" si="49"/>
        <v>0</v>
      </c>
      <c r="BB70" s="324">
        <f t="shared" si="49"/>
        <v>0</v>
      </c>
      <c r="BC70" s="324">
        <f t="shared" si="49"/>
        <v>0</v>
      </c>
      <c r="BD70" s="324">
        <f t="shared" si="49"/>
        <v>0</v>
      </c>
      <c r="BE70" s="324">
        <f t="shared" si="49"/>
        <v>0</v>
      </c>
      <c r="BF70" s="324">
        <f t="shared" si="49"/>
        <v>0</v>
      </c>
      <c r="BG70" s="324">
        <f t="shared" si="49"/>
        <v>0</v>
      </c>
      <c r="BH70" s="324">
        <f t="shared" si="49"/>
        <v>0</v>
      </c>
      <c r="BI70" s="324">
        <f t="shared" si="49"/>
        <v>0</v>
      </c>
      <c r="BJ70" s="324">
        <f t="shared" si="49"/>
        <v>0</v>
      </c>
      <c r="BK70" s="324">
        <f t="shared" si="49"/>
        <v>0</v>
      </c>
      <c r="BL70" s="324">
        <f t="shared" si="49"/>
        <v>0</v>
      </c>
      <c r="BM70" s="324">
        <f t="shared" si="49"/>
        <v>0</v>
      </c>
      <c r="BN70" s="324">
        <f t="shared" si="49"/>
        <v>0</v>
      </c>
      <c r="BO70" s="324">
        <f t="shared" si="49"/>
        <v>0</v>
      </c>
      <c r="BP70" s="324">
        <f t="shared" si="49"/>
        <v>0</v>
      </c>
      <c r="BQ70" s="324">
        <f t="shared" si="49"/>
        <v>0</v>
      </c>
      <c r="BR70" s="324">
        <f t="shared" si="49"/>
        <v>0</v>
      </c>
      <c r="BS70" s="324">
        <f t="shared" si="49"/>
        <v>0</v>
      </c>
      <c r="BT70" s="324">
        <f t="shared" si="49"/>
        <v>0</v>
      </c>
      <c r="BU70" s="324">
        <f t="shared" si="49"/>
        <v>0</v>
      </c>
      <c r="BV70" s="324">
        <f t="shared" si="49"/>
        <v>0</v>
      </c>
      <c r="BW70" s="324">
        <f t="shared" si="49"/>
        <v>0</v>
      </c>
      <c r="BX70" s="324">
        <f t="shared" si="49"/>
        <v>0</v>
      </c>
      <c r="BY70" s="324">
        <f t="shared" si="49"/>
        <v>0</v>
      </c>
      <c r="BZ70" s="324">
        <f t="shared" si="49"/>
        <v>0</v>
      </c>
      <c r="CA70" s="324">
        <f t="shared" si="49"/>
        <v>0</v>
      </c>
      <c r="CB70" s="324">
        <f t="shared" si="49"/>
        <v>0</v>
      </c>
      <c r="CC70" s="324">
        <f t="shared" si="49"/>
        <v>0</v>
      </c>
      <c r="CD70" s="324">
        <f t="shared" si="49"/>
        <v>0</v>
      </c>
      <c r="CE70" s="324">
        <f t="shared" si="49"/>
        <v>0</v>
      </c>
      <c r="CF70" s="324">
        <f t="shared" si="49"/>
        <v>0</v>
      </c>
      <c r="CG70" s="324">
        <f t="shared" si="49"/>
        <v>0</v>
      </c>
      <c r="CH70" s="324">
        <f t="shared" si="49"/>
        <v>0</v>
      </c>
      <c r="CI70" s="324">
        <f t="shared" si="49"/>
        <v>0</v>
      </c>
      <c r="CJ70" s="324">
        <f t="shared" si="49"/>
        <v>0</v>
      </c>
      <c r="CK70" s="324">
        <f t="shared" si="49"/>
        <v>0</v>
      </c>
      <c r="CL70" s="324">
        <f t="shared" si="49"/>
        <v>0</v>
      </c>
      <c r="CM70" s="324">
        <f t="shared" si="49"/>
        <v>0</v>
      </c>
      <c r="CN70" s="324">
        <f t="shared" si="49"/>
        <v>0</v>
      </c>
      <c r="CO70" s="324">
        <f t="shared" si="49"/>
        <v>0</v>
      </c>
      <c r="CP70" s="324">
        <f t="shared" si="49"/>
        <v>0</v>
      </c>
      <c r="CQ70" s="324">
        <f t="shared" si="49"/>
        <v>0</v>
      </c>
      <c r="CR70" s="324">
        <f t="shared" si="49"/>
        <v>0</v>
      </c>
      <c r="CS70" s="324">
        <f t="shared" si="49"/>
        <v>0</v>
      </c>
      <c r="CT70" s="324">
        <f t="shared" si="49"/>
        <v>0</v>
      </c>
      <c r="CU70" s="324">
        <f t="shared" si="49"/>
        <v>0</v>
      </c>
      <c r="CV70" s="324">
        <f t="shared" si="49"/>
        <v>0</v>
      </c>
      <c r="CW70" s="324">
        <f t="shared" si="49"/>
        <v>0</v>
      </c>
      <c r="CX70" s="324">
        <f t="shared" si="49"/>
        <v>0</v>
      </c>
      <c r="CY70" s="324">
        <f t="shared" si="49"/>
        <v>0</v>
      </c>
      <c r="CZ70" s="324">
        <f t="shared" ref="CZ70:FK70" si="50" xml:space="preserve"> IF(CZ68 &gt; CHK_TOL, CZ67 / CZ68, 0) * CZ69</f>
        <v>0</v>
      </c>
      <c r="DA70" s="324">
        <f t="shared" si="50"/>
        <v>0</v>
      </c>
      <c r="DB70" s="324">
        <f t="shared" si="50"/>
        <v>0</v>
      </c>
      <c r="DC70" s="324">
        <f t="shared" si="50"/>
        <v>0</v>
      </c>
      <c r="DD70" s="324">
        <f t="shared" si="50"/>
        <v>0</v>
      </c>
      <c r="DE70" s="324">
        <f t="shared" si="50"/>
        <v>0</v>
      </c>
      <c r="DF70" s="324">
        <f t="shared" si="50"/>
        <v>0</v>
      </c>
      <c r="DG70" s="324">
        <f t="shared" si="50"/>
        <v>0</v>
      </c>
      <c r="DH70" s="324">
        <f t="shared" si="50"/>
        <v>0</v>
      </c>
      <c r="DI70" s="324">
        <f t="shared" si="50"/>
        <v>0</v>
      </c>
      <c r="DJ70" s="324">
        <f t="shared" si="50"/>
        <v>0</v>
      </c>
      <c r="DK70" s="324">
        <f t="shared" si="50"/>
        <v>0</v>
      </c>
      <c r="DL70" s="324">
        <f t="shared" si="50"/>
        <v>0</v>
      </c>
      <c r="DM70" s="324">
        <f t="shared" si="50"/>
        <v>0</v>
      </c>
      <c r="DN70" s="324">
        <f t="shared" si="50"/>
        <v>0</v>
      </c>
      <c r="DO70" s="324">
        <f t="shared" si="50"/>
        <v>0</v>
      </c>
      <c r="DP70" s="324">
        <f t="shared" si="50"/>
        <v>0</v>
      </c>
      <c r="DQ70" s="324">
        <f t="shared" si="50"/>
        <v>0</v>
      </c>
      <c r="DR70" s="324">
        <f t="shared" si="50"/>
        <v>0</v>
      </c>
      <c r="DS70" s="324">
        <f t="shared" si="50"/>
        <v>0</v>
      </c>
      <c r="DT70" s="324">
        <f t="shared" si="50"/>
        <v>0</v>
      </c>
      <c r="DU70" s="324">
        <f t="shared" si="50"/>
        <v>0</v>
      </c>
      <c r="DV70" s="324">
        <f t="shared" si="50"/>
        <v>0</v>
      </c>
      <c r="DW70" s="324">
        <f t="shared" si="50"/>
        <v>0</v>
      </c>
      <c r="DX70" s="324">
        <f t="shared" si="50"/>
        <v>0</v>
      </c>
      <c r="DY70" s="324">
        <f t="shared" si="50"/>
        <v>0</v>
      </c>
      <c r="DZ70" s="324">
        <f t="shared" si="50"/>
        <v>0</v>
      </c>
      <c r="EA70" s="324">
        <f t="shared" si="50"/>
        <v>0</v>
      </c>
      <c r="EB70" s="324">
        <f t="shared" si="50"/>
        <v>0</v>
      </c>
      <c r="EC70" s="324">
        <f t="shared" si="50"/>
        <v>0</v>
      </c>
      <c r="ED70" s="324">
        <f t="shared" si="50"/>
        <v>0</v>
      </c>
      <c r="EE70" s="324">
        <f t="shared" si="50"/>
        <v>0</v>
      </c>
      <c r="EF70" s="324">
        <f t="shared" si="50"/>
        <v>0</v>
      </c>
      <c r="EG70" s="324">
        <f t="shared" si="50"/>
        <v>0</v>
      </c>
      <c r="EH70" s="324">
        <f t="shared" si="50"/>
        <v>0</v>
      </c>
      <c r="EI70" s="324">
        <f t="shared" si="50"/>
        <v>0</v>
      </c>
      <c r="EJ70" s="324">
        <f t="shared" si="50"/>
        <v>0</v>
      </c>
      <c r="EK70" s="324">
        <f t="shared" si="50"/>
        <v>0</v>
      </c>
      <c r="EL70" s="324">
        <f t="shared" si="50"/>
        <v>0</v>
      </c>
      <c r="EM70" s="324">
        <f t="shared" si="50"/>
        <v>0</v>
      </c>
      <c r="EN70" s="324">
        <f t="shared" si="50"/>
        <v>0</v>
      </c>
      <c r="EO70" s="324">
        <f t="shared" si="50"/>
        <v>0</v>
      </c>
      <c r="EP70" s="324">
        <f t="shared" si="50"/>
        <v>0</v>
      </c>
      <c r="EQ70" s="324">
        <f t="shared" si="50"/>
        <v>0</v>
      </c>
      <c r="ER70" s="324">
        <f t="shared" si="50"/>
        <v>0</v>
      </c>
      <c r="ES70" s="324">
        <f t="shared" si="50"/>
        <v>0</v>
      </c>
      <c r="ET70" s="324">
        <f t="shared" si="50"/>
        <v>0</v>
      </c>
      <c r="EU70" s="324">
        <f t="shared" si="50"/>
        <v>0</v>
      </c>
      <c r="EV70" s="324">
        <f t="shared" si="50"/>
        <v>0</v>
      </c>
      <c r="EW70" s="324">
        <f t="shared" si="50"/>
        <v>0</v>
      </c>
      <c r="EX70" s="324">
        <f t="shared" si="50"/>
        <v>0</v>
      </c>
      <c r="EY70" s="324">
        <f t="shared" si="50"/>
        <v>0</v>
      </c>
      <c r="EZ70" s="324">
        <f t="shared" si="50"/>
        <v>0</v>
      </c>
      <c r="FA70" s="324">
        <f t="shared" si="50"/>
        <v>0</v>
      </c>
      <c r="FB70" s="324">
        <f t="shared" si="50"/>
        <v>0</v>
      </c>
      <c r="FC70" s="324">
        <f t="shared" si="50"/>
        <v>0</v>
      </c>
      <c r="FD70" s="324">
        <f t="shared" si="50"/>
        <v>0</v>
      </c>
      <c r="FE70" s="324">
        <f t="shared" si="50"/>
        <v>0</v>
      </c>
      <c r="FF70" s="324">
        <f t="shared" si="50"/>
        <v>0</v>
      </c>
      <c r="FG70" s="324">
        <f t="shared" si="50"/>
        <v>0</v>
      </c>
      <c r="FH70" s="324">
        <f t="shared" si="50"/>
        <v>0</v>
      </c>
      <c r="FI70" s="324">
        <f t="shared" si="50"/>
        <v>0</v>
      </c>
      <c r="FJ70" s="324">
        <f t="shared" si="50"/>
        <v>0</v>
      </c>
      <c r="FK70" s="324">
        <f t="shared" si="50"/>
        <v>0</v>
      </c>
      <c r="FL70" s="324">
        <f t="shared" ref="FL70:GJ70" si="51" xml:space="preserve"> IF(FL68 &gt; CHK_TOL, FL67 / FL68, 0) * FL69</f>
        <v>0</v>
      </c>
      <c r="FM70" s="324">
        <f t="shared" si="51"/>
        <v>0</v>
      </c>
      <c r="FN70" s="324">
        <f t="shared" si="51"/>
        <v>0</v>
      </c>
      <c r="FO70" s="324">
        <f t="shared" si="51"/>
        <v>0</v>
      </c>
      <c r="FP70" s="324">
        <f t="shared" si="51"/>
        <v>0</v>
      </c>
      <c r="FQ70" s="324">
        <f t="shared" si="51"/>
        <v>0</v>
      </c>
      <c r="FR70" s="324">
        <f t="shared" si="51"/>
        <v>0</v>
      </c>
      <c r="FS70" s="324">
        <f t="shared" si="51"/>
        <v>0</v>
      </c>
      <c r="FT70" s="324">
        <f t="shared" si="51"/>
        <v>0</v>
      </c>
      <c r="FU70" s="324">
        <f t="shared" si="51"/>
        <v>0</v>
      </c>
      <c r="FV70" s="324">
        <f t="shared" si="51"/>
        <v>0</v>
      </c>
      <c r="FW70" s="324">
        <f t="shared" si="51"/>
        <v>0</v>
      </c>
      <c r="FX70" s="324">
        <f t="shared" si="51"/>
        <v>0</v>
      </c>
      <c r="FY70" s="324">
        <f t="shared" si="51"/>
        <v>0</v>
      </c>
      <c r="FZ70" s="324">
        <f t="shared" si="51"/>
        <v>0</v>
      </c>
      <c r="GA70" s="324">
        <f t="shared" si="51"/>
        <v>0</v>
      </c>
      <c r="GB70" s="324">
        <f t="shared" si="51"/>
        <v>0</v>
      </c>
      <c r="GC70" s="324">
        <f t="shared" si="51"/>
        <v>0</v>
      </c>
      <c r="GD70" s="324">
        <f t="shared" si="51"/>
        <v>0</v>
      </c>
      <c r="GE70" s="324">
        <f t="shared" si="51"/>
        <v>0</v>
      </c>
      <c r="GF70" s="324">
        <f t="shared" si="51"/>
        <v>0</v>
      </c>
      <c r="GG70" s="324">
        <f t="shared" si="51"/>
        <v>0</v>
      </c>
      <c r="GH70" s="324">
        <f t="shared" si="51"/>
        <v>0</v>
      </c>
      <c r="GI70" s="324">
        <f t="shared" si="51"/>
        <v>0</v>
      </c>
      <c r="GJ70" s="324">
        <f t="shared" si="51"/>
        <v>0</v>
      </c>
    </row>
    <row r="71" spans="1:192" x14ac:dyDescent="0.25">
      <c r="A71" s="80"/>
      <c r="B71" s="80"/>
      <c r="C71" s="596"/>
      <c r="D71" s="61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  <c r="BA71" s="126"/>
      <c r="BB71" s="126"/>
      <c r="BC71" s="126"/>
      <c r="BD71" s="126"/>
      <c r="BE71" s="126"/>
      <c r="BF71" s="126"/>
      <c r="BG71" s="126"/>
      <c r="BH71" s="126"/>
      <c r="BI71" s="126"/>
      <c r="BJ71" s="126"/>
      <c r="BK71" s="126"/>
      <c r="BL71" s="126"/>
      <c r="BM71" s="126"/>
      <c r="BN71" s="126"/>
      <c r="BO71" s="126"/>
      <c r="BP71" s="126"/>
      <c r="BQ71" s="126"/>
      <c r="BR71" s="126"/>
      <c r="BS71" s="126"/>
      <c r="BT71" s="126"/>
      <c r="BU71" s="126"/>
      <c r="BV71" s="126"/>
      <c r="BW71" s="126"/>
      <c r="BX71" s="126"/>
      <c r="BY71" s="126"/>
      <c r="BZ71" s="126"/>
      <c r="CA71" s="126"/>
      <c r="CB71" s="126"/>
      <c r="CC71" s="126"/>
      <c r="CD71" s="126"/>
      <c r="CE71" s="126"/>
      <c r="CF71" s="126"/>
      <c r="CG71" s="126"/>
      <c r="CH71" s="126"/>
      <c r="CI71" s="126"/>
      <c r="CJ71" s="126"/>
      <c r="CK71" s="126"/>
      <c r="CL71" s="126"/>
      <c r="CM71" s="126"/>
      <c r="CN71" s="126"/>
      <c r="CO71" s="126"/>
      <c r="CP71" s="126"/>
      <c r="CQ71" s="126"/>
      <c r="CR71" s="126"/>
      <c r="CS71" s="126"/>
      <c r="CT71" s="126"/>
      <c r="CU71" s="126"/>
      <c r="CV71" s="126"/>
      <c r="CW71" s="126"/>
      <c r="CX71" s="126"/>
      <c r="CY71" s="126"/>
      <c r="CZ71" s="126"/>
      <c r="DA71" s="126"/>
      <c r="DB71" s="126"/>
      <c r="DC71" s="126"/>
      <c r="DD71" s="126"/>
      <c r="DE71" s="126"/>
      <c r="DF71" s="126"/>
      <c r="DG71" s="126"/>
      <c r="DH71" s="126"/>
      <c r="DI71" s="126"/>
      <c r="DJ71" s="126"/>
      <c r="DK71" s="126"/>
      <c r="DL71" s="126"/>
      <c r="DM71" s="126"/>
      <c r="DN71" s="126"/>
      <c r="DO71" s="126"/>
      <c r="DP71" s="126"/>
      <c r="DQ71" s="126"/>
      <c r="DR71" s="126"/>
      <c r="DS71" s="126"/>
      <c r="DT71" s="126"/>
      <c r="DU71" s="126"/>
      <c r="DV71" s="126"/>
      <c r="DW71" s="126"/>
      <c r="DX71" s="126"/>
      <c r="DY71" s="126"/>
      <c r="DZ71" s="126"/>
      <c r="EA71" s="126"/>
      <c r="EB71" s="126"/>
      <c r="EC71" s="126"/>
      <c r="ED71" s="126"/>
      <c r="EE71" s="126"/>
      <c r="EF71" s="126"/>
      <c r="EG71" s="126"/>
      <c r="EH71" s="126"/>
      <c r="EI71" s="126"/>
      <c r="EJ71" s="126"/>
      <c r="EK71" s="126"/>
      <c r="EL71" s="126"/>
      <c r="EM71" s="126"/>
      <c r="EN71" s="126"/>
      <c r="EO71" s="126"/>
      <c r="EP71" s="126"/>
      <c r="EQ71" s="126"/>
      <c r="ER71" s="126"/>
      <c r="ES71" s="126"/>
      <c r="ET71" s="126"/>
      <c r="EU71" s="126"/>
      <c r="EV71" s="126"/>
      <c r="EW71" s="126"/>
      <c r="EX71" s="126"/>
      <c r="EY71" s="126"/>
      <c r="EZ71" s="126"/>
      <c r="FA71" s="126"/>
      <c r="FB71" s="126"/>
      <c r="FC71" s="126"/>
      <c r="FD71" s="126"/>
      <c r="FE71" s="126"/>
      <c r="FF71" s="126"/>
      <c r="FG71" s="126"/>
      <c r="FH71" s="126"/>
      <c r="FI71" s="126"/>
      <c r="FJ71" s="126"/>
      <c r="FK71" s="126"/>
      <c r="FL71" s="126"/>
      <c r="FM71" s="126"/>
      <c r="FN71" s="126"/>
      <c r="FO71" s="126"/>
      <c r="FP71" s="126"/>
      <c r="FQ71" s="126"/>
      <c r="FR71" s="126"/>
      <c r="FS71" s="126"/>
      <c r="FT71" s="126"/>
      <c r="FU71" s="126"/>
      <c r="FV71" s="126"/>
      <c r="FW71" s="126"/>
      <c r="FX71" s="126"/>
      <c r="FY71" s="126"/>
      <c r="FZ71" s="126"/>
      <c r="GA71" s="126"/>
      <c r="GB71" s="126"/>
      <c r="GC71" s="126"/>
      <c r="GD71" s="126"/>
      <c r="GE71" s="126"/>
      <c r="GF71" s="126"/>
      <c r="GG71" s="126"/>
      <c r="GH71" s="126"/>
      <c r="GI71" s="126"/>
      <c r="GJ71" s="126"/>
    </row>
    <row r="72" spans="1:192" x14ac:dyDescent="0.25">
      <c r="A72" s="80"/>
      <c r="B72" s="80"/>
      <c r="C72" s="596"/>
      <c r="D72" s="61"/>
      <c r="E72" s="628" t="str">
        <f t="shared" ref="E72:AJ72" si="52" xml:space="preserve"> E$70</f>
        <v>Period interest rate for LLCR</v>
      </c>
      <c r="F72" s="628">
        <f t="shared" si="52"/>
        <v>0</v>
      </c>
      <c r="G72" s="628" t="str">
        <f t="shared" si="52"/>
        <v>%</v>
      </c>
      <c r="H72" s="628">
        <f t="shared" si="52"/>
        <v>0</v>
      </c>
      <c r="I72" s="628">
        <f t="shared" si="52"/>
        <v>0</v>
      </c>
      <c r="J72" s="628">
        <f t="shared" si="52"/>
        <v>0</v>
      </c>
      <c r="K72" s="628">
        <f t="shared" si="52"/>
        <v>0</v>
      </c>
      <c r="L72" s="628">
        <f t="shared" si="52"/>
        <v>0</v>
      </c>
      <c r="M72" s="628">
        <f t="shared" si="52"/>
        <v>0</v>
      </c>
      <c r="N72" s="628">
        <f t="shared" si="52"/>
        <v>0</v>
      </c>
      <c r="O72" s="628">
        <f t="shared" si="52"/>
        <v>0</v>
      </c>
      <c r="P72" s="628">
        <f t="shared" si="52"/>
        <v>0</v>
      </c>
      <c r="Q72" s="628">
        <f t="shared" si="52"/>
        <v>2.0999919999999998E-2</v>
      </c>
      <c r="R72" s="628">
        <f t="shared" si="52"/>
        <v>2.0664770000000002E-2</v>
      </c>
      <c r="S72" s="628">
        <f t="shared" si="52"/>
        <v>2.1013720000000003E-2</v>
      </c>
      <c r="T72" s="628">
        <f t="shared" si="52"/>
        <v>2.0676233333333335E-2</v>
      </c>
      <c r="U72" s="628">
        <f t="shared" si="52"/>
        <v>2.1023635555555555E-2</v>
      </c>
      <c r="V72" s="628">
        <f t="shared" si="52"/>
        <v>2.0686188333333334E-2</v>
      </c>
      <c r="W72" s="628">
        <f t="shared" si="52"/>
        <v>2.1032937777777778E-2</v>
      </c>
      <c r="X72" s="628">
        <f t="shared" si="52"/>
        <v>2.0808161111111112E-2</v>
      </c>
      <c r="Y72" s="628">
        <f t="shared" si="52"/>
        <v>2.1042444444444443E-2</v>
      </c>
      <c r="Z72" s="628">
        <f t="shared" si="52"/>
        <v>2.070318222222222E-2</v>
      </c>
      <c r="AA72" s="628">
        <f t="shared" si="52"/>
        <v>2.1053075555555554E-2</v>
      </c>
      <c r="AB72" s="628">
        <f t="shared" si="52"/>
        <v>2.0716857777777778E-2</v>
      </c>
      <c r="AC72" s="628">
        <f t="shared" si="52"/>
        <v>2.1067080000000002E-2</v>
      </c>
      <c r="AD72" s="628">
        <f t="shared" si="52"/>
        <v>2.0727918888888888E-2</v>
      </c>
      <c r="AE72" s="628">
        <f t="shared" si="52"/>
        <v>2.1078733333333332E-2</v>
      </c>
      <c r="AF72" s="628">
        <f t="shared" si="52"/>
        <v>2.0857098888888891E-2</v>
      </c>
      <c r="AG72" s="628">
        <f t="shared" si="52"/>
        <v>2.1090080000000001E-2</v>
      </c>
      <c r="AH72" s="628">
        <f t="shared" si="52"/>
        <v>2.0751348333333336E-2</v>
      </c>
      <c r="AI72" s="628">
        <f t="shared" si="52"/>
        <v>2.1100813333333333E-2</v>
      </c>
      <c r="AJ72" s="628">
        <f t="shared" si="52"/>
        <v>2.0761705555555555E-2</v>
      </c>
      <c r="AK72" s="628">
        <f t="shared" ref="AK72:CV72" si="53" xml:space="preserve"> AK$70</f>
        <v>2.1110524444444445E-2</v>
      </c>
      <c r="AL72" s="628">
        <f t="shared" si="53"/>
        <v>2.0771761111111113E-2</v>
      </c>
      <c r="AM72" s="628">
        <f t="shared" si="53"/>
        <v>2.112309777777778E-2</v>
      </c>
      <c r="AN72" s="628">
        <f t="shared" si="53"/>
        <v>2.0900576666666663E-2</v>
      </c>
      <c r="AO72" s="628">
        <f t="shared" si="53"/>
        <v>2.1136693333333331E-2</v>
      </c>
      <c r="AP72" s="628">
        <f t="shared" si="53"/>
        <v>2.0796196111111109E-2</v>
      </c>
      <c r="AQ72" s="628">
        <f t="shared" si="53"/>
        <v>2.1145484444444446E-2</v>
      </c>
      <c r="AR72" s="628">
        <f t="shared" si="53"/>
        <v>2.0806251666666671E-2</v>
      </c>
      <c r="AS72" s="628">
        <f t="shared" si="53"/>
        <v>2.1158568888888892E-2</v>
      </c>
      <c r="AT72" s="628">
        <f t="shared" si="53"/>
        <v>2.0819122777777782E-2</v>
      </c>
      <c r="AU72" s="628">
        <f t="shared" si="53"/>
        <v>2.1169097777777778E-2</v>
      </c>
      <c r="AV72" s="628">
        <f t="shared" si="53"/>
        <v>2.0944964444444443E-2</v>
      </c>
      <c r="AW72" s="628">
        <f t="shared" si="53"/>
        <v>2.1182079999999999E-2</v>
      </c>
      <c r="AX72" s="628">
        <f t="shared" si="53"/>
        <v>2.0843356666666667E-2</v>
      </c>
      <c r="AY72" s="628">
        <f t="shared" si="53"/>
        <v>0</v>
      </c>
      <c r="AZ72" s="628">
        <f t="shared" si="53"/>
        <v>0</v>
      </c>
      <c r="BA72" s="628">
        <f t="shared" si="53"/>
        <v>0</v>
      </c>
      <c r="BB72" s="628">
        <f t="shared" si="53"/>
        <v>0</v>
      </c>
      <c r="BC72" s="628">
        <f t="shared" si="53"/>
        <v>0</v>
      </c>
      <c r="BD72" s="628">
        <f t="shared" si="53"/>
        <v>0</v>
      </c>
      <c r="BE72" s="628">
        <f t="shared" si="53"/>
        <v>0</v>
      </c>
      <c r="BF72" s="628">
        <f t="shared" si="53"/>
        <v>0</v>
      </c>
      <c r="BG72" s="628">
        <f t="shared" si="53"/>
        <v>0</v>
      </c>
      <c r="BH72" s="628">
        <f t="shared" si="53"/>
        <v>0</v>
      </c>
      <c r="BI72" s="628">
        <f t="shared" si="53"/>
        <v>0</v>
      </c>
      <c r="BJ72" s="628">
        <f t="shared" si="53"/>
        <v>0</v>
      </c>
      <c r="BK72" s="628">
        <f t="shared" si="53"/>
        <v>0</v>
      </c>
      <c r="BL72" s="628">
        <f t="shared" si="53"/>
        <v>0</v>
      </c>
      <c r="BM72" s="628">
        <f t="shared" si="53"/>
        <v>0</v>
      </c>
      <c r="BN72" s="628">
        <f t="shared" si="53"/>
        <v>0</v>
      </c>
      <c r="BO72" s="628">
        <f t="shared" si="53"/>
        <v>0</v>
      </c>
      <c r="BP72" s="628">
        <f t="shared" si="53"/>
        <v>0</v>
      </c>
      <c r="BQ72" s="628">
        <f t="shared" si="53"/>
        <v>0</v>
      </c>
      <c r="BR72" s="628">
        <f t="shared" si="53"/>
        <v>0</v>
      </c>
      <c r="BS72" s="628">
        <f t="shared" si="53"/>
        <v>0</v>
      </c>
      <c r="BT72" s="628">
        <f t="shared" si="53"/>
        <v>0</v>
      </c>
      <c r="BU72" s="628">
        <f t="shared" si="53"/>
        <v>0</v>
      </c>
      <c r="BV72" s="628">
        <f t="shared" si="53"/>
        <v>0</v>
      </c>
      <c r="BW72" s="628">
        <f t="shared" si="53"/>
        <v>0</v>
      </c>
      <c r="BX72" s="628">
        <f t="shared" si="53"/>
        <v>0</v>
      </c>
      <c r="BY72" s="628">
        <f t="shared" si="53"/>
        <v>0</v>
      </c>
      <c r="BZ72" s="628">
        <f t="shared" si="53"/>
        <v>0</v>
      </c>
      <c r="CA72" s="628">
        <f t="shared" si="53"/>
        <v>0</v>
      </c>
      <c r="CB72" s="628">
        <f t="shared" si="53"/>
        <v>0</v>
      </c>
      <c r="CC72" s="628">
        <f t="shared" si="53"/>
        <v>0</v>
      </c>
      <c r="CD72" s="628">
        <f t="shared" si="53"/>
        <v>0</v>
      </c>
      <c r="CE72" s="628">
        <f t="shared" si="53"/>
        <v>0</v>
      </c>
      <c r="CF72" s="628">
        <f t="shared" si="53"/>
        <v>0</v>
      </c>
      <c r="CG72" s="628">
        <f t="shared" si="53"/>
        <v>0</v>
      </c>
      <c r="CH72" s="628">
        <f t="shared" si="53"/>
        <v>0</v>
      </c>
      <c r="CI72" s="628">
        <f t="shared" si="53"/>
        <v>0</v>
      </c>
      <c r="CJ72" s="628">
        <f t="shared" si="53"/>
        <v>0</v>
      </c>
      <c r="CK72" s="628">
        <f t="shared" si="53"/>
        <v>0</v>
      </c>
      <c r="CL72" s="628">
        <f t="shared" si="53"/>
        <v>0</v>
      </c>
      <c r="CM72" s="628">
        <f t="shared" si="53"/>
        <v>0</v>
      </c>
      <c r="CN72" s="628">
        <f t="shared" si="53"/>
        <v>0</v>
      </c>
      <c r="CO72" s="628">
        <f t="shared" si="53"/>
        <v>0</v>
      </c>
      <c r="CP72" s="628">
        <f t="shared" si="53"/>
        <v>0</v>
      </c>
      <c r="CQ72" s="628">
        <f t="shared" si="53"/>
        <v>0</v>
      </c>
      <c r="CR72" s="628">
        <f t="shared" si="53"/>
        <v>0</v>
      </c>
      <c r="CS72" s="628">
        <f t="shared" si="53"/>
        <v>0</v>
      </c>
      <c r="CT72" s="628">
        <f t="shared" si="53"/>
        <v>0</v>
      </c>
      <c r="CU72" s="628">
        <f t="shared" si="53"/>
        <v>0</v>
      </c>
      <c r="CV72" s="628">
        <f t="shared" si="53"/>
        <v>0</v>
      </c>
      <c r="CW72" s="628">
        <f t="shared" ref="CW72:FH72" si="54" xml:space="preserve"> CW$70</f>
        <v>0</v>
      </c>
      <c r="CX72" s="628">
        <f t="shared" si="54"/>
        <v>0</v>
      </c>
      <c r="CY72" s="628">
        <f t="shared" si="54"/>
        <v>0</v>
      </c>
      <c r="CZ72" s="628">
        <f t="shared" si="54"/>
        <v>0</v>
      </c>
      <c r="DA72" s="628">
        <f t="shared" si="54"/>
        <v>0</v>
      </c>
      <c r="DB72" s="628">
        <f t="shared" si="54"/>
        <v>0</v>
      </c>
      <c r="DC72" s="628">
        <f t="shared" si="54"/>
        <v>0</v>
      </c>
      <c r="DD72" s="628">
        <f t="shared" si="54"/>
        <v>0</v>
      </c>
      <c r="DE72" s="628">
        <f t="shared" si="54"/>
        <v>0</v>
      </c>
      <c r="DF72" s="628">
        <f t="shared" si="54"/>
        <v>0</v>
      </c>
      <c r="DG72" s="628">
        <f t="shared" si="54"/>
        <v>0</v>
      </c>
      <c r="DH72" s="628">
        <f t="shared" si="54"/>
        <v>0</v>
      </c>
      <c r="DI72" s="628">
        <f t="shared" si="54"/>
        <v>0</v>
      </c>
      <c r="DJ72" s="628">
        <f t="shared" si="54"/>
        <v>0</v>
      </c>
      <c r="DK72" s="628">
        <f t="shared" si="54"/>
        <v>0</v>
      </c>
      <c r="DL72" s="628">
        <f t="shared" si="54"/>
        <v>0</v>
      </c>
      <c r="DM72" s="628">
        <f t="shared" si="54"/>
        <v>0</v>
      </c>
      <c r="DN72" s="628">
        <f t="shared" si="54"/>
        <v>0</v>
      </c>
      <c r="DO72" s="628">
        <f t="shared" si="54"/>
        <v>0</v>
      </c>
      <c r="DP72" s="628">
        <f t="shared" si="54"/>
        <v>0</v>
      </c>
      <c r="DQ72" s="628">
        <f t="shared" si="54"/>
        <v>0</v>
      </c>
      <c r="DR72" s="628">
        <f t="shared" si="54"/>
        <v>0</v>
      </c>
      <c r="DS72" s="628">
        <f t="shared" si="54"/>
        <v>0</v>
      </c>
      <c r="DT72" s="628">
        <f t="shared" si="54"/>
        <v>0</v>
      </c>
      <c r="DU72" s="628">
        <f t="shared" si="54"/>
        <v>0</v>
      </c>
      <c r="DV72" s="628">
        <f t="shared" si="54"/>
        <v>0</v>
      </c>
      <c r="DW72" s="628">
        <f t="shared" si="54"/>
        <v>0</v>
      </c>
      <c r="DX72" s="628">
        <f t="shared" si="54"/>
        <v>0</v>
      </c>
      <c r="DY72" s="628">
        <f t="shared" si="54"/>
        <v>0</v>
      </c>
      <c r="DZ72" s="628">
        <f t="shared" si="54"/>
        <v>0</v>
      </c>
      <c r="EA72" s="628">
        <f t="shared" si="54"/>
        <v>0</v>
      </c>
      <c r="EB72" s="628">
        <f t="shared" si="54"/>
        <v>0</v>
      </c>
      <c r="EC72" s="628">
        <f t="shared" si="54"/>
        <v>0</v>
      </c>
      <c r="ED72" s="628">
        <f t="shared" si="54"/>
        <v>0</v>
      </c>
      <c r="EE72" s="628">
        <f t="shared" si="54"/>
        <v>0</v>
      </c>
      <c r="EF72" s="628">
        <f t="shared" si="54"/>
        <v>0</v>
      </c>
      <c r="EG72" s="628">
        <f t="shared" si="54"/>
        <v>0</v>
      </c>
      <c r="EH72" s="628">
        <f t="shared" si="54"/>
        <v>0</v>
      </c>
      <c r="EI72" s="628">
        <f t="shared" si="54"/>
        <v>0</v>
      </c>
      <c r="EJ72" s="628">
        <f t="shared" si="54"/>
        <v>0</v>
      </c>
      <c r="EK72" s="628">
        <f t="shared" si="54"/>
        <v>0</v>
      </c>
      <c r="EL72" s="628">
        <f t="shared" si="54"/>
        <v>0</v>
      </c>
      <c r="EM72" s="628">
        <f t="shared" si="54"/>
        <v>0</v>
      </c>
      <c r="EN72" s="628">
        <f t="shared" si="54"/>
        <v>0</v>
      </c>
      <c r="EO72" s="628">
        <f t="shared" si="54"/>
        <v>0</v>
      </c>
      <c r="EP72" s="628">
        <f t="shared" si="54"/>
        <v>0</v>
      </c>
      <c r="EQ72" s="628">
        <f t="shared" si="54"/>
        <v>0</v>
      </c>
      <c r="ER72" s="628">
        <f t="shared" si="54"/>
        <v>0</v>
      </c>
      <c r="ES72" s="628">
        <f t="shared" si="54"/>
        <v>0</v>
      </c>
      <c r="ET72" s="628">
        <f t="shared" si="54"/>
        <v>0</v>
      </c>
      <c r="EU72" s="628">
        <f t="shared" si="54"/>
        <v>0</v>
      </c>
      <c r="EV72" s="628">
        <f t="shared" si="54"/>
        <v>0</v>
      </c>
      <c r="EW72" s="628">
        <f t="shared" si="54"/>
        <v>0</v>
      </c>
      <c r="EX72" s="628">
        <f t="shared" si="54"/>
        <v>0</v>
      </c>
      <c r="EY72" s="628">
        <f t="shared" si="54"/>
        <v>0</v>
      </c>
      <c r="EZ72" s="628">
        <f t="shared" si="54"/>
        <v>0</v>
      </c>
      <c r="FA72" s="628">
        <f t="shared" si="54"/>
        <v>0</v>
      </c>
      <c r="FB72" s="628">
        <f t="shared" si="54"/>
        <v>0</v>
      </c>
      <c r="FC72" s="628">
        <f t="shared" si="54"/>
        <v>0</v>
      </c>
      <c r="FD72" s="628">
        <f t="shared" si="54"/>
        <v>0</v>
      </c>
      <c r="FE72" s="628">
        <f t="shared" si="54"/>
        <v>0</v>
      </c>
      <c r="FF72" s="628">
        <f t="shared" si="54"/>
        <v>0</v>
      </c>
      <c r="FG72" s="628">
        <f t="shared" si="54"/>
        <v>0</v>
      </c>
      <c r="FH72" s="628">
        <f t="shared" si="54"/>
        <v>0</v>
      </c>
      <c r="FI72" s="628">
        <f t="shared" ref="FI72:GJ72" si="55" xml:space="preserve"> FI$70</f>
        <v>0</v>
      </c>
      <c r="FJ72" s="628">
        <f t="shared" si="55"/>
        <v>0</v>
      </c>
      <c r="FK72" s="628">
        <f t="shared" si="55"/>
        <v>0</v>
      </c>
      <c r="FL72" s="628">
        <f t="shared" si="55"/>
        <v>0</v>
      </c>
      <c r="FM72" s="628">
        <f t="shared" si="55"/>
        <v>0</v>
      </c>
      <c r="FN72" s="628">
        <f t="shared" si="55"/>
        <v>0</v>
      </c>
      <c r="FO72" s="628">
        <f t="shared" si="55"/>
        <v>0</v>
      </c>
      <c r="FP72" s="628">
        <f t="shared" si="55"/>
        <v>0</v>
      </c>
      <c r="FQ72" s="628">
        <f t="shared" si="55"/>
        <v>0</v>
      </c>
      <c r="FR72" s="628">
        <f t="shared" si="55"/>
        <v>0</v>
      </c>
      <c r="FS72" s="628">
        <f t="shared" si="55"/>
        <v>0</v>
      </c>
      <c r="FT72" s="628">
        <f t="shared" si="55"/>
        <v>0</v>
      </c>
      <c r="FU72" s="628">
        <f t="shared" si="55"/>
        <v>0</v>
      </c>
      <c r="FV72" s="628">
        <f t="shared" si="55"/>
        <v>0</v>
      </c>
      <c r="FW72" s="628">
        <f t="shared" si="55"/>
        <v>0</v>
      </c>
      <c r="FX72" s="628">
        <f t="shared" si="55"/>
        <v>0</v>
      </c>
      <c r="FY72" s="628">
        <f t="shared" si="55"/>
        <v>0</v>
      </c>
      <c r="FZ72" s="628">
        <f t="shared" si="55"/>
        <v>0</v>
      </c>
      <c r="GA72" s="628">
        <f t="shared" si="55"/>
        <v>0</v>
      </c>
      <c r="GB72" s="628">
        <f t="shared" si="55"/>
        <v>0</v>
      </c>
      <c r="GC72" s="628">
        <f t="shared" si="55"/>
        <v>0</v>
      </c>
      <c r="GD72" s="628">
        <f t="shared" si="55"/>
        <v>0</v>
      </c>
      <c r="GE72" s="628">
        <f t="shared" si="55"/>
        <v>0</v>
      </c>
      <c r="GF72" s="628">
        <f t="shared" si="55"/>
        <v>0</v>
      </c>
      <c r="GG72" s="628">
        <f t="shared" si="55"/>
        <v>0</v>
      </c>
      <c r="GH72" s="628">
        <f t="shared" si="55"/>
        <v>0</v>
      </c>
      <c r="GI72" s="628">
        <f t="shared" si="55"/>
        <v>0</v>
      </c>
      <c r="GJ72" s="628">
        <f t="shared" si="55"/>
        <v>0</v>
      </c>
    </row>
    <row r="73" spans="1:192" x14ac:dyDescent="0.25">
      <c r="E73" s="69" t="str">
        <f xml:space="preserve"> Debt!E$13</f>
        <v>CFADS over term of senior debt excl EGRs</v>
      </c>
      <c r="F73" s="192">
        <f xml:space="preserve"> Debt!F$13</f>
        <v>0</v>
      </c>
      <c r="G73" s="192" t="str">
        <f xml:space="preserve"> Debt!G$13</f>
        <v>$ 000s</v>
      </c>
      <c r="H73" s="192">
        <f xml:space="preserve"> Debt!H$13</f>
        <v>507605.96740445943</v>
      </c>
      <c r="I73" s="192">
        <f xml:space="preserve"> Debt!I$13</f>
        <v>0</v>
      </c>
      <c r="J73" s="192">
        <f xml:space="preserve"> Debt!J$13</f>
        <v>0</v>
      </c>
      <c r="K73" s="192">
        <f xml:space="preserve"> Debt!K$13</f>
        <v>0</v>
      </c>
      <c r="L73" s="192">
        <f xml:space="preserve"> Debt!L$13</f>
        <v>0</v>
      </c>
      <c r="M73" s="192">
        <f xml:space="preserve"> Debt!M$13</f>
        <v>0</v>
      </c>
      <c r="N73" s="192">
        <f xml:space="preserve"> Debt!N$13</f>
        <v>0</v>
      </c>
      <c r="O73" s="192">
        <f xml:space="preserve"> Debt!O$13</f>
        <v>0</v>
      </c>
      <c r="P73" s="192">
        <f xml:space="preserve"> Debt!P$13</f>
        <v>0</v>
      </c>
      <c r="Q73" s="192">
        <f xml:space="preserve"> Debt!Q$13</f>
        <v>20828.568333832034</v>
      </c>
      <c r="R73" s="192">
        <f xml:space="preserve"> Debt!R$13</f>
        <v>17028.804284799957</v>
      </c>
      <c r="S73" s="192">
        <f xml:space="preserve"> Debt!S$13</f>
        <v>15916.875813895596</v>
      </c>
      <c r="T73" s="192">
        <f xml:space="preserve"> Debt!T$13</f>
        <v>15703.797228075004</v>
      </c>
      <c r="U73" s="192">
        <f xml:space="preserve"> Debt!U$13</f>
        <v>15775.901668090533</v>
      </c>
      <c r="V73" s="192">
        <f xml:space="preserve"> Debt!V$13</f>
        <v>15562.495695181931</v>
      </c>
      <c r="W73" s="192">
        <f xml:space="preserve"> Debt!W$13</f>
        <v>15633.024829114045</v>
      </c>
      <c r="X73" s="192">
        <f xml:space="preserve"> Debt!X$13</f>
        <v>15440.391591510011</v>
      </c>
      <c r="Y73" s="192">
        <f xml:space="preserve"> Debt!Y$13</f>
        <v>15467.090890384783</v>
      </c>
      <c r="Z73" s="192">
        <f xml:space="preserve"> Debt!Z$13</f>
        <v>15273.882999812749</v>
      </c>
      <c r="AA73" s="192">
        <f xml:space="preserve"> Debt!AA$13</f>
        <v>15341.111176520764</v>
      </c>
      <c r="AB73" s="192">
        <f xml:space="preserve"> Debt!AB$13</f>
        <v>15126.63353546627</v>
      </c>
      <c r="AC73" s="192">
        <f xml:space="preserve"> Debt!AC$13</f>
        <v>15192.277932031862</v>
      </c>
      <c r="AD73" s="192">
        <f xml:space="preserve"> Debt!AD$13</f>
        <v>14977.413606047759</v>
      </c>
      <c r="AE73" s="192">
        <f xml:space="preserve"> Debt!AE$13</f>
        <v>15041.37751460531</v>
      </c>
      <c r="AF73" s="192">
        <f xml:space="preserve"> Debt!AF$13</f>
        <v>14846.409070675409</v>
      </c>
      <c r="AG73" s="192">
        <f xml:space="preserve"> Debt!AG$13</f>
        <v>14868.06867459129</v>
      </c>
      <c r="AH73" s="192">
        <f xml:space="preserve"> Debt!AH$13</f>
        <v>14672.44601144897</v>
      </c>
      <c r="AI73" s="192">
        <f xml:space="preserve"> Debt!AI$13</f>
        <v>14732.886048632383</v>
      </c>
      <c r="AJ73" s="192">
        <f xml:space="preserve"> Debt!AJ$13</f>
        <v>14516.765163684373</v>
      </c>
      <c r="AK73" s="192">
        <f xml:space="preserve"> Debt!AK$13</f>
        <v>14575.515391761664</v>
      </c>
      <c r="AL73" s="192">
        <f xml:space="preserve"> Debt!AL$13</f>
        <v>14358.94388955549</v>
      </c>
      <c r="AM73" s="192">
        <f xml:space="preserve"> Debt!AM$13</f>
        <v>14415.89957400471</v>
      </c>
      <c r="AN73" s="192">
        <f xml:space="preserve"> Debt!AN$13</f>
        <v>14218.295388312854</v>
      </c>
      <c r="AO73" s="192">
        <f xml:space="preserve"> Debt!AO$13</f>
        <v>14234.557216978863</v>
      </c>
      <c r="AP73" s="192">
        <f xml:space="preserve"> Debt!AP$13</f>
        <v>14036.212938359555</v>
      </c>
      <c r="AQ73" s="192">
        <f xml:space="preserve"> Debt!AQ$13</f>
        <v>14089.402022500537</v>
      </c>
      <c r="AR73" s="192">
        <f xml:space="preserve"> Debt!AR$13</f>
        <v>13871.373282290217</v>
      </c>
      <c r="AS73" s="192">
        <f xml:space="preserve"> Debt!AS$13</f>
        <v>13922.758555671504</v>
      </c>
      <c r="AT73" s="192">
        <f xml:space="preserve"> Debt!AT$13</f>
        <v>13704.211498620167</v>
      </c>
      <c r="AU73" s="192">
        <f xml:space="preserve"> Debt!AU$13</f>
        <v>13753.678573234654</v>
      </c>
      <c r="AV73" s="192">
        <f xml:space="preserve"> Debt!AV$13</f>
        <v>13553.11413263105</v>
      </c>
      <c r="AW73" s="192">
        <f xml:space="preserve"> Debt!AW$13</f>
        <v>13563.590051990972</v>
      </c>
      <c r="AX73" s="192">
        <f xml:space="preserve"> Debt!AX$13</f>
        <v>13362.192820146242</v>
      </c>
      <c r="AY73" s="192">
        <f xml:space="preserve"> Debt!AY$13</f>
        <v>0</v>
      </c>
      <c r="AZ73" s="192">
        <f xml:space="preserve"> Debt!AZ$13</f>
        <v>0</v>
      </c>
      <c r="BA73" s="192">
        <f xml:space="preserve"> Debt!BA$13</f>
        <v>0</v>
      </c>
      <c r="BB73" s="192">
        <f xml:space="preserve"> Debt!BB$13</f>
        <v>0</v>
      </c>
      <c r="BC73" s="192">
        <f xml:space="preserve"> Debt!BC$13</f>
        <v>0</v>
      </c>
      <c r="BD73" s="192">
        <f xml:space="preserve"> Debt!BD$13</f>
        <v>0</v>
      </c>
      <c r="BE73" s="192">
        <f xml:space="preserve"> Debt!BE$13</f>
        <v>0</v>
      </c>
      <c r="BF73" s="192">
        <f xml:space="preserve"> Debt!BF$13</f>
        <v>0</v>
      </c>
      <c r="BG73" s="192">
        <f xml:space="preserve"> Debt!BG$13</f>
        <v>0</v>
      </c>
      <c r="BH73" s="192">
        <f xml:space="preserve"> Debt!BH$13</f>
        <v>0</v>
      </c>
      <c r="BI73" s="192">
        <f xml:space="preserve"> Debt!BI$13</f>
        <v>0</v>
      </c>
      <c r="BJ73" s="192">
        <f xml:space="preserve"> Debt!BJ$13</f>
        <v>0</v>
      </c>
      <c r="BK73" s="192">
        <f xml:space="preserve"> Debt!BK$13</f>
        <v>0</v>
      </c>
      <c r="BL73" s="192">
        <f xml:space="preserve"> Debt!BL$13</f>
        <v>0</v>
      </c>
      <c r="BM73" s="192">
        <f xml:space="preserve"> Debt!BM$13</f>
        <v>0</v>
      </c>
      <c r="BN73" s="192">
        <f xml:space="preserve"> Debt!BN$13</f>
        <v>0</v>
      </c>
      <c r="BO73" s="192">
        <f xml:space="preserve"> Debt!BO$13</f>
        <v>0</v>
      </c>
      <c r="BP73" s="192">
        <f xml:space="preserve"> Debt!BP$13</f>
        <v>0</v>
      </c>
      <c r="BQ73" s="192">
        <f xml:space="preserve"> Debt!BQ$13</f>
        <v>0</v>
      </c>
      <c r="BR73" s="192">
        <f xml:space="preserve"> Debt!BR$13</f>
        <v>0</v>
      </c>
      <c r="BS73" s="192">
        <f xml:space="preserve"> Debt!BS$13</f>
        <v>0</v>
      </c>
      <c r="BT73" s="192">
        <f xml:space="preserve"> Debt!BT$13</f>
        <v>0</v>
      </c>
      <c r="BU73" s="192">
        <f xml:space="preserve"> Debt!BU$13</f>
        <v>0</v>
      </c>
      <c r="BV73" s="192">
        <f xml:space="preserve"> Debt!BV$13</f>
        <v>0</v>
      </c>
      <c r="BW73" s="192">
        <f xml:space="preserve"> Debt!BW$13</f>
        <v>0</v>
      </c>
      <c r="BX73" s="192">
        <f xml:space="preserve"> Debt!BX$13</f>
        <v>0</v>
      </c>
      <c r="BY73" s="192">
        <f xml:space="preserve"> Debt!BY$13</f>
        <v>0</v>
      </c>
      <c r="BZ73" s="192">
        <f xml:space="preserve"> Debt!BZ$13</f>
        <v>0</v>
      </c>
      <c r="CA73" s="192">
        <f xml:space="preserve"> Debt!CA$13</f>
        <v>0</v>
      </c>
      <c r="CB73" s="192">
        <f xml:space="preserve"> Debt!CB$13</f>
        <v>0</v>
      </c>
      <c r="CC73" s="192">
        <f xml:space="preserve"> Debt!CC$13</f>
        <v>0</v>
      </c>
      <c r="CD73" s="192">
        <f xml:space="preserve"> Debt!CD$13</f>
        <v>0</v>
      </c>
      <c r="CE73" s="192">
        <f xml:space="preserve"> Debt!CE$13</f>
        <v>0</v>
      </c>
      <c r="CF73" s="192">
        <f xml:space="preserve"> Debt!CF$13</f>
        <v>0</v>
      </c>
      <c r="CG73" s="192">
        <f xml:space="preserve"> Debt!CG$13</f>
        <v>0</v>
      </c>
      <c r="CH73" s="192">
        <f xml:space="preserve"> Debt!CH$13</f>
        <v>0</v>
      </c>
      <c r="CI73" s="192">
        <f xml:space="preserve"> Debt!CI$13</f>
        <v>0</v>
      </c>
      <c r="CJ73" s="192">
        <f xml:space="preserve"> Debt!CJ$13</f>
        <v>0</v>
      </c>
      <c r="CK73" s="192">
        <f xml:space="preserve"> Debt!CK$13</f>
        <v>0</v>
      </c>
      <c r="CL73" s="192">
        <f xml:space="preserve"> Debt!CL$13</f>
        <v>0</v>
      </c>
      <c r="CM73" s="192">
        <f xml:space="preserve"> Debt!CM$13</f>
        <v>0</v>
      </c>
      <c r="CN73" s="192">
        <f xml:space="preserve"> Debt!CN$13</f>
        <v>0</v>
      </c>
      <c r="CO73" s="192">
        <f xml:space="preserve"> Debt!CO$13</f>
        <v>0</v>
      </c>
      <c r="CP73" s="192">
        <f xml:space="preserve"> Debt!CP$13</f>
        <v>0</v>
      </c>
      <c r="CQ73" s="192">
        <f xml:space="preserve"> Debt!CQ$13</f>
        <v>0</v>
      </c>
      <c r="CR73" s="192">
        <f xml:space="preserve"> Debt!CR$13</f>
        <v>0</v>
      </c>
      <c r="CS73" s="192">
        <f xml:space="preserve"> Debt!CS$13</f>
        <v>0</v>
      </c>
      <c r="CT73" s="192">
        <f xml:space="preserve"> Debt!CT$13</f>
        <v>0</v>
      </c>
      <c r="CU73" s="192">
        <f xml:space="preserve"> Debt!CU$13</f>
        <v>0</v>
      </c>
      <c r="CV73" s="192">
        <f xml:space="preserve"> Debt!CV$13</f>
        <v>0</v>
      </c>
      <c r="CW73" s="192">
        <f xml:space="preserve"> Debt!CW$13</f>
        <v>0</v>
      </c>
      <c r="CX73" s="192">
        <f xml:space="preserve"> Debt!CX$13</f>
        <v>0</v>
      </c>
      <c r="CY73" s="192">
        <f xml:space="preserve"> Debt!CY$13</f>
        <v>0</v>
      </c>
      <c r="CZ73" s="192">
        <f xml:space="preserve"> Debt!CZ$13</f>
        <v>0</v>
      </c>
      <c r="DA73" s="192">
        <f xml:space="preserve"> Debt!DA$13</f>
        <v>0</v>
      </c>
      <c r="DB73" s="192">
        <f xml:space="preserve"> Debt!DB$13</f>
        <v>0</v>
      </c>
      <c r="DC73" s="192">
        <f xml:space="preserve"> Debt!DC$13</f>
        <v>0</v>
      </c>
      <c r="DD73" s="192">
        <f xml:space="preserve"> Debt!DD$13</f>
        <v>0</v>
      </c>
      <c r="DE73" s="192">
        <f xml:space="preserve"> Debt!DE$13</f>
        <v>0</v>
      </c>
      <c r="DF73" s="192">
        <f xml:space="preserve"> Debt!DF$13</f>
        <v>0</v>
      </c>
      <c r="DG73" s="192">
        <f xml:space="preserve"> Debt!DG$13</f>
        <v>0</v>
      </c>
      <c r="DH73" s="192">
        <f xml:space="preserve"> Debt!DH$13</f>
        <v>0</v>
      </c>
      <c r="DI73" s="192">
        <f xml:space="preserve"> Debt!DI$13</f>
        <v>0</v>
      </c>
      <c r="DJ73" s="192">
        <f xml:space="preserve"> Debt!DJ$13</f>
        <v>0</v>
      </c>
      <c r="DK73" s="192">
        <f xml:space="preserve"> Debt!DK$13</f>
        <v>0</v>
      </c>
      <c r="DL73" s="192">
        <f xml:space="preserve"> Debt!DL$13</f>
        <v>0</v>
      </c>
      <c r="DM73" s="192">
        <f xml:space="preserve"> Debt!DM$13</f>
        <v>0</v>
      </c>
      <c r="DN73" s="192">
        <f xml:space="preserve"> Debt!DN$13</f>
        <v>0</v>
      </c>
      <c r="DO73" s="192">
        <f xml:space="preserve"> Debt!DO$13</f>
        <v>0</v>
      </c>
      <c r="DP73" s="192">
        <f xml:space="preserve"> Debt!DP$13</f>
        <v>0</v>
      </c>
      <c r="DQ73" s="192">
        <f xml:space="preserve"> Debt!DQ$13</f>
        <v>0</v>
      </c>
      <c r="DR73" s="192">
        <f xml:space="preserve"> Debt!DR$13</f>
        <v>0</v>
      </c>
      <c r="DS73" s="192">
        <f xml:space="preserve"> Debt!DS$13</f>
        <v>0</v>
      </c>
      <c r="DT73" s="192">
        <f xml:space="preserve"> Debt!DT$13</f>
        <v>0</v>
      </c>
      <c r="DU73" s="192">
        <f xml:space="preserve"> Debt!DU$13</f>
        <v>0</v>
      </c>
      <c r="DV73" s="192">
        <f xml:space="preserve"> Debt!DV$13</f>
        <v>0</v>
      </c>
      <c r="DW73" s="192">
        <f xml:space="preserve"> Debt!DW$13</f>
        <v>0</v>
      </c>
      <c r="DX73" s="192">
        <f xml:space="preserve"> Debt!DX$13</f>
        <v>0</v>
      </c>
      <c r="DY73" s="192">
        <f xml:space="preserve"> Debt!DY$13</f>
        <v>0</v>
      </c>
      <c r="DZ73" s="192">
        <f xml:space="preserve"> Debt!DZ$13</f>
        <v>0</v>
      </c>
      <c r="EA73" s="192">
        <f xml:space="preserve"> Debt!EA$13</f>
        <v>0</v>
      </c>
      <c r="EB73" s="192">
        <f xml:space="preserve"> Debt!EB$13</f>
        <v>0</v>
      </c>
      <c r="EC73" s="192">
        <f xml:space="preserve"> Debt!EC$13</f>
        <v>0</v>
      </c>
      <c r="ED73" s="192">
        <f xml:space="preserve"> Debt!ED$13</f>
        <v>0</v>
      </c>
      <c r="EE73" s="192">
        <f xml:space="preserve"> Debt!EE$13</f>
        <v>0</v>
      </c>
      <c r="EF73" s="192">
        <f xml:space="preserve"> Debt!EF$13</f>
        <v>0</v>
      </c>
      <c r="EG73" s="192">
        <f xml:space="preserve"> Debt!EG$13</f>
        <v>0</v>
      </c>
      <c r="EH73" s="192">
        <f xml:space="preserve"> Debt!EH$13</f>
        <v>0</v>
      </c>
      <c r="EI73" s="192">
        <f xml:space="preserve"> Debt!EI$13</f>
        <v>0</v>
      </c>
      <c r="EJ73" s="192">
        <f xml:space="preserve"> Debt!EJ$13</f>
        <v>0</v>
      </c>
      <c r="EK73" s="192">
        <f xml:space="preserve"> Debt!EK$13</f>
        <v>0</v>
      </c>
      <c r="EL73" s="192">
        <f xml:space="preserve"> Debt!EL$13</f>
        <v>0</v>
      </c>
      <c r="EM73" s="192">
        <f xml:space="preserve"> Debt!EM$13</f>
        <v>0</v>
      </c>
      <c r="EN73" s="192">
        <f xml:space="preserve"> Debt!EN$13</f>
        <v>0</v>
      </c>
      <c r="EO73" s="192">
        <f xml:space="preserve"> Debt!EO$13</f>
        <v>0</v>
      </c>
      <c r="EP73" s="192">
        <f xml:space="preserve"> Debt!EP$13</f>
        <v>0</v>
      </c>
      <c r="EQ73" s="192">
        <f xml:space="preserve"> Debt!EQ$13</f>
        <v>0</v>
      </c>
      <c r="ER73" s="192">
        <f xml:space="preserve"> Debt!ER$13</f>
        <v>0</v>
      </c>
      <c r="ES73" s="192">
        <f xml:space="preserve"> Debt!ES$13</f>
        <v>0</v>
      </c>
      <c r="ET73" s="192">
        <f xml:space="preserve"> Debt!ET$13</f>
        <v>0</v>
      </c>
      <c r="EU73" s="192">
        <f xml:space="preserve"> Debt!EU$13</f>
        <v>0</v>
      </c>
      <c r="EV73" s="192">
        <f xml:space="preserve"> Debt!EV$13</f>
        <v>0</v>
      </c>
      <c r="EW73" s="192">
        <f xml:space="preserve"> Debt!EW$13</f>
        <v>0</v>
      </c>
      <c r="EX73" s="192">
        <f xml:space="preserve"> Debt!EX$13</f>
        <v>0</v>
      </c>
      <c r="EY73" s="192">
        <f xml:space="preserve"> Debt!EY$13</f>
        <v>0</v>
      </c>
      <c r="EZ73" s="192">
        <f xml:space="preserve"> Debt!EZ$13</f>
        <v>0</v>
      </c>
      <c r="FA73" s="192">
        <f xml:space="preserve"> Debt!FA$13</f>
        <v>0</v>
      </c>
      <c r="FB73" s="192">
        <f xml:space="preserve"> Debt!FB$13</f>
        <v>0</v>
      </c>
      <c r="FC73" s="192">
        <f xml:space="preserve"> Debt!FC$13</f>
        <v>0</v>
      </c>
      <c r="FD73" s="192">
        <f xml:space="preserve"> Debt!FD$13</f>
        <v>0</v>
      </c>
      <c r="FE73" s="192">
        <f xml:space="preserve"> Debt!FE$13</f>
        <v>0</v>
      </c>
      <c r="FF73" s="192">
        <f xml:space="preserve"> Debt!FF$13</f>
        <v>0</v>
      </c>
      <c r="FG73" s="192">
        <f xml:space="preserve"> Debt!FG$13</f>
        <v>0</v>
      </c>
      <c r="FH73" s="192">
        <f xml:space="preserve"> Debt!FH$13</f>
        <v>0</v>
      </c>
      <c r="FI73" s="192">
        <f xml:space="preserve"> Debt!FI$13</f>
        <v>0</v>
      </c>
      <c r="FJ73" s="192">
        <f xml:space="preserve"> Debt!FJ$13</f>
        <v>0</v>
      </c>
      <c r="FK73" s="192">
        <f xml:space="preserve"> Debt!FK$13</f>
        <v>0</v>
      </c>
      <c r="FL73" s="192">
        <f xml:space="preserve"> Debt!FL$13</f>
        <v>0</v>
      </c>
      <c r="FM73" s="192">
        <f xml:space="preserve"> Debt!FM$13</f>
        <v>0</v>
      </c>
      <c r="FN73" s="192">
        <f xml:space="preserve"> Debt!FN$13</f>
        <v>0</v>
      </c>
      <c r="FO73" s="192">
        <f xml:space="preserve"> Debt!FO$13</f>
        <v>0</v>
      </c>
      <c r="FP73" s="192">
        <f xml:space="preserve"> Debt!FP$13</f>
        <v>0</v>
      </c>
      <c r="FQ73" s="192">
        <f xml:space="preserve"> Debt!FQ$13</f>
        <v>0</v>
      </c>
      <c r="FR73" s="192">
        <f xml:space="preserve"> Debt!FR$13</f>
        <v>0</v>
      </c>
      <c r="FS73" s="192">
        <f xml:space="preserve"> Debt!FS$13</f>
        <v>0</v>
      </c>
      <c r="FT73" s="192">
        <f xml:space="preserve"> Debt!FT$13</f>
        <v>0</v>
      </c>
      <c r="FU73" s="192">
        <f xml:space="preserve"> Debt!FU$13</f>
        <v>0</v>
      </c>
      <c r="FV73" s="192">
        <f xml:space="preserve"> Debt!FV$13</f>
        <v>0</v>
      </c>
      <c r="FW73" s="192">
        <f xml:space="preserve"> Debt!FW$13</f>
        <v>0</v>
      </c>
      <c r="FX73" s="192">
        <f xml:space="preserve"> Debt!FX$13</f>
        <v>0</v>
      </c>
      <c r="FY73" s="192">
        <f xml:space="preserve"> Debt!FY$13</f>
        <v>0</v>
      </c>
      <c r="FZ73" s="192">
        <f xml:space="preserve"> Debt!FZ$13</f>
        <v>0</v>
      </c>
      <c r="GA73" s="192">
        <f xml:space="preserve"> Debt!GA$13</f>
        <v>0</v>
      </c>
      <c r="GB73" s="192">
        <f xml:space="preserve"> Debt!GB$13</f>
        <v>0</v>
      </c>
      <c r="GC73" s="192">
        <f xml:space="preserve"> Debt!GC$13</f>
        <v>0</v>
      </c>
      <c r="GD73" s="192">
        <f xml:space="preserve"> Debt!GD$13</f>
        <v>0</v>
      </c>
      <c r="GE73" s="192">
        <f xml:space="preserve"> Debt!GE$13</f>
        <v>0</v>
      </c>
      <c r="GF73" s="192">
        <f xml:space="preserve"> Debt!GF$13</f>
        <v>0</v>
      </c>
      <c r="GG73" s="192">
        <f xml:space="preserve"> Debt!GG$13</f>
        <v>0</v>
      </c>
      <c r="GH73" s="192">
        <f xml:space="preserve"> Debt!GH$13</f>
        <v>0</v>
      </c>
      <c r="GI73" s="192">
        <f xml:space="preserve"> Debt!GI$13</f>
        <v>0</v>
      </c>
      <c r="GJ73" s="192">
        <f xml:space="preserve"> Debt!GJ$13</f>
        <v>0</v>
      </c>
    </row>
    <row r="74" spans="1:192" x14ac:dyDescent="0.25">
      <c r="A74" s="80"/>
      <c r="B74" s="80"/>
      <c r="C74" s="596"/>
      <c r="D74" s="61"/>
      <c r="E74" s="126" t="str">
        <f xml:space="preserve"> Time!E$144</f>
        <v>LLCR flag</v>
      </c>
      <c r="F74" s="126">
        <f xml:space="preserve"> Time!F$144</f>
        <v>0</v>
      </c>
      <c r="G74" s="126" t="str">
        <f xml:space="preserve"> Time!G$144</f>
        <v>flag</v>
      </c>
      <c r="H74" s="126">
        <f xml:space="preserve"> Time!H$144</f>
        <v>34</v>
      </c>
      <c r="I74" s="126">
        <f xml:space="preserve"> Time!I$144</f>
        <v>0</v>
      </c>
      <c r="J74" s="126">
        <f xml:space="preserve"> Time!J$144</f>
        <v>0</v>
      </c>
      <c r="K74" s="126">
        <f xml:space="preserve"> Time!K$144</f>
        <v>0</v>
      </c>
      <c r="L74" s="126">
        <f xml:space="preserve"> Time!L$144</f>
        <v>0</v>
      </c>
      <c r="M74" s="126">
        <f xml:space="preserve"> Time!M$144</f>
        <v>0</v>
      </c>
      <c r="N74" s="126">
        <f xml:space="preserve"> Time!N$144</f>
        <v>0</v>
      </c>
      <c r="O74" s="126">
        <f xml:space="preserve"> Time!O$144</f>
        <v>0</v>
      </c>
      <c r="P74" s="126">
        <f xml:space="preserve"> Time!P$144</f>
        <v>1</v>
      </c>
      <c r="Q74" s="126">
        <f xml:space="preserve"> Time!Q$144</f>
        <v>1</v>
      </c>
      <c r="R74" s="126">
        <f xml:space="preserve"> Time!R$144</f>
        <v>1</v>
      </c>
      <c r="S74" s="126">
        <f xml:space="preserve"> Time!S$144</f>
        <v>1</v>
      </c>
      <c r="T74" s="126">
        <f xml:space="preserve"> Time!T$144</f>
        <v>1</v>
      </c>
      <c r="U74" s="126">
        <f xml:space="preserve"> Time!U$144</f>
        <v>1</v>
      </c>
      <c r="V74" s="126">
        <f xml:space="preserve"> Time!V$144</f>
        <v>1</v>
      </c>
      <c r="W74" s="126">
        <f xml:space="preserve"> Time!W$144</f>
        <v>1</v>
      </c>
      <c r="X74" s="126">
        <f xml:space="preserve"> Time!X$144</f>
        <v>1</v>
      </c>
      <c r="Y74" s="126">
        <f xml:space="preserve"> Time!Y$144</f>
        <v>1</v>
      </c>
      <c r="Z74" s="126">
        <f xml:space="preserve"> Time!Z$144</f>
        <v>1</v>
      </c>
      <c r="AA74" s="126">
        <f xml:space="preserve"> Time!AA$144</f>
        <v>1</v>
      </c>
      <c r="AB74" s="126">
        <f xml:space="preserve"> Time!AB$144</f>
        <v>1</v>
      </c>
      <c r="AC74" s="126">
        <f xml:space="preserve"> Time!AC$144</f>
        <v>1</v>
      </c>
      <c r="AD74" s="126">
        <f xml:space="preserve"> Time!AD$144</f>
        <v>1</v>
      </c>
      <c r="AE74" s="126">
        <f xml:space="preserve"> Time!AE$144</f>
        <v>1</v>
      </c>
      <c r="AF74" s="126">
        <f xml:space="preserve"> Time!AF$144</f>
        <v>1</v>
      </c>
      <c r="AG74" s="126">
        <f xml:space="preserve"> Time!AG$144</f>
        <v>1</v>
      </c>
      <c r="AH74" s="126">
        <f xml:space="preserve"> Time!AH$144</f>
        <v>1</v>
      </c>
      <c r="AI74" s="126">
        <f xml:space="preserve"> Time!AI$144</f>
        <v>1</v>
      </c>
      <c r="AJ74" s="126">
        <f xml:space="preserve"> Time!AJ$144</f>
        <v>1</v>
      </c>
      <c r="AK74" s="126">
        <f xml:space="preserve"> Time!AK$144</f>
        <v>1</v>
      </c>
      <c r="AL74" s="126">
        <f xml:space="preserve"> Time!AL$144</f>
        <v>1</v>
      </c>
      <c r="AM74" s="126">
        <f xml:space="preserve"> Time!AM$144</f>
        <v>1</v>
      </c>
      <c r="AN74" s="126">
        <f xml:space="preserve"> Time!AN$144</f>
        <v>1</v>
      </c>
      <c r="AO74" s="126">
        <f xml:space="preserve"> Time!AO$144</f>
        <v>1</v>
      </c>
      <c r="AP74" s="126">
        <f xml:space="preserve"> Time!AP$144</f>
        <v>1</v>
      </c>
      <c r="AQ74" s="126">
        <f xml:space="preserve"> Time!AQ$144</f>
        <v>1</v>
      </c>
      <c r="AR74" s="126">
        <f xml:space="preserve"> Time!AR$144</f>
        <v>1</v>
      </c>
      <c r="AS74" s="126">
        <f xml:space="preserve"> Time!AS$144</f>
        <v>1</v>
      </c>
      <c r="AT74" s="126">
        <f xml:space="preserve"> Time!AT$144</f>
        <v>1</v>
      </c>
      <c r="AU74" s="126">
        <f xml:space="preserve"> Time!AU$144</f>
        <v>1</v>
      </c>
      <c r="AV74" s="126">
        <f xml:space="preserve"> Time!AV$144</f>
        <v>1</v>
      </c>
      <c r="AW74" s="126">
        <f xml:space="preserve"> Time!AW$144</f>
        <v>1</v>
      </c>
      <c r="AX74" s="126">
        <f xml:space="preserve"> Time!AX$144</f>
        <v>0</v>
      </c>
      <c r="AY74" s="126">
        <f xml:space="preserve"> Time!AY$144</f>
        <v>0</v>
      </c>
      <c r="AZ74" s="126">
        <f xml:space="preserve"> Time!AZ$144</f>
        <v>0</v>
      </c>
      <c r="BA74" s="126">
        <f xml:space="preserve"> Time!BA$144</f>
        <v>0</v>
      </c>
      <c r="BB74" s="126">
        <f xml:space="preserve"> Time!BB$144</f>
        <v>0</v>
      </c>
      <c r="BC74" s="126">
        <f xml:space="preserve"> Time!BC$144</f>
        <v>0</v>
      </c>
      <c r="BD74" s="126">
        <f xml:space="preserve"> Time!BD$144</f>
        <v>0</v>
      </c>
      <c r="BE74" s="126">
        <f xml:space="preserve"> Time!BE$144</f>
        <v>0</v>
      </c>
      <c r="BF74" s="126">
        <f xml:space="preserve"> Time!BF$144</f>
        <v>0</v>
      </c>
      <c r="BG74" s="126">
        <f xml:space="preserve"> Time!BG$144</f>
        <v>0</v>
      </c>
      <c r="BH74" s="126">
        <f xml:space="preserve"> Time!BH$144</f>
        <v>0</v>
      </c>
      <c r="BI74" s="126">
        <f xml:space="preserve"> Time!BI$144</f>
        <v>0</v>
      </c>
      <c r="BJ74" s="126">
        <f xml:space="preserve"> Time!BJ$144</f>
        <v>0</v>
      </c>
      <c r="BK74" s="126">
        <f xml:space="preserve"> Time!BK$144</f>
        <v>0</v>
      </c>
      <c r="BL74" s="126">
        <f xml:space="preserve"> Time!BL$144</f>
        <v>0</v>
      </c>
      <c r="BM74" s="126">
        <f xml:space="preserve"> Time!BM$144</f>
        <v>0</v>
      </c>
      <c r="BN74" s="126">
        <f xml:space="preserve"> Time!BN$144</f>
        <v>0</v>
      </c>
      <c r="BO74" s="126">
        <f xml:space="preserve"> Time!BO$144</f>
        <v>0</v>
      </c>
      <c r="BP74" s="126">
        <f xml:space="preserve"> Time!BP$144</f>
        <v>0</v>
      </c>
      <c r="BQ74" s="126">
        <f xml:space="preserve"> Time!BQ$144</f>
        <v>0</v>
      </c>
      <c r="BR74" s="126">
        <f xml:space="preserve"> Time!BR$144</f>
        <v>0</v>
      </c>
      <c r="BS74" s="126">
        <f xml:space="preserve"> Time!BS$144</f>
        <v>0</v>
      </c>
      <c r="BT74" s="126">
        <f xml:space="preserve"> Time!BT$144</f>
        <v>0</v>
      </c>
      <c r="BU74" s="126">
        <f xml:space="preserve"> Time!BU$144</f>
        <v>0</v>
      </c>
      <c r="BV74" s="126">
        <f xml:space="preserve"> Time!BV$144</f>
        <v>0</v>
      </c>
      <c r="BW74" s="126">
        <f xml:space="preserve"> Time!BW$144</f>
        <v>0</v>
      </c>
      <c r="BX74" s="126">
        <f xml:space="preserve"> Time!BX$144</f>
        <v>0</v>
      </c>
      <c r="BY74" s="126">
        <f xml:space="preserve"> Time!BY$144</f>
        <v>0</v>
      </c>
      <c r="BZ74" s="126">
        <f xml:space="preserve"> Time!BZ$144</f>
        <v>0</v>
      </c>
      <c r="CA74" s="126">
        <f xml:space="preserve"> Time!CA$144</f>
        <v>0</v>
      </c>
      <c r="CB74" s="126">
        <f xml:space="preserve"> Time!CB$144</f>
        <v>0</v>
      </c>
      <c r="CC74" s="126">
        <f xml:space="preserve"> Time!CC$144</f>
        <v>0</v>
      </c>
      <c r="CD74" s="126">
        <f xml:space="preserve"> Time!CD$144</f>
        <v>0</v>
      </c>
      <c r="CE74" s="126">
        <f xml:space="preserve"> Time!CE$144</f>
        <v>0</v>
      </c>
      <c r="CF74" s="126">
        <f xml:space="preserve"> Time!CF$144</f>
        <v>0</v>
      </c>
      <c r="CG74" s="126">
        <f xml:space="preserve"> Time!CG$144</f>
        <v>0</v>
      </c>
      <c r="CH74" s="126">
        <f xml:space="preserve"> Time!CH$144</f>
        <v>0</v>
      </c>
      <c r="CI74" s="126">
        <f xml:space="preserve"> Time!CI$144</f>
        <v>0</v>
      </c>
      <c r="CJ74" s="126">
        <f xml:space="preserve"> Time!CJ$144</f>
        <v>0</v>
      </c>
      <c r="CK74" s="126">
        <f xml:space="preserve"> Time!CK$144</f>
        <v>0</v>
      </c>
      <c r="CL74" s="126">
        <f xml:space="preserve"> Time!CL$144</f>
        <v>0</v>
      </c>
      <c r="CM74" s="126">
        <f xml:space="preserve"> Time!CM$144</f>
        <v>0</v>
      </c>
      <c r="CN74" s="126">
        <f xml:space="preserve"> Time!CN$144</f>
        <v>0</v>
      </c>
      <c r="CO74" s="126">
        <f xml:space="preserve"> Time!CO$144</f>
        <v>0</v>
      </c>
      <c r="CP74" s="126">
        <f xml:space="preserve"> Time!CP$144</f>
        <v>0</v>
      </c>
      <c r="CQ74" s="126">
        <f xml:space="preserve"> Time!CQ$144</f>
        <v>0</v>
      </c>
      <c r="CR74" s="126">
        <f xml:space="preserve"> Time!CR$144</f>
        <v>0</v>
      </c>
      <c r="CS74" s="126">
        <f xml:space="preserve"> Time!CS$144</f>
        <v>0</v>
      </c>
      <c r="CT74" s="126">
        <f xml:space="preserve"> Time!CT$144</f>
        <v>0</v>
      </c>
      <c r="CU74" s="126">
        <f xml:space="preserve"> Time!CU$144</f>
        <v>0</v>
      </c>
      <c r="CV74" s="126">
        <f xml:space="preserve"> Time!CV$144</f>
        <v>0</v>
      </c>
      <c r="CW74" s="126">
        <f xml:space="preserve"> Time!CW$144</f>
        <v>0</v>
      </c>
      <c r="CX74" s="126">
        <f xml:space="preserve"> Time!CX$144</f>
        <v>0</v>
      </c>
      <c r="CY74" s="126">
        <f xml:space="preserve"> Time!CY$144</f>
        <v>0</v>
      </c>
      <c r="CZ74" s="126">
        <f xml:space="preserve"> Time!CZ$144</f>
        <v>0</v>
      </c>
      <c r="DA74" s="126">
        <f xml:space="preserve"> Time!DA$144</f>
        <v>0</v>
      </c>
      <c r="DB74" s="126">
        <f xml:space="preserve"> Time!DB$144</f>
        <v>0</v>
      </c>
      <c r="DC74" s="126">
        <f xml:space="preserve"> Time!DC$144</f>
        <v>0</v>
      </c>
      <c r="DD74" s="126">
        <f xml:space="preserve"> Time!DD$144</f>
        <v>0</v>
      </c>
      <c r="DE74" s="126">
        <f xml:space="preserve"> Time!DE$144</f>
        <v>0</v>
      </c>
      <c r="DF74" s="126">
        <f xml:space="preserve"> Time!DF$144</f>
        <v>0</v>
      </c>
      <c r="DG74" s="126">
        <f xml:space="preserve"> Time!DG$144</f>
        <v>0</v>
      </c>
      <c r="DH74" s="126">
        <f xml:space="preserve"> Time!DH$144</f>
        <v>0</v>
      </c>
      <c r="DI74" s="126">
        <f xml:space="preserve"> Time!DI$144</f>
        <v>0</v>
      </c>
      <c r="DJ74" s="126">
        <f xml:space="preserve"> Time!DJ$144</f>
        <v>0</v>
      </c>
      <c r="DK74" s="126">
        <f xml:space="preserve"> Time!DK$144</f>
        <v>0</v>
      </c>
      <c r="DL74" s="126">
        <f xml:space="preserve"> Time!DL$144</f>
        <v>0</v>
      </c>
      <c r="DM74" s="126">
        <f xml:space="preserve"> Time!DM$144</f>
        <v>0</v>
      </c>
      <c r="DN74" s="126">
        <f xml:space="preserve"> Time!DN$144</f>
        <v>0</v>
      </c>
      <c r="DO74" s="126">
        <f xml:space="preserve"> Time!DO$144</f>
        <v>0</v>
      </c>
      <c r="DP74" s="126">
        <f xml:space="preserve"> Time!DP$144</f>
        <v>0</v>
      </c>
      <c r="DQ74" s="126">
        <f xml:space="preserve"> Time!DQ$144</f>
        <v>0</v>
      </c>
      <c r="DR74" s="126">
        <f xml:space="preserve"> Time!DR$144</f>
        <v>0</v>
      </c>
      <c r="DS74" s="126">
        <f xml:space="preserve"> Time!DS$144</f>
        <v>0</v>
      </c>
      <c r="DT74" s="126">
        <f xml:space="preserve"> Time!DT$144</f>
        <v>0</v>
      </c>
      <c r="DU74" s="126">
        <f xml:space="preserve"> Time!DU$144</f>
        <v>0</v>
      </c>
      <c r="DV74" s="126">
        <f xml:space="preserve"> Time!DV$144</f>
        <v>0</v>
      </c>
      <c r="DW74" s="126">
        <f xml:space="preserve"> Time!DW$144</f>
        <v>0</v>
      </c>
      <c r="DX74" s="126">
        <f xml:space="preserve"> Time!DX$144</f>
        <v>0</v>
      </c>
      <c r="DY74" s="126">
        <f xml:space="preserve"> Time!DY$144</f>
        <v>0</v>
      </c>
      <c r="DZ74" s="126">
        <f xml:space="preserve"> Time!DZ$144</f>
        <v>0</v>
      </c>
      <c r="EA74" s="126">
        <f xml:space="preserve"> Time!EA$144</f>
        <v>0</v>
      </c>
      <c r="EB74" s="126">
        <f xml:space="preserve"> Time!EB$144</f>
        <v>0</v>
      </c>
      <c r="EC74" s="126">
        <f xml:space="preserve"> Time!EC$144</f>
        <v>0</v>
      </c>
      <c r="ED74" s="126">
        <f xml:space="preserve"> Time!ED$144</f>
        <v>0</v>
      </c>
      <c r="EE74" s="126">
        <f xml:space="preserve"> Time!EE$144</f>
        <v>0</v>
      </c>
      <c r="EF74" s="126">
        <f xml:space="preserve"> Time!EF$144</f>
        <v>0</v>
      </c>
      <c r="EG74" s="126">
        <f xml:space="preserve"> Time!EG$144</f>
        <v>0</v>
      </c>
      <c r="EH74" s="126">
        <f xml:space="preserve"> Time!EH$144</f>
        <v>0</v>
      </c>
      <c r="EI74" s="126">
        <f xml:space="preserve"> Time!EI$144</f>
        <v>0</v>
      </c>
      <c r="EJ74" s="126">
        <f xml:space="preserve"> Time!EJ$144</f>
        <v>0</v>
      </c>
      <c r="EK74" s="126">
        <f xml:space="preserve"> Time!EK$144</f>
        <v>0</v>
      </c>
      <c r="EL74" s="126">
        <f xml:space="preserve"> Time!EL$144</f>
        <v>0</v>
      </c>
      <c r="EM74" s="126">
        <f xml:space="preserve"> Time!EM$144</f>
        <v>0</v>
      </c>
      <c r="EN74" s="126">
        <f xml:space="preserve"> Time!EN$144</f>
        <v>0</v>
      </c>
      <c r="EO74" s="126">
        <f xml:space="preserve"> Time!EO$144</f>
        <v>0</v>
      </c>
      <c r="EP74" s="126">
        <f xml:space="preserve"> Time!EP$144</f>
        <v>0</v>
      </c>
      <c r="EQ74" s="126">
        <f xml:space="preserve"> Time!EQ$144</f>
        <v>0</v>
      </c>
      <c r="ER74" s="126">
        <f xml:space="preserve"> Time!ER$144</f>
        <v>0</v>
      </c>
      <c r="ES74" s="126">
        <f xml:space="preserve"> Time!ES$144</f>
        <v>0</v>
      </c>
      <c r="ET74" s="126">
        <f xml:space="preserve"> Time!ET$144</f>
        <v>0</v>
      </c>
      <c r="EU74" s="126">
        <f xml:space="preserve"> Time!EU$144</f>
        <v>0</v>
      </c>
      <c r="EV74" s="126">
        <f xml:space="preserve"> Time!EV$144</f>
        <v>0</v>
      </c>
      <c r="EW74" s="126">
        <f xml:space="preserve"> Time!EW$144</f>
        <v>0</v>
      </c>
      <c r="EX74" s="126">
        <f xml:space="preserve"> Time!EX$144</f>
        <v>0</v>
      </c>
      <c r="EY74" s="126">
        <f xml:space="preserve"> Time!EY$144</f>
        <v>0</v>
      </c>
      <c r="EZ74" s="126">
        <f xml:space="preserve"> Time!EZ$144</f>
        <v>0</v>
      </c>
      <c r="FA74" s="126">
        <f xml:space="preserve"> Time!FA$144</f>
        <v>0</v>
      </c>
      <c r="FB74" s="126">
        <f xml:space="preserve"> Time!FB$144</f>
        <v>0</v>
      </c>
      <c r="FC74" s="126">
        <f xml:space="preserve"> Time!FC$144</f>
        <v>0</v>
      </c>
      <c r="FD74" s="126">
        <f xml:space="preserve"> Time!FD$144</f>
        <v>0</v>
      </c>
      <c r="FE74" s="126">
        <f xml:space="preserve"> Time!FE$144</f>
        <v>0</v>
      </c>
      <c r="FF74" s="126">
        <f xml:space="preserve"> Time!FF$144</f>
        <v>0</v>
      </c>
      <c r="FG74" s="126">
        <f xml:space="preserve"> Time!FG$144</f>
        <v>0</v>
      </c>
      <c r="FH74" s="126">
        <f xml:space="preserve"> Time!FH$144</f>
        <v>0</v>
      </c>
      <c r="FI74" s="126">
        <f xml:space="preserve"> Time!FI$144</f>
        <v>0</v>
      </c>
      <c r="FJ74" s="126">
        <f xml:space="preserve"> Time!FJ$144</f>
        <v>0</v>
      </c>
      <c r="FK74" s="126">
        <f xml:space="preserve"> Time!FK$144</f>
        <v>0</v>
      </c>
      <c r="FL74" s="126">
        <f xml:space="preserve"> Time!FL$144</f>
        <v>0</v>
      </c>
      <c r="FM74" s="126">
        <f xml:space="preserve"> Time!FM$144</f>
        <v>0</v>
      </c>
      <c r="FN74" s="126">
        <f xml:space="preserve"> Time!FN$144</f>
        <v>0</v>
      </c>
      <c r="FO74" s="126">
        <f xml:space="preserve"> Time!FO$144</f>
        <v>0</v>
      </c>
      <c r="FP74" s="126">
        <f xml:space="preserve"> Time!FP$144</f>
        <v>0</v>
      </c>
      <c r="FQ74" s="126">
        <f xml:space="preserve"> Time!FQ$144</f>
        <v>0</v>
      </c>
      <c r="FR74" s="126">
        <f xml:space="preserve"> Time!FR$144</f>
        <v>0</v>
      </c>
      <c r="FS74" s="126">
        <f xml:space="preserve"> Time!FS$144</f>
        <v>0</v>
      </c>
      <c r="FT74" s="126">
        <f xml:space="preserve"> Time!FT$144</f>
        <v>0</v>
      </c>
      <c r="FU74" s="126">
        <f xml:space="preserve"> Time!FU$144</f>
        <v>0</v>
      </c>
      <c r="FV74" s="126">
        <f xml:space="preserve"> Time!FV$144</f>
        <v>0</v>
      </c>
      <c r="FW74" s="126">
        <f xml:space="preserve"> Time!FW$144</f>
        <v>0</v>
      </c>
      <c r="FX74" s="126">
        <f xml:space="preserve"> Time!FX$144</f>
        <v>0</v>
      </c>
      <c r="FY74" s="126">
        <f xml:space="preserve"> Time!FY$144</f>
        <v>0</v>
      </c>
      <c r="FZ74" s="126">
        <f xml:space="preserve"> Time!FZ$144</f>
        <v>0</v>
      </c>
      <c r="GA74" s="126">
        <f xml:space="preserve"> Time!GA$144</f>
        <v>0</v>
      </c>
      <c r="GB74" s="126">
        <f xml:space="preserve"> Time!GB$144</f>
        <v>0</v>
      </c>
      <c r="GC74" s="126">
        <f xml:space="preserve"> Time!GC$144</f>
        <v>0</v>
      </c>
      <c r="GD74" s="126">
        <f xml:space="preserve"> Time!GD$144</f>
        <v>0</v>
      </c>
      <c r="GE74" s="126">
        <f xml:space="preserve"> Time!GE$144</f>
        <v>0</v>
      </c>
      <c r="GF74" s="126">
        <f xml:space="preserve"> Time!GF$144</f>
        <v>0</v>
      </c>
      <c r="GG74" s="126">
        <f xml:space="preserve"> Time!GG$144</f>
        <v>0</v>
      </c>
      <c r="GH74" s="126">
        <f xml:space="preserve"> Time!GH$144</f>
        <v>0</v>
      </c>
      <c r="GI74" s="126">
        <f xml:space="preserve"> Time!GI$144</f>
        <v>0</v>
      </c>
      <c r="GJ74" s="126">
        <f xml:space="preserve"> Time!GJ$144</f>
        <v>0</v>
      </c>
    </row>
    <row r="75" spans="1:192" s="44" customFormat="1" x14ac:dyDescent="0.25">
      <c r="A75" s="80"/>
      <c r="B75" s="80"/>
      <c r="C75" s="596"/>
      <c r="D75" s="32"/>
      <c r="E75" s="32" t="s">
        <v>525</v>
      </c>
      <c r="F75" s="32"/>
      <c r="G75" s="32" t="str">
        <f xml:space="preserve"> SMU</f>
        <v>$ 000s</v>
      </c>
      <c r="H75" s="32"/>
      <c r="I75" s="32"/>
      <c r="J75" s="32">
        <f t="shared" ref="J75:AM75" si="56" xml:space="preserve"> (K73 + K75) / (1 + K72) * J74</f>
        <v>0</v>
      </c>
      <c r="K75" s="32">
        <f t="shared" si="56"/>
        <v>0</v>
      </c>
      <c r="L75" s="32">
        <f t="shared" si="56"/>
        <v>0</v>
      </c>
      <c r="M75" s="32">
        <f t="shared" si="56"/>
        <v>0</v>
      </c>
      <c r="N75" s="32">
        <f t="shared" si="56"/>
        <v>0</v>
      </c>
      <c r="O75" s="32">
        <f t="shared" si="56"/>
        <v>0</v>
      </c>
      <c r="P75" s="32">
        <f t="shared" si="56"/>
        <v>366033.96772958367</v>
      </c>
      <c r="Q75" s="32">
        <f t="shared" si="56"/>
        <v>352892.08343535545</v>
      </c>
      <c r="R75" s="32">
        <f t="shared" si="56"/>
        <v>343155.71288956795</v>
      </c>
      <c r="S75" s="32">
        <f t="shared" si="56"/>
        <v>334449.81514273409</v>
      </c>
      <c r="T75" s="32">
        <f t="shared" si="56"/>
        <v>325661.18033084046</v>
      </c>
      <c r="U75" s="32">
        <f t="shared" si="56"/>
        <v>316731.86063261755</v>
      </c>
      <c r="V75" s="32">
        <f t="shared" si="56"/>
        <v>307721.339857649</v>
      </c>
      <c r="W75" s="32">
        <f t="shared" si="56"/>
        <v>298560.59882265533</v>
      </c>
      <c r="X75" s="32">
        <f t="shared" si="56"/>
        <v>289332.7042728769</v>
      </c>
      <c r="Y75" s="32">
        <f t="shared" si="56"/>
        <v>279953.88073811494</v>
      </c>
      <c r="Z75" s="32">
        <f t="shared" si="56"/>
        <v>270475.93394504162</v>
      </c>
      <c r="AA75" s="32">
        <f t="shared" si="56"/>
        <v>260829.17304182527</v>
      </c>
      <c r="AB75" s="32">
        <f t="shared" si="56"/>
        <v>251106.1003885619</v>
      </c>
      <c r="AC75" s="32">
        <f t="shared" si="56"/>
        <v>241203.89476190388</v>
      </c>
      <c r="AD75" s="32">
        <f t="shared" si="56"/>
        <v>231226.13592216498</v>
      </c>
      <c r="AE75" s="32">
        <f t="shared" si="56"/>
        <v>221058.71246636004</v>
      </c>
      <c r="AF75" s="32">
        <f t="shared" si="56"/>
        <v>210822.94682184598</v>
      </c>
      <c r="AG75" s="32">
        <f t="shared" si="56"/>
        <v>200401.15096156317</v>
      </c>
      <c r="AH75" s="32">
        <f t="shared" si="56"/>
        <v>189887.29904011849</v>
      </c>
      <c r="AI75" s="32">
        <f t="shared" si="56"/>
        <v>179161.18944290248</v>
      </c>
      <c r="AJ75" s="32">
        <f t="shared" si="56"/>
        <v>168364.11614141476</v>
      </c>
      <c r="AK75" s="32">
        <f t="shared" si="56"/>
        <v>157342.85553902373</v>
      </c>
      <c r="AL75" s="32">
        <f t="shared" si="56"/>
        <v>146252.1998572649</v>
      </c>
      <c r="AM75" s="32">
        <f t="shared" si="56"/>
        <v>134925.59980106034</v>
      </c>
      <c r="AN75" s="32">
        <f t="shared" ref="AN75" si="57" xml:space="preserve"> (AO73 + AO75) / (1 + AO72) * AN74</f>
        <v>123527.32725568551</v>
      </c>
      <c r="AO75" s="32">
        <f t="shared" ref="AO75" si="58" xml:space="preserve"> (AP73 + AP75) / (1 + AP72) * AO74</f>
        <v>111903.72927319637</v>
      </c>
      <c r="AP75" s="32">
        <f t="shared" ref="AP75" si="59" xml:space="preserve"> (AQ73 + AQ75) / (1 + AQ72) * AP74</f>
        <v>100194.68823436688</v>
      </c>
      <c r="AQ75" s="32">
        <f t="shared" ref="AQ75" si="60" xml:space="preserve"> (AR73 + AR75) / (1 + AR72) * AQ74</f>
        <v>88223.951433342125</v>
      </c>
      <c r="AR75" s="32">
        <f t="shared" ref="AR75" si="61" xml:space="preserve"> (AS73 + AS75) / (1 + AS72) * AR74</f>
        <v>76188.187887601816</v>
      </c>
      <c r="AS75" s="32">
        <f t="shared" ref="AS75" si="62" xml:space="preserve"> (AT73 + AT75) / (1 + AT72) * AS74</f>
        <v>63877.462353869749</v>
      </c>
      <c r="AT75" s="32">
        <f t="shared" ref="AT75" si="63" xml:space="preserve"> (AU73 + AU75) / (1 + AU72) * AT74</f>
        <v>51503.123586727685</v>
      </c>
      <c r="AU75" s="32">
        <f t="shared" ref="AU75" si="64" xml:space="preserve"> (AV73 + AV75) / (1 + AV72) * AU74</f>
        <v>38839.719672561449</v>
      </c>
      <c r="AV75" s="32">
        <f t="shared" ref="AV75" si="65" xml:space="preserve"> (AW73 + AW75) / (1 + AW72) * AV74</f>
        <v>26100.102087504387</v>
      </c>
      <c r="AW75" s="32">
        <f t="shared" ref="AW75" si="66" xml:space="preserve"> (AX73 + AX75) / (1 + AX72) * AW74</f>
        <v>13089.366485939101</v>
      </c>
      <c r="AX75" s="32">
        <f t="shared" ref="AX75" si="67" xml:space="preserve"> (AY73 + AY75) / (1 + AY72) * AX74</f>
        <v>0</v>
      </c>
      <c r="AY75" s="32">
        <f t="shared" ref="AY75" si="68" xml:space="preserve"> (AZ73 + AZ75) / (1 + AZ72) * AY74</f>
        <v>0</v>
      </c>
      <c r="AZ75" s="32">
        <f t="shared" ref="AZ75" si="69" xml:space="preserve"> (BA73 + BA75) / (1 + BA72) * AZ74</f>
        <v>0</v>
      </c>
      <c r="BA75" s="32">
        <f t="shared" ref="BA75" si="70" xml:space="preserve"> (BB73 + BB75) / (1 + BB72) * BA74</f>
        <v>0</v>
      </c>
      <c r="BB75" s="32">
        <f t="shared" ref="BB75" si="71" xml:space="preserve"> (BC73 + BC75) / (1 + BC72) * BB74</f>
        <v>0</v>
      </c>
      <c r="BC75" s="32">
        <f t="shared" ref="BC75" si="72" xml:space="preserve"> (BD73 + BD75) / (1 + BD72) * BC74</f>
        <v>0</v>
      </c>
      <c r="BD75" s="32">
        <f t="shared" ref="BD75" si="73" xml:space="preserve"> (BE73 + BE75) / (1 + BE72) * BD74</f>
        <v>0</v>
      </c>
      <c r="BE75" s="32">
        <f t="shared" ref="BE75" si="74" xml:space="preserve"> (BF73 + BF75) / (1 + BF72) * BE74</f>
        <v>0</v>
      </c>
      <c r="BF75" s="32">
        <f t="shared" ref="BF75" si="75" xml:space="preserve"> (BG73 + BG75) / (1 + BG72) * BF74</f>
        <v>0</v>
      </c>
      <c r="BG75" s="32">
        <f t="shared" ref="BG75" si="76" xml:space="preserve"> (BH73 + BH75) / (1 + BH72) * BG74</f>
        <v>0</v>
      </c>
      <c r="BH75" s="32">
        <f t="shared" ref="BH75" si="77" xml:space="preserve"> (BI73 + BI75) / (1 + BI72) * BH74</f>
        <v>0</v>
      </c>
      <c r="BI75" s="32">
        <f t="shared" ref="BI75" si="78" xml:space="preserve"> (BJ73 + BJ75) / (1 + BJ72) * BI74</f>
        <v>0</v>
      </c>
      <c r="BJ75" s="32">
        <f t="shared" ref="BJ75" si="79" xml:space="preserve"> (BK73 + BK75) / (1 + BK72) * BJ74</f>
        <v>0</v>
      </c>
      <c r="BK75" s="32">
        <f t="shared" ref="BK75" si="80" xml:space="preserve"> (BL73 + BL75) / (1 + BL72) * BK74</f>
        <v>0</v>
      </c>
      <c r="BL75" s="32">
        <f t="shared" ref="BL75" si="81" xml:space="preserve"> (BM73 + BM75) / (1 + BM72) * BL74</f>
        <v>0</v>
      </c>
      <c r="BM75" s="32">
        <f t="shared" ref="BM75" si="82" xml:space="preserve"> (BN73 + BN75) / (1 + BN72) * BM74</f>
        <v>0</v>
      </c>
      <c r="BN75" s="32">
        <f t="shared" ref="BN75" si="83" xml:space="preserve"> (BO73 + BO75) / (1 + BO72) * BN74</f>
        <v>0</v>
      </c>
      <c r="BO75" s="32">
        <f t="shared" ref="BO75" si="84" xml:space="preserve"> (BP73 + BP75) / (1 + BP72) * BO74</f>
        <v>0</v>
      </c>
      <c r="BP75" s="32">
        <f t="shared" ref="BP75" si="85" xml:space="preserve"> (BQ73 + BQ75) / (1 + BQ72) * BP74</f>
        <v>0</v>
      </c>
      <c r="BQ75" s="32">
        <f t="shared" ref="BQ75" si="86" xml:space="preserve"> (BR73 + BR75) / (1 + BR72) * BQ74</f>
        <v>0</v>
      </c>
      <c r="BR75" s="32">
        <f t="shared" ref="BR75" si="87" xml:space="preserve"> (BS73 + BS75) / (1 + BS72) * BR74</f>
        <v>0</v>
      </c>
      <c r="BS75" s="32">
        <f t="shared" ref="BS75" si="88" xml:space="preserve"> (BT73 + BT75) / (1 + BT72) * BS74</f>
        <v>0</v>
      </c>
      <c r="BT75" s="32">
        <f t="shared" ref="BT75" si="89" xml:space="preserve"> (BU73 + BU75) / (1 + BU72) * BT74</f>
        <v>0</v>
      </c>
      <c r="BU75" s="32">
        <f t="shared" ref="BU75" si="90" xml:space="preserve"> (BV73 + BV75) / (1 + BV72) * BU74</f>
        <v>0</v>
      </c>
      <c r="BV75" s="32">
        <f t="shared" ref="BV75" si="91" xml:space="preserve"> (BW73 + BW75) / (1 + BW72) * BV74</f>
        <v>0</v>
      </c>
      <c r="BW75" s="32">
        <f t="shared" ref="BW75" si="92" xml:space="preserve"> (BX73 + BX75) / (1 + BX72) * BW74</f>
        <v>0</v>
      </c>
      <c r="BX75" s="32">
        <f t="shared" ref="BX75" si="93" xml:space="preserve"> (BY73 + BY75) / (1 + BY72) * BX74</f>
        <v>0</v>
      </c>
      <c r="BY75" s="32">
        <f t="shared" ref="BY75" si="94" xml:space="preserve"> (BZ73 + BZ75) / (1 + BZ72) * BY74</f>
        <v>0</v>
      </c>
      <c r="BZ75" s="32">
        <f t="shared" ref="BZ75" si="95" xml:space="preserve"> (CA73 + CA75) / (1 + CA72) * BZ74</f>
        <v>0</v>
      </c>
      <c r="CA75" s="32">
        <f t="shared" ref="CA75" si="96" xml:space="preserve"> (CB73 + CB75) / (1 + CB72) * CA74</f>
        <v>0</v>
      </c>
      <c r="CB75" s="32">
        <f t="shared" ref="CB75" si="97" xml:space="preserve"> (CC73 + CC75) / (1 + CC72) * CB74</f>
        <v>0</v>
      </c>
      <c r="CC75" s="32">
        <f t="shared" ref="CC75" si="98" xml:space="preserve"> (CD73 + CD75) / (1 + CD72) * CC74</f>
        <v>0</v>
      </c>
      <c r="CD75" s="32">
        <f t="shared" ref="CD75" si="99" xml:space="preserve"> (CE73 + CE75) / (1 + CE72) * CD74</f>
        <v>0</v>
      </c>
      <c r="CE75" s="32">
        <f t="shared" ref="CE75" si="100" xml:space="preserve"> (CF73 + CF75) / (1 + CF72) * CE74</f>
        <v>0</v>
      </c>
      <c r="CF75" s="32">
        <f t="shared" ref="CF75" si="101" xml:space="preserve"> (CG73 + CG75) / (1 + CG72) * CF74</f>
        <v>0</v>
      </c>
      <c r="CG75" s="32">
        <f t="shared" ref="CG75" si="102" xml:space="preserve"> (CH73 + CH75) / (1 + CH72) * CG74</f>
        <v>0</v>
      </c>
      <c r="CH75" s="32">
        <f t="shared" ref="CH75" si="103" xml:space="preserve"> (CI73 + CI75) / (1 + CI72) * CH74</f>
        <v>0</v>
      </c>
      <c r="CI75" s="32">
        <f t="shared" ref="CI75" si="104" xml:space="preserve"> (CJ73 + CJ75) / (1 + CJ72) * CI74</f>
        <v>0</v>
      </c>
      <c r="CJ75" s="32">
        <f t="shared" ref="CJ75" si="105" xml:space="preserve"> (CK73 + CK75) / (1 + CK72) * CJ74</f>
        <v>0</v>
      </c>
      <c r="CK75" s="32">
        <f t="shared" ref="CK75" si="106" xml:space="preserve"> (CL73 + CL75) / (1 + CL72) * CK74</f>
        <v>0</v>
      </c>
      <c r="CL75" s="32">
        <f t="shared" ref="CL75" si="107" xml:space="preserve"> (CM73 + CM75) / (1 + CM72) * CL74</f>
        <v>0</v>
      </c>
      <c r="CM75" s="32">
        <f t="shared" ref="CM75" si="108" xml:space="preserve"> (CN73 + CN75) / (1 + CN72) * CM74</f>
        <v>0</v>
      </c>
      <c r="CN75" s="32">
        <f t="shared" ref="CN75" si="109" xml:space="preserve"> (CO73 + CO75) / (1 + CO72) * CN74</f>
        <v>0</v>
      </c>
      <c r="CO75" s="32">
        <f t="shared" ref="CO75" si="110" xml:space="preserve"> (CP73 + CP75) / (1 + CP72) * CO74</f>
        <v>0</v>
      </c>
      <c r="CP75" s="32">
        <f t="shared" ref="CP75" si="111" xml:space="preserve"> (CQ73 + CQ75) / (1 + CQ72) * CP74</f>
        <v>0</v>
      </c>
      <c r="CQ75" s="32">
        <f t="shared" ref="CQ75" si="112" xml:space="preserve"> (CR73 + CR75) / (1 + CR72) * CQ74</f>
        <v>0</v>
      </c>
      <c r="CR75" s="32">
        <f t="shared" ref="CR75" si="113" xml:space="preserve"> (CS73 + CS75) / (1 + CS72) * CR74</f>
        <v>0</v>
      </c>
      <c r="CS75" s="32">
        <f t="shared" ref="CS75" si="114" xml:space="preserve"> (CT73 + CT75) / (1 + CT72) * CS74</f>
        <v>0</v>
      </c>
      <c r="CT75" s="32">
        <f t="shared" ref="CT75" si="115" xml:space="preserve"> (CU73 + CU75) / (1 + CU72) * CT74</f>
        <v>0</v>
      </c>
      <c r="CU75" s="32">
        <f t="shared" ref="CU75" si="116" xml:space="preserve"> (CV73 + CV75) / (1 + CV72) * CU74</f>
        <v>0</v>
      </c>
      <c r="CV75" s="32">
        <f t="shared" ref="CV75" si="117" xml:space="preserve"> (CW73 + CW75) / (1 + CW72) * CV74</f>
        <v>0</v>
      </c>
      <c r="CW75" s="32">
        <f t="shared" ref="CW75" si="118" xml:space="preserve"> (CX73 + CX75) / (1 + CX72) * CW74</f>
        <v>0</v>
      </c>
      <c r="CX75" s="32">
        <f t="shared" ref="CX75" si="119" xml:space="preserve"> (CY73 + CY75) / (1 + CY72) * CX74</f>
        <v>0</v>
      </c>
      <c r="CY75" s="32">
        <f t="shared" ref="CY75" si="120" xml:space="preserve"> (CZ73 + CZ75) / (1 + CZ72) * CY74</f>
        <v>0</v>
      </c>
      <c r="CZ75" s="32">
        <f t="shared" ref="CZ75" si="121" xml:space="preserve"> (DA73 + DA75) / (1 + DA72) * CZ74</f>
        <v>0</v>
      </c>
      <c r="DA75" s="32">
        <f t="shared" ref="DA75" si="122" xml:space="preserve"> (DB73 + DB75) / (1 + DB72) * DA74</f>
        <v>0</v>
      </c>
      <c r="DB75" s="32">
        <f t="shared" ref="DB75" si="123" xml:space="preserve"> (DC73 + DC75) / (1 + DC72) * DB74</f>
        <v>0</v>
      </c>
      <c r="DC75" s="32">
        <f t="shared" ref="DC75" si="124" xml:space="preserve"> (DD73 + DD75) / (1 + DD72) * DC74</f>
        <v>0</v>
      </c>
      <c r="DD75" s="32">
        <f t="shared" ref="DD75" si="125" xml:space="preserve"> (DE73 + DE75) / (1 + DE72) * DD74</f>
        <v>0</v>
      </c>
      <c r="DE75" s="32">
        <f t="shared" ref="DE75" si="126" xml:space="preserve"> (DF73 + DF75) / (1 + DF72) * DE74</f>
        <v>0</v>
      </c>
      <c r="DF75" s="32">
        <f t="shared" ref="DF75" si="127" xml:space="preserve"> (DG73 + DG75) / (1 + DG72) * DF74</f>
        <v>0</v>
      </c>
      <c r="DG75" s="32">
        <f t="shared" ref="DG75" si="128" xml:space="preserve"> (DH73 + DH75) / (1 + DH72) * DG74</f>
        <v>0</v>
      </c>
      <c r="DH75" s="32">
        <f t="shared" ref="DH75" si="129" xml:space="preserve"> (DI73 + DI75) / (1 + DI72) * DH74</f>
        <v>0</v>
      </c>
      <c r="DI75" s="32">
        <f t="shared" ref="DI75" si="130" xml:space="preserve"> (DJ73 + DJ75) / (1 + DJ72) * DI74</f>
        <v>0</v>
      </c>
      <c r="DJ75" s="32">
        <f t="shared" ref="DJ75" si="131" xml:space="preserve"> (DK73 + DK75) / (1 + DK72) * DJ74</f>
        <v>0</v>
      </c>
      <c r="DK75" s="32">
        <f t="shared" ref="DK75" si="132" xml:space="preserve"> (DL73 + DL75) / (1 + DL72) * DK74</f>
        <v>0</v>
      </c>
      <c r="DL75" s="32">
        <f t="shared" ref="DL75" si="133" xml:space="preserve"> (DM73 + DM75) / (1 + DM72) * DL74</f>
        <v>0</v>
      </c>
      <c r="DM75" s="32">
        <f t="shared" ref="DM75" si="134" xml:space="preserve"> (DN73 + DN75) / (1 + DN72) * DM74</f>
        <v>0</v>
      </c>
      <c r="DN75" s="32">
        <f t="shared" ref="DN75" si="135" xml:space="preserve"> (DO73 + DO75) / (1 + DO72) * DN74</f>
        <v>0</v>
      </c>
      <c r="DO75" s="32">
        <f t="shared" ref="DO75" si="136" xml:space="preserve"> (DP73 + DP75) / (1 + DP72) * DO74</f>
        <v>0</v>
      </c>
      <c r="DP75" s="32">
        <f t="shared" ref="DP75" si="137" xml:space="preserve"> (DQ73 + DQ75) / (1 + DQ72) * DP74</f>
        <v>0</v>
      </c>
      <c r="DQ75" s="32">
        <f t="shared" ref="DQ75" si="138" xml:space="preserve"> (DR73 + DR75) / (1 + DR72) * DQ74</f>
        <v>0</v>
      </c>
      <c r="DR75" s="32">
        <f t="shared" ref="DR75" si="139" xml:space="preserve"> (DS73 + DS75) / (1 + DS72) * DR74</f>
        <v>0</v>
      </c>
      <c r="DS75" s="32">
        <f t="shared" ref="DS75" si="140" xml:space="preserve"> (DT73 + DT75) / (1 + DT72) * DS74</f>
        <v>0</v>
      </c>
      <c r="DT75" s="32">
        <f t="shared" ref="DT75" si="141" xml:space="preserve"> (DU73 + DU75) / (1 + DU72) * DT74</f>
        <v>0</v>
      </c>
      <c r="DU75" s="32">
        <f t="shared" ref="DU75" si="142" xml:space="preserve"> (DV73 + DV75) / (1 + DV72) * DU74</f>
        <v>0</v>
      </c>
      <c r="DV75" s="32">
        <f t="shared" ref="DV75" si="143" xml:space="preserve"> (DW73 + DW75) / (1 + DW72) * DV74</f>
        <v>0</v>
      </c>
      <c r="DW75" s="32">
        <f t="shared" ref="DW75" si="144" xml:space="preserve"> (DX73 + DX75) / (1 + DX72) * DW74</f>
        <v>0</v>
      </c>
      <c r="DX75" s="32">
        <f t="shared" ref="DX75" si="145" xml:space="preserve"> (DY73 + DY75) / (1 + DY72) * DX74</f>
        <v>0</v>
      </c>
      <c r="DY75" s="32">
        <f t="shared" ref="DY75" si="146" xml:space="preserve"> (DZ73 + DZ75) / (1 + DZ72) * DY74</f>
        <v>0</v>
      </c>
      <c r="DZ75" s="32">
        <f t="shared" ref="DZ75" si="147" xml:space="preserve"> (EA73 + EA75) / (1 + EA72) * DZ74</f>
        <v>0</v>
      </c>
      <c r="EA75" s="32">
        <f t="shared" ref="EA75" si="148" xml:space="preserve"> (EB73 + EB75) / (1 + EB72) * EA74</f>
        <v>0</v>
      </c>
      <c r="EB75" s="32">
        <f t="shared" ref="EB75" si="149" xml:space="preserve"> (EC73 + EC75) / (1 + EC72) * EB74</f>
        <v>0</v>
      </c>
      <c r="EC75" s="32">
        <f t="shared" ref="EC75" si="150" xml:space="preserve"> (ED73 + ED75) / (1 + ED72) * EC74</f>
        <v>0</v>
      </c>
      <c r="ED75" s="32">
        <f t="shared" ref="ED75" si="151" xml:space="preserve"> (EE73 + EE75) / (1 + EE72) * ED74</f>
        <v>0</v>
      </c>
      <c r="EE75" s="32">
        <f t="shared" ref="EE75" si="152" xml:space="preserve"> (EF73 + EF75) / (1 + EF72) * EE74</f>
        <v>0</v>
      </c>
      <c r="EF75" s="32">
        <f t="shared" ref="EF75" si="153" xml:space="preserve"> (EG73 + EG75) / (1 + EG72) * EF74</f>
        <v>0</v>
      </c>
      <c r="EG75" s="32">
        <f t="shared" ref="EG75" si="154" xml:space="preserve"> (EH73 + EH75) / (1 + EH72) * EG74</f>
        <v>0</v>
      </c>
      <c r="EH75" s="32">
        <f t="shared" ref="EH75" si="155" xml:space="preserve"> (EI73 + EI75) / (1 + EI72) * EH74</f>
        <v>0</v>
      </c>
      <c r="EI75" s="32">
        <f t="shared" ref="EI75" si="156" xml:space="preserve"> (EJ73 + EJ75) / (1 + EJ72) * EI74</f>
        <v>0</v>
      </c>
      <c r="EJ75" s="32">
        <f t="shared" ref="EJ75" si="157" xml:space="preserve"> (EK73 + EK75) / (1 + EK72) * EJ74</f>
        <v>0</v>
      </c>
      <c r="EK75" s="32">
        <f t="shared" ref="EK75" si="158" xml:space="preserve"> (EL73 + EL75) / (1 + EL72) * EK74</f>
        <v>0</v>
      </c>
      <c r="EL75" s="32">
        <f t="shared" ref="EL75" si="159" xml:space="preserve"> (EM73 + EM75) / (1 + EM72) * EL74</f>
        <v>0</v>
      </c>
      <c r="EM75" s="32">
        <f t="shared" ref="EM75" si="160" xml:space="preserve"> (EN73 + EN75) / (1 + EN72) * EM74</f>
        <v>0</v>
      </c>
      <c r="EN75" s="32">
        <f t="shared" ref="EN75" si="161" xml:space="preserve"> (EO73 + EO75) / (1 + EO72) * EN74</f>
        <v>0</v>
      </c>
      <c r="EO75" s="32">
        <f t="shared" ref="EO75" si="162" xml:space="preserve"> (EP73 + EP75) / (1 + EP72) * EO74</f>
        <v>0</v>
      </c>
      <c r="EP75" s="32">
        <f t="shared" ref="EP75" si="163" xml:space="preserve"> (EQ73 + EQ75) / (1 + EQ72) * EP74</f>
        <v>0</v>
      </c>
      <c r="EQ75" s="32">
        <f t="shared" ref="EQ75" si="164" xml:space="preserve"> (ER73 + ER75) / (1 + ER72) * EQ74</f>
        <v>0</v>
      </c>
      <c r="ER75" s="32">
        <f t="shared" ref="ER75" si="165" xml:space="preserve"> (ES73 + ES75) / (1 + ES72) * ER74</f>
        <v>0</v>
      </c>
      <c r="ES75" s="32">
        <f t="shared" ref="ES75" si="166" xml:space="preserve"> (ET73 + ET75) / (1 + ET72) * ES74</f>
        <v>0</v>
      </c>
      <c r="ET75" s="32">
        <f t="shared" ref="ET75" si="167" xml:space="preserve"> (EU73 + EU75) / (1 + EU72) * ET74</f>
        <v>0</v>
      </c>
      <c r="EU75" s="32">
        <f t="shared" ref="EU75" si="168" xml:space="preserve"> (EV73 + EV75) / (1 + EV72) * EU74</f>
        <v>0</v>
      </c>
      <c r="EV75" s="32">
        <f t="shared" ref="EV75" si="169" xml:space="preserve"> (EW73 + EW75) / (1 + EW72) * EV74</f>
        <v>0</v>
      </c>
      <c r="EW75" s="32">
        <f t="shared" ref="EW75" si="170" xml:space="preserve"> (EX73 + EX75) / (1 + EX72) * EW74</f>
        <v>0</v>
      </c>
      <c r="EX75" s="32">
        <f t="shared" ref="EX75" si="171" xml:space="preserve"> (EY73 + EY75) / (1 + EY72) * EX74</f>
        <v>0</v>
      </c>
      <c r="EY75" s="32">
        <f t="shared" ref="EY75" si="172" xml:space="preserve"> (EZ73 + EZ75) / (1 + EZ72) * EY74</f>
        <v>0</v>
      </c>
      <c r="EZ75" s="32">
        <f t="shared" ref="EZ75" si="173" xml:space="preserve"> (FA73 + FA75) / (1 + FA72) * EZ74</f>
        <v>0</v>
      </c>
      <c r="FA75" s="32">
        <f t="shared" ref="FA75" si="174" xml:space="preserve"> (FB73 + FB75) / (1 + FB72) * FA74</f>
        <v>0</v>
      </c>
      <c r="FB75" s="32">
        <f t="shared" ref="FB75" si="175" xml:space="preserve"> (FC73 + FC75) / (1 + FC72) * FB74</f>
        <v>0</v>
      </c>
      <c r="FC75" s="32">
        <f t="shared" ref="FC75" si="176" xml:space="preserve"> (FD73 + FD75) / (1 + FD72) * FC74</f>
        <v>0</v>
      </c>
      <c r="FD75" s="32">
        <f t="shared" ref="FD75" si="177" xml:space="preserve"> (FE73 + FE75) / (1 + FE72) * FD74</f>
        <v>0</v>
      </c>
      <c r="FE75" s="32">
        <f t="shared" ref="FE75" si="178" xml:space="preserve"> (FF73 + FF75) / (1 + FF72) * FE74</f>
        <v>0</v>
      </c>
      <c r="FF75" s="32">
        <f t="shared" ref="FF75" si="179" xml:space="preserve"> (FG73 + FG75) / (1 + FG72) * FF74</f>
        <v>0</v>
      </c>
      <c r="FG75" s="32">
        <f t="shared" ref="FG75" si="180" xml:space="preserve"> (FH73 + FH75) / (1 + FH72) * FG74</f>
        <v>0</v>
      </c>
      <c r="FH75" s="32">
        <f t="shared" ref="FH75" si="181" xml:space="preserve"> (FI73 + FI75) / (1 + FI72) * FH74</f>
        <v>0</v>
      </c>
      <c r="FI75" s="32">
        <f t="shared" ref="FI75" si="182" xml:space="preserve"> (FJ73 + FJ75) / (1 + FJ72) * FI74</f>
        <v>0</v>
      </c>
      <c r="FJ75" s="32">
        <f t="shared" ref="FJ75" si="183" xml:space="preserve"> (FK73 + FK75) / (1 + FK72) * FJ74</f>
        <v>0</v>
      </c>
      <c r="FK75" s="32">
        <f t="shared" ref="FK75" si="184" xml:space="preserve"> (FL73 + FL75) / (1 + FL72) * FK74</f>
        <v>0</v>
      </c>
      <c r="FL75" s="32">
        <f t="shared" ref="FL75" si="185" xml:space="preserve"> (FM73 + FM75) / (1 + FM72) * FL74</f>
        <v>0</v>
      </c>
      <c r="FM75" s="32">
        <f t="shared" ref="FM75" si="186" xml:space="preserve"> (FN73 + FN75) / (1 + FN72) * FM74</f>
        <v>0</v>
      </c>
      <c r="FN75" s="32">
        <f t="shared" ref="FN75" si="187" xml:space="preserve"> (FO73 + FO75) / (1 + FO72) * FN74</f>
        <v>0</v>
      </c>
      <c r="FO75" s="32">
        <f t="shared" ref="FO75" si="188" xml:space="preserve"> (FP73 + FP75) / (1 + FP72) * FO74</f>
        <v>0</v>
      </c>
      <c r="FP75" s="32">
        <f t="shared" ref="FP75" si="189" xml:space="preserve"> (FQ73 + FQ75) / (1 + FQ72) * FP74</f>
        <v>0</v>
      </c>
      <c r="FQ75" s="32">
        <f t="shared" ref="FQ75" si="190" xml:space="preserve"> (FR73 + FR75) / (1 + FR72) * FQ74</f>
        <v>0</v>
      </c>
      <c r="FR75" s="32">
        <f t="shared" ref="FR75" si="191" xml:space="preserve"> (FS73 + FS75) / (1 + FS72) * FR74</f>
        <v>0</v>
      </c>
      <c r="FS75" s="32">
        <f t="shared" ref="FS75" si="192" xml:space="preserve"> (FT73 + FT75) / (1 + FT72) * FS74</f>
        <v>0</v>
      </c>
      <c r="FT75" s="32">
        <f t="shared" ref="FT75" si="193" xml:space="preserve"> (FU73 + FU75) / (1 + FU72) * FT74</f>
        <v>0</v>
      </c>
      <c r="FU75" s="32">
        <f t="shared" ref="FU75" si="194" xml:space="preserve"> (FV73 + FV75) / (1 + FV72) * FU74</f>
        <v>0</v>
      </c>
      <c r="FV75" s="32">
        <f t="shared" ref="FV75" si="195" xml:space="preserve"> (FW73 + FW75) / (1 + FW72) * FV74</f>
        <v>0</v>
      </c>
      <c r="FW75" s="32">
        <f t="shared" ref="FW75" si="196" xml:space="preserve"> (FX73 + FX75) / (1 + FX72) * FW74</f>
        <v>0</v>
      </c>
      <c r="FX75" s="32">
        <f t="shared" ref="FX75" si="197" xml:space="preserve"> (FY73 + FY75) / (1 + FY72) * FX74</f>
        <v>0</v>
      </c>
      <c r="FY75" s="32">
        <f t="shared" ref="FY75" si="198" xml:space="preserve"> (FZ73 + FZ75) / (1 + FZ72) * FY74</f>
        <v>0</v>
      </c>
      <c r="FZ75" s="32">
        <f t="shared" ref="FZ75" si="199" xml:space="preserve"> (GA73 + GA75) / (1 + GA72) * FZ74</f>
        <v>0</v>
      </c>
      <c r="GA75" s="32">
        <f t="shared" ref="GA75" si="200" xml:space="preserve"> (GB73 + GB75) / (1 + GB72) * GA74</f>
        <v>0</v>
      </c>
      <c r="GB75" s="32">
        <f t="shared" ref="GB75" si="201" xml:space="preserve"> (GC73 + GC75) / (1 + GC72) * GB74</f>
        <v>0</v>
      </c>
      <c r="GC75" s="32">
        <f t="shared" ref="GC75" si="202" xml:space="preserve"> (GD73 + GD75) / (1 + GD72) * GC74</f>
        <v>0</v>
      </c>
      <c r="GD75" s="32">
        <f t="shared" ref="GD75" si="203" xml:space="preserve"> (GE73 + GE75) / (1 + GE72) * GD74</f>
        <v>0</v>
      </c>
      <c r="GE75" s="32">
        <f t="shared" ref="GE75" si="204" xml:space="preserve"> (GF73 + GF75) / (1 + GF72) * GE74</f>
        <v>0</v>
      </c>
      <c r="GF75" s="32">
        <f t="shared" ref="GF75" si="205" xml:space="preserve"> (GG73 + GG75) / (1 + GG72) * GF74</f>
        <v>0</v>
      </c>
      <c r="GG75" s="32">
        <f t="shared" ref="GG75" si="206" xml:space="preserve"> (GH73 + GH75) / (1 + GH72) * GG74</f>
        <v>0</v>
      </c>
      <c r="GH75" s="32">
        <f t="shared" ref="GH75" si="207" xml:space="preserve"> (GI73 + GI75) / (1 + GI72) * GH74</f>
        <v>0</v>
      </c>
      <c r="GI75" s="32">
        <f t="shared" ref="GI75" si="208" xml:space="preserve"> (GJ73 + GJ75) / (1 + GJ72) * GI74</f>
        <v>0</v>
      </c>
      <c r="GJ75" s="32">
        <f t="shared" ref="GJ75" si="209" xml:space="preserve"> (GK73 + GK75) / (1 + GK72) * GJ74</f>
        <v>0</v>
      </c>
    </row>
    <row r="76" spans="1:192" x14ac:dyDescent="0.25">
      <c r="A76" s="80"/>
      <c r="B76" s="80"/>
      <c r="C76" s="596"/>
      <c r="D76" s="32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  <c r="BE76" s="126"/>
      <c r="BF76" s="126"/>
      <c r="BG76" s="126"/>
      <c r="BH76" s="126"/>
      <c r="BI76" s="126"/>
      <c r="BJ76" s="126"/>
      <c r="BK76" s="126"/>
      <c r="BL76" s="126"/>
      <c r="BM76" s="126"/>
      <c r="BN76" s="126"/>
      <c r="BO76" s="126"/>
      <c r="BP76" s="126"/>
      <c r="BQ76" s="126"/>
      <c r="BR76" s="126"/>
      <c r="BS76" s="126"/>
      <c r="BT76" s="126"/>
      <c r="BU76" s="126"/>
      <c r="BV76" s="126"/>
      <c r="BW76" s="126"/>
      <c r="BX76" s="126"/>
      <c r="BY76" s="126"/>
      <c r="BZ76" s="126"/>
      <c r="CA76" s="126"/>
      <c r="CB76" s="126"/>
      <c r="CC76" s="126"/>
      <c r="CD76" s="126"/>
      <c r="CE76" s="126"/>
      <c r="CF76" s="126"/>
      <c r="CG76" s="126"/>
      <c r="CH76" s="126"/>
      <c r="CI76" s="126"/>
      <c r="CJ76" s="126"/>
      <c r="CK76" s="126"/>
      <c r="CL76" s="126"/>
      <c r="CM76" s="126"/>
      <c r="CN76" s="126"/>
      <c r="CO76" s="126"/>
      <c r="CP76" s="126"/>
      <c r="CQ76" s="126"/>
      <c r="CR76" s="126"/>
      <c r="CS76" s="126"/>
      <c r="CT76" s="126"/>
      <c r="CU76" s="126"/>
      <c r="CV76" s="126"/>
      <c r="CW76" s="126"/>
      <c r="CX76" s="126"/>
      <c r="CY76" s="126"/>
      <c r="CZ76" s="126"/>
      <c r="DA76" s="126"/>
      <c r="DB76" s="126"/>
      <c r="DC76" s="126"/>
      <c r="DD76" s="126"/>
      <c r="DE76" s="126"/>
      <c r="DF76" s="126"/>
      <c r="DG76" s="126"/>
      <c r="DH76" s="126"/>
      <c r="DI76" s="126"/>
      <c r="DJ76" s="126"/>
      <c r="DK76" s="126"/>
      <c r="DL76" s="126"/>
      <c r="DM76" s="126"/>
      <c r="DN76" s="126"/>
      <c r="DO76" s="126"/>
      <c r="DP76" s="126"/>
      <c r="DQ76" s="126"/>
      <c r="DR76" s="126"/>
      <c r="DS76" s="126"/>
      <c r="DT76" s="126"/>
      <c r="DU76" s="126"/>
      <c r="DV76" s="126"/>
      <c r="DW76" s="126"/>
      <c r="DX76" s="126"/>
      <c r="DY76" s="126"/>
      <c r="DZ76" s="126"/>
      <c r="EA76" s="126"/>
      <c r="EB76" s="126"/>
      <c r="EC76" s="126"/>
      <c r="ED76" s="126"/>
      <c r="EE76" s="126"/>
      <c r="EF76" s="126"/>
      <c r="EG76" s="126"/>
      <c r="EH76" s="126"/>
      <c r="EI76" s="126"/>
      <c r="EJ76" s="126"/>
      <c r="EK76" s="126"/>
      <c r="EL76" s="126"/>
      <c r="EM76" s="126"/>
      <c r="EN76" s="126"/>
      <c r="EO76" s="126"/>
      <c r="EP76" s="126"/>
      <c r="EQ76" s="126"/>
      <c r="ER76" s="126"/>
      <c r="ES76" s="126"/>
      <c r="ET76" s="126"/>
      <c r="EU76" s="126"/>
      <c r="EV76" s="126"/>
      <c r="EW76" s="126"/>
      <c r="EX76" s="126"/>
      <c r="EY76" s="126"/>
      <c r="EZ76" s="126"/>
      <c r="FA76" s="126"/>
      <c r="FB76" s="126"/>
      <c r="FC76" s="126"/>
      <c r="FD76" s="126"/>
      <c r="FE76" s="126"/>
      <c r="FF76" s="126"/>
      <c r="FG76" s="126"/>
      <c r="FH76" s="126"/>
      <c r="FI76" s="126"/>
      <c r="FJ76" s="126"/>
      <c r="FK76" s="126"/>
      <c r="FL76" s="126"/>
      <c r="FM76" s="126"/>
      <c r="FN76" s="126"/>
      <c r="FO76" s="126"/>
      <c r="FP76" s="126"/>
      <c r="FQ76" s="126"/>
      <c r="FR76" s="126"/>
      <c r="FS76" s="126"/>
      <c r="FT76" s="126"/>
      <c r="FU76" s="126"/>
      <c r="FV76" s="126"/>
      <c r="FW76" s="126"/>
      <c r="FX76" s="126"/>
      <c r="FY76" s="126"/>
      <c r="FZ76" s="126"/>
      <c r="GA76" s="126"/>
      <c r="GB76" s="126"/>
      <c r="GC76" s="126"/>
      <c r="GD76" s="126"/>
      <c r="GE76" s="126"/>
      <c r="GF76" s="126"/>
      <c r="GG76" s="126"/>
      <c r="GH76" s="126"/>
      <c r="GI76" s="126"/>
      <c r="GJ76" s="126"/>
    </row>
    <row r="77" spans="1:192" x14ac:dyDescent="0.25">
      <c r="A77" s="80"/>
      <c r="B77" s="80"/>
      <c r="C77" s="596"/>
      <c r="D77" s="32"/>
      <c r="E77" s="32" t="str">
        <f t="shared" ref="E77:AJ77" si="210" xml:space="preserve"> E$75</f>
        <v>PV of LLCR cash flow</v>
      </c>
      <c r="F77" s="32">
        <f t="shared" si="210"/>
        <v>0</v>
      </c>
      <c r="G77" s="32" t="str">
        <f t="shared" si="210"/>
        <v>$ 000s</v>
      </c>
      <c r="H77" s="32">
        <f t="shared" si="210"/>
        <v>0</v>
      </c>
      <c r="I77" s="32">
        <f t="shared" si="210"/>
        <v>0</v>
      </c>
      <c r="J77" s="32">
        <f t="shared" si="210"/>
        <v>0</v>
      </c>
      <c r="K77" s="32">
        <f t="shared" si="210"/>
        <v>0</v>
      </c>
      <c r="L77" s="32">
        <f t="shared" si="210"/>
        <v>0</v>
      </c>
      <c r="M77" s="32">
        <f t="shared" si="210"/>
        <v>0</v>
      </c>
      <c r="N77" s="32">
        <f t="shared" si="210"/>
        <v>0</v>
      </c>
      <c r="O77" s="32">
        <f t="shared" si="210"/>
        <v>0</v>
      </c>
      <c r="P77" s="32">
        <f t="shared" si="210"/>
        <v>366033.96772958367</v>
      </c>
      <c r="Q77" s="32">
        <f t="shared" si="210"/>
        <v>352892.08343535545</v>
      </c>
      <c r="R77" s="32">
        <f t="shared" si="210"/>
        <v>343155.71288956795</v>
      </c>
      <c r="S77" s="32">
        <f t="shared" si="210"/>
        <v>334449.81514273409</v>
      </c>
      <c r="T77" s="32">
        <f t="shared" si="210"/>
        <v>325661.18033084046</v>
      </c>
      <c r="U77" s="32">
        <f t="shared" si="210"/>
        <v>316731.86063261755</v>
      </c>
      <c r="V77" s="32">
        <f t="shared" si="210"/>
        <v>307721.339857649</v>
      </c>
      <c r="W77" s="32">
        <f t="shared" si="210"/>
        <v>298560.59882265533</v>
      </c>
      <c r="X77" s="32">
        <f t="shared" si="210"/>
        <v>289332.7042728769</v>
      </c>
      <c r="Y77" s="32">
        <f t="shared" si="210"/>
        <v>279953.88073811494</v>
      </c>
      <c r="Z77" s="32">
        <f t="shared" si="210"/>
        <v>270475.93394504162</v>
      </c>
      <c r="AA77" s="32">
        <f t="shared" si="210"/>
        <v>260829.17304182527</v>
      </c>
      <c r="AB77" s="32">
        <f t="shared" si="210"/>
        <v>251106.1003885619</v>
      </c>
      <c r="AC77" s="32">
        <f t="shared" si="210"/>
        <v>241203.89476190388</v>
      </c>
      <c r="AD77" s="32">
        <f t="shared" si="210"/>
        <v>231226.13592216498</v>
      </c>
      <c r="AE77" s="32">
        <f t="shared" si="210"/>
        <v>221058.71246636004</v>
      </c>
      <c r="AF77" s="32">
        <f t="shared" si="210"/>
        <v>210822.94682184598</v>
      </c>
      <c r="AG77" s="32">
        <f t="shared" si="210"/>
        <v>200401.15096156317</v>
      </c>
      <c r="AH77" s="32">
        <f t="shared" si="210"/>
        <v>189887.29904011849</v>
      </c>
      <c r="AI77" s="32">
        <f t="shared" si="210"/>
        <v>179161.18944290248</v>
      </c>
      <c r="AJ77" s="32">
        <f t="shared" si="210"/>
        <v>168364.11614141476</v>
      </c>
      <c r="AK77" s="32">
        <f t="shared" ref="AK77:CV77" si="211" xml:space="preserve"> AK$75</f>
        <v>157342.85553902373</v>
      </c>
      <c r="AL77" s="32">
        <f t="shared" si="211"/>
        <v>146252.1998572649</v>
      </c>
      <c r="AM77" s="32">
        <f t="shared" si="211"/>
        <v>134925.59980106034</v>
      </c>
      <c r="AN77" s="32">
        <f t="shared" si="211"/>
        <v>123527.32725568551</v>
      </c>
      <c r="AO77" s="32">
        <f t="shared" si="211"/>
        <v>111903.72927319637</v>
      </c>
      <c r="AP77" s="32">
        <f t="shared" si="211"/>
        <v>100194.68823436688</v>
      </c>
      <c r="AQ77" s="32">
        <f t="shared" si="211"/>
        <v>88223.951433342125</v>
      </c>
      <c r="AR77" s="32">
        <f t="shared" si="211"/>
        <v>76188.187887601816</v>
      </c>
      <c r="AS77" s="32">
        <f t="shared" si="211"/>
        <v>63877.462353869749</v>
      </c>
      <c r="AT77" s="32">
        <f t="shared" si="211"/>
        <v>51503.123586727685</v>
      </c>
      <c r="AU77" s="32">
        <f t="shared" si="211"/>
        <v>38839.719672561449</v>
      </c>
      <c r="AV77" s="32">
        <f t="shared" si="211"/>
        <v>26100.102087504387</v>
      </c>
      <c r="AW77" s="32">
        <f t="shared" si="211"/>
        <v>13089.366485939101</v>
      </c>
      <c r="AX77" s="32">
        <f t="shared" si="211"/>
        <v>0</v>
      </c>
      <c r="AY77" s="32">
        <f t="shared" si="211"/>
        <v>0</v>
      </c>
      <c r="AZ77" s="32">
        <f t="shared" si="211"/>
        <v>0</v>
      </c>
      <c r="BA77" s="32">
        <f t="shared" si="211"/>
        <v>0</v>
      </c>
      <c r="BB77" s="32">
        <f t="shared" si="211"/>
        <v>0</v>
      </c>
      <c r="BC77" s="32">
        <f t="shared" si="211"/>
        <v>0</v>
      </c>
      <c r="BD77" s="32">
        <f t="shared" si="211"/>
        <v>0</v>
      </c>
      <c r="BE77" s="32">
        <f t="shared" si="211"/>
        <v>0</v>
      </c>
      <c r="BF77" s="32">
        <f t="shared" si="211"/>
        <v>0</v>
      </c>
      <c r="BG77" s="32">
        <f t="shared" si="211"/>
        <v>0</v>
      </c>
      <c r="BH77" s="32">
        <f t="shared" si="211"/>
        <v>0</v>
      </c>
      <c r="BI77" s="32">
        <f t="shared" si="211"/>
        <v>0</v>
      </c>
      <c r="BJ77" s="32">
        <f t="shared" si="211"/>
        <v>0</v>
      </c>
      <c r="BK77" s="32">
        <f t="shared" si="211"/>
        <v>0</v>
      </c>
      <c r="BL77" s="32">
        <f t="shared" si="211"/>
        <v>0</v>
      </c>
      <c r="BM77" s="32">
        <f t="shared" si="211"/>
        <v>0</v>
      </c>
      <c r="BN77" s="32">
        <f t="shared" si="211"/>
        <v>0</v>
      </c>
      <c r="BO77" s="32">
        <f t="shared" si="211"/>
        <v>0</v>
      </c>
      <c r="BP77" s="32">
        <f t="shared" si="211"/>
        <v>0</v>
      </c>
      <c r="BQ77" s="32">
        <f t="shared" si="211"/>
        <v>0</v>
      </c>
      <c r="BR77" s="32">
        <f t="shared" si="211"/>
        <v>0</v>
      </c>
      <c r="BS77" s="32">
        <f t="shared" si="211"/>
        <v>0</v>
      </c>
      <c r="BT77" s="32">
        <f t="shared" si="211"/>
        <v>0</v>
      </c>
      <c r="BU77" s="32">
        <f t="shared" si="211"/>
        <v>0</v>
      </c>
      <c r="BV77" s="32">
        <f t="shared" si="211"/>
        <v>0</v>
      </c>
      <c r="BW77" s="32">
        <f t="shared" si="211"/>
        <v>0</v>
      </c>
      <c r="BX77" s="32">
        <f t="shared" si="211"/>
        <v>0</v>
      </c>
      <c r="BY77" s="32">
        <f t="shared" si="211"/>
        <v>0</v>
      </c>
      <c r="BZ77" s="32">
        <f t="shared" si="211"/>
        <v>0</v>
      </c>
      <c r="CA77" s="32">
        <f t="shared" si="211"/>
        <v>0</v>
      </c>
      <c r="CB77" s="32">
        <f t="shared" si="211"/>
        <v>0</v>
      </c>
      <c r="CC77" s="32">
        <f t="shared" si="211"/>
        <v>0</v>
      </c>
      <c r="CD77" s="32">
        <f t="shared" si="211"/>
        <v>0</v>
      </c>
      <c r="CE77" s="32">
        <f t="shared" si="211"/>
        <v>0</v>
      </c>
      <c r="CF77" s="32">
        <f t="shared" si="211"/>
        <v>0</v>
      </c>
      <c r="CG77" s="32">
        <f t="shared" si="211"/>
        <v>0</v>
      </c>
      <c r="CH77" s="32">
        <f t="shared" si="211"/>
        <v>0</v>
      </c>
      <c r="CI77" s="32">
        <f t="shared" si="211"/>
        <v>0</v>
      </c>
      <c r="CJ77" s="32">
        <f t="shared" si="211"/>
        <v>0</v>
      </c>
      <c r="CK77" s="32">
        <f t="shared" si="211"/>
        <v>0</v>
      </c>
      <c r="CL77" s="32">
        <f t="shared" si="211"/>
        <v>0</v>
      </c>
      <c r="CM77" s="32">
        <f t="shared" si="211"/>
        <v>0</v>
      </c>
      <c r="CN77" s="32">
        <f t="shared" si="211"/>
        <v>0</v>
      </c>
      <c r="CO77" s="32">
        <f t="shared" si="211"/>
        <v>0</v>
      </c>
      <c r="CP77" s="32">
        <f t="shared" si="211"/>
        <v>0</v>
      </c>
      <c r="CQ77" s="32">
        <f t="shared" si="211"/>
        <v>0</v>
      </c>
      <c r="CR77" s="32">
        <f t="shared" si="211"/>
        <v>0</v>
      </c>
      <c r="CS77" s="32">
        <f t="shared" si="211"/>
        <v>0</v>
      </c>
      <c r="CT77" s="32">
        <f t="shared" si="211"/>
        <v>0</v>
      </c>
      <c r="CU77" s="32">
        <f t="shared" si="211"/>
        <v>0</v>
      </c>
      <c r="CV77" s="32">
        <f t="shared" si="211"/>
        <v>0</v>
      </c>
      <c r="CW77" s="32">
        <f t="shared" ref="CW77:FH77" si="212" xml:space="preserve"> CW$75</f>
        <v>0</v>
      </c>
      <c r="CX77" s="32">
        <f t="shared" si="212"/>
        <v>0</v>
      </c>
      <c r="CY77" s="32">
        <f t="shared" si="212"/>
        <v>0</v>
      </c>
      <c r="CZ77" s="32">
        <f t="shared" si="212"/>
        <v>0</v>
      </c>
      <c r="DA77" s="32">
        <f t="shared" si="212"/>
        <v>0</v>
      </c>
      <c r="DB77" s="32">
        <f t="shared" si="212"/>
        <v>0</v>
      </c>
      <c r="DC77" s="32">
        <f t="shared" si="212"/>
        <v>0</v>
      </c>
      <c r="DD77" s="32">
        <f t="shared" si="212"/>
        <v>0</v>
      </c>
      <c r="DE77" s="32">
        <f t="shared" si="212"/>
        <v>0</v>
      </c>
      <c r="DF77" s="32">
        <f t="shared" si="212"/>
        <v>0</v>
      </c>
      <c r="DG77" s="32">
        <f t="shared" si="212"/>
        <v>0</v>
      </c>
      <c r="DH77" s="32">
        <f t="shared" si="212"/>
        <v>0</v>
      </c>
      <c r="DI77" s="32">
        <f t="shared" si="212"/>
        <v>0</v>
      </c>
      <c r="DJ77" s="32">
        <f t="shared" si="212"/>
        <v>0</v>
      </c>
      <c r="DK77" s="32">
        <f t="shared" si="212"/>
        <v>0</v>
      </c>
      <c r="DL77" s="32">
        <f t="shared" si="212"/>
        <v>0</v>
      </c>
      <c r="DM77" s="32">
        <f t="shared" si="212"/>
        <v>0</v>
      </c>
      <c r="DN77" s="32">
        <f t="shared" si="212"/>
        <v>0</v>
      </c>
      <c r="DO77" s="32">
        <f t="shared" si="212"/>
        <v>0</v>
      </c>
      <c r="DP77" s="32">
        <f t="shared" si="212"/>
        <v>0</v>
      </c>
      <c r="DQ77" s="32">
        <f t="shared" si="212"/>
        <v>0</v>
      </c>
      <c r="DR77" s="32">
        <f t="shared" si="212"/>
        <v>0</v>
      </c>
      <c r="DS77" s="32">
        <f t="shared" si="212"/>
        <v>0</v>
      </c>
      <c r="DT77" s="32">
        <f t="shared" si="212"/>
        <v>0</v>
      </c>
      <c r="DU77" s="32">
        <f t="shared" si="212"/>
        <v>0</v>
      </c>
      <c r="DV77" s="32">
        <f t="shared" si="212"/>
        <v>0</v>
      </c>
      <c r="DW77" s="32">
        <f t="shared" si="212"/>
        <v>0</v>
      </c>
      <c r="DX77" s="32">
        <f t="shared" si="212"/>
        <v>0</v>
      </c>
      <c r="DY77" s="32">
        <f t="shared" si="212"/>
        <v>0</v>
      </c>
      <c r="DZ77" s="32">
        <f t="shared" si="212"/>
        <v>0</v>
      </c>
      <c r="EA77" s="32">
        <f t="shared" si="212"/>
        <v>0</v>
      </c>
      <c r="EB77" s="32">
        <f t="shared" si="212"/>
        <v>0</v>
      </c>
      <c r="EC77" s="32">
        <f t="shared" si="212"/>
        <v>0</v>
      </c>
      <c r="ED77" s="32">
        <f t="shared" si="212"/>
        <v>0</v>
      </c>
      <c r="EE77" s="32">
        <f t="shared" si="212"/>
        <v>0</v>
      </c>
      <c r="EF77" s="32">
        <f t="shared" si="212"/>
        <v>0</v>
      </c>
      <c r="EG77" s="32">
        <f t="shared" si="212"/>
        <v>0</v>
      </c>
      <c r="EH77" s="32">
        <f t="shared" si="212"/>
        <v>0</v>
      </c>
      <c r="EI77" s="32">
        <f t="shared" si="212"/>
        <v>0</v>
      </c>
      <c r="EJ77" s="32">
        <f t="shared" si="212"/>
        <v>0</v>
      </c>
      <c r="EK77" s="32">
        <f t="shared" si="212"/>
        <v>0</v>
      </c>
      <c r="EL77" s="32">
        <f t="shared" si="212"/>
        <v>0</v>
      </c>
      <c r="EM77" s="32">
        <f t="shared" si="212"/>
        <v>0</v>
      </c>
      <c r="EN77" s="32">
        <f t="shared" si="212"/>
        <v>0</v>
      </c>
      <c r="EO77" s="32">
        <f t="shared" si="212"/>
        <v>0</v>
      </c>
      <c r="EP77" s="32">
        <f t="shared" si="212"/>
        <v>0</v>
      </c>
      <c r="EQ77" s="32">
        <f t="shared" si="212"/>
        <v>0</v>
      </c>
      <c r="ER77" s="32">
        <f t="shared" si="212"/>
        <v>0</v>
      </c>
      <c r="ES77" s="32">
        <f t="shared" si="212"/>
        <v>0</v>
      </c>
      <c r="ET77" s="32">
        <f t="shared" si="212"/>
        <v>0</v>
      </c>
      <c r="EU77" s="32">
        <f t="shared" si="212"/>
        <v>0</v>
      </c>
      <c r="EV77" s="32">
        <f t="shared" si="212"/>
        <v>0</v>
      </c>
      <c r="EW77" s="32">
        <f t="shared" si="212"/>
        <v>0</v>
      </c>
      <c r="EX77" s="32">
        <f t="shared" si="212"/>
        <v>0</v>
      </c>
      <c r="EY77" s="32">
        <f t="shared" si="212"/>
        <v>0</v>
      </c>
      <c r="EZ77" s="32">
        <f t="shared" si="212"/>
        <v>0</v>
      </c>
      <c r="FA77" s="32">
        <f t="shared" si="212"/>
        <v>0</v>
      </c>
      <c r="FB77" s="32">
        <f t="shared" si="212"/>
        <v>0</v>
      </c>
      <c r="FC77" s="32">
        <f t="shared" si="212"/>
        <v>0</v>
      </c>
      <c r="FD77" s="32">
        <f t="shared" si="212"/>
        <v>0</v>
      </c>
      <c r="FE77" s="32">
        <f t="shared" si="212"/>
        <v>0</v>
      </c>
      <c r="FF77" s="32">
        <f t="shared" si="212"/>
        <v>0</v>
      </c>
      <c r="FG77" s="32">
        <f t="shared" si="212"/>
        <v>0</v>
      </c>
      <c r="FH77" s="32">
        <f t="shared" si="212"/>
        <v>0</v>
      </c>
      <c r="FI77" s="32">
        <f t="shared" ref="FI77:GJ77" si="213" xml:space="preserve"> FI$75</f>
        <v>0</v>
      </c>
      <c r="FJ77" s="32">
        <f t="shared" si="213"/>
        <v>0</v>
      </c>
      <c r="FK77" s="32">
        <f t="shared" si="213"/>
        <v>0</v>
      </c>
      <c r="FL77" s="32">
        <f t="shared" si="213"/>
        <v>0</v>
      </c>
      <c r="FM77" s="32">
        <f t="shared" si="213"/>
        <v>0</v>
      </c>
      <c r="FN77" s="32">
        <f t="shared" si="213"/>
        <v>0</v>
      </c>
      <c r="FO77" s="32">
        <f t="shared" si="213"/>
        <v>0</v>
      </c>
      <c r="FP77" s="32">
        <f t="shared" si="213"/>
        <v>0</v>
      </c>
      <c r="FQ77" s="32">
        <f t="shared" si="213"/>
        <v>0</v>
      </c>
      <c r="FR77" s="32">
        <f t="shared" si="213"/>
        <v>0</v>
      </c>
      <c r="FS77" s="32">
        <f t="shared" si="213"/>
        <v>0</v>
      </c>
      <c r="FT77" s="32">
        <f t="shared" si="213"/>
        <v>0</v>
      </c>
      <c r="FU77" s="32">
        <f t="shared" si="213"/>
        <v>0</v>
      </c>
      <c r="FV77" s="32">
        <f t="shared" si="213"/>
        <v>0</v>
      </c>
      <c r="FW77" s="32">
        <f t="shared" si="213"/>
        <v>0</v>
      </c>
      <c r="FX77" s="32">
        <f t="shared" si="213"/>
        <v>0</v>
      </c>
      <c r="FY77" s="32">
        <f t="shared" si="213"/>
        <v>0</v>
      </c>
      <c r="FZ77" s="32">
        <f t="shared" si="213"/>
        <v>0</v>
      </c>
      <c r="GA77" s="32">
        <f t="shared" si="213"/>
        <v>0</v>
      </c>
      <c r="GB77" s="32">
        <f t="shared" si="213"/>
        <v>0</v>
      </c>
      <c r="GC77" s="32">
        <f t="shared" si="213"/>
        <v>0</v>
      </c>
      <c r="GD77" s="32">
        <f t="shared" si="213"/>
        <v>0</v>
      </c>
      <c r="GE77" s="32">
        <f t="shared" si="213"/>
        <v>0</v>
      </c>
      <c r="GF77" s="32">
        <f t="shared" si="213"/>
        <v>0</v>
      </c>
      <c r="GG77" s="32">
        <f t="shared" si="213"/>
        <v>0</v>
      </c>
      <c r="GH77" s="32">
        <f t="shared" si="213"/>
        <v>0</v>
      </c>
      <c r="GI77" s="32">
        <f t="shared" si="213"/>
        <v>0</v>
      </c>
      <c r="GJ77" s="32">
        <f t="shared" si="213"/>
        <v>0</v>
      </c>
    </row>
    <row r="78" spans="1:192" x14ac:dyDescent="0.25">
      <c r="A78" s="80"/>
      <c r="B78" s="80"/>
      <c r="C78" s="596"/>
      <c r="D78" s="61"/>
      <c r="E78" s="126" t="str">
        <f xml:space="preserve"> Debt!E$110</f>
        <v>Senior debt balance</v>
      </c>
      <c r="F78" s="126">
        <f xml:space="preserve"> Debt!F$110</f>
        <v>0</v>
      </c>
      <c r="G78" s="126" t="str">
        <f xml:space="preserve"> Debt!G$110</f>
        <v>$ 000s</v>
      </c>
      <c r="H78" s="126">
        <f xml:space="preserve"> Debt!H$110</f>
        <v>0</v>
      </c>
      <c r="I78" s="126">
        <f xml:space="preserve"> Debt!I$110</f>
        <v>0</v>
      </c>
      <c r="J78" s="126">
        <f xml:space="preserve"> Debt!J$110</f>
        <v>0</v>
      </c>
      <c r="K78" s="126">
        <f xml:space="preserve"> Debt!K$110</f>
        <v>0</v>
      </c>
      <c r="L78" s="126">
        <f xml:space="preserve"> Debt!L$110</f>
        <v>0</v>
      </c>
      <c r="M78" s="126">
        <f xml:space="preserve"> Debt!M$110</f>
        <v>23570.90695068788</v>
      </c>
      <c r="N78" s="126">
        <f xml:space="preserve"> Debt!N$110</f>
        <v>96630.914334776666</v>
      </c>
      <c r="O78" s="126">
        <f xml:space="preserve"> Debt!O$110</f>
        <v>171125.20783500391</v>
      </c>
      <c r="P78" s="126">
        <f xml:space="preserve"> Debt!P$110</f>
        <v>261452.83409255982</v>
      </c>
      <c r="Q78" s="126">
        <f xml:space="preserve"> Debt!Q$110</f>
        <v>252065.77388239681</v>
      </c>
      <c r="R78" s="126">
        <f xml:space="preserve"> Debt!R$110</f>
        <v>245111.22349254857</v>
      </c>
      <c r="S78" s="126">
        <f xml:space="preserve"> Debt!S$110</f>
        <v>238892.72510195296</v>
      </c>
      <c r="T78" s="126">
        <f xml:space="preserve"> Debt!T$110</f>
        <v>232615.12880774323</v>
      </c>
      <c r="U78" s="126">
        <f xml:space="preserve"> Debt!U$110</f>
        <v>226237.0433090126</v>
      </c>
      <c r="V78" s="126">
        <f xml:space="preserve"> Debt!V$110</f>
        <v>219800.95704117796</v>
      </c>
      <c r="W78" s="126">
        <f xml:space="preserve"> Debt!W$110</f>
        <v>213257.57058761103</v>
      </c>
      <c r="X78" s="126">
        <f xml:space="preserve"> Debt!X$110</f>
        <v>206666.21733776931</v>
      </c>
      <c r="Y78" s="126">
        <f xml:space="preserve"> Debt!Y$110</f>
        <v>199967.05767008226</v>
      </c>
      <c r="Z78" s="126">
        <f xml:space="preserve"> Debt!Z$110</f>
        <v>193197.09567502991</v>
      </c>
      <c r="AA78" s="126">
        <f xml:space="preserve"> Debt!AA$110</f>
        <v>186306.55217273251</v>
      </c>
      <c r="AB78" s="126">
        <f xml:space="preserve"> Debt!AB$110</f>
        <v>179361.50027754437</v>
      </c>
      <c r="AC78" s="126">
        <f xml:space="preserve"> Debt!AC$110</f>
        <v>172288.49625850294</v>
      </c>
      <c r="AD78" s="126">
        <f xml:space="preserve"> Debt!AD$110</f>
        <v>165161.52565868944</v>
      </c>
      <c r="AE78" s="126">
        <f xml:space="preserve"> Debt!AE$110</f>
        <v>157899.08033311451</v>
      </c>
      <c r="AF78" s="126">
        <f xml:space="preserve"> Debt!AF$110</f>
        <v>150587.81915846161</v>
      </c>
      <c r="AG78" s="126">
        <f xml:space="preserve"> Debt!AG$110</f>
        <v>143143.6792582596</v>
      </c>
      <c r="AH78" s="126">
        <f xml:space="preserve"> Debt!AH$110</f>
        <v>135633.78502865628</v>
      </c>
      <c r="AI78" s="126">
        <f xml:space="preserve"> Debt!AI$110</f>
        <v>127972.278173502</v>
      </c>
      <c r="AJ78" s="126">
        <f xml:space="preserve"> Debt!AJ$110</f>
        <v>120260.08295815362</v>
      </c>
      <c r="AK78" s="126">
        <f xml:space="preserve"> Debt!AK$110</f>
        <v>112387.75395644574</v>
      </c>
      <c r="AL78" s="126">
        <f xml:space="preserve"> Debt!AL$110</f>
        <v>104465.85704090373</v>
      </c>
      <c r="AM78" s="126">
        <f xml:space="preserve"> Debt!AM$110</f>
        <v>96375.428429329026</v>
      </c>
      <c r="AN78" s="126">
        <f xml:space="preserve"> Debt!AN$110</f>
        <v>88233.805182632743</v>
      </c>
      <c r="AO78" s="126">
        <f xml:space="preserve"> Debt!AO$110</f>
        <v>79931.235195140514</v>
      </c>
      <c r="AP78" s="126">
        <f xml:space="preserve"> Debt!AP$110</f>
        <v>71567.634453119463</v>
      </c>
      <c r="AQ78" s="126">
        <f xml:space="preserve"> Debt!AQ$110</f>
        <v>63017.108166673206</v>
      </c>
      <c r="AR78" s="126">
        <f xml:space="preserve"> Debt!AR$110</f>
        <v>54420.13420543012</v>
      </c>
      <c r="AS78" s="126">
        <f xml:space="preserve"> Debt!AS$110</f>
        <v>45626.758824192933</v>
      </c>
      <c r="AT78" s="126">
        <f xml:space="preserve"> Debt!AT$110</f>
        <v>36787.945419091455</v>
      </c>
      <c r="AU78" s="126">
        <f xml:space="preserve"> Debt!AU$110</f>
        <v>27742.656908972713</v>
      </c>
      <c r="AV78" s="126">
        <f xml:space="preserve"> Debt!AV$110</f>
        <v>18642.930062503387</v>
      </c>
      <c r="AW78" s="126">
        <f xml:space="preserve"> Debt!AW$110</f>
        <v>9349.547489956758</v>
      </c>
      <c r="AX78" s="126">
        <f xml:space="preserve"> Debt!AX$110</f>
        <v>2.6375346351414919E-10</v>
      </c>
      <c r="AY78" s="126">
        <f xml:space="preserve"> Debt!AY$110</f>
        <v>2.6375346351414919E-10</v>
      </c>
      <c r="AZ78" s="126">
        <f xml:space="preserve"> Debt!AZ$110</f>
        <v>2.6375346351414919E-10</v>
      </c>
      <c r="BA78" s="126">
        <f xml:space="preserve"> Debt!BA$110</f>
        <v>2.6375346351414919E-10</v>
      </c>
      <c r="BB78" s="126">
        <f xml:space="preserve"> Debt!BB$110</f>
        <v>2.6375346351414919E-10</v>
      </c>
      <c r="BC78" s="126">
        <f xml:space="preserve"> Debt!BC$110</f>
        <v>2.6375346351414919E-10</v>
      </c>
      <c r="BD78" s="126">
        <f xml:space="preserve"> Debt!BD$110</f>
        <v>2.6375346351414919E-10</v>
      </c>
      <c r="BE78" s="126">
        <f xml:space="preserve"> Debt!BE$110</f>
        <v>2.6375346351414919E-10</v>
      </c>
      <c r="BF78" s="126">
        <f xml:space="preserve"> Debt!BF$110</f>
        <v>2.6375346351414919E-10</v>
      </c>
      <c r="BG78" s="126">
        <f xml:space="preserve"> Debt!BG$110</f>
        <v>2.6375346351414919E-10</v>
      </c>
      <c r="BH78" s="126">
        <f xml:space="preserve"> Debt!BH$110</f>
        <v>2.6375346351414919E-10</v>
      </c>
      <c r="BI78" s="126">
        <f xml:space="preserve"> Debt!BI$110</f>
        <v>2.6375346351414919E-10</v>
      </c>
      <c r="BJ78" s="126">
        <f xml:space="preserve"> Debt!BJ$110</f>
        <v>2.6375346351414919E-10</v>
      </c>
      <c r="BK78" s="126">
        <f xml:space="preserve"> Debt!BK$110</f>
        <v>2.6375346351414919E-10</v>
      </c>
      <c r="BL78" s="126">
        <f xml:space="preserve"> Debt!BL$110</f>
        <v>2.6375346351414919E-10</v>
      </c>
      <c r="BM78" s="126">
        <f xml:space="preserve"> Debt!BM$110</f>
        <v>2.6375346351414919E-10</v>
      </c>
      <c r="BN78" s="126">
        <f xml:space="preserve"> Debt!BN$110</f>
        <v>2.6375346351414919E-10</v>
      </c>
      <c r="BO78" s="126">
        <f xml:space="preserve"> Debt!BO$110</f>
        <v>2.6375346351414919E-10</v>
      </c>
      <c r="BP78" s="126">
        <f xml:space="preserve"> Debt!BP$110</f>
        <v>2.6375346351414919E-10</v>
      </c>
      <c r="BQ78" s="126">
        <f xml:space="preserve"> Debt!BQ$110</f>
        <v>2.6375346351414919E-10</v>
      </c>
      <c r="BR78" s="126">
        <f xml:space="preserve"> Debt!BR$110</f>
        <v>2.6375346351414919E-10</v>
      </c>
      <c r="BS78" s="126">
        <f xml:space="preserve"> Debt!BS$110</f>
        <v>2.6375346351414919E-10</v>
      </c>
      <c r="BT78" s="126">
        <f xml:space="preserve"> Debt!BT$110</f>
        <v>2.6375346351414919E-10</v>
      </c>
      <c r="BU78" s="126">
        <f xml:space="preserve"> Debt!BU$110</f>
        <v>2.6375346351414919E-10</v>
      </c>
      <c r="BV78" s="126">
        <f xml:space="preserve"> Debt!BV$110</f>
        <v>2.6375346351414919E-10</v>
      </c>
      <c r="BW78" s="126">
        <f xml:space="preserve"> Debt!BW$110</f>
        <v>2.6375346351414919E-10</v>
      </c>
      <c r="BX78" s="126">
        <f xml:space="preserve"> Debt!BX$110</f>
        <v>2.6375346351414919E-10</v>
      </c>
      <c r="BY78" s="126">
        <f xml:space="preserve"> Debt!BY$110</f>
        <v>2.6375346351414919E-10</v>
      </c>
      <c r="BZ78" s="126">
        <f xml:space="preserve"> Debt!BZ$110</f>
        <v>2.6375346351414919E-10</v>
      </c>
      <c r="CA78" s="126">
        <f xml:space="preserve"> Debt!CA$110</f>
        <v>2.6375346351414919E-10</v>
      </c>
      <c r="CB78" s="126">
        <f xml:space="preserve"> Debt!CB$110</f>
        <v>2.6375346351414919E-10</v>
      </c>
      <c r="CC78" s="126">
        <f xml:space="preserve"> Debt!CC$110</f>
        <v>2.6375346351414919E-10</v>
      </c>
      <c r="CD78" s="126">
        <f xml:space="preserve"> Debt!CD$110</f>
        <v>2.6375346351414919E-10</v>
      </c>
      <c r="CE78" s="126">
        <f xml:space="preserve"> Debt!CE$110</f>
        <v>2.6375346351414919E-10</v>
      </c>
      <c r="CF78" s="126">
        <f xml:space="preserve"> Debt!CF$110</f>
        <v>2.6375346351414919E-10</v>
      </c>
      <c r="CG78" s="126">
        <f xml:space="preserve"> Debt!CG$110</f>
        <v>2.6375346351414919E-10</v>
      </c>
      <c r="CH78" s="126">
        <f xml:space="preserve"> Debt!CH$110</f>
        <v>2.6375346351414919E-10</v>
      </c>
      <c r="CI78" s="126">
        <f xml:space="preserve"> Debt!CI$110</f>
        <v>2.6375346351414919E-10</v>
      </c>
      <c r="CJ78" s="126">
        <f xml:space="preserve"> Debt!CJ$110</f>
        <v>2.6375346351414919E-10</v>
      </c>
      <c r="CK78" s="126">
        <f xml:space="preserve"> Debt!CK$110</f>
        <v>2.6375346351414919E-10</v>
      </c>
      <c r="CL78" s="126">
        <f xml:space="preserve"> Debt!CL$110</f>
        <v>2.6375346351414919E-10</v>
      </c>
      <c r="CM78" s="126">
        <f xml:space="preserve"> Debt!CM$110</f>
        <v>2.6375346351414919E-10</v>
      </c>
      <c r="CN78" s="126">
        <f xml:space="preserve"> Debt!CN$110</f>
        <v>2.6375346351414919E-10</v>
      </c>
      <c r="CO78" s="126">
        <f xml:space="preserve"> Debt!CO$110</f>
        <v>2.6375346351414919E-10</v>
      </c>
      <c r="CP78" s="126">
        <f xml:space="preserve"> Debt!CP$110</f>
        <v>2.6375346351414919E-10</v>
      </c>
      <c r="CQ78" s="126">
        <f xml:space="preserve"> Debt!CQ$110</f>
        <v>2.6375346351414919E-10</v>
      </c>
      <c r="CR78" s="126">
        <f xml:space="preserve"> Debt!CR$110</f>
        <v>2.6375346351414919E-10</v>
      </c>
      <c r="CS78" s="126">
        <f xml:space="preserve"> Debt!CS$110</f>
        <v>2.6375346351414919E-10</v>
      </c>
      <c r="CT78" s="126">
        <f xml:space="preserve"> Debt!CT$110</f>
        <v>2.6375346351414919E-10</v>
      </c>
      <c r="CU78" s="126">
        <f xml:space="preserve"> Debt!CU$110</f>
        <v>2.6375346351414919E-10</v>
      </c>
      <c r="CV78" s="126">
        <f xml:space="preserve"> Debt!CV$110</f>
        <v>2.6375346351414919E-10</v>
      </c>
      <c r="CW78" s="126">
        <f xml:space="preserve"> Debt!CW$110</f>
        <v>2.6375346351414919E-10</v>
      </c>
      <c r="CX78" s="126">
        <f xml:space="preserve"> Debt!CX$110</f>
        <v>2.6375346351414919E-10</v>
      </c>
      <c r="CY78" s="126">
        <f xml:space="preserve"> Debt!CY$110</f>
        <v>2.6375346351414919E-10</v>
      </c>
      <c r="CZ78" s="126">
        <f xml:space="preserve"> Debt!CZ$110</f>
        <v>2.6375346351414919E-10</v>
      </c>
      <c r="DA78" s="126">
        <f xml:space="preserve"> Debt!DA$110</f>
        <v>2.6375346351414919E-10</v>
      </c>
      <c r="DB78" s="126">
        <f xml:space="preserve"> Debt!DB$110</f>
        <v>2.6375346351414919E-10</v>
      </c>
      <c r="DC78" s="126">
        <f xml:space="preserve"> Debt!DC$110</f>
        <v>2.6375346351414919E-10</v>
      </c>
      <c r="DD78" s="126">
        <f xml:space="preserve"> Debt!DD$110</f>
        <v>2.6375346351414919E-10</v>
      </c>
      <c r="DE78" s="126">
        <f xml:space="preserve"> Debt!DE$110</f>
        <v>2.6375346351414919E-10</v>
      </c>
      <c r="DF78" s="126">
        <f xml:space="preserve"> Debt!DF$110</f>
        <v>2.6375346351414919E-10</v>
      </c>
      <c r="DG78" s="126">
        <f xml:space="preserve"> Debt!DG$110</f>
        <v>2.6375346351414919E-10</v>
      </c>
      <c r="DH78" s="126">
        <f xml:space="preserve"> Debt!DH$110</f>
        <v>2.6375346351414919E-10</v>
      </c>
      <c r="DI78" s="126">
        <f xml:space="preserve"> Debt!DI$110</f>
        <v>2.6375346351414919E-10</v>
      </c>
      <c r="DJ78" s="126">
        <f xml:space="preserve"> Debt!DJ$110</f>
        <v>2.6375346351414919E-10</v>
      </c>
      <c r="DK78" s="126">
        <f xml:space="preserve"> Debt!DK$110</f>
        <v>2.6375346351414919E-10</v>
      </c>
      <c r="DL78" s="126">
        <f xml:space="preserve"> Debt!DL$110</f>
        <v>2.6375346351414919E-10</v>
      </c>
      <c r="DM78" s="126">
        <f xml:space="preserve"> Debt!DM$110</f>
        <v>2.6375346351414919E-10</v>
      </c>
      <c r="DN78" s="126">
        <f xml:space="preserve"> Debt!DN$110</f>
        <v>2.6375346351414919E-10</v>
      </c>
      <c r="DO78" s="126">
        <f xml:space="preserve"> Debt!DO$110</f>
        <v>2.6375346351414919E-10</v>
      </c>
      <c r="DP78" s="126">
        <f xml:space="preserve"> Debt!DP$110</f>
        <v>2.6375346351414919E-10</v>
      </c>
      <c r="DQ78" s="126">
        <f xml:space="preserve"> Debt!DQ$110</f>
        <v>2.6375346351414919E-10</v>
      </c>
      <c r="DR78" s="126">
        <f xml:space="preserve"> Debt!DR$110</f>
        <v>2.6375346351414919E-10</v>
      </c>
      <c r="DS78" s="126">
        <f xml:space="preserve"> Debt!DS$110</f>
        <v>2.6375346351414919E-10</v>
      </c>
      <c r="DT78" s="126">
        <f xml:space="preserve"> Debt!DT$110</f>
        <v>2.6375346351414919E-10</v>
      </c>
      <c r="DU78" s="126">
        <f xml:space="preserve"> Debt!DU$110</f>
        <v>2.6375346351414919E-10</v>
      </c>
      <c r="DV78" s="126">
        <f xml:space="preserve"> Debt!DV$110</f>
        <v>2.6375346351414919E-10</v>
      </c>
      <c r="DW78" s="126">
        <f xml:space="preserve"> Debt!DW$110</f>
        <v>2.6375346351414919E-10</v>
      </c>
      <c r="DX78" s="126">
        <f xml:space="preserve"> Debt!DX$110</f>
        <v>2.6375346351414919E-10</v>
      </c>
      <c r="DY78" s="126">
        <f xml:space="preserve"> Debt!DY$110</f>
        <v>2.6375346351414919E-10</v>
      </c>
      <c r="DZ78" s="126">
        <f xml:space="preserve"> Debt!DZ$110</f>
        <v>2.6375346351414919E-10</v>
      </c>
      <c r="EA78" s="126">
        <f xml:space="preserve"> Debt!EA$110</f>
        <v>2.6375346351414919E-10</v>
      </c>
      <c r="EB78" s="126">
        <f xml:space="preserve"> Debt!EB$110</f>
        <v>2.6375346351414919E-10</v>
      </c>
      <c r="EC78" s="126">
        <f xml:space="preserve"> Debt!EC$110</f>
        <v>2.6375346351414919E-10</v>
      </c>
      <c r="ED78" s="126">
        <f xml:space="preserve"> Debt!ED$110</f>
        <v>2.6375346351414919E-10</v>
      </c>
      <c r="EE78" s="126">
        <f xml:space="preserve"> Debt!EE$110</f>
        <v>2.6375346351414919E-10</v>
      </c>
      <c r="EF78" s="126">
        <f xml:space="preserve"> Debt!EF$110</f>
        <v>2.6375346351414919E-10</v>
      </c>
      <c r="EG78" s="126">
        <f xml:space="preserve"> Debt!EG$110</f>
        <v>2.6375346351414919E-10</v>
      </c>
      <c r="EH78" s="126">
        <f xml:space="preserve"> Debt!EH$110</f>
        <v>2.6375346351414919E-10</v>
      </c>
      <c r="EI78" s="126">
        <f xml:space="preserve"> Debt!EI$110</f>
        <v>2.6375346351414919E-10</v>
      </c>
      <c r="EJ78" s="126">
        <f xml:space="preserve"> Debt!EJ$110</f>
        <v>2.6375346351414919E-10</v>
      </c>
      <c r="EK78" s="126">
        <f xml:space="preserve"> Debt!EK$110</f>
        <v>2.6375346351414919E-10</v>
      </c>
      <c r="EL78" s="126">
        <f xml:space="preserve"> Debt!EL$110</f>
        <v>2.6375346351414919E-10</v>
      </c>
      <c r="EM78" s="126">
        <f xml:space="preserve"> Debt!EM$110</f>
        <v>2.6375346351414919E-10</v>
      </c>
      <c r="EN78" s="126">
        <f xml:space="preserve"> Debt!EN$110</f>
        <v>2.6375346351414919E-10</v>
      </c>
      <c r="EO78" s="126">
        <f xml:space="preserve"> Debt!EO$110</f>
        <v>2.6375346351414919E-10</v>
      </c>
      <c r="EP78" s="126">
        <f xml:space="preserve"> Debt!EP$110</f>
        <v>2.6375346351414919E-10</v>
      </c>
      <c r="EQ78" s="126">
        <f xml:space="preserve"> Debt!EQ$110</f>
        <v>2.6375346351414919E-10</v>
      </c>
      <c r="ER78" s="126">
        <f xml:space="preserve"> Debt!ER$110</f>
        <v>2.6375346351414919E-10</v>
      </c>
      <c r="ES78" s="126">
        <f xml:space="preserve"> Debt!ES$110</f>
        <v>2.6375346351414919E-10</v>
      </c>
      <c r="ET78" s="126">
        <f xml:space="preserve"> Debt!ET$110</f>
        <v>2.6375346351414919E-10</v>
      </c>
      <c r="EU78" s="126">
        <f xml:space="preserve"> Debt!EU$110</f>
        <v>2.6375346351414919E-10</v>
      </c>
      <c r="EV78" s="126">
        <f xml:space="preserve"> Debt!EV$110</f>
        <v>2.6375346351414919E-10</v>
      </c>
      <c r="EW78" s="126">
        <f xml:space="preserve"> Debt!EW$110</f>
        <v>2.6375346351414919E-10</v>
      </c>
      <c r="EX78" s="126">
        <f xml:space="preserve"> Debt!EX$110</f>
        <v>2.6375346351414919E-10</v>
      </c>
      <c r="EY78" s="126">
        <f xml:space="preserve"> Debt!EY$110</f>
        <v>2.6375346351414919E-10</v>
      </c>
      <c r="EZ78" s="126">
        <f xml:space="preserve"> Debt!EZ$110</f>
        <v>2.6375346351414919E-10</v>
      </c>
      <c r="FA78" s="126">
        <f xml:space="preserve"> Debt!FA$110</f>
        <v>2.6375346351414919E-10</v>
      </c>
      <c r="FB78" s="126">
        <f xml:space="preserve"> Debt!FB$110</f>
        <v>2.6375346351414919E-10</v>
      </c>
      <c r="FC78" s="126">
        <f xml:space="preserve"> Debt!FC$110</f>
        <v>2.6375346351414919E-10</v>
      </c>
      <c r="FD78" s="126">
        <f xml:space="preserve"> Debt!FD$110</f>
        <v>2.6375346351414919E-10</v>
      </c>
      <c r="FE78" s="126">
        <f xml:space="preserve"> Debt!FE$110</f>
        <v>2.6375346351414919E-10</v>
      </c>
      <c r="FF78" s="126">
        <f xml:space="preserve"> Debt!FF$110</f>
        <v>2.6375346351414919E-10</v>
      </c>
      <c r="FG78" s="126">
        <f xml:space="preserve"> Debt!FG$110</f>
        <v>2.6375346351414919E-10</v>
      </c>
      <c r="FH78" s="126">
        <f xml:space="preserve"> Debt!FH$110</f>
        <v>2.6375346351414919E-10</v>
      </c>
      <c r="FI78" s="126">
        <f xml:space="preserve"> Debt!FI$110</f>
        <v>2.6375346351414919E-10</v>
      </c>
      <c r="FJ78" s="126">
        <f xml:space="preserve"> Debt!FJ$110</f>
        <v>2.6375346351414919E-10</v>
      </c>
      <c r="FK78" s="126">
        <f xml:space="preserve"> Debt!FK$110</f>
        <v>2.6375346351414919E-10</v>
      </c>
      <c r="FL78" s="126">
        <f xml:space="preserve"> Debt!FL$110</f>
        <v>2.6375346351414919E-10</v>
      </c>
      <c r="FM78" s="126">
        <f xml:space="preserve"> Debt!FM$110</f>
        <v>2.6375346351414919E-10</v>
      </c>
      <c r="FN78" s="126">
        <f xml:space="preserve"> Debt!FN$110</f>
        <v>2.6375346351414919E-10</v>
      </c>
      <c r="FO78" s="126">
        <f xml:space="preserve"> Debt!FO$110</f>
        <v>2.6375346351414919E-10</v>
      </c>
      <c r="FP78" s="126">
        <f xml:space="preserve"> Debt!FP$110</f>
        <v>2.6375346351414919E-10</v>
      </c>
      <c r="FQ78" s="126">
        <f xml:space="preserve"> Debt!FQ$110</f>
        <v>2.6375346351414919E-10</v>
      </c>
      <c r="FR78" s="126">
        <f xml:space="preserve"> Debt!FR$110</f>
        <v>2.6375346351414919E-10</v>
      </c>
      <c r="FS78" s="126">
        <f xml:space="preserve"> Debt!FS$110</f>
        <v>2.6375346351414919E-10</v>
      </c>
      <c r="FT78" s="126">
        <f xml:space="preserve"> Debt!FT$110</f>
        <v>2.6375346351414919E-10</v>
      </c>
      <c r="FU78" s="126">
        <f xml:space="preserve"> Debt!FU$110</f>
        <v>2.6375346351414919E-10</v>
      </c>
      <c r="FV78" s="126">
        <f xml:space="preserve"> Debt!FV$110</f>
        <v>2.6375346351414919E-10</v>
      </c>
      <c r="FW78" s="126">
        <f xml:space="preserve"> Debt!FW$110</f>
        <v>2.6375346351414919E-10</v>
      </c>
      <c r="FX78" s="126">
        <f xml:space="preserve"> Debt!FX$110</f>
        <v>2.6375346351414919E-10</v>
      </c>
      <c r="FY78" s="126">
        <f xml:space="preserve"> Debt!FY$110</f>
        <v>2.6375346351414919E-10</v>
      </c>
      <c r="FZ78" s="126">
        <f xml:space="preserve"> Debt!FZ$110</f>
        <v>2.6375346351414919E-10</v>
      </c>
      <c r="GA78" s="126">
        <f xml:space="preserve"> Debt!GA$110</f>
        <v>2.6375346351414919E-10</v>
      </c>
      <c r="GB78" s="126">
        <f xml:space="preserve"> Debt!GB$110</f>
        <v>2.6375346351414919E-10</v>
      </c>
      <c r="GC78" s="126">
        <f xml:space="preserve"> Debt!GC$110</f>
        <v>2.6375346351414919E-10</v>
      </c>
      <c r="GD78" s="126">
        <f xml:space="preserve"> Debt!GD$110</f>
        <v>2.6375346351414919E-10</v>
      </c>
      <c r="GE78" s="126">
        <f xml:space="preserve"> Debt!GE$110</f>
        <v>2.6375346351414919E-10</v>
      </c>
      <c r="GF78" s="126">
        <f xml:space="preserve"> Debt!GF$110</f>
        <v>2.6375346351414919E-10</v>
      </c>
      <c r="GG78" s="126">
        <f xml:space="preserve"> Debt!GG$110</f>
        <v>2.6375346351414919E-10</v>
      </c>
      <c r="GH78" s="126">
        <f xml:space="preserve"> Debt!GH$110</f>
        <v>2.6375346351414919E-10</v>
      </c>
      <c r="GI78" s="126">
        <f xml:space="preserve"> Debt!GI$110</f>
        <v>2.6375346351414919E-10</v>
      </c>
      <c r="GJ78" s="126">
        <f xml:space="preserve"> Debt!GJ$110</f>
        <v>2.6375346351414919E-10</v>
      </c>
    </row>
    <row r="79" spans="1:192" x14ac:dyDescent="0.25">
      <c r="A79" s="80"/>
      <c r="B79" s="80"/>
      <c r="C79" s="596"/>
      <c r="D79" s="61"/>
      <c r="E79" s="126" t="str">
        <f xml:space="preserve"> Time!E$144</f>
        <v>LLCR flag</v>
      </c>
      <c r="F79" s="126">
        <f xml:space="preserve"> Time!F$144</f>
        <v>0</v>
      </c>
      <c r="G79" s="126" t="str">
        <f xml:space="preserve"> Time!G$144</f>
        <v>flag</v>
      </c>
      <c r="H79" s="126">
        <f xml:space="preserve"> Time!H$144</f>
        <v>34</v>
      </c>
      <c r="I79" s="126">
        <f xml:space="preserve"> Time!I$144</f>
        <v>0</v>
      </c>
      <c r="J79" s="126">
        <f xml:space="preserve"> Time!J$144</f>
        <v>0</v>
      </c>
      <c r="K79" s="126">
        <f xml:space="preserve"> Time!K$144</f>
        <v>0</v>
      </c>
      <c r="L79" s="126">
        <f xml:space="preserve"> Time!L$144</f>
        <v>0</v>
      </c>
      <c r="M79" s="126">
        <f xml:space="preserve"> Time!M$144</f>
        <v>0</v>
      </c>
      <c r="N79" s="126">
        <f xml:space="preserve"> Time!N$144</f>
        <v>0</v>
      </c>
      <c r="O79" s="126">
        <f xml:space="preserve"> Time!O$144</f>
        <v>0</v>
      </c>
      <c r="P79" s="126">
        <f xml:space="preserve"> Time!P$144</f>
        <v>1</v>
      </c>
      <c r="Q79" s="126">
        <f xml:space="preserve"> Time!Q$144</f>
        <v>1</v>
      </c>
      <c r="R79" s="126">
        <f xml:space="preserve"> Time!R$144</f>
        <v>1</v>
      </c>
      <c r="S79" s="126">
        <f xml:space="preserve"> Time!S$144</f>
        <v>1</v>
      </c>
      <c r="T79" s="126">
        <f xml:space="preserve"> Time!T$144</f>
        <v>1</v>
      </c>
      <c r="U79" s="126">
        <f xml:space="preserve"> Time!U$144</f>
        <v>1</v>
      </c>
      <c r="V79" s="126">
        <f xml:space="preserve"> Time!V$144</f>
        <v>1</v>
      </c>
      <c r="W79" s="126">
        <f xml:space="preserve"> Time!W$144</f>
        <v>1</v>
      </c>
      <c r="X79" s="126">
        <f xml:space="preserve"> Time!X$144</f>
        <v>1</v>
      </c>
      <c r="Y79" s="126">
        <f xml:space="preserve"> Time!Y$144</f>
        <v>1</v>
      </c>
      <c r="Z79" s="126">
        <f xml:space="preserve"> Time!Z$144</f>
        <v>1</v>
      </c>
      <c r="AA79" s="126">
        <f xml:space="preserve"> Time!AA$144</f>
        <v>1</v>
      </c>
      <c r="AB79" s="126">
        <f xml:space="preserve"> Time!AB$144</f>
        <v>1</v>
      </c>
      <c r="AC79" s="126">
        <f xml:space="preserve"> Time!AC$144</f>
        <v>1</v>
      </c>
      <c r="AD79" s="126">
        <f xml:space="preserve"> Time!AD$144</f>
        <v>1</v>
      </c>
      <c r="AE79" s="126">
        <f xml:space="preserve"> Time!AE$144</f>
        <v>1</v>
      </c>
      <c r="AF79" s="126">
        <f xml:space="preserve"> Time!AF$144</f>
        <v>1</v>
      </c>
      <c r="AG79" s="126">
        <f xml:space="preserve"> Time!AG$144</f>
        <v>1</v>
      </c>
      <c r="AH79" s="126">
        <f xml:space="preserve"> Time!AH$144</f>
        <v>1</v>
      </c>
      <c r="AI79" s="126">
        <f xml:space="preserve"> Time!AI$144</f>
        <v>1</v>
      </c>
      <c r="AJ79" s="126">
        <f xml:space="preserve"> Time!AJ$144</f>
        <v>1</v>
      </c>
      <c r="AK79" s="126">
        <f xml:space="preserve"> Time!AK$144</f>
        <v>1</v>
      </c>
      <c r="AL79" s="126">
        <f xml:space="preserve"> Time!AL$144</f>
        <v>1</v>
      </c>
      <c r="AM79" s="126">
        <f xml:space="preserve"> Time!AM$144</f>
        <v>1</v>
      </c>
      <c r="AN79" s="126">
        <f xml:space="preserve"> Time!AN$144</f>
        <v>1</v>
      </c>
      <c r="AO79" s="126">
        <f xml:space="preserve"> Time!AO$144</f>
        <v>1</v>
      </c>
      <c r="AP79" s="126">
        <f xml:space="preserve"> Time!AP$144</f>
        <v>1</v>
      </c>
      <c r="AQ79" s="126">
        <f xml:space="preserve"> Time!AQ$144</f>
        <v>1</v>
      </c>
      <c r="AR79" s="126">
        <f xml:space="preserve"> Time!AR$144</f>
        <v>1</v>
      </c>
      <c r="AS79" s="126">
        <f xml:space="preserve"> Time!AS$144</f>
        <v>1</v>
      </c>
      <c r="AT79" s="126">
        <f xml:space="preserve"> Time!AT$144</f>
        <v>1</v>
      </c>
      <c r="AU79" s="126">
        <f xml:space="preserve"> Time!AU$144</f>
        <v>1</v>
      </c>
      <c r="AV79" s="126">
        <f xml:space="preserve"> Time!AV$144</f>
        <v>1</v>
      </c>
      <c r="AW79" s="126">
        <f xml:space="preserve"> Time!AW$144</f>
        <v>1</v>
      </c>
      <c r="AX79" s="126">
        <f xml:space="preserve"> Time!AX$144</f>
        <v>0</v>
      </c>
      <c r="AY79" s="126">
        <f xml:space="preserve"> Time!AY$144</f>
        <v>0</v>
      </c>
      <c r="AZ79" s="126">
        <f xml:space="preserve"> Time!AZ$144</f>
        <v>0</v>
      </c>
      <c r="BA79" s="126">
        <f xml:space="preserve"> Time!BA$144</f>
        <v>0</v>
      </c>
      <c r="BB79" s="126">
        <f xml:space="preserve"> Time!BB$144</f>
        <v>0</v>
      </c>
      <c r="BC79" s="126">
        <f xml:space="preserve"> Time!BC$144</f>
        <v>0</v>
      </c>
      <c r="BD79" s="126">
        <f xml:space="preserve"> Time!BD$144</f>
        <v>0</v>
      </c>
      <c r="BE79" s="126">
        <f xml:space="preserve"> Time!BE$144</f>
        <v>0</v>
      </c>
      <c r="BF79" s="126">
        <f xml:space="preserve"> Time!BF$144</f>
        <v>0</v>
      </c>
      <c r="BG79" s="126">
        <f xml:space="preserve"> Time!BG$144</f>
        <v>0</v>
      </c>
      <c r="BH79" s="126">
        <f xml:space="preserve"> Time!BH$144</f>
        <v>0</v>
      </c>
      <c r="BI79" s="126">
        <f xml:space="preserve"> Time!BI$144</f>
        <v>0</v>
      </c>
      <c r="BJ79" s="126">
        <f xml:space="preserve"> Time!BJ$144</f>
        <v>0</v>
      </c>
      <c r="BK79" s="126">
        <f xml:space="preserve"> Time!BK$144</f>
        <v>0</v>
      </c>
      <c r="BL79" s="126">
        <f xml:space="preserve"> Time!BL$144</f>
        <v>0</v>
      </c>
      <c r="BM79" s="126">
        <f xml:space="preserve"> Time!BM$144</f>
        <v>0</v>
      </c>
      <c r="BN79" s="126">
        <f xml:space="preserve"> Time!BN$144</f>
        <v>0</v>
      </c>
      <c r="BO79" s="126">
        <f xml:space="preserve"> Time!BO$144</f>
        <v>0</v>
      </c>
      <c r="BP79" s="126">
        <f xml:space="preserve"> Time!BP$144</f>
        <v>0</v>
      </c>
      <c r="BQ79" s="126">
        <f xml:space="preserve"> Time!BQ$144</f>
        <v>0</v>
      </c>
      <c r="BR79" s="126">
        <f xml:space="preserve"> Time!BR$144</f>
        <v>0</v>
      </c>
      <c r="BS79" s="126">
        <f xml:space="preserve"> Time!BS$144</f>
        <v>0</v>
      </c>
      <c r="BT79" s="126">
        <f xml:space="preserve"> Time!BT$144</f>
        <v>0</v>
      </c>
      <c r="BU79" s="126">
        <f xml:space="preserve"> Time!BU$144</f>
        <v>0</v>
      </c>
      <c r="BV79" s="126">
        <f xml:space="preserve"> Time!BV$144</f>
        <v>0</v>
      </c>
      <c r="BW79" s="126">
        <f xml:space="preserve"> Time!BW$144</f>
        <v>0</v>
      </c>
      <c r="BX79" s="126">
        <f xml:space="preserve"> Time!BX$144</f>
        <v>0</v>
      </c>
      <c r="BY79" s="126">
        <f xml:space="preserve"> Time!BY$144</f>
        <v>0</v>
      </c>
      <c r="BZ79" s="126">
        <f xml:space="preserve"> Time!BZ$144</f>
        <v>0</v>
      </c>
      <c r="CA79" s="126">
        <f xml:space="preserve"> Time!CA$144</f>
        <v>0</v>
      </c>
      <c r="CB79" s="126">
        <f xml:space="preserve"> Time!CB$144</f>
        <v>0</v>
      </c>
      <c r="CC79" s="126">
        <f xml:space="preserve"> Time!CC$144</f>
        <v>0</v>
      </c>
      <c r="CD79" s="126">
        <f xml:space="preserve"> Time!CD$144</f>
        <v>0</v>
      </c>
      <c r="CE79" s="126">
        <f xml:space="preserve"> Time!CE$144</f>
        <v>0</v>
      </c>
      <c r="CF79" s="126">
        <f xml:space="preserve"> Time!CF$144</f>
        <v>0</v>
      </c>
      <c r="CG79" s="126">
        <f xml:space="preserve"> Time!CG$144</f>
        <v>0</v>
      </c>
      <c r="CH79" s="126">
        <f xml:space="preserve"> Time!CH$144</f>
        <v>0</v>
      </c>
      <c r="CI79" s="126">
        <f xml:space="preserve"> Time!CI$144</f>
        <v>0</v>
      </c>
      <c r="CJ79" s="126">
        <f xml:space="preserve"> Time!CJ$144</f>
        <v>0</v>
      </c>
      <c r="CK79" s="126">
        <f xml:space="preserve"> Time!CK$144</f>
        <v>0</v>
      </c>
      <c r="CL79" s="126">
        <f xml:space="preserve"> Time!CL$144</f>
        <v>0</v>
      </c>
      <c r="CM79" s="126">
        <f xml:space="preserve"> Time!CM$144</f>
        <v>0</v>
      </c>
      <c r="CN79" s="126">
        <f xml:space="preserve"> Time!CN$144</f>
        <v>0</v>
      </c>
      <c r="CO79" s="126">
        <f xml:space="preserve"> Time!CO$144</f>
        <v>0</v>
      </c>
      <c r="CP79" s="126">
        <f xml:space="preserve"> Time!CP$144</f>
        <v>0</v>
      </c>
      <c r="CQ79" s="126">
        <f xml:space="preserve"> Time!CQ$144</f>
        <v>0</v>
      </c>
      <c r="CR79" s="126">
        <f xml:space="preserve"> Time!CR$144</f>
        <v>0</v>
      </c>
      <c r="CS79" s="126">
        <f xml:space="preserve"> Time!CS$144</f>
        <v>0</v>
      </c>
      <c r="CT79" s="126">
        <f xml:space="preserve"> Time!CT$144</f>
        <v>0</v>
      </c>
      <c r="CU79" s="126">
        <f xml:space="preserve"> Time!CU$144</f>
        <v>0</v>
      </c>
      <c r="CV79" s="126">
        <f xml:space="preserve"> Time!CV$144</f>
        <v>0</v>
      </c>
      <c r="CW79" s="126">
        <f xml:space="preserve"> Time!CW$144</f>
        <v>0</v>
      </c>
      <c r="CX79" s="126">
        <f xml:space="preserve"> Time!CX$144</f>
        <v>0</v>
      </c>
      <c r="CY79" s="126">
        <f xml:space="preserve"> Time!CY$144</f>
        <v>0</v>
      </c>
      <c r="CZ79" s="126">
        <f xml:space="preserve"> Time!CZ$144</f>
        <v>0</v>
      </c>
      <c r="DA79" s="126">
        <f xml:space="preserve"> Time!DA$144</f>
        <v>0</v>
      </c>
      <c r="DB79" s="126">
        <f xml:space="preserve"> Time!DB$144</f>
        <v>0</v>
      </c>
      <c r="DC79" s="126">
        <f xml:space="preserve"> Time!DC$144</f>
        <v>0</v>
      </c>
      <c r="DD79" s="126">
        <f xml:space="preserve"> Time!DD$144</f>
        <v>0</v>
      </c>
      <c r="DE79" s="126">
        <f xml:space="preserve"> Time!DE$144</f>
        <v>0</v>
      </c>
      <c r="DF79" s="126">
        <f xml:space="preserve"> Time!DF$144</f>
        <v>0</v>
      </c>
      <c r="DG79" s="126">
        <f xml:space="preserve"> Time!DG$144</f>
        <v>0</v>
      </c>
      <c r="DH79" s="126">
        <f xml:space="preserve"> Time!DH$144</f>
        <v>0</v>
      </c>
      <c r="DI79" s="126">
        <f xml:space="preserve"> Time!DI$144</f>
        <v>0</v>
      </c>
      <c r="DJ79" s="126">
        <f xml:space="preserve"> Time!DJ$144</f>
        <v>0</v>
      </c>
      <c r="DK79" s="126">
        <f xml:space="preserve"> Time!DK$144</f>
        <v>0</v>
      </c>
      <c r="DL79" s="126">
        <f xml:space="preserve"> Time!DL$144</f>
        <v>0</v>
      </c>
      <c r="DM79" s="126">
        <f xml:space="preserve"> Time!DM$144</f>
        <v>0</v>
      </c>
      <c r="DN79" s="126">
        <f xml:space="preserve"> Time!DN$144</f>
        <v>0</v>
      </c>
      <c r="DO79" s="126">
        <f xml:space="preserve"> Time!DO$144</f>
        <v>0</v>
      </c>
      <c r="DP79" s="126">
        <f xml:space="preserve"> Time!DP$144</f>
        <v>0</v>
      </c>
      <c r="DQ79" s="126">
        <f xml:space="preserve"> Time!DQ$144</f>
        <v>0</v>
      </c>
      <c r="DR79" s="126">
        <f xml:space="preserve"> Time!DR$144</f>
        <v>0</v>
      </c>
      <c r="DS79" s="126">
        <f xml:space="preserve"> Time!DS$144</f>
        <v>0</v>
      </c>
      <c r="DT79" s="126">
        <f xml:space="preserve"> Time!DT$144</f>
        <v>0</v>
      </c>
      <c r="DU79" s="126">
        <f xml:space="preserve"> Time!DU$144</f>
        <v>0</v>
      </c>
      <c r="DV79" s="126">
        <f xml:space="preserve"> Time!DV$144</f>
        <v>0</v>
      </c>
      <c r="DW79" s="126">
        <f xml:space="preserve"> Time!DW$144</f>
        <v>0</v>
      </c>
      <c r="DX79" s="126">
        <f xml:space="preserve"> Time!DX$144</f>
        <v>0</v>
      </c>
      <c r="DY79" s="126">
        <f xml:space="preserve"> Time!DY$144</f>
        <v>0</v>
      </c>
      <c r="DZ79" s="126">
        <f xml:space="preserve"> Time!DZ$144</f>
        <v>0</v>
      </c>
      <c r="EA79" s="126">
        <f xml:space="preserve"> Time!EA$144</f>
        <v>0</v>
      </c>
      <c r="EB79" s="126">
        <f xml:space="preserve"> Time!EB$144</f>
        <v>0</v>
      </c>
      <c r="EC79" s="126">
        <f xml:space="preserve"> Time!EC$144</f>
        <v>0</v>
      </c>
      <c r="ED79" s="126">
        <f xml:space="preserve"> Time!ED$144</f>
        <v>0</v>
      </c>
      <c r="EE79" s="126">
        <f xml:space="preserve"> Time!EE$144</f>
        <v>0</v>
      </c>
      <c r="EF79" s="126">
        <f xml:space="preserve"> Time!EF$144</f>
        <v>0</v>
      </c>
      <c r="EG79" s="126">
        <f xml:space="preserve"> Time!EG$144</f>
        <v>0</v>
      </c>
      <c r="EH79" s="126">
        <f xml:space="preserve"> Time!EH$144</f>
        <v>0</v>
      </c>
      <c r="EI79" s="126">
        <f xml:space="preserve"> Time!EI$144</f>
        <v>0</v>
      </c>
      <c r="EJ79" s="126">
        <f xml:space="preserve"> Time!EJ$144</f>
        <v>0</v>
      </c>
      <c r="EK79" s="126">
        <f xml:space="preserve"> Time!EK$144</f>
        <v>0</v>
      </c>
      <c r="EL79" s="126">
        <f xml:space="preserve"> Time!EL$144</f>
        <v>0</v>
      </c>
      <c r="EM79" s="126">
        <f xml:space="preserve"> Time!EM$144</f>
        <v>0</v>
      </c>
      <c r="EN79" s="126">
        <f xml:space="preserve"> Time!EN$144</f>
        <v>0</v>
      </c>
      <c r="EO79" s="126">
        <f xml:space="preserve"> Time!EO$144</f>
        <v>0</v>
      </c>
      <c r="EP79" s="126">
        <f xml:space="preserve"> Time!EP$144</f>
        <v>0</v>
      </c>
      <c r="EQ79" s="126">
        <f xml:space="preserve"> Time!EQ$144</f>
        <v>0</v>
      </c>
      <c r="ER79" s="126">
        <f xml:space="preserve"> Time!ER$144</f>
        <v>0</v>
      </c>
      <c r="ES79" s="126">
        <f xml:space="preserve"> Time!ES$144</f>
        <v>0</v>
      </c>
      <c r="ET79" s="126">
        <f xml:space="preserve"> Time!ET$144</f>
        <v>0</v>
      </c>
      <c r="EU79" s="126">
        <f xml:space="preserve"> Time!EU$144</f>
        <v>0</v>
      </c>
      <c r="EV79" s="126">
        <f xml:space="preserve"> Time!EV$144</f>
        <v>0</v>
      </c>
      <c r="EW79" s="126">
        <f xml:space="preserve"> Time!EW$144</f>
        <v>0</v>
      </c>
      <c r="EX79" s="126">
        <f xml:space="preserve"> Time!EX$144</f>
        <v>0</v>
      </c>
      <c r="EY79" s="126">
        <f xml:space="preserve"> Time!EY$144</f>
        <v>0</v>
      </c>
      <c r="EZ79" s="126">
        <f xml:space="preserve"> Time!EZ$144</f>
        <v>0</v>
      </c>
      <c r="FA79" s="126">
        <f xml:space="preserve"> Time!FA$144</f>
        <v>0</v>
      </c>
      <c r="FB79" s="126">
        <f xml:space="preserve"> Time!FB$144</f>
        <v>0</v>
      </c>
      <c r="FC79" s="126">
        <f xml:space="preserve"> Time!FC$144</f>
        <v>0</v>
      </c>
      <c r="FD79" s="126">
        <f xml:space="preserve"> Time!FD$144</f>
        <v>0</v>
      </c>
      <c r="FE79" s="126">
        <f xml:space="preserve"> Time!FE$144</f>
        <v>0</v>
      </c>
      <c r="FF79" s="126">
        <f xml:space="preserve"> Time!FF$144</f>
        <v>0</v>
      </c>
      <c r="FG79" s="126">
        <f xml:space="preserve"> Time!FG$144</f>
        <v>0</v>
      </c>
      <c r="FH79" s="126">
        <f xml:space="preserve"> Time!FH$144</f>
        <v>0</v>
      </c>
      <c r="FI79" s="126">
        <f xml:space="preserve"> Time!FI$144</f>
        <v>0</v>
      </c>
      <c r="FJ79" s="126">
        <f xml:space="preserve"> Time!FJ$144</f>
        <v>0</v>
      </c>
      <c r="FK79" s="126">
        <f xml:space="preserve"> Time!FK$144</f>
        <v>0</v>
      </c>
      <c r="FL79" s="126">
        <f xml:space="preserve"> Time!FL$144</f>
        <v>0</v>
      </c>
      <c r="FM79" s="126">
        <f xml:space="preserve"> Time!FM$144</f>
        <v>0</v>
      </c>
      <c r="FN79" s="126">
        <f xml:space="preserve"> Time!FN$144</f>
        <v>0</v>
      </c>
      <c r="FO79" s="126">
        <f xml:space="preserve"> Time!FO$144</f>
        <v>0</v>
      </c>
      <c r="FP79" s="126">
        <f xml:space="preserve"> Time!FP$144</f>
        <v>0</v>
      </c>
      <c r="FQ79" s="126">
        <f xml:space="preserve"> Time!FQ$144</f>
        <v>0</v>
      </c>
      <c r="FR79" s="126">
        <f xml:space="preserve"> Time!FR$144</f>
        <v>0</v>
      </c>
      <c r="FS79" s="126">
        <f xml:space="preserve"> Time!FS$144</f>
        <v>0</v>
      </c>
      <c r="FT79" s="126">
        <f xml:space="preserve"> Time!FT$144</f>
        <v>0</v>
      </c>
      <c r="FU79" s="126">
        <f xml:space="preserve"> Time!FU$144</f>
        <v>0</v>
      </c>
      <c r="FV79" s="126">
        <f xml:space="preserve"> Time!FV$144</f>
        <v>0</v>
      </c>
      <c r="FW79" s="126">
        <f xml:space="preserve"> Time!FW$144</f>
        <v>0</v>
      </c>
      <c r="FX79" s="126">
        <f xml:space="preserve"> Time!FX$144</f>
        <v>0</v>
      </c>
      <c r="FY79" s="126">
        <f xml:space="preserve"> Time!FY$144</f>
        <v>0</v>
      </c>
      <c r="FZ79" s="126">
        <f xml:space="preserve"> Time!FZ$144</f>
        <v>0</v>
      </c>
      <c r="GA79" s="126">
        <f xml:space="preserve"> Time!GA$144</f>
        <v>0</v>
      </c>
      <c r="GB79" s="126">
        <f xml:space="preserve"> Time!GB$144</f>
        <v>0</v>
      </c>
      <c r="GC79" s="126">
        <f xml:space="preserve"> Time!GC$144</f>
        <v>0</v>
      </c>
      <c r="GD79" s="126">
        <f xml:space="preserve"> Time!GD$144</f>
        <v>0</v>
      </c>
      <c r="GE79" s="126">
        <f xml:space="preserve"> Time!GE$144</f>
        <v>0</v>
      </c>
      <c r="GF79" s="126">
        <f xml:space="preserve"> Time!GF$144</f>
        <v>0</v>
      </c>
      <c r="GG79" s="126">
        <f xml:space="preserve"> Time!GG$144</f>
        <v>0</v>
      </c>
      <c r="GH79" s="126">
        <f xml:space="preserve"> Time!GH$144</f>
        <v>0</v>
      </c>
      <c r="GI79" s="126">
        <f xml:space="preserve"> Time!GI$144</f>
        <v>0</v>
      </c>
      <c r="GJ79" s="126">
        <f xml:space="preserve"> Time!GJ$144</f>
        <v>0</v>
      </c>
    </row>
    <row r="80" spans="1:192" s="287" customFormat="1" x14ac:dyDescent="0.25">
      <c r="A80" s="638"/>
      <c r="B80" s="638"/>
      <c r="C80" s="639"/>
      <c r="D80" s="83"/>
      <c r="E80" s="83" t="s">
        <v>527</v>
      </c>
      <c r="F80" s="83"/>
      <c r="G80" s="83" t="s">
        <v>195</v>
      </c>
      <c r="H80" s="83"/>
      <c r="I80" s="83"/>
      <c r="J80" s="83" t="str">
        <f t="shared" ref="J80:AM80" si="214" xml:space="preserve"> IF(AND(J79 = 1, J78 &gt; CHK_TOL), J77 / J78, "na")</f>
        <v>na</v>
      </c>
      <c r="K80" s="83" t="str">
        <f t="shared" si="214"/>
        <v>na</v>
      </c>
      <c r="L80" s="83" t="str">
        <f t="shared" si="214"/>
        <v>na</v>
      </c>
      <c r="M80" s="83" t="str">
        <f t="shared" si="214"/>
        <v>na</v>
      </c>
      <c r="N80" s="83" t="str">
        <f t="shared" si="214"/>
        <v>na</v>
      </c>
      <c r="O80" s="83" t="str">
        <f t="shared" si="214"/>
        <v>na</v>
      </c>
      <c r="P80" s="83">
        <f t="shared" si="214"/>
        <v>1.3999999999999997</v>
      </c>
      <c r="Q80" s="83">
        <f t="shared" si="214"/>
        <v>1.3999999999999997</v>
      </c>
      <c r="R80" s="83">
        <f t="shared" si="214"/>
        <v>1.4</v>
      </c>
      <c r="S80" s="83">
        <f t="shared" si="214"/>
        <v>1.3999999999999997</v>
      </c>
      <c r="T80" s="83">
        <f t="shared" si="214"/>
        <v>1.3999999999999997</v>
      </c>
      <c r="U80" s="83">
        <f t="shared" si="214"/>
        <v>1.3999999999999997</v>
      </c>
      <c r="V80" s="83">
        <f t="shared" si="214"/>
        <v>1.3999999999999995</v>
      </c>
      <c r="W80" s="83">
        <f t="shared" si="214"/>
        <v>1.3999999999999995</v>
      </c>
      <c r="X80" s="83">
        <f t="shared" si="214"/>
        <v>1.3999999999999992</v>
      </c>
      <c r="Y80" s="83">
        <f t="shared" si="214"/>
        <v>1.3999999999999988</v>
      </c>
      <c r="Z80" s="83">
        <f t="shared" si="214"/>
        <v>1.3999999999999986</v>
      </c>
      <c r="AA80" s="83">
        <f t="shared" si="214"/>
        <v>1.3999999999999986</v>
      </c>
      <c r="AB80" s="83">
        <f t="shared" si="214"/>
        <v>1.3999999999999988</v>
      </c>
      <c r="AC80" s="83">
        <f t="shared" si="214"/>
        <v>1.3999999999999986</v>
      </c>
      <c r="AD80" s="83">
        <f t="shared" si="214"/>
        <v>1.3999999999999986</v>
      </c>
      <c r="AE80" s="83">
        <f t="shared" si="214"/>
        <v>1.3999999999999981</v>
      </c>
      <c r="AF80" s="83">
        <f t="shared" si="214"/>
        <v>1.3999999999999981</v>
      </c>
      <c r="AG80" s="83">
        <f t="shared" si="214"/>
        <v>1.3999999999999981</v>
      </c>
      <c r="AH80" s="83">
        <f t="shared" si="214"/>
        <v>1.3999999999999979</v>
      </c>
      <c r="AI80" s="83">
        <f t="shared" si="214"/>
        <v>1.3999999999999975</v>
      </c>
      <c r="AJ80" s="83">
        <f t="shared" si="214"/>
        <v>1.3999999999999975</v>
      </c>
      <c r="AK80" s="83">
        <f t="shared" si="214"/>
        <v>1.3999999999999972</v>
      </c>
      <c r="AL80" s="83">
        <f t="shared" si="214"/>
        <v>1.3999999999999968</v>
      </c>
      <c r="AM80" s="83">
        <f t="shared" si="214"/>
        <v>1.3999999999999968</v>
      </c>
      <c r="AN80" s="83">
        <f t="shared" ref="AN80:CY80" si="215" xml:space="preserve"> IF(AND(AN79 = 1, AN78 &gt; CHK_TOL), AN77 / AN78, "na")</f>
        <v>1.3999999999999961</v>
      </c>
      <c r="AO80" s="83">
        <f t="shared" si="215"/>
        <v>1.3999999999999957</v>
      </c>
      <c r="AP80" s="83">
        <f t="shared" si="215"/>
        <v>1.399999999999995</v>
      </c>
      <c r="AQ80" s="83">
        <f t="shared" si="215"/>
        <v>1.3999999999999941</v>
      </c>
      <c r="AR80" s="83">
        <f t="shared" si="215"/>
        <v>1.3999999999999935</v>
      </c>
      <c r="AS80" s="83">
        <f t="shared" si="215"/>
        <v>1.3999999999999921</v>
      </c>
      <c r="AT80" s="83">
        <f t="shared" si="215"/>
        <v>1.3999999999999904</v>
      </c>
      <c r="AU80" s="83">
        <f t="shared" si="215"/>
        <v>1.3999999999999875</v>
      </c>
      <c r="AV80" s="83">
        <f t="shared" si="215"/>
        <v>1.399999999999981</v>
      </c>
      <c r="AW80" s="83">
        <f t="shared" si="215"/>
        <v>1.3999999999999615</v>
      </c>
      <c r="AX80" s="83" t="str">
        <f t="shared" si="215"/>
        <v>na</v>
      </c>
      <c r="AY80" s="83" t="str">
        <f t="shared" si="215"/>
        <v>na</v>
      </c>
      <c r="AZ80" s="83" t="str">
        <f t="shared" si="215"/>
        <v>na</v>
      </c>
      <c r="BA80" s="83" t="str">
        <f t="shared" si="215"/>
        <v>na</v>
      </c>
      <c r="BB80" s="83" t="str">
        <f t="shared" si="215"/>
        <v>na</v>
      </c>
      <c r="BC80" s="83" t="str">
        <f t="shared" si="215"/>
        <v>na</v>
      </c>
      <c r="BD80" s="83" t="str">
        <f t="shared" si="215"/>
        <v>na</v>
      </c>
      <c r="BE80" s="83" t="str">
        <f t="shared" si="215"/>
        <v>na</v>
      </c>
      <c r="BF80" s="83" t="str">
        <f t="shared" si="215"/>
        <v>na</v>
      </c>
      <c r="BG80" s="83" t="str">
        <f t="shared" si="215"/>
        <v>na</v>
      </c>
      <c r="BH80" s="83" t="str">
        <f t="shared" si="215"/>
        <v>na</v>
      </c>
      <c r="BI80" s="83" t="str">
        <f t="shared" si="215"/>
        <v>na</v>
      </c>
      <c r="BJ80" s="83" t="str">
        <f t="shared" si="215"/>
        <v>na</v>
      </c>
      <c r="BK80" s="83" t="str">
        <f t="shared" si="215"/>
        <v>na</v>
      </c>
      <c r="BL80" s="83" t="str">
        <f t="shared" si="215"/>
        <v>na</v>
      </c>
      <c r="BM80" s="83" t="str">
        <f t="shared" si="215"/>
        <v>na</v>
      </c>
      <c r="BN80" s="83" t="str">
        <f t="shared" si="215"/>
        <v>na</v>
      </c>
      <c r="BO80" s="83" t="str">
        <f t="shared" si="215"/>
        <v>na</v>
      </c>
      <c r="BP80" s="83" t="str">
        <f t="shared" si="215"/>
        <v>na</v>
      </c>
      <c r="BQ80" s="83" t="str">
        <f t="shared" si="215"/>
        <v>na</v>
      </c>
      <c r="BR80" s="83" t="str">
        <f t="shared" si="215"/>
        <v>na</v>
      </c>
      <c r="BS80" s="83" t="str">
        <f t="shared" si="215"/>
        <v>na</v>
      </c>
      <c r="BT80" s="83" t="str">
        <f t="shared" si="215"/>
        <v>na</v>
      </c>
      <c r="BU80" s="83" t="str">
        <f t="shared" si="215"/>
        <v>na</v>
      </c>
      <c r="BV80" s="83" t="str">
        <f t="shared" si="215"/>
        <v>na</v>
      </c>
      <c r="BW80" s="83" t="str">
        <f t="shared" si="215"/>
        <v>na</v>
      </c>
      <c r="BX80" s="83" t="str">
        <f t="shared" si="215"/>
        <v>na</v>
      </c>
      <c r="BY80" s="83" t="str">
        <f t="shared" si="215"/>
        <v>na</v>
      </c>
      <c r="BZ80" s="83" t="str">
        <f t="shared" si="215"/>
        <v>na</v>
      </c>
      <c r="CA80" s="83" t="str">
        <f t="shared" si="215"/>
        <v>na</v>
      </c>
      <c r="CB80" s="83" t="str">
        <f t="shared" si="215"/>
        <v>na</v>
      </c>
      <c r="CC80" s="83" t="str">
        <f t="shared" si="215"/>
        <v>na</v>
      </c>
      <c r="CD80" s="83" t="str">
        <f t="shared" si="215"/>
        <v>na</v>
      </c>
      <c r="CE80" s="83" t="str">
        <f t="shared" si="215"/>
        <v>na</v>
      </c>
      <c r="CF80" s="83" t="str">
        <f t="shared" si="215"/>
        <v>na</v>
      </c>
      <c r="CG80" s="83" t="str">
        <f t="shared" si="215"/>
        <v>na</v>
      </c>
      <c r="CH80" s="83" t="str">
        <f t="shared" si="215"/>
        <v>na</v>
      </c>
      <c r="CI80" s="83" t="str">
        <f t="shared" si="215"/>
        <v>na</v>
      </c>
      <c r="CJ80" s="83" t="str">
        <f t="shared" si="215"/>
        <v>na</v>
      </c>
      <c r="CK80" s="83" t="str">
        <f t="shared" si="215"/>
        <v>na</v>
      </c>
      <c r="CL80" s="83" t="str">
        <f t="shared" si="215"/>
        <v>na</v>
      </c>
      <c r="CM80" s="83" t="str">
        <f t="shared" si="215"/>
        <v>na</v>
      </c>
      <c r="CN80" s="83" t="str">
        <f t="shared" si="215"/>
        <v>na</v>
      </c>
      <c r="CO80" s="83" t="str">
        <f t="shared" si="215"/>
        <v>na</v>
      </c>
      <c r="CP80" s="83" t="str">
        <f t="shared" si="215"/>
        <v>na</v>
      </c>
      <c r="CQ80" s="83" t="str">
        <f t="shared" si="215"/>
        <v>na</v>
      </c>
      <c r="CR80" s="83" t="str">
        <f t="shared" si="215"/>
        <v>na</v>
      </c>
      <c r="CS80" s="83" t="str">
        <f t="shared" si="215"/>
        <v>na</v>
      </c>
      <c r="CT80" s="83" t="str">
        <f t="shared" si="215"/>
        <v>na</v>
      </c>
      <c r="CU80" s="83" t="str">
        <f t="shared" si="215"/>
        <v>na</v>
      </c>
      <c r="CV80" s="83" t="str">
        <f t="shared" si="215"/>
        <v>na</v>
      </c>
      <c r="CW80" s="83" t="str">
        <f t="shared" si="215"/>
        <v>na</v>
      </c>
      <c r="CX80" s="83" t="str">
        <f t="shared" si="215"/>
        <v>na</v>
      </c>
      <c r="CY80" s="83" t="str">
        <f t="shared" si="215"/>
        <v>na</v>
      </c>
      <c r="CZ80" s="83" t="str">
        <f t="shared" ref="CZ80:FK80" si="216" xml:space="preserve"> IF(AND(CZ79 = 1, CZ78 &gt; CHK_TOL), CZ77 / CZ78, "na")</f>
        <v>na</v>
      </c>
      <c r="DA80" s="83" t="str">
        <f t="shared" si="216"/>
        <v>na</v>
      </c>
      <c r="DB80" s="83" t="str">
        <f t="shared" si="216"/>
        <v>na</v>
      </c>
      <c r="DC80" s="83" t="str">
        <f t="shared" si="216"/>
        <v>na</v>
      </c>
      <c r="DD80" s="83" t="str">
        <f t="shared" si="216"/>
        <v>na</v>
      </c>
      <c r="DE80" s="83" t="str">
        <f t="shared" si="216"/>
        <v>na</v>
      </c>
      <c r="DF80" s="83" t="str">
        <f t="shared" si="216"/>
        <v>na</v>
      </c>
      <c r="DG80" s="83" t="str">
        <f t="shared" si="216"/>
        <v>na</v>
      </c>
      <c r="DH80" s="83" t="str">
        <f t="shared" si="216"/>
        <v>na</v>
      </c>
      <c r="DI80" s="83" t="str">
        <f t="shared" si="216"/>
        <v>na</v>
      </c>
      <c r="DJ80" s="83" t="str">
        <f t="shared" si="216"/>
        <v>na</v>
      </c>
      <c r="DK80" s="83" t="str">
        <f t="shared" si="216"/>
        <v>na</v>
      </c>
      <c r="DL80" s="83" t="str">
        <f t="shared" si="216"/>
        <v>na</v>
      </c>
      <c r="DM80" s="83" t="str">
        <f t="shared" si="216"/>
        <v>na</v>
      </c>
      <c r="DN80" s="83" t="str">
        <f t="shared" si="216"/>
        <v>na</v>
      </c>
      <c r="DO80" s="83" t="str">
        <f t="shared" si="216"/>
        <v>na</v>
      </c>
      <c r="DP80" s="83" t="str">
        <f t="shared" si="216"/>
        <v>na</v>
      </c>
      <c r="DQ80" s="83" t="str">
        <f t="shared" si="216"/>
        <v>na</v>
      </c>
      <c r="DR80" s="83" t="str">
        <f t="shared" si="216"/>
        <v>na</v>
      </c>
      <c r="DS80" s="83" t="str">
        <f t="shared" si="216"/>
        <v>na</v>
      </c>
      <c r="DT80" s="83" t="str">
        <f t="shared" si="216"/>
        <v>na</v>
      </c>
      <c r="DU80" s="83" t="str">
        <f t="shared" si="216"/>
        <v>na</v>
      </c>
      <c r="DV80" s="83" t="str">
        <f t="shared" si="216"/>
        <v>na</v>
      </c>
      <c r="DW80" s="83" t="str">
        <f t="shared" si="216"/>
        <v>na</v>
      </c>
      <c r="DX80" s="83" t="str">
        <f t="shared" si="216"/>
        <v>na</v>
      </c>
      <c r="DY80" s="83" t="str">
        <f t="shared" si="216"/>
        <v>na</v>
      </c>
      <c r="DZ80" s="83" t="str">
        <f t="shared" si="216"/>
        <v>na</v>
      </c>
      <c r="EA80" s="83" t="str">
        <f t="shared" si="216"/>
        <v>na</v>
      </c>
      <c r="EB80" s="83" t="str">
        <f t="shared" si="216"/>
        <v>na</v>
      </c>
      <c r="EC80" s="83" t="str">
        <f t="shared" si="216"/>
        <v>na</v>
      </c>
      <c r="ED80" s="83" t="str">
        <f t="shared" si="216"/>
        <v>na</v>
      </c>
      <c r="EE80" s="83" t="str">
        <f t="shared" si="216"/>
        <v>na</v>
      </c>
      <c r="EF80" s="83" t="str">
        <f t="shared" si="216"/>
        <v>na</v>
      </c>
      <c r="EG80" s="83" t="str">
        <f t="shared" si="216"/>
        <v>na</v>
      </c>
      <c r="EH80" s="83" t="str">
        <f t="shared" si="216"/>
        <v>na</v>
      </c>
      <c r="EI80" s="83" t="str">
        <f t="shared" si="216"/>
        <v>na</v>
      </c>
      <c r="EJ80" s="83" t="str">
        <f t="shared" si="216"/>
        <v>na</v>
      </c>
      <c r="EK80" s="83" t="str">
        <f t="shared" si="216"/>
        <v>na</v>
      </c>
      <c r="EL80" s="83" t="str">
        <f t="shared" si="216"/>
        <v>na</v>
      </c>
      <c r="EM80" s="83" t="str">
        <f t="shared" si="216"/>
        <v>na</v>
      </c>
      <c r="EN80" s="83" t="str">
        <f t="shared" si="216"/>
        <v>na</v>
      </c>
      <c r="EO80" s="83" t="str">
        <f t="shared" si="216"/>
        <v>na</v>
      </c>
      <c r="EP80" s="83" t="str">
        <f t="shared" si="216"/>
        <v>na</v>
      </c>
      <c r="EQ80" s="83" t="str">
        <f t="shared" si="216"/>
        <v>na</v>
      </c>
      <c r="ER80" s="83" t="str">
        <f t="shared" si="216"/>
        <v>na</v>
      </c>
      <c r="ES80" s="83" t="str">
        <f t="shared" si="216"/>
        <v>na</v>
      </c>
      <c r="ET80" s="83" t="str">
        <f t="shared" si="216"/>
        <v>na</v>
      </c>
      <c r="EU80" s="83" t="str">
        <f t="shared" si="216"/>
        <v>na</v>
      </c>
      <c r="EV80" s="83" t="str">
        <f t="shared" si="216"/>
        <v>na</v>
      </c>
      <c r="EW80" s="83" t="str">
        <f t="shared" si="216"/>
        <v>na</v>
      </c>
      <c r="EX80" s="83" t="str">
        <f t="shared" si="216"/>
        <v>na</v>
      </c>
      <c r="EY80" s="83" t="str">
        <f t="shared" si="216"/>
        <v>na</v>
      </c>
      <c r="EZ80" s="83" t="str">
        <f t="shared" si="216"/>
        <v>na</v>
      </c>
      <c r="FA80" s="83" t="str">
        <f t="shared" si="216"/>
        <v>na</v>
      </c>
      <c r="FB80" s="83" t="str">
        <f t="shared" si="216"/>
        <v>na</v>
      </c>
      <c r="FC80" s="83" t="str">
        <f t="shared" si="216"/>
        <v>na</v>
      </c>
      <c r="FD80" s="83" t="str">
        <f t="shared" si="216"/>
        <v>na</v>
      </c>
      <c r="FE80" s="83" t="str">
        <f t="shared" si="216"/>
        <v>na</v>
      </c>
      <c r="FF80" s="83" t="str">
        <f t="shared" si="216"/>
        <v>na</v>
      </c>
      <c r="FG80" s="83" t="str">
        <f t="shared" si="216"/>
        <v>na</v>
      </c>
      <c r="FH80" s="83" t="str">
        <f t="shared" si="216"/>
        <v>na</v>
      </c>
      <c r="FI80" s="83" t="str">
        <f t="shared" si="216"/>
        <v>na</v>
      </c>
      <c r="FJ80" s="83" t="str">
        <f t="shared" si="216"/>
        <v>na</v>
      </c>
      <c r="FK80" s="83" t="str">
        <f t="shared" si="216"/>
        <v>na</v>
      </c>
      <c r="FL80" s="83" t="str">
        <f t="shared" ref="FL80:GJ80" si="217" xml:space="preserve"> IF(AND(FL79 = 1, FL78 &gt; CHK_TOL), FL77 / FL78, "na")</f>
        <v>na</v>
      </c>
      <c r="FM80" s="83" t="str">
        <f t="shared" si="217"/>
        <v>na</v>
      </c>
      <c r="FN80" s="83" t="str">
        <f t="shared" si="217"/>
        <v>na</v>
      </c>
      <c r="FO80" s="83" t="str">
        <f t="shared" si="217"/>
        <v>na</v>
      </c>
      <c r="FP80" s="83" t="str">
        <f t="shared" si="217"/>
        <v>na</v>
      </c>
      <c r="FQ80" s="83" t="str">
        <f t="shared" si="217"/>
        <v>na</v>
      </c>
      <c r="FR80" s="83" t="str">
        <f t="shared" si="217"/>
        <v>na</v>
      </c>
      <c r="FS80" s="83" t="str">
        <f t="shared" si="217"/>
        <v>na</v>
      </c>
      <c r="FT80" s="83" t="str">
        <f t="shared" si="217"/>
        <v>na</v>
      </c>
      <c r="FU80" s="83" t="str">
        <f t="shared" si="217"/>
        <v>na</v>
      </c>
      <c r="FV80" s="83" t="str">
        <f t="shared" si="217"/>
        <v>na</v>
      </c>
      <c r="FW80" s="83" t="str">
        <f t="shared" si="217"/>
        <v>na</v>
      </c>
      <c r="FX80" s="83" t="str">
        <f t="shared" si="217"/>
        <v>na</v>
      </c>
      <c r="FY80" s="83" t="str">
        <f t="shared" si="217"/>
        <v>na</v>
      </c>
      <c r="FZ80" s="83" t="str">
        <f t="shared" si="217"/>
        <v>na</v>
      </c>
      <c r="GA80" s="83" t="str">
        <f t="shared" si="217"/>
        <v>na</v>
      </c>
      <c r="GB80" s="83" t="str">
        <f t="shared" si="217"/>
        <v>na</v>
      </c>
      <c r="GC80" s="83" t="str">
        <f t="shared" si="217"/>
        <v>na</v>
      </c>
      <c r="GD80" s="83" t="str">
        <f t="shared" si="217"/>
        <v>na</v>
      </c>
      <c r="GE80" s="83" t="str">
        <f t="shared" si="217"/>
        <v>na</v>
      </c>
      <c r="GF80" s="83" t="str">
        <f t="shared" si="217"/>
        <v>na</v>
      </c>
      <c r="GG80" s="83" t="str">
        <f t="shared" si="217"/>
        <v>na</v>
      </c>
      <c r="GH80" s="83" t="str">
        <f t="shared" si="217"/>
        <v>na</v>
      </c>
      <c r="GI80" s="83" t="str">
        <f t="shared" si="217"/>
        <v>na</v>
      </c>
      <c r="GJ80" s="83" t="str">
        <f t="shared" si="217"/>
        <v>na</v>
      </c>
    </row>
    <row r="81" spans="1:192" x14ac:dyDescent="0.25">
      <c r="A81" s="636"/>
      <c r="B81" s="636"/>
      <c r="C81" s="637"/>
      <c r="D81" s="289"/>
      <c r="E81" s="289"/>
      <c r="F81" s="289"/>
      <c r="G81" s="289"/>
      <c r="H81" s="289"/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  <c r="AF81" s="289"/>
      <c r="AG81" s="289"/>
      <c r="AH81" s="289"/>
      <c r="AI81" s="289"/>
      <c r="AJ81" s="289"/>
      <c r="AK81" s="289"/>
      <c r="AL81" s="289"/>
      <c r="AM81" s="289"/>
      <c r="AN81" s="289"/>
      <c r="AO81" s="289"/>
      <c r="AP81" s="289"/>
      <c r="AQ81" s="289"/>
      <c r="AR81" s="289"/>
      <c r="AS81" s="289"/>
      <c r="AT81" s="289"/>
      <c r="AU81" s="289"/>
      <c r="AV81" s="289"/>
      <c r="AW81" s="289"/>
      <c r="AX81" s="289"/>
      <c r="AY81" s="289"/>
      <c r="AZ81" s="289"/>
      <c r="BA81" s="289"/>
      <c r="BB81" s="289"/>
      <c r="BC81" s="289"/>
      <c r="BD81" s="289"/>
      <c r="BE81" s="289"/>
      <c r="BF81" s="289"/>
      <c r="BG81" s="289"/>
      <c r="BH81" s="289"/>
      <c r="BI81" s="289"/>
      <c r="BJ81" s="289"/>
      <c r="BK81" s="289"/>
      <c r="BL81" s="289"/>
      <c r="BM81" s="289"/>
      <c r="BN81" s="289"/>
      <c r="BO81" s="289"/>
      <c r="BP81" s="289"/>
      <c r="BQ81" s="289"/>
      <c r="BR81" s="289"/>
      <c r="BS81" s="289"/>
      <c r="BT81" s="289"/>
      <c r="BU81" s="289"/>
      <c r="BV81" s="289"/>
      <c r="BW81" s="289"/>
      <c r="BX81" s="289"/>
      <c r="BY81" s="289"/>
      <c r="BZ81" s="289"/>
      <c r="CA81" s="289"/>
      <c r="CB81" s="289"/>
      <c r="CC81" s="289"/>
      <c r="CD81" s="289"/>
      <c r="CE81" s="289"/>
      <c r="CF81" s="289"/>
      <c r="CG81" s="289"/>
      <c r="CH81" s="289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89"/>
      <c r="EG81" s="289"/>
      <c r="EH81" s="289"/>
      <c r="EI81" s="289"/>
      <c r="EJ81" s="289"/>
      <c r="EK81" s="289"/>
      <c r="EL81" s="289"/>
      <c r="EM81" s="289"/>
      <c r="EN81" s="289"/>
      <c r="EO81" s="289"/>
      <c r="EP81" s="289"/>
      <c r="EQ81" s="289"/>
      <c r="ER81" s="289"/>
      <c r="ES81" s="289"/>
      <c r="ET81" s="289"/>
      <c r="EU81" s="289"/>
      <c r="EV81" s="289"/>
      <c r="EW81" s="289"/>
      <c r="EX81" s="289"/>
      <c r="EY81" s="289"/>
      <c r="EZ81" s="289"/>
      <c r="FA81" s="289"/>
      <c r="FB81" s="289"/>
      <c r="FC81" s="289"/>
      <c r="FD81" s="289"/>
      <c r="FE81" s="289"/>
      <c r="FF81" s="289"/>
      <c r="FG81" s="289"/>
      <c r="FH81" s="289"/>
      <c r="FI81" s="289"/>
      <c r="FJ81" s="289"/>
      <c r="FK81" s="289"/>
      <c r="FL81" s="289"/>
      <c r="FM81" s="289"/>
      <c r="FN81" s="289"/>
      <c r="FO81" s="289"/>
      <c r="FP81" s="289"/>
      <c r="FQ81" s="289"/>
      <c r="FR81" s="289"/>
      <c r="FS81" s="289"/>
      <c r="FT81" s="289"/>
      <c r="FU81" s="289"/>
      <c r="FV81" s="289"/>
      <c r="FW81" s="289"/>
      <c r="FX81" s="289"/>
      <c r="FY81" s="289"/>
      <c r="FZ81" s="289"/>
      <c r="GA81" s="289"/>
      <c r="GB81" s="289"/>
      <c r="GC81" s="289"/>
      <c r="GD81" s="289"/>
      <c r="GE81" s="289"/>
      <c r="GF81" s="289"/>
      <c r="GG81" s="289"/>
      <c r="GH81" s="289"/>
      <c r="GI81" s="289"/>
      <c r="GJ81" s="289"/>
    </row>
    <row r="82" spans="1:192" x14ac:dyDescent="0.25">
      <c r="A82" s="80"/>
      <c r="B82" s="80"/>
      <c r="C82" s="596"/>
      <c r="D82" s="61"/>
      <c r="E82" s="640" t="str">
        <f t="shared" ref="E82:AJ82" si="218" xml:space="preserve"> E$80</f>
        <v>Loan life coverage ratio</v>
      </c>
      <c r="F82" s="640">
        <f t="shared" si="218"/>
        <v>0</v>
      </c>
      <c r="G82" s="640" t="str">
        <f t="shared" si="218"/>
        <v>ratio</v>
      </c>
      <c r="H82" s="640">
        <f t="shared" si="218"/>
        <v>0</v>
      </c>
      <c r="I82" s="640">
        <f t="shared" si="218"/>
        <v>0</v>
      </c>
      <c r="J82" s="640" t="str">
        <f t="shared" si="218"/>
        <v>na</v>
      </c>
      <c r="K82" s="640" t="str">
        <f t="shared" si="218"/>
        <v>na</v>
      </c>
      <c r="L82" s="640" t="str">
        <f t="shared" si="218"/>
        <v>na</v>
      </c>
      <c r="M82" s="640" t="str">
        <f t="shared" si="218"/>
        <v>na</v>
      </c>
      <c r="N82" s="640" t="str">
        <f t="shared" si="218"/>
        <v>na</v>
      </c>
      <c r="O82" s="640" t="str">
        <f t="shared" si="218"/>
        <v>na</v>
      </c>
      <c r="P82" s="640">
        <f t="shared" si="218"/>
        <v>1.3999999999999997</v>
      </c>
      <c r="Q82" s="640">
        <f t="shared" si="218"/>
        <v>1.3999999999999997</v>
      </c>
      <c r="R82" s="640">
        <f t="shared" si="218"/>
        <v>1.4</v>
      </c>
      <c r="S82" s="640">
        <f t="shared" si="218"/>
        <v>1.3999999999999997</v>
      </c>
      <c r="T82" s="640">
        <f t="shared" si="218"/>
        <v>1.3999999999999997</v>
      </c>
      <c r="U82" s="640">
        <f t="shared" si="218"/>
        <v>1.3999999999999997</v>
      </c>
      <c r="V82" s="640">
        <f t="shared" si="218"/>
        <v>1.3999999999999995</v>
      </c>
      <c r="W82" s="640">
        <f t="shared" si="218"/>
        <v>1.3999999999999995</v>
      </c>
      <c r="X82" s="640">
        <f t="shared" si="218"/>
        <v>1.3999999999999992</v>
      </c>
      <c r="Y82" s="640">
        <f t="shared" si="218"/>
        <v>1.3999999999999988</v>
      </c>
      <c r="Z82" s="640">
        <f t="shared" si="218"/>
        <v>1.3999999999999986</v>
      </c>
      <c r="AA82" s="640">
        <f t="shared" si="218"/>
        <v>1.3999999999999986</v>
      </c>
      <c r="AB82" s="640">
        <f t="shared" si="218"/>
        <v>1.3999999999999988</v>
      </c>
      <c r="AC82" s="640">
        <f t="shared" si="218"/>
        <v>1.3999999999999986</v>
      </c>
      <c r="AD82" s="640">
        <f t="shared" si="218"/>
        <v>1.3999999999999986</v>
      </c>
      <c r="AE82" s="640">
        <f t="shared" si="218"/>
        <v>1.3999999999999981</v>
      </c>
      <c r="AF82" s="640">
        <f t="shared" si="218"/>
        <v>1.3999999999999981</v>
      </c>
      <c r="AG82" s="640">
        <f t="shared" si="218"/>
        <v>1.3999999999999981</v>
      </c>
      <c r="AH82" s="640">
        <f t="shared" si="218"/>
        <v>1.3999999999999979</v>
      </c>
      <c r="AI82" s="640">
        <f t="shared" si="218"/>
        <v>1.3999999999999975</v>
      </c>
      <c r="AJ82" s="640">
        <f t="shared" si="218"/>
        <v>1.3999999999999975</v>
      </c>
      <c r="AK82" s="640">
        <f t="shared" ref="AK82:CV82" si="219" xml:space="preserve"> AK$80</f>
        <v>1.3999999999999972</v>
      </c>
      <c r="AL82" s="640">
        <f t="shared" si="219"/>
        <v>1.3999999999999968</v>
      </c>
      <c r="AM82" s="640">
        <f t="shared" si="219"/>
        <v>1.3999999999999968</v>
      </c>
      <c r="AN82" s="640">
        <f t="shared" si="219"/>
        <v>1.3999999999999961</v>
      </c>
      <c r="AO82" s="640">
        <f t="shared" si="219"/>
        <v>1.3999999999999957</v>
      </c>
      <c r="AP82" s="640">
        <f t="shared" si="219"/>
        <v>1.399999999999995</v>
      </c>
      <c r="AQ82" s="640">
        <f t="shared" si="219"/>
        <v>1.3999999999999941</v>
      </c>
      <c r="AR82" s="640">
        <f t="shared" si="219"/>
        <v>1.3999999999999935</v>
      </c>
      <c r="AS82" s="640">
        <f t="shared" si="219"/>
        <v>1.3999999999999921</v>
      </c>
      <c r="AT82" s="640">
        <f t="shared" si="219"/>
        <v>1.3999999999999904</v>
      </c>
      <c r="AU82" s="640">
        <f t="shared" si="219"/>
        <v>1.3999999999999875</v>
      </c>
      <c r="AV82" s="640">
        <f t="shared" si="219"/>
        <v>1.399999999999981</v>
      </c>
      <c r="AW82" s="640">
        <f t="shared" si="219"/>
        <v>1.3999999999999615</v>
      </c>
      <c r="AX82" s="640" t="str">
        <f t="shared" si="219"/>
        <v>na</v>
      </c>
      <c r="AY82" s="640" t="str">
        <f t="shared" si="219"/>
        <v>na</v>
      </c>
      <c r="AZ82" s="640" t="str">
        <f t="shared" si="219"/>
        <v>na</v>
      </c>
      <c r="BA82" s="640" t="str">
        <f t="shared" si="219"/>
        <v>na</v>
      </c>
      <c r="BB82" s="640" t="str">
        <f t="shared" si="219"/>
        <v>na</v>
      </c>
      <c r="BC82" s="640" t="str">
        <f t="shared" si="219"/>
        <v>na</v>
      </c>
      <c r="BD82" s="640" t="str">
        <f t="shared" si="219"/>
        <v>na</v>
      </c>
      <c r="BE82" s="640" t="str">
        <f t="shared" si="219"/>
        <v>na</v>
      </c>
      <c r="BF82" s="640" t="str">
        <f t="shared" si="219"/>
        <v>na</v>
      </c>
      <c r="BG82" s="640" t="str">
        <f t="shared" si="219"/>
        <v>na</v>
      </c>
      <c r="BH82" s="640" t="str">
        <f t="shared" si="219"/>
        <v>na</v>
      </c>
      <c r="BI82" s="640" t="str">
        <f t="shared" si="219"/>
        <v>na</v>
      </c>
      <c r="BJ82" s="640" t="str">
        <f t="shared" si="219"/>
        <v>na</v>
      </c>
      <c r="BK82" s="640" t="str">
        <f t="shared" si="219"/>
        <v>na</v>
      </c>
      <c r="BL82" s="640" t="str">
        <f t="shared" si="219"/>
        <v>na</v>
      </c>
      <c r="BM82" s="640" t="str">
        <f t="shared" si="219"/>
        <v>na</v>
      </c>
      <c r="BN82" s="640" t="str">
        <f t="shared" si="219"/>
        <v>na</v>
      </c>
      <c r="BO82" s="640" t="str">
        <f t="shared" si="219"/>
        <v>na</v>
      </c>
      <c r="BP82" s="640" t="str">
        <f t="shared" si="219"/>
        <v>na</v>
      </c>
      <c r="BQ82" s="640" t="str">
        <f t="shared" si="219"/>
        <v>na</v>
      </c>
      <c r="BR82" s="640" t="str">
        <f t="shared" si="219"/>
        <v>na</v>
      </c>
      <c r="BS82" s="640" t="str">
        <f t="shared" si="219"/>
        <v>na</v>
      </c>
      <c r="BT82" s="640" t="str">
        <f t="shared" si="219"/>
        <v>na</v>
      </c>
      <c r="BU82" s="640" t="str">
        <f t="shared" si="219"/>
        <v>na</v>
      </c>
      <c r="BV82" s="640" t="str">
        <f t="shared" si="219"/>
        <v>na</v>
      </c>
      <c r="BW82" s="640" t="str">
        <f t="shared" si="219"/>
        <v>na</v>
      </c>
      <c r="BX82" s="640" t="str">
        <f t="shared" si="219"/>
        <v>na</v>
      </c>
      <c r="BY82" s="640" t="str">
        <f t="shared" si="219"/>
        <v>na</v>
      </c>
      <c r="BZ82" s="640" t="str">
        <f t="shared" si="219"/>
        <v>na</v>
      </c>
      <c r="CA82" s="640" t="str">
        <f t="shared" si="219"/>
        <v>na</v>
      </c>
      <c r="CB82" s="640" t="str">
        <f t="shared" si="219"/>
        <v>na</v>
      </c>
      <c r="CC82" s="640" t="str">
        <f t="shared" si="219"/>
        <v>na</v>
      </c>
      <c r="CD82" s="640" t="str">
        <f t="shared" si="219"/>
        <v>na</v>
      </c>
      <c r="CE82" s="640" t="str">
        <f t="shared" si="219"/>
        <v>na</v>
      </c>
      <c r="CF82" s="640" t="str">
        <f t="shared" si="219"/>
        <v>na</v>
      </c>
      <c r="CG82" s="640" t="str">
        <f t="shared" si="219"/>
        <v>na</v>
      </c>
      <c r="CH82" s="640" t="str">
        <f t="shared" si="219"/>
        <v>na</v>
      </c>
      <c r="CI82" s="640" t="str">
        <f t="shared" si="219"/>
        <v>na</v>
      </c>
      <c r="CJ82" s="640" t="str">
        <f t="shared" si="219"/>
        <v>na</v>
      </c>
      <c r="CK82" s="640" t="str">
        <f t="shared" si="219"/>
        <v>na</v>
      </c>
      <c r="CL82" s="640" t="str">
        <f t="shared" si="219"/>
        <v>na</v>
      </c>
      <c r="CM82" s="640" t="str">
        <f t="shared" si="219"/>
        <v>na</v>
      </c>
      <c r="CN82" s="640" t="str">
        <f t="shared" si="219"/>
        <v>na</v>
      </c>
      <c r="CO82" s="640" t="str">
        <f t="shared" si="219"/>
        <v>na</v>
      </c>
      <c r="CP82" s="640" t="str">
        <f t="shared" si="219"/>
        <v>na</v>
      </c>
      <c r="CQ82" s="640" t="str">
        <f t="shared" si="219"/>
        <v>na</v>
      </c>
      <c r="CR82" s="640" t="str">
        <f t="shared" si="219"/>
        <v>na</v>
      </c>
      <c r="CS82" s="640" t="str">
        <f t="shared" si="219"/>
        <v>na</v>
      </c>
      <c r="CT82" s="640" t="str">
        <f t="shared" si="219"/>
        <v>na</v>
      </c>
      <c r="CU82" s="640" t="str">
        <f t="shared" si="219"/>
        <v>na</v>
      </c>
      <c r="CV82" s="640" t="str">
        <f t="shared" si="219"/>
        <v>na</v>
      </c>
      <c r="CW82" s="640" t="str">
        <f t="shared" ref="CW82:FH82" si="220" xml:space="preserve"> CW$80</f>
        <v>na</v>
      </c>
      <c r="CX82" s="640" t="str">
        <f t="shared" si="220"/>
        <v>na</v>
      </c>
      <c r="CY82" s="640" t="str">
        <f t="shared" si="220"/>
        <v>na</v>
      </c>
      <c r="CZ82" s="640" t="str">
        <f t="shared" si="220"/>
        <v>na</v>
      </c>
      <c r="DA82" s="640" t="str">
        <f t="shared" si="220"/>
        <v>na</v>
      </c>
      <c r="DB82" s="640" t="str">
        <f t="shared" si="220"/>
        <v>na</v>
      </c>
      <c r="DC82" s="640" t="str">
        <f t="shared" si="220"/>
        <v>na</v>
      </c>
      <c r="DD82" s="640" t="str">
        <f t="shared" si="220"/>
        <v>na</v>
      </c>
      <c r="DE82" s="640" t="str">
        <f t="shared" si="220"/>
        <v>na</v>
      </c>
      <c r="DF82" s="640" t="str">
        <f t="shared" si="220"/>
        <v>na</v>
      </c>
      <c r="DG82" s="640" t="str">
        <f t="shared" si="220"/>
        <v>na</v>
      </c>
      <c r="DH82" s="640" t="str">
        <f t="shared" si="220"/>
        <v>na</v>
      </c>
      <c r="DI82" s="640" t="str">
        <f t="shared" si="220"/>
        <v>na</v>
      </c>
      <c r="DJ82" s="640" t="str">
        <f t="shared" si="220"/>
        <v>na</v>
      </c>
      <c r="DK82" s="640" t="str">
        <f t="shared" si="220"/>
        <v>na</v>
      </c>
      <c r="DL82" s="640" t="str">
        <f t="shared" si="220"/>
        <v>na</v>
      </c>
      <c r="DM82" s="640" t="str">
        <f t="shared" si="220"/>
        <v>na</v>
      </c>
      <c r="DN82" s="640" t="str">
        <f t="shared" si="220"/>
        <v>na</v>
      </c>
      <c r="DO82" s="640" t="str">
        <f t="shared" si="220"/>
        <v>na</v>
      </c>
      <c r="DP82" s="640" t="str">
        <f t="shared" si="220"/>
        <v>na</v>
      </c>
      <c r="DQ82" s="640" t="str">
        <f t="shared" si="220"/>
        <v>na</v>
      </c>
      <c r="DR82" s="640" t="str">
        <f t="shared" si="220"/>
        <v>na</v>
      </c>
      <c r="DS82" s="640" t="str">
        <f t="shared" si="220"/>
        <v>na</v>
      </c>
      <c r="DT82" s="640" t="str">
        <f t="shared" si="220"/>
        <v>na</v>
      </c>
      <c r="DU82" s="640" t="str">
        <f t="shared" si="220"/>
        <v>na</v>
      </c>
      <c r="DV82" s="640" t="str">
        <f t="shared" si="220"/>
        <v>na</v>
      </c>
      <c r="DW82" s="640" t="str">
        <f t="shared" si="220"/>
        <v>na</v>
      </c>
      <c r="DX82" s="640" t="str">
        <f t="shared" si="220"/>
        <v>na</v>
      </c>
      <c r="DY82" s="640" t="str">
        <f t="shared" si="220"/>
        <v>na</v>
      </c>
      <c r="DZ82" s="640" t="str">
        <f t="shared" si="220"/>
        <v>na</v>
      </c>
      <c r="EA82" s="640" t="str">
        <f t="shared" si="220"/>
        <v>na</v>
      </c>
      <c r="EB82" s="640" t="str">
        <f t="shared" si="220"/>
        <v>na</v>
      </c>
      <c r="EC82" s="640" t="str">
        <f t="shared" si="220"/>
        <v>na</v>
      </c>
      <c r="ED82" s="640" t="str">
        <f t="shared" si="220"/>
        <v>na</v>
      </c>
      <c r="EE82" s="640" t="str">
        <f t="shared" si="220"/>
        <v>na</v>
      </c>
      <c r="EF82" s="640" t="str">
        <f t="shared" si="220"/>
        <v>na</v>
      </c>
      <c r="EG82" s="640" t="str">
        <f t="shared" si="220"/>
        <v>na</v>
      </c>
      <c r="EH82" s="640" t="str">
        <f t="shared" si="220"/>
        <v>na</v>
      </c>
      <c r="EI82" s="640" t="str">
        <f t="shared" si="220"/>
        <v>na</v>
      </c>
      <c r="EJ82" s="640" t="str">
        <f t="shared" si="220"/>
        <v>na</v>
      </c>
      <c r="EK82" s="640" t="str">
        <f t="shared" si="220"/>
        <v>na</v>
      </c>
      <c r="EL82" s="640" t="str">
        <f t="shared" si="220"/>
        <v>na</v>
      </c>
      <c r="EM82" s="640" t="str">
        <f t="shared" si="220"/>
        <v>na</v>
      </c>
      <c r="EN82" s="640" t="str">
        <f t="shared" si="220"/>
        <v>na</v>
      </c>
      <c r="EO82" s="640" t="str">
        <f t="shared" si="220"/>
        <v>na</v>
      </c>
      <c r="EP82" s="640" t="str">
        <f t="shared" si="220"/>
        <v>na</v>
      </c>
      <c r="EQ82" s="640" t="str">
        <f t="shared" si="220"/>
        <v>na</v>
      </c>
      <c r="ER82" s="640" t="str">
        <f t="shared" si="220"/>
        <v>na</v>
      </c>
      <c r="ES82" s="640" t="str">
        <f t="shared" si="220"/>
        <v>na</v>
      </c>
      <c r="ET82" s="640" t="str">
        <f t="shared" si="220"/>
        <v>na</v>
      </c>
      <c r="EU82" s="640" t="str">
        <f t="shared" si="220"/>
        <v>na</v>
      </c>
      <c r="EV82" s="640" t="str">
        <f t="shared" si="220"/>
        <v>na</v>
      </c>
      <c r="EW82" s="640" t="str">
        <f t="shared" si="220"/>
        <v>na</v>
      </c>
      <c r="EX82" s="640" t="str">
        <f t="shared" si="220"/>
        <v>na</v>
      </c>
      <c r="EY82" s="640" t="str">
        <f t="shared" si="220"/>
        <v>na</v>
      </c>
      <c r="EZ82" s="640" t="str">
        <f t="shared" si="220"/>
        <v>na</v>
      </c>
      <c r="FA82" s="640" t="str">
        <f t="shared" si="220"/>
        <v>na</v>
      </c>
      <c r="FB82" s="640" t="str">
        <f t="shared" si="220"/>
        <v>na</v>
      </c>
      <c r="FC82" s="640" t="str">
        <f t="shared" si="220"/>
        <v>na</v>
      </c>
      <c r="FD82" s="640" t="str">
        <f t="shared" si="220"/>
        <v>na</v>
      </c>
      <c r="FE82" s="640" t="str">
        <f t="shared" si="220"/>
        <v>na</v>
      </c>
      <c r="FF82" s="640" t="str">
        <f t="shared" si="220"/>
        <v>na</v>
      </c>
      <c r="FG82" s="640" t="str">
        <f t="shared" si="220"/>
        <v>na</v>
      </c>
      <c r="FH82" s="640" t="str">
        <f t="shared" si="220"/>
        <v>na</v>
      </c>
      <c r="FI82" s="640" t="str">
        <f t="shared" ref="FI82:GJ82" si="221" xml:space="preserve"> FI$80</f>
        <v>na</v>
      </c>
      <c r="FJ82" s="640" t="str">
        <f t="shared" si="221"/>
        <v>na</v>
      </c>
      <c r="FK82" s="640" t="str">
        <f t="shared" si="221"/>
        <v>na</v>
      </c>
      <c r="FL82" s="640" t="str">
        <f t="shared" si="221"/>
        <v>na</v>
      </c>
      <c r="FM82" s="640" t="str">
        <f t="shared" si="221"/>
        <v>na</v>
      </c>
      <c r="FN82" s="640" t="str">
        <f t="shared" si="221"/>
        <v>na</v>
      </c>
      <c r="FO82" s="640" t="str">
        <f t="shared" si="221"/>
        <v>na</v>
      </c>
      <c r="FP82" s="640" t="str">
        <f t="shared" si="221"/>
        <v>na</v>
      </c>
      <c r="FQ82" s="640" t="str">
        <f t="shared" si="221"/>
        <v>na</v>
      </c>
      <c r="FR82" s="640" t="str">
        <f t="shared" si="221"/>
        <v>na</v>
      </c>
      <c r="FS82" s="640" t="str">
        <f t="shared" si="221"/>
        <v>na</v>
      </c>
      <c r="FT82" s="640" t="str">
        <f t="shared" si="221"/>
        <v>na</v>
      </c>
      <c r="FU82" s="640" t="str">
        <f t="shared" si="221"/>
        <v>na</v>
      </c>
      <c r="FV82" s="640" t="str">
        <f t="shared" si="221"/>
        <v>na</v>
      </c>
      <c r="FW82" s="640" t="str">
        <f t="shared" si="221"/>
        <v>na</v>
      </c>
      <c r="FX82" s="640" t="str">
        <f t="shared" si="221"/>
        <v>na</v>
      </c>
      <c r="FY82" s="640" t="str">
        <f t="shared" si="221"/>
        <v>na</v>
      </c>
      <c r="FZ82" s="640" t="str">
        <f t="shared" si="221"/>
        <v>na</v>
      </c>
      <c r="GA82" s="640" t="str">
        <f t="shared" si="221"/>
        <v>na</v>
      </c>
      <c r="GB82" s="640" t="str">
        <f t="shared" si="221"/>
        <v>na</v>
      </c>
      <c r="GC82" s="640" t="str">
        <f t="shared" si="221"/>
        <v>na</v>
      </c>
      <c r="GD82" s="640" t="str">
        <f t="shared" si="221"/>
        <v>na</v>
      </c>
      <c r="GE82" s="640" t="str">
        <f t="shared" si="221"/>
        <v>na</v>
      </c>
      <c r="GF82" s="640" t="str">
        <f t="shared" si="221"/>
        <v>na</v>
      </c>
      <c r="GG82" s="640" t="str">
        <f t="shared" si="221"/>
        <v>na</v>
      </c>
      <c r="GH82" s="640" t="str">
        <f t="shared" si="221"/>
        <v>na</v>
      </c>
      <c r="GI82" s="640" t="str">
        <f t="shared" si="221"/>
        <v>na</v>
      </c>
      <c r="GJ82" s="640" t="str">
        <f t="shared" si="221"/>
        <v>na</v>
      </c>
    </row>
    <row r="83" spans="1:192" s="194" customFormat="1" x14ac:dyDescent="0.25">
      <c r="A83" s="142"/>
      <c r="B83" s="142"/>
      <c r="C83" s="143"/>
      <c r="D83" s="144"/>
      <c r="E83" s="193" t="s">
        <v>524</v>
      </c>
      <c r="F83" s="426">
        <f xml:space="preserve"> MIN(J82:GJ82)</f>
        <v>1.3999999999999615</v>
      </c>
      <c r="G83" s="193" t="s">
        <v>195</v>
      </c>
      <c r="H83" s="193"/>
      <c r="I83" s="145"/>
      <c r="J83" s="426"/>
      <c r="K83" s="426"/>
      <c r="L83" s="426"/>
      <c r="M83" s="426"/>
      <c r="N83" s="426"/>
      <c r="O83" s="426"/>
      <c r="P83" s="426"/>
      <c r="Q83" s="426"/>
      <c r="R83" s="426"/>
      <c r="S83" s="426"/>
      <c r="T83" s="426"/>
      <c r="U83" s="426"/>
      <c r="V83" s="426"/>
      <c r="W83" s="426"/>
      <c r="X83" s="426"/>
      <c r="Y83" s="426"/>
      <c r="Z83" s="426"/>
      <c r="AA83" s="426"/>
      <c r="AB83" s="426"/>
      <c r="AC83" s="426"/>
      <c r="AD83" s="426"/>
      <c r="AE83" s="426"/>
      <c r="AF83" s="426"/>
      <c r="AG83" s="426"/>
      <c r="AH83" s="426"/>
      <c r="AI83" s="426"/>
      <c r="AJ83" s="426"/>
      <c r="AK83" s="426"/>
      <c r="AL83" s="426"/>
      <c r="AM83" s="426"/>
      <c r="AN83" s="426"/>
      <c r="AO83" s="426"/>
      <c r="AP83" s="426"/>
      <c r="AQ83" s="426"/>
      <c r="AR83" s="426"/>
      <c r="AS83" s="426"/>
      <c r="AT83" s="426"/>
      <c r="AU83" s="426"/>
      <c r="AV83" s="426"/>
      <c r="AW83" s="426"/>
      <c r="AX83" s="426"/>
      <c r="AY83" s="426"/>
      <c r="AZ83" s="426"/>
      <c r="BA83" s="426"/>
      <c r="BB83" s="426"/>
      <c r="BC83" s="426"/>
      <c r="BD83" s="426"/>
      <c r="BE83" s="426"/>
      <c r="BF83" s="426"/>
      <c r="BG83" s="426"/>
      <c r="BH83" s="426"/>
      <c r="BI83" s="426"/>
      <c r="BJ83" s="426"/>
      <c r="BK83" s="426"/>
      <c r="BL83" s="426"/>
      <c r="BM83" s="426"/>
      <c r="BN83" s="426"/>
      <c r="BO83" s="426"/>
      <c r="BP83" s="426"/>
      <c r="BQ83" s="426"/>
      <c r="BR83" s="426"/>
      <c r="BS83" s="426"/>
      <c r="BT83" s="426"/>
      <c r="BU83" s="426"/>
      <c r="BV83" s="426"/>
      <c r="BW83" s="426"/>
      <c r="BX83" s="426"/>
      <c r="BY83" s="426"/>
      <c r="BZ83" s="426"/>
      <c r="CA83" s="426"/>
      <c r="CB83" s="426"/>
      <c r="CC83" s="426"/>
      <c r="CD83" s="426"/>
      <c r="CE83" s="426"/>
      <c r="CF83" s="426"/>
      <c r="CG83" s="426"/>
      <c r="CH83" s="426"/>
      <c r="CI83" s="426"/>
      <c r="CJ83" s="426"/>
      <c r="CK83" s="426"/>
      <c r="CL83" s="426"/>
      <c r="CM83" s="426"/>
      <c r="CN83" s="426"/>
      <c r="CO83" s="426"/>
      <c r="CP83" s="426"/>
      <c r="CQ83" s="426"/>
      <c r="CR83" s="426"/>
      <c r="CS83" s="426"/>
      <c r="CT83" s="426"/>
      <c r="CU83" s="426"/>
      <c r="CV83" s="426"/>
      <c r="CW83" s="426"/>
      <c r="CX83" s="426"/>
      <c r="CY83" s="426"/>
      <c r="CZ83" s="426"/>
      <c r="DA83" s="426"/>
      <c r="DB83" s="426"/>
      <c r="DC83" s="426"/>
      <c r="DD83" s="426"/>
      <c r="DE83" s="426"/>
      <c r="DF83" s="426"/>
      <c r="DG83" s="426"/>
      <c r="DH83" s="426"/>
      <c r="DI83" s="426"/>
      <c r="DJ83" s="426"/>
      <c r="DK83" s="426"/>
      <c r="DL83" s="426"/>
      <c r="DM83" s="426"/>
      <c r="DN83" s="426"/>
      <c r="DO83" s="426"/>
      <c r="DP83" s="426"/>
      <c r="DQ83" s="426"/>
      <c r="DR83" s="426"/>
      <c r="DS83" s="426"/>
      <c r="DT83" s="426"/>
      <c r="DU83" s="426"/>
      <c r="DV83" s="426"/>
      <c r="DW83" s="426"/>
      <c r="DX83" s="426"/>
      <c r="DY83" s="426"/>
      <c r="DZ83" s="426"/>
      <c r="EA83" s="426"/>
      <c r="EB83" s="426"/>
      <c r="EC83" s="426"/>
      <c r="ED83" s="426"/>
      <c r="EE83" s="426"/>
      <c r="EF83" s="426"/>
      <c r="EG83" s="426"/>
      <c r="EH83" s="426"/>
      <c r="EI83" s="426"/>
      <c r="EJ83" s="426"/>
      <c r="EK83" s="426"/>
      <c r="EL83" s="426"/>
      <c r="EM83" s="426"/>
      <c r="EN83" s="426"/>
      <c r="EO83" s="426"/>
      <c r="EP83" s="426"/>
      <c r="EQ83" s="426"/>
      <c r="ER83" s="426"/>
      <c r="ES83" s="426"/>
      <c r="ET83" s="426"/>
      <c r="EU83" s="426"/>
      <c r="EV83" s="426"/>
      <c r="EW83" s="426"/>
      <c r="EX83" s="426"/>
      <c r="EY83" s="426"/>
      <c r="EZ83" s="426"/>
      <c r="FA83" s="426"/>
      <c r="FB83" s="426"/>
      <c r="FC83" s="426"/>
      <c r="FD83" s="426"/>
      <c r="FE83" s="426"/>
      <c r="FF83" s="426"/>
      <c r="FG83" s="426"/>
      <c r="FH83" s="426"/>
      <c r="FI83" s="426"/>
      <c r="FJ83" s="426"/>
      <c r="FK83" s="426"/>
      <c r="FL83" s="426"/>
      <c r="FM83" s="426"/>
      <c r="FN83" s="426"/>
      <c r="FO83" s="426"/>
      <c r="FP83" s="426"/>
      <c r="FQ83" s="426"/>
      <c r="FR83" s="426"/>
      <c r="FS83" s="426"/>
      <c r="FT83" s="426"/>
      <c r="FU83" s="426"/>
      <c r="FV83" s="426"/>
      <c r="FW83" s="426"/>
      <c r="FX83" s="426"/>
      <c r="FY83" s="426"/>
      <c r="FZ83" s="426"/>
      <c r="GA83" s="426"/>
      <c r="GB83" s="426"/>
      <c r="GC83" s="426"/>
      <c r="GD83" s="426"/>
      <c r="GE83" s="426"/>
      <c r="GF83" s="426"/>
      <c r="GG83" s="426"/>
      <c r="GH83" s="426"/>
      <c r="GI83" s="426"/>
      <c r="GJ83" s="426"/>
    </row>
    <row r="84" spans="1:192" s="194" customFormat="1" x14ac:dyDescent="0.25">
      <c r="A84" s="142"/>
      <c r="B84" s="142"/>
      <c r="C84" s="143"/>
      <c r="D84" s="144"/>
      <c r="E84" s="193" t="s">
        <v>528</v>
      </c>
      <c r="F84" s="426">
        <f xml:space="preserve"> AVERAGE(J82:GJ82)</f>
        <v>1.3999999999999961</v>
      </c>
      <c r="G84" s="193" t="s">
        <v>195</v>
      </c>
      <c r="H84" s="193"/>
      <c r="I84" s="145"/>
      <c r="J84" s="426"/>
      <c r="K84" s="426"/>
      <c r="L84" s="426"/>
      <c r="M84" s="426"/>
      <c r="N84" s="426"/>
      <c r="O84" s="426"/>
      <c r="P84" s="426"/>
      <c r="Q84" s="426"/>
      <c r="R84" s="426"/>
      <c r="S84" s="426"/>
      <c r="T84" s="426"/>
      <c r="U84" s="426"/>
      <c r="V84" s="426"/>
      <c r="W84" s="426"/>
      <c r="X84" s="426"/>
      <c r="Y84" s="426"/>
      <c r="Z84" s="426"/>
      <c r="AA84" s="426"/>
      <c r="AB84" s="426"/>
      <c r="AC84" s="426"/>
      <c r="AD84" s="426"/>
      <c r="AE84" s="426"/>
      <c r="AF84" s="426"/>
      <c r="AG84" s="426"/>
      <c r="AH84" s="426"/>
      <c r="AI84" s="426"/>
      <c r="AJ84" s="426"/>
      <c r="AK84" s="426"/>
      <c r="AL84" s="426"/>
      <c r="AM84" s="426"/>
      <c r="AN84" s="426"/>
      <c r="AO84" s="426"/>
      <c r="AP84" s="426"/>
      <c r="AQ84" s="426"/>
      <c r="AR84" s="426"/>
      <c r="AS84" s="426"/>
      <c r="AT84" s="426"/>
      <c r="AU84" s="426"/>
      <c r="AV84" s="426"/>
      <c r="AW84" s="426"/>
      <c r="AX84" s="426"/>
      <c r="AY84" s="426"/>
      <c r="AZ84" s="426"/>
      <c r="BA84" s="426"/>
      <c r="BB84" s="426"/>
      <c r="BC84" s="426"/>
      <c r="BD84" s="426"/>
      <c r="BE84" s="426"/>
      <c r="BF84" s="426"/>
      <c r="BG84" s="426"/>
      <c r="BH84" s="426"/>
      <c r="BI84" s="426"/>
      <c r="BJ84" s="426"/>
      <c r="BK84" s="426"/>
      <c r="BL84" s="426"/>
      <c r="BM84" s="426"/>
      <c r="BN84" s="426"/>
      <c r="BO84" s="426"/>
      <c r="BP84" s="426"/>
      <c r="BQ84" s="426"/>
      <c r="BR84" s="426"/>
      <c r="BS84" s="426"/>
      <c r="BT84" s="426"/>
      <c r="BU84" s="426"/>
      <c r="BV84" s="426"/>
      <c r="BW84" s="426"/>
      <c r="BX84" s="426"/>
      <c r="BY84" s="426"/>
      <c r="BZ84" s="426"/>
      <c r="CA84" s="426"/>
      <c r="CB84" s="426"/>
      <c r="CC84" s="426"/>
      <c r="CD84" s="426"/>
      <c r="CE84" s="426"/>
      <c r="CF84" s="426"/>
      <c r="CG84" s="426"/>
      <c r="CH84" s="426"/>
      <c r="CI84" s="426"/>
      <c r="CJ84" s="426"/>
      <c r="CK84" s="426"/>
      <c r="CL84" s="426"/>
      <c r="CM84" s="426"/>
      <c r="CN84" s="426"/>
      <c r="CO84" s="426"/>
      <c r="CP84" s="426"/>
      <c r="CQ84" s="426"/>
      <c r="CR84" s="426"/>
      <c r="CS84" s="426"/>
      <c r="CT84" s="426"/>
      <c r="CU84" s="426"/>
      <c r="CV84" s="426"/>
      <c r="CW84" s="426"/>
      <c r="CX84" s="426"/>
      <c r="CY84" s="426"/>
      <c r="CZ84" s="426"/>
      <c r="DA84" s="426"/>
      <c r="DB84" s="426"/>
      <c r="DC84" s="426"/>
      <c r="DD84" s="426"/>
      <c r="DE84" s="426"/>
      <c r="DF84" s="426"/>
      <c r="DG84" s="426"/>
      <c r="DH84" s="426"/>
      <c r="DI84" s="426"/>
      <c r="DJ84" s="426"/>
      <c r="DK84" s="426"/>
      <c r="DL84" s="426"/>
      <c r="DM84" s="426"/>
      <c r="DN84" s="426"/>
      <c r="DO84" s="426"/>
      <c r="DP84" s="426"/>
      <c r="DQ84" s="426"/>
      <c r="DR84" s="426"/>
      <c r="DS84" s="426"/>
      <c r="DT84" s="426"/>
      <c r="DU84" s="426"/>
      <c r="DV84" s="426"/>
      <c r="DW84" s="426"/>
      <c r="DX84" s="426"/>
      <c r="DY84" s="426"/>
      <c r="DZ84" s="426"/>
      <c r="EA84" s="426"/>
      <c r="EB84" s="426"/>
      <c r="EC84" s="426"/>
      <c r="ED84" s="426"/>
      <c r="EE84" s="426"/>
      <c r="EF84" s="426"/>
      <c r="EG84" s="426"/>
      <c r="EH84" s="426"/>
      <c r="EI84" s="426"/>
      <c r="EJ84" s="426"/>
      <c r="EK84" s="426"/>
      <c r="EL84" s="426"/>
      <c r="EM84" s="426"/>
      <c r="EN84" s="426"/>
      <c r="EO84" s="426"/>
      <c r="EP84" s="426"/>
      <c r="EQ84" s="426"/>
      <c r="ER84" s="426"/>
      <c r="ES84" s="426"/>
      <c r="ET84" s="426"/>
      <c r="EU84" s="426"/>
      <c r="EV84" s="426"/>
      <c r="EW84" s="426"/>
      <c r="EX84" s="426"/>
      <c r="EY84" s="426"/>
      <c r="EZ84" s="426"/>
      <c r="FA84" s="426"/>
      <c r="FB84" s="426"/>
      <c r="FC84" s="426"/>
      <c r="FD84" s="426"/>
      <c r="FE84" s="426"/>
      <c r="FF84" s="426"/>
      <c r="FG84" s="426"/>
      <c r="FH84" s="426"/>
      <c r="FI84" s="426"/>
      <c r="FJ84" s="426"/>
      <c r="FK84" s="426"/>
      <c r="FL84" s="426"/>
      <c r="FM84" s="426"/>
      <c r="FN84" s="426"/>
      <c r="FO84" s="426"/>
      <c r="FP84" s="426"/>
      <c r="FQ84" s="426"/>
      <c r="FR84" s="426"/>
      <c r="FS84" s="426"/>
      <c r="FT84" s="426"/>
      <c r="FU84" s="426"/>
      <c r="FV84" s="426"/>
      <c r="FW84" s="426"/>
      <c r="FX84" s="426"/>
      <c r="FY84" s="426"/>
      <c r="FZ84" s="426"/>
      <c r="GA84" s="426"/>
      <c r="GB84" s="426"/>
      <c r="GC84" s="426"/>
      <c r="GD84" s="426"/>
      <c r="GE84" s="426"/>
      <c r="GF84" s="426"/>
      <c r="GG84" s="426"/>
      <c r="GH84" s="426"/>
      <c r="GI84" s="426"/>
      <c r="GJ84" s="426"/>
    </row>
    <row r="85" spans="1:192" x14ac:dyDescent="0.25">
      <c r="A85" s="80"/>
      <c r="B85" s="80"/>
      <c r="C85" s="596"/>
      <c r="D85" s="61"/>
      <c r="E85" s="126"/>
      <c r="F85" s="126"/>
      <c r="G85" s="126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  <c r="CW85" s="32"/>
      <c r="CX85" s="32"/>
      <c r="CY85" s="32"/>
      <c r="CZ85" s="32"/>
      <c r="DA85" s="32"/>
      <c r="DB85" s="32"/>
      <c r="DC85" s="32"/>
      <c r="DD85" s="32"/>
      <c r="DE85" s="32"/>
      <c r="DF85" s="32"/>
      <c r="DG85" s="32"/>
      <c r="DH85" s="32"/>
      <c r="DI85" s="32"/>
      <c r="DJ85" s="32"/>
      <c r="DK85" s="32"/>
      <c r="DL85" s="32"/>
      <c r="DM85" s="32"/>
      <c r="DN85" s="32"/>
      <c r="DO85" s="32"/>
      <c r="DP85" s="32"/>
      <c r="DQ85" s="32"/>
      <c r="DR85" s="32"/>
      <c r="DS85" s="32"/>
      <c r="DT85" s="32"/>
      <c r="DU85" s="32"/>
      <c r="DV85" s="32"/>
      <c r="DW85" s="32"/>
      <c r="DX85" s="32"/>
      <c r="DY85" s="32"/>
      <c r="DZ85" s="32"/>
      <c r="EA85" s="32"/>
      <c r="EB85" s="32"/>
      <c r="EC85" s="32"/>
      <c r="ED85" s="32"/>
      <c r="EE85" s="32"/>
      <c r="EF85" s="32"/>
      <c r="EG85" s="32"/>
      <c r="EH85" s="32"/>
      <c r="EI85" s="32"/>
      <c r="EJ85" s="32"/>
      <c r="EK85" s="32"/>
      <c r="EL85" s="32"/>
      <c r="EM85" s="32"/>
      <c r="EN85" s="32"/>
      <c r="EO85" s="32"/>
      <c r="EP85" s="32"/>
      <c r="EQ85" s="32"/>
      <c r="ER85" s="32"/>
      <c r="ES85" s="32"/>
      <c r="ET85" s="32"/>
      <c r="EU85" s="32"/>
      <c r="EV85" s="32"/>
      <c r="EW85" s="32"/>
      <c r="EX85" s="32"/>
      <c r="EY85" s="32"/>
      <c r="EZ85" s="32"/>
      <c r="FA85" s="32"/>
      <c r="FB85" s="32"/>
      <c r="FC85" s="32"/>
      <c r="FD85" s="32"/>
      <c r="FE85" s="32"/>
      <c r="FF85" s="32"/>
      <c r="FG85" s="32"/>
      <c r="FH85" s="32"/>
      <c r="FI85" s="32"/>
      <c r="FJ85" s="32"/>
      <c r="FK85" s="32"/>
      <c r="FL85" s="32"/>
      <c r="FM85" s="32"/>
      <c r="FN85" s="32"/>
      <c r="FO85" s="32"/>
      <c r="FP85" s="32"/>
      <c r="FQ85" s="32"/>
      <c r="FR85" s="32"/>
      <c r="FS85" s="32"/>
      <c r="FT85" s="32"/>
      <c r="FU85" s="32"/>
      <c r="FV85" s="32"/>
      <c r="FW85" s="32"/>
      <c r="FX85" s="32"/>
      <c r="FY85" s="32"/>
      <c r="FZ85" s="32"/>
      <c r="GA85" s="32"/>
      <c r="GB85" s="32"/>
      <c r="GC85" s="32"/>
      <c r="GD85" s="32"/>
      <c r="GE85" s="32"/>
      <c r="GF85" s="32"/>
      <c r="GG85" s="32"/>
      <c r="GH85" s="32"/>
      <c r="GI85" s="32"/>
      <c r="GJ85" s="32"/>
    </row>
    <row r="86" spans="1:192" x14ac:dyDescent="0.25"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83"/>
      <c r="AJ86" s="83"/>
      <c r="AK86" s="83"/>
      <c r="AL86" s="83"/>
      <c r="AM86" s="83"/>
      <c r="AN86" s="83"/>
      <c r="AO86" s="83"/>
      <c r="AP86" s="83"/>
      <c r="AQ86" s="83"/>
      <c r="AR86" s="83"/>
      <c r="AS86" s="83"/>
      <c r="AT86" s="83"/>
      <c r="AU86" s="83"/>
      <c r="AV86" s="83"/>
      <c r="AW86" s="83"/>
      <c r="AX86" s="83"/>
      <c r="AY86" s="83"/>
      <c r="AZ86" s="83"/>
      <c r="BA86" s="83"/>
      <c r="BB86" s="83"/>
      <c r="BC86" s="83"/>
      <c r="BD86" s="83"/>
      <c r="BE86" s="83"/>
      <c r="BF86" s="83"/>
      <c r="BG86" s="83"/>
      <c r="BH86" s="83"/>
      <c r="BI86" s="83"/>
      <c r="BJ86" s="83"/>
      <c r="BK86" s="83"/>
      <c r="BL86" s="83"/>
      <c r="BM86" s="83"/>
      <c r="BN86" s="83"/>
      <c r="BO86" s="83"/>
      <c r="BP86" s="83"/>
      <c r="BQ86" s="83"/>
      <c r="BR86" s="83"/>
      <c r="BS86" s="83"/>
      <c r="BT86" s="83"/>
      <c r="BU86" s="83"/>
      <c r="BV86" s="83"/>
      <c r="BW86" s="83"/>
      <c r="BX86" s="83"/>
      <c r="BY86" s="83"/>
      <c r="BZ86" s="83"/>
      <c r="CA86" s="83"/>
      <c r="CB86" s="83"/>
      <c r="CC86" s="83"/>
      <c r="CD86" s="83"/>
      <c r="CE86" s="83"/>
      <c r="CF86" s="83"/>
      <c r="CG86" s="83"/>
      <c r="CH86" s="83"/>
      <c r="CI86" s="83"/>
      <c r="CJ86" s="83"/>
      <c r="CK86" s="83"/>
      <c r="CL86" s="83"/>
      <c r="CM86" s="83"/>
      <c r="CN86" s="83"/>
      <c r="CO86" s="83"/>
      <c r="CP86" s="83"/>
      <c r="CQ86" s="83"/>
      <c r="CR86" s="83"/>
      <c r="CS86" s="83"/>
      <c r="CT86" s="83"/>
      <c r="CU86" s="83"/>
      <c r="CV86" s="83"/>
      <c r="CW86" s="83"/>
      <c r="CX86" s="83"/>
      <c r="CY86" s="83"/>
      <c r="CZ86" s="83"/>
      <c r="DA86" s="83"/>
      <c r="DB86" s="83"/>
      <c r="DC86" s="83"/>
      <c r="DD86" s="83"/>
      <c r="DE86" s="83"/>
      <c r="DF86" s="83"/>
      <c r="DG86" s="83"/>
      <c r="DH86" s="83"/>
      <c r="DI86" s="83"/>
      <c r="DJ86" s="83"/>
      <c r="DK86" s="83"/>
      <c r="DL86" s="83"/>
      <c r="DM86" s="83"/>
      <c r="DN86" s="83"/>
      <c r="DO86" s="83"/>
      <c r="DP86" s="83"/>
      <c r="DQ86" s="83"/>
      <c r="DR86" s="83"/>
      <c r="DS86" s="83"/>
      <c r="DT86" s="83"/>
      <c r="DU86" s="83"/>
      <c r="DV86" s="83"/>
      <c r="DW86" s="83"/>
      <c r="DX86" s="83"/>
      <c r="DY86" s="83"/>
      <c r="DZ86" s="83"/>
      <c r="EA86" s="83"/>
      <c r="EB86" s="83"/>
      <c r="EC86" s="83"/>
      <c r="ED86" s="83"/>
      <c r="EE86" s="83"/>
      <c r="EF86" s="83"/>
      <c r="EG86" s="83"/>
      <c r="EH86" s="83"/>
      <c r="EI86" s="83"/>
      <c r="EJ86" s="83"/>
      <c r="EK86" s="83"/>
      <c r="EL86" s="83"/>
      <c r="EM86" s="83"/>
      <c r="EN86" s="83"/>
      <c r="EO86" s="83"/>
      <c r="EP86" s="83"/>
      <c r="EQ86" s="83"/>
      <c r="ER86" s="83"/>
      <c r="ES86" s="83"/>
      <c r="ET86" s="83"/>
      <c r="EU86" s="83"/>
      <c r="EV86" s="83"/>
      <c r="EW86" s="83"/>
      <c r="EX86" s="83"/>
      <c r="EY86" s="83"/>
      <c r="EZ86" s="83"/>
      <c r="FA86" s="83"/>
      <c r="FB86" s="83"/>
      <c r="FC86" s="83"/>
      <c r="FD86" s="83"/>
      <c r="FE86" s="83"/>
      <c r="FF86" s="83"/>
      <c r="FG86" s="83"/>
      <c r="FH86" s="83"/>
      <c r="FI86" s="83"/>
      <c r="FJ86" s="83"/>
      <c r="FK86" s="83"/>
      <c r="FL86" s="83"/>
      <c r="FM86" s="83"/>
      <c r="FN86" s="83"/>
      <c r="FO86" s="83"/>
      <c r="FP86" s="83"/>
      <c r="FQ86" s="83"/>
      <c r="FR86" s="83"/>
      <c r="FS86" s="83"/>
      <c r="FT86" s="83"/>
      <c r="FU86" s="83"/>
      <c r="FV86" s="83"/>
      <c r="FW86" s="83"/>
      <c r="FX86" s="83"/>
      <c r="FY86" s="83"/>
      <c r="FZ86" s="83"/>
      <c r="GA86" s="83"/>
      <c r="GB86" s="83"/>
      <c r="GC86" s="83"/>
      <c r="GD86" s="83"/>
      <c r="GE86" s="83"/>
      <c r="GF86" s="83"/>
      <c r="GG86" s="83"/>
      <c r="GH86" s="83"/>
      <c r="GI86" s="83"/>
      <c r="GJ86" s="83"/>
    </row>
    <row r="87" spans="1:192" x14ac:dyDescent="0.25">
      <c r="A87" s="15" t="s">
        <v>513</v>
      </c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83"/>
      <c r="FW87" s="83"/>
      <c r="FX87" s="83"/>
      <c r="FY87" s="83"/>
      <c r="FZ87" s="83"/>
      <c r="GA87" s="83"/>
      <c r="GB87" s="83"/>
      <c r="GC87" s="83"/>
      <c r="GD87" s="83"/>
      <c r="GE87" s="83"/>
      <c r="GF87" s="83"/>
      <c r="GG87" s="83"/>
      <c r="GH87" s="83"/>
      <c r="GI87" s="83"/>
      <c r="GJ87" s="83"/>
    </row>
    <row r="88" spans="1:192" x14ac:dyDescent="0.25"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83"/>
      <c r="AJ88" s="83"/>
      <c r="AK88" s="83"/>
      <c r="AL88" s="83"/>
      <c r="AM88" s="83"/>
      <c r="AN88" s="83"/>
      <c r="AO88" s="83"/>
      <c r="AP88" s="83"/>
      <c r="AQ88" s="83"/>
      <c r="AR88" s="83"/>
      <c r="AS88" s="83"/>
      <c r="AT88" s="83"/>
      <c r="AU88" s="83"/>
      <c r="AV88" s="83"/>
      <c r="AW88" s="83"/>
      <c r="AX88" s="83"/>
      <c r="AY88" s="83"/>
      <c r="AZ88" s="83"/>
      <c r="BA88" s="83"/>
      <c r="BB88" s="83"/>
      <c r="BC88" s="83"/>
      <c r="BD88" s="83"/>
      <c r="BE88" s="83"/>
      <c r="BF88" s="83"/>
      <c r="BG88" s="83"/>
      <c r="BH88" s="83"/>
      <c r="BI88" s="83"/>
      <c r="BJ88" s="83"/>
      <c r="BK88" s="83"/>
      <c r="BL88" s="83"/>
      <c r="BM88" s="83"/>
      <c r="BN88" s="83"/>
      <c r="BO88" s="83"/>
      <c r="BP88" s="83"/>
      <c r="BQ88" s="83"/>
      <c r="BR88" s="83"/>
      <c r="BS88" s="83"/>
      <c r="BT88" s="83"/>
      <c r="BU88" s="83"/>
      <c r="BV88" s="83"/>
      <c r="BW88" s="83"/>
      <c r="BX88" s="83"/>
      <c r="BY88" s="83"/>
      <c r="BZ88" s="83"/>
      <c r="CA88" s="83"/>
      <c r="CB88" s="83"/>
      <c r="CC88" s="83"/>
      <c r="CD88" s="83"/>
      <c r="CE88" s="83"/>
      <c r="CF88" s="83"/>
      <c r="CG88" s="83"/>
      <c r="CH88" s="83"/>
      <c r="CI88" s="83"/>
      <c r="CJ88" s="83"/>
      <c r="CK88" s="83"/>
      <c r="CL88" s="83"/>
      <c r="CM88" s="83"/>
      <c r="CN88" s="83"/>
      <c r="CO88" s="83"/>
      <c r="CP88" s="83"/>
      <c r="CQ88" s="83"/>
      <c r="CR88" s="83"/>
      <c r="CS88" s="83"/>
      <c r="CT88" s="83"/>
      <c r="CU88" s="83"/>
      <c r="CV88" s="83"/>
      <c r="CW88" s="83"/>
      <c r="CX88" s="83"/>
      <c r="CY88" s="83"/>
      <c r="CZ88" s="83"/>
      <c r="DA88" s="83"/>
      <c r="DB88" s="83"/>
      <c r="DC88" s="83"/>
      <c r="DD88" s="83"/>
      <c r="DE88" s="83"/>
      <c r="DF88" s="83"/>
      <c r="DG88" s="83"/>
      <c r="DH88" s="83"/>
      <c r="DI88" s="83"/>
      <c r="DJ88" s="83"/>
      <c r="DK88" s="83"/>
      <c r="DL88" s="83"/>
      <c r="DM88" s="83"/>
      <c r="DN88" s="83"/>
      <c r="DO88" s="83"/>
      <c r="DP88" s="83"/>
      <c r="DQ88" s="83"/>
      <c r="DR88" s="83"/>
      <c r="DS88" s="83"/>
      <c r="DT88" s="83"/>
      <c r="DU88" s="83"/>
      <c r="DV88" s="83"/>
      <c r="DW88" s="83"/>
      <c r="DX88" s="83"/>
      <c r="DY88" s="83"/>
      <c r="DZ88" s="83"/>
      <c r="EA88" s="83"/>
      <c r="EB88" s="83"/>
      <c r="EC88" s="83"/>
      <c r="ED88" s="83"/>
      <c r="EE88" s="83"/>
      <c r="EF88" s="83"/>
      <c r="EG88" s="83"/>
      <c r="EH88" s="83"/>
      <c r="EI88" s="83"/>
      <c r="EJ88" s="83"/>
      <c r="EK88" s="83"/>
      <c r="EL88" s="83"/>
      <c r="EM88" s="83"/>
      <c r="EN88" s="83"/>
      <c r="EO88" s="83"/>
      <c r="EP88" s="83"/>
      <c r="EQ88" s="83"/>
      <c r="ER88" s="83"/>
      <c r="ES88" s="83"/>
      <c r="ET88" s="83"/>
      <c r="EU88" s="83"/>
      <c r="EV88" s="83"/>
      <c r="EW88" s="83"/>
      <c r="EX88" s="83"/>
      <c r="EY88" s="83"/>
      <c r="EZ88" s="83"/>
      <c r="FA88" s="83"/>
      <c r="FB88" s="83"/>
      <c r="FC88" s="83"/>
      <c r="FD88" s="83"/>
      <c r="FE88" s="83"/>
      <c r="FF88" s="83"/>
      <c r="FG88" s="83"/>
      <c r="FH88" s="83"/>
      <c r="FI88" s="83"/>
      <c r="FJ88" s="83"/>
      <c r="FK88" s="83"/>
      <c r="FL88" s="83"/>
      <c r="FM88" s="83"/>
      <c r="FN88" s="83"/>
      <c r="FO88" s="83"/>
      <c r="FP88" s="83"/>
      <c r="FQ88" s="83"/>
      <c r="FR88" s="83"/>
      <c r="FS88" s="83"/>
      <c r="FT88" s="83"/>
      <c r="FU88" s="83"/>
      <c r="FV88" s="83"/>
      <c r="FW88" s="83"/>
      <c r="FX88" s="83"/>
      <c r="FY88" s="83"/>
      <c r="FZ88" s="83"/>
      <c r="GA88" s="83"/>
      <c r="GB88" s="83"/>
      <c r="GC88" s="83"/>
      <c r="GD88" s="83"/>
      <c r="GE88" s="83"/>
      <c r="GF88" s="83"/>
      <c r="GG88" s="83"/>
      <c r="GH88" s="83"/>
      <c r="GI88" s="83"/>
      <c r="GJ88" s="83"/>
    </row>
    <row r="89" spans="1:192" x14ac:dyDescent="0.25">
      <c r="E89" s="409" t="str">
        <f xml:space="preserve"> InpC!E$219</f>
        <v>Small negative value for IRR</v>
      </c>
      <c r="F89" s="409">
        <f xml:space="preserve"> InpC!F$219</f>
        <v>-1.0000000000000001E-9</v>
      </c>
      <c r="G89" s="409" t="str">
        <f xml:space="preserve"> InpC!G$219</f>
        <v>$ 000s</v>
      </c>
      <c r="H89" s="194"/>
      <c r="I89" s="194"/>
      <c r="J89" s="194"/>
      <c r="K89" s="194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3"/>
      <c r="AN89" s="83"/>
      <c r="AO89" s="83"/>
      <c r="AP89" s="83"/>
      <c r="AQ89" s="83"/>
      <c r="AR89" s="83"/>
      <c r="AS89" s="83"/>
      <c r="AT89" s="83"/>
      <c r="AU89" s="83"/>
      <c r="AV89" s="83"/>
      <c r="AW89" s="83"/>
      <c r="AX89" s="83"/>
      <c r="AY89" s="83"/>
      <c r="AZ89" s="83"/>
      <c r="BA89" s="83"/>
      <c r="BB89" s="83"/>
      <c r="BC89" s="83"/>
      <c r="BD89" s="83"/>
      <c r="BE89" s="83"/>
      <c r="BF89" s="83"/>
      <c r="BG89" s="83"/>
      <c r="BH89" s="83"/>
      <c r="BI89" s="83"/>
      <c r="BJ89" s="83"/>
      <c r="BK89" s="83"/>
      <c r="BL89" s="83"/>
      <c r="BM89" s="83"/>
      <c r="BN89" s="83"/>
      <c r="BO89" s="83"/>
      <c r="BP89" s="83"/>
      <c r="BQ89" s="83"/>
      <c r="BR89" s="83"/>
      <c r="BS89" s="83"/>
      <c r="BT89" s="83"/>
      <c r="BU89" s="83"/>
      <c r="BV89" s="83"/>
      <c r="BW89" s="83"/>
      <c r="BX89" s="83"/>
      <c r="BY89" s="83"/>
      <c r="BZ89" s="83"/>
      <c r="CA89" s="83"/>
      <c r="CB89" s="83"/>
      <c r="CC89" s="83"/>
      <c r="CD89" s="83"/>
      <c r="CE89" s="83"/>
      <c r="CF89" s="83"/>
      <c r="CG89" s="83"/>
      <c r="CH89" s="83"/>
      <c r="CI89" s="83"/>
      <c r="CJ89" s="83"/>
      <c r="CK89" s="83"/>
      <c r="CL89" s="83"/>
      <c r="CM89" s="83"/>
      <c r="CN89" s="83"/>
      <c r="CO89" s="83"/>
      <c r="CP89" s="83"/>
      <c r="CQ89" s="83"/>
      <c r="CR89" s="83"/>
      <c r="CS89" s="83"/>
      <c r="CT89" s="83"/>
      <c r="CU89" s="83"/>
      <c r="CV89" s="83"/>
      <c r="CW89" s="83"/>
      <c r="CX89" s="83"/>
      <c r="CY89" s="83"/>
      <c r="CZ89" s="83"/>
      <c r="DA89" s="83"/>
      <c r="DB89" s="83"/>
      <c r="DC89" s="83"/>
      <c r="DD89" s="83"/>
      <c r="DE89" s="83"/>
      <c r="DF89" s="83"/>
      <c r="DG89" s="83"/>
      <c r="DH89" s="83"/>
      <c r="DI89" s="83"/>
      <c r="DJ89" s="83"/>
      <c r="DK89" s="83"/>
      <c r="DL89" s="83"/>
      <c r="DM89" s="83"/>
      <c r="DN89" s="83"/>
      <c r="DO89" s="83"/>
      <c r="DP89" s="83"/>
      <c r="DQ89" s="83"/>
      <c r="DR89" s="83"/>
      <c r="DS89" s="83"/>
      <c r="DT89" s="83"/>
      <c r="DU89" s="83"/>
      <c r="DV89" s="83"/>
      <c r="DW89" s="83"/>
      <c r="DX89" s="83"/>
      <c r="DY89" s="83"/>
      <c r="DZ89" s="83"/>
      <c r="EA89" s="83"/>
      <c r="EB89" s="83"/>
      <c r="EC89" s="83"/>
      <c r="ED89" s="83"/>
      <c r="EE89" s="83"/>
      <c r="EF89" s="83"/>
      <c r="EG89" s="83"/>
      <c r="EH89" s="83"/>
      <c r="EI89" s="83"/>
      <c r="EJ89" s="83"/>
      <c r="EK89" s="83"/>
      <c r="EL89" s="83"/>
      <c r="EM89" s="83"/>
      <c r="EN89" s="83"/>
      <c r="EO89" s="83"/>
      <c r="EP89" s="83"/>
      <c r="EQ89" s="83"/>
      <c r="ER89" s="83"/>
      <c r="ES89" s="83"/>
      <c r="ET89" s="83"/>
      <c r="EU89" s="83"/>
      <c r="EV89" s="83"/>
      <c r="EW89" s="83"/>
      <c r="EX89" s="83"/>
      <c r="EY89" s="83"/>
      <c r="EZ89" s="83"/>
      <c r="FA89" s="83"/>
      <c r="FB89" s="83"/>
      <c r="FC89" s="83"/>
      <c r="FD89" s="83"/>
      <c r="FE89" s="83"/>
      <c r="FF89" s="83"/>
      <c r="FG89" s="83"/>
      <c r="FH89" s="83"/>
      <c r="FI89" s="83"/>
      <c r="FJ89" s="83"/>
      <c r="FK89" s="83"/>
      <c r="FL89" s="83"/>
      <c r="FM89" s="83"/>
      <c r="FN89" s="83"/>
      <c r="FO89" s="83"/>
      <c r="FP89" s="83"/>
      <c r="FQ89" s="83"/>
      <c r="FR89" s="83"/>
      <c r="FS89" s="83"/>
      <c r="FT89" s="83"/>
      <c r="FU89" s="83"/>
      <c r="FV89" s="83"/>
      <c r="FW89" s="83"/>
      <c r="FX89" s="83"/>
      <c r="FY89" s="83"/>
      <c r="FZ89" s="83"/>
      <c r="GA89" s="83"/>
      <c r="GB89" s="83"/>
      <c r="GC89" s="83"/>
      <c r="GD89" s="83"/>
      <c r="GE89" s="83"/>
      <c r="GF89" s="83"/>
      <c r="GG89" s="83"/>
      <c r="GH89" s="83"/>
      <c r="GI89" s="83"/>
      <c r="GJ89" s="83"/>
    </row>
    <row r="90" spans="1:192" x14ac:dyDescent="0.25">
      <c r="E90" s="126" t="str">
        <f xml:space="preserve"> Time!E$14</f>
        <v>First model column flag</v>
      </c>
      <c r="F90" s="126">
        <f xml:space="preserve"> Time!F$14</f>
        <v>0</v>
      </c>
      <c r="G90" s="126" t="str">
        <f xml:space="preserve"> Time!G$14</f>
        <v>flag</v>
      </c>
      <c r="H90" s="126">
        <f xml:space="preserve"> Time!H$14</f>
        <v>1</v>
      </c>
      <c r="I90" s="126">
        <f xml:space="preserve"> Time!I$14</f>
        <v>0</v>
      </c>
      <c r="J90" s="126">
        <f xml:space="preserve"> Time!J$14</f>
        <v>1</v>
      </c>
      <c r="K90" s="126">
        <f xml:space="preserve"> Time!K$14</f>
        <v>0</v>
      </c>
      <c r="L90" s="126">
        <f xml:space="preserve"> Time!L$14</f>
        <v>0</v>
      </c>
      <c r="M90" s="126">
        <f xml:space="preserve"> Time!M$14</f>
        <v>0</v>
      </c>
      <c r="N90" s="126">
        <f xml:space="preserve"> Time!N$14</f>
        <v>0</v>
      </c>
      <c r="O90" s="126">
        <f xml:space="preserve"> Time!O$14</f>
        <v>0</v>
      </c>
      <c r="P90" s="126">
        <f xml:space="preserve"> Time!P$14</f>
        <v>0</v>
      </c>
      <c r="Q90" s="126">
        <f xml:space="preserve"> Time!Q$14</f>
        <v>0</v>
      </c>
      <c r="R90" s="126">
        <f xml:space="preserve"> Time!R$14</f>
        <v>0</v>
      </c>
      <c r="S90" s="126">
        <f xml:space="preserve"> Time!S$14</f>
        <v>0</v>
      </c>
      <c r="T90" s="126">
        <f xml:space="preserve"> Time!T$14</f>
        <v>0</v>
      </c>
      <c r="U90" s="126">
        <f xml:space="preserve"> Time!U$14</f>
        <v>0</v>
      </c>
      <c r="V90" s="126">
        <f xml:space="preserve"> Time!V$14</f>
        <v>0</v>
      </c>
      <c r="W90" s="126">
        <f xml:space="preserve"> Time!W$14</f>
        <v>0</v>
      </c>
      <c r="X90" s="126">
        <f xml:space="preserve"> Time!X$14</f>
        <v>0</v>
      </c>
      <c r="Y90" s="126">
        <f xml:space="preserve"> Time!Y$14</f>
        <v>0</v>
      </c>
      <c r="Z90" s="126">
        <f xml:space="preserve"> Time!Z$14</f>
        <v>0</v>
      </c>
      <c r="AA90" s="126">
        <f xml:space="preserve"> Time!AA$14</f>
        <v>0</v>
      </c>
      <c r="AB90" s="126">
        <f xml:space="preserve"> Time!AB$14</f>
        <v>0</v>
      </c>
      <c r="AC90" s="126">
        <f xml:space="preserve"> Time!AC$14</f>
        <v>0</v>
      </c>
      <c r="AD90" s="126">
        <f xml:space="preserve"> Time!AD$14</f>
        <v>0</v>
      </c>
      <c r="AE90" s="126">
        <f xml:space="preserve"> Time!AE$14</f>
        <v>0</v>
      </c>
      <c r="AF90" s="126">
        <f xml:space="preserve"> Time!AF$14</f>
        <v>0</v>
      </c>
      <c r="AG90" s="126">
        <f xml:space="preserve"> Time!AG$14</f>
        <v>0</v>
      </c>
      <c r="AH90" s="126">
        <f xml:space="preserve"> Time!AH$14</f>
        <v>0</v>
      </c>
      <c r="AI90" s="126">
        <f xml:space="preserve"> Time!AI$14</f>
        <v>0</v>
      </c>
      <c r="AJ90" s="126">
        <f xml:space="preserve"> Time!AJ$14</f>
        <v>0</v>
      </c>
      <c r="AK90" s="126">
        <f xml:space="preserve"> Time!AK$14</f>
        <v>0</v>
      </c>
      <c r="AL90" s="126">
        <f xml:space="preserve"> Time!AL$14</f>
        <v>0</v>
      </c>
      <c r="AM90" s="126">
        <f xml:space="preserve"> Time!AM$14</f>
        <v>0</v>
      </c>
      <c r="AN90" s="126">
        <f xml:space="preserve"> Time!AN$14</f>
        <v>0</v>
      </c>
      <c r="AO90" s="126">
        <f xml:space="preserve"> Time!AO$14</f>
        <v>0</v>
      </c>
      <c r="AP90" s="126">
        <f xml:space="preserve"> Time!AP$14</f>
        <v>0</v>
      </c>
      <c r="AQ90" s="126">
        <f xml:space="preserve"> Time!AQ$14</f>
        <v>0</v>
      </c>
      <c r="AR90" s="126">
        <f xml:space="preserve"> Time!AR$14</f>
        <v>0</v>
      </c>
      <c r="AS90" s="126">
        <f xml:space="preserve"> Time!AS$14</f>
        <v>0</v>
      </c>
      <c r="AT90" s="126">
        <f xml:space="preserve"> Time!AT$14</f>
        <v>0</v>
      </c>
      <c r="AU90" s="126">
        <f xml:space="preserve"> Time!AU$14</f>
        <v>0</v>
      </c>
      <c r="AV90" s="126">
        <f xml:space="preserve"> Time!AV$14</f>
        <v>0</v>
      </c>
      <c r="AW90" s="126">
        <f xml:space="preserve"> Time!AW$14</f>
        <v>0</v>
      </c>
      <c r="AX90" s="126">
        <f xml:space="preserve"> Time!AX$14</f>
        <v>0</v>
      </c>
      <c r="AY90" s="126">
        <f xml:space="preserve"> Time!AY$14</f>
        <v>0</v>
      </c>
      <c r="AZ90" s="126">
        <f xml:space="preserve"> Time!AZ$14</f>
        <v>0</v>
      </c>
      <c r="BA90" s="126">
        <f xml:space="preserve"> Time!BA$14</f>
        <v>0</v>
      </c>
      <c r="BB90" s="126">
        <f xml:space="preserve"> Time!BB$14</f>
        <v>0</v>
      </c>
      <c r="BC90" s="126">
        <f xml:space="preserve"> Time!BC$14</f>
        <v>0</v>
      </c>
      <c r="BD90" s="126">
        <f xml:space="preserve"> Time!BD$14</f>
        <v>0</v>
      </c>
      <c r="BE90" s="126">
        <f xml:space="preserve"> Time!BE$14</f>
        <v>0</v>
      </c>
      <c r="BF90" s="126">
        <f xml:space="preserve"> Time!BF$14</f>
        <v>0</v>
      </c>
      <c r="BG90" s="126">
        <f xml:space="preserve"> Time!BG$14</f>
        <v>0</v>
      </c>
      <c r="BH90" s="126">
        <f xml:space="preserve"> Time!BH$14</f>
        <v>0</v>
      </c>
      <c r="BI90" s="126">
        <f xml:space="preserve"> Time!BI$14</f>
        <v>0</v>
      </c>
      <c r="BJ90" s="126">
        <f xml:space="preserve"> Time!BJ$14</f>
        <v>0</v>
      </c>
      <c r="BK90" s="126">
        <f xml:space="preserve"> Time!BK$14</f>
        <v>0</v>
      </c>
      <c r="BL90" s="126">
        <f xml:space="preserve"> Time!BL$14</f>
        <v>0</v>
      </c>
      <c r="BM90" s="126">
        <f xml:space="preserve"> Time!BM$14</f>
        <v>0</v>
      </c>
      <c r="BN90" s="126">
        <f xml:space="preserve"> Time!BN$14</f>
        <v>0</v>
      </c>
      <c r="BO90" s="126">
        <f xml:space="preserve"> Time!BO$14</f>
        <v>0</v>
      </c>
      <c r="BP90" s="126">
        <f xml:space="preserve"> Time!BP$14</f>
        <v>0</v>
      </c>
      <c r="BQ90" s="126">
        <f xml:space="preserve"> Time!BQ$14</f>
        <v>0</v>
      </c>
      <c r="BR90" s="126">
        <f xml:space="preserve"> Time!BR$14</f>
        <v>0</v>
      </c>
      <c r="BS90" s="126">
        <f xml:space="preserve"> Time!BS$14</f>
        <v>0</v>
      </c>
      <c r="BT90" s="126">
        <f xml:space="preserve"> Time!BT$14</f>
        <v>0</v>
      </c>
      <c r="BU90" s="126">
        <f xml:space="preserve"> Time!BU$14</f>
        <v>0</v>
      </c>
      <c r="BV90" s="126">
        <f xml:space="preserve"> Time!BV$14</f>
        <v>0</v>
      </c>
      <c r="BW90" s="126">
        <f xml:space="preserve"> Time!BW$14</f>
        <v>0</v>
      </c>
      <c r="BX90" s="126">
        <f xml:space="preserve"> Time!BX$14</f>
        <v>0</v>
      </c>
      <c r="BY90" s="126">
        <f xml:space="preserve"> Time!BY$14</f>
        <v>0</v>
      </c>
      <c r="BZ90" s="126">
        <f xml:space="preserve"> Time!BZ$14</f>
        <v>0</v>
      </c>
      <c r="CA90" s="126">
        <f xml:space="preserve"> Time!CA$14</f>
        <v>0</v>
      </c>
      <c r="CB90" s="126">
        <f xml:space="preserve"> Time!CB$14</f>
        <v>0</v>
      </c>
      <c r="CC90" s="126">
        <f xml:space="preserve"> Time!CC$14</f>
        <v>0</v>
      </c>
      <c r="CD90" s="126">
        <f xml:space="preserve"> Time!CD$14</f>
        <v>0</v>
      </c>
      <c r="CE90" s="126">
        <f xml:space="preserve"> Time!CE$14</f>
        <v>0</v>
      </c>
      <c r="CF90" s="126">
        <f xml:space="preserve"> Time!CF$14</f>
        <v>0</v>
      </c>
      <c r="CG90" s="126">
        <f xml:space="preserve"> Time!CG$14</f>
        <v>0</v>
      </c>
      <c r="CH90" s="126">
        <f xml:space="preserve"> Time!CH$14</f>
        <v>0</v>
      </c>
      <c r="CI90" s="126">
        <f xml:space="preserve"> Time!CI$14</f>
        <v>0</v>
      </c>
      <c r="CJ90" s="126">
        <f xml:space="preserve"> Time!CJ$14</f>
        <v>0</v>
      </c>
      <c r="CK90" s="126">
        <f xml:space="preserve"> Time!CK$14</f>
        <v>0</v>
      </c>
      <c r="CL90" s="126">
        <f xml:space="preserve"> Time!CL$14</f>
        <v>0</v>
      </c>
      <c r="CM90" s="126">
        <f xml:space="preserve"> Time!CM$14</f>
        <v>0</v>
      </c>
      <c r="CN90" s="126">
        <f xml:space="preserve"> Time!CN$14</f>
        <v>0</v>
      </c>
      <c r="CO90" s="126">
        <f xml:space="preserve"> Time!CO$14</f>
        <v>0</v>
      </c>
      <c r="CP90" s="126">
        <f xml:space="preserve"> Time!CP$14</f>
        <v>0</v>
      </c>
      <c r="CQ90" s="126">
        <f xml:space="preserve"> Time!CQ$14</f>
        <v>0</v>
      </c>
      <c r="CR90" s="126">
        <f xml:space="preserve"> Time!CR$14</f>
        <v>0</v>
      </c>
      <c r="CS90" s="126">
        <f xml:space="preserve"> Time!CS$14</f>
        <v>0</v>
      </c>
      <c r="CT90" s="126">
        <f xml:space="preserve"> Time!CT$14</f>
        <v>0</v>
      </c>
      <c r="CU90" s="126">
        <f xml:space="preserve"> Time!CU$14</f>
        <v>0</v>
      </c>
      <c r="CV90" s="126">
        <f xml:space="preserve"> Time!CV$14</f>
        <v>0</v>
      </c>
      <c r="CW90" s="126">
        <f xml:space="preserve"> Time!CW$14</f>
        <v>0</v>
      </c>
      <c r="CX90" s="126">
        <f xml:space="preserve"> Time!CX$14</f>
        <v>0</v>
      </c>
      <c r="CY90" s="126">
        <f xml:space="preserve"> Time!CY$14</f>
        <v>0</v>
      </c>
      <c r="CZ90" s="126">
        <f xml:space="preserve"> Time!CZ$14</f>
        <v>0</v>
      </c>
      <c r="DA90" s="126">
        <f xml:space="preserve"> Time!DA$14</f>
        <v>0</v>
      </c>
      <c r="DB90" s="126">
        <f xml:space="preserve"> Time!DB$14</f>
        <v>0</v>
      </c>
      <c r="DC90" s="126">
        <f xml:space="preserve"> Time!DC$14</f>
        <v>0</v>
      </c>
      <c r="DD90" s="126">
        <f xml:space="preserve"> Time!DD$14</f>
        <v>0</v>
      </c>
      <c r="DE90" s="126">
        <f xml:space="preserve"> Time!DE$14</f>
        <v>0</v>
      </c>
      <c r="DF90" s="126">
        <f xml:space="preserve"> Time!DF$14</f>
        <v>0</v>
      </c>
      <c r="DG90" s="126">
        <f xml:space="preserve"> Time!DG$14</f>
        <v>0</v>
      </c>
      <c r="DH90" s="126">
        <f xml:space="preserve"> Time!DH$14</f>
        <v>0</v>
      </c>
      <c r="DI90" s="126">
        <f xml:space="preserve"> Time!DI$14</f>
        <v>0</v>
      </c>
      <c r="DJ90" s="126">
        <f xml:space="preserve"> Time!DJ$14</f>
        <v>0</v>
      </c>
      <c r="DK90" s="126">
        <f xml:space="preserve"> Time!DK$14</f>
        <v>0</v>
      </c>
      <c r="DL90" s="126">
        <f xml:space="preserve"> Time!DL$14</f>
        <v>0</v>
      </c>
      <c r="DM90" s="126">
        <f xml:space="preserve"> Time!DM$14</f>
        <v>0</v>
      </c>
      <c r="DN90" s="126">
        <f xml:space="preserve"> Time!DN$14</f>
        <v>0</v>
      </c>
      <c r="DO90" s="126">
        <f xml:space="preserve"> Time!DO$14</f>
        <v>0</v>
      </c>
      <c r="DP90" s="126">
        <f xml:space="preserve"> Time!DP$14</f>
        <v>0</v>
      </c>
      <c r="DQ90" s="126">
        <f xml:space="preserve"> Time!DQ$14</f>
        <v>0</v>
      </c>
      <c r="DR90" s="126">
        <f xml:space="preserve"> Time!DR$14</f>
        <v>0</v>
      </c>
      <c r="DS90" s="126">
        <f xml:space="preserve"> Time!DS$14</f>
        <v>0</v>
      </c>
      <c r="DT90" s="126">
        <f xml:space="preserve"> Time!DT$14</f>
        <v>0</v>
      </c>
      <c r="DU90" s="126">
        <f xml:space="preserve"> Time!DU$14</f>
        <v>0</v>
      </c>
      <c r="DV90" s="126">
        <f xml:space="preserve"> Time!DV$14</f>
        <v>0</v>
      </c>
      <c r="DW90" s="126">
        <f xml:space="preserve"> Time!DW$14</f>
        <v>0</v>
      </c>
      <c r="DX90" s="126">
        <f xml:space="preserve"> Time!DX$14</f>
        <v>0</v>
      </c>
      <c r="DY90" s="126">
        <f xml:space="preserve"> Time!DY$14</f>
        <v>0</v>
      </c>
      <c r="DZ90" s="126">
        <f xml:space="preserve"> Time!DZ$14</f>
        <v>0</v>
      </c>
      <c r="EA90" s="126">
        <f xml:space="preserve"> Time!EA$14</f>
        <v>0</v>
      </c>
      <c r="EB90" s="126">
        <f xml:space="preserve"> Time!EB$14</f>
        <v>0</v>
      </c>
      <c r="EC90" s="126">
        <f xml:space="preserve"> Time!EC$14</f>
        <v>0</v>
      </c>
      <c r="ED90" s="126">
        <f xml:space="preserve"> Time!ED$14</f>
        <v>0</v>
      </c>
      <c r="EE90" s="126">
        <f xml:space="preserve"> Time!EE$14</f>
        <v>0</v>
      </c>
      <c r="EF90" s="126">
        <f xml:space="preserve"> Time!EF$14</f>
        <v>0</v>
      </c>
      <c r="EG90" s="126">
        <f xml:space="preserve"> Time!EG$14</f>
        <v>0</v>
      </c>
      <c r="EH90" s="126">
        <f xml:space="preserve"> Time!EH$14</f>
        <v>0</v>
      </c>
      <c r="EI90" s="126">
        <f xml:space="preserve"> Time!EI$14</f>
        <v>0</v>
      </c>
      <c r="EJ90" s="126">
        <f xml:space="preserve"> Time!EJ$14</f>
        <v>0</v>
      </c>
      <c r="EK90" s="126">
        <f xml:space="preserve"> Time!EK$14</f>
        <v>0</v>
      </c>
      <c r="EL90" s="126">
        <f xml:space="preserve"> Time!EL$14</f>
        <v>0</v>
      </c>
      <c r="EM90" s="126">
        <f xml:space="preserve"> Time!EM$14</f>
        <v>0</v>
      </c>
      <c r="EN90" s="126">
        <f xml:space="preserve"> Time!EN$14</f>
        <v>0</v>
      </c>
      <c r="EO90" s="126">
        <f xml:space="preserve"> Time!EO$14</f>
        <v>0</v>
      </c>
      <c r="EP90" s="126">
        <f xml:space="preserve"> Time!EP$14</f>
        <v>0</v>
      </c>
      <c r="EQ90" s="126">
        <f xml:space="preserve"> Time!EQ$14</f>
        <v>0</v>
      </c>
      <c r="ER90" s="126">
        <f xml:space="preserve"> Time!ER$14</f>
        <v>0</v>
      </c>
      <c r="ES90" s="126">
        <f xml:space="preserve"> Time!ES$14</f>
        <v>0</v>
      </c>
      <c r="ET90" s="126">
        <f xml:space="preserve"> Time!ET$14</f>
        <v>0</v>
      </c>
      <c r="EU90" s="126">
        <f xml:space="preserve"> Time!EU$14</f>
        <v>0</v>
      </c>
      <c r="EV90" s="126">
        <f xml:space="preserve"> Time!EV$14</f>
        <v>0</v>
      </c>
      <c r="EW90" s="126">
        <f xml:space="preserve"> Time!EW$14</f>
        <v>0</v>
      </c>
      <c r="EX90" s="126">
        <f xml:space="preserve"> Time!EX$14</f>
        <v>0</v>
      </c>
      <c r="EY90" s="126">
        <f xml:space="preserve"> Time!EY$14</f>
        <v>0</v>
      </c>
      <c r="EZ90" s="126">
        <f xml:space="preserve"> Time!EZ$14</f>
        <v>0</v>
      </c>
      <c r="FA90" s="126">
        <f xml:space="preserve"> Time!FA$14</f>
        <v>0</v>
      </c>
      <c r="FB90" s="126">
        <f xml:space="preserve"> Time!FB$14</f>
        <v>0</v>
      </c>
      <c r="FC90" s="126">
        <f xml:space="preserve"> Time!FC$14</f>
        <v>0</v>
      </c>
      <c r="FD90" s="126">
        <f xml:space="preserve"> Time!FD$14</f>
        <v>0</v>
      </c>
      <c r="FE90" s="126">
        <f xml:space="preserve"> Time!FE$14</f>
        <v>0</v>
      </c>
      <c r="FF90" s="126">
        <f xml:space="preserve"> Time!FF$14</f>
        <v>0</v>
      </c>
      <c r="FG90" s="126">
        <f xml:space="preserve"> Time!FG$14</f>
        <v>0</v>
      </c>
      <c r="FH90" s="126">
        <f xml:space="preserve"> Time!FH$14</f>
        <v>0</v>
      </c>
      <c r="FI90" s="126">
        <f xml:space="preserve"> Time!FI$14</f>
        <v>0</v>
      </c>
      <c r="FJ90" s="126">
        <f xml:space="preserve"> Time!FJ$14</f>
        <v>0</v>
      </c>
      <c r="FK90" s="126">
        <f xml:space="preserve"> Time!FK$14</f>
        <v>0</v>
      </c>
      <c r="FL90" s="126">
        <f xml:space="preserve"> Time!FL$14</f>
        <v>0</v>
      </c>
      <c r="FM90" s="126">
        <f xml:space="preserve"> Time!FM$14</f>
        <v>0</v>
      </c>
      <c r="FN90" s="126">
        <f xml:space="preserve"> Time!FN$14</f>
        <v>0</v>
      </c>
      <c r="FO90" s="126">
        <f xml:space="preserve"> Time!FO$14</f>
        <v>0</v>
      </c>
      <c r="FP90" s="126">
        <f xml:space="preserve"> Time!FP$14</f>
        <v>0</v>
      </c>
      <c r="FQ90" s="126">
        <f xml:space="preserve"> Time!FQ$14</f>
        <v>0</v>
      </c>
      <c r="FR90" s="126">
        <f xml:space="preserve"> Time!FR$14</f>
        <v>0</v>
      </c>
      <c r="FS90" s="126">
        <f xml:space="preserve"> Time!FS$14</f>
        <v>0</v>
      </c>
      <c r="FT90" s="126">
        <f xml:space="preserve"> Time!FT$14</f>
        <v>0</v>
      </c>
      <c r="FU90" s="126">
        <f xml:space="preserve"> Time!FU$14</f>
        <v>0</v>
      </c>
      <c r="FV90" s="126">
        <f xml:space="preserve"> Time!FV$14</f>
        <v>0</v>
      </c>
      <c r="FW90" s="126">
        <f xml:space="preserve"> Time!FW$14</f>
        <v>0</v>
      </c>
      <c r="FX90" s="126">
        <f xml:space="preserve"> Time!FX$14</f>
        <v>0</v>
      </c>
      <c r="FY90" s="126">
        <f xml:space="preserve"> Time!FY$14</f>
        <v>0</v>
      </c>
      <c r="FZ90" s="126">
        <f xml:space="preserve"> Time!FZ$14</f>
        <v>0</v>
      </c>
      <c r="GA90" s="126">
        <f xml:space="preserve"> Time!GA$14</f>
        <v>0</v>
      </c>
      <c r="GB90" s="126">
        <f xml:space="preserve"> Time!GB$14</f>
        <v>0</v>
      </c>
      <c r="GC90" s="126">
        <f xml:space="preserve"> Time!GC$14</f>
        <v>0</v>
      </c>
      <c r="GD90" s="126">
        <f xml:space="preserve"> Time!GD$14</f>
        <v>0</v>
      </c>
      <c r="GE90" s="126">
        <f xml:space="preserve"> Time!GE$14</f>
        <v>0</v>
      </c>
      <c r="GF90" s="126">
        <f xml:space="preserve"> Time!GF$14</f>
        <v>0</v>
      </c>
      <c r="GG90" s="126">
        <f xml:space="preserve"> Time!GG$14</f>
        <v>0</v>
      </c>
      <c r="GH90" s="126">
        <f xml:space="preserve"> Time!GH$14</f>
        <v>0</v>
      </c>
      <c r="GI90" s="126">
        <f xml:space="preserve"> Time!GI$14</f>
        <v>0</v>
      </c>
      <c r="GJ90" s="126">
        <f xml:space="preserve"> Time!GJ$14</f>
        <v>0</v>
      </c>
    </row>
    <row r="91" spans="1:192" x14ac:dyDescent="0.25">
      <c r="E91" s="578" t="str">
        <f xml:space="preserve"> ConFin!E$299</f>
        <v>Construction debt drawdown - m</v>
      </c>
      <c r="F91" s="578">
        <f xml:space="preserve"> ConFin!F$299</f>
        <v>0</v>
      </c>
      <c r="G91" s="578" t="str">
        <f xml:space="preserve"> ConFin!G$299</f>
        <v>$ 000s</v>
      </c>
      <c r="H91" s="578">
        <f xml:space="preserve"> ConFin!H$299</f>
        <v>261452.83409255985</v>
      </c>
      <c r="I91" s="578">
        <f xml:space="preserve"> ConFin!I$299</f>
        <v>0</v>
      </c>
      <c r="J91" s="578">
        <f xml:space="preserve"> ConFin!J$299</f>
        <v>0</v>
      </c>
      <c r="K91" s="578">
        <f xml:space="preserve"> ConFin!K$299</f>
        <v>0</v>
      </c>
      <c r="L91" s="578">
        <f xml:space="preserve"> ConFin!L$299</f>
        <v>0</v>
      </c>
      <c r="M91" s="578">
        <f xml:space="preserve"> ConFin!M$299</f>
        <v>0</v>
      </c>
      <c r="N91" s="578">
        <f xml:space="preserve"> ConFin!N$299</f>
        <v>0</v>
      </c>
      <c r="O91" s="578">
        <f xml:space="preserve"> ConFin!O$299</f>
        <v>0</v>
      </c>
      <c r="P91" s="578">
        <f xml:space="preserve"> ConFin!P$299</f>
        <v>0</v>
      </c>
      <c r="Q91" s="578">
        <f xml:space="preserve"> ConFin!Q$299</f>
        <v>0</v>
      </c>
      <c r="R91" s="578">
        <f xml:space="preserve"> ConFin!R$299</f>
        <v>0</v>
      </c>
      <c r="S91" s="578">
        <f xml:space="preserve"> ConFin!S$299</f>
        <v>0</v>
      </c>
      <c r="T91" s="578">
        <f xml:space="preserve"> ConFin!T$299</f>
        <v>0</v>
      </c>
      <c r="U91" s="578">
        <f xml:space="preserve"> ConFin!U$299</f>
        <v>0</v>
      </c>
      <c r="V91" s="578">
        <f xml:space="preserve"> ConFin!V$299</f>
        <v>0</v>
      </c>
      <c r="W91" s="578">
        <f xml:space="preserve"> ConFin!W$299</f>
        <v>0</v>
      </c>
      <c r="X91" s="578">
        <f xml:space="preserve"> ConFin!X$299</f>
        <v>0</v>
      </c>
      <c r="Y91" s="578">
        <f xml:space="preserve"> ConFin!Y$299</f>
        <v>0</v>
      </c>
      <c r="Z91" s="578">
        <f xml:space="preserve"> ConFin!Z$299</f>
        <v>0</v>
      </c>
      <c r="AA91" s="578">
        <f xml:space="preserve"> ConFin!AA$299</f>
        <v>0</v>
      </c>
      <c r="AB91" s="578">
        <f xml:space="preserve"> ConFin!AB$299</f>
        <v>0</v>
      </c>
      <c r="AC91" s="578">
        <f xml:space="preserve"> ConFin!AC$299</f>
        <v>0</v>
      </c>
      <c r="AD91" s="578">
        <f xml:space="preserve"> ConFin!AD$299</f>
        <v>0</v>
      </c>
      <c r="AE91" s="578">
        <f xml:space="preserve"> ConFin!AE$299</f>
        <v>0</v>
      </c>
      <c r="AF91" s="578">
        <f xml:space="preserve"> ConFin!AF$299</f>
        <v>11526.714673357723</v>
      </c>
      <c r="AG91" s="578">
        <f xml:space="preserve"> ConFin!AG$299</f>
        <v>12044.192277330156</v>
      </c>
      <c r="AH91" s="578">
        <f xml:space="preserve"> ConFin!AH$299</f>
        <v>12083.335900642705</v>
      </c>
      <c r="AI91" s="578">
        <f xml:space="preserve"> ConFin!AI$299</f>
        <v>12109.236436443402</v>
      </c>
      <c r="AJ91" s="578">
        <f xml:space="preserve"> ConFin!AJ$299</f>
        <v>12161.961758111254</v>
      </c>
      <c r="AK91" s="578">
        <f xml:space="preserve"> ConFin!AK$299</f>
        <v>12193.997464802789</v>
      </c>
      <c r="AL91" s="578">
        <f xml:space="preserve"> ConFin!AL$299</f>
        <v>12241.118623369628</v>
      </c>
      <c r="AM91" s="578">
        <f xml:space="preserve"> ConFin!AM$299</f>
        <v>12270.357200719012</v>
      </c>
      <c r="AN91" s="578">
        <f xml:space="preserve"> ConFin!AN$299</f>
        <v>12320.780918142977</v>
      </c>
      <c r="AO91" s="578">
        <f xml:space="preserve"> ConFin!AO$299</f>
        <v>12360.823455507107</v>
      </c>
      <c r="AP91" s="578">
        <f xml:space="preserve"> ConFin!AP$299</f>
        <v>12385.832078888641</v>
      </c>
      <c r="AQ91" s="578">
        <f xml:space="preserve"> ConFin!AQ$299</f>
        <v>12441.250085241678</v>
      </c>
      <c r="AR91" s="578">
        <f xml:space="preserve"> ConFin!AR$299</f>
        <v>12463.416710236208</v>
      </c>
      <c r="AS91" s="578">
        <f xml:space="preserve"> ConFin!AS$299</f>
        <v>12522.190252210656</v>
      </c>
      <c r="AT91" s="578">
        <f xml:space="preserve"> ConFin!AT$299</f>
        <v>12153.437186942416</v>
      </c>
      <c r="AU91" s="578">
        <f xml:space="preserve"> ConFin!AU$299</f>
        <v>12173.532362020798</v>
      </c>
      <c r="AV91" s="578">
        <f xml:space="preserve"> ConFin!AV$299</f>
        <v>12232.499837406012</v>
      </c>
      <c r="AW91" s="578">
        <f xml:space="preserve"> ConFin!AW$299</f>
        <v>12259.502960074482</v>
      </c>
      <c r="AX91" s="578">
        <f xml:space="preserve"> ConFin!AX$299</f>
        <v>12312.098846480896</v>
      </c>
      <c r="AY91" s="578">
        <f xml:space="preserve"> ConFin!AY$299</f>
        <v>29196.555064631295</v>
      </c>
      <c r="AZ91" s="578">
        <f xml:space="preserve"> ConFin!AZ$299</f>
        <v>0</v>
      </c>
      <c r="BA91" s="578">
        <f xml:space="preserve"> ConFin!BA$299</f>
        <v>0</v>
      </c>
      <c r="BB91" s="578">
        <f xml:space="preserve"> ConFin!BB$299</f>
        <v>0</v>
      </c>
      <c r="BC91" s="578">
        <f xml:space="preserve"> ConFin!BC$299</f>
        <v>0</v>
      </c>
      <c r="BD91" s="578">
        <f xml:space="preserve"> ConFin!BD$299</f>
        <v>0</v>
      </c>
      <c r="BE91" s="578">
        <f xml:space="preserve"> ConFin!BE$299</f>
        <v>0</v>
      </c>
      <c r="BF91" s="578">
        <f xml:space="preserve"> ConFin!BF$299</f>
        <v>0</v>
      </c>
      <c r="BG91" s="578">
        <f xml:space="preserve"> ConFin!BG$299</f>
        <v>0</v>
      </c>
      <c r="BH91" s="578">
        <f xml:space="preserve"> ConFin!BH$299</f>
        <v>0</v>
      </c>
      <c r="BI91" s="578">
        <f xml:space="preserve"> ConFin!BI$299</f>
        <v>0</v>
      </c>
      <c r="BJ91" s="578">
        <f xml:space="preserve"> ConFin!BJ$299</f>
        <v>0</v>
      </c>
      <c r="BK91" s="578">
        <f xml:space="preserve"> ConFin!BK$299</f>
        <v>0</v>
      </c>
      <c r="BL91" s="578">
        <f xml:space="preserve"> ConFin!BL$299</f>
        <v>0</v>
      </c>
      <c r="BM91" s="578">
        <f xml:space="preserve"> ConFin!BM$299</f>
        <v>0</v>
      </c>
      <c r="BN91" s="578">
        <f xml:space="preserve"> ConFin!BN$299</f>
        <v>0</v>
      </c>
      <c r="BO91" s="578">
        <f xml:space="preserve"> ConFin!BO$299</f>
        <v>0</v>
      </c>
      <c r="BP91" s="578">
        <f xml:space="preserve"> ConFin!BP$299</f>
        <v>0</v>
      </c>
      <c r="BQ91" s="578">
        <f xml:space="preserve"> ConFin!BQ$299</f>
        <v>0</v>
      </c>
      <c r="BR91" s="578">
        <f xml:space="preserve"> ConFin!BR$299</f>
        <v>0</v>
      </c>
      <c r="BS91" s="578">
        <f xml:space="preserve"> ConFin!BS$299</f>
        <v>0</v>
      </c>
      <c r="BT91" s="578">
        <f xml:space="preserve"> ConFin!BT$299</f>
        <v>0</v>
      </c>
      <c r="BU91" s="578">
        <f xml:space="preserve"> ConFin!BU$299</f>
        <v>0</v>
      </c>
      <c r="BV91" s="578">
        <f xml:space="preserve"> ConFin!BV$299</f>
        <v>0</v>
      </c>
      <c r="BW91" s="578">
        <f xml:space="preserve"> ConFin!BW$299</f>
        <v>0</v>
      </c>
      <c r="BX91" s="578">
        <f xml:space="preserve"> ConFin!BX$299</f>
        <v>0</v>
      </c>
      <c r="BY91" s="578">
        <f xml:space="preserve"> ConFin!BY$299</f>
        <v>0</v>
      </c>
      <c r="BZ91" s="578">
        <f xml:space="preserve"> ConFin!BZ$299</f>
        <v>0</v>
      </c>
      <c r="CA91" s="578">
        <f xml:space="preserve"> ConFin!CA$299</f>
        <v>0</v>
      </c>
      <c r="CB91" s="578">
        <f xml:space="preserve"> ConFin!CB$299</f>
        <v>0</v>
      </c>
      <c r="CC91" s="578">
        <f xml:space="preserve"> ConFin!CC$299</f>
        <v>0</v>
      </c>
      <c r="CD91" s="578">
        <f xml:space="preserve"> ConFin!CD$299</f>
        <v>0</v>
      </c>
      <c r="CE91" s="578">
        <f xml:space="preserve"> ConFin!CE$299</f>
        <v>0</v>
      </c>
      <c r="CF91" s="578">
        <f xml:space="preserve"> ConFin!CF$299</f>
        <v>0</v>
      </c>
      <c r="CG91" s="578">
        <f xml:space="preserve"> ConFin!CG$299</f>
        <v>0</v>
      </c>
      <c r="CH91" s="578">
        <f xml:space="preserve"> ConFin!CH$299</f>
        <v>0</v>
      </c>
      <c r="CI91" s="578">
        <f xml:space="preserve"> ConFin!CI$299</f>
        <v>0</v>
      </c>
      <c r="CJ91" s="578">
        <f xml:space="preserve"> ConFin!CJ$299</f>
        <v>0</v>
      </c>
      <c r="CK91" s="578">
        <f xml:space="preserve"> ConFin!CK$299</f>
        <v>0</v>
      </c>
      <c r="CL91" s="578">
        <f xml:space="preserve"> ConFin!CL$299</f>
        <v>0</v>
      </c>
      <c r="CM91" s="578">
        <f xml:space="preserve"> ConFin!CM$299</f>
        <v>0</v>
      </c>
      <c r="CN91" s="578">
        <f xml:space="preserve"> ConFin!CN$299</f>
        <v>0</v>
      </c>
      <c r="CO91" s="578">
        <f xml:space="preserve"> ConFin!CO$299</f>
        <v>0</v>
      </c>
      <c r="CP91" s="578">
        <f xml:space="preserve"> ConFin!CP$299</f>
        <v>0</v>
      </c>
      <c r="CQ91" s="578">
        <f xml:space="preserve"> ConFin!CQ$299</f>
        <v>0</v>
      </c>
      <c r="CR91" s="578">
        <f xml:space="preserve"> ConFin!CR$299</f>
        <v>0</v>
      </c>
      <c r="CS91" s="578">
        <f xml:space="preserve"> ConFin!CS$299</f>
        <v>0</v>
      </c>
      <c r="CT91" s="578">
        <f xml:space="preserve"> ConFin!CT$299</f>
        <v>0</v>
      </c>
      <c r="CU91" s="578">
        <f xml:space="preserve"> ConFin!CU$299</f>
        <v>0</v>
      </c>
      <c r="CV91" s="578">
        <f xml:space="preserve"> ConFin!CV$299</f>
        <v>0</v>
      </c>
      <c r="CW91" s="578">
        <f xml:space="preserve"> ConFin!CW$299</f>
        <v>0</v>
      </c>
      <c r="CX91" s="578">
        <f xml:space="preserve"> ConFin!CX$299</f>
        <v>0</v>
      </c>
      <c r="CY91" s="578">
        <f xml:space="preserve"> ConFin!CY$299</f>
        <v>0</v>
      </c>
      <c r="CZ91" s="578">
        <f xml:space="preserve"> ConFin!CZ$299</f>
        <v>0</v>
      </c>
      <c r="DA91" s="578">
        <f xml:space="preserve"> ConFin!DA$299</f>
        <v>0</v>
      </c>
      <c r="DB91" s="578">
        <f xml:space="preserve"> ConFin!DB$299</f>
        <v>0</v>
      </c>
      <c r="DC91" s="578">
        <f xml:space="preserve"> ConFin!DC$299</f>
        <v>0</v>
      </c>
      <c r="DD91" s="578">
        <f xml:space="preserve"> ConFin!DD$299</f>
        <v>0</v>
      </c>
      <c r="DE91" s="578">
        <f xml:space="preserve"> ConFin!DE$299</f>
        <v>0</v>
      </c>
      <c r="DF91" s="578">
        <f xml:space="preserve"> ConFin!DF$299</f>
        <v>0</v>
      </c>
      <c r="DG91" s="578">
        <f xml:space="preserve"> ConFin!DG$299</f>
        <v>0</v>
      </c>
      <c r="DH91" s="578">
        <f xml:space="preserve"> ConFin!DH$299</f>
        <v>0</v>
      </c>
      <c r="DI91" s="578">
        <f xml:space="preserve"> ConFin!DI$299</f>
        <v>0</v>
      </c>
      <c r="DJ91" s="578">
        <f xml:space="preserve"> ConFin!DJ$299</f>
        <v>0</v>
      </c>
      <c r="DK91" s="578">
        <f xml:space="preserve"> ConFin!DK$299</f>
        <v>0</v>
      </c>
      <c r="DL91" s="578">
        <f xml:space="preserve"> ConFin!DL$299</f>
        <v>0</v>
      </c>
      <c r="DM91" s="578">
        <f xml:space="preserve"> ConFin!DM$299</f>
        <v>0</v>
      </c>
      <c r="DN91" s="578">
        <f xml:space="preserve"> ConFin!DN$299</f>
        <v>0</v>
      </c>
      <c r="DO91" s="578">
        <f xml:space="preserve"> ConFin!DO$299</f>
        <v>0</v>
      </c>
      <c r="DP91" s="578">
        <f xml:space="preserve"> ConFin!DP$299</f>
        <v>0</v>
      </c>
      <c r="DQ91" s="578">
        <f xml:space="preserve"> ConFin!DQ$299</f>
        <v>0</v>
      </c>
      <c r="DR91" s="578">
        <f xml:space="preserve"> ConFin!DR$299</f>
        <v>0</v>
      </c>
      <c r="DS91" s="578">
        <f xml:space="preserve"> ConFin!DS$299</f>
        <v>0</v>
      </c>
      <c r="DT91" s="578">
        <f xml:space="preserve"> ConFin!DT$299</f>
        <v>0</v>
      </c>
      <c r="DU91" s="578">
        <f xml:space="preserve"> ConFin!DU$299</f>
        <v>0</v>
      </c>
      <c r="DV91" s="578">
        <f xml:space="preserve"> ConFin!DV$299</f>
        <v>0</v>
      </c>
      <c r="DW91" s="578">
        <f xml:space="preserve"> ConFin!DW$299</f>
        <v>0</v>
      </c>
      <c r="DX91" s="578">
        <f xml:space="preserve"> ConFin!DX$299</f>
        <v>0</v>
      </c>
      <c r="DY91" s="578">
        <f xml:space="preserve"> ConFin!DY$299</f>
        <v>0</v>
      </c>
      <c r="DZ91" s="578">
        <f xml:space="preserve"> ConFin!DZ$299</f>
        <v>0</v>
      </c>
      <c r="EA91" s="578">
        <f xml:space="preserve"> ConFin!EA$299</f>
        <v>0</v>
      </c>
      <c r="EB91" s="578">
        <f xml:space="preserve"> ConFin!EB$299</f>
        <v>0</v>
      </c>
      <c r="EC91" s="578">
        <f xml:space="preserve"> ConFin!EC$299</f>
        <v>0</v>
      </c>
      <c r="ED91" s="578">
        <f xml:space="preserve"> ConFin!ED$299</f>
        <v>0</v>
      </c>
      <c r="EE91" s="578">
        <f xml:space="preserve"> ConFin!EE$299</f>
        <v>0</v>
      </c>
      <c r="EF91" s="578">
        <f xml:space="preserve"> ConFin!EF$299</f>
        <v>0</v>
      </c>
      <c r="EG91" s="578">
        <f xml:space="preserve"> ConFin!EG$299</f>
        <v>0</v>
      </c>
      <c r="EH91" s="578">
        <f xml:space="preserve"> ConFin!EH$299</f>
        <v>0</v>
      </c>
      <c r="EI91" s="578">
        <f xml:space="preserve"> ConFin!EI$299</f>
        <v>0</v>
      </c>
      <c r="EJ91" s="578">
        <f xml:space="preserve"> ConFin!EJ$299</f>
        <v>0</v>
      </c>
      <c r="EK91" s="578">
        <f xml:space="preserve"> ConFin!EK$299</f>
        <v>0</v>
      </c>
      <c r="EL91" s="578">
        <f xml:space="preserve"> ConFin!EL$299</f>
        <v>0</v>
      </c>
      <c r="EM91" s="578">
        <f xml:space="preserve"> ConFin!EM$299</f>
        <v>0</v>
      </c>
      <c r="EN91" s="578">
        <f xml:space="preserve"> ConFin!EN$299</f>
        <v>0</v>
      </c>
      <c r="EO91" s="578">
        <f xml:space="preserve"> ConFin!EO$299</f>
        <v>0</v>
      </c>
      <c r="EP91" s="578">
        <f xml:space="preserve"> ConFin!EP$299</f>
        <v>0</v>
      </c>
      <c r="EQ91" s="578">
        <f xml:space="preserve"> ConFin!EQ$299</f>
        <v>0</v>
      </c>
      <c r="ER91" s="578">
        <f xml:space="preserve"> ConFin!ER$299</f>
        <v>0</v>
      </c>
      <c r="ES91" s="578">
        <f xml:space="preserve"> ConFin!ES$299</f>
        <v>0</v>
      </c>
      <c r="ET91" s="578">
        <f xml:space="preserve"> ConFin!ET$299</f>
        <v>0</v>
      </c>
      <c r="EU91" s="578">
        <f xml:space="preserve"> ConFin!EU$299</f>
        <v>0</v>
      </c>
      <c r="EV91" s="578">
        <f xml:space="preserve"> ConFin!EV$299</f>
        <v>0</v>
      </c>
      <c r="EW91" s="578">
        <f xml:space="preserve"> ConFin!EW$299</f>
        <v>0</v>
      </c>
      <c r="EX91" s="578">
        <f xml:space="preserve"> ConFin!EX$299</f>
        <v>0</v>
      </c>
      <c r="EY91" s="578">
        <f xml:space="preserve"> ConFin!EY$299</f>
        <v>0</v>
      </c>
      <c r="EZ91" s="578">
        <f xml:space="preserve"> ConFin!EZ$299</f>
        <v>0</v>
      </c>
      <c r="FA91" s="578">
        <f xml:space="preserve"> ConFin!FA$299</f>
        <v>0</v>
      </c>
      <c r="FB91" s="578">
        <f xml:space="preserve"> ConFin!FB$299</f>
        <v>0</v>
      </c>
      <c r="FC91" s="578">
        <f xml:space="preserve"> ConFin!FC$299</f>
        <v>0</v>
      </c>
      <c r="FD91" s="578">
        <f xml:space="preserve"> ConFin!FD$299</f>
        <v>0</v>
      </c>
      <c r="FE91" s="578">
        <f xml:space="preserve"> ConFin!FE$299</f>
        <v>0</v>
      </c>
      <c r="FF91" s="578">
        <f xml:space="preserve"> ConFin!FF$299</f>
        <v>0</v>
      </c>
      <c r="FG91" s="578">
        <f xml:space="preserve"> ConFin!FG$299</f>
        <v>0</v>
      </c>
      <c r="FH91" s="578">
        <f xml:space="preserve"> ConFin!FH$299</f>
        <v>0</v>
      </c>
      <c r="FI91" s="578">
        <f xml:space="preserve"> ConFin!FI$299</f>
        <v>0</v>
      </c>
      <c r="FJ91" s="578">
        <f xml:space="preserve"> ConFin!FJ$299</f>
        <v>0</v>
      </c>
      <c r="FK91" s="578">
        <f xml:space="preserve"> ConFin!FK$299</f>
        <v>0</v>
      </c>
      <c r="FL91" s="578">
        <f xml:space="preserve"> ConFin!FL$299</f>
        <v>0</v>
      </c>
      <c r="FM91" s="578">
        <f xml:space="preserve"> ConFin!FM$299</f>
        <v>0</v>
      </c>
      <c r="FN91" s="578">
        <f xml:space="preserve"> ConFin!FN$299</f>
        <v>0</v>
      </c>
      <c r="FO91" s="578">
        <f xml:space="preserve"> ConFin!FO$299</f>
        <v>0</v>
      </c>
      <c r="FP91" s="578">
        <f xml:space="preserve"> ConFin!FP$299</f>
        <v>0</v>
      </c>
      <c r="FQ91" s="578">
        <f xml:space="preserve"> ConFin!FQ$299</f>
        <v>0</v>
      </c>
      <c r="FR91" s="578">
        <f xml:space="preserve"> ConFin!FR$299</f>
        <v>0</v>
      </c>
      <c r="FS91" s="578">
        <f xml:space="preserve"> ConFin!FS$299</f>
        <v>0</v>
      </c>
      <c r="FT91" s="578">
        <f xml:space="preserve"> ConFin!FT$299</f>
        <v>0</v>
      </c>
      <c r="FU91" s="578">
        <f xml:space="preserve"> ConFin!FU$299</f>
        <v>0</v>
      </c>
      <c r="FV91" s="578">
        <f xml:space="preserve"> ConFin!FV$299</f>
        <v>0</v>
      </c>
      <c r="FW91" s="578">
        <f xml:space="preserve"> ConFin!FW$299</f>
        <v>0</v>
      </c>
      <c r="FX91" s="578">
        <f xml:space="preserve"> ConFin!FX$299</f>
        <v>0</v>
      </c>
      <c r="FY91" s="578">
        <f xml:space="preserve"> ConFin!FY$299</f>
        <v>0</v>
      </c>
      <c r="FZ91" s="578">
        <f xml:space="preserve"> ConFin!FZ$299</f>
        <v>0</v>
      </c>
      <c r="GA91" s="578">
        <f xml:space="preserve"> ConFin!GA$299</f>
        <v>0</v>
      </c>
      <c r="GB91" s="578">
        <f xml:space="preserve"> ConFin!GB$299</f>
        <v>0</v>
      </c>
      <c r="GC91" s="578">
        <f xml:space="preserve"> ConFin!GC$299</f>
        <v>0</v>
      </c>
      <c r="GD91" s="578">
        <f xml:space="preserve"> ConFin!GD$299</f>
        <v>0</v>
      </c>
      <c r="GE91" s="578">
        <f xml:space="preserve"> ConFin!GE$299</f>
        <v>0</v>
      </c>
      <c r="GF91" s="578">
        <f xml:space="preserve"> ConFin!GF$299</f>
        <v>0</v>
      </c>
      <c r="GG91" s="578">
        <f xml:space="preserve"> ConFin!GG$299</f>
        <v>0</v>
      </c>
      <c r="GH91" s="578">
        <f xml:space="preserve"> ConFin!GH$299</f>
        <v>0</v>
      </c>
      <c r="GI91" s="578">
        <f xml:space="preserve"> ConFin!GI$299</f>
        <v>0</v>
      </c>
      <c r="GJ91" s="578">
        <f xml:space="preserve"> ConFin!GJ$299</f>
        <v>0</v>
      </c>
    </row>
    <row r="92" spans="1:192" x14ac:dyDescent="0.25">
      <c r="E92" s="518" t="s">
        <v>514</v>
      </c>
      <c r="F92" s="518"/>
      <c r="G92" s="518" t="str">
        <f xml:space="preserve"> SMU</f>
        <v>$ 000s</v>
      </c>
      <c r="H92" s="518">
        <f xml:space="preserve"> SUM(J92:GJ92)</f>
        <v>-261452.83409256084</v>
      </c>
      <c r="I92" s="518"/>
      <c r="J92" s="518">
        <f t="shared" ref="J92:AM92" si="222" xml:space="preserve"> IF(J90 = 1, $F89, -1 * J91)</f>
        <v>-1.0000000000000001E-9</v>
      </c>
      <c r="K92" s="518">
        <f t="shared" si="222"/>
        <v>0</v>
      </c>
      <c r="L92" s="518">
        <f t="shared" si="222"/>
        <v>0</v>
      </c>
      <c r="M92" s="518">
        <f t="shared" si="222"/>
        <v>0</v>
      </c>
      <c r="N92" s="518">
        <f t="shared" si="222"/>
        <v>0</v>
      </c>
      <c r="O92" s="518">
        <f t="shared" si="222"/>
        <v>0</v>
      </c>
      <c r="P92" s="518">
        <f t="shared" si="222"/>
        <v>0</v>
      </c>
      <c r="Q92" s="518">
        <f t="shared" si="222"/>
        <v>0</v>
      </c>
      <c r="R92" s="518">
        <f t="shared" si="222"/>
        <v>0</v>
      </c>
      <c r="S92" s="518">
        <f t="shared" si="222"/>
        <v>0</v>
      </c>
      <c r="T92" s="518">
        <f t="shared" si="222"/>
        <v>0</v>
      </c>
      <c r="U92" s="518">
        <f t="shared" si="222"/>
        <v>0</v>
      </c>
      <c r="V92" s="518">
        <f t="shared" si="222"/>
        <v>0</v>
      </c>
      <c r="W92" s="518">
        <f t="shared" si="222"/>
        <v>0</v>
      </c>
      <c r="X92" s="518">
        <f t="shared" si="222"/>
        <v>0</v>
      </c>
      <c r="Y92" s="518">
        <f t="shared" si="222"/>
        <v>0</v>
      </c>
      <c r="Z92" s="518">
        <f t="shared" si="222"/>
        <v>0</v>
      </c>
      <c r="AA92" s="518">
        <f t="shared" si="222"/>
        <v>0</v>
      </c>
      <c r="AB92" s="518">
        <f t="shared" si="222"/>
        <v>0</v>
      </c>
      <c r="AC92" s="518">
        <f t="shared" si="222"/>
        <v>0</v>
      </c>
      <c r="AD92" s="518">
        <f t="shared" si="222"/>
        <v>0</v>
      </c>
      <c r="AE92" s="518">
        <f t="shared" si="222"/>
        <v>0</v>
      </c>
      <c r="AF92" s="518">
        <f t="shared" si="222"/>
        <v>-11526.714673357723</v>
      </c>
      <c r="AG92" s="518">
        <f t="shared" si="222"/>
        <v>-12044.192277330156</v>
      </c>
      <c r="AH92" s="518">
        <f t="shared" si="222"/>
        <v>-12083.335900642705</v>
      </c>
      <c r="AI92" s="518">
        <f t="shared" si="222"/>
        <v>-12109.236436443402</v>
      </c>
      <c r="AJ92" s="518">
        <f t="shared" si="222"/>
        <v>-12161.961758111254</v>
      </c>
      <c r="AK92" s="518">
        <f t="shared" si="222"/>
        <v>-12193.997464802789</v>
      </c>
      <c r="AL92" s="518">
        <f t="shared" si="222"/>
        <v>-12241.118623369628</v>
      </c>
      <c r="AM92" s="518">
        <f t="shared" si="222"/>
        <v>-12270.357200719012</v>
      </c>
      <c r="AN92" s="518">
        <f t="shared" ref="AN92:CY92" si="223" xml:space="preserve"> IF(AN90 = 1, $F89, -1 * AN91)</f>
        <v>-12320.780918142977</v>
      </c>
      <c r="AO92" s="518">
        <f t="shared" si="223"/>
        <v>-12360.823455507107</v>
      </c>
      <c r="AP92" s="518">
        <f t="shared" si="223"/>
        <v>-12385.832078888641</v>
      </c>
      <c r="AQ92" s="518">
        <f t="shared" si="223"/>
        <v>-12441.250085241678</v>
      </c>
      <c r="AR92" s="518">
        <f t="shared" si="223"/>
        <v>-12463.416710236208</v>
      </c>
      <c r="AS92" s="518">
        <f t="shared" si="223"/>
        <v>-12522.190252210656</v>
      </c>
      <c r="AT92" s="518">
        <f t="shared" si="223"/>
        <v>-12153.437186942416</v>
      </c>
      <c r="AU92" s="518">
        <f t="shared" si="223"/>
        <v>-12173.532362020798</v>
      </c>
      <c r="AV92" s="518">
        <f t="shared" si="223"/>
        <v>-12232.499837406012</v>
      </c>
      <c r="AW92" s="518">
        <f t="shared" si="223"/>
        <v>-12259.502960074482</v>
      </c>
      <c r="AX92" s="518">
        <f t="shared" si="223"/>
        <v>-12312.098846480896</v>
      </c>
      <c r="AY92" s="518">
        <f t="shared" si="223"/>
        <v>-29196.555064631295</v>
      </c>
      <c r="AZ92" s="518">
        <f t="shared" si="223"/>
        <v>0</v>
      </c>
      <c r="BA92" s="518">
        <f t="shared" si="223"/>
        <v>0</v>
      </c>
      <c r="BB92" s="518">
        <f t="shared" si="223"/>
        <v>0</v>
      </c>
      <c r="BC92" s="518">
        <f t="shared" si="223"/>
        <v>0</v>
      </c>
      <c r="BD92" s="518">
        <f t="shared" si="223"/>
        <v>0</v>
      </c>
      <c r="BE92" s="518">
        <f t="shared" si="223"/>
        <v>0</v>
      </c>
      <c r="BF92" s="518">
        <f t="shared" si="223"/>
        <v>0</v>
      </c>
      <c r="BG92" s="518">
        <f t="shared" si="223"/>
        <v>0</v>
      </c>
      <c r="BH92" s="518">
        <f t="shared" si="223"/>
        <v>0</v>
      </c>
      <c r="BI92" s="518">
        <f t="shared" si="223"/>
        <v>0</v>
      </c>
      <c r="BJ92" s="518">
        <f t="shared" si="223"/>
        <v>0</v>
      </c>
      <c r="BK92" s="518">
        <f t="shared" si="223"/>
        <v>0</v>
      </c>
      <c r="BL92" s="518">
        <f t="shared" si="223"/>
        <v>0</v>
      </c>
      <c r="BM92" s="518">
        <f t="shared" si="223"/>
        <v>0</v>
      </c>
      <c r="BN92" s="518">
        <f t="shared" si="223"/>
        <v>0</v>
      </c>
      <c r="BO92" s="518">
        <f t="shared" si="223"/>
        <v>0</v>
      </c>
      <c r="BP92" s="518">
        <f t="shared" si="223"/>
        <v>0</v>
      </c>
      <c r="BQ92" s="518">
        <f t="shared" si="223"/>
        <v>0</v>
      </c>
      <c r="BR92" s="518">
        <f t="shared" si="223"/>
        <v>0</v>
      </c>
      <c r="BS92" s="518">
        <f t="shared" si="223"/>
        <v>0</v>
      </c>
      <c r="BT92" s="518">
        <f t="shared" si="223"/>
        <v>0</v>
      </c>
      <c r="BU92" s="518">
        <f t="shared" si="223"/>
        <v>0</v>
      </c>
      <c r="BV92" s="518">
        <f t="shared" si="223"/>
        <v>0</v>
      </c>
      <c r="BW92" s="518">
        <f t="shared" si="223"/>
        <v>0</v>
      </c>
      <c r="BX92" s="518">
        <f t="shared" si="223"/>
        <v>0</v>
      </c>
      <c r="BY92" s="518">
        <f t="shared" si="223"/>
        <v>0</v>
      </c>
      <c r="BZ92" s="518">
        <f t="shared" si="223"/>
        <v>0</v>
      </c>
      <c r="CA92" s="518">
        <f t="shared" si="223"/>
        <v>0</v>
      </c>
      <c r="CB92" s="518">
        <f t="shared" si="223"/>
        <v>0</v>
      </c>
      <c r="CC92" s="518">
        <f t="shared" si="223"/>
        <v>0</v>
      </c>
      <c r="CD92" s="518">
        <f t="shared" si="223"/>
        <v>0</v>
      </c>
      <c r="CE92" s="518">
        <f t="shared" si="223"/>
        <v>0</v>
      </c>
      <c r="CF92" s="518">
        <f t="shared" si="223"/>
        <v>0</v>
      </c>
      <c r="CG92" s="518">
        <f t="shared" si="223"/>
        <v>0</v>
      </c>
      <c r="CH92" s="518">
        <f t="shared" si="223"/>
        <v>0</v>
      </c>
      <c r="CI92" s="518">
        <f t="shared" si="223"/>
        <v>0</v>
      </c>
      <c r="CJ92" s="518">
        <f t="shared" si="223"/>
        <v>0</v>
      </c>
      <c r="CK92" s="518">
        <f t="shared" si="223"/>
        <v>0</v>
      </c>
      <c r="CL92" s="518">
        <f t="shared" si="223"/>
        <v>0</v>
      </c>
      <c r="CM92" s="518">
        <f t="shared" si="223"/>
        <v>0</v>
      </c>
      <c r="CN92" s="518">
        <f t="shared" si="223"/>
        <v>0</v>
      </c>
      <c r="CO92" s="518">
        <f t="shared" si="223"/>
        <v>0</v>
      </c>
      <c r="CP92" s="518">
        <f t="shared" si="223"/>
        <v>0</v>
      </c>
      <c r="CQ92" s="518">
        <f t="shared" si="223"/>
        <v>0</v>
      </c>
      <c r="CR92" s="518">
        <f t="shared" si="223"/>
        <v>0</v>
      </c>
      <c r="CS92" s="518">
        <f t="shared" si="223"/>
        <v>0</v>
      </c>
      <c r="CT92" s="518">
        <f t="shared" si="223"/>
        <v>0</v>
      </c>
      <c r="CU92" s="518">
        <f t="shared" si="223"/>
        <v>0</v>
      </c>
      <c r="CV92" s="518">
        <f t="shared" si="223"/>
        <v>0</v>
      </c>
      <c r="CW92" s="518">
        <f t="shared" si="223"/>
        <v>0</v>
      </c>
      <c r="CX92" s="518">
        <f t="shared" si="223"/>
        <v>0</v>
      </c>
      <c r="CY92" s="518">
        <f t="shared" si="223"/>
        <v>0</v>
      </c>
      <c r="CZ92" s="518">
        <f t="shared" ref="CZ92:FK92" si="224" xml:space="preserve"> IF(CZ90 = 1, $F89, -1 * CZ91)</f>
        <v>0</v>
      </c>
      <c r="DA92" s="518">
        <f t="shared" si="224"/>
        <v>0</v>
      </c>
      <c r="DB92" s="518">
        <f t="shared" si="224"/>
        <v>0</v>
      </c>
      <c r="DC92" s="518">
        <f t="shared" si="224"/>
        <v>0</v>
      </c>
      <c r="DD92" s="518">
        <f t="shared" si="224"/>
        <v>0</v>
      </c>
      <c r="DE92" s="518">
        <f t="shared" si="224"/>
        <v>0</v>
      </c>
      <c r="DF92" s="518">
        <f t="shared" si="224"/>
        <v>0</v>
      </c>
      <c r="DG92" s="518">
        <f t="shared" si="224"/>
        <v>0</v>
      </c>
      <c r="DH92" s="518">
        <f t="shared" si="224"/>
        <v>0</v>
      </c>
      <c r="DI92" s="518">
        <f t="shared" si="224"/>
        <v>0</v>
      </c>
      <c r="DJ92" s="518">
        <f t="shared" si="224"/>
        <v>0</v>
      </c>
      <c r="DK92" s="518">
        <f t="shared" si="224"/>
        <v>0</v>
      </c>
      <c r="DL92" s="518">
        <f t="shared" si="224"/>
        <v>0</v>
      </c>
      <c r="DM92" s="518">
        <f t="shared" si="224"/>
        <v>0</v>
      </c>
      <c r="DN92" s="518">
        <f t="shared" si="224"/>
        <v>0</v>
      </c>
      <c r="DO92" s="518">
        <f t="shared" si="224"/>
        <v>0</v>
      </c>
      <c r="DP92" s="518">
        <f t="shared" si="224"/>
        <v>0</v>
      </c>
      <c r="DQ92" s="518">
        <f t="shared" si="224"/>
        <v>0</v>
      </c>
      <c r="DR92" s="518">
        <f t="shared" si="224"/>
        <v>0</v>
      </c>
      <c r="DS92" s="518">
        <f t="shared" si="224"/>
        <v>0</v>
      </c>
      <c r="DT92" s="518">
        <f t="shared" si="224"/>
        <v>0</v>
      </c>
      <c r="DU92" s="518">
        <f t="shared" si="224"/>
        <v>0</v>
      </c>
      <c r="DV92" s="518">
        <f t="shared" si="224"/>
        <v>0</v>
      </c>
      <c r="DW92" s="518">
        <f t="shared" si="224"/>
        <v>0</v>
      </c>
      <c r="DX92" s="518">
        <f t="shared" si="224"/>
        <v>0</v>
      </c>
      <c r="DY92" s="518">
        <f t="shared" si="224"/>
        <v>0</v>
      </c>
      <c r="DZ92" s="518">
        <f t="shared" si="224"/>
        <v>0</v>
      </c>
      <c r="EA92" s="518">
        <f t="shared" si="224"/>
        <v>0</v>
      </c>
      <c r="EB92" s="518">
        <f t="shared" si="224"/>
        <v>0</v>
      </c>
      <c r="EC92" s="518">
        <f t="shared" si="224"/>
        <v>0</v>
      </c>
      <c r="ED92" s="518">
        <f t="shared" si="224"/>
        <v>0</v>
      </c>
      <c r="EE92" s="518">
        <f t="shared" si="224"/>
        <v>0</v>
      </c>
      <c r="EF92" s="518">
        <f t="shared" si="224"/>
        <v>0</v>
      </c>
      <c r="EG92" s="518">
        <f t="shared" si="224"/>
        <v>0</v>
      </c>
      <c r="EH92" s="518">
        <f t="shared" si="224"/>
        <v>0</v>
      </c>
      <c r="EI92" s="518">
        <f t="shared" si="224"/>
        <v>0</v>
      </c>
      <c r="EJ92" s="518">
        <f t="shared" si="224"/>
        <v>0</v>
      </c>
      <c r="EK92" s="518">
        <f t="shared" si="224"/>
        <v>0</v>
      </c>
      <c r="EL92" s="518">
        <f t="shared" si="224"/>
        <v>0</v>
      </c>
      <c r="EM92" s="518">
        <f t="shared" si="224"/>
        <v>0</v>
      </c>
      <c r="EN92" s="518">
        <f t="shared" si="224"/>
        <v>0</v>
      </c>
      <c r="EO92" s="518">
        <f t="shared" si="224"/>
        <v>0</v>
      </c>
      <c r="EP92" s="518">
        <f t="shared" si="224"/>
        <v>0</v>
      </c>
      <c r="EQ92" s="518">
        <f t="shared" si="224"/>
        <v>0</v>
      </c>
      <c r="ER92" s="518">
        <f t="shared" si="224"/>
        <v>0</v>
      </c>
      <c r="ES92" s="518">
        <f t="shared" si="224"/>
        <v>0</v>
      </c>
      <c r="ET92" s="518">
        <f t="shared" si="224"/>
        <v>0</v>
      </c>
      <c r="EU92" s="518">
        <f t="shared" si="224"/>
        <v>0</v>
      </c>
      <c r="EV92" s="518">
        <f t="shared" si="224"/>
        <v>0</v>
      </c>
      <c r="EW92" s="518">
        <f t="shared" si="224"/>
        <v>0</v>
      </c>
      <c r="EX92" s="518">
        <f t="shared" si="224"/>
        <v>0</v>
      </c>
      <c r="EY92" s="518">
        <f t="shared" si="224"/>
        <v>0</v>
      </c>
      <c r="EZ92" s="518">
        <f t="shared" si="224"/>
        <v>0</v>
      </c>
      <c r="FA92" s="518">
        <f t="shared" si="224"/>
        <v>0</v>
      </c>
      <c r="FB92" s="518">
        <f t="shared" si="224"/>
        <v>0</v>
      </c>
      <c r="FC92" s="518">
        <f t="shared" si="224"/>
        <v>0</v>
      </c>
      <c r="FD92" s="518">
        <f t="shared" si="224"/>
        <v>0</v>
      </c>
      <c r="FE92" s="518">
        <f t="shared" si="224"/>
        <v>0</v>
      </c>
      <c r="FF92" s="518">
        <f t="shared" si="224"/>
        <v>0</v>
      </c>
      <c r="FG92" s="518">
        <f t="shared" si="224"/>
        <v>0</v>
      </c>
      <c r="FH92" s="518">
        <f t="shared" si="224"/>
        <v>0</v>
      </c>
      <c r="FI92" s="518">
        <f t="shared" si="224"/>
        <v>0</v>
      </c>
      <c r="FJ92" s="518">
        <f t="shared" si="224"/>
        <v>0</v>
      </c>
      <c r="FK92" s="518">
        <f t="shared" si="224"/>
        <v>0</v>
      </c>
      <c r="FL92" s="518">
        <f t="shared" ref="FL92:GJ92" si="225" xml:space="preserve"> IF(FL90 = 1, $F89, -1 * FL91)</f>
        <v>0</v>
      </c>
      <c r="FM92" s="518">
        <f t="shared" si="225"/>
        <v>0</v>
      </c>
      <c r="FN92" s="518">
        <f t="shared" si="225"/>
        <v>0</v>
      </c>
      <c r="FO92" s="518">
        <f t="shared" si="225"/>
        <v>0</v>
      </c>
      <c r="FP92" s="518">
        <f t="shared" si="225"/>
        <v>0</v>
      </c>
      <c r="FQ92" s="518">
        <f t="shared" si="225"/>
        <v>0</v>
      </c>
      <c r="FR92" s="518">
        <f t="shared" si="225"/>
        <v>0</v>
      </c>
      <c r="FS92" s="518">
        <f t="shared" si="225"/>
        <v>0</v>
      </c>
      <c r="FT92" s="518">
        <f t="shared" si="225"/>
        <v>0</v>
      </c>
      <c r="FU92" s="518">
        <f t="shared" si="225"/>
        <v>0</v>
      </c>
      <c r="FV92" s="518">
        <f t="shared" si="225"/>
        <v>0</v>
      </c>
      <c r="FW92" s="518">
        <f t="shared" si="225"/>
        <v>0</v>
      </c>
      <c r="FX92" s="518">
        <f t="shared" si="225"/>
        <v>0</v>
      </c>
      <c r="FY92" s="518">
        <f t="shared" si="225"/>
        <v>0</v>
      </c>
      <c r="FZ92" s="518">
        <f t="shared" si="225"/>
        <v>0</v>
      </c>
      <c r="GA92" s="518">
        <f t="shared" si="225"/>
        <v>0</v>
      </c>
      <c r="GB92" s="518">
        <f t="shared" si="225"/>
        <v>0</v>
      </c>
      <c r="GC92" s="518">
        <f t="shared" si="225"/>
        <v>0</v>
      </c>
      <c r="GD92" s="518">
        <f t="shared" si="225"/>
        <v>0</v>
      </c>
      <c r="GE92" s="518">
        <f t="shared" si="225"/>
        <v>0</v>
      </c>
      <c r="GF92" s="518">
        <f t="shared" si="225"/>
        <v>0</v>
      </c>
      <c r="GG92" s="518">
        <f t="shared" si="225"/>
        <v>0</v>
      </c>
      <c r="GH92" s="518">
        <f t="shared" si="225"/>
        <v>0</v>
      </c>
      <c r="GI92" s="518">
        <f t="shared" si="225"/>
        <v>0</v>
      </c>
      <c r="GJ92" s="518">
        <f t="shared" si="225"/>
        <v>0</v>
      </c>
    </row>
    <row r="93" spans="1:192" x14ac:dyDescent="0.25"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AR93" s="83"/>
      <c r="AS93" s="83"/>
      <c r="AT93" s="83"/>
      <c r="AU93" s="83"/>
      <c r="AV93" s="83"/>
      <c r="AW93" s="83"/>
      <c r="AX93" s="83"/>
      <c r="AY93" s="83"/>
      <c r="AZ93" s="83"/>
      <c r="BA93" s="83"/>
      <c r="BB93" s="83"/>
      <c r="BC93" s="83"/>
      <c r="BD93" s="83"/>
      <c r="BE93" s="83"/>
      <c r="BF93" s="83"/>
      <c r="BG93" s="83"/>
      <c r="BH93" s="83"/>
      <c r="BI93" s="83"/>
      <c r="BJ93" s="83"/>
      <c r="BK93" s="83"/>
      <c r="BL93" s="83"/>
      <c r="BM93" s="83"/>
      <c r="BN93" s="83"/>
      <c r="BO93" s="83"/>
      <c r="BP93" s="83"/>
      <c r="BQ93" s="83"/>
      <c r="BR93" s="83"/>
      <c r="BS93" s="83"/>
      <c r="BT93" s="83"/>
      <c r="BU93" s="83"/>
      <c r="BV93" s="83"/>
      <c r="BW93" s="83"/>
      <c r="BX93" s="83"/>
      <c r="BY93" s="83"/>
      <c r="BZ93" s="83"/>
      <c r="CA93" s="83"/>
      <c r="CB93" s="83"/>
      <c r="CC93" s="83"/>
      <c r="CD93" s="83"/>
      <c r="CE93" s="83"/>
      <c r="CF93" s="83"/>
      <c r="CG93" s="83"/>
      <c r="CH93" s="83"/>
      <c r="CI93" s="83"/>
      <c r="CJ93" s="83"/>
      <c r="CK93" s="83"/>
      <c r="CL93" s="83"/>
      <c r="CM93" s="83"/>
      <c r="CN93" s="83"/>
      <c r="CO93" s="83"/>
      <c r="CP93" s="83"/>
      <c r="CQ93" s="83"/>
      <c r="CR93" s="83"/>
      <c r="CS93" s="83"/>
      <c r="CT93" s="83"/>
      <c r="CU93" s="83"/>
      <c r="CV93" s="83"/>
      <c r="CW93" s="83"/>
      <c r="CX93" s="83"/>
      <c r="CY93" s="83"/>
      <c r="CZ93" s="83"/>
      <c r="DA93" s="83"/>
      <c r="DB93" s="83"/>
      <c r="DC93" s="83"/>
      <c r="DD93" s="83"/>
      <c r="DE93" s="83"/>
      <c r="DF93" s="83"/>
      <c r="DG93" s="83"/>
      <c r="DH93" s="83"/>
      <c r="DI93" s="83"/>
      <c r="DJ93" s="83"/>
      <c r="DK93" s="83"/>
      <c r="DL93" s="83"/>
      <c r="DM93" s="83"/>
      <c r="DN93" s="83"/>
      <c r="DO93" s="83"/>
      <c r="DP93" s="83"/>
      <c r="DQ93" s="83"/>
      <c r="DR93" s="83"/>
      <c r="DS93" s="83"/>
      <c r="DT93" s="83"/>
      <c r="DU93" s="83"/>
      <c r="DV93" s="83"/>
      <c r="DW93" s="83"/>
      <c r="DX93" s="83"/>
      <c r="DY93" s="83"/>
      <c r="DZ93" s="83"/>
      <c r="EA93" s="83"/>
      <c r="EB93" s="83"/>
      <c r="EC93" s="83"/>
      <c r="ED93" s="83"/>
      <c r="EE93" s="83"/>
      <c r="EF93" s="83"/>
      <c r="EG93" s="83"/>
      <c r="EH93" s="83"/>
      <c r="EI93" s="83"/>
      <c r="EJ93" s="83"/>
      <c r="EK93" s="83"/>
      <c r="EL93" s="83"/>
      <c r="EM93" s="83"/>
      <c r="EN93" s="83"/>
      <c r="EO93" s="83"/>
      <c r="EP93" s="83"/>
      <c r="EQ93" s="83"/>
      <c r="ER93" s="83"/>
      <c r="ES93" s="83"/>
      <c r="ET93" s="83"/>
      <c r="EU93" s="83"/>
      <c r="EV93" s="83"/>
      <c r="EW93" s="83"/>
      <c r="EX93" s="83"/>
      <c r="EY93" s="83"/>
      <c r="EZ93" s="83"/>
      <c r="FA93" s="83"/>
      <c r="FB93" s="83"/>
      <c r="FC93" s="83"/>
      <c r="FD93" s="83"/>
      <c r="FE93" s="83"/>
      <c r="FF93" s="83"/>
      <c r="FG93" s="83"/>
      <c r="FH93" s="83"/>
      <c r="FI93" s="83"/>
      <c r="FJ93" s="83"/>
      <c r="FK93" s="83"/>
      <c r="FL93" s="83"/>
      <c r="FM93" s="83"/>
      <c r="FN93" s="83"/>
      <c r="FO93" s="83"/>
      <c r="FP93" s="83"/>
      <c r="FQ93" s="83"/>
      <c r="FR93" s="83"/>
      <c r="FS93" s="83"/>
      <c r="FT93" s="83"/>
      <c r="FU93" s="83"/>
      <c r="FV93" s="83"/>
      <c r="FW93" s="83"/>
      <c r="FX93" s="83"/>
      <c r="FY93" s="83"/>
      <c r="FZ93" s="83"/>
      <c r="GA93" s="83"/>
      <c r="GB93" s="83"/>
      <c r="GC93" s="83"/>
      <c r="GD93" s="83"/>
      <c r="GE93" s="83"/>
      <c r="GF93" s="83"/>
      <c r="GG93" s="83"/>
      <c r="GH93" s="83"/>
      <c r="GI93" s="83"/>
      <c r="GJ93" s="83"/>
    </row>
    <row r="94" spans="1:192" s="81" customFormat="1" x14ac:dyDescent="0.25">
      <c r="A94" s="575"/>
      <c r="B94" s="575"/>
      <c r="C94" s="576"/>
      <c r="D94" s="577"/>
      <c r="E94" s="620" t="str">
        <f t="shared" ref="E94:AJ94" si="226" xml:space="preserve"> E$92</f>
        <v>Debt drawdown - neg for cost of debt</v>
      </c>
      <c r="F94" s="620">
        <f t="shared" si="226"/>
        <v>0</v>
      </c>
      <c r="G94" s="620" t="str">
        <f t="shared" si="226"/>
        <v>$ 000s</v>
      </c>
      <c r="H94" s="620">
        <f t="shared" si="226"/>
        <v>-261452.83409256084</v>
      </c>
      <c r="I94" s="620">
        <f t="shared" si="226"/>
        <v>0</v>
      </c>
      <c r="J94" s="620">
        <f t="shared" si="226"/>
        <v>-1.0000000000000001E-9</v>
      </c>
      <c r="K94" s="620">
        <f t="shared" si="226"/>
        <v>0</v>
      </c>
      <c r="L94" s="620">
        <f t="shared" si="226"/>
        <v>0</v>
      </c>
      <c r="M94" s="620">
        <f t="shared" si="226"/>
        <v>0</v>
      </c>
      <c r="N94" s="620">
        <f t="shared" si="226"/>
        <v>0</v>
      </c>
      <c r="O94" s="620">
        <f t="shared" si="226"/>
        <v>0</v>
      </c>
      <c r="P94" s="620">
        <f t="shared" si="226"/>
        <v>0</v>
      </c>
      <c r="Q94" s="620">
        <f t="shared" si="226"/>
        <v>0</v>
      </c>
      <c r="R94" s="620">
        <f t="shared" si="226"/>
        <v>0</v>
      </c>
      <c r="S94" s="620">
        <f t="shared" si="226"/>
        <v>0</v>
      </c>
      <c r="T94" s="620">
        <f t="shared" si="226"/>
        <v>0</v>
      </c>
      <c r="U94" s="620">
        <f t="shared" si="226"/>
        <v>0</v>
      </c>
      <c r="V94" s="620">
        <f t="shared" si="226"/>
        <v>0</v>
      </c>
      <c r="W94" s="620">
        <f t="shared" si="226"/>
        <v>0</v>
      </c>
      <c r="X94" s="620">
        <f t="shared" si="226"/>
        <v>0</v>
      </c>
      <c r="Y94" s="620">
        <f t="shared" si="226"/>
        <v>0</v>
      </c>
      <c r="Z94" s="620">
        <f t="shared" si="226"/>
        <v>0</v>
      </c>
      <c r="AA94" s="620">
        <f t="shared" si="226"/>
        <v>0</v>
      </c>
      <c r="AB94" s="620">
        <f t="shared" si="226"/>
        <v>0</v>
      </c>
      <c r="AC94" s="620">
        <f t="shared" si="226"/>
        <v>0</v>
      </c>
      <c r="AD94" s="620">
        <f t="shared" si="226"/>
        <v>0</v>
      </c>
      <c r="AE94" s="620">
        <f t="shared" si="226"/>
        <v>0</v>
      </c>
      <c r="AF94" s="620">
        <f t="shared" si="226"/>
        <v>-11526.714673357723</v>
      </c>
      <c r="AG94" s="620">
        <f t="shared" si="226"/>
        <v>-12044.192277330156</v>
      </c>
      <c r="AH94" s="620">
        <f t="shared" si="226"/>
        <v>-12083.335900642705</v>
      </c>
      <c r="AI94" s="620">
        <f t="shared" si="226"/>
        <v>-12109.236436443402</v>
      </c>
      <c r="AJ94" s="620">
        <f t="shared" si="226"/>
        <v>-12161.961758111254</v>
      </c>
      <c r="AK94" s="620">
        <f t="shared" ref="AK94:CV94" si="227" xml:space="preserve"> AK$92</f>
        <v>-12193.997464802789</v>
      </c>
      <c r="AL94" s="620">
        <f t="shared" si="227"/>
        <v>-12241.118623369628</v>
      </c>
      <c r="AM94" s="620">
        <f t="shared" si="227"/>
        <v>-12270.357200719012</v>
      </c>
      <c r="AN94" s="620">
        <f t="shared" si="227"/>
        <v>-12320.780918142977</v>
      </c>
      <c r="AO94" s="620">
        <f t="shared" si="227"/>
        <v>-12360.823455507107</v>
      </c>
      <c r="AP94" s="620">
        <f t="shared" si="227"/>
        <v>-12385.832078888641</v>
      </c>
      <c r="AQ94" s="620">
        <f t="shared" si="227"/>
        <v>-12441.250085241678</v>
      </c>
      <c r="AR94" s="620">
        <f t="shared" si="227"/>
        <v>-12463.416710236208</v>
      </c>
      <c r="AS94" s="620">
        <f t="shared" si="227"/>
        <v>-12522.190252210656</v>
      </c>
      <c r="AT94" s="620">
        <f t="shared" si="227"/>
        <v>-12153.437186942416</v>
      </c>
      <c r="AU94" s="620">
        <f t="shared" si="227"/>
        <v>-12173.532362020798</v>
      </c>
      <c r="AV94" s="620">
        <f t="shared" si="227"/>
        <v>-12232.499837406012</v>
      </c>
      <c r="AW94" s="620">
        <f t="shared" si="227"/>
        <v>-12259.502960074482</v>
      </c>
      <c r="AX94" s="620">
        <f t="shared" si="227"/>
        <v>-12312.098846480896</v>
      </c>
      <c r="AY94" s="620">
        <f t="shared" si="227"/>
        <v>-29196.555064631295</v>
      </c>
      <c r="AZ94" s="620">
        <f t="shared" si="227"/>
        <v>0</v>
      </c>
      <c r="BA94" s="620">
        <f t="shared" si="227"/>
        <v>0</v>
      </c>
      <c r="BB94" s="620">
        <f t="shared" si="227"/>
        <v>0</v>
      </c>
      <c r="BC94" s="620">
        <f t="shared" si="227"/>
        <v>0</v>
      </c>
      <c r="BD94" s="620">
        <f t="shared" si="227"/>
        <v>0</v>
      </c>
      <c r="BE94" s="620">
        <f t="shared" si="227"/>
        <v>0</v>
      </c>
      <c r="BF94" s="620">
        <f t="shared" si="227"/>
        <v>0</v>
      </c>
      <c r="BG94" s="620">
        <f t="shared" si="227"/>
        <v>0</v>
      </c>
      <c r="BH94" s="620">
        <f t="shared" si="227"/>
        <v>0</v>
      </c>
      <c r="BI94" s="620">
        <f t="shared" si="227"/>
        <v>0</v>
      </c>
      <c r="BJ94" s="620">
        <f t="shared" si="227"/>
        <v>0</v>
      </c>
      <c r="BK94" s="620">
        <f t="shared" si="227"/>
        <v>0</v>
      </c>
      <c r="BL94" s="620">
        <f t="shared" si="227"/>
        <v>0</v>
      </c>
      <c r="BM94" s="620">
        <f t="shared" si="227"/>
        <v>0</v>
      </c>
      <c r="BN94" s="620">
        <f t="shared" si="227"/>
        <v>0</v>
      </c>
      <c r="BO94" s="620">
        <f t="shared" si="227"/>
        <v>0</v>
      </c>
      <c r="BP94" s="620">
        <f t="shared" si="227"/>
        <v>0</v>
      </c>
      <c r="BQ94" s="620">
        <f t="shared" si="227"/>
        <v>0</v>
      </c>
      <c r="BR94" s="620">
        <f t="shared" si="227"/>
        <v>0</v>
      </c>
      <c r="BS94" s="620">
        <f t="shared" si="227"/>
        <v>0</v>
      </c>
      <c r="BT94" s="620">
        <f t="shared" si="227"/>
        <v>0</v>
      </c>
      <c r="BU94" s="620">
        <f t="shared" si="227"/>
        <v>0</v>
      </c>
      <c r="BV94" s="620">
        <f t="shared" si="227"/>
        <v>0</v>
      </c>
      <c r="BW94" s="620">
        <f t="shared" si="227"/>
        <v>0</v>
      </c>
      <c r="BX94" s="620">
        <f t="shared" si="227"/>
        <v>0</v>
      </c>
      <c r="BY94" s="620">
        <f t="shared" si="227"/>
        <v>0</v>
      </c>
      <c r="BZ94" s="620">
        <f t="shared" si="227"/>
        <v>0</v>
      </c>
      <c r="CA94" s="620">
        <f t="shared" si="227"/>
        <v>0</v>
      </c>
      <c r="CB94" s="620">
        <f t="shared" si="227"/>
        <v>0</v>
      </c>
      <c r="CC94" s="620">
        <f t="shared" si="227"/>
        <v>0</v>
      </c>
      <c r="CD94" s="620">
        <f t="shared" si="227"/>
        <v>0</v>
      </c>
      <c r="CE94" s="620">
        <f t="shared" si="227"/>
        <v>0</v>
      </c>
      <c r="CF94" s="620">
        <f t="shared" si="227"/>
        <v>0</v>
      </c>
      <c r="CG94" s="620">
        <f t="shared" si="227"/>
        <v>0</v>
      </c>
      <c r="CH94" s="620">
        <f t="shared" si="227"/>
        <v>0</v>
      </c>
      <c r="CI94" s="620">
        <f t="shared" si="227"/>
        <v>0</v>
      </c>
      <c r="CJ94" s="620">
        <f t="shared" si="227"/>
        <v>0</v>
      </c>
      <c r="CK94" s="620">
        <f t="shared" si="227"/>
        <v>0</v>
      </c>
      <c r="CL94" s="620">
        <f t="shared" si="227"/>
        <v>0</v>
      </c>
      <c r="CM94" s="620">
        <f t="shared" si="227"/>
        <v>0</v>
      </c>
      <c r="CN94" s="620">
        <f t="shared" si="227"/>
        <v>0</v>
      </c>
      <c r="CO94" s="620">
        <f t="shared" si="227"/>
        <v>0</v>
      </c>
      <c r="CP94" s="620">
        <f t="shared" si="227"/>
        <v>0</v>
      </c>
      <c r="CQ94" s="620">
        <f t="shared" si="227"/>
        <v>0</v>
      </c>
      <c r="CR94" s="620">
        <f t="shared" si="227"/>
        <v>0</v>
      </c>
      <c r="CS94" s="620">
        <f t="shared" si="227"/>
        <v>0</v>
      </c>
      <c r="CT94" s="620">
        <f t="shared" si="227"/>
        <v>0</v>
      </c>
      <c r="CU94" s="620">
        <f t="shared" si="227"/>
        <v>0</v>
      </c>
      <c r="CV94" s="620">
        <f t="shared" si="227"/>
        <v>0</v>
      </c>
      <c r="CW94" s="620">
        <f t="shared" ref="CW94:FH94" si="228" xml:space="preserve"> CW$92</f>
        <v>0</v>
      </c>
      <c r="CX94" s="620">
        <f t="shared" si="228"/>
        <v>0</v>
      </c>
      <c r="CY94" s="620">
        <f t="shared" si="228"/>
        <v>0</v>
      </c>
      <c r="CZ94" s="620">
        <f t="shared" si="228"/>
        <v>0</v>
      </c>
      <c r="DA94" s="620">
        <f t="shared" si="228"/>
        <v>0</v>
      </c>
      <c r="DB94" s="620">
        <f t="shared" si="228"/>
        <v>0</v>
      </c>
      <c r="DC94" s="620">
        <f t="shared" si="228"/>
        <v>0</v>
      </c>
      <c r="DD94" s="620">
        <f t="shared" si="228"/>
        <v>0</v>
      </c>
      <c r="DE94" s="620">
        <f t="shared" si="228"/>
        <v>0</v>
      </c>
      <c r="DF94" s="620">
        <f t="shared" si="228"/>
        <v>0</v>
      </c>
      <c r="DG94" s="620">
        <f t="shared" si="228"/>
        <v>0</v>
      </c>
      <c r="DH94" s="620">
        <f t="shared" si="228"/>
        <v>0</v>
      </c>
      <c r="DI94" s="620">
        <f t="shared" si="228"/>
        <v>0</v>
      </c>
      <c r="DJ94" s="620">
        <f t="shared" si="228"/>
        <v>0</v>
      </c>
      <c r="DK94" s="620">
        <f t="shared" si="228"/>
        <v>0</v>
      </c>
      <c r="DL94" s="620">
        <f t="shared" si="228"/>
        <v>0</v>
      </c>
      <c r="DM94" s="620">
        <f t="shared" si="228"/>
        <v>0</v>
      </c>
      <c r="DN94" s="620">
        <f t="shared" si="228"/>
        <v>0</v>
      </c>
      <c r="DO94" s="620">
        <f t="shared" si="228"/>
        <v>0</v>
      </c>
      <c r="DP94" s="620">
        <f t="shared" si="228"/>
        <v>0</v>
      </c>
      <c r="DQ94" s="620">
        <f t="shared" si="228"/>
        <v>0</v>
      </c>
      <c r="DR94" s="620">
        <f t="shared" si="228"/>
        <v>0</v>
      </c>
      <c r="DS94" s="620">
        <f t="shared" si="228"/>
        <v>0</v>
      </c>
      <c r="DT94" s="620">
        <f t="shared" si="228"/>
        <v>0</v>
      </c>
      <c r="DU94" s="620">
        <f t="shared" si="228"/>
        <v>0</v>
      </c>
      <c r="DV94" s="620">
        <f t="shared" si="228"/>
        <v>0</v>
      </c>
      <c r="DW94" s="620">
        <f t="shared" si="228"/>
        <v>0</v>
      </c>
      <c r="DX94" s="620">
        <f t="shared" si="228"/>
        <v>0</v>
      </c>
      <c r="DY94" s="620">
        <f t="shared" si="228"/>
        <v>0</v>
      </c>
      <c r="DZ94" s="620">
        <f t="shared" si="228"/>
        <v>0</v>
      </c>
      <c r="EA94" s="620">
        <f t="shared" si="228"/>
        <v>0</v>
      </c>
      <c r="EB94" s="620">
        <f t="shared" si="228"/>
        <v>0</v>
      </c>
      <c r="EC94" s="620">
        <f t="shared" si="228"/>
        <v>0</v>
      </c>
      <c r="ED94" s="620">
        <f t="shared" si="228"/>
        <v>0</v>
      </c>
      <c r="EE94" s="620">
        <f t="shared" si="228"/>
        <v>0</v>
      </c>
      <c r="EF94" s="620">
        <f t="shared" si="228"/>
        <v>0</v>
      </c>
      <c r="EG94" s="620">
        <f t="shared" si="228"/>
        <v>0</v>
      </c>
      <c r="EH94" s="620">
        <f t="shared" si="228"/>
        <v>0</v>
      </c>
      <c r="EI94" s="620">
        <f t="shared" si="228"/>
        <v>0</v>
      </c>
      <c r="EJ94" s="620">
        <f t="shared" si="228"/>
        <v>0</v>
      </c>
      <c r="EK94" s="620">
        <f t="shared" si="228"/>
        <v>0</v>
      </c>
      <c r="EL94" s="620">
        <f t="shared" si="228"/>
        <v>0</v>
      </c>
      <c r="EM94" s="620">
        <f t="shared" si="228"/>
        <v>0</v>
      </c>
      <c r="EN94" s="620">
        <f t="shared" si="228"/>
        <v>0</v>
      </c>
      <c r="EO94" s="620">
        <f t="shared" si="228"/>
        <v>0</v>
      </c>
      <c r="EP94" s="620">
        <f t="shared" si="228"/>
        <v>0</v>
      </c>
      <c r="EQ94" s="620">
        <f t="shared" si="228"/>
        <v>0</v>
      </c>
      <c r="ER94" s="620">
        <f t="shared" si="228"/>
        <v>0</v>
      </c>
      <c r="ES94" s="620">
        <f t="shared" si="228"/>
        <v>0</v>
      </c>
      <c r="ET94" s="620">
        <f t="shared" si="228"/>
        <v>0</v>
      </c>
      <c r="EU94" s="620">
        <f t="shared" si="228"/>
        <v>0</v>
      </c>
      <c r="EV94" s="620">
        <f t="shared" si="228"/>
        <v>0</v>
      </c>
      <c r="EW94" s="620">
        <f t="shared" si="228"/>
        <v>0</v>
      </c>
      <c r="EX94" s="620">
        <f t="shared" si="228"/>
        <v>0</v>
      </c>
      <c r="EY94" s="620">
        <f t="shared" si="228"/>
        <v>0</v>
      </c>
      <c r="EZ94" s="620">
        <f t="shared" si="228"/>
        <v>0</v>
      </c>
      <c r="FA94" s="620">
        <f t="shared" si="228"/>
        <v>0</v>
      </c>
      <c r="FB94" s="620">
        <f t="shared" si="228"/>
        <v>0</v>
      </c>
      <c r="FC94" s="620">
        <f t="shared" si="228"/>
        <v>0</v>
      </c>
      <c r="FD94" s="620">
        <f t="shared" si="228"/>
        <v>0</v>
      </c>
      <c r="FE94" s="620">
        <f t="shared" si="228"/>
        <v>0</v>
      </c>
      <c r="FF94" s="620">
        <f t="shared" si="228"/>
        <v>0</v>
      </c>
      <c r="FG94" s="620">
        <f t="shared" si="228"/>
        <v>0</v>
      </c>
      <c r="FH94" s="620">
        <f t="shared" si="228"/>
        <v>0</v>
      </c>
      <c r="FI94" s="620">
        <f t="shared" ref="FI94:GJ94" si="229" xml:space="preserve"> FI$92</f>
        <v>0</v>
      </c>
      <c r="FJ94" s="620">
        <f t="shared" si="229"/>
        <v>0</v>
      </c>
      <c r="FK94" s="620">
        <f t="shared" si="229"/>
        <v>0</v>
      </c>
      <c r="FL94" s="620">
        <f t="shared" si="229"/>
        <v>0</v>
      </c>
      <c r="FM94" s="620">
        <f t="shared" si="229"/>
        <v>0</v>
      </c>
      <c r="FN94" s="620">
        <f t="shared" si="229"/>
        <v>0</v>
      </c>
      <c r="FO94" s="620">
        <f t="shared" si="229"/>
        <v>0</v>
      </c>
      <c r="FP94" s="620">
        <f t="shared" si="229"/>
        <v>0</v>
      </c>
      <c r="FQ94" s="620">
        <f t="shared" si="229"/>
        <v>0</v>
      </c>
      <c r="FR94" s="620">
        <f t="shared" si="229"/>
        <v>0</v>
      </c>
      <c r="FS94" s="620">
        <f t="shared" si="229"/>
        <v>0</v>
      </c>
      <c r="FT94" s="620">
        <f t="shared" si="229"/>
        <v>0</v>
      </c>
      <c r="FU94" s="620">
        <f t="shared" si="229"/>
        <v>0</v>
      </c>
      <c r="FV94" s="620">
        <f t="shared" si="229"/>
        <v>0</v>
      </c>
      <c r="FW94" s="620">
        <f t="shared" si="229"/>
        <v>0</v>
      </c>
      <c r="FX94" s="620">
        <f t="shared" si="229"/>
        <v>0</v>
      </c>
      <c r="FY94" s="620">
        <f t="shared" si="229"/>
        <v>0</v>
      </c>
      <c r="FZ94" s="620">
        <f t="shared" si="229"/>
        <v>0</v>
      </c>
      <c r="GA94" s="620">
        <f t="shared" si="229"/>
        <v>0</v>
      </c>
      <c r="GB94" s="620">
        <f t="shared" si="229"/>
        <v>0</v>
      </c>
      <c r="GC94" s="620">
        <f t="shared" si="229"/>
        <v>0</v>
      </c>
      <c r="GD94" s="620">
        <f t="shared" si="229"/>
        <v>0</v>
      </c>
      <c r="GE94" s="620">
        <f t="shared" si="229"/>
        <v>0</v>
      </c>
      <c r="GF94" s="620">
        <f t="shared" si="229"/>
        <v>0</v>
      </c>
      <c r="GG94" s="620">
        <f t="shared" si="229"/>
        <v>0</v>
      </c>
      <c r="GH94" s="620">
        <f t="shared" si="229"/>
        <v>0</v>
      </c>
      <c r="GI94" s="620">
        <f t="shared" si="229"/>
        <v>0</v>
      </c>
      <c r="GJ94" s="620">
        <f t="shared" si="229"/>
        <v>0</v>
      </c>
    </row>
    <row r="95" spans="1:192" s="81" customFormat="1" x14ac:dyDescent="0.25">
      <c r="A95" s="575"/>
      <c r="B95" s="575"/>
      <c r="C95" s="576"/>
      <c r="D95" s="577"/>
      <c r="E95" s="578" t="str">
        <f xml:space="preserve"> ConFin!E$344</f>
        <v>Construction debt financing costs - m</v>
      </c>
      <c r="F95" s="578">
        <f xml:space="preserve"> ConFin!F$344</f>
        <v>0</v>
      </c>
      <c r="G95" s="578" t="str">
        <f xml:space="preserve"> ConFin!G$344</f>
        <v>$ 000s</v>
      </c>
      <c r="H95" s="578">
        <f xml:space="preserve"> ConFin!H$344</f>
        <v>13866.843758582756</v>
      </c>
      <c r="I95" s="578">
        <f xml:space="preserve"> ConFin!I$344</f>
        <v>0</v>
      </c>
      <c r="J95" s="578">
        <f xml:space="preserve"> ConFin!J$344</f>
        <v>0</v>
      </c>
      <c r="K95" s="578">
        <f xml:space="preserve"> ConFin!K$344</f>
        <v>0</v>
      </c>
      <c r="L95" s="578">
        <f xml:space="preserve"> ConFin!L$344</f>
        <v>0</v>
      </c>
      <c r="M95" s="578">
        <f xml:space="preserve"> ConFin!M$344</f>
        <v>0</v>
      </c>
      <c r="N95" s="578">
        <f xml:space="preserve"> ConFin!N$344</f>
        <v>0</v>
      </c>
      <c r="O95" s="578">
        <f xml:space="preserve"> ConFin!O$344</f>
        <v>0</v>
      </c>
      <c r="P95" s="578">
        <f xml:space="preserve"> ConFin!P$344</f>
        <v>0</v>
      </c>
      <c r="Q95" s="578">
        <f xml:space="preserve"> ConFin!Q$344</f>
        <v>0</v>
      </c>
      <c r="R95" s="578">
        <f xml:space="preserve"> ConFin!R$344</f>
        <v>0</v>
      </c>
      <c r="S95" s="578">
        <f xml:space="preserve"> ConFin!S$344</f>
        <v>0</v>
      </c>
      <c r="T95" s="578">
        <f xml:space="preserve"> ConFin!T$344</f>
        <v>0</v>
      </c>
      <c r="U95" s="578">
        <f xml:space="preserve"> ConFin!U$344</f>
        <v>0</v>
      </c>
      <c r="V95" s="578">
        <f xml:space="preserve"> ConFin!V$344</f>
        <v>0</v>
      </c>
      <c r="W95" s="578">
        <f xml:space="preserve"> ConFin!W$344</f>
        <v>0</v>
      </c>
      <c r="X95" s="578">
        <f xml:space="preserve"> ConFin!X$344</f>
        <v>0</v>
      </c>
      <c r="Y95" s="578">
        <f xml:space="preserve"> ConFin!Y$344</f>
        <v>3600</v>
      </c>
      <c r="Z95" s="578">
        <f xml:space="preserve"> ConFin!Z$344</f>
        <v>112.5</v>
      </c>
      <c r="AA95" s="578">
        <f xml:space="preserve"> ConFin!AA$344</f>
        <v>112.5</v>
      </c>
      <c r="AB95" s="578">
        <f xml:space="preserve"> ConFin!AB$344</f>
        <v>112.5</v>
      </c>
      <c r="AC95" s="578">
        <f xml:space="preserve"> ConFin!AC$344</f>
        <v>112.5</v>
      </c>
      <c r="AD95" s="578">
        <f xml:space="preserve"> ConFin!AD$344</f>
        <v>112.5</v>
      </c>
      <c r="AE95" s="578">
        <f xml:space="preserve"> ConFin!AE$344</f>
        <v>112.5</v>
      </c>
      <c r="AF95" s="578">
        <f xml:space="preserve"> ConFin!AF$344</f>
        <v>112.5</v>
      </c>
      <c r="AG95" s="578">
        <f xml:space="preserve"> ConFin!AG$344</f>
        <v>149.96182268841261</v>
      </c>
      <c r="AH95" s="578">
        <f xml:space="preserve"> ConFin!AH$344</f>
        <v>189.1054475897356</v>
      </c>
      <c r="AI95" s="578">
        <f xml:space="preserve"> ConFin!AI$344</f>
        <v>215.00594819757544</v>
      </c>
      <c r="AJ95" s="578">
        <f xml:space="preserve"> ConFin!AJ$344</f>
        <v>267.73130768526545</v>
      </c>
      <c r="AK95" s="578">
        <f xml:space="preserve"> ConFin!AK$344</f>
        <v>299.76700326839136</v>
      </c>
      <c r="AL95" s="578">
        <f xml:space="preserve"> ConFin!AL$344</f>
        <v>346.88817515973608</v>
      </c>
      <c r="AM95" s="578">
        <f xml:space="preserve"> ConFin!AM$344</f>
        <v>376.12674104393017</v>
      </c>
      <c r="AN95" s="578">
        <f xml:space="preserve"> ConFin!AN$344</f>
        <v>426.55047158802415</v>
      </c>
      <c r="AO95" s="578">
        <f xml:space="preserve"> ConFin!AO$344</f>
        <v>466.59300957198883</v>
      </c>
      <c r="AP95" s="578">
        <f xml:space="preserve"> ConFin!AP$344</f>
        <v>491.60162096383362</v>
      </c>
      <c r="AQ95" s="578">
        <f xml:space="preserve"> ConFin!AQ$344</f>
        <v>547.01964005877505</v>
      </c>
      <c r="AR95" s="578">
        <f xml:space="preserve"> ConFin!AR$344</f>
        <v>569.18625272674092</v>
      </c>
      <c r="AS95" s="578">
        <f xml:space="preserve"> ConFin!AS$344</f>
        <v>627.95980714407813</v>
      </c>
      <c r="AT95" s="578">
        <f xml:space="preserve"> ConFin!AT$344</f>
        <v>668.65692546376283</v>
      </c>
      <c r="AU95" s="578">
        <f xml:space="preserve"> ConFin!AU$344</f>
        <v>662.33593506583907</v>
      </c>
      <c r="AV95" s="578">
        <f xml:space="preserve"> ConFin!AV$344</f>
        <v>747.71957649789329</v>
      </c>
      <c r="AW95" s="578">
        <f xml:space="preserve"> ConFin!AW$344</f>
        <v>761.51461631679103</v>
      </c>
      <c r="AX95" s="578">
        <f xml:space="preserve"> ConFin!AX$344</f>
        <v>827.31858558970487</v>
      </c>
      <c r="AY95" s="578">
        <f xml:space="preserve"> ConFin!AY$344</f>
        <v>838.30087196227669</v>
      </c>
      <c r="AZ95" s="578">
        <f xml:space="preserve"> ConFin!AZ$344</f>
        <v>0</v>
      </c>
      <c r="BA95" s="578">
        <f xml:space="preserve"> ConFin!BA$344</f>
        <v>0</v>
      </c>
      <c r="BB95" s="578">
        <f xml:space="preserve"> ConFin!BB$344</f>
        <v>0</v>
      </c>
      <c r="BC95" s="578">
        <f xml:space="preserve"> ConFin!BC$344</f>
        <v>0</v>
      </c>
      <c r="BD95" s="578">
        <f xml:space="preserve"> ConFin!BD$344</f>
        <v>0</v>
      </c>
      <c r="BE95" s="578">
        <f xml:space="preserve"> ConFin!BE$344</f>
        <v>0</v>
      </c>
      <c r="BF95" s="578">
        <f xml:space="preserve"> ConFin!BF$344</f>
        <v>0</v>
      </c>
      <c r="BG95" s="578">
        <f xml:space="preserve"> ConFin!BG$344</f>
        <v>0</v>
      </c>
      <c r="BH95" s="578">
        <f xml:space="preserve"> ConFin!BH$344</f>
        <v>0</v>
      </c>
      <c r="BI95" s="578">
        <f xml:space="preserve"> ConFin!BI$344</f>
        <v>0</v>
      </c>
      <c r="BJ95" s="578">
        <f xml:space="preserve"> ConFin!BJ$344</f>
        <v>0</v>
      </c>
      <c r="BK95" s="578">
        <f xml:space="preserve"> ConFin!BK$344</f>
        <v>0</v>
      </c>
      <c r="BL95" s="578">
        <f xml:space="preserve"> ConFin!BL$344</f>
        <v>0</v>
      </c>
      <c r="BM95" s="578">
        <f xml:space="preserve"> ConFin!BM$344</f>
        <v>0</v>
      </c>
      <c r="BN95" s="578">
        <f xml:space="preserve"> ConFin!BN$344</f>
        <v>0</v>
      </c>
      <c r="BO95" s="578">
        <f xml:space="preserve"> ConFin!BO$344</f>
        <v>0</v>
      </c>
      <c r="BP95" s="578">
        <f xml:space="preserve"> ConFin!BP$344</f>
        <v>0</v>
      </c>
      <c r="BQ95" s="578">
        <f xml:space="preserve"> ConFin!BQ$344</f>
        <v>0</v>
      </c>
      <c r="BR95" s="578">
        <f xml:space="preserve"> ConFin!BR$344</f>
        <v>0</v>
      </c>
      <c r="BS95" s="578">
        <f xml:space="preserve"> ConFin!BS$344</f>
        <v>0</v>
      </c>
      <c r="BT95" s="578">
        <f xml:space="preserve"> ConFin!BT$344</f>
        <v>0</v>
      </c>
      <c r="BU95" s="578">
        <f xml:space="preserve"> ConFin!BU$344</f>
        <v>0</v>
      </c>
      <c r="BV95" s="578">
        <f xml:space="preserve"> ConFin!BV$344</f>
        <v>0</v>
      </c>
      <c r="BW95" s="578">
        <f xml:space="preserve"> ConFin!BW$344</f>
        <v>0</v>
      </c>
      <c r="BX95" s="578">
        <f xml:space="preserve"> ConFin!BX$344</f>
        <v>0</v>
      </c>
      <c r="BY95" s="578">
        <f xml:space="preserve"> ConFin!BY$344</f>
        <v>0</v>
      </c>
      <c r="BZ95" s="578">
        <f xml:space="preserve"> ConFin!BZ$344</f>
        <v>0</v>
      </c>
      <c r="CA95" s="578">
        <f xml:space="preserve"> ConFin!CA$344</f>
        <v>0</v>
      </c>
      <c r="CB95" s="578">
        <f xml:space="preserve"> ConFin!CB$344</f>
        <v>0</v>
      </c>
      <c r="CC95" s="578">
        <f xml:space="preserve"> ConFin!CC$344</f>
        <v>0</v>
      </c>
      <c r="CD95" s="578">
        <f xml:space="preserve"> ConFin!CD$344</f>
        <v>0</v>
      </c>
      <c r="CE95" s="578">
        <f xml:space="preserve"> ConFin!CE$344</f>
        <v>0</v>
      </c>
      <c r="CF95" s="578">
        <f xml:space="preserve"> ConFin!CF$344</f>
        <v>0</v>
      </c>
      <c r="CG95" s="578">
        <f xml:space="preserve"> ConFin!CG$344</f>
        <v>0</v>
      </c>
      <c r="CH95" s="578">
        <f xml:space="preserve"> ConFin!CH$344</f>
        <v>0</v>
      </c>
      <c r="CI95" s="578">
        <f xml:space="preserve"> ConFin!CI$344</f>
        <v>0</v>
      </c>
      <c r="CJ95" s="578">
        <f xml:space="preserve"> ConFin!CJ$344</f>
        <v>0</v>
      </c>
      <c r="CK95" s="578">
        <f xml:space="preserve"> ConFin!CK$344</f>
        <v>0</v>
      </c>
      <c r="CL95" s="578">
        <f xml:space="preserve"> ConFin!CL$344</f>
        <v>0</v>
      </c>
      <c r="CM95" s="578">
        <f xml:space="preserve"> ConFin!CM$344</f>
        <v>0</v>
      </c>
      <c r="CN95" s="578">
        <f xml:space="preserve"> ConFin!CN$344</f>
        <v>0</v>
      </c>
      <c r="CO95" s="578">
        <f xml:space="preserve"> ConFin!CO$344</f>
        <v>0</v>
      </c>
      <c r="CP95" s="578">
        <f xml:space="preserve"> ConFin!CP$344</f>
        <v>0</v>
      </c>
      <c r="CQ95" s="578">
        <f xml:space="preserve"> ConFin!CQ$344</f>
        <v>0</v>
      </c>
      <c r="CR95" s="578">
        <f xml:space="preserve"> ConFin!CR$344</f>
        <v>0</v>
      </c>
      <c r="CS95" s="578">
        <f xml:space="preserve"> ConFin!CS$344</f>
        <v>0</v>
      </c>
      <c r="CT95" s="578">
        <f xml:space="preserve"> ConFin!CT$344</f>
        <v>0</v>
      </c>
      <c r="CU95" s="578">
        <f xml:space="preserve"> ConFin!CU$344</f>
        <v>0</v>
      </c>
      <c r="CV95" s="578">
        <f xml:space="preserve"> ConFin!CV$344</f>
        <v>0</v>
      </c>
      <c r="CW95" s="578">
        <f xml:space="preserve"> ConFin!CW$344</f>
        <v>0</v>
      </c>
      <c r="CX95" s="578">
        <f xml:space="preserve"> ConFin!CX$344</f>
        <v>0</v>
      </c>
      <c r="CY95" s="578">
        <f xml:space="preserve"> ConFin!CY$344</f>
        <v>0</v>
      </c>
      <c r="CZ95" s="578">
        <f xml:space="preserve"> ConFin!CZ$344</f>
        <v>0</v>
      </c>
      <c r="DA95" s="578">
        <f xml:space="preserve"> ConFin!DA$344</f>
        <v>0</v>
      </c>
      <c r="DB95" s="578">
        <f xml:space="preserve"> ConFin!DB$344</f>
        <v>0</v>
      </c>
      <c r="DC95" s="578">
        <f xml:space="preserve"> ConFin!DC$344</f>
        <v>0</v>
      </c>
      <c r="DD95" s="578">
        <f xml:space="preserve"> ConFin!DD$344</f>
        <v>0</v>
      </c>
      <c r="DE95" s="578">
        <f xml:space="preserve"> ConFin!DE$344</f>
        <v>0</v>
      </c>
      <c r="DF95" s="578">
        <f xml:space="preserve"> ConFin!DF$344</f>
        <v>0</v>
      </c>
      <c r="DG95" s="578">
        <f xml:space="preserve"> ConFin!DG$344</f>
        <v>0</v>
      </c>
      <c r="DH95" s="578">
        <f xml:space="preserve"> ConFin!DH$344</f>
        <v>0</v>
      </c>
      <c r="DI95" s="578">
        <f xml:space="preserve"> ConFin!DI$344</f>
        <v>0</v>
      </c>
      <c r="DJ95" s="578">
        <f xml:space="preserve"> ConFin!DJ$344</f>
        <v>0</v>
      </c>
      <c r="DK95" s="578">
        <f xml:space="preserve"> ConFin!DK$344</f>
        <v>0</v>
      </c>
      <c r="DL95" s="578">
        <f xml:space="preserve"> ConFin!DL$344</f>
        <v>0</v>
      </c>
      <c r="DM95" s="578">
        <f xml:space="preserve"> ConFin!DM$344</f>
        <v>0</v>
      </c>
      <c r="DN95" s="578">
        <f xml:space="preserve"> ConFin!DN$344</f>
        <v>0</v>
      </c>
      <c r="DO95" s="578">
        <f xml:space="preserve"> ConFin!DO$344</f>
        <v>0</v>
      </c>
      <c r="DP95" s="578">
        <f xml:space="preserve"> ConFin!DP$344</f>
        <v>0</v>
      </c>
      <c r="DQ95" s="578">
        <f xml:space="preserve"> ConFin!DQ$344</f>
        <v>0</v>
      </c>
      <c r="DR95" s="578">
        <f xml:space="preserve"> ConFin!DR$344</f>
        <v>0</v>
      </c>
      <c r="DS95" s="578">
        <f xml:space="preserve"> ConFin!DS$344</f>
        <v>0</v>
      </c>
      <c r="DT95" s="578">
        <f xml:space="preserve"> ConFin!DT$344</f>
        <v>0</v>
      </c>
      <c r="DU95" s="578">
        <f xml:space="preserve"> ConFin!DU$344</f>
        <v>0</v>
      </c>
      <c r="DV95" s="578">
        <f xml:space="preserve"> ConFin!DV$344</f>
        <v>0</v>
      </c>
      <c r="DW95" s="578">
        <f xml:space="preserve"> ConFin!DW$344</f>
        <v>0</v>
      </c>
      <c r="DX95" s="578">
        <f xml:space="preserve"> ConFin!DX$344</f>
        <v>0</v>
      </c>
      <c r="DY95" s="578">
        <f xml:space="preserve"> ConFin!DY$344</f>
        <v>0</v>
      </c>
      <c r="DZ95" s="578">
        <f xml:space="preserve"> ConFin!DZ$344</f>
        <v>0</v>
      </c>
      <c r="EA95" s="578">
        <f xml:space="preserve"> ConFin!EA$344</f>
        <v>0</v>
      </c>
      <c r="EB95" s="578">
        <f xml:space="preserve"> ConFin!EB$344</f>
        <v>0</v>
      </c>
      <c r="EC95" s="578">
        <f xml:space="preserve"> ConFin!EC$344</f>
        <v>0</v>
      </c>
      <c r="ED95" s="578">
        <f xml:space="preserve"> ConFin!ED$344</f>
        <v>0</v>
      </c>
      <c r="EE95" s="578">
        <f xml:space="preserve"> ConFin!EE$344</f>
        <v>0</v>
      </c>
      <c r="EF95" s="578">
        <f xml:space="preserve"> ConFin!EF$344</f>
        <v>0</v>
      </c>
      <c r="EG95" s="578">
        <f xml:space="preserve"> ConFin!EG$344</f>
        <v>0</v>
      </c>
      <c r="EH95" s="578">
        <f xml:space="preserve"> ConFin!EH$344</f>
        <v>0</v>
      </c>
      <c r="EI95" s="578">
        <f xml:space="preserve"> ConFin!EI$344</f>
        <v>0</v>
      </c>
      <c r="EJ95" s="578">
        <f xml:space="preserve"> ConFin!EJ$344</f>
        <v>0</v>
      </c>
      <c r="EK95" s="578">
        <f xml:space="preserve"> ConFin!EK$344</f>
        <v>0</v>
      </c>
      <c r="EL95" s="578">
        <f xml:space="preserve"> ConFin!EL$344</f>
        <v>0</v>
      </c>
      <c r="EM95" s="578">
        <f xml:space="preserve"> ConFin!EM$344</f>
        <v>0</v>
      </c>
      <c r="EN95" s="578">
        <f xml:space="preserve"> ConFin!EN$344</f>
        <v>0</v>
      </c>
      <c r="EO95" s="578">
        <f xml:space="preserve"> ConFin!EO$344</f>
        <v>0</v>
      </c>
      <c r="EP95" s="578">
        <f xml:space="preserve"> ConFin!EP$344</f>
        <v>0</v>
      </c>
      <c r="EQ95" s="578">
        <f xml:space="preserve"> ConFin!EQ$344</f>
        <v>0</v>
      </c>
      <c r="ER95" s="578">
        <f xml:space="preserve"> ConFin!ER$344</f>
        <v>0</v>
      </c>
      <c r="ES95" s="578">
        <f xml:space="preserve"> ConFin!ES$344</f>
        <v>0</v>
      </c>
      <c r="ET95" s="578">
        <f xml:space="preserve"> ConFin!ET$344</f>
        <v>0</v>
      </c>
      <c r="EU95" s="578">
        <f xml:space="preserve"> ConFin!EU$344</f>
        <v>0</v>
      </c>
      <c r="EV95" s="578">
        <f xml:space="preserve"> ConFin!EV$344</f>
        <v>0</v>
      </c>
      <c r="EW95" s="578">
        <f xml:space="preserve"> ConFin!EW$344</f>
        <v>0</v>
      </c>
      <c r="EX95" s="578">
        <f xml:space="preserve"> ConFin!EX$344</f>
        <v>0</v>
      </c>
      <c r="EY95" s="578">
        <f xml:space="preserve"> ConFin!EY$344</f>
        <v>0</v>
      </c>
      <c r="EZ95" s="578">
        <f xml:space="preserve"> ConFin!EZ$344</f>
        <v>0</v>
      </c>
      <c r="FA95" s="578">
        <f xml:space="preserve"> ConFin!FA$344</f>
        <v>0</v>
      </c>
      <c r="FB95" s="578">
        <f xml:space="preserve"> ConFin!FB$344</f>
        <v>0</v>
      </c>
      <c r="FC95" s="578">
        <f xml:space="preserve"> ConFin!FC$344</f>
        <v>0</v>
      </c>
      <c r="FD95" s="578">
        <f xml:space="preserve"> ConFin!FD$344</f>
        <v>0</v>
      </c>
      <c r="FE95" s="578">
        <f xml:space="preserve"> ConFin!FE$344</f>
        <v>0</v>
      </c>
      <c r="FF95" s="578">
        <f xml:space="preserve"> ConFin!FF$344</f>
        <v>0</v>
      </c>
      <c r="FG95" s="578">
        <f xml:space="preserve"> ConFin!FG$344</f>
        <v>0</v>
      </c>
      <c r="FH95" s="578">
        <f xml:space="preserve"> ConFin!FH$344</f>
        <v>0</v>
      </c>
      <c r="FI95" s="578">
        <f xml:space="preserve"> ConFin!FI$344</f>
        <v>0</v>
      </c>
      <c r="FJ95" s="578">
        <f xml:space="preserve"> ConFin!FJ$344</f>
        <v>0</v>
      </c>
      <c r="FK95" s="578">
        <f xml:space="preserve"> ConFin!FK$344</f>
        <v>0</v>
      </c>
      <c r="FL95" s="578">
        <f xml:space="preserve"> ConFin!FL$344</f>
        <v>0</v>
      </c>
      <c r="FM95" s="578">
        <f xml:space="preserve"> ConFin!FM$344</f>
        <v>0</v>
      </c>
      <c r="FN95" s="578">
        <f xml:space="preserve"> ConFin!FN$344</f>
        <v>0</v>
      </c>
      <c r="FO95" s="578">
        <f xml:space="preserve"> ConFin!FO$344</f>
        <v>0</v>
      </c>
      <c r="FP95" s="578">
        <f xml:space="preserve"> ConFin!FP$344</f>
        <v>0</v>
      </c>
      <c r="FQ95" s="578">
        <f xml:space="preserve"> ConFin!FQ$344</f>
        <v>0</v>
      </c>
      <c r="FR95" s="578">
        <f xml:space="preserve"> ConFin!FR$344</f>
        <v>0</v>
      </c>
      <c r="FS95" s="578">
        <f xml:space="preserve"> ConFin!FS$344</f>
        <v>0</v>
      </c>
      <c r="FT95" s="578">
        <f xml:space="preserve"> ConFin!FT$344</f>
        <v>0</v>
      </c>
      <c r="FU95" s="578">
        <f xml:space="preserve"> ConFin!FU$344</f>
        <v>0</v>
      </c>
      <c r="FV95" s="578">
        <f xml:space="preserve"> ConFin!FV$344</f>
        <v>0</v>
      </c>
      <c r="FW95" s="578">
        <f xml:space="preserve"> ConFin!FW$344</f>
        <v>0</v>
      </c>
      <c r="FX95" s="578">
        <f xml:space="preserve"> ConFin!FX$344</f>
        <v>0</v>
      </c>
      <c r="FY95" s="578">
        <f xml:space="preserve"> ConFin!FY$344</f>
        <v>0</v>
      </c>
      <c r="FZ95" s="578">
        <f xml:space="preserve"> ConFin!FZ$344</f>
        <v>0</v>
      </c>
      <c r="GA95" s="578">
        <f xml:space="preserve"> ConFin!GA$344</f>
        <v>0</v>
      </c>
      <c r="GB95" s="578">
        <f xml:space="preserve"> ConFin!GB$344</f>
        <v>0</v>
      </c>
      <c r="GC95" s="578">
        <f xml:space="preserve"> ConFin!GC$344</f>
        <v>0</v>
      </c>
      <c r="GD95" s="578">
        <f xml:space="preserve"> ConFin!GD$344</f>
        <v>0</v>
      </c>
      <c r="GE95" s="578">
        <f xml:space="preserve"> ConFin!GE$344</f>
        <v>0</v>
      </c>
      <c r="GF95" s="578">
        <f xml:space="preserve"> ConFin!GF$344</f>
        <v>0</v>
      </c>
      <c r="GG95" s="578">
        <f xml:space="preserve"> ConFin!GG$344</f>
        <v>0</v>
      </c>
      <c r="GH95" s="578">
        <f xml:space="preserve"> ConFin!GH$344</f>
        <v>0</v>
      </c>
      <c r="GI95" s="578">
        <f xml:space="preserve"> ConFin!GI$344</f>
        <v>0</v>
      </c>
      <c r="GJ95" s="578">
        <f xml:space="preserve"> ConFin!GJ$344</f>
        <v>0</v>
      </c>
    </row>
    <row r="96" spans="1:192" s="81" customFormat="1" x14ac:dyDescent="0.25">
      <c r="A96" s="621"/>
      <c r="B96" s="621"/>
      <c r="C96" s="622"/>
      <c r="D96" s="623"/>
      <c r="E96" s="624" t="s">
        <v>515</v>
      </c>
      <c r="F96" s="624"/>
      <c r="G96" s="624" t="str">
        <f xml:space="preserve"> SMU</f>
        <v>$ 000s</v>
      </c>
      <c r="H96" s="624">
        <f xml:space="preserve"> SUM(J96:GJ96)</f>
        <v>-247585.99033397809</v>
      </c>
      <c r="I96" s="625"/>
      <c r="J96" s="624">
        <f t="shared" ref="J96:AM96" si="230">SUM(J94:J95)</f>
        <v>-1.0000000000000001E-9</v>
      </c>
      <c r="K96" s="624">
        <f t="shared" si="230"/>
        <v>0</v>
      </c>
      <c r="L96" s="624">
        <f t="shared" si="230"/>
        <v>0</v>
      </c>
      <c r="M96" s="624">
        <f t="shared" si="230"/>
        <v>0</v>
      </c>
      <c r="N96" s="624">
        <f t="shared" si="230"/>
        <v>0</v>
      </c>
      <c r="O96" s="624">
        <f t="shared" si="230"/>
        <v>0</v>
      </c>
      <c r="P96" s="624">
        <f t="shared" si="230"/>
        <v>0</v>
      </c>
      <c r="Q96" s="624">
        <f t="shared" si="230"/>
        <v>0</v>
      </c>
      <c r="R96" s="624">
        <f t="shared" si="230"/>
        <v>0</v>
      </c>
      <c r="S96" s="624">
        <f t="shared" si="230"/>
        <v>0</v>
      </c>
      <c r="T96" s="624">
        <f t="shared" si="230"/>
        <v>0</v>
      </c>
      <c r="U96" s="624">
        <f t="shared" si="230"/>
        <v>0</v>
      </c>
      <c r="V96" s="624">
        <f t="shared" si="230"/>
        <v>0</v>
      </c>
      <c r="W96" s="624">
        <f t="shared" si="230"/>
        <v>0</v>
      </c>
      <c r="X96" s="624">
        <f t="shared" si="230"/>
        <v>0</v>
      </c>
      <c r="Y96" s="624">
        <f t="shared" si="230"/>
        <v>3600</v>
      </c>
      <c r="Z96" s="624">
        <f t="shared" si="230"/>
        <v>112.5</v>
      </c>
      <c r="AA96" s="624">
        <f t="shared" si="230"/>
        <v>112.5</v>
      </c>
      <c r="AB96" s="624">
        <f t="shared" si="230"/>
        <v>112.5</v>
      </c>
      <c r="AC96" s="624">
        <f t="shared" si="230"/>
        <v>112.5</v>
      </c>
      <c r="AD96" s="624">
        <f t="shared" si="230"/>
        <v>112.5</v>
      </c>
      <c r="AE96" s="624">
        <f t="shared" si="230"/>
        <v>112.5</v>
      </c>
      <c r="AF96" s="624">
        <f t="shared" si="230"/>
        <v>-11414.214673357723</v>
      </c>
      <c r="AG96" s="624">
        <f t="shared" si="230"/>
        <v>-11894.230454641744</v>
      </c>
      <c r="AH96" s="624">
        <f t="shared" si="230"/>
        <v>-11894.230453052969</v>
      </c>
      <c r="AI96" s="624">
        <f t="shared" si="230"/>
        <v>-11894.230488245827</v>
      </c>
      <c r="AJ96" s="624">
        <f t="shared" si="230"/>
        <v>-11894.230450425988</v>
      </c>
      <c r="AK96" s="624">
        <f t="shared" si="230"/>
        <v>-11894.230461534398</v>
      </c>
      <c r="AL96" s="624">
        <f t="shared" si="230"/>
        <v>-11894.230448209892</v>
      </c>
      <c r="AM96" s="624">
        <f t="shared" si="230"/>
        <v>-11894.230459675082</v>
      </c>
      <c r="AN96" s="624">
        <f t="shared" ref="AN96:CY96" si="231">SUM(AN94:AN95)</f>
        <v>-11894.230446554953</v>
      </c>
      <c r="AO96" s="624">
        <f t="shared" si="231"/>
        <v>-11894.230445935118</v>
      </c>
      <c r="AP96" s="624">
        <f t="shared" si="231"/>
        <v>-11894.230457924808</v>
      </c>
      <c r="AQ96" s="624">
        <f t="shared" si="231"/>
        <v>-11894.230445182902</v>
      </c>
      <c r="AR96" s="624">
        <f t="shared" si="231"/>
        <v>-11894.230457509468</v>
      </c>
      <c r="AS96" s="624">
        <f t="shared" si="231"/>
        <v>-11894.230445066578</v>
      </c>
      <c r="AT96" s="624">
        <f t="shared" si="231"/>
        <v>-11484.780261478652</v>
      </c>
      <c r="AU96" s="624">
        <f t="shared" si="231"/>
        <v>-11511.196426954959</v>
      </c>
      <c r="AV96" s="624">
        <f t="shared" si="231"/>
        <v>-11484.780260908119</v>
      </c>
      <c r="AW96" s="624">
        <f t="shared" si="231"/>
        <v>-11497.98834375769</v>
      </c>
      <c r="AX96" s="624">
        <f t="shared" si="231"/>
        <v>-11484.780260891192</v>
      </c>
      <c r="AY96" s="624">
        <f t="shared" si="231"/>
        <v>-28358.254192669017</v>
      </c>
      <c r="AZ96" s="624">
        <f t="shared" si="231"/>
        <v>0</v>
      </c>
      <c r="BA96" s="624">
        <f t="shared" si="231"/>
        <v>0</v>
      </c>
      <c r="BB96" s="624">
        <f t="shared" si="231"/>
        <v>0</v>
      </c>
      <c r="BC96" s="624">
        <f t="shared" si="231"/>
        <v>0</v>
      </c>
      <c r="BD96" s="624">
        <f t="shared" si="231"/>
        <v>0</v>
      </c>
      <c r="BE96" s="624">
        <f t="shared" si="231"/>
        <v>0</v>
      </c>
      <c r="BF96" s="624">
        <f t="shared" si="231"/>
        <v>0</v>
      </c>
      <c r="BG96" s="624">
        <f t="shared" si="231"/>
        <v>0</v>
      </c>
      <c r="BH96" s="624">
        <f t="shared" si="231"/>
        <v>0</v>
      </c>
      <c r="BI96" s="624">
        <f t="shared" si="231"/>
        <v>0</v>
      </c>
      <c r="BJ96" s="624">
        <f t="shared" si="231"/>
        <v>0</v>
      </c>
      <c r="BK96" s="624">
        <f t="shared" si="231"/>
        <v>0</v>
      </c>
      <c r="BL96" s="624">
        <f t="shared" si="231"/>
        <v>0</v>
      </c>
      <c r="BM96" s="624">
        <f t="shared" si="231"/>
        <v>0</v>
      </c>
      <c r="BN96" s="624">
        <f t="shared" si="231"/>
        <v>0</v>
      </c>
      <c r="BO96" s="624">
        <f t="shared" si="231"/>
        <v>0</v>
      </c>
      <c r="BP96" s="624">
        <f t="shared" si="231"/>
        <v>0</v>
      </c>
      <c r="BQ96" s="624">
        <f t="shared" si="231"/>
        <v>0</v>
      </c>
      <c r="BR96" s="624">
        <f t="shared" si="231"/>
        <v>0</v>
      </c>
      <c r="BS96" s="624">
        <f t="shared" si="231"/>
        <v>0</v>
      </c>
      <c r="BT96" s="624">
        <f t="shared" si="231"/>
        <v>0</v>
      </c>
      <c r="BU96" s="624">
        <f t="shared" si="231"/>
        <v>0</v>
      </c>
      <c r="BV96" s="624">
        <f t="shared" si="231"/>
        <v>0</v>
      </c>
      <c r="BW96" s="624">
        <f t="shared" si="231"/>
        <v>0</v>
      </c>
      <c r="BX96" s="624">
        <f t="shared" si="231"/>
        <v>0</v>
      </c>
      <c r="BY96" s="624">
        <f t="shared" si="231"/>
        <v>0</v>
      </c>
      <c r="BZ96" s="624">
        <f t="shared" si="231"/>
        <v>0</v>
      </c>
      <c r="CA96" s="624">
        <f t="shared" si="231"/>
        <v>0</v>
      </c>
      <c r="CB96" s="624">
        <f t="shared" si="231"/>
        <v>0</v>
      </c>
      <c r="CC96" s="624">
        <f t="shared" si="231"/>
        <v>0</v>
      </c>
      <c r="CD96" s="624">
        <f t="shared" si="231"/>
        <v>0</v>
      </c>
      <c r="CE96" s="624">
        <f t="shared" si="231"/>
        <v>0</v>
      </c>
      <c r="CF96" s="624">
        <f t="shared" si="231"/>
        <v>0</v>
      </c>
      <c r="CG96" s="624">
        <f t="shared" si="231"/>
        <v>0</v>
      </c>
      <c r="CH96" s="624">
        <f t="shared" si="231"/>
        <v>0</v>
      </c>
      <c r="CI96" s="624">
        <f t="shared" si="231"/>
        <v>0</v>
      </c>
      <c r="CJ96" s="624">
        <f t="shared" si="231"/>
        <v>0</v>
      </c>
      <c r="CK96" s="624">
        <f t="shared" si="231"/>
        <v>0</v>
      </c>
      <c r="CL96" s="624">
        <f t="shared" si="231"/>
        <v>0</v>
      </c>
      <c r="CM96" s="624">
        <f t="shared" si="231"/>
        <v>0</v>
      </c>
      <c r="CN96" s="624">
        <f t="shared" si="231"/>
        <v>0</v>
      </c>
      <c r="CO96" s="624">
        <f t="shared" si="231"/>
        <v>0</v>
      </c>
      <c r="CP96" s="624">
        <f t="shared" si="231"/>
        <v>0</v>
      </c>
      <c r="CQ96" s="624">
        <f t="shared" si="231"/>
        <v>0</v>
      </c>
      <c r="CR96" s="624">
        <f t="shared" si="231"/>
        <v>0</v>
      </c>
      <c r="CS96" s="624">
        <f t="shared" si="231"/>
        <v>0</v>
      </c>
      <c r="CT96" s="624">
        <f t="shared" si="231"/>
        <v>0</v>
      </c>
      <c r="CU96" s="624">
        <f t="shared" si="231"/>
        <v>0</v>
      </c>
      <c r="CV96" s="624">
        <f t="shared" si="231"/>
        <v>0</v>
      </c>
      <c r="CW96" s="624">
        <f t="shared" si="231"/>
        <v>0</v>
      </c>
      <c r="CX96" s="624">
        <f t="shared" si="231"/>
        <v>0</v>
      </c>
      <c r="CY96" s="624">
        <f t="shared" si="231"/>
        <v>0</v>
      </c>
      <c r="CZ96" s="624">
        <f t="shared" ref="CZ96:FK96" si="232">SUM(CZ94:CZ95)</f>
        <v>0</v>
      </c>
      <c r="DA96" s="624">
        <f t="shared" si="232"/>
        <v>0</v>
      </c>
      <c r="DB96" s="624">
        <f t="shared" si="232"/>
        <v>0</v>
      </c>
      <c r="DC96" s="624">
        <f t="shared" si="232"/>
        <v>0</v>
      </c>
      <c r="DD96" s="624">
        <f t="shared" si="232"/>
        <v>0</v>
      </c>
      <c r="DE96" s="624">
        <f t="shared" si="232"/>
        <v>0</v>
      </c>
      <c r="DF96" s="624">
        <f t="shared" si="232"/>
        <v>0</v>
      </c>
      <c r="DG96" s="624">
        <f t="shared" si="232"/>
        <v>0</v>
      </c>
      <c r="DH96" s="624">
        <f t="shared" si="232"/>
        <v>0</v>
      </c>
      <c r="DI96" s="624">
        <f t="shared" si="232"/>
        <v>0</v>
      </c>
      <c r="DJ96" s="624">
        <f t="shared" si="232"/>
        <v>0</v>
      </c>
      <c r="DK96" s="624">
        <f t="shared" si="232"/>
        <v>0</v>
      </c>
      <c r="DL96" s="624">
        <f t="shared" si="232"/>
        <v>0</v>
      </c>
      <c r="DM96" s="624">
        <f t="shared" si="232"/>
        <v>0</v>
      </c>
      <c r="DN96" s="624">
        <f t="shared" si="232"/>
        <v>0</v>
      </c>
      <c r="DO96" s="624">
        <f t="shared" si="232"/>
        <v>0</v>
      </c>
      <c r="DP96" s="624">
        <f t="shared" si="232"/>
        <v>0</v>
      </c>
      <c r="DQ96" s="624">
        <f t="shared" si="232"/>
        <v>0</v>
      </c>
      <c r="DR96" s="624">
        <f t="shared" si="232"/>
        <v>0</v>
      </c>
      <c r="DS96" s="624">
        <f t="shared" si="232"/>
        <v>0</v>
      </c>
      <c r="DT96" s="624">
        <f t="shared" si="232"/>
        <v>0</v>
      </c>
      <c r="DU96" s="624">
        <f t="shared" si="232"/>
        <v>0</v>
      </c>
      <c r="DV96" s="624">
        <f t="shared" si="232"/>
        <v>0</v>
      </c>
      <c r="DW96" s="624">
        <f t="shared" si="232"/>
        <v>0</v>
      </c>
      <c r="DX96" s="624">
        <f t="shared" si="232"/>
        <v>0</v>
      </c>
      <c r="DY96" s="624">
        <f t="shared" si="232"/>
        <v>0</v>
      </c>
      <c r="DZ96" s="624">
        <f t="shared" si="232"/>
        <v>0</v>
      </c>
      <c r="EA96" s="624">
        <f t="shared" si="232"/>
        <v>0</v>
      </c>
      <c r="EB96" s="624">
        <f t="shared" si="232"/>
        <v>0</v>
      </c>
      <c r="EC96" s="624">
        <f t="shared" si="232"/>
        <v>0</v>
      </c>
      <c r="ED96" s="624">
        <f t="shared" si="232"/>
        <v>0</v>
      </c>
      <c r="EE96" s="624">
        <f t="shared" si="232"/>
        <v>0</v>
      </c>
      <c r="EF96" s="624">
        <f t="shared" si="232"/>
        <v>0</v>
      </c>
      <c r="EG96" s="624">
        <f t="shared" si="232"/>
        <v>0</v>
      </c>
      <c r="EH96" s="624">
        <f t="shared" si="232"/>
        <v>0</v>
      </c>
      <c r="EI96" s="624">
        <f t="shared" si="232"/>
        <v>0</v>
      </c>
      <c r="EJ96" s="624">
        <f t="shared" si="232"/>
        <v>0</v>
      </c>
      <c r="EK96" s="624">
        <f t="shared" si="232"/>
        <v>0</v>
      </c>
      <c r="EL96" s="624">
        <f t="shared" si="232"/>
        <v>0</v>
      </c>
      <c r="EM96" s="624">
        <f t="shared" si="232"/>
        <v>0</v>
      </c>
      <c r="EN96" s="624">
        <f t="shared" si="232"/>
        <v>0</v>
      </c>
      <c r="EO96" s="624">
        <f t="shared" si="232"/>
        <v>0</v>
      </c>
      <c r="EP96" s="624">
        <f t="shared" si="232"/>
        <v>0</v>
      </c>
      <c r="EQ96" s="624">
        <f t="shared" si="232"/>
        <v>0</v>
      </c>
      <c r="ER96" s="624">
        <f t="shared" si="232"/>
        <v>0</v>
      </c>
      <c r="ES96" s="624">
        <f t="shared" si="232"/>
        <v>0</v>
      </c>
      <c r="ET96" s="624">
        <f t="shared" si="232"/>
        <v>0</v>
      </c>
      <c r="EU96" s="624">
        <f t="shared" si="232"/>
        <v>0</v>
      </c>
      <c r="EV96" s="624">
        <f t="shared" si="232"/>
        <v>0</v>
      </c>
      <c r="EW96" s="624">
        <f t="shared" si="232"/>
        <v>0</v>
      </c>
      <c r="EX96" s="624">
        <f t="shared" si="232"/>
        <v>0</v>
      </c>
      <c r="EY96" s="624">
        <f t="shared" si="232"/>
        <v>0</v>
      </c>
      <c r="EZ96" s="624">
        <f t="shared" si="232"/>
        <v>0</v>
      </c>
      <c r="FA96" s="624">
        <f t="shared" si="232"/>
        <v>0</v>
      </c>
      <c r="FB96" s="624">
        <f t="shared" si="232"/>
        <v>0</v>
      </c>
      <c r="FC96" s="624">
        <f t="shared" si="232"/>
        <v>0</v>
      </c>
      <c r="FD96" s="624">
        <f t="shared" si="232"/>
        <v>0</v>
      </c>
      <c r="FE96" s="624">
        <f t="shared" si="232"/>
        <v>0</v>
      </c>
      <c r="FF96" s="624">
        <f t="shared" si="232"/>
        <v>0</v>
      </c>
      <c r="FG96" s="624">
        <f t="shared" si="232"/>
        <v>0</v>
      </c>
      <c r="FH96" s="624">
        <f t="shared" si="232"/>
        <v>0</v>
      </c>
      <c r="FI96" s="624">
        <f t="shared" si="232"/>
        <v>0</v>
      </c>
      <c r="FJ96" s="624">
        <f t="shared" si="232"/>
        <v>0</v>
      </c>
      <c r="FK96" s="624">
        <f t="shared" si="232"/>
        <v>0</v>
      </c>
      <c r="FL96" s="624">
        <f t="shared" ref="FL96:GJ96" si="233">SUM(FL94:FL95)</f>
        <v>0</v>
      </c>
      <c r="FM96" s="624">
        <f t="shared" si="233"/>
        <v>0</v>
      </c>
      <c r="FN96" s="624">
        <f t="shared" si="233"/>
        <v>0</v>
      </c>
      <c r="FO96" s="624">
        <f t="shared" si="233"/>
        <v>0</v>
      </c>
      <c r="FP96" s="624">
        <f t="shared" si="233"/>
        <v>0</v>
      </c>
      <c r="FQ96" s="624">
        <f t="shared" si="233"/>
        <v>0</v>
      </c>
      <c r="FR96" s="624">
        <f t="shared" si="233"/>
        <v>0</v>
      </c>
      <c r="FS96" s="624">
        <f t="shared" si="233"/>
        <v>0</v>
      </c>
      <c r="FT96" s="624">
        <f t="shared" si="233"/>
        <v>0</v>
      </c>
      <c r="FU96" s="624">
        <f t="shared" si="233"/>
        <v>0</v>
      </c>
      <c r="FV96" s="624">
        <f t="shared" si="233"/>
        <v>0</v>
      </c>
      <c r="FW96" s="624">
        <f t="shared" si="233"/>
        <v>0</v>
      </c>
      <c r="FX96" s="624">
        <f t="shared" si="233"/>
        <v>0</v>
      </c>
      <c r="FY96" s="624">
        <f t="shared" si="233"/>
        <v>0</v>
      </c>
      <c r="FZ96" s="624">
        <f t="shared" si="233"/>
        <v>0</v>
      </c>
      <c r="GA96" s="624">
        <f t="shared" si="233"/>
        <v>0</v>
      </c>
      <c r="GB96" s="624">
        <f t="shared" si="233"/>
        <v>0</v>
      </c>
      <c r="GC96" s="624">
        <f t="shared" si="233"/>
        <v>0</v>
      </c>
      <c r="GD96" s="624">
        <f t="shared" si="233"/>
        <v>0</v>
      </c>
      <c r="GE96" s="624">
        <f t="shared" si="233"/>
        <v>0</v>
      </c>
      <c r="GF96" s="624">
        <f t="shared" si="233"/>
        <v>0</v>
      </c>
      <c r="GG96" s="624">
        <f t="shared" si="233"/>
        <v>0</v>
      </c>
      <c r="GH96" s="624">
        <f t="shared" si="233"/>
        <v>0</v>
      </c>
      <c r="GI96" s="624">
        <f t="shared" si="233"/>
        <v>0</v>
      </c>
      <c r="GJ96" s="624">
        <f t="shared" si="233"/>
        <v>0</v>
      </c>
    </row>
    <row r="97" spans="1:192" x14ac:dyDescent="0.25"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  <c r="AK97" s="83"/>
      <c r="AL97" s="83"/>
      <c r="AM97" s="83"/>
      <c r="AN97" s="83"/>
      <c r="AO97" s="83"/>
      <c r="AP97" s="83"/>
      <c r="AQ97" s="83"/>
      <c r="AR97" s="83"/>
      <c r="AS97" s="83"/>
      <c r="AT97" s="83"/>
      <c r="AU97" s="83"/>
      <c r="AV97" s="83"/>
      <c r="AW97" s="83"/>
      <c r="AX97" s="83"/>
      <c r="AY97" s="83"/>
      <c r="AZ97" s="83"/>
      <c r="BA97" s="83"/>
      <c r="BB97" s="83"/>
      <c r="BC97" s="83"/>
      <c r="BD97" s="83"/>
      <c r="BE97" s="83"/>
      <c r="BF97" s="83"/>
      <c r="BG97" s="83"/>
      <c r="BH97" s="83"/>
      <c r="BI97" s="83"/>
      <c r="BJ97" s="83"/>
      <c r="BK97" s="83"/>
      <c r="BL97" s="83"/>
      <c r="BM97" s="83"/>
      <c r="BN97" s="83"/>
      <c r="BO97" s="83"/>
      <c r="BP97" s="83"/>
      <c r="BQ97" s="83"/>
      <c r="BR97" s="83"/>
      <c r="BS97" s="83"/>
      <c r="BT97" s="83"/>
      <c r="BU97" s="83"/>
      <c r="BV97" s="83"/>
      <c r="BW97" s="83"/>
      <c r="BX97" s="83"/>
      <c r="BY97" s="83"/>
      <c r="BZ97" s="83"/>
      <c r="CA97" s="83"/>
      <c r="CB97" s="83"/>
      <c r="CC97" s="83"/>
      <c r="CD97" s="83"/>
      <c r="CE97" s="83"/>
      <c r="CF97" s="83"/>
      <c r="CG97" s="83"/>
      <c r="CH97" s="83"/>
      <c r="CI97" s="83"/>
      <c r="CJ97" s="83"/>
      <c r="CK97" s="83"/>
      <c r="CL97" s="83"/>
      <c r="CM97" s="83"/>
      <c r="CN97" s="83"/>
      <c r="CO97" s="83"/>
      <c r="CP97" s="83"/>
      <c r="CQ97" s="83"/>
      <c r="CR97" s="83"/>
      <c r="CS97" s="83"/>
      <c r="CT97" s="83"/>
      <c r="CU97" s="83"/>
      <c r="CV97" s="83"/>
      <c r="CW97" s="83"/>
      <c r="CX97" s="83"/>
      <c r="CY97" s="83"/>
      <c r="CZ97" s="83"/>
      <c r="DA97" s="83"/>
      <c r="DB97" s="83"/>
      <c r="DC97" s="83"/>
      <c r="DD97" s="83"/>
      <c r="DE97" s="83"/>
      <c r="DF97" s="83"/>
      <c r="DG97" s="83"/>
      <c r="DH97" s="83"/>
      <c r="DI97" s="83"/>
      <c r="DJ97" s="83"/>
      <c r="DK97" s="83"/>
      <c r="DL97" s="83"/>
      <c r="DM97" s="83"/>
      <c r="DN97" s="83"/>
      <c r="DO97" s="83"/>
      <c r="DP97" s="83"/>
      <c r="DQ97" s="83"/>
      <c r="DR97" s="83"/>
      <c r="DS97" s="83"/>
      <c r="DT97" s="83"/>
      <c r="DU97" s="83"/>
      <c r="DV97" s="83"/>
      <c r="DW97" s="83"/>
      <c r="DX97" s="83"/>
      <c r="DY97" s="83"/>
      <c r="DZ97" s="83"/>
      <c r="EA97" s="83"/>
      <c r="EB97" s="83"/>
      <c r="EC97" s="83"/>
      <c r="ED97" s="83"/>
      <c r="EE97" s="83"/>
      <c r="EF97" s="83"/>
      <c r="EG97" s="83"/>
      <c r="EH97" s="83"/>
      <c r="EI97" s="83"/>
      <c r="EJ97" s="83"/>
      <c r="EK97" s="83"/>
      <c r="EL97" s="83"/>
      <c r="EM97" s="83"/>
      <c r="EN97" s="83"/>
      <c r="EO97" s="83"/>
      <c r="EP97" s="83"/>
      <c r="EQ97" s="83"/>
      <c r="ER97" s="83"/>
      <c r="ES97" s="83"/>
      <c r="ET97" s="83"/>
      <c r="EU97" s="83"/>
      <c r="EV97" s="83"/>
      <c r="EW97" s="83"/>
      <c r="EX97" s="83"/>
      <c r="EY97" s="83"/>
      <c r="EZ97" s="83"/>
      <c r="FA97" s="83"/>
      <c r="FB97" s="83"/>
      <c r="FC97" s="83"/>
      <c r="FD97" s="83"/>
      <c r="FE97" s="83"/>
      <c r="FF97" s="83"/>
      <c r="FG97" s="83"/>
      <c r="FH97" s="83"/>
      <c r="FI97" s="83"/>
      <c r="FJ97" s="83"/>
      <c r="FK97" s="83"/>
      <c r="FL97" s="83"/>
      <c r="FM97" s="83"/>
      <c r="FN97" s="83"/>
      <c r="FO97" s="83"/>
      <c r="FP97" s="83"/>
      <c r="FQ97" s="83"/>
      <c r="FR97" s="83"/>
      <c r="FS97" s="83"/>
      <c r="FT97" s="83"/>
      <c r="FU97" s="83"/>
      <c r="FV97" s="83"/>
      <c r="FW97" s="83"/>
      <c r="FX97" s="83"/>
      <c r="FY97" s="83"/>
      <c r="FZ97" s="83"/>
      <c r="GA97" s="83"/>
      <c r="GB97" s="83"/>
      <c r="GC97" s="83"/>
      <c r="GD97" s="83"/>
      <c r="GE97" s="83"/>
      <c r="GF97" s="83"/>
      <c r="GG97" s="83"/>
      <c r="GH97" s="83"/>
      <c r="GI97" s="83"/>
      <c r="GJ97" s="83"/>
    </row>
    <row r="98" spans="1:192" s="81" customFormat="1" x14ac:dyDescent="0.25">
      <c r="A98" s="575"/>
      <c r="B98" s="575"/>
      <c r="C98" s="576"/>
      <c r="D98" s="577"/>
      <c r="E98" s="620" t="str">
        <f t="shared" ref="E98:AJ98" si="234" xml:space="preserve"> E$96</f>
        <v>Debt cashflow during construction</v>
      </c>
      <c r="F98" s="620">
        <f t="shared" si="234"/>
        <v>0</v>
      </c>
      <c r="G98" s="620" t="str">
        <f t="shared" si="234"/>
        <v>$ 000s</v>
      </c>
      <c r="H98" s="620">
        <f t="shared" si="234"/>
        <v>-247585.99033397809</v>
      </c>
      <c r="I98" s="620">
        <f t="shared" si="234"/>
        <v>0</v>
      </c>
      <c r="J98" s="620">
        <f t="shared" si="234"/>
        <v>-1.0000000000000001E-9</v>
      </c>
      <c r="K98" s="620">
        <f t="shared" si="234"/>
        <v>0</v>
      </c>
      <c r="L98" s="620">
        <f t="shared" si="234"/>
        <v>0</v>
      </c>
      <c r="M98" s="620">
        <f t="shared" si="234"/>
        <v>0</v>
      </c>
      <c r="N98" s="620">
        <f t="shared" si="234"/>
        <v>0</v>
      </c>
      <c r="O98" s="620">
        <f t="shared" si="234"/>
        <v>0</v>
      </c>
      <c r="P98" s="620">
        <f t="shared" si="234"/>
        <v>0</v>
      </c>
      <c r="Q98" s="620">
        <f t="shared" si="234"/>
        <v>0</v>
      </c>
      <c r="R98" s="620">
        <f t="shared" si="234"/>
        <v>0</v>
      </c>
      <c r="S98" s="620">
        <f t="shared" si="234"/>
        <v>0</v>
      </c>
      <c r="T98" s="620">
        <f t="shared" si="234"/>
        <v>0</v>
      </c>
      <c r="U98" s="620">
        <f t="shared" si="234"/>
        <v>0</v>
      </c>
      <c r="V98" s="620">
        <f t="shared" si="234"/>
        <v>0</v>
      </c>
      <c r="W98" s="620">
        <f t="shared" si="234"/>
        <v>0</v>
      </c>
      <c r="X98" s="620">
        <f t="shared" si="234"/>
        <v>0</v>
      </c>
      <c r="Y98" s="620">
        <f t="shared" si="234"/>
        <v>3600</v>
      </c>
      <c r="Z98" s="620">
        <f t="shared" si="234"/>
        <v>112.5</v>
      </c>
      <c r="AA98" s="620">
        <f t="shared" si="234"/>
        <v>112.5</v>
      </c>
      <c r="AB98" s="620">
        <f t="shared" si="234"/>
        <v>112.5</v>
      </c>
      <c r="AC98" s="620">
        <f t="shared" si="234"/>
        <v>112.5</v>
      </c>
      <c r="AD98" s="620">
        <f t="shared" si="234"/>
        <v>112.5</v>
      </c>
      <c r="AE98" s="620">
        <f t="shared" si="234"/>
        <v>112.5</v>
      </c>
      <c r="AF98" s="620">
        <f t="shared" si="234"/>
        <v>-11414.214673357723</v>
      </c>
      <c r="AG98" s="620">
        <f t="shared" si="234"/>
        <v>-11894.230454641744</v>
      </c>
      <c r="AH98" s="620">
        <f t="shared" si="234"/>
        <v>-11894.230453052969</v>
      </c>
      <c r="AI98" s="620">
        <f t="shared" si="234"/>
        <v>-11894.230488245827</v>
      </c>
      <c r="AJ98" s="620">
        <f t="shared" si="234"/>
        <v>-11894.230450425988</v>
      </c>
      <c r="AK98" s="620">
        <f t="shared" ref="AK98:CV98" si="235" xml:space="preserve"> AK$96</f>
        <v>-11894.230461534398</v>
      </c>
      <c r="AL98" s="620">
        <f t="shared" si="235"/>
        <v>-11894.230448209892</v>
      </c>
      <c r="AM98" s="620">
        <f t="shared" si="235"/>
        <v>-11894.230459675082</v>
      </c>
      <c r="AN98" s="620">
        <f t="shared" si="235"/>
        <v>-11894.230446554953</v>
      </c>
      <c r="AO98" s="620">
        <f t="shared" si="235"/>
        <v>-11894.230445935118</v>
      </c>
      <c r="AP98" s="620">
        <f t="shared" si="235"/>
        <v>-11894.230457924808</v>
      </c>
      <c r="AQ98" s="620">
        <f t="shared" si="235"/>
        <v>-11894.230445182902</v>
      </c>
      <c r="AR98" s="620">
        <f t="shared" si="235"/>
        <v>-11894.230457509468</v>
      </c>
      <c r="AS98" s="620">
        <f t="shared" si="235"/>
        <v>-11894.230445066578</v>
      </c>
      <c r="AT98" s="620">
        <f t="shared" si="235"/>
        <v>-11484.780261478652</v>
      </c>
      <c r="AU98" s="620">
        <f t="shared" si="235"/>
        <v>-11511.196426954959</v>
      </c>
      <c r="AV98" s="620">
        <f t="shared" si="235"/>
        <v>-11484.780260908119</v>
      </c>
      <c r="AW98" s="620">
        <f t="shared" si="235"/>
        <v>-11497.98834375769</v>
      </c>
      <c r="AX98" s="620">
        <f t="shared" si="235"/>
        <v>-11484.780260891192</v>
      </c>
      <c r="AY98" s="620">
        <f t="shared" si="235"/>
        <v>-28358.254192669017</v>
      </c>
      <c r="AZ98" s="620">
        <f t="shared" si="235"/>
        <v>0</v>
      </c>
      <c r="BA98" s="620">
        <f t="shared" si="235"/>
        <v>0</v>
      </c>
      <c r="BB98" s="620">
        <f t="shared" si="235"/>
        <v>0</v>
      </c>
      <c r="BC98" s="620">
        <f t="shared" si="235"/>
        <v>0</v>
      </c>
      <c r="BD98" s="620">
        <f t="shared" si="235"/>
        <v>0</v>
      </c>
      <c r="BE98" s="620">
        <f t="shared" si="235"/>
        <v>0</v>
      </c>
      <c r="BF98" s="620">
        <f t="shared" si="235"/>
        <v>0</v>
      </c>
      <c r="BG98" s="620">
        <f t="shared" si="235"/>
        <v>0</v>
      </c>
      <c r="BH98" s="620">
        <f t="shared" si="235"/>
        <v>0</v>
      </c>
      <c r="BI98" s="620">
        <f t="shared" si="235"/>
        <v>0</v>
      </c>
      <c r="BJ98" s="620">
        <f t="shared" si="235"/>
        <v>0</v>
      </c>
      <c r="BK98" s="620">
        <f t="shared" si="235"/>
        <v>0</v>
      </c>
      <c r="BL98" s="620">
        <f t="shared" si="235"/>
        <v>0</v>
      </c>
      <c r="BM98" s="620">
        <f t="shared" si="235"/>
        <v>0</v>
      </c>
      <c r="BN98" s="620">
        <f t="shared" si="235"/>
        <v>0</v>
      </c>
      <c r="BO98" s="620">
        <f t="shared" si="235"/>
        <v>0</v>
      </c>
      <c r="BP98" s="620">
        <f t="shared" si="235"/>
        <v>0</v>
      </c>
      <c r="BQ98" s="620">
        <f t="shared" si="235"/>
        <v>0</v>
      </c>
      <c r="BR98" s="620">
        <f t="shared" si="235"/>
        <v>0</v>
      </c>
      <c r="BS98" s="620">
        <f t="shared" si="235"/>
        <v>0</v>
      </c>
      <c r="BT98" s="620">
        <f t="shared" si="235"/>
        <v>0</v>
      </c>
      <c r="BU98" s="620">
        <f t="shared" si="235"/>
        <v>0</v>
      </c>
      <c r="BV98" s="620">
        <f t="shared" si="235"/>
        <v>0</v>
      </c>
      <c r="BW98" s="620">
        <f t="shared" si="235"/>
        <v>0</v>
      </c>
      <c r="BX98" s="620">
        <f t="shared" si="235"/>
        <v>0</v>
      </c>
      <c r="BY98" s="620">
        <f t="shared" si="235"/>
        <v>0</v>
      </c>
      <c r="BZ98" s="620">
        <f t="shared" si="235"/>
        <v>0</v>
      </c>
      <c r="CA98" s="620">
        <f t="shared" si="235"/>
        <v>0</v>
      </c>
      <c r="CB98" s="620">
        <f t="shared" si="235"/>
        <v>0</v>
      </c>
      <c r="CC98" s="620">
        <f t="shared" si="235"/>
        <v>0</v>
      </c>
      <c r="CD98" s="620">
        <f t="shared" si="235"/>
        <v>0</v>
      </c>
      <c r="CE98" s="620">
        <f t="shared" si="235"/>
        <v>0</v>
      </c>
      <c r="CF98" s="620">
        <f t="shared" si="235"/>
        <v>0</v>
      </c>
      <c r="CG98" s="620">
        <f t="shared" si="235"/>
        <v>0</v>
      </c>
      <c r="CH98" s="620">
        <f t="shared" si="235"/>
        <v>0</v>
      </c>
      <c r="CI98" s="620">
        <f t="shared" si="235"/>
        <v>0</v>
      </c>
      <c r="CJ98" s="620">
        <f t="shared" si="235"/>
        <v>0</v>
      </c>
      <c r="CK98" s="620">
        <f t="shared" si="235"/>
        <v>0</v>
      </c>
      <c r="CL98" s="620">
        <f t="shared" si="235"/>
        <v>0</v>
      </c>
      <c r="CM98" s="620">
        <f t="shared" si="235"/>
        <v>0</v>
      </c>
      <c r="CN98" s="620">
        <f t="shared" si="235"/>
        <v>0</v>
      </c>
      <c r="CO98" s="620">
        <f t="shared" si="235"/>
        <v>0</v>
      </c>
      <c r="CP98" s="620">
        <f t="shared" si="235"/>
        <v>0</v>
      </c>
      <c r="CQ98" s="620">
        <f t="shared" si="235"/>
        <v>0</v>
      </c>
      <c r="CR98" s="620">
        <f t="shared" si="235"/>
        <v>0</v>
      </c>
      <c r="CS98" s="620">
        <f t="shared" si="235"/>
        <v>0</v>
      </c>
      <c r="CT98" s="620">
        <f t="shared" si="235"/>
        <v>0</v>
      </c>
      <c r="CU98" s="620">
        <f t="shared" si="235"/>
        <v>0</v>
      </c>
      <c r="CV98" s="620">
        <f t="shared" si="235"/>
        <v>0</v>
      </c>
      <c r="CW98" s="620">
        <f t="shared" ref="CW98:FH98" si="236" xml:space="preserve"> CW$96</f>
        <v>0</v>
      </c>
      <c r="CX98" s="620">
        <f t="shared" si="236"/>
        <v>0</v>
      </c>
      <c r="CY98" s="620">
        <f t="shared" si="236"/>
        <v>0</v>
      </c>
      <c r="CZ98" s="620">
        <f t="shared" si="236"/>
        <v>0</v>
      </c>
      <c r="DA98" s="620">
        <f t="shared" si="236"/>
        <v>0</v>
      </c>
      <c r="DB98" s="620">
        <f t="shared" si="236"/>
        <v>0</v>
      </c>
      <c r="DC98" s="620">
        <f t="shared" si="236"/>
        <v>0</v>
      </c>
      <c r="DD98" s="620">
        <f t="shared" si="236"/>
        <v>0</v>
      </c>
      <c r="DE98" s="620">
        <f t="shared" si="236"/>
        <v>0</v>
      </c>
      <c r="DF98" s="620">
        <f t="shared" si="236"/>
        <v>0</v>
      </c>
      <c r="DG98" s="620">
        <f t="shared" si="236"/>
        <v>0</v>
      </c>
      <c r="DH98" s="620">
        <f t="shared" si="236"/>
        <v>0</v>
      </c>
      <c r="DI98" s="620">
        <f t="shared" si="236"/>
        <v>0</v>
      </c>
      <c r="DJ98" s="620">
        <f t="shared" si="236"/>
        <v>0</v>
      </c>
      <c r="DK98" s="620">
        <f t="shared" si="236"/>
        <v>0</v>
      </c>
      <c r="DL98" s="620">
        <f t="shared" si="236"/>
        <v>0</v>
      </c>
      <c r="DM98" s="620">
        <f t="shared" si="236"/>
        <v>0</v>
      </c>
      <c r="DN98" s="620">
        <f t="shared" si="236"/>
        <v>0</v>
      </c>
      <c r="DO98" s="620">
        <f t="shared" si="236"/>
        <v>0</v>
      </c>
      <c r="DP98" s="620">
        <f t="shared" si="236"/>
        <v>0</v>
      </c>
      <c r="DQ98" s="620">
        <f t="shared" si="236"/>
        <v>0</v>
      </c>
      <c r="DR98" s="620">
        <f t="shared" si="236"/>
        <v>0</v>
      </c>
      <c r="DS98" s="620">
        <f t="shared" si="236"/>
        <v>0</v>
      </c>
      <c r="DT98" s="620">
        <f t="shared" si="236"/>
        <v>0</v>
      </c>
      <c r="DU98" s="620">
        <f t="shared" si="236"/>
        <v>0</v>
      </c>
      <c r="DV98" s="620">
        <f t="shared" si="236"/>
        <v>0</v>
      </c>
      <c r="DW98" s="620">
        <f t="shared" si="236"/>
        <v>0</v>
      </c>
      <c r="DX98" s="620">
        <f t="shared" si="236"/>
        <v>0</v>
      </c>
      <c r="DY98" s="620">
        <f t="shared" si="236"/>
        <v>0</v>
      </c>
      <c r="DZ98" s="620">
        <f t="shared" si="236"/>
        <v>0</v>
      </c>
      <c r="EA98" s="620">
        <f t="shared" si="236"/>
        <v>0</v>
      </c>
      <c r="EB98" s="620">
        <f t="shared" si="236"/>
        <v>0</v>
      </c>
      <c r="EC98" s="620">
        <f t="shared" si="236"/>
        <v>0</v>
      </c>
      <c r="ED98" s="620">
        <f t="shared" si="236"/>
        <v>0</v>
      </c>
      <c r="EE98" s="620">
        <f t="shared" si="236"/>
        <v>0</v>
      </c>
      <c r="EF98" s="620">
        <f t="shared" si="236"/>
        <v>0</v>
      </c>
      <c r="EG98" s="620">
        <f t="shared" si="236"/>
        <v>0</v>
      </c>
      <c r="EH98" s="620">
        <f t="shared" si="236"/>
        <v>0</v>
      </c>
      <c r="EI98" s="620">
        <f t="shared" si="236"/>
        <v>0</v>
      </c>
      <c r="EJ98" s="620">
        <f t="shared" si="236"/>
        <v>0</v>
      </c>
      <c r="EK98" s="620">
        <f t="shared" si="236"/>
        <v>0</v>
      </c>
      <c r="EL98" s="620">
        <f t="shared" si="236"/>
        <v>0</v>
      </c>
      <c r="EM98" s="620">
        <f t="shared" si="236"/>
        <v>0</v>
      </c>
      <c r="EN98" s="620">
        <f t="shared" si="236"/>
        <v>0</v>
      </c>
      <c r="EO98" s="620">
        <f t="shared" si="236"/>
        <v>0</v>
      </c>
      <c r="EP98" s="620">
        <f t="shared" si="236"/>
        <v>0</v>
      </c>
      <c r="EQ98" s="620">
        <f t="shared" si="236"/>
        <v>0</v>
      </c>
      <c r="ER98" s="620">
        <f t="shared" si="236"/>
        <v>0</v>
      </c>
      <c r="ES98" s="620">
        <f t="shared" si="236"/>
        <v>0</v>
      </c>
      <c r="ET98" s="620">
        <f t="shared" si="236"/>
        <v>0</v>
      </c>
      <c r="EU98" s="620">
        <f t="shared" si="236"/>
        <v>0</v>
      </c>
      <c r="EV98" s="620">
        <f t="shared" si="236"/>
        <v>0</v>
      </c>
      <c r="EW98" s="620">
        <f t="shared" si="236"/>
        <v>0</v>
      </c>
      <c r="EX98" s="620">
        <f t="shared" si="236"/>
        <v>0</v>
      </c>
      <c r="EY98" s="620">
        <f t="shared" si="236"/>
        <v>0</v>
      </c>
      <c r="EZ98" s="620">
        <f t="shared" si="236"/>
        <v>0</v>
      </c>
      <c r="FA98" s="620">
        <f t="shared" si="236"/>
        <v>0</v>
      </c>
      <c r="FB98" s="620">
        <f t="shared" si="236"/>
        <v>0</v>
      </c>
      <c r="FC98" s="620">
        <f t="shared" si="236"/>
        <v>0</v>
      </c>
      <c r="FD98" s="620">
        <f t="shared" si="236"/>
        <v>0</v>
      </c>
      <c r="FE98" s="620">
        <f t="shared" si="236"/>
        <v>0</v>
      </c>
      <c r="FF98" s="620">
        <f t="shared" si="236"/>
        <v>0</v>
      </c>
      <c r="FG98" s="620">
        <f t="shared" si="236"/>
        <v>0</v>
      </c>
      <c r="FH98" s="620">
        <f t="shared" si="236"/>
        <v>0</v>
      </c>
      <c r="FI98" s="620">
        <f t="shared" ref="FI98:GJ98" si="237" xml:space="preserve"> FI$96</f>
        <v>0</v>
      </c>
      <c r="FJ98" s="620">
        <f t="shared" si="237"/>
        <v>0</v>
      </c>
      <c r="FK98" s="620">
        <f t="shared" si="237"/>
        <v>0</v>
      </c>
      <c r="FL98" s="620">
        <f t="shared" si="237"/>
        <v>0</v>
      </c>
      <c r="FM98" s="620">
        <f t="shared" si="237"/>
        <v>0</v>
      </c>
      <c r="FN98" s="620">
        <f t="shared" si="237"/>
        <v>0</v>
      </c>
      <c r="FO98" s="620">
        <f t="shared" si="237"/>
        <v>0</v>
      </c>
      <c r="FP98" s="620">
        <f t="shared" si="237"/>
        <v>0</v>
      </c>
      <c r="FQ98" s="620">
        <f t="shared" si="237"/>
        <v>0</v>
      </c>
      <c r="FR98" s="620">
        <f t="shared" si="237"/>
        <v>0</v>
      </c>
      <c r="FS98" s="620">
        <f t="shared" si="237"/>
        <v>0</v>
      </c>
      <c r="FT98" s="620">
        <f t="shared" si="237"/>
        <v>0</v>
      </c>
      <c r="FU98" s="620">
        <f t="shared" si="237"/>
        <v>0</v>
      </c>
      <c r="FV98" s="620">
        <f t="shared" si="237"/>
        <v>0</v>
      </c>
      <c r="FW98" s="620">
        <f t="shared" si="237"/>
        <v>0</v>
      </c>
      <c r="FX98" s="620">
        <f t="shared" si="237"/>
        <v>0</v>
      </c>
      <c r="FY98" s="620">
        <f t="shared" si="237"/>
        <v>0</v>
      </c>
      <c r="FZ98" s="620">
        <f t="shared" si="237"/>
        <v>0</v>
      </c>
      <c r="GA98" s="620">
        <f t="shared" si="237"/>
        <v>0</v>
      </c>
      <c r="GB98" s="620">
        <f t="shared" si="237"/>
        <v>0</v>
      </c>
      <c r="GC98" s="620">
        <f t="shared" si="237"/>
        <v>0</v>
      </c>
      <c r="GD98" s="620">
        <f t="shared" si="237"/>
        <v>0</v>
      </c>
      <c r="GE98" s="620">
        <f t="shared" si="237"/>
        <v>0</v>
      </c>
      <c r="GF98" s="620">
        <f t="shared" si="237"/>
        <v>0</v>
      </c>
      <c r="GG98" s="620">
        <f t="shared" si="237"/>
        <v>0</v>
      </c>
      <c r="GH98" s="620">
        <f t="shared" si="237"/>
        <v>0</v>
      </c>
      <c r="GI98" s="620">
        <f t="shared" si="237"/>
        <v>0</v>
      </c>
      <c r="GJ98" s="620">
        <f t="shared" si="237"/>
        <v>0</v>
      </c>
    </row>
    <row r="99" spans="1:192" x14ac:dyDescent="0.25">
      <c r="E99" s="192" t="str">
        <f xml:space="preserve"> Debt!E$133</f>
        <v>Senior debt service</v>
      </c>
      <c r="F99" s="192">
        <f xml:space="preserve"> Debt!F$133</f>
        <v>0</v>
      </c>
      <c r="G99" s="192" t="str">
        <f xml:space="preserve"> Debt!G$133</f>
        <v>$ 000s</v>
      </c>
      <c r="H99" s="192">
        <f xml:space="preserve"> Debt!H$133</f>
        <v>362575.69100318541</v>
      </c>
      <c r="I99" s="192">
        <f xml:space="preserve"> Debt!I$133</f>
        <v>0</v>
      </c>
      <c r="J99" s="192">
        <f xml:space="preserve"> Debt!J$133</f>
        <v>0</v>
      </c>
      <c r="K99" s="192">
        <f xml:space="preserve"> Debt!K$133</f>
        <v>0</v>
      </c>
      <c r="L99" s="192">
        <f xml:space="preserve"> Debt!L$133</f>
        <v>0</v>
      </c>
      <c r="M99" s="192">
        <f xml:space="preserve"> Debt!M$133</f>
        <v>0</v>
      </c>
      <c r="N99" s="192">
        <f xml:space="preserve"> Debt!N$133</f>
        <v>0</v>
      </c>
      <c r="O99" s="192">
        <f xml:space="preserve"> Debt!O$133</f>
        <v>0</v>
      </c>
      <c r="P99" s="192">
        <f xml:space="preserve"> Debt!P$133</f>
        <v>0</v>
      </c>
      <c r="Q99" s="192">
        <f xml:space="preserve"> Debt!Q$133</f>
        <v>14877.548809880023</v>
      </c>
      <c r="R99" s="192">
        <f xml:space="preserve"> Debt!R$133</f>
        <v>12163.431631999971</v>
      </c>
      <c r="S99" s="192">
        <f xml:space="preserve"> Debt!S$133</f>
        <v>11369.197009925427</v>
      </c>
      <c r="T99" s="192">
        <f xml:space="preserve"> Debt!T$133</f>
        <v>11216.998020053576</v>
      </c>
      <c r="U99" s="192">
        <f xml:space="preserve"> Debt!U$133</f>
        <v>11268.501191493238</v>
      </c>
      <c r="V99" s="192">
        <f xml:space="preserve"> Debt!V$133</f>
        <v>11116.068353701381</v>
      </c>
      <c r="W99" s="192">
        <f xml:space="preserve"> Debt!W$133</f>
        <v>11166.446306510034</v>
      </c>
      <c r="X99" s="192">
        <f xml:space="preserve"> Debt!X$133</f>
        <v>11028.851136792866</v>
      </c>
      <c r="Y99" s="192">
        <f xml:space="preserve"> Debt!Y$133</f>
        <v>11047.92206456056</v>
      </c>
      <c r="Z99" s="192">
        <f xml:space="preserve"> Debt!Z$133</f>
        <v>10909.916428437678</v>
      </c>
      <c r="AA99" s="192">
        <f xml:space="preserve"> Debt!AA$133</f>
        <v>10957.93655465769</v>
      </c>
      <c r="AB99" s="192">
        <f xml:space="preserve"> Debt!AB$133</f>
        <v>10804.738239618764</v>
      </c>
      <c r="AC99" s="192">
        <f xml:space="preserve"> Debt!AC$133</f>
        <v>10851.627094308475</v>
      </c>
      <c r="AD99" s="192">
        <f xml:space="preserve"> Debt!AD$133</f>
        <v>10698.1525757484</v>
      </c>
      <c r="AE99" s="192">
        <f xml:space="preserve"> Debt!AE$133</f>
        <v>10743.841081860937</v>
      </c>
      <c r="AF99" s="192">
        <f xml:space="preserve"> Debt!AF$133</f>
        <v>10604.577907625293</v>
      </c>
      <c r="AG99" s="192">
        <f xml:space="preserve"> Debt!AG$133</f>
        <v>10620.049053279494</v>
      </c>
      <c r="AH99" s="192">
        <f xml:space="preserve"> Debt!AH$133</f>
        <v>10480.318579606408</v>
      </c>
      <c r="AI99" s="192">
        <f xml:space="preserve"> Debt!AI$133</f>
        <v>10523.490034737417</v>
      </c>
      <c r="AJ99" s="192">
        <f xml:space="preserve"> Debt!AJ$133</f>
        <v>10369.117974060267</v>
      </c>
      <c r="AK99" s="192">
        <f xml:space="preserve"> Debt!AK$133</f>
        <v>10411.082422686904</v>
      </c>
      <c r="AL99" s="192">
        <f xml:space="preserve"> Debt!AL$133</f>
        <v>10256.388492539636</v>
      </c>
      <c r="AM99" s="192">
        <f xml:space="preserve"> Debt!AM$133</f>
        <v>10297.071124289079</v>
      </c>
      <c r="AN99" s="192">
        <f xml:space="preserve"> Debt!AN$133</f>
        <v>10155.925277366325</v>
      </c>
      <c r="AO99" s="192">
        <f xml:space="preserve"> Debt!AO$133</f>
        <v>10167.540869270617</v>
      </c>
      <c r="AP99" s="192">
        <f xml:space="preserve"> Debt!AP$133</f>
        <v>10025.86638454254</v>
      </c>
      <c r="AQ99" s="192">
        <f xml:space="preserve"> Debt!AQ$133</f>
        <v>10063.858587500385</v>
      </c>
      <c r="AR99" s="192">
        <f xml:space="preserve"> Debt!AR$133</f>
        <v>9908.1237730644407</v>
      </c>
      <c r="AS99" s="192">
        <f xml:space="preserve"> Debt!AS$133</f>
        <v>9944.8275397653597</v>
      </c>
      <c r="AT99" s="192">
        <f xml:space="preserve"> Debt!AT$133</f>
        <v>9788.7224990144059</v>
      </c>
      <c r="AU99" s="192">
        <f xml:space="preserve"> Debt!AU$133</f>
        <v>9824.0561237390393</v>
      </c>
      <c r="AV99" s="192">
        <f xml:space="preserve"> Debt!AV$133</f>
        <v>9680.7958090221782</v>
      </c>
      <c r="AW99" s="192">
        <f xml:space="preserve"> Debt!AW$133</f>
        <v>9688.2786085649805</v>
      </c>
      <c r="AX99" s="192">
        <f xml:space="preserve"> Debt!AX$133</f>
        <v>9544.4234429616008</v>
      </c>
      <c r="AY99" s="192">
        <f xml:space="preserve"> Debt!AY$133</f>
        <v>5.5904867622302847E-12</v>
      </c>
      <c r="AZ99" s="192">
        <f xml:space="preserve"> Debt!AZ$133</f>
        <v>5.5008757903528424E-12</v>
      </c>
      <c r="BA99" s="192">
        <f xml:space="preserve"> Debt!BA$133</f>
        <v>5.5930211399552512E-12</v>
      </c>
      <c r="BB99" s="192">
        <f xml:space="preserve"> Debt!BB$133</f>
        <v>5.5029975404371124E-12</v>
      </c>
      <c r="BC99" s="192">
        <f xml:space="preserve"> Debt!BC$133</f>
        <v>5.5954476718195812E-12</v>
      </c>
      <c r="BD99" s="192">
        <f xml:space="preserve"> Debt!BD$133</f>
        <v>5.5365477136446222E-12</v>
      </c>
      <c r="BE99" s="192">
        <f xml:space="preserve"> Debt!BE$133</f>
        <v>0</v>
      </c>
      <c r="BF99" s="192">
        <f xml:space="preserve"> Debt!BF$133</f>
        <v>0</v>
      </c>
      <c r="BG99" s="192">
        <f xml:space="preserve"> Debt!BG$133</f>
        <v>0</v>
      </c>
      <c r="BH99" s="192">
        <f xml:space="preserve"> Debt!BH$133</f>
        <v>0</v>
      </c>
      <c r="BI99" s="192">
        <f xml:space="preserve"> Debt!BI$133</f>
        <v>0</v>
      </c>
      <c r="BJ99" s="192">
        <f xml:space="preserve"> Debt!BJ$133</f>
        <v>0</v>
      </c>
      <c r="BK99" s="192">
        <f xml:space="preserve"> Debt!BK$133</f>
        <v>0</v>
      </c>
      <c r="BL99" s="192">
        <f xml:space="preserve"> Debt!BL$133</f>
        <v>0</v>
      </c>
      <c r="BM99" s="192">
        <f xml:space="preserve"> Debt!BM$133</f>
        <v>0</v>
      </c>
      <c r="BN99" s="192">
        <f xml:space="preserve"> Debt!BN$133</f>
        <v>0</v>
      </c>
      <c r="BO99" s="192">
        <f xml:space="preserve"> Debt!BO$133</f>
        <v>0</v>
      </c>
      <c r="BP99" s="192">
        <f xml:space="preserve"> Debt!BP$133</f>
        <v>0</v>
      </c>
      <c r="BQ99" s="192">
        <f xml:space="preserve"> Debt!BQ$133</f>
        <v>0</v>
      </c>
      <c r="BR99" s="192">
        <f xml:space="preserve"> Debt!BR$133</f>
        <v>0</v>
      </c>
      <c r="BS99" s="192">
        <f xml:space="preserve"> Debt!BS$133</f>
        <v>0</v>
      </c>
      <c r="BT99" s="192">
        <f xml:space="preserve"> Debt!BT$133</f>
        <v>0</v>
      </c>
      <c r="BU99" s="192">
        <f xml:space="preserve"> Debt!BU$133</f>
        <v>0</v>
      </c>
      <c r="BV99" s="192">
        <f xml:space="preserve"> Debt!BV$133</f>
        <v>0</v>
      </c>
      <c r="BW99" s="192">
        <f xml:space="preserve"> Debt!BW$133</f>
        <v>0</v>
      </c>
      <c r="BX99" s="192">
        <f xml:space="preserve"> Debt!BX$133</f>
        <v>0</v>
      </c>
      <c r="BY99" s="192">
        <f xml:space="preserve"> Debt!BY$133</f>
        <v>0</v>
      </c>
      <c r="BZ99" s="192">
        <f xml:space="preserve"> Debt!BZ$133</f>
        <v>0</v>
      </c>
      <c r="CA99" s="192">
        <f xml:space="preserve"> Debt!CA$133</f>
        <v>0</v>
      </c>
      <c r="CB99" s="192">
        <f xml:space="preserve"> Debt!CB$133</f>
        <v>0</v>
      </c>
      <c r="CC99" s="192">
        <f xml:space="preserve"> Debt!CC$133</f>
        <v>0</v>
      </c>
      <c r="CD99" s="192">
        <f xml:space="preserve"> Debt!CD$133</f>
        <v>0</v>
      </c>
      <c r="CE99" s="192">
        <f xml:space="preserve"> Debt!CE$133</f>
        <v>0</v>
      </c>
      <c r="CF99" s="192">
        <f xml:space="preserve"> Debt!CF$133</f>
        <v>0</v>
      </c>
      <c r="CG99" s="192">
        <f xml:space="preserve"> Debt!CG$133</f>
        <v>0</v>
      </c>
      <c r="CH99" s="192">
        <f xml:space="preserve"> Debt!CH$133</f>
        <v>0</v>
      </c>
      <c r="CI99" s="192">
        <f xml:space="preserve"> Debt!CI$133</f>
        <v>0</v>
      </c>
      <c r="CJ99" s="192">
        <f xml:space="preserve"> Debt!CJ$133</f>
        <v>0</v>
      </c>
      <c r="CK99" s="192">
        <f xml:space="preserve"> Debt!CK$133</f>
        <v>0</v>
      </c>
      <c r="CL99" s="192">
        <f xml:space="preserve"> Debt!CL$133</f>
        <v>0</v>
      </c>
      <c r="CM99" s="192">
        <f xml:space="preserve"> Debt!CM$133</f>
        <v>0</v>
      </c>
      <c r="CN99" s="192">
        <f xml:space="preserve"> Debt!CN$133</f>
        <v>0</v>
      </c>
      <c r="CO99" s="192">
        <f xml:space="preserve"> Debt!CO$133</f>
        <v>0</v>
      </c>
      <c r="CP99" s="192">
        <f xml:space="preserve"> Debt!CP$133</f>
        <v>0</v>
      </c>
      <c r="CQ99" s="192">
        <f xml:space="preserve"> Debt!CQ$133</f>
        <v>0</v>
      </c>
      <c r="CR99" s="192">
        <f xml:space="preserve"> Debt!CR$133</f>
        <v>0</v>
      </c>
      <c r="CS99" s="192">
        <f xml:space="preserve"> Debt!CS$133</f>
        <v>0</v>
      </c>
      <c r="CT99" s="192">
        <f xml:space="preserve"> Debt!CT$133</f>
        <v>0</v>
      </c>
      <c r="CU99" s="192">
        <f xml:space="preserve"> Debt!CU$133</f>
        <v>0</v>
      </c>
      <c r="CV99" s="192">
        <f xml:space="preserve"> Debt!CV$133</f>
        <v>0</v>
      </c>
      <c r="CW99" s="192">
        <f xml:space="preserve"> Debt!CW$133</f>
        <v>0</v>
      </c>
      <c r="CX99" s="192">
        <f xml:space="preserve"> Debt!CX$133</f>
        <v>0</v>
      </c>
      <c r="CY99" s="192">
        <f xml:space="preserve"> Debt!CY$133</f>
        <v>0</v>
      </c>
      <c r="CZ99" s="192">
        <f xml:space="preserve"> Debt!CZ$133</f>
        <v>0</v>
      </c>
      <c r="DA99" s="192">
        <f xml:space="preserve"> Debt!DA$133</f>
        <v>0</v>
      </c>
      <c r="DB99" s="192">
        <f xml:space="preserve"> Debt!DB$133</f>
        <v>0</v>
      </c>
      <c r="DC99" s="192">
        <f xml:space="preserve"> Debt!DC$133</f>
        <v>0</v>
      </c>
      <c r="DD99" s="192">
        <f xml:space="preserve"> Debt!DD$133</f>
        <v>0</v>
      </c>
      <c r="DE99" s="192">
        <f xml:space="preserve"> Debt!DE$133</f>
        <v>0</v>
      </c>
      <c r="DF99" s="192">
        <f xml:space="preserve"> Debt!DF$133</f>
        <v>0</v>
      </c>
      <c r="DG99" s="192">
        <f xml:space="preserve"> Debt!DG$133</f>
        <v>0</v>
      </c>
      <c r="DH99" s="192">
        <f xml:space="preserve"> Debt!DH$133</f>
        <v>0</v>
      </c>
      <c r="DI99" s="192">
        <f xml:space="preserve"> Debt!DI$133</f>
        <v>0</v>
      </c>
      <c r="DJ99" s="192">
        <f xml:space="preserve"> Debt!DJ$133</f>
        <v>0</v>
      </c>
      <c r="DK99" s="192">
        <f xml:space="preserve"> Debt!DK$133</f>
        <v>0</v>
      </c>
      <c r="DL99" s="192">
        <f xml:space="preserve"> Debt!DL$133</f>
        <v>0</v>
      </c>
      <c r="DM99" s="192">
        <f xml:space="preserve"> Debt!DM$133</f>
        <v>0</v>
      </c>
      <c r="DN99" s="192">
        <f xml:space="preserve"> Debt!DN$133</f>
        <v>0</v>
      </c>
      <c r="DO99" s="192">
        <f xml:space="preserve"> Debt!DO$133</f>
        <v>0</v>
      </c>
      <c r="DP99" s="192">
        <f xml:space="preserve"> Debt!DP$133</f>
        <v>0</v>
      </c>
      <c r="DQ99" s="192">
        <f xml:space="preserve"> Debt!DQ$133</f>
        <v>0</v>
      </c>
      <c r="DR99" s="192">
        <f xml:space="preserve"> Debt!DR$133</f>
        <v>0</v>
      </c>
      <c r="DS99" s="192">
        <f xml:space="preserve"> Debt!DS$133</f>
        <v>0</v>
      </c>
      <c r="DT99" s="192">
        <f xml:space="preserve"> Debt!DT$133</f>
        <v>0</v>
      </c>
      <c r="DU99" s="192">
        <f xml:space="preserve"> Debt!DU$133</f>
        <v>0</v>
      </c>
      <c r="DV99" s="192">
        <f xml:space="preserve"> Debt!DV$133</f>
        <v>0</v>
      </c>
      <c r="DW99" s="192">
        <f xml:space="preserve"> Debt!DW$133</f>
        <v>0</v>
      </c>
      <c r="DX99" s="192">
        <f xml:space="preserve"> Debt!DX$133</f>
        <v>0</v>
      </c>
      <c r="DY99" s="192">
        <f xml:space="preserve"> Debt!DY$133</f>
        <v>0</v>
      </c>
      <c r="DZ99" s="192">
        <f xml:space="preserve"> Debt!DZ$133</f>
        <v>0</v>
      </c>
      <c r="EA99" s="192">
        <f xml:space="preserve"> Debt!EA$133</f>
        <v>0</v>
      </c>
      <c r="EB99" s="192">
        <f xml:space="preserve"> Debt!EB$133</f>
        <v>0</v>
      </c>
      <c r="EC99" s="192">
        <f xml:space="preserve"> Debt!EC$133</f>
        <v>0</v>
      </c>
      <c r="ED99" s="192">
        <f xml:space="preserve"> Debt!ED$133</f>
        <v>0</v>
      </c>
      <c r="EE99" s="192">
        <f xml:space="preserve"> Debt!EE$133</f>
        <v>0</v>
      </c>
      <c r="EF99" s="192">
        <f xml:space="preserve"> Debt!EF$133</f>
        <v>0</v>
      </c>
      <c r="EG99" s="192">
        <f xml:space="preserve"> Debt!EG$133</f>
        <v>0</v>
      </c>
      <c r="EH99" s="192">
        <f xml:space="preserve"> Debt!EH$133</f>
        <v>0</v>
      </c>
      <c r="EI99" s="192">
        <f xml:space="preserve"> Debt!EI$133</f>
        <v>0</v>
      </c>
      <c r="EJ99" s="192">
        <f xml:space="preserve"> Debt!EJ$133</f>
        <v>0</v>
      </c>
      <c r="EK99" s="192">
        <f xml:space="preserve"> Debt!EK$133</f>
        <v>0</v>
      </c>
      <c r="EL99" s="192">
        <f xml:space="preserve"> Debt!EL$133</f>
        <v>0</v>
      </c>
      <c r="EM99" s="192">
        <f xml:space="preserve"> Debt!EM$133</f>
        <v>0</v>
      </c>
      <c r="EN99" s="192">
        <f xml:space="preserve"> Debt!EN$133</f>
        <v>0</v>
      </c>
      <c r="EO99" s="192">
        <f xml:space="preserve"> Debt!EO$133</f>
        <v>0</v>
      </c>
      <c r="EP99" s="192">
        <f xml:space="preserve"> Debt!EP$133</f>
        <v>0</v>
      </c>
      <c r="EQ99" s="192">
        <f xml:space="preserve"> Debt!EQ$133</f>
        <v>0</v>
      </c>
      <c r="ER99" s="192">
        <f xml:space="preserve"> Debt!ER$133</f>
        <v>0</v>
      </c>
      <c r="ES99" s="192">
        <f xml:space="preserve"> Debt!ES$133</f>
        <v>0</v>
      </c>
      <c r="ET99" s="192">
        <f xml:space="preserve"> Debt!ET$133</f>
        <v>0</v>
      </c>
      <c r="EU99" s="192">
        <f xml:space="preserve"> Debt!EU$133</f>
        <v>0</v>
      </c>
      <c r="EV99" s="192">
        <f xml:space="preserve"> Debt!EV$133</f>
        <v>0</v>
      </c>
      <c r="EW99" s="192">
        <f xml:space="preserve"> Debt!EW$133</f>
        <v>0</v>
      </c>
      <c r="EX99" s="192">
        <f xml:space="preserve"> Debt!EX$133</f>
        <v>0</v>
      </c>
      <c r="EY99" s="192">
        <f xml:space="preserve"> Debt!EY$133</f>
        <v>0</v>
      </c>
      <c r="EZ99" s="192">
        <f xml:space="preserve"> Debt!EZ$133</f>
        <v>0</v>
      </c>
      <c r="FA99" s="192">
        <f xml:space="preserve"> Debt!FA$133</f>
        <v>0</v>
      </c>
      <c r="FB99" s="192">
        <f xml:space="preserve"> Debt!FB$133</f>
        <v>0</v>
      </c>
      <c r="FC99" s="192">
        <f xml:space="preserve"> Debt!FC$133</f>
        <v>0</v>
      </c>
      <c r="FD99" s="192">
        <f xml:space="preserve"> Debt!FD$133</f>
        <v>0</v>
      </c>
      <c r="FE99" s="192">
        <f xml:space="preserve"> Debt!FE$133</f>
        <v>0</v>
      </c>
      <c r="FF99" s="192">
        <f xml:space="preserve"> Debt!FF$133</f>
        <v>0</v>
      </c>
      <c r="FG99" s="192">
        <f xml:space="preserve"> Debt!FG$133</f>
        <v>0</v>
      </c>
      <c r="FH99" s="192">
        <f xml:space="preserve"> Debt!FH$133</f>
        <v>0</v>
      </c>
      <c r="FI99" s="192">
        <f xml:space="preserve"> Debt!FI$133</f>
        <v>0</v>
      </c>
      <c r="FJ99" s="192">
        <f xml:space="preserve"> Debt!FJ$133</f>
        <v>0</v>
      </c>
      <c r="FK99" s="192">
        <f xml:space="preserve"> Debt!FK$133</f>
        <v>0</v>
      </c>
      <c r="FL99" s="192">
        <f xml:space="preserve"> Debt!FL$133</f>
        <v>0</v>
      </c>
      <c r="FM99" s="192">
        <f xml:space="preserve"> Debt!FM$133</f>
        <v>0</v>
      </c>
      <c r="FN99" s="192">
        <f xml:space="preserve"> Debt!FN$133</f>
        <v>0</v>
      </c>
      <c r="FO99" s="192">
        <f xml:space="preserve"> Debt!FO$133</f>
        <v>0</v>
      </c>
      <c r="FP99" s="192">
        <f xml:space="preserve"> Debt!FP$133</f>
        <v>0</v>
      </c>
      <c r="FQ99" s="192">
        <f xml:space="preserve"> Debt!FQ$133</f>
        <v>0</v>
      </c>
      <c r="FR99" s="192">
        <f xml:space="preserve"> Debt!FR$133</f>
        <v>0</v>
      </c>
      <c r="FS99" s="192">
        <f xml:space="preserve"> Debt!FS$133</f>
        <v>0</v>
      </c>
      <c r="FT99" s="192">
        <f xml:space="preserve"> Debt!FT$133</f>
        <v>0</v>
      </c>
      <c r="FU99" s="192">
        <f xml:space="preserve"> Debt!FU$133</f>
        <v>0</v>
      </c>
      <c r="FV99" s="192">
        <f xml:space="preserve"> Debt!FV$133</f>
        <v>0</v>
      </c>
      <c r="FW99" s="192">
        <f xml:space="preserve"> Debt!FW$133</f>
        <v>0</v>
      </c>
      <c r="FX99" s="192">
        <f xml:space="preserve"> Debt!FX$133</f>
        <v>0</v>
      </c>
      <c r="FY99" s="192">
        <f xml:space="preserve"> Debt!FY$133</f>
        <v>0</v>
      </c>
      <c r="FZ99" s="192">
        <f xml:space="preserve"> Debt!FZ$133</f>
        <v>0</v>
      </c>
      <c r="GA99" s="192">
        <f xml:space="preserve"> Debt!GA$133</f>
        <v>0</v>
      </c>
      <c r="GB99" s="192">
        <f xml:space="preserve"> Debt!GB$133</f>
        <v>0</v>
      </c>
      <c r="GC99" s="192">
        <f xml:space="preserve"> Debt!GC$133</f>
        <v>0</v>
      </c>
      <c r="GD99" s="192">
        <f xml:space="preserve"> Debt!GD$133</f>
        <v>0</v>
      </c>
      <c r="GE99" s="192">
        <f xml:space="preserve"> Debt!GE$133</f>
        <v>0</v>
      </c>
      <c r="GF99" s="192">
        <f xml:space="preserve"> Debt!GF$133</f>
        <v>0</v>
      </c>
      <c r="GG99" s="192">
        <f xml:space="preserve"> Debt!GG$133</f>
        <v>0</v>
      </c>
      <c r="GH99" s="192">
        <f xml:space="preserve"> Debt!GH$133</f>
        <v>0</v>
      </c>
      <c r="GI99" s="192">
        <f xml:space="preserve"> Debt!GI$133</f>
        <v>0</v>
      </c>
      <c r="GJ99" s="192">
        <f xml:space="preserve"> Debt!GJ$133</f>
        <v>0</v>
      </c>
    </row>
    <row r="100" spans="1:192" x14ac:dyDescent="0.25">
      <c r="E100" s="579" t="str">
        <f xml:space="preserve"> ConTime!E$23</f>
        <v>Model period ending - m</v>
      </c>
      <c r="F100" s="579">
        <f xml:space="preserve"> ConTime!F$23</f>
        <v>0</v>
      </c>
      <c r="G100" s="579" t="str">
        <f xml:space="preserve"> ConTime!G$23</f>
        <v>date</v>
      </c>
      <c r="H100" s="579">
        <f xml:space="preserve"> ConTime!H$23</f>
        <v>0</v>
      </c>
      <c r="I100" s="579">
        <f xml:space="preserve"> ConTime!I$23</f>
        <v>0</v>
      </c>
      <c r="J100" s="579">
        <f xml:space="preserve"> ConTime!J$23</f>
        <v>44227</v>
      </c>
      <c r="K100" s="579">
        <f xml:space="preserve"> ConTime!K$23</f>
        <v>44255</v>
      </c>
      <c r="L100" s="579">
        <f xml:space="preserve"> ConTime!L$23</f>
        <v>44286</v>
      </c>
      <c r="M100" s="579">
        <f xml:space="preserve"> ConTime!M$23</f>
        <v>44316</v>
      </c>
      <c r="N100" s="579">
        <f xml:space="preserve"> ConTime!N$23</f>
        <v>44347</v>
      </c>
      <c r="O100" s="579">
        <f xml:space="preserve"> ConTime!O$23</f>
        <v>44377</v>
      </c>
      <c r="P100" s="579">
        <f xml:space="preserve"> ConTime!P$23</f>
        <v>44408</v>
      </c>
      <c r="Q100" s="579">
        <f xml:space="preserve"> ConTime!Q$23</f>
        <v>44439</v>
      </c>
      <c r="R100" s="579">
        <f xml:space="preserve"> ConTime!R$23</f>
        <v>44469</v>
      </c>
      <c r="S100" s="579">
        <f xml:space="preserve"> ConTime!S$23</f>
        <v>44500</v>
      </c>
      <c r="T100" s="579">
        <f xml:space="preserve"> ConTime!T$23</f>
        <v>44530</v>
      </c>
      <c r="U100" s="579">
        <f xml:space="preserve"> ConTime!U$23</f>
        <v>44561</v>
      </c>
      <c r="V100" s="579">
        <f xml:space="preserve"> ConTime!V$23</f>
        <v>44592</v>
      </c>
      <c r="W100" s="579">
        <f xml:space="preserve"> ConTime!W$23</f>
        <v>44620</v>
      </c>
      <c r="X100" s="579">
        <f xml:space="preserve"> ConTime!X$23</f>
        <v>44651</v>
      </c>
      <c r="Y100" s="579">
        <f xml:space="preserve"> ConTime!Y$23</f>
        <v>44681</v>
      </c>
      <c r="Z100" s="579">
        <f xml:space="preserve"> ConTime!Z$23</f>
        <v>44712</v>
      </c>
      <c r="AA100" s="579">
        <f xml:space="preserve"> ConTime!AA$23</f>
        <v>44742</v>
      </c>
      <c r="AB100" s="579">
        <f xml:space="preserve"> ConTime!AB$23</f>
        <v>44773</v>
      </c>
      <c r="AC100" s="579">
        <f xml:space="preserve"> ConTime!AC$23</f>
        <v>44804</v>
      </c>
      <c r="AD100" s="579">
        <f xml:space="preserve"> ConTime!AD$23</f>
        <v>44834</v>
      </c>
      <c r="AE100" s="579">
        <f xml:space="preserve"> ConTime!AE$23</f>
        <v>44865</v>
      </c>
      <c r="AF100" s="579">
        <f xml:space="preserve"> ConTime!AF$23</f>
        <v>44895</v>
      </c>
      <c r="AG100" s="579">
        <f xml:space="preserve"> ConTime!AG$23</f>
        <v>44926</v>
      </c>
      <c r="AH100" s="579">
        <f xml:space="preserve"> ConTime!AH$23</f>
        <v>44957</v>
      </c>
      <c r="AI100" s="579">
        <f xml:space="preserve"> ConTime!AI$23</f>
        <v>44985</v>
      </c>
      <c r="AJ100" s="579">
        <f xml:space="preserve"> ConTime!AJ$23</f>
        <v>45016</v>
      </c>
      <c r="AK100" s="579">
        <f xml:space="preserve"> ConTime!AK$23</f>
        <v>45046</v>
      </c>
      <c r="AL100" s="579">
        <f xml:space="preserve"> ConTime!AL$23</f>
        <v>45077</v>
      </c>
      <c r="AM100" s="579">
        <f xml:space="preserve"> ConTime!AM$23</f>
        <v>45107</v>
      </c>
      <c r="AN100" s="579">
        <f xml:space="preserve"> ConTime!AN$23</f>
        <v>45138</v>
      </c>
      <c r="AO100" s="579">
        <f xml:space="preserve"> ConTime!AO$23</f>
        <v>45169</v>
      </c>
      <c r="AP100" s="579">
        <f xml:space="preserve"> ConTime!AP$23</f>
        <v>45199</v>
      </c>
      <c r="AQ100" s="579">
        <f xml:space="preserve"> ConTime!AQ$23</f>
        <v>45230</v>
      </c>
      <c r="AR100" s="579">
        <f xml:space="preserve"> ConTime!AR$23</f>
        <v>45260</v>
      </c>
      <c r="AS100" s="579">
        <f xml:space="preserve"> ConTime!AS$23</f>
        <v>45291</v>
      </c>
      <c r="AT100" s="579">
        <f xml:space="preserve"> ConTime!AT$23</f>
        <v>45322</v>
      </c>
      <c r="AU100" s="579">
        <f xml:space="preserve"> ConTime!AU$23</f>
        <v>45351</v>
      </c>
      <c r="AV100" s="579">
        <f xml:space="preserve"> ConTime!AV$23</f>
        <v>45382</v>
      </c>
      <c r="AW100" s="579">
        <f xml:space="preserve"> ConTime!AW$23</f>
        <v>45412</v>
      </c>
      <c r="AX100" s="579">
        <f xml:space="preserve"> ConTime!AX$23</f>
        <v>45443</v>
      </c>
      <c r="AY100" s="579">
        <f xml:space="preserve"> ConTime!AY$23</f>
        <v>45473</v>
      </c>
      <c r="AZ100" s="579">
        <f xml:space="preserve"> ConTime!AZ$23</f>
        <v>45504</v>
      </c>
      <c r="BA100" s="579">
        <f xml:space="preserve"> ConTime!BA$23</f>
        <v>45535</v>
      </c>
      <c r="BB100" s="579">
        <f xml:space="preserve"> ConTime!BB$23</f>
        <v>45565</v>
      </c>
      <c r="BC100" s="579">
        <f xml:space="preserve"> ConTime!BC$23</f>
        <v>45596</v>
      </c>
      <c r="BD100" s="579">
        <f xml:space="preserve"> ConTime!BD$23</f>
        <v>45626</v>
      </c>
      <c r="BE100" s="579">
        <f xml:space="preserve"> ConTime!BE$23</f>
        <v>45657</v>
      </c>
      <c r="BF100" s="579">
        <f xml:space="preserve"> ConTime!BF$23</f>
        <v>0</v>
      </c>
      <c r="BG100" s="579">
        <f xml:space="preserve"> ConTime!BG$23</f>
        <v>0</v>
      </c>
      <c r="BH100" s="579">
        <f xml:space="preserve"> ConTime!BH$23</f>
        <v>0</v>
      </c>
      <c r="BI100" s="579">
        <f xml:space="preserve"> ConTime!BI$23</f>
        <v>0</v>
      </c>
      <c r="BJ100" s="579">
        <f xml:space="preserve"> ConTime!BJ$23</f>
        <v>0</v>
      </c>
      <c r="BK100" s="579">
        <f xml:space="preserve"> ConTime!BK$23</f>
        <v>0</v>
      </c>
      <c r="BL100" s="579">
        <f xml:space="preserve"> ConTime!BL$23</f>
        <v>0</v>
      </c>
      <c r="BM100" s="579">
        <f xml:space="preserve"> ConTime!BM$23</f>
        <v>0</v>
      </c>
      <c r="BN100" s="579">
        <f xml:space="preserve"> ConTime!BN$23</f>
        <v>0</v>
      </c>
      <c r="BO100" s="579">
        <f xml:space="preserve"> ConTime!BO$23</f>
        <v>0</v>
      </c>
      <c r="BP100" s="579">
        <f xml:space="preserve"> ConTime!BP$23</f>
        <v>0</v>
      </c>
      <c r="BQ100" s="579">
        <f xml:space="preserve"> ConTime!BQ$23</f>
        <v>0</v>
      </c>
      <c r="BR100" s="579">
        <f xml:space="preserve"> ConTime!BR$23</f>
        <v>0</v>
      </c>
      <c r="BS100" s="579">
        <f xml:space="preserve"> ConTime!BS$23</f>
        <v>0</v>
      </c>
      <c r="BT100" s="579">
        <f xml:space="preserve"> ConTime!BT$23</f>
        <v>0</v>
      </c>
      <c r="BU100" s="579">
        <f xml:space="preserve"> ConTime!BU$23</f>
        <v>0</v>
      </c>
      <c r="BV100" s="579">
        <f xml:space="preserve"> ConTime!BV$23</f>
        <v>0</v>
      </c>
      <c r="BW100" s="579">
        <f xml:space="preserve"> ConTime!BW$23</f>
        <v>0</v>
      </c>
      <c r="BX100" s="579">
        <f xml:space="preserve"> ConTime!BX$23</f>
        <v>0</v>
      </c>
      <c r="BY100" s="579">
        <f xml:space="preserve"> ConTime!BY$23</f>
        <v>0</v>
      </c>
      <c r="BZ100" s="579">
        <f xml:space="preserve"> ConTime!BZ$23</f>
        <v>0</v>
      </c>
      <c r="CA100" s="579">
        <f xml:space="preserve"> ConTime!CA$23</f>
        <v>0</v>
      </c>
      <c r="CB100" s="579">
        <f xml:space="preserve"> ConTime!CB$23</f>
        <v>0</v>
      </c>
      <c r="CC100" s="579">
        <f xml:space="preserve"> ConTime!CC$23</f>
        <v>0</v>
      </c>
      <c r="CD100" s="579">
        <f xml:space="preserve"> ConTime!CD$23</f>
        <v>0</v>
      </c>
      <c r="CE100" s="579">
        <f xml:space="preserve"> ConTime!CE$23</f>
        <v>0</v>
      </c>
      <c r="CF100" s="579">
        <f xml:space="preserve"> ConTime!CF$23</f>
        <v>0</v>
      </c>
      <c r="CG100" s="579">
        <f xml:space="preserve"> ConTime!CG$23</f>
        <v>0</v>
      </c>
      <c r="CH100" s="579">
        <f xml:space="preserve"> ConTime!CH$23</f>
        <v>0</v>
      </c>
      <c r="CI100" s="579">
        <f xml:space="preserve"> ConTime!CI$23</f>
        <v>0</v>
      </c>
      <c r="CJ100" s="579">
        <f xml:space="preserve"> ConTime!CJ$23</f>
        <v>0</v>
      </c>
      <c r="CK100" s="579">
        <f xml:space="preserve"> ConTime!CK$23</f>
        <v>0</v>
      </c>
      <c r="CL100" s="579">
        <f xml:space="preserve"> ConTime!CL$23</f>
        <v>0</v>
      </c>
      <c r="CM100" s="579">
        <f xml:space="preserve"> ConTime!CM$23</f>
        <v>0</v>
      </c>
      <c r="CN100" s="579">
        <f xml:space="preserve"> ConTime!CN$23</f>
        <v>0</v>
      </c>
      <c r="CO100" s="579">
        <f xml:space="preserve"> ConTime!CO$23</f>
        <v>0</v>
      </c>
      <c r="CP100" s="579">
        <f xml:space="preserve"> ConTime!CP$23</f>
        <v>0</v>
      </c>
      <c r="CQ100" s="579">
        <f xml:space="preserve"> ConTime!CQ$23</f>
        <v>0</v>
      </c>
      <c r="CR100" s="579">
        <f xml:space="preserve"> ConTime!CR$23</f>
        <v>0</v>
      </c>
      <c r="CS100" s="579">
        <f xml:space="preserve"> ConTime!CS$23</f>
        <v>0</v>
      </c>
      <c r="CT100" s="579">
        <f xml:space="preserve"> ConTime!CT$23</f>
        <v>0</v>
      </c>
      <c r="CU100" s="579">
        <f xml:space="preserve"> ConTime!CU$23</f>
        <v>0</v>
      </c>
      <c r="CV100" s="579">
        <f xml:space="preserve"> ConTime!CV$23</f>
        <v>0</v>
      </c>
      <c r="CW100" s="579">
        <f xml:space="preserve"> ConTime!CW$23</f>
        <v>0</v>
      </c>
      <c r="CX100" s="579">
        <f xml:space="preserve"> ConTime!CX$23</f>
        <v>0</v>
      </c>
      <c r="CY100" s="579">
        <f xml:space="preserve"> ConTime!CY$23</f>
        <v>0</v>
      </c>
      <c r="CZ100" s="579">
        <f xml:space="preserve"> ConTime!CZ$23</f>
        <v>0</v>
      </c>
      <c r="DA100" s="579">
        <f xml:space="preserve"> ConTime!DA$23</f>
        <v>0</v>
      </c>
      <c r="DB100" s="579">
        <f xml:space="preserve"> ConTime!DB$23</f>
        <v>0</v>
      </c>
      <c r="DC100" s="579">
        <f xml:space="preserve"> ConTime!DC$23</f>
        <v>0</v>
      </c>
      <c r="DD100" s="579">
        <f xml:space="preserve"> ConTime!DD$23</f>
        <v>0</v>
      </c>
      <c r="DE100" s="579">
        <f xml:space="preserve"> ConTime!DE$23</f>
        <v>0</v>
      </c>
      <c r="DF100" s="579">
        <f xml:space="preserve"> ConTime!DF$23</f>
        <v>0</v>
      </c>
      <c r="DG100" s="579">
        <f xml:space="preserve"> ConTime!DG$23</f>
        <v>0</v>
      </c>
      <c r="DH100" s="579">
        <f xml:space="preserve"> ConTime!DH$23</f>
        <v>0</v>
      </c>
      <c r="DI100" s="579">
        <f xml:space="preserve"> ConTime!DI$23</f>
        <v>0</v>
      </c>
      <c r="DJ100" s="579">
        <f xml:space="preserve"> ConTime!DJ$23</f>
        <v>0</v>
      </c>
      <c r="DK100" s="579">
        <f xml:space="preserve"> ConTime!DK$23</f>
        <v>0</v>
      </c>
      <c r="DL100" s="579">
        <f xml:space="preserve"> ConTime!DL$23</f>
        <v>0</v>
      </c>
      <c r="DM100" s="579">
        <f xml:space="preserve"> ConTime!DM$23</f>
        <v>0</v>
      </c>
      <c r="DN100" s="579">
        <f xml:space="preserve"> ConTime!DN$23</f>
        <v>0</v>
      </c>
      <c r="DO100" s="579">
        <f xml:space="preserve"> ConTime!DO$23</f>
        <v>0</v>
      </c>
      <c r="DP100" s="579">
        <f xml:space="preserve"> ConTime!DP$23</f>
        <v>0</v>
      </c>
      <c r="DQ100" s="579">
        <f xml:space="preserve"> ConTime!DQ$23</f>
        <v>0</v>
      </c>
      <c r="DR100" s="579">
        <f xml:space="preserve"> ConTime!DR$23</f>
        <v>0</v>
      </c>
      <c r="DS100" s="579">
        <f xml:space="preserve"> ConTime!DS$23</f>
        <v>0</v>
      </c>
      <c r="DT100" s="579">
        <f xml:space="preserve"> ConTime!DT$23</f>
        <v>0</v>
      </c>
      <c r="DU100" s="579">
        <f xml:space="preserve"> ConTime!DU$23</f>
        <v>0</v>
      </c>
      <c r="DV100" s="579">
        <f xml:space="preserve"> ConTime!DV$23</f>
        <v>0</v>
      </c>
      <c r="DW100" s="579">
        <f xml:space="preserve"> ConTime!DW$23</f>
        <v>0</v>
      </c>
      <c r="DX100" s="579">
        <f xml:space="preserve"> ConTime!DX$23</f>
        <v>0</v>
      </c>
      <c r="DY100" s="579">
        <f xml:space="preserve"> ConTime!DY$23</f>
        <v>0</v>
      </c>
      <c r="DZ100" s="579">
        <f xml:space="preserve"> ConTime!DZ$23</f>
        <v>0</v>
      </c>
      <c r="EA100" s="579">
        <f xml:space="preserve"> ConTime!EA$23</f>
        <v>0</v>
      </c>
      <c r="EB100" s="579">
        <f xml:space="preserve"> ConTime!EB$23</f>
        <v>0</v>
      </c>
      <c r="EC100" s="579">
        <f xml:space="preserve"> ConTime!EC$23</f>
        <v>0</v>
      </c>
      <c r="ED100" s="579">
        <f xml:space="preserve"> ConTime!ED$23</f>
        <v>0</v>
      </c>
      <c r="EE100" s="579">
        <f xml:space="preserve"> ConTime!EE$23</f>
        <v>0</v>
      </c>
      <c r="EF100" s="579">
        <f xml:space="preserve"> ConTime!EF$23</f>
        <v>0</v>
      </c>
      <c r="EG100" s="579">
        <f xml:space="preserve"> ConTime!EG$23</f>
        <v>0</v>
      </c>
      <c r="EH100" s="579">
        <f xml:space="preserve"> ConTime!EH$23</f>
        <v>0</v>
      </c>
      <c r="EI100" s="579">
        <f xml:space="preserve"> ConTime!EI$23</f>
        <v>0</v>
      </c>
      <c r="EJ100" s="579">
        <f xml:space="preserve"> ConTime!EJ$23</f>
        <v>0</v>
      </c>
      <c r="EK100" s="579">
        <f xml:space="preserve"> ConTime!EK$23</f>
        <v>0</v>
      </c>
      <c r="EL100" s="579">
        <f xml:space="preserve"> ConTime!EL$23</f>
        <v>0</v>
      </c>
      <c r="EM100" s="579">
        <f xml:space="preserve"> ConTime!EM$23</f>
        <v>0</v>
      </c>
      <c r="EN100" s="579">
        <f xml:space="preserve"> ConTime!EN$23</f>
        <v>0</v>
      </c>
      <c r="EO100" s="579">
        <f xml:space="preserve"> ConTime!EO$23</f>
        <v>0</v>
      </c>
      <c r="EP100" s="579">
        <f xml:space="preserve"> ConTime!EP$23</f>
        <v>0</v>
      </c>
      <c r="EQ100" s="579">
        <f xml:space="preserve"> ConTime!EQ$23</f>
        <v>0</v>
      </c>
      <c r="ER100" s="579">
        <f xml:space="preserve"> ConTime!ER$23</f>
        <v>0</v>
      </c>
      <c r="ES100" s="579">
        <f xml:space="preserve"> ConTime!ES$23</f>
        <v>0</v>
      </c>
      <c r="ET100" s="579">
        <f xml:space="preserve"> ConTime!ET$23</f>
        <v>0</v>
      </c>
      <c r="EU100" s="579">
        <f xml:space="preserve"> ConTime!EU$23</f>
        <v>0</v>
      </c>
      <c r="EV100" s="579">
        <f xml:space="preserve"> ConTime!EV$23</f>
        <v>0</v>
      </c>
      <c r="EW100" s="579">
        <f xml:space="preserve"> ConTime!EW$23</f>
        <v>0</v>
      </c>
      <c r="EX100" s="579">
        <f xml:space="preserve"> ConTime!EX$23</f>
        <v>0</v>
      </c>
      <c r="EY100" s="579">
        <f xml:space="preserve"> ConTime!EY$23</f>
        <v>0</v>
      </c>
      <c r="EZ100" s="579">
        <f xml:space="preserve"> ConTime!EZ$23</f>
        <v>0</v>
      </c>
      <c r="FA100" s="579">
        <f xml:space="preserve"> ConTime!FA$23</f>
        <v>0</v>
      </c>
      <c r="FB100" s="579">
        <f xml:space="preserve"> ConTime!FB$23</f>
        <v>0</v>
      </c>
      <c r="FC100" s="579">
        <f xml:space="preserve"> ConTime!FC$23</f>
        <v>0</v>
      </c>
      <c r="FD100" s="579">
        <f xml:space="preserve"> ConTime!FD$23</f>
        <v>0</v>
      </c>
      <c r="FE100" s="579">
        <f xml:space="preserve"> ConTime!FE$23</f>
        <v>0</v>
      </c>
      <c r="FF100" s="579">
        <f xml:space="preserve"> ConTime!FF$23</f>
        <v>0</v>
      </c>
      <c r="FG100" s="579">
        <f xml:space="preserve"> ConTime!FG$23</f>
        <v>0</v>
      </c>
      <c r="FH100" s="579">
        <f xml:space="preserve"> ConTime!FH$23</f>
        <v>0</v>
      </c>
      <c r="FI100" s="579">
        <f xml:space="preserve"> ConTime!FI$23</f>
        <v>0</v>
      </c>
      <c r="FJ100" s="579">
        <f xml:space="preserve"> ConTime!FJ$23</f>
        <v>0</v>
      </c>
      <c r="FK100" s="579">
        <f xml:space="preserve"> ConTime!FK$23</f>
        <v>0</v>
      </c>
      <c r="FL100" s="579">
        <f xml:space="preserve"> ConTime!FL$23</f>
        <v>0</v>
      </c>
      <c r="FM100" s="579">
        <f xml:space="preserve"> ConTime!FM$23</f>
        <v>0</v>
      </c>
      <c r="FN100" s="579">
        <f xml:space="preserve"> ConTime!FN$23</f>
        <v>0</v>
      </c>
      <c r="FO100" s="579">
        <f xml:space="preserve"> ConTime!FO$23</f>
        <v>0</v>
      </c>
      <c r="FP100" s="579">
        <f xml:space="preserve"> ConTime!FP$23</f>
        <v>0</v>
      </c>
      <c r="FQ100" s="579">
        <f xml:space="preserve"> ConTime!FQ$23</f>
        <v>0</v>
      </c>
      <c r="FR100" s="579">
        <f xml:space="preserve"> ConTime!FR$23</f>
        <v>0</v>
      </c>
      <c r="FS100" s="579">
        <f xml:space="preserve"> ConTime!FS$23</f>
        <v>0</v>
      </c>
      <c r="FT100" s="579">
        <f xml:space="preserve"> ConTime!FT$23</f>
        <v>0</v>
      </c>
      <c r="FU100" s="579">
        <f xml:space="preserve"> ConTime!FU$23</f>
        <v>0</v>
      </c>
      <c r="FV100" s="579">
        <f xml:space="preserve"> ConTime!FV$23</f>
        <v>0</v>
      </c>
      <c r="FW100" s="579">
        <f xml:space="preserve"> ConTime!FW$23</f>
        <v>0</v>
      </c>
      <c r="FX100" s="579">
        <f xml:space="preserve"> ConTime!FX$23</f>
        <v>0</v>
      </c>
      <c r="FY100" s="579">
        <f xml:space="preserve"> ConTime!FY$23</f>
        <v>0</v>
      </c>
      <c r="FZ100" s="579">
        <f xml:space="preserve"> ConTime!FZ$23</f>
        <v>0</v>
      </c>
      <c r="GA100" s="579">
        <f xml:space="preserve"> ConTime!GA$23</f>
        <v>0</v>
      </c>
      <c r="GB100" s="579">
        <f xml:space="preserve"> ConTime!GB$23</f>
        <v>0</v>
      </c>
      <c r="GC100" s="579">
        <f xml:space="preserve"> ConTime!GC$23</f>
        <v>0</v>
      </c>
      <c r="GD100" s="579">
        <f xml:space="preserve"> ConTime!GD$23</f>
        <v>0</v>
      </c>
      <c r="GE100" s="579">
        <f xml:space="preserve"> ConTime!GE$23</f>
        <v>0</v>
      </c>
      <c r="GF100" s="579">
        <f xml:space="preserve"> ConTime!GF$23</f>
        <v>0</v>
      </c>
      <c r="GG100" s="579">
        <f xml:space="preserve"> ConTime!GG$23</f>
        <v>0</v>
      </c>
      <c r="GH100" s="579">
        <f xml:space="preserve"> ConTime!GH$23</f>
        <v>0</v>
      </c>
      <c r="GI100" s="579">
        <f xml:space="preserve"> ConTime!GI$23</f>
        <v>0</v>
      </c>
      <c r="GJ100" s="579">
        <f xml:space="preserve"> ConTime!GJ$23</f>
        <v>0</v>
      </c>
    </row>
    <row r="101" spans="1:192" x14ac:dyDescent="0.25">
      <c r="A101" s="243"/>
      <c r="B101" s="243"/>
      <c r="C101" s="244"/>
      <c r="D101" s="245"/>
      <c r="E101" s="467" t="str">
        <f xml:space="preserve"> Time!E$25</f>
        <v>Model period ending</v>
      </c>
      <c r="F101" s="467">
        <f xml:space="preserve"> Time!F$25</f>
        <v>0</v>
      </c>
      <c r="G101" s="467" t="str">
        <f xml:space="preserve"> Time!G$25</f>
        <v>date</v>
      </c>
      <c r="H101" s="467">
        <f xml:space="preserve"> Time!H$25</f>
        <v>0</v>
      </c>
      <c r="I101" s="467">
        <f xml:space="preserve"> Time!I$25</f>
        <v>0</v>
      </c>
      <c r="J101" s="467">
        <f xml:space="preserve"> Time!J$25</f>
        <v>44377</v>
      </c>
      <c r="K101" s="467">
        <f xml:space="preserve"> Time!K$25</f>
        <v>44561</v>
      </c>
      <c r="L101" s="467">
        <f xml:space="preserve"> Time!L$25</f>
        <v>44742</v>
      </c>
      <c r="M101" s="467">
        <f xml:space="preserve"> Time!M$25</f>
        <v>44926</v>
      </c>
      <c r="N101" s="467">
        <f xml:space="preserve"> Time!N$25</f>
        <v>45107</v>
      </c>
      <c r="O101" s="467">
        <f xml:space="preserve"> Time!O$25</f>
        <v>45291</v>
      </c>
      <c r="P101" s="467">
        <f xml:space="preserve"> Time!P$25</f>
        <v>45473</v>
      </c>
      <c r="Q101" s="467">
        <f xml:space="preserve"> Time!Q$25</f>
        <v>45657</v>
      </c>
      <c r="R101" s="467">
        <f xml:space="preserve"> Time!R$25</f>
        <v>45838</v>
      </c>
      <c r="S101" s="467">
        <f xml:space="preserve"> Time!S$25</f>
        <v>46022</v>
      </c>
      <c r="T101" s="467">
        <f xml:space="preserve"> Time!T$25</f>
        <v>46203</v>
      </c>
      <c r="U101" s="467">
        <f xml:space="preserve"> Time!U$25</f>
        <v>46387</v>
      </c>
      <c r="V101" s="467">
        <f xml:space="preserve"> Time!V$25</f>
        <v>46568</v>
      </c>
      <c r="W101" s="467">
        <f xml:space="preserve"> Time!W$25</f>
        <v>46752</v>
      </c>
      <c r="X101" s="467">
        <f xml:space="preserve"> Time!X$25</f>
        <v>46934</v>
      </c>
      <c r="Y101" s="467">
        <f xml:space="preserve"> Time!Y$25</f>
        <v>47118</v>
      </c>
      <c r="Z101" s="467">
        <f xml:space="preserve"> Time!Z$25</f>
        <v>47299</v>
      </c>
      <c r="AA101" s="467">
        <f xml:space="preserve"> Time!AA$25</f>
        <v>47483</v>
      </c>
      <c r="AB101" s="467">
        <f xml:space="preserve"> Time!AB$25</f>
        <v>47664</v>
      </c>
      <c r="AC101" s="467">
        <f xml:space="preserve"> Time!AC$25</f>
        <v>47848</v>
      </c>
      <c r="AD101" s="467">
        <f xml:space="preserve"> Time!AD$25</f>
        <v>48029</v>
      </c>
      <c r="AE101" s="467">
        <f xml:space="preserve"> Time!AE$25</f>
        <v>48213</v>
      </c>
      <c r="AF101" s="467">
        <f xml:space="preserve"> Time!AF$25</f>
        <v>48395</v>
      </c>
      <c r="AG101" s="467">
        <f xml:space="preserve"> Time!AG$25</f>
        <v>48579</v>
      </c>
      <c r="AH101" s="467">
        <f xml:space="preserve"> Time!AH$25</f>
        <v>48760</v>
      </c>
      <c r="AI101" s="467">
        <f xml:space="preserve"> Time!AI$25</f>
        <v>48944</v>
      </c>
      <c r="AJ101" s="467">
        <f xml:space="preserve"> Time!AJ$25</f>
        <v>49125</v>
      </c>
      <c r="AK101" s="467">
        <f xml:space="preserve"> Time!AK$25</f>
        <v>49309</v>
      </c>
      <c r="AL101" s="467">
        <f xml:space="preserve"> Time!AL$25</f>
        <v>49490</v>
      </c>
      <c r="AM101" s="467">
        <f xml:space="preserve"> Time!AM$25</f>
        <v>49674</v>
      </c>
      <c r="AN101" s="467">
        <f xml:space="preserve"> Time!AN$25</f>
        <v>49856</v>
      </c>
      <c r="AO101" s="467">
        <f xml:space="preserve"> Time!AO$25</f>
        <v>50040</v>
      </c>
      <c r="AP101" s="467">
        <f xml:space="preserve"> Time!AP$25</f>
        <v>50221</v>
      </c>
      <c r="AQ101" s="467">
        <f xml:space="preserve"> Time!AQ$25</f>
        <v>50405</v>
      </c>
      <c r="AR101" s="467">
        <f xml:space="preserve"> Time!AR$25</f>
        <v>50586</v>
      </c>
      <c r="AS101" s="467">
        <f xml:space="preserve"> Time!AS$25</f>
        <v>50770</v>
      </c>
      <c r="AT101" s="467">
        <f xml:space="preserve"> Time!AT$25</f>
        <v>50951</v>
      </c>
      <c r="AU101" s="467">
        <f xml:space="preserve"> Time!AU$25</f>
        <v>51135</v>
      </c>
      <c r="AV101" s="467">
        <f xml:space="preserve"> Time!AV$25</f>
        <v>51317</v>
      </c>
      <c r="AW101" s="467">
        <f xml:space="preserve"> Time!AW$25</f>
        <v>51501</v>
      </c>
      <c r="AX101" s="467">
        <f xml:space="preserve"> Time!AX$25</f>
        <v>51682</v>
      </c>
      <c r="AY101" s="467">
        <f xml:space="preserve"> Time!AY$25</f>
        <v>51866</v>
      </c>
      <c r="AZ101" s="467">
        <f xml:space="preserve"> Time!AZ$25</f>
        <v>52047</v>
      </c>
      <c r="BA101" s="467">
        <f xml:space="preserve"> Time!BA$25</f>
        <v>52231</v>
      </c>
      <c r="BB101" s="467">
        <f xml:space="preserve"> Time!BB$25</f>
        <v>52412</v>
      </c>
      <c r="BC101" s="467">
        <f xml:space="preserve"> Time!BC$25</f>
        <v>52596</v>
      </c>
      <c r="BD101" s="467">
        <f xml:space="preserve"> Time!BD$25</f>
        <v>52778</v>
      </c>
      <c r="BE101" s="467">
        <f xml:space="preserve"> Time!BE$25</f>
        <v>52962</v>
      </c>
      <c r="BF101" s="467">
        <f xml:space="preserve"> Time!BF$25</f>
        <v>53143</v>
      </c>
      <c r="BG101" s="467">
        <f xml:space="preserve"> Time!BG$25</f>
        <v>53327</v>
      </c>
      <c r="BH101" s="467">
        <f xml:space="preserve"> Time!BH$25</f>
        <v>53508</v>
      </c>
      <c r="BI101" s="467">
        <f xml:space="preserve"> Time!BI$25</f>
        <v>53692</v>
      </c>
      <c r="BJ101" s="467">
        <f xml:space="preserve"> Time!BJ$25</f>
        <v>53873</v>
      </c>
      <c r="BK101" s="467">
        <f xml:space="preserve"> Time!BK$25</f>
        <v>54057</v>
      </c>
      <c r="BL101" s="467">
        <f xml:space="preserve"> Time!BL$25</f>
        <v>54239</v>
      </c>
      <c r="BM101" s="467">
        <f xml:space="preserve"> Time!BM$25</f>
        <v>54423</v>
      </c>
      <c r="BN101" s="467">
        <f xml:space="preserve"> Time!BN$25</f>
        <v>54604</v>
      </c>
      <c r="BO101" s="467">
        <f xml:space="preserve"> Time!BO$25</f>
        <v>54788</v>
      </c>
      <c r="BP101" s="467">
        <f xml:space="preserve"> Time!BP$25</f>
        <v>54969</v>
      </c>
      <c r="BQ101" s="467">
        <f xml:space="preserve"> Time!BQ$25</f>
        <v>55153</v>
      </c>
      <c r="BR101" s="467">
        <f xml:space="preserve"> Time!BR$25</f>
        <v>55334</v>
      </c>
      <c r="BS101" s="467">
        <f xml:space="preserve"> Time!BS$25</f>
        <v>55518</v>
      </c>
      <c r="BT101" s="467">
        <f xml:space="preserve"> Time!BT$25</f>
        <v>55700</v>
      </c>
      <c r="BU101" s="467">
        <f xml:space="preserve"> Time!BU$25</f>
        <v>55884</v>
      </c>
      <c r="BV101" s="467">
        <f xml:space="preserve"> Time!BV$25</f>
        <v>56065</v>
      </c>
      <c r="BW101" s="467">
        <f xml:space="preserve"> Time!BW$25</f>
        <v>56249</v>
      </c>
      <c r="BX101" s="467">
        <f xml:space="preserve"> Time!BX$25</f>
        <v>56430</v>
      </c>
      <c r="BY101" s="467">
        <f xml:space="preserve"> Time!BY$25</f>
        <v>56614</v>
      </c>
      <c r="BZ101" s="467">
        <f xml:space="preserve"> Time!BZ$25</f>
        <v>56795</v>
      </c>
      <c r="CA101" s="467">
        <f xml:space="preserve"> Time!CA$25</f>
        <v>56979</v>
      </c>
      <c r="CB101" s="467">
        <f xml:space="preserve"> Time!CB$25</f>
        <v>57161</v>
      </c>
      <c r="CC101" s="467">
        <f xml:space="preserve"> Time!CC$25</f>
        <v>57345</v>
      </c>
      <c r="CD101" s="467">
        <f xml:space="preserve"> Time!CD$25</f>
        <v>57526</v>
      </c>
      <c r="CE101" s="467">
        <f xml:space="preserve"> Time!CE$25</f>
        <v>57710</v>
      </c>
      <c r="CF101" s="467">
        <f xml:space="preserve"> Time!CF$25</f>
        <v>57891</v>
      </c>
      <c r="CG101" s="467">
        <f xml:space="preserve"> Time!CG$25</f>
        <v>58075</v>
      </c>
      <c r="CH101" s="467">
        <f xml:space="preserve"> Time!CH$25</f>
        <v>58256</v>
      </c>
      <c r="CI101" s="467">
        <f xml:space="preserve"> Time!CI$25</f>
        <v>58440</v>
      </c>
      <c r="CJ101" s="467">
        <f xml:space="preserve"> Time!CJ$25</f>
        <v>58622</v>
      </c>
      <c r="CK101" s="467">
        <f xml:space="preserve"> Time!CK$25</f>
        <v>58806</v>
      </c>
      <c r="CL101" s="467">
        <f xml:space="preserve"> Time!CL$25</f>
        <v>58987</v>
      </c>
      <c r="CM101" s="467">
        <f xml:space="preserve"> Time!CM$25</f>
        <v>59171</v>
      </c>
      <c r="CN101" s="467">
        <f xml:space="preserve"> Time!CN$25</f>
        <v>59352</v>
      </c>
      <c r="CO101" s="467">
        <f xml:space="preserve"> Time!CO$25</f>
        <v>59536</v>
      </c>
      <c r="CP101" s="467">
        <f xml:space="preserve"> Time!CP$25</f>
        <v>59717</v>
      </c>
      <c r="CQ101" s="467">
        <f xml:space="preserve"> Time!CQ$25</f>
        <v>59901</v>
      </c>
      <c r="CR101" s="467">
        <f xml:space="preserve"> Time!CR$25</f>
        <v>60083</v>
      </c>
      <c r="CS101" s="467">
        <f xml:space="preserve"> Time!CS$25</f>
        <v>60267</v>
      </c>
      <c r="CT101" s="467">
        <f xml:space="preserve"> Time!CT$25</f>
        <v>60448</v>
      </c>
      <c r="CU101" s="467">
        <f xml:space="preserve"> Time!CU$25</f>
        <v>60632</v>
      </c>
      <c r="CV101" s="467">
        <f xml:space="preserve"> Time!CV$25</f>
        <v>60813</v>
      </c>
      <c r="CW101" s="467">
        <f xml:space="preserve"> Time!CW$25</f>
        <v>60997</v>
      </c>
      <c r="CX101" s="467">
        <f xml:space="preserve"> Time!CX$25</f>
        <v>61178</v>
      </c>
      <c r="CY101" s="467">
        <f xml:space="preserve"> Time!CY$25</f>
        <v>61362</v>
      </c>
      <c r="CZ101" s="467">
        <f xml:space="preserve"> Time!CZ$25</f>
        <v>61544</v>
      </c>
      <c r="DA101" s="467">
        <f xml:space="preserve"> Time!DA$25</f>
        <v>61728</v>
      </c>
      <c r="DB101" s="467">
        <f xml:space="preserve"> Time!DB$25</f>
        <v>61909</v>
      </c>
      <c r="DC101" s="467">
        <f xml:space="preserve"> Time!DC$25</f>
        <v>62093</v>
      </c>
      <c r="DD101" s="467">
        <f xml:space="preserve"> Time!DD$25</f>
        <v>62274</v>
      </c>
      <c r="DE101" s="467">
        <f xml:space="preserve"> Time!DE$25</f>
        <v>62458</v>
      </c>
      <c r="DF101" s="467">
        <f xml:space="preserve"> Time!DF$25</f>
        <v>62639</v>
      </c>
      <c r="DG101" s="467">
        <f xml:space="preserve"> Time!DG$25</f>
        <v>62823</v>
      </c>
      <c r="DH101" s="467">
        <f xml:space="preserve"> Time!DH$25</f>
        <v>63005</v>
      </c>
      <c r="DI101" s="467">
        <f xml:space="preserve"> Time!DI$25</f>
        <v>63189</v>
      </c>
      <c r="DJ101" s="467">
        <f xml:space="preserve"> Time!DJ$25</f>
        <v>63370</v>
      </c>
      <c r="DK101" s="467">
        <f xml:space="preserve"> Time!DK$25</f>
        <v>63554</v>
      </c>
      <c r="DL101" s="467">
        <f xml:space="preserve"> Time!DL$25</f>
        <v>63735</v>
      </c>
      <c r="DM101" s="467">
        <f xml:space="preserve"> Time!DM$25</f>
        <v>63919</v>
      </c>
      <c r="DN101" s="467">
        <f xml:space="preserve"> Time!DN$25</f>
        <v>64100</v>
      </c>
      <c r="DO101" s="467">
        <f xml:space="preserve"> Time!DO$25</f>
        <v>64284</v>
      </c>
      <c r="DP101" s="467">
        <f xml:space="preserve"> Time!DP$25</f>
        <v>64466</v>
      </c>
      <c r="DQ101" s="467">
        <f xml:space="preserve"> Time!DQ$25</f>
        <v>64650</v>
      </c>
      <c r="DR101" s="467">
        <f xml:space="preserve"> Time!DR$25</f>
        <v>64831</v>
      </c>
      <c r="DS101" s="467">
        <f xml:space="preserve"> Time!DS$25</f>
        <v>65015</v>
      </c>
      <c r="DT101" s="467">
        <f xml:space="preserve"> Time!DT$25</f>
        <v>65196</v>
      </c>
      <c r="DU101" s="467">
        <f xml:space="preserve"> Time!DU$25</f>
        <v>65380</v>
      </c>
      <c r="DV101" s="467">
        <f xml:space="preserve"> Time!DV$25</f>
        <v>65561</v>
      </c>
      <c r="DW101" s="467">
        <f xml:space="preserve"> Time!DW$25</f>
        <v>65745</v>
      </c>
      <c r="DX101" s="467">
        <f xml:space="preserve"> Time!DX$25</f>
        <v>65927</v>
      </c>
      <c r="DY101" s="467">
        <f xml:space="preserve"> Time!DY$25</f>
        <v>66111</v>
      </c>
      <c r="DZ101" s="467">
        <f xml:space="preserve"> Time!DZ$25</f>
        <v>66292</v>
      </c>
      <c r="EA101" s="467">
        <f xml:space="preserve"> Time!EA$25</f>
        <v>66476</v>
      </c>
      <c r="EB101" s="467">
        <f xml:space="preserve"> Time!EB$25</f>
        <v>66657</v>
      </c>
      <c r="EC101" s="467">
        <f xml:space="preserve"> Time!EC$25</f>
        <v>66841</v>
      </c>
      <c r="ED101" s="467">
        <f xml:space="preserve"> Time!ED$25</f>
        <v>67022</v>
      </c>
      <c r="EE101" s="467">
        <f xml:space="preserve"> Time!EE$25</f>
        <v>67206</v>
      </c>
      <c r="EF101" s="467">
        <f xml:space="preserve"> Time!EF$25</f>
        <v>67388</v>
      </c>
      <c r="EG101" s="467">
        <f xml:space="preserve"> Time!EG$25</f>
        <v>67572</v>
      </c>
      <c r="EH101" s="467">
        <f xml:space="preserve"> Time!EH$25</f>
        <v>67753</v>
      </c>
      <c r="EI101" s="467">
        <f xml:space="preserve"> Time!EI$25</f>
        <v>67937</v>
      </c>
      <c r="EJ101" s="467">
        <f xml:space="preserve"> Time!EJ$25</f>
        <v>68118</v>
      </c>
      <c r="EK101" s="467">
        <f xml:space="preserve"> Time!EK$25</f>
        <v>68302</v>
      </c>
      <c r="EL101" s="467">
        <f xml:space="preserve"> Time!EL$25</f>
        <v>68483</v>
      </c>
      <c r="EM101" s="467">
        <f xml:space="preserve"> Time!EM$25</f>
        <v>68667</v>
      </c>
      <c r="EN101" s="467">
        <f xml:space="preserve"> Time!EN$25</f>
        <v>68849</v>
      </c>
      <c r="EO101" s="467">
        <f xml:space="preserve"> Time!EO$25</f>
        <v>69033</v>
      </c>
      <c r="EP101" s="467">
        <f xml:space="preserve"> Time!EP$25</f>
        <v>69214</v>
      </c>
      <c r="EQ101" s="467">
        <f xml:space="preserve"> Time!EQ$25</f>
        <v>69398</v>
      </c>
      <c r="ER101" s="467">
        <f xml:space="preserve"> Time!ER$25</f>
        <v>69579</v>
      </c>
      <c r="ES101" s="467">
        <f xml:space="preserve"> Time!ES$25</f>
        <v>69763</v>
      </c>
      <c r="ET101" s="467">
        <f xml:space="preserve"> Time!ET$25</f>
        <v>69944</v>
      </c>
      <c r="EU101" s="467">
        <f xml:space="preserve"> Time!EU$25</f>
        <v>70128</v>
      </c>
      <c r="EV101" s="467">
        <f xml:space="preserve"> Time!EV$25</f>
        <v>70310</v>
      </c>
      <c r="EW101" s="467">
        <f xml:space="preserve"> Time!EW$25</f>
        <v>70494</v>
      </c>
      <c r="EX101" s="467">
        <f xml:space="preserve"> Time!EX$25</f>
        <v>70675</v>
      </c>
      <c r="EY101" s="467">
        <f xml:space="preserve"> Time!EY$25</f>
        <v>70859</v>
      </c>
      <c r="EZ101" s="467">
        <f xml:space="preserve"> Time!EZ$25</f>
        <v>71040</v>
      </c>
      <c r="FA101" s="467">
        <f xml:space="preserve"> Time!FA$25</f>
        <v>71224</v>
      </c>
      <c r="FB101" s="467">
        <f xml:space="preserve"> Time!FB$25</f>
        <v>71405</v>
      </c>
      <c r="FC101" s="467">
        <f xml:space="preserve"> Time!FC$25</f>
        <v>71589</v>
      </c>
      <c r="FD101" s="467">
        <f xml:space="preserve"> Time!FD$25</f>
        <v>71771</v>
      </c>
      <c r="FE101" s="467">
        <f xml:space="preserve"> Time!FE$25</f>
        <v>71955</v>
      </c>
      <c r="FF101" s="467">
        <f xml:space="preserve"> Time!FF$25</f>
        <v>72136</v>
      </c>
      <c r="FG101" s="467">
        <f xml:space="preserve"> Time!FG$25</f>
        <v>72320</v>
      </c>
      <c r="FH101" s="467">
        <f xml:space="preserve"> Time!FH$25</f>
        <v>72501</v>
      </c>
      <c r="FI101" s="467">
        <f xml:space="preserve"> Time!FI$25</f>
        <v>72685</v>
      </c>
      <c r="FJ101" s="467">
        <f xml:space="preserve"> Time!FJ$25</f>
        <v>72866</v>
      </c>
      <c r="FK101" s="467">
        <f xml:space="preserve"> Time!FK$25</f>
        <v>73050</v>
      </c>
      <c r="FL101" s="467">
        <f xml:space="preserve"> Time!FL$25</f>
        <v>73231</v>
      </c>
      <c r="FM101" s="467">
        <f xml:space="preserve"> Time!FM$25</f>
        <v>73415</v>
      </c>
      <c r="FN101" s="467">
        <f xml:space="preserve"> Time!FN$25</f>
        <v>73596</v>
      </c>
      <c r="FO101" s="467">
        <f xml:space="preserve"> Time!FO$25</f>
        <v>73780</v>
      </c>
      <c r="FP101" s="467">
        <f xml:space="preserve"> Time!FP$25</f>
        <v>73961</v>
      </c>
      <c r="FQ101" s="467">
        <f xml:space="preserve"> Time!FQ$25</f>
        <v>74145</v>
      </c>
      <c r="FR101" s="467">
        <f xml:space="preserve"> Time!FR$25</f>
        <v>74326</v>
      </c>
      <c r="FS101" s="467">
        <f xml:space="preserve"> Time!FS$25</f>
        <v>74510</v>
      </c>
      <c r="FT101" s="467">
        <f xml:space="preserve"> Time!FT$25</f>
        <v>74692</v>
      </c>
      <c r="FU101" s="467">
        <f xml:space="preserve"> Time!FU$25</f>
        <v>74876</v>
      </c>
      <c r="FV101" s="467">
        <f xml:space="preserve"> Time!FV$25</f>
        <v>75057</v>
      </c>
      <c r="FW101" s="467">
        <f xml:space="preserve"> Time!FW$25</f>
        <v>75241</v>
      </c>
      <c r="FX101" s="467">
        <f xml:space="preserve"> Time!FX$25</f>
        <v>75422</v>
      </c>
      <c r="FY101" s="467">
        <f xml:space="preserve"> Time!FY$25</f>
        <v>75606</v>
      </c>
      <c r="FZ101" s="467">
        <f xml:space="preserve"> Time!FZ$25</f>
        <v>75787</v>
      </c>
      <c r="GA101" s="467">
        <f xml:space="preserve"> Time!GA$25</f>
        <v>75971</v>
      </c>
      <c r="GB101" s="467">
        <f xml:space="preserve"> Time!GB$25</f>
        <v>76153</v>
      </c>
      <c r="GC101" s="467">
        <f xml:space="preserve"> Time!GC$25</f>
        <v>76337</v>
      </c>
      <c r="GD101" s="467">
        <f xml:space="preserve"> Time!GD$25</f>
        <v>76518</v>
      </c>
      <c r="GE101" s="467">
        <f xml:space="preserve"> Time!GE$25</f>
        <v>76702</v>
      </c>
      <c r="GF101" s="467">
        <f xml:space="preserve"> Time!GF$25</f>
        <v>76883</v>
      </c>
      <c r="GG101" s="467">
        <f xml:space="preserve"> Time!GG$25</f>
        <v>77067</v>
      </c>
      <c r="GH101" s="467">
        <f xml:space="preserve"> Time!GH$25</f>
        <v>77248</v>
      </c>
      <c r="GI101" s="467">
        <f xml:space="preserve"> Time!GI$25</f>
        <v>77432</v>
      </c>
      <c r="GJ101" s="467">
        <f xml:space="preserve"> Time!GJ$25</f>
        <v>77614</v>
      </c>
    </row>
    <row r="102" spans="1:192" s="194" customFormat="1" x14ac:dyDescent="0.25">
      <c r="A102" s="142"/>
      <c r="B102" s="142"/>
      <c r="C102" s="143"/>
      <c r="D102" s="144"/>
      <c r="E102" s="145" t="s">
        <v>516</v>
      </c>
      <c r="F102" s="580">
        <f xml:space="preserve"> XIRR(J98:GJ99, J100:GJ101)</f>
        <v>4.5368960499763494E-2</v>
      </c>
      <c r="G102" s="145" t="s">
        <v>118</v>
      </c>
      <c r="H102" s="145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  <c r="AH102" s="145"/>
      <c r="AI102" s="145"/>
      <c r="AJ102" s="145"/>
      <c r="AK102" s="145"/>
      <c r="AL102" s="145"/>
      <c r="AM102" s="145"/>
      <c r="AN102" s="145"/>
      <c r="AO102" s="145"/>
      <c r="AP102" s="145"/>
      <c r="AQ102" s="145"/>
      <c r="AR102" s="145"/>
      <c r="AS102" s="145"/>
      <c r="AT102" s="145"/>
      <c r="AU102" s="145"/>
      <c r="AV102" s="145"/>
      <c r="AW102" s="145"/>
      <c r="AX102" s="145"/>
      <c r="AY102" s="145"/>
      <c r="AZ102" s="145"/>
      <c r="BA102" s="145"/>
      <c r="BB102" s="145"/>
      <c r="BC102" s="145"/>
      <c r="BD102" s="145"/>
      <c r="BE102" s="145"/>
      <c r="BF102" s="145"/>
      <c r="BG102" s="145"/>
      <c r="BH102" s="145"/>
      <c r="BI102" s="145"/>
      <c r="BJ102" s="145"/>
      <c r="BK102" s="145"/>
      <c r="BL102" s="145"/>
      <c r="BM102" s="145"/>
      <c r="BN102" s="145"/>
      <c r="BO102" s="145"/>
      <c r="BP102" s="145"/>
      <c r="BQ102" s="145"/>
      <c r="BR102" s="145"/>
      <c r="BS102" s="145"/>
      <c r="BT102" s="145"/>
      <c r="BU102" s="145"/>
      <c r="BV102" s="145"/>
      <c r="BW102" s="145"/>
      <c r="BX102" s="145"/>
      <c r="BY102" s="145"/>
      <c r="BZ102" s="145"/>
      <c r="CA102" s="145"/>
      <c r="CB102" s="145"/>
      <c r="CC102" s="145"/>
      <c r="CD102" s="145"/>
      <c r="CE102" s="145"/>
      <c r="CF102" s="145"/>
      <c r="CG102" s="145"/>
      <c r="CH102" s="145"/>
      <c r="CI102" s="145"/>
      <c r="CJ102" s="145"/>
      <c r="CK102" s="145"/>
      <c r="CL102" s="145"/>
      <c r="CM102" s="145"/>
      <c r="CN102" s="145"/>
      <c r="CO102" s="145"/>
      <c r="CP102" s="145"/>
      <c r="CQ102" s="145"/>
      <c r="CR102" s="145"/>
      <c r="CS102" s="145"/>
      <c r="CT102" s="145"/>
      <c r="CU102" s="145"/>
      <c r="CV102" s="145"/>
      <c r="CW102" s="145"/>
      <c r="CX102" s="145"/>
      <c r="CY102" s="145"/>
      <c r="CZ102" s="145"/>
      <c r="DA102" s="145"/>
      <c r="DB102" s="145"/>
      <c r="DC102" s="145"/>
      <c r="DD102" s="145"/>
      <c r="DE102" s="145"/>
      <c r="DF102" s="145"/>
      <c r="DG102" s="145"/>
      <c r="DH102" s="145"/>
      <c r="DI102" s="145"/>
      <c r="DJ102" s="145"/>
      <c r="DK102" s="145"/>
      <c r="DL102" s="145"/>
      <c r="DM102" s="145"/>
      <c r="DN102" s="145"/>
      <c r="DO102" s="145"/>
      <c r="DP102" s="145"/>
      <c r="DQ102" s="145"/>
      <c r="DR102" s="145"/>
      <c r="DS102" s="145"/>
      <c r="DT102" s="145"/>
      <c r="DU102" s="145"/>
      <c r="DV102" s="145"/>
      <c r="DW102" s="145"/>
      <c r="DX102" s="145"/>
      <c r="DY102" s="145"/>
      <c r="DZ102" s="145"/>
      <c r="EA102" s="145"/>
      <c r="EB102" s="145"/>
      <c r="EC102" s="145"/>
      <c r="ED102" s="145"/>
      <c r="EE102" s="145"/>
      <c r="EF102" s="145"/>
      <c r="EG102" s="145"/>
      <c r="EH102" s="145"/>
      <c r="EI102" s="145"/>
      <c r="EJ102" s="145"/>
      <c r="EK102" s="145"/>
      <c r="EL102" s="145"/>
      <c r="EM102" s="145"/>
      <c r="EN102" s="145"/>
      <c r="EO102" s="145"/>
      <c r="EP102" s="145"/>
      <c r="EQ102" s="145"/>
      <c r="ER102" s="145"/>
      <c r="ES102" s="145"/>
      <c r="ET102" s="145"/>
      <c r="EU102" s="145"/>
      <c r="EV102" s="145"/>
      <c r="EW102" s="145"/>
      <c r="EX102" s="145"/>
      <c r="EY102" s="145"/>
      <c r="EZ102" s="145"/>
      <c r="FA102" s="145"/>
      <c r="FB102" s="145"/>
      <c r="FC102" s="145"/>
      <c r="FD102" s="145"/>
      <c r="FE102" s="145"/>
      <c r="FF102" s="145"/>
      <c r="FG102" s="145"/>
      <c r="FH102" s="145"/>
      <c r="FI102" s="145"/>
      <c r="FJ102" s="145"/>
      <c r="FK102" s="145"/>
      <c r="FL102" s="145"/>
      <c r="FM102" s="145"/>
      <c r="FN102" s="145"/>
      <c r="FO102" s="145"/>
      <c r="FP102" s="145"/>
      <c r="FQ102" s="145"/>
      <c r="FR102" s="145"/>
      <c r="FS102" s="145"/>
      <c r="FT102" s="145"/>
      <c r="FU102" s="145"/>
      <c r="FV102" s="145"/>
      <c r="FW102" s="145"/>
      <c r="FX102" s="145"/>
      <c r="FY102" s="145"/>
      <c r="FZ102" s="145"/>
      <c r="GA102" s="145"/>
      <c r="GB102" s="145"/>
      <c r="GC102" s="145"/>
      <c r="GD102" s="145"/>
      <c r="GE102" s="145"/>
      <c r="GF102" s="145"/>
      <c r="GG102" s="145"/>
      <c r="GH102" s="145"/>
      <c r="GI102" s="145"/>
      <c r="GJ102" s="145"/>
    </row>
    <row r="105" spans="1:192" x14ac:dyDescent="0.25">
      <c r="A105" s="15" t="s">
        <v>519</v>
      </c>
    </row>
    <row r="107" spans="1:192" x14ac:dyDescent="0.25">
      <c r="E107" s="630" t="str">
        <f xml:space="preserve"> InpC!E$19</f>
        <v>Construction period length</v>
      </c>
      <c r="F107" s="630">
        <f xml:space="preserve"> InpC!F$19</f>
        <v>26</v>
      </c>
      <c r="G107" s="630" t="str">
        <f xml:space="preserve"> InpC!G$19</f>
        <v>months</v>
      </c>
      <c r="H107" s="626"/>
      <c r="I107" s="626"/>
      <c r="J107" s="626"/>
      <c r="K107" s="626"/>
      <c r="L107" s="626"/>
    </row>
    <row r="108" spans="1:192" x14ac:dyDescent="0.25">
      <c r="E108" s="126" t="str">
        <f xml:space="preserve"> InpC!E$212</f>
        <v>Months in year</v>
      </c>
      <c r="F108" s="126">
        <f xml:space="preserve"> InpC!F$212</f>
        <v>12</v>
      </c>
      <c r="G108" s="126" t="str">
        <f xml:space="preserve"> InpC!G$212</f>
        <v>months</v>
      </c>
      <c r="H108" s="32"/>
      <c r="I108" s="32"/>
      <c r="J108" s="32"/>
      <c r="K108" s="32"/>
      <c r="L108" s="32"/>
    </row>
    <row r="109" spans="1:192" x14ac:dyDescent="0.25">
      <c r="E109" s="627" t="s">
        <v>517</v>
      </c>
      <c r="F109" s="627">
        <f xml:space="preserve"> F107 / F108</f>
        <v>2.1666666666666665</v>
      </c>
      <c r="G109" s="627" t="s">
        <v>29</v>
      </c>
      <c r="H109" s="32"/>
      <c r="I109" s="32"/>
      <c r="J109" s="32"/>
      <c r="K109" s="32"/>
      <c r="L109" s="32"/>
    </row>
    <row r="110" spans="1:192" x14ac:dyDescent="0.25">
      <c r="E110" s="32"/>
      <c r="F110" s="32"/>
      <c r="G110" s="32"/>
      <c r="H110" s="32"/>
      <c r="I110" s="32"/>
      <c r="J110" s="32"/>
      <c r="K110" s="32"/>
      <c r="L110" s="32"/>
    </row>
    <row r="111" spans="1:192" x14ac:dyDescent="0.25">
      <c r="E111" s="627" t="str">
        <f t="shared" ref="E111:G111" si="238" xml:space="preserve"> E$109</f>
        <v>Length of construction period</v>
      </c>
      <c r="F111" s="627">
        <f t="shared" si="238"/>
        <v>2.1666666666666665</v>
      </c>
      <c r="G111" s="627" t="str">
        <f t="shared" si="238"/>
        <v>years</v>
      </c>
      <c r="H111" s="32"/>
      <c r="I111" s="32"/>
      <c r="J111" s="32"/>
      <c r="K111" s="32"/>
      <c r="L111" s="32"/>
    </row>
    <row r="112" spans="1:192" x14ac:dyDescent="0.25">
      <c r="E112" s="126" t="str">
        <f xml:space="preserve"> InpC!E$16</f>
        <v>Length of operating period</v>
      </c>
      <c r="F112" s="126">
        <f xml:space="preserve"> InpC!F$16</f>
        <v>6</v>
      </c>
      <c r="G112" s="126" t="str">
        <f xml:space="preserve"> InpC!G$16</f>
        <v>months</v>
      </c>
      <c r="H112" s="32"/>
      <c r="I112" s="32"/>
      <c r="J112" s="32"/>
      <c r="K112" s="32"/>
      <c r="L112" s="32"/>
    </row>
    <row r="113" spans="1:192" x14ac:dyDescent="0.25">
      <c r="E113" s="126" t="str">
        <f xml:space="preserve"> InpC!E$212</f>
        <v>Months in year</v>
      </c>
      <c r="F113" s="126">
        <f xml:space="preserve"> InpC!F$212</f>
        <v>12</v>
      </c>
      <c r="G113" s="126" t="str">
        <f xml:space="preserve"> InpC!G$212</f>
        <v>months</v>
      </c>
      <c r="H113" s="32"/>
      <c r="I113" s="32"/>
      <c r="J113" s="32"/>
      <c r="K113" s="32"/>
      <c r="L113" s="32"/>
    </row>
    <row r="114" spans="1:192" x14ac:dyDescent="0.25">
      <c r="E114" s="126" t="str">
        <f xml:space="preserve"> Time!E$140</f>
        <v>Senior debt repayment period flag</v>
      </c>
      <c r="F114" s="126">
        <f xml:space="preserve"> Time!F$140</f>
        <v>0</v>
      </c>
      <c r="G114" s="126" t="str">
        <f xml:space="preserve"> Time!G$140</f>
        <v>flag</v>
      </c>
      <c r="H114" s="126">
        <f xml:space="preserve"> Time!H$140</f>
        <v>34</v>
      </c>
      <c r="I114" s="126">
        <f xml:space="preserve"> Time!I$140</f>
        <v>0</v>
      </c>
      <c r="J114" s="126">
        <f xml:space="preserve"> Time!J$140</f>
        <v>0</v>
      </c>
      <c r="K114" s="126">
        <f xml:space="preserve"> Time!K$140</f>
        <v>0</v>
      </c>
      <c r="L114" s="126">
        <f xml:space="preserve"> Time!L$140</f>
        <v>0</v>
      </c>
      <c r="M114" s="126">
        <f xml:space="preserve"> Time!M$140</f>
        <v>0</v>
      </c>
      <c r="N114" s="126">
        <f xml:space="preserve"> Time!N$140</f>
        <v>0</v>
      </c>
      <c r="O114" s="126">
        <f xml:space="preserve"> Time!O$140</f>
        <v>0</v>
      </c>
      <c r="P114" s="126">
        <f xml:space="preserve"> Time!P$140</f>
        <v>0</v>
      </c>
      <c r="Q114" s="126">
        <f xml:space="preserve"> Time!Q$140</f>
        <v>1</v>
      </c>
      <c r="R114" s="126">
        <f xml:space="preserve"> Time!R$140</f>
        <v>1</v>
      </c>
      <c r="S114" s="126">
        <f xml:space="preserve"> Time!S$140</f>
        <v>1</v>
      </c>
      <c r="T114" s="126">
        <f xml:space="preserve"> Time!T$140</f>
        <v>1</v>
      </c>
      <c r="U114" s="126">
        <f xml:space="preserve"> Time!U$140</f>
        <v>1</v>
      </c>
      <c r="V114" s="126">
        <f xml:space="preserve"> Time!V$140</f>
        <v>1</v>
      </c>
      <c r="W114" s="126">
        <f xml:space="preserve"> Time!W$140</f>
        <v>1</v>
      </c>
      <c r="X114" s="126">
        <f xml:space="preserve"> Time!X$140</f>
        <v>1</v>
      </c>
      <c r="Y114" s="126">
        <f xml:space="preserve"> Time!Y$140</f>
        <v>1</v>
      </c>
      <c r="Z114" s="126">
        <f xml:space="preserve"> Time!Z$140</f>
        <v>1</v>
      </c>
      <c r="AA114" s="126">
        <f xml:space="preserve"> Time!AA$140</f>
        <v>1</v>
      </c>
      <c r="AB114" s="126">
        <f xml:space="preserve"> Time!AB$140</f>
        <v>1</v>
      </c>
      <c r="AC114" s="126">
        <f xml:space="preserve"> Time!AC$140</f>
        <v>1</v>
      </c>
      <c r="AD114" s="126">
        <f xml:space="preserve"> Time!AD$140</f>
        <v>1</v>
      </c>
      <c r="AE114" s="126">
        <f xml:space="preserve"> Time!AE$140</f>
        <v>1</v>
      </c>
      <c r="AF114" s="126">
        <f xml:space="preserve"> Time!AF$140</f>
        <v>1</v>
      </c>
      <c r="AG114" s="126">
        <f xml:space="preserve"> Time!AG$140</f>
        <v>1</v>
      </c>
      <c r="AH114" s="126">
        <f xml:space="preserve"> Time!AH$140</f>
        <v>1</v>
      </c>
      <c r="AI114" s="126">
        <f xml:space="preserve"> Time!AI$140</f>
        <v>1</v>
      </c>
      <c r="AJ114" s="126">
        <f xml:space="preserve"> Time!AJ$140</f>
        <v>1</v>
      </c>
      <c r="AK114" s="126">
        <f xml:space="preserve"> Time!AK$140</f>
        <v>1</v>
      </c>
      <c r="AL114" s="126">
        <f xml:space="preserve"> Time!AL$140</f>
        <v>1</v>
      </c>
      <c r="AM114" s="126">
        <f xml:space="preserve"> Time!AM$140</f>
        <v>1</v>
      </c>
      <c r="AN114" s="126">
        <f xml:space="preserve"> Time!AN$140</f>
        <v>1</v>
      </c>
      <c r="AO114" s="126">
        <f xml:space="preserve"> Time!AO$140</f>
        <v>1</v>
      </c>
      <c r="AP114" s="126">
        <f xml:space="preserve"> Time!AP$140</f>
        <v>1</v>
      </c>
      <c r="AQ114" s="126">
        <f xml:space="preserve"> Time!AQ$140</f>
        <v>1</v>
      </c>
      <c r="AR114" s="126">
        <f xml:space="preserve"> Time!AR$140</f>
        <v>1</v>
      </c>
      <c r="AS114" s="126">
        <f xml:space="preserve"> Time!AS$140</f>
        <v>1</v>
      </c>
      <c r="AT114" s="126">
        <f xml:space="preserve"> Time!AT$140</f>
        <v>1</v>
      </c>
      <c r="AU114" s="126">
        <f xml:space="preserve"> Time!AU$140</f>
        <v>1</v>
      </c>
      <c r="AV114" s="126">
        <f xml:space="preserve"> Time!AV$140</f>
        <v>1</v>
      </c>
      <c r="AW114" s="126">
        <f xml:space="preserve"> Time!AW$140</f>
        <v>1</v>
      </c>
      <c r="AX114" s="126">
        <f xml:space="preserve"> Time!AX$140</f>
        <v>1</v>
      </c>
      <c r="AY114" s="126">
        <f xml:space="preserve"> Time!AY$140</f>
        <v>0</v>
      </c>
      <c r="AZ114" s="126">
        <f xml:space="preserve"> Time!AZ$140</f>
        <v>0</v>
      </c>
      <c r="BA114" s="126">
        <f xml:space="preserve"> Time!BA$140</f>
        <v>0</v>
      </c>
      <c r="BB114" s="126">
        <f xml:space="preserve"> Time!BB$140</f>
        <v>0</v>
      </c>
      <c r="BC114" s="126">
        <f xml:space="preserve"> Time!BC$140</f>
        <v>0</v>
      </c>
      <c r="BD114" s="126">
        <f xml:space="preserve"> Time!BD$140</f>
        <v>0</v>
      </c>
      <c r="BE114" s="126">
        <f xml:space="preserve"> Time!BE$140</f>
        <v>0</v>
      </c>
      <c r="BF114" s="126">
        <f xml:space="preserve"> Time!BF$140</f>
        <v>0</v>
      </c>
      <c r="BG114" s="126">
        <f xml:space="preserve"> Time!BG$140</f>
        <v>0</v>
      </c>
      <c r="BH114" s="126">
        <f xml:space="preserve"> Time!BH$140</f>
        <v>0</v>
      </c>
      <c r="BI114" s="126">
        <f xml:space="preserve"> Time!BI$140</f>
        <v>0</v>
      </c>
      <c r="BJ114" s="126">
        <f xml:space="preserve"> Time!BJ$140</f>
        <v>0</v>
      </c>
      <c r="BK114" s="126">
        <f xml:space="preserve"> Time!BK$140</f>
        <v>0</v>
      </c>
      <c r="BL114" s="126">
        <f xml:space="preserve"> Time!BL$140</f>
        <v>0</v>
      </c>
      <c r="BM114" s="126">
        <f xml:space="preserve"> Time!BM$140</f>
        <v>0</v>
      </c>
      <c r="BN114" s="126">
        <f xml:space="preserve"> Time!BN$140</f>
        <v>0</v>
      </c>
      <c r="BO114" s="126">
        <f xml:space="preserve"> Time!BO$140</f>
        <v>0</v>
      </c>
      <c r="BP114" s="126">
        <f xml:space="preserve"> Time!BP$140</f>
        <v>0</v>
      </c>
      <c r="BQ114" s="126">
        <f xml:space="preserve"> Time!BQ$140</f>
        <v>0</v>
      </c>
      <c r="BR114" s="126">
        <f xml:space="preserve"> Time!BR$140</f>
        <v>0</v>
      </c>
      <c r="BS114" s="126">
        <f xml:space="preserve"> Time!BS$140</f>
        <v>0</v>
      </c>
      <c r="BT114" s="126">
        <f xml:space="preserve"> Time!BT$140</f>
        <v>0</v>
      </c>
      <c r="BU114" s="126">
        <f xml:space="preserve"> Time!BU$140</f>
        <v>0</v>
      </c>
      <c r="BV114" s="126">
        <f xml:space="preserve"> Time!BV$140</f>
        <v>0</v>
      </c>
      <c r="BW114" s="126">
        <f xml:space="preserve"> Time!BW$140</f>
        <v>0</v>
      </c>
      <c r="BX114" s="126">
        <f xml:space="preserve"> Time!BX$140</f>
        <v>0</v>
      </c>
      <c r="BY114" s="126">
        <f xml:space="preserve"> Time!BY$140</f>
        <v>0</v>
      </c>
      <c r="BZ114" s="126">
        <f xml:space="preserve"> Time!BZ$140</f>
        <v>0</v>
      </c>
      <c r="CA114" s="126">
        <f xml:space="preserve"> Time!CA$140</f>
        <v>0</v>
      </c>
      <c r="CB114" s="126">
        <f xml:space="preserve"> Time!CB$140</f>
        <v>0</v>
      </c>
      <c r="CC114" s="126">
        <f xml:space="preserve"> Time!CC$140</f>
        <v>0</v>
      </c>
      <c r="CD114" s="126">
        <f xml:space="preserve"> Time!CD$140</f>
        <v>0</v>
      </c>
      <c r="CE114" s="126">
        <f xml:space="preserve"> Time!CE$140</f>
        <v>0</v>
      </c>
      <c r="CF114" s="126">
        <f xml:space="preserve"> Time!CF$140</f>
        <v>0</v>
      </c>
      <c r="CG114" s="126">
        <f xml:space="preserve"> Time!CG$140</f>
        <v>0</v>
      </c>
      <c r="CH114" s="126">
        <f xml:space="preserve"> Time!CH$140</f>
        <v>0</v>
      </c>
      <c r="CI114" s="126">
        <f xml:space="preserve"> Time!CI$140</f>
        <v>0</v>
      </c>
      <c r="CJ114" s="126">
        <f xml:space="preserve"> Time!CJ$140</f>
        <v>0</v>
      </c>
      <c r="CK114" s="126">
        <f xml:space="preserve"> Time!CK$140</f>
        <v>0</v>
      </c>
      <c r="CL114" s="126">
        <f xml:space="preserve"> Time!CL$140</f>
        <v>0</v>
      </c>
      <c r="CM114" s="126">
        <f xml:space="preserve"> Time!CM$140</f>
        <v>0</v>
      </c>
      <c r="CN114" s="126">
        <f xml:space="preserve"> Time!CN$140</f>
        <v>0</v>
      </c>
      <c r="CO114" s="126">
        <f xml:space="preserve"> Time!CO$140</f>
        <v>0</v>
      </c>
      <c r="CP114" s="126">
        <f xml:space="preserve"> Time!CP$140</f>
        <v>0</v>
      </c>
      <c r="CQ114" s="126">
        <f xml:space="preserve"> Time!CQ$140</f>
        <v>0</v>
      </c>
      <c r="CR114" s="126">
        <f xml:space="preserve"> Time!CR$140</f>
        <v>0</v>
      </c>
      <c r="CS114" s="126">
        <f xml:space="preserve"> Time!CS$140</f>
        <v>0</v>
      </c>
      <c r="CT114" s="126">
        <f xml:space="preserve"> Time!CT$140</f>
        <v>0</v>
      </c>
      <c r="CU114" s="126">
        <f xml:space="preserve"> Time!CU$140</f>
        <v>0</v>
      </c>
      <c r="CV114" s="126">
        <f xml:space="preserve"> Time!CV$140</f>
        <v>0</v>
      </c>
      <c r="CW114" s="126">
        <f xml:space="preserve"> Time!CW$140</f>
        <v>0</v>
      </c>
      <c r="CX114" s="126">
        <f xml:space="preserve"> Time!CX$140</f>
        <v>0</v>
      </c>
      <c r="CY114" s="126">
        <f xml:space="preserve"> Time!CY$140</f>
        <v>0</v>
      </c>
      <c r="CZ114" s="126">
        <f xml:space="preserve"> Time!CZ$140</f>
        <v>0</v>
      </c>
      <c r="DA114" s="126">
        <f xml:space="preserve"> Time!DA$140</f>
        <v>0</v>
      </c>
      <c r="DB114" s="126">
        <f xml:space="preserve"> Time!DB$140</f>
        <v>0</v>
      </c>
      <c r="DC114" s="126">
        <f xml:space="preserve"> Time!DC$140</f>
        <v>0</v>
      </c>
      <c r="DD114" s="126">
        <f xml:space="preserve"> Time!DD$140</f>
        <v>0</v>
      </c>
      <c r="DE114" s="126">
        <f xml:space="preserve"> Time!DE$140</f>
        <v>0</v>
      </c>
      <c r="DF114" s="126">
        <f xml:space="preserve"> Time!DF$140</f>
        <v>0</v>
      </c>
      <c r="DG114" s="126">
        <f xml:space="preserve"> Time!DG$140</f>
        <v>0</v>
      </c>
      <c r="DH114" s="126">
        <f xml:space="preserve"> Time!DH$140</f>
        <v>0</v>
      </c>
      <c r="DI114" s="126">
        <f xml:space="preserve"> Time!DI$140</f>
        <v>0</v>
      </c>
      <c r="DJ114" s="126">
        <f xml:space="preserve"> Time!DJ$140</f>
        <v>0</v>
      </c>
      <c r="DK114" s="126">
        <f xml:space="preserve"> Time!DK$140</f>
        <v>0</v>
      </c>
      <c r="DL114" s="126">
        <f xml:space="preserve"> Time!DL$140</f>
        <v>0</v>
      </c>
      <c r="DM114" s="126">
        <f xml:space="preserve"> Time!DM$140</f>
        <v>0</v>
      </c>
      <c r="DN114" s="126">
        <f xml:space="preserve"> Time!DN$140</f>
        <v>0</v>
      </c>
      <c r="DO114" s="126">
        <f xml:space="preserve"> Time!DO$140</f>
        <v>0</v>
      </c>
      <c r="DP114" s="126">
        <f xml:space="preserve"> Time!DP$140</f>
        <v>0</v>
      </c>
      <c r="DQ114" s="126">
        <f xml:space="preserve"> Time!DQ$140</f>
        <v>0</v>
      </c>
      <c r="DR114" s="126">
        <f xml:space="preserve"> Time!DR$140</f>
        <v>0</v>
      </c>
      <c r="DS114" s="126">
        <f xml:space="preserve"> Time!DS$140</f>
        <v>0</v>
      </c>
      <c r="DT114" s="126">
        <f xml:space="preserve"> Time!DT$140</f>
        <v>0</v>
      </c>
      <c r="DU114" s="126">
        <f xml:space="preserve"> Time!DU$140</f>
        <v>0</v>
      </c>
      <c r="DV114" s="126">
        <f xml:space="preserve"> Time!DV$140</f>
        <v>0</v>
      </c>
      <c r="DW114" s="126">
        <f xml:space="preserve"> Time!DW$140</f>
        <v>0</v>
      </c>
      <c r="DX114" s="126">
        <f xml:space="preserve"> Time!DX$140</f>
        <v>0</v>
      </c>
      <c r="DY114" s="126">
        <f xml:space="preserve"> Time!DY$140</f>
        <v>0</v>
      </c>
      <c r="DZ114" s="126">
        <f xml:space="preserve"> Time!DZ$140</f>
        <v>0</v>
      </c>
      <c r="EA114" s="126">
        <f xml:space="preserve"> Time!EA$140</f>
        <v>0</v>
      </c>
      <c r="EB114" s="126">
        <f xml:space="preserve"> Time!EB$140</f>
        <v>0</v>
      </c>
      <c r="EC114" s="126">
        <f xml:space="preserve"> Time!EC$140</f>
        <v>0</v>
      </c>
      <c r="ED114" s="126">
        <f xml:space="preserve"> Time!ED$140</f>
        <v>0</v>
      </c>
      <c r="EE114" s="126">
        <f xml:space="preserve"> Time!EE$140</f>
        <v>0</v>
      </c>
      <c r="EF114" s="126">
        <f xml:space="preserve"> Time!EF$140</f>
        <v>0</v>
      </c>
      <c r="EG114" s="126">
        <f xml:space="preserve"> Time!EG$140</f>
        <v>0</v>
      </c>
      <c r="EH114" s="126">
        <f xml:space="preserve"> Time!EH$140</f>
        <v>0</v>
      </c>
      <c r="EI114" s="126">
        <f xml:space="preserve"> Time!EI$140</f>
        <v>0</v>
      </c>
      <c r="EJ114" s="126">
        <f xml:space="preserve"> Time!EJ$140</f>
        <v>0</v>
      </c>
      <c r="EK114" s="126">
        <f xml:space="preserve"> Time!EK$140</f>
        <v>0</v>
      </c>
      <c r="EL114" s="126">
        <f xml:space="preserve"> Time!EL$140</f>
        <v>0</v>
      </c>
      <c r="EM114" s="126">
        <f xml:space="preserve"> Time!EM$140</f>
        <v>0</v>
      </c>
      <c r="EN114" s="126">
        <f xml:space="preserve"> Time!EN$140</f>
        <v>0</v>
      </c>
      <c r="EO114" s="126">
        <f xml:space="preserve"> Time!EO$140</f>
        <v>0</v>
      </c>
      <c r="EP114" s="126">
        <f xml:space="preserve"> Time!EP$140</f>
        <v>0</v>
      </c>
      <c r="EQ114" s="126">
        <f xml:space="preserve"> Time!EQ$140</f>
        <v>0</v>
      </c>
      <c r="ER114" s="126">
        <f xml:space="preserve"> Time!ER$140</f>
        <v>0</v>
      </c>
      <c r="ES114" s="126">
        <f xml:space="preserve"> Time!ES$140</f>
        <v>0</v>
      </c>
      <c r="ET114" s="126">
        <f xml:space="preserve"> Time!ET$140</f>
        <v>0</v>
      </c>
      <c r="EU114" s="126">
        <f xml:space="preserve"> Time!EU$140</f>
        <v>0</v>
      </c>
      <c r="EV114" s="126">
        <f xml:space="preserve"> Time!EV$140</f>
        <v>0</v>
      </c>
      <c r="EW114" s="126">
        <f xml:space="preserve"> Time!EW$140</f>
        <v>0</v>
      </c>
      <c r="EX114" s="126">
        <f xml:space="preserve"> Time!EX$140</f>
        <v>0</v>
      </c>
      <c r="EY114" s="126">
        <f xml:space="preserve"> Time!EY$140</f>
        <v>0</v>
      </c>
      <c r="EZ114" s="126">
        <f xml:space="preserve"> Time!EZ$140</f>
        <v>0</v>
      </c>
      <c r="FA114" s="126">
        <f xml:space="preserve"> Time!FA$140</f>
        <v>0</v>
      </c>
      <c r="FB114" s="126">
        <f xml:space="preserve"> Time!FB$140</f>
        <v>0</v>
      </c>
      <c r="FC114" s="126">
        <f xml:space="preserve"> Time!FC$140</f>
        <v>0</v>
      </c>
      <c r="FD114" s="126">
        <f xml:space="preserve"> Time!FD$140</f>
        <v>0</v>
      </c>
      <c r="FE114" s="126">
        <f xml:space="preserve"> Time!FE$140</f>
        <v>0</v>
      </c>
      <c r="FF114" s="126">
        <f xml:space="preserve"> Time!FF$140</f>
        <v>0</v>
      </c>
      <c r="FG114" s="126">
        <f xml:space="preserve"> Time!FG$140</f>
        <v>0</v>
      </c>
      <c r="FH114" s="126">
        <f xml:space="preserve"> Time!FH$140</f>
        <v>0</v>
      </c>
      <c r="FI114" s="126">
        <f xml:space="preserve"> Time!FI$140</f>
        <v>0</v>
      </c>
      <c r="FJ114" s="126">
        <f xml:space="preserve"> Time!FJ$140</f>
        <v>0</v>
      </c>
      <c r="FK114" s="126">
        <f xml:space="preserve"> Time!FK$140</f>
        <v>0</v>
      </c>
      <c r="FL114" s="126">
        <f xml:space="preserve"> Time!FL$140</f>
        <v>0</v>
      </c>
      <c r="FM114" s="126">
        <f xml:space="preserve"> Time!FM$140</f>
        <v>0</v>
      </c>
      <c r="FN114" s="126">
        <f xml:space="preserve"> Time!FN$140</f>
        <v>0</v>
      </c>
      <c r="FO114" s="126">
        <f xml:space="preserve"> Time!FO$140</f>
        <v>0</v>
      </c>
      <c r="FP114" s="126">
        <f xml:space="preserve"> Time!FP$140</f>
        <v>0</v>
      </c>
      <c r="FQ114" s="126">
        <f xml:space="preserve"> Time!FQ$140</f>
        <v>0</v>
      </c>
      <c r="FR114" s="126">
        <f xml:space="preserve"> Time!FR$140</f>
        <v>0</v>
      </c>
      <c r="FS114" s="126">
        <f xml:space="preserve"> Time!FS$140</f>
        <v>0</v>
      </c>
      <c r="FT114" s="126">
        <f xml:space="preserve"> Time!FT$140</f>
        <v>0</v>
      </c>
      <c r="FU114" s="126">
        <f xml:space="preserve"> Time!FU$140</f>
        <v>0</v>
      </c>
      <c r="FV114" s="126">
        <f xml:space="preserve"> Time!FV$140</f>
        <v>0</v>
      </c>
      <c r="FW114" s="126">
        <f xml:space="preserve"> Time!FW$140</f>
        <v>0</v>
      </c>
      <c r="FX114" s="126">
        <f xml:space="preserve"> Time!FX$140</f>
        <v>0</v>
      </c>
      <c r="FY114" s="126">
        <f xml:space="preserve"> Time!FY$140</f>
        <v>0</v>
      </c>
      <c r="FZ114" s="126">
        <f xml:space="preserve"> Time!FZ$140</f>
        <v>0</v>
      </c>
      <c r="GA114" s="126">
        <f xml:space="preserve"> Time!GA$140</f>
        <v>0</v>
      </c>
      <c r="GB114" s="126">
        <f xml:space="preserve"> Time!GB$140</f>
        <v>0</v>
      </c>
      <c r="GC114" s="126">
        <f xml:space="preserve"> Time!GC$140</f>
        <v>0</v>
      </c>
      <c r="GD114" s="126">
        <f xml:space="preserve"> Time!GD$140</f>
        <v>0</v>
      </c>
      <c r="GE114" s="126">
        <f xml:space="preserve"> Time!GE$140</f>
        <v>0</v>
      </c>
      <c r="GF114" s="126">
        <f xml:space="preserve"> Time!GF$140</f>
        <v>0</v>
      </c>
      <c r="GG114" s="126">
        <f xml:space="preserve"> Time!GG$140</f>
        <v>0</v>
      </c>
      <c r="GH114" s="126">
        <f xml:space="preserve"> Time!GH$140</f>
        <v>0</v>
      </c>
      <c r="GI114" s="126">
        <f xml:space="preserve"> Time!GI$140</f>
        <v>0</v>
      </c>
      <c r="GJ114" s="126">
        <f xml:space="preserve"> Time!GJ$140</f>
        <v>0</v>
      </c>
    </row>
    <row r="115" spans="1:192" x14ac:dyDescent="0.25">
      <c r="E115" s="627" t="s">
        <v>518</v>
      </c>
      <c r="F115" s="627"/>
      <c r="G115" s="627" t="s">
        <v>29</v>
      </c>
      <c r="H115" s="627"/>
      <c r="I115" s="627"/>
      <c r="J115" s="627">
        <f xml:space="preserve"> ($F111 + (SUM($J114:J114) * ($F112 / $F113))) * J114</f>
        <v>0</v>
      </c>
      <c r="K115" s="627">
        <f xml:space="preserve"> ($F111 + (SUM($J114:K114) * ($F112 / $F113))) * K114</f>
        <v>0</v>
      </c>
      <c r="L115" s="627">
        <f xml:space="preserve"> ($F111 + (SUM($J114:L114) * ($F112 / $F113))) * L114</f>
        <v>0</v>
      </c>
      <c r="M115" s="627">
        <f xml:space="preserve"> ($F111 + (SUM($J114:M114) * ($F112 / $F113))) * M114</f>
        <v>0</v>
      </c>
      <c r="N115" s="627">
        <f xml:space="preserve"> ($F111 + (SUM($J114:N114) * ($F112 / $F113))) * N114</f>
        <v>0</v>
      </c>
      <c r="O115" s="627">
        <f xml:space="preserve"> ($F111 + (SUM($J114:O114) * ($F112 / $F113))) * O114</f>
        <v>0</v>
      </c>
      <c r="P115" s="627">
        <f xml:space="preserve"> ($F111 + (SUM($J114:P114) * ($F112 / $F113))) * P114</f>
        <v>0</v>
      </c>
      <c r="Q115" s="627">
        <f xml:space="preserve"> ($F111 + (SUM($J114:Q114) * ($F112 / $F113))) * Q114</f>
        <v>2.6666666666666665</v>
      </c>
      <c r="R115" s="627">
        <f xml:space="preserve"> ($F111 + (SUM($J114:R114) * ($F112 / $F113))) * R114</f>
        <v>3.1666666666666665</v>
      </c>
      <c r="S115" s="627">
        <f xml:space="preserve"> ($F111 + (SUM($J114:S114) * ($F112 / $F113))) * S114</f>
        <v>3.6666666666666665</v>
      </c>
      <c r="T115" s="627">
        <f xml:space="preserve"> ($F111 + (SUM($J114:T114) * ($F112 / $F113))) * T114</f>
        <v>4.1666666666666661</v>
      </c>
      <c r="U115" s="627">
        <f xml:space="preserve"> ($F111 + (SUM($J114:U114) * ($F112 / $F113))) * U114</f>
        <v>4.6666666666666661</v>
      </c>
      <c r="V115" s="627">
        <f xml:space="preserve"> ($F111 + (SUM($J114:V114) * ($F112 / $F113))) * V114</f>
        <v>5.1666666666666661</v>
      </c>
      <c r="W115" s="627">
        <f xml:space="preserve"> ($F111 + (SUM($J114:W114) * ($F112 / $F113))) * W114</f>
        <v>5.6666666666666661</v>
      </c>
      <c r="X115" s="627">
        <f xml:space="preserve"> ($F111 + (SUM($J114:X114) * ($F112 / $F113))) * X114</f>
        <v>6.1666666666666661</v>
      </c>
      <c r="Y115" s="627">
        <f xml:space="preserve"> ($F111 + (SUM($J114:Y114) * ($F112 / $F113))) * Y114</f>
        <v>6.6666666666666661</v>
      </c>
      <c r="Z115" s="627">
        <f xml:space="preserve"> ($F111 + (SUM($J114:Z114) * ($F112 / $F113))) * Z114</f>
        <v>7.1666666666666661</v>
      </c>
      <c r="AA115" s="627">
        <f xml:space="preserve"> ($F111 + (SUM($J114:AA114) * ($F112 / $F113))) * AA114</f>
        <v>7.6666666666666661</v>
      </c>
      <c r="AB115" s="627">
        <f xml:space="preserve"> ($F111 + (SUM($J114:AB114) * ($F112 / $F113))) * AB114</f>
        <v>8.1666666666666661</v>
      </c>
      <c r="AC115" s="627">
        <f xml:space="preserve"> ($F111 + (SUM($J114:AC114) * ($F112 / $F113))) * AC114</f>
        <v>8.6666666666666661</v>
      </c>
      <c r="AD115" s="627">
        <f xml:space="preserve"> ($F111 + (SUM($J114:AD114) * ($F112 / $F113))) * AD114</f>
        <v>9.1666666666666661</v>
      </c>
      <c r="AE115" s="627">
        <f xml:space="preserve"> ($F111 + (SUM($J114:AE114) * ($F112 / $F113))) * AE114</f>
        <v>9.6666666666666661</v>
      </c>
      <c r="AF115" s="627">
        <f xml:space="preserve"> ($F111 + (SUM($J114:AF114) * ($F112 / $F113))) * AF114</f>
        <v>10.166666666666666</v>
      </c>
      <c r="AG115" s="627">
        <f xml:space="preserve"> ($F111 + (SUM($J114:AG114) * ($F112 / $F113))) * AG114</f>
        <v>10.666666666666666</v>
      </c>
      <c r="AH115" s="627">
        <f xml:space="preserve"> ($F111 + (SUM($J114:AH114) * ($F112 / $F113))) * AH114</f>
        <v>11.166666666666666</v>
      </c>
      <c r="AI115" s="627">
        <f xml:space="preserve"> ($F111 + (SUM($J114:AI114) * ($F112 / $F113))) * AI114</f>
        <v>11.666666666666666</v>
      </c>
      <c r="AJ115" s="627">
        <f xml:space="preserve"> ($F111 + (SUM($J114:AJ114) * ($F112 / $F113))) * AJ114</f>
        <v>12.166666666666666</v>
      </c>
      <c r="AK115" s="627">
        <f xml:space="preserve"> ($F111 + (SUM($J114:AK114) * ($F112 / $F113))) * AK114</f>
        <v>12.666666666666666</v>
      </c>
      <c r="AL115" s="627">
        <f xml:space="preserve"> ($F111 + (SUM($J114:AL114) * ($F112 / $F113))) * AL114</f>
        <v>13.166666666666666</v>
      </c>
      <c r="AM115" s="627">
        <f xml:space="preserve"> ($F111 + (SUM($J114:AM114) * ($F112 / $F113))) * AM114</f>
        <v>13.666666666666666</v>
      </c>
      <c r="AN115" s="627">
        <f xml:space="preserve"> ($F111 + (SUM($J114:AN114) * ($F112 / $F113))) * AN114</f>
        <v>14.166666666666666</v>
      </c>
      <c r="AO115" s="627">
        <f xml:space="preserve"> ($F111 + (SUM($J114:AO114) * ($F112 / $F113))) * AO114</f>
        <v>14.666666666666666</v>
      </c>
      <c r="AP115" s="627">
        <f xml:space="preserve"> ($F111 + (SUM($J114:AP114) * ($F112 / $F113))) * AP114</f>
        <v>15.166666666666666</v>
      </c>
      <c r="AQ115" s="627">
        <f xml:space="preserve"> ($F111 + (SUM($J114:AQ114) * ($F112 / $F113))) * AQ114</f>
        <v>15.666666666666666</v>
      </c>
      <c r="AR115" s="627">
        <f xml:space="preserve"> ($F111 + (SUM($J114:AR114) * ($F112 / $F113))) * AR114</f>
        <v>16.166666666666668</v>
      </c>
      <c r="AS115" s="627">
        <f xml:space="preserve"> ($F111 + (SUM($J114:AS114) * ($F112 / $F113))) * AS114</f>
        <v>16.666666666666668</v>
      </c>
      <c r="AT115" s="627">
        <f xml:space="preserve"> ($F111 + (SUM($J114:AT114) * ($F112 / $F113))) * AT114</f>
        <v>17.166666666666668</v>
      </c>
      <c r="AU115" s="627">
        <f xml:space="preserve"> ($F111 + (SUM($J114:AU114) * ($F112 / $F113))) * AU114</f>
        <v>17.666666666666668</v>
      </c>
      <c r="AV115" s="627">
        <f xml:space="preserve"> ($F111 + (SUM($J114:AV114) * ($F112 / $F113))) * AV114</f>
        <v>18.166666666666668</v>
      </c>
      <c r="AW115" s="627">
        <f xml:space="preserve"> ($F111 + (SUM($J114:AW114) * ($F112 / $F113))) * AW114</f>
        <v>18.666666666666668</v>
      </c>
      <c r="AX115" s="627">
        <f xml:space="preserve"> ($F111 + (SUM($J114:AX114) * ($F112 / $F113))) * AX114</f>
        <v>19.166666666666668</v>
      </c>
      <c r="AY115" s="627">
        <f xml:space="preserve"> ($F111 + (SUM($J114:AY114) * ($F112 / $F113))) * AY114</f>
        <v>0</v>
      </c>
      <c r="AZ115" s="627">
        <f xml:space="preserve"> ($F111 + (SUM($J114:AZ114) * ($F112 / $F113))) * AZ114</f>
        <v>0</v>
      </c>
      <c r="BA115" s="627">
        <f xml:space="preserve"> ($F111 + (SUM($J114:BA114) * ($F112 / $F113))) * BA114</f>
        <v>0</v>
      </c>
      <c r="BB115" s="627">
        <f xml:space="preserve"> ($F111 + (SUM($J114:BB114) * ($F112 / $F113))) * BB114</f>
        <v>0</v>
      </c>
      <c r="BC115" s="627">
        <f xml:space="preserve"> ($F111 + (SUM($J114:BC114) * ($F112 / $F113))) * BC114</f>
        <v>0</v>
      </c>
      <c r="BD115" s="627">
        <f xml:space="preserve"> ($F111 + (SUM($J114:BD114) * ($F112 / $F113))) * BD114</f>
        <v>0</v>
      </c>
      <c r="BE115" s="627">
        <f xml:space="preserve"> ($F111 + (SUM($J114:BE114) * ($F112 / $F113))) * BE114</f>
        <v>0</v>
      </c>
      <c r="BF115" s="627">
        <f xml:space="preserve"> ($F111 + (SUM($J114:BF114) * ($F112 / $F113))) * BF114</f>
        <v>0</v>
      </c>
      <c r="BG115" s="627">
        <f xml:space="preserve"> ($F111 + (SUM($J114:BG114) * ($F112 / $F113))) * BG114</f>
        <v>0</v>
      </c>
      <c r="BH115" s="627">
        <f xml:space="preserve"> ($F111 + (SUM($J114:BH114) * ($F112 / $F113))) * BH114</f>
        <v>0</v>
      </c>
      <c r="BI115" s="627">
        <f xml:space="preserve"> ($F111 + (SUM($J114:BI114) * ($F112 / $F113))) * BI114</f>
        <v>0</v>
      </c>
      <c r="BJ115" s="627">
        <f xml:space="preserve"> ($F111 + (SUM($J114:BJ114) * ($F112 / $F113))) * BJ114</f>
        <v>0</v>
      </c>
      <c r="BK115" s="627">
        <f xml:space="preserve"> ($F111 + (SUM($J114:BK114) * ($F112 / $F113))) * BK114</f>
        <v>0</v>
      </c>
      <c r="BL115" s="627">
        <f xml:space="preserve"> ($F111 + (SUM($J114:BL114) * ($F112 / $F113))) * BL114</f>
        <v>0</v>
      </c>
      <c r="BM115" s="627">
        <f xml:space="preserve"> ($F111 + (SUM($J114:BM114) * ($F112 / $F113))) * BM114</f>
        <v>0</v>
      </c>
      <c r="BN115" s="627">
        <f xml:space="preserve"> ($F111 + (SUM($J114:BN114) * ($F112 / $F113))) * BN114</f>
        <v>0</v>
      </c>
      <c r="BO115" s="627">
        <f xml:space="preserve"> ($F111 + (SUM($J114:BO114) * ($F112 / $F113))) * BO114</f>
        <v>0</v>
      </c>
      <c r="BP115" s="627">
        <f xml:space="preserve"> ($F111 + (SUM($J114:BP114) * ($F112 / $F113))) * BP114</f>
        <v>0</v>
      </c>
      <c r="BQ115" s="627">
        <f xml:space="preserve"> ($F111 + (SUM($J114:BQ114) * ($F112 / $F113))) * BQ114</f>
        <v>0</v>
      </c>
      <c r="BR115" s="627">
        <f xml:space="preserve"> ($F111 + (SUM($J114:BR114) * ($F112 / $F113))) * BR114</f>
        <v>0</v>
      </c>
      <c r="BS115" s="627">
        <f xml:space="preserve"> ($F111 + (SUM($J114:BS114) * ($F112 / $F113))) * BS114</f>
        <v>0</v>
      </c>
      <c r="BT115" s="627">
        <f xml:space="preserve"> ($F111 + (SUM($J114:BT114) * ($F112 / $F113))) * BT114</f>
        <v>0</v>
      </c>
      <c r="BU115" s="627">
        <f xml:space="preserve"> ($F111 + (SUM($J114:BU114) * ($F112 / $F113))) * BU114</f>
        <v>0</v>
      </c>
      <c r="BV115" s="627">
        <f xml:space="preserve"> ($F111 + (SUM($J114:BV114) * ($F112 / $F113))) * BV114</f>
        <v>0</v>
      </c>
      <c r="BW115" s="627">
        <f xml:space="preserve"> ($F111 + (SUM($J114:BW114) * ($F112 / $F113))) * BW114</f>
        <v>0</v>
      </c>
      <c r="BX115" s="627">
        <f xml:space="preserve"> ($F111 + (SUM($J114:BX114) * ($F112 / $F113))) * BX114</f>
        <v>0</v>
      </c>
      <c r="BY115" s="627">
        <f xml:space="preserve"> ($F111 + (SUM($J114:BY114) * ($F112 / $F113))) * BY114</f>
        <v>0</v>
      </c>
      <c r="BZ115" s="627">
        <f xml:space="preserve"> ($F111 + (SUM($J114:BZ114) * ($F112 / $F113))) * BZ114</f>
        <v>0</v>
      </c>
      <c r="CA115" s="627">
        <f xml:space="preserve"> ($F111 + (SUM($J114:CA114) * ($F112 / $F113))) * CA114</f>
        <v>0</v>
      </c>
      <c r="CB115" s="627">
        <f xml:space="preserve"> ($F111 + (SUM($J114:CB114) * ($F112 / $F113))) * CB114</f>
        <v>0</v>
      </c>
      <c r="CC115" s="627">
        <f xml:space="preserve"> ($F111 + (SUM($J114:CC114) * ($F112 / $F113))) * CC114</f>
        <v>0</v>
      </c>
      <c r="CD115" s="627">
        <f xml:space="preserve"> ($F111 + (SUM($J114:CD114) * ($F112 / $F113))) * CD114</f>
        <v>0</v>
      </c>
      <c r="CE115" s="627">
        <f xml:space="preserve"> ($F111 + (SUM($J114:CE114) * ($F112 / $F113))) * CE114</f>
        <v>0</v>
      </c>
      <c r="CF115" s="627">
        <f xml:space="preserve"> ($F111 + (SUM($J114:CF114) * ($F112 / $F113))) * CF114</f>
        <v>0</v>
      </c>
      <c r="CG115" s="627">
        <f xml:space="preserve"> ($F111 + (SUM($J114:CG114) * ($F112 / $F113))) * CG114</f>
        <v>0</v>
      </c>
      <c r="CH115" s="627">
        <f xml:space="preserve"> ($F111 + (SUM($J114:CH114) * ($F112 / $F113))) * CH114</f>
        <v>0</v>
      </c>
      <c r="CI115" s="627">
        <f xml:space="preserve"> ($F111 + (SUM($J114:CI114) * ($F112 / $F113))) * CI114</f>
        <v>0</v>
      </c>
      <c r="CJ115" s="627">
        <f xml:space="preserve"> ($F111 + (SUM($J114:CJ114) * ($F112 / $F113))) * CJ114</f>
        <v>0</v>
      </c>
      <c r="CK115" s="627">
        <f xml:space="preserve"> ($F111 + (SUM($J114:CK114) * ($F112 / $F113))) * CK114</f>
        <v>0</v>
      </c>
      <c r="CL115" s="627">
        <f xml:space="preserve"> ($F111 + (SUM($J114:CL114) * ($F112 / $F113))) * CL114</f>
        <v>0</v>
      </c>
      <c r="CM115" s="627">
        <f xml:space="preserve"> ($F111 + (SUM($J114:CM114) * ($F112 / $F113))) * CM114</f>
        <v>0</v>
      </c>
      <c r="CN115" s="627">
        <f xml:space="preserve"> ($F111 + (SUM($J114:CN114) * ($F112 / $F113))) * CN114</f>
        <v>0</v>
      </c>
      <c r="CO115" s="627">
        <f xml:space="preserve"> ($F111 + (SUM($J114:CO114) * ($F112 / $F113))) * CO114</f>
        <v>0</v>
      </c>
      <c r="CP115" s="627">
        <f xml:space="preserve"> ($F111 + (SUM($J114:CP114) * ($F112 / $F113))) * CP114</f>
        <v>0</v>
      </c>
      <c r="CQ115" s="627">
        <f xml:space="preserve"> ($F111 + (SUM($J114:CQ114) * ($F112 / $F113))) * CQ114</f>
        <v>0</v>
      </c>
      <c r="CR115" s="627">
        <f xml:space="preserve"> ($F111 + (SUM($J114:CR114) * ($F112 / $F113))) * CR114</f>
        <v>0</v>
      </c>
      <c r="CS115" s="627">
        <f xml:space="preserve"> ($F111 + (SUM($J114:CS114) * ($F112 / $F113))) * CS114</f>
        <v>0</v>
      </c>
      <c r="CT115" s="627">
        <f xml:space="preserve"> ($F111 + (SUM($J114:CT114) * ($F112 / $F113))) * CT114</f>
        <v>0</v>
      </c>
      <c r="CU115" s="627">
        <f xml:space="preserve"> ($F111 + (SUM($J114:CU114) * ($F112 / $F113))) * CU114</f>
        <v>0</v>
      </c>
      <c r="CV115" s="627">
        <f xml:space="preserve"> ($F111 + (SUM($J114:CV114) * ($F112 / $F113))) * CV114</f>
        <v>0</v>
      </c>
      <c r="CW115" s="627">
        <f xml:space="preserve"> ($F111 + (SUM($J114:CW114) * ($F112 / $F113))) * CW114</f>
        <v>0</v>
      </c>
      <c r="CX115" s="627">
        <f xml:space="preserve"> ($F111 + (SUM($J114:CX114) * ($F112 / $F113))) * CX114</f>
        <v>0</v>
      </c>
      <c r="CY115" s="627">
        <f xml:space="preserve"> ($F111 + (SUM($J114:CY114) * ($F112 / $F113))) * CY114</f>
        <v>0</v>
      </c>
      <c r="CZ115" s="627">
        <f xml:space="preserve"> ($F111 + (SUM($J114:CZ114) * ($F112 / $F113))) * CZ114</f>
        <v>0</v>
      </c>
      <c r="DA115" s="627">
        <f xml:space="preserve"> ($F111 + (SUM($J114:DA114) * ($F112 / $F113))) * DA114</f>
        <v>0</v>
      </c>
      <c r="DB115" s="627">
        <f xml:space="preserve"> ($F111 + (SUM($J114:DB114) * ($F112 / $F113))) * DB114</f>
        <v>0</v>
      </c>
      <c r="DC115" s="627">
        <f xml:space="preserve"> ($F111 + (SUM($J114:DC114) * ($F112 / $F113))) * DC114</f>
        <v>0</v>
      </c>
      <c r="DD115" s="627">
        <f xml:space="preserve"> ($F111 + (SUM($J114:DD114) * ($F112 / $F113))) * DD114</f>
        <v>0</v>
      </c>
      <c r="DE115" s="627">
        <f xml:space="preserve"> ($F111 + (SUM($J114:DE114) * ($F112 / $F113))) * DE114</f>
        <v>0</v>
      </c>
      <c r="DF115" s="627">
        <f xml:space="preserve"> ($F111 + (SUM($J114:DF114) * ($F112 / $F113))) * DF114</f>
        <v>0</v>
      </c>
      <c r="DG115" s="627">
        <f xml:space="preserve"> ($F111 + (SUM($J114:DG114) * ($F112 / $F113))) * DG114</f>
        <v>0</v>
      </c>
      <c r="DH115" s="627">
        <f xml:space="preserve"> ($F111 + (SUM($J114:DH114) * ($F112 / $F113))) * DH114</f>
        <v>0</v>
      </c>
      <c r="DI115" s="627">
        <f xml:space="preserve"> ($F111 + (SUM($J114:DI114) * ($F112 / $F113))) * DI114</f>
        <v>0</v>
      </c>
      <c r="DJ115" s="627">
        <f xml:space="preserve"> ($F111 + (SUM($J114:DJ114) * ($F112 / $F113))) * DJ114</f>
        <v>0</v>
      </c>
      <c r="DK115" s="627">
        <f xml:space="preserve"> ($F111 + (SUM($J114:DK114) * ($F112 / $F113))) * DK114</f>
        <v>0</v>
      </c>
      <c r="DL115" s="627">
        <f xml:space="preserve"> ($F111 + (SUM($J114:DL114) * ($F112 / $F113))) * DL114</f>
        <v>0</v>
      </c>
      <c r="DM115" s="627">
        <f xml:space="preserve"> ($F111 + (SUM($J114:DM114) * ($F112 / $F113))) * DM114</f>
        <v>0</v>
      </c>
      <c r="DN115" s="627">
        <f xml:space="preserve"> ($F111 + (SUM($J114:DN114) * ($F112 / $F113))) * DN114</f>
        <v>0</v>
      </c>
      <c r="DO115" s="627">
        <f xml:space="preserve"> ($F111 + (SUM($J114:DO114) * ($F112 / $F113))) * DO114</f>
        <v>0</v>
      </c>
      <c r="DP115" s="627">
        <f xml:space="preserve"> ($F111 + (SUM($J114:DP114) * ($F112 / $F113))) * DP114</f>
        <v>0</v>
      </c>
      <c r="DQ115" s="627">
        <f xml:space="preserve"> ($F111 + (SUM($J114:DQ114) * ($F112 / $F113))) * DQ114</f>
        <v>0</v>
      </c>
      <c r="DR115" s="627">
        <f xml:space="preserve"> ($F111 + (SUM($J114:DR114) * ($F112 / $F113))) * DR114</f>
        <v>0</v>
      </c>
      <c r="DS115" s="627">
        <f xml:space="preserve"> ($F111 + (SUM($J114:DS114) * ($F112 / $F113))) * DS114</f>
        <v>0</v>
      </c>
      <c r="DT115" s="627">
        <f xml:space="preserve"> ($F111 + (SUM($J114:DT114) * ($F112 / $F113))) * DT114</f>
        <v>0</v>
      </c>
      <c r="DU115" s="627">
        <f xml:space="preserve"> ($F111 + (SUM($J114:DU114) * ($F112 / $F113))) * DU114</f>
        <v>0</v>
      </c>
      <c r="DV115" s="627">
        <f xml:space="preserve"> ($F111 + (SUM($J114:DV114) * ($F112 / $F113))) * DV114</f>
        <v>0</v>
      </c>
      <c r="DW115" s="627">
        <f xml:space="preserve"> ($F111 + (SUM($J114:DW114) * ($F112 / $F113))) * DW114</f>
        <v>0</v>
      </c>
      <c r="DX115" s="627">
        <f xml:space="preserve"> ($F111 + (SUM($J114:DX114) * ($F112 / $F113))) * DX114</f>
        <v>0</v>
      </c>
      <c r="DY115" s="627">
        <f xml:space="preserve"> ($F111 + (SUM($J114:DY114) * ($F112 / $F113))) * DY114</f>
        <v>0</v>
      </c>
      <c r="DZ115" s="627">
        <f xml:space="preserve"> ($F111 + (SUM($J114:DZ114) * ($F112 / $F113))) * DZ114</f>
        <v>0</v>
      </c>
      <c r="EA115" s="627">
        <f xml:space="preserve"> ($F111 + (SUM($J114:EA114) * ($F112 / $F113))) * EA114</f>
        <v>0</v>
      </c>
      <c r="EB115" s="627">
        <f xml:space="preserve"> ($F111 + (SUM($J114:EB114) * ($F112 / $F113))) * EB114</f>
        <v>0</v>
      </c>
      <c r="EC115" s="627">
        <f xml:space="preserve"> ($F111 + (SUM($J114:EC114) * ($F112 / $F113))) * EC114</f>
        <v>0</v>
      </c>
      <c r="ED115" s="627">
        <f xml:space="preserve"> ($F111 + (SUM($J114:ED114) * ($F112 / $F113))) * ED114</f>
        <v>0</v>
      </c>
      <c r="EE115" s="627">
        <f xml:space="preserve"> ($F111 + (SUM($J114:EE114) * ($F112 / $F113))) * EE114</f>
        <v>0</v>
      </c>
      <c r="EF115" s="627">
        <f xml:space="preserve"> ($F111 + (SUM($J114:EF114) * ($F112 / $F113))) * EF114</f>
        <v>0</v>
      </c>
      <c r="EG115" s="627">
        <f xml:space="preserve"> ($F111 + (SUM($J114:EG114) * ($F112 / $F113))) * EG114</f>
        <v>0</v>
      </c>
      <c r="EH115" s="627">
        <f xml:space="preserve"> ($F111 + (SUM($J114:EH114) * ($F112 / $F113))) * EH114</f>
        <v>0</v>
      </c>
      <c r="EI115" s="627">
        <f xml:space="preserve"> ($F111 + (SUM($J114:EI114) * ($F112 / $F113))) * EI114</f>
        <v>0</v>
      </c>
      <c r="EJ115" s="627">
        <f xml:space="preserve"> ($F111 + (SUM($J114:EJ114) * ($F112 / $F113))) * EJ114</f>
        <v>0</v>
      </c>
      <c r="EK115" s="627">
        <f xml:space="preserve"> ($F111 + (SUM($J114:EK114) * ($F112 / $F113))) * EK114</f>
        <v>0</v>
      </c>
      <c r="EL115" s="627">
        <f xml:space="preserve"> ($F111 + (SUM($J114:EL114) * ($F112 / $F113))) * EL114</f>
        <v>0</v>
      </c>
      <c r="EM115" s="627">
        <f xml:space="preserve"> ($F111 + (SUM($J114:EM114) * ($F112 / $F113))) * EM114</f>
        <v>0</v>
      </c>
      <c r="EN115" s="627">
        <f xml:space="preserve"> ($F111 + (SUM($J114:EN114) * ($F112 / $F113))) * EN114</f>
        <v>0</v>
      </c>
      <c r="EO115" s="627">
        <f xml:space="preserve"> ($F111 + (SUM($J114:EO114) * ($F112 / $F113))) * EO114</f>
        <v>0</v>
      </c>
      <c r="EP115" s="627">
        <f xml:space="preserve"> ($F111 + (SUM($J114:EP114) * ($F112 / $F113))) * EP114</f>
        <v>0</v>
      </c>
      <c r="EQ115" s="627">
        <f xml:space="preserve"> ($F111 + (SUM($J114:EQ114) * ($F112 / $F113))) * EQ114</f>
        <v>0</v>
      </c>
      <c r="ER115" s="627">
        <f xml:space="preserve"> ($F111 + (SUM($J114:ER114) * ($F112 / $F113))) * ER114</f>
        <v>0</v>
      </c>
      <c r="ES115" s="627">
        <f xml:space="preserve"> ($F111 + (SUM($J114:ES114) * ($F112 / $F113))) * ES114</f>
        <v>0</v>
      </c>
      <c r="ET115" s="627">
        <f xml:space="preserve"> ($F111 + (SUM($J114:ET114) * ($F112 / $F113))) * ET114</f>
        <v>0</v>
      </c>
      <c r="EU115" s="627">
        <f xml:space="preserve"> ($F111 + (SUM($J114:EU114) * ($F112 / $F113))) * EU114</f>
        <v>0</v>
      </c>
      <c r="EV115" s="627">
        <f xml:space="preserve"> ($F111 + (SUM($J114:EV114) * ($F112 / $F113))) * EV114</f>
        <v>0</v>
      </c>
      <c r="EW115" s="627">
        <f xml:space="preserve"> ($F111 + (SUM($J114:EW114) * ($F112 / $F113))) * EW114</f>
        <v>0</v>
      </c>
      <c r="EX115" s="627">
        <f xml:space="preserve"> ($F111 + (SUM($J114:EX114) * ($F112 / $F113))) * EX114</f>
        <v>0</v>
      </c>
      <c r="EY115" s="627">
        <f xml:space="preserve"> ($F111 + (SUM($J114:EY114) * ($F112 / $F113))) * EY114</f>
        <v>0</v>
      </c>
      <c r="EZ115" s="627">
        <f xml:space="preserve"> ($F111 + (SUM($J114:EZ114) * ($F112 / $F113))) * EZ114</f>
        <v>0</v>
      </c>
      <c r="FA115" s="627">
        <f xml:space="preserve"> ($F111 + (SUM($J114:FA114) * ($F112 / $F113))) * FA114</f>
        <v>0</v>
      </c>
      <c r="FB115" s="627">
        <f xml:space="preserve"> ($F111 + (SUM($J114:FB114) * ($F112 / $F113))) * FB114</f>
        <v>0</v>
      </c>
      <c r="FC115" s="627">
        <f xml:space="preserve"> ($F111 + (SUM($J114:FC114) * ($F112 / $F113))) * FC114</f>
        <v>0</v>
      </c>
      <c r="FD115" s="627">
        <f xml:space="preserve"> ($F111 + (SUM($J114:FD114) * ($F112 / $F113))) * FD114</f>
        <v>0</v>
      </c>
      <c r="FE115" s="627">
        <f xml:space="preserve"> ($F111 + (SUM($J114:FE114) * ($F112 / $F113))) * FE114</f>
        <v>0</v>
      </c>
      <c r="FF115" s="627">
        <f xml:space="preserve"> ($F111 + (SUM($J114:FF114) * ($F112 / $F113))) * FF114</f>
        <v>0</v>
      </c>
      <c r="FG115" s="627">
        <f xml:space="preserve"> ($F111 + (SUM($J114:FG114) * ($F112 / $F113))) * FG114</f>
        <v>0</v>
      </c>
      <c r="FH115" s="627">
        <f xml:space="preserve"> ($F111 + (SUM($J114:FH114) * ($F112 / $F113))) * FH114</f>
        <v>0</v>
      </c>
      <c r="FI115" s="627">
        <f xml:space="preserve"> ($F111 + (SUM($J114:FI114) * ($F112 / $F113))) * FI114</f>
        <v>0</v>
      </c>
      <c r="FJ115" s="627">
        <f xml:space="preserve"> ($F111 + (SUM($J114:FJ114) * ($F112 / $F113))) * FJ114</f>
        <v>0</v>
      </c>
      <c r="FK115" s="627">
        <f xml:space="preserve"> ($F111 + (SUM($J114:FK114) * ($F112 / $F113))) * FK114</f>
        <v>0</v>
      </c>
      <c r="FL115" s="627">
        <f xml:space="preserve"> ($F111 + (SUM($J114:FL114) * ($F112 / $F113))) * FL114</f>
        <v>0</v>
      </c>
      <c r="FM115" s="627">
        <f xml:space="preserve"> ($F111 + (SUM($J114:FM114) * ($F112 / $F113))) * FM114</f>
        <v>0</v>
      </c>
      <c r="FN115" s="627">
        <f xml:space="preserve"> ($F111 + (SUM($J114:FN114) * ($F112 / $F113))) * FN114</f>
        <v>0</v>
      </c>
      <c r="FO115" s="627">
        <f xml:space="preserve"> ($F111 + (SUM($J114:FO114) * ($F112 / $F113))) * FO114</f>
        <v>0</v>
      </c>
      <c r="FP115" s="627">
        <f xml:space="preserve"> ($F111 + (SUM($J114:FP114) * ($F112 / $F113))) * FP114</f>
        <v>0</v>
      </c>
      <c r="FQ115" s="627">
        <f xml:space="preserve"> ($F111 + (SUM($J114:FQ114) * ($F112 / $F113))) * FQ114</f>
        <v>0</v>
      </c>
      <c r="FR115" s="627">
        <f xml:space="preserve"> ($F111 + (SUM($J114:FR114) * ($F112 / $F113))) * FR114</f>
        <v>0</v>
      </c>
      <c r="FS115" s="627">
        <f xml:space="preserve"> ($F111 + (SUM($J114:FS114) * ($F112 / $F113))) * FS114</f>
        <v>0</v>
      </c>
      <c r="FT115" s="627">
        <f xml:space="preserve"> ($F111 + (SUM($J114:FT114) * ($F112 / $F113))) * FT114</f>
        <v>0</v>
      </c>
      <c r="FU115" s="627">
        <f xml:space="preserve"> ($F111 + (SUM($J114:FU114) * ($F112 / $F113))) * FU114</f>
        <v>0</v>
      </c>
      <c r="FV115" s="627">
        <f xml:space="preserve"> ($F111 + (SUM($J114:FV114) * ($F112 / $F113))) * FV114</f>
        <v>0</v>
      </c>
      <c r="FW115" s="627">
        <f xml:space="preserve"> ($F111 + (SUM($J114:FW114) * ($F112 / $F113))) * FW114</f>
        <v>0</v>
      </c>
      <c r="FX115" s="627">
        <f xml:space="preserve"> ($F111 + (SUM($J114:FX114) * ($F112 / $F113))) * FX114</f>
        <v>0</v>
      </c>
      <c r="FY115" s="627">
        <f xml:space="preserve"> ($F111 + (SUM($J114:FY114) * ($F112 / $F113))) * FY114</f>
        <v>0</v>
      </c>
      <c r="FZ115" s="627">
        <f xml:space="preserve"> ($F111 + (SUM($J114:FZ114) * ($F112 / $F113))) * FZ114</f>
        <v>0</v>
      </c>
      <c r="GA115" s="627">
        <f xml:space="preserve"> ($F111 + (SUM($J114:GA114) * ($F112 / $F113))) * GA114</f>
        <v>0</v>
      </c>
      <c r="GB115" s="627">
        <f xml:space="preserve"> ($F111 + (SUM($J114:GB114) * ($F112 / $F113))) * GB114</f>
        <v>0</v>
      </c>
      <c r="GC115" s="627">
        <f xml:space="preserve"> ($F111 + (SUM($J114:GC114) * ($F112 / $F113))) * GC114</f>
        <v>0</v>
      </c>
      <c r="GD115" s="627">
        <f xml:space="preserve"> ($F111 + (SUM($J114:GD114) * ($F112 / $F113))) * GD114</f>
        <v>0</v>
      </c>
      <c r="GE115" s="627">
        <f xml:space="preserve"> ($F111 + (SUM($J114:GE114) * ($F112 / $F113))) * GE114</f>
        <v>0</v>
      </c>
      <c r="GF115" s="627">
        <f xml:space="preserve"> ($F111 + (SUM($J114:GF114) * ($F112 / $F113))) * GF114</f>
        <v>0</v>
      </c>
      <c r="GG115" s="627">
        <f xml:space="preserve"> ($F111 + (SUM($J114:GG114) * ($F112 / $F113))) * GG114</f>
        <v>0</v>
      </c>
      <c r="GH115" s="627">
        <f xml:space="preserve"> ($F111 + (SUM($J114:GH114) * ($F112 / $F113))) * GH114</f>
        <v>0</v>
      </c>
      <c r="GI115" s="627">
        <f xml:space="preserve"> ($F111 + (SUM($J114:GI114) * ($F112 / $F113))) * GI114</f>
        <v>0</v>
      </c>
      <c r="GJ115" s="627">
        <f xml:space="preserve"> ($F111 + (SUM($J114:GJ114) * ($F112 / $F113))) * GJ114</f>
        <v>0</v>
      </c>
    </row>
    <row r="116" spans="1:192" x14ac:dyDescent="0.25">
      <c r="E116" s="32"/>
      <c r="F116" s="32"/>
      <c r="G116" s="32"/>
      <c r="H116" s="32"/>
      <c r="I116" s="32"/>
      <c r="J116" s="32"/>
      <c r="K116" s="32"/>
      <c r="L116" s="32"/>
    </row>
    <row r="117" spans="1:192" x14ac:dyDescent="0.25">
      <c r="E117" s="126" t="str">
        <f xml:space="preserve"> ConFin!E$300</f>
        <v>Sum of construction debt drawdown - m</v>
      </c>
      <c r="F117" s="126">
        <f xml:space="preserve"> ConFin!F$300</f>
        <v>261452.83409255985</v>
      </c>
      <c r="G117" s="126" t="str">
        <f xml:space="preserve"> ConFin!G$300</f>
        <v>$ 000s</v>
      </c>
      <c r="H117" s="32"/>
      <c r="I117" s="32"/>
      <c r="J117" s="32"/>
      <c r="K117" s="32"/>
      <c r="L117" s="32"/>
    </row>
    <row r="118" spans="1:192" x14ac:dyDescent="0.25">
      <c r="E118" s="126" t="str">
        <f xml:space="preserve"> Debt!E$103</f>
        <v>Senior debt principal repayment POS</v>
      </c>
      <c r="F118" s="126">
        <f xml:space="preserve"> Debt!F$103</f>
        <v>0</v>
      </c>
      <c r="G118" s="126" t="str">
        <f xml:space="preserve"> Debt!G$103</f>
        <v>$ 000s</v>
      </c>
      <c r="H118" s="126">
        <f xml:space="preserve"> Debt!H$103</f>
        <v>261452.83409255955</v>
      </c>
      <c r="I118" s="126">
        <f xml:space="preserve"> Debt!I$103</f>
        <v>0</v>
      </c>
      <c r="J118" s="126">
        <f xml:space="preserve"> Debt!J$103</f>
        <v>0</v>
      </c>
      <c r="K118" s="126">
        <f xml:space="preserve"> Debt!K$103</f>
        <v>0</v>
      </c>
      <c r="L118" s="126">
        <f xml:space="preserve"> Debt!L$103</f>
        <v>0</v>
      </c>
      <c r="M118" s="126">
        <f xml:space="preserve"> Debt!M$103</f>
        <v>0</v>
      </c>
      <c r="N118" s="126">
        <f xml:space="preserve"> Debt!N$103</f>
        <v>0</v>
      </c>
      <c r="O118" s="126">
        <f xml:space="preserve"> Debt!O$103</f>
        <v>0</v>
      </c>
      <c r="P118" s="126">
        <f xml:space="preserve"> Debt!P$103</f>
        <v>0</v>
      </c>
      <c r="Q118" s="126">
        <f xml:space="preserve"> Debt!Q$103</f>
        <v>9387.0602101629956</v>
      </c>
      <c r="R118" s="126">
        <f xml:space="preserve"> Debt!R$103</f>
        <v>6954.550389848233</v>
      </c>
      <c r="S118" s="126">
        <f xml:space="preserve"> Debt!S$103</f>
        <v>6218.4983905955887</v>
      </c>
      <c r="T118" s="126">
        <f xml:space="preserve"> Debt!T$103</f>
        <v>6277.5962942097385</v>
      </c>
      <c r="U118" s="126">
        <f xml:space="preserve"> Debt!U$103</f>
        <v>6378.0854987306329</v>
      </c>
      <c r="V118" s="126">
        <f xml:space="preserve"> Debt!V$103</f>
        <v>6436.0862678346566</v>
      </c>
      <c r="W118" s="126">
        <f xml:space="preserve"> Debt!W$103</f>
        <v>6543.3864535669309</v>
      </c>
      <c r="X118" s="126">
        <f xml:space="preserve"> Debt!X$103</f>
        <v>6591.3532498417053</v>
      </c>
      <c r="Y118" s="126">
        <f xml:space="preserve"> Debt!Y$103</f>
        <v>6699.1596676870686</v>
      </c>
      <c r="Z118" s="126">
        <f xml:space="preserve"> Debt!Z$103</f>
        <v>6769.9619950523456</v>
      </c>
      <c r="AA118" s="126">
        <f xml:space="preserve"> Debt!AA$103</f>
        <v>6890.5435022973907</v>
      </c>
      <c r="AB118" s="126">
        <f xml:space="preserve"> Debt!AB$103</f>
        <v>6945.0518951881295</v>
      </c>
      <c r="AC118" s="126">
        <f xml:space="preserve"> Debt!AC$103</f>
        <v>7073.0040190414247</v>
      </c>
      <c r="AD118" s="126">
        <f xml:space="preserve"> Debt!AD$103</f>
        <v>7126.9705998135141</v>
      </c>
      <c r="AE118" s="126">
        <f xml:space="preserve"> Debt!AE$103</f>
        <v>7262.4453255749322</v>
      </c>
      <c r="AF118" s="126">
        <f xml:space="preserve"> Debt!AF$103</f>
        <v>7311.2611746529128</v>
      </c>
      <c r="AG118" s="126">
        <f xml:space="preserve"> Debt!AG$103</f>
        <v>7444.1399002020062</v>
      </c>
      <c r="AH118" s="126">
        <f xml:space="preserve"> Debt!AH$103</f>
        <v>7509.894229603321</v>
      </c>
      <c r="AI118" s="126">
        <f xml:space="preserve"> Debt!AI$103</f>
        <v>7661.506855154279</v>
      </c>
      <c r="AJ118" s="126">
        <f xml:space="preserve"> Debt!AJ$103</f>
        <v>7712.1952153483708</v>
      </c>
      <c r="AK118" s="126">
        <f xml:space="preserve"> Debt!AK$103</f>
        <v>7872.3290017078853</v>
      </c>
      <c r="AL118" s="126">
        <f xml:space="preserve"> Debt!AL$103</f>
        <v>7921.8969155420127</v>
      </c>
      <c r="AM118" s="126">
        <f xml:space="preserve"> Debt!AM$103</f>
        <v>8090.4286115747145</v>
      </c>
      <c r="AN118" s="126">
        <f xml:space="preserve"> Debt!AN$103</f>
        <v>8141.6232466962874</v>
      </c>
      <c r="AO118" s="126">
        <f xml:space="preserve"> Debt!AO$103</f>
        <v>8302.569987492232</v>
      </c>
      <c r="AP118" s="126">
        <f xml:space="preserve"> Debt!AP$103</f>
        <v>8363.6007420210517</v>
      </c>
      <c r="AQ118" s="126">
        <f xml:space="preserve"> Debt!AQ$103</f>
        <v>8550.5262864462602</v>
      </c>
      <c r="AR118" s="126">
        <f xml:space="preserve"> Debt!AR$103</f>
        <v>8596.9739612430822</v>
      </c>
      <c r="AS118" s="126">
        <f xml:space="preserve"> Debt!AS$103</f>
        <v>8793.375381237187</v>
      </c>
      <c r="AT118" s="126">
        <f xml:space="preserve"> Debt!AT$103</f>
        <v>8838.8134051014767</v>
      </c>
      <c r="AU118" s="126">
        <f xml:space="preserve"> Debt!AU$103</f>
        <v>9045.2885101187403</v>
      </c>
      <c r="AV118" s="126">
        <f xml:space="preserve"> Debt!AV$103</f>
        <v>9099.7268464693243</v>
      </c>
      <c r="AW118" s="126">
        <f xml:space="preserve"> Debt!AW$103</f>
        <v>9293.3825725466286</v>
      </c>
      <c r="AX118" s="126">
        <f xml:space="preserve"> Debt!AX$103</f>
        <v>9349.5474899564942</v>
      </c>
      <c r="AY118" s="126">
        <f xml:space="preserve"> Debt!AY$103</f>
        <v>0</v>
      </c>
      <c r="AZ118" s="126">
        <f xml:space="preserve"> Debt!AZ$103</f>
        <v>0</v>
      </c>
      <c r="BA118" s="126">
        <f xml:space="preserve"> Debt!BA$103</f>
        <v>0</v>
      </c>
      <c r="BB118" s="126">
        <f xml:space="preserve"> Debt!BB$103</f>
        <v>0</v>
      </c>
      <c r="BC118" s="126">
        <f xml:space="preserve"> Debt!BC$103</f>
        <v>0</v>
      </c>
      <c r="BD118" s="126">
        <f xml:space="preserve"> Debt!BD$103</f>
        <v>0</v>
      </c>
      <c r="BE118" s="126">
        <f xml:space="preserve"> Debt!BE$103</f>
        <v>0</v>
      </c>
      <c r="BF118" s="126">
        <f xml:space="preserve"> Debt!BF$103</f>
        <v>0</v>
      </c>
      <c r="BG118" s="126">
        <f xml:space="preserve"> Debt!BG$103</f>
        <v>0</v>
      </c>
      <c r="BH118" s="126">
        <f xml:space="preserve"> Debt!BH$103</f>
        <v>0</v>
      </c>
      <c r="BI118" s="126">
        <f xml:space="preserve"> Debt!BI$103</f>
        <v>0</v>
      </c>
      <c r="BJ118" s="126">
        <f xml:space="preserve"> Debt!BJ$103</f>
        <v>0</v>
      </c>
      <c r="BK118" s="126">
        <f xml:space="preserve"> Debt!BK$103</f>
        <v>0</v>
      </c>
      <c r="BL118" s="126">
        <f xml:space="preserve"> Debt!BL$103</f>
        <v>0</v>
      </c>
      <c r="BM118" s="126">
        <f xml:space="preserve"> Debt!BM$103</f>
        <v>0</v>
      </c>
      <c r="BN118" s="126">
        <f xml:space="preserve"> Debt!BN$103</f>
        <v>0</v>
      </c>
      <c r="BO118" s="126">
        <f xml:space="preserve"> Debt!BO$103</f>
        <v>0</v>
      </c>
      <c r="BP118" s="126">
        <f xml:space="preserve"> Debt!BP$103</f>
        <v>0</v>
      </c>
      <c r="BQ118" s="126">
        <f xml:space="preserve"> Debt!BQ$103</f>
        <v>0</v>
      </c>
      <c r="BR118" s="126">
        <f xml:space="preserve"> Debt!BR$103</f>
        <v>0</v>
      </c>
      <c r="BS118" s="126">
        <f xml:space="preserve"> Debt!BS$103</f>
        <v>0</v>
      </c>
      <c r="BT118" s="126">
        <f xml:space="preserve"> Debt!BT$103</f>
        <v>0</v>
      </c>
      <c r="BU118" s="126">
        <f xml:space="preserve"> Debt!BU$103</f>
        <v>0</v>
      </c>
      <c r="BV118" s="126">
        <f xml:space="preserve"> Debt!BV$103</f>
        <v>0</v>
      </c>
      <c r="BW118" s="126">
        <f xml:space="preserve"> Debt!BW$103</f>
        <v>0</v>
      </c>
      <c r="BX118" s="126">
        <f xml:space="preserve"> Debt!BX$103</f>
        <v>0</v>
      </c>
      <c r="BY118" s="126">
        <f xml:space="preserve"> Debt!BY$103</f>
        <v>0</v>
      </c>
      <c r="BZ118" s="126">
        <f xml:space="preserve"> Debt!BZ$103</f>
        <v>0</v>
      </c>
      <c r="CA118" s="126">
        <f xml:space="preserve"> Debt!CA$103</f>
        <v>0</v>
      </c>
      <c r="CB118" s="126">
        <f xml:space="preserve"> Debt!CB$103</f>
        <v>0</v>
      </c>
      <c r="CC118" s="126">
        <f xml:space="preserve"> Debt!CC$103</f>
        <v>0</v>
      </c>
      <c r="CD118" s="126">
        <f xml:space="preserve"> Debt!CD$103</f>
        <v>0</v>
      </c>
      <c r="CE118" s="126">
        <f xml:space="preserve"> Debt!CE$103</f>
        <v>0</v>
      </c>
      <c r="CF118" s="126">
        <f xml:space="preserve"> Debt!CF$103</f>
        <v>0</v>
      </c>
      <c r="CG118" s="126">
        <f xml:space="preserve"> Debt!CG$103</f>
        <v>0</v>
      </c>
      <c r="CH118" s="126">
        <f xml:space="preserve"> Debt!CH$103</f>
        <v>0</v>
      </c>
      <c r="CI118" s="126">
        <f xml:space="preserve"> Debt!CI$103</f>
        <v>0</v>
      </c>
      <c r="CJ118" s="126">
        <f xml:space="preserve"> Debt!CJ$103</f>
        <v>0</v>
      </c>
      <c r="CK118" s="126">
        <f xml:space="preserve"> Debt!CK$103</f>
        <v>0</v>
      </c>
      <c r="CL118" s="126">
        <f xml:space="preserve"> Debt!CL$103</f>
        <v>0</v>
      </c>
      <c r="CM118" s="126">
        <f xml:space="preserve"> Debt!CM$103</f>
        <v>0</v>
      </c>
      <c r="CN118" s="126">
        <f xml:space="preserve"> Debt!CN$103</f>
        <v>0</v>
      </c>
      <c r="CO118" s="126">
        <f xml:space="preserve"> Debt!CO$103</f>
        <v>0</v>
      </c>
      <c r="CP118" s="126">
        <f xml:space="preserve"> Debt!CP$103</f>
        <v>0</v>
      </c>
      <c r="CQ118" s="126">
        <f xml:space="preserve"> Debt!CQ$103</f>
        <v>0</v>
      </c>
      <c r="CR118" s="126">
        <f xml:space="preserve"> Debt!CR$103</f>
        <v>0</v>
      </c>
      <c r="CS118" s="126">
        <f xml:space="preserve"> Debt!CS$103</f>
        <v>0</v>
      </c>
      <c r="CT118" s="126">
        <f xml:space="preserve"> Debt!CT$103</f>
        <v>0</v>
      </c>
      <c r="CU118" s="126">
        <f xml:space="preserve"> Debt!CU$103</f>
        <v>0</v>
      </c>
      <c r="CV118" s="126">
        <f xml:space="preserve"> Debt!CV$103</f>
        <v>0</v>
      </c>
      <c r="CW118" s="126">
        <f xml:space="preserve"> Debt!CW$103</f>
        <v>0</v>
      </c>
      <c r="CX118" s="126">
        <f xml:space="preserve"> Debt!CX$103</f>
        <v>0</v>
      </c>
      <c r="CY118" s="126">
        <f xml:space="preserve"> Debt!CY$103</f>
        <v>0</v>
      </c>
      <c r="CZ118" s="126">
        <f xml:space="preserve"> Debt!CZ$103</f>
        <v>0</v>
      </c>
      <c r="DA118" s="126">
        <f xml:space="preserve"> Debt!DA$103</f>
        <v>0</v>
      </c>
      <c r="DB118" s="126">
        <f xml:space="preserve"> Debt!DB$103</f>
        <v>0</v>
      </c>
      <c r="DC118" s="126">
        <f xml:space="preserve"> Debt!DC$103</f>
        <v>0</v>
      </c>
      <c r="DD118" s="126">
        <f xml:space="preserve"> Debt!DD$103</f>
        <v>0</v>
      </c>
      <c r="DE118" s="126">
        <f xml:space="preserve"> Debt!DE$103</f>
        <v>0</v>
      </c>
      <c r="DF118" s="126">
        <f xml:space="preserve"> Debt!DF$103</f>
        <v>0</v>
      </c>
      <c r="DG118" s="126">
        <f xml:space="preserve"> Debt!DG$103</f>
        <v>0</v>
      </c>
      <c r="DH118" s="126">
        <f xml:space="preserve"> Debt!DH$103</f>
        <v>0</v>
      </c>
      <c r="DI118" s="126">
        <f xml:space="preserve"> Debt!DI$103</f>
        <v>0</v>
      </c>
      <c r="DJ118" s="126">
        <f xml:space="preserve"> Debt!DJ$103</f>
        <v>0</v>
      </c>
      <c r="DK118" s="126">
        <f xml:space="preserve"> Debt!DK$103</f>
        <v>0</v>
      </c>
      <c r="DL118" s="126">
        <f xml:space="preserve"> Debt!DL$103</f>
        <v>0</v>
      </c>
      <c r="DM118" s="126">
        <f xml:space="preserve"> Debt!DM$103</f>
        <v>0</v>
      </c>
      <c r="DN118" s="126">
        <f xml:space="preserve"> Debt!DN$103</f>
        <v>0</v>
      </c>
      <c r="DO118" s="126">
        <f xml:space="preserve"> Debt!DO$103</f>
        <v>0</v>
      </c>
      <c r="DP118" s="126">
        <f xml:space="preserve"> Debt!DP$103</f>
        <v>0</v>
      </c>
      <c r="DQ118" s="126">
        <f xml:space="preserve"> Debt!DQ$103</f>
        <v>0</v>
      </c>
      <c r="DR118" s="126">
        <f xml:space="preserve"> Debt!DR$103</f>
        <v>0</v>
      </c>
      <c r="DS118" s="126">
        <f xml:space="preserve"> Debt!DS$103</f>
        <v>0</v>
      </c>
      <c r="DT118" s="126">
        <f xml:space="preserve"> Debt!DT$103</f>
        <v>0</v>
      </c>
      <c r="DU118" s="126">
        <f xml:space="preserve"> Debt!DU$103</f>
        <v>0</v>
      </c>
      <c r="DV118" s="126">
        <f xml:space="preserve"> Debt!DV$103</f>
        <v>0</v>
      </c>
      <c r="DW118" s="126">
        <f xml:space="preserve"> Debt!DW$103</f>
        <v>0</v>
      </c>
      <c r="DX118" s="126">
        <f xml:space="preserve"> Debt!DX$103</f>
        <v>0</v>
      </c>
      <c r="DY118" s="126">
        <f xml:space="preserve"> Debt!DY$103</f>
        <v>0</v>
      </c>
      <c r="DZ118" s="126">
        <f xml:space="preserve"> Debt!DZ$103</f>
        <v>0</v>
      </c>
      <c r="EA118" s="126">
        <f xml:space="preserve"> Debt!EA$103</f>
        <v>0</v>
      </c>
      <c r="EB118" s="126">
        <f xml:space="preserve"> Debt!EB$103</f>
        <v>0</v>
      </c>
      <c r="EC118" s="126">
        <f xml:space="preserve"> Debt!EC$103</f>
        <v>0</v>
      </c>
      <c r="ED118" s="126">
        <f xml:space="preserve"> Debt!ED$103</f>
        <v>0</v>
      </c>
      <c r="EE118" s="126">
        <f xml:space="preserve"> Debt!EE$103</f>
        <v>0</v>
      </c>
      <c r="EF118" s="126">
        <f xml:space="preserve"> Debt!EF$103</f>
        <v>0</v>
      </c>
      <c r="EG118" s="126">
        <f xml:space="preserve"> Debt!EG$103</f>
        <v>0</v>
      </c>
      <c r="EH118" s="126">
        <f xml:space="preserve"> Debt!EH$103</f>
        <v>0</v>
      </c>
      <c r="EI118" s="126">
        <f xml:space="preserve"> Debt!EI$103</f>
        <v>0</v>
      </c>
      <c r="EJ118" s="126">
        <f xml:space="preserve"> Debt!EJ$103</f>
        <v>0</v>
      </c>
      <c r="EK118" s="126">
        <f xml:space="preserve"> Debt!EK$103</f>
        <v>0</v>
      </c>
      <c r="EL118" s="126">
        <f xml:space="preserve"> Debt!EL$103</f>
        <v>0</v>
      </c>
      <c r="EM118" s="126">
        <f xml:space="preserve"> Debt!EM$103</f>
        <v>0</v>
      </c>
      <c r="EN118" s="126">
        <f xml:space="preserve"> Debt!EN$103</f>
        <v>0</v>
      </c>
      <c r="EO118" s="126">
        <f xml:space="preserve"> Debt!EO$103</f>
        <v>0</v>
      </c>
      <c r="EP118" s="126">
        <f xml:space="preserve"> Debt!EP$103</f>
        <v>0</v>
      </c>
      <c r="EQ118" s="126">
        <f xml:space="preserve"> Debt!EQ$103</f>
        <v>0</v>
      </c>
      <c r="ER118" s="126">
        <f xml:space="preserve"> Debt!ER$103</f>
        <v>0</v>
      </c>
      <c r="ES118" s="126">
        <f xml:space="preserve"> Debt!ES$103</f>
        <v>0</v>
      </c>
      <c r="ET118" s="126">
        <f xml:space="preserve"> Debt!ET$103</f>
        <v>0</v>
      </c>
      <c r="EU118" s="126">
        <f xml:space="preserve"> Debt!EU$103</f>
        <v>0</v>
      </c>
      <c r="EV118" s="126">
        <f xml:space="preserve"> Debt!EV$103</f>
        <v>0</v>
      </c>
      <c r="EW118" s="126">
        <f xml:space="preserve"> Debt!EW$103</f>
        <v>0</v>
      </c>
      <c r="EX118" s="126">
        <f xml:space="preserve"> Debt!EX$103</f>
        <v>0</v>
      </c>
      <c r="EY118" s="126">
        <f xml:space="preserve"> Debt!EY$103</f>
        <v>0</v>
      </c>
      <c r="EZ118" s="126">
        <f xml:space="preserve"> Debt!EZ$103</f>
        <v>0</v>
      </c>
      <c r="FA118" s="126">
        <f xml:space="preserve"> Debt!FA$103</f>
        <v>0</v>
      </c>
      <c r="FB118" s="126">
        <f xml:space="preserve"> Debt!FB$103</f>
        <v>0</v>
      </c>
      <c r="FC118" s="126">
        <f xml:space="preserve"> Debt!FC$103</f>
        <v>0</v>
      </c>
      <c r="FD118" s="126">
        <f xml:space="preserve"> Debt!FD$103</f>
        <v>0</v>
      </c>
      <c r="FE118" s="126">
        <f xml:space="preserve"> Debt!FE$103</f>
        <v>0</v>
      </c>
      <c r="FF118" s="126">
        <f xml:space="preserve"> Debt!FF$103</f>
        <v>0</v>
      </c>
      <c r="FG118" s="126">
        <f xml:space="preserve"> Debt!FG$103</f>
        <v>0</v>
      </c>
      <c r="FH118" s="126">
        <f xml:space="preserve"> Debt!FH$103</f>
        <v>0</v>
      </c>
      <c r="FI118" s="126">
        <f xml:space="preserve"> Debt!FI$103</f>
        <v>0</v>
      </c>
      <c r="FJ118" s="126">
        <f xml:space="preserve"> Debt!FJ$103</f>
        <v>0</v>
      </c>
      <c r="FK118" s="126">
        <f xml:space="preserve"> Debt!FK$103</f>
        <v>0</v>
      </c>
      <c r="FL118" s="126">
        <f xml:space="preserve"> Debt!FL$103</f>
        <v>0</v>
      </c>
      <c r="FM118" s="126">
        <f xml:space="preserve"> Debt!FM$103</f>
        <v>0</v>
      </c>
      <c r="FN118" s="126">
        <f xml:space="preserve"> Debt!FN$103</f>
        <v>0</v>
      </c>
      <c r="FO118" s="126">
        <f xml:space="preserve"> Debt!FO$103</f>
        <v>0</v>
      </c>
      <c r="FP118" s="126">
        <f xml:space="preserve"> Debt!FP$103</f>
        <v>0</v>
      </c>
      <c r="FQ118" s="126">
        <f xml:space="preserve"> Debt!FQ$103</f>
        <v>0</v>
      </c>
      <c r="FR118" s="126">
        <f xml:space="preserve"> Debt!FR$103</f>
        <v>0</v>
      </c>
      <c r="FS118" s="126">
        <f xml:space="preserve"> Debt!FS$103</f>
        <v>0</v>
      </c>
      <c r="FT118" s="126">
        <f xml:space="preserve"> Debt!FT$103</f>
        <v>0</v>
      </c>
      <c r="FU118" s="126">
        <f xml:space="preserve"> Debt!FU$103</f>
        <v>0</v>
      </c>
      <c r="FV118" s="126">
        <f xml:space="preserve"> Debt!FV$103</f>
        <v>0</v>
      </c>
      <c r="FW118" s="126">
        <f xml:space="preserve"> Debt!FW$103</f>
        <v>0</v>
      </c>
      <c r="FX118" s="126">
        <f xml:space="preserve"> Debt!FX$103</f>
        <v>0</v>
      </c>
      <c r="FY118" s="126">
        <f xml:space="preserve"> Debt!FY$103</f>
        <v>0</v>
      </c>
      <c r="FZ118" s="126">
        <f xml:space="preserve"> Debt!FZ$103</f>
        <v>0</v>
      </c>
      <c r="GA118" s="126">
        <f xml:space="preserve"> Debt!GA$103</f>
        <v>0</v>
      </c>
      <c r="GB118" s="126">
        <f xml:space="preserve"> Debt!GB$103</f>
        <v>0</v>
      </c>
      <c r="GC118" s="126">
        <f xml:space="preserve"> Debt!GC$103</f>
        <v>0</v>
      </c>
      <c r="GD118" s="126">
        <f xml:space="preserve"> Debt!GD$103</f>
        <v>0</v>
      </c>
      <c r="GE118" s="126">
        <f xml:space="preserve"> Debt!GE$103</f>
        <v>0</v>
      </c>
      <c r="GF118" s="126">
        <f xml:space="preserve"> Debt!GF$103</f>
        <v>0</v>
      </c>
      <c r="GG118" s="126">
        <f xml:space="preserve"> Debt!GG$103</f>
        <v>0</v>
      </c>
      <c r="GH118" s="126">
        <f xml:space="preserve"> Debt!GH$103</f>
        <v>0</v>
      </c>
      <c r="GI118" s="126">
        <f xml:space="preserve"> Debt!GI$103</f>
        <v>0</v>
      </c>
      <c r="GJ118" s="126">
        <f xml:space="preserve"> Debt!GJ$103</f>
        <v>0</v>
      </c>
    </row>
    <row r="119" spans="1:192" x14ac:dyDescent="0.25">
      <c r="E119" s="126" t="str">
        <f xml:space="preserve"> Time!E$140</f>
        <v>Senior debt repayment period flag</v>
      </c>
      <c r="F119" s="126">
        <f xml:space="preserve"> Time!F$140</f>
        <v>0</v>
      </c>
      <c r="G119" s="126" t="str">
        <f xml:space="preserve"> Time!G$140</f>
        <v>flag</v>
      </c>
      <c r="H119" s="126">
        <f xml:space="preserve"> Time!H$140</f>
        <v>34</v>
      </c>
      <c r="I119" s="126">
        <f xml:space="preserve"> Time!I$140</f>
        <v>0</v>
      </c>
      <c r="J119" s="126">
        <f xml:space="preserve"> Time!J$140</f>
        <v>0</v>
      </c>
      <c r="K119" s="126">
        <f xml:space="preserve"> Time!K$140</f>
        <v>0</v>
      </c>
      <c r="L119" s="126">
        <f xml:space="preserve"> Time!L$140</f>
        <v>0</v>
      </c>
      <c r="M119" s="126">
        <f xml:space="preserve"> Time!M$140</f>
        <v>0</v>
      </c>
      <c r="N119" s="126">
        <f xml:space="preserve"> Time!N$140</f>
        <v>0</v>
      </c>
      <c r="O119" s="126">
        <f xml:space="preserve"> Time!O$140</f>
        <v>0</v>
      </c>
      <c r="P119" s="126">
        <f xml:space="preserve"> Time!P$140</f>
        <v>0</v>
      </c>
      <c r="Q119" s="126">
        <f xml:space="preserve"> Time!Q$140</f>
        <v>1</v>
      </c>
      <c r="R119" s="126">
        <f xml:space="preserve"> Time!R$140</f>
        <v>1</v>
      </c>
      <c r="S119" s="126">
        <f xml:space="preserve"> Time!S$140</f>
        <v>1</v>
      </c>
      <c r="T119" s="126">
        <f xml:space="preserve"> Time!T$140</f>
        <v>1</v>
      </c>
      <c r="U119" s="126">
        <f xml:space="preserve"> Time!U$140</f>
        <v>1</v>
      </c>
      <c r="V119" s="126">
        <f xml:space="preserve"> Time!V$140</f>
        <v>1</v>
      </c>
      <c r="W119" s="126">
        <f xml:space="preserve"> Time!W$140</f>
        <v>1</v>
      </c>
      <c r="X119" s="126">
        <f xml:space="preserve"> Time!X$140</f>
        <v>1</v>
      </c>
      <c r="Y119" s="126">
        <f xml:space="preserve"> Time!Y$140</f>
        <v>1</v>
      </c>
      <c r="Z119" s="126">
        <f xml:space="preserve"> Time!Z$140</f>
        <v>1</v>
      </c>
      <c r="AA119" s="126">
        <f xml:space="preserve"> Time!AA$140</f>
        <v>1</v>
      </c>
      <c r="AB119" s="126">
        <f xml:space="preserve"> Time!AB$140</f>
        <v>1</v>
      </c>
      <c r="AC119" s="126">
        <f xml:space="preserve"> Time!AC$140</f>
        <v>1</v>
      </c>
      <c r="AD119" s="126">
        <f xml:space="preserve"> Time!AD$140</f>
        <v>1</v>
      </c>
      <c r="AE119" s="126">
        <f xml:space="preserve"> Time!AE$140</f>
        <v>1</v>
      </c>
      <c r="AF119" s="126">
        <f xml:space="preserve"> Time!AF$140</f>
        <v>1</v>
      </c>
      <c r="AG119" s="126">
        <f xml:space="preserve"> Time!AG$140</f>
        <v>1</v>
      </c>
      <c r="AH119" s="126">
        <f xml:space="preserve"> Time!AH$140</f>
        <v>1</v>
      </c>
      <c r="AI119" s="126">
        <f xml:space="preserve"> Time!AI$140</f>
        <v>1</v>
      </c>
      <c r="AJ119" s="126">
        <f xml:space="preserve"> Time!AJ$140</f>
        <v>1</v>
      </c>
      <c r="AK119" s="126">
        <f xml:space="preserve"> Time!AK$140</f>
        <v>1</v>
      </c>
      <c r="AL119" s="126">
        <f xml:space="preserve"> Time!AL$140</f>
        <v>1</v>
      </c>
      <c r="AM119" s="126">
        <f xml:space="preserve"> Time!AM$140</f>
        <v>1</v>
      </c>
      <c r="AN119" s="126">
        <f xml:space="preserve"> Time!AN$140</f>
        <v>1</v>
      </c>
      <c r="AO119" s="126">
        <f xml:space="preserve"> Time!AO$140</f>
        <v>1</v>
      </c>
      <c r="AP119" s="126">
        <f xml:space="preserve"> Time!AP$140</f>
        <v>1</v>
      </c>
      <c r="AQ119" s="126">
        <f xml:space="preserve"> Time!AQ$140</f>
        <v>1</v>
      </c>
      <c r="AR119" s="126">
        <f xml:space="preserve"> Time!AR$140</f>
        <v>1</v>
      </c>
      <c r="AS119" s="126">
        <f xml:space="preserve"> Time!AS$140</f>
        <v>1</v>
      </c>
      <c r="AT119" s="126">
        <f xml:space="preserve"> Time!AT$140</f>
        <v>1</v>
      </c>
      <c r="AU119" s="126">
        <f xml:space="preserve"> Time!AU$140</f>
        <v>1</v>
      </c>
      <c r="AV119" s="126">
        <f xml:space="preserve"> Time!AV$140</f>
        <v>1</v>
      </c>
      <c r="AW119" s="126">
        <f xml:space="preserve"> Time!AW$140</f>
        <v>1</v>
      </c>
      <c r="AX119" s="126">
        <f xml:space="preserve"> Time!AX$140</f>
        <v>1</v>
      </c>
      <c r="AY119" s="126">
        <f xml:space="preserve"> Time!AY$140</f>
        <v>0</v>
      </c>
      <c r="AZ119" s="126">
        <f xml:space="preserve"> Time!AZ$140</f>
        <v>0</v>
      </c>
      <c r="BA119" s="126">
        <f xml:space="preserve"> Time!BA$140</f>
        <v>0</v>
      </c>
      <c r="BB119" s="126">
        <f xml:space="preserve"> Time!BB$140</f>
        <v>0</v>
      </c>
      <c r="BC119" s="126">
        <f xml:space="preserve"> Time!BC$140</f>
        <v>0</v>
      </c>
      <c r="BD119" s="126">
        <f xml:space="preserve"> Time!BD$140</f>
        <v>0</v>
      </c>
      <c r="BE119" s="126">
        <f xml:space="preserve"> Time!BE$140</f>
        <v>0</v>
      </c>
      <c r="BF119" s="126">
        <f xml:space="preserve"> Time!BF$140</f>
        <v>0</v>
      </c>
      <c r="BG119" s="126">
        <f xml:space="preserve"> Time!BG$140</f>
        <v>0</v>
      </c>
      <c r="BH119" s="126">
        <f xml:space="preserve"> Time!BH$140</f>
        <v>0</v>
      </c>
      <c r="BI119" s="126">
        <f xml:space="preserve"> Time!BI$140</f>
        <v>0</v>
      </c>
      <c r="BJ119" s="126">
        <f xml:space="preserve"> Time!BJ$140</f>
        <v>0</v>
      </c>
      <c r="BK119" s="126">
        <f xml:space="preserve"> Time!BK$140</f>
        <v>0</v>
      </c>
      <c r="BL119" s="126">
        <f xml:space="preserve"> Time!BL$140</f>
        <v>0</v>
      </c>
      <c r="BM119" s="126">
        <f xml:space="preserve"> Time!BM$140</f>
        <v>0</v>
      </c>
      <c r="BN119" s="126">
        <f xml:space="preserve"> Time!BN$140</f>
        <v>0</v>
      </c>
      <c r="BO119" s="126">
        <f xml:space="preserve"> Time!BO$140</f>
        <v>0</v>
      </c>
      <c r="BP119" s="126">
        <f xml:space="preserve"> Time!BP$140</f>
        <v>0</v>
      </c>
      <c r="BQ119" s="126">
        <f xml:space="preserve"> Time!BQ$140</f>
        <v>0</v>
      </c>
      <c r="BR119" s="126">
        <f xml:space="preserve"> Time!BR$140</f>
        <v>0</v>
      </c>
      <c r="BS119" s="126">
        <f xml:space="preserve"> Time!BS$140</f>
        <v>0</v>
      </c>
      <c r="BT119" s="126">
        <f xml:space="preserve"> Time!BT$140</f>
        <v>0</v>
      </c>
      <c r="BU119" s="126">
        <f xml:space="preserve"> Time!BU$140</f>
        <v>0</v>
      </c>
      <c r="BV119" s="126">
        <f xml:space="preserve"> Time!BV$140</f>
        <v>0</v>
      </c>
      <c r="BW119" s="126">
        <f xml:space="preserve"> Time!BW$140</f>
        <v>0</v>
      </c>
      <c r="BX119" s="126">
        <f xml:space="preserve"> Time!BX$140</f>
        <v>0</v>
      </c>
      <c r="BY119" s="126">
        <f xml:space="preserve"> Time!BY$140</f>
        <v>0</v>
      </c>
      <c r="BZ119" s="126">
        <f xml:space="preserve"> Time!BZ$140</f>
        <v>0</v>
      </c>
      <c r="CA119" s="126">
        <f xml:space="preserve"> Time!CA$140</f>
        <v>0</v>
      </c>
      <c r="CB119" s="126">
        <f xml:space="preserve"> Time!CB$140</f>
        <v>0</v>
      </c>
      <c r="CC119" s="126">
        <f xml:space="preserve"> Time!CC$140</f>
        <v>0</v>
      </c>
      <c r="CD119" s="126">
        <f xml:space="preserve"> Time!CD$140</f>
        <v>0</v>
      </c>
      <c r="CE119" s="126">
        <f xml:space="preserve"> Time!CE$140</f>
        <v>0</v>
      </c>
      <c r="CF119" s="126">
        <f xml:space="preserve"> Time!CF$140</f>
        <v>0</v>
      </c>
      <c r="CG119" s="126">
        <f xml:space="preserve"> Time!CG$140</f>
        <v>0</v>
      </c>
      <c r="CH119" s="126">
        <f xml:space="preserve"> Time!CH$140</f>
        <v>0</v>
      </c>
      <c r="CI119" s="126">
        <f xml:space="preserve"> Time!CI$140</f>
        <v>0</v>
      </c>
      <c r="CJ119" s="126">
        <f xml:space="preserve"> Time!CJ$140</f>
        <v>0</v>
      </c>
      <c r="CK119" s="126">
        <f xml:space="preserve"> Time!CK$140</f>
        <v>0</v>
      </c>
      <c r="CL119" s="126">
        <f xml:space="preserve"> Time!CL$140</f>
        <v>0</v>
      </c>
      <c r="CM119" s="126">
        <f xml:space="preserve"> Time!CM$140</f>
        <v>0</v>
      </c>
      <c r="CN119" s="126">
        <f xml:space="preserve"> Time!CN$140</f>
        <v>0</v>
      </c>
      <c r="CO119" s="126">
        <f xml:space="preserve"> Time!CO$140</f>
        <v>0</v>
      </c>
      <c r="CP119" s="126">
        <f xml:space="preserve"> Time!CP$140</f>
        <v>0</v>
      </c>
      <c r="CQ119" s="126">
        <f xml:space="preserve"> Time!CQ$140</f>
        <v>0</v>
      </c>
      <c r="CR119" s="126">
        <f xml:space="preserve"> Time!CR$140</f>
        <v>0</v>
      </c>
      <c r="CS119" s="126">
        <f xml:space="preserve"> Time!CS$140</f>
        <v>0</v>
      </c>
      <c r="CT119" s="126">
        <f xml:space="preserve"> Time!CT$140</f>
        <v>0</v>
      </c>
      <c r="CU119" s="126">
        <f xml:space="preserve"> Time!CU$140</f>
        <v>0</v>
      </c>
      <c r="CV119" s="126">
        <f xml:space="preserve"> Time!CV$140</f>
        <v>0</v>
      </c>
      <c r="CW119" s="126">
        <f xml:space="preserve"> Time!CW$140</f>
        <v>0</v>
      </c>
      <c r="CX119" s="126">
        <f xml:space="preserve"> Time!CX$140</f>
        <v>0</v>
      </c>
      <c r="CY119" s="126">
        <f xml:space="preserve"> Time!CY$140</f>
        <v>0</v>
      </c>
      <c r="CZ119" s="126">
        <f xml:space="preserve"> Time!CZ$140</f>
        <v>0</v>
      </c>
      <c r="DA119" s="126">
        <f xml:space="preserve"> Time!DA$140</f>
        <v>0</v>
      </c>
      <c r="DB119" s="126">
        <f xml:space="preserve"> Time!DB$140</f>
        <v>0</v>
      </c>
      <c r="DC119" s="126">
        <f xml:space="preserve"> Time!DC$140</f>
        <v>0</v>
      </c>
      <c r="DD119" s="126">
        <f xml:space="preserve"> Time!DD$140</f>
        <v>0</v>
      </c>
      <c r="DE119" s="126">
        <f xml:space="preserve"> Time!DE$140</f>
        <v>0</v>
      </c>
      <c r="DF119" s="126">
        <f xml:space="preserve"> Time!DF$140</f>
        <v>0</v>
      </c>
      <c r="DG119" s="126">
        <f xml:space="preserve"> Time!DG$140</f>
        <v>0</v>
      </c>
      <c r="DH119" s="126">
        <f xml:space="preserve"> Time!DH$140</f>
        <v>0</v>
      </c>
      <c r="DI119" s="126">
        <f xml:space="preserve"> Time!DI$140</f>
        <v>0</v>
      </c>
      <c r="DJ119" s="126">
        <f xml:space="preserve"> Time!DJ$140</f>
        <v>0</v>
      </c>
      <c r="DK119" s="126">
        <f xml:space="preserve"> Time!DK$140</f>
        <v>0</v>
      </c>
      <c r="DL119" s="126">
        <f xml:space="preserve"> Time!DL$140</f>
        <v>0</v>
      </c>
      <c r="DM119" s="126">
        <f xml:space="preserve"> Time!DM$140</f>
        <v>0</v>
      </c>
      <c r="DN119" s="126">
        <f xml:space="preserve"> Time!DN$140</f>
        <v>0</v>
      </c>
      <c r="DO119" s="126">
        <f xml:space="preserve"> Time!DO$140</f>
        <v>0</v>
      </c>
      <c r="DP119" s="126">
        <f xml:space="preserve"> Time!DP$140</f>
        <v>0</v>
      </c>
      <c r="DQ119" s="126">
        <f xml:space="preserve"> Time!DQ$140</f>
        <v>0</v>
      </c>
      <c r="DR119" s="126">
        <f xml:space="preserve"> Time!DR$140</f>
        <v>0</v>
      </c>
      <c r="DS119" s="126">
        <f xml:space="preserve"> Time!DS$140</f>
        <v>0</v>
      </c>
      <c r="DT119" s="126">
        <f xml:space="preserve"> Time!DT$140</f>
        <v>0</v>
      </c>
      <c r="DU119" s="126">
        <f xml:space="preserve"> Time!DU$140</f>
        <v>0</v>
      </c>
      <c r="DV119" s="126">
        <f xml:space="preserve"> Time!DV$140</f>
        <v>0</v>
      </c>
      <c r="DW119" s="126">
        <f xml:space="preserve"> Time!DW$140</f>
        <v>0</v>
      </c>
      <c r="DX119" s="126">
        <f xml:space="preserve"> Time!DX$140</f>
        <v>0</v>
      </c>
      <c r="DY119" s="126">
        <f xml:space="preserve"> Time!DY$140</f>
        <v>0</v>
      </c>
      <c r="DZ119" s="126">
        <f xml:space="preserve"> Time!DZ$140</f>
        <v>0</v>
      </c>
      <c r="EA119" s="126">
        <f xml:space="preserve"> Time!EA$140</f>
        <v>0</v>
      </c>
      <c r="EB119" s="126">
        <f xml:space="preserve"> Time!EB$140</f>
        <v>0</v>
      </c>
      <c r="EC119" s="126">
        <f xml:space="preserve"> Time!EC$140</f>
        <v>0</v>
      </c>
      <c r="ED119" s="126">
        <f xml:space="preserve"> Time!ED$140</f>
        <v>0</v>
      </c>
      <c r="EE119" s="126">
        <f xml:space="preserve"> Time!EE$140</f>
        <v>0</v>
      </c>
      <c r="EF119" s="126">
        <f xml:space="preserve"> Time!EF$140</f>
        <v>0</v>
      </c>
      <c r="EG119" s="126">
        <f xml:space="preserve"> Time!EG$140</f>
        <v>0</v>
      </c>
      <c r="EH119" s="126">
        <f xml:space="preserve"> Time!EH$140</f>
        <v>0</v>
      </c>
      <c r="EI119" s="126">
        <f xml:space="preserve"> Time!EI$140</f>
        <v>0</v>
      </c>
      <c r="EJ119" s="126">
        <f xml:space="preserve"> Time!EJ$140</f>
        <v>0</v>
      </c>
      <c r="EK119" s="126">
        <f xml:space="preserve"> Time!EK$140</f>
        <v>0</v>
      </c>
      <c r="EL119" s="126">
        <f xml:space="preserve"> Time!EL$140</f>
        <v>0</v>
      </c>
      <c r="EM119" s="126">
        <f xml:space="preserve"> Time!EM$140</f>
        <v>0</v>
      </c>
      <c r="EN119" s="126">
        <f xml:space="preserve"> Time!EN$140</f>
        <v>0</v>
      </c>
      <c r="EO119" s="126">
        <f xml:space="preserve"> Time!EO$140</f>
        <v>0</v>
      </c>
      <c r="EP119" s="126">
        <f xml:space="preserve"> Time!EP$140</f>
        <v>0</v>
      </c>
      <c r="EQ119" s="126">
        <f xml:space="preserve"> Time!EQ$140</f>
        <v>0</v>
      </c>
      <c r="ER119" s="126">
        <f xml:space="preserve"> Time!ER$140</f>
        <v>0</v>
      </c>
      <c r="ES119" s="126">
        <f xml:space="preserve"> Time!ES$140</f>
        <v>0</v>
      </c>
      <c r="ET119" s="126">
        <f xml:space="preserve"> Time!ET$140</f>
        <v>0</v>
      </c>
      <c r="EU119" s="126">
        <f xml:space="preserve"> Time!EU$140</f>
        <v>0</v>
      </c>
      <c r="EV119" s="126">
        <f xml:space="preserve"> Time!EV$140</f>
        <v>0</v>
      </c>
      <c r="EW119" s="126">
        <f xml:space="preserve"> Time!EW$140</f>
        <v>0</v>
      </c>
      <c r="EX119" s="126">
        <f xml:space="preserve"> Time!EX$140</f>
        <v>0</v>
      </c>
      <c r="EY119" s="126">
        <f xml:space="preserve"> Time!EY$140</f>
        <v>0</v>
      </c>
      <c r="EZ119" s="126">
        <f xml:space="preserve"> Time!EZ$140</f>
        <v>0</v>
      </c>
      <c r="FA119" s="126">
        <f xml:space="preserve"> Time!FA$140</f>
        <v>0</v>
      </c>
      <c r="FB119" s="126">
        <f xml:space="preserve"> Time!FB$140</f>
        <v>0</v>
      </c>
      <c r="FC119" s="126">
        <f xml:space="preserve"> Time!FC$140</f>
        <v>0</v>
      </c>
      <c r="FD119" s="126">
        <f xml:space="preserve"> Time!FD$140</f>
        <v>0</v>
      </c>
      <c r="FE119" s="126">
        <f xml:space="preserve"> Time!FE$140</f>
        <v>0</v>
      </c>
      <c r="FF119" s="126">
        <f xml:space="preserve"> Time!FF$140</f>
        <v>0</v>
      </c>
      <c r="FG119" s="126">
        <f xml:space="preserve"> Time!FG$140</f>
        <v>0</v>
      </c>
      <c r="FH119" s="126">
        <f xml:space="preserve"> Time!FH$140</f>
        <v>0</v>
      </c>
      <c r="FI119" s="126">
        <f xml:space="preserve"> Time!FI$140</f>
        <v>0</v>
      </c>
      <c r="FJ119" s="126">
        <f xml:space="preserve"> Time!FJ$140</f>
        <v>0</v>
      </c>
      <c r="FK119" s="126">
        <f xml:space="preserve"> Time!FK$140</f>
        <v>0</v>
      </c>
      <c r="FL119" s="126">
        <f xml:space="preserve"> Time!FL$140</f>
        <v>0</v>
      </c>
      <c r="FM119" s="126">
        <f xml:space="preserve"> Time!FM$140</f>
        <v>0</v>
      </c>
      <c r="FN119" s="126">
        <f xml:space="preserve"> Time!FN$140</f>
        <v>0</v>
      </c>
      <c r="FO119" s="126">
        <f xml:space="preserve"> Time!FO$140</f>
        <v>0</v>
      </c>
      <c r="FP119" s="126">
        <f xml:space="preserve"> Time!FP$140</f>
        <v>0</v>
      </c>
      <c r="FQ119" s="126">
        <f xml:space="preserve"> Time!FQ$140</f>
        <v>0</v>
      </c>
      <c r="FR119" s="126">
        <f xml:space="preserve"> Time!FR$140</f>
        <v>0</v>
      </c>
      <c r="FS119" s="126">
        <f xml:space="preserve"> Time!FS$140</f>
        <v>0</v>
      </c>
      <c r="FT119" s="126">
        <f xml:space="preserve"> Time!FT$140</f>
        <v>0</v>
      </c>
      <c r="FU119" s="126">
        <f xml:space="preserve"> Time!FU$140</f>
        <v>0</v>
      </c>
      <c r="FV119" s="126">
        <f xml:space="preserve"> Time!FV$140</f>
        <v>0</v>
      </c>
      <c r="FW119" s="126">
        <f xml:space="preserve"> Time!FW$140</f>
        <v>0</v>
      </c>
      <c r="FX119" s="126">
        <f xml:space="preserve"> Time!FX$140</f>
        <v>0</v>
      </c>
      <c r="FY119" s="126">
        <f xml:space="preserve"> Time!FY$140</f>
        <v>0</v>
      </c>
      <c r="FZ119" s="126">
        <f xml:space="preserve"> Time!FZ$140</f>
        <v>0</v>
      </c>
      <c r="GA119" s="126">
        <f xml:space="preserve"> Time!GA$140</f>
        <v>0</v>
      </c>
      <c r="GB119" s="126">
        <f xml:space="preserve"> Time!GB$140</f>
        <v>0</v>
      </c>
      <c r="GC119" s="126">
        <f xml:space="preserve"> Time!GC$140</f>
        <v>0</v>
      </c>
      <c r="GD119" s="126">
        <f xml:space="preserve"> Time!GD$140</f>
        <v>0</v>
      </c>
      <c r="GE119" s="126">
        <f xml:space="preserve"> Time!GE$140</f>
        <v>0</v>
      </c>
      <c r="GF119" s="126">
        <f xml:space="preserve"> Time!GF$140</f>
        <v>0</v>
      </c>
      <c r="GG119" s="126">
        <f xml:space="preserve"> Time!GG$140</f>
        <v>0</v>
      </c>
      <c r="GH119" s="126">
        <f xml:space="preserve"> Time!GH$140</f>
        <v>0</v>
      </c>
      <c r="GI119" s="126">
        <f xml:space="preserve"> Time!GI$140</f>
        <v>0</v>
      </c>
      <c r="GJ119" s="126">
        <f xml:space="preserve"> Time!GJ$140</f>
        <v>0</v>
      </c>
    </row>
    <row r="120" spans="1:192" x14ac:dyDescent="0.25">
      <c r="E120" s="289" t="s">
        <v>520</v>
      </c>
      <c r="F120" s="289"/>
      <c r="G120" s="289" t="s">
        <v>104</v>
      </c>
      <c r="H120" s="289">
        <f xml:space="preserve"> SUM(J120:GJ120)</f>
        <v>0.999999999999999</v>
      </c>
      <c r="I120" s="289"/>
      <c r="J120" s="289">
        <f t="shared" ref="J120:AM120" si="239" xml:space="preserve"> IF($F117 &gt; CHK_TOL, J118 / $F117, 0) * J119</f>
        <v>0</v>
      </c>
      <c r="K120" s="289">
        <f t="shared" si="239"/>
        <v>0</v>
      </c>
      <c r="L120" s="289">
        <f t="shared" si="239"/>
        <v>0</v>
      </c>
      <c r="M120" s="289">
        <f t="shared" si="239"/>
        <v>0</v>
      </c>
      <c r="N120" s="289">
        <f t="shared" si="239"/>
        <v>0</v>
      </c>
      <c r="O120" s="289">
        <f t="shared" si="239"/>
        <v>0</v>
      </c>
      <c r="P120" s="289">
        <f t="shared" si="239"/>
        <v>0</v>
      </c>
      <c r="Q120" s="289">
        <f t="shared" si="239"/>
        <v>3.5903455561088995E-2</v>
      </c>
      <c r="R120" s="289">
        <f t="shared" si="239"/>
        <v>2.6599636657165377E-2</v>
      </c>
      <c r="S120" s="289">
        <f t="shared" si="239"/>
        <v>2.3784398483108843E-2</v>
      </c>
      <c r="T120" s="289">
        <f t="shared" si="239"/>
        <v>2.401043505991347E-2</v>
      </c>
      <c r="U120" s="289">
        <f t="shared" si="239"/>
        <v>2.439478432455108E-2</v>
      </c>
      <c r="V120" s="289">
        <f t="shared" si="239"/>
        <v>2.4616624601422929E-2</v>
      </c>
      <c r="W120" s="289">
        <f t="shared" si="239"/>
        <v>2.5027024381959591E-2</v>
      </c>
      <c r="X120" s="289">
        <f t="shared" si="239"/>
        <v>2.5210486903761105E-2</v>
      </c>
      <c r="Y120" s="289">
        <f t="shared" si="239"/>
        <v>2.5622822911590334E-2</v>
      </c>
      <c r="Z120" s="289">
        <f t="shared" si="239"/>
        <v>2.5893626353484606E-2</v>
      </c>
      <c r="AA120" s="289">
        <f t="shared" si="239"/>
        <v>2.6354824288720435E-2</v>
      </c>
      <c r="AB120" s="289">
        <f t="shared" si="239"/>
        <v>2.6563306989165907E-2</v>
      </c>
      <c r="AC120" s="289">
        <f t="shared" si="239"/>
        <v>2.7052695923492766E-2</v>
      </c>
      <c r="AD120" s="289">
        <f t="shared" si="239"/>
        <v>2.7259106310893594E-2</v>
      </c>
      <c r="AE120" s="289">
        <f t="shared" si="239"/>
        <v>2.7777267554896241E-2</v>
      </c>
      <c r="AF120" s="289">
        <f t="shared" si="239"/>
        <v>2.796397751827227E-2</v>
      </c>
      <c r="AG120" s="289">
        <f t="shared" si="239"/>
        <v>2.8472209628321039E-2</v>
      </c>
      <c r="AH120" s="289">
        <f t="shared" si="239"/>
        <v>2.8723705580275559E-2</v>
      </c>
      <c r="AI120" s="289">
        <f t="shared" si="239"/>
        <v>2.9303590767128358E-2</v>
      </c>
      <c r="AJ120" s="289">
        <f t="shared" si="239"/>
        <v>2.9497462676645114E-2</v>
      </c>
      <c r="AK120" s="289">
        <f t="shared" si="239"/>
        <v>3.0109939442924203E-2</v>
      </c>
      <c r="AL120" s="289">
        <f t="shared" si="239"/>
        <v>3.0299525889772888E-2</v>
      </c>
      <c r="AM120" s="289">
        <f t="shared" si="239"/>
        <v>3.0944122826798395E-2</v>
      </c>
      <c r="AN120" s="289">
        <f t="shared" ref="AN120:CY120" si="240" xml:space="preserve"> IF($F117 &gt; CHK_TOL, AN118 / $F117, 0) * AN119</f>
        <v>3.1139931127363418E-2</v>
      </c>
      <c r="AO120" s="289">
        <f t="shared" si="240"/>
        <v>3.1755517266846479E-2</v>
      </c>
      <c r="AP120" s="289">
        <f t="shared" si="240"/>
        <v>3.1988946576345621E-2</v>
      </c>
      <c r="AQ120" s="289">
        <f t="shared" si="240"/>
        <v>3.2703895967022459E-2</v>
      </c>
      <c r="AR120" s="289">
        <f t="shared" si="240"/>
        <v>3.2881548180883638E-2</v>
      </c>
      <c r="AS120" s="289">
        <f t="shared" si="240"/>
        <v>3.3632740726475145E-2</v>
      </c>
      <c r="AT120" s="289">
        <f t="shared" si="240"/>
        <v>3.3806531245985073E-2</v>
      </c>
      <c r="AU120" s="289">
        <f t="shared" si="240"/>
        <v>3.4596253437117135E-2</v>
      </c>
      <c r="AV120" s="289">
        <f t="shared" si="240"/>
        <v>3.4804468186593947E-2</v>
      </c>
      <c r="AW120" s="289">
        <f t="shared" si="240"/>
        <v>3.5545159052498831E-2</v>
      </c>
      <c r="AX120" s="289">
        <f t="shared" si="240"/>
        <v>3.5759977597514037E-2</v>
      </c>
      <c r="AY120" s="289">
        <f t="shared" si="240"/>
        <v>0</v>
      </c>
      <c r="AZ120" s="289">
        <f t="shared" si="240"/>
        <v>0</v>
      </c>
      <c r="BA120" s="289">
        <f t="shared" si="240"/>
        <v>0</v>
      </c>
      <c r="BB120" s="289">
        <f t="shared" si="240"/>
        <v>0</v>
      </c>
      <c r="BC120" s="289">
        <f t="shared" si="240"/>
        <v>0</v>
      </c>
      <c r="BD120" s="289">
        <f t="shared" si="240"/>
        <v>0</v>
      </c>
      <c r="BE120" s="289">
        <f t="shared" si="240"/>
        <v>0</v>
      </c>
      <c r="BF120" s="289">
        <f t="shared" si="240"/>
        <v>0</v>
      </c>
      <c r="BG120" s="289">
        <f t="shared" si="240"/>
        <v>0</v>
      </c>
      <c r="BH120" s="289">
        <f t="shared" si="240"/>
        <v>0</v>
      </c>
      <c r="BI120" s="289">
        <f t="shared" si="240"/>
        <v>0</v>
      </c>
      <c r="BJ120" s="289">
        <f t="shared" si="240"/>
        <v>0</v>
      </c>
      <c r="BK120" s="289">
        <f t="shared" si="240"/>
        <v>0</v>
      </c>
      <c r="BL120" s="289">
        <f t="shared" si="240"/>
        <v>0</v>
      </c>
      <c r="BM120" s="289">
        <f t="shared" si="240"/>
        <v>0</v>
      </c>
      <c r="BN120" s="289">
        <f t="shared" si="240"/>
        <v>0</v>
      </c>
      <c r="BO120" s="289">
        <f t="shared" si="240"/>
        <v>0</v>
      </c>
      <c r="BP120" s="289">
        <f t="shared" si="240"/>
        <v>0</v>
      </c>
      <c r="BQ120" s="289">
        <f t="shared" si="240"/>
        <v>0</v>
      </c>
      <c r="BR120" s="289">
        <f t="shared" si="240"/>
        <v>0</v>
      </c>
      <c r="BS120" s="289">
        <f t="shared" si="240"/>
        <v>0</v>
      </c>
      <c r="BT120" s="289">
        <f t="shared" si="240"/>
        <v>0</v>
      </c>
      <c r="BU120" s="289">
        <f t="shared" si="240"/>
        <v>0</v>
      </c>
      <c r="BV120" s="289">
        <f t="shared" si="240"/>
        <v>0</v>
      </c>
      <c r="BW120" s="289">
        <f t="shared" si="240"/>
        <v>0</v>
      </c>
      <c r="BX120" s="289">
        <f t="shared" si="240"/>
        <v>0</v>
      </c>
      <c r="BY120" s="289">
        <f t="shared" si="240"/>
        <v>0</v>
      </c>
      <c r="BZ120" s="289">
        <f t="shared" si="240"/>
        <v>0</v>
      </c>
      <c r="CA120" s="289">
        <f t="shared" si="240"/>
        <v>0</v>
      </c>
      <c r="CB120" s="289">
        <f t="shared" si="240"/>
        <v>0</v>
      </c>
      <c r="CC120" s="289">
        <f t="shared" si="240"/>
        <v>0</v>
      </c>
      <c r="CD120" s="289">
        <f t="shared" si="240"/>
        <v>0</v>
      </c>
      <c r="CE120" s="289">
        <f t="shared" si="240"/>
        <v>0</v>
      </c>
      <c r="CF120" s="289">
        <f t="shared" si="240"/>
        <v>0</v>
      </c>
      <c r="CG120" s="289">
        <f t="shared" si="240"/>
        <v>0</v>
      </c>
      <c r="CH120" s="289">
        <f t="shared" si="240"/>
        <v>0</v>
      </c>
      <c r="CI120" s="289">
        <f t="shared" si="240"/>
        <v>0</v>
      </c>
      <c r="CJ120" s="289">
        <f t="shared" si="240"/>
        <v>0</v>
      </c>
      <c r="CK120" s="289">
        <f t="shared" si="240"/>
        <v>0</v>
      </c>
      <c r="CL120" s="289">
        <f t="shared" si="240"/>
        <v>0</v>
      </c>
      <c r="CM120" s="289">
        <f t="shared" si="240"/>
        <v>0</v>
      </c>
      <c r="CN120" s="289">
        <f t="shared" si="240"/>
        <v>0</v>
      </c>
      <c r="CO120" s="289">
        <f t="shared" si="240"/>
        <v>0</v>
      </c>
      <c r="CP120" s="289">
        <f t="shared" si="240"/>
        <v>0</v>
      </c>
      <c r="CQ120" s="289">
        <f t="shared" si="240"/>
        <v>0</v>
      </c>
      <c r="CR120" s="289">
        <f t="shared" si="240"/>
        <v>0</v>
      </c>
      <c r="CS120" s="289">
        <f t="shared" si="240"/>
        <v>0</v>
      </c>
      <c r="CT120" s="289">
        <f t="shared" si="240"/>
        <v>0</v>
      </c>
      <c r="CU120" s="289">
        <f t="shared" si="240"/>
        <v>0</v>
      </c>
      <c r="CV120" s="289">
        <f t="shared" si="240"/>
        <v>0</v>
      </c>
      <c r="CW120" s="289">
        <f t="shared" si="240"/>
        <v>0</v>
      </c>
      <c r="CX120" s="289">
        <f t="shared" si="240"/>
        <v>0</v>
      </c>
      <c r="CY120" s="289">
        <f t="shared" si="240"/>
        <v>0</v>
      </c>
      <c r="CZ120" s="289">
        <f t="shared" ref="CZ120:FK120" si="241" xml:space="preserve"> IF($F117 &gt; CHK_TOL, CZ118 / $F117, 0) * CZ119</f>
        <v>0</v>
      </c>
      <c r="DA120" s="289">
        <f t="shared" si="241"/>
        <v>0</v>
      </c>
      <c r="DB120" s="289">
        <f t="shared" si="241"/>
        <v>0</v>
      </c>
      <c r="DC120" s="289">
        <f t="shared" si="241"/>
        <v>0</v>
      </c>
      <c r="DD120" s="289">
        <f t="shared" si="241"/>
        <v>0</v>
      </c>
      <c r="DE120" s="289">
        <f t="shared" si="241"/>
        <v>0</v>
      </c>
      <c r="DF120" s="289">
        <f t="shared" si="241"/>
        <v>0</v>
      </c>
      <c r="DG120" s="289">
        <f t="shared" si="241"/>
        <v>0</v>
      </c>
      <c r="DH120" s="289">
        <f t="shared" si="241"/>
        <v>0</v>
      </c>
      <c r="DI120" s="289">
        <f t="shared" si="241"/>
        <v>0</v>
      </c>
      <c r="DJ120" s="289">
        <f t="shared" si="241"/>
        <v>0</v>
      </c>
      <c r="DK120" s="289">
        <f t="shared" si="241"/>
        <v>0</v>
      </c>
      <c r="DL120" s="289">
        <f t="shared" si="241"/>
        <v>0</v>
      </c>
      <c r="DM120" s="289">
        <f t="shared" si="241"/>
        <v>0</v>
      </c>
      <c r="DN120" s="289">
        <f t="shared" si="241"/>
        <v>0</v>
      </c>
      <c r="DO120" s="289">
        <f t="shared" si="241"/>
        <v>0</v>
      </c>
      <c r="DP120" s="289">
        <f t="shared" si="241"/>
        <v>0</v>
      </c>
      <c r="DQ120" s="289">
        <f t="shared" si="241"/>
        <v>0</v>
      </c>
      <c r="DR120" s="289">
        <f t="shared" si="241"/>
        <v>0</v>
      </c>
      <c r="DS120" s="289">
        <f t="shared" si="241"/>
        <v>0</v>
      </c>
      <c r="DT120" s="289">
        <f t="shared" si="241"/>
        <v>0</v>
      </c>
      <c r="DU120" s="289">
        <f t="shared" si="241"/>
        <v>0</v>
      </c>
      <c r="DV120" s="289">
        <f t="shared" si="241"/>
        <v>0</v>
      </c>
      <c r="DW120" s="289">
        <f t="shared" si="241"/>
        <v>0</v>
      </c>
      <c r="DX120" s="289">
        <f t="shared" si="241"/>
        <v>0</v>
      </c>
      <c r="DY120" s="289">
        <f t="shared" si="241"/>
        <v>0</v>
      </c>
      <c r="DZ120" s="289">
        <f t="shared" si="241"/>
        <v>0</v>
      </c>
      <c r="EA120" s="289">
        <f t="shared" si="241"/>
        <v>0</v>
      </c>
      <c r="EB120" s="289">
        <f t="shared" si="241"/>
        <v>0</v>
      </c>
      <c r="EC120" s="289">
        <f t="shared" si="241"/>
        <v>0</v>
      </c>
      <c r="ED120" s="289">
        <f t="shared" si="241"/>
        <v>0</v>
      </c>
      <c r="EE120" s="289">
        <f t="shared" si="241"/>
        <v>0</v>
      </c>
      <c r="EF120" s="289">
        <f t="shared" si="241"/>
        <v>0</v>
      </c>
      <c r="EG120" s="289">
        <f t="shared" si="241"/>
        <v>0</v>
      </c>
      <c r="EH120" s="289">
        <f t="shared" si="241"/>
        <v>0</v>
      </c>
      <c r="EI120" s="289">
        <f t="shared" si="241"/>
        <v>0</v>
      </c>
      <c r="EJ120" s="289">
        <f t="shared" si="241"/>
        <v>0</v>
      </c>
      <c r="EK120" s="289">
        <f t="shared" si="241"/>
        <v>0</v>
      </c>
      <c r="EL120" s="289">
        <f t="shared" si="241"/>
        <v>0</v>
      </c>
      <c r="EM120" s="289">
        <f t="shared" si="241"/>
        <v>0</v>
      </c>
      <c r="EN120" s="289">
        <f t="shared" si="241"/>
        <v>0</v>
      </c>
      <c r="EO120" s="289">
        <f t="shared" si="241"/>
        <v>0</v>
      </c>
      <c r="EP120" s="289">
        <f t="shared" si="241"/>
        <v>0</v>
      </c>
      <c r="EQ120" s="289">
        <f t="shared" si="241"/>
        <v>0</v>
      </c>
      <c r="ER120" s="289">
        <f t="shared" si="241"/>
        <v>0</v>
      </c>
      <c r="ES120" s="289">
        <f t="shared" si="241"/>
        <v>0</v>
      </c>
      <c r="ET120" s="289">
        <f t="shared" si="241"/>
        <v>0</v>
      </c>
      <c r="EU120" s="289">
        <f t="shared" si="241"/>
        <v>0</v>
      </c>
      <c r="EV120" s="289">
        <f t="shared" si="241"/>
        <v>0</v>
      </c>
      <c r="EW120" s="289">
        <f t="shared" si="241"/>
        <v>0</v>
      </c>
      <c r="EX120" s="289">
        <f t="shared" si="241"/>
        <v>0</v>
      </c>
      <c r="EY120" s="289">
        <f t="shared" si="241"/>
        <v>0</v>
      </c>
      <c r="EZ120" s="289">
        <f t="shared" si="241"/>
        <v>0</v>
      </c>
      <c r="FA120" s="289">
        <f t="shared" si="241"/>
        <v>0</v>
      </c>
      <c r="FB120" s="289">
        <f t="shared" si="241"/>
        <v>0</v>
      </c>
      <c r="FC120" s="289">
        <f t="shared" si="241"/>
        <v>0</v>
      </c>
      <c r="FD120" s="289">
        <f t="shared" si="241"/>
        <v>0</v>
      </c>
      <c r="FE120" s="289">
        <f t="shared" si="241"/>
        <v>0</v>
      </c>
      <c r="FF120" s="289">
        <f t="shared" si="241"/>
        <v>0</v>
      </c>
      <c r="FG120" s="289">
        <f t="shared" si="241"/>
        <v>0</v>
      </c>
      <c r="FH120" s="289">
        <f t="shared" si="241"/>
        <v>0</v>
      </c>
      <c r="FI120" s="289">
        <f t="shared" si="241"/>
        <v>0</v>
      </c>
      <c r="FJ120" s="289">
        <f t="shared" si="241"/>
        <v>0</v>
      </c>
      <c r="FK120" s="289">
        <f t="shared" si="241"/>
        <v>0</v>
      </c>
      <c r="FL120" s="289">
        <f t="shared" ref="FL120:GJ120" si="242" xml:space="preserve"> IF($F117 &gt; CHK_TOL, FL118 / $F117, 0) * FL119</f>
        <v>0</v>
      </c>
      <c r="FM120" s="289">
        <f t="shared" si="242"/>
        <v>0</v>
      </c>
      <c r="FN120" s="289">
        <f t="shared" si="242"/>
        <v>0</v>
      </c>
      <c r="FO120" s="289">
        <f t="shared" si="242"/>
        <v>0</v>
      </c>
      <c r="FP120" s="289">
        <f t="shared" si="242"/>
        <v>0</v>
      </c>
      <c r="FQ120" s="289">
        <f t="shared" si="242"/>
        <v>0</v>
      </c>
      <c r="FR120" s="289">
        <f t="shared" si="242"/>
        <v>0</v>
      </c>
      <c r="FS120" s="289">
        <f t="shared" si="242"/>
        <v>0</v>
      </c>
      <c r="FT120" s="289">
        <f t="shared" si="242"/>
        <v>0</v>
      </c>
      <c r="FU120" s="289">
        <f t="shared" si="242"/>
        <v>0</v>
      </c>
      <c r="FV120" s="289">
        <f t="shared" si="242"/>
        <v>0</v>
      </c>
      <c r="FW120" s="289">
        <f t="shared" si="242"/>
        <v>0</v>
      </c>
      <c r="FX120" s="289">
        <f t="shared" si="242"/>
        <v>0</v>
      </c>
      <c r="FY120" s="289">
        <f t="shared" si="242"/>
        <v>0</v>
      </c>
      <c r="FZ120" s="289">
        <f t="shared" si="242"/>
        <v>0</v>
      </c>
      <c r="GA120" s="289">
        <f t="shared" si="242"/>
        <v>0</v>
      </c>
      <c r="GB120" s="289">
        <f t="shared" si="242"/>
        <v>0</v>
      </c>
      <c r="GC120" s="289">
        <f t="shared" si="242"/>
        <v>0</v>
      </c>
      <c r="GD120" s="289">
        <f t="shared" si="242"/>
        <v>0</v>
      </c>
      <c r="GE120" s="289">
        <f t="shared" si="242"/>
        <v>0</v>
      </c>
      <c r="GF120" s="289">
        <f t="shared" si="242"/>
        <v>0</v>
      </c>
      <c r="GG120" s="289">
        <f t="shared" si="242"/>
        <v>0</v>
      </c>
      <c r="GH120" s="289">
        <f t="shared" si="242"/>
        <v>0</v>
      </c>
      <c r="GI120" s="289">
        <f t="shared" si="242"/>
        <v>0</v>
      </c>
      <c r="GJ120" s="289">
        <f t="shared" si="242"/>
        <v>0</v>
      </c>
    </row>
    <row r="121" spans="1:192" x14ac:dyDescent="0.25">
      <c r="E121" s="32"/>
      <c r="F121" s="32"/>
      <c r="G121" s="32"/>
      <c r="H121" s="32"/>
      <c r="I121" s="32"/>
      <c r="J121" s="32"/>
      <c r="K121" s="32"/>
      <c r="L121" s="32"/>
    </row>
    <row r="122" spans="1:192" x14ac:dyDescent="0.25">
      <c r="E122" s="628" t="str">
        <f t="shared" ref="E122:AJ122" si="243" xml:space="preserve"> E$120</f>
        <v>Senior debt repayment as % of total</v>
      </c>
      <c r="F122" s="628">
        <f t="shared" si="243"/>
        <v>0</v>
      </c>
      <c r="G122" s="628" t="str">
        <f t="shared" si="243"/>
        <v>%</v>
      </c>
      <c r="H122" s="628">
        <f t="shared" si="243"/>
        <v>0.999999999999999</v>
      </c>
      <c r="I122" s="628">
        <f t="shared" si="243"/>
        <v>0</v>
      </c>
      <c r="J122" s="628">
        <f t="shared" si="243"/>
        <v>0</v>
      </c>
      <c r="K122" s="628">
        <f t="shared" si="243"/>
        <v>0</v>
      </c>
      <c r="L122" s="628">
        <f t="shared" si="243"/>
        <v>0</v>
      </c>
      <c r="M122" s="628">
        <f t="shared" si="243"/>
        <v>0</v>
      </c>
      <c r="N122" s="628">
        <f t="shared" si="243"/>
        <v>0</v>
      </c>
      <c r="O122" s="628">
        <f t="shared" si="243"/>
        <v>0</v>
      </c>
      <c r="P122" s="628">
        <f t="shared" si="243"/>
        <v>0</v>
      </c>
      <c r="Q122" s="628">
        <f t="shared" si="243"/>
        <v>3.5903455561088995E-2</v>
      </c>
      <c r="R122" s="628">
        <f t="shared" si="243"/>
        <v>2.6599636657165377E-2</v>
      </c>
      <c r="S122" s="628">
        <f t="shared" si="243"/>
        <v>2.3784398483108843E-2</v>
      </c>
      <c r="T122" s="628">
        <f t="shared" si="243"/>
        <v>2.401043505991347E-2</v>
      </c>
      <c r="U122" s="628">
        <f t="shared" si="243"/>
        <v>2.439478432455108E-2</v>
      </c>
      <c r="V122" s="628">
        <f t="shared" si="243"/>
        <v>2.4616624601422929E-2</v>
      </c>
      <c r="W122" s="628">
        <f t="shared" si="243"/>
        <v>2.5027024381959591E-2</v>
      </c>
      <c r="X122" s="628">
        <f t="shared" si="243"/>
        <v>2.5210486903761105E-2</v>
      </c>
      <c r="Y122" s="628">
        <f t="shared" si="243"/>
        <v>2.5622822911590334E-2</v>
      </c>
      <c r="Z122" s="628">
        <f t="shared" si="243"/>
        <v>2.5893626353484606E-2</v>
      </c>
      <c r="AA122" s="628">
        <f t="shared" si="243"/>
        <v>2.6354824288720435E-2</v>
      </c>
      <c r="AB122" s="628">
        <f t="shared" si="243"/>
        <v>2.6563306989165907E-2</v>
      </c>
      <c r="AC122" s="628">
        <f t="shared" si="243"/>
        <v>2.7052695923492766E-2</v>
      </c>
      <c r="AD122" s="628">
        <f t="shared" si="243"/>
        <v>2.7259106310893594E-2</v>
      </c>
      <c r="AE122" s="628">
        <f t="shared" si="243"/>
        <v>2.7777267554896241E-2</v>
      </c>
      <c r="AF122" s="628">
        <f t="shared" si="243"/>
        <v>2.796397751827227E-2</v>
      </c>
      <c r="AG122" s="628">
        <f t="shared" si="243"/>
        <v>2.8472209628321039E-2</v>
      </c>
      <c r="AH122" s="628">
        <f t="shared" si="243"/>
        <v>2.8723705580275559E-2</v>
      </c>
      <c r="AI122" s="628">
        <f t="shared" si="243"/>
        <v>2.9303590767128358E-2</v>
      </c>
      <c r="AJ122" s="628">
        <f t="shared" si="243"/>
        <v>2.9497462676645114E-2</v>
      </c>
      <c r="AK122" s="628">
        <f t="shared" ref="AK122:CV122" si="244" xml:space="preserve"> AK$120</f>
        <v>3.0109939442924203E-2</v>
      </c>
      <c r="AL122" s="628">
        <f t="shared" si="244"/>
        <v>3.0299525889772888E-2</v>
      </c>
      <c r="AM122" s="628">
        <f t="shared" si="244"/>
        <v>3.0944122826798395E-2</v>
      </c>
      <c r="AN122" s="628">
        <f t="shared" si="244"/>
        <v>3.1139931127363418E-2</v>
      </c>
      <c r="AO122" s="628">
        <f t="shared" si="244"/>
        <v>3.1755517266846479E-2</v>
      </c>
      <c r="AP122" s="628">
        <f t="shared" si="244"/>
        <v>3.1988946576345621E-2</v>
      </c>
      <c r="AQ122" s="628">
        <f t="shared" si="244"/>
        <v>3.2703895967022459E-2</v>
      </c>
      <c r="AR122" s="628">
        <f t="shared" si="244"/>
        <v>3.2881548180883638E-2</v>
      </c>
      <c r="AS122" s="628">
        <f t="shared" si="244"/>
        <v>3.3632740726475145E-2</v>
      </c>
      <c r="AT122" s="628">
        <f t="shared" si="244"/>
        <v>3.3806531245985073E-2</v>
      </c>
      <c r="AU122" s="628">
        <f t="shared" si="244"/>
        <v>3.4596253437117135E-2</v>
      </c>
      <c r="AV122" s="628">
        <f t="shared" si="244"/>
        <v>3.4804468186593947E-2</v>
      </c>
      <c r="AW122" s="628">
        <f t="shared" si="244"/>
        <v>3.5545159052498831E-2</v>
      </c>
      <c r="AX122" s="628">
        <f t="shared" si="244"/>
        <v>3.5759977597514037E-2</v>
      </c>
      <c r="AY122" s="628">
        <f t="shared" si="244"/>
        <v>0</v>
      </c>
      <c r="AZ122" s="628">
        <f t="shared" si="244"/>
        <v>0</v>
      </c>
      <c r="BA122" s="628">
        <f t="shared" si="244"/>
        <v>0</v>
      </c>
      <c r="BB122" s="628">
        <f t="shared" si="244"/>
        <v>0</v>
      </c>
      <c r="BC122" s="628">
        <f t="shared" si="244"/>
        <v>0</v>
      </c>
      <c r="BD122" s="628">
        <f t="shared" si="244"/>
        <v>0</v>
      </c>
      <c r="BE122" s="628">
        <f t="shared" si="244"/>
        <v>0</v>
      </c>
      <c r="BF122" s="628">
        <f t="shared" si="244"/>
        <v>0</v>
      </c>
      <c r="BG122" s="628">
        <f t="shared" si="244"/>
        <v>0</v>
      </c>
      <c r="BH122" s="628">
        <f t="shared" si="244"/>
        <v>0</v>
      </c>
      <c r="BI122" s="628">
        <f t="shared" si="244"/>
        <v>0</v>
      </c>
      <c r="BJ122" s="628">
        <f t="shared" si="244"/>
        <v>0</v>
      </c>
      <c r="BK122" s="628">
        <f t="shared" si="244"/>
        <v>0</v>
      </c>
      <c r="BL122" s="628">
        <f t="shared" si="244"/>
        <v>0</v>
      </c>
      <c r="BM122" s="628">
        <f t="shared" si="244"/>
        <v>0</v>
      </c>
      <c r="BN122" s="628">
        <f t="shared" si="244"/>
        <v>0</v>
      </c>
      <c r="BO122" s="628">
        <f t="shared" si="244"/>
        <v>0</v>
      </c>
      <c r="BP122" s="628">
        <f t="shared" si="244"/>
        <v>0</v>
      </c>
      <c r="BQ122" s="628">
        <f t="shared" si="244"/>
        <v>0</v>
      </c>
      <c r="BR122" s="628">
        <f t="shared" si="244"/>
        <v>0</v>
      </c>
      <c r="BS122" s="628">
        <f t="shared" si="244"/>
        <v>0</v>
      </c>
      <c r="BT122" s="628">
        <f t="shared" si="244"/>
        <v>0</v>
      </c>
      <c r="BU122" s="628">
        <f t="shared" si="244"/>
        <v>0</v>
      </c>
      <c r="BV122" s="628">
        <f t="shared" si="244"/>
        <v>0</v>
      </c>
      <c r="BW122" s="628">
        <f t="shared" si="244"/>
        <v>0</v>
      </c>
      <c r="BX122" s="628">
        <f t="shared" si="244"/>
        <v>0</v>
      </c>
      <c r="BY122" s="628">
        <f t="shared" si="244"/>
        <v>0</v>
      </c>
      <c r="BZ122" s="628">
        <f t="shared" si="244"/>
        <v>0</v>
      </c>
      <c r="CA122" s="628">
        <f t="shared" si="244"/>
        <v>0</v>
      </c>
      <c r="CB122" s="628">
        <f t="shared" si="244"/>
        <v>0</v>
      </c>
      <c r="CC122" s="628">
        <f t="shared" si="244"/>
        <v>0</v>
      </c>
      <c r="CD122" s="628">
        <f t="shared" si="244"/>
        <v>0</v>
      </c>
      <c r="CE122" s="628">
        <f t="shared" si="244"/>
        <v>0</v>
      </c>
      <c r="CF122" s="628">
        <f t="shared" si="244"/>
        <v>0</v>
      </c>
      <c r="CG122" s="628">
        <f t="shared" si="244"/>
        <v>0</v>
      </c>
      <c r="CH122" s="628">
        <f t="shared" si="244"/>
        <v>0</v>
      </c>
      <c r="CI122" s="628">
        <f t="shared" si="244"/>
        <v>0</v>
      </c>
      <c r="CJ122" s="628">
        <f t="shared" si="244"/>
        <v>0</v>
      </c>
      <c r="CK122" s="628">
        <f t="shared" si="244"/>
        <v>0</v>
      </c>
      <c r="CL122" s="628">
        <f t="shared" si="244"/>
        <v>0</v>
      </c>
      <c r="CM122" s="628">
        <f t="shared" si="244"/>
        <v>0</v>
      </c>
      <c r="CN122" s="628">
        <f t="shared" si="244"/>
        <v>0</v>
      </c>
      <c r="CO122" s="628">
        <f t="shared" si="244"/>
        <v>0</v>
      </c>
      <c r="CP122" s="628">
        <f t="shared" si="244"/>
        <v>0</v>
      </c>
      <c r="CQ122" s="628">
        <f t="shared" si="244"/>
        <v>0</v>
      </c>
      <c r="CR122" s="628">
        <f t="shared" si="244"/>
        <v>0</v>
      </c>
      <c r="CS122" s="628">
        <f t="shared" si="244"/>
        <v>0</v>
      </c>
      <c r="CT122" s="628">
        <f t="shared" si="244"/>
        <v>0</v>
      </c>
      <c r="CU122" s="628">
        <f t="shared" si="244"/>
        <v>0</v>
      </c>
      <c r="CV122" s="628">
        <f t="shared" si="244"/>
        <v>0</v>
      </c>
      <c r="CW122" s="628">
        <f t="shared" ref="CW122:FH122" si="245" xml:space="preserve"> CW$120</f>
        <v>0</v>
      </c>
      <c r="CX122" s="628">
        <f t="shared" si="245"/>
        <v>0</v>
      </c>
      <c r="CY122" s="628">
        <f t="shared" si="245"/>
        <v>0</v>
      </c>
      <c r="CZ122" s="628">
        <f t="shared" si="245"/>
        <v>0</v>
      </c>
      <c r="DA122" s="628">
        <f t="shared" si="245"/>
        <v>0</v>
      </c>
      <c r="DB122" s="628">
        <f t="shared" si="245"/>
        <v>0</v>
      </c>
      <c r="DC122" s="628">
        <f t="shared" si="245"/>
        <v>0</v>
      </c>
      <c r="DD122" s="628">
        <f t="shared" si="245"/>
        <v>0</v>
      </c>
      <c r="DE122" s="628">
        <f t="shared" si="245"/>
        <v>0</v>
      </c>
      <c r="DF122" s="628">
        <f t="shared" si="245"/>
        <v>0</v>
      </c>
      <c r="DG122" s="628">
        <f t="shared" si="245"/>
        <v>0</v>
      </c>
      <c r="DH122" s="628">
        <f t="shared" si="245"/>
        <v>0</v>
      </c>
      <c r="DI122" s="628">
        <f t="shared" si="245"/>
        <v>0</v>
      </c>
      <c r="DJ122" s="628">
        <f t="shared" si="245"/>
        <v>0</v>
      </c>
      <c r="DK122" s="628">
        <f t="shared" si="245"/>
        <v>0</v>
      </c>
      <c r="DL122" s="628">
        <f t="shared" si="245"/>
        <v>0</v>
      </c>
      <c r="DM122" s="628">
        <f t="shared" si="245"/>
        <v>0</v>
      </c>
      <c r="DN122" s="628">
        <f t="shared" si="245"/>
        <v>0</v>
      </c>
      <c r="DO122" s="628">
        <f t="shared" si="245"/>
        <v>0</v>
      </c>
      <c r="DP122" s="628">
        <f t="shared" si="245"/>
        <v>0</v>
      </c>
      <c r="DQ122" s="628">
        <f t="shared" si="245"/>
        <v>0</v>
      </c>
      <c r="DR122" s="628">
        <f t="shared" si="245"/>
        <v>0</v>
      </c>
      <c r="DS122" s="628">
        <f t="shared" si="245"/>
        <v>0</v>
      </c>
      <c r="DT122" s="628">
        <f t="shared" si="245"/>
        <v>0</v>
      </c>
      <c r="DU122" s="628">
        <f t="shared" si="245"/>
        <v>0</v>
      </c>
      <c r="DV122" s="628">
        <f t="shared" si="245"/>
        <v>0</v>
      </c>
      <c r="DW122" s="628">
        <f t="shared" si="245"/>
        <v>0</v>
      </c>
      <c r="DX122" s="628">
        <f t="shared" si="245"/>
        <v>0</v>
      </c>
      <c r="DY122" s="628">
        <f t="shared" si="245"/>
        <v>0</v>
      </c>
      <c r="DZ122" s="628">
        <f t="shared" si="245"/>
        <v>0</v>
      </c>
      <c r="EA122" s="628">
        <f t="shared" si="245"/>
        <v>0</v>
      </c>
      <c r="EB122" s="628">
        <f t="shared" si="245"/>
        <v>0</v>
      </c>
      <c r="EC122" s="628">
        <f t="shared" si="245"/>
        <v>0</v>
      </c>
      <c r="ED122" s="628">
        <f t="shared" si="245"/>
        <v>0</v>
      </c>
      <c r="EE122" s="628">
        <f t="shared" si="245"/>
        <v>0</v>
      </c>
      <c r="EF122" s="628">
        <f t="shared" si="245"/>
        <v>0</v>
      </c>
      <c r="EG122" s="628">
        <f t="shared" si="245"/>
        <v>0</v>
      </c>
      <c r="EH122" s="628">
        <f t="shared" si="245"/>
        <v>0</v>
      </c>
      <c r="EI122" s="628">
        <f t="shared" si="245"/>
        <v>0</v>
      </c>
      <c r="EJ122" s="628">
        <f t="shared" si="245"/>
        <v>0</v>
      </c>
      <c r="EK122" s="628">
        <f t="shared" si="245"/>
        <v>0</v>
      </c>
      <c r="EL122" s="628">
        <f t="shared" si="245"/>
        <v>0</v>
      </c>
      <c r="EM122" s="628">
        <f t="shared" si="245"/>
        <v>0</v>
      </c>
      <c r="EN122" s="628">
        <f t="shared" si="245"/>
        <v>0</v>
      </c>
      <c r="EO122" s="628">
        <f t="shared" si="245"/>
        <v>0</v>
      </c>
      <c r="EP122" s="628">
        <f t="shared" si="245"/>
        <v>0</v>
      </c>
      <c r="EQ122" s="628">
        <f t="shared" si="245"/>
        <v>0</v>
      </c>
      <c r="ER122" s="628">
        <f t="shared" si="245"/>
        <v>0</v>
      </c>
      <c r="ES122" s="628">
        <f t="shared" si="245"/>
        <v>0</v>
      </c>
      <c r="ET122" s="628">
        <f t="shared" si="245"/>
        <v>0</v>
      </c>
      <c r="EU122" s="628">
        <f t="shared" si="245"/>
        <v>0</v>
      </c>
      <c r="EV122" s="628">
        <f t="shared" si="245"/>
        <v>0</v>
      </c>
      <c r="EW122" s="628">
        <f t="shared" si="245"/>
        <v>0</v>
      </c>
      <c r="EX122" s="628">
        <f t="shared" si="245"/>
        <v>0</v>
      </c>
      <c r="EY122" s="628">
        <f t="shared" si="245"/>
        <v>0</v>
      </c>
      <c r="EZ122" s="628">
        <f t="shared" si="245"/>
        <v>0</v>
      </c>
      <c r="FA122" s="628">
        <f t="shared" si="245"/>
        <v>0</v>
      </c>
      <c r="FB122" s="628">
        <f t="shared" si="245"/>
        <v>0</v>
      </c>
      <c r="FC122" s="628">
        <f t="shared" si="245"/>
        <v>0</v>
      </c>
      <c r="FD122" s="628">
        <f t="shared" si="245"/>
        <v>0</v>
      </c>
      <c r="FE122" s="628">
        <f t="shared" si="245"/>
        <v>0</v>
      </c>
      <c r="FF122" s="628">
        <f t="shared" si="245"/>
        <v>0</v>
      </c>
      <c r="FG122" s="628">
        <f t="shared" si="245"/>
        <v>0</v>
      </c>
      <c r="FH122" s="628">
        <f t="shared" si="245"/>
        <v>0</v>
      </c>
      <c r="FI122" s="628">
        <f t="shared" ref="FI122:GJ122" si="246" xml:space="preserve"> FI$120</f>
        <v>0</v>
      </c>
      <c r="FJ122" s="628">
        <f t="shared" si="246"/>
        <v>0</v>
      </c>
      <c r="FK122" s="628">
        <f t="shared" si="246"/>
        <v>0</v>
      </c>
      <c r="FL122" s="628">
        <f t="shared" si="246"/>
        <v>0</v>
      </c>
      <c r="FM122" s="628">
        <f t="shared" si="246"/>
        <v>0</v>
      </c>
      <c r="FN122" s="628">
        <f t="shared" si="246"/>
        <v>0</v>
      </c>
      <c r="FO122" s="628">
        <f t="shared" si="246"/>
        <v>0</v>
      </c>
      <c r="FP122" s="628">
        <f t="shared" si="246"/>
        <v>0</v>
      </c>
      <c r="FQ122" s="628">
        <f t="shared" si="246"/>
        <v>0</v>
      </c>
      <c r="FR122" s="628">
        <f t="shared" si="246"/>
        <v>0</v>
      </c>
      <c r="FS122" s="628">
        <f t="shared" si="246"/>
        <v>0</v>
      </c>
      <c r="FT122" s="628">
        <f t="shared" si="246"/>
        <v>0</v>
      </c>
      <c r="FU122" s="628">
        <f t="shared" si="246"/>
        <v>0</v>
      </c>
      <c r="FV122" s="628">
        <f t="shared" si="246"/>
        <v>0</v>
      </c>
      <c r="FW122" s="628">
        <f t="shared" si="246"/>
        <v>0</v>
      </c>
      <c r="FX122" s="628">
        <f t="shared" si="246"/>
        <v>0</v>
      </c>
      <c r="FY122" s="628">
        <f t="shared" si="246"/>
        <v>0</v>
      </c>
      <c r="FZ122" s="628">
        <f t="shared" si="246"/>
        <v>0</v>
      </c>
      <c r="GA122" s="628">
        <f t="shared" si="246"/>
        <v>0</v>
      </c>
      <c r="GB122" s="628">
        <f t="shared" si="246"/>
        <v>0</v>
      </c>
      <c r="GC122" s="628">
        <f t="shared" si="246"/>
        <v>0</v>
      </c>
      <c r="GD122" s="628">
        <f t="shared" si="246"/>
        <v>0</v>
      </c>
      <c r="GE122" s="628">
        <f t="shared" si="246"/>
        <v>0</v>
      </c>
      <c r="GF122" s="628">
        <f t="shared" si="246"/>
        <v>0</v>
      </c>
      <c r="GG122" s="628">
        <f t="shared" si="246"/>
        <v>0</v>
      </c>
      <c r="GH122" s="628">
        <f t="shared" si="246"/>
        <v>0</v>
      </c>
      <c r="GI122" s="628">
        <f t="shared" si="246"/>
        <v>0</v>
      </c>
      <c r="GJ122" s="628">
        <f t="shared" si="246"/>
        <v>0</v>
      </c>
    </row>
    <row r="123" spans="1:192" x14ac:dyDescent="0.25">
      <c r="E123" s="629" t="str">
        <f t="shared" ref="E123:AJ123" si="247" xml:space="preserve"> E$115</f>
        <v>Years from FC - counter</v>
      </c>
      <c r="F123" s="629">
        <f t="shared" si="247"/>
        <v>0</v>
      </c>
      <c r="G123" s="629" t="str">
        <f t="shared" si="247"/>
        <v>years</v>
      </c>
      <c r="H123" s="629">
        <f t="shared" si="247"/>
        <v>0</v>
      </c>
      <c r="I123" s="629">
        <f t="shared" si="247"/>
        <v>0</v>
      </c>
      <c r="J123" s="629">
        <f t="shared" si="247"/>
        <v>0</v>
      </c>
      <c r="K123" s="629">
        <f t="shared" si="247"/>
        <v>0</v>
      </c>
      <c r="L123" s="629">
        <f t="shared" si="247"/>
        <v>0</v>
      </c>
      <c r="M123" s="629">
        <f t="shared" si="247"/>
        <v>0</v>
      </c>
      <c r="N123" s="629">
        <f t="shared" si="247"/>
        <v>0</v>
      </c>
      <c r="O123" s="629">
        <f t="shared" si="247"/>
        <v>0</v>
      </c>
      <c r="P123" s="629">
        <f t="shared" si="247"/>
        <v>0</v>
      </c>
      <c r="Q123" s="629">
        <f t="shared" si="247"/>
        <v>2.6666666666666665</v>
      </c>
      <c r="R123" s="629">
        <f t="shared" si="247"/>
        <v>3.1666666666666665</v>
      </c>
      <c r="S123" s="629">
        <f t="shared" si="247"/>
        <v>3.6666666666666665</v>
      </c>
      <c r="T123" s="629">
        <f t="shared" si="247"/>
        <v>4.1666666666666661</v>
      </c>
      <c r="U123" s="629">
        <f t="shared" si="247"/>
        <v>4.6666666666666661</v>
      </c>
      <c r="V123" s="629">
        <f t="shared" si="247"/>
        <v>5.1666666666666661</v>
      </c>
      <c r="W123" s="629">
        <f t="shared" si="247"/>
        <v>5.6666666666666661</v>
      </c>
      <c r="X123" s="629">
        <f t="shared" si="247"/>
        <v>6.1666666666666661</v>
      </c>
      <c r="Y123" s="629">
        <f t="shared" si="247"/>
        <v>6.6666666666666661</v>
      </c>
      <c r="Z123" s="629">
        <f t="shared" si="247"/>
        <v>7.1666666666666661</v>
      </c>
      <c r="AA123" s="629">
        <f t="shared" si="247"/>
        <v>7.6666666666666661</v>
      </c>
      <c r="AB123" s="629">
        <f t="shared" si="247"/>
        <v>8.1666666666666661</v>
      </c>
      <c r="AC123" s="629">
        <f t="shared" si="247"/>
        <v>8.6666666666666661</v>
      </c>
      <c r="AD123" s="629">
        <f t="shared" si="247"/>
        <v>9.1666666666666661</v>
      </c>
      <c r="AE123" s="629">
        <f t="shared" si="247"/>
        <v>9.6666666666666661</v>
      </c>
      <c r="AF123" s="629">
        <f t="shared" si="247"/>
        <v>10.166666666666666</v>
      </c>
      <c r="AG123" s="629">
        <f t="shared" si="247"/>
        <v>10.666666666666666</v>
      </c>
      <c r="AH123" s="629">
        <f t="shared" si="247"/>
        <v>11.166666666666666</v>
      </c>
      <c r="AI123" s="629">
        <f t="shared" si="247"/>
        <v>11.666666666666666</v>
      </c>
      <c r="AJ123" s="629">
        <f t="shared" si="247"/>
        <v>12.166666666666666</v>
      </c>
      <c r="AK123" s="629">
        <f t="shared" ref="AK123:CV123" si="248" xml:space="preserve"> AK$115</f>
        <v>12.666666666666666</v>
      </c>
      <c r="AL123" s="629">
        <f t="shared" si="248"/>
        <v>13.166666666666666</v>
      </c>
      <c r="AM123" s="629">
        <f t="shared" si="248"/>
        <v>13.666666666666666</v>
      </c>
      <c r="AN123" s="629">
        <f t="shared" si="248"/>
        <v>14.166666666666666</v>
      </c>
      <c r="AO123" s="629">
        <f t="shared" si="248"/>
        <v>14.666666666666666</v>
      </c>
      <c r="AP123" s="629">
        <f t="shared" si="248"/>
        <v>15.166666666666666</v>
      </c>
      <c r="AQ123" s="629">
        <f t="shared" si="248"/>
        <v>15.666666666666666</v>
      </c>
      <c r="AR123" s="629">
        <f t="shared" si="248"/>
        <v>16.166666666666668</v>
      </c>
      <c r="AS123" s="629">
        <f t="shared" si="248"/>
        <v>16.666666666666668</v>
      </c>
      <c r="AT123" s="629">
        <f t="shared" si="248"/>
        <v>17.166666666666668</v>
      </c>
      <c r="AU123" s="629">
        <f t="shared" si="248"/>
        <v>17.666666666666668</v>
      </c>
      <c r="AV123" s="629">
        <f t="shared" si="248"/>
        <v>18.166666666666668</v>
      </c>
      <c r="AW123" s="629">
        <f t="shared" si="248"/>
        <v>18.666666666666668</v>
      </c>
      <c r="AX123" s="629">
        <f t="shared" si="248"/>
        <v>19.166666666666668</v>
      </c>
      <c r="AY123" s="629">
        <f t="shared" si="248"/>
        <v>0</v>
      </c>
      <c r="AZ123" s="629">
        <f t="shared" si="248"/>
        <v>0</v>
      </c>
      <c r="BA123" s="629">
        <f t="shared" si="248"/>
        <v>0</v>
      </c>
      <c r="BB123" s="629">
        <f t="shared" si="248"/>
        <v>0</v>
      </c>
      <c r="BC123" s="629">
        <f t="shared" si="248"/>
        <v>0</v>
      </c>
      <c r="BD123" s="629">
        <f t="shared" si="248"/>
        <v>0</v>
      </c>
      <c r="BE123" s="629">
        <f t="shared" si="248"/>
        <v>0</v>
      </c>
      <c r="BF123" s="629">
        <f t="shared" si="248"/>
        <v>0</v>
      </c>
      <c r="BG123" s="629">
        <f t="shared" si="248"/>
        <v>0</v>
      </c>
      <c r="BH123" s="629">
        <f t="shared" si="248"/>
        <v>0</v>
      </c>
      <c r="BI123" s="629">
        <f t="shared" si="248"/>
        <v>0</v>
      </c>
      <c r="BJ123" s="629">
        <f t="shared" si="248"/>
        <v>0</v>
      </c>
      <c r="BK123" s="629">
        <f t="shared" si="248"/>
        <v>0</v>
      </c>
      <c r="BL123" s="629">
        <f t="shared" si="248"/>
        <v>0</v>
      </c>
      <c r="BM123" s="629">
        <f t="shared" si="248"/>
        <v>0</v>
      </c>
      <c r="BN123" s="629">
        <f t="shared" si="248"/>
        <v>0</v>
      </c>
      <c r="BO123" s="629">
        <f t="shared" si="248"/>
        <v>0</v>
      </c>
      <c r="BP123" s="629">
        <f t="shared" si="248"/>
        <v>0</v>
      </c>
      <c r="BQ123" s="629">
        <f t="shared" si="248"/>
        <v>0</v>
      </c>
      <c r="BR123" s="629">
        <f t="shared" si="248"/>
        <v>0</v>
      </c>
      <c r="BS123" s="629">
        <f t="shared" si="248"/>
        <v>0</v>
      </c>
      <c r="BT123" s="629">
        <f t="shared" si="248"/>
        <v>0</v>
      </c>
      <c r="BU123" s="629">
        <f t="shared" si="248"/>
        <v>0</v>
      </c>
      <c r="BV123" s="629">
        <f t="shared" si="248"/>
        <v>0</v>
      </c>
      <c r="BW123" s="629">
        <f t="shared" si="248"/>
        <v>0</v>
      </c>
      <c r="BX123" s="629">
        <f t="shared" si="248"/>
        <v>0</v>
      </c>
      <c r="BY123" s="629">
        <f t="shared" si="248"/>
        <v>0</v>
      </c>
      <c r="BZ123" s="629">
        <f t="shared" si="248"/>
        <v>0</v>
      </c>
      <c r="CA123" s="629">
        <f t="shared" si="248"/>
        <v>0</v>
      </c>
      <c r="CB123" s="629">
        <f t="shared" si="248"/>
        <v>0</v>
      </c>
      <c r="CC123" s="629">
        <f t="shared" si="248"/>
        <v>0</v>
      </c>
      <c r="CD123" s="629">
        <f t="shared" si="248"/>
        <v>0</v>
      </c>
      <c r="CE123" s="629">
        <f t="shared" si="248"/>
        <v>0</v>
      </c>
      <c r="CF123" s="629">
        <f t="shared" si="248"/>
        <v>0</v>
      </c>
      <c r="CG123" s="629">
        <f t="shared" si="248"/>
        <v>0</v>
      </c>
      <c r="CH123" s="629">
        <f t="shared" si="248"/>
        <v>0</v>
      </c>
      <c r="CI123" s="629">
        <f t="shared" si="248"/>
        <v>0</v>
      </c>
      <c r="CJ123" s="629">
        <f t="shared" si="248"/>
        <v>0</v>
      </c>
      <c r="CK123" s="629">
        <f t="shared" si="248"/>
        <v>0</v>
      </c>
      <c r="CL123" s="629">
        <f t="shared" si="248"/>
        <v>0</v>
      </c>
      <c r="CM123" s="629">
        <f t="shared" si="248"/>
        <v>0</v>
      </c>
      <c r="CN123" s="629">
        <f t="shared" si="248"/>
        <v>0</v>
      </c>
      <c r="CO123" s="629">
        <f t="shared" si="248"/>
        <v>0</v>
      </c>
      <c r="CP123" s="629">
        <f t="shared" si="248"/>
        <v>0</v>
      </c>
      <c r="CQ123" s="629">
        <f t="shared" si="248"/>
        <v>0</v>
      </c>
      <c r="CR123" s="629">
        <f t="shared" si="248"/>
        <v>0</v>
      </c>
      <c r="CS123" s="629">
        <f t="shared" si="248"/>
        <v>0</v>
      </c>
      <c r="CT123" s="629">
        <f t="shared" si="248"/>
        <v>0</v>
      </c>
      <c r="CU123" s="629">
        <f t="shared" si="248"/>
        <v>0</v>
      </c>
      <c r="CV123" s="629">
        <f t="shared" si="248"/>
        <v>0</v>
      </c>
      <c r="CW123" s="629">
        <f t="shared" ref="CW123:FH123" si="249" xml:space="preserve"> CW$115</f>
        <v>0</v>
      </c>
      <c r="CX123" s="629">
        <f t="shared" si="249"/>
        <v>0</v>
      </c>
      <c r="CY123" s="629">
        <f t="shared" si="249"/>
        <v>0</v>
      </c>
      <c r="CZ123" s="629">
        <f t="shared" si="249"/>
        <v>0</v>
      </c>
      <c r="DA123" s="629">
        <f t="shared" si="249"/>
        <v>0</v>
      </c>
      <c r="DB123" s="629">
        <f t="shared" si="249"/>
        <v>0</v>
      </c>
      <c r="DC123" s="629">
        <f t="shared" si="249"/>
        <v>0</v>
      </c>
      <c r="DD123" s="629">
        <f t="shared" si="249"/>
        <v>0</v>
      </c>
      <c r="DE123" s="629">
        <f t="shared" si="249"/>
        <v>0</v>
      </c>
      <c r="DF123" s="629">
        <f t="shared" si="249"/>
        <v>0</v>
      </c>
      <c r="DG123" s="629">
        <f t="shared" si="249"/>
        <v>0</v>
      </c>
      <c r="DH123" s="629">
        <f t="shared" si="249"/>
        <v>0</v>
      </c>
      <c r="DI123" s="629">
        <f t="shared" si="249"/>
        <v>0</v>
      </c>
      <c r="DJ123" s="629">
        <f t="shared" si="249"/>
        <v>0</v>
      </c>
      <c r="DK123" s="629">
        <f t="shared" si="249"/>
        <v>0</v>
      </c>
      <c r="DL123" s="629">
        <f t="shared" si="249"/>
        <v>0</v>
      </c>
      <c r="DM123" s="629">
        <f t="shared" si="249"/>
        <v>0</v>
      </c>
      <c r="DN123" s="629">
        <f t="shared" si="249"/>
        <v>0</v>
      </c>
      <c r="DO123" s="629">
        <f t="shared" si="249"/>
        <v>0</v>
      </c>
      <c r="DP123" s="629">
        <f t="shared" si="249"/>
        <v>0</v>
      </c>
      <c r="DQ123" s="629">
        <f t="shared" si="249"/>
        <v>0</v>
      </c>
      <c r="DR123" s="629">
        <f t="shared" si="249"/>
        <v>0</v>
      </c>
      <c r="DS123" s="629">
        <f t="shared" si="249"/>
        <v>0</v>
      </c>
      <c r="DT123" s="629">
        <f t="shared" si="249"/>
        <v>0</v>
      </c>
      <c r="DU123" s="629">
        <f t="shared" si="249"/>
        <v>0</v>
      </c>
      <c r="DV123" s="629">
        <f t="shared" si="249"/>
        <v>0</v>
      </c>
      <c r="DW123" s="629">
        <f t="shared" si="249"/>
        <v>0</v>
      </c>
      <c r="DX123" s="629">
        <f t="shared" si="249"/>
        <v>0</v>
      </c>
      <c r="DY123" s="629">
        <f t="shared" si="249"/>
        <v>0</v>
      </c>
      <c r="DZ123" s="629">
        <f t="shared" si="249"/>
        <v>0</v>
      </c>
      <c r="EA123" s="629">
        <f t="shared" si="249"/>
        <v>0</v>
      </c>
      <c r="EB123" s="629">
        <f t="shared" si="249"/>
        <v>0</v>
      </c>
      <c r="EC123" s="629">
        <f t="shared" si="249"/>
        <v>0</v>
      </c>
      <c r="ED123" s="629">
        <f t="shared" si="249"/>
        <v>0</v>
      </c>
      <c r="EE123" s="629">
        <f t="shared" si="249"/>
        <v>0</v>
      </c>
      <c r="EF123" s="629">
        <f t="shared" si="249"/>
        <v>0</v>
      </c>
      <c r="EG123" s="629">
        <f t="shared" si="249"/>
        <v>0</v>
      </c>
      <c r="EH123" s="629">
        <f t="shared" si="249"/>
        <v>0</v>
      </c>
      <c r="EI123" s="629">
        <f t="shared" si="249"/>
        <v>0</v>
      </c>
      <c r="EJ123" s="629">
        <f t="shared" si="249"/>
        <v>0</v>
      </c>
      <c r="EK123" s="629">
        <f t="shared" si="249"/>
        <v>0</v>
      </c>
      <c r="EL123" s="629">
        <f t="shared" si="249"/>
        <v>0</v>
      </c>
      <c r="EM123" s="629">
        <f t="shared" si="249"/>
        <v>0</v>
      </c>
      <c r="EN123" s="629">
        <f t="shared" si="249"/>
        <v>0</v>
      </c>
      <c r="EO123" s="629">
        <f t="shared" si="249"/>
        <v>0</v>
      </c>
      <c r="EP123" s="629">
        <f t="shared" si="249"/>
        <v>0</v>
      </c>
      <c r="EQ123" s="629">
        <f t="shared" si="249"/>
        <v>0</v>
      </c>
      <c r="ER123" s="629">
        <f t="shared" si="249"/>
        <v>0</v>
      </c>
      <c r="ES123" s="629">
        <f t="shared" si="249"/>
        <v>0</v>
      </c>
      <c r="ET123" s="629">
        <f t="shared" si="249"/>
        <v>0</v>
      </c>
      <c r="EU123" s="629">
        <f t="shared" si="249"/>
        <v>0</v>
      </c>
      <c r="EV123" s="629">
        <f t="shared" si="249"/>
        <v>0</v>
      </c>
      <c r="EW123" s="629">
        <f t="shared" si="249"/>
        <v>0</v>
      </c>
      <c r="EX123" s="629">
        <f t="shared" si="249"/>
        <v>0</v>
      </c>
      <c r="EY123" s="629">
        <f t="shared" si="249"/>
        <v>0</v>
      </c>
      <c r="EZ123" s="629">
        <f t="shared" si="249"/>
        <v>0</v>
      </c>
      <c r="FA123" s="629">
        <f t="shared" si="249"/>
        <v>0</v>
      </c>
      <c r="FB123" s="629">
        <f t="shared" si="249"/>
        <v>0</v>
      </c>
      <c r="FC123" s="629">
        <f t="shared" si="249"/>
        <v>0</v>
      </c>
      <c r="FD123" s="629">
        <f t="shared" si="249"/>
        <v>0</v>
      </c>
      <c r="FE123" s="629">
        <f t="shared" si="249"/>
        <v>0</v>
      </c>
      <c r="FF123" s="629">
        <f t="shared" si="249"/>
        <v>0</v>
      </c>
      <c r="FG123" s="629">
        <f t="shared" si="249"/>
        <v>0</v>
      </c>
      <c r="FH123" s="629">
        <f t="shared" si="249"/>
        <v>0</v>
      </c>
      <c r="FI123" s="629">
        <f t="shared" ref="FI123:GJ123" si="250" xml:space="preserve"> FI$115</f>
        <v>0</v>
      </c>
      <c r="FJ123" s="629">
        <f t="shared" si="250"/>
        <v>0</v>
      </c>
      <c r="FK123" s="629">
        <f t="shared" si="250"/>
        <v>0</v>
      </c>
      <c r="FL123" s="629">
        <f t="shared" si="250"/>
        <v>0</v>
      </c>
      <c r="FM123" s="629">
        <f t="shared" si="250"/>
        <v>0</v>
      </c>
      <c r="FN123" s="629">
        <f t="shared" si="250"/>
        <v>0</v>
      </c>
      <c r="FO123" s="629">
        <f t="shared" si="250"/>
        <v>0</v>
      </c>
      <c r="FP123" s="629">
        <f t="shared" si="250"/>
        <v>0</v>
      </c>
      <c r="FQ123" s="629">
        <f t="shared" si="250"/>
        <v>0</v>
      </c>
      <c r="FR123" s="629">
        <f t="shared" si="250"/>
        <v>0</v>
      </c>
      <c r="FS123" s="629">
        <f t="shared" si="250"/>
        <v>0</v>
      </c>
      <c r="FT123" s="629">
        <f t="shared" si="250"/>
        <v>0</v>
      </c>
      <c r="FU123" s="629">
        <f t="shared" si="250"/>
        <v>0</v>
      </c>
      <c r="FV123" s="629">
        <f t="shared" si="250"/>
        <v>0</v>
      </c>
      <c r="FW123" s="629">
        <f t="shared" si="250"/>
        <v>0</v>
      </c>
      <c r="FX123" s="629">
        <f t="shared" si="250"/>
        <v>0</v>
      </c>
      <c r="FY123" s="629">
        <f t="shared" si="250"/>
        <v>0</v>
      </c>
      <c r="FZ123" s="629">
        <f t="shared" si="250"/>
        <v>0</v>
      </c>
      <c r="GA123" s="629">
        <f t="shared" si="250"/>
        <v>0</v>
      </c>
      <c r="GB123" s="629">
        <f t="shared" si="250"/>
        <v>0</v>
      </c>
      <c r="GC123" s="629">
        <f t="shared" si="250"/>
        <v>0</v>
      </c>
      <c r="GD123" s="629">
        <f t="shared" si="250"/>
        <v>0</v>
      </c>
      <c r="GE123" s="629">
        <f t="shared" si="250"/>
        <v>0</v>
      </c>
      <c r="GF123" s="629">
        <f t="shared" si="250"/>
        <v>0</v>
      </c>
      <c r="GG123" s="629">
        <f t="shared" si="250"/>
        <v>0</v>
      </c>
      <c r="GH123" s="629">
        <f t="shared" si="250"/>
        <v>0</v>
      </c>
      <c r="GI123" s="629">
        <f t="shared" si="250"/>
        <v>0</v>
      </c>
      <c r="GJ123" s="629">
        <f t="shared" si="250"/>
        <v>0</v>
      </c>
    </row>
    <row r="124" spans="1:192" s="194" customFormat="1" x14ac:dyDescent="0.25">
      <c r="A124" s="142"/>
      <c r="B124" s="142"/>
      <c r="C124" s="143"/>
      <c r="D124" s="144"/>
      <c r="E124" s="631" t="s">
        <v>521</v>
      </c>
      <c r="F124" s="631">
        <f xml:space="preserve"> SUMPRODUCT(J122:GJ122, J123:GJ123)</f>
        <v>11.415805690911638</v>
      </c>
      <c r="G124" s="631" t="s">
        <v>29</v>
      </c>
      <c r="M124" s="193"/>
      <c r="N124" s="193"/>
      <c r="O124" s="193"/>
      <c r="P124" s="193"/>
      <c r="Q124" s="193"/>
      <c r="R124" s="193"/>
      <c r="S124" s="193"/>
      <c r="T124" s="193"/>
      <c r="U124" s="193"/>
      <c r="V124" s="193"/>
      <c r="W124" s="193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93"/>
      <c r="AJ124" s="193"/>
      <c r="AK124" s="193"/>
      <c r="AL124" s="193"/>
      <c r="AM124" s="193"/>
      <c r="AN124" s="193"/>
      <c r="AO124" s="193"/>
      <c r="AP124" s="193"/>
      <c r="AQ124" s="193"/>
      <c r="AR124" s="193"/>
      <c r="AS124" s="193"/>
      <c r="AT124" s="193"/>
      <c r="AU124" s="193"/>
      <c r="AV124" s="193"/>
      <c r="AW124" s="193"/>
      <c r="AX124" s="193"/>
      <c r="AY124" s="193"/>
      <c r="AZ124" s="193"/>
      <c r="BA124" s="193"/>
      <c r="BB124" s="193"/>
      <c r="BC124" s="193"/>
      <c r="BD124" s="193"/>
      <c r="BE124" s="193"/>
      <c r="BF124" s="193"/>
      <c r="BG124" s="193"/>
      <c r="BH124" s="193"/>
      <c r="BI124" s="193"/>
      <c r="BJ124" s="193"/>
      <c r="BK124" s="193"/>
      <c r="BL124" s="193"/>
      <c r="BM124" s="193"/>
      <c r="BN124" s="193"/>
      <c r="BO124" s="193"/>
      <c r="BP124" s="193"/>
      <c r="BQ124" s="193"/>
      <c r="BR124" s="193"/>
      <c r="BS124" s="193"/>
      <c r="BT124" s="193"/>
      <c r="BU124" s="193"/>
      <c r="BV124" s="193"/>
      <c r="BW124" s="193"/>
      <c r="BX124" s="193"/>
      <c r="BY124" s="193"/>
      <c r="BZ124" s="193"/>
      <c r="CA124" s="193"/>
      <c r="CB124" s="193"/>
      <c r="CC124" s="193"/>
      <c r="CD124" s="193"/>
      <c r="CE124" s="193"/>
      <c r="CF124" s="193"/>
      <c r="CG124" s="193"/>
      <c r="CH124" s="193"/>
      <c r="CI124" s="193"/>
      <c r="CJ124" s="193"/>
      <c r="CK124" s="193"/>
      <c r="CL124" s="193"/>
      <c r="CM124" s="193"/>
      <c r="CN124" s="193"/>
      <c r="CO124" s="193"/>
      <c r="CP124" s="193"/>
      <c r="CQ124" s="193"/>
      <c r="CR124" s="193"/>
      <c r="CS124" s="193"/>
      <c r="CT124" s="193"/>
      <c r="CU124" s="193"/>
      <c r="CV124" s="193"/>
      <c r="CW124" s="193"/>
      <c r="CX124" s="193"/>
      <c r="CY124" s="193"/>
      <c r="CZ124" s="193"/>
      <c r="DA124" s="193"/>
      <c r="DB124" s="193"/>
      <c r="DC124" s="193"/>
      <c r="DD124" s="193"/>
      <c r="DE124" s="193"/>
      <c r="DF124" s="193"/>
      <c r="DG124" s="193"/>
      <c r="DH124" s="193"/>
      <c r="DI124" s="193"/>
      <c r="DJ124" s="193"/>
      <c r="DK124" s="193"/>
      <c r="DL124" s="193"/>
      <c r="DM124" s="193"/>
      <c r="DN124" s="193"/>
      <c r="DO124" s="193"/>
      <c r="DP124" s="193"/>
      <c r="DQ124" s="193"/>
      <c r="DR124" s="193"/>
      <c r="DS124" s="193"/>
      <c r="DT124" s="193"/>
      <c r="DU124" s="193"/>
      <c r="DV124" s="193"/>
      <c r="DW124" s="193"/>
      <c r="DX124" s="193"/>
      <c r="DY124" s="193"/>
      <c r="DZ124" s="193"/>
      <c r="EA124" s="193"/>
      <c r="EB124" s="193"/>
      <c r="EC124" s="193"/>
      <c r="ED124" s="193"/>
      <c r="EE124" s="193"/>
      <c r="EF124" s="193"/>
      <c r="EG124" s="193"/>
      <c r="EH124" s="193"/>
      <c r="EI124" s="193"/>
      <c r="EJ124" s="193"/>
      <c r="EK124" s="193"/>
      <c r="EL124" s="193"/>
      <c r="EM124" s="193"/>
      <c r="EN124" s="193"/>
      <c r="EO124" s="193"/>
      <c r="EP124" s="193"/>
      <c r="EQ124" s="193"/>
      <c r="ER124" s="193"/>
      <c r="ES124" s="193"/>
      <c r="ET124" s="193"/>
      <c r="EU124" s="193"/>
      <c r="EV124" s="193"/>
      <c r="EW124" s="193"/>
      <c r="EX124" s="193"/>
      <c r="EY124" s="193"/>
      <c r="EZ124" s="193"/>
      <c r="FA124" s="193"/>
      <c r="FB124" s="193"/>
      <c r="FC124" s="193"/>
      <c r="FD124" s="193"/>
      <c r="FE124" s="193"/>
      <c r="FF124" s="193"/>
      <c r="FG124" s="193"/>
      <c r="FH124" s="193"/>
      <c r="FI124" s="193"/>
      <c r="FJ124" s="193"/>
      <c r="FK124" s="193"/>
      <c r="FL124" s="193"/>
      <c r="FM124" s="193"/>
      <c r="FN124" s="193"/>
      <c r="FO124" s="193"/>
      <c r="FP124" s="193"/>
      <c r="FQ124" s="193"/>
      <c r="FR124" s="193"/>
      <c r="FS124" s="193"/>
      <c r="FT124" s="193"/>
      <c r="FU124" s="193"/>
      <c r="FV124" s="193"/>
      <c r="FW124" s="193"/>
      <c r="FX124" s="193"/>
      <c r="FY124" s="193"/>
      <c r="FZ124" s="193"/>
      <c r="GA124" s="193"/>
      <c r="GB124" s="193"/>
      <c r="GC124" s="193"/>
      <c r="GD124" s="193"/>
      <c r="GE124" s="193"/>
      <c r="GF124" s="193"/>
      <c r="GG124" s="193"/>
      <c r="GH124" s="193"/>
      <c r="GI124" s="193"/>
      <c r="GJ124" s="193"/>
    </row>
    <row r="127" spans="1:192" x14ac:dyDescent="0.25">
      <c r="A127" s="15" t="s">
        <v>63</v>
      </c>
    </row>
    <row r="141" spans="5:5" x14ac:dyDescent="0.25">
      <c r="E141" s="12" t="s">
        <v>244</v>
      </c>
    </row>
  </sheetData>
  <conditionalFormatting sqref="J3:GJ3">
    <cfRule type="cellIs" dxfId="122" priority="8" stopIfTrue="1" operator="equal">
      <formula>"Construction"</formula>
    </cfRule>
    <cfRule type="cellIs" dxfId="121" priority="9" stopIfTrue="1" operator="equal">
      <formula>"Operations"</formula>
    </cfRule>
  </conditionalFormatting>
  <conditionalFormatting sqref="J3:GJ3">
    <cfRule type="cellIs" dxfId="120" priority="7" operator="equal">
      <formula>"Fin Close"</formula>
    </cfRule>
  </conditionalFormatting>
  <conditionalFormatting sqref="J3:GJ3">
    <cfRule type="cellIs" dxfId="119" priority="5" operator="equal">
      <formula>"PPA ext."</formula>
    </cfRule>
    <cfRule type="cellIs" dxfId="118" priority="6" operator="equal">
      <formula>"Delay"</formula>
    </cfRule>
  </conditionalFormatting>
  <conditionalFormatting sqref="F2:F4">
    <cfRule type="cellIs" dxfId="117" priority="1" stopIfTrue="1" operator="notEqual">
      <formula>0</formula>
    </cfRule>
    <cfRule type="cellIs" dxfId="116" priority="2" stopIfTrue="1" operator="equal">
      <formula>""</formula>
    </cfRule>
  </conditionalFormatting>
  <conditionalFormatting sqref="F2:F4">
    <cfRule type="cellIs" dxfId="115" priority="3" stopIfTrue="1" operator="notEqual">
      <formula>0</formula>
    </cfRule>
    <cfRule type="cellIs" dxfId="11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106"/>
  <sheetViews>
    <sheetView showGridLines="0" defaultGridColor="0" colorId="22" zoomScale="54" zoomScaleNormal="100" zoomScalePageLayoutView="120" workbookViewId="0">
      <pane xSplit="9" ySplit="5" topLeftCell="J27" activePane="bottomRight" state="frozen"/>
      <selection activeCell="F117" sqref="F117"/>
      <selection pane="topRight" activeCell="F117" sqref="F117"/>
      <selection pane="bottomLeft" activeCell="F117" sqref="F117"/>
      <selection pane="bottomRight" activeCell="J48" sqref="J48"/>
    </sheetView>
  </sheetViews>
  <sheetFormatPr defaultColWidth="0" defaultRowHeight="13" outlineLevelRow="1" x14ac:dyDescent="0.25"/>
  <cols>
    <col min="1" max="1" width="1.453125" style="211" customWidth="1"/>
    <col min="2" max="2" width="1.453125" style="212" customWidth="1"/>
    <col min="3" max="3" width="1.453125" style="213" customWidth="1"/>
    <col min="4" max="4" width="1.453125" style="214" customWidth="1"/>
    <col min="5" max="5" width="40.54296875" style="241" customWidth="1"/>
    <col min="6" max="6" width="12.54296875" style="241" customWidth="1"/>
    <col min="7" max="7" width="11.54296875" style="241" customWidth="1"/>
    <col min="8" max="8" width="12.26953125" style="241" bestFit="1" customWidth="1"/>
    <col min="9" max="9" width="2.54296875" style="241" customWidth="1"/>
    <col min="10" max="192" width="11.54296875" style="241" customWidth="1"/>
    <col min="193" max="16384" width="11.54296875" hidden="1"/>
  </cols>
  <sheetData>
    <row r="1" spans="1:192" ht="25" x14ac:dyDescent="0.25">
      <c r="A1" s="298" t="str">
        <f ca="1" xml:space="preserve"> RIGHT(CELL("filename", A1), LEN(CELL("filename", A1)) - SEARCH("]", CELL("filename", A1))) &amp; " - " &amp; InpC!F3</f>
        <v>FS Qtr - Base case 1</v>
      </c>
      <c r="D1" s="216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/>
      <c r="AU1" s="242"/>
      <c r="AV1" s="242"/>
      <c r="AW1" s="242"/>
      <c r="AX1" s="242"/>
      <c r="AY1" s="242"/>
      <c r="AZ1" s="242"/>
      <c r="BA1" s="242"/>
      <c r="BB1" s="242"/>
      <c r="BC1" s="242"/>
      <c r="BD1" s="242"/>
      <c r="BE1" s="242"/>
      <c r="BF1" s="242"/>
      <c r="BG1" s="242"/>
      <c r="BH1" s="242"/>
      <c r="BI1" s="242"/>
      <c r="BJ1" s="242"/>
      <c r="BK1" s="242"/>
      <c r="BL1" s="242"/>
      <c r="BM1" s="242"/>
      <c r="BN1" s="242"/>
      <c r="BO1" s="242"/>
      <c r="BP1" s="242"/>
      <c r="BQ1" s="242"/>
      <c r="BR1" s="242"/>
      <c r="BS1" s="242"/>
      <c r="BT1" s="242"/>
      <c r="BU1" s="242"/>
      <c r="BV1" s="242"/>
      <c r="BW1" s="242"/>
      <c r="BX1" s="242"/>
      <c r="BY1" s="242"/>
      <c r="BZ1" s="242"/>
      <c r="CA1" s="242"/>
      <c r="CB1" s="242"/>
      <c r="CC1" s="242"/>
      <c r="CD1" s="242"/>
      <c r="CE1" s="242"/>
      <c r="CF1" s="242"/>
      <c r="CG1" s="242"/>
      <c r="CH1" s="242"/>
      <c r="CI1" s="242"/>
      <c r="CJ1" s="242"/>
      <c r="CK1" s="242"/>
      <c r="CL1" s="242"/>
      <c r="CM1" s="242"/>
      <c r="CN1" s="242"/>
      <c r="CO1" s="242"/>
      <c r="CP1" s="242"/>
      <c r="CQ1" s="242"/>
      <c r="CR1" s="242"/>
      <c r="CS1" s="242"/>
      <c r="CT1" s="242"/>
      <c r="CU1" s="242"/>
      <c r="CV1" s="242"/>
      <c r="CW1" s="242"/>
      <c r="CX1" s="242"/>
      <c r="CY1" s="242"/>
      <c r="CZ1" s="242"/>
      <c r="DA1" s="242"/>
      <c r="DB1" s="242"/>
      <c r="DC1" s="242"/>
      <c r="DD1" s="242"/>
      <c r="DE1" s="242"/>
      <c r="DF1" s="242"/>
      <c r="DG1" s="242"/>
      <c r="DH1" s="242"/>
      <c r="DI1" s="242"/>
      <c r="DJ1" s="242"/>
      <c r="DK1" s="242"/>
      <c r="DL1" s="242"/>
      <c r="DM1" s="242"/>
      <c r="DN1" s="242"/>
      <c r="DO1" s="242"/>
      <c r="DP1" s="242"/>
      <c r="DQ1" s="242"/>
      <c r="DR1" s="242"/>
      <c r="DS1" s="242"/>
      <c r="DT1" s="242"/>
      <c r="DU1" s="242"/>
      <c r="DV1" s="242"/>
      <c r="DW1" s="242"/>
      <c r="DX1" s="242"/>
      <c r="DY1" s="242"/>
      <c r="DZ1" s="242"/>
      <c r="EA1" s="242"/>
      <c r="EB1" s="242"/>
      <c r="EC1" s="242"/>
      <c r="ED1" s="242"/>
      <c r="EE1" s="242"/>
      <c r="EF1" s="242"/>
      <c r="EG1" s="242"/>
      <c r="EH1" s="242"/>
      <c r="EI1" s="242"/>
      <c r="EJ1" s="242"/>
      <c r="EK1" s="242"/>
      <c r="EL1" s="242"/>
      <c r="EM1" s="242"/>
      <c r="EN1" s="242"/>
      <c r="EO1" s="242"/>
      <c r="EP1" s="242"/>
      <c r="EQ1" s="242"/>
      <c r="ER1" s="242"/>
      <c r="ES1" s="242"/>
      <c r="ET1" s="242"/>
      <c r="EU1" s="242"/>
      <c r="EV1" s="242"/>
      <c r="EW1" s="242"/>
      <c r="EX1" s="242"/>
      <c r="EY1" s="242"/>
      <c r="EZ1" s="242"/>
      <c r="FA1" s="242"/>
      <c r="FB1" s="242"/>
      <c r="FC1" s="242"/>
      <c r="FD1" s="242"/>
      <c r="FE1" s="242"/>
      <c r="FF1" s="242"/>
      <c r="FG1" s="242"/>
      <c r="FH1" s="242"/>
      <c r="FI1" s="242"/>
      <c r="FJ1" s="242"/>
      <c r="FK1" s="242"/>
      <c r="FL1" s="242"/>
      <c r="FM1" s="242"/>
      <c r="FN1" s="242"/>
      <c r="FO1" s="242"/>
      <c r="FP1" s="242"/>
      <c r="FQ1" s="242"/>
      <c r="FR1" s="242"/>
      <c r="FS1" s="242"/>
      <c r="FT1" s="242"/>
      <c r="FU1" s="242"/>
      <c r="FV1" s="242"/>
      <c r="FW1" s="242"/>
      <c r="FX1" s="242"/>
      <c r="FY1" s="242"/>
      <c r="FZ1" s="242"/>
      <c r="GA1" s="242"/>
      <c r="GB1" s="242"/>
      <c r="GC1" s="242"/>
      <c r="GD1" s="242"/>
      <c r="GE1" s="242"/>
      <c r="GF1" s="242"/>
      <c r="GG1" s="242"/>
      <c r="GH1" s="242"/>
      <c r="GI1" s="242"/>
      <c r="GJ1" s="242"/>
    </row>
    <row r="2" spans="1:192" x14ac:dyDescent="0.25">
      <c r="A2" s="299"/>
      <c r="B2" s="299"/>
      <c r="C2" s="300"/>
      <c r="D2" s="301"/>
      <c r="E2" s="467" t="str">
        <f xml:space="preserve"> Time!E$25</f>
        <v>Model period ending</v>
      </c>
      <c r="F2" s="278">
        <f xml:space="preserve"> Check!$F$9</f>
        <v>0</v>
      </c>
      <c r="G2" s="469" t="s">
        <v>23</v>
      </c>
      <c r="H2" s="302"/>
      <c r="I2" s="302"/>
      <c r="J2" s="302">
        <f xml:space="preserve"> Time!J$25</f>
        <v>44377</v>
      </c>
      <c r="K2" s="302">
        <f xml:space="preserve"> Time!K$25</f>
        <v>44561</v>
      </c>
      <c r="L2" s="302">
        <f xml:space="preserve"> Time!L$25</f>
        <v>44742</v>
      </c>
      <c r="M2" s="302">
        <f xml:space="preserve"> Time!M$25</f>
        <v>44926</v>
      </c>
      <c r="N2" s="302">
        <f xml:space="preserve"> Time!N$25</f>
        <v>45107</v>
      </c>
      <c r="O2" s="302">
        <f xml:space="preserve"> Time!O$25</f>
        <v>45291</v>
      </c>
      <c r="P2" s="302">
        <f xml:space="preserve"> Time!P$25</f>
        <v>45473</v>
      </c>
      <c r="Q2" s="302">
        <f xml:space="preserve"> Time!Q$25</f>
        <v>45657</v>
      </c>
      <c r="R2" s="302">
        <f xml:space="preserve"> Time!R$25</f>
        <v>45838</v>
      </c>
      <c r="S2" s="302">
        <f xml:space="preserve"> Time!S$25</f>
        <v>46022</v>
      </c>
      <c r="T2" s="302">
        <f xml:space="preserve"> Time!T$25</f>
        <v>46203</v>
      </c>
      <c r="U2" s="302">
        <f xml:space="preserve"> Time!U$25</f>
        <v>46387</v>
      </c>
      <c r="V2" s="302">
        <f xml:space="preserve"> Time!V$25</f>
        <v>46568</v>
      </c>
      <c r="W2" s="302">
        <f xml:space="preserve"> Time!W$25</f>
        <v>46752</v>
      </c>
      <c r="X2" s="302">
        <f xml:space="preserve"> Time!X$25</f>
        <v>46934</v>
      </c>
      <c r="Y2" s="302">
        <f xml:space="preserve"> Time!Y$25</f>
        <v>47118</v>
      </c>
      <c r="Z2" s="302">
        <f xml:space="preserve"> Time!Z$25</f>
        <v>47299</v>
      </c>
      <c r="AA2" s="302">
        <f xml:space="preserve"> Time!AA$25</f>
        <v>47483</v>
      </c>
      <c r="AB2" s="302">
        <f xml:space="preserve"> Time!AB$25</f>
        <v>47664</v>
      </c>
      <c r="AC2" s="302">
        <f xml:space="preserve"> Time!AC$25</f>
        <v>47848</v>
      </c>
      <c r="AD2" s="302">
        <f xml:space="preserve"> Time!AD$25</f>
        <v>48029</v>
      </c>
      <c r="AE2" s="302">
        <f xml:space="preserve"> Time!AE$25</f>
        <v>48213</v>
      </c>
      <c r="AF2" s="302">
        <f xml:space="preserve"> Time!AF$25</f>
        <v>48395</v>
      </c>
      <c r="AG2" s="302">
        <f xml:space="preserve"> Time!AG$25</f>
        <v>48579</v>
      </c>
      <c r="AH2" s="302">
        <f xml:space="preserve"> Time!AH$25</f>
        <v>48760</v>
      </c>
      <c r="AI2" s="302">
        <f xml:space="preserve"> Time!AI$25</f>
        <v>48944</v>
      </c>
      <c r="AJ2" s="302">
        <f xml:space="preserve"> Time!AJ$25</f>
        <v>49125</v>
      </c>
      <c r="AK2" s="302">
        <f xml:space="preserve"> Time!AK$25</f>
        <v>49309</v>
      </c>
      <c r="AL2" s="302">
        <f xml:space="preserve"> Time!AL$25</f>
        <v>49490</v>
      </c>
      <c r="AM2" s="302">
        <f xml:space="preserve"> Time!AM$25</f>
        <v>49674</v>
      </c>
      <c r="AN2" s="302">
        <f xml:space="preserve"> Time!AN$25</f>
        <v>49856</v>
      </c>
      <c r="AO2" s="302">
        <f xml:space="preserve"> Time!AO$25</f>
        <v>50040</v>
      </c>
      <c r="AP2" s="302">
        <f xml:space="preserve"> Time!AP$25</f>
        <v>50221</v>
      </c>
      <c r="AQ2" s="302">
        <f xml:space="preserve"> Time!AQ$25</f>
        <v>50405</v>
      </c>
      <c r="AR2" s="302">
        <f xml:space="preserve"> Time!AR$25</f>
        <v>50586</v>
      </c>
      <c r="AS2" s="302">
        <f xml:space="preserve"> Time!AS$25</f>
        <v>50770</v>
      </c>
      <c r="AT2" s="302">
        <f xml:space="preserve"> Time!AT$25</f>
        <v>50951</v>
      </c>
      <c r="AU2" s="302">
        <f xml:space="preserve"> Time!AU$25</f>
        <v>51135</v>
      </c>
      <c r="AV2" s="302">
        <f xml:space="preserve"> Time!AV$25</f>
        <v>51317</v>
      </c>
      <c r="AW2" s="302">
        <f xml:space="preserve"> Time!AW$25</f>
        <v>51501</v>
      </c>
      <c r="AX2" s="302">
        <f xml:space="preserve"> Time!AX$25</f>
        <v>51682</v>
      </c>
      <c r="AY2" s="302">
        <f xml:space="preserve"> Time!AY$25</f>
        <v>51866</v>
      </c>
      <c r="AZ2" s="302">
        <f xml:space="preserve"> Time!AZ$25</f>
        <v>52047</v>
      </c>
      <c r="BA2" s="302">
        <f xml:space="preserve"> Time!BA$25</f>
        <v>52231</v>
      </c>
      <c r="BB2" s="302">
        <f xml:space="preserve"> Time!BB$25</f>
        <v>52412</v>
      </c>
      <c r="BC2" s="302">
        <f xml:space="preserve"> Time!BC$25</f>
        <v>52596</v>
      </c>
      <c r="BD2" s="302">
        <f xml:space="preserve"> Time!BD$25</f>
        <v>52778</v>
      </c>
      <c r="BE2" s="302">
        <f xml:space="preserve"> Time!BE$25</f>
        <v>52962</v>
      </c>
      <c r="BF2" s="302">
        <f xml:space="preserve"> Time!BF$25</f>
        <v>53143</v>
      </c>
      <c r="BG2" s="302">
        <f xml:space="preserve"> Time!BG$25</f>
        <v>53327</v>
      </c>
      <c r="BH2" s="302">
        <f xml:space="preserve"> Time!BH$25</f>
        <v>53508</v>
      </c>
      <c r="BI2" s="302">
        <f xml:space="preserve"> Time!BI$25</f>
        <v>53692</v>
      </c>
      <c r="BJ2" s="302">
        <f xml:space="preserve"> Time!BJ$25</f>
        <v>53873</v>
      </c>
      <c r="BK2" s="302">
        <f xml:space="preserve"> Time!BK$25</f>
        <v>54057</v>
      </c>
      <c r="BL2" s="302">
        <f xml:space="preserve"> Time!BL$25</f>
        <v>54239</v>
      </c>
      <c r="BM2" s="302">
        <f xml:space="preserve"> Time!BM$25</f>
        <v>54423</v>
      </c>
      <c r="BN2" s="302">
        <f xml:space="preserve"> Time!BN$25</f>
        <v>54604</v>
      </c>
      <c r="BO2" s="302">
        <f xml:space="preserve"> Time!BO$25</f>
        <v>54788</v>
      </c>
      <c r="BP2" s="302">
        <f xml:space="preserve"> Time!BP$25</f>
        <v>54969</v>
      </c>
      <c r="BQ2" s="302">
        <f xml:space="preserve"> Time!BQ$25</f>
        <v>55153</v>
      </c>
      <c r="BR2" s="302">
        <f xml:space="preserve"> Time!BR$25</f>
        <v>55334</v>
      </c>
      <c r="BS2" s="302">
        <f xml:space="preserve"> Time!BS$25</f>
        <v>55518</v>
      </c>
      <c r="BT2" s="302">
        <f xml:space="preserve"> Time!BT$25</f>
        <v>55700</v>
      </c>
      <c r="BU2" s="302">
        <f xml:space="preserve"> Time!BU$25</f>
        <v>55884</v>
      </c>
      <c r="BV2" s="302">
        <f xml:space="preserve"> Time!BV$25</f>
        <v>56065</v>
      </c>
      <c r="BW2" s="302">
        <f xml:space="preserve"> Time!BW$25</f>
        <v>56249</v>
      </c>
      <c r="BX2" s="302">
        <f xml:space="preserve"> Time!BX$25</f>
        <v>56430</v>
      </c>
      <c r="BY2" s="302">
        <f xml:space="preserve"> Time!BY$25</f>
        <v>56614</v>
      </c>
      <c r="BZ2" s="302">
        <f xml:space="preserve"> Time!BZ$25</f>
        <v>56795</v>
      </c>
      <c r="CA2" s="302">
        <f xml:space="preserve"> Time!CA$25</f>
        <v>56979</v>
      </c>
      <c r="CB2" s="302">
        <f xml:space="preserve"> Time!CB$25</f>
        <v>57161</v>
      </c>
      <c r="CC2" s="302">
        <f xml:space="preserve"> Time!CC$25</f>
        <v>57345</v>
      </c>
      <c r="CD2" s="302">
        <f xml:space="preserve"> Time!CD$25</f>
        <v>57526</v>
      </c>
      <c r="CE2" s="302">
        <f xml:space="preserve"> Time!CE$25</f>
        <v>57710</v>
      </c>
      <c r="CF2" s="302">
        <f xml:space="preserve"> Time!CF$25</f>
        <v>57891</v>
      </c>
      <c r="CG2" s="302">
        <f xml:space="preserve"> Time!CG$25</f>
        <v>58075</v>
      </c>
      <c r="CH2" s="302">
        <f xml:space="preserve"> Time!CH$25</f>
        <v>58256</v>
      </c>
      <c r="CI2" s="302">
        <f xml:space="preserve"> Time!CI$25</f>
        <v>58440</v>
      </c>
      <c r="CJ2" s="302">
        <f xml:space="preserve"> Time!CJ$25</f>
        <v>58622</v>
      </c>
      <c r="CK2" s="302">
        <f xml:space="preserve"> Time!CK$25</f>
        <v>58806</v>
      </c>
      <c r="CL2" s="302">
        <f xml:space="preserve"> Time!CL$25</f>
        <v>58987</v>
      </c>
      <c r="CM2" s="302">
        <f xml:space="preserve"> Time!CM$25</f>
        <v>59171</v>
      </c>
      <c r="CN2" s="302">
        <f xml:space="preserve"> Time!CN$25</f>
        <v>59352</v>
      </c>
      <c r="CO2" s="302">
        <f xml:space="preserve"> Time!CO$25</f>
        <v>59536</v>
      </c>
      <c r="CP2" s="302">
        <f xml:space="preserve"> Time!CP$25</f>
        <v>59717</v>
      </c>
      <c r="CQ2" s="302">
        <f xml:space="preserve"> Time!CQ$25</f>
        <v>59901</v>
      </c>
      <c r="CR2" s="302">
        <f xml:space="preserve"> Time!CR$25</f>
        <v>60083</v>
      </c>
      <c r="CS2" s="302">
        <f xml:space="preserve"> Time!CS$25</f>
        <v>60267</v>
      </c>
      <c r="CT2" s="302">
        <f xml:space="preserve"> Time!CT$25</f>
        <v>60448</v>
      </c>
      <c r="CU2" s="302">
        <f xml:space="preserve"> Time!CU$25</f>
        <v>60632</v>
      </c>
      <c r="CV2" s="302">
        <f xml:space="preserve"> Time!CV$25</f>
        <v>60813</v>
      </c>
      <c r="CW2" s="302">
        <f xml:space="preserve"> Time!CW$25</f>
        <v>60997</v>
      </c>
      <c r="CX2" s="302">
        <f xml:space="preserve"> Time!CX$25</f>
        <v>61178</v>
      </c>
      <c r="CY2" s="302">
        <f xml:space="preserve"> Time!CY$25</f>
        <v>61362</v>
      </c>
      <c r="CZ2" s="302">
        <f xml:space="preserve"> Time!CZ$25</f>
        <v>61544</v>
      </c>
      <c r="DA2" s="302">
        <f xml:space="preserve"> Time!DA$25</f>
        <v>61728</v>
      </c>
      <c r="DB2" s="302">
        <f xml:space="preserve"> Time!DB$25</f>
        <v>61909</v>
      </c>
      <c r="DC2" s="302">
        <f xml:space="preserve"> Time!DC$25</f>
        <v>62093</v>
      </c>
      <c r="DD2" s="302">
        <f xml:space="preserve"> Time!DD$25</f>
        <v>62274</v>
      </c>
      <c r="DE2" s="302">
        <f xml:space="preserve"> Time!DE$25</f>
        <v>62458</v>
      </c>
      <c r="DF2" s="302">
        <f xml:space="preserve"> Time!DF$25</f>
        <v>62639</v>
      </c>
      <c r="DG2" s="302">
        <f xml:space="preserve"> Time!DG$25</f>
        <v>62823</v>
      </c>
      <c r="DH2" s="302">
        <f xml:space="preserve"> Time!DH$25</f>
        <v>63005</v>
      </c>
      <c r="DI2" s="302">
        <f xml:space="preserve"> Time!DI$25</f>
        <v>63189</v>
      </c>
      <c r="DJ2" s="302">
        <f xml:space="preserve"> Time!DJ$25</f>
        <v>63370</v>
      </c>
      <c r="DK2" s="302">
        <f xml:space="preserve"> Time!DK$25</f>
        <v>63554</v>
      </c>
      <c r="DL2" s="302">
        <f xml:space="preserve"> Time!DL$25</f>
        <v>63735</v>
      </c>
      <c r="DM2" s="302">
        <f xml:space="preserve"> Time!DM$25</f>
        <v>63919</v>
      </c>
      <c r="DN2" s="302">
        <f xml:space="preserve"> Time!DN$25</f>
        <v>64100</v>
      </c>
      <c r="DO2" s="302">
        <f xml:space="preserve"> Time!DO$25</f>
        <v>64284</v>
      </c>
      <c r="DP2" s="302">
        <f xml:space="preserve"> Time!DP$25</f>
        <v>64466</v>
      </c>
      <c r="DQ2" s="302">
        <f xml:space="preserve"> Time!DQ$25</f>
        <v>64650</v>
      </c>
      <c r="DR2" s="302">
        <f xml:space="preserve"> Time!DR$25</f>
        <v>64831</v>
      </c>
      <c r="DS2" s="302">
        <f xml:space="preserve"> Time!DS$25</f>
        <v>65015</v>
      </c>
      <c r="DT2" s="302">
        <f xml:space="preserve"> Time!DT$25</f>
        <v>65196</v>
      </c>
      <c r="DU2" s="302">
        <f xml:space="preserve"> Time!DU$25</f>
        <v>65380</v>
      </c>
      <c r="DV2" s="302">
        <f xml:space="preserve"> Time!DV$25</f>
        <v>65561</v>
      </c>
      <c r="DW2" s="302">
        <f xml:space="preserve"> Time!DW$25</f>
        <v>65745</v>
      </c>
      <c r="DX2" s="302">
        <f xml:space="preserve"> Time!DX$25</f>
        <v>65927</v>
      </c>
      <c r="DY2" s="302">
        <f xml:space="preserve"> Time!DY$25</f>
        <v>66111</v>
      </c>
      <c r="DZ2" s="302">
        <f xml:space="preserve"> Time!DZ$25</f>
        <v>66292</v>
      </c>
      <c r="EA2" s="302">
        <f xml:space="preserve"> Time!EA$25</f>
        <v>66476</v>
      </c>
      <c r="EB2" s="302">
        <f xml:space="preserve"> Time!EB$25</f>
        <v>66657</v>
      </c>
      <c r="EC2" s="302">
        <f xml:space="preserve"> Time!EC$25</f>
        <v>66841</v>
      </c>
      <c r="ED2" s="302">
        <f xml:space="preserve"> Time!ED$25</f>
        <v>67022</v>
      </c>
      <c r="EE2" s="302">
        <f xml:space="preserve"> Time!EE$25</f>
        <v>67206</v>
      </c>
      <c r="EF2" s="302">
        <f xml:space="preserve"> Time!EF$25</f>
        <v>67388</v>
      </c>
      <c r="EG2" s="302">
        <f xml:space="preserve"> Time!EG$25</f>
        <v>67572</v>
      </c>
      <c r="EH2" s="302">
        <f xml:space="preserve"> Time!EH$25</f>
        <v>67753</v>
      </c>
      <c r="EI2" s="302">
        <f xml:space="preserve"> Time!EI$25</f>
        <v>67937</v>
      </c>
      <c r="EJ2" s="302">
        <f xml:space="preserve"> Time!EJ$25</f>
        <v>68118</v>
      </c>
      <c r="EK2" s="302">
        <f xml:space="preserve"> Time!EK$25</f>
        <v>68302</v>
      </c>
      <c r="EL2" s="302">
        <f xml:space="preserve"> Time!EL$25</f>
        <v>68483</v>
      </c>
      <c r="EM2" s="302">
        <f xml:space="preserve"> Time!EM$25</f>
        <v>68667</v>
      </c>
      <c r="EN2" s="302">
        <f xml:space="preserve"> Time!EN$25</f>
        <v>68849</v>
      </c>
      <c r="EO2" s="302">
        <f xml:space="preserve"> Time!EO$25</f>
        <v>69033</v>
      </c>
      <c r="EP2" s="302">
        <f xml:space="preserve"> Time!EP$25</f>
        <v>69214</v>
      </c>
      <c r="EQ2" s="302">
        <f xml:space="preserve"> Time!EQ$25</f>
        <v>69398</v>
      </c>
      <c r="ER2" s="302">
        <f xml:space="preserve"> Time!ER$25</f>
        <v>69579</v>
      </c>
      <c r="ES2" s="302">
        <f xml:space="preserve"> Time!ES$25</f>
        <v>69763</v>
      </c>
      <c r="ET2" s="302">
        <f xml:space="preserve"> Time!ET$25</f>
        <v>69944</v>
      </c>
      <c r="EU2" s="302">
        <f xml:space="preserve"> Time!EU$25</f>
        <v>70128</v>
      </c>
      <c r="EV2" s="302">
        <f xml:space="preserve"> Time!EV$25</f>
        <v>70310</v>
      </c>
      <c r="EW2" s="302">
        <f xml:space="preserve"> Time!EW$25</f>
        <v>70494</v>
      </c>
      <c r="EX2" s="302">
        <f xml:space="preserve"> Time!EX$25</f>
        <v>70675</v>
      </c>
      <c r="EY2" s="302">
        <f xml:space="preserve"> Time!EY$25</f>
        <v>70859</v>
      </c>
      <c r="EZ2" s="302">
        <f xml:space="preserve"> Time!EZ$25</f>
        <v>71040</v>
      </c>
      <c r="FA2" s="302">
        <f xml:space="preserve"> Time!FA$25</f>
        <v>71224</v>
      </c>
      <c r="FB2" s="302">
        <f xml:space="preserve"> Time!FB$25</f>
        <v>71405</v>
      </c>
      <c r="FC2" s="302">
        <f xml:space="preserve"> Time!FC$25</f>
        <v>71589</v>
      </c>
      <c r="FD2" s="302">
        <f xml:space="preserve"> Time!FD$25</f>
        <v>71771</v>
      </c>
      <c r="FE2" s="302">
        <f xml:space="preserve"> Time!FE$25</f>
        <v>71955</v>
      </c>
      <c r="FF2" s="302">
        <f xml:space="preserve"> Time!FF$25</f>
        <v>72136</v>
      </c>
      <c r="FG2" s="302">
        <f xml:space="preserve"> Time!FG$25</f>
        <v>72320</v>
      </c>
      <c r="FH2" s="302">
        <f xml:space="preserve"> Time!FH$25</f>
        <v>72501</v>
      </c>
      <c r="FI2" s="302">
        <f xml:space="preserve"> Time!FI$25</f>
        <v>72685</v>
      </c>
      <c r="FJ2" s="302">
        <f xml:space="preserve"> Time!FJ$25</f>
        <v>72866</v>
      </c>
      <c r="FK2" s="302">
        <f xml:space="preserve"> Time!FK$25</f>
        <v>73050</v>
      </c>
      <c r="FL2" s="302">
        <f xml:space="preserve"> Time!FL$25</f>
        <v>73231</v>
      </c>
      <c r="FM2" s="302">
        <f xml:space="preserve"> Time!FM$25</f>
        <v>73415</v>
      </c>
      <c r="FN2" s="302">
        <f xml:space="preserve"> Time!FN$25</f>
        <v>73596</v>
      </c>
      <c r="FO2" s="302">
        <f xml:space="preserve"> Time!FO$25</f>
        <v>73780</v>
      </c>
      <c r="FP2" s="302">
        <f xml:space="preserve"> Time!FP$25</f>
        <v>73961</v>
      </c>
      <c r="FQ2" s="302">
        <f xml:space="preserve"> Time!FQ$25</f>
        <v>74145</v>
      </c>
      <c r="FR2" s="302">
        <f xml:space="preserve"> Time!FR$25</f>
        <v>74326</v>
      </c>
      <c r="FS2" s="302">
        <f xml:space="preserve"> Time!FS$25</f>
        <v>74510</v>
      </c>
      <c r="FT2" s="302">
        <f xml:space="preserve"> Time!FT$25</f>
        <v>74692</v>
      </c>
      <c r="FU2" s="302">
        <f xml:space="preserve"> Time!FU$25</f>
        <v>74876</v>
      </c>
      <c r="FV2" s="302">
        <f xml:space="preserve"> Time!FV$25</f>
        <v>75057</v>
      </c>
      <c r="FW2" s="302">
        <f xml:space="preserve"> Time!FW$25</f>
        <v>75241</v>
      </c>
      <c r="FX2" s="302">
        <f xml:space="preserve"> Time!FX$25</f>
        <v>75422</v>
      </c>
      <c r="FY2" s="302">
        <f xml:space="preserve"> Time!FY$25</f>
        <v>75606</v>
      </c>
      <c r="FZ2" s="302">
        <f xml:space="preserve"> Time!FZ$25</f>
        <v>75787</v>
      </c>
      <c r="GA2" s="302">
        <f xml:space="preserve"> Time!GA$25</f>
        <v>75971</v>
      </c>
      <c r="GB2" s="302">
        <f xml:space="preserve"> Time!GB$25</f>
        <v>76153</v>
      </c>
      <c r="GC2" s="302">
        <f xml:space="preserve"> Time!GC$25</f>
        <v>76337</v>
      </c>
      <c r="GD2" s="302">
        <f xml:space="preserve"> Time!GD$25</f>
        <v>76518</v>
      </c>
      <c r="GE2" s="302">
        <f xml:space="preserve"> Time!GE$25</f>
        <v>76702</v>
      </c>
      <c r="GF2" s="302">
        <f xml:space="preserve"> Time!GF$25</f>
        <v>76883</v>
      </c>
      <c r="GG2" s="302">
        <f xml:space="preserve"> Time!GG$25</f>
        <v>77067</v>
      </c>
      <c r="GH2" s="302">
        <f xml:space="preserve"> Time!GH$25</f>
        <v>77248</v>
      </c>
      <c r="GI2" s="302">
        <f xml:space="preserve"> Time!GI$25</f>
        <v>77432</v>
      </c>
      <c r="GJ2" s="302">
        <f xml:space="preserve"> Time!GJ$25</f>
        <v>77614</v>
      </c>
    </row>
    <row r="3" spans="1:192" x14ac:dyDescent="0.25">
      <c r="A3" s="243"/>
      <c r="B3" s="243"/>
      <c r="C3" s="244"/>
      <c r="D3" s="245"/>
      <c r="E3" s="242" t="str">
        <f xml:space="preserve"> Time!E$66</f>
        <v>Timeline label</v>
      </c>
      <c r="F3" s="278">
        <f xml:space="preserve"> Output!J2</f>
        <v>50</v>
      </c>
      <c r="G3" s="470" t="s">
        <v>25</v>
      </c>
      <c r="H3" s="242"/>
      <c r="I3" s="242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A4" s="243"/>
      <c r="B4" s="243"/>
      <c r="C4" s="244"/>
      <c r="D4" s="245"/>
      <c r="E4" s="471" t="str">
        <f xml:space="preserve"> Time!E$39</f>
        <v>Financial year</v>
      </c>
      <c r="F4" s="278">
        <f xml:space="preserve"> Check!$F$25</f>
        <v>0</v>
      </c>
      <c r="G4" s="470" t="s">
        <v>24</v>
      </c>
      <c r="H4" s="242"/>
      <c r="I4" s="242"/>
      <c r="J4" s="471">
        <f xml:space="preserve"> Time!J$39</f>
        <v>2021</v>
      </c>
      <c r="K4" s="471">
        <f xml:space="preserve"> Time!K$39</f>
        <v>2021</v>
      </c>
      <c r="L4" s="471">
        <f xml:space="preserve"> Time!L$39</f>
        <v>2022</v>
      </c>
      <c r="M4" s="471">
        <f xml:space="preserve"> Time!M$39</f>
        <v>2022</v>
      </c>
      <c r="N4" s="471">
        <f xml:space="preserve"> Time!N$39</f>
        <v>2023</v>
      </c>
      <c r="O4" s="471">
        <f xml:space="preserve"> Time!O$39</f>
        <v>2023</v>
      </c>
      <c r="P4" s="471">
        <f xml:space="preserve"> Time!P$39</f>
        <v>2024</v>
      </c>
      <c r="Q4" s="471">
        <f xml:space="preserve"> Time!Q$39</f>
        <v>2024</v>
      </c>
      <c r="R4" s="471">
        <f xml:space="preserve"> Time!R$39</f>
        <v>2025</v>
      </c>
      <c r="S4" s="471">
        <f xml:space="preserve"> Time!S$39</f>
        <v>2025</v>
      </c>
      <c r="T4" s="471">
        <f xml:space="preserve"> Time!T$39</f>
        <v>2026</v>
      </c>
      <c r="U4" s="471">
        <f xml:space="preserve"> Time!U$39</f>
        <v>2026</v>
      </c>
      <c r="V4" s="471">
        <f xml:space="preserve"> Time!V$39</f>
        <v>2027</v>
      </c>
      <c r="W4" s="471">
        <f xml:space="preserve"> Time!W$39</f>
        <v>2027</v>
      </c>
      <c r="X4" s="471">
        <f xml:space="preserve"> Time!X$39</f>
        <v>2028</v>
      </c>
      <c r="Y4" s="471">
        <f xml:space="preserve"> Time!Y$39</f>
        <v>2028</v>
      </c>
      <c r="Z4" s="471">
        <f xml:space="preserve"> Time!Z$39</f>
        <v>2029</v>
      </c>
      <c r="AA4" s="471">
        <f xml:space="preserve"> Time!AA$39</f>
        <v>2029</v>
      </c>
      <c r="AB4" s="471">
        <f xml:space="preserve"> Time!AB$39</f>
        <v>2030</v>
      </c>
      <c r="AC4" s="471">
        <f xml:space="preserve"> Time!AC$39</f>
        <v>2030</v>
      </c>
      <c r="AD4" s="471">
        <f xml:space="preserve"> Time!AD$39</f>
        <v>2031</v>
      </c>
      <c r="AE4" s="471">
        <f xml:space="preserve"> Time!AE$39</f>
        <v>2031</v>
      </c>
      <c r="AF4" s="471">
        <f xml:space="preserve"> Time!AF$39</f>
        <v>2032</v>
      </c>
      <c r="AG4" s="471">
        <f xml:space="preserve"> Time!AG$39</f>
        <v>2032</v>
      </c>
      <c r="AH4" s="471">
        <f xml:space="preserve"> Time!AH$39</f>
        <v>2033</v>
      </c>
      <c r="AI4" s="471">
        <f xml:space="preserve"> Time!AI$39</f>
        <v>2033</v>
      </c>
      <c r="AJ4" s="471">
        <f xml:space="preserve"> Time!AJ$39</f>
        <v>2034</v>
      </c>
      <c r="AK4" s="471">
        <f xml:space="preserve"> Time!AK$39</f>
        <v>2034</v>
      </c>
      <c r="AL4" s="471">
        <f xml:space="preserve"> Time!AL$39</f>
        <v>2035</v>
      </c>
      <c r="AM4" s="471">
        <f xml:space="preserve"> Time!AM$39</f>
        <v>2035</v>
      </c>
      <c r="AN4" s="471">
        <f xml:space="preserve"> Time!AN$39</f>
        <v>2036</v>
      </c>
      <c r="AO4" s="471">
        <f xml:space="preserve"> Time!AO$39</f>
        <v>2036</v>
      </c>
      <c r="AP4" s="471">
        <f xml:space="preserve"> Time!AP$39</f>
        <v>2037</v>
      </c>
      <c r="AQ4" s="471">
        <f xml:space="preserve"> Time!AQ$39</f>
        <v>2037</v>
      </c>
      <c r="AR4" s="471">
        <f xml:space="preserve"> Time!AR$39</f>
        <v>2038</v>
      </c>
      <c r="AS4" s="471">
        <f xml:space="preserve"> Time!AS$39</f>
        <v>2038</v>
      </c>
      <c r="AT4" s="471">
        <f xml:space="preserve"> Time!AT$39</f>
        <v>2039</v>
      </c>
      <c r="AU4" s="471">
        <f xml:space="preserve"> Time!AU$39</f>
        <v>2039</v>
      </c>
      <c r="AV4" s="471">
        <f xml:space="preserve"> Time!AV$39</f>
        <v>2040</v>
      </c>
      <c r="AW4" s="471">
        <f xml:space="preserve"> Time!AW$39</f>
        <v>2040</v>
      </c>
      <c r="AX4" s="471">
        <f xml:space="preserve"> Time!AX$39</f>
        <v>2041</v>
      </c>
      <c r="AY4" s="471">
        <f xml:space="preserve"> Time!AY$39</f>
        <v>2041</v>
      </c>
      <c r="AZ4" s="471">
        <f xml:space="preserve"> Time!AZ$39</f>
        <v>2042</v>
      </c>
      <c r="BA4" s="471">
        <f xml:space="preserve"> Time!BA$39</f>
        <v>2042</v>
      </c>
      <c r="BB4" s="471">
        <f xml:space="preserve"> Time!BB$39</f>
        <v>2043</v>
      </c>
      <c r="BC4" s="471">
        <f xml:space="preserve"> Time!BC$39</f>
        <v>2043</v>
      </c>
      <c r="BD4" s="471">
        <f xml:space="preserve"> Time!BD$39</f>
        <v>2044</v>
      </c>
      <c r="BE4" s="471">
        <f xml:space="preserve"> Time!BE$39</f>
        <v>2044</v>
      </c>
      <c r="BF4" s="471">
        <f xml:space="preserve"> Time!BF$39</f>
        <v>2045</v>
      </c>
      <c r="BG4" s="471">
        <f xml:space="preserve"> Time!BG$39</f>
        <v>2045</v>
      </c>
      <c r="BH4" s="471">
        <f xml:space="preserve"> Time!BH$39</f>
        <v>2046</v>
      </c>
      <c r="BI4" s="471">
        <f xml:space="preserve"> Time!BI$39</f>
        <v>2046</v>
      </c>
      <c r="BJ4" s="471">
        <f xml:space="preserve"> Time!BJ$39</f>
        <v>2047</v>
      </c>
      <c r="BK4" s="471">
        <f xml:space="preserve"> Time!BK$39</f>
        <v>2047</v>
      </c>
      <c r="BL4" s="471">
        <f xml:space="preserve"> Time!BL$39</f>
        <v>2048</v>
      </c>
      <c r="BM4" s="471">
        <f xml:space="preserve"> Time!BM$39</f>
        <v>2048</v>
      </c>
      <c r="BN4" s="471">
        <f xml:space="preserve"> Time!BN$39</f>
        <v>2049</v>
      </c>
      <c r="BO4" s="471">
        <f xml:space="preserve"> Time!BO$39</f>
        <v>2049</v>
      </c>
      <c r="BP4" s="471">
        <f xml:space="preserve"> Time!BP$39</f>
        <v>2050</v>
      </c>
      <c r="BQ4" s="471">
        <f xml:space="preserve"> Time!BQ$39</f>
        <v>2050</v>
      </c>
      <c r="BR4" s="471">
        <f xml:space="preserve"> Time!BR$39</f>
        <v>2051</v>
      </c>
      <c r="BS4" s="471">
        <f xml:space="preserve"> Time!BS$39</f>
        <v>2051</v>
      </c>
      <c r="BT4" s="471">
        <f xml:space="preserve"> Time!BT$39</f>
        <v>2052</v>
      </c>
      <c r="BU4" s="471">
        <f xml:space="preserve"> Time!BU$39</f>
        <v>2052</v>
      </c>
      <c r="BV4" s="471">
        <f xml:space="preserve"> Time!BV$39</f>
        <v>2053</v>
      </c>
      <c r="BW4" s="471">
        <f xml:space="preserve"> Time!BW$39</f>
        <v>2053</v>
      </c>
      <c r="BX4" s="471">
        <f xml:space="preserve"> Time!BX$39</f>
        <v>2054</v>
      </c>
      <c r="BY4" s="471">
        <f xml:space="preserve"> Time!BY$39</f>
        <v>2054</v>
      </c>
      <c r="BZ4" s="471">
        <f xml:space="preserve"> Time!BZ$39</f>
        <v>2055</v>
      </c>
      <c r="CA4" s="471">
        <f xml:space="preserve"> Time!CA$39</f>
        <v>2055</v>
      </c>
      <c r="CB4" s="471">
        <f xml:space="preserve"> Time!CB$39</f>
        <v>2056</v>
      </c>
      <c r="CC4" s="471">
        <f xml:space="preserve"> Time!CC$39</f>
        <v>2056</v>
      </c>
      <c r="CD4" s="471">
        <f xml:space="preserve"> Time!CD$39</f>
        <v>2057</v>
      </c>
      <c r="CE4" s="471">
        <f xml:space="preserve"> Time!CE$39</f>
        <v>2057</v>
      </c>
      <c r="CF4" s="471">
        <f xml:space="preserve"> Time!CF$39</f>
        <v>2058</v>
      </c>
      <c r="CG4" s="471">
        <f xml:space="preserve"> Time!CG$39</f>
        <v>2058</v>
      </c>
      <c r="CH4" s="471">
        <f xml:space="preserve"> Time!CH$39</f>
        <v>2059</v>
      </c>
      <c r="CI4" s="471">
        <f xml:space="preserve"> Time!CI$39</f>
        <v>2059</v>
      </c>
      <c r="CJ4" s="471">
        <f xml:space="preserve"> Time!CJ$39</f>
        <v>2060</v>
      </c>
      <c r="CK4" s="471">
        <f xml:space="preserve"> Time!CK$39</f>
        <v>2060</v>
      </c>
      <c r="CL4" s="471">
        <f xml:space="preserve"> Time!CL$39</f>
        <v>2061</v>
      </c>
      <c r="CM4" s="471">
        <f xml:space="preserve"> Time!CM$39</f>
        <v>2061</v>
      </c>
      <c r="CN4" s="471">
        <f xml:space="preserve"> Time!CN$39</f>
        <v>2062</v>
      </c>
      <c r="CO4" s="471">
        <f xml:space="preserve"> Time!CO$39</f>
        <v>2062</v>
      </c>
      <c r="CP4" s="471">
        <f xml:space="preserve"> Time!CP$39</f>
        <v>2063</v>
      </c>
      <c r="CQ4" s="471">
        <f xml:space="preserve"> Time!CQ$39</f>
        <v>2063</v>
      </c>
      <c r="CR4" s="471">
        <f xml:space="preserve"> Time!CR$39</f>
        <v>2064</v>
      </c>
      <c r="CS4" s="471">
        <f xml:space="preserve"> Time!CS$39</f>
        <v>2064</v>
      </c>
      <c r="CT4" s="471">
        <f xml:space="preserve"> Time!CT$39</f>
        <v>2065</v>
      </c>
      <c r="CU4" s="471">
        <f xml:space="preserve"> Time!CU$39</f>
        <v>2065</v>
      </c>
      <c r="CV4" s="471">
        <f xml:space="preserve"> Time!CV$39</f>
        <v>2066</v>
      </c>
      <c r="CW4" s="471">
        <f xml:space="preserve"> Time!CW$39</f>
        <v>2066</v>
      </c>
      <c r="CX4" s="471">
        <f xml:space="preserve"> Time!CX$39</f>
        <v>2067</v>
      </c>
      <c r="CY4" s="471">
        <f xml:space="preserve"> Time!CY$39</f>
        <v>2067</v>
      </c>
      <c r="CZ4" s="471">
        <f xml:space="preserve"> Time!CZ$39</f>
        <v>2068</v>
      </c>
      <c r="DA4" s="471">
        <f xml:space="preserve"> Time!DA$39</f>
        <v>2068</v>
      </c>
      <c r="DB4" s="471">
        <f xml:space="preserve"> Time!DB$39</f>
        <v>2069</v>
      </c>
      <c r="DC4" s="471">
        <f xml:space="preserve"> Time!DC$39</f>
        <v>2069</v>
      </c>
      <c r="DD4" s="471">
        <f xml:space="preserve"> Time!DD$39</f>
        <v>2070</v>
      </c>
      <c r="DE4" s="471">
        <f xml:space="preserve"> Time!DE$39</f>
        <v>2070</v>
      </c>
      <c r="DF4" s="471">
        <f xml:space="preserve"> Time!DF$39</f>
        <v>2071</v>
      </c>
      <c r="DG4" s="471">
        <f xml:space="preserve"> Time!DG$39</f>
        <v>2071</v>
      </c>
      <c r="DH4" s="471">
        <f xml:space="preserve"> Time!DH$39</f>
        <v>2072</v>
      </c>
      <c r="DI4" s="471">
        <f xml:space="preserve"> Time!DI$39</f>
        <v>2072</v>
      </c>
      <c r="DJ4" s="471">
        <f xml:space="preserve"> Time!DJ$39</f>
        <v>2073</v>
      </c>
      <c r="DK4" s="471">
        <f xml:space="preserve"> Time!DK$39</f>
        <v>2073</v>
      </c>
      <c r="DL4" s="471">
        <f xml:space="preserve"> Time!DL$39</f>
        <v>2074</v>
      </c>
      <c r="DM4" s="471">
        <f xml:space="preserve"> Time!DM$39</f>
        <v>2074</v>
      </c>
      <c r="DN4" s="471">
        <f xml:space="preserve"> Time!DN$39</f>
        <v>2075</v>
      </c>
      <c r="DO4" s="471">
        <f xml:space="preserve"> Time!DO$39</f>
        <v>2075</v>
      </c>
      <c r="DP4" s="471">
        <f xml:space="preserve"> Time!DP$39</f>
        <v>2076</v>
      </c>
      <c r="DQ4" s="471">
        <f xml:space="preserve"> Time!DQ$39</f>
        <v>2076</v>
      </c>
      <c r="DR4" s="471">
        <f xml:space="preserve"> Time!DR$39</f>
        <v>2077</v>
      </c>
      <c r="DS4" s="471">
        <f xml:space="preserve"> Time!DS$39</f>
        <v>2077</v>
      </c>
      <c r="DT4" s="471">
        <f xml:space="preserve"> Time!DT$39</f>
        <v>2078</v>
      </c>
      <c r="DU4" s="471">
        <f xml:space="preserve"> Time!DU$39</f>
        <v>2078</v>
      </c>
      <c r="DV4" s="471">
        <f xml:space="preserve"> Time!DV$39</f>
        <v>2079</v>
      </c>
      <c r="DW4" s="471">
        <f xml:space="preserve"> Time!DW$39</f>
        <v>2079</v>
      </c>
      <c r="DX4" s="471">
        <f xml:space="preserve"> Time!DX$39</f>
        <v>2080</v>
      </c>
      <c r="DY4" s="471">
        <f xml:space="preserve"> Time!DY$39</f>
        <v>2080</v>
      </c>
      <c r="DZ4" s="471">
        <f xml:space="preserve"> Time!DZ$39</f>
        <v>2081</v>
      </c>
      <c r="EA4" s="471">
        <f xml:space="preserve"> Time!EA$39</f>
        <v>2081</v>
      </c>
      <c r="EB4" s="471">
        <f xml:space="preserve"> Time!EB$39</f>
        <v>2082</v>
      </c>
      <c r="EC4" s="471">
        <f xml:space="preserve"> Time!EC$39</f>
        <v>2082</v>
      </c>
      <c r="ED4" s="471">
        <f xml:space="preserve"> Time!ED$39</f>
        <v>2083</v>
      </c>
      <c r="EE4" s="471">
        <f xml:space="preserve"> Time!EE$39</f>
        <v>2083</v>
      </c>
      <c r="EF4" s="471">
        <f xml:space="preserve"> Time!EF$39</f>
        <v>2084</v>
      </c>
      <c r="EG4" s="471">
        <f xml:space="preserve"> Time!EG$39</f>
        <v>2084</v>
      </c>
      <c r="EH4" s="471">
        <f xml:space="preserve"> Time!EH$39</f>
        <v>2085</v>
      </c>
      <c r="EI4" s="471">
        <f xml:space="preserve"> Time!EI$39</f>
        <v>2085</v>
      </c>
      <c r="EJ4" s="471">
        <f xml:space="preserve"> Time!EJ$39</f>
        <v>2086</v>
      </c>
      <c r="EK4" s="471">
        <f xml:space="preserve"> Time!EK$39</f>
        <v>2086</v>
      </c>
      <c r="EL4" s="471">
        <f xml:space="preserve"> Time!EL$39</f>
        <v>2087</v>
      </c>
      <c r="EM4" s="471">
        <f xml:space="preserve"> Time!EM$39</f>
        <v>2087</v>
      </c>
      <c r="EN4" s="471">
        <f xml:space="preserve"> Time!EN$39</f>
        <v>2088</v>
      </c>
      <c r="EO4" s="471">
        <f xml:space="preserve"> Time!EO$39</f>
        <v>2088</v>
      </c>
      <c r="EP4" s="471">
        <f xml:space="preserve"> Time!EP$39</f>
        <v>2089</v>
      </c>
      <c r="EQ4" s="471">
        <f xml:space="preserve"> Time!EQ$39</f>
        <v>2089</v>
      </c>
      <c r="ER4" s="471">
        <f xml:space="preserve"> Time!ER$39</f>
        <v>2090</v>
      </c>
      <c r="ES4" s="471">
        <f xml:space="preserve"> Time!ES$39</f>
        <v>2090</v>
      </c>
      <c r="ET4" s="471">
        <f xml:space="preserve"> Time!ET$39</f>
        <v>2091</v>
      </c>
      <c r="EU4" s="471">
        <f xml:space="preserve"> Time!EU$39</f>
        <v>2091</v>
      </c>
      <c r="EV4" s="471">
        <f xml:space="preserve"> Time!EV$39</f>
        <v>2092</v>
      </c>
      <c r="EW4" s="471">
        <f xml:space="preserve"> Time!EW$39</f>
        <v>2092</v>
      </c>
      <c r="EX4" s="471">
        <f xml:space="preserve"> Time!EX$39</f>
        <v>2093</v>
      </c>
      <c r="EY4" s="471">
        <f xml:space="preserve"> Time!EY$39</f>
        <v>2093</v>
      </c>
      <c r="EZ4" s="471">
        <f xml:space="preserve"> Time!EZ$39</f>
        <v>2094</v>
      </c>
      <c r="FA4" s="471">
        <f xml:space="preserve"> Time!FA$39</f>
        <v>2094</v>
      </c>
      <c r="FB4" s="471">
        <f xml:space="preserve"> Time!FB$39</f>
        <v>2095</v>
      </c>
      <c r="FC4" s="471">
        <f xml:space="preserve"> Time!FC$39</f>
        <v>2095</v>
      </c>
      <c r="FD4" s="471">
        <f xml:space="preserve"> Time!FD$39</f>
        <v>2096</v>
      </c>
      <c r="FE4" s="471">
        <f xml:space="preserve"> Time!FE$39</f>
        <v>2096</v>
      </c>
      <c r="FF4" s="471">
        <f xml:space="preserve"> Time!FF$39</f>
        <v>2097</v>
      </c>
      <c r="FG4" s="471">
        <f xml:space="preserve"> Time!FG$39</f>
        <v>2097</v>
      </c>
      <c r="FH4" s="471">
        <f xml:space="preserve"> Time!FH$39</f>
        <v>2098</v>
      </c>
      <c r="FI4" s="471">
        <f xml:space="preserve"> Time!FI$39</f>
        <v>2098</v>
      </c>
      <c r="FJ4" s="471">
        <f xml:space="preserve"> Time!FJ$39</f>
        <v>2099</v>
      </c>
      <c r="FK4" s="471">
        <f xml:space="preserve"> Time!FK$39</f>
        <v>2099</v>
      </c>
      <c r="FL4" s="471">
        <f xml:space="preserve"> Time!FL$39</f>
        <v>2100</v>
      </c>
      <c r="FM4" s="471">
        <f xml:space="preserve"> Time!FM$39</f>
        <v>2100</v>
      </c>
      <c r="FN4" s="471">
        <f xml:space="preserve"> Time!FN$39</f>
        <v>2101</v>
      </c>
      <c r="FO4" s="471">
        <f xml:space="preserve"> Time!FO$39</f>
        <v>2101</v>
      </c>
      <c r="FP4" s="471">
        <f xml:space="preserve"> Time!FP$39</f>
        <v>2102</v>
      </c>
      <c r="FQ4" s="471">
        <f xml:space="preserve"> Time!FQ$39</f>
        <v>2102</v>
      </c>
      <c r="FR4" s="471">
        <f xml:space="preserve"> Time!FR$39</f>
        <v>2103</v>
      </c>
      <c r="FS4" s="471">
        <f xml:space="preserve"> Time!FS$39</f>
        <v>2103</v>
      </c>
      <c r="FT4" s="471">
        <f xml:space="preserve"> Time!FT$39</f>
        <v>2104</v>
      </c>
      <c r="FU4" s="471">
        <f xml:space="preserve"> Time!FU$39</f>
        <v>2104</v>
      </c>
      <c r="FV4" s="471">
        <f xml:space="preserve"> Time!FV$39</f>
        <v>2105</v>
      </c>
      <c r="FW4" s="471">
        <f xml:space="preserve"> Time!FW$39</f>
        <v>2105</v>
      </c>
      <c r="FX4" s="471">
        <f xml:space="preserve"> Time!FX$39</f>
        <v>2106</v>
      </c>
      <c r="FY4" s="471">
        <f xml:space="preserve"> Time!FY$39</f>
        <v>2106</v>
      </c>
      <c r="FZ4" s="471">
        <f xml:space="preserve"> Time!FZ$39</f>
        <v>2107</v>
      </c>
      <c r="GA4" s="471">
        <f xml:space="preserve"> Time!GA$39</f>
        <v>2107</v>
      </c>
      <c r="GB4" s="471">
        <f xml:space="preserve"> Time!GB$39</f>
        <v>2108</v>
      </c>
      <c r="GC4" s="471">
        <f xml:space="preserve"> Time!GC$39</f>
        <v>2108</v>
      </c>
      <c r="GD4" s="471">
        <f xml:space="preserve"> Time!GD$39</f>
        <v>2109</v>
      </c>
      <c r="GE4" s="471">
        <f xml:space="preserve"> Time!GE$39</f>
        <v>2109</v>
      </c>
      <c r="GF4" s="471">
        <f xml:space="preserve"> Time!GF$39</f>
        <v>2110</v>
      </c>
      <c r="GG4" s="471">
        <f xml:space="preserve"> Time!GG$39</f>
        <v>2110</v>
      </c>
      <c r="GH4" s="471">
        <f xml:space="preserve"> Time!GH$39</f>
        <v>2111</v>
      </c>
      <c r="GI4" s="471">
        <f xml:space="preserve"> Time!GI$39</f>
        <v>2111</v>
      </c>
      <c r="GJ4" s="471">
        <f xml:space="preserve"> Time!GJ$39</f>
        <v>2112</v>
      </c>
    </row>
    <row r="5" spans="1:192" x14ac:dyDescent="0.25">
      <c r="A5" s="243"/>
      <c r="B5" s="243"/>
      <c r="C5" s="244"/>
      <c r="D5" s="245"/>
      <c r="E5" s="242" t="str">
        <f xml:space="preserve"> Time!E$10</f>
        <v>Model column counter</v>
      </c>
      <c r="F5" s="472" t="s">
        <v>19</v>
      </c>
      <c r="G5" s="473" t="s">
        <v>17</v>
      </c>
      <c r="H5" s="472" t="s">
        <v>18</v>
      </c>
      <c r="I5" s="242"/>
      <c r="J5" s="242">
        <f xml:space="preserve"> Time!J$10</f>
        <v>1</v>
      </c>
      <c r="K5" s="242">
        <f xml:space="preserve"> Time!K$10</f>
        <v>2</v>
      </c>
      <c r="L5" s="242">
        <f xml:space="preserve"> Time!L$10</f>
        <v>3</v>
      </c>
      <c r="M5" s="242">
        <f xml:space="preserve"> Time!M$10</f>
        <v>4</v>
      </c>
      <c r="N5" s="242">
        <f xml:space="preserve"> Time!N$10</f>
        <v>5</v>
      </c>
      <c r="O5" s="242">
        <f xml:space="preserve"> Time!O$10</f>
        <v>6</v>
      </c>
      <c r="P5" s="242">
        <f xml:space="preserve"> Time!P$10</f>
        <v>7</v>
      </c>
      <c r="Q5" s="242">
        <f xml:space="preserve"> Time!Q$10</f>
        <v>8</v>
      </c>
      <c r="R5" s="242">
        <f xml:space="preserve"> Time!R$10</f>
        <v>9</v>
      </c>
      <c r="S5" s="242">
        <f xml:space="preserve"> Time!S$10</f>
        <v>10</v>
      </c>
      <c r="T5" s="242">
        <f xml:space="preserve"> Time!T$10</f>
        <v>11</v>
      </c>
      <c r="U5" s="242">
        <f xml:space="preserve"> Time!U$10</f>
        <v>12</v>
      </c>
      <c r="V5" s="242">
        <f xml:space="preserve"> Time!V$10</f>
        <v>13</v>
      </c>
      <c r="W5" s="242">
        <f xml:space="preserve"> Time!W$10</f>
        <v>14</v>
      </c>
      <c r="X5" s="242">
        <f xml:space="preserve"> Time!X$10</f>
        <v>15</v>
      </c>
      <c r="Y5" s="242">
        <f xml:space="preserve"> Time!Y$10</f>
        <v>16</v>
      </c>
      <c r="Z5" s="242">
        <f xml:space="preserve"> Time!Z$10</f>
        <v>17</v>
      </c>
      <c r="AA5" s="242">
        <f xml:space="preserve"> Time!AA$10</f>
        <v>18</v>
      </c>
      <c r="AB5" s="242">
        <f xml:space="preserve"> Time!AB$10</f>
        <v>19</v>
      </c>
      <c r="AC5" s="242">
        <f xml:space="preserve"> Time!AC$10</f>
        <v>20</v>
      </c>
      <c r="AD5" s="242">
        <f xml:space="preserve"> Time!AD$10</f>
        <v>21</v>
      </c>
      <c r="AE5" s="242">
        <f xml:space="preserve"> Time!AE$10</f>
        <v>22</v>
      </c>
      <c r="AF5" s="242">
        <f xml:space="preserve"> Time!AF$10</f>
        <v>23</v>
      </c>
      <c r="AG5" s="242">
        <f xml:space="preserve"> Time!AG$10</f>
        <v>24</v>
      </c>
      <c r="AH5" s="242">
        <f xml:space="preserve"> Time!AH$10</f>
        <v>25</v>
      </c>
      <c r="AI5" s="242">
        <f xml:space="preserve"> Time!AI$10</f>
        <v>26</v>
      </c>
      <c r="AJ5" s="242">
        <f xml:space="preserve"> Time!AJ$10</f>
        <v>27</v>
      </c>
      <c r="AK5" s="242">
        <f xml:space="preserve"> Time!AK$10</f>
        <v>28</v>
      </c>
      <c r="AL5" s="242">
        <f xml:space="preserve"> Time!AL$10</f>
        <v>29</v>
      </c>
      <c r="AM5" s="242">
        <f xml:space="preserve"> Time!AM$10</f>
        <v>30</v>
      </c>
      <c r="AN5" s="242">
        <f xml:space="preserve"> Time!AN$10</f>
        <v>31</v>
      </c>
      <c r="AO5" s="242">
        <f xml:space="preserve"> Time!AO$10</f>
        <v>32</v>
      </c>
      <c r="AP5" s="242">
        <f xml:space="preserve"> Time!AP$10</f>
        <v>33</v>
      </c>
      <c r="AQ5" s="242">
        <f xml:space="preserve"> Time!AQ$10</f>
        <v>34</v>
      </c>
      <c r="AR5" s="242">
        <f xml:space="preserve"> Time!AR$10</f>
        <v>35</v>
      </c>
      <c r="AS5" s="242">
        <f xml:space="preserve"> Time!AS$10</f>
        <v>36</v>
      </c>
      <c r="AT5" s="242">
        <f xml:space="preserve"> Time!AT$10</f>
        <v>37</v>
      </c>
      <c r="AU5" s="242">
        <f xml:space="preserve"> Time!AU$10</f>
        <v>38</v>
      </c>
      <c r="AV5" s="242">
        <f xml:space="preserve"> Time!AV$10</f>
        <v>39</v>
      </c>
      <c r="AW5" s="242">
        <f xml:space="preserve"> Time!AW$10</f>
        <v>40</v>
      </c>
      <c r="AX5" s="242">
        <f xml:space="preserve"> Time!AX$10</f>
        <v>41</v>
      </c>
      <c r="AY5" s="242">
        <f xml:space="preserve"> Time!AY$10</f>
        <v>42</v>
      </c>
      <c r="AZ5" s="242">
        <f xml:space="preserve"> Time!AZ$10</f>
        <v>43</v>
      </c>
      <c r="BA5" s="242">
        <f xml:space="preserve"> Time!BA$10</f>
        <v>44</v>
      </c>
      <c r="BB5" s="242">
        <f xml:space="preserve"> Time!BB$10</f>
        <v>45</v>
      </c>
      <c r="BC5" s="242">
        <f xml:space="preserve"> Time!BC$10</f>
        <v>46</v>
      </c>
      <c r="BD5" s="242">
        <f xml:space="preserve"> Time!BD$10</f>
        <v>47</v>
      </c>
      <c r="BE5" s="242">
        <f xml:space="preserve"> Time!BE$10</f>
        <v>48</v>
      </c>
      <c r="BF5" s="242">
        <f xml:space="preserve"> Time!BF$10</f>
        <v>49</v>
      </c>
      <c r="BG5" s="242">
        <f xml:space="preserve"> Time!BG$10</f>
        <v>50</v>
      </c>
      <c r="BH5" s="242">
        <f xml:space="preserve"> Time!BH$10</f>
        <v>51</v>
      </c>
      <c r="BI5" s="242">
        <f xml:space="preserve"> Time!BI$10</f>
        <v>52</v>
      </c>
      <c r="BJ5" s="242">
        <f xml:space="preserve"> Time!BJ$10</f>
        <v>53</v>
      </c>
      <c r="BK5" s="242">
        <f xml:space="preserve"> Time!BK$10</f>
        <v>54</v>
      </c>
      <c r="BL5" s="242">
        <f xml:space="preserve"> Time!BL$10</f>
        <v>55</v>
      </c>
      <c r="BM5" s="242">
        <f xml:space="preserve"> Time!BM$10</f>
        <v>56</v>
      </c>
      <c r="BN5" s="242">
        <f xml:space="preserve"> Time!BN$10</f>
        <v>57</v>
      </c>
      <c r="BO5" s="242">
        <f xml:space="preserve"> Time!BO$10</f>
        <v>58</v>
      </c>
      <c r="BP5" s="242">
        <f xml:space="preserve"> Time!BP$10</f>
        <v>59</v>
      </c>
      <c r="BQ5" s="242">
        <f xml:space="preserve"> Time!BQ$10</f>
        <v>60</v>
      </c>
      <c r="BR5" s="242">
        <f xml:space="preserve"> Time!BR$10</f>
        <v>61</v>
      </c>
      <c r="BS5" s="242">
        <f xml:space="preserve"> Time!BS$10</f>
        <v>62</v>
      </c>
      <c r="BT5" s="242">
        <f xml:space="preserve"> Time!BT$10</f>
        <v>63</v>
      </c>
      <c r="BU5" s="242">
        <f xml:space="preserve"> Time!BU$10</f>
        <v>64</v>
      </c>
      <c r="BV5" s="242">
        <f xml:space="preserve"> Time!BV$10</f>
        <v>65</v>
      </c>
      <c r="BW5" s="242">
        <f xml:space="preserve"> Time!BW$10</f>
        <v>66</v>
      </c>
      <c r="BX5" s="242">
        <f xml:space="preserve"> Time!BX$10</f>
        <v>67</v>
      </c>
      <c r="BY5" s="242">
        <f xml:space="preserve"> Time!BY$10</f>
        <v>68</v>
      </c>
      <c r="BZ5" s="242">
        <f xml:space="preserve"> Time!BZ$10</f>
        <v>69</v>
      </c>
      <c r="CA5" s="242">
        <f xml:space="preserve"> Time!CA$10</f>
        <v>70</v>
      </c>
      <c r="CB5" s="242">
        <f xml:space="preserve"> Time!CB$10</f>
        <v>71</v>
      </c>
      <c r="CC5" s="242">
        <f xml:space="preserve"> Time!CC$10</f>
        <v>72</v>
      </c>
      <c r="CD5" s="242">
        <f xml:space="preserve"> Time!CD$10</f>
        <v>73</v>
      </c>
      <c r="CE5" s="242">
        <f xml:space="preserve"> Time!CE$10</f>
        <v>74</v>
      </c>
      <c r="CF5" s="242">
        <f xml:space="preserve"> Time!CF$10</f>
        <v>75</v>
      </c>
      <c r="CG5" s="242">
        <f xml:space="preserve"> Time!CG$10</f>
        <v>76</v>
      </c>
      <c r="CH5" s="242">
        <f xml:space="preserve"> Time!CH$10</f>
        <v>77</v>
      </c>
      <c r="CI5" s="242">
        <f xml:space="preserve"> Time!CI$10</f>
        <v>78</v>
      </c>
      <c r="CJ5" s="242">
        <f xml:space="preserve"> Time!CJ$10</f>
        <v>79</v>
      </c>
      <c r="CK5" s="242">
        <f xml:space="preserve"> Time!CK$10</f>
        <v>80</v>
      </c>
      <c r="CL5" s="242">
        <f xml:space="preserve"> Time!CL$10</f>
        <v>81</v>
      </c>
      <c r="CM5" s="242">
        <f xml:space="preserve"> Time!CM$10</f>
        <v>82</v>
      </c>
      <c r="CN5" s="242">
        <f xml:space="preserve"> Time!CN$10</f>
        <v>83</v>
      </c>
      <c r="CO5" s="242">
        <f xml:space="preserve"> Time!CO$10</f>
        <v>84</v>
      </c>
      <c r="CP5" s="242">
        <f xml:space="preserve"> Time!CP$10</f>
        <v>85</v>
      </c>
      <c r="CQ5" s="242">
        <f xml:space="preserve"> Time!CQ$10</f>
        <v>86</v>
      </c>
      <c r="CR5" s="242">
        <f xml:space="preserve"> Time!CR$10</f>
        <v>87</v>
      </c>
      <c r="CS5" s="242">
        <f xml:space="preserve"> Time!CS$10</f>
        <v>88</v>
      </c>
      <c r="CT5" s="242">
        <f xml:space="preserve"> Time!CT$10</f>
        <v>89</v>
      </c>
      <c r="CU5" s="242">
        <f xml:space="preserve"> Time!CU$10</f>
        <v>90</v>
      </c>
      <c r="CV5" s="242">
        <f xml:space="preserve"> Time!CV$10</f>
        <v>91</v>
      </c>
      <c r="CW5" s="242">
        <f xml:space="preserve"> Time!CW$10</f>
        <v>92</v>
      </c>
      <c r="CX5" s="242">
        <f xml:space="preserve"> Time!CX$10</f>
        <v>93</v>
      </c>
      <c r="CY5" s="242">
        <f xml:space="preserve"> Time!CY$10</f>
        <v>94</v>
      </c>
      <c r="CZ5" s="242">
        <f xml:space="preserve"> Time!CZ$10</f>
        <v>95</v>
      </c>
      <c r="DA5" s="242">
        <f xml:space="preserve"> Time!DA$10</f>
        <v>96</v>
      </c>
      <c r="DB5" s="242">
        <f xml:space="preserve"> Time!DB$10</f>
        <v>97</v>
      </c>
      <c r="DC5" s="242">
        <f xml:space="preserve"> Time!DC$10</f>
        <v>98</v>
      </c>
      <c r="DD5" s="242">
        <f xml:space="preserve"> Time!DD$10</f>
        <v>99</v>
      </c>
      <c r="DE5" s="242">
        <f xml:space="preserve"> Time!DE$10</f>
        <v>100</v>
      </c>
      <c r="DF5" s="242">
        <f xml:space="preserve"> Time!DF$10</f>
        <v>101</v>
      </c>
      <c r="DG5" s="242">
        <f xml:space="preserve"> Time!DG$10</f>
        <v>102</v>
      </c>
      <c r="DH5" s="242">
        <f xml:space="preserve"> Time!DH$10</f>
        <v>103</v>
      </c>
      <c r="DI5" s="242">
        <f xml:space="preserve"> Time!DI$10</f>
        <v>104</v>
      </c>
      <c r="DJ5" s="242">
        <f xml:space="preserve"> Time!DJ$10</f>
        <v>105</v>
      </c>
      <c r="DK5" s="242">
        <f xml:space="preserve"> Time!DK$10</f>
        <v>106</v>
      </c>
      <c r="DL5" s="242">
        <f xml:space="preserve"> Time!DL$10</f>
        <v>107</v>
      </c>
      <c r="DM5" s="242">
        <f xml:space="preserve"> Time!DM$10</f>
        <v>108</v>
      </c>
      <c r="DN5" s="242">
        <f xml:space="preserve"> Time!DN$10</f>
        <v>109</v>
      </c>
      <c r="DO5" s="242">
        <f xml:space="preserve"> Time!DO$10</f>
        <v>110</v>
      </c>
      <c r="DP5" s="242">
        <f xml:space="preserve"> Time!DP$10</f>
        <v>111</v>
      </c>
      <c r="DQ5" s="242">
        <f xml:space="preserve"> Time!DQ$10</f>
        <v>112</v>
      </c>
      <c r="DR5" s="242">
        <f xml:space="preserve"> Time!DR$10</f>
        <v>113</v>
      </c>
      <c r="DS5" s="242">
        <f xml:space="preserve"> Time!DS$10</f>
        <v>114</v>
      </c>
      <c r="DT5" s="242">
        <f xml:space="preserve"> Time!DT$10</f>
        <v>115</v>
      </c>
      <c r="DU5" s="242">
        <f xml:space="preserve"> Time!DU$10</f>
        <v>116</v>
      </c>
      <c r="DV5" s="242">
        <f xml:space="preserve"> Time!DV$10</f>
        <v>117</v>
      </c>
      <c r="DW5" s="242">
        <f xml:space="preserve"> Time!DW$10</f>
        <v>118</v>
      </c>
      <c r="DX5" s="242">
        <f xml:space="preserve"> Time!DX$10</f>
        <v>119</v>
      </c>
      <c r="DY5" s="242">
        <f xml:space="preserve"> Time!DY$10</f>
        <v>120</v>
      </c>
      <c r="DZ5" s="242">
        <f xml:space="preserve"> Time!DZ$10</f>
        <v>121</v>
      </c>
      <c r="EA5" s="242">
        <f xml:space="preserve"> Time!EA$10</f>
        <v>122</v>
      </c>
      <c r="EB5" s="242">
        <f xml:space="preserve"> Time!EB$10</f>
        <v>123</v>
      </c>
      <c r="EC5" s="242">
        <f xml:space="preserve"> Time!EC$10</f>
        <v>124</v>
      </c>
      <c r="ED5" s="242">
        <f xml:space="preserve"> Time!ED$10</f>
        <v>125</v>
      </c>
      <c r="EE5" s="242">
        <f xml:space="preserve"> Time!EE$10</f>
        <v>126</v>
      </c>
      <c r="EF5" s="242">
        <f xml:space="preserve"> Time!EF$10</f>
        <v>127</v>
      </c>
      <c r="EG5" s="242">
        <f xml:space="preserve"> Time!EG$10</f>
        <v>128</v>
      </c>
      <c r="EH5" s="242">
        <f xml:space="preserve"> Time!EH$10</f>
        <v>129</v>
      </c>
      <c r="EI5" s="242">
        <f xml:space="preserve"> Time!EI$10</f>
        <v>130</v>
      </c>
      <c r="EJ5" s="242">
        <f xml:space="preserve"> Time!EJ$10</f>
        <v>131</v>
      </c>
      <c r="EK5" s="242">
        <f xml:space="preserve"> Time!EK$10</f>
        <v>132</v>
      </c>
      <c r="EL5" s="242">
        <f xml:space="preserve"> Time!EL$10</f>
        <v>133</v>
      </c>
      <c r="EM5" s="242">
        <f xml:space="preserve"> Time!EM$10</f>
        <v>134</v>
      </c>
      <c r="EN5" s="242">
        <f xml:space="preserve"> Time!EN$10</f>
        <v>135</v>
      </c>
      <c r="EO5" s="242">
        <f xml:space="preserve"> Time!EO$10</f>
        <v>136</v>
      </c>
      <c r="EP5" s="242">
        <f xml:space="preserve"> Time!EP$10</f>
        <v>137</v>
      </c>
      <c r="EQ5" s="242">
        <f xml:space="preserve"> Time!EQ$10</f>
        <v>138</v>
      </c>
      <c r="ER5" s="242">
        <f xml:space="preserve"> Time!ER$10</f>
        <v>139</v>
      </c>
      <c r="ES5" s="242">
        <f xml:space="preserve"> Time!ES$10</f>
        <v>140</v>
      </c>
      <c r="ET5" s="242">
        <f xml:space="preserve"> Time!ET$10</f>
        <v>141</v>
      </c>
      <c r="EU5" s="242">
        <f xml:space="preserve"> Time!EU$10</f>
        <v>142</v>
      </c>
      <c r="EV5" s="242">
        <f xml:space="preserve"> Time!EV$10</f>
        <v>143</v>
      </c>
      <c r="EW5" s="242">
        <f xml:space="preserve"> Time!EW$10</f>
        <v>144</v>
      </c>
      <c r="EX5" s="242">
        <f xml:space="preserve"> Time!EX$10</f>
        <v>145</v>
      </c>
      <c r="EY5" s="242">
        <f xml:space="preserve"> Time!EY$10</f>
        <v>146</v>
      </c>
      <c r="EZ5" s="242">
        <f xml:space="preserve"> Time!EZ$10</f>
        <v>147</v>
      </c>
      <c r="FA5" s="242">
        <f xml:space="preserve"> Time!FA$10</f>
        <v>148</v>
      </c>
      <c r="FB5" s="242">
        <f xml:space="preserve"> Time!FB$10</f>
        <v>149</v>
      </c>
      <c r="FC5" s="242">
        <f xml:space="preserve"> Time!FC$10</f>
        <v>150</v>
      </c>
      <c r="FD5" s="242">
        <f xml:space="preserve"> Time!FD$10</f>
        <v>151</v>
      </c>
      <c r="FE5" s="242">
        <f xml:space="preserve"> Time!FE$10</f>
        <v>152</v>
      </c>
      <c r="FF5" s="242">
        <f xml:space="preserve"> Time!FF$10</f>
        <v>153</v>
      </c>
      <c r="FG5" s="242">
        <f xml:space="preserve"> Time!FG$10</f>
        <v>154</v>
      </c>
      <c r="FH5" s="242">
        <f xml:space="preserve"> Time!FH$10</f>
        <v>155</v>
      </c>
      <c r="FI5" s="242">
        <f xml:space="preserve"> Time!FI$10</f>
        <v>156</v>
      </c>
      <c r="FJ5" s="242">
        <f xml:space="preserve"> Time!FJ$10</f>
        <v>157</v>
      </c>
      <c r="FK5" s="242">
        <f xml:space="preserve"> Time!FK$10</f>
        <v>158</v>
      </c>
      <c r="FL5" s="242">
        <f xml:space="preserve"> Time!FL$10</f>
        <v>159</v>
      </c>
      <c r="FM5" s="242">
        <f xml:space="preserve"> Time!FM$10</f>
        <v>160</v>
      </c>
      <c r="FN5" s="242">
        <f xml:space="preserve"> Time!FN$10</f>
        <v>161</v>
      </c>
      <c r="FO5" s="242">
        <f xml:space="preserve"> Time!FO$10</f>
        <v>162</v>
      </c>
      <c r="FP5" s="242">
        <f xml:space="preserve"> Time!FP$10</f>
        <v>163</v>
      </c>
      <c r="FQ5" s="242">
        <f xml:space="preserve"> Time!FQ$10</f>
        <v>164</v>
      </c>
      <c r="FR5" s="242">
        <f xml:space="preserve"> Time!FR$10</f>
        <v>165</v>
      </c>
      <c r="FS5" s="242">
        <f xml:space="preserve"> Time!FS$10</f>
        <v>166</v>
      </c>
      <c r="FT5" s="242">
        <f xml:space="preserve"> Time!FT$10</f>
        <v>167</v>
      </c>
      <c r="FU5" s="242">
        <f xml:space="preserve"> Time!FU$10</f>
        <v>168</v>
      </c>
      <c r="FV5" s="242">
        <f xml:space="preserve"> Time!FV$10</f>
        <v>169</v>
      </c>
      <c r="FW5" s="242">
        <f xml:space="preserve"> Time!FW$10</f>
        <v>170</v>
      </c>
      <c r="FX5" s="242">
        <f xml:space="preserve"> Time!FX$10</f>
        <v>171</v>
      </c>
      <c r="FY5" s="242">
        <f xml:space="preserve"> Time!FY$10</f>
        <v>172</v>
      </c>
      <c r="FZ5" s="242">
        <f xml:space="preserve"> Time!FZ$10</f>
        <v>173</v>
      </c>
      <c r="GA5" s="242">
        <f xml:space="preserve"> Time!GA$10</f>
        <v>174</v>
      </c>
      <c r="GB5" s="242">
        <f xml:space="preserve"> Time!GB$10</f>
        <v>175</v>
      </c>
      <c r="GC5" s="242">
        <f xml:space="preserve"> Time!GC$10</f>
        <v>176</v>
      </c>
      <c r="GD5" s="242">
        <f xml:space="preserve"> Time!GD$10</f>
        <v>177</v>
      </c>
      <c r="GE5" s="242">
        <f xml:space="preserve"> Time!GE$10</f>
        <v>178</v>
      </c>
      <c r="GF5" s="242">
        <f xml:space="preserve"> Time!GF$10</f>
        <v>179</v>
      </c>
      <c r="GG5" s="242">
        <f xml:space="preserve"> Time!GG$10</f>
        <v>180</v>
      </c>
      <c r="GH5" s="242">
        <f xml:space="preserve"> Time!GH$10</f>
        <v>181</v>
      </c>
      <c r="GI5" s="242">
        <f xml:space="preserve"> Time!GI$10</f>
        <v>182</v>
      </c>
      <c r="GJ5" s="242">
        <f xml:space="preserve"> Time!GJ$10</f>
        <v>183</v>
      </c>
    </row>
    <row r="6" spans="1:192" x14ac:dyDescent="0.25">
      <c r="A6" s="212"/>
      <c r="D6" s="216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  <c r="AS6" s="242"/>
      <c r="AT6" s="242"/>
      <c r="AU6" s="242"/>
      <c r="AV6" s="242"/>
      <c r="AW6" s="242"/>
      <c r="AX6" s="242"/>
      <c r="AY6" s="242"/>
      <c r="AZ6" s="242"/>
      <c r="BA6" s="242"/>
      <c r="BB6" s="242"/>
      <c r="BC6" s="242"/>
      <c r="BD6" s="242"/>
      <c r="BE6" s="242"/>
      <c r="BF6" s="242"/>
      <c r="BG6" s="242"/>
      <c r="BH6" s="242"/>
      <c r="BI6" s="242"/>
      <c r="BJ6" s="242"/>
      <c r="BK6" s="242"/>
      <c r="BL6" s="242"/>
      <c r="BM6" s="242"/>
      <c r="BN6" s="242"/>
      <c r="BO6" s="242"/>
      <c r="BP6" s="242"/>
      <c r="BQ6" s="242"/>
      <c r="BR6" s="242"/>
      <c r="BS6" s="242"/>
      <c r="BT6" s="242"/>
      <c r="BU6" s="242"/>
      <c r="BV6" s="242"/>
      <c r="BW6" s="242"/>
      <c r="BX6" s="242"/>
      <c r="BY6" s="242"/>
      <c r="BZ6" s="242"/>
      <c r="CA6" s="242"/>
      <c r="CB6" s="242"/>
      <c r="CC6" s="242"/>
      <c r="CD6" s="242"/>
      <c r="CE6" s="242"/>
      <c r="CF6" s="242"/>
      <c r="CG6" s="242"/>
      <c r="CH6" s="242"/>
      <c r="CI6" s="242"/>
      <c r="CJ6" s="242"/>
      <c r="CK6" s="242"/>
      <c r="CL6" s="242"/>
      <c r="CM6" s="242"/>
      <c r="CN6" s="242"/>
      <c r="CO6" s="242"/>
      <c r="CP6" s="242"/>
      <c r="CQ6" s="242"/>
      <c r="CR6" s="242"/>
      <c r="CS6" s="242"/>
      <c r="CT6" s="242"/>
      <c r="CU6" s="242"/>
      <c r="CV6" s="242"/>
      <c r="CW6" s="242"/>
      <c r="CX6" s="242"/>
      <c r="CY6" s="242"/>
      <c r="CZ6" s="242"/>
      <c r="DA6" s="242"/>
      <c r="DB6" s="242"/>
      <c r="DC6" s="242"/>
      <c r="DD6" s="242"/>
      <c r="DE6" s="242"/>
      <c r="DF6" s="242"/>
      <c r="DG6" s="242"/>
      <c r="DH6" s="242"/>
      <c r="DI6" s="242"/>
      <c r="DJ6" s="242"/>
      <c r="DK6" s="242"/>
      <c r="DL6" s="242"/>
      <c r="DM6" s="242"/>
      <c r="DN6" s="242"/>
      <c r="DO6" s="242"/>
      <c r="DP6" s="242"/>
      <c r="DQ6" s="242"/>
      <c r="DR6" s="242"/>
      <c r="DS6" s="242"/>
      <c r="DT6" s="242"/>
      <c r="DU6" s="242"/>
      <c r="DV6" s="242"/>
      <c r="DW6" s="242"/>
      <c r="DX6" s="242"/>
      <c r="DY6" s="242"/>
      <c r="DZ6" s="242"/>
      <c r="EA6" s="242"/>
      <c r="EB6" s="242"/>
      <c r="EC6" s="242"/>
      <c r="ED6" s="242"/>
      <c r="EE6" s="242"/>
      <c r="EF6" s="242"/>
      <c r="EG6" s="242"/>
      <c r="EH6" s="242"/>
      <c r="EI6" s="242"/>
      <c r="EJ6" s="242"/>
      <c r="EK6" s="242"/>
      <c r="EL6" s="242"/>
      <c r="EM6" s="242"/>
      <c r="EN6" s="242"/>
      <c r="EO6" s="242"/>
      <c r="EP6" s="242"/>
      <c r="EQ6" s="242"/>
      <c r="ER6" s="242"/>
      <c r="ES6" s="242"/>
      <c r="ET6" s="242"/>
      <c r="EU6" s="242"/>
      <c r="EV6" s="242"/>
      <c r="EW6" s="242"/>
      <c r="EX6" s="242"/>
      <c r="EY6" s="242"/>
      <c r="EZ6" s="242"/>
      <c r="FA6" s="242"/>
      <c r="FB6" s="242"/>
      <c r="FC6" s="242"/>
      <c r="FD6" s="242"/>
      <c r="FE6" s="242"/>
      <c r="FF6" s="242"/>
      <c r="FG6" s="242"/>
      <c r="FH6" s="242"/>
      <c r="FI6" s="242"/>
      <c r="FJ6" s="242"/>
      <c r="FK6" s="242"/>
      <c r="FL6" s="242"/>
      <c r="FM6" s="242"/>
      <c r="FN6" s="242"/>
      <c r="FO6" s="242"/>
      <c r="FP6" s="242"/>
      <c r="FQ6" s="242"/>
      <c r="FR6" s="242"/>
      <c r="FS6" s="242"/>
      <c r="FT6" s="242"/>
      <c r="FU6" s="242"/>
      <c r="FV6" s="242"/>
      <c r="FW6" s="242"/>
      <c r="FX6" s="242"/>
      <c r="FY6" s="242"/>
      <c r="FZ6" s="242"/>
      <c r="GA6" s="242"/>
      <c r="GB6" s="242"/>
      <c r="GC6" s="242"/>
      <c r="GD6" s="242"/>
      <c r="GE6" s="242"/>
      <c r="GF6" s="242"/>
      <c r="GG6" s="242"/>
      <c r="GH6" s="242"/>
      <c r="GI6" s="242"/>
      <c r="GJ6" s="242"/>
    </row>
    <row r="7" spans="1:192" x14ac:dyDescent="0.25">
      <c r="A7" s="212" t="s">
        <v>50</v>
      </c>
      <c r="D7" s="216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2"/>
      <c r="U7" s="242"/>
      <c r="V7" s="242"/>
      <c r="W7" s="242"/>
      <c r="X7" s="242"/>
      <c r="Y7" s="242"/>
      <c r="Z7" s="242"/>
      <c r="AA7" s="242"/>
      <c r="AB7" s="242"/>
      <c r="AC7" s="242"/>
      <c r="AD7" s="242"/>
      <c r="AE7" s="242"/>
      <c r="AF7" s="242"/>
      <c r="AG7" s="242"/>
      <c r="AH7" s="242"/>
      <c r="AI7" s="242"/>
      <c r="AJ7" s="242"/>
      <c r="AK7" s="242"/>
      <c r="AL7" s="242"/>
      <c r="AM7" s="242"/>
      <c r="AN7" s="242"/>
      <c r="AO7" s="242"/>
      <c r="AP7" s="242"/>
      <c r="AQ7" s="242"/>
      <c r="AR7" s="242"/>
      <c r="AS7" s="242"/>
      <c r="AT7" s="242"/>
      <c r="AU7" s="242"/>
      <c r="AV7" s="242"/>
      <c r="AW7" s="242"/>
      <c r="AX7" s="242"/>
      <c r="AY7" s="242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42"/>
      <c r="BU7" s="242"/>
      <c r="BV7" s="242"/>
      <c r="BW7" s="242"/>
      <c r="BX7" s="242"/>
      <c r="BY7" s="242"/>
      <c r="BZ7" s="242"/>
      <c r="CA7" s="242"/>
      <c r="CB7" s="242"/>
      <c r="CC7" s="242"/>
      <c r="CD7" s="242"/>
      <c r="CE7" s="242"/>
      <c r="CF7" s="242"/>
      <c r="CG7" s="242"/>
      <c r="CH7" s="242"/>
      <c r="CI7" s="242"/>
      <c r="CJ7" s="242"/>
      <c r="CK7" s="242"/>
      <c r="CL7" s="242"/>
      <c r="CM7" s="242"/>
      <c r="CN7" s="242"/>
      <c r="CO7" s="242"/>
      <c r="CP7" s="242"/>
      <c r="CQ7" s="242"/>
      <c r="CR7" s="242"/>
      <c r="CS7" s="242"/>
      <c r="CT7" s="242"/>
      <c r="CU7" s="242"/>
      <c r="CV7" s="242"/>
      <c r="CW7" s="242"/>
      <c r="CX7" s="242"/>
      <c r="CY7" s="242"/>
      <c r="CZ7" s="242"/>
      <c r="DA7" s="242"/>
      <c r="DB7" s="242"/>
      <c r="DC7" s="242"/>
      <c r="DD7" s="242"/>
      <c r="DE7" s="242"/>
      <c r="DF7" s="242"/>
      <c r="DG7" s="242"/>
      <c r="DH7" s="242"/>
      <c r="DI7" s="242"/>
      <c r="DJ7" s="242"/>
      <c r="DK7" s="242"/>
      <c r="DL7" s="242"/>
      <c r="DM7" s="242"/>
      <c r="DN7" s="242"/>
      <c r="DO7" s="242"/>
      <c r="DP7" s="242"/>
      <c r="DQ7" s="242"/>
      <c r="DR7" s="242"/>
      <c r="DS7" s="242"/>
      <c r="DT7" s="242"/>
      <c r="DU7" s="242"/>
      <c r="DV7" s="242"/>
      <c r="DW7" s="242"/>
      <c r="DX7" s="242"/>
      <c r="DY7" s="242"/>
      <c r="DZ7" s="242"/>
      <c r="EA7" s="242"/>
      <c r="EB7" s="242"/>
      <c r="EC7" s="242"/>
      <c r="ED7" s="242"/>
      <c r="EE7" s="242"/>
      <c r="EF7" s="242"/>
      <c r="EG7" s="242"/>
      <c r="EH7" s="242"/>
      <c r="EI7" s="242"/>
      <c r="EJ7" s="242"/>
      <c r="EK7" s="242"/>
      <c r="EL7" s="242"/>
      <c r="EM7" s="242"/>
      <c r="EN7" s="242"/>
      <c r="EO7" s="242"/>
      <c r="EP7" s="242"/>
      <c r="EQ7" s="242"/>
      <c r="ER7" s="242"/>
      <c r="ES7" s="242"/>
      <c r="ET7" s="242"/>
      <c r="EU7" s="242"/>
      <c r="EV7" s="242"/>
      <c r="EW7" s="242"/>
      <c r="EX7" s="242"/>
      <c r="EY7" s="242"/>
      <c r="EZ7" s="242"/>
      <c r="FA7" s="242"/>
      <c r="FB7" s="242"/>
      <c r="FC7" s="242"/>
      <c r="FD7" s="242"/>
      <c r="FE7" s="242"/>
      <c r="FF7" s="242"/>
      <c r="FG7" s="242"/>
      <c r="FH7" s="242"/>
      <c r="FI7" s="242"/>
      <c r="FJ7" s="242"/>
      <c r="FK7" s="242"/>
      <c r="FL7" s="242"/>
      <c r="FM7" s="242"/>
      <c r="FN7" s="242"/>
      <c r="FO7" s="242"/>
      <c r="FP7" s="242"/>
      <c r="FQ7" s="242"/>
      <c r="FR7" s="242"/>
      <c r="FS7" s="242"/>
      <c r="FT7" s="242"/>
      <c r="FU7" s="242"/>
      <c r="FV7" s="242"/>
      <c r="FW7" s="242"/>
      <c r="FX7" s="242"/>
      <c r="FY7" s="242"/>
      <c r="FZ7" s="242"/>
      <c r="GA7" s="242"/>
      <c r="GB7" s="242"/>
      <c r="GC7" s="242"/>
      <c r="GD7" s="242"/>
      <c r="GE7" s="242"/>
      <c r="GF7" s="242"/>
      <c r="GG7" s="242"/>
      <c r="GH7" s="242"/>
      <c r="GI7" s="242"/>
      <c r="GJ7" s="242"/>
    </row>
    <row r="8" spans="1:192" outlineLevel="1" x14ac:dyDescent="0.25">
      <c r="A8" s="212"/>
      <c r="D8" s="216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42"/>
      <c r="BU8" s="242"/>
      <c r="BV8" s="242"/>
      <c r="BW8" s="242"/>
      <c r="BX8" s="242"/>
      <c r="BY8" s="242"/>
      <c r="BZ8" s="242"/>
      <c r="CA8" s="242"/>
      <c r="CB8" s="242"/>
      <c r="CC8" s="242"/>
      <c r="CD8" s="242"/>
      <c r="CE8" s="242"/>
      <c r="CF8" s="242"/>
      <c r="CG8" s="242"/>
      <c r="CH8" s="242"/>
      <c r="CI8" s="242"/>
      <c r="CJ8" s="242"/>
      <c r="CK8" s="242"/>
      <c r="CL8" s="242"/>
      <c r="CM8" s="242"/>
      <c r="CN8" s="242"/>
      <c r="CO8" s="242"/>
      <c r="CP8" s="242"/>
      <c r="CQ8" s="242"/>
      <c r="CR8" s="242"/>
      <c r="CS8" s="242"/>
      <c r="CT8" s="242"/>
      <c r="CU8" s="242"/>
      <c r="CV8" s="242"/>
      <c r="CW8" s="242"/>
      <c r="CX8" s="242"/>
      <c r="CY8" s="242"/>
      <c r="CZ8" s="242"/>
      <c r="DA8" s="242"/>
      <c r="DB8" s="242"/>
      <c r="DC8" s="242"/>
      <c r="DD8" s="242"/>
      <c r="DE8" s="242"/>
      <c r="DF8" s="242"/>
      <c r="DG8" s="242"/>
      <c r="DH8" s="242"/>
      <c r="DI8" s="242"/>
      <c r="DJ8" s="242"/>
      <c r="DK8" s="242"/>
      <c r="DL8" s="242"/>
      <c r="DM8" s="242"/>
      <c r="DN8" s="242"/>
      <c r="DO8" s="242"/>
      <c r="DP8" s="242"/>
      <c r="DQ8" s="242"/>
      <c r="DR8" s="242"/>
      <c r="DS8" s="242"/>
      <c r="DT8" s="242"/>
      <c r="DU8" s="242"/>
      <c r="DV8" s="242"/>
      <c r="DW8" s="242"/>
      <c r="DX8" s="242"/>
      <c r="DY8" s="242"/>
      <c r="DZ8" s="242"/>
      <c r="EA8" s="242"/>
      <c r="EB8" s="242"/>
      <c r="EC8" s="242"/>
      <c r="ED8" s="242"/>
      <c r="EE8" s="242"/>
      <c r="EF8" s="242"/>
      <c r="EG8" s="242"/>
      <c r="EH8" s="242"/>
      <c r="EI8" s="242"/>
      <c r="EJ8" s="242"/>
      <c r="EK8" s="242"/>
      <c r="EL8" s="242"/>
      <c r="EM8" s="242"/>
      <c r="EN8" s="242"/>
      <c r="EO8" s="242"/>
      <c r="EP8" s="242"/>
      <c r="EQ8" s="242"/>
      <c r="ER8" s="242"/>
      <c r="ES8" s="242"/>
      <c r="ET8" s="242"/>
      <c r="EU8" s="242"/>
      <c r="EV8" s="242"/>
      <c r="EW8" s="242"/>
      <c r="EX8" s="242"/>
      <c r="EY8" s="242"/>
      <c r="EZ8" s="242"/>
      <c r="FA8" s="242"/>
      <c r="FB8" s="242"/>
      <c r="FC8" s="242"/>
      <c r="FD8" s="242"/>
      <c r="FE8" s="242"/>
      <c r="FF8" s="242"/>
      <c r="FG8" s="242"/>
      <c r="FH8" s="242"/>
      <c r="FI8" s="242"/>
      <c r="FJ8" s="242"/>
      <c r="FK8" s="242"/>
      <c r="FL8" s="242"/>
      <c r="FM8" s="242"/>
      <c r="FN8" s="242"/>
      <c r="FO8" s="242"/>
      <c r="FP8" s="242"/>
      <c r="FQ8" s="242"/>
      <c r="FR8" s="242"/>
      <c r="FS8" s="242"/>
      <c r="FT8" s="242"/>
      <c r="FU8" s="242"/>
      <c r="FV8" s="242"/>
      <c r="FW8" s="242"/>
      <c r="FX8" s="242"/>
      <c r="FY8" s="242"/>
      <c r="FZ8" s="242"/>
      <c r="GA8" s="242"/>
      <c r="GB8" s="242"/>
      <c r="GC8" s="242"/>
      <c r="GD8" s="242"/>
      <c r="GE8" s="242"/>
      <c r="GF8" s="242"/>
      <c r="GG8" s="242"/>
      <c r="GH8" s="242"/>
      <c r="GI8" s="242"/>
      <c r="GJ8" s="242"/>
    </row>
    <row r="9" spans="1:192" outlineLevel="1" x14ac:dyDescent="0.25">
      <c r="A9" s="212"/>
      <c r="D9" s="216"/>
      <c r="E9" s="296" t="str">
        <f xml:space="preserve"> Ops!E$31</f>
        <v>Electricity generation revenue</v>
      </c>
      <c r="F9" s="296">
        <f xml:space="preserve"> Ops!F$31</f>
        <v>0</v>
      </c>
      <c r="G9" s="296" t="str">
        <f xml:space="preserve"> Ops!G$31</f>
        <v>$ 000s</v>
      </c>
      <c r="H9" s="296">
        <f xml:space="preserve"> Ops!H$31</f>
        <v>817532.22612323519</v>
      </c>
      <c r="I9" s="296">
        <f xml:space="preserve"> Ops!I$31</f>
        <v>0</v>
      </c>
      <c r="J9" s="296">
        <f xml:space="preserve"> Ops!J$31</f>
        <v>0</v>
      </c>
      <c r="K9" s="296">
        <f xml:space="preserve"> Ops!K$31</f>
        <v>0</v>
      </c>
      <c r="L9" s="296">
        <f xml:space="preserve"> Ops!L$31</f>
        <v>0</v>
      </c>
      <c r="M9" s="296">
        <f xml:space="preserve"> Ops!M$31</f>
        <v>0</v>
      </c>
      <c r="N9" s="296">
        <f xml:space="preserve"> Ops!N$31</f>
        <v>0</v>
      </c>
      <c r="O9" s="296">
        <f xml:space="preserve"> Ops!O$31</f>
        <v>0</v>
      </c>
      <c r="P9" s="296">
        <f xml:space="preserve"> Ops!P$31</f>
        <v>0</v>
      </c>
      <c r="Q9" s="296">
        <f xml:space="preserve"> Ops!Q$31</f>
        <v>20828.568442438052</v>
      </c>
      <c r="R9" s="296">
        <f xml:space="preserve"> Ops!R$31</f>
        <v>20828.568442438052</v>
      </c>
      <c r="S9" s="296">
        <f xml:space="preserve"> Ops!S$31</f>
        <v>20786.994453530995</v>
      </c>
      <c r="T9" s="296">
        <f xml:space="preserve"> Ops!T$31</f>
        <v>20786.994453530995</v>
      </c>
      <c r="U9" s="296">
        <f xml:space="preserve"> Ops!U$31</f>
        <v>20745.503446637718</v>
      </c>
      <c r="V9" s="296">
        <f xml:space="preserve"> Ops!V$31</f>
        <v>20745.503446637718</v>
      </c>
      <c r="W9" s="296">
        <f xml:space="preserve"> Ops!W$31</f>
        <v>20704.095256125467</v>
      </c>
      <c r="X9" s="296">
        <f xml:space="preserve"> Ops!X$31</f>
        <v>20704.095256125467</v>
      </c>
      <c r="Y9" s="296">
        <f xml:space="preserve"> Ops!Y$31</f>
        <v>20662.769716692084</v>
      </c>
      <c r="Z9" s="296">
        <f xml:space="preserve"> Ops!Z$31</f>
        <v>20662.769716692084</v>
      </c>
      <c r="AA9" s="296">
        <f xml:space="preserve"> Ops!AA$31</f>
        <v>20621.526663365348</v>
      </c>
      <c r="AB9" s="296">
        <f xml:space="preserve"> Ops!AB$31</f>
        <v>20621.526663365348</v>
      </c>
      <c r="AC9" s="296">
        <f xml:space="preserve"> Ops!AC$31</f>
        <v>20580.365931502354</v>
      </c>
      <c r="AD9" s="296">
        <f xml:space="preserve"> Ops!AD$31</f>
        <v>20580.365931502354</v>
      </c>
      <c r="AE9" s="296">
        <f xml:space="preserve"> Ops!AE$31</f>
        <v>20539.287356788776</v>
      </c>
      <c r="AF9" s="296">
        <f xml:space="preserve"> Ops!AF$31</f>
        <v>20539.287356788776</v>
      </c>
      <c r="AG9" s="296">
        <f xml:space="preserve"> Ops!AG$31</f>
        <v>20498.290775238296</v>
      </c>
      <c r="AH9" s="296">
        <f xml:space="preserve"> Ops!AH$31</f>
        <v>20498.290775238296</v>
      </c>
      <c r="AI9" s="296">
        <f xml:space="preserve"> Ops!AI$31</f>
        <v>20457.376023191908</v>
      </c>
      <c r="AJ9" s="296">
        <f xml:space="preserve"> Ops!AJ$31</f>
        <v>20457.376023191908</v>
      </c>
      <c r="AK9" s="296">
        <f xml:space="preserve"> Ops!AK$31</f>
        <v>20416.542937317277</v>
      </c>
      <c r="AL9" s="296">
        <f xml:space="preserve"> Ops!AL$31</f>
        <v>20416.542937317277</v>
      </c>
      <c r="AM9" s="296">
        <f xml:space="preserve"> Ops!AM$31</f>
        <v>20375.791354608064</v>
      </c>
      <c r="AN9" s="296">
        <f xml:space="preserve"> Ops!AN$31</f>
        <v>20375.791354608064</v>
      </c>
      <c r="AO9" s="296">
        <f xml:space="preserve"> Ops!AO$31</f>
        <v>20335.121112383298</v>
      </c>
      <c r="AP9" s="296">
        <f xml:space="preserve"> Ops!AP$31</f>
        <v>20335.121112383298</v>
      </c>
      <c r="AQ9" s="296">
        <f xml:space="preserve"> Ops!AQ$31</f>
        <v>20294.532048286721</v>
      </c>
      <c r="AR9" s="296">
        <f xml:space="preserve"> Ops!AR$31</f>
        <v>20294.532048286721</v>
      </c>
      <c r="AS9" s="296">
        <f xml:space="preserve"> Ops!AS$31</f>
        <v>20254.024000286154</v>
      </c>
      <c r="AT9" s="296">
        <f xml:space="preserve"> Ops!AT$31</f>
        <v>20254.024000286154</v>
      </c>
      <c r="AU9" s="296">
        <f xml:space="preserve"> Ops!AU$31</f>
        <v>20213.596806672806</v>
      </c>
      <c r="AV9" s="296">
        <f xml:space="preserve"> Ops!AV$31</f>
        <v>20213.596806672806</v>
      </c>
      <c r="AW9" s="296">
        <f xml:space="preserve"> Ops!AW$31</f>
        <v>20173.250306060683</v>
      </c>
      <c r="AX9" s="296">
        <f xml:space="preserve"> Ops!AX$31</f>
        <v>20173.250306060683</v>
      </c>
      <c r="AY9" s="296">
        <f xml:space="preserve"> Ops!AY$31</f>
        <v>20132.984337385915</v>
      </c>
      <c r="AZ9" s="296">
        <f xml:space="preserve"> Ops!AZ$31</f>
        <v>20132.984337385915</v>
      </c>
      <c r="BA9" s="296">
        <f xml:space="preserve"> Ops!BA$31</f>
        <v>20092.798739906102</v>
      </c>
      <c r="BB9" s="296">
        <f xml:space="preserve"> Ops!BB$31</f>
        <v>20092.798739906102</v>
      </c>
      <c r="BC9" s="296">
        <f xml:space="preserve"> Ops!BC$31</f>
        <v>20052.693353199706</v>
      </c>
      <c r="BD9" s="296">
        <f xml:space="preserve"> Ops!BD$31</f>
        <v>20052.693353199706</v>
      </c>
      <c r="BE9" s="296">
        <f xml:space="preserve"> Ops!BE$31</f>
        <v>0</v>
      </c>
      <c r="BF9" s="296">
        <f xml:space="preserve"> Ops!BF$31</f>
        <v>0</v>
      </c>
      <c r="BG9" s="296">
        <f xml:space="preserve"> Ops!BG$31</f>
        <v>0</v>
      </c>
      <c r="BH9" s="296">
        <f xml:space="preserve"> Ops!BH$31</f>
        <v>0</v>
      </c>
      <c r="BI9" s="296">
        <f xml:space="preserve"> Ops!BI$31</f>
        <v>0</v>
      </c>
      <c r="BJ9" s="296">
        <f xml:space="preserve"> Ops!BJ$31</f>
        <v>0</v>
      </c>
      <c r="BK9" s="296">
        <f xml:space="preserve"> Ops!BK$31</f>
        <v>0</v>
      </c>
      <c r="BL9" s="296">
        <f xml:space="preserve"> Ops!BL$31</f>
        <v>0</v>
      </c>
      <c r="BM9" s="296">
        <f xml:space="preserve"> Ops!BM$31</f>
        <v>0</v>
      </c>
      <c r="BN9" s="296">
        <f xml:space="preserve"> Ops!BN$31</f>
        <v>0</v>
      </c>
      <c r="BO9" s="296">
        <f xml:space="preserve"> Ops!BO$31</f>
        <v>0</v>
      </c>
      <c r="BP9" s="296">
        <f xml:space="preserve"> Ops!BP$31</f>
        <v>0</v>
      </c>
      <c r="BQ9" s="296">
        <f xml:space="preserve"> Ops!BQ$31</f>
        <v>0</v>
      </c>
      <c r="BR9" s="296">
        <f xml:space="preserve"> Ops!BR$31</f>
        <v>0</v>
      </c>
      <c r="BS9" s="296">
        <f xml:space="preserve"> Ops!BS$31</f>
        <v>0</v>
      </c>
      <c r="BT9" s="296">
        <f xml:space="preserve"> Ops!BT$31</f>
        <v>0</v>
      </c>
      <c r="BU9" s="296">
        <f xml:space="preserve"> Ops!BU$31</f>
        <v>0</v>
      </c>
      <c r="BV9" s="296">
        <f xml:space="preserve"> Ops!BV$31</f>
        <v>0</v>
      </c>
      <c r="BW9" s="296">
        <f xml:space="preserve"> Ops!BW$31</f>
        <v>0</v>
      </c>
      <c r="BX9" s="296">
        <f xml:space="preserve"> Ops!BX$31</f>
        <v>0</v>
      </c>
      <c r="BY9" s="296">
        <f xml:space="preserve"> Ops!BY$31</f>
        <v>0</v>
      </c>
      <c r="BZ9" s="296">
        <f xml:space="preserve"> Ops!BZ$31</f>
        <v>0</v>
      </c>
      <c r="CA9" s="296">
        <f xml:space="preserve"> Ops!CA$31</f>
        <v>0</v>
      </c>
      <c r="CB9" s="296">
        <f xml:space="preserve"> Ops!CB$31</f>
        <v>0</v>
      </c>
      <c r="CC9" s="296">
        <f xml:space="preserve"> Ops!CC$31</f>
        <v>0</v>
      </c>
      <c r="CD9" s="296">
        <f xml:space="preserve"> Ops!CD$31</f>
        <v>0</v>
      </c>
      <c r="CE9" s="296">
        <f xml:space="preserve"> Ops!CE$31</f>
        <v>0</v>
      </c>
      <c r="CF9" s="296">
        <f xml:space="preserve"> Ops!CF$31</f>
        <v>0</v>
      </c>
      <c r="CG9" s="296">
        <f xml:space="preserve"> Ops!CG$31</f>
        <v>0</v>
      </c>
      <c r="CH9" s="296">
        <f xml:space="preserve"> Ops!CH$31</f>
        <v>0</v>
      </c>
      <c r="CI9" s="296">
        <f xml:space="preserve"> Ops!CI$31</f>
        <v>0</v>
      </c>
      <c r="CJ9" s="296">
        <f xml:space="preserve"> Ops!CJ$31</f>
        <v>0</v>
      </c>
      <c r="CK9" s="296">
        <f xml:space="preserve"> Ops!CK$31</f>
        <v>0</v>
      </c>
      <c r="CL9" s="296">
        <f xml:space="preserve"> Ops!CL$31</f>
        <v>0</v>
      </c>
      <c r="CM9" s="296">
        <f xml:space="preserve"> Ops!CM$31</f>
        <v>0</v>
      </c>
      <c r="CN9" s="296">
        <f xml:space="preserve"> Ops!CN$31</f>
        <v>0</v>
      </c>
      <c r="CO9" s="296">
        <f xml:space="preserve"> Ops!CO$31</f>
        <v>0</v>
      </c>
      <c r="CP9" s="296">
        <f xml:space="preserve"> Ops!CP$31</f>
        <v>0</v>
      </c>
      <c r="CQ9" s="296">
        <f xml:space="preserve"> Ops!CQ$31</f>
        <v>0</v>
      </c>
      <c r="CR9" s="296">
        <f xml:space="preserve"> Ops!CR$31</f>
        <v>0</v>
      </c>
      <c r="CS9" s="296">
        <f xml:space="preserve"> Ops!CS$31</f>
        <v>0</v>
      </c>
      <c r="CT9" s="296">
        <f xml:space="preserve"> Ops!CT$31</f>
        <v>0</v>
      </c>
      <c r="CU9" s="296">
        <f xml:space="preserve"> Ops!CU$31</f>
        <v>0</v>
      </c>
      <c r="CV9" s="296">
        <f xml:space="preserve"> Ops!CV$31</f>
        <v>0</v>
      </c>
      <c r="CW9" s="296">
        <f xml:space="preserve"> Ops!CW$31</f>
        <v>0</v>
      </c>
      <c r="CX9" s="296">
        <f xml:space="preserve"> Ops!CX$31</f>
        <v>0</v>
      </c>
      <c r="CY9" s="296">
        <f xml:space="preserve"> Ops!CY$31</f>
        <v>0</v>
      </c>
      <c r="CZ9" s="296">
        <f xml:space="preserve"> Ops!CZ$31</f>
        <v>0</v>
      </c>
      <c r="DA9" s="296">
        <f xml:space="preserve"> Ops!DA$31</f>
        <v>0</v>
      </c>
      <c r="DB9" s="296">
        <f xml:space="preserve"> Ops!DB$31</f>
        <v>0</v>
      </c>
      <c r="DC9" s="296">
        <f xml:space="preserve"> Ops!DC$31</f>
        <v>0</v>
      </c>
      <c r="DD9" s="296">
        <f xml:space="preserve"> Ops!DD$31</f>
        <v>0</v>
      </c>
      <c r="DE9" s="296">
        <f xml:space="preserve"> Ops!DE$31</f>
        <v>0</v>
      </c>
      <c r="DF9" s="296">
        <f xml:space="preserve"> Ops!DF$31</f>
        <v>0</v>
      </c>
      <c r="DG9" s="296">
        <f xml:space="preserve"> Ops!DG$31</f>
        <v>0</v>
      </c>
      <c r="DH9" s="296">
        <f xml:space="preserve"> Ops!DH$31</f>
        <v>0</v>
      </c>
      <c r="DI9" s="296">
        <f xml:space="preserve"> Ops!DI$31</f>
        <v>0</v>
      </c>
      <c r="DJ9" s="296">
        <f xml:space="preserve"> Ops!DJ$31</f>
        <v>0</v>
      </c>
      <c r="DK9" s="296">
        <f xml:space="preserve"> Ops!DK$31</f>
        <v>0</v>
      </c>
      <c r="DL9" s="296">
        <f xml:space="preserve"> Ops!DL$31</f>
        <v>0</v>
      </c>
      <c r="DM9" s="296">
        <f xml:space="preserve"> Ops!DM$31</f>
        <v>0</v>
      </c>
      <c r="DN9" s="296">
        <f xml:space="preserve"> Ops!DN$31</f>
        <v>0</v>
      </c>
      <c r="DO9" s="296">
        <f xml:space="preserve"> Ops!DO$31</f>
        <v>0</v>
      </c>
      <c r="DP9" s="296">
        <f xml:space="preserve"> Ops!DP$31</f>
        <v>0</v>
      </c>
      <c r="DQ9" s="296">
        <f xml:space="preserve"> Ops!DQ$31</f>
        <v>0</v>
      </c>
      <c r="DR9" s="296">
        <f xml:space="preserve"> Ops!DR$31</f>
        <v>0</v>
      </c>
      <c r="DS9" s="296">
        <f xml:space="preserve"> Ops!DS$31</f>
        <v>0</v>
      </c>
      <c r="DT9" s="296">
        <f xml:space="preserve"> Ops!DT$31</f>
        <v>0</v>
      </c>
      <c r="DU9" s="296">
        <f xml:space="preserve"> Ops!DU$31</f>
        <v>0</v>
      </c>
      <c r="DV9" s="296">
        <f xml:space="preserve"> Ops!DV$31</f>
        <v>0</v>
      </c>
      <c r="DW9" s="296">
        <f xml:space="preserve"> Ops!DW$31</f>
        <v>0</v>
      </c>
      <c r="DX9" s="296">
        <f xml:space="preserve"> Ops!DX$31</f>
        <v>0</v>
      </c>
      <c r="DY9" s="296">
        <f xml:space="preserve"> Ops!DY$31</f>
        <v>0</v>
      </c>
      <c r="DZ9" s="296">
        <f xml:space="preserve"> Ops!DZ$31</f>
        <v>0</v>
      </c>
      <c r="EA9" s="296">
        <f xml:space="preserve"> Ops!EA$31</f>
        <v>0</v>
      </c>
      <c r="EB9" s="296">
        <f xml:space="preserve"> Ops!EB$31</f>
        <v>0</v>
      </c>
      <c r="EC9" s="296">
        <f xml:space="preserve"> Ops!EC$31</f>
        <v>0</v>
      </c>
      <c r="ED9" s="296">
        <f xml:space="preserve"> Ops!ED$31</f>
        <v>0</v>
      </c>
      <c r="EE9" s="296">
        <f xml:space="preserve"> Ops!EE$31</f>
        <v>0</v>
      </c>
      <c r="EF9" s="296">
        <f xml:space="preserve"> Ops!EF$31</f>
        <v>0</v>
      </c>
      <c r="EG9" s="296">
        <f xml:space="preserve"> Ops!EG$31</f>
        <v>0</v>
      </c>
      <c r="EH9" s="296">
        <f xml:space="preserve"> Ops!EH$31</f>
        <v>0</v>
      </c>
      <c r="EI9" s="296">
        <f xml:space="preserve"> Ops!EI$31</f>
        <v>0</v>
      </c>
      <c r="EJ9" s="296">
        <f xml:space="preserve"> Ops!EJ$31</f>
        <v>0</v>
      </c>
      <c r="EK9" s="296">
        <f xml:space="preserve"> Ops!EK$31</f>
        <v>0</v>
      </c>
      <c r="EL9" s="296">
        <f xml:space="preserve"> Ops!EL$31</f>
        <v>0</v>
      </c>
      <c r="EM9" s="296">
        <f xml:space="preserve"> Ops!EM$31</f>
        <v>0</v>
      </c>
      <c r="EN9" s="296">
        <f xml:space="preserve"> Ops!EN$31</f>
        <v>0</v>
      </c>
      <c r="EO9" s="296">
        <f xml:space="preserve"> Ops!EO$31</f>
        <v>0</v>
      </c>
      <c r="EP9" s="296">
        <f xml:space="preserve"> Ops!EP$31</f>
        <v>0</v>
      </c>
      <c r="EQ9" s="296">
        <f xml:space="preserve"> Ops!EQ$31</f>
        <v>0</v>
      </c>
      <c r="ER9" s="296">
        <f xml:space="preserve"> Ops!ER$31</f>
        <v>0</v>
      </c>
      <c r="ES9" s="296">
        <f xml:space="preserve"> Ops!ES$31</f>
        <v>0</v>
      </c>
      <c r="ET9" s="296">
        <f xml:space="preserve"> Ops!ET$31</f>
        <v>0</v>
      </c>
      <c r="EU9" s="296">
        <f xml:space="preserve"> Ops!EU$31</f>
        <v>0</v>
      </c>
      <c r="EV9" s="296">
        <f xml:space="preserve"> Ops!EV$31</f>
        <v>0</v>
      </c>
      <c r="EW9" s="296">
        <f xml:space="preserve"> Ops!EW$31</f>
        <v>0</v>
      </c>
      <c r="EX9" s="296">
        <f xml:space="preserve"> Ops!EX$31</f>
        <v>0</v>
      </c>
      <c r="EY9" s="296">
        <f xml:space="preserve"> Ops!EY$31</f>
        <v>0</v>
      </c>
      <c r="EZ9" s="296">
        <f xml:space="preserve"> Ops!EZ$31</f>
        <v>0</v>
      </c>
      <c r="FA9" s="296">
        <f xml:space="preserve"> Ops!FA$31</f>
        <v>0</v>
      </c>
      <c r="FB9" s="296">
        <f xml:space="preserve"> Ops!FB$31</f>
        <v>0</v>
      </c>
      <c r="FC9" s="296">
        <f xml:space="preserve"> Ops!FC$31</f>
        <v>0</v>
      </c>
      <c r="FD9" s="296">
        <f xml:space="preserve"> Ops!FD$31</f>
        <v>0</v>
      </c>
      <c r="FE9" s="296">
        <f xml:space="preserve"> Ops!FE$31</f>
        <v>0</v>
      </c>
      <c r="FF9" s="296">
        <f xml:space="preserve"> Ops!FF$31</f>
        <v>0</v>
      </c>
      <c r="FG9" s="296">
        <f xml:space="preserve"> Ops!FG$31</f>
        <v>0</v>
      </c>
      <c r="FH9" s="296">
        <f xml:space="preserve"> Ops!FH$31</f>
        <v>0</v>
      </c>
      <c r="FI9" s="296">
        <f xml:space="preserve"> Ops!FI$31</f>
        <v>0</v>
      </c>
      <c r="FJ9" s="296">
        <f xml:space="preserve"> Ops!FJ$31</f>
        <v>0</v>
      </c>
      <c r="FK9" s="296">
        <f xml:space="preserve"> Ops!FK$31</f>
        <v>0</v>
      </c>
      <c r="FL9" s="296">
        <f xml:space="preserve"> Ops!FL$31</f>
        <v>0</v>
      </c>
      <c r="FM9" s="296">
        <f xml:space="preserve"> Ops!FM$31</f>
        <v>0</v>
      </c>
      <c r="FN9" s="296">
        <f xml:space="preserve"> Ops!FN$31</f>
        <v>0</v>
      </c>
      <c r="FO9" s="296">
        <f xml:space="preserve"> Ops!FO$31</f>
        <v>0</v>
      </c>
      <c r="FP9" s="296">
        <f xml:space="preserve"> Ops!FP$31</f>
        <v>0</v>
      </c>
      <c r="FQ9" s="296">
        <f xml:space="preserve"> Ops!FQ$31</f>
        <v>0</v>
      </c>
      <c r="FR9" s="296">
        <f xml:space="preserve"> Ops!FR$31</f>
        <v>0</v>
      </c>
      <c r="FS9" s="296">
        <f xml:space="preserve"> Ops!FS$31</f>
        <v>0</v>
      </c>
      <c r="FT9" s="296">
        <f xml:space="preserve"> Ops!FT$31</f>
        <v>0</v>
      </c>
      <c r="FU9" s="296">
        <f xml:space="preserve"> Ops!FU$31</f>
        <v>0</v>
      </c>
      <c r="FV9" s="296">
        <f xml:space="preserve"> Ops!FV$31</f>
        <v>0</v>
      </c>
      <c r="FW9" s="296">
        <f xml:space="preserve"> Ops!FW$31</f>
        <v>0</v>
      </c>
      <c r="FX9" s="296">
        <f xml:space="preserve"> Ops!FX$31</f>
        <v>0</v>
      </c>
      <c r="FY9" s="296">
        <f xml:space="preserve"> Ops!FY$31</f>
        <v>0</v>
      </c>
      <c r="FZ9" s="296">
        <f xml:space="preserve"> Ops!FZ$31</f>
        <v>0</v>
      </c>
      <c r="GA9" s="296">
        <f xml:space="preserve"> Ops!GA$31</f>
        <v>0</v>
      </c>
      <c r="GB9" s="296">
        <f xml:space="preserve"> Ops!GB$31</f>
        <v>0</v>
      </c>
      <c r="GC9" s="296">
        <f xml:space="preserve"> Ops!GC$31</f>
        <v>0</v>
      </c>
      <c r="GD9" s="296">
        <f xml:space="preserve"> Ops!GD$31</f>
        <v>0</v>
      </c>
      <c r="GE9" s="296">
        <f xml:space="preserve"> Ops!GE$31</f>
        <v>0</v>
      </c>
      <c r="GF9" s="296">
        <f xml:space="preserve"> Ops!GF$31</f>
        <v>0</v>
      </c>
      <c r="GG9" s="296">
        <f xml:space="preserve"> Ops!GG$31</f>
        <v>0</v>
      </c>
      <c r="GH9" s="296">
        <f xml:space="preserve"> Ops!GH$31</f>
        <v>0</v>
      </c>
      <c r="GI9" s="296">
        <f xml:space="preserve"> Ops!GI$31</f>
        <v>0</v>
      </c>
      <c r="GJ9" s="296">
        <f xml:space="preserve"> Ops!GJ$31</f>
        <v>0</v>
      </c>
    </row>
    <row r="10" spans="1:192" s="197" customFormat="1" outlineLevel="1" x14ac:dyDescent="0.25">
      <c r="A10" s="212"/>
      <c r="B10" s="212"/>
      <c r="C10" s="213"/>
      <c r="D10" s="216"/>
      <c r="E10" s="242" t="str">
        <f xml:space="preserve"> ConFin!E$42</f>
        <v xml:space="preserve">Early generation revenue </v>
      </c>
      <c r="F10" s="242">
        <f xml:space="preserve"> ConFin!F$42</f>
        <v>0</v>
      </c>
      <c r="G10" s="242" t="str">
        <f xml:space="preserve"> ConFin!G$42</f>
        <v>$ 000s</v>
      </c>
      <c r="H10" s="242">
        <f xml:space="preserve"> ConFin!H$42</f>
        <v>2403.8688334462668</v>
      </c>
      <c r="I10" s="242">
        <f xml:space="preserve"> ConFin!I$42</f>
        <v>0</v>
      </c>
      <c r="J10" s="242">
        <f xml:space="preserve"> ConFin!J$42</f>
        <v>0</v>
      </c>
      <c r="K10" s="242">
        <f xml:space="preserve"> ConFin!K$42</f>
        <v>0</v>
      </c>
      <c r="L10" s="242">
        <f xml:space="preserve"> ConFin!L$42</f>
        <v>0</v>
      </c>
      <c r="M10" s="242">
        <f xml:space="preserve"> ConFin!M$42</f>
        <v>0</v>
      </c>
      <c r="N10" s="242">
        <f xml:space="preserve"> ConFin!N$42</f>
        <v>0</v>
      </c>
      <c r="O10" s="242">
        <f xml:space="preserve"> ConFin!O$42</f>
        <v>0</v>
      </c>
      <c r="P10" s="242">
        <f xml:space="preserve"> ConFin!P$42</f>
        <v>2403.8688334462668</v>
      </c>
      <c r="Q10" s="242">
        <f xml:space="preserve"> ConFin!Q$42</f>
        <v>0</v>
      </c>
      <c r="R10" s="242">
        <f xml:space="preserve"> ConFin!R$42</f>
        <v>0</v>
      </c>
      <c r="S10" s="242">
        <f xml:space="preserve"> ConFin!S$42</f>
        <v>0</v>
      </c>
      <c r="T10" s="242">
        <f xml:space="preserve"> ConFin!T$42</f>
        <v>0</v>
      </c>
      <c r="U10" s="242">
        <f xml:space="preserve"> ConFin!U$42</f>
        <v>0</v>
      </c>
      <c r="V10" s="242">
        <f xml:space="preserve"> ConFin!V$42</f>
        <v>0</v>
      </c>
      <c r="W10" s="242">
        <f xml:space="preserve"> ConFin!W$42</f>
        <v>0</v>
      </c>
      <c r="X10" s="242">
        <f xml:space="preserve"> ConFin!X$42</f>
        <v>0</v>
      </c>
      <c r="Y10" s="242">
        <f xml:space="preserve"> ConFin!Y$42</f>
        <v>0</v>
      </c>
      <c r="Z10" s="242">
        <f xml:space="preserve"> ConFin!Z$42</f>
        <v>0</v>
      </c>
      <c r="AA10" s="242">
        <f xml:space="preserve"> ConFin!AA$42</f>
        <v>0</v>
      </c>
      <c r="AB10" s="242">
        <f xml:space="preserve"> ConFin!AB$42</f>
        <v>0</v>
      </c>
      <c r="AC10" s="242">
        <f xml:space="preserve"> ConFin!AC$42</f>
        <v>0</v>
      </c>
      <c r="AD10" s="242">
        <f xml:space="preserve"> ConFin!AD$42</f>
        <v>0</v>
      </c>
      <c r="AE10" s="242">
        <f xml:space="preserve"> ConFin!AE$42</f>
        <v>0</v>
      </c>
      <c r="AF10" s="242">
        <f xml:space="preserve"> ConFin!AF$42</f>
        <v>0</v>
      </c>
      <c r="AG10" s="242">
        <f xml:space="preserve"> ConFin!AG$42</f>
        <v>0</v>
      </c>
      <c r="AH10" s="242">
        <f xml:space="preserve"> ConFin!AH$42</f>
        <v>0</v>
      </c>
      <c r="AI10" s="242">
        <f xml:space="preserve"> ConFin!AI$42</f>
        <v>0</v>
      </c>
      <c r="AJ10" s="242">
        <f xml:space="preserve"> ConFin!AJ$42</f>
        <v>0</v>
      </c>
      <c r="AK10" s="242">
        <f xml:space="preserve"> ConFin!AK$42</f>
        <v>0</v>
      </c>
      <c r="AL10" s="242">
        <f xml:space="preserve"> ConFin!AL$42</f>
        <v>0</v>
      </c>
      <c r="AM10" s="242">
        <f xml:space="preserve"> ConFin!AM$42</f>
        <v>0</v>
      </c>
      <c r="AN10" s="242">
        <f xml:space="preserve"> ConFin!AN$42</f>
        <v>0</v>
      </c>
      <c r="AO10" s="242">
        <f xml:space="preserve"> ConFin!AO$42</f>
        <v>0</v>
      </c>
      <c r="AP10" s="242">
        <f xml:space="preserve"> ConFin!AP$42</f>
        <v>0</v>
      </c>
      <c r="AQ10" s="242">
        <f xml:space="preserve"> ConFin!AQ$42</f>
        <v>0</v>
      </c>
      <c r="AR10" s="242">
        <f xml:space="preserve"> ConFin!AR$42</f>
        <v>0</v>
      </c>
      <c r="AS10" s="242">
        <f xml:space="preserve"> ConFin!AS$42</f>
        <v>0</v>
      </c>
      <c r="AT10" s="242">
        <f xml:space="preserve"> ConFin!AT$42</f>
        <v>0</v>
      </c>
      <c r="AU10" s="242">
        <f xml:space="preserve"> ConFin!AU$42</f>
        <v>0</v>
      </c>
      <c r="AV10" s="242">
        <f xml:space="preserve"> ConFin!AV$42</f>
        <v>0</v>
      </c>
      <c r="AW10" s="242">
        <f xml:space="preserve"> ConFin!AW$42</f>
        <v>0</v>
      </c>
      <c r="AX10" s="242">
        <f xml:space="preserve"> ConFin!AX$42</f>
        <v>0</v>
      </c>
      <c r="AY10" s="242">
        <f xml:space="preserve"> ConFin!AY$42</f>
        <v>0</v>
      </c>
      <c r="AZ10" s="242">
        <f xml:space="preserve"> ConFin!AZ$42</f>
        <v>0</v>
      </c>
      <c r="BA10" s="242">
        <f xml:space="preserve"> ConFin!BA$42</f>
        <v>0</v>
      </c>
      <c r="BB10" s="242">
        <f xml:space="preserve"> ConFin!BB$42</f>
        <v>0</v>
      </c>
      <c r="BC10" s="242">
        <f xml:space="preserve"> ConFin!BC$42</f>
        <v>0</v>
      </c>
      <c r="BD10" s="242">
        <f xml:space="preserve"> ConFin!BD$42</f>
        <v>0</v>
      </c>
      <c r="BE10" s="242">
        <f xml:space="preserve"> ConFin!BE$42</f>
        <v>0</v>
      </c>
      <c r="BF10" s="242">
        <f xml:space="preserve"> ConFin!BF$42</f>
        <v>0</v>
      </c>
      <c r="BG10" s="242">
        <f xml:space="preserve"> ConFin!BG$42</f>
        <v>0</v>
      </c>
      <c r="BH10" s="242">
        <f xml:space="preserve"> ConFin!BH$42</f>
        <v>0</v>
      </c>
      <c r="BI10" s="242">
        <f xml:space="preserve"> ConFin!BI$42</f>
        <v>0</v>
      </c>
      <c r="BJ10" s="242">
        <f xml:space="preserve"> ConFin!BJ$42</f>
        <v>0</v>
      </c>
      <c r="BK10" s="242">
        <f xml:space="preserve"> ConFin!BK$42</f>
        <v>0</v>
      </c>
      <c r="BL10" s="242">
        <f xml:space="preserve"> ConFin!BL$42</f>
        <v>0</v>
      </c>
      <c r="BM10" s="242">
        <f xml:space="preserve"> ConFin!BM$42</f>
        <v>0</v>
      </c>
      <c r="BN10" s="242">
        <f xml:space="preserve"> ConFin!BN$42</f>
        <v>0</v>
      </c>
      <c r="BO10" s="242">
        <f xml:space="preserve"> ConFin!BO$42</f>
        <v>0</v>
      </c>
      <c r="BP10" s="242">
        <f xml:space="preserve"> ConFin!BP$42</f>
        <v>0</v>
      </c>
      <c r="BQ10" s="242">
        <f xml:space="preserve"> ConFin!BQ$42</f>
        <v>0</v>
      </c>
      <c r="BR10" s="242">
        <f xml:space="preserve"> ConFin!BR$42</f>
        <v>0</v>
      </c>
      <c r="BS10" s="242">
        <f xml:space="preserve"> ConFin!BS$42</f>
        <v>0</v>
      </c>
      <c r="BT10" s="242">
        <f xml:space="preserve"> ConFin!BT$42</f>
        <v>0</v>
      </c>
      <c r="BU10" s="242">
        <f xml:space="preserve"> ConFin!BU$42</f>
        <v>0</v>
      </c>
      <c r="BV10" s="242">
        <f xml:space="preserve"> ConFin!BV$42</f>
        <v>0</v>
      </c>
      <c r="BW10" s="242">
        <f xml:space="preserve"> ConFin!BW$42</f>
        <v>0</v>
      </c>
      <c r="BX10" s="242">
        <f xml:space="preserve"> ConFin!BX$42</f>
        <v>0</v>
      </c>
      <c r="BY10" s="242">
        <f xml:space="preserve"> ConFin!BY$42</f>
        <v>0</v>
      </c>
      <c r="BZ10" s="242">
        <f xml:space="preserve"> ConFin!BZ$42</f>
        <v>0</v>
      </c>
      <c r="CA10" s="242">
        <f xml:space="preserve"> ConFin!CA$42</f>
        <v>0</v>
      </c>
      <c r="CB10" s="242">
        <f xml:space="preserve"> ConFin!CB$42</f>
        <v>0</v>
      </c>
      <c r="CC10" s="242">
        <f xml:space="preserve"> ConFin!CC$42</f>
        <v>0</v>
      </c>
      <c r="CD10" s="242">
        <f xml:space="preserve"> ConFin!CD$42</f>
        <v>0</v>
      </c>
      <c r="CE10" s="242">
        <f xml:space="preserve"> ConFin!CE$42</f>
        <v>0</v>
      </c>
      <c r="CF10" s="242">
        <f xml:space="preserve"> ConFin!CF$42</f>
        <v>0</v>
      </c>
      <c r="CG10" s="242">
        <f xml:space="preserve"> ConFin!CG$42</f>
        <v>0</v>
      </c>
      <c r="CH10" s="242">
        <f xml:space="preserve"> ConFin!CH$42</f>
        <v>0</v>
      </c>
      <c r="CI10" s="242">
        <f xml:space="preserve"> ConFin!CI$42</f>
        <v>0</v>
      </c>
      <c r="CJ10" s="242">
        <f xml:space="preserve"> ConFin!CJ$42</f>
        <v>0</v>
      </c>
      <c r="CK10" s="242">
        <f xml:space="preserve"> ConFin!CK$42</f>
        <v>0</v>
      </c>
      <c r="CL10" s="242">
        <f xml:space="preserve"> ConFin!CL$42</f>
        <v>0</v>
      </c>
      <c r="CM10" s="242">
        <f xml:space="preserve"> ConFin!CM$42</f>
        <v>0</v>
      </c>
      <c r="CN10" s="242">
        <f xml:space="preserve"> ConFin!CN$42</f>
        <v>0</v>
      </c>
      <c r="CO10" s="242">
        <f xml:space="preserve"> ConFin!CO$42</f>
        <v>0</v>
      </c>
      <c r="CP10" s="242">
        <f xml:space="preserve"> ConFin!CP$42</f>
        <v>0</v>
      </c>
      <c r="CQ10" s="242">
        <f xml:space="preserve"> ConFin!CQ$42</f>
        <v>0</v>
      </c>
      <c r="CR10" s="242">
        <f xml:space="preserve"> ConFin!CR$42</f>
        <v>0</v>
      </c>
      <c r="CS10" s="242">
        <f xml:space="preserve"> ConFin!CS$42</f>
        <v>0</v>
      </c>
      <c r="CT10" s="242">
        <f xml:space="preserve"> ConFin!CT$42</f>
        <v>0</v>
      </c>
      <c r="CU10" s="242">
        <f xml:space="preserve"> ConFin!CU$42</f>
        <v>0</v>
      </c>
      <c r="CV10" s="242">
        <f xml:space="preserve"> ConFin!CV$42</f>
        <v>0</v>
      </c>
      <c r="CW10" s="242">
        <f xml:space="preserve"> ConFin!CW$42</f>
        <v>0</v>
      </c>
      <c r="CX10" s="242">
        <f xml:space="preserve"> ConFin!CX$42</f>
        <v>0</v>
      </c>
      <c r="CY10" s="242">
        <f xml:space="preserve"> ConFin!CY$42</f>
        <v>0</v>
      </c>
      <c r="CZ10" s="242">
        <f xml:space="preserve"> ConFin!CZ$42</f>
        <v>0</v>
      </c>
      <c r="DA10" s="242">
        <f xml:space="preserve"> ConFin!DA$42</f>
        <v>0</v>
      </c>
      <c r="DB10" s="242">
        <f xml:space="preserve"> ConFin!DB$42</f>
        <v>0</v>
      </c>
      <c r="DC10" s="242">
        <f xml:space="preserve"> ConFin!DC$42</f>
        <v>0</v>
      </c>
      <c r="DD10" s="242">
        <f xml:space="preserve"> ConFin!DD$42</f>
        <v>0</v>
      </c>
      <c r="DE10" s="242">
        <f xml:space="preserve"> ConFin!DE$42</f>
        <v>0</v>
      </c>
      <c r="DF10" s="242">
        <f xml:space="preserve"> ConFin!DF$42</f>
        <v>0</v>
      </c>
      <c r="DG10" s="242">
        <f xml:space="preserve"> ConFin!DG$42</f>
        <v>0</v>
      </c>
      <c r="DH10" s="242">
        <f xml:space="preserve"> ConFin!DH$42</f>
        <v>0</v>
      </c>
      <c r="DI10" s="242">
        <f xml:space="preserve"> ConFin!DI$42</f>
        <v>0</v>
      </c>
      <c r="DJ10" s="242">
        <f xml:space="preserve"> ConFin!DJ$42</f>
        <v>0</v>
      </c>
      <c r="DK10" s="242">
        <f xml:space="preserve"> ConFin!DK$42</f>
        <v>0</v>
      </c>
      <c r="DL10" s="242">
        <f xml:space="preserve"> ConFin!DL$42</f>
        <v>0</v>
      </c>
      <c r="DM10" s="242">
        <f xml:space="preserve"> ConFin!DM$42</f>
        <v>0</v>
      </c>
      <c r="DN10" s="242">
        <f xml:space="preserve"> ConFin!DN$42</f>
        <v>0</v>
      </c>
      <c r="DO10" s="242">
        <f xml:space="preserve"> ConFin!DO$42</f>
        <v>0</v>
      </c>
      <c r="DP10" s="242">
        <f xml:space="preserve"> ConFin!DP$42</f>
        <v>0</v>
      </c>
      <c r="DQ10" s="242">
        <f xml:space="preserve"> ConFin!DQ$42</f>
        <v>0</v>
      </c>
      <c r="DR10" s="242">
        <f xml:space="preserve"> ConFin!DR$42</f>
        <v>0</v>
      </c>
      <c r="DS10" s="242">
        <f xml:space="preserve"> ConFin!DS$42</f>
        <v>0</v>
      </c>
      <c r="DT10" s="242">
        <f xml:space="preserve"> ConFin!DT$42</f>
        <v>0</v>
      </c>
      <c r="DU10" s="242">
        <f xml:space="preserve"> ConFin!DU$42</f>
        <v>0</v>
      </c>
      <c r="DV10" s="242">
        <f xml:space="preserve"> ConFin!DV$42</f>
        <v>0</v>
      </c>
      <c r="DW10" s="242">
        <f xml:space="preserve"> ConFin!DW$42</f>
        <v>0</v>
      </c>
      <c r="DX10" s="242">
        <f xml:space="preserve"> ConFin!DX$42</f>
        <v>0</v>
      </c>
      <c r="DY10" s="242">
        <f xml:space="preserve"> ConFin!DY$42</f>
        <v>0</v>
      </c>
      <c r="DZ10" s="242">
        <f xml:space="preserve"> ConFin!DZ$42</f>
        <v>0</v>
      </c>
      <c r="EA10" s="242">
        <f xml:space="preserve"> ConFin!EA$42</f>
        <v>0</v>
      </c>
      <c r="EB10" s="242">
        <f xml:space="preserve"> ConFin!EB$42</f>
        <v>0</v>
      </c>
      <c r="EC10" s="242">
        <f xml:space="preserve"> ConFin!EC$42</f>
        <v>0</v>
      </c>
      <c r="ED10" s="242">
        <f xml:space="preserve"> ConFin!ED$42</f>
        <v>0</v>
      </c>
      <c r="EE10" s="242">
        <f xml:space="preserve"> ConFin!EE$42</f>
        <v>0</v>
      </c>
      <c r="EF10" s="242">
        <f xml:space="preserve"> ConFin!EF$42</f>
        <v>0</v>
      </c>
      <c r="EG10" s="242">
        <f xml:space="preserve"> ConFin!EG$42</f>
        <v>0</v>
      </c>
      <c r="EH10" s="242">
        <f xml:space="preserve"> ConFin!EH$42</f>
        <v>0</v>
      </c>
      <c r="EI10" s="242">
        <f xml:space="preserve"> ConFin!EI$42</f>
        <v>0</v>
      </c>
      <c r="EJ10" s="242">
        <f xml:space="preserve"> ConFin!EJ$42</f>
        <v>0</v>
      </c>
      <c r="EK10" s="242">
        <f xml:space="preserve"> ConFin!EK$42</f>
        <v>0</v>
      </c>
      <c r="EL10" s="242">
        <f xml:space="preserve"> ConFin!EL$42</f>
        <v>0</v>
      </c>
      <c r="EM10" s="242">
        <f xml:space="preserve"> ConFin!EM$42</f>
        <v>0</v>
      </c>
      <c r="EN10" s="242">
        <f xml:space="preserve"> ConFin!EN$42</f>
        <v>0</v>
      </c>
      <c r="EO10" s="242">
        <f xml:space="preserve"> ConFin!EO$42</f>
        <v>0</v>
      </c>
      <c r="EP10" s="242">
        <f xml:space="preserve"> ConFin!EP$42</f>
        <v>0</v>
      </c>
      <c r="EQ10" s="242">
        <f xml:space="preserve"> ConFin!EQ$42</f>
        <v>0</v>
      </c>
      <c r="ER10" s="242">
        <f xml:space="preserve"> ConFin!ER$42</f>
        <v>0</v>
      </c>
      <c r="ES10" s="242">
        <f xml:space="preserve"> ConFin!ES$42</f>
        <v>0</v>
      </c>
      <c r="ET10" s="242">
        <f xml:space="preserve"> ConFin!ET$42</f>
        <v>0</v>
      </c>
      <c r="EU10" s="242">
        <f xml:space="preserve"> ConFin!EU$42</f>
        <v>0</v>
      </c>
      <c r="EV10" s="242">
        <f xml:space="preserve"> ConFin!EV$42</f>
        <v>0</v>
      </c>
      <c r="EW10" s="242">
        <f xml:space="preserve"> ConFin!EW$42</f>
        <v>0</v>
      </c>
      <c r="EX10" s="242">
        <f xml:space="preserve"> ConFin!EX$42</f>
        <v>0</v>
      </c>
      <c r="EY10" s="242">
        <f xml:space="preserve"> ConFin!EY$42</f>
        <v>0</v>
      </c>
      <c r="EZ10" s="242">
        <f xml:space="preserve"> ConFin!EZ$42</f>
        <v>0</v>
      </c>
      <c r="FA10" s="242">
        <f xml:space="preserve"> ConFin!FA$42</f>
        <v>0</v>
      </c>
      <c r="FB10" s="242">
        <f xml:space="preserve"> ConFin!FB$42</f>
        <v>0</v>
      </c>
      <c r="FC10" s="242">
        <f xml:space="preserve"> ConFin!FC$42</f>
        <v>0</v>
      </c>
      <c r="FD10" s="242">
        <f xml:space="preserve"> ConFin!FD$42</f>
        <v>0</v>
      </c>
      <c r="FE10" s="242">
        <f xml:space="preserve"> ConFin!FE$42</f>
        <v>0</v>
      </c>
      <c r="FF10" s="242">
        <f xml:space="preserve"> ConFin!FF$42</f>
        <v>0</v>
      </c>
      <c r="FG10" s="242">
        <f xml:space="preserve"> ConFin!FG$42</f>
        <v>0</v>
      </c>
      <c r="FH10" s="242">
        <f xml:space="preserve"> ConFin!FH$42</f>
        <v>0</v>
      </c>
      <c r="FI10" s="242">
        <f xml:space="preserve"> ConFin!FI$42</f>
        <v>0</v>
      </c>
      <c r="FJ10" s="242">
        <f xml:space="preserve"> ConFin!FJ$42</f>
        <v>0</v>
      </c>
      <c r="FK10" s="242">
        <f xml:space="preserve"> ConFin!FK$42</f>
        <v>0</v>
      </c>
      <c r="FL10" s="242">
        <f xml:space="preserve"> ConFin!FL$42</f>
        <v>0</v>
      </c>
      <c r="FM10" s="242">
        <f xml:space="preserve"> ConFin!FM$42</f>
        <v>0</v>
      </c>
      <c r="FN10" s="242">
        <f xml:space="preserve"> ConFin!FN$42</f>
        <v>0</v>
      </c>
      <c r="FO10" s="242">
        <f xml:space="preserve"> ConFin!FO$42</f>
        <v>0</v>
      </c>
      <c r="FP10" s="242">
        <f xml:space="preserve"> ConFin!FP$42</f>
        <v>0</v>
      </c>
      <c r="FQ10" s="242">
        <f xml:space="preserve"> ConFin!FQ$42</f>
        <v>0</v>
      </c>
      <c r="FR10" s="242">
        <f xml:space="preserve"> ConFin!FR$42</f>
        <v>0</v>
      </c>
      <c r="FS10" s="242">
        <f xml:space="preserve"> ConFin!FS$42</f>
        <v>0</v>
      </c>
      <c r="FT10" s="242">
        <f xml:space="preserve"> ConFin!FT$42</f>
        <v>0</v>
      </c>
      <c r="FU10" s="242">
        <f xml:space="preserve"> ConFin!FU$42</f>
        <v>0</v>
      </c>
      <c r="FV10" s="242">
        <f xml:space="preserve"> ConFin!FV$42</f>
        <v>0</v>
      </c>
      <c r="FW10" s="242">
        <f xml:space="preserve"> ConFin!FW$42</f>
        <v>0</v>
      </c>
      <c r="FX10" s="242">
        <f xml:space="preserve"> ConFin!FX$42</f>
        <v>0</v>
      </c>
      <c r="FY10" s="242">
        <f xml:space="preserve"> ConFin!FY$42</f>
        <v>0</v>
      </c>
      <c r="FZ10" s="242">
        <f xml:space="preserve"> ConFin!FZ$42</f>
        <v>0</v>
      </c>
      <c r="GA10" s="242">
        <f xml:space="preserve"> ConFin!GA$42</f>
        <v>0</v>
      </c>
      <c r="GB10" s="242">
        <f xml:space="preserve"> ConFin!GB$42</f>
        <v>0</v>
      </c>
      <c r="GC10" s="242">
        <f xml:space="preserve"> ConFin!GC$42</f>
        <v>0</v>
      </c>
      <c r="GD10" s="242">
        <f xml:space="preserve"> ConFin!GD$42</f>
        <v>0</v>
      </c>
      <c r="GE10" s="242">
        <f xml:space="preserve"> ConFin!GE$42</f>
        <v>0</v>
      </c>
      <c r="GF10" s="242">
        <f xml:space="preserve"> ConFin!GF$42</f>
        <v>0</v>
      </c>
      <c r="GG10" s="242">
        <f xml:space="preserve"> ConFin!GG$42</f>
        <v>0</v>
      </c>
      <c r="GH10" s="242">
        <f xml:space="preserve"> ConFin!GH$42</f>
        <v>0</v>
      </c>
      <c r="GI10" s="242">
        <f xml:space="preserve"> ConFin!GI$42</f>
        <v>0</v>
      </c>
      <c r="GJ10" s="242">
        <f xml:space="preserve"> ConFin!GJ$42</f>
        <v>0</v>
      </c>
    </row>
    <row r="11" spans="1:192" outlineLevel="1" x14ac:dyDescent="0.25">
      <c r="A11" s="212"/>
      <c r="D11" s="216"/>
      <c r="E11" s="296" t="str">
        <f xml:space="preserve"> Ops!E$44</f>
        <v>O&amp;M expense</v>
      </c>
      <c r="F11" s="296">
        <f xml:space="preserve"> Ops!F$44</f>
        <v>0</v>
      </c>
      <c r="G11" s="296" t="str">
        <f xml:space="preserve"> Ops!G$44</f>
        <v>$ 000s</v>
      </c>
      <c r="H11" s="296">
        <f xml:space="preserve"> Ops!H$44</f>
        <v>-233108.19068409089</v>
      </c>
      <c r="I11" s="296">
        <f xml:space="preserve"> Ops!I$44</f>
        <v>0</v>
      </c>
      <c r="J11" s="296">
        <f xml:space="preserve"> Ops!J$44</f>
        <v>0</v>
      </c>
      <c r="K11" s="296">
        <f xml:space="preserve"> Ops!K$44</f>
        <v>0</v>
      </c>
      <c r="L11" s="296">
        <f xml:space="preserve"> Ops!L$44</f>
        <v>0</v>
      </c>
      <c r="M11" s="296">
        <f xml:space="preserve"> Ops!M$44</f>
        <v>0</v>
      </c>
      <c r="N11" s="296">
        <f xml:space="preserve"> Ops!N$44</f>
        <v>0</v>
      </c>
      <c r="O11" s="296">
        <f xml:space="preserve"> Ops!O$44</f>
        <v>0</v>
      </c>
      <c r="P11" s="296">
        <f xml:space="preserve"> Ops!P$44</f>
        <v>0</v>
      </c>
      <c r="Q11" s="296">
        <f xml:space="preserve"> Ops!Q$44</f>
        <v>0</v>
      </c>
      <c r="R11" s="296">
        <f xml:space="preserve"> Ops!R$44</f>
        <v>-4944.6725209357819</v>
      </c>
      <c r="S11" s="296">
        <f xml:space="preserve"> Ops!S$44</f>
        <v>-4944.6725209357819</v>
      </c>
      <c r="T11" s="296">
        <f xml:space="preserve"> Ops!T$44</f>
        <v>-5043.5659713544983</v>
      </c>
      <c r="U11" s="296">
        <f xml:space="preserve"> Ops!U$44</f>
        <v>-5043.5659713544983</v>
      </c>
      <c r="V11" s="296">
        <f xml:space="preserve"> Ops!V$44</f>
        <v>-5144.4372907815878</v>
      </c>
      <c r="W11" s="296">
        <f xml:space="preserve"> Ops!W$44</f>
        <v>-5144.4372907815878</v>
      </c>
      <c r="X11" s="296">
        <f xml:space="preserve"> Ops!X$44</f>
        <v>-5247.3260365972192</v>
      </c>
      <c r="Y11" s="296">
        <f xml:space="preserve"> Ops!Y$44</f>
        <v>-5247.3260365972192</v>
      </c>
      <c r="Z11" s="296">
        <f xml:space="preserve"> Ops!Z$44</f>
        <v>-5352.562946189013</v>
      </c>
      <c r="AA11" s="296">
        <f xml:space="preserve"> Ops!AA$44</f>
        <v>-5352.562946189013</v>
      </c>
      <c r="AB11" s="296">
        <f xml:space="preserve"> Ops!AB$44</f>
        <v>-5459.6142051127936</v>
      </c>
      <c r="AC11" s="296">
        <f xml:space="preserve"> Ops!AC$44</f>
        <v>-5459.6142051127936</v>
      </c>
      <c r="AD11" s="296">
        <f xml:space="preserve"> Ops!AD$44</f>
        <v>-5568.8064892150505</v>
      </c>
      <c r="AE11" s="296">
        <f xml:space="preserve"> Ops!AE$44</f>
        <v>-5568.8064892150505</v>
      </c>
      <c r="AF11" s="296">
        <f xml:space="preserve"> Ops!AF$44</f>
        <v>-5680.1826189993517</v>
      </c>
      <c r="AG11" s="296">
        <f xml:space="preserve"> Ops!AG$44</f>
        <v>-5680.1826189993517</v>
      </c>
      <c r="AH11" s="296">
        <f xml:space="preserve"> Ops!AH$44</f>
        <v>-5794.1006146739937</v>
      </c>
      <c r="AI11" s="296">
        <f xml:space="preserve"> Ops!AI$44</f>
        <v>-5794.1006146739937</v>
      </c>
      <c r="AJ11" s="296">
        <f xml:space="preserve"> Ops!AJ$44</f>
        <v>-5909.9826269674741</v>
      </c>
      <c r="AK11" s="296">
        <f xml:space="preserve"> Ops!AK$44</f>
        <v>-5909.9826269674741</v>
      </c>
      <c r="AL11" s="296">
        <f xml:space="preserve"> Ops!AL$44</f>
        <v>-6028.1822795068238</v>
      </c>
      <c r="AM11" s="296">
        <f xml:space="preserve"> Ops!AM$44</f>
        <v>-6028.1822795068238</v>
      </c>
      <c r="AN11" s="296">
        <f xml:space="preserve"> Ops!AN$44</f>
        <v>-6148.7459250969605</v>
      </c>
      <c r="AO11" s="296">
        <f xml:space="preserve"> Ops!AO$44</f>
        <v>-6148.7459250969605</v>
      </c>
      <c r="AP11" s="296">
        <f xml:space="preserve"> Ops!AP$44</f>
        <v>-6272.0611173509496</v>
      </c>
      <c r="AQ11" s="296">
        <f xml:space="preserve"> Ops!AQ$44</f>
        <v>-6272.0611173509496</v>
      </c>
      <c r="AR11" s="296">
        <f xml:space="preserve"> Ops!AR$44</f>
        <v>-6397.5023396979677</v>
      </c>
      <c r="AS11" s="296">
        <f xml:space="preserve"> Ops!AS$44</f>
        <v>-6397.5023396979677</v>
      </c>
      <c r="AT11" s="296">
        <f xml:space="preserve"> Ops!AT$44</f>
        <v>-6525.4523864919265</v>
      </c>
      <c r="AU11" s="296">
        <f xml:space="preserve"> Ops!AU$44</f>
        <v>-6525.4523864919265</v>
      </c>
      <c r="AV11" s="296">
        <f xml:space="preserve"> Ops!AV$44</f>
        <v>-6655.9614342217646</v>
      </c>
      <c r="AW11" s="296">
        <f xml:space="preserve"> Ops!AW$44</f>
        <v>-6655.9614342217646</v>
      </c>
      <c r="AX11" s="296">
        <f xml:space="preserve"> Ops!AX$44</f>
        <v>-6789.449006142092</v>
      </c>
      <c r="AY11" s="296">
        <f xml:space="preserve"> Ops!AY$44</f>
        <v>-6789.449006142092</v>
      </c>
      <c r="AZ11" s="296">
        <f xml:space="preserve"> Ops!AZ$44</f>
        <v>-6925.2379862649332</v>
      </c>
      <c r="BA11" s="296">
        <f xml:space="preserve"> Ops!BA$44</f>
        <v>-6925.2379862649332</v>
      </c>
      <c r="BB11" s="296">
        <f xml:space="preserve"> Ops!BB$44</f>
        <v>-7063.7427459902328</v>
      </c>
      <c r="BC11" s="296">
        <f xml:space="preserve"> Ops!BC$44</f>
        <v>-7063.7427459902328</v>
      </c>
      <c r="BD11" s="296">
        <f xml:space="preserve"> Ops!BD$44</f>
        <v>-7205.017600910036</v>
      </c>
      <c r="BE11" s="296">
        <f xml:space="preserve"> Ops!BE$44</f>
        <v>0</v>
      </c>
      <c r="BF11" s="296">
        <f xml:space="preserve"> Ops!BF$44</f>
        <v>0</v>
      </c>
      <c r="BG11" s="296">
        <f xml:space="preserve"> Ops!BG$44</f>
        <v>0</v>
      </c>
      <c r="BH11" s="296">
        <f xml:space="preserve"> Ops!BH$44</f>
        <v>0</v>
      </c>
      <c r="BI11" s="296">
        <f xml:space="preserve"> Ops!BI$44</f>
        <v>0</v>
      </c>
      <c r="BJ11" s="296">
        <f xml:space="preserve"> Ops!BJ$44</f>
        <v>0</v>
      </c>
      <c r="BK11" s="296">
        <f xml:space="preserve"> Ops!BK$44</f>
        <v>0</v>
      </c>
      <c r="BL11" s="296">
        <f xml:space="preserve"> Ops!BL$44</f>
        <v>0</v>
      </c>
      <c r="BM11" s="296">
        <f xml:space="preserve"> Ops!BM$44</f>
        <v>0</v>
      </c>
      <c r="BN11" s="296">
        <f xml:space="preserve"> Ops!BN$44</f>
        <v>0</v>
      </c>
      <c r="BO11" s="296">
        <f xml:space="preserve"> Ops!BO$44</f>
        <v>0</v>
      </c>
      <c r="BP11" s="296">
        <f xml:space="preserve"> Ops!BP$44</f>
        <v>0</v>
      </c>
      <c r="BQ11" s="296">
        <f xml:space="preserve"> Ops!BQ$44</f>
        <v>0</v>
      </c>
      <c r="BR11" s="296">
        <f xml:space="preserve"> Ops!BR$44</f>
        <v>0</v>
      </c>
      <c r="BS11" s="296">
        <f xml:space="preserve"> Ops!BS$44</f>
        <v>0</v>
      </c>
      <c r="BT11" s="296">
        <f xml:space="preserve"> Ops!BT$44</f>
        <v>0</v>
      </c>
      <c r="BU11" s="296">
        <f xml:space="preserve"> Ops!BU$44</f>
        <v>0</v>
      </c>
      <c r="BV11" s="296">
        <f xml:space="preserve"> Ops!BV$44</f>
        <v>0</v>
      </c>
      <c r="BW11" s="296">
        <f xml:space="preserve"> Ops!BW$44</f>
        <v>0</v>
      </c>
      <c r="BX11" s="296">
        <f xml:space="preserve"> Ops!BX$44</f>
        <v>0</v>
      </c>
      <c r="BY11" s="296">
        <f xml:space="preserve"> Ops!BY$44</f>
        <v>0</v>
      </c>
      <c r="BZ11" s="296">
        <f xml:space="preserve"> Ops!BZ$44</f>
        <v>0</v>
      </c>
      <c r="CA11" s="296">
        <f xml:space="preserve"> Ops!CA$44</f>
        <v>0</v>
      </c>
      <c r="CB11" s="296">
        <f xml:space="preserve"> Ops!CB$44</f>
        <v>0</v>
      </c>
      <c r="CC11" s="296">
        <f xml:space="preserve"> Ops!CC$44</f>
        <v>0</v>
      </c>
      <c r="CD11" s="296">
        <f xml:space="preserve"> Ops!CD$44</f>
        <v>0</v>
      </c>
      <c r="CE11" s="296">
        <f xml:space="preserve"> Ops!CE$44</f>
        <v>0</v>
      </c>
      <c r="CF11" s="296">
        <f xml:space="preserve"> Ops!CF$44</f>
        <v>0</v>
      </c>
      <c r="CG11" s="296">
        <f xml:space="preserve"> Ops!CG$44</f>
        <v>0</v>
      </c>
      <c r="CH11" s="296">
        <f xml:space="preserve"> Ops!CH$44</f>
        <v>0</v>
      </c>
      <c r="CI11" s="296">
        <f xml:space="preserve"> Ops!CI$44</f>
        <v>0</v>
      </c>
      <c r="CJ11" s="296">
        <f xml:space="preserve"> Ops!CJ$44</f>
        <v>0</v>
      </c>
      <c r="CK11" s="296">
        <f xml:space="preserve"> Ops!CK$44</f>
        <v>0</v>
      </c>
      <c r="CL11" s="296">
        <f xml:space="preserve"> Ops!CL$44</f>
        <v>0</v>
      </c>
      <c r="CM11" s="296">
        <f xml:space="preserve"> Ops!CM$44</f>
        <v>0</v>
      </c>
      <c r="CN11" s="296">
        <f xml:space="preserve"> Ops!CN$44</f>
        <v>0</v>
      </c>
      <c r="CO11" s="296">
        <f xml:space="preserve"> Ops!CO$44</f>
        <v>0</v>
      </c>
      <c r="CP11" s="296">
        <f xml:space="preserve"> Ops!CP$44</f>
        <v>0</v>
      </c>
      <c r="CQ11" s="296">
        <f xml:space="preserve"> Ops!CQ$44</f>
        <v>0</v>
      </c>
      <c r="CR11" s="296">
        <f xml:space="preserve"> Ops!CR$44</f>
        <v>0</v>
      </c>
      <c r="CS11" s="296">
        <f xml:space="preserve"> Ops!CS$44</f>
        <v>0</v>
      </c>
      <c r="CT11" s="296">
        <f xml:space="preserve"> Ops!CT$44</f>
        <v>0</v>
      </c>
      <c r="CU11" s="296">
        <f xml:space="preserve"> Ops!CU$44</f>
        <v>0</v>
      </c>
      <c r="CV11" s="296">
        <f xml:space="preserve"> Ops!CV$44</f>
        <v>0</v>
      </c>
      <c r="CW11" s="296">
        <f xml:space="preserve"> Ops!CW$44</f>
        <v>0</v>
      </c>
      <c r="CX11" s="296">
        <f xml:space="preserve"> Ops!CX$44</f>
        <v>0</v>
      </c>
      <c r="CY11" s="296">
        <f xml:space="preserve"> Ops!CY$44</f>
        <v>0</v>
      </c>
      <c r="CZ11" s="296">
        <f xml:space="preserve"> Ops!CZ$44</f>
        <v>0</v>
      </c>
      <c r="DA11" s="296">
        <f xml:space="preserve"> Ops!DA$44</f>
        <v>0</v>
      </c>
      <c r="DB11" s="296">
        <f xml:space="preserve"> Ops!DB$44</f>
        <v>0</v>
      </c>
      <c r="DC11" s="296">
        <f xml:space="preserve"> Ops!DC$44</f>
        <v>0</v>
      </c>
      <c r="DD11" s="296">
        <f xml:space="preserve"> Ops!DD$44</f>
        <v>0</v>
      </c>
      <c r="DE11" s="296">
        <f xml:space="preserve"> Ops!DE$44</f>
        <v>0</v>
      </c>
      <c r="DF11" s="296">
        <f xml:space="preserve"> Ops!DF$44</f>
        <v>0</v>
      </c>
      <c r="DG11" s="296">
        <f xml:space="preserve"> Ops!DG$44</f>
        <v>0</v>
      </c>
      <c r="DH11" s="296">
        <f xml:space="preserve"> Ops!DH$44</f>
        <v>0</v>
      </c>
      <c r="DI11" s="296">
        <f xml:space="preserve"> Ops!DI$44</f>
        <v>0</v>
      </c>
      <c r="DJ11" s="296">
        <f xml:space="preserve"> Ops!DJ$44</f>
        <v>0</v>
      </c>
      <c r="DK11" s="296">
        <f xml:space="preserve"> Ops!DK$44</f>
        <v>0</v>
      </c>
      <c r="DL11" s="296">
        <f xml:space="preserve"> Ops!DL$44</f>
        <v>0</v>
      </c>
      <c r="DM11" s="296">
        <f xml:space="preserve"> Ops!DM$44</f>
        <v>0</v>
      </c>
      <c r="DN11" s="296">
        <f xml:space="preserve"> Ops!DN$44</f>
        <v>0</v>
      </c>
      <c r="DO11" s="296">
        <f xml:space="preserve"> Ops!DO$44</f>
        <v>0</v>
      </c>
      <c r="DP11" s="296">
        <f xml:space="preserve"> Ops!DP$44</f>
        <v>0</v>
      </c>
      <c r="DQ11" s="296">
        <f xml:space="preserve"> Ops!DQ$44</f>
        <v>0</v>
      </c>
      <c r="DR11" s="296">
        <f xml:space="preserve"> Ops!DR$44</f>
        <v>0</v>
      </c>
      <c r="DS11" s="296">
        <f xml:space="preserve"> Ops!DS$44</f>
        <v>0</v>
      </c>
      <c r="DT11" s="296">
        <f xml:space="preserve"> Ops!DT$44</f>
        <v>0</v>
      </c>
      <c r="DU11" s="296">
        <f xml:space="preserve"> Ops!DU$44</f>
        <v>0</v>
      </c>
      <c r="DV11" s="296">
        <f xml:space="preserve"> Ops!DV$44</f>
        <v>0</v>
      </c>
      <c r="DW11" s="296">
        <f xml:space="preserve"> Ops!DW$44</f>
        <v>0</v>
      </c>
      <c r="DX11" s="296">
        <f xml:space="preserve"> Ops!DX$44</f>
        <v>0</v>
      </c>
      <c r="DY11" s="296">
        <f xml:space="preserve"> Ops!DY$44</f>
        <v>0</v>
      </c>
      <c r="DZ11" s="296">
        <f xml:space="preserve"> Ops!DZ$44</f>
        <v>0</v>
      </c>
      <c r="EA11" s="296">
        <f xml:space="preserve"> Ops!EA$44</f>
        <v>0</v>
      </c>
      <c r="EB11" s="296">
        <f xml:space="preserve"> Ops!EB$44</f>
        <v>0</v>
      </c>
      <c r="EC11" s="296">
        <f xml:space="preserve"> Ops!EC$44</f>
        <v>0</v>
      </c>
      <c r="ED11" s="296">
        <f xml:space="preserve"> Ops!ED$44</f>
        <v>0</v>
      </c>
      <c r="EE11" s="296">
        <f xml:space="preserve"> Ops!EE$44</f>
        <v>0</v>
      </c>
      <c r="EF11" s="296">
        <f xml:space="preserve"> Ops!EF$44</f>
        <v>0</v>
      </c>
      <c r="EG11" s="296">
        <f xml:space="preserve"> Ops!EG$44</f>
        <v>0</v>
      </c>
      <c r="EH11" s="296">
        <f xml:space="preserve"> Ops!EH$44</f>
        <v>0</v>
      </c>
      <c r="EI11" s="296">
        <f xml:space="preserve"> Ops!EI$44</f>
        <v>0</v>
      </c>
      <c r="EJ11" s="296">
        <f xml:space="preserve"> Ops!EJ$44</f>
        <v>0</v>
      </c>
      <c r="EK11" s="296">
        <f xml:space="preserve"> Ops!EK$44</f>
        <v>0</v>
      </c>
      <c r="EL11" s="296">
        <f xml:space="preserve"> Ops!EL$44</f>
        <v>0</v>
      </c>
      <c r="EM11" s="296">
        <f xml:space="preserve"> Ops!EM$44</f>
        <v>0</v>
      </c>
      <c r="EN11" s="296">
        <f xml:space="preserve"> Ops!EN$44</f>
        <v>0</v>
      </c>
      <c r="EO11" s="296">
        <f xml:space="preserve"> Ops!EO$44</f>
        <v>0</v>
      </c>
      <c r="EP11" s="296">
        <f xml:space="preserve"> Ops!EP$44</f>
        <v>0</v>
      </c>
      <c r="EQ11" s="296">
        <f xml:space="preserve"> Ops!EQ$44</f>
        <v>0</v>
      </c>
      <c r="ER11" s="296">
        <f xml:space="preserve"> Ops!ER$44</f>
        <v>0</v>
      </c>
      <c r="ES11" s="296">
        <f xml:space="preserve"> Ops!ES$44</f>
        <v>0</v>
      </c>
      <c r="ET11" s="296">
        <f xml:space="preserve"> Ops!ET$44</f>
        <v>0</v>
      </c>
      <c r="EU11" s="296">
        <f xml:space="preserve"> Ops!EU$44</f>
        <v>0</v>
      </c>
      <c r="EV11" s="296">
        <f xml:space="preserve"> Ops!EV$44</f>
        <v>0</v>
      </c>
      <c r="EW11" s="296">
        <f xml:space="preserve"> Ops!EW$44</f>
        <v>0</v>
      </c>
      <c r="EX11" s="296">
        <f xml:space="preserve"> Ops!EX$44</f>
        <v>0</v>
      </c>
      <c r="EY11" s="296">
        <f xml:space="preserve"> Ops!EY$44</f>
        <v>0</v>
      </c>
      <c r="EZ11" s="296">
        <f xml:space="preserve"> Ops!EZ$44</f>
        <v>0</v>
      </c>
      <c r="FA11" s="296">
        <f xml:space="preserve"> Ops!FA$44</f>
        <v>0</v>
      </c>
      <c r="FB11" s="296">
        <f xml:space="preserve"> Ops!FB$44</f>
        <v>0</v>
      </c>
      <c r="FC11" s="296">
        <f xml:space="preserve"> Ops!FC$44</f>
        <v>0</v>
      </c>
      <c r="FD11" s="296">
        <f xml:space="preserve"> Ops!FD$44</f>
        <v>0</v>
      </c>
      <c r="FE11" s="296">
        <f xml:space="preserve"> Ops!FE$44</f>
        <v>0</v>
      </c>
      <c r="FF11" s="296">
        <f xml:space="preserve"> Ops!FF$44</f>
        <v>0</v>
      </c>
      <c r="FG11" s="296">
        <f xml:space="preserve"> Ops!FG$44</f>
        <v>0</v>
      </c>
      <c r="FH11" s="296">
        <f xml:space="preserve"> Ops!FH$44</f>
        <v>0</v>
      </c>
      <c r="FI11" s="296">
        <f xml:space="preserve"> Ops!FI$44</f>
        <v>0</v>
      </c>
      <c r="FJ11" s="296">
        <f xml:space="preserve"> Ops!FJ$44</f>
        <v>0</v>
      </c>
      <c r="FK11" s="296">
        <f xml:space="preserve"> Ops!FK$44</f>
        <v>0</v>
      </c>
      <c r="FL11" s="296">
        <f xml:space="preserve"> Ops!FL$44</f>
        <v>0</v>
      </c>
      <c r="FM11" s="296">
        <f xml:space="preserve"> Ops!FM$44</f>
        <v>0</v>
      </c>
      <c r="FN11" s="296">
        <f xml:space="preserve"> Ops!FN$44</f>
        <v>0</v>
      </c>
      <c r="FO11" s="296">
        <f xml:space="preserve"> Ops!FO$44</f>
        <v>0</v>
      </c>
      <c r="FP11" s="296">
        <f xml:space="preserve"> Ops!FP$44</f>
        <v>0</v>
      </c>
      <c r="FQ11" s="296">
        <f xml:space="preserve"> Ops!FQ$44</f>
        <v>0</v>
      </c>
      <c r="FR11" s="296">
        <f xml:space="preserve"> Ops!FR$44</f>
        <v>0</v>
      </c>
      <c r="FS11" s="296">
        <f xml:space="preserve"> Ops!FS$44</f>
        <v>0</v>
      </c>
      <c r="FT11" s="296">
        <f xml:space="preserve"> Ops!FT$44</f>
        <v>0</v>
      </c>
      <c r="FU11" s="296">
        <f xml:space="preserve"> Ops!FU$44</f>
        <v>0</v>
      </c>
      <c r="FV11" s="296">
        <f xml:space="preserve"> Ops!FV$44</f>
        <v>0</v>
      </c>
      <c r="FW11" s="296">
        <f xml:space="preserve"> Ops!FW$44</f>
        <v>0</v>
      </c>
      <c r="FX11" s="296">
        <f xml:space="preserve"> Ops!FX$44</f>
        <v>0</v>
      </c>
      <c r="FY11" s="296">
        <f xml:space="preserve"> Ops!FY$44</f>
        <v>0</v>
      </c>
      <c r="FZ11" s="296">
        <f xml:space="preserve"> Ops!FZ$44</f>
        <v>0</v>
      </c>
      <c r="GA11" s="296">
        <f xml:space="preserve"> Ops!GA$44</f>
        <v>0</v>
      </c>
      <c r="GB11" s="296">
        <f xml:space="preserve"> Ops!GB$44</f>
        <v>0</v>
      </c>
      <c r="GC11" s="296">
        <f xml:space="preserve"> Ops!GC$44</f>
        <v>0</v>
      </c>
      <c r="GD11" s="296">
        <f xml:space="preserve"> Ops!GD$44</f>
        <v>0</v>
      </c>
      <c r="GE11" s="296">
        <f xml:space="preserve"> Ops!GE$44</f>
        <v>0</v>
      </c>
      <c r="GF11" s="296">
        <f xml:space="preserve"> Ops!GF$44</f>
        <v>0</v>
      </c>
      <c r="GG11" s="296">
        <f xml:space="preserve"> Ops!GG$44</f>
        <v>0</v>
      </c>
      <c r="GH11" s="296">
        <f xml:space="preserve"> Ops!GH$44</f>
        <v>0</v>
      </c>
      <c r="GI11" s="296">
        <f xml:space="preserve"> Ops!GI$44</f>
        <v>0</v>
      </c>
      <c r="GJ11" s="296">
        <f xml:space="preserve"> Ops!GJ$44</f>
        <v>0</v>
      </c>
    </row>
    <row r="12" spans="1:192" outlineLevel="1" x14ac:dyDescent="0.25">
      <c r="A12" s="212"/>
      <c r="D12" s="216"/>
      <c r="E12" s="239" t="s">
        <v>51</v>
      </c>
      <c r="F12" s="239"/>
      <c r="G12" s="239" t="str">
        <f>SMU</f>
        <v>$ 000s</v>
      </c>
      <c r="H12" s="239">
        <f xml:space="preserve"> SUM(J12:GJ12)</f>
        <v>586827.904272591</v>
      </c>
      <c r="I12" s="239"/>
      <c r="J12" s="239">
        <f t="shared" ref="J12:AO12" si="0">SUM(J9:J11)</f>
        <v>0</v>
      </c>
      <c r="K12" s="239">
        <f t="shared" si="0"/>
        <v>0</v>
      </c>
      <c r="L12" s="239">
        <f t="shared" si="0"/>
        <v>0</v>
      </c>
      <c r="M12" s="239">
        <f t="shared" si="0"/>
        <v>0</v>
      </c>
      <c r="N12" s="239">
        <f t="shared" si="0"/>
        <v>0</v>
      </c>
      <c r="O12" s="239">
        <f t="shared" si="0"/>
        <v>0</v>
      </c>
      <c r="P12" s="239">
        <f t="shared" si="0"/>
        <v>2403.8688334462668</v>
      </c>
      <c r="Q12" s="239">
        <f t="shared" si="0"/>
        <v>20828.568442438052</v>
      </c>
      <c r="R12" s="239">
        <f t="shared" si="0"/>
        <v>15883.89592150227</v>
      </c>
      <c r="S12" s="239">
        <f t="shared" si="0"/>
        <v>15842.321932595212</v>
      </c>
      <c r="T12" s="239">
        <f t="shared" si="0"/>
        <v>15743.428482176496</v>
      </c>
      <c r="U12" s="239">
        <f t="shared" si="0"/>
        <v>15701.937475283219</v>
      </c>
      <c r="V12" s="239">
        <f t="shared" si="0"/>
        <v>15601.06615585613</v>
      </c>
      <c r="W12" s="239">
        <f t="shared" si="0"/>
        <v>15559.657965343878</v>
      </c>
      <c r="X12" s="239">
        <f t="shared" si="0"/>
        <v>15456.769219528247</v>
      </c>
      <c r="Y12" s="239">
        <f t="shared" si="0"/>
        <v>15415.443680094864</v>
      </c>
      <c r="Z12" s="239">
        <f t="shared" si="0"/>
        <v>15310.206770503071</v>
      </c>
      <c r="AA12" s="239">
        <f t="shared" si="0"/>
        <v>15268.963717176335</v>
      </c>
      <c r="AB12" s="239">
        <f t="shared" si="0"/>
        <v>15161.912458252555</v>
      </c>
      <c r="AC12" s="239">
        <f t="shared" si="0"/>
        <v>15120.751726389561</v>
      </c>
      <c r="AD12" s="239">
        <f t="shared" si="0"/>
        <v>15011.559442287304</v>
      </c>
      <c r="AE12" s="239">
        <f t="shared" si="0"/>
        <v>14970.480867573726</v>
      </c>
      <c r="AF12" s="239">
        <f t="shared" si="0"/>
        <v>14859.104737789425</v>
      </c>
      <c r="AG12" s="239">
        <f t="shared" si="0"/>
        <v>14818.108156238945</v>
      </c>
      <c r="AH12" s="239">
        <f t="shared" si="0"/>
        <v>14704.190160564303</v>
      </c>
      <c r="AI12" s="239">
        <f t="shared" si="0"/>
        <v>14663.275408517915</v>
      </c>
      <c r="AJ12" s="239">
        <f t="shared" si="0"/>
        <v>14547.393396224434</v>
      </c>
      <c r="AK12" s="239">
        <f t="shared" si="0"/>
        <v>14506.560310349803</v>
      </c>
      <c r="AL12" s="239">
        <f t="shared" si="0"/>
        <v>14388.360657810454</v>
      </c>
      <c r="AM12" s="239">
        <f t="shared" si="0"/>
        <v>14347.60907510124</v>
      </c>
      <c r="AN12" s="239">
        <f t="shared" si="0"/>
        <v>14227.045429511103</v>
      </c>
      <c r="AO12" s="239">
        <f t="shared" si="0"/>
        <v>14186.375187286338</v>
      </c>
      <c r="AP12" s="239">
        <f t="shared" ref="AP12:BD12" si="1">SUM(AP9:AP11)</f>
        <v>14063.059995032349</v>
      </c>
      <c r="AQ12" s="239">
        <f t="shared" si="1"/>
        <v>14022.470930935771</v>
      </c>
      <c r="AR12" s="239">
        <f t="shared" si="1"/>
        <v>13897.029708588754</v>
      </c>
      <c r="AS12" s="239">
        <f t="shared" si="1"/>
        <v>13856.521660588187</v>
      </c>
      <c r="AT12" s="239">
        <f t="shared" si="1"/>
        <v>13728.571613794227</v>
      </c>
      <c r="AU12" s="239">
        <f t="shared" si="1"/>
        <v>13688.144420180879</v>
      </c>
      <c r="AV12" s="239">
        <f t="shared" si="1"/>
        <v>13557.635372451041</v>
      </c>
      <c r="AW12" s="239">
        <f t="shared" si="1"/>
        <v>13517.288871838919</v>
      </c>
      <c r="AX12" s="239">
        <f t="shared" si="1"/>
        <v>13383.801299918592</v>
      </c>
      <c r="AY12" s="239">
        <f t="shared" si="1"/>
        <v>13343.535331243824</v>
      </c>
      <c r="AZ12" s="239">
        <f t="shared" si="1"/>
        <v>13207.746351120983</v>
      </c>
      <c r="BA12" s="239">
        <f t="shared" si="1"/>
        <v>13167.56075364117</v>
      </c>
      <c r="BB12" s="239">
        <f t="shared" si="1"/>
        <v>13029.05599391587</v>
      </c>
      <c r="BC12" s="239">
        <f t="shared" si="1"/>
        <v>12988.950607209474</v>
      </c>
      <c r="BD12" s="239">
        <f t="shared" si="1"/>
        <v>12847.67575228967</v>
      </c>
      <c r="BE12" s="239">
        <f t="shared" ref="BE12:DP12" si="2">SUM(BE9:BE11)</f>
        <v>0</v>
      </c>
      <c r="BF12" s="239">
        <f t="shared" si="2"/>
        <v>0</v>
      </c>
      <c r="BG12" s="239">
        <f t="shared" si="2"/>
        <v>0</v>
      </c>
      <c r="BH12" s="239">
        <f t="shared" si="2"/>
        <v>0</v>
      </c>
      <c r="BI12" s="239">
        <f t="shared" si="2"/>
        <v>0</v>
      </c>
      <c r="BJ12" s="239">
        <f t="shared" si="2"/>
        <v>0</v>
      </c>
      <c r="BK12" s="239">
        <f t="shared" si="2"/>
        <v>0</v>
      </c>
      <c r="BL12" s="239">
        <f t="shared" si="2"/>
        <v>0</v>
      </c>
      <c r="BM12" s="239">
        <f t="shared" si="2"/>
        <v>0</v>
      </c>
      <c r="BN12" s="239">
        <f t="shared" si="2"/>
        <v>0</v>
      </c>
      <c r="BO12" s="239">
        <f t="shared" si="2"/>
        <v>0</v>
      </c>
      <c r="BP12" s="239">
        <f t="shared" si="2"/>
        <v>0</v>
      </c>
      <c r="BQ12" s="239">
        <f t="shared" si="2"/>
        <v>0</v>
      </c>
      <c r="BR12" s="239">
        <f t="shared" si="2"/>
        <v>0</v>
      </c>
      <c r="BS12" s="239">
        <f t="shared" si="2"/>
        <v>0</v>
      </c>
      <c r="BT12" s="239">
        <f t="shared" si="2"/>
        <v>0</v>
      </c>
      <c r="BU12" s="239">
        <f t="shared" si="2"/>
        <v>0</v>
      </c>
      <c r="BV12" s="239">
        <f t="shared" si="2"/>
        <v>0</v>
      </c>
      <c r="BW12" s="239">
        <f t="shared" si="2"/>
        <v>0</v>
      </c>
      <c r="BX12" s="239">
        <f t="shared" si="2"/>
        <v>0</v>
      </c>
      <c r="BY12" s="239">
        <f t="shared" si="2"/>
        <v>0</v>
      </c>
      <c r="BZ12" s="239">
        <f t="shared" si="2"/>
        <v>0</v>
      </c>
      <c r="CA12" s="239">
        <f t="shared" si="2"/>
        <v>0</v>
      </c>
      <c r="CB12" s="239">
        <f t="shared" si="2"/>
        <v>0</v>
      </c>
      <c r="CC12" s="239">
        <f t="shared" si="2"/>
        <v>0</v>
      </c>
      <c r="CD12" s="239">
        <f t="shared" si="2"/>
        <v>0</v>
      </c>
      <c r="CE12" s="239">
        <f t="shared" si="2"/>
        <v>0</v>
      </c>
      <c r="CF12" s="239">
        <f t="shared" si="2"/>
        <v>0</v>
      </c>
      <c r="CG12" s="239">
        <f t="shared" si="2"/>
        <v>0</v>
      </c>
      <c r="CH12" s="239">
        <f t="shared" si="2"/>
        <v>0</v>
      </c>
      <c r="CI12" s="239">
        <f t="shared" si="2"/>
        <v>0</v>
      </c>
      <c r="CJ12" s="239">
        <f t="shared" si="2"/>
        <v>0</v>
      </c>
      <c r="CK12" s="239">
        <f t="shared" si="2"/>
        <v>0</v>
      </c>
      <c r="CL12" s="239">
        <f t="shared" si="2"/>
        <v>0</v>
      </c>
      <c r="CM12" s="239">
        <f t="shared" si="2"/>
        <v>0</v>
      </c>
      <c r="CN12" s="239">
        <f t="shared" si="2"/>
        <v>0</v>
      </c>
      <c r="CO12" s="239">
        <f t="shared" si="2"/>
        <v>0</v>
      </c>
      <c r="CP12" s="239">
        <f t="shared" si="2"/>
        <v>0</v>
      </c>
      <c r="CQ12" s="239">
        <f t="shared" si="2"/>
        <v>0</v>
      </c>
      <c r="CR12" s="239">
        <f t="shared" si="2"/>
        <v>0</v>
      </c>
      <c r="CS12" s="239">
        <f t="shared" si="2"/>
        <v>0</v>
      </c>
      <c r="CT12" s="239">
        <f t="shared" si="2"/>
        <v>0</v>
      </c>
      <c r="CU12" s="239">
        <f t="shared" si="2"/>
        <v>0</v>
      </c>
      <c r="CV12" s="239">
        <f t="shared" si="2"/>
        <v>0</v>
      </c>
      <c r="CW12" s="239">
        <f t="shared" si="2"/>
        <v>0</v>
      </c>
      <c r="CX12" s="239">
        <f t="shared" si="2"/>
        <v>0</v>
      </c>
      <c r="CY12" s="239">
        <f t="shared" si="2"/>
        <v>0</v>
      </c>
      <c r="CZ12" s="239">
        <f t="shared" si="2"/>
        <v>0</v>
      </c>
      <c r="DA12" s="239">
        <f t="shared" si="2"/>
        <v>0</v>
      </c>
      <c r="DB12" s="239">
        <f t="shared" si="2"/>
        <v>0</v>
      </c>
      <c r="DC12" s="239">
        <f t="shared" si="2"/>
        <v>0</v>
      </c>
      <c r="DD12" s="239">
        <f t="shared" si="2"/>
        <v>0</v>
      </c>
      <c r="DE12" s="239">
        <f t="shared" si="2"/>
        <v>0</v>
      </c>
      <c r="DF12" s="239">
        <f t="shared" si="2"/>
        <v>0</v>
      </c>
      <c r="DG12" s="239">
        <f t="shared" si="2"/>
        <v>0</v>
      </c>
      <c r="DH12" s="239">
        <f t="shared" si="2"/>
        <v>0</v>
      </c>
      <c r="DI12" s="239">
        <f t="shared" si="2"/>
        <v>0</v>
      </c>
      <c r="DJ12" s="239">
        <f t="shared" si="2"/>
        <v>0</v>
      </c>
      <c r="DK12" s="239">
        <f t="shared" si="2"/>
        <v>0</v>
      </c>
      <c r="DL12" s="239">
        <f t="shared" si="2"/>
        <v>0</v>
      </c>
      <c r="DM12" s="239">
        <f t="shared" si="2"/>
        <v>0</v>
      </c>
      <c r="DN12" s="239">
        <f t="shared" si="2"/>
        <v>0</v>
      </c>
      <c r="DO12" s="239">
        <f t="shared" si="2"/>
        <v>0</v>
      </c>
      <c r="DP12" s="239">
        <f t="shared" si="2"/>
        <v>0</v>
      </c>
      <c r="DQ12" s="239">
        <f t="shared" ref="DQ12:GB12" si="3">SUM(DQ9:DQ11)</f>
        <v>0</v>
      </c>
      <c r="DR12" s="239">
        <f t="shared" si="3"/>
        <v>0</v>
      </c>
      <c r="DS12" s="239">
        <f t="shared" si="3"/>
        <v>0</v>
      </c>
      <c r="DT12" s="239">
        <f t="shared" si="3"/>
        <v>0</v>
      </c>
      <c r="DU12" s="239">
        <f t="shared" si="3"/>
        <v>0</v>
      </c>
      <c r="DV12" s="239">
        <f t="shared" si="3"/>
        <v>0</v>
      </c>
      <c r="DW12" s="239">
        <f t="shared" si="3"/>
        <v>0</v>
      </c>
      <c r="DX12" s="239">
        <f t="shared" si="3"/>
        <v>0</v>
      </c>
      <c r="DY12" s="239">
        <f t="shared" si="3"/>
        <v>0</v>
      </c>
      <c r="DZ12" s="239">
        <f t="shared" si="3"/>
        <v>0</v>
      </c>
      <c r="EA12" s="239">
        <f t="shared" si="3"/>
        <v>0</v>
      </c>
      <c r="EB12" s="239">
        <f t="shared" si="3"/>
        <v>0</v>
      </c>
      <c r="EC12" s="239">
        <f t="shared" si="3"/>
        <v>0</v>
      </c>
      <c r="ED12" s="239">
        <f t="shared" si="3"/>
        <v>0</v>
      </c>
      <c r="EE12" s="239">
        <f t="shared" si="3"/>
        <v>0</v>
      </c>
      <c r="EF12" s="239">
        <f t="shared" si="3"/>
        <v>0</v>
      </c>
      <c r="EG12" s="239">
        <f t="shared" si="3"/>
        <v>0</v>
      </c>
      <c r="EH12" s="239">
        <f t="shared" si="3"/>
        <v>0</v>
      </c>
      <c r="EI12" s="239">
        <f t="shared" si="3"/>
        <v>0</v>
      </c>
      <c r="EJ12" s="239">
        <f t="shared" si="3"/>
        <v>0</v>
      </c>
      <c r="EK12" s="239">
        <f t="shared" si="3"/>
        <v>0</v>
      </c>
      <c r="EL12" s="239">
        <f t="shared" si="3"/>
        <v>0</v>
      </c>
      <c r="EM12" s="239">
        <f t="shared" si="3"/>
        <v>0</v>
      </c>
      <c r="EN12" s="239">
        <f t="shared" si="3"/>
        <v>0</v>
      </c>
      <c r="EO12" s="239">
        <f t="shared" si="3"/>
        <v>0</v>
      </c>
      <c r="EP12" s="239">
        <f t="shared" si="3"/>
        <v>0</v>
      </c>
      <c r="EQ12" s="239">
        <f t="shared" si="3"/>
        <v>0</v>
      </c>
      <c r="ER12" s="239">
        <f t="shared" si="3"/>
        <v>0</v>
      </c>
      <c r="ES12" s="239">
        <f t="shared" si="3"/>
        <v>0</v>
      </c>
      <c r="ET12" s="239">
        <f t="shared" si="3"/>
        <v>0</v>
      </c>
      <c r="EU12" s="239">
        <f t="shared" si="3"/>
        <v>0</v>
      </c>
      <c r="EV12" s="239">
        <f t="shared" si="3"/>
        <v>0</v>
      </c>
      <c r="EW12" s="239">
        <f t="shared" si="3"/>
        <v>0</v>
      </c>
      <c r="EX12" s="239">
        <f t="shared" si="3"/>
        <v>0</v>
      </c>
      <c r="EY12" s="239">
        <f t="shared" si="3"/>
        <v>0</v>
      </c>
      <c r="EZ12" s="239">
        <f t="shared" si="3"/>
        <v>0</v>
      </c>
      <c r="FA12" s="239">
        <f t="shared" si="3"/>
        <v>0</v>
      </c>
      <c r="FB12" s="239">
        <f t="shared" si="3"/>
        <v>0</v>
      </c>
      <c r="FC12" s="239">
        <f t="shared" si="3"/>
        <v>0</v>
      </c>
      <c r="FD12" s="239">
        <f t="shared" si="3"/>
        <v>0</v>
      </c>
      <c r="FE12" s="239">
        <f t="shared" si="3"/>
        <v>0</v>
      </c>
      <c r="FF12" s="239">
        <f t="shared" si="3"/>
        <v>0</v>
      </c>
      <c r="FG12" s="239">
        <f t="shared" si="3"/>
        <v>0</v>
      </c>
      <c r="FH12" s="239">
        <f t="shared" si="3"/>
        <v>0</v>
      </c>
      <c r="FI12" s="239">
        <f t="shared" si="3"/>
        <v>0</v>
      </c>
      <c r="FJ12" s="239">
        <f t="shared" si="3"/>
        <v>0</v>
      </c>
      <c r="FK12" s="239">
        <f t="shared" si="3"/>
        <v>0</v>
      </c>
      <c r="FL12" s="239">
        <f t="shared" si="3"/>
        <v>0</v>
      </c>
      <c r="FM12" s="239">
        <f t="shared" si="3"/>
        <v>0</v>
      </c>
      <c r="FN12" s="239">
        <f t="shared" si="3"/>
        <v>0</v>
      </c>
      <c r="FO12" s="239">
        <f t="shared" si="3"/>
        <v>0</v>
      </c>
      <c r="FP12" s="239">
        <f t="shared" si="3"/>
        <v>0</v>
      </c>
      <c r="FQ12" s="239">
        <f t="shared" si="3"/>
        <v>0</v>
      </c>
      <c r="FR12" s="239">
        <f t="shared" si="3"/>
        <v>0</v>
      </c>
      <c r="FS12" s="239">
        <f t="shared" si="3"/>
        <v>0</v>
      </c>
      <c r="FT12" s="239">
        <f t="shared" si="3"/>
        <v>0</v>
      </c>
      <c r="FU12" s="239">
        <f t="shared" si="3"/>
        <v>0</v>
      </c>
      <c r="FV12" s="239">
        <f t="shared" si="3"/>
        <v>0</v>
      </c>
      <c r="FW12" s="239">
        <f t="shared" si="3"/>
        <v>0</v>
      </c>
      <c r="FX12" s="239">
        <f t="shared" si="3"/>
        <v>0</v>
      </c>
      <c r="FY12" s="239">
        <f t="shared" si="3"/>
        <v>0</v>
      </c>
      <c r="FZ12" s="239">
        <f t="shared" si="3"/>
        <v>0</v>
      </c>
      <c r="GA12" s="239">
        <f t="shared" si="3"/>
        <v>0</v>
      </c>
      <c r="GB12" s="239">
        <f t="shared" si="3"/>
        <v>0</v>
      </c>
      <c r="GC12" s="239">
        <f t="shared" ref="GC12:GJ12" si="4">SUM(GC9:GC11)</f>
        <v>0</v>
      </c>
      <c r="GD12" s="239">
        <f t="shared" si="4"/>
        <v>0</v>
      </c>
      <c r="GE12" s="239">
        <f t="shared" si="4"/>
        <v>0</v>
      </c>
      <c r="GF12" s="239">
        <f t="shared" si="4"/>
        <v>0</v>
      </c>
      <c r="GG12" s="239">
        <f t="shared" si="4"/>
        <v>0</v>
      </c>
      <c r="GH12" s="239">
        <f t="shared" si="4"/>
        <v>0</v>
      </c>
      <c r="GI12" s="239">
        <f t="shared" si="4"/>
        <v>0</v>
      </c>
      <c r="GJ12" s="239">
        <f t="shared" si="4"/>
        <v>0</v>
      </c>
    </row>
    <row r="13" spans="1:192" outlineLevel="1" x14ac:dyDescent="0.25">
      <c r="A13" s="212"/>
      <c r="D13" s="216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42"/>
      <c r="BU13" s="242"/>
      <c r="BV13" s="242"/>
      <c r="BW13" s="242"/>
      <c r="BX13" s="242"/>
      <c r="BY13" s="242"/>
      <c r="BZ13" s="242"/>
      <c r="CA13" s="242"/>
      <c r="CB13" s="242"/>
      <c r="CC13" s="242"/>
      <c r="CD13" s="242"/>
      <c r="CE13" s="242"/>
      <c r="CF13" s="242"/>
      <c r="CG13" s="242"/>
      <c r="CH13" s="242"/>
      <c r="CI13" s="242"/>
      <c r="CJ13" s="242"/>
      <c r="CK13" s="242"/>
      <c r="CL13" s="242"/>
      <c r="CM13" s="242"/>
      <c r="CN13" s="242"/>
      <c r="CO13" s="242"/>
      <c r="CP13" s="242"/>
      <c r="CQ13" s="242"/>
      <c r="CR13" s="242"/>
      <c r="CS13" s="242"/>
      <c r="CT13" s="242"/>
      <c r="CU13" s="242"/>
      <c r="CV13" s="242"/>
      <c r="CW13" s="242"/>
      <c r="CX13" s="242"/>
      <c r="CY13" s="242"/>
      <c r="CZ13" s="242"/>
      <c r="DA13" s="242"/>
      <c r="DB13" s="242"/>
      <c r="DC13" s="242"/>
      <c r="DD13" s="242"/>
      <c r="DE13" s="242"/>
      <c r="DF13" s="242"/>
      <c r="DG13" s="242"/>
      <c r="DH13" s="242"/>
      <c r="DI13" s="242"/>
      <c r="DJ13" s="242"/>
      <c r="DK13" s="242"/>
      <c r="DL13" s="242"/>
      <c r="DM13" s="242"/>
      <c r="DN13" s="242"/>
      <c r="DO13" s="242"/>
      <c r="DP13" s="242"/>
      <c r="DQ13" s="242"/>
      <c r="DR13" s="242"/>
      <c r="DS13" s="242"/>
      <c r="DT13" s="242"/>
      <c r="DU13" s="242"/>
      <c r="DV13" s="242"/>
      <c r="DW13" s="242"/>
      <c r="DX13" s="242"/>
      <c r="DY13" s="242"/>
      <c r="DZ13" s="242"/>
      <c r="EA13" s="242"/>
      <c r="EB13" s="242"/>
      <c r="EC13" s="242"/>
      <c r="ED13" s="242"/>
      <c r="EE13" s="242"/>
      <c r="EF13" s="242"/>
      <c r="EG13" s="242"/>
      <c r="EH13" s="242"/>
      <c r="EI13" s="242"/>
      <c r="EJ13" s="242"/>
      <c r="EK13" s="242"/>
      <c r="EL13" s="242"/>
      <c r="EM13" s="242"/>
      <c r="EN13" s="242"/>
      <c r="EO13" s="242"/>
      <c r="EP13" s="242"/>
      <c r="EQ13" s="242"/>
      <c r="ER13" s="242"/>
      <c r="ES13" s="242"/>
      <c r="ET13" s="242"/>
      <c r="EU13" s="242"/>
      <c r="EV13" s="242"/>
      <c r="EW13" s="242"/>
      <c r="EX13" s="242"/>
      <c r="EY13" s="242"/>
      <c r="EZ13" s="242"/>
      <c r="FA13" s="242"/>
      <c r="FB13" s="242"/>
      <c r="FC13" s="242"/>
      <c r="FD13" s="242"/>
      <c r="FE13" s="242"/>
      <c r="FF13" s="242"/>
      <c r="FG13" s="242"/>
      <c r="FH13" s="242"/>
      <c r="FI13" s="242"/>
      <c r="FJ13" s="242"/>
      <c r="FK13" s="242"/>
      <c r="FL13" s="242"/>
      <c r="FM13" s="242"/>
      <c r="FN13" s="242"/>
      <c r="FO13" s="242"/>
      <c r="FP13" s="242"/>
      <c r="FQ13" s="242"/>
      <c r="FR13" s="242"/>
      <c r="FS13" s="242"/>
      <c r="FT13" s="242"/>
      <c r="FU13" s="242"/>
      <c r="FV13" s="242"/>
      <c r="FW13" s="242"/>
      <c r="FX13" s="242"/>
      <c r="FY13" s="242"/>
      <c r="FZ13" s="242"/>
      <c r="GA13" s="242"/>
      <c r="GB13" s="242"/>
      <c r="GC13" s="242"/>
      <c r="GD13" s="242"/>
      <c r="GE13" s="242"/>
      <c r="GF13" s="242"/>
      <c r="GG13" s="242"/>
      <c r="GH13" s="242"/>
      <c r="GI13" s="242"/>
      <c r="GJ13" s="242"/>
    </row>
    <row r="14" spans="1:192" outlineLevel="1" x14ac:dyDescent="0.25">
      <c r="A14" s="212"/>
      <c r="D14" s="216"/>
      <c r="E14" s="296" t="str">
        <f xml:space="preserve"> Acct!E$14</f>
        <v>Wind asset depreciation</v>
      </c>
      <c r="F14" s="296">
        <f xml:space="preserve"> Acct!F$14</f>
        <v>0</v>
      </c>
      <c r="G14" s="296" t="str">
        <f xml:space="preserve"> Acct!G$14</f>
        <v>$ 000s</v>
      </c>
      <c r="H14" s="296">
        <f xml:space="preserve"> Acct!H$14</f>
        <v>-317550.00000000012</v>
      </c>
      <c r="I14" s="296">
        <f xml:space="preserve"> Acct!I$14</f>
        <v>0</v>
      </c>
      <c r="J14" s="296">
        <f xml:space="preserve"> Acct!J$14</f>
        <v>0</v>
      </c>
      <c r="K14" s="296">
        <f xml:space="preserve"> Acct!K$14</f>
        <v>0</v>
      </c>
      <c r="L14" s="296">
        <f xml:space="preserve"> Acct!L$14</f>
        <v>0</v>
      </c>
      <c r="M14" s="296">
        <f xml:space="preserve"> Acct!M$14</f>
        <v>0</v>
      </c>
      <c r="N14" s="296">
        <f xml:space="preserve"> Acct!N$14</f>
        <v>0</v>
      </c>
      <c r="O14" s="296">
        <f xml:space="preserve"> Acct!O$14</f>
        <v>0</v>
      </c>
      <c r="P14" s="296">
        <f xml:space="preserve"> Acct!P$14</f>
        <v>0</v>
      </c>
      <c r="Q14" s="296">
        <f xml:space="preserve"> Acct!Q$14</f>
        <v>-9339.7058823529405</v>
      </c>
      <c r="R14" s="296">
        <f xml:space="preserve"> Acct!R$14</f>
        <v>-9339.7058823529405</v>
      </c>
      <c r="S14" s="296">
        <f xml:space="preserve"> Acct!S$14</f>
        <v>-9339.7058823529405</v>
      </c>
      <c r="T14" s="296">
        <f xml:space="preserve"> Acct!T$14</f>
        <v>-9339.7058823529405</v>
      </c>
      <c r="U14" s="296">
        <f xml:space="preserve"> Acct!U$14</f>
        <v>-9339.7058823529405</v>
      </c>
      <c r="V14" s="296">
        <f xml:space="preserve"> Acct!V$14</f>
        <v>-9339.7058823529405</v>
      </c>
      <c r="W14" s="296">
        <f xml:space="preserve"> Acct!W$14</f>
        <v>-9339.7058823529405</v>
      </c>
      <c r="X14" s="296">
        <f xml:space="preserve"> Acct!X$14</f>
        <v>-9339.7058823529405</v>
      </c>
      <c r="Y14" s="296">
        <f xml:space="preserve"> Acct!Y$14</f>
        <v>-9339.7058823529405</v>
      </c>
      <c r="Z14" s="296">
        <f xml:space="preserve"> Acct!Z$14</f>
        <v>-9339.7058823529405</v>
      </c>
      <c r="AA14" s="296">
        <f xml:space="preserve"> Acct!AA$14</f>
        <v>-9339.7058823529405</v>
      </c>
      <c r="AB14" s="296">
        <f xml:space="preserve"> Acct!AB$14</f>
        <v>-9339.7058823529405</v>
      </c>
      <c r="AC14" s="296">
        <f xml:space="preserve"> Acct!AC$14</f>
        <v>-9339.7058823529405</v>
      </c>
      <c r="AD14" s="296">
        <f xml:space="preserve"> Acct!AD$14</f>
        <v>-9339.7058823529405</v>
      </c>
      <c r="AE14" s="296">
        <f xml:space="preserve"> Acct!AE$14</f>
        <v>-9339.7058823529405</v>
      </c>
      <c r="AF14" s="296">
        <f xml:space="preserve"> Acct!AF$14</f>
        <v>-9339.7058823529405</v>
      </c>
      <c r="AG14" s="296">
        <f xml:space="preserve"> Acct!AG$14</f>
        <v>-9339.7058823529405</v>
      </c>
      <c r="AH14" s="296">
        <f xml:space="preserve"> Acct!AH$14</f>
        <v>-9339.7058823529405</v>
      </c>
      <c r="AI14" s="296">
        <f xml:space="preserve"> Acct!AI$14</f>
        <v>-9339.7058823529405</v>
      </c>
      <c r="AJ14" s="296">
        <f xml:space="preserve"> Acct!AJ$14</f>
        <v>-9339.7058823529405</v>
      </c>
      <c r="AK14" s="296">
        <f xml:space="preserve"> Acct!AK$14</f>
        <v>-9339.7058823529405</v>
      </c>
      <c r="AL14" s="296">
        <f xml:space="preserve"> Acct!AL$14</f>
        <v>-9339.7058823529405</v>
      </c>
      <c r="AM14" s="296">
        <f xml:space="preserve"> Acct!AM$14</f>
        <v>-9339.7058823529405</v>
      </c>
      <c r="AN14" s="296">
        <f xml:space="preserve"> Acct!AN$14</f>
        <v>-9339.7058823529405</v>
      </c>
      <c r="AO14" s="296">
        <f xml:space="preserve"> Acct!AO$14</f>
        <v>-9339.7058823529405</v>
      </c>
      <c r="AP14" s="296">
        <f xml:space="preserve"> Acct!AP$14</f>
        <v>-9339.7058823529405</v>
      </c>
      <c r="AQ14" s="296">
        <f xml:space="preserve"> Acct!AQ$14</f>
        <v>-9339.7058823529405</v>
      </c>
      <c r="AR14" s="296">
        <f xml:space="preserve"> Acct!AR$14</f>
        <v>-9339.7058823529405</v>
      </c>
      <c r="AS14" s="296">
        <f xml:space="preserve"> Acct!AS$14</f>
        <v>-9339.7058823529405</v>
      </c>
      <c r="AT14" s="296">
        <f xml:space="preserve"> Acct!AT$14</f>
        <v>-9339.7058823529405</v>
      </c>
      <c r="AU14" s="296">
        <f xml:space="preserve"> Acct!AU$14</f>
        <v>-9339.7058823529405</v>
      </c>
      <c r="AV14" s="296">
        <f xml:space="preserve"> Acct!AV$14</f>
        <v>-9339.7058823529405</v>
      </c>
      <c r="AW14" s="296">
        <f xml:space="preserve"> Acct!AW$14</f>
        <v>-9339.7058823529405</v>
      </c>
      <c r="AX14" s="296">
        <f xml:space="preserve"> Acct!AX$14</f>
        <v>-9339.7058823529405</v>
      </c>
      <c r="AY14" s="296">
        <f xml:space="preserve"> Acct!AY$14</f>
        <v>0</v>
      </c>
      <c r="AZ14" s="296">
        <f xml:space="preserve"> Acct!AZ$14</f>
        <v>0</v>
      </c>
      <c r="BA14" s="296">
        <f xml:space="preserve"> Acct!BA$14</f>
        <v>0</v>
      </c>
      <c r="BB14" s="296">
        <f xml:space="preserve"> Acct!BB$14</f>
        <v>0</v>
      </c>
      <c r="BC14" s="296">
        <f xml:space="preserve"> Acct!BC$14</f>
        <v>0</v>
      </c>
      <c r="BD14" s="296">
        <f xml:space="preserve"> Acct!BD$14</f>
        <v>0</v>
      </c>
      <c r="BE14" s="296">
        <f xml:space="preserve"> Acct!BE$14</f>
        <v>0</v>
      </c>
      <c r="BF14" s="296">
        <f xml:space="preserve"> Acct!BF$14</f>
        <v>0</v>
      </c>
      <c r="BG14" s="296">
        <f xml:space="preserve"> Acct!BG$14</f>
        <v>0</v>
      </c>
      <c r="BH14" s="296">
        <f xml:space="preserve"> Acct!BH$14</f>
        <v>0</v>
      </c>
      <c r="BI14" s="296">
        <f xml:space="preserve"> Acct!BI$14</f>
        <v>0</v>
      </c>
      <c r="BJ14" s="296">
        <f xml:space="preserve"> Acct!BJ$14</f>
        <v>0</v>
      </c>
      <c r="BK14" s="296">
        <f xml:space="preserve"> Acct!BK$14</f>
        <v>0</v>
      </c>
      <c r="BL14" s="296">
        <f xml:space="preserve"> Acct!BL$14</f>
        <v>0</v>
      </c>
      <c r="BM14" s="296">
        <f xml:space="preserve"> Acct!BM$14</f>
        <v>0</v>
      </c>
      <c r="BN14" s="296">
        <f xml:space="preserve"> Acct!BN$14</f>
        <v>0</v>
      </c>
      <c r="BO14" s="296">
        <f xml:space="preserve"> Acct!BO$14</f>
        <v>0</v>
      </c>
      <c r="BP14" s="296">
        <f xml:space="preserve"> Acct!BP$14</f>
        <v>0</v>
      </c>
      <c r="BQ14" s="296">
        <f xml:space="preserve"> Acct!BQ$14</f>
        <v>0</v>
      </c>
      <c r="BR14" s="296">
        <f xml:space="preserve"> Acct!BR$14</f>
        <v>0</v>
      </c>
      <c r="BS14" s="296">
        <f xml:space="preserve"> Acct!BS$14</f>
        <v>0</v>
      </c>
      <c r="BT14" s="296">
        <f xml:space="preserve"> Acct!BT$14</f>
        <v>0</v>
      </c>
      <c r="BU14" s="296">
        <f xml:space="preserve"> Acct!BU$14</f>
        <v>0</v>
      </c>
      <c r="BV14" s="296">
        <f xml:space="preserve"> Acct!BV$14</f>
        <v>0</v>
      </c>
      <c r="BW14" s="296">
        <f xml:space="preserve"> Acct!BW$14</f>
        <v>0</v>
      </c>
      <c r="BX14" s="296">
        <f xml:space="preserve"> Acct!BX$14</f>
        <v>0</v>
      </c>
      <c r="BY14" s="296">
        <f xml:space="preserve"> Acct!BY$14</f>
        <v>0</v>
      </c>
      <c r="BZ14" s="296">
        <f xml:space="preserve"> Acct!BZ$14</f>
        <v>0</v>
      </c>
      <c r="CA14" s="296">
        <f xml:space="preserve"> Acct!CA$14</f>
        <v>0</v>
      </c>
      <c r="CB14" s="296">
        <f xml:space="preserve"> Acct!CB$14</f>
        <v>0</v>
      </c>
      <c r="CC14" s="296">
        <f xml:space="preserve"> Acct!CC$14</f>
        <v>0</v>
      </c>
      <c r="CD14" s="296">
        <f xml:space="preserve"> Acct!CD$14</f>
        <v>0</v>
      </c>
      <c r="CE14" s="296">
        <f xml:space="preserve"> Acct!CE$14</f>
        <v>0</v>
      </c>
      <c r="CF14" s="296">
        <f xml:space="preserve"> Acct!CF$14</f>
        <v>0</v>
      </c>
      <c r="CG14" s="296">
        <f xml:space="preserve"> Acct!CG$14</f>
        <v>0</v>
      </c>
      <c r="CH14" s="296">
        <f xml:space="preserve"> Acct!CH$14</f>
        <v>0</v>
      </c>
      <c r="CI14" s="296">
        <f xml:space="preserve"> Acct!CI$14</f>
        <v>0</v>
      </c>
      <c r="CJ14" s="296">
        <f xml:space="preserve"> Acct!CJ$14</f>
        <v>0</v>
      </c>
      <c r="CK14" s="296">
        <f xml:space="preserve"> Acct!CK$14</f>
        <v>0</v>
      </c>
      <c r="CL14" s="296">
        <f xml:space="preserve"> Acct!CL$14</f>
        <v>0</v>
      </c>
      <c r="CM14" s="296">
        <f xml:space="preserve"> Acct!CM$14</f>
        <v>0</v>
      </c>
      <c r="CN14" s="296">
        <f xml:space="preserve"> Acct!CN$14</f>
        <v>0</v>
      </c>
      <c r="CO14" s="296">
        <f xml:space="preserve"> Acct!CO$14</f>
        <v>0</v>
      </c>
      <c r="CP14" s="296">
        <f xml:space="preserve"> Acct!CP$14</f>
        <v>0</v>
      </c>
      <c r="CQ14" s="296">
        <f xml:space="preserve"> Acct!CQ$14</f>
        <v>0</v>
      </c>
      <c r="CR14" s="296">
        <f xml:space="preserve"> Acct!CR$14</f>
        <v>0</v>
      </c>
      <c r="CS14" s="296">
        <f xml:space="preserve"> Acct!CS$14</f>
        <v>0</v>
      </c>
      <c r="CT14" s="296">
        <f xml:space="preserve"> Acct!CT$14</f>
        <v>0</v>
      </c>
      <c r="CU14" s="296">
        <f xml:space="preserve"> Acct!CU$14</f>
        <v>0</v>
      </c>
      <c r="CV14" s="296">
        <f xml:space="preserve"> Acct!CV$14</f>
        <v>0</v>
      </c>
      <c r="CW14" s="296">
        <f xml:space="preserve"> Acct!CW$14</f>
        <v>0</v>
      </c>
      <c r="CX14" s="296">
        <f xml:space="preserve"> Acct!CX$14</f>
        <v>0</v>
      </c>
      <c r="CY14" s="296">
        <f xml:space="preserve"> Acct!CY$14</f>
        <v>0</v>
      </c>
      <c r="CZ14" s="296">
        <f xml:space="preserve"> Acct!CZ$14</f>
        <v>0</v>
      </c>
      <c r="DA14" s="296">
        <f xml:space="preserve"> Acct!DA$14</f>
        <v>0</v>
      </c>
      <c r="DB14" s="296">
        <f xml:space="preserve"> Acct!DB$14</f>
        <v>0</v>
      </c>
      <c r="DC14" s="296">
        <f xml:space="preserve"> Acct!DC$14</f>
        <v>0</v>
      </c>
      <c r="DD14" s="296">
        <f xml:space="preserve"> Acct!DD$14</f>
        <v>0</v>
      </c>
      <c r="DE14" s="296">
        <f xml:space="preserve"> Acct!DE$14</f>
        <v>0</v>
      </c>
      <c r="DF14" s="296">
        <f xml:space="preserve"> Acct!DF$14</f>
        <v>0</v>
      </c>
      <c r="DG14" s="296">
        <f xml:space="preserve"> Acct!DG$14</f>
        <v>0</v>
      </c>
      <c r="DH14" s="296">
        <f xml:space="preserve"> Acct!DH$14</f>
        <v>0</v>
      </c>
      <c r="DI14" s="296">
        <f xml:space="preserve"> Acct!DI$14</f>
        <v>0</v>
      </c>
      <c r="DJ14" s="296">
        <f xml:space="preserve"> Acct!DJ$14</f>
        <v>0</v>
      </c>
      <c r="DK14" s="296">
        <f xml:space="preserve"> Acct!DK$14</f>
        <v>0</v>
      </c>
      <c r="DL14" s="296">
        <f xml:space="preserve"> Acct!DL$14</f>
        <v>0</v>
      </c>
      <c r="DM14" s="296">
        <f xml:space="preserve"> Acct!DM$14</f>
        <v>0</v>
      </c>
      <c r="DN14" s="296">
        <f xml:space="preserve"> Acct!DN$14</f>
        <v>0</v>
      </c>
      <c r="DO14" s="296">
        <f xml:space="preserve"> Acct!DO$14</f>
        <v>0</v>
      </c>
      <c r="DP14" s="296">
        <f xml:space="preserve"> Acct!DP$14</f>
        <v>0</v>
      </c>
      <c r="DQ14" s="296">
        <f xml:space="preserve"> Acct!DQ$14</f>
        <v>0</v>
      </c>
      <c r="DR14" s="296">
        <f xml:space="preserve"> Acct!DR$14</f>
        <v>0</v>
      </c>
      <c r="DS14" s="296">
        <f xml:space="preserve"> Acct!DS$14</f>
        <v>0</v>
      </c>
      <c r="DT14" s="296">
        <f xml:space="preserve"> Acct!DT$14</f>
        <v>0</v>
      </c>
      <c r="DU14" s="296">
        <f xml:space="preserve"> Acct!DU$14</f>
        <v>0</v>
      </c>
      <c r="DV14" s="296">
        <f xml:space="preserve"> Acct!DV$14</f>
        <v>0</v>
      </c>
      <c r="DW14" s="296">
        <f xml:space="preserve"> Acct!DW$14</f>
        <v>0</v>
      </c>
      <c r="DX14" s="296">
        <f xml:space="preserve"> Acct!DX$14</f>
        <v>0</v>
      </c>
      <c r="DY14" s="296">
        <f xml:space="preserve"> Acct!DY$14</f>
        <v>0</v>
      </c>
      <c r="DZ14" s="296">
        <f xml:space="preserve"> Acct!DZ$14</f>
        <v>0</v>
      </c>
      <c r="EA14" s="296">
        <f xml:space="preserve"> Acct!EA$14</f>
        <v>0</v>
      </c>
      <c r="EB14" s="296">
        <f xml:space="preserve"> Acct!EB$14</f>
        <v>0</v>
      </c>
      <c r="EC14" s="296">
        <f xml:space="preserve"> Acct!EC$14</f>
        <v>0</v>
      </c>
      <c r="ED14" s="296">
        <f xml:space="preserve"> Acct!ED$14</f>
        <v>0</v>
      </c>
      <c r="EE14" s="296">
        <f xml:space="preserve"> Acct!EE$14</f>
        <v>0</v>
      </c>
      <c r="EF14" s="296">
        <f xml:space="preserve"> Acct!EF$14</f>
        <v>0</v>
      </c>
      <c r="EG14" s="296">
        <f xml:space="preserve"> Acct!EG$14</f>
        <v>0</v>
      </c>
      <c r="EH14" s="296">
        <f xml:space="preserve"> Acct!EH$14</f>
        <v>0</v>
      </c>
      <c r="EI14" s="296">
        <f xml:space="preserve"> Acct!EI$14</f>
        <v>0</v>
      </c>
      <c r="EJ14" s="296">
        <f xml:space="preserve"> Acct!EJ$14</f>
        <v>0</v>
      </c>
      <c r="EK14" s="296">
        <f xml:space="preserve"> Acct!EK$14</f>
        <v>0</v>
      </c>
      <c r="EL14" s="296">
        <f xml:space="preserve"> Acct!EL$14</f>
        <v>0</v>
      </c>
      <c r="EM14" s="296">
        <f xml:space="preserve"> Acct!EM$14</f>
        <v>0</v>
      </c>
      <c r="EN14" s="296">
        <f xml:space="preserve"> Acct!EN$14</f>
        <v>0</v>
      </c>
      <c r="EO14" s="296">
        <f xml:space="preserve"> Acct!EO$14</f>
        <v>0</v>
      </c>
      <c r="EP14" s="296">
        <f xml:space="preserve"> Acct!EP$14</f>
        <v>0</v>
      </c>
      <c r="EQ14" s="296">
        <f xml:space="preserve"> Acct!EQ$14</f>
        <v>0</v>
      </c>
      <c r="ER14" s="296">
        <f xml:space="preserve"> Acct!ER$14</f>
        <v>0</v>
      </c>
      <c r="ES14" s="296">
        <f xml:space="preserve"> Acct!ES$14</f>
        <v>0</v>
      </c>
      <c r="ET14" s="296">
        <f xml:space="preserve"> Acct!ET$14</f>
        <v>0</v>
      </c>
      <c r="EU14" s="296">
        <f xml:space="preserve"> Acct!EU$14</f>
        <v>0</v>
      </c>
      <c r="EV14" s="296">
        <f xml:space="preserve"> Acct!EV$14</f>
        <v>0</v>
      </c>
      <c r="EW14" s="296">
        <f xml:space="preserve"> Acct!EW$14</f>
        <v>0</v>
      </c>
      <c r="EX14" s="296">
        <f xml:space="preserve"> Acct!EX$14</f>
        <v>0</v>
      </c>
      <c r="EY14" s="296">
        <f xml:space="preserve"> Acct!EY$14</f>
        <v>0</v>
      </c>
      <c r="EZ14" s="296">
        <f xml:space="preserve"> Acct!EZ$14</f>
        <v>0</v>
      </c>
      <c r="FA14" s="296">
        <f xml:space="preserve"> Acct!FA$14</f>
        <v>0</v>
      </c>
      <c r="FB14" s="296">
        <f xml:space="preserve"> Acct!FB$14</f>
        <v>0</v>
      </c>
      <c r="FC14" s="296">
        <f xml:space="preserve"> Acct!FC$14</f>
        <v>0</v>
      </c>
      <c r="FD14" s="296">
        <f xml:space="preserve"> Acct!FD$14</f>
        <v>0</v>
      </c>
      <c r="FE14" s="296">
        <f xml:space="preserve"> Acct!FE$14</f>
        <v>0</v>
      </c>
      <c r="FF14" s="296">
        <f xml:space="preserve"> Acct!FF$14</f>
        <v>0</v>
      </c>
      <c r="FG14" s="296">
        <f xml:space="preserve"> Acct!FG$14</f>
        <v>0</v>
      </c>
      <c r="FH14" s="296">
        <f xml:space="preserve"> Acct!FH$14</f>
        <v>0</v>
      </c>
      <c r="FI14" s="296">
        <f xml:space="preserve"> Acct!FI$14</f>
        <v>0</v>
      </c>
      <c r="FJ14" s="296">
        <f xml:space="preserve"> Acct!FJ$14</f>
        <v>0</v>
      </c>
      <c r="FK14" s="296">
        <f xml:space="preserve"> Acct!FK$14</f>
        <v>0</v>
      </c>
      <c r="FL14" s="296">
        <f xml:space="preserve"> Acct!FL$14</f>
        <v>0</v>
      </c>
      <c r="FM14" s="296">
        <f xml:space="preserve"> Acct!FM$14</f>
        <v>0</v>
      </c>
      <c r="FN14" s="296">
        <f xml:space="preserve"> Acct!FN$14</f>
        <v>0</v>
      </c>
      <c r="FO14" s="296">
        <f xml:space="preserve"> Acct!FO$14</f>
        <v>0</v>
      </c>
      <c r="FP14" s="296">
        <f xml:space="preserve"> Acct!FP$14</f>
        <v>0</v>
      </c>
      <c r="FQ14" s="296">
        <f xml:space="preserve"> Acct!FQ$14</f>
        <v>0</v>
      </c>
      <c r="FR14" s="296">
        <f xml:space="preserve"> Acct!FR$14</f>
        <v>0</v>
      </c>
      <c r="FS14" s="296">
        <f xml:space="preserve"> Acct!FS$14</f>
        <v>0</v>
      </c>
      <c r="FT14" s="296">
        <f xml:space="preserve"> Acct!FT$14</f>
        <v>0</v>
      </c>
      <c r="FU14" s="296">
        <f xml:space="preserve"> Acct!FU$14</f>
        <v>0</v>
      </c>
      <c r="FV14" s="296">
        <f xml:space="preserve"> Acct!FV$14</f>
        <v>0</v>
      </c>
      <c r="FW14" s="296">
        <f xml:space="preserve"> Acct!FW$14</f>
        <v>0</v>
      </c>
      <c r="FX14" s="296">
        <f xml:space="preserve"> Acct!FX$14</f>
        <v>0</v>
      </c>
      <c r="FY14" s="296">
        <f xml:space="preserve"> Acct!FY$14</f>
        <v>0</v>
      </c>
      <c r="FZ14" s="296">
        <f xml:space="preserve"> Acct!FZ$14</f>
        <v>0</v>
      </c>
      <c r="GA14" s="296">
        <f xml:space="preserve"> Acct!GA$14</f>
        <v>0</v>
      </c>
      <c r="GB14" s="296">
        <f xml:space="preserve"> Acct!GB$14</f>
        <v>0</v>
      </c>
      <c r="GC14" s="296">
        <f xml:space="preserve"> Acct!GC$14</f>
        <v>0</v>
      </c>
      <c r="GD14" s="296">
        <f xml:space="preserve"> Acct!GD$14</f>
        <v>0</v>
      </c>
      <c r="GE14" s="296">
        <f xml:space="preserve"> Acct!GE$14</f>
        <v>0</v>
      </c>
      <c r="GF14" s="296">
        <f xml:space="preserve"> Acct!GF$14</f>
        <v>0</v>
      </c>
      <c r="GG14" s="296">
        <f xml:space="preserve"> Acct!GG$14</f>
        <v>0</v>
      </c>
      <c r="GH14" s="296">
        <f xml:space="preserve"> Acct!GH$14</f>
        <v>0</v>
      </c>
      <c r="GI14" s="296">
        <f xml:space="preserve"> Acct!GI$14</f>
        <v>0</v>
      </c>
      <c r="GJ14" s="296">
        <f xml:space="preserve"> Acct!GJ$14</f>
        <v>0</v>
      </c>
    </row>
    <row r="15" spans="1:192" outlineLevel="1" x14ac:dyDescent="0.25">
      <c r="A15" s="212"/>
      <c r="D15" s="216"/>
      <c r="E15" s="242" t="str">
        <f xml:space="preserve"> Acct!E$31</f>
        <v>Amortisation of capitalised finance costs</v>
      </c>
      <c r="F15" s="242">
        <f xml:space="preserve"> Acct!F$31</f>
        <v>0</v>
      </c>
      <c r="G15" s="242" t="str">
        <f xml:space="preserve"> Acct!G$31</f>
        <v>$ 000s</v>
      </c>
      <c r="H15" s="242">
        <f xml:space="preserve"> Acct!H$31</f>
        <v>-20511.856056744142</v>
      </c>
      <c r="I15" s="242">
        <f xml:space="preserve"> Acct!I$31</f>
        <v>0</v>
      </c>
      <c r="J15" s="242">
        <f xml:space="preserve"> Acct!J$31</f>
        <v>0</v>
      </c>
      <c r="K15" s="242">
        <f xml:space="preserve"> Acct!K$31</f>
        <v>0</v>
      </c>
      <c r="L15" s="242">
        <f xml:space="preserve"> Acct!L$31</f>
        <v>0</v>
      </c>
      <c r="M15" s="242">
        <f xml:space="preserve"> Acct!M$31</f>
        <v>0</v>
      </c>
      <c r="N15" s="242">
        <f xml:space="preserve"> Acct!N$31</f>
        <v>0</v>
      </c>
      <c r="O15" s="242">
        <f xml:space="preserve"> Acct!O$31</f>
        <v>0</v>
      </c>
      <c r="P15" s="242">
        <f xml:space="preserve"> Acct!P$31</f>
        <v>0</v>
      </c>
      <c r="Q15" s="242">
        <f xml:space="preserve"> Acct!Q$31</f>
        <v>-603.28988402188656</v>
      </c>
      <c r="R15" s="242">
        <f xml:space="preserve"> Acct!R$31</f>
        <v>-603.28988402188656</v>
      </c>
      <c r="S15" s="242">
        <f xml:space="preserve"> Acct!S$31</f>
        <v>-603.28988402188656</v>
      </c>
      <c r="T15" s="242">
        <f xml:space="preserve"> Acct!T$31</f>
        <v>-603.28988402188656</v>
      </c>
      <c r="U15" s="242">
        <f xml:space="preserve"> Acct!U$31</f>
        <v>-603.28988402188656</v>
      </c>
      <c r="V15" s="242">
        <f xml:space="preserve"> Acct!V$31</f>
        <v>-603.28988402188656</v>
      </c>
      <c r="W15" s="242">
        <f xml:space="preserve"> Acct!W$31</f>
        <v>-603.28988402188656</v>
      </c>
      <c r="X15" s="242">
        <f xml:space="preserve"> Acct!X$31</f>
        <v>-603.28988402188656</v>
      </c>
      <c r="Y15" s="242">
        <f xml:space="preserve"> Acct!Y$31</f>
        <v>-603.28988402188656</v>
      </c>
      <c r="Z15" s="242">
        <f xml:space="preserve"> Acct!Z$31</f>
        <v>-603.28988402188656</v>
      </c>
      <c r="AA15" s="242">
        <f xml:space="preserve"> Acct!AA$31</f>
        <v>-603.28988402188656</v>
      </c>
      <c r="AB15" s="242">
        <f xml:space="preserve"> Acct!AB$31</f>
        <v>-603.28988402188656</v>
      </c>
      <c r="AC15" s="242">
        <f xml:space="preserve"> Acct!AC$31</f>
        <v>-603.28988402188656</v>
      </c>
      <c r="AD15" s="242">
        <f xml:space="preserve"> Acct!AD$31</f>
        <v>-603.28988402188656</v>
      </c>
      <c r="AE15" s="242">
        <f xml:space="preserve"> Acct!AE$31</f>
        <v>-603.28988402188656</v>
      </c>
      <c r="AF15" s="242">
        <f xml:space="preserve"> Acct!AF$31</f>
        <v>-603.28988402188656</v>
      </c>
      <c r="AG15" s="242">
        <f xml:space="preserve"> Acct!AG$31</f>
        <v>-603.28988402188656</v>
      </c>
      <c r="AH15" s="242">
        <f xml:space="preserve"> Acct!AH$31</f>
        <v>-603.28988402188656</v>
      </c>
      <c r="AI15" s="242">
        <f xml:space="preserve"> Acct!AI$31</f>
        <v>-603.28988402188656</v>
      </c>
      <c r="AJ15" s="242">
        <f xml:space="preserve"> Acct!AJ$31</f>
        <v>-603.28988402188656</v>
      </c>
      <c r="AK15" s="242">
        <f xml:space="preserve"> Acct!AK$31</f>
        <v>-603.28988402188656</v>
      </c>
      <c r="AL15" s="242">
        <f xml:space="preserve"> Acct!AL$31</f>
        <v>-603.28988402188656</v>
      </c>
      <c r="AM15" s="242">
        <f xml:space="preserve"> Acct!AM$31</f>
        <v>-603.28988402188656</v>
      </c>
      <c r="AN15" s="242">
        <f xml:space="preserve"> Acct!AN$31</f>
        <v>-603.28988402188656</v>
      </c>
      <c r="AO15" s="242">
        <f xml:space="preserve"> Acct!AO$31</f>
        <v>-603.28988402188656</v>
      </c>
      <c r="AP15" s="242">
        <f xml:space="preserve"> Acct!AP$31</f>
        <v>-603.28988402188656</v>
      </c>
      <c r="AQ15" s="242">
        <f xml:space="preserve"> Acct!AQ$31</f>
        <v>-603.28988402188656</v>
      </c>
      <c r="AR15" s="242">
        <f xml:space="preserve"> Acct!AR$31</f>
        <v>-603.28988402188656</v>
      </c>
      <c r="AS15" s="242">
        <f xml:space="preserve"> Acct!AS$31</f>
        <v>-603.28988402188656</v>
      </c>
      <c r="AT15" s="242">
        <f xml:space="preserve"> Acct!AT$31</f>
        <v>-603.28988402188656</v>
      </c>
      <c r="AU15" s="242">
        <f xml:space="preserve"> Acct!AU$31</f>
        <v>-603.28988402188656</v>
      </c>
      <c r="AV15" s="242">
        <f xml:space="preserve"> Acct!AV$31</f>
        <v>-603.28988402188656</v>
      </c>
      <c r="AW15" s="242">
        <f xml:space="preserve"> Acct!AW$31</f>
        <v>-603.28988402188656</v>
      </c>
      <c r="AX15" s="242">
        <f xml:space="preserve"> Acct!AX$31</f>
        <v>-603.28988402188656</v>
      </c>
      <c r="AY15" s="242">
        <f xml:space="preserve"> Acct!AY$31</f>
        <v>0</v>
      </c>
      <c r="AZ15" s="242">
        <f xml:space="preserve"> Acct!AZ$31</f>
        <v>0</v>
      </c>
      <c r="BA15" s="242">
        <f xml:space="preserve"> Acct!BA$31</f>
        <v>0</v>
      </c>
      <c r="BB15" s="242">
        <f xml:space="preserve"> Acct!BB$31</f>
        <v>0</v>
      </c>
      <c r="BC15" s="242">
        <f xml:space="preserve"> Acct!BC$31</f>
        <v>0</v>
      </c>
      <c r="BD15" s="242">
        <f xml:space="preserve"> Acct!BD$31</f>
        <v>0</v>
      </c>
      <c r="BE15" s="242">
        <f xml:space="preserve"> Acct!BE$31</f>
        <v>0</v>
      </c>
      <c r="BF15" s="242">
        <f xml:space="preserve"> Acct!BF$31</f>
        <v>0</v>
      </c>
      <c r="BG15" s="242">
        <f xml:space="preserve"> Acct!BG$31</f>
        <v>0</v>
      </c>
      <c r="BH15" s="242">
        <f xml:space="preserve"> Acct!BH$31</f>
        <v>0</v>
      </c>
      <c r="BI15" s="242">
        <f xml:space="preserve"> Acct!BI$31</f>
        <v>0</v>
      </c>
      <c r="BJ15" s="242">
        <f xml:space="preserve"> Acct!BJ$31</f>
        <v>0</v>
      </c>
      <c r="BK15" s="242">
        <f xml:space="preserve"> Acct!BK$31</f>
        <v>0</v>
      </c>
      <c r="BL15" s="242">
        <f xml:space="preserve"> Acct!BL$31</f>
        <v>0</v>
      </c>
      <c r="BM15" s="242">
        <f xml:space="preserve"> Acct!BM$31</f>
        <v>0</v>
      </c>
      <c r="BN15" s="242">
        <f xml:space="preserve"> Acct!BN$31</f>
        <v>0</v>
      </c>
      <c r="BO15" s="242">
        <f xml:space="preserve"> Acct!BO$31</f>
        <v>0</v>
      </c>
      <c r="BP15" s="242">
        <f xml:space="preserve"> Acct!BP$31</f>
        <v>0</v>
      </c>
      <c r="BQ15" s="242">
        <f xml:space="preserve"> Acct!BQ$31</f>
        <v>0</v>
      </c>
      <c r="BR15" s="242">
        <f xml:space="preserve"> Acct!BR$31</f>
        <v>0</v>
      </c>
      <c r="BS15" s="242">
        <f xml:space="preserve"> Acct!BS$31</f>
        <v>0</v>
      </c>
      <c r="BT15" s="242">
        <f xml:space="preserve"> Acct!BT$31</f>
        <v>0</v>
      </c>
      <c r="BU15" s="242">
        <f xml:space="preserve"> Acct!BU$31</f>
        <v>0</v>
      </c>
      <c r="BV15" s="242">
        <f xml:space="preserve"> Acct!BV$31</f>
        <v>0</v>
      </c>
      <c r="BW15" s="242">
        <f xml:space="preserve"> Acct!BW$31</f>
        <v>0</v>
      </c>
      <c r="BX15" s="242">
        <f xml:space="preserve"> Acct!BX$31</f>
        <v>0</v>
      </c>
      <c r="BY15" s="242">
        <f xml:space="preserve"> Acct!BY$31</f>
        <v>0</v>
      </c>
      <c r="BZ15" s="242">
        <f xml:space="preserve"> Acct!BZ$31</f>
        <v>0</v>
      </c>
      <c r="CA15" s="242">
        <f xml:space="preserve"> Acct!CA$31</f>
        <v>0</v>
      </c>
      <c r="CB15" s="242">
        <f xml:space="preserve"> Acct!CB$31</f>
        <v>0</v>
      </c>
      <c r="CC15" s="242">
        <f xml:space="preserve"> Acct!CC$31</f>
        <v>0</v>
      </c>
      <c r="CD15" s="242">
        <f xml:space="preserve"> Acct!CD$31</f>
        <v>0</v>
      </c>
      <c r="CE15" s="242">
        <f xml:space="preserve"> Acct!CE$31</f>
        <v>0</v>
      </c>
      <c r="CF15" s="242">
        <f xml:space="preserve"> Acct!CF$31</f>
        <v>0</v>
      </c>
      <c r="CG15" s="242">
        <f xml:space="preserve"> Acct!CG$31</f>
        <v>0</v>
      </c>
      <c r="CH15" s="242">
        <f xml:space="preserve"> Acct!CH$31</f>
        <v>0</v>
      </c>
      <c r="CI15" s="242">
        <f xml:space="preserve"> Acct!CI$31</f>
        <v>0</v>
      </c>
      <c r="CJ15" s="242">
        <f xml:space="preserve"> Acct!CJ$31</f>
        <v>0</v>
      </c>
      <c r="CK15" s="242">
        <f xml:space="preserve"> Acct!CK$31</f>
        <v>0</v>
      </c>
      <c r="CL15" s="242">
        <f xml:space="preserve"> Acct!CL$31</f>
        <v>0</v>
      </c>
      <c r="CM15" s="242">
        <f xml:space="preserve"> Acct!CM$31</f>
        <v>0</v>
      </c>
      <c r="CN15" s="242">
        <f xml:space="preserve"> Acct!CN$31</f>
        <v>0</v>
      </c>
      <c r="CO15" s="242">
        <f xml:space="preserve"> Acct!CO$31</f>
        <v>0</v>
      </c>
      <c r="CP15" s="242">
        <f xml:space="preserve"> Acct!CP$31</f>
        <v>0</v>
      </c>
      <c r="CQ15" s="242">
        <f xml:space="preserve"> Acct!CQ$31</f>
        <v>0</v>
      </c>
      <c r="CR15" s="242">
        <f xml:space="preserve"> Acct!CR$31</f>
        <v>0</v>
      </c>
      <c r="CS15" s="242">
        <f xml:space="preserve"> Acct!CS$31</f>
        <v>0</v>
      </c>
      <c r="CT15" s="242">
        <f xml:space="preserve"> Acct!CT$31</f>
        <v>0</v>
      </c>
      <c r="CU15" s="242">
        <f xml:space="preserve"> Acct!CU$31</f>
        <v>0</v>
      </c>
      <c r="CV15" s="242">
        <f xml:space="preserve"> Acct!CV$31</f>
        <v>0</v>
      </c>
      <c r="CW15" s="242">
        <f xml:space="preserve"> Acct!CW$31</f>
        <v>0</v>
      </c>
      <c r="CX15" s="242">
        <f xml:space="preserve"> Acct!CX$31</f>
        <v>0</v>
      </c>
      <c r="CY15" s="242">
        <f xml:space="preserve"> Acct!CY$31</f>
        <v>0</v>
      </c>
      <c r="CZ15" s="242">
        <f xml:space="preserve"> Acct!CZ$31</f>
        <v>0</v>
      </c>
      <c r="DA15" s="242">
        <f xml:space="preserve"> Acct!DA$31</f>
        <v>0</v>
      </c>
      <c r="DB15" s="242">
        <f xml:space="preserve"> Acct!DB$31</f>
        <v>0</v>
      </c>
      <c r="DC15" s="242">
        <f xml:space="preserve"> Acct!DC$31</f>
        <v>0</v>
      </c>
      <c r="DD15" s="242">
        <f xml:space="preserve"> Acct!DD$31</f>
        <v>0</v>
      </c>
      <c r="DE15" s="242">
        <f xml:space="preserve"> Acct!DE$31</f>
        <v>0</v>
      </c>
      <c r="DF15" s="242">
        <f xml:space="preserve"> Acct!DF$31</f>
        <v>0</v>
      </c>
      <c r="DG15" s="242">
        <f xml:space="preserve"> Acct!DG$31</f>
        <v>0</v>
      </c>
      <c r="DH15" s="242">
        <f xml:space="preserve"> Acct!DH$31</f>
        <v>0</v>
      </c>
      <c r="DI15" s="242">
        <f xml:space="preserve"> Acct!DI$31</f>
        <v>0</v>
      </c>
      <c r="DJ15" s="242">
        <f xml:space="preserve"> Acct!DJ$31</f>
        <v>0</v>
      </c>
      <c r="DK15" s="242">
        <f xml:space="preserve"> Acct!DK$31</f>
        <v>0</v>
      </c>
      <c r="DL15" s="242">
        <f xml:space="preserve"> Acct!DL$31</f>
        <v>0</v>
      </c>
      <c r="DM15" s="242">
        <f xml:space="preserve"> Acct!DM$31</f>
        <v>0</v>
      </c>
      <c r="DN15" s="242">
        <f xml:space="preserve"> Acct!DN$31</f>
        <v>0</v>
      </c>
      <c r="DO15" s="242">
        <f xml:space="preserve"> Acct!DO$31</f>
        <v>0</v>
      </c>
      <c r="DP15" s="242">
        <f xml:space="preserve"> Acct!DP$31</f>
        <v>0</v>
      </c>
      <c r="DQ15" s="242">
        <f xml:space="preserve"> Acct!DQ$31</f>
        <v>0</v>
      </c>
      <c r="DR15" s="242">
        <f xml:space="preserve"> Acct!DR$31</f>
        <v>0</v>
      </c>
      <c r="DS15" s="242">
        <f xml:space="preserve"> Acct!DS$31</f>
        <v>0</v>
      </c>
      <c r="DT15" s="242">
        <f xml:space="preserve"> Acct!DT$31</f>
        <v>0</v>
      </c>
      <c r="DU15" s="242">
        <f xml:space="preserve"> Acct!DU$31</f>
        <v>0</v>
      </c>
      <c r="DV15" s="242">
        <f xml:space="preserve"> Acct!DV$31</f>
        <v>0</v>
      </c>
      <c r="DW15" s="242">
        <f xml:space="preserve"> Acct!DW$31</f>
        <v>0</v>
      </c>
      <c r="DX15" s="242">
        <f xml:space="preserve"> Acct!DX$31</f>
        <v>0</v>
      </c>
      <c r="DY15" s="242">
        <f xml:space="preserve"> Acct!DY$31</f>
        <v>0</v>
      </c>
      <c r="DZ15" s="242">
        <f xml:space="preserve"> Acct!DZ$31</f>
        <v>0</v>
      </c>
      <c r="EA15" s="242">
        <f xml:space="preserve"> Acct!EA$31</f>
        <v>0</v>
      </c>
      <c r="EB15" s="242">
        <f xml:space="preserve"> Acct!EB$31</f>
        <v>0</v>
      </c>
      <c r="EC15" s="242">
        <f xml:space="preserve"> Acct!EC$31</f>
        <v>0</v>
      </c>
      <c r="ED15" s="242">
        <f xml:space="preserve"> Acct!ED$31</f>
        <v>0</v>
      </c>
      <c r="EE15" s="242">
        <f xml:space="preserve"> Acct!EE$31</f>
        <v>0</v>
      </c>
      <c r="EF15" s="242">
        <f xml:space="preserve"> Acct!EF$31</f>
        <v>0</v>
      </c>
      <c r="EG15" s="242">
        <f xml:space="preserve"> Acct!EG$31</f>
        <v>0</v>
      </c>
      <c r="EH15" s="242">
        <f xml:space="preserve"> Acct!EH$31</f>
        <v>0</v>
      </c>
      <c r="EI15" s="242">
        <f xml:space="preserve"> Acct!EI$31</f>
        <v>0</v>
      </c>
      <c r="EJ15" s="242">
        <f xml:space="preserve"> Acct!EJ$31</f>
        <v>0</v>
      </c>
      <c r="EK15" s="242">
        <f xml:space="preserve"> Acct!EK$31</f>
        <v>0</v>
      </c>
      <c r="EL15" s="242">
        <f xml:space="preserve"> Acct!EL$31</f>
        <v>0</v>
      </c>
      <c r="EM15" s="242">
        <f xml:space="preserve"> Acct!EM$31</f>
        <v>0</v>
      </c>
      <c r="EN15" s="242">
        <f xml:space="preserve"> Acct!EN$31</f>
        <v>0</v>
      </c>
      <c r="EO15" s="242">
        <f xml:space="preserve"> Acct!EO$31</f>
        <v>0</v>
      </c>
      <c r="EP15" s="242">
        <f xml:space="preserve"> Acct!EP$31</f>
        <v>0</v>
      </c>
      <c r="EQ15" s="242">
        <f xml:space="preserve"> Acct!EQ$31</f>
        <v>0</v>
      </c>
      <c r="ER15" s="242">
        <f xml:space="preserve"> Acct!ER$31</f>
        <v>0</v>
      </c>
      <c r="ES15" s="242">
        <f xml:space="preserve"> Acct!ES$31</f>
        <v>0</v>
      </c>
      <c r="ET15" s="242">
        <f xml:space="preserve"> Acct!ET$31</f>
        <v>0</v>
      </c>
      <c r="EU15" s="242">
        <f xml:space="preserve"> Acct!EU$31</f>
        <v>0</v>
      </c>
      <c r="EV15" s="242">
        <f xml:space="preserve"> Acct!EV$31</f>
        <v>0</v>
      </c>
      <c r="EW15" s="242">
        <f xml:space="preserve"> Acct!EW$31</f>
        <v>0</v>
      </c>
      <c r="EX15" s="242">
        <f xml:space="preserve"> Acct!EX$31</f>
        <v>0</v>
      </c>
      <c r="EY15" s="242">
        <f xml:space="preserve"> Acct!EY$31</f>
        <v>0</v>
      </c>
      <c r="EZ15" s="242">
        <f xml:space="preserve"> Acct!EZ$31</f>
        <v>0</v>
      </c>
      <c r="FA15" s="242">
        <f xml:space="preserve"> Acct!FA$31</f>
        <v>0</v>
      </c>
      <c r="FB15" s="242">
        <f xml:space="preserve"> Acct!FB$31</f>
        <v>0</v>
      </c>
      <c r="FC15" s="242">
        <f xml:space="preserve"> Acct!FC$31</f>
        <v>0</v>
      </c>
      <c r="FD15" s="242">
        <f xml:space="preserve"> Acct!FD$31</f>
        <v>0</v>
      </c>
      <c r="FE15" s="242">
        <f xml:space="preserve"> Acct!FE$31</f>
        <v>0</v>
      </c>
      <c r="FF15" s="242">
        <f xml:space="preserve"> Acct!FF$31</f>
        <v>0</v>
      </c>
      <c r="FG15" s="242">
        <f xml:space="preserve"> Acct!FG$31</f>
        <v>0</v>
      </c>
      <c r="FH15" s="242">
        <f xml:space="preserve"> Acct!FH$31</f>
        <v>0</v>
      </c>
      <c r="FI15" s="242">
        <f xml:space="preserve"> Acct!FI$31</f>
        <v>0</v>
      </c>
      <c r="FJ15" s="242">
        <f xml:space="preserve"> Acct!FJ$31</f>
        <v>0</v>
      </c>
      <c r="FK15" s="242">
        <f xml:space="preserve"> Acct!FK$31</f>
        <v>0</v>
      </c>
      <c r="FL15" s="242">
        <f xml:space="preserve"> Acct!FL$31</f>
        <v>0</v>
      </c>
      <c r="FM15" s="242">
        <f xml:space="preserve"> Acct!FM$31</f>
        <v>0</v>
      </c>
      <c r="FN15" s="242">
        <f xml:space="preserve"> Acct!FN$31</f>
        <v>0</v>
      </c>
      <c r="FO15" s="242">
        <f xml:space="preserve"> Acct!FO$31</f>
        <v>0</v>
      </c>
      <c r="FP15" s="242">
        <f xml:space="preserve"> Acct!FP$31</f>
        <v>0</v>
      </c>
      <c r="FQ15" s="242">
        <f xml:space="preserve"> Acct!FQ$31</f>
        <v>0</v>
      </c>
      <c r="FR15" s="242">
        <f xml:space="preserve"> Acct!FR$31</f>
        <v>0</v>
      </c>
      <c r="FS15" s="242">
        <f xml:space="preserve"> Acct!FS$31</f>
        <v>0</v>
      </c>
      <c r="FT15" s="242">
        <f xml:space="preserve"> Acct!FT$31</f>
        <v>0</v>
      </c>
      <c r="FU15" s="242">
        <f xml:space="preserve"> Acct!FU$31</f>
        <v>0</v>
      </c>
      <c r="FV15" s="242">
        <f xml:space="preserve"> Acct!FV$31</f>
        <v>0</v>
      </c>
      <c r="FW15" s="242">
        <f xml:space="preserve"> Acct!FW$31</f>
        <v>0</v>
      </c>
      <c r="FX15" s="242">
        <f xml:space="preserve"> Acct!FX$31</f>
        <v>0</v>
      </c>
      <c r="FY15" s="242">
        <f xml:space="preserve"> Acct!FY$31</f>
        <v>0</v>
      </c>
      <c r="FZ15" s="242">
        <f xml:space="preserve"> Acct!FZ$31</f>
        <v>0</v>
      </c>
      <c r="GA15" s="242">
        <f xml:space="preserve"> Acct!GA$31</f>
        <v>0</v>
      </c>
      <c r="GB15" s="242">
        <f xml:space="preserve"> Acct!GB$31</f>
        <v>0</v>
      </c>
      <c r="GC15" s="242">
        <f xml:space="preserve"> Acct!GC$31</f>
        <v>0</v>
      </c>
      <c r="GD15" s="242">
        <f xml:space="preserve"> Acct!GD$31</f>
        <v>0</v>
      </c>
      <c r="GE15" s="242">
        <f xml:space="preserve"> Acct!GE$31</f>
        <v>0</v>
      </c>
      <c r="GF15" s="242">
        <f xml:space="preserve"> Acct!GF$31</f>
        <v>0</v>
      </c>
      <c r="GG15" s="242">
        <f xml:space="preserve"> Acct!GG$31</f>
        <v>0</v>
      </c>
      <c r="GH15" s="242">
        <f xml:space="preserve"> Acct!GH$31</f>
        <v>0</v>
      </c>
      <c r="GI15" s="242">
        <f xml:space="preserve"> Acct!GI$31</f>
        <v>0</v>
      </c>
      <c r="GJ15" s="242">
        <f xml:space="preserve"> Acct!GJ$31</f>
        <v>0</v>
      </c>
    </row>
    <row r="16" spans="1:192" outlineLevel="1" x14ac:dyDescent="0.25">
      <c r="A16" s="212"/>
      <c r="D16" s="216"/>
      <c r="E16" s="239" t="s">
        <v>52</v>
      </c>
      <c r="F16" s="239"/>
      <c r="G16" s="239" t="str">
        <f xml:space="preserve"> SMU</f>
        <v>$ 000s</v>
      </c>
      <c r="H16" s="239">
        <f xml:space="preserve"> SUM(J16:GJ16)</f>
        <v>248766.04821584673</v>
      </c>
      <c r="I16" s="239"/>
      <c r="J16" s="239">
        <f xml:space="preserve"> J12 + SUM(J14:J15)</f>
        <v>0</v>
      </c>
      <c r="K16" s="239">
        <f t="shared" ref="K16:AO16" si="5" xml:space="preserve"> K12 + SUM(K14:K15)</f>
        <v>0</v>
      </c>
      <c r="L16" s="239">
        <f t="shared" si="5"/>
        <v>0</v>
      </c>
      <c r="M16" s="239">
        <f t="shared" si="5"/>
        <v>0</v>
      </c>
      <c r="N16" s="239">
        <f t="shared" si="5"/>
        <v>0</v>
      </c>
      <c r="O16" s="239">
        <f t="shared" si="5"/>
        <v>0</v>
      </c>
      <c r="P16" s="239">
        <f t="shared" si="5"/>
        <v>2403.8688334462668</v>
      </c>
      <c r="Q16" s="239">
        <f t="shared" si="5"/>
        <v>10885.572676063226</v>
      </c>
      <c r="R16" s="239">
        <f t="shared" si="5"/>
        <v>5940.9001551274432</v>
      </c>
      <c r="S16" s="239">
        <f t="shared" si="5"/>
        <v>5899.3261662203859</v>
      </c>
      <c r="T16" s="239">
        <f t="shared" si="5"/>
        <v>5800.4327158016695</v>
      </c>
      <c r="U16" s="239">
        <f t="shared" si="5"/>
        <v>5758.9417089083927</v>
      </c>
      <c r="V16" s="239">
        <f t="shared" si="5"/>
        <v>5658.0703894813032</v>
      </c>
      <c r="W16" s="239">
        <f t="shared" si="5"/>
        <v>5616.662198969052</v>
      </c>
      <c r="X16" s="239">
        <f t="shared" si="5"/>
        <v>5513.7734531534206</v>
      </c>
      <c r="Y16" s="239">
        <f t="shared" si="5"/>
        <v>5472.4479137200378</v>
      </c>
      <c r="Z16" s="239">
        <f t="shared" si="5"/>
        <v>5367.2110041282449</v>
      </c>
      <c r="AA16" s="239">
        <f t="shared" si="5"/>
        <v>5325.9679508015088</v>
      </c>
      <c r="AB16" s="239">
        <f t="shared" si="5"/>
        <v>5218.9166918777282</v>
      </c>
      <c r="AC16" s="239">
        <f t="shared" si="5"/>
        <v>5177.7559600147342</v>
      </c>
      <c r="AD16" s="239">
        <f t="shared" si="5"/>
        <v>5068.5636759124773</v>
      </c>
      <c r="AE16" s="239">
        <f t="shared" si="5"/>
        <v>5027.4851011988994</v>
      </c>
      <c r="AF16" s="239">
        <f t="shared" si="5"/>
        <v>4916.1089714145983</v>
      </c>
      <c r="AG16" s="239">
        <f t="shared" si="5"/>
        <v>4875.1123898641181</v>
      </c>
      <c r="AH16" s="239">
        <f t="shared" si="5"/>
        <v>4761.194394189477</v>
      </c>
      <c r="AI16" s="239">
        <f t="shared" si="5"/>
        <v>4720.2796421430885</v>
      </c>
      <c r="AJ16" s="239">
        <f t="shared" si="5"/>
        <v>4604.3976298496073</v>
      </c>
      <c r="AK16" s="239">
        <f t="shared" si="5"/>
        <v>4563.5645439749769</v>
      </c>
      <c r="AL16" s="239">
        <f t="shared" si="5"/>
        <v>4445.3648914356272</v>
      </c>
      <c r="AM16" s="239">
        <f t="shared" si="5"/>
        <v>4404.6133087264134</v>
      </c>
      <c r="AN16" s="239">
        <f t="shared" si="5"/>
        <v>4284.0496631362766</v>
      </c>
      <c r="AO16" s="239">
        <f t="shared" si="5"/>
        <v>4243.3794209115113</v>
      </c>
      <c r="AP16" s="239">
        <f t="shared" ref="AP16:BD16" si="6" xml:space="preserve"> AP12 + SUM(AP14:AP15)</f>
        <v>4120.0642286575221</v>
      </c>
      <c r="AQ16" s="239">
        <f t="shared" si="6"/>
        <v>4079.4751645609449</v>
      </c>
      <c r="AR16" s="239">
        <f t="shared" si="6"/>
        <v>3954.0339422139277</v>
      </c>
      <c r="AS16" s="239">
        <f t="shared" si="6"/>
        <v>3913.5258942133605</v>
      </c>
      <c r="AT16" s="239">
        <f t="shared" si="6"/>
        <v>3785.5758474194008</v>
      </c>
      <c r="AU16" s="239">
        <f t="shared" si="6"/>
        <v>3745.1486538060526</v>
      </c>
      <c r="AV16" s="239">
        <f t="shared" si="6"/>
        <v>3614.6396060762145</v>
      </c>
      <c r="AW16" s="239">
        <f t="shared" si="6"/>
        <v>3574.2931054640922</v>
      </c>
      <c r="AX16" s="239">
        <f t="shared" si="6"/>
        <v>3440.8055335437657</v>
      </c>
      <c r="AY16" s="239">
        <f t="shared" si="6"/>
        <v>13343.535331243824</v>
      </c>
      <c r="AZ16" s="239">
        <f t="shared" si="6"/>
        <v>13207.746351120983</v>
      </c>
      <c r="BA16" s="239">
        <f t="shared" si="6"/>
        <v>13167.56075364117</v>
      </c>
      <c r="BB16" s="239">
        <f t="shared" si="6"/>
        <v>13029.05599391587</v>
      </c>
      <c r="BC16" s="239">
        <f t="shared" si="6"/>
        <v>12988.950607209474</v>
      </c>
      <c r="BD16" s="239">
        <f t="shared" si="6"/>
        <v>12847.67575228967</v>
      </c>
      <c r="BE16" s="239">
        <f t="shared" ref="BE16:DP16" si="7" xml:space="preserve"> BE12 + SUM(BE14:BE15)</f>
        <v>0</v>
      </c>
      <c r="BF16" s="239">
        <f t="shared" si="7"/>
        <v>0</v>
      </c>
      <c r="BG16" s="239">
        <f t="shared" si="7"/>
        <v>0</v>
      </c>
      <c r="BH16" s="239">
        <f t="shared" si="7"/>
        <v>0</v>
      </c>
      <c r="BI16" s="239">
        <f t="shared" si="7"/>
        <v>0</v>
      </c>
      <c r="BJ16" s="239">
        <f t="shared" si="7"/>
        <v>0</v>
      </c>
      <c r="BK16" s="239">
        <f t="shared" si="7"/>
        <v>0</v>
      </c>
      <c r="BL16" s="239">
        <f t="shared" si="7"/>
        <v>0</v>
      </c>
      <c r="BM16" s="239">
        <f t="shared" si="7"/>
        <v>0</v>
      </c>
      <c r="BN16" s="239">
        <f t="shared" si="7"/>
        <v>0</v>
      </c>
      <c r="BO16" s="239">
        <f t="shared" si="7"/>
        <v>0</v>
      </c>
      <c r="BP16" s="239">
        <f t="shared" si="7"/>
        <v>0</v>
      </c>
      <c r="BQ16" s="239">
        <f t="shared" si="7"/>
        <v>0</v>
      </c>
      <c r="BR16" s="239">
        <f t="shared" si="7"/>
        <v>0</v>
      </c>
      <c r="BS16" s="239">
        <f t="shared" si="7"/>
        <v>0</v>
      </c>
      <c r="BT16" s="239">
        <f t="shared" si="7"/>
        <v>0</v>
      </c>
      <c r="BU16" s="239">
        <f t="shared" si="7"/>
        <v>0</v>
      </c>
      <c r="BV16" s="239">
        <f t="shared" si="7"/>
        <v>0</v>
      </c>
      <c r="BW16" s="239">
        <f t="shared" si="7"/>
        <v>0</v>
      </c>
      <c r="BX16" s="239">
        <f t="shared" si="7"/>
        <v>0</v>
      </c>
      <c r="BY16" s="239">
        <f t="shared" si="7"/>
        <v>0</v>
      </c>
      <c r="BZ16" s="239">
        <f t="shared" si="7"/>
        <v>0</v>
      </c>
      <c r="CA16" s="239">
        <f t="shared" si="7"/>
        <v>0</v>
      </c>
      <c r="CB16" s="239">
        <f t="shared" si="7"/>
        <v>0</v>
      </c>
      <c r="CC16" s="239">
        <f t="shared" si="7"/>
        <v>0</v>
      </c>
      <c r="CD16" s="239">
        <f t="shared" si="7"/>
        <v>0</v>
      </c>
      <c r="CE16" s="239">
        <f t="shared" si="7"/>
        <v>0</v>
      </c>
      <c r="CF16" s="239">
        <f t="shared" si="7"/>
        <v>0</v>
      </c>
      <c r="CG16" s="239">
        <f t="shared" si="7"/>
        <v>0</v>
      </c>
      <c r="CH16" s="239">
        <f t="shared" si="7"/>
        <v>0</v>
      </c>
      <c r="CI16" s="239">
        <f t="shared" si="7"/>
        <v>0</v>
      </c>
      <c r="CJ16" s="239">
        <f t="shared" si="7"/>
        <v>0</v>
      </c>
      <c r="CK16" s="239">
        <f t="shared" si="7"/>
        <v>0</v>
      </c>
      <c r="CL16" s="239">
        <f t="shared" si="7"/>
        <v>0</v>
      </c>
      <c r="CM16" s="239">
        <f t="shared" si="7"/>
        <v>0</v>
      </c>
      <c r="CN16" s="239">
        <f t="shared" si="7"/>
        <v>0</v>
      </c>
      <c r="CO16" s="239">
        <f t="shared" si="7"/>
        <v>0</v>
      </c>
      <c r="CP16" s="239">
        <f t="shared" si="7"/>
        <v>0</v>
      </c>
      <c r="CQ16" s="239">
        <f t="shared" si="7"/>
        <v>0</v>
      </c>
      <c r="CR16" s="239">
        <f t="shared" si="7"/>
        <v>0</v>
      </c>
      <c r="CS16" s="239">
        <f t="shared" si="7"/>
        <v>0</v>
      </c>
      <c r="CT16" s="239">
        <f t="shared" si="7"/>
        <v>0</v>
      </c>
      <c r="CU16" s="239">
        <f t="shared" si="7"/>
        <v>0</v>
      </c>
      <c r="CV16" s="239">
        <f t="shared" si="7"/>
        <v>0</v>
      </c>
      <c r="CW16" s="239">
        <f t="shared" si="7"/>
        <v>0</v>
      </c>
      <c r="CX16" s="239">
        <f t="shared" si="7"/>
        <v>0</v>
      </c>
      <c r="CY16" s="239">
        <f t="shared" si="7"/>
        <v>0</v>
      </c>
      <c r="CZ16" s="239">
        <f t="shared" si="7"/>
        <v>0</v>
      </c>
      <c r="DA16" s="239">
        <f t="shared" si="7"/>
        <v>0</v>
      </c>
      <c r="DB16" s="239">
        <f t="shared" si="7"/>
        <v>0</v>
      </c>
      <c r="DC16" s="239">
        <f t="shared" si="7"/>
        <v>0</v>
      </c>
      <c r="DD16" s="239">
        <f t="shared" si="7"/>
        <v>0</v>
      </c>
      <c r="DE16" s="239">
        <f t="shared" si="7"/>
        <v>0</v>
      </c>
      <c r="DF16" s="239">
        <f t="shared" si="7"/>
        <v>0</v>
      </c>
      <c r="DG16" s="239">
        <f t="shared" si="7"/>
        <v>0</v>
      </c>
      <c r="DH16" s="239">
        <f t="shared" si="7"/>
        <v>0</v>
      </c>
      <c r="DI16" s="239">
        <f t="shared" si="7"/>
        <v>0</v>
      </c>
      <c r="DJ16" s="239">
        <f t="shared" si="7"/>
        <v>0</v>
      </c>
      <c r="DK16" s="239">
        <f t="shared" si="7"/>
        <v>0</v>
      </c>
      <c r="DL16" s="239">
        <f t="shared" si="7"/>
        <v>0</v>
      </c>
      <c r="DM16" s="239">
        <f t="shared" si="7"/>
        <v>0</v>
      </c>
      <c r="DN16" s="239">
        <f t="shared" si="7"/>
        <v>0</v>
      </c>
      <c r="DO16" s="239">
        <f t="shared" si="7"/>
        <v>0</v>
      </c>
      <c r="DP16" s="239">
        <f t="shared" si="7"/>
        <v>0</v>
      </c>
      <c r="DQ16" s="239">
        <f t="shared" ref="DQ16:GB16" si="8" xml:space="preserve"> DQ12 + SUM(DQ14:DQ15)</f>
        <v>0</v>
      </c>
      <c r="DR16" s="239">
        <f t="shared" si="8"/>
        <v>0</v>
      </c>
      <c r="DS16" s="239">
        <f t="shared" si="8"/>
        <v>0</v>
      </c>
      <c r="DT16" s="239">
        <f t="shared" si="8"/>
        <v>0</v>
      </c>
      <c r="DU16" s="239">
        <f t="shared" si="8"/>
        <v>0</v>
      </c>
      <c r="DV16" s="239">
        <f t="shared" si="8"/>
        <v>0</v>
      </c>
      <c r="DW16" s="239">
        <f t="shared" si="8"/>
        <v>0</v>
      </c>
      <c r="DX16" s="239">
        <f t="shared" si="8"/>
        <v>0</v>
      </c>
      <c r="DY16" s="239">
        <f t="shared" si="8"/>
        <v>0</v>
      </c>
      <c r="DZ16" s="239">
        <f t="shared" si="8"/>
        <v>0</v>
      </c>
      <c r="EA16" s="239">
        <f t="shared" si="8"/>
        <v>0</v>
      </c>
      <c r="EB16" s="239">
        <f t="shared" si="8"/>
        <v>0</v>
      </c>
      <c r="EC16" s="239">
        <f t="shared" si="8"/>
        <v>0</v>
      </c>
      <c r="ED16" s="239">
        <f t="shared" si="8"/>
        <v>0</v>
      </c>
      <c r="EE16" s="239">
        <f t="shared" si="8"/>
        <v>0</v>
      </c>
      <c r="EF16" s="239">
        <f t="shared" si="8"/>
        <v>0</v>
      </c>
      <c r="EG16" s="239">
        <f t="shared" si="8"/>
        <v>0</v>
      </c>
      <c r="EH16" s="239">
        <f t="shared" si="8"/>
        <v>0</v>
      </c>
      <c r="EI16" s="239">
        <f t="shared" si="8"/>
        <v>0</v>
      </c>
      <c r="EJ16" s="239">
        <f t="shared" si="8"/>
        <v>0</v>
      </c>
      <c r="EK16" s="239">
        <f t="shared" si="8"/>
        <v>0</v>
      </c>
      <c r="EL16" s="239">
        <f t="shared" si="8"/>
        <v>0</v>
      </c>
      <c r="EM16" s="239">
        <f t="shared" si="8"/>
        <v>0</v>
      </c>
      <c r="EN16" s="239">
        <f t="shared" si="8"/>
        <v>0</v>
      </c>
      <c r="EO16" s="239">
        <f t="shared" si="8"/>
        <v>0</v>
      </c>
      <c r="EP16" s="239">
        <f t="shared" si="8"/>
        <v>0</v>
      </c>
      <c r="EQ16" s="239">
        <f t="shared" si="8"/>
        <v>0</v>
      </c>
      <c r="ER16" s="239">
        <f t="shared" si="8"/>
        <v>0</v>
      </c>
      <c r="ES16" s="239">
        <f t="shared" si="8"/>
        <v>0</v>
      </c>
      <c r="ET16" s="239">
        <f t="shared" si="8"/>
        <v>0</v>
      </c>
      <c r="EU16" s="239">
        <f t="shared" si="8"/>
        <v>0</v>
      </c>
      <c r="EV16" s="239">
        <f t="shared" si="8"/>
        <v>0</v>
      </c>
      <c r="EW16" s="239">
        <f t="shared" si="8"/>
        <v>0</v>
      </c>
      <c r="EX16" s="239">
        <f t="shared" si="8"/>
        <v>0</v>
      </c>
      <c r="EY16" s="239">
        <f t="shared" si="8"/>
        <v>0</v>
      </c>
      <c r="EZ16" s="239">
        <f t="shared" si="8"/>
        <v>0</v>
      </c>
      <c r="FA16" s="239">
        <f t="shared" si="8"/>
        <v>0</v>
      </c>
      <c r="FB16" s="239">
        <f t="shared" si="8"/>
        <v>0</v>
      </c>
      <c r="FC16" s="239">
        <f t="shared" si="8"/>
        <v>0</v>
      </c>
      <c r="FD16" s="239">
        <f t="shared" si="8"/>
        <v>0</v>
      </c>
      <c r="FE16" s="239">
        <f t="shared" si="8"/>
        <v>0</v>
      </c>
      <c r="FF16" s="239">
        <f t="shared" si="8"/>
        <v>0</v>
      </c>
      <c r="FG16" s="239">
        <f t="shared" si="8"/>
        <v>0</v>
      </c>
      <c r="FH16" s="239">
        <f t="shared" si="8"/>
        <v>0</v>
      </c>
      <c r="FI16" s="239">
        <f t="shared" si="8"/>
        <v>0</v>
      </c>
      <c r="FJ16" s="239">
        <f t="shared" si="8"/>
        <v>0</v>
      </c>
      <c r="FK16" s="239">
        <f t="shared" si="8"/>
        <v>0</v>
      </c>
      <c r="FL16" s="239">
        <f t="shared" si="8"/>
        <v>0</v>
      </c>
      <c r="FM16" s="239">
        <f t="shared" si="8"/>
        <v>0</v>
      </c>
      <c r="FN16" s="239">
        <f t="shared" si="8"/>
        <v>0</v>
      </c>
      <c r="FO16" s="239">
        <f t="shared" si="8"/>
        <v>0</v>
      </c>
      <c r="FP16" s="239">
        <f t="shared" si="8"/>
        <v>0</v>
      </c>
      <c r="FQ16" s="239">
        <f t="shared" si="8"/>
        <v>0</v>
      </c>
      <c r="FR16" s="239">
        <f t="shared" si="8"/>
        <v>0</v>
      </c>
      <c r="FS16" s="239">
        <f t="shared" si="8"/>
        <v>0</v>
      </c>
      <c r="FT16" s="239">
        <f t="shared" si="8"/>
        <v>0</v>
      </c>
      <c r="FU16" s="239">
        <f t="shared" si="8"/>
        <v>0</v>
      </c>
      <c r="FV16" s="239">
        <f t="shared" si="8"/>
        <v>0</v>
      </c>
      <c r="FW16" s="239">
        <f t="shared" si="8"/>
        <v>0</v>
      </c>
      <c r="FX16" s="239">
        <f t="shared" si="8"/>
        <v>0</v>
      </c>
      <c r="FY16" s="239">
        <f t="shared" si="8"/>
        <v>0</v>
      </c>
      <c r="FZ16" s="239">
        <f t="shared" si="8"/>
        <v>0</v>
      </c>
      <c r="GA16" s="239">
        <f t="shared" si="8"/>
        <v>0</v>
      </c>
      <c r="GB16" s="239">
        <f t="shared" si="8"/>
        <v>0</v>
      </c>
      <c r="GC16" s="239">
        <f t="shared" ref="GC16:GJ16" si="9" xml:space="preserve"> GC12 + SUM(GC14:GC15)</f>
        <v>0</v>
      </c>
      <c r="GD16" s="239">
        <f t="shared" si="9"/>
        <v>0</v>
      </c>
      <c r="GE16" s="239">
        <f t="shared" si="9"/>
        <v>0</v>
      </c>
      <c r="GF16" s="239">
        <f t="shared" si="9"/>
        <v>0</v>
      </c>
      <c r="GG16" s="239">
        <f t="shared" si="9"/>
        <v>0</v>
      </c>
      <c r="GH16" s="239">
        <f t="shared" si="9"/>
        <v>0</v>
      </c>
      <c r="GI16" s="239">
        <f t="shared" si="9"/>
        <v>0</v>
      </c>
      <c r="GJ16" s="239">
        <f t="shared" si="9"/>
        <v>0</v>
      </c>
    </row>
    <row r="17" spans="1:192" outlineLevel="1" x14ac:dyDescent="0.25">
      <c r="A17" s="212"/>
      <c r="D17" s="216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/>
      <c r="AE17" s="242"/>
      <c r="AF17" s="242"/>
      <c r="AG17" s="242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42"/>
      <c r="BU17" s="242"/>
      <c r="BV17" s="242"/>
      <c r="BW17" s="242"/>
      <c r="BX17" s="242"/>
      <c r="BY17" s="242"/>
      <c r="BZ17" s="242"/>
      <c r="CA17" s="242"/>
      <c r="CB17" s="242"/>
      <c r="CC17" s="242"/>
      <c r="CD17" s="242"/>
      <c r="CE17" s="242"/>
      <c r="CF17" s="242"/>
      <c r="CG17" s="242"/>
      <c r="CH17" s="242"/>
      <c r="CI17" s="242"/>
      <c r="CJ17" s="242"/>
      <c r="CK17" s="242"/>
      <c r="CL17" s="242"/>
      <c r="CM17" s="242"/>
      <c r="CN17" s="242"/>
      <c r="CO17" s="242"/>
      <c r="CP17" s="242"/>
      <c r="CQ17" s="242"/>
      <c r="CR17" s="242"/>
      <c r="CS17" s="242"/>
      <c r="CT17" s="242"/>
      <c r="CU17" s="242"/>
      <c r="CV17" s="242"/>
      <c r="CW17" s="242"/>
      <c r="CX17" s="242"/>
      <c r="CY17" s="242"/>
      <c r="CZ17" s="242"/>
      <c r="DA17" s="242"/>
      <c r="DB17" s="242"/>
      <c r="DC17" s="242"/>
      <c r="DD17" s="242"/>
      <c r="DE17" s="242"/>
      <c r="DF17" s="242"/>
      <c r="DG17" s="242"/>
      <c r="DH17" s="242"/>
      <c r="DI17" s="242"/>
      <c r="DJ17" s="242"/>
      <c r="DK17" s="242"/>
      <c r="DL17" s="242"/>
      <c r="DM17" s="242"/>
      <c r="DN17" s="242"/>
      <c r="DO17" s="242"/>
      <c r="DP17" s="242"/>
      <c r="DQ17" s="242"/>
      <c r="DR17" s="242"/>
      <c r="DS17" s="242"/>
      <c r="DT17" s="242"/>
      <c r="DU17" s="242"/>
      <c r="DV17" s="242"/>
      <c r="DW17" s="242"/>
      <c r="DX17" s="242"/>
      <c r="DY17" s="242"/>
      <c r="DZ17" s="242"/>
      <c r="EA17" s="242"/>
      <c r="EB17" s="242"/>
      <c r="EC17" s="242"/>
      <c r="ED17" s="242"/>
      <c r="EE17" s="242"/>
      <c r="EF17" s="242"/>
      <c r="EG17" s="242"/>
      <c r="EH17" s="242"/>
      <c r="EI17" s="242"/>
      <c r="EJ17" s="242"/>
      <c r="EK17" s="242"/>
      <c r="EL17" s="242"/>
      <c r="EM17" s="242"/>
      <c r="EN17" s="242"/>
      <c r="EO17" s="242"/>
      <c r="EP17" s="242"/>
      <c r="EQ17" s="242"/>
      <c r="ER17" s="242"/>
      <c r="ES17" s="242"/>
      <c r="ET17" s="242"/>
      <c r="EU17" s="242"/>
      <c r="EV17" s="242"/>
      <c r="EW17" s="242"/>
      <c r="EX17" s="242"/>
      <c r="EY17" s="242"/>
      <c r="EZ17" s="242"/>
      <c r="FA17" s="242"/>
      <c r="FB17" s="242"/>
      <c r="FC17" s="242"/>
      <c r="FD17" s="242"/>
      <c r="FE17" s="242"/>
      <c r="FF17" s="242"/>
      <c r="FG17" s="242"/>
      <c r="FH17" s="242"/>
      <c r="FI17" s="242"/>
      <c r="FJ17" s="242"/>
      <c r="FK17" s="242"/>
      <c r="FL17" s="242"/>
      <c r="FM17" s="242"/>
      <c r="FN17" s="242"/>
      <c r="FO17" s="242"/>
      <c r="FP17" s="242"/>
      <c r="FQ17" s="242"/>
      <c r="FR17" s="242"/>
      <c r="FS17" s="242"/>
      <c r="FT17" s="242"/>
      <c r="FU17" s="242"/>
      <c r="FV17" s="242"/>
      <c r="FW17" s="242"/>
      <c r="FX17" s="242"/>
      <c r="FY17" s="242"/>
      <c r="FZ17" s="242"/>
      <c r="GA17" s="242"/>
      <c r="GB17" s="242"/>
      <c r="GC17" s="242"/>
      <c r="GD17" s="242"/>
      <c r="GE17" s="242"/>
      <c r="GF17" s="242"/>
      <c r="GG17" s="242"/>
      <c r="GH17" s="242"/>
      <c r="GI17" s="242"/>
      <c r="GJ17" s="242"/>
    </row>
    <row r="18" spans="1:192" outlineLevel="1" x14ac:dyDescent="0.25">
      <c r="A18" s="212"/>
      <c r="D18" s="216"/>
      <c r="E18" s="242" t="str">
        <f xml:space="preserve"> Debt!E$128</f>
        <v>Senior debt interest</v>
      </c>
      <c r="F18" s="242">
        <f xml:space="preserve"> Debt!F$128</f>
        <v>0</v>
      </c>
      <c r="G18" s="242" t="str">
        <f xml:space="preserve"> Debt!G$128</f>
        <v>$ 000s</v>
      </c>
      <c r="H18" s="242">
        <f xml:space="preserve"> Debt!H$128</f>
        <v>-101122.85691062584</v>
      </c>
      <c r="I18" s="242">
        <f xml:space="preserve"> Debt!I$128</f>
        <v>0</v>
      </c>
      <c r="J18" s="242">
        <f xml:space="preserve"> Debt!J$128</f>
        <v>0</v>
      </c>
      <c r="K18" s="242">
        <f xml:space="preserve"> Debt!K$128</f>
        <v>0</v>
      </c>
      <c r="L18" s="242">
        <f xml:space="preserve"> Debt!L$128</f>
        <v>0</v>
      </c>
      <c r="M18" s="242">
        <f xml:space="preserve"> Debt!M$128</f>
        <v>0</v>
      </c>
      <c r="N18" s="242">
        <f xml:space="preserve"> Debt!N$128</f>
        <v>0</v>
      </c>
      <c r="O18" s="242">
        <f xml:space="preserve"> Debt!O$128</f>
        <v>0</v>
      </c>
      <c r="P18" s="242">
        <f xml:space="preserve"> Debt!P$128</f>
        <v>0</v>
      </c>
      <c r="Q18" s="242">
        <f xml:space="preserve"> Debt!Q$128</f>
        <v>-5490.4885997170286</v>
      </c>
      <c r="R18" s="242">
        <f xml:space="preserve"> Debt!R$128</f>
        <v>-5208.8812421517378</v>
      </c>
      <c r="S18" s="242">
        <f xml:space="preserve"> Debt!S$128</f>
        <v>-5150.698619329838</v>
      </c>
      <c r="T18" s="242">
        <f xml:space="preserve"> Debt!T$128</f>
        <v>-4939.4017258438371</v>
      </c>
      <c r="U18" s="242">
        <f xml:space="preserve"> Debt!U$128</f>
        <v>-4890.4156927626054</v>
      </c>
      <c r="V18" s="242">
        <f xml:space="preserve"> Debt!V$128</f>
        <v>-4679.9820858667244</v>
      </c>
      <c r="W18" s="242">
        <f xml:space="preserve"> Debt!W$128</f>
        <v>-4623.0598529431027</v>
      </c>
      <c r="X18" s="242">
        <f xml:space="preserve"> Debt!X$128</f>
        <v>-4437.4978869511606</v>
      </c>
      <c r="Y18" s="242">
        <f xml:space="preserve"> Debt!Y$128</f>
        <v>-4348.7623968734915</v>
      </c>
      <c r="Z18" s="242">
        <f xml:space="preserve"> Debt!Z$128</f>
        <v>-4139.9544333853328</v>
      </c>
      <c r="AA18" s="242">
        <f xml:space="preserve"> Debt!AA$128</f>
        <v>-4067.3930523602999</v>
      </c>
      <c r="AB18" s="242">
        <f xml:space="preserve"> Debt!AB$128</f>
        <v>-3859.686344430635</v>
      </c>
      <c r="AC18" s="242">
        <f xml:space="preserve"> Debt!AC$128</f>
        <v>-3778.6230752670499</v>
      </c>
      <c r="AD18" s="242">
        <f xml:space="preserve"> Debt!AD$128</f>
        <v>-3571.1819759348855</v>
      </c>
      <c r="AE18" s="242">
        <f xml:space="preserve"> Debt!AE$128</f>
        <v>-3481.3957562860055</v>
      </c>
      <c r="AF18" s="242">
        <f xml:space="preserve"> Debt!AF$128</f>
        <v>-3293.3167329723806</v>
      </c>
      <c r="AG18" s="242">
        <f xml:space="preserve"> Debt!AG$128</f>
        <v>-3175.9091530774881</v>
      </c>
      <c r="AH18" s="242">
        <f xml:space="preserve"> Debt!AH$128</f>
        <v>-2970.4243500030871</v>
      </c>
      <c r="AI18" s="242">
        <f xml:space="preserve"> Debt!AI$128</f>
        <v>-2861.9831795831374</v>
      </c>
      <c r="AJ18" s="242">
        <f xml:space="preserve"> Debt!AJ$128</f>
        <v>-2656.9227587118971</v>
      </c>
      <c r="AK18" s="242">
        <f xml:space="preserve"> Debt!AK$128</f>
        <v>-2538.7534209790188</v>
      </c>
      <c r="AL18" s="242">
        <f xml:space="preserve"> Debt!AL$128</f>
        <v>-2334.4915769976237</v>
      </c>
      <c r="AM18" s="242">
        <f xml:space="preserve"> Debt!AM$128</f>
        <v>-2206.6425127143648</v>
      </c>
      <c r="AN18" s="242">
        <f xml:space="preserve"> Debt!AN$128</f>
        <v>-2014.3020306700373</v>
      </c>
      <c r="AO18" s="242">
        <f xml:space="preserve"> Debt!AO$128</f>
        <v>-1864.9708817783853</v>
      </c>
      <c r="AP18" s="242">
        <f xml:space="preserve"> Debt!AP$128</f>
        <v>-1662.2656425214886</v>
      </c>
      <c r="AQ18" s="242">
        <f xml:space="preserve"> Debt!AQ$128</f>
        <v>-1513.3323010541239</v>
      </c>
      <c r="AR18" s="242">
        <f xml:space="preserve"> Debt!AR$128</f>
        <v>-1311.1498118213583</v>
      </c>
      <c r="AS18" s="242">
        <f xml:space="preserve"> Debt!AS$128</f>
        <v>-1151.452158528172</v>
      </c>
      <c r="AT18" s="242">
        <f xml:space="preserve"> Debt!AT$128</f>
        <v>-949.90909391292848</v>
      </c>
      <c r="AU18" s="242">
        <f xml:space="preserve"> Debt!AU$128</f>
        <v>-778.76761362029913</v>
      </c>
      <c r="AV18" s="242">
        <f xml:space="preserve"> Debt!AV$128</f>
        <v>-581.06896255285449</v>
      </c>
      <c r="AW18" s="242">
        <f xml:space="preserve"> Debt!AW$128</f>
        <v>-394.89603601835171</v>
      </c>
      <c r="AX18" s="242">
        <f xml:space="preserve"> Debt!AX$128</f>
        <v>-194.87595300510679</v>
      </c>
      <c r="AY18" s="242">
        <f xml:space="preserve"> Debt!AY$128</f>
        <v>-5.5904867622302847E-12</v>
      </c>
      <c r="AZ18" s="242">
        <f xml:space="preserve"> Debt!AZ$128</f>
        <v>-5.5008757903528424E-12</v>
      </c>
      <c r="BA18" s="242">
        <f xml:space="preserve"> Debt!BA$128</f>
        <v>-5.5930211399552512E-12</v>
      </c>
      <c r="BB18" s="242">
        <f xml:space="preserve"> Debt!BB$128</f>
        <v>-5.5029975404371124E-12</v>
      </c>
      <c r="BC18" s="242">
        <f xml:space="preserve"> Debt!BC$128</f>
        <v>-5.5954476718195812E-12</v>
      </c>
      <c r="BD18" s="242">
        <f xml:space="preserve"> Debt!BD$128</f>
        <v>-5.5365477136446222E-12</v>
      </c>
      <c r="BE18" s="242">
        <f xml:space="preserve"> Debt!BE$128</f>
        <v>0</v>
      </c>
      <c r="BF18" s="242">
        <f xml:space="preserve"> Debt!BF$128</f>
        <v>0</v>
      </c>
      <c r="BG18" s="242">
        <f xml:space="preserve"> Debt!BG$128</f>
        <v>0</v>
      </c>
      <c r="BH18" s="242">
        <f xml:space="preserve"> Debt!BH$128</f>
        <v>0</v>
      </c>
      <c r="BI18" s="242">
        <f xml:space="preserve"> Debt!BI$128</f>
        <v>0</v>
      </c>
      <c r="BJ18" s="242">
        <f xml:space="preserve"> Debt!BJ$128</f>
        <v>0</v>
      </c>
      <c r="BK18" s="242">
        <f xml:space="preserve"> Debt!BK$128</f>
        <v>0</v>
      </c>
      <c r="BL18" s="242">
        <f xml:space="preserve"> Debt!BL$128</f>
        <v>0</v>
      </c>
      <c r="BM18" s="242">
        <f xml:space="preserve"> Debt!BM$128</f>
        <v>0</v>
      </c>
      <c r="BN18" s="242">
        <f xml:space="preserve"> Debt!BN$128</f>
        <v>0</v>
      </c>
      <c r="BO18" s="242">
        <f xml:space="preserve"> Debt!BO$128</f>
        <v>0</v>
      </c>
      <c r="BP18" s="242">
        <f xml:space="preserve"> Debt!BP$128</f>
        <v>0</v>
      </c>
      <c r="BQ18" s="242">
        <f xml:space="preserve"> Debt!BQ$128</f>
        <v>0</v>
      </c>
      <c r="BR18" s="242">
        <f xml:space="preserve"> Debt!BR$128</f>
        <v>0</v>
      </c>
      <c r="BS18" s="242">
        <f xml:space="preserve"> Debt!BS$128</f>
        <v>0</v>
      </c>
      <c r="BT18" s="242">
        <f xml:space="preserve"> Debt!BT$128</f>
        <v>0</v>
      </c>
      <c r="BU18" s="242">
        <f xml:space="preserve"> Debt!BU$128</f>
        <v>0</v>
      </c>
      <c r="BV18" s="242">
        <f xml:space="preserve"> Debt!BV$128</f>
        <v>0</v>
      </c>
      <c r="BW18" s="242">
        <f xml:space="preserve"> Debt!BW$128</f>
        <v>0</v>
      </c>
      <c r="BX18" s="242">
        <f xml:space="preserve"> Debt!BX$128</f>
        <v>0</v>
      </c>
      <c r="BY18" s="242">
        <f xml:space="preserve"> Debt!BY$128</f>
        <v>0</v>
      </c>
      <c r="BZ18" s="242">
        <f xml:space="preserve"> Debt!BZ$128</f>
        <v>0</v>
      </c>
      <c r="CA18" s="242">
        <f xml:space="preserve"> Debt!CA$128</f>
        <v>0</v>
      </c>
      <c r="CB18" s="242">
        <f xml:space="preserve"> Debt!CB$128</f>
        <v>0</v>
      </c>
      <c r="CC18" s="242">
        <f xml:space="preserve"> Debt!CC$128</f>
        <v>0</v>
      </c>
      <c r="CD18" s="242">
        <f xml:space="preserve"> Debt!CD$128</f>
        <v>0</v>
      </c>
      <c r="CE18" s="242">
        <f xml:space="preserve"> Debt!CE$128</f>
        <v>0</v>
      </c>
      <c r="CF18" s="242">
        <f xml:space="preserve"> Debt!CF$128</f>
        <v>0</v>
      </c>
      <c r="CG18" s="242">
        <f xml:space="preserve"> Debt!CG$128</f>
        <v>0</v>
      </c>
      <c r="CH18" s="242">
        <f xml:space="preserve"> Debt!CH$128</f>
        <v>0</v>
      </c>
      <c r="CI18" s="242">
        <f xml:space="preserve"> Debt!CI$128</f>
        <v>0</v>
      </c>
      <c r="CJ18" s="242">
        <f xml:space="preserve"> Debt!CJ$128</f>
        <v>0</v>
      </c>
      <c r="CK18" s="242">
        <f xml:space="preserve"> Debt!CK$128</f>
        <v>0</v>
      </c>
      <c r="CL18" s="242">
        <f xml:space="preserve"> Debt!CL$128</f>
        <v>0</v>
      </c>
      <c r="CM18" s="242">
        <f xml:space="preserve"> Debt!CM$128</f>
        <v>0</v>
      </c>
      <c r="CN18" s="242">
        <f xml:space="preserve"> Debt!CN$128</f>
        <v>0</v>
      </c>
      <c r="CO18" s="242">
        <f xml:space="preserve"> Debt!CO$128</f>
        <v>0</v>
      </c>
      <c r="CP18" s="242">
        <f xml:space="preserve"> Debt!CP$128</f>
        <v>0</v>
      </c>
      <c r="CQ18" s="242">
        <f xml:space="preserve"> Debt!CQ$128</f>
        <v>0</v>
      </c>
      <c r="CR18" s="242">
        <f xml:space="preserve"> Debt!CR$128</f>
        <v>0</v>
      </c>
      <c r="CS18" s="242">
        <f xml:space="preserve"> Debt!CS$128</f>
        <v>0</v>
      </c>
      <c r="CT18" s="242">
        <f xml:space="preserve"> Debt!CT$128</f>
        <v>0</v>
      </c>
      <c r="CU18" s="242">
        <f xml:space="preserve"> Debt!CU$128</f>
        <v>0</v>
      </c>
      <c r="CV18" s="242">
        <f xml:space="preserve"> Debt!CV$128</f>
        <v>0</v>
      </c>
      <c r="CW18" s="242">
        <f xml:space="preserve"> Debt!CW$128</f>
        <v>0</v>
      </c>
      <c r="CX18" s="242">
        <f xml:space="preserve"> Debt!CX$128</f>
        <v>0</v>
      </c>
      <c r="CY18" s="242">
        <f xml:space="preserve"> Debt!CY$128</f>
        <v>0</v>
      </c>
      <c r="CZ18" s="242">
        <f xml:space="preserve"> Debt!CZ$128</f>
        <v>0</v>
      </c>
      <c r="DA18" s="242">
        <f xml:space="preserve"> Debt!DA$128</f>
        <v>0</v>
      </c>
      <c r="DB18" s="242">
        <f xml:space="preserve"> Debt!DB$128</f>
        <v>0</v>
      </c>
      <c r="DC18" s="242">
        <f xml:space="preserve"> Debt!DC$128</f>
        <v>0</v>
      </c>
      <c r="DD18" s="242">
        <f xml:space="preserve"> Debt!DD$128</f>
        <v>0</v>
      </c>
      <c r="DE18" s="242">
        <f xml:space="preserve"> Debt!DE$128</f>
        <v>0</v>
      </c>
      <c r="DF18" s="242">
        <f xml:space="preserve"> Debt!DF$128</f>
        <v>0</v>
      </c>
      <c r="DG18" s="242">
        <f xml:space="preserve"> Debt!DG$128</f>
        <v>0</v>
      </c>
      <c r="DH18" s="242">
        <f xml:space="preserve"> Debt!DH$128</f>
        <v>0</v>
      </c>
      <c r="DI18" s="242">
        <f xml:space="preserve"> Debt!DI$128</f>
        <v>0</v>
      </c>
      <c r="DJ18" s="242">
        <f xml:space="preserve"> Debt!DJ$128</f>
        <v>0</v>
      </c>
      <c r="DK18" s="242">
        <f xml:space="preserve"> Debt!DK$128</f>
        <v>0</v>
      </c>
      <c r="DL18" s="242">
        <f xml:space="preserve"> Debt!DL$128</f>
        <v>0</v>
      </c>
      <c r="DM18" s="242">
        <f xml:space="preserve"> Debt!DM$128</f>
        <v>0</v>
      </c>
      <c r="DN18" s="242">
        <f xml:space="preserve"> Debt!DN$128</f>
        <v>0</v>
      </c>
      <c r="DO18" s="242">
        <f xml:space="preserve"> Debt!DO$128</f>
        <v>0</v>
      </c>
      <c r="DP18" s="242">
        <f xml:space="preserve"> Debt!DP$128</f>
        <v>0</v>
      </c>
      <c r="DQ18" s="242">
        <f xml:space="preserve"> Debt!DQ$128</f>
        <v>0</v>
      </c>
      <c r="DR18" s="242">
        <f xml:space="preserve"> Debt!DR$128</f>
        <v>0</v>
      </c>
      <c r="DS18" s="242">
        <f xml:space="preserve"> Debt!DS$128</f>
        <v>0</v>
      </c>
      <c r="DT18" s="242">
        <f xml:space="preserve"> Debt!DT$128</f>
        <v>0</v>
      </c>
      <c r="DU18" s="242">
        <f xml:space="preserve"> Debt!DU$128</f>
        <v>0</v>
      </c>
      <c r="DV18" s="242">
        <f xml:space="preserve"> Debt!DV$128</f>
        <v>0</v>
      </c>
      <c r="DW18" s="242">
        <f xml:space="preserve"> Debt!DW$128</f>
        <v>0</v>
      </c>
      <c r="DX18" s="242">
        <f xml:space="preserve"> Debt!DX$128</f>
        <v>0</v>
      </c>
      <c r="DY18" s="242">
        <f xml:space="preserve"> Debt!DY$128</f>
        <v>0</v>
      </c>
      <c r="DZ18" s="242">
        <f xml:space="preserve"> Debt!DZ$128</f>
        <v>0</v>
      </c>
      <c r="EA18" s="242">
        <f xml:space="preserve"> Debt!EA$128</f>
        <v>0</v>
      </c>
      <c r="EB18" s="242">
        <f xml:space="preserve"> Debt!EB$128</f>
        <v>0</v>
      </c>
      <c r="EC18" s="242">
        <f xml:space="preserve"> Debt!EC$128</f>
        <v>0</v>
      </c>
      <c r="ED18" s="242">
        <f xml:space="preserve"> Debt!ED$128</f>
        <v>0</v>
      </c>
      <c r="EE18" s="242">
        <f xml:space="preserve"> Debt!EE$128</f>
        <v>0</v>
      </c>
      <c r="EF18" s="242">
        <f xml:space="preserve"> Debt!EF$128</f>
        <v>0</v>
      </c>
      <c r="EG18" s="242">
        <f xml:space="preserve"> Debt!EG$128</f>
        <v>0</v>
      </c>
      <c r="EH18" s="242">
        <f xml:space="preserve"> Debt!EH$128</f>
        <v>0</v>
      </c>
      <c r="EI18" s="242">
        <f xml:space="preserve"> Debt!EI$128</f>
        <v>0</v>
      </c>
      <c r="EJ18" s="242">
        <f xml:space="preserve"> Debt!EJ$128</f>
        <v>0</v>
      </c>
      <c r="EK18" s="242">
        <f xml:space="preserve"> Debt!EK$128</f>
        <v>0</v>
      </c>
      <c r="EL18" s="242">
        <f xml:space="preserve"> Debt!EL$128</f>
        <v>0</v>
      </c>
      <c r="EM18" s="242">
        <f xml:space="preserve"> Debt!EM$128</f>
        <v>0</v>
      </c>
      <c r="EN18" s="242">
        <f xml:space="preserve"> Debt!EN$128</f>
        <v>0</v>
      </c>
      <c r="EO18" s="242">
        <f xml:space="preserve"> Debt!EO$128</f>
        <v>0</v>
      </c>
      <c r="EP18" s="242">
        <f xml:space="preserve"> Debt!EP$128</f>
        <v>0</v>
      </c>
      <c r="EQ18" s="242">
        <f xml:space="preserve"> Debt!EQ$128</f>
        <v>0</v>
      </c>
      <c r="ER18" s="242">
        <f xml:space="preserve"> Debt!ER$128</f>
        <v>0</v>
      </c>
      <c r="ES18" s="242">
        <f xml:space="preserve"> Debt!ES$128</f>
        <v>0</v>
      </c>
      <c r="ET18" s="242">
        <f xml:space="preserve"> Debt!ET$128</f>
        <v>0</v>
      </c>
      <c r="EU18" s="242">
        <f xml:space="preserve"> Debt!EU$128</f>
        <v>0</v>
      </c>
      <c r="EV18" s="242">
        <f xml:space="preserve"> Debt!EV$128</f>
        <v>0</v>
      </c>
      <c r="EW18" s="242">
        <f xml:space="preserve"> Debt!EW$128</f>
        <v>0</v>
      </c>
      <c r="EX18" s="242">
        <f xml:space="preserve"> Debt!EX$128</f>
        <v>0</v>
      </c>
      <c r="EY18" s="242">
        <f xml:space="preserve"> Debt!EY$128</f>
        <v>0</v>
      </c>
      <c r="EZ18" s="242">
        <f xml:space="preserve"> Debt!EZ$128</f>
        <v>0</v>
      </c>
      <c r="FA18" s="242">
        <f xml:space="preserve"> Debt!FA$128</f>
        <v>0</v>
      </c>
      <c r="FB18" s="242">
        <f xml:space="preserve"> Debt!FB$128</f>
        <v>0</v>
      </c>
      <c r="FC18" s="242">
        <f xml:space="preserve"> Debt!FC$128</f>
        <v>0</v>
      </c>
      <c r="FD18" s="242">
        <f xml:space="preserve"> Debt!FD$128</f>
        <v>0</v>
      </c>
      <c r="FE18" s="242">
        <f xml:space="preserve"> Debt!FE$128</f>
        <v>0</v>
      </c>
      <c r="FF18" s="242">
        <f xml:space="preserve"> Debt!FF$128</f>
        <v>0</v>
      </c>
      <c r="FG18" s="242">
        <f xml:space="preserve"> Debt!FG$128</f>
        <v>0</v>
      </c>
      <c r="FH18" s="242">
        <f xml:space="preserve"> Debt!FH$128</f>
        <v>0</v>
      </c>
      <c r="FI18" s="242">
        <f xml:space="preserve"> Debt!FI$128</f>
        <v>0</v>
      </c>
      <c r="FJ18" s="242">
        <f xml:space="preserve"> Debt!FJ$128</f>
        <v>0</v>
      </c>
      <c r="FK18" s="242">
        <f xml:space="preserve"> Debt!FK$128</f>
        <v>0</v>
      </c>
      <c r="FL18" s="242">
        <f xml:space="preserve"> Debt!FL$128</f>
        <v>0</v>
      </c>
      <c r="FM18" s="242">
        <f xml:space="preserve"> Debt!FM$128</f>
        <v>0</v>
      </c>
      <c r="FN18" s="242">
        <f xml:space="preserve"> Debt!FN$128</f>
        <v>0</v>
      </c>
      <c r="FO18" s="242">
        <f xml:space="preserve"> Debt!FO$128</f>
        <v>0</v>
      </c>
      <c r="FP18" s="242">
        <f xml:space="preserve"> Debt!FP$128</f>
        <v>0</v>
      </c>
      <c r="FQ18" s="242">
        <f xml:space="preserve"> Debt!FQ$128</f>
        <v>0</v>
      </c>
      <c r="FR18" s="242">
        <f xml:space="preserve"> Debt!FR$128</f>
        <v>0</v>
      </c>
      <c r="FS18" s="242">
        <f xml:space="preserve"> Debt!FS$128</f>
        <v>0</v>
      </c>
      <c r="FT18" s="242">
        <f xml:space="preserve"> Debt!FT$128</f>
        <v>0</v>
      </c>
      <c r="FU18" s="242">
        <f xml:space="preserve"> Debt!FU$128</f>
        <v>0</v>
      </c>
      <c r="FV18" s="242">
        <f xml:space="preserve"> Debt!FV$128</f>
        <v>0</v>
      </c>
      <c r="FW18" s="242">
        <f xml:space="preserve"> Debt!FW$128</f>
        <v>0</v>
      </c>
      <c r="FX18" s="242">
        <f xml:space="preserve"> Debt!FX$128</f>
        <v>0</v>
      </c>
      <c r="FY18" s="242">
        <f xml:space="preserve"> Debt!FY$128</f>
        <v>0</v>
      </c>
      <c r="FZ18" s="242">
        <f xml:space="preserve"> Debt!FZ$128</f>
        <v>0</v>
      </c>
      <c r="GA18" s="242">
        <f xml:space="preserve"> Debt!GA$128</f>
        <v>0</v>
      </c>
      <c r="GB18" s="242">
        <f xml:space="preserve"> Debt!GB$128</f>
        <v>0</v>
      </c>
      <c r="GC18" s="242">
        <f xml:space="preserve"> Debt!GC$128</f>
        <v>0</v>
      </c>
      <c r="GD18" s="242">
        <f xml:space="preserve"> Debt!GD$128</f>
        <v>0</v>
      </c>
      <c r="GE18" s="242">
        <f xml:space="preserve"> Debt!GE$128</f>
        <v>0</v>
      </c>
      <c r="GF18" s="242">
        <f xml:space="preserve"> Debt!GF$128</f>
        <v>0</v>
      </c>
      <c r="GG18" s="242">
        <f xml:space="preserve"> Debt!GG$128</f>
        <v>0</v>
      </c>
      <c r="GH18" s="242">
        <f xml:space="preserve"> Debt!GH$128</f>
        <v>0</v>
      </c>
      <c r="GI18" s="242">
        <f xml:space="preserve"> Debt!GI$128</f>
        <v>0</v>
      </c>
      <c r="GJ18" s="242">
        <f xml:space="preserve"> Debt!GJ$128</f>
        <v>0</v>
      </c>
    </row>
    <row r="19" spans="1:192" s="526" customFormat="1" outlineLevel="1" x14ac:dyDescent="0.25">
      <c r="A19" s="212"/>
      <c r="B19" s="212"/>
      <c r="C19" s="213"/>
      <c r="D19" s="216"/>
      <c r="E19" s="296" t="str">
        <f xml:space="preserve"> Debt!E$232</f>
        <v>Equity bridge interest</v>
      </c>
      <c r="F19" s="296">
        <f xml:space="preserve"> Debt!F$232</f>
        <v>0</v>
      </c>
      <c r="G19" s="296" t="str">
        <f xml:space="preserve"> Debt!G$232</f>
        <v>$ 000s</v>
      </c>
      <c r="H19" s="296">
        <f xml:space="preserve"> Debt!H$232</f>
        <v>0</v>
      </c>
      <c r="I19" s="296">
        <f xml:space="preserve"> Debt!I$232</f>
        <v>0</v>
      </c>
      <c r="J19" s="296">
        <f xml:space="preserve"> Debt!J$232</f>
        <v>0</v>
      </c>
      <c r="K19" s="296">
        <f xml:space="preserve"> Debt!K$232</f>
        <v>0</v>
      </c>
      <c r="L19" s="296">
        <f xml:space="preserve"> Debt!L$232</f>
        <v>0</v>
      </c>
      <c r="M19" s="296">
        <f xml:space="preserve"> Debt!M$232</f>
        <v>0</v>
      </c>
      <c r="N19" s="296">
        <f xml:space="preserve"> Debt!N$232</f>
        <v>0</v>
      </c>
      <c r="O19" s="296">
        <f xml:space="preserve"> Debt!O$232</f>
        <v>0</v>
      </c>
      <c r="P19" s="296">
        <f xml:space="preserve"> Debt!P$232</f>
        <v>0</v>
      </c>
      <c r="Q19" s="296">
        <f xml:space="preserve"> Debt!Q$232</f>
        <v>0</v>
      </c>
      <c r="R19" s="296">
        <f xml:space="preserve"> Debt!R$232</f>
        <v>0</v>
      </c>
      <c r="S19" s="296">
        <f xml:space="preserve"> Debt!S$232</f>
        <v>0</v>
      </c>
      <c r="T19" s="296">
        <f xml:space="preserve"> Debt!T$232</f>
        <v>0</v>
      </c>
      <c r="U19" s="296">
        <f xml:space="preserve"> Debt!U$232</f>
        <v>0</v>
      </c>
      <c r="V19" s="296">
        <f xml:space="preserve"> Debt!V$232</f>
        <v>0</v>
      </c>
      <c r="W19" s="296">
        <f xml:space="preserve"> Debt!W$232</f>
        <v>0</v>
      </c>
      <c r="X19" s="296">
        <f xml:space="preserve"> Debt!X$232</f>
        <v>0</v>
      </c>
      <c r="Y19" s="296">
        <f xml:space="preserve"> Debt!Y$232</f>
        <v>0</v>
      </c>
      <c r="Z19" s="296">
        <f xml:space="preserve"> Debt!Z$232</f>
        <v>0</v>
      </c>
      <c r="AA19" s="296">
        <f xml:space="preserve"> Debt!AA$232</f>
        <v>0</v>
      </c>
      <c r="AB19" s="296">
        <f xml:space="preserve"> Debt!AB$232</f>
        <v>0</v>
      </c>
      <c r="AC19" s="296">
        <f xml:space="preserve"> Debt!AC$232</f>
        <v>0</v>
      </c>
      <c r="AD19" s="296">
        <f xml:space="preserve"> Debt!AD$232</f>
        <v>0</v>
      </c>
      <c r="AE19" s="296">
        <f xml:space="preserve"> Debt!AE$232</f>
        <v>0</v>
      </c>
      <c r="AF19" s="296">
        <f xml:space="preserve"> Debt!AF$232</f>
        <v>0</v>
      </c>
      <c r="AG19" s="296">
        <f xml:space="preserve"> Debt!AG$232</f>
        <v>0</v>
      </c>
      <c r="AH19" s="296">
        <f xml:space="preserve"> Debt!AH$232</f>
        <v>0</v>
      </c>
      <c r="AI19" s="296">
        <f xml:space="preserve"> Debt!AI$232</f>
        <v>0</v>
      </c>
      <c r="AJ19" s="296">
        <f xml:space="preserve"> Debt!AJ$232</f>
        <v>0</v>
      </c>
      <c r="AK19" s="296">
        <f xml:space="preserve"> Debt!AK$232</f>
        <v>0</v>
      </c>
      <c r="AL19" s="296">
        <f xml:space="preserve"> Debt!AL$232</f>
        <v>0</v>
      </c>
      <c r="AM19" s="296">
        <f xml:space="preserve"> Debt!AM$232</f>
        <v>0</v>
      </c>
      <c r="AN19" s="296">
        <f xml:space="preserve"> Debt!AN$232</f>
        <v>0</v>
      </c>
      <c r="AO19" s="296">
        <f xml:space="preserve"> Debt!AO$232</f>
        <v>0</v>
      </c>
      <c r="AP19" s="296">
        <f xml:space="preserve"> Debt!AP$232</f>
        <v>0</v>
      </c>
      <c r="AQ19" s="296">
        <f xml:space="preserve"> Debt!AQ$232</f>
        <v>0</v>
      </c>
      <c r="AR19" s="296">
        <f xml:space="preserve"> Debt!AR$232</f>
        <v>0</v>
      </c>
      <c r="AS19" s="296">
        <f xml:space="preserve"> Debt!AS$232</f>
        <v>0</v>
      </c>
      <c r="AT19" s="296">
        <f xml:space="preserve"> Debt!AT$232</f>
        <v>0</v>
      </c>
      <c r="AU19" s="296">
        <f xml:space="preserve"> Debt!AU$232</f>
        <v>0</v>
      </c>
      <c r="AV19" s="296">
        <f xml:space="preserve"> Debt!AV$232</f>
        <v>0</v>
      </c>
      <c r="AW19" s="296">
        <f xml:space="preserve"> Debt!AW$232</f>
        <v>0</v>
      </c>
      <c r="AX19" s="296">
        <f xml:space="preserve"> Debt!AX$232</f>
        <v>0</v>
      </c>
      <c r="AY19" s="296">
        <f xml:space="preserve"> Debt!AY$232</f>
        <v>0</v>
      </c>
      <c r="AZ19" s="296">
        <f xml:space="preserve"> Debt!AZ$232</f>
        <v>0</v>
      </c>
      <c r="BA19" s="296">
        <f xml:space="preserve"> Debt!BA$232</f>
        <v>0</v>
      </c>
      <c r="BB19" s="296">
        <f xml:space="preserve"> Debt!BB$232</f>
        <v>0</v>
      </c>
      <c r="BC19" s="296">
        <f xml:space="preserve"> Debt!BC$232</f>
        <v>0</v>
      </c>
      <c r="BD19" s="296">
        <f xml:space="preserve"> Debt!BD$232</f>
        <v>0</v>
      </c>
      <c r="BE19" s="296">
        <f xml:space="preserve"> Debt!BE$232</f>
        <v>0</v>
      </c>
      <c r="BF19" s="296">
        <f xml:space="preserve"> Debt!BF$232</f>
        <v>0</v>
      </c>
      <c r="BG19" s="296">
        <f xml:space="preserve"> Debt!BG$232</f>
        <v>0</v>
      </c>
      <c r="BH19" s="296">
        <f xml:space="preserve"> Debt!BH$232</f>
        <v>0</v>
      </c>
      <c r="BI19" s="296">
        <f xml:space="preserve"> Debt!BI$232</f>
        <v>0</v>
      </c>
      <c r="BJ19" s="296">
        <f xml:space="preserve"> Debt!BJ$232</f>
        <v>0</v>
      </c>
      <c r="BK19" s="296">
        <f xml:space="preserve"> Debt!BK$232</f>
        <v>0</v>
      </c>
      <c r="BL19" s="296">
        <f xml:space="preserve"> Debt!BL$232</f>
        <v>0</v>
      </c>
      <c r="BM19" s="296">
        <f xml:space="preserve"> Debt!BM$232</f>
        <v>0</v>
      </c>
      <c r="BN19" s="296">
        <f xml:space="preserve"> Debt!BN$232</f>
        <v>0</v>
      </c>
      <c r="BO19" s="296">
        <f xml:space="preserve"> Debt!BO$232</f>
        <v>0</v>
      </c>
      <c r="BP19" s="296">
        <f xml:space="preserve"> Debt!BP$232</f>
        <v>0</v>
      </c>
      <c r="BQ19" s="296">
        <f xml:space="preserve"> Debt!BQ$232</f>
        <v>0</v>
      </c>
      <c r="BR19" s="296">
        <f xml:space="preserve"> Debt!BR$232</f>
        <v>0</v>
      </c>
      <c r="BS19" s="296">
        <f xml:space="preserve"> Debt!BS$232</f>
        <v>0</v>
      </c>
      <c r="BT19" s="296">
        <f xml:space="preserve"> Debt!BT$232</f>
        <v>0</v>
      </c>
      <c r="BU19" s="296">
        <f xml:space="preserve"> Debt!BU$232</f>
        <v>0</v>
      </c>
      <c r="BV19" s="296">
        <f xml:space="preserve"> Debt!BV$232</f>
        <v>0</v>
      </c>
      <c r="BW19" s="296">
        <f xml:space="preserve"> Debt!BW$232</f>
        <v>0</v>
      </c>
      <c r="BX19" s="296">
        <f xml:space="preserve"> Debt!BX$232</f>
        <v>0</v>
      </c>
      <c r="BY19" s="296">
        <f xml:space="preserve"> Debt!BY$232</f>
        <v>0</v>
      </c>
      <c r="BZ19" s="296">
        <f xml:space="preserve"> Debt!BZ$232</f>
        <v>0</v>
      </c>
      <c r="CA19" s="296">
        <f xml:space="preserve"> Debt!CA$232</f>
        <v>0</v>
      </c>
      <c r="CB19" s="296">
        <f xml:space="preserve"> Debt!CB$232</f>
        <v>0</v>
      </c>
      <c r="CC19" s="296">
        <f xml:space="preserve"> Debt!CC$232</f>
        <v>0</v>
      </c>
      <c r="CD19" s="296">
        <f xml:space="preserve"> Debt!CD$232</f>
        <v>0</v>
      </c>
      <c r="CE19" s="296">
        <f xml:space="preserve"> Debt!CE$232</f>
        <v>0</v>
      </c>
      <c r="CF19" s="296">
        <f xml:space="preserve"> Debt!CF$232</f>
        <v>0</v>
      </c>
      <c r="CG19" s="296">
        <f xml:space="preserve"> Debt!CG$232</f>
        <v>0</v>
      </c>
      <c r="CH19" s="296">
        <f xml:space="preserve"> Debt!CH$232</f>
        <v>0</v>
      </c>
      <c r="CI19" s="296">
        <f xml:space="preserve"> Debt!CI$232</f>
        <v>0</v>
      </c>
      <c r="CJ19" s="296">
        <f xml:space="preserve"> Debt!CJ$232</f>
        <v>0</v>
      </c>
      <c r="CK19" s="296">
        <f xml:space="preserve"> Debt!CK$232</f>
        <v>0</v>
      </c>
      <c r="CL19" s="296">
        <f xml:space="preserve"> Debt!CL$232</f>
        <v>0</v>
      </c>
      <c r="CM19" s="296">
        <f xml:space="preserve"> Debt!CM$232</f>
        <v>0</v>
      </c>
      <c r="CN19" s="296">
        <f xml:space="preserve"> Debt!CN$232</f>
        <v>0</v>
      </c>
      <c r="CO19" s="296">
        <f xml:space="preserve"> Debt!CO$232</f>
        <v>0</v>
      </c>
      <c r="CP19" s="296">
        <f xml:space="preserve"> Debt!CP$232</f>
        <v>0</v>
      </c>
      <c r="CQ19" s="296">
        <f xml:space="preserve"> Debt!CQ$232</f>
        <v>0</v>
      </c>
      <c r="CR19" s="296">
        <f xml:space="preserve"> Debt!CR$232</f>
        <v>0</v>
      </c>
      <c r="CS19" s="296">
        <f xml:space="preserve"> Debt!CS$232</f>
        <v>0</v>
      </c>
      <c r="CT19" s="296">
        <f xml:space="preserve"> Debt!CT$232</f>
        <v>0</v>
      </c>
      <c r="CU19" s="296">
        <f xml:space="preserve"> Debt!CU$232</f>
        <v>0</v>
      </c>
      <c r="CV19" s="296">
        <f xml:space="preserve"> Debt!CV$232</f>
        <v>0</v>
      </c>
      <c r="CW19" s="296">
        <f xml:space="preserve"> Debt!CW$232</f>
        <v>0</v>
      </c>
      <c r="CX19" s="296">
        <f xml:space="preserve"> Debt!CX$232</f>
        <v>0</v>
      </c>
      <c r="CY19" s="296">
        <f xml:space="preserve"> Debt!CY$232</f>
        <v>0</v>
      </c>
      <c r="CZ19" s="296">
        <f xml:space="preserve"> Debt!CZ$232</f>
        <v>0</v>
      </c>
      <c r="DA19" s="296">
        <f xml:space="preserve"> Debt!DA$232</f>
        <v>0</v>
      </c>
      <c r="DB19" s="296">
        <f xml:space="preserve"> Debt!DB$232</f>
        <v>0</v>
      </c>
      <c r="DC19" s="296">
        <f xml:space="preserve"> Debt!DC$232</f>
        <v>0</v>
      </c>
      <c r="DD19" s="296">
        <f xml:space="preserve"> Debt!DD$232</f>
        <v>0</v>
      </c>
      <c r="DE19" s="296">
        <f xml:space="preserve"> Debt!DE$232</f>
        <v>0</v>
      </c>
      <c r="DF19" s="296">
        <f xml:space="preserve"> Debt!DF$232</f>
        <v>0</v>
      </c>
      <c r="DG19" s="296">
        <f xml:space="preserve"> Debt!DG$232</f>
        <v>0</v>
      </c>
      <c r="DH19" s="296">
        <f xml:space="preserve"> Debt!DH$232</f>
        <v>0</v>
      </c>
      <c r="DI19" s="296">
        <f xml:space="preserve"> Debt!DI$232</f>
        <v>0</v>
      </c>
      <c r="DJ19" s="296">
        <f xml:space="preserve"> Debt!DJ$232</f>
        <v>0</v>
      </c>
      <c r="DK19" s="296">
        <f xml:space="preserve"> Debt!DK$232</f>
        <v>0</v>
      </c>
      <c r="DL19" s="296">
        <f xml:space="preserve"> Debt!DL$232</f>
        <v>0</v>
      </c>
      <c r="DM19" s="296">
        <f xml:space="preserve"> Debt!DM$232</f>
        <v>0</v>
      </c>
      <c r="DN19" s="296">
        <f xml:space="preserve"> Debt!DN$232</f>
        <v>0</v>
      </c>
      <c r="DO19" s="296">
        <f xml:space="preserve"> Debt!DO$232</f>
        <v>0</v>
      </c>
      <c r="DP19" s="296">
        <f xml:space="preserve"> Debt!DP$232</f>
        <v>0</v>
      </c>
      <c r="DQ19" s="296">
        <f xml:space="preserve"> Debt!DQ$232</f>
        <v>0</v>
      </c>
      <c r="DR19" s="296">
        <f xml:space="preserve"> Debt!DR$232</f>
        <v>0</v>
      </c>
      <c r="DS19" s="296">
        <f xml:space="preserve"> Debt!DS$232</f>
        <v>0</v>
      </c>
      <c r="DT19" s="296">
        <f xml:space="preserve"> Debt!DT$232</f>
        <v>0</v>
      </c>
      <c r="DU19" s="296">
        <f xml:space="preserve"> Debt!DU$232</f>
        <v>0</v>
      </c>
      <c r="DV19" s="296">
        <f xml:space="preserve"> Debt!DV$232</f>
        <v>0</v>
      </c>
      <c r="DW19" s="296">
        <f xml:space="preserve"> Debt!DW$232</f>
        <v>0</v>
      </c>
      <c r="DX19" s="296">
        <f xml:space="preserve"> Debt!DX$232</f>
        <v>0</v>
      </c>
      <c r="DY19" s="296">
        <f xml:space="preserve"> Debt!DY$232</f>
        <v>0</v>
      </c>
      <c r="DZ19" s="296">
        <f xml:space="preserve"> Debt!DZ$232</f>
        <v>0</v>
      </c>
      <c r="EA19" s="296">
        <f xml:space="preserve"> Debt!EA$232</f>
        <v>0</v>
      </c>
      <c r="EB19" s="296">
        <f xml:space="preserve"> Debt!EB$232</f>
        <v>0</v>
      </c>
      <c r="EC19" s="296">
        <f xml:space="preserve"> Debt!EC$232</f>
        <v>0</v>
      </c>
      <c r="ED19" s="296">
        <f xml:space="preserve"> Debt!ED$232</f>
        <v>0</v>
      </c>
      <c r="EE19" s="296">
        <f xml:space="preserve"> Debt!EE$232</f>
        <v>0</v>
      </c>
      <c r="EF19" s="296">
        <f xml:space="preserve"> Debt!EF$232</f>
        <v>0</v>
      </c>
      <c r="EG19" s="296">
        <f xml:space="preserve"> Debt!EG$232</f>
        <v>0</v>
      </c>
      <c r="EH19" s="296">
        <f xml:space="preserve"> Debt!EH$232</f>
        <v>0</v>
      </c>
      <c r="EI19" s="296">
        <f xml:space="preserve"> Debt!EI$232</f>
        <v>0</v>
      </c>
      <c r="EJ19" s="296">
        <f xml:space="preserve"> Debt!EJ$232</f>
        <v>0</v>
      </c>
      <c r="EK19" s="296">
        <f xml:space="preserve"> Debt!EK$232</f>
        <v>0</v>
      </c>
      <c r="EL19" s="296">
        <f xml:space="preserve"> Debt!EL$232</f>
        <v>0</v>
      </c>
      <c r="EM19" s="296">
        <f xml:space="preserve"> Debt!EM$232</f>
        <v>0</v>
      </c>
      <c r="EN19" s="296">
        <f xml:space="preserve"> Debt!EN$232</f>
        <v>0</v>
      </c>
      <c r="EO19" s="296">
        <f xml:space="preserve"> Debt!EO$232</f>
        <v>0</v>
      </c>
      <c r="EP19" s="296">
        <f xml:space="preserve"> Debt!EP$232</f>
        <v>0</v>
      </c>
      <c r="EQ19" s="296">
        <f xml:space="preserve"> Debt!EQ$232</f>
        <v>0</v>
      </c>
      <c r="ER19" s="296">
        <f xml:space="preserve"> Debt!ER$232</f>
        <v>0</v>
      </c>
      <c r="ES19" s="296">
        <f xml:space="preserve"> Debt!ES$232</f>
        <v>0</v>
      </c>
      <c r="ET19" s="296">
        <f xml:space="preserve"> Debt!ET$232</f>
        <v>0</v>
      </c>
      <c r="EU19" s="296">
        <f xml:space="preserve"> Debt!EU$232</f>
        <v>0</v>
      </c>
      <c r="EV19" s="296">
        <f xml:space="preserve"> Debt!EV$232</f>
        <v>0</v>
      </c>
      <c r="EW19" s="296">
        <f xml:space="preserve"> Debt!EW$232</f>
        <v>0</v>
      </c>
      <c r="EX19" s="296">
        <f xml:space="preserve"> Debt!EX$232</f>
        <v>0</v>
      </c>
      <c r="EY19" s="296">
        <f xml:space="preserve"> Debt!EY$232</f>
        <v>0</v>
      </c>
      <c r="EZ19" s="296">
        <f xml:space="preserve"> Debt!EZ$232</f>
        <v>0</v>
      </c>
      <c r="FA19" s="296">
        <f xml:space="preserve"> Debt!FA$232</f>
        <v>0</v>
      </c>
      <c r="FB19" s="296">
        <f xml:space="preserve"> Debt!FB$232</f>
        <v>0</v>
      </c>
      <c r="FC19" s="296">
        <f xml:space="preserve"> Debt!FC$232</f>
        <v>0</v>
      </c>
      <c r="FD19" s="296">
        <f xml:space="preserve"> Debt!FD$232</f>
        <v>0</v>
      </c>
      <c r="FE19" s="296">
        <f xml:space="preserve"> Debt!FE$232</f>
        <v>0</v>
      </c>
      <c r="FF19" s="296">
        <f xml:space="preserve"> Debt!FF$232</f>
        <v>0</v>
      </c>
      <c r="FG19" s="296">
        <f xml:space="preserve"> Debt!FG$232</f>
        <v>0</v>
      </c>
      <c r="FH19" s="296">
        <f xml:space="preserve"> Debt!FH$232</f>
        <v>0</v>
      </c>
      <c r="FI19" s="296">
        <f xml:space="preserve"> Debt!FI$232</f>
        <v>0</v>
      </c>
      <c r="FJ19" s="296">
        <f xml:space="preserve"> Debt!FJ$232</f>
        <v>0</v>
      </c>
      <c r="FK19" s="296">
        <f xml:space="preserve"> Debt!FK$232</f>
        <v>0</v>
      </c>
      <c r="FL19" s="296">
        <f xml:space="preserve"> Debt!FL$232</f>
        <v>0</v>
      </c>
      <c r="FM19" s="296">
        <f xml:space="preserve"> Debt!FM$232</f>
        <v>0</v>
      </c>
      <c r="FN19" s="296">
        <f xml:space="preserve"> Debt!FN$232</f>
        <v>0</v>
      </c>
      <c r="FO19" s="296">
        <f xml:space="preserve"> Debt!FO$232</f>
        <v>0</v>
      </c>
      <c r="FP19" s="296">
        <f xml:space="preserve"> Debt!FP$232</f>
        <v>0</v>
      </c>
      <c r="FQ19" s="296">
        <f xml:space="preserve"> Debt!FQ$232</f>
        <v>0</v>
      </c>
      <c r="FR19" s="296">
        <f xml:space="preserve"> Debt!FR$232</f>
        <v>0</v>
      </c>
      <c r="FS19" s="296">
        <f xml:space="preserve"> Debt!FS$232</f>
        <v>0</v>
      </c>
      <c r="FT19" s="296">
        <f xml:space="preserve"> Debt!FT$232</f>
        <v>0</v>
      </c>
      <c r="FU19" s="296">
        <f xml:space="preserve"> Debt!FU$232</f>
        <v>0</v>
      </c>
      <c r="FV19" s="296">
        <f xml:space="preserve"> Debt!FV$232</f>
        <v>0</v>
      </c>
      <c r="FW19" s="296">
        <f xml:space="preserve"> Debt!FW$232</f>
        <v>0</v>
      </c>
      <c r="FX19" s="296">
        <f xml:space="preserve"> Debt!FX$232</f>
        <v>0</v>
      </c>
      <c r="FY19" s="296">
        <f xml:space="preserve"> Debt!FY$232</f>
        <v>0</v>
      </c>
      <c r="FZ19" s="296">
        <f xml:space="preserve"> Debt!FZ$232</f>
        <v>0</v>
      </c>
      <c r="GA19" s="296">
        <f xml:space="preserve"> Debt!GA$232</f>
        <v>0</v>
      </c>
      <c r="GB19" s="296">
        <f xml:space="preserve"> Debt!GB$232</f>
        <v>0</v>
      </c>
      <c r="GC19" s="296">
        <f xml:space="preserve"> Debt!GC$232</f>
        <v>0</v>
      </c>
      <c r="GD19" s="296">
        <f xml:space="preserve"> Debt!GD$232</f>
        <v>0</v>
      </c>
      <c r="GE19" s="296">
        <f xml:space="preserve"> Debt!GE$232</f>
        <v>0</v>
      </c>
      <c r="GF19" s="296">
        <f xml:space="preserve"> Debt!GF$232</f>
        <v>0</v>
      </c>
      <c r="GG19" s="296">
        <f xml:space="preserve"> Debt!GG$232</f>
        <v>0</v>
      </c>
      <c r="GH19" s="296">
        <f xml:space="preserve"> Debt!GH$232</f>
        <v>0</v>
      </c>
      <c r="GI19" s="296">
        <f xml:space="preserve"> Debt!GI$232</f>
        <v>0</v>
      </c>
      <c r="GJ19" s="296">
        <f xml:space="preserve"> Debt!GJ$232</f>
        <v>0</v>
      </c>
    </row>
    <row r="20" spans="1:192" outlineLevel="1" x14ac:dyDescent="0.25">
      <c r="A20" s="212"/>
      <c r="D20" s="216"/>
      <c r="E20" s="242" t="str">
        <f xml:space="preserve"> Debt!E$151</f>
        <v>Shareholder loan interest expense</v>
      </c>
      <c r="F20" s="242">
        <f xml:space="preserve"> Debt!F$151</f>
        <v>0</v>
      </c>
      <c r="G20" s="242" t="str">
        <f xml:space="preserve"> Debt!G$151</f>
        <v>$ 000s</v>
      </c>
      <c r="H20" s="242">
        <f xml:space="preserve"> Debt!H$151</f>
        <v>-124392.21920340607</v>
      </c>
      <c r="I20" s="242">
        <f xml:space="preserve"> Debt!I$151</f>
        <v>0</v>
      </c>
      <c r="J20" s="242">
        <f xml:space="preserve"> Debt!J$151</f>
        <v>0</v>
      </c>
      <c r="K20" s="242">
        <f xml:space="preserve"> Debt!K$151</f>
        <v>0</v>
      </c>
      <c r="L20" s="242">
        <f xml:space="preserve"> Debt!L$151</f>
        <v>0</v>
      </c>
      <c r="M20" s="242">
        <f xml:space="preserve"> Debt!M$151</f>
        <v>0</v>
      </c>
      <c r="N20" s="242">
        <f xml:space="preserve"> Debt!N$151</f>
        <v>0</v>
      </c>
      <c r="O20" s="242">
        <f xml:space="preserve"> Debt!O$151</f>
        <v>0</v>
      </c>
      <c r="P20" s="242">
        <f xml:space="preserve"> Debt!P$151</f>
        <v>0</v>
      </c>
      <c r="Q20" s="242">
        <f xml:space="preserve"> Debt!Q$151</f>
        <v>-4093.4436067176885</v>
      </c>
      <c r="R20" s="242">
        <f xml:space="preserve"> Debt!R$151</f>
        <v>-4009.852685554873</v>
      </c>
      <c r="S20" s="242">
        <f xml:space="preserve"> Debt!S$151</f>
        <v>-3950.0595258925891</v>
      </c>
      <c r="T20" s="242">
        <f xml:space="preserve"> Debt!T$151</f>
        <v>-3920.9009975646609</v>
      </c>
      <c r="U20" s="242">
        <f xml:space="preserve"> Debt!U$151</f>
        <v>-3893.1646557434374</v>
      </c>
      <c r="V20" s="242">
        <f xml:space="preserve"> Debt!V$151</f>
        <v>-3863.2278040029591</v>
      </c>
      <c r="W20" s="242">
        <f xml:space="preserve"> Debt!W$151</f>
        <v>-3835.0214325879779</v>
      </c>
      <c r="X20" s="242">
        <f xml:space="preserve"> Debt!X$151</f>
        <v>-3803.9345632132204</v>
      </c>
      <c r="Y20" s="242">
        <f xml:space="preserve"> Debt!Y$151</f>
        <v>-3773.9162623125444</v>
      </c>
      <c r="Z20" s="242">
        <f xml:space="preserve"> Debt!Z$151</f>
        <v>-3742.8552181179093</v>
      </c>
      <c r="AA20" s="242">
        <f xml:space="preserve"> Debt!AA$151</f>
        <v>-3712.5386931441972</v>
      </c>
      <c r="AB20" s="242">
        <f xml:space="preserve"> Debt!AB$151</f>
        <v>-3679.9681086332798</v>
      </c>
      <c r="AC20" s="242">
        <f xml:space="preserve"> Debt!AC$151</f>
        <v>-3648.6832029524803</v>
      </c>
      <c r="AD20" s="242">
        <f xml:space="preserve"> Debt!AD$151</f>
        <v>-3615.1194692567124</v>
      </c>
      <c r="AE20" s="242">
        <f xml:space="preserve"> Debt!AE$151</f>
        <v>-3583.1276641675659</v>
      </c>
      <c r="AF20" s="242">
        <f xml:space="preserve"> Debt!AF$151</f>
        <v>-3548.1939440972019</v>
      </c>
      <c r="AG20" s="242">
        <f xml:space="preserve"> Debt!AG$151</f>
        <v>-3514.1844295574551</v>
      </c>
      <c r="AH20" s="242">
        <f xml:space="preserve"> Debt!AH$151</f>
        <v>-3478.9892631862349</v>
      </c>
      <c r="AI20" s="242">
        <f xml:space="preserve"> Debt!AI$151</f>
        <v>-3444.396027181635</v>
      </c>
      <c r="AJ20" s="242">
        <f xml:space="preserve"> Debt!AJ$151</f>
        <v>-3407.4418516863807</v>
      </c>
      <c r="AK20" s="242">
        <f xml:space="preserve"> Debt!AK$151</f>
        <v>-3371.5961933642543</v>
      </c>
      <c r="AL20" s="242">
        <f xml:space="preserve"> Debt!AL$151</f>
        <v>-3333.3532794309376</v>
      </c>
      <c r="AM20" s="242">
        <f xml:space="preserve"> Debt!AM$151</f>
        <v>-3296.4787570270441</v>
      </c>
      <c r="AN20" s="242">
        <f xml:space="preserve"> Debt!AN$151</f>
        <v>-3256.5585853153548</v>
      </c>
      <c r="AO20" s="242">
        <f xml:space="preserve"> Debt!AO$151</f>
        <v>-3217.370736805236</v>
      </c>
      <c r="AP20" s="242">
        <f xml:space="preserve"> Debt!AP$151</f>
        <v>-3176.8038281880999</v>
      </c>
      <c r="AQ20" s="242">
        <f xml:space="preserve"> Debt!AQ$151</f>
        <v>-3136.6451920243958</v>
      </c>
      <c r="AR20" s="242">
        <f xml:space="preserve"> Debt!AR$151</f>
        <v>-3093.966521234875</v>
      </c>
      <c r="AS20" s="242">
        <f xml:space="preserve"> Debt!AS$151</f>
        <v>-3052.162148167225</v>
      </c>
      <c r="AT20" s="242">
        <f xml:space="preserve"> Debt!AT$151</f>
        <v>-3007.7850794235983</v>
      </c>
      <c r="AU20" s="242">
        <f xml:space="preserve"> Debt!AU$151</f>
        <v>-2964.5099373165303</v>
      </c>
      <c r="AV20" s="242">
        <f xml:space="preserve"> Debt!AV$151</f>
        <v>-2918.0247623175101</v>
      </c>
      <c r="AW20" s="242">
        <f xml:space="preserve"> Debt!AW$151</f>
        <v>-2872.0130539639358</v>
      </c>
      <c r="AX20" s="242">
        <f xml:space="preserve"> Debt!AX$151</f>
        <v>-2608.8782353249494</v>
      </c>
      <c r="AY20" s="242">
        <f xml:space="preserve"> Debt!AY$151</f>
        <v>-2339.7284822893548</v>
      </c>
      <c r="AZ20" s="242">
        <f xml:space="preserve"> Debt!AZ$151</f>
        <v>-1841.6726834226542</v>
      </c>
      <c r="BA20" s="242">
        <f xml:space="preserve"> Debt!BA$151</f>
        <v>-1331.1141835078515</v>
      </c>
      <c r="BB20" s="242">
        <f xml:space="preserve"> Debt!BB$151</f>
        <v>-795.6225959830274</v>
      </c>
      <c r="BC20" s="242">
        <f xml:space="preserve"> Debt!BC$151</f>
        <v>-258.91554272820355</v>
      </c>
      <c r="BD20" s="242">
        <f xml:space="preserve"> Debt!BD$151</f>
        <v>0</v>
      </c>
      <c r="BE20" s="242">
        <f xml:space="preserve"> Debt!BE$151</f>
        <v>0</v>
      </c>
      <c r="BF20" s="242">
        <f xml:space="preserve"> Debt!BF$151</f>
        <v>0</v>
      </c>
      <c r="BG20" s="242">
        <f xml:space="preserve"> Debt!BG$151</f>
        <v>0</v>
      </c>
      <c r="BH20" s="242">
        <f xml:space="preserve"> Debt!BH$151</f>
        <v>0</v>
      </c>
      <c r="BI20" s="242">
        <f xml:space="preserve"> Debt!BI$151</f>
        <v>0</v>
      </c>
      <c r="BJ20" s="242">
        <f xml:space="preserve"> Debt!BJ$151</f>
        <v>0</v>
      </c>
      <c r="BK20" s="242">
        <f xml:space="preserve"> Debt!BK$151</f>
        <v>0</v>
      </c>
      <c r="BL20" s="242">
        <f xml:space="preserve"> Debt!BL$151</f>
        <v>0</v>
      </c>
      <c r="BM20" s="242">
        <f xml:space="preserve"> Debt!BM$151</f>
        <v>0</v>
      </c>
      <c r="BN20" s="242">
        <f xml:space="preserve"> Debt!BN$151</f>
        <v>0</v>
      </c>
      <c r="BO20" s="242">
        <f xml:space="preserve"> Debt!BO$151</f>
        <v>0</v>
      </c>
      <c r="BP20" s="242">
        <f xml:space="preserve"> Debt!BP$151</f>
        <v>0</v>
      </c>
      <c r="BQ20" s="242">
        <f xml:space="preserve"> Debt!BQ$151</f>
        <v>0</v>
      </c>
      <c r="BR20" s="242">
        <f xml:space="preserve"> Debt!BR$151</f>
        <v>0</v>
      </c>
      <c r="BS20" s="242">
        <f xml:space="preserve"> Debt!BS$151</f>
        <v>0</v>
      </c>
      <c r="BT20" s="242">
        <f xml:space="preserve"> Debt!BT$151</f>
        <v>0</v>
      </c>
      <c r="BU20" s="242">
        <f xml:space="preserve"> Debt!BU$151</f>
        <v>0</v>
      </c>
      <c r="BV20" s="242">
        <f xml:space="preserve"> Debt!BV$151</f>
        <v>0</v>
      </c>
      <c r="BW20" s="242">
        <f xml:space="preserve"> Debt!BW$151</f>
        <v>0</v>
      </c>
      <c r="BX20" s="242">
        <f xml:space="preserve"> Debt!BX$151</f>
        <v>0</v>
      </c>
      <c r="BY20" s="242">
        <f xml:space="preserve"> Debt!BY$151</f>
        <v>0</v>
      </c>
      <c r="BZ20" s="242">
        <f xml:space="preserve"> Debt!BZ$151</f>
        <v>0</v>
      </c>
      <c r="CA20" s="242">
        <f xml:space="preserve"> Debt!CA$151</f>
        <v>0</v>
      </c>
      <c r="CB20" s="242">
        <f xml:space="preserve"> Debt!CB$151</f>
        <v>0</v>
      </c>
      <c r="CC20" s="242">
        <f xml:space="preserve"> Debt!CC$151</f>
        <v>0</v>
      </c>
      <c r="CD20" s="242">
        <f xml:space="preserve"> Debt!CD$151</f>
        <v>0</v>
      </c>
      <c r="CE20" s="242">
        <f xml:space="preserve"> Debt!CE$151</f>
        <v>0</v>
      </c>
      <c r="CF20" s="242">
        <f xml:space="preserve"> Debt!CF$151</f>
        <v>0</v>
      </c>
      <c r="CG20" s="242">
        <f xml:space="preserve"> Debt!CG$151</f>
        <v>0</v>
      </c>
      <c r="CH20" s="242">
        <f xml:space="preserve"> Debt!CH$151</f>
        <v>0</v>
      </c>
      <c r="CI20" s="242">
        <f xml:space="preserve"> Debt!CI$151</f>
        <v>0</v>
      </c>
      <c r="CJ20" s="242">
        <f xml:space="preserve"> Debt!CJ$151</f>
        <v>0</v>
      </c>
      <c r="CK20" s="242">
        <f xml:space="preserve"> Debt!CK$151</f>
        <v>0</v>
      </c>
      <c r="CL20" s="242">
        <f xml:space="preserve"> Debt!CL$151</f>
        <v>0</v>
      </c>
      <c r="CM20" s="242">
        <f xml:space="preserve"> Debt!CM$151</f>
        <v>0</v>
      </c>
      <c r="CN20" s="242">
        <f xml:space="preserve"> Debt!CN$151</f>
        <v>0</v>
      </c>
      <c r="CO20" s="242">
        <f xml:space="preserve"> Debt!CO$151</f>
        <v>0</v>
      </c>
      <c r="CP20" s="242">
        <f xml:space="preserve"> Debt!CP$151</f>
        <v>0</v>
      </c>
      <c r="CQ20" s="242">
        <f xml:space="preserve"> Debt!CQ$151</f>
        <v>0</v>
      </c>
      <c r="CR20" s="242">
        <f xml:space="preserve"> Debt!CR$151</f>
        <v>0</v>
      </c>
      <c r="CS20" s="242">
        <f xml:space="preserve"> Debt!CS$151</f>
        <v>0</v>
      </c>
      <c r="CT20" s="242">
        <f xml:space="preserve"> Debt!CT$151</f>
        <v>0</v>
      </c>
      <c r="CU20" s="242">
        <f xml:space="preserve"> Debt!CU$151</f>
        <v>0</v>
      </c>
      <c r="CV20" s="242">
        <f xml:space="preserve"> Debt!CV$151</f>
        <v>0</v>
      </c>
      <c r="CW20" s="242">
        <f xml:space="preserve"> Debt!CW$151</f>
        <v>0</v>
      </c>
      <c r="CX20" s="242">
        <f xml:space="preserve"> Debt!CX$151</f>
        <v>0</v>
      </c>
      <c r="CY20" s="242">
        <f xml:space="preserve"> Debt!CY$151</f>
        <v>0</v>
      </c>
      <c r="CZ20" s="242">
        <f xml:space="preserve"> Debt!CZ$151</f>
        <v>0</v>
      </c>
      <c r="DA20" s="242">
        <f xml:space="preserve"> Debt!DA$151</f>
        <v>0</v>
      </c>
      <c r="DB20" s="242">
        <f xml:space="preserve"> Debt!DB$151</f>
        <v>0</v>
      </c>
      <c r="DC20" s="242">
        <f xml:space="preserve"> Debt!DC$151</f>
        <v>0</v>
      </c>
      <c r="DD20" s="242">
        <f xml:space="preserve"> Debt!DD$151</f>
        <v>0</v>
      </c>
      <c r="DE20" s="242">
        <f xml:space="preserve"> Debt!DE$151</f>
        <v>0</v>
      </c>
      <c r="DF20" s="242">
        <f xml:space="preserve"> Debt!DF$151</f>
        <v>0</v>
      </c>
      <c r="DG20" s="242">
        <f xml:space="preserve"> Debt!DG$151</f>
        <v>0</v>
      </c>
      <c r="DH20" s="242">
        <f xml:space="preserve"> Debt!DH$151</f>
        <v>0</v>
      </c>
      <c r="DI20" s="242">
        <f xml:space="preserve"> Debt!DI$151</f>
        <v>0</v>
      </c>
      <c r="DJ20" s="242">
        <f xml:space="preserve"> Debt!DJ$151</f>
        <v>0</v>
      </c>
      <c r="DK20" s="242">
        <f xml:space="preserve"> Debt!DK$151</f>
        <v>0</v>
      </c>
      <c r="DL20" s="242">
        <f xml:space="preserve"> Debt!DL$151</f>
        <v>0</v>
      </c>
      <c r="DM20" s="242">
        <f xml:space="preserve"> Debt!DM$151</f>
        <v>0</v>
      </c>
      <c r="DN20" s="242">
        <f xml:space="preserve"> Debt!DN$151</f>
        <v>0</v>
      </c>
      <c r="DO20" s="242">
        <f xml:space="preserve"> Debt!DO$151</f>
        <v>0</v>
      </c>
      <c r="DP20" s="242">
        <f xml:space="preserve"> Debt!DP$151</f>
        <v>0</v>
      </c>
      <c r="DQ20" s="242">
        <f xml:space="preserve"> Debt!DQ$151</f>
        <v>0</v>
      </c>
      <c r="DR20" s="242">
        <f xml:space="preserve"> Debt!DR$151</f>
        <v>0</v>
      </c>
      <c r="DS20" s="242">
        <f xml:space="preserve"> Debt!DS$151</f>
        <v>0</v>
      </c>
      <c r="DT20" s="242">
        <f xml:space="preserve"> Debt!DT$151</f>
        <v>0</v>
      </c>
      <c r="DU20" s="242">
        <f xml:space="preserve"> Debt!DU$151</f>
        <v>0</v>
      </c>
      <c r="DV20" s="242">
        <f xml:space="preserve"> Debt!DV$151</f>
        <v>0</v>
      </c>
      <c r="DW20" s="242">
        <f xml:space="preserve"> Debt!DW$151</f>
        <v>0</v>
      </c>
      <c r="DX20" s="242">
        <f xml:space="preserve"> Debt!DX$151</f>
        <v>0</v>
      </c>
      <c r="DY20" s="242">
        <f xml:space="preserve"> Debt!DY$151</f>
        <v>0</v>
      </c>
      <c r="DZ20" s="242">
        <f xml:space="preserve"> Debt!DZ$151</f>
        <v>0</v>
      </c>
      <c r="EA20" s="242">
        <f xml:space="preserve"> Debt!EA$151</f>
        <v>0</v>
      </c>
      <c r="EB20" s="242">
        <f xml:space="preserve"> Debt!EB$151</f>
        <v>0</v>
      </c>
      <c r="EC20" s="242">
        <f xml:space="preserve"> Debt!EC$151</f>
        <v>0</v>
      </c>
      <c r="ED20" s="242">
        <f xml:space="preserve"> Debt!ED$151</f>
        <v>0</v>
      </c>
      <c r="EE20" s="242">
        <f xml:space="preserve"> Debt!EE$151</f>
        <v>0</v>
      </c>
      <c r="EF20" s="242">
        <f xml:space="preserve"> Debt!EF$151</f>
        <v>0</v>
      </c>
      <c r="EG20" s="242">
        <f xml:space="preserve"> Debt!EG$151</f>
        <v>0</v>
      </c>
      <c r="EH20" s="242">
        <f xml:space="preserve"> Debt!EH$151</f>
        <v>0</v>
      </c>
      <c r="EI20" s="242">
        <f xml:space="preserve"> Debt!EI$151</f>
        <v>0</v>
      </c>
      <c r="EJ20" s="242">
        <f xml:space="preserve"> Debt!EJ$151</f>
        <v>0</v>
      </c>
      <c r="EK20" s="242">
        <f xml:space="preserve"> Debt!EK$151</f>
        <v>0</v>
      </c>
      <c r="EL20" s="242">
        <f xml:space="preserve"> Debt!EL$151</f>
        <v>0</v>
      </c>
      <c r="EM20" s="242">
        <f xml:space="preserve"> Debt!EM$151</f>
        <v>0</v>
      </c>
      <c r="EN20" s="242">
        <f xml:space="preserve"> Debt!EN$151</f>
        <v>0</v>
      </c>
      <c r="EO20" s="242">
        <f xml:space="preserve"> Debt!EO$151</f>
        <v>0</v>
      </c>
      <c r="EP20" s="242">
        <f xml:space="preserve"> Debt!EP$151</f>
        <v>0</v>
      </c>
      <c r="EQ20" s="242">
        <f xml:space="preserve"> Debt!EQ$151</f>
        <v>0</v>
      </c>
      <c r="ER20" s="242">
        <f xml:space="preserve"> Debt!ER$151</f>
        <v>0</v>
      </c>
      <c r="ES20" s="242">
        <f xml:space="preserve"> Debt!ES$151</f>
        <v>0</v>
      </c>
      <c r="ET20" s="242">
        <f xml:space="preserve"> Debt!ET$151</f>
        <v>0</v>
      </c>
      <c r="EU20" s="242">
        <f xml:space="preserve"> Debt!EU$151</f>
        <v>0</v>
      </c>
      <c r="EV20" s="242">
        <f xml:space="preserve"> Debt!EV$151</f>
        <v>0</v>
      </c>
      <c r="EW20" s="242">
        <f xml:space="preserve"> Debt!EW$151</f>
        <v>0</v>
      </c>
      <c r="EX20" s="242">
        <f xml:space="preserve"> Debt!EX$151</f>
        <v>0</v>
      </c>
      <c r="EY20" s="242">
        <f xml:space="preserve"> Debt!EY$151</f>
        <v>0</v>
      </c>
      <c r="EZ20" s="242">
        <f xml:space="preserve"> Debt!EZ$151</f>
        <v>0</v>
      </c>
      <c r="FA20" s="242">
        <f xml:space="preserve"> Debt!FA$151</f>
        <v>0</v>
      </c>
      <c r="FB20" s="242">
        <f xml:space="preserve"> Debt!FB$151</f>
        <v>0</v>
      </c>
      <c r="FC20" s="242">
        <f xml:space="preserve"> Debt!FC$151</f>
        <v>0</v>
      </c>
      <c r="FD20" s="242">
        <f xml:space="preserve"> Debt!FD$151</f>
        <v>0</v>
      </c>
      <c r="FE20" s="242">
        <f xml:space="preserve"> Debt!FE$151</f>
        <v>0</v>
      </c>
      <c r="FF20" s="242">
        <f xml:space="preserve"> Debt!FF$151</f>
        <v>0</v>
      </c>
      <c r="FG20" s="242">
        <f xml:space="preserve"> Debt!FG$151</f>
        <v>0</v>
      </c>
      <c r="FH20" s="242">
        <f xml:space="preserve"> Debt!FH$151</f>
        <v>0</v>
      </c>
      <c r="FI20" s="242">
        <f xml:space="preserve"> Debt!FI$151</f>
        <v>0</v>
      </c>
      <c r="FJ20" s="242">
        <f xml:space="preserve"> Debt!FJ$151</f>
        <v>0</v>
      </c>
      <c r="FK20" s="242">
        <f xml:space="preserve"> Debt!FK$151</f>
        <v>0</v>
      </c>
      <c r="FL20" s="242">
        <f xml:space="preserve"> Debt!FL$151</f>
        <v>0</v>
      </c>
      <c r="FM20" s="242">
        <f xml:space="preserve"> Debt!FM$151</f>
        <v>0</v>
      </c>
      <c r="FN20" s="242">
        <f xml:space="preserve"> Debt!FN$151</f>
        <v>0</v>
      </c>
      <c r="FO20" s="242">
        <f xml:space="preserve"> Debt!FO$151</f>
        <v>0</v>
      </c>
      <c r="FP20" s="242">
        <f xml:space="preserve"> Debt!FP$151</f>
        <v>0</v>
      </c>
      <c r="FQ20" s="242">
        <f xml:space="preserve"> Debt!FQ$151</f>
        <v>0</v>
      </c>
      <c r="FR20" s="242">
        <f xml:space="preserve"> Debt!FR$151</f>
        <v>0</v>
      </c>
      <c r="FS20" s="242">
        <f xml:space="preserve"> Debt!FS$151</f>
        <v>0</v>
      </c>
      <c r="FT20" s="242">
        <f xml:space="preserve"> Debt!FT$151</f>
        <v>0</v>
      </c>
      <c r="FU20" s="242">
        <f xml:space="preserve"> Debt!FU$151</f>
        <v>0</v>
      </c>
      <c r="FV20" s="242">
        <f xml:space="preserve"> Debt!FV$151</f>
        <v>0</v>
      </c>
      <c r="FW20" s="242">
        <f xml:space="preserve"> Debt!FW$151</f>
        <v>0</v>
      </c>
      <c r="FX20" s="242">
        <f xml:space="preserve"> Debt!FX$151</f>
        <v>0</v>
      </c>
      <c r="FY20" s="242">
        <f xml:space="preserve"> Debt!FY$151</f>
        <v>0</v>
      </c>
      <c r="FZ20" s="242">
        <f xml:space="preserve"> Debt!FZ$151</f>
        <v>0</v>
      </c>
      <c r="GA20" s="242">
        <f xml:space="preserve"> Debt!GA$151</f>
        <v>0</v>
      </c>
      <c r="GB20" s="242">
        <f xml:space="preserve"> Debt!GB$151</f>
        <v>0</v>
      </c>
      <c r="GC20" s="242">
        <f xml:space="preserve"> Debt!GC$151</f>
        <v>0</v>
      </c>
      <c r="GD20" s="242">
        <f xml:space="preserve"> Debt!GD$151</f>
        <v>0</v>
      </c>
      <c r="GE20" s="242">
        <f xml:space="preserve"> Debt!GE$151</f>
        <v>0</v>
      </c>
      <c r="GF20" s="242">
        <f xml:space="preserve"> Debt!GF$151</f>
        <v>0</v>
      </c>
      <c r="GG20" s="242">
        <f xml:space="preserve"> Debt!GG$151</f>
        <v>0</v>
      </c>
      <c r="GH20" s="242">
        <f xml:space="preserve"> Debt!GH$151</f>
        <v>0</v>
      </c>
      <c r="GI20" s="242">
        <f xml:space="preserve"> Debt!GI$151</f>
        <v>0</v>
      </c>
      <c r="GJ20" s="242">
        <f xml:space="preserve"> Debt!GJ$151</f>
        <v>0</v>
      </c>
    </row>
    <row r="21" spans="1:192" outlineLevel="1" x14ac:dyDescent="0.25">
      <c r="A21" s="212"/>
      <c r="D21" s="216"/>
      <c r="E21" s="239" t="s">
        <v>111</v>
      </c>
      <c r="F21" s="239"/>
      <c r="G21" s="239" t="str">
        <f xml:space="preserve"> SMU</f>
        <v>$ 000s</v>
      </c>
      <c r="H21" s="239">
        <f xml:space="preserve"> SUM(J21:GJ21)</f>
        <v>23250.972101814834</v>
      </c>
      <c r="I21" s="239"/>
      <c r="J21" s="239">
        <f t="shared" ref="J21:AO21" si="10" xml:space="preserve"> J16 + SUM(J18:J20)</f>
        <v>0</v>
      </c>
      <c r="K21" s="239">
        <f t="shared" si="10"/>
        <v>0</v>
      </c>
      <c r="L21" s="239">
        <f t="shared" si="10"/>
        <v>0</v>
      </c>
      <c r="M21" s="239">
        <f t="shared" si="10"/>
        <v>0</v>
      </c>
      <c r="N21" s="239">
        <f t="shared" si="10"/>
        <v>0</v>
      </c>
      <c r="O21" s="239">
        <f t="shared" si="10"/>
        <v>0</v>
      </c>
      <c r="P21" s="239">
        <f t="shared" si="10"/>
        <v>2403.8688334462668</v>
      </c>
      <c r="Q21" s="239">
        <f t="shared" si="10"/>
        <v>1301.6404696285081</v>
      </c>
      <c r="R21" s="239">
        <f t="shared" si="10"/>
        <v>-3277.833772579168</v>
      </c>
      <c r="S21" s="239">
        <f t="shared" si="10"/>
        <v>-3201.4319790020418</v>
      </c>
      <c r="T21" s="239">
        <f t="shared" si="10"/>
        <v>-3059.8700076068289</v>
      </c>
      <c r="U21" s="239">
        <f t="shared" si="10"/>
        <v>-3024.6386395976497</v>
      </c>
      <c r="V21" s="239">
        <f t="shared" si="10"/>
        <v>-2885.1395003883808</v>
      </c>
      <c r="W21" s="239">
        <f t="shared" si="10"/>
        <v>-2841.4190865620276</v>
      </c>
      <c r="X21" s="239">
        <f t="shared" si="10"/>
        <v>-2727.6589970109599</v>
      </c>
      <c r="Y21" s="239">
        <f t="shared" si="10"/>
        <v>-2650.2307454659986</v>
      </c>
      <c r="Z21" s="239">
        <f t="shared" si="10"/>
        <v>-2515.5986473749972</v>
      </c>
      <c r="AA21" s="239">
        <f t="shared" si="10"/>
        <v>-2453.9637947029878</v>
      </c>
      <c r="AB21" s="239">
        <f t="shared" si="10"/>
        <v>-2320.7377611861866</v>
      </c>
      <c r="AC21" s="239">
        <f t="shared" si="10"/>
        <v>-2249.550318204796</v>
      </c>
      <c r="AD21" s="239">
        <f t="shared" si="10"/>
        <v>-2117.7377692791206</v>
      </c>
      <c r="AE21" s="239">
        <f t="shared" si="10"/>
        <v>-2037.0383192546724</v>
      </c>
      <c r="AF21" s="239">
        <f t="shared" si="10"/>
        <v>-1925.4017056549837</v>
      </c>
      <c r="AG21" s="239">
        <f t="shared" si="10"/>
        <v>-1814.9811927708251</v>
      </c>
      <c r="AH21" s="239">
        <f t="shared" si="10"/>
        <v>-1688.219218999845</v>
      </c>
      <c r="AI21" s="239">
        <f t="shared" si="10"/>
        <v>-1586.0995646216834</v>
      </c>
      <c r="AJ21" s="239">
        <f t="shared" si="10"/>
        <v>-1459.9669805486701</v>
      </c>
      <c r="AK21" s="239">
        <f t="shared" si="10"/>
        <v>-1346.7850703682961</v>
      </c>
      <c r="AL21" s="239">
        <f t="shared" si="10"/>
        <v>-1222.4799649929337</v>
      </c>
      <c r="AM21" s="239">
        <f t="shared" si="10"/>
        <v>-1098.5079610149951</v>
      </c>
      <c r="AN21" s="239">
        <f t="shared" si="10"/>
        <v>-986.81095284911498</v>
      </c>
      <c r="AO21" s="239">
        <f t="shared" si="10"/>
        <v>-838.96219767211005</v>
      </c>
      <c r="AP21" s="239">
        <f t="shared" ref="AP21:BD21" si="11" xml:space="preserve"> AP16 + SUM(AP18:AP20)</f>
        <v>-719.00524205206602</v>
      </c>
      <c r="AQ21" s="239">
        <f t="shared" si="11"/>
        <v>-570.50232851757482</v>
      </c>
      <c r="AR21" s="239">
        <f t="shared" si="11"/>
        <v>-451.08239084230536</v>
      </c>
      <c r="AS21" s="239">
        <f t="shared" si="11"/>
        <v>-290.0884124820368</v>
      </c>
      <c r="AT21" s="239">
        <f t="shared" si="11"/>
        <v>-172.11832591712573</v>
      </c>
      <c r="AU21" s="239">
        <f t="shared" si="11"/>
        <v>1.8711028692232503</v>
      </c>
      <c r="AV21" s="239">
        <f t="shared" si="11"/>
        <v>115.54588120585004</v>
      </c>
      <c r="AW21" s="239">
        <f t="shared" si="11"/>
        <v>307.38401548180445</v>
      </c>
      <c r="AX21" s="239">
        <f t="shared" si="11"/>
        <v>637.05134521370928</v>
      </c>
      <c r="AY21" s="239">
        <f t="shared" si="11"/>
        <v>11003.806848954464</v>
      </c>
      <c r="AZ21" s="239">
        <f t="shared" si="11"/>
        <v>11366.073667698323</v>
      </c>
      <c r="BA21" s="239">
        <f t="shared" si="11"/>
        <v>11836.446570133312</v>
      </c>
      <c r="BB21" s="239">
        <f t="shared" si="11"/>
        <v>12233.433397932837</v>
      </c>
      <c r="BC21" s="239">
        <f t="shared" si="11"/>
        <v>12730.035064481264</v>
      </c>
      <c r="BD21" s="239">
        <f t="shared" si="11"/>
        <v>12847.675752289664</v>
      </c>
      <c r="BE21" s="239">
        <f t="shared" ref="BE21:DP21" si="12" xml:space="preserve"> BE16 + SUM(BE18:BE20)</f>
        <v>0</v>
      </c>
      <c r="BF21" s="239">
        <f t="shared" si="12"/>
        <v>0</v>
      </c>
      <c r="BG21" s="239">
        <f t="shared" si="12"/>
        <v>0</v>
      </c>
      <c r="BH21" s="239">
        <f t="shared" si="12"/>
        <v>0</v>
      </c>
      <c r="BI21" s="239">
        <f t="shared" si="12"/>
        <v>0</v>
      </c>
      <c r="BJ21" s="239">
        <f t="shared" si="12"/>
        <v>0</v>
      </c>
      <c r="BK21" s="239">
        <f t="shared" si="12"/>
        <v>0</v>
      </c>
      <c r="BL21" s="239">
        <f t="shared" si="12"/>
        <v>0</v>
      </c>
      <c r="BM21" s="239">
        <f t="shared" si="12"/>
        <v>0</v>
      </c>
      <c r="BN21" s="239">
        <f t="shared" si="12"/>
        <v>0</v>
      </c>
      <c r="BO21" s="239">
        <f t="shared" si="12"/>
        <v>0</v>
      </c>
      <c r="BP21" s="239">
        <f t="shared" si="12"/>
        <v>0</v>
      </c>
      <c r="BQ21" s="239">
        <f t="shared" si="12"/>
        <v>0</v>
      </c>
      <c r="BR21" s="239">
        <f t="shared" si="12"/>
        <v>0</v>
      </c>
      <c r="BS21" s="239">
        <f t="shared" si="12"/>
        <v>0</v>
      </c>
      <c r="BT21" s="239">
        <f t="shared" si="12"/>
        <v>0</v>
      </c>
      <c r="BU21" s="239">
        <f t="shared" si="12"/>
        <v>0</v>
      </c>
      <c r="BV21" s="239">
        <f t="shared" si="12"/>
        <v>0</v>
      </c>
      <c r="BW21" s="239">
        <f t="shared" si="12"/>
        <v>0</v>
      </c>
      <c r="BX21" s="239">
        <f t="shared" si="12"/>
        <v>0</v>
      </c>
      <c r="BY21" s="239">
        <f t="shared" si="12"/>
        <v>0</v>
      </c>
      <c r="BZ21" s="239">
        <f t="shared" si="12"/>
        <v>0</v>
      </c>
      <c r="CA21" s="239">
        <f t="shared" si="12"/>
        <v>0</v>
      </c>
      <c r="CB21" s="239">
        <f t="shared" si="12"/>
        <v>0</v>
      </c>
      <c r="CC21" s="239">
        <f t="shared" si="12"/>
        <v>0</v>
      </c>
      <c r="CD21" s="239">
        <f t="shared" si="12"/>
        <v>0</v>
      </c>
      <c r="CE21" s="239">
        <f t="shared" si="12"/>
        <v>0</v>
      </c>
      <c r="CF21" s="239">
        <f t="shared" si="12"/>
        <v>0</v>
      </c>
      <c r="CG21" s="239">
        <f t="shared" si="12"/>
        <v>0</v>
      </c>
      <c r="CH21" s="239">
        <f t="shared" si="12"/>
        <v>0</v>
      </c>
      <c r="CI21" s="239">
        <f t="shared" si="12"/>
        <v>0</v>
      </c>
      <c r="CJ21" s="239">
        <f t="shared" si="12"/>
        <v>0</v>
      </c>
      <c r="CK21" s="239">
        <f t="shared" si="12"/>
        <v>0</v>
      </c>
      <c r="CL21" s="239">
        <f t="shared" si="12"/>
        <v>0</v>
      </c>
      <c r="CM21" s="239">
        <f t="shared" si="12"/>
        <v>0</v>
      </c>
      <c r="CN21" s="239">
        <f t="shared" si="12"/>
        <v>0</v>
      </c>
      <c r="CO21" s="239">
        <f t="shared" si="12"/>
        <v>0</v>
      </c>
      <c r="CP21" s="239">
        <f t="shared" si="12"/>
        <v>0</v>
      </c>
      <c r="CQ21" s="239">
        <f t="shared" si="12"/>
        <v>0</v>
      </c>
      <c r="CR21" s="239">
        <f t="shared" si="12"/>
        <v>0</v>
      </c>
      <c r="CS21" s="239">
        <f t="shared" si="12"/>
        <v>0</v>
      </c>
      <c r="CT21" s="239">
        <f t="shared" si="12"/>
        <v>0</v>
      </c>
      <c r="CU21" s="239">
        <f t="shared" si="12"/>
        <v>0</v>
      </c>
      <c r="CV21" s="239">
        <f t="shared" si="12"/>
        <v>0</v>
      </c>
      <c r="CW21" s="239">
        <f t="shared" si="12"/>
        <v>0</v>
      </c>
      <c r="CX21" s="239">
        <f t="shared" si="12"/>
        <v>0</v>
      </c>
      <c r="CY21" s="239">
        <f t="shared" si="12"/>
        <v>0</v>
      </c>
      <c r="CZ21" s="239">
        <f t="shared" si="12"/>
        <v>0</v>
      </c>
      <c r="DA21" s="239">
        <f t="shared" si="12"/>
        <v>0</v>
      </c>
      <c r="DB21" s="239">
        <f t="shared" si="12"/>
        <v>0</v>
      </c>
      <c r="DC21" s="239">
        <f t="shared" si="12"/>
        <v>0</v>
      </c>
      <c r="DD21" s="239">
        <f t="shared" si="12"/>
        <v>0</v>
      </c>
      <c r="DE21" s="239">
        <f t="shared" si="12"/>
        <v>0</v>
      </c>
      <c r="DF21" s="239">
        <f t="shared" si="12"/>
        <v>0</v>
      </c>
      <c r="DG21" s="239">
        <f t="shared" si="12"/>
        <v>0</v>
      </c>
      <c r="DH21" s="239">
        <f t="shared" si="12"/>
        <v>0</v>
      </c>
      <c r="DI21" s="239">
        <f t="shared" si="12"/>
        <v>0</v>
      </c>
      <c r="DJ21" s="239">
        <f t="shared" si="12"/>
        <v>0</v>
      </c>
      <c r="DK21" s="239">
        <f t="shared" si="12"/>
        <v>0</v>
      </c>
      <c r="DL21" s="239">
        <f t="shared" si="12"/>
        <v>0</v>
      </c>
      <c r="DM21" s="239">
        <f t="shared" si="12"/>
        <v>0</v>
      </c>
      <c r="DN21" s="239">
        <f t="shared" si="12"/>
        <v>0</v>
      </c>
      <c r="DO21" s="239">
        <f t="shared" si="12"/>
        <v>0</v>
      </c>
      <c r="DP21" s="239">
        <f t="shared" si="12"/>
        <v>0</v>
      </c>
      <c r="DQ21" s="239">
        <f t="shared" ref="DQ21:GB21" si="13" xml:space="preserve"> DQ16 + SUM(DQ18:DQ20)</f>
        <v>0</v>
      </c>
      <c r="DR21" s="239">
        <f t="shared" si="13"/>
        <v>0</v>
      </c>
      <c r="DS21" s="239">
        <f t="shared" si="13"/>
        <v>0</v>
      </c>
      <c r="DT21" s="239">
        <f t="shared" si="13"/>
        <v>0</v>
      </c>
      <c r="DU21" s="239">
        <f t="shared" si="13"/>
        <v>0</v>
      </c>
      <c r="DV21" s="239">
        <f t="shared" si="13"/>
        <v>0</v>
      </c>
      <c r="DW21" s="239">
        <f t="shared" si="13"/>
        <v>0</v>
      </c>
      <c r="DX21" s="239">
        <f t="shared" si="13"/>
        <v>0</v>
      </c>
      <c r="DY21" s="239">
        <f t="shared" si="13"/>
        <v>0</v>
      </c>
      <c r="DZ21" s="239">
        <f t="shared" si="13"/>
        <v>0</v>
      </c>
      <c r="EA21" s="239">
        <f t="shared" si="13"/>
        <v>0</v>
      </c>
      <c r="EB21" s="239">
        <f t="shared" si="13"/>
        <v>0</v>
      </c>
      <c r="EC21" s="239">
        <f t="shared" si="13"/>
        <v>0</v>
      </c>
      <c r="ED21" s="239">
        <f t="shared" si="13"/>
        <v>0</v>
      </c>
      <c r="EE21" s="239">
        <f t="shared" si="13"/>
        <v>0</v>
      </c>
      <c r="EF21" s="239">
        <f t="shared" si="13"/>
        <v>0</v>
      </c>
      <c r="EG21" s="239">
        <f t="shared" si="13"/>
        <v>0</v>
      </c>
      <c r="EH21" s="239">
        <f t="shared" si="13"/>
        <v>0</v>
      </c>
      <c r="EI21" s="239">
        <f t="shared" si="13"/>
        <v>0</v>
      </c>
      <c r="EJ21" s="239">
        <f t="shared" si="13"/>
        <v>0</v>
      </c>
      <c r="EK21" s="239">
        <f t="shared" si="13"/>
        <v>0</v>
      </c>
      <c r="EL21" s="239">
        <f t="shared" si="13"/>
        <v>0</v>
      </c>
      <c r="EM21" s="239">
        <f t="shared" si="13"/>
        <v>0</v>
      </c>
      <c r="EN21" s="239">
        <f t="shared" si="13"/>
        <v>0</v>
      </c>
      <c r="EO21" s="239">
        <f t="shared" si="13"/>
        <v>0</v>
      </c>
      <c r="EP21" s="239">
        <f t="shared" si="13"/>
        <v>0</v>
      </c>
      <c r="EQ21" s="239">
        <f t="shared" si="13"/>
        <v>0</v>
      </c>
      <c r="ER21" s="239">
        <f t="shared" si="13"/>
        <v>0</v>
      </c>
      <c r="ES21" s="239">
        <f t="shared" si="13"/>
        <v>0</v>
      </c>
      <c r="ET21" s="239">
        <f t="shared" si="13"/>
        <v>0</v>
      </c>
      <c r="EU21" s="239">
        <f t="shared" si="13"/>
        <v>0</v>
      </c>
      <c r="EV21" s="239">
        <f t="shared" si="13"/>
        <v>0</v>
      </c>
      <c r="EW21" s="239">
        <f t="shared" si="13"/>
        <v>0</v>
      </c>
      <c r="EX21" s="239">
        <f t="shared" si="13"/>
        <v>0</v>
      </c>
      <c r="EY21" s="239">
        <f t="shared" si="13"/>
        <v>0</v>
      </c>
      <c r="EZ21" s="239">
        <f t="shared" si="13"/>
        <v>0</v>
      </c>
      <c r="FA21" s="239">
        <f t="shared" si="13"/>
        <v>0</v>
      </c>
      <c r="FB21" s="239">
        <f t="shared" si="13"/>
        <v>0</v>
      </c>
      <c r="FC21" s="239">
        <f t="shared" si="13"/>
        <v>0</v>
      </c>
      <c r="FD21" s="239">
        <f t="shared" si="13"/>
        <v>0</v>
      </c>
      <c r="FE21" s="239">
        <f t="shared" si="13"/>
        <v>0</v>
      </c>
      <c r="FF21" s="239">
        <f t="shared" si="13"/>
        <v>0</v>
      </c>
      <c r="FG21" s="239">
        <f t="shared" si="13"/>
        <v>0</v>
      </c>
      <c r="FH21" s="239">
        <f t="shared" si="13"/>
        <v>0</v>
      </c>
      <c r="FI21" s="239">
        <f t="shared" si="13"/>
        <v>0</v>
      </c>
      <c r="FJ21" s="239">
        <f t="shared" si="13"/>
        <v>0</v>
      </c>
      <c r="FK21" s="239">
        <f t="shared" si="13"/>
        <v>0</v>
      </c>
      <c r="FL21" s="239">
        <f t="shared" si="13"/>
        <v>0</v>
      </c>
      <c r="FM21" s="239">
        <f t="shared" si="13"/>
        <v>0</v>
      </c>
      <c r="FN21" s="239">
        <f t="shared" si="13"/>
        <v>0</v>
      </c>
      <c r="FO21" s="239">
        <f t="shared" si="13"/>
        <v>0</v>
      </c>
      <c r="FP21" s="239">
        <f t="shared" si="13"/>
        <v>0</v>
      </c>
      <c r="FQ21" s="239">
        <f t="shared" si="13"/>
        <v>0</v>
      </c>
      <c r="FR21" s="239">
        <f t="shared" si="13"/>
        <v>0</v>
      </c>
      <c r="FS21" s="239">
        <f t="shared" si="13"/>
        <v>0</v>
      </c>
      <c r="FT21" s="239">
        <f t="shared" si="13"/>
        <v>0</v>
      </c>
      <c r="FU21" s="239">
        <f t="shared" si="13"/>
        <v>0</v>
      </c>
      <c r="FV21" s="239">
        <f t="shared" si="13"/>
        <v>0</v>
      </c>
      <c r="FW21" s="239">
        <f t="shared" si="13"/>
        <v>0</v>
      </c>
      <c r="FX21" s="239">
        <f t="shared" si="13"/>
        <v>0</v>
      </c>
      <c r="FY21" s="239">
        <f t="shared" si="13"/>
        <v>0</v>
      </c>
      <c r="FZ21" s="239">
        <f t="shared" si="13"/>
        <v>0</v>
      </c>
      <c r="GA21" s="239">
        <f t="shared" si="13"/>
        <v>0</v>
      </c>
      <c r="GB21" s="239">
        <f t="shared" si="13"/>
        <v>0</v>
      </c>
      <c r="GC21" s="239">
        <f t="shared" ref="GC21:GJ21" si="14" xml:space="preserve"> GC16 + SUM(GC18:GC20)</f>
        <v>0</v>
      </c>
      <c r="GD21" s="239">
        <f t="shared" si="14"/>
        <v>0</v>
      </c>
      <c r="GE21" s="239">
        <f t="shared" si="14"/>
        <v>0</v>
      </c>
      <c r="GF21" s="239">
        <f t="shared" si="14"/>
        <v>0</v>
      </c>
      <c r="GG21" s="239">
        <f t="shared" si="14"/>
        <v>0</v>
      </c>
      <c r="GH21" s="239">
        <f t="shared" si="14"/>
        <v>0</v>
      </c>
      <c r="GI21" s="239">
        <f t="shared" si="14"/>
        <v>0</v>
      </c>
      <c r="GJ21" s="239">
        <f t="shared" si="14"/>
        <v>0</v>
      </c>
    </row>
    <row r="22" spans="1:192" outlineLevel="1" x14ac:dyDescent="0.25">
      <c r="A22" s="212"/>
      <c r="D22" s="216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2"/>
      <c r="AF22" s="242"/>
      <c r="AG22" s="242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42"/>
      <c r="BU22" s="242"/>
      <c r="BV22" s="242"/>
      <c r="BW22" s="242"/>
      <c r="BX22" s="242"/>
      <c r="BY22" s="242"/>
      <c r="BZ22" s="242"/>
      <c r="CA22" s="242"/>
      <c r="CB22" s="242"/>
      <c r="CC22" s="242"/>
      <c r="CD22" s="242"/>
      <c r="CE22" s="242"/>
      <c r="CF22" s="242"/>
      <c r="CG22" s="242"/>
      <c r="CH22" s="242"/>
      <c r="CI22" s="242"/>
      <c r="CJ22" s="242"/>
      <c r="CK22" s="242"/>
      <c r="CL22" s="242"/>
      <c r="CM22" s="242"/>
      <c r="CN22" s="242"/>
      <c r="CO22" s="242"/>
      <c r="CP22" s="242"/>
      <c r="CQ22" s="242"/>
      <c r="CR22" s="242"/>
      <c r="CS22" s="242"/>
      <c r="CT22" s="242"/>
      <c r="CU22" s="242"/>
      <c r="CV22" s="242"/>
      <c r="CW22" s="242"/>
      <c r="CX22" s="242"/>
      <c r="CY22" s="242"/>
      <c r="CZ22" s="242"/>
      <c r="DA22" s="242"/>
      <c r="DB22" s="242"/>
      <c r="DC22" s="242"/>
      <c r="DD22" s="242"/>
      <c r="DE22" s="242"/>
      <c r="DF22" s="242"/>
      <c r="DG22" s="242"/>
      <c r="DH22" s="242"/>
      <c r="DI22" s="242"/>
      <c r="DJ22" s="242"/>
      <c r="DK22" s="242"/>
      <c r="DL22" s="242"/>
      <c r="DM22" s="242"/>
      <c r="DN22" s="242"/>
      <c r="DO22" s="242"/>
      <c r="DP22" s="242"/>
      <c r="DQ22" s="242"/>
      <c r="DR22" s="242"/>
      <c r="DS22" s="242"/>
      <c r="DT22" s="242"/>
      <c r="DU22" s="242"/>
      <c r="DV22" s="242"/>
      <c r="DW22" s="242"/>
      <c r="DX22" s="242"/>
      <c r="DY22" s="242"/>
      <c r="DZ22" s="242"/>
      <c r="EA22" s="242"/>
      <c r="EB22" s="242"/>
      <c r="EC22" s="242"/>
      <c r="ED22" s="242"/>
      <c r="EE22" s="242"/>
      <c r="EF22" s="242"/>
      <c r="EG22" s="242"/>
      <c r="EH22" s="242"/>
      <c r="EI22" s="242"/>
      <c r="EJ22" s="242"/>
      <c r="EK22" s="242"/>
      <c r="EL22" s="242"/>
      <c r="EM22" s="242"/>
      <c r="EN22" s="242"/>
      <c r="EO22" s="242"/>
      <c r="EP22" s="242"/>
      <c r="EQ22" s="242"/>
      <c r="ER22" s="242"/>
      <c r="ES22" s="242"/>
      <c r="ET22" s="242"/>
      <c r="EU22" s="242"/>
      <c r="EV22" s="242"/>
      <c r="EW22" s="242"/>
      <c r="EX22" s="242"/>
      <c r="EY22" s="242"/>
      <c r="EZ22" s="242"/>
      <c r="FA22" s="242"/>
      <c r="FB22" s="242"/>
      <c r="FC22" s="242"/>
      <c r="FD22" s="242"/>
      <c r="FE22" s="242"/>
      <c r="FF22" s="242"/>
      <c r="FG22" s="242"/>
      <c r="FH22" s="242"/>
      <c r="FI22" s="242"/>
      <c r="FJ22" s="242"/>
      <c r="FK22" s="242"/>
      <c r="FL22" s="242"/>
      <c r="FM22" s="242"/>
      <c r="FN22" s="242"/>
      <c r="FO22" s="242"/>
      <c r="FP22" s="242"/>
      <c r="FQ22" s="242"/>
      <c r="FR22" s="242"/>
      <c r="FS22" s="242"/>
      <c r="FT22" s="242"/>
      <c r="FU22" s="242"/>
      <c r="FV22" s="242"/>
      <c r="FW22" s="242"/>
      <c r="FX22" s="242"/>
      <c r="FY22" s="242"/>
      <c r="FZ22" s="242"/>
      <c r="GA22" s="242"/>
      <c r="GB22" s="242"/>
      <c r="GC22" s="242"/>
      <c r="GD22" s="242"/>
      <c r="GE22" s="242"/>
      <c r="GF22" s="242"/>
      <c r="GG22" s="242"/>
      <c r="GH22" s="242"/>
      <c r="GI22" s="242"/>
      <c r="GJ22" s="242"/>
    </row>
    <row r="23" spans="1:192" outlineLevel="1" x14ac:dyDescent="0.25">
      <c r="A23" s="212"/>
      <c r="D23" s="216"/>
      <c r="E23" s="242" t="str">
        <f xml:space="preserve"> Tax!E$13</f>
        <v>Corporate income tax expense</v>
      </c>
      <c r="F23" s="242">
        <f xml:space="preserve"> Tax!F$13</f>
        <v>0</v>
      </c>
      <c r="G23" s="242" t="str">
        <f xml:space="preserve"> Tax!G$13</f>
        <v>$ 000s</v>
      </c>
      <c r="H23" s="242">
        <f xml:space="preserve"> Tax!H$13</f>
        <v>-4169.4206536737183</v>
      </c>
      <c r="I23" s="242">
        <f xml:space="preserve"> Tax!I$13</f>
        <v>0</v>
      </c>
      <c r="J23" s="242">
        <f xml:space="preserve"> Tax!J$13</f>
        <v>0</v>
      </c>
      <c r="K23" s="242">
        <f xml:space="preserve"> Tax!K$13</f>
        <v>0</v>
      </c>
      <c r="L23" s="242">
        <f xml:space="preserve"> Tax!L$13</f>
        <v>0</v>
      </c>
      <c r="M23" s="242">
        <f xml:space="preserve"> Tax!M$13</f>
        <v>0</v>
      </c>
      <c r="N23" s="242">
        <f xml:space="preserve"> Tax!N$13</f>
        <v>0</v>
      </c>
      <c r="O23" s="242">
        <f xml:space="preserve"> Tax!O$13</f>
        <v>0</v>
      </c>
      <c r="P23" s="242">
        <f xml:space="preserve"> Tax!P$13</f>
        <v>0</v>
      </c>
      <c r="Q23" s="242">
        <f xml:space="preserve"> Tax!Q$13</f>
        <v>-260.32809392570164</v>
      </c>
      <c r="R23" s="242">
        <f xml:space="preserve"> Tax!R$13</f>
        <v>655.56675451583362</v>
      </c>
      <c r="S23" s="242">
        <f xml:space="preserve"> Tax!S$13</f>
        <v>640.2863958004084</v>
      </c>
      <c r="T23" s="242">
        <f xml:space="preserve"> Tax!T$13</f>
        <v>611.97400152136584</v>
      </c>
      <c r="U23" s="242">
        <f xml:space="preserve"> Tax!U$13</f>
        <v>604.92772791952996</v>
      </c>
      <c r="V23" s="242">
        <f xml:space="preserve"> Tax!V$13</f>
        <v>577.02790007767624</v>
      </c>
      <c r="W23" s="242">
        <f xml:space="preserve"> Tax!W$13</f>
        <v>568.28381731240552</v>
      </c>
      <c r="X23" s="242">
        <f xml:space="preserve"> Tax!X$13</f>
        <v>545.53179940219195</v>
      </c>
      <c r="Y23" s="242">
        <f xml:space="preserve"> Tax!Y$13</f>
        <v>530.04614909319969</v>
      </c>
      <c r="Z23" s="242">
        <f xml:space="preserve"> Tax!Z$13</f>
        <v>503.11972947499947</v>
      </c>
      <c r="AA23" s="242">
        <f xml:space="preserve"> Tax!AA$13</f>
        <v>490.79275894059759</v>
      </c>
      <c r="AB23" s="242">
        <f xml:space="preserve"> Tax!AB$13</f>
        <v>464.14755223723733</v>
      </c>
      <c r="AC23" s="242">
        <f xml:space="preserve"> Tax!AC$13</f>
        <v>449.91006364095921</v>
      </c>
      <c r="AD23" s="242">
        <f xml:space="preserve"> Tax!AD$13</f>
        <v>423.54755385582416</v>
      </c>
      <c r="AE23" s="242">
        <f xml:space="preserve"> Tax!AE$13</f>
        <v>407.40766385093451</v>
      </c>
      <c r="AF23" s="242">
        <f xml:space="preserve"> Tax!AF$13</f>
        <v>385.08034113099677</v>
      </c>
      <c r="AG23" s="242">
        <f xml:space="preserve"> Tax!AG$13</f>
        <v>362.99623855416507</v>
      </c>
      <c r="AH23" s="242">
        <f xml:space="preserve"> Tax!AH$13</f>
        <v>337.64384379996903</v>
      </c>
      <c r="AI23" s="242">
        <f xml:space="preserve"> Tax!AI$13</f>
        <v>317.21991292433671</v>
      </c>
      <c r="AJ23" s="242">
        <f xml:space="preserve"> Tax!AJ$13</f>
        <v>291.99339610973402</v>
      </c>
      <c r="AK23" s="242">
        <f xml:space="preserve"> Tax!AK$13</f>
        <v>269.35701407365923</v>
      </c>
      <c r="AL23" s="242">
        <f xml:space="preserve"> Tax!AL$13</f>
        <v>244.49599299858676</v>
      </c>
      <c r="AM23" s="242">
        <f xml:space="preserve"> Tax!AM$13</f>
        <v>219.70159220299902</v>
      </c>
      <c r="AN23" s="242">
        <f xml:space="preserve"> Tax!AN$13</f>
        <v>197.36219056982301</v>
      </c>
      <c r="AO23" s="242">
        <f xml:space="preserve"> Tax!AO$13</f>
        <v>167.79243953442202</v>
      </c>
      <c r="AP23" s="242">
        <f xml:space="preserve"> Tax!AP$13</f>
        <v>143.80104841041322</v>
      </c>
      <c r="AQ23" s="242">
        <f xml:space="preserve"> Tax!AQ$13</f>
        <v>114.10046570351497</v>
      </c>
      <c r="AR23" s="242">
        <f xml:space="preserve"> Tax!AR$13</f>
        <v>90.21647816846108</v>
      </c>
      <c r="AS23" s="242">
        <f xml:space="preserve"> Tax!AS$13</f>
        <v>58.01768249640736</v>
      </c>
      <c r="AT23" s="242">
        <f xml:space="preserve"> Tax!AT$13</f>
        <v>34.42366518342515</v>
      </c>
      <c r="AU23" s="242">
        <f xml:space="preserve"> Tax!AU$13</f>
        <v>-0.37422057384465007</v>
      </c>
      <c r="AV23" s="242">
        <f xml:space="preserve"> Tax!AV$13</f>
        <v>-23.109176241170008</v>
      </c>
      <c r="AW23" s="242">
        <f xml:space="preserve"> Tax!AW$13</f>
        <v>-61.476803096360896</v>
      </c>
      <c r="AX23" s="242">
        <f xml:space="preserve"> Tax!AX$13</f>
        <v>-127.41026904274186</v>
      </c>
      <c r="AY23" s="242">
        <f xml:space="preserve"> Tax!AY$13</f>
        <v>-2200.7613697908928</v>
      </c>
      <c r="AZ23" s="242">
        <f xml:space="preserve"> Tax!AZ$13</f>
        <v>-2273.2147335396648</v>
      </c>
      <c r="BA23" s="242">
        <f xml:space="preserve"> Tax!BA$13</f>
        <v>-2367.2893140266624</v>
      </c>
      <c r="BB23" s="242">
        <f xml:space="preserve"> Tax!BB$13</f>
        <v>-2446.6866795865676</v>
      </c>
      <c r="BC23" s="242">
        <f xml:space="preserve"> Tax!BC$13</f>
        <v>-2546.0070128962529</v>
      </c>
      <c r="BD23" s="242">
        <f xml:space="preserve"> Tax!BD$13</f>
        <v>-2569.535150457933</v>
      </c>
      <c r="BE23" s="242">
        <f xml:space="preserve"> Tax!BE$13</f>
        <v>0</v>
      </c>
      <c r="BF23" s="242">
        <f xml:space="preserve"> Tax!BF$13</f>
        <v>0</v>
      </c>
      <c r="BG23" s="242">
        <f xml:space="preserve"> Tax!BG$13</f>
        <v>0</v>
      </c>
      <c r="BH23" s="242">
        <f xml:space="preserve"> Tax!BH$13</f>
        <v>0</v>
      </c>
      <c r="BI23" s="242">
        <f xml:space="preserve"> Tax!BI$13</f>
        <v>0</v>
      </c>
      <c r="BJ23" s="242">
        <f xml:space="preserve"> Tax!BJ$13</f>
        <v>0</v>
      </c>
      <c r="BK23" s="242">
        <f xml:space="preserve"> Tax!BK$13</f>
        <v>0</v>
      </c>
      <c r="BL23" s="242">
        <f xml:space="preserve"> Tax!BL$13</f>
        <v>0</v>
      </c>
      <c r="BM23" s="242">
        <f xml:space="preserve"> Tax!BM$13</f>
        <v>0</v>
      </c>
      <c r="BN23" s="242">
        <f xml:space="preserve"> Tax!BN$13</f>
        <v>0</v>
      </c>
      <c r="BO23" s="242">
        <f xml:space="preserve"> Tax!BO$13</f>
        <v>0</v>
      </c>
      <c r="BP23" s="242">
        <f xml:space="preserve"> Tax!BP$13</f>
        <v>0</v>
      </c>
      <c r="BQ23" s="242">
        <f xml:space="preserve"> Tax!BQ$13</f>
        <v>0</v>
      </c>
      <c r="BR23" s="242">
        <f xml:space="preserve"> Tax!BR$13</f>
        <v>0</v>
      </c>
      <c r="BS23" s="242">
        <f xml:space="preserve"> Tax!BS$13</f>
        <v>0</v>
      </c>
      <c r="BT23" s="242">
        <f xml:space="preserve"> Tax!BT$13</f>
        <v>0</v>
      </c>
      <c r="BU23" s="242">
        <f xml:space="preserve"> Tax!BU$13</f>
        <v>0</v>
      </c>
      <c r="BV23" s="242">
        <f xml:space="preserve"> Tax!BV$13</f>
        <v>0</v>
      </c>
      <c r="BW23" s="242">
        <f xml:space="preserve"> Tax!BW$13</f>
        <v>0</v>
      </c>
      <c r="BX23" s="242">
        <f xml:space="preserve"> Tax!BX$13</f>
        <v>0</v>
      </c>
      <c r="BY23" s="242">
        <f xml:space="preserve"> Tax!BY$13</f>
        <v>0</v>
      </c>
      <c r="BZ23" s="242">
        <f xml:space="preserve"> Tax!BZ$13</f>
        <v>0</v>
      </c>
      <c r="CA23" s="242">
        <f xml:space="preserve"> Tax!CA$13</f>
        <v>0</v>
      </c>
      <c r="CB23" s="242">
        <f xml:space="preserve"> Tax!CB$13</f>
        <v>0</v>
      </c>
      <c r="CC23" s="242">
        <f xml:space="preserve"> Tax!CC$13</f>
        <v>0</v>
      </c>
      <c r="CD23" s="242">
        <f xml:space="preserve"> Tax!CD$13</f>
        <v>0</v>
      </c>
      <c r="CE23" s="242">
        <f xml:space="preserve"> Tax!CE$13</f>
        <v>0</v>
      </c>
      <c r="CF23" s="242">
        <f xml:space="preserve"> Tax!CF$13</f>
        <v>0</v>
      </c>
      <c r="CG23" s="242">
        <f xml:space="preserve"> Tax!CG$13</f>
        <v>0</v>
      </c>
      <c r="CH23" s="242">
        <f xml:space="preserve"> Tax!CH$13</f>
        <v>0</v>
      </c>
      <c r="CI23" s="242">
        <f xml:space="preserve"> Tax!CI$13</f>
        <v>0</v>
      </c>
      <c r="CJ23" s="242">
        <f xml:space="preserve"> Tax!CJ$13</f>
        <v>0</v>
      </c>
      <c r="CK23" s="242">
        <f xml:space="preserve"> Tax!CK$13</f>
        <v>0</v>
      </c>
      <c r="CL23" s="242">
        <f xml:space="preserve"> Tax!CL$13</f>
        <v>0</v>
      </c>
      <c r="CM23" s="242">
        <f xml:space="preserve"> Tax!CM$13</f>
        <v>0</v>
      </c>
      <c r="CN23" s="242">
        <f xml:space="preserve"> Tax!CN$13</f>
        <v>0</v>
      </c>
      <c r="CO23" s="242">
        <f xml:space="preserve"> Tax!CO$13</f>
        <v>0</v>
      </c>
      <c r="CP23" s="242">
        <f xml:space="preserve"> Tax!CP$13</f>
        <v>0</v>
      </c>
      <c r="CQ23" s="242">
        <f xml:space="preserve"> Tax!CQ$13</f>
        <v>0</v>
      </c>
      <c r="CR23" s="242">
        <f xml:space="preserve"> Tax!CR$13</f>
        <v>0</v>
      </c>
      <c r="CS23" s="242">
        <f xml:space="preserve"> Tax!CS$13</f>
        <v>0</v>
      </c>
      <c r="CT23" s="242">
        <f xml:space="preserve"> Tax!CT$13</f>
        <v>0</v>
      </c>
      <c r="CU23" s="242">
        <f xml:space="preserve"> Tax!CU$13</f>
        <v>0</v>
      </c>
      <c r="CV23" s="242">
        <f xml:space="preserve"> Tax!CV$13</f>
        <v>0</v>
      </c>
      <c r="CW23" s="242">
        <f xml:space="preserve"> Tax!CW$13</f>
        <v>0</v>
      </c>
      <c r="CX23" s="242">
        <f xml:space="preserve"> Tax!CX$13</f>
        <v>0</v>
      </c>
      <c r="CY23" s="242">
        <f xml:space="preserve"> Tax!CY$13</f>
        <v>0</v>
      </c>
      <c r="CZ23" s="242">
        <f xml:space="preserve"> Tax!CZ$13</f>
        <v>0</v>
      </c>
      <c r="DA23" s="242">
        <f xml:space="preserve"> Tax!DA$13</f>
        <v>0</v>
      </c>
      <c r="DB23" s="242">
        <f xml:space="preserve"> Tax!DB$13</f>
        <v>0</v>
      </c>
      <c r="DC23" s="242">
        <f xml:space="preserve"> Tax!DC$13</f>
        <v>0</v>
      </c>
      <c r="DD23" s="242">
        <f xml:space="preserve"> Tax!DD$13</f>
        <v>0</v>
      </c>
      <c r="DE23" s="242">
        <f xml:space="preserve"> Tax!DE$13</f>
        <v>0</v>
      </c>
      <c r="DF23" s="242">
        <f xml:space="preserve"> Tax!DF$13</f>
        <v>0</v>
      </c>
      <c r="DG23" s="242">
        <f xml:space="preserve"> Tax!DG$13</f>
        <v>0</v>
      </c>
      <c r="DH23" s="242">
        <f xml:space="preserve"> Tax!DH$13</f>
        <v>0</v>
      </c>
      <c r="DI23" s="242">
        <f xml:space="preserve"> Tax!DI$13</f>
        <v>0</v>
      </c>
      <c r="DJ23" s="242">
        <f xml:space="preserve"> Tax!DJ$13</f>
        <v>0</v>
      </c>
      <c r="DK23" s="242">
        <f xml:space="preserve"> Tax!DK$13</f>
        <v>0</v>
      </c>
      <c r="DL23" s="242">
        <f xml:space="preserve"> Tax!DL$13</f>
        <v>0</v>
      </c>
      <c r="DM23" s="242">
        <f xml:space="preserve"> Tax!DM$13</f>
        <v>0</v>
      </c>
      <c r="DN23" s="242">
        <f xml:space="preserve"> Tax!DN$13</f>
        <v>0</v>
      </c>
      <c r="DO23" s="242">
        <f xml:space="preserve"> Tax!DO$13</f>
        <v>0</v>
      </c>
      <c r="DP23" s="242">
        <f xml:space="preserve"> Tax!DP$13</f>
        <v>0</v>
      </c>
      <c r="DQ23" s="242">
        <f xml:space="preserve"> Tax!DQ$13</f>
        <v>0</v>
      </c>
      <c r="DR23" s="242">
        <f xml:space="preserve"> Tax!DR$13</f>
        <v>0</v>
      </c>
      <c r="DS23" s="242">
        <f xml:space="preserve"> Tax!DS$13</f>
        <v>0</v>
      </c>
      <c r="DT23" s="242">
        <f xml:space="preserve"> Tax!DT$13</f>
        <v>0</v>
      </c>
      <c r="DU23" s="242">
        <f xml:space="preserve"> Tax!DU$13</f>
        <v>0</v>
      </c>
      <c r="DV23" s="242">
        <f xml:space="preserve"> Tax!DV$13</f>
        <v>0</v>
      </c>
      <c r="DW23" s="242">
        <f xml:space="preserve"> Tax!DW$13</f>
        <v>0</v>
      </c>
      <c r="DX23" s="242">
        <f xml:space="preserve"> Tax!DX$13</f>
        <v>0</v>
      </c>
      <c r="DY23" s="242">
        <f xml:space="preserve"> Tax!DY$13</f>
        <v>0</v>
      </c>
      <c r="DZ23" s="242">
        <f xml:space="preserve"> Tax!DZ$13</f>
        <v>0</v>
      </c>
      <c r="EA23" s="242">
        <f xml:space="preserve"> Tax!EA$13</f>
        <v>0</v>
      </c>
      <c r="EB23" s="242">
        <f xml:space="preserve"> Tax!EB$13</f>
        <v>0</v>
      </c>
      <c r="EC23" s="242">
        <f xml:space="preserve"> Tax!EC$13</f>
        <v>0</v>
      </c>
      <c r="ED23" s="242">
        <f xml:space="preserve"> Tax!ED$13</f>
        <v>0</v>
      </c>
      <c r="EE23" s="242">
        <f xml:space="preserve"> Tax!EE$13</f>
        <v>0</v>
      </c>
      <c r="EF23" s="242">
        <f xml:space="preserve"> Tax!EF$13</f>
        <v>0</v>
      </c>
      <c r="EG23" s="242">
        <f xml:space="preserve"> Tax!EG$13</f>
        <v>0</v>
      </c>
      <c r="EH23" s="242">
        <f xml:space="preserve"> Tax!EH$13</f>
        <v>0</v>
      </c>
      <c r="EI23" s="242">
        <f xml:space="preserve"> Tax!EI$13</f>
        <v>0</v>
      </c>
      <c r="EJ23" s="242">
        <f xml:space="preserve"> Tax!EJ$13</f>
        <v>0</v>
      </c>
      <c r="EK23" s="242">
        <f xml:space="preserve"> Tax!EK$13</f>
        <v>0</v>
      </c>
      <c r="EL23" s="242">
        <f xml:space="preserve"> Tax!EL$13</f>
        <v>0</v>
      </c>
      <c r="EM23" s="242">
        <f xml:space="preserve"> Tax!EM$13</f>
        <v>0</v>
      </c>
      <c r="EN23" s="242">
        <f xml:space="preserve"> Tax!EN$13</f>
        <v>0</v>
      </c>
      <c r="EO23" s="242">
        <f xml:space="preserve"> Tax!EO$13</f>
        <v>0</v>
      </c>
      <c r="EP23" s="242">
        <f xml:space="preserve"> Tax!EP$13</f>
        <v>0</v>
      </c>
      <c r="EQ23" s="242">
        <f xml:space="preserve"> Tax!EQ$13</f>
        <v>0</v>
      </c>
      <c r="ER23" s="242">
        <f xml:space="preserve"> Tax!ER$13</f>
        <v>0</v>
      </c>
      <c r="ES23" s="242">
        <f xml:space="preserve"> Tax!ES$13</f>
        <v>0</v>
      </c>
      <c r="ET23" s="242">
        <f xml:space="preserve"> Tax!ET$13</f>
        <v>0</v>
      </c>
      <c r="EU23" s="242">
        <f xml:space="preserve"> Tax!EU$13</f>
        <v>0</v>
      </c>
      <c r="EV23" s="242">
        <f xml:space="preserve"> Tax!EV$13</f>
        <v>0</v>
      </c>
      <c r="EW23" s="242">
        <f xml:space="preserve"> Tax!EW$13</f>
        <v>0</v>
      </c>
      <c r="EX23" s="242">
        <f xml:space="preserve"> Tax!EX$13</f>
        <v>0</v>
      </c>
      <c r="EY23" s="242">
        <f xml:space="preserve"> Tax!EY$13</f>
        <v>0</v>
      </c>
      <c r="EZ23" s="242">
        <f xml:space="preserve"> Tax!EZ$13</f>
        <v>0</v>
      </c>
      <c r="FA23" s="242">
        <f xml:space="preserve"> Tax!FA$13</f>
        <v>0</v>
      </c>
      <c r="FB23" s="242">
        <f xml:space="preserve"> Tax!FB$13</f>
        <v>0</v>
      </c>
      <c r="FC23" s="242">
        <f xml:space="preserve"> Tax!FC$13</f>
        <v>0</v>
      </c>
      <c r="FD23" s="242">
        <f xml:space="preserve"> Tax!FD$13</f>
        <v>0</v>
      </c>
      <c r="FE23" s="242">
        <f xml:space="preserve"> Tax!FE$13</f>
        <v>0</v>
      </c>
      <c r="FF23" s="242">
        <f xml:space="preserve"> Tax!FF$13</f>
        <v>0</v>
      </c>
      <c r="FG23" s="242">
        <f xml:space="preserve"> Tax!FG$13</f>
        <v>0</v>
      </c>
      <c r="FH23" s="242">
        <f xml:space="preserve"> Tax!FH$13</f>
        <v>0</v>
      </c>
      <c r="FI23" s="242">
        <f xml:space="preserve"> Tax!FI$13</f>
        <v>0</v>
      </c>
      <c r="FJ23" s="242">
        <f xml:space="preserve"> Tax!FJ$13</f>
        <v>0</v>
      </c>
      <c r="FK23" s="242">
        <f xml:space="preserve"> Tax!FK$13</f>
        <v>0</v>
      </c>
      <c r="FL23" s="242">
        <f xml:space="preserve"> Tax!FL$13</f>
        <v>0</v>
      </c>
      <c r="FM23" s="242">
        <f xml:space="preserve"> Tax!FM$13</f>
        <v>0</v>
      </c>
      <c r="FN23" s="242">
        <f xml:space="preserve"> Tax!FN$13</f>
        <v>0</v>
      </c>
      <c r="FO23" s="242">
        <f xml:space="preserve"> Tax!FO$13</f>
        <v>0</v>
      </c>
      <c r="FP23" s="242">
        <f xml:space="preserve"> Tax!FP$13</f>
        <v>0</v>
      </c>
      <c r="FQ23" s="242">
        <f xml:space="preserve"> Tax!FQ$13</f>
        <v>0</v>
      </c>
      <c r="FR23" s="242">
        <f xml:space="preserve"> Tax!FR$13</f>
        <v>0</v>
      </c>
      <c r="FS23" s="242">
        <f xml:space="preserve"> Tax!FS$13</f>
        <v>0</v>
      </c>
      <c r="FT23" s="242">
        <f xml:space="preserve"> Tax!FT$13</f>
        <v>0</v>
      </c>
      <c r="FU23" s="242">
        <f xml:space="preserve"> Tax!FU$13</f>
        <v>0</v>
      </c>
      <c r="FV23" s="242">
        <f xml:space="preserve"> Tax!FV$13</f>
        <v>0</v>
      </c>
      <c r="FW23" s="242">
        <f xml:space="preserve"> Tax!FW$13</f>
        <v>0</v>
      </c>
      <c r="FX23" s="242">
        <f xml:space="preserve"> Tax!FX$13</f>
        <v>0</v>
      </c>
      <c r="FY23" s="242">
        <f xml:space="preserve"> Tax!FY$13</f>
        <v>0</v>
      </c>
      <c r="FZ23" s="242">
        <f xml:space="preserve"> Tax!FZ$13</f>
        <v>0</v>
      </c>
      <c r="GA23" s="242">
        <f xml:space="preserve"> Tax!GA$13</f>
        <v>0</v>
      </c>
      <c r="GB23" s="242">
        <f xml:space="preserve"> Tax!GB$13</f>
        <v>0</v>
      </c>
      <c r="GC23" s="242">
        <f xml:space="preserve"> Tax!GC$13</f>
        <v>0</v>
      </c>
      <c r="GD23" s="242">
        <f xml:space="preserve"> Tax!GD$13</f>
        <v>0</v>
      </c>
      <c r="GE23" s="242">
        <f xml:space="preserve"> Tax!GE$13</f>
        <v>0</v>
      </c>
      <c r="GF23" s="242">
        <f xml:space="preserve"> Tax!GF$13</f>
        <v>0</v>
      </c>
      <c r="GG23" s="242">
        <f xml:space="preserve"> Tax!GG$13</f>
        <v>0</v>
      </c>
      <c r="GH23" s="242">
        <f xml:space="preserve"> Tax!GH$13</f>
        <v>0</v>
      </c>
      <c r="GI23" s="242">
        <f xml:space="preserve"> Tax!GI$13</f>
        <v>0</v>
      </c>
      <c r="GJ23" s="242">
        <f xml:space="preserve"> Tax!GJ$13</f>
        <v>0</v>
      </c>
    </row>
    <row r="24" spans="1:192" outlineLevel="1" x14ac:dyDescent="0.25">
      <c r="A24" s="212"/>
      <c r="D24" s="216"/>
      <c r="E24" s="239" t="s">
        <v>112</v>
      </c>
      <c r="F24" s="239"/>
      <c r="G24" s="239" t="str">
        <f>SMU</f>
        <v>$ 000s</v>
      </c>
      <c r="H24" s="239">
        <f xml:space="preserve"> SUM(J24:GJ24)</f>
        <v>19081.551448141145</v>
      </c>
      <c r="I24" s="239"/>
      <c r="J24" s="239">
        <f xml:space="preserve"> J21 + J23</f>
        <v>0</v>
      </c>
      <c r="K24" s="239">
        <f t="shared" ref="K24:BD24" si="15" xml:space="preserve"> K21 + K23</f>
        <v>0</v>
      </c>
      <c r="L24" s="239">
        <f t="shared" si="15"/>
        <v>0</v>
      </c>
      <c r="M24" s="239">
        <f t="shared" si="15"/>
        <v>0</v>
      </c>
      <c r="N24" s="239">
        <f t="shared" si="15"/>
        <v>0</v>
      </c>
      <c r="O24" s="239">
        <f t="shared" si="15"/>
        <v>0</v>
      </c>
      <c r="P24" s="239">
        <f t="shared" si="15"/>
        <v>2403.8688334462668</v>
      </c>
      <c r="Q24" s="239">
        <f t="shared" si="15"/>
        <v>1041.3123757028065</v>
      </c>
      <c r="R24" s="239">
        <f t="shared" si="15"/>
        <v>-2622.2670180633345</v>
      </c>
      <c r="S24" s="239">
        <f t="shared" si="15"/>
        <v>-2561.1455832016336</v>
      </c>
      <c r="T24" s="239">
        <f t="shared" si="15"/>
        <v>-2447.8960060854633</v>
      </c>
      <c r="U24" s="239">
        <f t="shared" si="15"/>
        <v>-2419.7109116781198</v>
      </c>
      <c r="V24" s="239">
        <f t="shared" si="15"/>
        <v>-2308.1116003107045</v>
      </c>
      <c r="W24" s="239">
        <f t="shared" si="15"/>
        <v>-2273.1352692496221</v>
      </c>
      <c r="X24" s="239">
        <f t="shared" si="15"/>
        <v>-2182.1271976087678</v>
      </c>
      <c r="Y24" s="239">
        <f t="shared" si="15"/>
        <v>-2120.1845963727988</v>
      </c>
      <c r="Z24" s="239">
        <f t="shared" si="15"/>
        <v>-2012.4789178999977</v>
      </c>
      <c r="AA24" s="239">
        <f t="shared" si="15"/>
        <v>-1963.1710357623901</v>
      </c>
      <c r="AB24" s="239">
        <f t="shared" si="15"/>
        <v>-1856.5902089489493</v>
      </c>
      <c r="AC24" s="239">
        <f t="shared" si="15"/>
        <v>-1799.6402545638368</v>
      </c>
      <c r="AD24" s="239">
        <f t="shared" si="15"/>
        <v>-1694.1902154232964</v>
      </c>
      <c r="AE24" s="239">
        <f t="shared" si="15"/>
        <v>-1629.6306554037378</v>
      </c>
      <c r="AF24" s="239">
        <f t="shared" si="15"/>
        <v>-1540.3213645239871</v>
      </c>
      <c r="AG24" s="239">
        <f t="shared" si="15"/>
        <v>-1451.9849542166601</v>
      </c>
      <c r="AH24" s="239">
        <f t="shared" si="15"/>
        <v>-1350.5753751998759</v>
      </c>
      <c r="AI24" s="239">
        <f t="shared" si="15"/>
        <v>-1268.8796516973466</v>
      </c>
      <c r="AJ24" s="239">
        <f t="shared" si="15"/>
        <v>-1167.9735844389361</v>
      </c>
      <c r="AK24" s="239">
        <f t="shared" si="15"/>
        <v>-1077.4280562946369</v>
      </c>
      <c r="AL24" s="239">
        <f t="shared" si="15"/>
        <v>-977.98397199434692</v>
      </c>
      <c r="AM24" s="239">
        <f t="shared" si="15"/>
        <v>-878.80636881199609</v>
      </c>
      <c r="AN24" s="239">
        <f t="shared" si="15"/>
        <v>-789.44876227929194</v>
      </c>
      <c r="AO24" s="239">
        <f t="shared" si="15"/>
        <v>-671.16975813768806</v>
      </c>
      <c r="AP24" s="239">
        <f t="shared" si="15"/>
        <v>-575.20419364165286</v>
      </c>
      <c r="AQ24" s="239">
        <f t="shared" si="15"/>
        <v>-456.40186281405988</v>
      </c>
      <c r="AR24" s="239">
        <f t="shared" si="15"/>
        <v>-360.86591267384426</v>
      </c>
      <c r="AS24" s="239">
        <f t="shared" si="15"/>
        <v>-232.07072998562944</v>
      </c>
      <c r="AT24" s="239">
        <f t="shared" si="15"/>
        <v>-137.69466073370057</v>
      </c>
      <c r="AU24" s="239">
        <f t="shared" si="15"/>
        <v>1.4968822953786003</v>
      </c>
      <c r="AV24" s="239">
        <f t="shared" si="15"/>
        <v>92.436704964680033</v>
      </c>
      <c r="AW24" s="239">
        <f t="shared" si="15"/>
        <v>245.90721238544356</v>
      </c>
      <c r="AX24" s="239">
        <f t="shared" si="15"/>
        <v>509.64107617096744</v>
      </c>
      <c r="AY24" s="239">
        <f t="shared" si="15"/>
        <v>8803.0454791635711</v>
      </c>
      <c r="AZ24" s="239">
        <f t="shared" si="15"/>
        <v>9092.8589341586594</v>
      </c>
      <c r="BA24" s="239">
        <f t="shared" si="15"/>
        <v>9469.1572561066496</v>
      </c>
      <c r="BB24" s="239">
        <f t="shared" si="15"/>
        <v>9786.7467183462686</v>
      </c>
      <c r="BC24" s="239">
        <f t="shared" si="15"/>
        <v>10184.028051585012</v>
      </c>
      <c r="BD24" s="239">
        <f t="shared" si="15"/>
        <v>10278.140601831732</v>
      </c>
      <c r="BE24" s="239">
        <f t="shared" ref="BE24:DP24" si="16" xml:space="preserve"> BE21 + BE23</f>
        <v>0</v>
      </c>
      <c r="BF24" s="239">
        <f t="shared" si="16"/>
        <v>0</v>
      </c>
      <c r="BG24" s="239">
        <f t="shared" si="16"/>
        <v>0</v>
      </c>
      <c r="BH24" s="239">
        <f t="shared" si="16"/>
        <v>0</v>
      </c>
      <c r="BI24" s="239">
        <f t="shared" si="16"/>
        <v>0</v>
      </c>
      <c r="BJ24" s="239">
        <f t="shared" si="16"/>
        <v>0</v>
      </c>
      <c r="BK24" s="239">
        <f t="shared" si="16"/>
        <v>0</v>
      </c>
      <c r="BL24" s="239">
        <f t="shared" si="16"/>
        <v>0</v>
      </c>
      <c r="BM24" s="239">
        <f t="shared" si="16"/>
        <v>0</v>
      </c>
      <c r="BN24" s="239">
        <f t="shared" si="16"/>
        <v>0</v>
      </c>
      <c r="BO24" s="239">
        <f t="shared" si="16"/>
        <v>0</v>
      </c>
      <c r="BP24" s="239">
        <f t="shared" si="16"/>
        <v>0</v>
      </c>
      <c r="BQ24" s="239">
        <f t="shared" si="16"/>
        <v>0</v>
      </c>
      <c r="BR24" s="239">
        <f t="shared" si="16"/>
        <v>0</v>
      </c>
      <c r="BS24" s="239">
        <f t="shared" si="16"/>
        <v>0</v>
      </c>
      <c r="BT24" s="239">
        <f t="shared" si="16"/>
        <v>0</v>
      </c>
      <c r="BU24" s="239">
        <f t="shared" si="16"/>
        <v>0</v>
      </c>
      <c r="BV24" s="239">
        <f t="shared" si="16"/>
        <v>0</v>
      </c>
      <c r="BW24" s="239">
        <f t="shared" si="16"/>
        <v>0</v>
      </c>
      <c r="BX24" s="239">
        <f t="shared" si="16"/>
        <v>0</v>
      </c>
      <c r="BY24" s="239">
        <f t="shared" si="16"/>
        <v>0</v>
      </c>
      <c r="BZ24" s="239">
        <f t="shared" si="16"/>
        <v>0</v>
      </c>
      <c r="CA24" s="239">
        <f t="shared" si="16"/>
        <v>0</v>
      </c>
      <c r="CB24" s="239">
        <f t="shared" si="16"/>
        <v>0</v>
      </c>
      <c r="CC24" s="239">
        <f t="shared" si="16"/>
        <v>0</v>
      </c>
      <c r="CD24" s="239">
        <f t="shared" si="16"/>
        <v>0</v>
      </c>
      <c r="CE24" s="239">
        <f t="shared" si="16"/>
        <v>0</v>
      </c>
      <c r="CF24" s="239">
        <f t="shared" si="16"/>
        <v>0</v>
      </c>
      <c r="CG24" s="239">
        <f t="shared" si="16"/>
        <v>0</v>
      </c>
      <c r="CH24" s="239">
        <f t="shared" si="16"/>
        <v>0</v>
      </c>
      <c r="CI24" s="239">
        <f t="shared" si="16"/>
        <v>0</v>
      </c>
      <c r="CJ24" s="239">
        <f t="shared" si="16"/>
        <v>0</v>
      </c>
      <c r="CK24" s="239">
        <f t="shared" si="16"/>
        <v>0</v>
      </c>
      <c r="CL24" s="239">
        <f t="shared" si="16"/>
        <v>0</v>
      </c>
      <c r="CM24" s="239">
        <f t="shared" si="16"/>
        <v>0</v>
      </c>
      <c r="CN24" s="239">
        <f t="shared" si="16"/>
        <v>0</v>
      </c>
      <c r="CO24" s="239">
        <f t="shared" si="16"/>
        <v>0</v>
      </c>
      <c r="CP24" s="239">
        <f t="shared" si="16"/>
        <v>0</v>
      </c>
      <c r="CQ24" s="239">
        <f t="shared" si="16"/>
        <v>0</v>
      </c>
      <c r="CR24" s="239">
        <f t="shared" si="16"/>
        <v>0</v>
      </c>
      <c r="CS24" s="239">
        <f t="shared" si="16"/>
        <v>0</v>
      </c>
      <c r="CT24" s="239">
        <f t="shared" si="16"/>
        <v>0</v>
      </c>
      <c r="CU24" s="239">
        <f t="shared" si="16"/>
        <v>0</v>
      </c>
      <c r="CV24" s="239">
        <f t="shared" si="16"/>
        <v>0</v>
      </c>
      <c r="CW24" s="239">
        <f t="shared" si="16"/>
        <v>0</v>
      </c>
      <c r="CX24" s="239">
        <f t="shared" si="16"/>
        <v>0</v>
      </c>
      <c r="CY24" s="239">
        <f t="shared" si="16"/>
        <v>0</v>
      </c>
      <c r="CZ24" s="239">
        <f t="shared" si="16"/>
        <v>0</v>
      </c>
      <c r="DA24" s="239">
        <f t="shared" si="16"/>
        <v>0</v>
      </c>
      <c r="DB24" s="239">
        <f t="shared" si="16"/>
        <v>0</v>
      </c>
      <c r="DC24" s="239">
        <f t="shared" si="16"/>
        <v>0</v>
      </c>
      <c r="DD24" s="239">
        <f t="shared" si="16"/>
        <v>0</v>
      </c>
      <c r="DE24" s="239">
        <f t="shared" si="16"/>
        <v>0</v>
      </c>
      <c r="DF24" s="239">
        <f t="shared" si="16"/>
        <v>0</v>
      </c>
      <c r="DG24" s="239">
        <f t="shared" si="16"/>
        <v>0</v>
      </c>
      <c r="DH24" s="239">
        <f t="shared" si="16"/>
        <v>0</v>
      </c>
      <c r="DI24" s="239">
        <f t="shared" si="16"/>
        <v>0</v>
      </c>
      <c r="DJ24" s="239">
        <f t="shared" si="16"/>
        <v>0</v>
      </c>
      <c r="DK24" s="239">
        <f t="shared" si="16"/>
        <v>0</v>
      </c>
      <c r="DL24" s="239">
        <f t="shared" si="16"/>
        <v>0</v>
      </c>
      <c r="DM24" s="239">
        <f t="shared" si="16"/>
        <v>0</v>
      </c>
      <c r="DN24" s="239">
        <f t="shared" si="16"/>
        <v>0</v>
      </c>
      <c r="DO24" s="239">
        <f t="shared" si="16"/>
        <v>0</v>
      </c>
      <c r="DP24" s="239">
        <f t="shared" si="16"/>
        <v>0</v>
      </c>
      <c r="DQ24" s="239">
        <f t="shared" ref="DQ24:GB24" si="17" xml:space="preserve"> DQ21 + DQ23</f>
        <v>0</v>
      </c>
      <c r="DR24" s="239">
        <f t="shared" si="17"/>
        <v>0</v>
      </c>
      <c r="DS24" s="239">
        <f t="shared" si="17"/>
        <v>0</v>
      </c>
      <c r="DT24" s="239">
        <f t="shared" si="17"/>
        <v>0</v>
      </c>
      <c r="DU24" s="239">
        <f t="shared" si="17"/>
        <v>0</v>
      </c>
      <c r="DV24" s="239">
        <f t="shared" si="17"/>
        <v>0</v>
      </c>
      <c r="DW24" s="239">
        <f t="shared" si="17"/>
        <v>0</v>
      </c>
      <c r="DX24" s="239">
        <f t="shared" si="17"/>
        <v>0</v>
      </c>
      <c r="DY24" s="239">
        <f t="shared" si="17"/>
        <v>0</v>
      </c>
      <c r="DZ24" s="239">
        <f t="shared" si="17"/>
        <v>0</v>
      </c>
      <c r="EA24" s="239">
        <f t="shared" si="17"/>
        <v>0</v>
      </c>
      <c r="EB24" s="239">
        <f t="shared" si="17"/>
        <v>0</v>
      </c>
      <c r="EC24" s="239">
        <f t="shared" si="17"/>
        <v>0</v>
      </c>
      <c r="ED24" s="239">
        <f t="shared" si="17"/>
        <v>0</v>
      </c>
      <c r="EE24" s="239">
        <f t="shared" si="17"/>
        <v>0</v>
      </c>
      <c r="EF24" s="239">
        <f t="shared" si="17"/>
        <v>0</v>
      </c>
      <c r="EG24" s="239">
        <f t="shared" si="17"/>
        <v>0</v>
      </c>
      <c r="EH24" s="239">
        <f t="shared" si="17"/>
        <v>0</v>
      </c>
      <c r="EI24" s="239">
        <f t="shared" si="17"/>
        <v>0</v>
      </c>
      <c r="EJ24" s="239">
        <f t="shared" si="17"/>
        <v>0</v>
      </c>
      <c r="EK24" s="239">
        <f t="shared" si="17"/>
        <v>0</v>
      </c>
      <c r="EL24" s="239">
        <f t="shared" si="17"/>
        <v>0</v>
      </c>
      <c r="EM24" s="239">
        <f t="shared" si="17"/>
        <v>0</v>
      </c>
      <c r="EN24" s="239">
        <f t="shared" si="17"/>
        <v>0</v>
      </c>
      <c r="EO24" s="239">
        <f t="shared" si="17"/>
        <v>0</v>
      </c>
      <c r="EP24" s="239">
        <f t="shared" si="17"/>
        <v>0</v>
      </c>
      <c r="EQ24" s="239">
        <f t="shared" si="17"/>
        <v>0</v>
      </c>
      <c r="ER24" s="239">
        <f t="shared" si="17"/>
        <v>0</v>
      </c>
      <c r="ES24" s="239">
        <f t="shared" si="17"/>
        <v>0</v>
      </c>
      <c r="ET24" s="239">
        <f t="shared" si="17"/>
        <v>0</v>
      </c>
      <c r="EU24" s="239">
        <f t="shared" si="17"/>
        <v>0</v>
      </c>
      <c r="EV24" s="239">
        <f t="shared" si="17"/>
        <v>0</v>
      </c>
      <c r="EW24" s="239">
        <f t="shared" si="17"/>
        <v>0</v>
      </c>
      <c r="EX24" s="239">
        <f t="shared" si="17"/>
        <v>0</v>
      </c>
      <c r="EY24" s="239">
        <f t="shared" si="17"/>
        <v>0</v>
      </c>
      <c r="EZ24" s="239">
        <f t="shared" si="17"/>
        <v>0</v>
      </c>
      <c r="FA24" s="239">
        <f t="shared" si="17"/>
        <v>0</v>
      </c>
      <c r="FB24" s="239">
        <f t="shared" si="17"/>
        <v>0</v>
      </c>
      <c r="FC24" s="239">
        <f t="shared" si="17"/>
        <v>0</v>
      </c>
      <c r="FD24" s="239">
        <f t="shared" si="17"/>
        <v>0</v>
      </c>
      <c r="FE24" s="239">
        <f t="shared" si="17"/>
        <v>0</v>
      </c>
      <c r="FF24" s="239">
        <f t="shared" si="17"/>
        <v>0</v>
      </c>
      <c r="FG24" s="239">
        <f t="shared" si="17"/>
        <v>0</v>
      </c>
      <c r="FH24" s="239">
        <f t="shared" si="17"/>
        <v>0</v>
      </c>
      <c r="FI24" s="239">
        <f t="shared" si="17"/>
        <v>0</v>
      </c>
      <c r="FJ24" s="239">
        <f t="shared" si="17"/>
        <v>0</v>
      </c>
      <c r="FK24" s="239">
        <f t="shared" si="17"/>
        <v>0</v>
      </c>
      <c r="FL24" s="239">
        <f t="shared" si="17"/>
        <v>0</v>
      </c>
      <c r="FM24" s="239">
        <f t="shared" si="17"/>
        <v>0</v>
      </c>
      <c r="FN24" s="239">
        <f t="shared" si="17"/>
        <v>0</v>
      </c>
      <c r="FO24" s="239">
        <f t="shared" si="17"/>
        <v>0</v>
      </c>
      <c r="FP24" s="239">
        <f t="shared" si="17"/>
        <v>0</v>
      </c>
      <c r="FQ24" s="239">
        <f t="shared" si="17"/>
        <v>0</v>
      </c>
      <c r="FR24" s="239">
        <f t="shared" si="17"/>
        <v>0</v>
      </c>
      <c r="FS24" s="239">
        <f t="shared" si="17"/>
        <v>0</v>
      </c>
      <c r="FT24" s="239">
        <f t="shared" si="17"/>
        <v>0</v>
      </c>
      <c r="FU24" s="239">
        <f t="shared" si="17"/>
        <v>0</v>
      </c>
      <c r="FV24" s="239">
        <f t="shared" si="17"/>
        <v>0</v>
      </c>
      <c r="FW24" s="239">
        <f t="shared" si="17"/>
        <v>0</v>
      </c>
      <c r="FX24" s="239">
        <f t="shared" si="17"/>
        <v>0</v>
      </c>
      <c r="FY24" s="239">
        <f t="shared" si="17"/>
        <v>0</v>
      </c>
      <c r="FZ24" s="239">
        <f t="shared" si="17"/>
        <v>0</v>
      </c>
      <c r="GA24" s="239">
        <f t="shared" si="17"/>
        <v>0</v>
      </c>
      <c r="GB24" s="239">
        <f t="shared" si="17"/>
        <v>0</v>
      </c>
      <c r="GC24" s="239">
        <f t="shared" ref="GC24:GJ24" si="18" xml:space="preserve"> GC21 + GC23</f>
        <v>0</v>
      </c>
      <c r="GD24" s="239">
        <f t="shared" si="18"/>
        <v>0</v>
      </c>
      <c r="GE24" s="239">
        <f t="shared" si="18"/>
        <v>0</v>
      </c>
      <c r="GF24" s="239">
        <f t="shared" si="18"/>
        <v>0</v>
      </c>
      <c r="GG24" s="239">
        <f t="shared" si="18"/>
        <v>0</v>
      </c>
      <c r="GH24" s="239">
        <f t="shared" si="18"/>
        <v>0</v>
      </c>
      <c r="GI24" s="239">
        <f t="shared" si="18"/>
        <v>0</v>
      </c>
      <c r="GJ24" s="239">
        <f t="shared" si="18"/>
        <v>0</v>
      </c>
    </row>
    <row r="25" spans="1:192" outlineLevel="1" x14ac:dyDescent="0.25">
      <c r="A25" s="212"/>
      <c r="D25" s="216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42"/>
      <c r="BU25" s="242"/>
      <c r="BV25" s="242"/>
      <c r="BW25" s="242"/>
      <c r="BX25" s="242"/>
      <c r="BY25" s="242"/>
      <c r="BZ25" s="242"/>
      <c r="CA25" s="242"/>
      <c r="CB25" s="242"/>
      <c r="CC25" s="242"/>
      <c r="CD25" s="242"/>
      <c r="CE25" s="242"/>
      <c r="CF25" s="242"/>
      <c r="CG25" s="242"/>
      <c r="CH25" s="242"/>
      <c r="CI25" s="242"/>
      <c r="CJ25" s="242"/>
      <c r="CK25" s="242"/>
      <c r="CL25" s="242"/>
      <c r="CM25" s="242"/>
      <c r="CN25" s="242"/>
      <c r="CO25" s="242"/>
      <c r="CP25" s="242"/>
      <c r="CQ25" s="242"/>
      <c r="CR25" s="242"/>
      <c r="CS25" s="242"/>
      <c r="CT25" s="242"/>
      <c r="CU25" s="242"/>
      <c r="CV25" s="242"/>
      <c r="CW25" s="242"/>
      <c r="CX25" s="242"/>
      <c r="CY25" s="242"/>
      <c r="CZ25" s="242"/>
      <c r="DA25" s="242"/>
      <c r="DB25" s="242"/>
      <c r="DC25" s="242"/>
      <c r="DD25" s="242"/>
      <c r="DE25" s="242"/>
      <c r="DF25" s="242"/>
      <c r="DG25" s="242"/>
      <c r="DH25" s="242"/>
      <c r="DI25" s="242"/>
      <c r="DJ25" s="242"/>
      <c r="DK25" s="242"/>
      <c r="DL25" s="242"/>
      <c r="DM25" s="242"/>
      <c r="DN25" s="242"/>
      <c r="DO25" s="242"/>
      <c r="DP25" s="242"/>
      <c r="DQ25" s="242"/>
      <c r="DR25" s="242"/>
      <c r="DS25" s="242"/>
      <c r="DT25" s="242"/>
      <c r="DU25" s="242"/>
      <c r="DV25" s="242"/>
      <c r="DW25" s="242"/>
      <c r="DX25" s="242"/>
      <c r="DY25" s="242"/>
      <c r="DZ25" s="242"/>
      <c r="EA25" s="242"/>
      <c r="EB25" s="242"/>
      <c r="EC25" s="242"/>
      <c r="ED25" s="242"/>
      <c r="EE25" s="242"/>
      <c r="EF25" s="242"/>
      <c r="EG25" s="242"/>
      <c r="EH25" s="242"/>
      <c r="EI25" s="242"/>
      <c r="EJ25" s="242"/>
      <c r="EK25" s="242"/>
      <c r="EL25" s="242"/>
      <c r="EM25" s="242"/>
      <c r="EN25" s="242"/>
      <c r="EO25" s="242"/>
      <c r="EP25" s="242"/>
      <c r="EQ25" s="242"/>
      <c r="ER25" s="242"/>
      <c r="ES25" s="242"/>
      <c r="ET25" s="242"/>
      <c r="EU25" s="242"/>
      <c r="EV25" s="242"/>
      <c r="EW25" s="242"/>
      <c r="EX25" s="242"/>
      <c r="EY25" s="242"/>
      <c r="EZ25" s="242"/>
      <c r="FA25" s="242"/>
      <c r="FB25" s="242"/>
      <c r="FC25" s="242"/>
      <c r="FD25" s="242"/>
      <c r="FE25" s="242"/>
      <c r="FF25" s="242"/>
      <c r="FG25" s="242"/>
      <c r="FH25" s="242"/>
      <c r="FI25" s="242"/>
      <c r="FJ25" s="242"/>
      <c r="FK25" s="242"/>
      <c r="FL25" s="242"/>
      <c r="FM25" s="242"/>
      <c r="FN25" s="242"/>
      <c r="FO25" s="242"/>
      <c r="FP25" s="242"/>
      <c r="FQ25" s="242"/>
      <c r="FR25" s="242"/>
      <c r="FS25" s="242"/>
      <c r="FT25" s="242"/>
      <c r="FU25" s="242"/>
      <c r="FV25" s="242"/>
      <c r="FW25" s="242"/>
      <c r="FX25" s="242"/>
      <c r="FY25" s="242"/>
      <c r="FZ25" s="242"/>
      <c r="GA25" s="242"/>
      <c r="GB25" s="242"/>
      <c r="GC25" s="242"/>
      <c r="GD25" s="242"/>
      <c r="GE25" s="242"/>
      <c r="GF25" s="242"/>
      <c r="GG25" s="242"/>
      <c r="GH25" s="242"/>
      <c r="GI25" s="242"/>
      <c r="GJ25" s="242"/>
    </row>
    <row r="26" spans="1:192" outlineLevel="1" x14ac:dyDescent="0.25">
      <c r="A26" s="212"/>
      <c r="D26" s="216"/>
      <c r="E26" s="296" t="str">
        <f xml:space="preserve"> Equity!E$58</f>
        <v>Dividends paid</v>
      </c>
      <c r="F26" s="296">
        <f xml:space="preserve"> Equity!F$58</f>
        <v>0</v>
      </c>
      <c r="G26" s="296" t="str">
        <f xml:space="preserve"> Equity!G$58</f>
        <v>$ 000s</v>
      </c>
      <c r="H26" s="296">
        <f xml:space="preserve"> Equity!H$58</f>
        <v>-19081.551448141145</v>
      </c>
      <c r="I26" s="296">
        <f xml:space="preserve"> Equity!I$58</f>
        <v>0</v>
      </c>
      <c r="J26" s="296">
        <f xml:space="preserve"> Equity!J$58</f>
        <v>0</v>
      </c>
      <c r="K26" s="296">
        <f xml:space="preserve"> Equity!K$58</f>
        <v>0</v>
      </c>
      <c r="L26" s="296">
        <f xml:space="preserve"> Equity!L$58</f>
        <v>0</v>
      </c>
      <c r="M26" s="296">
        <f xml:space="preserve"> Equity!M$58</f>
        <v>0</v>
      </c>
      <c r="N26" s="296">
        <f xml:space="preserve"> Equity!N$58</f>
        <v>0</v>
      </c>
      <c r="O26" s="296">
        <f xml:space="preserve"> Equity!O$58</f>
        <v>0</v>
      </c>
      <c r="P26" s="296">
        <f xml:space="preserve"> Equity!P$58</f>
        <v>-2.6618400179359014E-3</v>
      </c>
      <c r="Q26" s="296">
        <f xml:space="preserve"> Equity!Q$58</f>
        <v>0</v>
      </c>
      <c r="R26" s="296">
        <f xml:space="preserve"> Equity!R$58</f>
        <v>0</v>
      </c>
      <c r="S26" s="296">
        <f xml:space="preserve"> Equity!S$58</f>
        <v>0</v>
      </c>
      <c r="T26" s="296">
        <f xml:space="preserve"> Equity!T$58</f>
        <v>0</v>
      </c>
      <c r="U26" s="296">
        <f xml:space="preserve"> Equity!U$58</f>
        <v>0</v>
      </c>
      <c r="V26" s="296">
        <f xml:space="preserve"> Equity!V$58</f>
        <v>0</v>
      </c>
      <c r="W26" s="296">
        <f xml:space="preserve"> Equity!W$58</f>
        <v>0</v>
      </c>
      <c r="X26" s="296">
        <f xml:space="preserve"> Equity!X$58</f>
        <v>0</v>
      </c>
      <c r="Y26" s="296">
        <f xml:space="preserve"> Equity!Y$58</f>
        <v>0</v>
      </c>
      <c r="Z26" s="296">
        <f xml:space="preserve"> Equity!Z$58</f>
        <v>0</v>
      </c>
      <c r="AA26" s="296">
        <f xml:space="preserve"> Equity!AA$58</f>
        <v>0</v>
      </c>
      <c r="AB26" s="296">
        <f xml:space="preserve"> Equity!AB$58</f>
        <v>0</v>
      </c>
      <c r="AC26" s="296">
        <f xml:space="preserve"> Equity!AC$58</f>
        <v>0</v>
      </c>
      <c r="AD26" s="296">
        <f xml:space="preserve"> Equity!AD$58</f>
        <v>0</v>
      </c>
      <c r="AE26" s="296">
        <f xml:space="preserve"> Equity!AE$58</f>
        <v>0</v>
      </c>
      <c r="AF26" s="296">
        <f xml:space="preserve"> Equity!AF$58</f>
        <v>0</v>
      </c>
      <c r="AG26" s="296">
        <f xml:space="preserve"> Equity!AG$58</f>
        <v>0</v>
      </c>
      <c r="AH26" s="296">
        <f xml:space="preserve"> Equity!AH$58</f>
        <v>0</v>
      </c>
      <c r="AI26" s="296">
        <f xml:space="preserve"> Equity!AI$58</f>
        <v>0</v>
      </c>
      <c r="AJ26" s="296">
        <f xml:space="preserve"> Equity!AJ$58</f>
        <v>0</v>
      </c>
      <c r="AK26" s="296">
        <f xml:space="preserve"> Equity!AK$58</f>
        <v>0</v>
      </c>
      <c r="AL26" s="296">
        <f xml:space="preserve"> Equity!AL$58</f>
        <v>0</v>
      </c>
      <c r="AM26" s="296">
        <f xml:space="preserve"> Equity!AM$58</f>
        <v>0</v>
      </c>
      <c r="AN26" s="296">
        <f xml:space="preserve"> Equity!AN$58</f>
        <v>0</v>
      </c>
      <c r="AO26" s="296">
        <f xml:space="preserve"> Equity!AO$58</f>
        <v>0</v>
      </c>
      <c r="AP26" s="296">
        <f xml:space="preserve"> Equity!AP$58</f>
        <v>0</v>
      </c>
      <c r="AQ26" s="296">
        <f xml:space="preserve"> Equity!AQ$58</f>
        <v>0</v>
      </c>
      <c r="AR26" s="296">
        <f xml:space="preserve"> Equity!AR$58</f>
        <v>0</v>
      </c>
      <c r="AS26" s="296">
        <f xml:space="preserve"> Equity!AS$58</f>
        <v>0</v>
      </c>
      <c r="AT26" s="296">
        <f xml:space="preserve"> Equity!AT$58</f>
        <v>0</v>
      </c>
      <c r="AU26" s="296">
        <f xml:space="preserve"> Equity!AU$58</f>
        <v>0</v>
      </c>
      <c r="AV26" s="296">
        <f xml:space="preserve"> Equity!AV$58</f>
        <v>0</v>
      </c>
      <c r="AW26" s="296">
        <f xml:space="preserve"> Equity!AW$58</f>
        <v>0</v>
      </c>
      <c r="AX26" s="296">
        <f xml:space="preserve"> Equity!AX$58</f>
        <v>0</v>
      </c>
      <c r="AY26" s="296">
        <f xml:space="preserve"> Equity!AY$58</f>
        <v>0</v>
      </c>
      <c r="AZ26" s="296">
        <f xml:space="preserve"> Equity!AZ$58</f>
        <v>0</v>
      </c>
      <c r="BA26" s="296">
        <f xml:space="preserve"> Equity!BA$58</f>
        <v>0</v>
      </c>
      <c r="BB26" s="296">
        <f xml:space="preserve"> Equity!BB$58</f>
        <v>0</v>
      </c>
      <c r="BC26" s="296">
        <f xml:space="preserve"> Equity!BC$58</f>
        <v>-4616.3509396794434</v>
      </c>
      <c r="BD26" s="296">
        <f xml:space="preserve"> Equity!BD$58</f>
        <v>-11288.57472105578</v>
      </c>
      <c r="BE26" s="296">
        <f xml:space="preserve"> Equity!BE$58</f>
        <v>-3176.623125565904</v>
      </c>
      <c r="BF26" s="296">
        <f xml:space="preserve"> Equity!BF$58</f>
        <v>0</v>
      </c>
      <c r="BG26" s="296">
        <f xml:space="preserve"> Equity!BG$58</f>
        <v>0</v>
      </c>
      <c r="BH26" s="296">
        <f xml:space="preserve"> Equity!BH$58</f>
        <v>0</v>
      </c>
      <c r="BI26" s="296">
        <f xml:space="preserve"> Equity!BI$58</f>
        <v>0</v>
      </c>
      <c r="BJ26" s="296">
        <f xml:space="preserve"> Equity!BJ$58</f>
        <v>0</v>
      </c>
      <c r="BK26" s="296">
        <f xml:space="preserve"> Equity!BK$58</f>
        <v>0</v>
      </c>
      <c r="BL26" s="296">
        <f xml:space="preserve"> Equity!BL$58</f>
        <v>0</v>
      </c>
      <c r="BM26" s="296">
        <f xml:space="preserve"> Equity!BM$58</f>
        <v>0</v>
      </c>
      <c r="BN26" s="296">
        <f xml:space="preserve"> Equity!BN$58</f>
        <v>0</v>
      </c>
      <c r="BO26" s="296">
        <f xml:space="preserve"> Equity!BO$58</f>
        <v>0</v>
      </c>
      <c r="BP26" s="296">
        <f xml:space="preserve"> Equity!BP$58</f>
        <v>0</v>
      </c>
      <c r="BQ26" s="296">
        <f xml:space="preserve"> Equity!BQ$58</f>
        <v>0</v>
      </c>
      <c r="BR26" s="296">
        <f xml:space="preserve"> Equity!BR$58</f>
        <v>0</v>
      </c>
      <c r="BS26" s="296">
        <f xml:space="preserve"> Equity!BS$58</f>
        <v>0</v>
      </c>
      <c r="BT26" s="296">
        <f xml:space="preserve"> Equity!BT$58</f>
        <v>0</v>
      </c>
      <c r="BU26" s="296">
        <f xml:space="preserve"> Equity!BU$58</f>
        <v>0</v>
      </c>
      <c r="BV26" s="296">
        <f xml:space="preserve"> Equity!BV$58</f>
        <v>0</v>
      </c>
      <c r="BW26" s="296">
        <f xml:space="preserve"> Equity!BW$58</f>
        <v>0</v>
      </c>
      <c r="BX26" s="296">
        <f xml:space="preserve"> Equity!BX$58</f>
        <v>0</v>
      </c>
      <c r="BY26" s="296">
        <f xml:space="preserve"> Equity!BY$58</f>
        <v>0</v>
      </c>
      <c r="BZ26" s="296">
        <f xml:space="preserve"> Equity!BZ$58</f>
        <v>0</v>
      </c>
      <c r="CA26" s="296">
        <f xml:space="preserve"> Equity!CA$58</f>
        <v>0</v>
      </c>
      <c r="CB26" s="296">
        <f xml:space="preserve"> Equity!CB$58</f>
        <v>0</v>
      </c>
      <c r="CC26" s="296">
        <f xml:space="preserve"> Equity!CC$58</f>
        <v>0</v>
      </c>
      <c r="CD26" s="296">
        <f xml:space="preserve"> Equity!CD$58</f>
        <v>0</v>
      </c>
      <c r="CE26" s="296">
        <f xml:space="preserve"> Equity!CE$58</f>
        <v>0</v>
      </c>
      <c r="CF26" s="296">
        <f xml:space="preserve"> Equity!CF$58</f>
        <v>0</v>
      </c>
      <c r="CG26" s="296">
        <f xml:space="preserve"> Equity!CG$58</f>
        <v>0</v>
      </c>
      <c r="CH26" s="296">
        <f xml:space="preserve"> Equity!CH$58</f>
        <v>0</v>
      </c>
      <c r="CI26" s="296">
        <f xml:space="preserve"> Equity!CI$58</f>
        <v>0</v>
      </c>
      <c r="CJ26" s="296">
        <f xml:space="preserve"> Equity!CJ$58</f>
        <v>0</v>
      </c>
      <c r="CK26" s="296">
        <f xml:space="preserve"> Equity!CK$58</f>
        <v>0</v>
      </c>
      <c r="CL26" s="296">
        <f xml:space="preserve"> Equity!CL$58</f>
        <v>0</v>
      </c>
      <c r="CM26" s="296">
        <f xml:space="preserve"> Equity!CM$58</f>
        <v>0</v>
      </c>
      <c r="CN26" s="296">
        <f xml:space="preserve"> Equity!CN$58</f>
        <v>0</v>
      </c>
      <c r="CO26" s="296">
        <f xml:space="preserve"> Equity!CO$58</f>
        <v>0</v>
      </c>
      <c r="CP26" s="296">
        <f xml:space="preserve"> Equity!CP$58</f>
        <v>0</v>
      </c>
      <c r="CQ26" s="296">
        <f xml:space="preserve"> Equity!CQ$58</f>
        <v>0</v>
      </c>
      <c r="CR26" s="296">
        <f xml:space="preserve"> Equity!CR$58</f>
        <v>0</v>
      </c>
      <c r="CS26" s="296">
        <f xml:space="preserve"> Equity!CS$58</f>
        <v>0</v>
      </c>
      <c r="CT26" s="296">
        <f xml:space="preserve"> Equity!CT$58</f>
        <v>0</v>
      </c>
      <c r="CU26" s="296">
        <f xml:space="preserve"> Equity!CU$58</f>
        <v>0</v>
      </c>
      <c r="CV26" s="296">
        <f xml:space="preserve"> Equity!CV$58</f>
        <v>0</v>
      </c>
      <c r="CW26" s="296">
        <f xml:space="preserve"> Equity!CW$58</f>
        <v>0</v>
      </c>
      <c r="CX26" s="296">
        <f xml:space="preserve"> Equity!CX$58</f>
        <v>0</v>
      </c>
      <c r="CY26" s="296">
        <f xml:space="preserve"> Equity!CY$58</f>
        <v>0</v>
      </c>
      <c r="CZ26" s="296">
        <f xml:space="preserve"> Equity!CZ$58</f>
        <v>0</v>
      </c>
      <c r="DA26" s="296">
        <f xml:space="preserve"> Equity!DA$58</f>
        <v>0</v>
      </c>
      <c r="DB26" s="296">
        <f xml:space="preserve"> Equity!DB$58</f>
        <v>0</v>
      </c>
      <c r="DC26" s="296">
        <f xml:space="preserve"> Equity!DC$58</f>
        <v>0</v>
      </c>
      <c r="DD26" s="296">
        <f xml:space="preserve"> Equity!DD$58</f>
        <v>0</v>
      </c>
      <c r="DE26" s="296">
        <f xml:space="preserve"> Equity!DE$58</f>
        <v>0</v>
      </c>
      <c r="DF26" s="296">
        <f xml:space="preserve"> Equity!DF$58</f>
        <v>0</v>
      </c>
      <c r="DG26" s="296">
        <f xml:space="preserve"> Equity!DG$58</f>
        <v>0</v>
      </c>
      <c r="DH26" s="296">
        <f xml:space="preserve"> Equity!DH$58</f>
        <v>0</v>
      </c>
      <c r="DI26" s="296">
        <f xml:space="preserve"> Equity!DI$58</f>
        <v>0</v>
      </c>
      <c r="DJ26" s="296">
        <f xml:space="preserve"> Equity!DJ$58</f>
        <v>0</v>
      </c>
      <c r="DK26" s="296">
        <f xml:space="preserve"> Equity!DK$58</f>
        <v>0</v>
      </c>
      <c r="DL26" s="296">
        <f xml:space="preserve"> Equity!DL$58</f>
        <v>0</v>
      </c>
      <c r="DM26" s="296">
        <f xml:space="preserve"> Equity!DM$58</f>
        <v>0</v>
      </c>
      <c r="DN26" s="296">
        <f xml:space="preserve"> Equity!DN$58</f>
        <v>0</v>
      </c>
      <c r="DO26" s="296">
        <f xml:space="preserve"> Equity!DO$58</f>
        <v>0</v>
      </c>
      <c r="DP26" s="296">
        <f xml:space="preserve"> Equity!DP$58</f>
        <v>0</v>
      </c>
      <c r="DQ26" s="296">
        <f xml:space="preserve"> Equity!DQ$58</f>
        <v>0</v>
      </c>
      <c r="DR26" s="296">
        <f xml:space="preserve"> Equity!DR$58</f>
        <v>0</v>
      </c>
      <c r="DS26" s="296">
        <f xml:space="preserve"> Equity!DS$58</f>
        <v>0</v>
      </c>
      <c r="DT26" s="296">
        <f xml:space="preserve"> Equity!DT$58</f>
        <v>0</v>
      </c>
      <c r="DU26" s="296">
        <f xml:space="preserve"> Equity!DU$58</f>
        <v>0</v>
      </c>
      <c r="DV26" s="296">
        <f xml:space="preserve"> Equity!DV$58</f>
        <v>0</v>
      </c>
      <c r="DW26" s="296">
        <f xml:space="preserve"> Equity!DW$58</f>
        <v>0</v>
      </c>
      <c r="DX26" s="296">
        <f xml:space="preserve"> Equity!DX$58</f>
        <v>0</v>
      </c>
      <c r="DY26" s="296">
        <f xml:space="preserve"> Equity!DY$58</f>
        <v>0</v>
      </c>
      <c r="DZ26" s="296">
        <f xml:space="preserve"> Equity!DZ$58</f>
        <v>0</v>
      </c>
      <c r="EA26" s="296">
        <f xml:space="preserve"> Equity!EA$58</f>
        <v>0</v>
      </c>
      <c r="EB26" s="296">
        <f xml:space="preserve"> Equity!EB$58</f>
        <v>0</v>
      </c>
      <c r="EC26" s="296">
        <f xml:space="preserve"> Equity!EC$58</f>
        <v>0</v>
      </c>
      <c r="ED26" s="296">
        <f xml:space="preserve"> Equity!ED$58</f>
        <v>0</v>
      </c>
      <c r="EE26" s="296">
        <f xml:space="preserve"> Equity!EE$58</f>
        <v>0</v>
      </c>
      <c r="EF26" s="296">
        <f xml:space="preserve"> Equity!EF$58</f>
        <v>0</v>
      </c>
      <c r="EG26" s="296">
        <f xml:space="preserve"> Equity!EG$58</f>
        <v>0</v>
      </c>
      <c r="EH26" s="296">
        <f xml:space="preserve"> Equity!EH$58</f>
        <v>0</v>
      </c>
      <c r="EI26" s="296">
        <f xml:space="preserve"> Equity!EI$58</f>
        <v>0</v>
      </c>
      <c r="EJ26" s="296">
        <f xml:space="preserve"> Equity!EJ$58</f>
        <v>0</v>
      </c>
      <c r="EK26" s="296">
        <f xml:space="preserve"> Equity!EK$58</f>
        <v>0</v>
      </c>
      <c r="EL26" s="296">
        <f xml:space="preserve"> Equity!EL$58</f>
        <v>0</v>
      </c>
      <c r="EM26" s="296">
        <f xml:space="preserve"> Equity!EM$58</f>
        <v>0</v>
      </c>
      <c r="EN26" s="296">
        <f xml:space="preserve"> Equity!EN$58</f>
        <v>0</v>
      </c>
      <c r="EO26" s="296">
        <f xml:space="preserve"> Equity!EO$58</f>
        <v>0</v>
      </c>
      <c r="EP26" s="296">
        <f xml:space="preserve"> Equity!EP$58</f>
        <v>0</v>
      </c>
      <c r="EQ26" s="296">
        <f xml:space="preserve"> Equity!EQ$58</f>
        <v>0</v>
      </c>
      <c r="ER26" s="296">
        <f xml:space="preserve"> Equity!ER$58</f>
        <v>0</v>
      </c>
      <c r="ES26" s="296">
        <f xml:space="preserve"> Equity!ES$58</f>
        <v>0</v>
      </c>
      <c r="ET26" s="296">
        <f xml:space="preserve"> Equity!ET$58</f>
        <v>0</v>
      </c>
      <c r="EU26" s="296">
        <f xml:space="preserve"> Equity!EU$58</f>
        <v>0</v>
      </c>
      <c r="EV26" s="296">
        <f xml:space="preserve"> Equity!EV$58</f>
        <v>0</v>
      </c>
      <c r="EW26" s="296">
        <f xml:space="preserve"> Equity!EW$58</f>
        <v>0</v>
      </c>
      <c r="EX26" s="296">
        <f xml:space="preserve"> Equity!EX$58</f>
        <v>0</v>
      </c>
      <c r="EY26" s="296">
        <f xml:space="preserve"> Equity!EY$58</f>
        <v>0</v>
      </c>
      <c r="EZ26" s="296">
        <f xml:space="preserve"> Equity!EZ$58</f>
        <v>0</v>
      </c>
      <c r="FA26" s="296">
        <f xml:space="preserve"> Equity!FA$58</f>
        <v>0</v>
      </c>
      <c r="FB26" s="296">
        <f xml:space="preserve"> Equity!FB$58</f>
        <v>0</v>
      </c>
      <c r="FC26" s="296">
        <f xml:space="preserve"> Equity!FC$58</f>
        <v>0</v>
      </c>
      <c r="FD26" s="296">
        <f xml:space="preserve"> Equity!FD$58</f>
        <v>0</v>
      </c>
      <c r="FE26" s="296">
        <f xml:space="preserve"> Equity!FE$58</f>
        <v>0</v>
      </c>
      <c r="FF26" s="296">
        <f xml:space="preserve"> Equity!FF$58</f>
        <v>0</v>
      </c>
      <c r="FG26" s="296">
        <f xml:space="preserve"> Equity!FG$58</f>
        <v>0</v>
      </c>
      <c r="FH26" s="296">
        <f xml:space="preserve"> Equity!FH$58</f>
        <v>0</v>
      </c>
      <c r="FI26" s="296">
        <f xml:space="preserve"> Equity!FI$58</f>
        <v>0</v>
      </c>
      <c r="FJ26" s="296">
        <f xml:space="preserve"> Equity!FJ$58</f>
        <v>0</v>
      </c>
      <c r="FK26" s="296">
        <f xml:space="preserve"> Equity!FK$58</f>
        <v>0</v>
      </c>
      <c r="FL26" s="296">
        <f xml:space="preserve"> Equity!FL$58</f>
        <v>0</v>
      </c>
      <c r="FM26" s="296">
        <f xml:space="preserve"> Equity!FM$58</f>
        <v>0</v>
      </c>
      <c r="FN26" s="296">
        <f xml:space="preserve"> Equity!FN$58</f>
        <v>0</v>
      </c>
      <c r="FO26" s="296">
        <f xml:space="preserve"> Equity!FO$58</f>
        <v>0</v>
      </c>
      <c r="FP26" s="296">
        <f xml:space="preserve"> Equity!FP$58</f>
        <v>0</v>
      </c>
      <c r="FQ26" s="296">
        <f xml:space="preserve"> Equity!FQ$58</f>
        <v>0</v>
      </c>
      <c r="FR26" s="296">
        <f xml:space="preserve"> Equity!FR$58</f>
        <v>0</v>
      </c>
      <c r="FS26" s="296">
        <f xml:space="preserve"> Equity!FS$58</f>
        <v>0</v>
      </c>
      <c r="FT26" s="296">
        <f xml:space="preserve"> Equity!FT$58</f>
        <v>0</v>
      </c>
      <c r="FU26" s="296">
        <f xml:space="preserve"> Equity!FU$58</f>
        <v>0</v>
      </c>
      <c r="FV26" s="296">
        <f xml:space="preserve"> Equity!FV$58</f>
        <v>0</v>
      </c>
      <c r="FW26" s="296">
        <f xml:space="preserve"> Equity!FW$58</f>
        <v>0</v>
      </c>
      <c r="FX26" s="296">
        <f xml:space="preserve"> Equity!FX$58</f>
        <v>0</v>
      </c>
      <c r="FY26" s="296">
        <f xml:space="preserve"> Equity!FY$58</f>
        <v>0</v>
      </c>
      <c r="FZ26" s="296">
        <f xml:space="preserve"> Equity!FZ$58</f>
        <v>0</v>
      </c>
      <c r="GA26" s="296">
        <f xml:space="preserve"> Equity!GA$58</f>
        <v>0</v>
      </c>
      <c r="GB26" s="296">
        <f xml:space="preserve"> Equity!GB$58</f>
        <v>0</v>
      </c>
      <c r="GC26" s="296">
        <f xml:space="preserve"> Equity!GC$58</f>
        <v>0</v>
      </c>
      <c r="GD26" s="296">
        <f xml:space="preserve"> Equity!GD$58</f>
        <v>0</v>
      </c>
      <c r="GE26" s="296">
        <f xml:space="preserve"> Equity!GE$58</f>
        <v>0</v>
      </c>
      <c r="GF26" s="296">
        <f xml:space="preserve"> Equity!GF$58</f>
        <v>0</v>
      </c>
      <c r="GG26" s="296">
        <f xml:space="preserve"> Equity!GG$58</f>
        <v>0</v>
      </c>
      <c r="GH26" s="296">
        <f xml:space="preserve"> Equity!GH$58</f>
        <v>0</v>
      </c>
      <c r="GI26" s="296">
        <f xml:space="preserve"> Equity!GI$58</f>
        <v>0</v>
      </c>
      <c r="GJ26" s="296">
        <f xml:space="preserve"> Equity!GJ$58</f>
        <v>0</v>
      </c>
    </row>
    <row r="27" spans="1:192" outlineLevel="1" x14ac:dyDescent="0.25">
      <c r="A27" s="212"/>
      <c r="D27" s="216"/>
      <c r="E27" s="239" t="s">
        <v>54</v>
      </c>
      <c r="F27" s="239"/>
      <c r="G27" s="239" t="str">
        <f>SMU</f>
        <v>$ 000s</v>
      </c>
      <c r="H27" s="239">
        <f xml:space="preserve"> SUM(J27:GJ27)</f>
        <v>0</v>
      </c>
      <c r="I27" s="239"/>
      <c r="J27" s="239">
        <f xml:space="preserve"> J24 + J26</f>
        <v>0</v>
      </c>
      <c r="K27" s="239">
        <f t="shared" ref="K27:BD27" si="19" xml:space="preserve"> K24 + K26</f>
        <v>0</v>
      </c>
      <c r="L27" s="239">
        <f t="shared" si="19"/>
        <v>0</v>
      </c>
      <c r="M27" s="239">
        <f t="shared" si="19"/>
        <v>0</v>
      </c>
      <c r="N27" s="239">
        <f t="shared" si="19"/>
        <v>0</v>
      </c>
      <c r="O27" s="239">
        <f t="shared" si="19"/>
        <v>0</v>
      </c>
      <c r="P27" s="239">
        <f t="shared" si="19"/>
        <v>2403.8661716062488</v>
      </c>
      <c r="Q27" s="239">
        <f t="shared" si="19"/>
        <v>1041.3123757028065</v>
      </c>
      <c r="R27" s="239">
        <f t="shared" si="19"/>
        <v>-2622.2670180633345</v>
      </c>
      <c r="S27" s="239">
        <f t="shared" si="19"/>
        <v>-2561.1455832016336</v>
      </c>
      <c r="T27" s="239">
        <f t="shared" si="19"/>
        <v>-2447.8960060854633</v>
      </c>
      <c r="U27" s="239">
        <f t="shared" si="19"/>
        <v>-2419.7109116781198</v>
      </c>
      <c r="V27" s="239">
        <f t="shared" si="19"/>
        <v>-2308.1116003107045</v>
      </c>
      <c r="W27" s="239">
        <f t="shared" si="19"/>
        <v>-2273.1352692496221</v>
      </c>
      <c r="X27" s="239">
        <f t="shared" si="19"/>
        <v>-2182.1271976087678</v>
      </c>
      <c r="Y27" s="239">
        <f t="shared" si="19"/>
        <v>-2120.1845963727988</v>
      </c>
      <c r="Z27" s="239">
        <f t="shared" si="19"/>
        <v>-2012.4789178999977</v>
      </c>
      <c r="AA27" s="239">
        <f t="shared" si="19"/>
        <v>-1963.1710357623901</v>
      </c>
      <c r="AB27" s="239">
        <f t="shared" si="19"/>
        <v>-1856.5902089489493</v>
      </c>
      <c r="AC27" s="239">
        <f t="shared" si="19"/>
        <v>-1799.6402545638368</v>
      </c>
      <c r="AD27" s="239">
        <f t="shared" si="19"/>
        <v>-1694.1902154232964</v>
      </c>
      <c r="AE27" s="239">
        <f t="shared" si="19"/>
        <v>-1629.6306554037378</v>
      </c>
      <c r="AF27" s="239">
        <f t="shared" si="19"/>
        <v>-1540.3213645239871</v>
      </c>
      <c r="AG27" s="239">
        <f t="shared" si="19"/>
        <v>-1451.9849542166601</v>
      </c>
      <c r="AH27" s="239">
        <f t="shared" si="19"/>
        <v>-1350.5753751998759</v>
      </c>
      <c r="AI27" s="239">
        <f t="shared" si="19"/>
        <v>-1268.8796516973466</v>
      </c>
      <c r="AJ27" s="239">
        <f t="shared" si="19"/>
        <v>-1167.9735844389361</v>
      </c>
      <c r="AK27" s="239">
        <f t="shared" si="19"/>
        <v>-1077.4280562946369</v>
      </c>
      <c r="AL27" s="239">
        <f t="shared" si="19"/>
        <v>-977.98397199434692</v>
      </c>
      <c r="AM27" s="239">
        <f t="shared" si="19"/>
        <v>-878.80636881199609</v>
      </c>
      <c r="AN27" s="239">
        <f t="shared" si="19"/>
        <v>-789.44876227929194</v>
      </c>
      <c r="AO27" s="239">
        <f t="shared" si="19"/>
        <v>-671.16975813768806</v>
      </c>
      <c r="AP27" s="239">
        <f t="shared" si="19"/>
        <v>-575.20419364165286</v>
      </c>
      <c r="AQ27" s="239">
        <f t="shared" si="19"/>
        <v>-456.40186281405988</v>
      </c>
      <c r="AR27" s="239">
        <f t="shared" si="19"/>
        <v>-360.86591267384426</v>
      </c>
      <c r="AS27" s="239">
        <f t="shared" si="19"/>
        <v>-232.07072998562944</v>
      </c>
      <c r="AT27" s="239">
        <f t="shared" si="19"/>
        <v>-137.69466073370057</v>
      </c>
      <c r="AU27" s="239">
        <f t="shared" si="19"/>
        <v>1.4968822953786003</v>
      </c>
      <c r="AV27" s="239">
        <f t="shared" si="19"/>
        <v>92.436704964680033</v>
      </c>
      <c r="AW27" s="239">
        <f t="shared" si="19"/>
        <v>245.90721238544356</v>
      </c>
      <c r="AX27" s="239">
        <f t="shared" si="19"/>
        <v>509.64107617096744</v>
      </c>
      <c r="AY27" s="239">
        <f t="shared" si="19"/>
        <v>8803.0454791635711</v>
      </c>
      <c r="AZ27" s="239">
        <f t="shared" si="19"/>
        <v>9092.8589341586594</v>
      </c>
      <c r="BA27" s="239">
        <f t="shared" si="19"/>
        <v>9469.1572561066496</v>
      </c>
      <c r="BB27" s="239">
        <f t="shared" si="19"/>
        <v>9786.7467183462686</v>
      </c>
      <c r="BC27" s="239">
        <f t="shared" si="19"/>
        <v>5567.6771119055684</v>
      </c>
      <c r="BD27" s="239">
        <f t="shared" si="19"/>
        <v>-1010.4341192240481</v>
      </c>
      <c r="BE27" s="239">
        <f t="shared" ref="BE27:DP27" si="20" xml:space="preserve"> BE24 + BE26</f>
        <v>-3176.623125565904</v>
      </c>
      <c r="BF27" s="239">
        <f t="shared" si="20"/>
        <v>0</v>
      </c>
      <c r="BG27" s="239">
        <f t="shared" si="20"/>
        <v>0</v>
      </c>
      <c r="BH27" s="239">
        <f t="shared" si="20"/>
        <v>0</v>
      </c>
      <c r="BI27" s="239">
        <f t="shared" si="20"/>
        <v>0</v>
      </c>
      <c r="BJ27" s="239">
        <f t="shared" si="20"/>
        <v>0</v>
      </c>
      <c r="BK27" s="239">
        <f t="shared" si="20"/>
        <v>0</v>
      </c>
      <c r="BL27" s="239">
        <f t="shared" si="20"/>
        <v>0</v>
      </c>
      <c r="BM27" s="239">
        <f t="shared" si="20"/>
        <v>0</v>
      </c>
      <c r="BN27" s="239">
        <f t="shared" si="20"/>
        <v>0</v>
      </c>
      <c r="BO27" s="239">
        <f t="shared" si="20"/>
        <v>0</v>
      </c>
      <c r="BP27" s="239">
        <f t="shared" si="20"/>
        <v>0</v>
      </c>
      <c r="BQ27" s="239">
        <f t="shared" si="20"/>
        <v>0</v>
      </c>
      <c r="BR27" s="239">
        <f t="shared" si="20"/>
        <v>0</v>
      </c>
      <c r="BS27" s="239">
        <f t="shared" si="20"/>
        <v>0</v>
      </c>
      <c r="BT27" s="239">
        <f t="shared" si="20"/>
        <v>0</v>
      </c>
      <c r="BU27" s="239">
        <f t="shared" si="20"/>
        <v>0</v>
      </c>
      <c r="BV27" s="239">
        <f t="shared" si="20"/>
        <v>0</v>
      </c>
      <c r="BW27" s="239">
        <f t="shared" si="20"/>
        <v>0</v>
      </c>
      <c r="BX27" s="239">
        <f t="shared" si="20"/>
        <v>0</v>
      </c>
      <c r="BY27" s="239">
        <f t="shared" si="20"/>
        <v>0</v>
      </c>
      <c r="BZ27" s="239">
        <f t="shared" si="20"/>
        <v>0</v>
      </c>
      <c r="CA27" s="239">
        <f t="shared" si="20"/>
        <v>0</v>
      </c>
      <c r="CB27" s="239">
        <f t="shared" si="20"/>
        <v>0</v>
      </c>
      <c r="CC27" s="239">
        <f t="shared" si="20"/>
        <v>0</v>
      </c>
      <c r="CD27" s="239">
        <f t="shared" si="20"/>
        <v>0</v>
      </c>
      <c r="CE27" s="239">
        <f t="shared" si="20"/>
        <v>0</v>
      </c>
      <c r="CF27" s="239">
        <f t="shared" si="20"/>
        <v>0</v>
      </c>
      <c r="CG27" s="239">
        <f t="shared" si="20"/>
        <v>0</v>
      </c>
      <c r="CH27" s="239">
        <f t="shared" si="20"/>
        <v>0</v>
      </c>
      <c r="CI27" s="239">
        <f t="shared" si="20"/>
        <v>0</v>
      </c>
      <c r="CJ27" s="239">
        <f t="shared" si="20"/>
        <v>0</v>
      </c>
      <c r="CK27" s="239">
        <f t="shared" si="20"/>
        <v>0</v>
      </c>
      <c r="CL27" s="239">
        <f t="shared" si="20"/>
        <v>0</v>
      </c>
      <c r="CM27" s="239">
        <f t="shared" si="20"/>
        <v>0</v>
      </c>
      <c r="CN27" s="239">
        <f t="shared" si="20"/>
        <v>0</v>
      </c>
      <c r="CO27" s="239">
        <f t="shared" si="20"/>
        <v>0</v>
      </c>
      <c r="CP27" s="239">
        <f t="shared" si="20"/>
        <v>0</v>
      </c>
      <c r="CQ27" s="239">
        <f t="shared" si="20"/>
        <v>0</v>
      </c>
      <c r="CR27" s="239">
        <f t="shared" si="20"/>
        <v>0</v>
      </c>
      <c r="CS27" s="239">
        <f t="shared" si="20"/>
        <v>0</v>
      </c>
      <c r="CT27" s="239">
        <f t="shared" si="20"/>
        <v>0</v>
      </c>
      <c r="CU27" s="239">
        <f t="shared" si="20"/>
        <v>0</v>
      </c>
      <c r="CV27" s="239">
        <f t="shared" si="20"/>
        <v>0</v>
      </c>
      <c r="CW27" s="239">
        <f t="shared" si="20"/>
        <v>0</v>
      </c>
      <c r="CX27" s="239">
        <f t="shared" si="20"/>
        <v>0</v>
      </c>
      <c r="CY27" s="239">
        <f t="shared" si="20"/>
        <v>0</v>
      </c>
      <c r="CZ27" s="239">
        <f t="shared" si="20"/>
        <v>0</v>
      </c>
      <c r="DA27" s="239">
        <f t="shared" si="20"/>
        <v>0</v>
      </c>
      <c r="DB27" s="239">
        <f t="shared" si="20"/>
        <v>0</v>
      </c>
      <c r="DC27" s="239">
        <f t="shared" si="20"/>
        <v>0</v>
      </c>
      <c r="DD27" s="239">
        <f t="shared" si="20"/>
        <v>0</v>
      </c>
      <c r="DE27" s="239">
        <f t="shared" si="20"/>
        <v>0</v>
      </c>
      <c r="DF27" s="239">
        <f t="shared" si="20"/>
        <v>0</v>
      </c>
      <c r="DG27" s="239">
        <f t="shared" si="20"/>
        <v>0</v>
      </c>
      <c r="DH27" s="239">
        <f t="shared" si="20"/>
        <v>0</v>
      </c>
      <c r="DI27" s="239">
        <f t="shared" si="20"/>
        <v>0</v>
      </c>
      <c r="DJ27" s="239">
        <f t="shared" si="20"/>
        <v>0</v>
      </c>
      <c r="DK27" s="239">
        <f t="shared" si="20"/>
        <v>0</v>
      </c>
      <c r="DL27" s="239">
        <f t="shared" si="20"/>
        <v>0</v>
      </c>
      <c r="DM27" s="239">
        <f t="shared" si="20"/>
        <v>0</v>
      </c>
      <c r="DN27" s="239">
        <f t="shared" si="20"/>
        <v>0</v>
      </c>
      <c r="DO27" s="239">
        <f t="shared" si="20"/>
        <v>0</v>
      </c>
      <c r="DP27" s="239">
        <f t="shared" si="20"/>
        <v>0</v>
      </c>
      <c r="DQ27" s="239">
        <f t="shared" ref="DQ27:GB27" si="21" xml:space="preserve"> DQ24 + DQ26</f>
        <v>0</v>
      </c>
      <c r="DR27" s="239">
        <f t="shared" si="21"/>
        <v>0</v>
      </c>
      <c r="DS27" s="239">
        <f t="shared" si="21"/>
        <v>0</v>
      </c>
      <c r="DT27" s="239">
        <f t="shared" si="21"/>
        <v>0</v>
      </c>
      <c r="DU27" s="239">
        <f t="shared" si="21"/>
        <v>0</v>
      </c>
      <c r="DV27" s="239">
        <f t="shared" si="21"/>
        <v>0</v>
      </c>
      <c r="DW27" s="239">
        <f t="shared" si="21"/>
        <v>0</v>
      </c>
      <c r="DX27" s="239">
        <f t="shared" si="21"/>
        <v>0</v>
      </c>
      <c r="DY27" s="239">
        <f t="shared" si="21"/>
        <v>0</v>
      </c>
      <c r="DZ27" s="239">
        <f t="shared" si="21"/>
        <v>0</v>
      </c>
      <c r="EA27" s="239">
        <f t="shared" si="21"/>
        <v>0</v>
      </c>
      <c r="EB27" s="239">
        <f t="shared" si="21"/>
        <v>0</v>
      </c>
      <c r="EC27" s="239">
        <f t="shared" si="21"/>
        <v>0</v>
      </c>
      <c r="ED27" s="239">
        <f t="shared" si="21"/>
        <v>0</v>
      </c>
      <c r="EE27" s="239">
        <f t="shared" si="21"/>
        <v>0</v>
      </c>
      <c r="EF27" s="239">
        <f t="shared" si="21"/>
        <v>0</v>
      </c>
      <c r="EG27" s="239">
        <f t="shared" si="21"/>
        <v>0</v>
      </c>
      <c r="EH27" s="239">
        <f t="shared" si="21"/>
        <v>0</v>
      </c>
      <c r="EI27" s="239">
        <f t="shared" si="21"/>
        <v>0</v>
      </c>
      <c r="EJ27" s="239">
        <f t="shared" si="21"/>
        <v>0</v>
      </c>
      <c r="EK27" s="239">
        <f t="shared" si="21"/>
        <v>0</v>
      </c>
      <c r="EL27" s="239">
        <f t="shared" si="21"/>
        <v>0</v>
      </c>
      <c r="EM27" s="239">
        <f t="shared" si="21"/>
        <v>0</v>
      </c>
      <c r="EN27" s="239">
        <f t="shared" si="21"/>
        <v>0</v>
      </c>
      <c r="EO27" s="239">
        <f t="shared" si="21"/>
        <v>0</v>
      </c>
      <c r="EP27" s="239">
        <f t="shared" si="21"/>
        <v>0</v>
      </c>
      <c r="EQ27" s="239">
        <f t="shared" si="21"/>
        <v>0</v>
      </c>
      <c r="ER27" s="239">
        <f t="shared" si="21"/>
        <v>0</v>
      </c>
      <c r="ES27" s="239">
        <f t="shared" si="21"/>
        <v>0</v>
      </c>
      <c r="ET27" s="239">
        <f t="shared" si="21"/>
        <v>0</v>
      </c>
      <c r="EU27" s="239">
        <f t="shared" si="21"/>
        <v>0</v>
      </c>
      <c r="EV27" s="239">
        <f t="shared" si="21"/>
        <v>0</v>
      </c>
      <c r="EW27" s="239">
        <f t="shared" si="21"/>
        <v>0</v>
      </c>
      <c r="EX27" s="239">
        <f t="shared" si="21"/>
        <v>0</v>
      </c>
      <c r="EY27" s="239">
        <f t="shared" si="21"/>
        <v>0</v>
      </c>
      <c r="EZ27" s="239">
        <f t="shared" si="21"/>
        <v>0</v>
      </c>
      <c r="FA27" s="239">
        <f t="shared" si="21"/>
        <v>0</v>
      </c>
      <c r="FB27" s="239">
        <f t="shared" si="21"/>
        <v>0</v>
      </c>
      <c r="FC27" s="239">
        <f t="shared" si="21"/>
        <v>0</v>
      </c>
      <c r="FD27" s="239">
        <f t="shared" si="21"/>
        <v>0</v>
      </c>
      <c r="FE27" s="239">
        <f t="shared" si="21"/>
        <v>0</v>
      </c>
      <c r="FF27" s="239">
        <f t="shared" si="21"/>
        <v>0</v>
      </c>
      <c r="FG27" s="239">
        <f t="shared" si="21"/>
        <v>0</v>
      </c>
      <c r="FH27" s="239">
        <f t="shared" si="21"/>
        <v>0</v>
      </c>
      <c r="FI27" s="239">
        <f t="shared" si="21"/>
        <v>0</v>
      </c>
      <c r="FJ27" s="239">
        <f t="shared" si="21"/>
        <v>0</v>
      </c>
      <c r="FK27" s="239">
        <f t="shared" si="21"/>
        <v>0</v>
      </c>
      <c r="FL27" s="239">
        <f t="shared" si="21"/>
        <v>0</v>
      </c>
      <c r="FM27" s="239">
        <f t="shared" si="21"/>
        <v>0</v>
      </c>
      <c r="FN27" s="239">
        <f t="shared" si="21"/>
        <v>0</v>
      </c>
      <c r="FO27" s="239">
        <f t="shared" si="21"/>
        <v>0</v>
      </c>
      <c r="FP27" s="239">
        <f t="shared" si="21"/>
        <v>0</v>
      </c>
      <c r="FQ27" s="239">
        <f t="shared" si="21"/>
        <v>0</v>
      </c>
      <c r="FR27" s="239">
        <f t="shared" si="21"/>
        <v>0</v>
      </c>
      <c r="FS27" s="239">
        <f t="shared" si="21"/>
        <v>0</v>
      </c>
      <c r="FT27" s="239">
        <f t="shared" si="21"/>
        <v>0</v>
      </c>
      <c r="FU27" s="239">
        <f t="shared" si="21"/>
        <v>0</v>
      </c>
      <c r="FV27" s="239">
        <f t="shared" si="21"/>
        <v>0</v>
      </c>
      <c r="FW27" s="239">
        <f t="shared" si="21"/>
        <v>0</v>
      </c>
      <c r="FX27" s="239">
        <f t="shared" si="21"/>
        <v>0</v>
      </c>
      <c r="FY27" s="239">
        <f t="shared" si="21"/>
        <v>0</v>
      </c>
      <c r="FZ27" s="239">
        <f t="shared" si="21"/>
        <v>0</v>
      </c>
      <c r="GA27" s="239">
        <f t="shared" si="21"/>
        <v>0</v>
      </c>
      <c r="GB27" s="239">
        <f t="shared" si="21"/>
        <v>0</v>
      </c>
      <c r="GC27" s="239">
        <f t="shared" ref="GC27:GJ27" si="22" xml:space="preserve"> GC24 + GC26</f>
        <v>0</v>
      </c>
      <c r="GD27" s="239">
        <f t="shared" si="22"/>
        <v>0</v>
      </c>
      <c r="GE27" s="239">
        <f t="shared" si="22"/>
        <v>0</v>
      </c>
      <c r="GF27" s="239">
        <f t="shared" si="22"/>
        <v>0</v>
      </c>
      <c r="GG27" s="239">
        <f t="shared" si="22"/>
        <v>0</v>
      </c>
      <c r="GH27" s="239">
        <f t="shared" si="22"/>
        <v>0</v>
      </c>
      <c r="GI27" s="239">
        <f t="shared" si="22"/>
        <v>0</v>
      </c>
      <c r="GJ27" s="239">
        <f t="shared" si="22"/>
        <v>0</v>
      </c>
    </row>
    <row r="28" spans="1:192" outlineLevel="1" x14ac:dyDescent="0.25">
      <c r="A28" s="212"/>
      <c r="D28" s="216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42"/>
      <c r="BU28" s="242"/>
      <c r="BV28" s="242"/>
      <c r="BW28" s="242"/>
      <c r="BX28" s="242"/>
      <c r="BY28" s="242"/>
      <c r="BZ28" s="242"/>
      <c r="CA28" s="242"/>
      <c r="CB28" s="242"/>
      <c r="CC28" s="242"/>
      <c r="CD28" s="242"/>
      <c r="CE28" s="242"/>
      <c r="CF28" s="242"/>
      <c r="CG28" s="242"/>
      <c r="CH28" s="242"/>
      <c r="CI28" s="242"/>
      <c r="CJ28" s="242"/>
      <c r="CK28" s="242"/>
      <c r="CL28" s="242"/>
      <c r="CM28" s="242"/>
      <c r="CN28" s="242"/>
      <c r="CO28" s="242"/>
      <c r="CP28" s="242"/>
      <c r="CQ28" s="242"/>
      <c r="CR28" s="242"/>
      <c r="CS28" s="242"/>
      <c r="CT28" s="242"/>
      <c r="CU28" s="242"/>
      <c r="CV28" s="242"/>
      <c r="CW28" s="242"/>
      <c r="CX28" s="242"/>
      <c r="CY28" s="242"/>
      <c r="CZ28" s="242"/>
      <c r="DA28" s="242"/>
      <c r="DB28" s="242"/>
      <c r="DC28" s="242"/>
      <c r="DD28" s="242"/>
      <c r="DE28" s="242"/>
      <c r="DF28" s="242"/>
      <c r="DG28" s="242"/>
      <c r="DH28" s="242"/>
      <c r="DI28" s="242"/>
      <c r="DJ28" s="242"/>
      <c r="DK28" s="242"/>
      <c r="DL28" s="242"/>
      <c r="DM28" s="242"/>
      <c r="DN28" s="242"/>
      <c r="DO28" s="242"/>
      <c r="DP28" s="242"/>
      <c r="DQ28" s="242"/>
      <c r="DR28" s="242"/>
      <c r="DS28" s="242"/>
      <c r="DT28" s="242"/>
      <c r="DU28" s="242"/>
      <c r="DV28" s="242"/>
      <c r="DW28" s="242"/>
      <c r="DX28" s="242"/>
      <c r="DY28" s="242"/>
      <c r="DZ28" s="242"/>
      <c r="EA28" s="242"/>
      <c r="EB28" s="242"/>
      <c r="EC28" s="242"/>
      <c r="ED28" s="242"/>
      <c r="EE28" s="242"/>
      <c r="EF28" s="242"/>
      <c r="EG28" s="242"/>
      <c r="EH28" s="242"/>
      <c r="EI28" s="242"/>
      <c r="EJ28" s="242"/>
      <c r="EK28" s="242"/>
      <c r="EL28" s="242"/>
      <c r="EM28" s="242"/>
      <c r="EN28" s="242"/>
      <c r="EO28" s="242"/>
      <c r="EP28" s="242"/>
      <c r="EQ28" s="242"/>
      <c r="ER28" s="242"/>
      <c r="ES28" s="242"/>
      <c r="ET28" s="242"/>
      <c r="EU28" s="242"/>
      <c r="EV28" s="242"/>
      <c r="EW28" s="242"/>
      <c r="EX28" s="242"/>
      <c r="EY28" s="242"/>
      <c r="EZ28" s="242"/>
      <c r="FA28" s="242"/>
      <c r="FB28" s="242"/>
      <c r="FC28" s="242"/>
      <c r="FD28" s="242"/>
      <c r="FE28" s="242"/>
      <c r="FF28" s="242"/>
      <c r="FG28" s="242"/>
      <c r="FH28" s="242"/>
      <c r="FI28" s="242"/>
      <c r="FJ28" s="242"/>
      <c r="FK28" s="242"/>
      <c r="FL28" s="242"/>
      <c r="FM28" s="242"/>
      <c r="FN28" s="242"/>
      <c r="FO28" s="242"/>
      <c r="FP28" s="242"/>
      <c r="FQ28" s="242"/>
      <c r="FR28" s="242"/>
      <c r="FS28" s="242"/>
      <c r="FT28" s="242"/>
      <c r="FU28" s="242"/>
      <c r="FV28" s="242"/>
      <c r="FW28" s="242"/>
      <c r="FX28" s="242"/>
      <c r="FY28" s="242"/>
      <c r="FZ28" s="242"/>
      <c r="GA28" s="242"/>
      <c r="GB28" s="242"/>
      <c r="GC28" s="242"/>
      <c r="GD28" s="242"/>
      <c r="GE28" s="242"/>
      <c r="GF28" s="242"/>
      <c r="GG28" s="242"/>
      <c r="GH28" s="242"/>
      <c r="GI28" s="242"/>
      <c r="GJ28" s="242"/>
    </row>
    <row r="29" spans="1:192" x14ac:dyDescent="0.25">
      <c r="A29" s="212"/>
      <c r="D29" s="216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/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42"/>
      <c r="BU29" s="242"/>
      <c r="BV29" s="242"/>
      <c r="BW29" s="242"/>
      <c r="BX29" s="242"/>
      <c r="BY29" s="242"/>
      <c r="BZ29" s="242"/>
      <c r="CA29" s="242"/>
      <c r="CB29" s="242"/>
      <c r="CC29" s="242"/>
      <c r="CD29" s="242"/>
      <c r="CE29" s="242"/>
      <c r="CF29" s="242"/>
      <c r="CG29" s="242"/>
      <c r="CH29" s="242"/>
      <c r="CI29" s="242"/>
      <c r="CJ29" s="242"/>
      <c r="CK29" s="242"/>
      <c r="CL29" s="242"/>
      <c r="CM29" s="242"/>
      <c r="CN29" s="242"/>
      <c r="CO29" s="242"/>
      <c r="CP29" s="242"/>
      <c r="CQ29" s="242"/>
      <c r="CR29" s="242"/>
      <c r="CS29" s="242"/>
      <c r="CT29" s="242"/>
      <c r="CU29" s="242"/>
      <c r="CV29" s="242"/>
      <c r="CW29" s="242"/>
      <c r="CX29" s="242"/>
      <c r="CY29" s="242"/>
      <c r="CZ29" s="242"/>
      <c r="DA29" s="242"/>
      <c r="DB29" s="242"/>
      <c r="DC29" s="242"/>
      <c r="DD29" s="242"/>
      <c r="DE29" s="242"/>
      <c r="DF29" s="242"/>
      <c r="DG29" s="242"/>
      <c r="DH29" s="242"/>
      <c r="DI29" s="242"/>
      <c r="DJ29" s="242"/>
      <c r="DK29" s="242"/>
      <c r="DL29" s="242"/>
      <c r="DM29" s="242"/>
      <c r="DN29" s="242"/>
      <c r="DO29" s="242"/>
      <c r="DP29" s="242"/>
      <c r="DQ29" s="242"/>
      <c r="DR29" s="242"/>
      <c r="DS29" s="242"/>
      <c r="DT29" s="242"/>
      <c r="DU29" s="242"/>
      <c r="DV29" s="242"/>
      <c r="DW29" s="242"/>
      <c r="DX29" s="242"/>
      <c r="DY29" s="242"/>
      <c r="DZ29" s="242"/>
      <c r="EA29" s="242"/>
      <c r="EB29" s="242"/>
      <c r="EC29" s="242"/>
      <c r="ED29" s="242"/>
      <c r="EE29" s="242"/>
      <c r="EF29" s="242"/>
      <c r="EG29" s="242"/>
      <c r="EH29" s="242"/>
      <c r="EI29" s="242"/>
      <c r="EJ29" s="242"/>
      <c r="EK29" s="242"/>
      <c r="EL29" s="242"/>
      <c r="EM29" s="242"/>
      <c r="EN29" s="242"/>
      <c r="EO29" s="242"/>
      <c r="EP29" s="242"/>
      <c r="EQ29" s="242"/>
      <c r="ER29" s="242"/>
      <c r="ES29" s="242"/>
      <c r="ET29" s="242"/>
      <c r="EU29" s="242"/>
      <c r="EV29" s="242"/>
      <c r="EW29" s="242"/>
      <c r="EX29" s="242"/>
      <c r="EY29" s="242"/>
      <c r="EZ29" s="242"/>
      <c r="FA29" s="242"/>
      <c r="FB29" s="242"/>
      <c r="FC29" s="242"/>
      <c r="FD29" s="242"/>
      <c r="FE29" s="242"/>
      <c r="FF29" s="242"/>
      <c r="FG29" s="242"/>
      <c r="FH29" s="242"/>
      <c r="FI29" s="242"/>
      <c r="FJ29" s="242"/>
      <c r="FK29" s="242"/>
      <c r="FL29" s="242"/>
      <c r="FM29" s="242"/>
      <c r="FN29" s="242"/>
      <c r="FO29" s="242"/>
      <c r="FP29" s="242"/>
      <c r="FQ29" s="242"/>
      <c r="FR29" s="242"/>
      <c r="FS29" s="242"/>
      <c r="FT29" s="242"/>
      <c r="FU29" s="242"/>
      <c r="FV29" s="242"/>
      <c r="FW29" s="242"/>
      <c r="FX29" s="242"/>
      <c r="FY29" s="242"/>
      <c r="FZ29" s="242"/>
      <c r="GA29" s="242"/>
      <c r="GB29" s="242"/>
      <c r="GC29" s="242"/>
      <c r="GD29" s="242"/>
      <c r="GE29" s="242"/>
      <c r="GF29" s="242"/>
      <c r="GG29" s="242"/>
      <c r="GH29" s="242"/>
      <c r="GI29" s="242"/>
      <c r="GJ29" s="242"/>
    </row>
    <row r="30" spans="1:192" x14ac:dyDescent="0.25">
      <c r="A30" s="212" t="s">
        <v>55</v>
      </c>
      <c r="D30" s="216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/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42"/>
      <c r="BU30" s="242"/>
      <c r="BV30" s="242"/>
      <c r="BW30" s="242"/>
      <c r="BX30" s="242"/>
      <c r="BY30" s="242"/>
      <c r="BZ30" s="242"/>
      <c r="CA30" s="242"/>
      <c r="CB30" s="242"/>
      <c r="CC30" s="242"/>
      <c r="CD30" s="242"/>
      <c r="CE30" s="242"/>
      <c r="CF30" s="242"/>
      <c r="CG30" s="242"/>
      <c r="CH30" s="242"/>
      <c r="CI30" s="242"/>
      <c r="CJ30" s="242"/>
      <c r="CK30" s="242"/>
      <c r="CL30" s="242"/>
      <c r="CM30" s="242"/>
      <c r="CN30" s="242"/>
      <c r="CO30" s="242"/>
      <c r="CP30" s="242"/>
      <c r="CQ30" s="242"/>
      <c r="CR30" s="242"/>
      <c r="CS30" s="242"/>
      <c r="CT30" s="242"/>
      <c r="CU30" s="242"/>
      <c r="CV30" s="242"/>
      <c r="CW30" s="242"/>
      <c r="CX30" s="242"/>
      <c r="CY30" s="242"/>
      <c r="CZ30" s="242"/>
      <c r="DA30" s="242"/>
      <c r="DB30" s="242"/>
      <c r="DC30" s="242"/>
      <c r="DD30" s="242"/>
      <c r="DE30" s="242"/>
      <c r="DF30" s="242"/>
      <c r="DG30" s="242"/>
      <c r="DH30" s="242"/>
      <c r="DI30" s="242"/>
      <c r="DJ30" s="242"/>
      <c r="DK30" s="242"/>
      <c r="DL30" s="242"/>
      <c r="DM30" s="242"/>
      <c r="DN30" s="242"/>
      <c r="DO30" s="242"/>
      <c r="DP30" s="242"/>
      <c r="DQ30" s="242"/>
      <c r="DR30" s="242"/>
      <c r="DS30" s="242"/>
      <c r="DT30" s="242"/>
      <c r="DU30" s="242"/>
      <c r="DV30" s="242"/>
      <c r="DW30" s="242"/>
      <c r="DX30" s="242"/>
      <c r="DY30" s="242"/>
      <c r="DZ30" s="242"/>
      <c r="EA30" s="242"/>
      <c r="EB30" s="242"/>
      <c r="EC30" s="242"/>
      <c r="ED30" s="242"/>
      <c r="EE30" s="242"/>
      <c r="EF30" s="242"/>
      <c r="EG30" s="242"/>
      <c r="EH30" s="242"/>
      <c r="EI30" s="242"/>
      <c r="EJ30" s="242"/>
      <c r="EK30" s="242"/>
      <c r="EL30" s="242"/>
      <c r="EM30" s="242"/>
      <c r="EN30" s="242"/>
      <c r="EO30" s="242"/>
      <c r="EP30" s="242"/>
      <c r="EQ30" s="242"/>
      <c r="ER30" s="242"/>
      <c r="ES30" s="242"/>
      <c r="ET30" s="242"/>
      <c r="EU30" s="242"/>
      <c r="EV30" s="242"/>
      <c r="EW30" s="242"/>
      <c r="EX30" s="242"/>
      <c r="EY30" s="242"/>
      <c r="EZ30" s="242"/>
      <c r="FA30" s="242"/>
      <c r="FB30" s="242"/>
      <c r="FC30" s="242"/>
      <c r="FD30" s="242"/>
      <c r="FE30" s="242"/>
      <c r="FF30" s="242"/>
      <c r="FG30" s="242"/>
      <c r="FH30" s="242"/>
      <c r="FI30" s="242"/>
      <c r="FJ30" s="242"/>
      <c r="FK30" s="242"/>
      <c r="FL30" s="242"/>
      <c r="FM30" s="242"/>
      <c r="FN30" s="242"/>
      <c r="FO30" s="242"/>
      <c r="FP30" s="242"/>
      <c r="FQ30" s="242"/>
      <c r="FR30" s="242"/>
      <c r="FS30" s="242"/>
      <c r="FT30" s="242"/>
      <c r="FU30" s="242"/>
      <c r="FV30" s="242"/>
      <c r="FW30" s="242"/>
      <c r="FX30" s="242"/>
      <c r="FY30" s="242"/>
      <c r="FZ30" s="242"/>
      <c r="GA30" s="242"/>
      <c r="GB30" s="242"/>
      <c r="GC30" s="242"/>
      <c r="GD30" s="242"/>
      <c r="GE30" s="242"/>
      <c r="GF30" s="242"/>
      <c r="GG30" s="242"/>
      <c r="GH30" s="242"/>
      <c r="GI30" s="242"/>
      <c r="GJ30" s="242"/>
    </row>
    <row r="31" spans="1:192" outlineLevel="1" x14ac:dyDescent="0.25">
      <c r="A31" s="212"/>
      <c r="D31" s="216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/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42"/>
      <c r="BU31" s="242"/>
      <c r="BV31" s="242"/>
      <c r="BW31" s="242"/>
      <c r="BX31" s="242"/>
      <c r="BY31" s="242"/>
      <c r="BZ31" s="242"/>
      <c r="CA31" s="242"/>
      <c r="CB31" s="242"/>
      <c r="CC31" s="242"/>
      <c r="CD31" s="242"/>
      <c r="CE31" s="242"/>
      <c r="CF31" s="242"/>
      <c r="CG31" s="242"/>
      <c r="CH31" s="242"/>
      <c r="CI31" s="242"/>
      <c r="CJ31" s="242"/>
      <c r="CK31" s="242"/>
      <c r="CL31" s="242"/>
      <c r="CM31" s="242"/>
      <c r="CN31" s="242"/>
      <c r="CO31" s="242"/>
      <c r="CP31" s="242"/>
      <c r="CQ31" s="242"/>
      <c r="CR31" s="242"/>
      <c r="CS31" s="242"/>
      <c r="CT31" s="242"/>
      <c r="CU31" s="242"/>
      <c r="CV31" s="242"/>
      <c r="CW31" s="242"/>
      <c r="CX31" s="242"/>
      <c r="CY31" s="242"/>
      <c r="CZ31" s="242"/>
      <c r="DA31" s="242"/>
      <c r="DB31" s="242"/>
      <c r="DC31" s="242"/>
      <c r="DD31" s="242"/>
      <c r="DE31" s="242"/>
      <c r="DF31" s="242"/>
      <c r="DG31" s="242"/>
      <c r="DH31" s="242"/>
      <c r="DI31" s="242"/>
      <c r="DJ31" s="242"/>
      <c r="DK31" s="242"/>
      <c r="DL31" s="242"/>
      <c r="DM31" s="242"/>
      <c r="DN31" s="242"/>
      <c r="DO31" s="242"/>
      <c r="DP31" s="242"/>
      <c r="DQ31" s="242"/>
      <c r="DR31" s="242"/>
      <c r="DS31" s="242"/>
      <c r="DT31" s="242"/>
      <c r="DU31" s="242"/>
      <c r="DV31" s="242"/>
      <c r="DW31" s="242"/>
      <c r="DX31" s="242"/>
      <c r="DY31" s="242"/>
      <c r="DZ31" s="242"/>
      <c r="EA31" s="242"/>
      <c r="EB31" s="242"/>
      <c r="EC31" s="242"/>
      <c r="ED31" s="242"/>
      <c r="EE31" s="242"/>
      <c r="EF31" s="242"/>
      <c r="EG31" s="242"/>
      <c r="EH31" s="242"/>
      <c r="EI31" s="242"/>
      <c r="EJ31" s="242"/>
      <c r="EK31" s="242"/>
      <c r="EL31" s="242"/>
      <c r="EM31" s="242"/>
      <c r="EN31" s="242"/>
      <c r="EO31" s="242"/>
      <c r="EP31" s="242"/>
      <c r="EQ31" s="242"/>
      <c r="ER31" s="242"/>
      <c r="ES31" s="242"/>
      <c r="ET31" s="242"/>
      <c r="EU31" s="242"/>
      <c r="EV31" s="242"/>
      <c r="EW31" s="242"/>
      <c r="EX31" s="242"/>
      <c r="EY31" s="242"/>
      <c r="EZ31" s="242"/>
      <c r="FA31" s="242"/>
      <c r="FB31" s="242"/>
      <c r="FC31" s="242"/>
      <c r="FD31" s="242"/>
      <c r="FE31" s="242"/>
      <c r="FF31" s="242"/>
      <c r="FG31" s="242"/>
      <c r="FH31" s="242"/>
      <c r="FI31" s="242"/>
      <c r="FJ31" s="242"/>
      <c r="FK31" s="242"/>
      <c r="FL31" s="242"/>
      <c r="FM31" s="242"/>
      <c r="FN31" s="242"/>
      <c r="FO31" s="242"/>
      <c r="FP31" s="242"/>
      <c r="FQ31" s="242"/>
      <c r="FR31" s="242"/>
      <c r="FS31" s="242"/>
      <c r="FT31" s="242"/>
      <c r="FU31" s="242"/>
      <c r="FV31" s="242"/>
      <c r="FW31" s="242"/>
      <c r="FX31" s="242"/>
      <c r="FY31" s="242"/>
      <c r="FZ31" s="242"/>
      <c r="GA31" s="242"/>
      <c r="GB31" s="242"/>
      <c r="GC31" s="242"/>
      <c r="GD31" s="242"/>
      <c r="GE31" s="242"/>
      <c r="GF31" s="242"/>
      <c r="GG31" s="242"/>
      <c r="GH31" s="242"/>
      <c r="GI31" s="242"/>
      <c r="GJ31" s="242"/>
    </row>
    <row r="32" spans="1:192" outlineLevel="1" x14ac:dyDescent="0.25">
      <c r="A32" s="212"/>
      <c r="D32" s="216"/>
      <c r="E32" s="242" t="str">
        <f xml:space="preserve"> Ops!E$59</f>
        <v>Cash received from operating period invoices</v>
      </c>
      <c r="F32" s="242">
        <f xml:space="preserve"> Ops!F$59</f>
        <v>0</v>
      </c>
      <c r="G32" s="242" t="str">
        <f xml:space="preserve"> Ops!G$59</f>
        <v>$ 000s</v>
      </c>
      <c r="H32" s="242">
        <f xml:space="preserve"> Ops!H$59</f>
        <v>817532.22612323542</v>
      </c>
      <c r="I32" s="242">
        <f xml:space="preserve"> Ops!I$59</f>
        <v>0</v>
      </c>
      <c r="J32" s="242">
        <f xml:space="preserve"> Ops!J$59</f>
        <v>0</v>
      </c>
      <c r="K32" s="242">
        <f xml:space="preserve"> Ops!K$59</f>
        <v>0</v>
      </c>
      <c r="L32" s="242">
        <f xml:space="preserve"> Ops!L$59</f>
        <v>0</v>
      </c>
      <c r="M32" s="242">
        <f xml:space="preserve"> Ops!M$59</f>
        <v>0</v>
      </c>
      <c r="N32" s="242">
        <f xml:space="preserve"> Ops!N$59</f>
        <v>0</v>
      </c>
      <c r="O32" s="242">
        <f xml:space="preserve"> Ops!O$59</f>
        <v>0</v>
      </c>
      <c r="P32" s="242">
        <f xml:space="preserve"> Ops!P$59</f>
        <v>0</v>
      </c>
      <c r="Q32" s="242">
        <f xml:space="preserve"> Ops!Q$59</f>
        <v>15734.625073363528</v>
      </c>
      <c r="R32" s="242">
        <f xml:space="preserve"> Ops!R$59</f>
        <v>20744.138441845658</v>
      </c>
      <c r="S32" s="242">
        <f xml:space="preserve"> Ops!S$59</f>
        <v>20881.59200575827</v>
      </c>
      <c r="T32" s="242">
        <f xml:space="preserve"> Ops!T$59</f>
        <v>20702.732975893872</v>
      </c>
      <c r="U32" s="242">
        <f xml:space="preserve"> Ops!U$59</f>
        <v>20839.912181395477</v>
      </c>
      <c r="V32" s="242">
        <f xml:space="preserve"> Ops!V$59</f>
        <v>20661.410155582707</v>
      </c>
      <c r="W32" s="242">
        <f xml:space="preserve"> Ops!W$59</f>
        <v>20798.315550294887</v>
      </c>
      <c r="X32" s="242">
        <f xml:space="preserve"> Ops!X$59</f>
        <v>20648.452381870473</v>
      </c>
      <c r="Y32" s="242">
        <f xml:space="preserve"> Ops!Y$59</f>
        <v>20728.519380482419</v>
      </c>
      <c r="Z32" s="242">
        <f xml:space="preserve"> Ops!Z$59</f>
        <v>20579.011792366073</v>
      </c>
      <c r="AA32" s="242">
        <f xml:space="preserve"> Ops!AA$59</f>
        <v>20715.371203994095</v>
      </c>
      <c r="AB32" s="242">
        <f xml:space="preserve"> Ops!AB$59</f>
        <v>20537.935920525018</v>
      </c>
      <c r="AC32" s="242">
        <f xml:space="preserve"> Ops!AC$59</f>
        <v>20674.023157678741</v>
      </c>
      <c r="AD32" s="242">
        <f xml:space="preserve"> Ops!AD$59</f>
        <v>20496.942036452125</v>
      </c>
      <c r="AE32" s="242">
        <f xml:space="preserve"> Ops!AE$59</f>
        <v>20632.757642393957</v>
      </c>
      <c r="AF32" s="242">
        <f xml:space="preserve"> Ops!AF$59</f>
        <v>20484.087408684649</v>
      </c>
      <c r="AG32" s="242">
        <f xml:space="preserve"> Ops!AG$59</f>
        <v>20563.517061221617</v>
      </c>
      <c r="AH32" s="242">
        <f xml:space="preserve"> Ops!AH$59</f>
        <v>20415.199577344436</v>
      </c>
      <c r="AI32" s="242">
        <f xml:space="preserve"> Ops!AI$59</f>
        <v>20550.473546314504</v>
      </c>
      <c r="AJ32" s="242">
        <f xml:space="preserve"> Ops!AJ$59</f>
        <v>20374.450675992444</v>
      </c>
      <c r="AK32" s="242">
        <f xml:space="preserve"> Ops!AK$59</f>
        <v>20509.454637040428</v>
      </c>
      <c r="AL32" s="242">
        <f xml:space="preserve"> Ops!AL$59</f>
        <v>20333.783109772903</v>
      </c>
      <c r="AM32" s="242">
        <f xml:space="preserve"> Ops!AM$59</f>
        <v>20468.517601836757</v>
      </c>
      <c r="AN32" s="242">
        <f xml:space="preserve"> Ops!AN$59</f>
        <v>20321.030806892024</v>
      </c>
      <c r="AO32" s="242">
        <f xml:space="preserve"> Ops!AO$59</f>
        <v>20399.828186730396</v>
      </c>
      <c r="AP32" s="242">
        <f xml:space="preserve"> Ops!AP$59</f>
        <v>20252.691333672879</v>
      </c>
      <c r="AQ32" s="242">
        <f xml:space="preserve"> Ops!AQ$59</f>
        <v>20386.888500281628</v>
      </c>
      <c r="AR32" s="242">
        <f xml:space="preserve"> Ops!AR$59</f>
        <v>20212.266800072732</v>
      </c>
      <c r="AS32" s="242">
        <f xml:space="preserve"> Ops!AS$59</f>
        <v>20346.196108065498</v>
      </c>
      <c r="AT32" s="242">
        <f xml:space="preserve"> Ops!AT$59</f>
        <v>20171.922954164409</v>
      </c>
      <c r="AU32" s="242">
        <f xml:space="preserve"> Ops!AU$59</f>
        <v>20305.584938189117</v>
      </c>
      <c r="AV32" s="242">
        <f xml:space="preserve"> Ops!AV$59</f>
        <v>20159.272161647707</v>
      </c>
      <c r="AW32" s="242">
        <f xml:space="preserve"> Ops!AW$59</f>
        <v>20237.442301778967</v>
      </c>
      <c r="AX32" s="242">
        <f xml:space="preserve"> Ops!AX$59</f>
        <v>20091.476681531552</v>
      </c>
      <c r="AY32" s="242">
        <f xml:space="preserve"> Ops!AY$59</f>
        <v>20224.60561729746</v>
      </c>
      <c r="AZ32" s="242">
        <f xml:space="preserve"> Ops!AZ$59</f>
        <v>20051.373933664228</v>
      </c>
      <c r="BA32" s="242">
        <f xml:space="preserve"> Ops!BA$59</f>
        <v>20184.23714301144</v>
      </c>
      <c r="BB32" s="242">
        <f xml:space="preserve"> Ops!BB$59</f>
        <v>20011.351231201821</v>
      </c>
      <c r="BC32" s="242">
        <f xml:space="preserve"> Ops!BC$59</f>
        <v>20143.949244522399</v>
      </c>
      <c r="BD32" s="242">
        <f xml:space="preserve"> Ops!BD$59</f>
        <v>19998.801141010623</v>
      </c>
      <c r="BE32" s="242">
        <f xml:space="preserve"> Ops!BE$59</f>
        <v>4958.0835213955324</v>
      </c>
      <c r="BF32" s="242">
        <f xml:space="preserve"> Ops!BF$59</f>
        <v>0</v>
      </c>
      <c r="BG32" s="242">
        <f xml:space="preserve"> Ops!BG$59</f>
        <v>0</v>
      </c>
      <c r="BH32" s="242">
        <f xml:space="preserve"> Ops!BH$59</f>
        <v>0</v>
      </c>
      <c r="BI32" s="242">
        <f xml:space="preserve"> Ops!BI$59</f>
        <v>0</v>
      </c>
      <c r="BJ32" s="242">
        <f xml:space="preserve"> Ops!BJ$59</f>
        <v>0</v>
      </c>
      <c r="BK32" s="242">
        <f xml:space="preserve"> Ops!BK$59</f>
        <v>0</v>
      </c>
      <c r="BL32" s="242">
        <f xml:space="preserve"> Ops!BL$59</f>
        <v>0</v>
      </c>
      <c r="BM32" s="242">
        <f xml:space="preserve"> Ops!BM$59</f>
        <v>0</v>
      </c>
      <c r="BN32" s="242">
        <f xml:space="preserve"> Ops!BN$59</f>
        <v>0</v>
      </c>
      <c r="BO32" s="242">
        <f xml:space="preserve"> Ops!BO$59</f>
        <v>0</v>
      </c>
      <c r="BP32" s="242">
        <f xml:space="preserve"> Ops!BP$59</f>
        <v>0</v>
      </c>
      <c r="BQ32" s="242">
        <f xml:space="preserve"> Ops!BQ$59</f>
        <v>0</v>
      </c>
      <c r="BR32" s="242">
        <f xml:space="preserve"> Ops!BR$59</f>
        <v>0</v>
      </c>
      <c r="BS32" s="242">
        <f xml:space="preserve"> Ops!BS$59</f>
        <v>0</v>
      </c>
      <c r="BT32" s="242">
        <f xml:space="preserve"> Ops!BT$59</f>
        <v>0</v>
      </c>
      <c r="BU32" s="242">
        <f xml:space="preserve"> Ops!BU$59</f>
        <v>0</v>
      </c>
      <c r="BV32" s="242">
        <f xml:space="preserve"> Ops!BV$59</f>
        <v>0</v>
      </c>
      <c r="BW32" s="242">
        <f xml:space="preserve"> Ops!BW$59</f>
        <v>0</v>
      </c>
      <c r="BX32" s="242">
        <f xml:space="preserve"> Ops!BX$59</f>
        <v>0</v>
      </c>
      <c r="BY32" s="242">
        <f xml:space="preserve"> Ops!BY$59</f>
        <v>0</v>
      </c>
      <c r="BZ32" s="242">
        <f xml:space="preserve"> Ops!BZ$59</f>
        <v>0</v>
      </c>
      <c r="CA32" s="242">
        <f xml:space="preserve"> Ops!CA$59</f>
        <v>0</v>
      </c>
      <c r="CB32" s="242">
        <f xml:space="preserve"> Ops!CB$59</f>
        <v>0</v>
      </c>
      <c r="CC32" s="242">
        <f xml:space="preserve"> Ops!CC$59</f>
        <v>0</v>
      </c>
      <c r="CD32" s="242">
        <f xml:space="preserve"> Ops!CD$59</f>
        <v>0</v>
      </c>
      <c r="CE32" s="242">
        <f xml:space="preserve"> Ops!CE$59</f>
        <v>0</v>
      </c>
      <c r="CF32" s="242">
        <f xml:space="preserve"> Ops!CF$59</f>
        <v>0</v>
      </c>
      <c r="CG32" s="242">
        <f xml:space="preserve"> Ops!CG$59</f>
        <v>0</v>
      </c>
      <c r="CH32" s="242">
        <f xml:space="preserve"> Ops!CH$59</f>
        <v>0</v>
      </c>
      <c r="CI32" s="242">
        <f xml:space="preserve"> Ops!CI$59</f>
        <v>0</v>
      </c>
      <c r="CJ32" s="242">
        <f xml:space="preserve"> Ops!CJ$59</f>
        <v>0</v>
      </c>
      <c r="CK32" s="242">
        <f xml:space="preserve"> Ops!CK$59</f>
        <v>0</v>
      </c>
      <c r="CL32" s="242">
        <f xml:space="preserve"> Ops!CL$59</f>
        <v>0</v>
      </c>
      <c r="CM32" s="242">
        <f xml:space="preserve"> Ops!CM$59</f>
        <v>0</v>
      </c>
      <c r="CN32" s="242">
        <f xml:space="preserve"> Ops!CN$59</f>
        <v>0</v>
      </c>
      <c r="CO32" s="242">
        <f xml:space="preserve"> Ops!CO$59</f>
        <v>0</v>
      </c>
      <c r="CP32" s="242">
        <f xml:space="preserve"> Ops!CP$59</f>
        <v>0</v>
      </c>
      <c r="CQ32" s="242">
        <f xml:space="preserve"> Ops!CQ$59</f>
        <v>0</v>
      </c>
      <c r="CR32" s="242">
        <f xml:space="preserve"> Ops!CR$59</f>
        <v>0</v>
      </c>
      <c r="CS32" s="242">
        <f xml:space="preserve"> Ops!CS$59</f>
        <v>0</v>
      </c>
      <c r="CT32" s="242">
        <f xml:space="preserve"> Ops!CT$59</f>
        <v>0</v>
      </c>
      <c r="CU32" s="242">
        <f xml:space="preserve"> Ops!CU$59</f>
        <v>0</v>
      </c>
      <c r="CV32" s="242">
        <f xml:space="preserve"> Ops!CV$59</f>
        <v>0</v>
      </c>
      <c r="CW32" s="242">
        <f xml:space="preserve"> Ops!CW$59</f>
        <v>0</v>
      </c>
      <c r="CX32" s="242">
        <f xml:space="preserve"> Ops!CX$59</f>
        <v>0</v>
      </c>
      <c r="CY32" s="242">
        <f xml:space="preserve"> Ops!CY$59</f>
        <v>0</v>
      </c>
      <c r="CZ32" s="242">
        <f xml:space="preserve"> Ops!CZ$59</f>
        <v>0</v>
      </c>
      <c r="DA32" s="242">
        <f xml:space="preserve"> Ops!DA$59</f>
        <v>0</v>
      </c>
      <c r="DB32" s="242">
        <f xml:space="preserve"> Ops!DB$59</f>
        <v>0</v>
      </c>
      <c r="DC32" s="242">
        <f xml:space="preserve"> Ops!DC$59</f>
        <v>0</v>
      </c>
      <c r="DD32" s="242">
        <f xml:space="preserve"> Ops!DD$59</f>
        <v>0</v>
      </c>
      <c r="DE32" s="242">
        <f xml:space="preserve"> Ops!DE$59</f>
        <v>0</v>
      </c>
      <c r="DF32" s="242">
        <f xml:space="preserve"> Ops!DF$59</f>
        <v>0</v>
      </c>
      <c r="DG32" s="242">
        <f xml:space="preserve"> Ops!DG$59</f>
        <v>0</v>
      </c>
      <c r="DH32" s="242">
        <f xml:space="preserve"> Ops!DH$59</f>
        <v>0</v>
      </c>
      <c r="DI32" s="242">
        <f xml:space="preserve"> Ops!DI$59</f>
        <v>0</v>
      </c>
      <c r="DJ32" s="242">
        <f xml:space="preserve"> Ops!DJ$59</f>
        <v>0</v>
      </c>
      <c r="DK32" s="242">
        <f xml:space="preserve"> Ops!DK$59</f>
        <v>0</v>
      </c>
      <c r="DL32" s="242">
        <f xml:space="preserve"> Ops!DL$59</f>
        <v>0</v>
      </c>
      <c r="DM32" s="242">
        <f xml:space="preserve"> Ops!DM$59</f>
        <v>0</v>
      </c>
      <c r="DN32" s="242">
        <f xml:space="preserve"> Ops!DN$59</f>
        <v>0</v>
      </c>
      <c r="DO32" s="242">
        <f xml:space="preserve"> Ops!DO$59</f>
        <v>0</v>
      </c>
      <c r="DP32" s="242">
        <f xml:space="preserve"> Ops!DP$59</f>
        <v>0</v>
      </c>
      <c r="DQ32" s="242">
        <f xml:space="preserve"> Ops!DQ$59</f>
        <v>0</v>
      </c>
      <c r="DR32" s="242">
        <f xml:space="preserve"> Ops!DR$59</f>
        <v>0</v>
      </c>
      <c r="DS32" s="242">
        <f xml:space="preserve"> Ops!DS$59</f>
        <v>0</v>
      </c>
      <c r="DT32" s="242">
        <f xml:space="preserve"> Ops!DT$59</f>
        <v>0</v>
      </c>
      <c r="DU32" s="242">
        <f xml:space="preserve"> Ops!DU$59</f>
        <v>0</v>
      </c>
      <c r="DV32" s="242">
        <f xml:space="preserve"> Ops!DV$59</f>
        <v>0</v>
      </c>
      <c r="DW32" s="242">
        <f xml:space="preserve"> Ops!DW$59</f>
        <v>0</v>
      </c>
      <c r="DX32" s="242">
        <f xml:space="preserve"> Ops!DX$59</f>
        <v>0</v>
      </c>
      <c r="DY32" s="242">
        <f xml:space="preserve"> Ops!DY$59</f>
        <v>0</v>
      </c>
      <c r="DZ32" s="242">
        <f xml:space="preserve"> Ops!DZ$59</f>
        <v>0</v>
      </c>
      <c r="EA32" s="242">
        <f xml:space="preserve"> Ops!EA$59</f>
        <v>0</v>
      </c>
      <c r="EB32" s="242">
        <f xml:space="preserve"> Ops!EB$59</f>
        <v>0</v>
      </c>
      <c r="EC32" s="242">
        <f xml:space="preserve"> Ops!EC$59</f>
        <v>0</v>
      </c>
      <c r="ED32" s="242">
        <f xml:space="preserve"> Ops!ED$59</f>
        <v>0</v>
      </c>
      <c r="EE32" s="242">
        <f xml:space="preserve"> Ops!EE$59</f>
        <v>0</v>
      </c>
      <c r="EF32" s="242">
        <f xml:space="preserve"> Ops!EF$59</f>
        <v>0</v>
      </c>
      <c r="EG32" s="242">
        <f xml:space="preserve"> Ops!EG$59</f>
        <v>0</v>
      </c>
      <c r="EH32" s="242">
        <f xml:space="preserve"> Ops!EH$59</f>
        <v>0</v>
      </c>
      <c r="EI32" s="242">
        <f xml:space="preserve"> Ops!EI$59</f>
        <v>0</v>
      </c>
      <c r="EJ32" s="242">
        <f xml:space="preserve"> Ops!EJ$59</f>
        <v>0</v>
      </c>
      <c r="EK32" s="242">
        <f xml:space="preserve"> Ops!EK$59</f>
        <v>0</v>
      </c>
      <c r="EL32" s="242">
        <f xml:space="preserve"> Ops!EL$59</f>
        <v>0</v>
      </c>
      <c r="EM32" s="242">
        <f xml:space="preserve"> Ops!EM$59</f>
        <v>0</v>
      </c>
      <c r="EN32" s="242">
        <f xml:space="preserve"> Ops!EN$59</f>
        <v>0</v>
      </c>
      <c r="EO32" s="242">
        <f xml:space="preserve"> Ops!EO$59</f>
        <v>0</v>
      </c>
      <c r="EP32" s="242">
        <f xml:space="preserve"> Ops!EP$59</f>
        <v>0</v>
      </c>
      <c r="EQ32" s="242">
        <f xml:space="preserve"> Ops!EQ$59</f>
        <v>0</v>
      </c>
      <c r="ER32" s="242">
        <f xml:space="preserve"> Ops!ER$59</f>
        <v>0</v>
      </c>
      <c r="ES32" s="242">
        <f xml:space="preserve"> Ops!ES$59</f>
        <v>0</v>
      </c>
      <c r="ET32" s="242">
        <f xml:space="preserve"> Ops!ET$59</f>
        <v>0</v>
      </c>
      <c r="EU32" s="242">
        <f xml:space="preserve"> Ops!EU$59</f>
        <v>0</v>
      </c>
      <c r="EV32" s="242">
        <f xml:space="preserve"> Ops!EV$59</f>
        <v>0</v>
      </c>
      <c r="EW32" s="242">
        <f xml:space="preserve"> Ops!EW$59</f>
        <v>0</v>
      </c>
      <c r="EX32" s="242">
        <f xml:space="preserve"> Ops!EX$59</f>
        <v>0</v>
      </c>
      <c r="EY32" s="242">
        <f xml:space="preserve"> Ops!EY$59</f>
        <v>0</v>
      </c>
      <c r="EZ32" s="242">
        <f xml:space="preserve"> Ops!EZ$59</f>
        <v>0</v>
      </c>
      <c r="FA32" s="242">
        <f xml:space="preserve"> Ops!FA$59</f>
        <v>0</v>
      </c>
      <c r="FB32" s="242">
        <f xml:space="preserve"> Ops!FB$59</f>
        <v>0</v>
      </c>
      <c r="FC32" s="242">
        <f xml:space="preserve"> Ops!FC$59</f>
        <v>0</v>
      </c>
      <c r="FD32" s="242">
        <f xml:space="preserve"> Ops!FD$59</f>
        <v>0</v>
      </c>
      <c r="FE32" s="242">
        <f xml:space="preserve"> Ops!FE$59</f>
        <v>0</v>
      </c>
      <c r="FF32" s="242">
        <f xml:space="preserve"> Ops!FF$59</f>
        <v>0</v>
      </c>
      <c r="FG32" s="242">
        <f xml:space="preserve"> Ops!FG$59</f>
        <v>0</v>
      </c>
      <c r="FH32" s="242">
        <f xml:space="preserve"> Ops!FH$59</f>
        <v>0</v>
      </c>
      <c r="FI32" s="242">
        <f xml:space="preserve"> Ops!FI$59</f>
        <v>0</v>
      </c>
      <c r="FJ32" s="242">
        <f xml:space="preserve"> Ops!FJ$59</f>
        <v>0</v>
      </c>
      <c r="FK32" s="242">
        <f xml:space="preserve"> Ops!FK$59</f>
        <v>0</v>
      </c>
      <c r="FL32" s="242">
        <f xml:space="preserve"> Ops!FL$59</f>
        <v>0</v>
      </c>
      <c r="FM32" s="242">
        <f xml:space="preserve"> Ops!FM$59</f>
        <v>0</v>
      </c>
      <c r="FN32" s="242">
        <f xml:space="preserve"> Ops!FN$59</f>
        <v>0</v>
      </c>
      <c r="FO32" s="242">
        <f xml:space="preserve"> Ops!FO$59</f>
        <v>0</v>
      </c>
      <c r="FP32" s="242">
        <f xml:space="preserve"> Ops!FP$59</f>
        <v>0</v>
      </c>
      <c r="FQ32" s="242">
        <f xml:space="preserve"> Ops!FQ$59</f>
        <v>0</v>
      </c>
      <c r="FR32" s="242">
        <f xml:space="preserve"> Ops!FR$59</f>
        <v>0</v>
      </c>
      <c r="FS32" s="242">
        <f xml:space="preserve"> Ops!FS$59</f>
        <v>0</v>
      </c>
      <c r="FT32" s="242">
        <f xml:space="preserve"> Ops!FT$59</f>
        <v>0</v>
      </c>
      <c r="FU32" s="242">
        <f xml:space="preserve"> Ops!FU$59</f>
        <v>0</v>
      </c>
      <c r="FV32" s="242">
        <f xml:space="preserve"> Ops!FV$59</f>
        <v>0</v>
      </c>
      <c r="FW32" s="242">
        <f xml:space="preserve"> Ops!FW$59</f>
        <v>0</v>
      </c>
      <c r="FX32" s="242">
        <f xml:space="preserve"> Ops!FX$59</f>
        <v>0</v>
      </c>
      <c r="FY32" s="242">
        <f xml:space="preserve"> Ops!FY$59</f>
        <v>0</v>
      </c>
      <c r="FZ32" s="242">
        <f xml:space="preserve"> Ops!FZ$59</f>
        <v>0</v>
      </c>
      <c r="GA32" s="242">
        <f xml:space="preserve"> Ops!GA$59</f>
        <v>0</v>
      </c>
      <c r="GB32" s="242">
        <f xml:space="preserve"> Ops!GB$59</f>
        <v>0</v>
      </c>
      <c r="GC32" s="242">
        <f xml:space="preserve"> Ops!GC$59</f>
        <v>0</v>
      </c>
      <c r="GD32" s="242">
        <f xml:space="preserve"> Ops!GD$59</f>
        <v>0</v>
      </c>
      <c r="GE32" s="242">
        <f xml:space="preserve"> Ops!GE$59</f>
        <v>0</v>
      </c>
      <c r="GF32" s="242">
        <f xml:space="preserve"> Ops!GF$59</f>
        <v>0</v>
      </c>
      <c r="GG32" s="242">
        <f xml:space="preserve"> Ops!GG$59</f>
        <v>0</v>
      </c>
      <c r="GH32" s="242">
        <f xml:space="preserve"> Ops!GH$59</f>
        <v>0</v>
      </c>
      <c r="GI32" s="242">
        <f xml:space="preserve"> Ops!GI$59</f>
        <v>0</v>
      </c>
      <c r="GJ32" s="242">
        <f xml:space="preserve"> Ops!GJ$59</f>
        <v>0</v>
      </c>
    </row>
    <row r="33" spans="1:192" s="197" customFormat="1" outlineLevel="1" x14ac:dyDescent="0.25">
      <c r="A33" s="212"/>
      <c r="B33" s="212"/>
      <c r="C33" s="213"/>
      <c r="D33" s="216"/>
      <c r="E33" s="242" t="str">
        <f xml:space="preserve"> ConFin!E$47</f>
        <v>Cash received from EGRs</v>
      </c>
      <c r="F33" s="242">
        <f xml:space="preserve"> ConFin!F$47</f>
        <v>0</v>
      </c>
      <c r="G33" s="242" t="str">
        <f xml:space="preserve"> ConFin!G$47</f>
        <v>$ 000s</v>
      </c>
      <c r="H33" s="242">
        <f xml:space="preserve"> ConFin!H$47</f>
        <v>2403.8688334462668</v>
      </c>
      <c r="I33" s="242">
        <f xml:space="preserve"> ConFin!I$47</f>
        <v>0</v>
      </c>
      <c r="J33" s="242">
        <f xml:space="preserve"> ConFin!J$47</f>
        <v>0</v>
      </c>
      <c r="K33" s="242">
        <f xml:space="preserve"> ConFin!K$47</f>
        <v>0</v>
      </c>
      <c r="L33" s="242">
        <f xml:space="preserve"> ConFin!L$47</f>
        <v>0</v>
      </c>
      <c r="M33" s="242">
        <f xml:space="preserve"> ConFin!M$47</f>
        <v>0</v>
      </c>
      <c r="N33" s="242">
        <f xml:space="preserve"> ConFin!N$47</f>
        <v>0</v>
      </c>
      <c r="O33" s="242">
        <f xml:space="preserve"> ConFin!O$47</f>
        <v>0</v>
      </c>
      <c r="P33" s="242">
        <f xml:space="preserve"> ConFin!P$47</f>
        <v>2403.8688334462668</v>
      </c>
      <c r="Q33" s="242">
        <f xml:space="preserve"> ConFin!Q$47</f>
        <v>0</v>
      </c>
      <c r="R33" s="242">
        <f xml:space="preserve"> ConFin!R$47</f>
        <v>0</v>
      </c>
      <c r="S33" s="242">
        <f xml:space="preserve"> ConFin!S$47</f>
        <v>0</v>
      </c>
      <c r="T33" s="242">
        <f xml:space="preserve"> ConFin!T$47</f>
        <v>0</v>
      </c>
      <c r="U33" s="242">
        <f xml:space="preserve"> ConFin!U$47</f>
        <v>0</v>
      </c>
      <c r="V33" s="242">
        <f xml:space="preserve"> ConFin!V$47</f>
        <v>0</v>
      </c>
      <c r="W33" s="242">
        <f xml:space="preserve"> ConFin!W$47</f>
        <v>0</v>
      </c>
      <c r="X33" s="242">
        <f xml:space="preserve"> ConFin!X$47</f>
        <v>0</v>
      </c>
      <c r="Y33" s="242">
        <f xml:space="preserve"> ConFin!Y$47</f>
        <v>0</v>
      </c>
      <c r="Z33" s="242">
        <f xml:space="preserve"> ConFin!Z$47</f>
        <v>0</v>
      </c>
      <c r="AA33" s="242">
        <f xml:space="preserve"> ConFin!AA$47</f>
        <v>0</v>
      </c>
      <c r="AB33" s="242">
        <f xml:space="preserve"> ConFin!AB$47</f>
        <v>0</v>
      </c>
      <c r="AC33" s="242">
        <f xml:space="preserve"> ConFin!AC$47</f>
        <v>0</v>
      </c>
      <c r="AD33" s="242">
        <f xml:space="preserve"> ConFin!AD$47</f>
        <v>0</v>
      </c>
      <c r="AE33" s="242">
        <f xml:space="preserve"> ConFin!AE$47</f>
        <v>0</v>
      </c>
      <c r="AF33" s="242">
        <f xml:space="preserve"> ConFin!AF$47</f>
        <v>0</v>
      </c>
      <c r="AG33" s="242">
        <f xml:space="preserve"> ConFin!AG$47</f>
        <v>0</v>
      </c>
      <c r="AH33" s="242">
        <f xml:space="preserve"> ConFin!AH$47</f>
        <v>0</v>
      </c>
      <c r="AI33" s="242">
        <f xml:space="preserve"> ConFin!AI$47</f>
        <v>0</v>
      </c>
      <c r="AJ33" s="242">
        <f xml:space="preserve"> ConFin!AJ$47</f>
        <v>0</v>
      </c>
      <c r="AK33" s="242">
        <f xml:space="preserve"> ConFin!AK$47</f>
        <v>0</v>
      </c>
      <c r="AL33" s="242">
        <f xml:space="preserve"> ConFin!AL$47</f>
        <v>0</v>
      </c>
      <c r="AM33" s="242">
        <f xml:space="preserve"> ConFin!AM$47</f>
        <v>0</v>
      </c>
      <c r="AN33" s="242">
        <f xml:space="preserve"> ConFin!AN$47</f>
        <v>0</v>
      </c>
      <c r="AO33" s="242">
        <f xml:space="preserve"> ConFin!AO$47</f>
        <v>0</v>
      </c>
      <c r="AP33" s="242">
        <f xml:space="preserve"> ConFin!AP$47</f>
        <v>0</v>
      </c>
      <c r="AQ33" s="242">
        <f xml:space="preserve"> ConFin!AQ$47</f>
        <v>0</v>
      </c>
      <c r="AR33" s="242">
        <f xml:space="preserve"> ConFin!AR$47</f>
        <v>0</v>
      </c>
      <c r="AS33" s="242">
        <f xml:space="preserve"> ConFin!AS$47</f>
        <v>0</v>
      </c>
      <c r="AT33" s="242">
        <f xml:space="preserve"> ConFin!AT$47</f>
        <v>0</v>
      </c>
      <c r="AU33" s="242">
        <f xml:space="preserve"> ConFin!AU$47</f>
        <v>0</v>
      </c>
      <c r="AV33" s="242">
        <f xml:space="preserve"> ConFin!AV$47</f>
        <v>0</v>
      </c>
      <c r="AW33" s="242">
        <f xml:space="preserve"> ConFin!AW$47</f>
        <v>0</v>
      </c>
      <c r="AX33" s="242">
        <f xml:space="preserve"> ConFin!AX$47</f>
        <v>0</v>
      </c>
      <c r="AY33" s="242">
        <f xml:space="preserve"> ConFin!AY$47</f>
        <v>0</v>
      </c>
      <c r="AZ33" s="242">
        <f xml:space="preserve"> ConFin!AZ$47</f>
        <v>0</v>
      </c>
      <c r="BA33" s="242">
        <f xml:space="preserve"> ConFin!BA$47</f>
        <v>0</v>
      </c>
      <c r="BB33" s="242">
        <f xml:space="preserve"> ConFin!BB$47</f>
        <v>0</v>
      </c>
      <c r="BC33" s="242">
        <f xml:space="preserve"> ConFin!BC$47</f>
        <v>0</v>
      </c>
      <c r="BD33" s="242">
        <f xml:space="preserve"> ConFin!BD$47</f>
        <v>0</v>
      </c>
      <c r="BE33" s="242">
        <f xml:space="preserve"> ConFin!BE$47</f>
        <v>0</v>
      </c>
      <c r="BF33" s="242">
        <f xml:space="preserve"> ConFin!BF$47</f>
        <v>0</v>
      </c>
      <c r="BG33" s="242">
        <f xml:space="preserve"> ConFin!BG$47</f>
        <v>0</v>
      </c>
      <c r="BH33" s="242">
        <f xml:space="preserve"> ConFin!BH$47</f>
        <v>0</v>
      </c>
      <c r="BI33" s="242">
        <f xml:space="preserve"> ConFin!BI$47</f>
        <v>0</v>
      </c>
      <c r="BJ33" s="242">
        <f xml:space="preserve"> ConFin!BJ$47</f>
        <v>0</v>
      </c>
      <c r="BK33" s="242">
        <f xml:space="preserve"> ConFin!BK$47</f>
        <v>0</v>
      </c>
      <c r="BL33" s="242">
        <f xml:space="preserve"> ConFin!BL$47</f>
        <v>0</v>
      </c>
      <c r="BM33" s="242">
        <f xml:space="preserve"> ConFin!BM$47</f>
        <v>0</v>
      </c>
      <c r="BN33" s="242">
        <f xml:space="preserve"> ConFin!BN$47</f>
        <v>0</v>
      </c>
      <c r="BO33" s="242">
        <f xml:space="preserve"> ConFin!BO$47</f>
        <v>0</v>
      </c>
      <c r="BP33" s="242">
        <f xml:space="preserve"> ConFin!BP$47</f>
        <v>0</v>
      </c>
      <c r="BQ33" s="242">
        <f xml:space="preserve"> ConFin!BQ$47</f>
        <v>0</v>
      </c>
      <c r="BR33" s="242">
        <f xml:space="preserve"> ConFin!BR$47</f>
        <v>0</v>
      </c>
      <c r="BS33" s="242">
        <f xml:space="preserve"> ConFin!BS$47</f>
        <v>0</v>
      </c>
      <c r="BT33" s="242">
        <f xml:space="preserve"> ConFin!BT$47</f>
        <v>0</v>
      </c>
      <c r="BU33" s="242">
        <f xml:space="preserve"> ConFin!BU$47</f>
        <v>0</v>
      </c>
      <c r="BV33" s="242">
        <f xml:space="preserve"> ConFin!BV$47</f>
        <v>0</v>
      </c>
      <c r="BW33" s="242">
        <f xml:space="preserve"> ConFin!BW$47</f>
        <v>0</v>
      </c>
      <c r="BX33" s="242">
        <f xml:space="preserve"> ConFin!BX$47</f>
        <v>0</v>
      </c>
      <c r="BY33" s="242">
        <f xml:space="preserve"> ConFin!BY$47</f>
        <v>0</v>
      </c>
      <c r="BZ33" s="242">
        <f xml:space="preserve"> ConFin!BZ$47</f>
        <v>0</v>
      </c>
      <c r="CA33" s="242">
        <f xml:space="preserve"> ConFin!CA$47</f>
        <v>0</v>
      </c>
      <c r="CB33" s="242">
        <f xml:space="preserve"> ConFin!CB$47</f>
        <v>0</v>
      </c>
      <c r="CC33" s="242">
        <f xml:space="preserve"> ConFin!CC$47</f>
        <v>0</v>
      </c>
      <c r="CD33" s="242">
        <f xml:space="preserve"> ConFin!CD$47</f>
        <v>0</v>
      </c>
      <c r="CE33" s="242">
        <f xml:space="preserve"> ConFin!CE$47</f>
        <v>0</v>
      </c>
      <c r="CF33" s="242">
        <f xml:space="preserve"> ConFin!CF$47</f>
        <v>0</v>
      </c>
      <c r="CG33" s="242">
        <f xml:space="preserve"> ConFin!CG$47</f>
        <v>0</v>
      </c>
      <c r="CH33" s="242">
        <f xml:space="preserve"> ConFin!CH$47</f>
        <v>0</v>
      </c>
      <c r="CI33" s="242">
        <f xml:space="preserve"> ConFin!CI$47</f>
        <v>0</v>
      </c>
      <c r="CJ33" s="242">
        <f xml:space="preserve"> ConFin!CJ$47</f>
        <v>0</v>
      </c>
      <c r="CK33" s="242">
        <f xml:space="preserve"> ConFin!CK$47</f>
        <v>0</v>
      </c>
      <c r="CL33" s="242">
        <f xml:space="preserve"> ConFin!CL$47</f>
        <v>0</v>
      </c>
      <c r="CM33" s="242">
        <f xml:space="preserve"> ConFin!CM$47</f>
        <v>0</v>
      </c>
      <c r="CN33" s="242">
        <f xml:space="preserve"> ConFin!CN$47</f>
        <v>0</v>
      </c>
      <c r="CO33" s="242">
        <f xml:space="preserve"> ConFin!CO$47</f>
        <v>0</v>
      </c>
      <c r="CP33" s="242">
        <f xml:space="preserve"> ConFin!CP$47</f>
        <v>0</v>
      </c>
      <c r="CQ33" s="242">
        <f xml:space="preserve"> ConFin!CQ$47</f>
        <v>0</v>
      </c>
      <c r="CR33" s="242">
        <f xml:space="preserve"> ConFin!CR$47</f>
        <v>0</v>
      </c>
      <c r="CS33" s="242">
        <f xml:space="preserve"> ConFin!CS$47</f>
        <v>0</v>
      </c>
      <c r="CT33" s="242">
        <f xml:space="preserve"> ConFin!CT$47</f>
        <v>0</v>
      </c>
      <c r="CU33" s="242">
        <f xml:space="preserve"> ConFin!CU$47</f>
        <v>0</v>
      </c>
      <c r="CV33" s="242">
        <f xml:space="preserve"> ConFin!CV$47</f>
        <v>0</v>
      </c>
      <c r="CW33" s="242">
        <f xml:space="preserve"> ConFin!CW$47</f>
        <v>0</v>
      </c>
      <c r="CX33" s="242">
        <f xml:space="preserve"> ConFin!CX$47</f>
        <v>0</v>
      </c>
      <c r="CY33" s="242">
        <f xml:space="preserve"> ConFin!CY$47</f>
        <v>0</v>
      </c>
      <c r="CZ33" s="242">
        <f xml:space="preserve"> ConFin!CZ$47</f>
        <v>0</v>
      </c>
      <c r="DA33" s="242">
        <f xml:space="preserve"> ConFin!DA$47</f>
        <v>0</v>
      </c>
      <c r="DB33" s="242">
        <f xml:space="preserve"> ConFin!DB$47</f>
        <v>0</v>
      </c>
      <c r="DC33" s="242">
        <f xml:space="preserve"> ConFin!DC$47</f>
        <v>0</v>
      </c>
      <c r="DD33" s="242">
        <f xml:space="preserve"> ConFin!DD$47</f>
        <v>0</v>
      </c>
      <c r="DE33" s="242">
        <f xml:space="preserve"> ConFin!DE$47</f>
        <v>0</v>
      </c>
      <c r="DF33" s="242">
        <f xml:space="preserve"> ConFin!DF$47</f>
        <v>0</v>
      </c>
      <c r="DG33" s="242">
        <f xml:space="preserve"> ConFin!DG$47</f>
        <v>0</v>
      </c>
      <c r="DH33" s="242">
        <f xml:space="preserve"> ConFin!DH$47</f>
        <v>0</v>
      </c>
      <c r="DI33" s="242">
        <f xml:space="preserve"> ConFin!DI$47</f>
        <v>0</v>
      </c>
      <c r="DJ33" s="242">
        <f xml:space="preserve"> ConFin!DJ$47</f>
        <v>0</v>
      </c>
      <c r="DK33" s="242">
        <f xml:space="preserve"> ConFin!DK$47</f>
        <v>0</v>
      </c>
      <c r="DL33" s="242">
        <f xml:space="preserve"> ConFin!DL$47</f>
        <v>0</v>
      </c>
      <c r="DM33" s="242">
        <f xml:space="preserve"> ConFin!DM$47</f>
        <v>0</v>
      </c>
      <c r="DN33" s="242">
        <f xml:space="preserve"> ConFin!DN$47</f>
        <v>0</v>
      </c>
      <c r="DO33" s="242">
        <f xml:space="preserve"> ConFin!DO$47</f>
        <v>0</v>
      </c>
      <c r="DP33" s="242">
        <f xml:space="preserve"> ConFin!DP$47</f>
        <v>0</v>
      </c>
      <c r="DQ33" s="242">
        <f xml:space="preserve"> ConFin!DQ$47</f>
        <v>0</v>
      </c>
      <c r="DR33" s="242">
        <f xml:space="preserve"> ConFin!DR$47</f>
        <v>0</v>
      </c>
      <c r="DS33" s="242">
        <f xml:space="preserve"> ConFin!DS$47</f>
        <v>0</v>
      </c>
      <c r="DT33" s="242">
        <f xml:space="preserve"> ConFin!DT$47</f>
        <v>0</v>
      </c>
      <c r="DU33" s="242">
        <f xml:space="preserve"> ConFin!DU$47</f>
        <v>0</v>
      </c>
      <c r="DV33" s="242">
        <f xml:space="preserve"> ConFin!DV$47</f>
        <v>0</v>
      </c>
      <c r="DW33" s="242">
        <f xml:space="preserve"> ConFin!DW$47</f>
        <v>0</v>
      </c>
      <c r="DX33" s="242">
        <f xml:space="preserve"> ConFin!DX$47</f>
        <v>0</v>
      </c>
      <c r="DY33" s="242">
        <f xml:space="preserve"> ConFin!DY$47</f>
        <v>0</v>
      </c>
      <c r="DZ33" s="242">
        <f xml:space="preserve"> ConFin!DZ$47</f>
        <v>0</v>
      </c>
      <c r="EA33" s="242">
        <f xml:space="preserve"> ConFin!EA$47</f>
        <v>0</v>
      </c>
      <c r="EB33" s="242">
        <f xml:space="preserve"> ConFin!EB$47</f>
        <v>0</v>
      </c>
      <c r="EC33" s="242">
        <f xml:space="preserve"> ConFin!EC$47</f>
        <v>0</v>
      </c>
      <c r="ED33" s="242">
        <f xml:space="preserve"> ConFin!ED$47</f>
        <v>0</v>
      </c>
      <c r="EE33" s="242">
        <f xml:space="preserve"> ConFin!EE$47</f>
        <v>0</v>
      </c>
      <c r="EF33" s="242">
        <f xml:space="preserve"> ConFin!EF$47</f>
        <v>0</v>
      </c>
      <c r="EG33" s="242">
        <f xml:space="preserve"> ConFin!EG$47</f>
        <v>0</v>
      </c>
      <c r="EH33" s="242">
        <f xml:space="preserve"> ConFin!EH$47</f>
        <v>0</v>
      </c>
      <c r="EI33" s="242">
        <f xml:space="preserve"> ConFin!EI$47</f>
        <v>0</v>
      </c>
      <c r="EJ33" s="242">
        <f xml:space="preserve"> ConFin!EJ$47</f>
        <v>0</v>
      </c>
      <c r="EK33" s="242">
        <f xml:space="preserve"> ConFin!EK$47</f>
        <v>0</v>
      </c>
      <c r="EL33" s="242">
        <f xml:space="preserve"> ConFin!EL$47</f>
        <v>0</v>
      </c>
      <c r="EM33" s="242">
        <f xml:space="preserve"> ConFin!EM$47</f>
        <v>0</v>
      </c>
      <c r="EN33" s="242">
        <f xml:space="preserve"> ConFin!EN$47</f>
        <v>0</v>
      </c>
      <c r="EO33" s="242">
        <f xml:space="preserve"> ConFin!EO$47</f>
        <v>0</v>
      </c>
      <c r="EP33" s="242">
        <f xml:space="preserve"> ConFin!EP$47</f>
        <v>0</v>
      </c>
      <c r="EQ33" s="242">
        <f xml:space="preserve"> ConFin!EQ$47</f>
        <v>0</v>
      </c>
      <c r="ER33" s="242">
        <f xml:space="preserve"> ConFin!ER$47</f>
        <v>0</v>
      </c>
      <c r="ES33" s="242">
        <f xml:space="preserve"> ConFin!ES$47</f>
        <v>0</v>
      </c>
      <c r="ET33" s="242">
        <f xml:space="preserve"> ConFin!ET$47</f>
        <v>0</v>
      </c>
      <c r="EU33" s="242">
        <f xml:space="preserve"> ConFin!EU$47</f>
        <v>0</v>
      </c>
      <c r="EV33" s="242">
        <f xml:space="preserve"> ConFin!EV$47</f>
        <v>0</v>
      </c>
      <c r="EW33" s="242">
        <f xml:space="preserve"> ConFin!EW$47</f>
        <v>0</v>
      </c>
      <c r="EX33" s="242">
        <f xml:space="preserve"> ConFin!EX$47</f>
        <v>0</v>
      </c>
      <c r="EY33" s="242">
        <f xml:space="preserve"> ConFin!EY$47</f>
        <v>0</v>
      </c>
      <c r="EZ33" s="242">
        <f xml:space="preserve"> ConFin!EZ$47</f>
        <v>0</v>
      </c>
      <c r="FA33" s="242">
        <f xml:space="preserve"> ConFin!FA$47</f>
        <v>0</v>
      </c>
      <c r="FB33" s="242">
        <f xml:space="preserve"> ConFin!FB$47</f>
        <v>0</v>
      </c>
      <c r="FC33" s="242">
        <f xml:space="preserve"> ConFin!FC$47</f>
        <v>0</v>
      </c>
      <c r="FD33" s="242">
        <f xml:space="preserve"> ConFin!FD$47</f>
        <v>0</v>
      </c>
      <c r="FE33" s="242">
        <f xml:space="preserve"> ConFin!FE$47</f>
        <v>0</v>
      </c>
      <c r="FF33" s="242">
        <f xml:space="preserve"> ConFin!FF$47</f>
        <v>0</v>
      </c>
      <c r="FG33" s="242">
        <f xml:space="preserve"> ConFin!FG$47</f>
        <v>0</v>
      </c>
      <c r="FH33" s="242">
        <f xml:space="preserve"> ConFin!FH$47</f>
        <v>0</v>
      </c>
      <c r="FI33" s="242">
        <f xml:space="preserve"> ConFin!FI$47</f>
        <v>0</v>
      </c>
      <c r="FJ33" s="242">
        <f xml:space="preserve"> ConFin!FJ$47</f>
        <v>0</v>
      </c>
      <c r="FK33" s="242">
        <f xml:space="preserve"> ConFin!FK$47</f>
        <v>0</v>
      </c>
      <c r="FL33" s="242">
        <f xml:space="preserve"> ConFin!FL$47</f>
        <v>0</v>
      </c>
      <c r="FM33" s="242">
        <f xml:space="preserve"> ConFin!FM$47</f>
        <v>0</v>
      </c>
      <c r="FN33" s="242">
        <f xml:space="preserve"> ConFin!FN$47</f>
        <v>0</v>
      </c>
      <c r="FO33" s="242">
        <f xml:space="preserve"> ConFin!FO$47</f>
        <v>0</v>
      </c>
      <c r="FP33" s="242">
        <f xml:space="preserve"> ConFin!FP$47</f>
        <v>0</v>
      </c>
      <c r="FQ33" s="242">
        <f xml:space="preserve"> ConFin!FQ$47</f>
        <v>0</v>
      </c>
      <c r="FR33" s="242">
        <f xml:space="preserve"> ConFin!FR$47</f>
        <v>0</v>
      </c>
      <c r="FS33" s="242">
        <f xml:space="preserve"> ConFin!FS$47</f>
        <v>0</v>
      </c>
      <c r="FT33" s="242">
        <f xml:space="preserve"> ConFin!FT$47</f>
        <v>0</v>
      </c>
      <c r="FU33" s="242">
        <f xml:space="preserve"> ConFin!FU$47</f>
        <v>0</v>
      </c>
      <c r="FV33" s="242">
        <f xml:space="preserve"> ConFin!FV$47</f>
        <v>0</v>
      </c>
      <c r="FW33" s="242">
        <f xml:space="preserve"> ConFin!FW$47</f>
        <v>0</v>
      </c>
      <c r="FX33" s="242">
        <f xml:space="preserve"> ConFin!FX$47</f>
        <v>0</v>
      </c>
      <c r="FY33" s="242">
        <f xml:space="preserve"> ConFin!FY$47</f>
        <v>0</v>
      </c>
      <c r="FZ33" s="242">
        <f xml:space="preserve"> ConFin!FZ$47</f>
        <v>0</v>
      </c>
      <c r="GA33" s="242">
        <f xml:space="preserve"> ConFin!GA$47</f>
        <v>0</v>
      </c>
      <c r="GB33" s="242">
        <f xml:space="preserve"> ConFin!GB$47</f>
        <v>0</v>
      </c>
      <c r="GC33" s="242">
        <f xml:space="preserve"> ConFin!GC$47</f>
        <v>0</v>
      </c>
      <c r="GD33" s="242">
        <f xml:space="preserve"> ConFin!GD$47</f>
        <v>0</v>
      </c>
      <c r="GE33" s="242">
        <f xml:space="preserve"> ConFin!GE$47</f>
        <v>0</v>
      </c>
      <c r="GF33" s="242">
        <f xml:space="preserve"> ConFin!GF$47</f>
        <v>0</v>
      </c>
      <c r="GG33" s="242">
        <f xml:space="preserve"> ConFin!GG$47</f>
        <v>0</v>
      </c>
      <c r="GH33" s="242">
        <f xml:space="preserve"> ConFin!GH$47</f>
        <v>0</v>
      </c>
      <c r="GI33" s="242">
        <f xml:space="preserve"> ConFin!GI$47</f>
        <v>0</v>
      </c>
      <c r="GJ33" s="242">
        <f xml:space="preserve"> ConFin!GJ$47</f>
        <v>0</v>
      </c>
    </row>
    <row r="34" spans="1:192" outlineLevel="1" x14ac:dyDescent="0.25">
      <c r="A34" s="212"/>
      <c r="D34" s="216"/>
      <c r="E34" s="296" t="str">
        <f xml:space="preserve"> Ops!E$106</f>
        <v>Release of working capital reserve</v>
      </c>
      <c r="F34" s="296">
        <f xml:space="preserve"> Ops!F$106</f>
        <v>0</v>
      </c>
      <c r="G34" s="296" t="str">
        <f xml:space="preserve"> Ops!G$106</f>
        <v>$ 000s</v>
      </c>
      <c r="H34" s="296">
        <f xml:space="preserve"> Ops!H$106</f>
        <v>5093.9433690745245</v>
      </c>
      <c r="I34" s="296">
        <f xml:space="preserve"> Ops!I$106</f>
        <v>0</v>
      </c>
      <c r="J34" s="296">
        <f xml:space="preserve"> Ops!J$106</f>
        <v>0</v>
      </c>
      <c r="K34" s="296">
        <f xml:space="preserve"> Ops!K$106</f>
        <v>0</v>
      </c>
      <c r="L34" s="296">
        <f xml:space="preserve"> Ops!L$106</f>
        <v>0</v>
      </c>
      <c r="M34" s="296">
        <f xml:space="preserve"> Ops!M$106</f>
        <v>0</v>
      </c>
      <c r="N34" s="296">
        <f xml:space="preserve"> Ops!N$106</f>
        <v>0</v>
      </c>
      <c r="O34" s="296">
        <f xml:space="preserve"> Ops!O$106</f>
        <v>0</v>
      </c>
      <c r="P34" s="296">
        <f xml:space="preserve"> Ops!P$106</f>
        <v>0</v>
      </c>
      <c r="Q34" s="296">
        <f xml:space="preserve"> Ops!Q$106</f>
        <v>5093.9433690745245</v>
      </c>
      <c r="R34" s="296">
        <f xml:space="preserve"> Ops!R$106</f>
        <v>0</v>
      </c>
      <c r="S34" s="296">
        <f xml:space="preserve"> Ops!S$106</f>
        <v>0</v>
      </c>
      <c r="T34" s="296">
        <f xml:space="preserve"> Ops!T$106</f>
        <v>0</v>
      </c>
      <c r="U34" s="296">
        <f xml:space="preserve"> Ops!U$106</f>
        <v>0</v>
      </c>
      <c r="V34" s="296">
        <f xml:space="preserve"> Ops!V$106</f>
        <v>0</v>
      </c>
      <c r="W34" s="296">
        <f xml:space="preserve"> Ops!W$106</f>
        <v>0</v>
      </c>
      <c r="X34" s="296">
        <f xml:space="preserve"> Ops!X$106</f>
        <v>0</v>
      </c>
      <c r="Y34" s="296">
        <f xml:space="preserve"> Ops!Y$106</f>
        <v>0</v>
      </c>
      <c r="Z34" s="296">
        <f xml:space="preserve"> Ops!Z$106</f>
        <v>0</v>
      </c>
      <c r="AA34" s="296">
        <f xml:space="preserve"> Ops!AA$106</f>
        <v>0</v>
      </c>
      <c r="AB34" s="296">
        <f xml:space="preserve"> Ops!AB$106</f>
        <v>0</v>
      </c>
      <c r="AC34" s="296">
        <f xml:space="preserve"> Ops!AC$106</f>
        <v>0</v>
      </c>
      <c r="AD34" s="296">
        <f xml:space="preserve"> Ops!AD$106</f>
        <v>0</v>
      </c>
      <c r="AE34" s="296">
        <f xml:space="preserve"> Ops!AE$106</f>
        <v>0</v>
      </c>
      <c r="AF34" s="296">
        <f xml:space="preserve"> Ops!AF$106</f>
        <v>0</v>
      </c>
      <c r="AG34" s="296">
        <f xml:space="preserve"> Ops!AG$106</f>
        <v>0</v>
      </c>
      <c r="AH34" s="296">
        <f xml:space="preserve"> Ops!AH$106</f>
        <v>0</v>
      </c>
      <c r="AI34" s="296">
        <f xml:space="preserve"> Ops!AI$106</f>
        <v>0</v>
      </c>
      <c r="AJ34" s="296">
        <f xml:space="preserve"> Ops!AJ$106</f>
        <v>0</v>
      </c>
      <c r="AK34" s="296">
        <f xml:space="preserve"> Ops!AK$106</f>
        <v>0</v>
      </c>
      <c r="AL34" s="296">
        <f xml:space="preserve"> Ops!AL$106</f>
        <v>0</v>
      </c>
      <c r="AM34" s="296">
        <f xml:space="preserve"> Ops!AM$106</f>
        <v>0</v>
      </c>
      <c r="AN34" s="296">
        <f xml:space="preserve"> Ops!AN$106</f>
        <v>0</v>
      </c>
      <c r="AO34" s="296">
        <f xml:space="preserve"> Ops!AO$106</f>
        <v>0</v>
      </c>
      <c r="AP34" s="296">
        <f xml:space="preserve"> Ops!AP$106</f>
        <v>0</v>
      </c>
      <c r="AQ34" s="296">
        <f xml:space="preserve"> Ops!AQ$106</f>
        <v>0</v>
      </c>
      <c r="AR34" s="296">
        <f xml:space="preserve"> Ops!AR$106</f>
        <v>0</v>
      </c>
      <c r="AS34" s="296">
        <f xml:space="preserve"> Ops!AS$106</f>
        <v>0</v>
      </c>
      <c r="AT34" s="296">
        <f xml:space="preserve"> Ops!AT$106</f>
        <v>0</v>
      </c>
      <c r="AU34" s="296">
        <f xml:space="preserve"> Ops!AU$106</f>
        <v>0</v>
      </c>
      <c r="AV34" s="296">
        <f xml:space="preserve"> Ops!AV$106</f>
        <v>0</v>
      </c>
      <c r="AW34" s="296">
        <f xml:space="preserve"> Ops!AW$106</f>
        <v>0</v>
      </c>
      <c r="AX34" s="296">
        <f xml:space="preserve"> Ops!AX$106</f>
        <v>0</v>
      </c>
      <c r="AY34" s="296">
        <f xml:space="preserve"> Ops!AY$106</f>
        <v>0</v>
      </c>
      <c r="AZ34" s="296">
        <f xml:space="preserve"> Ops!AZ$106</f>
        <v>0</v>
      </c>
      <c r="BA34" s="296">
        <f xml:space="preserve"> Ops!BA$106</f>
        <v>0</v>
      </c>
      <c r="BB34" s="296">
        <f xml:space="preserve"> Ops!BB$106</f>
        <v>0</v>
      </c>
      <c r="BC34" s="296">
        <f xml:space="preserve"> Ops!BC$106</f>
        <v>0</v>
      </c>
      <c r="BD34" s="296">
        <f xml:space="preserve"> Ops!BD$106</f>
        <v>0</v>
      </c>
      <c r="BE34" s="296">
        <f xml:space="preserve"> Ops!BE$106</f>
        <v>0</v>
      </c>
      <c r="BF34" s="296">
        <f xml:space="preserve"> Ops!BF$106</f>
        <v>0</v>
      </c>
      <c r="BG34" s="296">
        <f xml:space="preserve"> Ops!BG$106</f>
        <v>0</v>
      </c>
      <c r="BH34" s="296">
        <f xml:space="preserve"> Ops!BH$106</f>
        <v>0</v>
      </c>
      <c r="BI34" s="296">
        <f xml:space="preserve"> Ops!BI$106</f>
        <v>0</v>
      </c>
      <c r="BJ34" s="296">
        <f xml:space="preserve"> Ops!BJ$106</f>
        <v>0</v>
      </c>
      <c r="BK34" s="296">
        <f xml:space="preserve"> Ops!BK$106</f>
        <v>0</v>
      </c>
      <c r="BL34" s="296">
        <f xml:space="preserve"> Ops!BL$106</f>
        <v>0</v>
      </c>
      <c r="BM34" s="296">
        <f xml:space="preserve"> Ops!BM$106</f>
        <v>0</v>
      </c>
      <c r="BN34" s="296">
        <f xml:space="preserve"> Ops!BN$106</f>
        <v>0</v>
      </c>
      <c r="BO34" s="296">
        <f xml:space="preserve"> Ops!BO$106</f>
        <v>0</v>
      </c>
      <c r="BP34" s="296">
        <f xml:space="preserve"> Ops!BP$106</f>
        <v>0</v>
      </c>
      <c r="BQ34" s="296">
        <f xml:space="preserve"> Ops!BQ$106</f>
        <v>0</v>
      </c>
      <c r="BR34" s="296">
        <f xml:space="preserve"> Ops!BR$106</f>
        <v>0</v>
      </c>
      <c r="BS34" s="296">
        <f xml:space="preserve"> Ops!BS$106</f>
        <v>0</v>
      </c>
      <c r="BT34" s="296">
        <f xml:space="preserve"> Ops!BT$106</f>
        <v>0</v>
      </c>
      <c r="BU34" s="296">
        <f xml:space="preserve"> Ops!BU$106</f>
        <v>0</v>
      </c>
      <c r="BV34" s="296">
        <f xml:space="preserve"> Ops!BV$106</f>
        <v>0</v>
      </c>
      <c r="BW34" s="296">
        <f xml:space="preserve"> Ops!BW$106</f>
        <v>0</v>
      </c>
      <c r="BX34" s="296">
        <f xml:space="preserve"> Ops!BX$106</f>
        <v>0</v>
      </c>
      <c r="BY34" s="296">
        <f xml:space="preserve"> Ops!BY$106</f>
        <v>0</v>
      </c>
      <c r="BZ34" s="296">
        <f xml:space="preserve"> Ops!BZ$106</f>
        <v>0</v>
      </c>
      <c r="CA34" s="296">
        <f xml:space="preserve"> Ops!CA$106</f>
        <v>0</v>
      </c>
      <c r="CB34" s="296">
        <f xml:space="preserve"> Ops!CB$106</f>
        <v>0</v>
      </c>
      <c r="CC34" s="296">
        <f xml:space="preserve"> Ops!CC$106</f>
        <v>0</v>
      </c>
      <c r="CD34" s="296">
        <f xml:space="preserve"> Ops!CD$106</f>
        <v>0</v>
      </c>
      <c r="CE34" s="296">
        <f xml:space="preserve"> Ops!CE$106</f>
        <v>0</v>
      </c>
      <c r="CF34" s="296">
        <f xml:space="preserve"> Ops!CF$106</f>
        <v>0</v>
      </c>
      <c r="CG34" s="296">
        <f xml:space="preserve"> Ops!CG$106</f>
        <v>0</v>
      </c>
      <c r="CH34" s="296">
        <f xml:space="preserve"> Ops!CH$106</f>
        <v>0</v>
      </c>
      <c r="CI34" s="296">
        <f xml:space="preserve"> Ops!CI$106</f>
        <v>0</v>
      </c>
      <c r="CJ34" s="296">
        <f xml:space="preserve"> Ops!CJ$106</f>
        <v>0</v>
      </c>
      <c r="CK34" s="296">
        <f xml:space="preserve"> Ops!CK$106</f>
        <v>0</v>
      </c>
      <c r="CL34" s="296">
        <f xml:space="preserve"> Ops!CL$106</f>
        <v>0</v>
      </c>
      <c r="CM34" s="296">
        <f xml:space="preserve"> Ops!CM$106</f>
        <v>0</v>
      </c>
      <c r="CN34" s="296">
        <f xml:space="preserve"> Ops!CN$106</f>
        <v>0</v>
      </c>
      <c r="CO34" s="296">
        <f xml:space="preserve"> Ops!CO$106</f>
        <v>0</v>
      </c>
      <c r="CP34" s="296">
        <f xml:space="preserve"> Ops!CP$106</f>
        <v>0</v>
      </c>
      <c r="CQ34" s="296">
        <f xml:space="preserve"> Ops!CQ$106</f>
        <v>0</v>
      </c>
      <c r="CR34" s="296">
        <f xml:space="preserve"> Ops!CR$106</f>
        <v>0</v>
      </c>
      <c r="CS34" s="296">
        <f xml:space="preserve"> Ops!CS$106</f>
        <v>0</v>
      </c>
      <c r="CT34" s="296">
        <f xml:space="preserve"> Ops!CT$106</f>
        <v>0</v>
      </c>
      <c r="CU34" s="296">
        <f xml:space="preserve"> Ops!CU$106</f>
        <v>0</v>
      </c>
      <c r="CV34" s="296">
        <f xml:space="preserve"> Ops!CV$106</f>
        <v>0</v>
      </c>
      <c r="CW34" s="296">
        <f xml:space="preserve"> Ops!CW$106</f>
        <v>0</v>
      </c>
      <c r="CX34" s="296">
        <f xml:space="preserve"> Ops!CX$106</f>
        <v>0</v>
      </c>
      <c r="CY34" s="296">
        <f xml:space="preserve"> Ops!CY$106</f>
        <v>0</v>
      </c>
      <c r="CZ34" s="296">
        <f xml:space="preserve"> Ops!CZ$106</f>
        <v>0</v>
      </c>
      <c r="DA34" s="296">
        <f xml:space="preserve"> Ops!DA$106</f>
        <v>0</v>
      </c>
      <c r="DB34" s="296">
        <f xml:space="preserve"> Ops!DB$106</f>
        <v>0</v>
      </c>
      <c r="DC34" s="296">
        <f xml:space="preserve"> Ops!DC$106</f>
        <v>0</v>
      </c>
      <c r="DD34" s="296">
        <f xml:space="preserve"> Ops!DD$106</f>
        <v>0</v>
      </c>
      <c r="DE34" s="296">
        <f xml:space="preserve"> Ops!DE$106</f>
        <v>0</v>
      </c>
      <c r="DF34" s="296">
        <f xml:space="preserve"> Ops!DF$106</f>
        <v>0</v>
      </c>
      <c r="DG34" s="296">
        <f xml:space="preserve"> Ops!DG$106</f>
        <v>0</v>
      </c>
      <c r="DH34" s="296">
        <f xml:space="preserve"> Ops!DH$106</f>
        <v>0</v>
      </c>
      <c r="DI34" s="296">
        <f xml:space="preserve"> Ops!DI$106</f>
        <v>0</v>
      </c>
      <c r="DJ34" s="296">
        <f xml:space="preserve"> Ops!DJ$106</f>
        <v>0</v>
      </c>
      <c r="DK34" s="296">
        <f xml:space="preserve"> Ops!DK$106</f>
        <v>0</v>
      </c>
      <c r="DL34" s="296">
        <f xml:space="preserve"> Ops!DL$106</f>
        <v>0</v>
      </c>
      <c r="DM34" s="296">
        <f xml:space="preserve"> Ops!DM$106</f>
        <v>0</v>
      </c>
      <c r="DN34" s="296">
        <f xml:space="preserve"> Ops!DN$106</f>
        <v>0</v>
      </c>
      <c r="DO34" s="296">
        <f xml:space="preserve"> Ops!DO$106</f>
        <v>0</v>
      </c>
      <c r="DP34" s="296">
        <f xml:space="preserve"> Ops!DP$106</f>
        <v>0</v>
      </c>
      <c r="DQ34" s="296">
        <f xml:space="preserve"> Ops!DQ$106</f>
        <v>0</v>
      </c>
      <c r="DR34" s="296">
        <f xml:space="preserve"> Ops!DR$106</f>
        <v>0</v>
      </c>
      <c r="DS34" s="296">
        <f xml:space="preserve"> Ops!DS$106</f>
        <v>0</v>
      </c>
      <c r="DT34" s="296">
        <f xml:space="preserve"> Ops!DT$106</f>
        <v>0</v>
      </c>
      <c r="DU34" s="296">
        <f xml:space="preserve"> Ops!DU$106</f>
        <v>0</v>
      </c>
      <c r="DV34" s="296">
        <f xml:space="preserve"> Ops!DV$106</f>
        <v>0</v>
      </c>
      <c r="DW34" s="296">
        <f xml:space="preserve"> Ops!DW$106</f>
        <v>0</v>
      </c>
      <c r="DX34" s="296">
        <f xml:space="preserve"> Ops!DX$106</f>
        <v>0</v>
      </c>
      <c r="DY34" s="296">
        <f xml:space="preserve"> Ops!DY$106</f>
        <v>0</v>
      </c>
      <c r="DZ34" s="296">
        <f xml:space="preserve"> Ops!DZ$106</f>
        <v>0</v>
      </c>
      <c r="EA34" s="296">
        <f xml:space="preserve"> Ops!EA$106</f>
        <v>0</v>
      </c>
      <c r="EB34" s="296">
        <f xml:space="preserve"> Ops!EB$106</f>
        <v>0</v>
      </c>
      <c r="EC34" s="296">
        <f xml:space="preserve"> Ops!EC$106</f>
        <v>0</v>
      </c>
      <c r="ED34" s="296">
        <f xml:space="preserve"> Ops!ED$106</f>
        <v>0</v>
      </c>
      <c r="EE34" s="296">
        <f xml:space="preserve"> Ops!EE$106</f>
        <v>0</v>
      </c>
      <c r="EF34" s="296">
        <f xml:space="preserve"> Ops!EF$106</f>
        <v>0</v>
      </c>
      <c r="EG34" s="296">
        <f xml:space="preserve"> Ops!EG$106</f>
        <v>0</v>
      </c>
      <c r="EH34" s="296">
        <f xml:space="preserve"> Ops!EH$106</f>
        <v>0</v>
      </c>
      <c r="EI34" s="296">
        <f xml:space="preserve"> Ops!EI$106</f>
        <v>0</v>
      </c>
      <c r="EJ34" s="296">
        <f xml:space="preserve"> Ops!EJ$106</f>
        <v>0</v>
      </c>
      <c r="EK34" s="296">
        <f xml:space="preserve"> Ops!EK$106</f>
        <v>0</v>
      </c>
      <c r="EL34" s="296">
        <f xml:space="preserve"> Ops!EL$106</f>
        <v>0</v>
      </c>
      <c r="EM34" s="296">
        <f xml:space="preserve"> Ops!EM$106</f>
        <v>0</v>
      </c>
      <c r="EN34" s="296">
        <f xml:space="preserve"> Ops!EN$106</f>
        <v>0</v>
      </c>
      <c r="EO34" s="296">
        <f xml:space="preserve"> Ops!EO$106</f>
        <v>0</v>
      </c>
      <c r="EP34" s="296">
        <f xml:space="preserve"> Ops!EP$106</f>
        <v>0</v>
      </c>
      <c r="EQ34" s="296">
        <f xml:space="preserve"> Ops!EQ$106</f>
        <v>0</v>
      </c>
      <c r="ER34" s="296">
        <f xml:space="preserve"> Ops!ER$106</f>
        <v>0</v>
      </c>
      <c r="ES34" s="296">
        <f xml:space="preserve"> Ops!ES$106</f>
        <v>0</v>
      </c>
      <c r="ET34" s="296">
        <f xml:space="preserve"> Ops!ET$106</f>
        <v>0</v>
      </c>
      <c r="EU34" s="296">
        <f xml:space="preserve"> Ops!EU$106</f>
        <v>0</v>
      </c>
      <c r="EV34" s="296">
        <f xml:space="preserve"> Ops!EV$106</f>
        <v>0</v>
      </c>
      <c r="EW34" s="296">
        <f xml:space="preserve"> Ops!EW$106</f>
        <v>0</v>
      </c>
      <c r="EX34" s="296">
        <f xml:space="preserve"> Ops!EX$106</f>
        <v>0</v>
      </c>
      <c r="EY34" s="296">
        <f xml:space="preserve"> Ops!EY$106</f>
        <v>0</v>
      </c>
      <c r="EZ34" s="296">
        <f xml:space="preserve"> Ops!EZ$106</f>
        <v>0</v>
      </c>
      <c r="FA34" s="296">
        <f xml:space="preserve"> Ops!FA$106</f>
        <v>0</v>
      </c>
      <c r="FB34" s="296">
        <f xml:space="preserve"> Ops!FB$106</f>
        <v>0</v>
      </c>
      <c r="FC34" s="296">
        <f xml:space="preserve"> Ops!FC$106</f>
        <v>0</v>
      </c>
      <c r="FD34" s="296">
        <f xml:space="preserve"> Ops!FD$106</f>
        <v>0</v>
      </c>
      <c r="FE34" s="296">
        <f xml:space="preserve"> Ops!FE$106</f>
        <v>0</v>
      </c>
      <c r="FF34" s="296">
        <f xml:space="preserve"> Ops!FF$106</f>
        <v>0</v>
      </c>
      <c r="FG34" s="296">
        <f xml:space="preserve"> Ops!FG$106</f>
        <v>0</v>
      </c>
      <c r="FH34" s="296">
        <f xml:space="preserve"> Ops!FH$106</f>
        <v>0</v>
      </c>
      <c r="FI34" s="296">
        <f xml:space="preserve"> Ops!FI$106</f>
        <v>0</v>
      </c>
      <c r="FJ34" s="296">
        <f xml:space="preserve"> Ops!FJ$106</f>
        <v>0</v>
      </c>
      <c r="FK34" s="296">
        <f xml:space="preserve"> Ops!FK$106</f>
        <v>0</v>
      </c>
      <c r="FL34" s="296">
        <f xml:space="preserve"> Ops!FL$106</f>
        <v>0</v>
      </c>
      <c r="FM34" s="296">
        <f xml:space="preserve"> Ops!FM$106</f>
        <v>0</v>
      </c>
      <c r="FN34" s="296">
        <f xml:space="preserve"> Ops!FN$106</f>
        <v>0</v>
      </c>
      <c r="FO34" s="296">
        <f xml:space="preserve"> Ops!FO$106</f>
        <v>0</v>
      </c>
      <c r="FP34" s="296">
        <f xml:space="preserve"> Ops!FP$106</f>
        <v>0</v>
      </c>
      <c r="FQ34" s="296">
        <f xml:space="preserve"> Ops!FQ$106</f>
        <v>0</v>
      </c>
      <c r="FR34" s="296">
        <f xml:space="preserve"> Ops!FR$106</f>
        <v>0</v>
      </c>
      <c r="FS34" s="296">
        <f xml:space="preserve"> Ops!FS$106</f>
        <v>0</v>
      </c>
      <c r="FT34" s="296">
        <f xml:space="preserve"> Ops!FT$106</f>
        <v>0</v>
      </c>
      <c r="FU34" s="296">
        <f xml:space="preserve"> Ops!FU$106</f>
        <v>0</v>
      </c>
      <c r="FV34" s="296">
        <f xml:space="preserve"> Ops!FV$106</f>
        <v>0</v>
      </c>
      <c r="FW34" s="296">
        <f xml:space="preserve"> Ops!FW$106</f>
        <v>0</v>
      </c>
      <c r="FX34" s="296">
        <f xml:space="preserve"> Ops!FX$106</f>
        <v>0</v>
      </c>
      <c r="FY34" s="296">
        <f xml:space="preserve"> Ops!FY$106</f>
        <v>0</v>
      </c>
      <c r="FZ34" s="296">
        <f xml:space="preserve"> Ops!FZ$106</f>
        <v>0</v>
      </c>
      <c r="GA34" s="296">
        <f xml:space="preserve"> Ops!GA$106</f>
        <v>0</v>
      </c>
      <c r="GB34" s="296">
        <f xml:space="preserve"> Ops!GB$106</f>
        <v>0</v>
      </c>
      <c r="GC34" s="296">
        <f xml:space="preserve"> Ops!GC$106</f>
        <v>0</v>
      </c>
      <c r="GD34" s="296">
        <f xml:space="preserve"> Ops!GD$106</f>
        <v>0</v>
      </c>
      <c r="GE34" s="296">
        <f xml:space="preserve"> Ops!GE$106</f>
        <v>0</v>
      </c>
      <c r="GF34" s="296">
        <f xml:space="preserve"> Ops!GF$106</f>
        <v>0</v>
      </c>
      <c r="GG34" s="296">
        <f xml:space="preserve"> Ops!GG$106</f>
        <v>0</v>
      </c>
      <c r="GH34" s="296">
        <f xml:space="preserve"> Ops!GH$106</f>
        <v>0</v>
      </c>
      <c r="GI34" s="296">
        <f xml:space="preserve"> Ops!GI$106</f>
        <v>0</v>
      </c>
      <c r="GJ34" s="296">
        <f xml:space="preserve"> Ops!GJ$106</f>
        <v>0</v>
      </c>
    </row>
    <row r="35" spans="1:192" outlineLevel="1" x14ac:dyDescent="0.25">
      <c r="A35" s="212"/>
      <c r="D35" s="216"/>
      <c r="E35" s="242" t="str">
        <f xml:space="preserve"> Ops!E$81</f>
        <v>Cash paid for O&amp;M costs</v>
      </c>
      <c r="F35" s="242">
        <f xml:space="preserve"> Ops!F$81</f>
        <v>0</v>
      </c>
      <c r="G35" s="242" t="str">
        <f xml:space="preserve"> Ops!G$81</f>
        <v>$ 000s</v>
      </c>
      <c r="H35" s="242">
        <f xml:space="preserve"> Ops!H$81</f>
        <v>-233108.19068409089</v>
      </c>
      <c r="I35" s="242">
        <f xml:space="preserve"> Ops!I$81</f>
        <v>0</v>
      </c>
      <c r="J35" s="242">
        <f xml:space="preserve"> Ops!J$81</f>
        <v>0</v>
      </c>
      <c r="K35" s="242">
        <f xml:space="preserve"> Ops!K$81</f>
        <v>0</v>
      </c>
      <c r="L35" s="242">
        <f xml:space="preserve"> Ops!L$81</f>
        <v>0</v>
      </c>
      <c r="M35" s="242">
        <f xml:space="preserve"> Ops!M$81</f>
        <v>0</v>
      </c>
      <c r="N35" s="242">
        <f xml:space="preserve"> Ops!N$81</f>
        <v>0</v>
      </c>
      <c r="O35" s="242">
        <f xml:space="preserve"> Ops!O$81</f>
        <v>0</v>
      </c>
      <c r="P35" s="242">
        <f xml:space="preserve"> Ops!P$81</f>
        <v>0</v>
      </c>
      <c r="Q35" s="242">
        <f xml:space="preserve"> Ops!Q$81</f>
        <v>0</v>
      </c>
      <c r="R35" s="242">
        <f xml:space="preserve"> Ops!R$81</f>
        <v>-3715.3340488799245</v>
      </c>
      <c r="S35" s="242">
        <f xml:space="preserve"> Ops!S$81</f>
        <v>-4964.7160829801714</v>
      </c>
      <c r="T35" s="242">
        <f xml:space="preserve"> Ops!T$81</f>
        <v>-4998.9356398689924</v>
      </c>
      <c r="U35" s="242">
        <f xml:space="preserve"> Ops!U$81</f>
        <v>-5064.0104046397746</v>
      </c>
      <c r="V35" s="242">
        <f xml:space="preserve"> Ops!V$81</f>
        <v>-5098.914352666372</v>
      </c>
      <c r="W35" s="242">
        <f xml:space="preserve"> Ops!W$81</f>
        <v>-5165.2906127325696</v>
      </c>
      <c r="X35" s="242">
        <f xml:space="preserve"> Ops!X$81</f>
        <v>-5208.0606826936182</v>
      </c>
      <c r="Y35" s="242">
        <f xml:space="preserve"> Ops!Y$81</f>
        <v>-5261.4283820133014</v>
      </c>
      <c r="Z35" s="242">
        <f xml:space="preserve"> Ops!Z$81</f>
        <v>-5305.1286852485655</v>
      </c>
      <c r="AA35" s="242">
        <f xml:space="preserve"> Ops!AA$81</f>
        <v>-5374.2599194575541</v>
      </c>
      <c r="AB35" s="242">
        <f xml:space="preserve"> Ops!AB$81</f>
        <v>-5411.3022779681742</v>
      </c>
      <c r="AC35" s="242">
        <f xml:space="preserve"> Ops!AC$81</f>
        <v>-5481.7451178467063</v>
      </c>
      <c r="AD35" s="242">
        <f xml:space="preserve"> Ops!AD$81</f>
        <v>-5519.5283235275383</v>
      </c>
      <c r="AE35" s="242">
        <f xml:space="preserve"> Ops!AE$81</f>
        <v>-5591.3800202036409</v>
      </c>
      <c r="AF35" s="242">
        <f xml:space="preserve"> Ops!AF$81</f>
        <v>-5637.678231199443</v>
      </c>
      <c r="AG35" s="242">
        <f xml:space="preserve"> Ops!AG$81</f>
        <v>-5695.4482794063606</v>
      </c>
      <c r="AH35" s="242">
        <f xml:space="preserve"> Ops!AH$81</f>
        <v>-5742.7534594448643</v>
      </c>
      <c r="AI35" s="242">
        <f xml:space="preserve"> Ops!AI$81</f>
        <v>-5817.5873905261724</v>
      </c>
      <c r="AJ35" s="242">
        <f xml:space="preserve"> Ops!AJ$81</f>
        <v>-5857.6854060699543</v>
      </c>
      <c r="AK35" s="242">
        <f xml:space="preserve"> Ops!AK$81</f>
        <v>-5933.9391383366974</v>
      </c>
      <c r="AL35" s="242">
        <f xml:space="preserve"> Ops!AL$81</f>
        <v>-5974.8391141913535</v>
      </c>
      <c r="AM35" s="242">
        <f xml:space="preserve"> Ops!AM$81</f>
        <v>-6052.6179211034314</v>
      </c>
      <c r="AN35" s="242">
        <f xml:space="preserve"> Ops!AN$81</f>
        <v>-6102.7353126195976</v>
      </c>
      <c r="AO35" s="242">
        <f xml:space="preserve"> Ops!AO$81</f>
        <v>-6165.2708633810835</v>
      </c>
      <c r="AP35" s="242">
        <f xml:space="preserve"> Ops!AP$81</f>
        <v>-6216.4782897100922</v>
      </c>
      <c r="AQ35" s="242">
        <f xml:space="preserve"> Ops!AQ$81</f>
        <v>-6297.4853381905596</v>
      </c>
      <c r="AR35" s="242">
        <f xml:space="preserve"> Ops!AR$81</f>
        <v>-6340.8910746284364</v>
      </c>
      <c r="AS35" s="242">
        <f xml:space="preserve"> Ops!AS$81</f>
        <v>-6423.4350449543699</v>
      </c>
      <c r="AT35" s="242">
        <f xml:space="preserve"> Ops!AT$81</f>
        <v>-6467.7088961210038</v>
      </c>
      <c r="AU35" s="242">
        <f xml:space="preserve"> Ops!AU$81</f>
        <v>-6551.9037458534567</v>
      </c>
      <c r="AV35" s="242">
        <f xml:space="preserve"> Ops!AV$81</f>
        <v>-6606.1553654811014</v>
      </c>
      <c r="AW35" s="242">
        <f xml:space="preserve"> Ops!AW$81</f>
        <v>-6673.8495293328488</v>
      </c>
      <c r="AX35" s="242">
        <f xml:space="preserve"> Ops!AX$81</f>
        <v>-6729.2811017125869</v>
      </c>
      <c r="AY35" s="242">
        <f xml:space="preserve"> Ops!AY$81</f>
        <v>-6816.9704935258651</v>
      </c>
      <c r="AZ35" s="242">
        <f xml:space="preserve"> Ops!AZ$81</f>
        <v>-6863.9568076903997</v>
      </c>
      <c r="BA35" s="242">
        <f xml:space="preserve"> Ops!BA$81</f>
        <v>-6953.3099033963808</v>
      </c>
      <c r="BB35" s="242">
        <f xml:space="preserve"> Ops!BB$81</f>
        <v>-7001.2359438442054</v>
      </c>
      <c r="BC35" s="242">
        <f xml:space="preserve"> Ops!BC$81</f>
        <v>-7092.3761014643114</v>
      </c>
      <c r="BD35" s="242">
        <f xml:space="preserve"> Ops!BD$81</f>
        <v>-7151.1029853499822</v>
      </c>
      <c r="BE35" s="242">
        <f xml:space="preserve"> Ops!BE$81</f>
        <v>-1781.4603958294047</v>
      </c>
      <c r="BF35" s="242">
        <f xml:space="preserve"> Ops!BF$81</f>
        <v>0</v>
      </c>
      <c r="BG35" s="242">
        <f xml:space="preserve"> Ops!BG$81</f>
        <v>0</v>
      </c>
      <c r="BH35" s="242">
        <f xml:space="preserve"> Ops!BH$81</f>
        <v>0</v>
      </c>
      <c r="BI35" s="242">
        <f xml:space="preserve"> Ops!BI$81</f>
        <v>0</v>
      </c>
      <c r="BJ35" s="242">
        <f xml:space="preserve"> Ops!BJ$81</f>
        <v>0</v>
      </c>
      <c r="BK35" s="242">
        <f xml:space="preserve"> Ops!BK$81</f>
        <v>0</v>
      </c>
      <c r="BL35" s="242">
        <f xml:space="preserve"> Ops!BL$81</f>
        <v>0</v>
      </c>
      <c r="BM35" s="242">
        <f xml:space="preserve"> Ops!BM$81</f>
        <v>0</v>
      </c>
      <c r="BN35" s="242">
        <f xml:space="preserve"> Ops!BN$81</f>
        <v>0</v>
      </c>
      <c r="BO35" s="242">
        <f xml:space="preserve"> Ops!BO$81</f>
        <v>0</v>
      </c>
      <c r="BP35" s="242">
        <f xml:space="preserve"> Ops!BP$81</f>
        <v>0</v>
      </c>
      <c r="BQ35" s="242">
        <f xml:space="preserve"> Ops!BQ$81</f>
        <v>0</v>
      </c>
      <c r="BR35" s="242">
        <f xml:space="preserve"> Ops!BR$81</f>
        <v>0</v>
      </c>
      <c r="BS35" s="242">
        <f xml:space="preserve"> Ops!BS$81</f>
        <v>0</v>
      </c>
      <c r="BT35" s="242">
        <f xml:space="preserve"> Ops!BT$81</f>
        <v>0</v>
      </c>
      <c r="BU35" s="242">
        <f xml:space="preserve"> Ops!BU$81</f>
        <v>0</v>
      </c>
      <c r="BV35" s="242">
        <f xml:space="preserve"> Ops!BV$81</f>
        <v>0</v>
      </c>
      <c r="BW35" s="242">
        <f xml:space="preserve"> Ops!BW$81</f>
        <v>0</v>
      </c>
      <c r="BX35" s="242">
        <f xml:space="preserve"> Ops!BX$81</f>
        <v>0</v>
      </c>
      <c r="BY35" s="242">
        <f xml:space="preserve"> Ops!BY$81</f>
        <v>0</v>
      </c>
      <c r="BZ35" s="242">
        <f xml:space="preserve"> Ops!BZ$81</f>
        <v>0</v>
      </c>
      <c r="CA35" s="242">
        <f xml:space="preserve"> Ops!CA$81</f>
        <v>0</v>
      </c>
      <c r="CB35" s="242">
        <f xml:space="preserve"> Ops!CB$81</f>
        <v>0</v>
      </c>
      <c r="CC35" s="242">
        <f xml:space="preserve"> Ops!CC$81</f>
        <v>0</v>
      </c>
      <c r="CD35" s="242">
        <f xml:space="preserve"> Ops!CD$81</f>
        <v>0</v>
      </c>
      <c r="CE35" s="242">
        <f xml:space="preserve"> Ops!CE$81</f>
        <v>0</v>
      </c>
      <c r="CF35" s="242">
        <f xml:space="preserve"> Ops!CF$81</f>
        <v>0</v>
      </c>
      <c r="CG35" s="242">
        <f xml:space="preserve"> Ops!CG$81</f>
        <v>0</v>
      </c>
      <c r="CH35" s="242">
        <f xml:space="preserve"> Ops!CH$81</f>
        <v>0</v>
      </c>
      <c r="CI35" s="242">
        <f xml:space="preserve"> Ops!CI$81</f>
        <v>0</v>
      </c>
      <c r="CJ35" s="242">
        <f xml:space="preserve"> Ops!CJ$81</f>
        <v>0</v>
      </c>
      <c r="CK35" s="242">
        <f xml:space="preserve"> Ops!CK$81</f>
        <v>0</v>
      </c>
      <c r="CL35" s="242">
        <f xml:space="preserve"> Ops!CL$81</f>
        <v>0</v>
      </c>
      <c r="CM35" s="242">
        <f xml:space="preserve"> Ops!CM$81</f>
        <v>0</v>
      </c>
      <c r="CN35" s="242">
        <f xml:space="preserve"> Ops!CN$81</f>
        <v>0</v>
      </c>
      <c r="CO35" s="242">
        <f xml:space="preserve"> Ops!CO$81</f>
        <v>0</v>
      </c>
      <c r="CP35" s="242">
        <f xml:space="preserve"> Ops!CP$81</f>
        <v>0</v>
      </c>
      <c r="CQ35" s="242">
        <f xml:space="preserve"> Ops!CQ$81</f>
        <v>0</v>
      </c>
      <c r="CR35" s="242">
        <f xml:space="preserve"> Ops!CR$81</f>
        <v>0</v>
      </c>
      <c r="CS35" s="242">
        <f xml:space="preserve"> Ops!CS$81</f>
        <v>0</v>
      </c>
      <c r="CT35" s="242">
        <f xml:space="preserve"> Ops!CT$81</f>
        <v>0</v>
      </c>
      <c r="CU35" s="242">
        <f xml:space="preserve"> Ops!CU$81</f>
        <v>0</v>
      </c>
      <c r="CV35" s="242">
        <f xml:space="preserve"> Ops!CV$81</f>
        <v>0</v>
      </c>
      <c r="CW35" s="242">
        <f xml:space="preserve"> Ops!CW$81</f>
        <v>0</v>
      </c>
      <c r="CX35" s="242">
        <f xml:space="preserve"> Ops!CX$81</f>
        <v>0</v>
      </c>
      <c r="CY35" s="242">
        <f xml:space="preserve"> Ops!CY$81</f>
        <v>0</v>
      </c>
      <c r="CZ35" s="242">
        <f xml:space="preserve"> Ops!CZ$81</f>
        <v>0</v>
      </c>
      <c r="DA35" s="242">
        <f xml:space="preserve"> Ops!DA$81</f>
        <v>0</v>
      </c>
      <c r="DB35" s="242">
        <f xml:space="preserve"> Ops!DB$81</f>
        <v>0</v>
      </c>
      <c r="DC35" s="242">
        <f xml:space="preserve"> Ops!DC$81</f>
        <v>0</v>
      </c>
      <c r="DD35" s="242">
        <f xml:space="preserve"> Ops!DD$81</f>
        <v>0</v>
      </c>
      <c r="DE35" s="242">
        <f xml:space="preserve"> Ops!DE$81</f>
        <v>0</v>
      </c>
      <c r="DF35" s="242">
        <f xml:space="preserve"> Ops!DF$81</f>
        <v>0</v>
      </c>
      <c r="DG35" s="242">
        <f xml:space="preserve"> Ops!DG$81</f>
        <v>0</v>
      </c>
      <c r="DH35" s="242">
        <f xml:space="preserve"> Ops!DH$81</f>
        <v>0</v>
      </c>
      <c r="DI35" s="242">
        <f xml:space="preserve"> Ops!DI$81</f>
        <v>0</v>
      </c>
      <c r="DJ35" s="242">
        <f xml:space="preserve"> Ops!DJ$81</f>
        <v>0</v>
      </c>
      <c r="DK35" s="242">
        <f xml:space="preserve"> Ops!DK$81</f>
        <v>0</v>
      </c>
      <c r="DL35" s="242">
        <f xml:space="preserve"> Ops!DL$81</f>
        <v>0</v>
      </c>
      <c r="DM35" s="242">
        <f xml:space="preserve"> Ops!DM$81</f>
        <v>0</v>
      </c>
      <c r="DN35" s="242">
        <f xml:space="preserve"> Ops!DN$81</f>
        <v>0</v>
      </c>
      <c r="DO35" s="242">
        <f xml:space="preserve"> Ops!DO$81</f>
        <v>0</v>
      </c>
      <c r="DP35" s="242">
        <f xml:space="preserve"> Ops!DP$81</f>
        <v>0</v>
      </c>
      <c r="DQ35" s="242">
        <f xml:space="preserve"> Ops!DQ$81</f>
        <v>0</v>
      </c>
      <c r="DR35" s="242">
        <f xml:space="preserve"> Ops!DR$81</f>
        <v>0</v>
      </c>
      <c r="DS35" s="242">
        <f xml:space="preserve"> Ops!DS$81</f>
        <v>0</v>
      </c>
      <c r="DT35" s="242">
        <f xml:space="preserve"> Ops!DT$81</f>
        <v>0</v>
      </c>
      <c r="DU35" s="242">
        <f xml:space="preserve"> Ops!DU$81</f>
        <v>0</v>
      </c>
      <c r="DV35" s="242">
        <f xml:space="preserve"> Ops!DV$81</f>
        <v>0</v>
      </c>
      <c r="DW35" s="242">
        <f xml:space="preserve"> Ops!DW$81</f>
        <v>0</v>
      </c>
      <c r="DX35" s="242">
        <f xml:space="preserve"> Ops!DX$81</f>
        <v>0</v>
      </c>
      <c r="DY35" s="242">
        <f xml:space="preserve"> Ops!DY$81</f>
        <v>0</v>
      </c>
      <c r="DZ35" s="242">
        <f xml:space="preserve"> Ops!DZ$81</f>
        <v>0</v>
      </c>
      <c r="EA35" s="242">
        <f xml:space="preserve"> Ops!EA$81</f>
        <v>0</v>
      </c>
      <c r="EB35" s="242">
        <f xml:space="preserve"> Ops!EB$81</f>
        <v>0</v>
      </c>
      <c r="EC35" s="242">
        <f xml:space="preserve"> Ops!EC$81</f>
        <v>0</v>
      </c>
      <c r="ED35" s="242">
        <f xml:space="preserve"> Ops!ED$81</f>
        <v>0</v>
      </c>
      <c r="EE35" s="242">
        <f xml:space="preserve"> Ops!EE$81</f>
        <v>0</v>
      </c>
      <c r="EF35" s="242">
        <f xml:space="preserve"> Ops!EF$81</f>
        <v>0</v>
      </c>
      <c r="EG35" s="242">
        <f xml:space="preserve"> Ops!EG$81</f>
        <v>0</v>
      </c>
      <c r="EH35" s="242">
        <f xml:space="preserve"> Ops!EH$81</f>
        <v>0</v>
      </c>
      <c r="EI35" s="242">
        <f xml:space="preserve"> Ops!EI$81</f>
        <v>0</v>
      </c>
      <c r="EJ35" s="242">
        <f xml:space="preserve"> Ops!EJ$81</f>
        <v>0</v>
      </c>
      <c r="EK35" s="242">
        <f xml:space="preserve"> Ops!EK$81</f>
        <v>0</v>
      </c>
      <c r="EL35" s="242">
        <f xml:space="preserve"> Ops!EL$81</f>
        <v>0</v>
      </c>
      <c r="EM35" s="242">
        <f xml:space="preserve"> Ops!EM$81</f>
        <v>0</v>
      </c>
      <c r="EN35" s="242">
        <f xml:space="preserve"> Ops!EN$81</f>
        <v>0</v>
      </c>
      <c r="EO35" s="242">
        <f xml:space="preserve"> Ops!EO$81</f>
        <v>0</v>
      </c>
      <c r="EP35" s="242">
        <f xml:space="preserve"> Ops!EP$81</f>
        <v>0</v>
      </c>
      <c r="EQ35" s="242">
        <f xml:space="preserve"> Ops!EQ$81</f>
        <v>0</v>
      </c>
      <c r="ER35" s="242">
        <f xml:space="preserve"> Ops!ER$81</f>
        <v>0</v>
      </c>
      <c r="ES35" s="242">
        <f xml:space="preserve"> Ops!ES$81</f>
        <v>0</v>
      </c>
      <c r="ET35" s="242">
        <f xml:space="preserve"> Ops!ET$81</f>
        <v>0</v>
      </c>
      <c r="EU35" s="242">
        <f xml:space="preserve"> Ops!EU$81</f>
        <v>0</v>
      </c>
      <c r="EV35" s="242">
        <f xml:space="preserve"> Ops!EV$81</f>
        <v>0</v>
      </c>
      <c r="EW35" s="242">
        <f xml:space="preserve"> Ops!EW$81</f>
        <v>0</v>
      </c>
      <c r="EX35" s="242">
        <f xml:space="preserve"> Ops!EX$81</f>
        <v>0</v>
      </c>
      <c r="EY35" s="242">
        <f xml:space="preserve"> Ops!EY$81</f>
        <v>0</v>
      </c>
      <c r="EZ35" s="242">
        <f xml:space="preserve"> Ops!EZ$81</f>
        <v>0</v>
      </c>
      <c r="FA35" s="242">
        <f xml:space="preserve"> Ops!FA$81</f>
        <v>0</v>
      </c>
      <c r="FB35" s="242">
        <f xml:space="preserve"> Ops!FB$81</f>
        <v>0</v>
      </c>
      <c r="FC35" s="242">
        <f xml:space="preserve"> Ops!FC$81</f>
        <v>0</v>
      </c>
      <c r="FD35" s="242">
        <f xml:space="preserve"> Ops!FD$81</f>
        <v>0</v>
      </c>
      <c r="FE35" s="242">
        <f xml:space="preserve"> Ops!FE$81</f>
        <v>0</v>
      </c>
      <c r="FF35" s="242">
        <f xml:space="preserve"> Ops!FF$81</f>
        <v>0</v>
      </c>
      <c r="FG35" s="242">
        <f xml:space="preserve"> Ops!FG$81</f>
        <v>0</v>
      </c>
      <c r="FH35" s="242">
        <f xml:space="preserve"> Ops!FH$81</f>
        <v>0</v>
      </c>
      <c r="FI35" s="242">
        <f xml:space="preserve"> Ops!FI$81</f>
        <v>0</v>
      </c>
      <c r="FJ35" s="242">
        <f xml:space="preserve"> Ops!FJ$81</f>
        <v>0</v>
      </c>
      <c r="FK35" s="242">
        <f xml:space="preserve"> Ops!FK$81</f>
        <v>0</v>
      </c>
      <c r="FL35" s="242">
        <f xml:space="preserve"> Ops!FL$81</f>
        <v>0</v>
      </c>
      <c r="FM35" s="242">
        <f xml:space="preserve"> Ops!FM$81</f>
        <v>0</v>
      </c>
      <c r="FN35" s="242">
        <f xml:space="preserve"> Ops!FN$81</f>
        <v>0</v>
      </c>
      <c r="FO35" s="242">
        <f xml:space="preserve"> Ops!FO$81</f>
        <v>0</v>
      </c>
      <c r="FP35" s="242">
        <f xml:space="preserve"> Ops!FP$81</f>
        <v>0</v>
      </c>
      <c r="FQ35" s="242">
        <f xml:space="preserve"> Ops!FQ$81</f>
        <v>0</v>
      </c>
      <c r="FR35" s="242">
        <f xml:space="preserve"> Ops!FR$81</f>
        <v>0</v>
      </c>
      <c r="FS35" s="242">
        <f xml:space="preserve"> Ops!FS$81</f>
        <v>0</v>
      </c>
      <c r="FT35" s="242">
        <f xml:space="preserve"> Ops!FT$81</f>
        <v>0</v>
      </c>
      <c r="FU35" s="242">
        <f xml:space="preserve"> Ops!FU$81</f>
        <v>0</v>
      </c>
      <c r="FV35" s="242">
        <f xml:space="preserve"> Ops!FV$81</f>
        <v>0</v>
      </c>
      <c r="FW35" s="242">
        <f xml:space="preserve"> Ops!FW$81</f>
        <v>0</v>
      </c>
      <c r="FX35" s="242">
        <f xml:space="preserve"> Ops!FX$81</f>
        <v>0</v>
      </c>
      <c r="FY35" s="242">
        <f xml:space="preserve"> Ops!FY$81</f>
        <v>0</v>
      </c>
      <c r="FZ35" s="242">
        <f xml:space="preserve"> Ops!FZ$81</f>
        <v>0</v>
      </c>
      <c r="GA35" s="242">
        <f xml:space="preserve"> Ops!GA$81</f>
        <v>0</v>
      </c>
      <c r="GB35" s="242">
        <f xml:space="preserve"> Ops!GB$81</f>
        <v>0</v>
      </c>
      <c r="GC35" s="242">
        <f xml:space="preserve"> Ops!GC$81</f>
        <v>0</v>
      </c>
      <c r="GD35" s="242">
        <f xml:space="preserve"> Ops!GD$81</f>
        <v>0</v>
      </c>
      <c r="GE35" s="242">
        <f xml:space="preserve"> Ops!GE$81</f>
        <v>0</v>
      </c>
      <c r="GF35" s="242">
        <f xml:space="preserve"> Ops!GF$81</f>
        <v>0</v>
      </c>
      <c r="GG35" s="242">
        <f xml:space="preserve"> Ops!GG$81</f>
        <v>0</v>
      </c>
      <c r="GH35" s="242">
        <f xml:space="preserve"> Ops!GH$81</f>
        <v>0</v>
      </c>
      <c r="GI35" s="242">
        <f xml:space="preserve"> Ops!GI$81</f>
        <v>0</v>
      </c>
      <c r="GJ35" s="242">
        <f xml:space="preserve"> Ops!GJ$81</f>
        <v>0</v>
      </c>
    </row>
    <row r="36" spans="1:192" s="197" customFormat="1" outlineLevel="1" x14ac:dyDescent="0.25">
      <c r="A36" s="212"/>
      <c r="B36" s="212"/>
      <c r="C36" s="213"/>
      <c r="D36" s="216"/>
      <c r="E36" s="242" t="str">
        <f xml:space="preserve"> Tax!E$66</f>
        <v>Corporate income tax paid</v>
      </c>
      <c r="F36" s="242">
        <f xml:space="preserve"> Tax!F$66</f>
        <v>0</v>
      </c>
      <c r="G36" s="242" t="str">
        <f xml:space="preserve"> Tax!G$66</f>
        <v>$ 000s</v>
      </c>
      <c r="H36" s="242">
        <f xml:space="preserve"> Tax!H$66</f>
        <v>-4169.4206536737092</v>
      </c>
      <c r="I36" s="242">
        <f xml:space="preserve"> Tax!I$66</f>
        <v>0</v>
      </c>
      <c r="J36" s="242">
        <f xml:space="preserve"> Tax!J$66</f>
        <v>0</v>
      </c>
      <c r="K36" s="242">
        <f xml:space="preserve"> Tax!K$66</f>
        <v>0</v>
      </c>
      <c r="L36" s="242">
        <f xml:space="preserve"> Tax!L$66</f>
        <v>0</v>
      </c>
      <c r="M36" s="242">
        <f xml:space="preserve"> Tax!M$66</f>
        <v>0</v>
      </c>
      <c r="N36" s="242">
        <f xml:space="preserve"> Tax!N$66</f>
        <v>0</v>
      </c>
      <c r="O36" s="242">
        <f xml:space="preserve"> Tax!O$66</f>
        <v>0</v>
      </c>
      <c r="P36" s="242">
        <f xml:space="preserve"> Tax!P$66</f>
        <v>0</v>
      </c>
      <c r="Q36" s="242">
        <f xml:space="preserve"> Tax!Q$66</f>
        <v>0</v>
      </c>
      <c r="R36" s="242">
        <f xml:space="preserve"> Tax!R$66</f>
        <v>0</v>
      </c>
      <c r="S36" s="242">
        <f xml:space="preserve"> Tax!S$66</f>
        <v>0</v>
      </c>
      <c r="T36" s="242">
        <f xml:space="preserve"> Tax!T$66</f>
        <v>0</v>
      </c>
      <c r="U36" s="242">
        <f xml:space="preserve"> Tax!U$66</f>
        <v>0</v>
      </c>
      <c r="V36" s="242">
        <f xml:space="preserve"> Tax!V$66</f>
        <v>0</v>
      </c>
      <c r="W36" s="242">
        <f xml:space="preserve"> Tax!W$66</f>
        <v>0</v>
      </c>
      <c r="X36" s="242">
        <f xml:space="preserve"> Tax!X$66</f>
        <v>0</v>
      </c>
      <c r="Y36" s="242">
        <f xml:space="preserve"> Tax!Y$66</f>
        <v>0</v>
      </c>
      <c r="Z36" s="242">
        <f xml:space="preserve"> Tax!Z$66</f>
        <v>0</v>
      </c>
      <c r="AA36" s="242">
        <f xml:space="preserve"> Tax!AA$66</f>
        <v>0</v>
      </c>
      <c r="AB36" s="242">
        <f xml:space="preserve"> Tax!AB$66</f>
        <v>0</v>
      </c>
      <c r="AC36" s="242">
        <f xml:space="preserve"> Tax!AC$66</f>
        <v>0</v>
      </c>
      <c r="AD36" s="242">
        <f xml:space="preserve"> Tax!AD$66</f>
        <v>0</v>
      </c>
      <c r="AE36" s="242">
        <f xml:space="preserve"> Tax!AE$66</f>
        <v>0</v>
      </c>
      <c r="AF36" s="242">
        <f xml:space="preserve"> Tax!AF$66</f>
        <v>0</v>
      </c>
      <c r="AG36" s="242">
        <f xml:space="preserve"> Tax!AG$66</f>
        <v>0</v>
      </c>
      <c r="AH36" s="242">
        <f xml:space="preserve"> Tax!AH$66</f>
        <v>0</v>
      </c>
      <c r="AI36" s="242">
        <f xml:space="preserve"> Tax!AI$66</f>
        <v>0</v>
      </c>
      <c r="AJ36" s="242">
        <f xml:space="preserve"> Tax!AJ$66</f>
        <v>0</v>
      </c>
      <c r="AK36" s="242">
        <f xml:space="preserve"> Tax!AK$66</f>
        <v>0</v>
      </c>
      <c r="AL36" s="242">
        <f xml:space="preserve"> Tax!AL$66</f>
        <v>0</v>
      </c>
      <c r="AM36" s="242">
        <f xml:space="preserve"> Tax!AM$66</f>
        <v>0</v>
      </c>
      <c r="AN36" s="242">
        <f xml:space="preserve"> Tax!AN$66</f>
        <v>0</v>
      </c>
      <c r="AO36" s="242">
        <f xml:space="preserve"> Tax!AO$66</f>
        <v>0</v>
      </c>
      <c r="AP36" s="242">
        <f xml:space="preserve"> Tax!AP$66</f>
        <v>0</v>
      </c>
      <c r="AQ36" s="242">
        <f xml:space="preserve"> Tax!AQ$66</f>
        <v>0</v>
      </c>
      <c r="AR36" s="242">
        <f xml:space="preserve"> Tax!AR$66</f>
        <v>0</v>
      </c>
      <c r="AS36" s="242">
        <f xml:space="preserve"> Tax!AS$66</f>
        <v>0</v>
      </c>
      <c r="AT36" s="242">
        <f xml:space="preserve"> Tax!AT$66</f>
        <v>0</v>
      </c>
      <c r="AU36" s="242">
        <f xml:space="preserve"> Tax!AU$66</f>
        <v>0</v>
      </c>
      <c r="AV36" s="242">
        <f xml:space="preserve"> Tax!AV$66</f>
        <v>0</v>
      </c>
      <c r="AW36" s="242">
        <f xml:space="preserve"> Tax!AW$66</f>
        <v>0</v>
      </c>
      <c r="AX36" s="242">
        <f xml:space="preserve"> Tax!AX$66</f>
        <v>0</v>
      </c>
      <c r="AY36" s="242">
        <f xml:space="preserve"> Tax!AY$66</f>
        <v>0</v>
      </c>
      <c r="AZ36" s="242">
        <f xml:space="preserve"> Tax!AZ$66</f>
        <v>0</v>
      </c>
      <c r="BA36" s="242">
        <f xml:space="preserve"> Tax!BA$66</f>
        <v>0</v>
      </c>
      <c r="BB36" s="242">
        <f xml:space="preserve"> Tax!BB$66</f>
        <v>-287.66928571183092</v>
      </c>
      <c r="BC36" s="242">
        <f xml:space="preserve"> Tax!BC$66</f>
        <v>-2422.6279333570219</v>
      </c>
      <c r="BD36" s="242">
        <f xml:space="preserve"> Tax!BD$66</f>
        <v>-1459.1234346048559</v>
      </c>
      <c r="BE36" s="242">
        <f xml:space="preserve"> Tax!BE$66</f>
        <v>0</v>
      </c>
      <c r="BF36" s="242">
        <f xml:space="preserve"> Tax!BF$66</f>
        <v>0</v>
      </c>
      <c r="BG36" s="242">
        <f xml:space="preserve"> Tax!BG$66</f>
        <v>0</v>
      </c>
      <c r="BH36" s="242">
        <f xml:space="preserve"> Tax!BH$66</f>
        <v>0</v>
      </c>
      <c r="BI36" s="242">
        <f xml:space="preserve"> Tax!BI$66</f>
        <v>0</v>
      </c>
      <c r="BJ36" s="242">
        <f xml:space="preserve"> Tax!BJ$66</f>
        <v>0</v>
      </c>
      <c r="BK36" s="242">
        <f xml:space="preserve"> Tax!BK$66</f>
        <v>0</v>
      </c>
      <c r="BL36" s="242">
        <f xml:space="preserve"> Tax!BL$66</f>
        <v>0</v>
      </c>
      <c r="BM36" s="242">
        <f xml:space="preserve"> Tax!BM$66</f>
        <v>0</v>
      </c>
      <c r="BN36" s="242">
        <f xml:space="preserve"> Tax!BN$66</f>
        <v>0</v>
      </c>
      <c r="BO36" s="242">
        <f xml:space="preserve"> Tax!BO$66</f>
        <v>0</v>
      </c>
      <c r="BP36" s="242">
        <f xml:space="preserve"> Tax!BP$66</f>
        <v>0</v>
      </c>
      <c r="BQ36" s="242">
        <f xml:space="preserve"> Tax!BQ$66</f>
        <v>0</v>
      </c>
      <c r="BR36" s="242">
        <f xml:space="preserve"> Tax!BR$66</f>
        <v>0</v>
      </c>
      <c r="BS36" s="242">
        <f xml:space="preserve"> Tax!BS$66</f>
        <v>0</v>
      </c>
      <c r="BT36" s="242">
        <f xml:space="preserve"> Tax!BT$66</f>
        <v>0</v>
      </c>
      <c r="BU36" s="242">
        <f xml:space="preserve"> Tax!BU$66</f>
        <v>0</v>
      </c>
      <c r="BV36" s="242">
        <f xml:space="preserve"> Tax!BV$66</f>
        <v>0</v>
      </c>
      <c r="BW36" s="242">
        <f xml:space="preserve"> Tax!BW$66</f>
        <v>0</v>
      </c>
      <c r="BX36" s="242">
        <f xml:space="preserve"> Tax!BX$66</f>
        <v>0</v>
      </c>
      <c r="BY36" s="242">
        <f xml:space="preserve"> Tax!BY$66</f>
        <v>0</v>
      </c>
      <c r="BZ36" s="242">
        <f xml:space="preserve"> Tax!BZ$66</f>
        <v>0</v>
      </c>
      <c r="CA36" s="242">
        <f xml:space="preserve"> Tax!CA$66</f>
        <v>0</v>
      </c>
      <c r="CB36" s="242">
        <f xml:space="preserve"> Tax!CB$66</f>
        <v>0</v>
      </c>
      <c r="CC36" s="242">
        <f xml:space="preserve"> Tax!CC$66</f>
        <v>0</v>
      </c>
      <c r="CD36" s="242">
        <f xml:space="preserve"> Tax!CD$66</f>
        <v>0</v>
      </c>
      <c r="CE36" s="242">
        <f xml:space="preserve"> Tax!CE$66</f>
        <v>0</v>
      </c>
      <c r="CF36" s="242">
        <f xml:space="preserve"> Tax!CF$66</f>
        <v>0</v>
      </c>
      <c r="CG36" s="242">
        <f xml:space="preserve"> Tax!CG$66</f>
        <v>0</v>
      </c>
      <c r="CH36" s="242">
        <f xml:space="preserve"> Tax!CH$66</f>
        <v>0</v>
      </c>
      <c r="CI36" s="242">
        <f xml:space="preserve"> Tax!CI$66</f>
        <v>0</v>
      </c>
      <c r="CJ36" s="242">
        <f xml:space="preserve"> Tax!CJ$66</f>
        <v>0</v>
      </c>
      <c r="CK36" s="242">
        <f xml:space="preserve"> Tax!CK$66</f>
        <v>0</v>
      </c>
      <c r="CL36" s="242">
        <f xml:space="preserve"> Tax!CL$66</f>
        <v>0</v>
      </c>
      <c r="CM36" s="242">
        <f xml:space="preserve"> Tax!CM$66</f>
        <v>0</v>
      </c>
      <c r="CN36" s="242">
        <f xml:space="preserve"> Tax!CN$66</f>
        <v>0</v>
      </c>
      <c r="CO36" s="242">
        <f xml:space="preserve"> Tax!CO$66</f>
        <v>0</v>
      </c>
      <c r="CP36" s="242">
        <f xml:space="preserve"> Tax!CP$66</f>
        <v>0</v>
      </c>
      <c r="CQ36" s="242">
        <f xml:space="preserve"> Tax!CQ$66</f>
        <v>0</v>
      </c>
      <c r="CR36" s="242">
        <f xml:space="preserve"> Tax!CR$66</f>
        <v>0</v>
      </c>
      <c r="CS36" s="242">
        <f xml:space="preserve"> Tax!CS$66</f>
        <v>0</v>
      </c>
      <c r="CT36" s="242">
        <f xml:space="preserve"> Tax!CT$66</f>
        <v>0</v>
      </c>
      <c r="CU36" s="242">
        <f xml:space="preserve"> Tax!CU$66</f>
        <v>0</v>
      </c>
      <c r="CV36" s="242">
        <f xml:space="preserve"> Tax!CV$66</f>
        <v>0</v>
      </c>
      <c r="CW36" s="242">
        <f xml:space="preserve"> Tax!CW$66</f>
        <v>0</v>
      </c>
      <c r="CX36" s="242">
        <f xml:space="preserve"> Tax!CX$66</f>
        <v>0</v>
      </c>
      <c r="CY36" s="242">
        <f xml:space="preserve"> Tax!CY$66</f>
        <v>0</v>
      </c>
      <c r="CZ36" s="242">
        <f xml:space="preserve"> Tax!CZ$66</f>
        <v>0</v>
      </c>
      <c r="DA36" s="242">
        <f xml:space="preserve"> Tax!DA$66</f>
        <v>0</v>
      </c>
      <c r="DB36" s="242">
        <f xml:space="preserve"> Tax!DB$66</f>
        <v>0</v>
      </c>
      <c r="DC36" s="242">
        <f xml:space="preserve"> Tax!DC$66</f>
        <v>0</v>
      </c>
      <c r="DD36" s="242">
        <f xml:space="preserve"> Tax!DD$66</f>
        <v>0</v>
      </c>
      <c r="DE36" s="242">
        <f xml:space="preserve"> Tax!DE$66</f>
        <v>0</v>
      </c>
      <c r="DF36" s="242">
        <f xml:space="preserve"> Tax!DF$66</f>
        <v>0</v>
      </c>
      <c r="DG36" s="242">
        <f xml:space="preserve"> Tax!DG$66</f>
        <v>0</v>
      </c>
      <c r="DH36" s="242">
        <f xml:space="preserve"> Tax!DH$66</f>
        <v>0</v>
      </c>
      <c r="DI36" s="242">
        <f xml:space="preserve"> Tax!DI$66</f>
        <v>0</v>
      </c>
      <c r="DJ36" s="242">
        <f xml:space="preserve"> Tax!DJ$66</f>
        <v>0</v>
      </c>
      <c r="DK36" s="242">
        <f xml:space="preserve"> Tax!DK$66</f>
        <v>0</v>
      </c>
      <c r="DL36" s="242">
        <f xml:space="preserve"> Tax!DL$66</f>
        <v>0</v>
      </c>
      <c r="DM36" s="242">
        <f xml:space="preserve"> Tax!DM$66</f>
        <v>0</v>
      </c>
      <c r="DN36" s="242">
        <f xml:space="preserve"> Tax!DN$66</f>
        <v>0</v>
      </c>
      <c r="DO36" s="242">
        <f xml:space="preserve"> Tax!DO$66</f>
        <v>0</v>
      </c>
      <c r="DP36" s="242">
        <f xml:space="preserve"> Tax!DP$66</f>
        <v>0</v>
      </c>
      <c r="DQ36" s="242">
        <f xml:space="preserve"> Tax!DQ$66</f>
        <v>0</v>
      </c>
      <c r="DR36" s="242">
        <f xml:space="preserve"> Tax!DR$66</f>
        <v>0</v>
      </c>
      <c r="DS36" s="242">
        <f xml:space="preserve"> Tax!DS$66</f>
        <v>0</v>
      </c>
      <c r="DT36" s="242">
        <f xml:space="preserve"> Tax!DT$66</f>
        <v>0</v>
      </c>
      <c r="DU36" s="242">
        <f xml:space="preserve"> Tax!DU$66</f>
        <v>0</v>
      </c>
      <c r="DV36" s="242">
        <f xml:space="preserve"> Tax!DV$66</f>
        <v>0</v>
      </c>
      <c r="DW36" s="242">
        <f xml:space="preserve"> Tax!DW$66</f>
        <v>0</v>
      </c>
      <c r="DX36" s="242">
        <f xml:space="preserve"> Tax!DX$66</f>
        <v>0</v>
      </c>
      <c r="DY36" s="242">
        <f xml:space="preserve"> Tax!DY$66</f>
        <v>0</v>
      </c>
      <c r="DZ36" s="242">
        <f xml:space="preserve"> Tax!DZ$66</f>
        <v>0</v>
      </c>
      <c r="EA36" s="242">
        <f xml:space="preserve"> Tax!EA$66</f>
        <v>0</v>
      </c>
      <c r="EB36" s="242">
        <f xml:space="preserve"> Tax!EB$66</f>
        <v>0</v>
      </c>
      <c r="EC36" s="242">
        <f xml:space="preserve"> Tax!EC$66</f>
        <v>0</v>
      </c>
      <c r="ED36" s="242">
        <f xml:space="preserve"> Tax!ED$66</f>
        <v>0</v>
      </c>
      <c r="EE36" s="242">
        <f xml:space="preserve"> Tax!EE$66</f>
        <v>0</v>
      </c>
      <c r="EF36" s="242">
        <f xml:space="preserve"> Tax!EF$66</f>
        <v>0</v>
      </c>
      <c r="EG36" s="242">
        <f xml:space="preserve"> Tax!EG$66</f>
        <v>0</v>
      </c>
      <c r="EH36" s="242">
        <f xml:space="preserve"> Tax!EH$66</f>
        <v>0</v>
      </c>
      <c r="EI36" s="242">
        <f xml:space="preserve"> Tax!EI$66</f>
        <v>0</v>
      </c>
      <c r="EJ36" s="242">
        <f xml:space="preserve"> Tax!EJ$66</f>
        <v>0</v>
      </c>
      <c r="EK36" s="242">
        <f xml:space="preserve"> Tax!EK$66</f>
        <v>0</v>
      </c>
      <c r="EL36" s="242">
        <f xml:space="preserve"> Tax!EL$66</f>
        <v>0</v>
      </c>
      <c r="EM36" s="242">
        <f xml:space="preserve"> Tax!EM$66</f>
        <v>0</v>
      </c>
      <c r="EN36" s="242">
        <f xml:space="preserve"> Tax!EN$66</f>
        <v>0</v>
      </c>
      <c r="EO36" s="242">
        <f xml:space="preserve"> Tax!EO$66</f>
        <v>0</v>
      </c>
      <c r="EP36" s="242">
        <f xml:space="preserve"> Tax!EP$66</f>
        <v>0</v>
      </c>
      <c r="EQ36" s="242">
        <f xml:space="preserve"> Tax!EQ$66</f>
        <v>0</v>
      </c>
      <c r="ER36" s="242">
        <f xml:space="preserve"> Tax!ER$66</f>
        <v>0</v>
      </c>
      <c r="ES36" s="242">
        <f xml:space="preserve"> Tax!ES$66</f>
        <v>0</v>
      </c>
      <c r="ET36" s="242">
        <f xml:space="preserve"> Tax!ET$66</f>
        <v>0</v>
      </c>
      <c r="EU36" s="242">
        <f xml:space="preserve"> Tax!EU$66</f>
        <v>0</v>
      </c>
      <c r="EV36" s="242">
        <f xml:space="preserve"> Tax!EV$66</f>
        <v>0</v>
      </c>
      <c r="EW36" s="242">
        <f xml:space="preserve"> Tax!EW$66</f>
        <v>0</v>
      </c>
      <c r="EX36" s="242">
        <f xml:space="preserve"> Tax!EX$66</f>
        <v>0</v>
      </c>
      <c r="EY36" s="242">
        <f xml:space="preserve"> Tax!EY$66</f>
        <v>0</v>
      </c>
      <c r="EZ36" s="242">
        <f xml:space="preserve"> Tax!EZ$66</f>
        <v>0</v>
      </c>
      <c r="FA36" s="242">
        <f xml:space="preserve"> Tax!FA$66</f>
        <v>0</v>
      </c>
      <c r="FB36" s="242">
        <f xml:space="preserve"> Tax!FB$66</f>
        <v>0</v>
      </c>
      <c r="FC36" s="242">
        <f xml:space="preserve"> Tax!FC$66</f>
        <v>0</v>
      </c>
      <c r="FD36" s="242">
        <f xml:space="preserve"> Tax!FD$66</f>
        <v>0</v>
      </c>
      <c r="FE36" s="242">
        <f xml:space="preserve"> Tax!FE$66</f>
        <v>0</v>
      </c>
      <c r="FF36" s="242">
        <f xml:space="preserve"> Tax!FF$66</f>
        <v>0</v>
      </c>
      <c r="FG36" s="242">
        <f xml:space="preserve"> Tax!FG$66</f>
        <v>0</v>
      </c>
      <c r="FH36" s="242">
        <f xml:space="preserve"> Tax!FH$66</f>
        <v>0</v>
      </c>
      <c r="FI36" s="242">
        <f xml:space="preserve"> Tax!FI$66</f>
        <v>0</v>
      </c>
      <c r="FJ36" s="242">
        <f xml:space="preserve"> Tax!FJ$66</f>
        <v>0</v>
      </c>
      <c r="FK36" s="242">
        <f xml:space="preserve"> Tax!FK$66</f>
        <v>0</v>
      </c>
      <c r="FL36" s="242">
        <f xml:space="preserve"> Tax!FL$66</f>
        <v>0</v>
      </c>
      <c r="FM36" s="242">
        <f xml:space="preserve"> Tax!FM$66</f>
        <v>0</v>
      </c>
      <c r="FN36" s="242">
        <f xml:space="preserve"> Tax!FN$66</f>
        <v>0</v>
      </c>
      <c r="FO36" s="242">
        <f xml:space="preserve"> Tax!FO$66</f>
        <v>0</v>
      </c>
      <c r="FP36" s="242">
        <f xml:space="preserve"> Tax!FP$66</f>
        <v>0</v>
      </c>
      <c r="FQ36" s="242">
        <f xml:space="preserve"> Tax!FQ$66</f>
        <v>0</v>
      </c>
      <c r="FR36" s="242">
        <f xml:space="preserve"> Tax!FR$66</f>
        <v>0</v>
      </c>
      <c r="FS36" s="242">
        <f xml:space="preserve"> Tax!FS$66</f>
        <v>0</v>
      </c>
      <c r="FT36" s="242">
        <f xml:space="preserve"> Tax!FT$66</f>
        <v>0</v>
      </c>
      <c r="FU36" s="242">
        <f xml:space="preserve"> Tax!FU$66</f>
        <v>0</v>
      </c>
      <c r="FV36" s="242">
        <f xml:space="preserve"> Tax!FV$66</f>
        <v>0</v>
      </c>
      <c r="FW36" s="242">
        <f xml:space="preserve"> Tax!FW$66</f>
        <v>0</v>
      </c>
      <c r="FX36" s="242">
        <f xml:space="preserve"> Tax!FX$66</f>
        <v>0</v>
      </c>
      <c r="FY36" s="242">
        <f xml:space="preserve"> Tax!FY$66</f>
        <v>0</v>
      </c>
      <c r="FZ36" s="242">
        <f xml:space="preserve"> Tax!FZ$66</f>
        <v>0</v>
      </c>
      <c r="GA36" s="242">
        <f xml:space="preserve"> Tax!GA$66</f>
        <v>0</v>
      </c>
      <c r="GB36" s="242">
        <f xml:space="preserve"> Tax!GB$66</f>
        <v>0</v>
      </c>
      <c r="GC36" s="242">
        <f xml:space="preserve"> Tax!GC$66</f>
        <v>0</v>
      </c>
      <c r="GD36" s="242">
        <f xml:space="preserve"> Tax!GD$66</f>
        <v>0</v>
      </c>
      <c r="GE36" s="242">
        <f xml:space="preserve"> Tax!GE$66</f>
        <v>0</v>
      </c>
      <c r="GF36" s="242">
        <f xml:space="preserve"> Tax!GF$66</f>
        <v>0</v>
      </c>
      <c r="GG36" s="242">
        <f xml:space="preserve"> Tax!GG$66</f>
        <v>0</v>
      </c>
      <c r="GH36" s="242">
        <f xml:space="preserve"> Tax!GH$66</f>
        <v>0</v>
      </c>
      <c r="GI36" s="242">
        <f xml:space="preserve"> Tax!GI$66</f>
        <v>0</v>
      </c>
      <c r="GJ36" s="242">
        <f xml:space="preserve"> Tax!GJ$66</f>
        <v>0</v>
      </c>
    </row>
    <row r="37" spans="1:192" outlineLevel="1" x14ac:dyDescent="0.25">
      <c r="A37" s="212"/>
      <c r="D37" s="216"/>
      <c r="E37" s="239" t="s">
        <v>408</v>
      </c>
      <c r="F37" s="239"/>
      <c r="G37" s="239" t="str">
        <f>SMU</f>
        <v>$ 000s</v>
      </c>
      <c r="H37" s="239">
        <f xml:space="preserve"> SUM(J37:GJ37)</f>
        <v>587752.42698799167</v>
      </c>
      <c r="I37" s="239"/>
      <c r="J37" s="239">
        <f t="shared" ref="J37:AO37" si="23">SUM(J32:J36)</f>
        <v>0</v>
      </c>
      <c r="K37" s="239">
        <f t="shared" si="23"/>
        <v>0</v>
      </c>
      <c r="L37" s="239">
        <f t="shared" si="23"/>
        <v>0</v>
      </c>
      <c r="M37" s="239">
        <f t="shared" si="23"/>
        <v>0</v>
      </c>
      <c r="N37" s="239">
        <f t="shared" si="23"/>
        <v>0</v>
      </c>
      <c r="O37" s="239">
        <f t="shared" si="23"/>
        <v>0</v>
      </c>
      <c r="P37" s="239">
        <f t="shared" si="23"/>
        <v>2403.8688334462668</v>
      </c>
      <c r="Q37" s="239">
        <f t="shared" si="23"/>
        <v>20828.568442438052</v>
      </c>
      <c r="R37" s="239">
        <f t="shared" si="23"/>
        <v>17028.804392965732</v>
      </c>
      <c r="S37" s="239">
        <f t="shared" si="23"/>
        <v>15916.875922778097</v>
      </c>
      <c r="T37" s="239">
        <f t="shared" si="23"/>
        <v>15703.79733602488</v>
      </c>
      <c r="U37" s="239">
        <f t="shared" si="23"/>
        <v>15775.901776755702</v>
      </c>
      <c r="V37" s="239">
        <f t="shared" si="23"/>
        <v>15562.495802916335</v>
      </c>
      <c r="W37" s="239">
        <f t="shared" si="23"/>
        <v>15633.024937562317</v>
      </c>
      <c r="X37" s="239">
        <f t="shared" si="23"/>
        <v>15440.391699176855</v>
      </c>
      <c r="Y37" s="239">
        <f t="shared" si="23"/>
        <v>15467.090998469117</v>
      </c>
      <c r="Z37" s="239">
        <f t="shared" si="23"/>
        <v>15273.883107117508</v>
      </c>
      <c r="AA37" s="239">
        <f t="shared" si="23"/>
        <v>15341.111284536541</v>
      </c>
      <c r="AB37" s="239">
        <f t="shared" si="23"/>
        <v>15126.633642556844</v>
      </c>
      <c r="AC37" s="239">
        <f t="shared" si="23"/>
        <v>15192.278039832036</v>
      </c>
      <c r="AD37" s="239">
        <f t="shared" si="23"/>
        <v>14977.413712924586</v>
      </c>
      <c r="AE37" s="239">
        <f t="shared" si="23"/>
        <v>15041.377622190317</v>
      </c>
      <c r="AF37" s="239">
        <f t="shared" si="23"/>
        <v>14846.409177485206</v>
      </c>
      <c r="AG37" s="239">
        <f t="shared" si="23"/>
        <v>14868.068781815256</v>
      </c>
      <c r="AH37" s="239">
        <f t="shared" si="23"/>
        <v>14672.446117899572</v>
      </c>
      <c r="AI37" s="239">
        <f t="shared" si="23"/>
        <v>14732.886155788332</v>
      </c>
      <c r="AJ37" s="239">
        <f t="shared" si="23"/>
        <v>14516.765269922489</v>
      </c>
      <c r="AK37" s="239">
        <f t="shared" si="23"/>
        <v>14575.515498703731</v>
      </c>
      <c r="AL37" s="239">
        <f t="shared" si="23"/>
        <v>14358.943995581551</v>
      </c>
      <c r="AM37" s="239">
        <f t="shared" si="23"/>
        <v>14415.899680733324</v>
      </c>
      <c r="AN37" s="239">
        <f t="shared" si="23"/>
        <v>14218.295494272426</v>
      </c>
      <c r="AO37" s="239">
        <f t="shared" si="23"/>
        <v>14234.557323349312</v>
      </c>
      <c r="AP37" s="239">
        <f t="shared" ref="AP37:BD37" si="24">SUM(AP32:AP36)</f>
        <v>14036.213043962787</v>
      </c>
      <c r="AQ37" s="239">
        <f t="shared" si="24"/>
        <v>14089.403162091068</v>
      </c>
      <c r="AR37" s="239">
        <f t="shared" si="24"/>
        <v>13871.375725444295</v>
      </c>
      <c r="AS37" s="239">
        <f t="shared" si="24"/>
        <v>13922.761063111127</v>
      </c>
      <c r="AT37" s="239">
        <f t="shared" si="24"/>
        <v>13704.214058043406</v>
      </c>
      <c r="AU37" s="239">
        <f t="shared" si="24"/>
        <v>13753.68119233566</v>
      </c>
      <c r="AV37" s="239">
        <f t="shared" si="24"/>
        <v>13553.116796166605</v>
      </c>
      <c r="AW37" s="239">
        <f t="shared" si="24"/>
        <v>13563.592772446118</v>
      </c>
      <c r="AX37" s="239">
        <f t="shared" si="24"/>
        <v>13362.195579818967</v>
      </c>
      <c r="AY37" s="239">
        <f t="shared" si="24"/>
        <v>13407.635123771595</v>
      </c>
      <c r="AZ37" s="239">
        <f t="shared" si="24"/>
        <v>13187.417125973829</v>
      </c>
      <c r="BA37" s="239">
        <f t="shared" si="24"/>
        <v>13230.927239615059</v>
      </c>
      <c r="BB37" s="239">
        <f t="shared" si="24"/>
        <v>12722.446001645785</v>
      </c>
      <c r="BC37" s="239">
        <f t="shared" si="24"/>
        <v>10628.945209701065</v>
      </c>
      <c r="BD37" s="239">
        <f t="shared" si="24"/>
        <v>11388.574721055786</v>
      </c>
      <c r="BE37" s="239">
        <f t="shared" ref="BE37:DP37" si="25">SUM(BE32:BE36)</f>
        <v>3176.6231255661278</v>
      </c>
      <c r="BF37" s="239">
        <f t="shared" si="25"/>
        <v>0</v>
      </c>
      <c r="BG37" s="239">
        <f t="shared" si="25"/>
        <v>0</v>
      </c>
      <c r="BH37" s="239">
        <f t="shared" si="25"/>
        <v>0</v>
      </c>
      <c r="BI37" s="239">
        <f t="shared" si="25"/>
        <v>0</v>
      </c>
      <c r="BJ37" s="239">
        <f t="shared" si="25"/>
        <v>0</v>
      </c>
      <c r="BK37" s="239">
        <f t="shared" si="25"/>
        <v>0</v>
      </c>
      <c r="BL37" s="239">
        <f t="shared" si="25"/>
        <v>0</v>
      </c>
      <c r="BM37" s="239">
        <f t="shared" si="25"/>
        <v>0</v>
      </c>
      <c r="BN37" s="239">
        <f t="shared" si="25"/>
        <v>0</v>
      </c>
      <c r="BO37" s="239">
        <f t="shared" si="25"/>
        <v>0</v>
      </c>
      <c r="BP37" s="239">
        <f t="shared" si="25"/>
        <v>0</v>
      </c>
      <c r="BQ37" s="239">
        <f t="shared" si="25"/>
        <v>0</v>
      </c>
      <c r="BR37" s="239">
        <f t="shared" si="25"/>
        <v>0</v>
      </c>
      <c r="BS37" s="239">
        <f t="shared" si="25"/>
        <v>0</v>
      </c>
      <c r="BT37" s="239">
        <f t="shared" si="25"/>
        <v>0</v>
      </c>
      <c r="BU37" s="239">
        <f t="shared" si="25"/>
        <v>0</v>
      </c>
      <c r="BV37" s="239">
        <f t="shared" si="25"/>
        <v>0</v>
      </c>
      <c r="BW37" s="239">
        <f t="shared" si="25"/>
        <v>0</v>
      </c>
      <c r="BX37" s="239">
        <f t="shared" si="25"/>
        <v>0</v>
      </c>
      <c r="BY37" s="239">
        <f t="shared" si="25"/>
        <v>0</v>
      </c>
      <c r="BZ37" s="239">
        <f t="shared" si="25"/>
        <v>0</v>
      </c>
      <c r="CA37" s="239">
        <f t="shared" si="25"/>
        <v>0</v>
      </c>
      <c r="CB37" s="239">
        <f t="shared" si="25"/>
        <v>0</v>
      </c>
      <c r="CC37" s="239">
        <f t="shared" si="25"/>
        <v>0</v>
      </c>
      <c r="CD37" s="239">
        <f t="shared" si="25"/>
        <v>0</v>
      </c>
      <c r="CE37" s="239">
        <f t="shared" si="25"/>
        <v>0</v>
      </c>
      <c r="CF37" s="239">
        <f t="shared" si="25"/>
        <v>0</v>
      </c>
      <c r="CG37" s="239">
        <f t="shared" si="25"/>
        <v>0</v>
      </c>
      <c r="CH37" s="239">
        <f t="shared" si="25"/>
        <v>0</v>
      </c>
      <c r="CI37" s="239">
        <f t="shared" si="25"/>
        <v>0</v>
      </c>
      <c r="CJ37" s="239">
        <f t="shared" si="25"/>
        <v>0</v>
      </c>
      <c r="CK37" s="239">
        <f t="shared" si="25"/>
        <v>0</v>
      </c>
      <c r="CL37" s="239">
        <f t="shared" si="25"/>
        <v>0</v>
      </c>
      <c r="CM37" s="239">
        <f t="shared" si="25"/>
        <v>0</v>
      </c>
      <c r="CN37" s="239">
        <f t="shared" si="25"/>
        <v>0</v>
      </c>
      <c r="CO37" s="239">
        <f t="shared" si="25"/>
        <v>0</v>
      </c>
      <c r="CP37" s="239">
        <f t="shared" si="25"/>
        <v>0</v>
      </c>
      <c r="CQ37" s="239">
        <f t="shared" si="25"/>
        <v>0</v>
      </c>
      <c r="CR37" s="239">
        <f t="shared" si="25"/>
        <v>0</v>
      </c>
      <c r="CS37" s="239">
        <f t="shared" si="25"/>
        <v>0</v>
      </c>
      <c r="CT37" s="239">
        <f t="shared" si="25"/>
        <v>0</v>
      </c>
      <c r="CU37" s="239">
        <f t="shared" si="25"/>
        <v>0</v>
      </c>
      <c r="CV37" s="239">
        <f t="shared" si="25"/>
        <v>0</v>
      </c>
      <c r="CW37" s="239">
        <f t="shared" si="25"/>
        <v>0</v>
      </c>
      <c r="CX37" s="239">
        <f t="shared" si="25"/>
        <v>0</v>
      </c>
      <c r="CY37" s="239">
        <f t="shared" si="25"/>
        <v>0</v>
      </c>
      <c r="CZ37" s="239">
        <f t="shared" si="25"/>
        <v>0</v>
      </c>
      <c r="DA37" s="239">
        <f t="shared" si="25"/>
        <v>0</v>
      </c>
      <c r="DB37" s="239">
        <f t="shared" si="25"/>
        <v>0</v>
      </c>
      <c r="DC37" s="239">
        <f t="shared" si="25"/>
        <v>0</v>
      </c>
      <c r="DD37" s="239">
        <f t="shared" si="25"/>
        <v>0</v>
      </c>
      <c r="DE37" s="239">
        <f t="shared" si="25"/>
        <v>0</v>
      </c>
      <c r="DF37" s="239">
        <f t="shared" si="25"/>
        <v>0</v>
      </c>
      <c r="DG37" s="239">
        <f t="shared" si="25"/>
        <v>0</v>
      </c>
      <c r="DH37" s="239">
        <f t="shared" si="25"/>
        <v>0</v>
      </c>
      <c r="DI37" s="239">
        <f t="shared" si="25"/>
        <v>0</v>
      </c>
      <c r="DJ37" s="239">
        <f t="shared" si="25"/>
        <v>0</v>
      </c>
      <c r="DK37" s="239">
        <f t="shared" si="25"/>
        <v>0</v>
      </c>
      <c r="DL37" s="239">
        <f t="shared" si="25"/>
        <v>0</v>
      </c>
      <c r="DM37" s="239">
        <f t="shared" si="25"/>
        <v>0</v>
      </c>
      <c r="DN37" s="239">
        <f t="shared" si="25"/>
        <v>0</v>
      </c>
      <c r="DO37" s="239">
        <f t="shared" si="25"/>
        <v>0</v>
      </c>
      <c r="DP37" s="239">
        <f t="shared" si="25"/>
        <v>0</v>
      </c>
      <c r="DQ37" s="239">
        <f t="shared" ref="DQ37:GB37" si="26">SUM(DQ32:DQ36)</f>
        <v>0</v>
      </c>
      <c r="DR37" s="239">
        <f t="shared" si="26"/>
        <v>0</v>
      </c>
      <c r="DS37" s="239">
        <f t="shared" si="26"/>
        <v>0</v>
      </c>
      <c r="DT37" s="239">
        <f t="shared" si="26"/>
        <v>0</v>
      </c>
      <c r="DU37" s="239">
        <f t="shared" si="26"/>
        <v>0</v>
      </c>
      <c r="DV37" s="239">
        <f t="shared" si="26"/>
        <v>0</v>
      </c>
      <c r="DW37" s="239">
        <f t="shared" si="26"/>
        <v>0</v>
      </c>
      <c r="DX37" s="239">
        <f t="shared" si="26"/>
        <v>0</v>
      </c>
      <c r="DY37" s="239">
        <f t="shared" si="26"/>
        <v>0</v>
      </c>
      <c r="DZ37" s="239">
        <f t="shared" si="26"/>
        <v>0</v>
      </c>
      <c r="EA37" s="239">
        <f t="shared" si="26"/>
        <v>0</v>
      </c>
      <c r="EB37" s="239">
        <f t="shared" si="26"/>
        <v>0</v>
      </c>
      <c r="EC37" s="239">
        <f t="shared" si="26"/>
        <v>0</v>
      </c>
      <c r="ED37" s="239">
        <f t="shared" si="26"/>
        <v>0</v>
      </c>
      <c r="EE37" s="239">
        <f t="shared" si="26"/>
        <v>0</v>
      </c>
      <c r="EF37" s="239">
        <f t="shared" si="26"/>
        <v>0</v>
      </c>
      <c r="EG37" s="239">
        <f t="shared" si="26"/>
        <v>0</v>
      </c>
      <c r="EH37" s="239">
        <f t="shared" si="26"/>
        <v>0</v>
      </c>
      <c r="EI37" s="239">
        <f t="shared" si="26"/>
        <v>0</v>
      </c>
      <c r="EJ37" s="239">
        <f t="shared" si="26"/>
        <v>0</v>
      </c>
      <c r="EK37" s="239">
        <f t="shared" si="26"/>
        <v>0</v>
      </c>
      <c r="EL37" s="239">
        <f t="shared" si="26"/>
        <v>0</v>
      </c>
      <c r="EM37" s="239">
        <f t="shared" si="26"/>
        <v>0</v>
      </c>
      <c r="EN37" s="239">
        <f t="shared" si="26"/>
        <v>0</v>
      </c>
      <c r="EO37" s="239">
        <f t="shared" si="26"/>
        <v>0</v>
      </c>
      <c r="EP37" s="239">
        <f t="shared" si="26"/>
        <v>0</v>
      </c>
      <c r="EQ37" s="239">
        <f t="shared" si="26"/>
        <v>0</v>
      </c>
      <c r="ER37" s="239">
        <f t="shared" si="26"/>
        <v>0</v>
      </c>
      <c r="ES37" s="239">
        <f t="shared" si="26"/>
        <v>0</v>
      </c>
      <c r="ET37" s="239">
        <f t="shared" si="26"/>
        <v>0</v>
      </c>
      <c r="EU37" s="239">
        <f t="shared" si="26"/>
        <v>0</v>
      </c>
      <c r="EV37" s="239">
        <f t="shared" si="26"/>
        <v>0</v>
      </c>
      <c r="EW37" s="239">
        <f t="shared" si="26"/>
        <v>0</v>
      </c>
      <c r="EX37" s="239">
        <f t="shared" si="26"/>
        <v>0</v>
      </c>
      <c r="EY37" s="239">
        <f t="shared" si="26"/>
        <v>0</v>
      </c>
      <c r="EZ37" s="239">
        <f t="shared" si="26"/>
        <v>0</v>
      </c>
      <c r="FA37" s="239">
        <f t="shared" si="26"/>
        <v>0</v>
      </c>
      <c r="FB37" s="239">
        <f t="shared" si="26"/>
        <v>0</v>
      </c>
      <c r="FC37" s="239">
        <f t="shared" si="26"/>
        <v>0</v>
      </c>
      <c r="FD37" s="239">
        <f t="shared" si="26"/>
        <v>0</v>
      </c>
      <c r="FE37" s="239">
        <f t="shared" si="26"/>
        <v>0</v>
      </c>
      <c r="FF37" s="239">
        <f t="shared" si="26"/>
        <v>0</v>
      </c>
      <c r="FG37" s="239">
        <f t="shared" si="26"/>
        <v>0</v>
      </c>
      <c r="FH37" s="239">
        <f t="shared" si="26"/>
        <v>0</v>
      </c>
      <c r="FI37" s="239">
        <f t="shared" si="26"/>
        <v>0</v>
      </c>
      <c r="FJ37" s="239">
        <f t="shared" si="26"/>
        <v>0</v>
      </c>
      <c r="FK37" s="239">
        <f t="shared" si="26"/>
        <v>0</v>
      </c>
      <c r="FL37" s="239">
        <f t="shared" si="26"/>
        <v>0</v>
      </c>
      <c r="FM37" s="239">
        <f t="shared" si="26"/>
        <v>0</v>
      </c>
      <c r="FN37" s="239">
        <f t="shared" si="26"/>
        <v>0</v>
      </c>
      <c r="FO37" s="239">
        <f t="shared" si="26"/>
        <v>0</v>
      </c>
      <c r="FP37" s="239">
        <f t="shared" si="26"/>
        <v>0</v>
      </c>
      <c r="FQ37" s="239">
        <f t="shared" si="26"/>
        <v>0</v>
      </c>
      <c r="FR37" s="239">
        <f t="shared" si="26"/>
        <v>0</v>
      </c>
      <c r="FS37" s="239">
        <f t="shared" si="26"/>
        <v>0</v>
      </c>
      <c r="FT37" s="239">
        <f t="shared" si="26"/>
        <v>0</v>
      </c>
      <c r="FU37" s="239">
        <f t="shared" si="26"/>
        <v>0</v>
      </c>
      <c r="FV37" s="239">
        <f t="shared" si="26"/>
        <v>0</v>
      </c>
      <c r="FW37" s="239">
        <f t="shared" si="26"/>
        <v>0</v>
      </c>
      <c r="FX37" s="239">
        <f t="shared" si="26"/>
        <v>0</v>
      </c>
      <c r="FY37" s="239">
        <f t="shared" si="26"/>
        <v>0</v>
      </c>
      <c r="FZ37" s="239">
        <f t="shared" si="26"/>
        <v>0</v>
      </c>
      <c r="GA37" s="239">
        <f t="shared" si="26"/>
        <v>0</v>
      </c>
      <c r="GB37" s="239">
        <f t="shared" si="26"/>
        <v>0</v>
      </c>
      <c r="GC37" s="239">
        <f t="shared" ref="GC37:GJ37" si="27">SUM(GC32:GC36)</f>
        <v>0</v>
      </c>
      <c r="GD37" s="239">
        <f t="shared" si="27"/>
        <v>0</v>
      </c>
      <c r="GE37" s="239">
        <f t="shared" si="27"/>
        <v>0</v>
      </c>
      <c r="GF37" s="239">
        <f t="shared" si="27"/>
        <v>0</v>
      </c>
      <c r="GG37" s="239">
        <f t="shared" si="27"/>
        <v>0</v>
      </c>
      <c r="GH37" s="239">
        <f t="shared" si="27"/>
        <v>0</v>
      </c>
      <c r="GI37" s="239">
        <f t="shared" si="27"/>
        <v>0</v>
      </c>
      <c r="GJ37" s="239">
        <f t="shared" si="27"/>
        <v>0</v>
      </c>
    </row>
    <row r="38" spans="1:192" outlineLevel="1" x14ac:dyDescent="0.25">
      <c r="A38" s="212"/>
      <c r="D38" s="216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2"/>
      <c r="Z38" s="242"/>
      <c r="AA38" s="242"/>
      <c r="AB38" s="242"/>
      <c r="AC38" s="242"/>
      <c r="AD38" s="242"/>
      <c r="AE38" s="242"/>
      <c r="AF38" s="242"/>
      <c r="AG38" s="242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42"/>
      <c r="BU38" s="242"/>
      <c r="BV38" s="242"/>
      <c r="BW38" s="242"/>
      <c r="BX38" s="242"/>
      <c r="BY38" s="242"/>
      <c r="BZ38" s="242"/>
      <c r="CA38" s="242"/>
      <c r="CB38" s="242"/>
      <c r="CC38" s="242"/>
      <c r="CD38" s="242"/>
      <c r="CE38" s="242"/>
      <c r="CF38" s="242"/>
      <c r="CG38" s="242"/>
      <c r="CH38" s="242"/>
      <c r="CI38" s="242"/>
      <c r="CJ38" s="242"/>
      <c r="CK38" s="242"/>
      <c r="CL38" s="242"/>
      <c r="CM38" s="242"/>
      <c r="CN38" s="242"/>
      <c r="CO38" s="242"/>
      <c r="CP38" s="242"/>
      <c r="CQ38" s="242"/>
      <c r="CR38" s="242"/>
      <c r="CS38" s="242"/>
      <c r="CT38" s="242"/>
      <c r="CU38" s="242"/>
      <c r="CV38" s="242"/>
      <c r="CW38" s="242"/>
      <c r="CX38" s="242"/>
      <c r="CY38" s="242"/>
      <c r="CZ38" s="242"/>
      <c r="DA38" s="242"/>
      <c r="DB38" s="242"/>
      <c r="DC38" s="242"/>
      <c r="DD38" s="242"/>
      <c r="DE38" s="242"/>
      <c r="DF38" s="242"/>
      <c r="DG38" s="242"/>
      <c r="DH38" s="242"/>
      <c r="DI38" s="242"/>
      <c r="DJ38" s="242"/>
      <c r="DK38" s="242"/>
      <c r="DL38" s="242"/>
      <c r="DM38" s="242"/>
      <c r="DN38" s="242"/>
      <c r="DO38" s="242"/>
      <c r="DP38" s="242"/>
      <c r="DQ38" s="242"/>
      <c r="DR38" s="242"/>
      <c r="DS38" s="242"/>
      <c r="DT38" s="242"/>
      <c r="DU38" s="242"/>
      <c r="DV38" s="242"/>
      <c r="DW38" s="242"/>
      <c r="DX38" s="242"/>
      <c r="DY38" s="242"/>
      <c r="DZ38" s="242"/>
      <c r="EA38" s="242"/>
      <c r="EB38" s="242"/>
      <c r="EC38" s="242"/>
      <c r="ED38" s="242"/>
      <c r="EE38" s="242"/>
      <c r="EF38" s="242"/>
      <c r="EG38" s="242"/>
      <c r="EH38" s="242"/>
      <c r="EI38" s="242"/>
      <c r="EJ38" s="242"/>
      <c r="EK38" s="242"/>
      <c r="EL38" s="242"/>
      <c r="EM38" s="242"/>
      <c r="EN38" s="242"/>
      <c r="EO38" s="242"/>
      <c r="EP38" s="242"/>
      <c r="EQ38" s="242"/>
      <c r="ER38" s="242"/>
      <c r="ES38" s="242"/>
      <c r="ET38" s="242"/>
      <c r="EU38" s="242"/>
      <c r="EV38" s="242"/>
      <c r="EW38" s="242"/>
      <c r="EX38" s="242"/>
      <c r="EY38" s="242"/>
      <c r="EZ38" s="242"/>
      <c r="FA38" s="242"/>
      <c r="FB38" s="242"/>
      <c r="FC38" s="242"/>
      <c r="FD38" s="242"/>
      <c r="FE38" s="242"/>
      <c r="FF38" s="242"/>
      <c r="FG38" s="242"/>
      <c r="FH38" s="242"/>
      <c r="FI38" s="242"/>
      <c r="FJ38" s="242"/>
      <c r="FK38" s="242"/>
      <c r="FL38" s="242"/>
      <c r="FM38" s="242"/>
      <c r="FN38" s="242"/>
      <c r="FO38" s="242"/>
      <c r="FP38" s="242"/>
      <c r="FQ38" s="242"/>
      <c r="FR38" s="242"/>
      <c r="FS38" s="242"/>
      <c r="FT38" s="242"/>
      <c r="FU38" s="242"/>
      <c r="FV38" s="242"/>
      <c r="FW38" s="242"/>
      <c r="FX38" s="242"/>
      <c r="FY38" s="242"/>
      <c r="FZ38" s="242"/>
      <c r="GA38" s="242"/>
      <c r="GB38" s="242"/>
      <c r="GC38" s="242"/>
      <c r="GD38" s="242"/>
      <c r="GE38" s="242"/>
      <c r="GF38" s="242"/>
      <c r="GG38" s="242"/>
      <c r="GH38" s="242"/>
      <c r="GI38" s="242"/>
      <c r="GJ38" s="242"/>
    </row>
    <row r="39" spans="1:192" outlineLevel="1" x14ac:dyDescent="0.25">
      <c r="A39" s="212"/>
      <c r="D39" s="216"/>
      <c r="E39" s="242" t="str">
        <f xml:space="preserve"> ConCost!E$79</f>
        <v>Construction costs</v>
      </c>
      <c r="F39" s="242">
        <f xml:space="preserve"> ConCost!F$79</f>
        <v>0</v>
      </c>
      <c r="G39" s="242" t="str">
        <f xml:space="preserve"> ConCost!G$79</f>
        <v>$ 000s</v>
      </c>
      <c r="H39" s="242">
        <f xml:space="preserve"> ConCost!H$79</f>
        <v>-317550</v>
      </c>
      <c r="I39" s="242">
        <f xml:space="preserve"> ConCost!I$79</f>
        <v>0</v>
      </c>
      <c r="J39" s="242">
        <f xml:space="preserve"> ConCost!J$79</f>
        <v>0</v>
      </c>
      <c r="K39" s="242">
        <f xml:space="preserve"> ConCost!K$79</f>
        <v>0</v>
      </c>
      <c r="L39" s="242">
        <f xml:space="preserve"> ConCost!L$79</f>
        <v>-32088.461538461539</v>
      </c>
      <c r="M39" s="242">
        <f xml:space="preserve"> ConCost!M$79</f>
        <v>-71365.38461538461</v>
      </c>
      <c r="N39" s="242">
        <f xml:space="preserve"> ConCost!N$79</f>
        <v>-71365.38461538461</v>
      </c>
      <c r="O39" s="242">
        <f xml:space="preserve"> ConCost!O$79</f>
        <v>-71365.38461538461</v>
      </c>
      <c r="P39" s="242">
        <f xml:space="preserve"> ConCost!P$79</f>
        <v>-71365.38461538461</v>
      </c>
      <c r="Q39" s="242">
        <f xml:space="preserve"> ConCost!Q$79</f>
        <v>0</v>
      </c>
      <c r="R39" s="242">
        <f xml:space="preserve"> ConCost!R$79</f>
        <v>0</v>
      </c>
      <c r="S39" s="242">
        <f xml:space="preserve"> ConCost!S$79</f>
        <v>0</v>
      </c>
      <c r="T39" s="242">
        <f xml:space="preserve"> ConCost!T$79</f>
        <v>0</v>
      </c>
      <c r="U39" s="242">
        <f xml:space="preserve"> ConCost!U$79</f>
        <v>0</v>
      </c>
      <c r="V39" s="242">
        <f xml:space="preserve"> ConCost!V$79</f>
        <v>0</v>
      </c>
      <c r="W39" s="242">
        <f xml:space="preserve"> ConCost!W$79</f>
        <v>0</v>
      </c>
      <c r="X39" s="242">
        <f xml:space="preserve"> ConCost!X$79</f>
        <v>0</v>
      </c>
      <c r="Y39" s="242">
        <f xml:space="preserve"> ConCost!Y$79</f>
        <v>0</v>
      </c>
      <c r="Z39" s="242">
        <f xml:space="preserve"> ConCost!Z$79</f>
        <v>0</v>
      </c>
      <c r="AA39" s="242">
        <f xml:space="preserve"> ConCost!AA$79</f>
        <v>0</v>
      </c>
      <c r="AB39" s="242">
        <f xml:space="preserve"> ConCost!AB$79</f>
        <v>0</v>
      </c>
      <c r="AC39" s="242">
        <f xml:space="preserve"> ConCost!AC$79</f>
        <v>0</v>
      </c>
      <c r="AD39" s="242">
        <f xml:space="preserve"> ConCost!AD$79</f>
        <v>0</v>
      </c>
      <c r="AE39" s="242">
        <f xml:space="preserve"> ConCost!AE$79</f>
        <v>0</v>
      </c>
      <c r="AF39" s="242">
        <f xml:space="preserve"> ConCost!AF$79</f>
        <v>0</v>
      </c>
      <c r="AG39" s="242">
        <f xml:space="preserve"> ConCost!AG$79</f>
        <v>0</v>
      </c>
      <c r="AH39" s="242">
        <f xml:space="preserve"> ConCost!AH$79</f>
        <v>0</v>
      </c>
      <c r="AI39" s="242">
        <f xml:space="preserve"> ConCost!AI$79</f>
        <v>0</v>
      </c>
      <c r="AJ39" s="242">
        <f xml:space="preserve"> ConCost!AJ$79</f>
        <v>0</v>
      </c>
      <c r="AK39" s="242">
        <f xml:space="preserve"> ConCost!AK$79</f>
        <v>0</v>
      </c>
      <c r="AL39" s="242">
        <f xml:space="preserve"> ConCost!AL$79</f>
        <v>0</v>
      </c>
      <c r="AM39" s="242">
        <f xml:space="preserve"> ConCost!AM$79</f>
        <v>0</v>
      </c>
      <c r="AN39" s="242">
        <f xml:space="preserve"> ConCost!AN$79</f>
        <v>0</v>
      </c>
      <c r="AO39" s="242">
        <f xml:space="preserve"> ConCost!AO$79</f>
        <v>0</v>
      </c>
      <c r="AP39" s="242">
        <f xml:space="preserve"> ConCost!AP$79</f>
        <v>0</v>
      </c>
      <c r="AQ39" s="242">
        <f xml:space="preserve"> ConCost!AQ$79</f>
        <v>0</v>
      </c>
      <c r="AR39" s="242">
        <f xml:space="preserve"> ConCost!AR$79</f>
        <v>0</v>
      </c>
      <c r="AS39" s="242">
        <f xml:space="preserve"> ConCost!AS$79</f>
        <v>0</v>
      </c>
      <c r="AT39" s="242">
        <f xml:space="preserve"> ConCost!AT$79</f>
        <v>0</v>
      </c>
      <c r="AU39" s="242">
        <f xml:space="preserve"> ConCost!AU$79</f>
        <v>0</v>
      </c>
      <c r="AV39" s="242">
        <f xml:space="preserve"> ConCost!AV$79</f>
        <v>0</v>
      </c>
      <c r="AW39" s="242">
        <f xml:space="preserve"> ConCost!AW$79</f>
        <v>0</v>
      </c>
      <c r="AX39" s="242">
        <f xml:space="preserve"> ConCost!AX$79</f>
        <v>0</v>
      </c>
      <c r="AY39" s="242">
        <f xml:space="preserve"> ConCost!AY$79</f>
        <v>0</v>
      </c>
      <c r="AZ39" s="242">
        <f xml:space="preserve"> ConCost!AZ$79</f>
        <v>0</v>
      </c>
      <c r="BA39" s="242">
        <f xml:space="preserve"> ConCost!BA$79</f>
        <v>0</v>
      </c>
      <c r="BB39" s="242">
        <f xml:space="preserve"> ConCost!BB$79</f>
        <v>0</v>
      </c>
      <c r="BC39" s="242">
        <f xml:space="preserve"> ConCost!BC$79</f>
        <v>0</v>
      </c>
      <c r="BD39" s="242">
        <f xml:space="preserve"> ConCost!BD$79</f>
        <v>0</v>
      </c>
      <c r="BE39" s="242">
        <f xml:space="preserve"> ConCost!BE$79</f>
        <v>0</v>
      </c>
      <c r="BF39" s="242">
        <f xml:space="preserve"> ConCost!BF$79</f>
        <v>0</v>
      </c>
      <c r="BG39" s="242">
        <f xml:space="preserve"> ConCost!BG$79</f>
        <v>0</v>
      </c>
      <c r="BH39" s="242">
        <f xml:space="preserve"> ConCost!BH$79</f>
        <v>0</v>
      </c>
      <c r="BI39" s="242">
        <f xml:space="preserve"> ConCost!BI$79</f>
        <v>0</v>
      </c>
      <c r="BJ39" s="242">
        <f xml:space="preserve"> ConCost!BJ$79</f>
        <v>0</v>
      </c>
      <c r="BK39" s="242">
        <f xml:space="preserve"> ConCost!BK$79</f>
        <v>0</v>
      </c>
      <c r="BL39" s="242">
        <f xml:space="preserve"> ConCost!BL$79</f>
        <v>0</v>
      </c>
      <c r="BM39" s="242">
        <f xml:space="preserve"> ConCost!BM$79</f>
        <v>0</v>
      </c>
      <c r="BN39" s="242">
        <f xml:space="preserve"> ConCost!BN$79</f>
        <v>0</v>
      </c>
      <c r="BO39" s="242">
        <f xml:space="preserve"> ConCost!BO$79</f>
        <v>0</v>
      </c>
      <c r="BP39" s="242">
        <f xml:space="preserve"> ConCost!BP$79</f>
        <v>0</v>
      </c>
      <c r="BQ39" s="242">
        <f xml:space="preserve"> ConCost!BQ$79</f>
        <v>0</v>
      </c>
      <c r="BR39" s="242">
        <f xml:space="preserve"> ConCost!BR$79</f>
        <v>0</v>
      </c>
      <c r="BS39" s="242">
        <f xml:space="preserve"> ConCost!BS$79</f>
        <v>0</v>
      </c>
      <c r="BT39" s="242">
        <f xml:space="preserve"> ConCost!BT$79</f>
        <v>0</v>
      </c>
      <c r="BU39" s="242">
        <f xml:space="preserve"> ConCost!BU$79</f>
        <v>0</v>
      </c>
      <c r="BV39" s="242">
        <f xml:space="preserve"> ConCost!BV$79</f>
        <v>0</v>
      </c>
      <c r="BW39" s="242">
        <f xml:space="preserve"> ConCost!BW$79</f>
        <v>0</v>
      </c>
      <c r="BX39" s="242">
        <f xml:space="preserve"> ConCost!BX$79</f>
        <v>0</v>
      </c>
      <c r="BY39" s="242">
        <f xml:space="preserve"> ConCost!BY$79</f>
        <v>0</v>
      </c>
      <c r="BZ39" s="242">
        <f xml:space="preserve"> ConCost!BZ$79</f>
        <v>0</v>
      </c>
      <c r="CA39" s="242">
        <f xml:space="preserve"> ConCost!CA$79</f>
        <v>0</v>
      </c>
      <c r="CB39" s="242">
        <f xml:space="preserve"> ConCost!CB$79</f>
        <v>0</v>
      </c>
      <c r="CC39" s="242">
        <f xml:space="preserve"> ConCost!CC$79</f>
        <v>0</v>
      </c>
      <c r="CD39" s="242">
        <f xml:space="preserve"> ConCost!CD$79</f>
        <v>0</v>
      </c>
      <c r="CE39" s="242">
        <f xml:space="preserve"> ConCost!CE$79</f>
        <v>0</v>
      </c>
      <c r="CF39" s="242">
        <f xml:space="preserve"> ConCost!CF$79</f>
        <v>0</v>
      </c>
      <c r="CG39" s="242">
        <f xml:space="preserve"> ConCost!CG$79</f>
        <v>0</v>
      </c>
      <c r="CH39" s="242">
        <f xml:space="preserve"> ConCost!CH$79</f>
        <v>0</v>
      </c>
      <c r="CI39" s="242">
        <f xml:space="preserve"> ConCost!CI$79</f>
        <v>0</v>
      </c>
      <c r="CJ39" s="242">
        <f xml:space="preserve"> ConCost!CJ$79</f>
        <v>0</v>
      </c>
      <c r="CK39" s="242">
        <f xml:space="preserve"> ConCost!CK$79</f>
        <v>0</v>
      </c>
      <c r="CL39" s="242">
        <f xml:space="preserve"> ConCost!CL$79</f>
        <v>0</v>
      </c>
      <c r="CM39" s="242">
        <f xml:space="preserve"> ConCost!CM$79</f>
        <v>0</v>
      </c>
      <c r="CN39" s="242">
        <f xml:space="preserve"> ConCost!CN$79</f>
        <v>0</v>
      </c>
      <c r="CO39" s="242">
        <f xml:space="preserve"> ConCost!CO$79</f>
        <v>0</v>
      </c>
      <c r="CP39" s="242">
        <f xml:space="preserve"> ConCost!CP$79</f>
        <v>0</v>
      </c>
      <c r="CQ39" s="242">
        <f xml:space="preserve"> ConCost!CQ$79</f>
        <v>0</v>
      </c>
      <c r="CR39" s="242">
        <f xml:space="preserve"> ConCost!CR$79</f>
        <v>0</v>
      </c>
      <c r="CS39" s="242">
        <f xml:space="preserve"> ConCost!CS$79</f>
        <v>0</v>
      </c>
      <c r="CT39" s="242">
        <f xml:space="preserve"> ConCost!CT$79</f>
        <v>0</v>
      </c>
      <c r="CU39" s="242">
        <f xml:space="preserve"> ConCost!CU$79</f>
        <v>0</v>
      </c>
      <c r="CV39" s="242">
        <f xml:space="preserve"> ConCost!CV$79</f>
        <v>0</v>
      </c>
      <c r="CW39" s="242">
        <f xml:space="preserve"> ConCost!CW$79</f>
        <v>0</v>
      </c>
      <c r="CX39" s="242">
        <f xml:space="preserve"> ConCost!CX$79</f>
        <v>0</v>
      </c>
      <c r="CY39" s="242">
        <f xml:space="preserve"> ConCost!CY$79</f>
        <v>0</v>
      </c>
      <c r="CZ39" s="242">
        <f xml:space="preserve"> ConCost!CZ$79</f>
        <v>0</v>
      </c>
      <c r="DA39" s="242">
        <f xml:space="preserve"> ConCost!DA$79</f>
        <v>0</v>
      </c>
      <c r="DB39" s="242">
        <f xml:space="preserve"> ConCost!DB$79</f>
        <v>0</v>
      </c>
      <c r="DC39" s="242">
        <f xml:space="preserve"> ConCost!DC$79</f>
        <v>0</v>
      </c>
      <c r="DD39" s="242">
        <f xml:space="preserve"> ConCost!DD$79</f>
        <v>0</v>
      </c>
      <c r="DE39" s="242">
        <f xml:space="preserve"> ConCost!DE$79</f>
        <v>0</v>
      </c>
      <c r="DF39" s="242">
        <f xml:space="preserve"> ConCost!DF$79</f>
        <v>0</v>
      </c>
      <c r="DG39" s="242">
        <f xml:space="preserve"> ConCost!DG$79</f>
        <v>0</v>
      </c>
      <c r="DH39" s="242">
        <f xml:space="preserve"> ConCost!DH$79</f>
        <v>0</v>
      </c>
      <c r="DI39" s="242">
        <f xml:space="preserve"> ConCost!DI$79</f>
        <v>0</v>
      </c>
      <c r="DJ39" s="242">
        <f xml:space="preserve"> ConCost!DJ$79</f>
        <v>0</v>
      </c>
      <c r="DK39" s="242">
        <f xml:space="preserve"> ConCost!DK$79</f>
        <v>0</v>
      </c>
      <c r="DL39" s="242">
        <f xml:space="preserve"> ConCost!DL$79</f>
        <v>0</v>
      </c>
      <c r="DM39" s="242">
        <f xml:space="preserve"> ConCost!DM$79</f>
        <v>0</v>
      </c>
      <c r="DN39" s="242">
        <f xml:space="preserve"> ConCost!DN$79</f>
        <v>0</v>
      </c>
      <c r="DO39" s="242">
        <f xml:space="preserve"> ConCost!DO$79</f>
        <v>0</v>
      </c>
      <c r="DP39" s="242">
        <f xml:space="preserve"> ConCost!DP$79</f>
        <v>0</v>
      </c>
      <c r="DQ39" s="242">
        <f xml:space="preserve"> ConCost!DQ$79</f>
        <v>0</v>
      </c>
      <c r="DR39" s="242">
        <f xml:space="preserve"> ConCost!DR$79</f>
        <v>0</v>
      </c>
      <c r="DS39" s="242">
        <f xml:space="preserve"> ConCost!DS$79</f>
        <v>0</v>
      </c>
      <c r="DT39" s="242">
        <f xml:space="preserve"> ConCost!DT$79</f>
        <v>0</v>
      </c>
      <c r="DU39" s="242">
        <f xml:space="preserve"> ConCost!DU$79</f>
        <v>0</v>
      </c>
      <c r="DV39" s="242">
        <f xml:space="preserve"> ConCost!DV$79</f>
        <v>0</v>
      </c>
      <c r="DW39" s="242">
        <f xml:space="preserve"> ConCost!DW$79</f>
        <v>0</v>
      </c>
      <c r="DX39" s="242">
        <f xml:space="preserve"> ConCost!DX$79</f>
        <v>0</v>
      </c>
      <c r="DY39" s="242">
        <f xml:space="preserve"> ConCost!DY$79</f>
        <v>0</v>
      </c>
      <c r="DZ39" s="242">
        <f xml:space="preserve"> ConCost!DZ$79</f>
        <v>0</v>
      </c>
      <c r="EA39" s="242">
        <f xml:space="preserve"> ConCost!EA$79</f>
        <v>0</v>
      </c>
      <c r="EB39" s="242">
        <f xml:space="preserve"> ConCost!EB$79</f>
        <v>0</v>
      </c>
      <c r="EC39" s="242">
        <f xml:space="preserve"> ConCost!EC$79</f>
        <v>0</v>
      </c>
      <c r="ED39" s="242">
        <f xml:space="preserve"> ConCost!ED$79</f>
        <v>0</v>
      </c>
      <c r="EE39" s="242">
        <f xml:space="preserve"> ConCost!EE$79</f>
        <v>0</v>
      </c>
      <c r="EF39" s="242">
        <f xml:space="preserve"> ConCost!EF$79</f>
        <v>0</v>
      </c>
      <c r="EG39" s="242">
        <f xml:space="preserve"> ConCost!EG$79</f>
        <v>0</v>
      </c>
      <c r="EH39" s="242">
        <f xml:space="preserve"> ConCost!EH$79</f>
        <v>0</v>
      </c>
      <c r="EI39" s="242">
        <f xml:space="preserve"> ConCost!EI$79</f>
        <v>0</v>
      </c>
      <c r="EJ39" s="242">
        <f xml:space="preserve"> ConCost!EJ$79</f>
        <v>0</v>
      </c>
      <c r="EK39" s="242">
        <f xml:space="preserve"> ConCost!EK$79</f>
        <v>0</v>
      </c>
      <c r="EL39" s="242">
        <f xml:space="preserve"> ConCost!EL$79</f>
        <v>0</v>
      </c>
      <c r="EM39" s="242">
        <f xml:space="preserve"> ConCost!EM$79</f>
        <v>0</v>
      </c>
      <c r="EN39" s="242">
        <f xml:space="preserve"> ConCost!EN$79</f>
        <v>0</v>
      </c>
      <c r="EO39" s="242">
        <f xml:space="preserve"> ConCost!EO$79</f>
        <v>0</v>
      </c>
      <c r="EP39" s="242">
        <f xml:space="preserve"> ConCost!EP$79</f>
        <v>0</v>
      </c>
      <c r="EQ39" s="242">
        <f xml:space="preserve"> ConCost!EQ$79</f>
        <v>0</v>
      </c>
      <c r="ER39" s="242">
        <f xml:space="preserve"> ConCost!ER$79</f>
        <v>0</v>
      </c>
      <c r="ES39" s="242">
        <f xml:space="preserve"> ConCost!ES$79</f>
        <v>0</v>
      </c>
      <c r="ET39" s="242">
        <f xml:space="preserve"> ConCost!ET$79</f>
        <v>0</v>
      </c>
      <c r="EU39" s="242">
        <f xml:space="preserve"> ConCost!EU$79</f>
        <v>0</v>
      </c>
      <c r="EV39" s="242">
        <f xml:space="preserve"> ConCost!EV$79</f>
        <v>0</v>
      </c>
      <c r="EW39" s="242">
        <f xml:space="preserve"> ConCost!EW$79</f>
        <v>0</v>
      </c>
      <c r="EX39" s="242">
        <f xml:space="preserve"> ConCost!EX$79</f>
        <v>0</v>
      </c>
      <c r="EY39" s="242">
        <f xml:space="preserve"> ConCost!EY$79</f>
        <v>0</v>
      </c>
      <c r="EZ39" s="242">
        <f xml:space="preserve"> ConCost!EZ$79</f>
        <v>0</v>
      </c>
      <c r="FA39" s="242">
        <f xml:space="preserve"> ConCost!FA$79</f>
        <v>0</v>
      </c>
      <c r="FB39" s="242">
        <f xml:space="preserve"> ConCost!FB$79</f>
        <v>0</v>
      </c>
      <c r="FC39" s="242">
        <f xml:space="preserve"> ConCost!FC$79</f>
        <v>0</v>
      </c>
      <c r="FD39" s="242">
        <f xml:space="preserve"> ConCost!FD$79</f>
        <v>0</v>
      </c>
      <c r="FE39" s="242">
        <f xml:space="preserve"> ConCost!FE$79</f>
        <v>0</v>
      </c>
      <c r="FF39" s="242">
        <f xml:space="preserve"> ConCost!FF$79</f>
        <v>0</v>
      </c>
      <c r="FG39" s="242">
        <f xml:space="preserve"> ConCost!FG$79</f>
        <v>0</v>
      </c>
      <c r="FH39" s="242">
        <f xml:space="preserve"> ConCost!FH$79</f>
        <v>0</v>
      </c>
      <c r="FI39" s="242">
        <f xml:space="preserve"> ConCost!FI$79</f>
        <v>0</v>
      </c>
      <c r="FJ39" s="242">
        <f xml:space="preserve"> ConCost!FJ$79</f>
        <v>0</v>
      </c>
      <c r="FK39" s="242">
        <f xml:space="preserve"> ConCost!FK$79</f>
        <v>0</v>
      </c>
      <c r="FL39" s="242">
        <f xml:space="preserve"> ConCost!FL$79</f>
        <v>0</v>
      </c>
      <c r="FM39" s="242">
        <f xml:space="preserve"> ConCost!FM$79</f>
        <v>0</v>
      </c>
      <c r="FN39" s="242">
        <f xml:space="preserve"> ConCost!FN$79</f>
        <v>0</v>
      </c>
      <c r="FO39" s="242">
        <f xml:space="preserve"> ConCost!FO$79</f>
        <v>0</v>
      </c>
      <c r="FP39" s="242">
        <f xml:space="preserve"> ConCost!FP$79</f>
        <v>0</v>
      </c>
      <c r="FQ39" s="242">
        <f xml:space="preserve"> ConCost!FQ$79</f>
        <v>0</v>
      </c>
      <c r="FR39" s="242">
        <f xml:space="preserve"> ConCost!FR$79</f>
        <v>0</v>
      </c>
      <c r="FS39" s="242">
        <f xml:space="preserve"> ConCost!FS$79</f>
        <v>0</v>
      </c>
      <c r="FT39" s="242">
        <f xml:space="preserve"> ConCost!FT$79</f>
        <v>0</v>
      </c>
      <c r="FU39" s="242">
        <f xml:space="preserve"> ConCost!FU$79</f>
        <v>0</v>
      </c>
      <c r="FV39" s="242">
        <f xml:space="preserve"> ConCost!FV$79</f>
        <v>0</v>
      </c>
      <c r="FW39" s="242">
        <f xml:space="preserve"> ConCost!FW$79</f>
        <v>0</v>
      </c>
      <c r="FX39" s="242">
        <f xml:space="preserve"> ConCost!FX$79</f>
        <v>0</v>
      </c>
      <c r="FY39" s="242">
        <f xml:space="preserve"> ConCost!FY$79</f>
        <v>0</v>
      </c>
      <c r="FZ39" s="242">
        <f xml:space="preserve"> ConCost!FZ$79</f>
        <v>0</v>
      </c>
      <c r="GA39" s="242">
        <f xml:space="preserve"> ConCost!GA$79</f>
        <v>0</v>
      </c>
      <c r="GB39" s="242">
        <f xml:space="preserve"> ConCost!GB$79</f>
        <v>0</v>
      </c>
      <c r="GC39" s="242">
        <f xml:space="preserve"> ConCost!GC$79</f>
        <v>0</v>
      </c>
      <c r="GD39" s="242">
        <f xml:space="preserve"> ConCost!GD$79</f>
        <v>0</v>
      </c>
      <c r="GE39" s="242">
        <f xml:space="preserve"> ConCost!GE$79</f>
        <v>0</v>
      </c>
      <c r="GF39" s="242">
        <f xml:space="preserve"> ConCost!GF$79</f>
        <v>0</v>
      </c>
      <c r="GG39" s="242">
        <f xml:space="preserve"> ConCost!GG$79</f>
        <v>0</v>
      </c>
      <c r="GH39" s="242">
        <f xml:space="preserve"> ConCost!GH$79</f>
        <v>0</v>
      </c>
      <c r="GI39" s="242">
        <f xml:space="preserve"> ConCost!GI$79</f>
        <v>0</v>
      </c>
      <c r="GJ39" s="242">
        <f xml:space="preserve"> ConCost!GJ$79</f>
        <v>0</v>
      </c>
    </row>
    <row r="40" spans="1:192" outlineLevel="1" x14ac:dyDescent="0.25">
      <c r="A40" s="212"/>
      <c r="D40" s="216"/>
      <c r="E40" s="242" t="str">
        <f xml:space="preserve"> ConFin!E$364</f>
        <v>Financing fees</v>
      </c>
      <c r="F40" s="242">
        <f xml:space="preserve"> ConFin!F$364</f>
        <v>0</v>
      </c>
      <c r="G40" s="242" t="str">
        <f xml:space="preserve"> ConFin!G$364</f>
        <v>$ 000s</v>
      </c>
      <c r="H40" s="242">
        <f xml:space="preserve"> ConFin!H$364</f>
        <v>-13866.843758582756</v>
      </c>
      <c r="I40" s="242">
        <f xml:space="preserve"> ConFin!I$364</f>
        <v>0</v>
      </c>
      <c r="J40" s="242">
        <f xml:space="preserve"> ConFin!J$364</f>
        <v>0</v>
      </c>
      <c r="K40" s="242">
        <f xml:space="preserve"> ConFin!K$364</f>
        <v>0</v>
      </c>
      <c r="L40" s="242">
        <f xml:space="preserve"> ConFin!L$364</f>
        <v>-3825</v>
      </c>
      <c r="M40" s="242">
        <f xml:space="preserve"> ConFin!M$364</f>
        <v>-712.46182268841267</v>
      </c>
      <c r="N40" s="242">
        <f xml:space="preserve"> ConFin!N$364</f>
        <v>-1694.624622944634</v>
      </c>
      <c r="O40" s="242">
        <f xml:space="preserve"> ConFin!O$364</f>
        <v>-3128.9108020534409</v>
      </c>
      <c r="P40" s="242">
        <f xml:space="preserve"> ConFin!P$364</f>
        <v>-4505.8465108962682</v>
      </c>
      <c r="Q40" s="242">
        <f xml:space="preserve"> ConFin!Q$364</f>
        <v>0</v>
      </c>
      <c r="R40" s="242">
        <f xml:space="preserve"> ConFin!R$364</f>
        <v>0</v>
      </c>
      <c r="S40" s="242">
        <f xml:space="preserve"> ConFin!S$364</f>
        <v>0</v>
      </c>
      <c r="T40" s="242">
        <f xml:space="preserve"> ConFin!T$364</f>
        <v>0</v>
      </c>
      <c r="U40" s="242">
        <f xml:space="preserve"> ConFin!U$364</f>
        <v>0</v>
      </c>
      <c r="V40" s="242">
        <f xml:space="preserve"> ConFin!V$364</f>
        <v>0</v>
      </c>
      <c r="W40" s="242">
        <f xml:space="preserve"> ConFin!W$364</f>
        <v>0</v>
      </c>
      <c r="X40" s="242">
        <f xml:space="preserve"> ConFin!X$364</f>
        <v>0</v>
      </c>
      <c r="Y40" s="242">
        <f xml:space="preserve"> ConFin!Y$364</f>
        <v>0</v>
      </c>
      <c r="Z40" s="242">
        <f xml:space="preserve"> ConFin!Z$364</f>
        <v>0</v>
      </c>
      <c r="AA40" s="242">
        <f xml:space="preserve"> ConFin!AA$364</f>
        <v>0</v>
      </c>
      <c r="AB40" s="242">
        <f xml:space="preserve"> ConFin!AB$364</f>
        <v>0</v>
      </c>
      <c r="AC40" s="242">
        <f xml:space="preserve"> ConFin!AC$364</f>
        <v>0</v>
      </c>
      <c r="AD40" s="242">
        <f xml:space="preserve"> ConFin!AD$364</f>
        <v>0</v>
      </c>
      <c r="AE40" s="242">
        <f xml:space="preserve"> ConFin!AE$364</f>
        <v>0</v>
      </c>
      <c r="AF40" s="242">
        <f xml:space="preserve"> ConFin!AF$364</f>
        <v>0</v>
      </c>
      <c r="AG40" s="242">
        <f xml:space="preserve"> ConFin!AG$364</f>
        <v>0</v>
      </c>
      <c r="AH40" s="242">
        <f xml:space="preserve"> ConFin!AH$364</f>
        <v>0</v>
      </c>
      <c r="AI40" s="242">
        <f xml:space="preserve"> ConFin!AI$364</f>
        <v>0</v>
      </c>
      <c r="AJ40" s="242">
        <f xml:space="preserve"> ConFin!AJ$364</f>
        <v>0</v>
      </c>
      <c r="AK40" s="242">
        <f xml:space="preserve"> ConFin!AK$364</f>
        <v>0</v>
      </c>
      <c r="AL40" s="242">
        <f xml:space="preserve"> ConFin!AL$364</f>
        <v>0</v>
      </c>
      <c r="AM40" s="242">
        <f xml:space="preserve"> ConFin!AM$364</f>
        <v>0</v>
      </c>
      <c r="AN40" s="242">
        <f xml:space="preserve"> ConFin!AN$364</f>
        <v>0</v>
      </c>
      <c r="AO40" s="242">
        <f xml:space="preserve"> ConFin!AO$364</f>
        <v>0</v>
      </c>
      <c r="AP40" s="242">
        <f xml:space="preserve"> ConFin!AP$364</f>
        <v>0</v>
      </c>
      <c r="AQ40" s="242">
        <f xml:space="preserve"> ConFin!AQ$364</f>
        <v>0</v>
      </c>
      <c r="AR40" s="242">
        <f xml:space="preserve"> ConFin!AR$364</f>
        <v>0</v>
      </c>
      <c r="AS40" s="242">
        <f xml:space="preserve"> ConFin!AS$364</f>
        <v>0</v>
      </c>
      <c r="AT40" s="242">
        <f xml:space="preserve"> ConFin!AT$364</f>
        <v>0</v>
      </c>
      <c r="AU40" s="242">
        <f xml:space="preserve"> ConFin!AU$364</f>
        <v>0</v>
      </c>
      <c r="AV40" s="242">
        <f xml:space="preserve"> ConFin!AV$364</f>
        <v>0</v>
      </c>
      <c r="AW40" s="242">
        <f xml:space="preserve"> ConFin!AW$364</f>
        <v>0</v>
      </c>
      <c r="AX40" s="242">
        <f xml:space="preserve"> ConFin!AX$364</f>
        <v>0</v>
      </c>
      <c r="AY40" s="242">
        <f xml:space="preserve"> ConFin!AY$364</f>
        <v>0</v>
      </c>
      <c r="AZ40" s="242">
        <f xml:space="preserve"> ConFin!AZ$364</f>
        <v>0</v>
      </c>
      <c r="BA40" s="242">
        <f xml:space="preserve"> ConFin!BA$364</f>
        <v>0</v>
      </c>
      <c r="BB40" s="242">
        <f xml:space="preserve"> ConFin!BB$364</f>
        <v>0</v>
      </c>
      <c r="BC40" s="242">
        <f xml:space="preserve"> ConFin!BC$364</f>
        <v>0</v>
      </c>
      <c r="BD40" s="242">
        <f xml:space="preserve"> ConFin!BD$364</f>
        <v>0</v>
      </c>
      <c r="BE40" s="242">
        <f xml:space="preserve"> ConFin!BE$364</f>
        <v>0</v>
      </c>
      <c r="BF40" s="242">
        <f xml:space="preserve"> ConFin!BF$364</f>
        <v>0</v>
      </c>
      <c r="BG40" s="242">
        <f xml:space="preserve"> ConFin!BG$364</f>
        <v>0</v>
      </c>
      <c r="BH40" s="242">
        <f xml:space="preserve"> ConFin!BH$364</f>
        <v>0</v>
      </c>
      <c r="BI40" s="242">
        <f xml:space="preserve"> ConFin!BI$364</f>
        <v>0</v>
      </c>
      <c r="BJ40" s="242">
        <f xml:space="preserve"> ConFin!BJ$364</f>
        <v>0</v>
      </c>
      <c r="BK40" s="242">
        <f xml:space="preserve"> ConFin!BK$364</f>
        <v>0</v>
      </c>
      <c r="BL40" s="242">
        <f xml:space="preserve"> ConFin!BL$364</f>
        <v>0</v>
      </c>
      <c r="BM40" s="242">
        <f xml:space="preserve"> ConFin!BM$364</f>
        <v>0</v>
      </c>
      <c r="BN40" s="242">
        <f xml:space="preserve"> ConFin!BN$364</f>
        <v>0</v>
      </c>
      <c r="BO40" s="242">
        <f xml:space="preserve"> ConFin!BO$364</f>
        <v>0</v>
      </c>
      <c r="BP40" s="242">
        <f xml:space="preserve"> ConFin!BP$364</f>
        <v>0</v>
      </c>
      <c r="BQ40" s="242">
        <f xml:space="preserve"> ConFin!BQ$364</f>
        <v>0</v>
      </c>
      <c r="BR40" s="242">
        <f xml:space="preserve"> ConFin!BR$364</f>
        <v>0</v>
      </c>
      <c r="BS40" s="242">
        <f xml:space="preserve"> ConFin!BS$364</f>
        <v>0</v>
      </c>
      <c r="BT40" s="242">
        <f xml:space="preserve"> ConFin!BT$364</f>
        <v>0</v>
      </c>
      <c r="BU40" s="242">
        <f xml:space="preserve"> ConFin!BU$364</f>
        <v>0</v>
      </c>
      <c r="BV40" s="242">
        <f xml:space="preserve"> ConFin!BV$364</f>
        <v>0</v>
      </c>
      <c r="BW40" s="242">
        <f xml:space="preserve"> ConFin!BW$364</f>
        <v>0</v>
      </c>
      <c r="BX40" s="242">
        <f xml:space="preserve"> ConFin!BX$364</f>
        <v>0</v>
      </c>
      <c r="BY40" s="242">
        <f xml:space="preserve"> ConFin!BY$364</f>
        <v>0</v>
      </c>
      <c r="BZ40" s="242">
        <f xml:space="preserve"> ConFin!BZ$364</f>
        <v>0</v>
      </c>
      <c r="CA40" s="242">
        <f xml:space="preserve"> ConFin!CA$364</f>
        <v>0</v>
      </c>
      <c r="CB40" s="242">
        <f xml:space="preserve"> ConFin!CB$364</f>
        <v>0</v>
      </c>
      <c r="CC40" s="242">
        <f xml:space="preserve"> ConFin!CC$364</f>
        <v>0</v>
      </c>
      <c r="CD40" s="242">
        <f xml:space="preserve"> ConFin!CD$364</f>
        <v>0</v>
      </c>
      <c r="CE40" s="242">
        <f xml:space="preserve"> ConFin!CE$364</f>
        <v>0</v>
      </c>
      <c r="CF40" s="242">
        <f xml:space="preserve"> ConFin!CF$364</f>
        <v>0</v>
      </c>
      <c r="CG40" s="242">
        <f xml:space="preserve"> ConFin!CG$364</f>
        <v>0</v>
      </c>
      <c r="CH40" s="242">
        <f xml:space="preserve"> ConFin!CH$364</f>
        <v>0</v>
      </c>
      <c r="CI40" s="242">
        <f xml:space="preserve"> ConFin!CI$364</f>
        <v>0</v>
      </c>
      <c r="CJ40" s="242">
        <f xml:space="preserve"> ConFin!CJ$364</f>
        <v>0</v>
      </c>
      <c r="CK40" s="242">
        <f xml:space="preserve"> ConFin!CK$364</f>
        <v>0</v>
      </c>
      <c r="CL40" s="242">
        <f xml:space="preserve"> ConFin!CL$364</f>
        <v>0</v>
      </c>
      <c r="CM40" s="242">
        <f xml:space="preserve"> ConFin!CM$364</f>
        <v>0</v>
      </c>
      <c r="CN40" s="242">
        <f xml:space="preserve"> ConFin!CN$364</f>
        <v>0</v>
      </c>
      <c r="CO40" s="242">
        <f xml:space="preserve"> ConFin!CO$364</f>
        <v>0</v>
      </c>
      <c r="CP40" s="242">
        <f xml:space="preserve"> ConFin!CP$364</f>
        <v>0</v>
      </c>
      <c r="CQ40" s="242">
        <f xml:space="preserve"> ConFin!CQ$364</f>
        <v>0</v>
      </c>
      <c r="CR40" s="242">
        <f xml:space="preserve"> ConFin!CR$364</f>
        <v>0</v>
      </c>
      <c r="CS40" s="242">
        <f xml:space="preserve"> ConFin!CS$364</f>
        <v>0</v>
      </c>
      <c r="CT40" s="242">
        <f xml:space="preserve"> ConFin!CT$364</f>
        <v>0</v>
      </c>
      <c r="CU40" s="242">
        <f xml:space="preserve"> ConFin!CU$364</f>
        <v>0</v>
      </c>
      <c r="CV40" s="242">
        <f xml:space="preserve"> ConFin!CV$364</f>
        <v>0</v>
      </c>
      <c r="CW40" s="242">
        <f xml:space="preserve"> ConFin!CW$364</f>
        <v>0</v>
      </c>
      <c r="CX40" s="242">
        <f xml:space="preserve"> ConFin!CX$364</f>
        <v>0</v>
      </c>
      <c r="CY40" s="242">
        <f xml:space="preserve"> ConFin!CY$364</f>
        <v>0</v>
      </c>
      <c r="CZ40" s="242">
        <f xml:space="preserve"> ConFin!CZ$364</f>
        <v>0</v>
      </c>
      <c r="DA40" s="242">
        <f xml:space="preserve"> ConFin!DA$364</f>
        <v>0</v>
      </c>
      <c r="DB40" s="242">
        <f xml:space="preserve"> ConFin!DB$364</f>
        <v>0</v>
      </c>
      <c r="DC40" s="242">
        <f xml:space="preserve"> ConFin!DC$364</f>
        <v>0</v>
      </c>
      <c r="DD40" s="242">
        <f xml:space="preserve"> ConFin!DD$364</f>
        <v>0</v>
      </c>
      <c r="DE40" s="242">
        <f xml:space="preserve"> ConFin!DE$364</f>
        <v>0</v>
      </c>
      <c r="DF40" s="242">
        <f xml:space="preserve"> ConFin!DF$364</f>
        <v>0</v>
      </c>
      <c r="DG40" s="242">
        <f xml:space="preserve"> ConFin!DG$364</f>
        <v>0</v>
      </c>
      <c r="DH40" s="242">
        <f xml:space="preserve"> ConFin!DH$364</f>
        <v>0</v>
      </c>
      <c r="DI40" s="242">
        <f xml:space="preserve"> ConFin!DI$364</f>
        <v>0</v>
      </c>
      <c r="DJ40" s="242">
        <f xml:space="preserve"> ConFin!DJ$364</f>
        <v>0</v>
      </c>
      <c r="DK40" s="242">
        <f xml:space="preserve"> ConFin!DK$364</f>
        <v>0</v>
      </c>
      <c r="DL40" s="242">
        <f xml:space="preserve"> ConFin!DL$364</f>
        <v>0</v>
      </c>
      <c r="DM40" s="242">
        <f xml:space="preserve"> ConFin!DM$364</f>
        <v>0</v>
      </c>
      <c r="DN40" s="242">
        <f xml:space="preserve"> ConFin!DN$364</f>
        <v>0</v>
      </c>
      <c r="DO40" s="242">
        <f xml:space="preserve"> ConFin!DO$364</f>
        <v>0</v>
      </c>
      <c r="DP40" s="242">
        <f xml:space="preserve"> ConFin!DP$364</f>
        <v>0</v>
      </c>
      <c r="DQ40" s="242">
        <f xml:space="preserve"> ConFin!DQ$364</f>
        <v>0</v>
      </c>
      <c r="DR40" s="242">
        <f xml:space="preserve"> ConFin!DR$364</f>
        <v>0</v>
      </c>
      <c r="DS40" s="242">
        <f xml:space="preserve"> ConFin!DS$364</f>
        <v>0</v>
      </c>
      <c r="DT40" s="242">
        <f xml:space="preserve"> ConFin!DT$364</f>
        <v>0</v>
      </c>
      <c r="DU40" s="242">
        <f xml:space="preserve"> ConFin!DU$364</f>
        <v>0</v>
      </c>
      <c r="DV40" s="242">
        <f xml:space="preserve"> ConFin!DV$364</f>
        <v>0</v>
      </c>
      <c r="DW40" s="242">
        <f xml:space="preserve"> ConFin!DW$364</f>
        <v>0</v>
      </c>
      <c r="DX40" s="242">
        <f xml:space="preserve"> ConFin!DX$364</f>
        <v>0</v>
      </c>
      <c r="DY40" s="242">
        <f xml:space="preserve"> ConFin!DY$364</f>
        <v>0</v>
      </c>
      <c r="DZ40" s="242">
        <f xml:space="preserve"> ConFin!DZ$364</f>
        <v>0</v>
      </c>
      <c r="EA40" s="242">
        <f xml:space="preserve"> ConFin!EA$364</f>
        <v>0</v>
      </c>
      <c r="EB40" s="242">
        <f xml:space="preserve"> ConFin!EB$364</f>
        <v>0</v>
      </c>
      <c r="EC40" s="242">
        <f xml:space="preserve"> ConFin!EC$364</f>
        <v>0</v>
      </c>
      <c r="ED40" s="242">
        <f xml:space="preserve"> ConFin!ED$364</f>
        <v>0</v>
      </c>
      <c r="EE40" s="242">
        <f xml:space="preserve"> ConFin!EE$364</f>
        <v>0</v>
      </c>
      <c r="EF40" s="242">
        <f xml:space="preserve"> ConFin!EF$364</f>
        <v>0</v>
      </c>
      <c r="EG40" s="242">
        <f xml:space="preserve"> ConFin!EG$364</f>
        <v>0</v>
      </c>
      <c r="EH40" s="242">
        <f xml:space="preserve"> ConFin!EH$364</f>
        <v>0</v>
      </c>
      <c r="EI40" s="242">
        <f xml:space="preserve"> ConFin!EI$364</f>
        <v>0</v>
      </c>
      <c r="EJ40" s="242">
        <f xml:space="preserve"> ConFin!EJ$364</f>
        <v>0</v>
      </c>
      <c r="EK40" s="242">
        <f xml:space="preserve"> ConFin!EK$364</f>
        <v>0</v>
      </c>
      <c r="EL40" s="242">
        <f xml:space="preserve"> ConFin!EL$364</f>
        <v>0</v>
      </c>
      <c r="EM40" s="242">
        <f xml:space="preserve"> ConFin!EM$364</f>
        <v>0</v>
      </c>
      <c r="EN40" s="242">
        <f xml:space="preserve"> ConFin!EN$364</f>
        <v>0</v>
      </c>
      <c r="EO40" s="242">
        <f xml:space="preserve"> ConFin!EO$364</f>
        <v>0</v>
      </c>
      <c r="EP40" s="242">
        <f xml:space="preserve"> ConFin!EP$364</f>
        <v>0</v>
      </c>
      <c r="EQ40" s="242">
        <f xml:space="preserve"> ConFin!EQ$364</f>
        <v>0</v>
      </c>
      <c r="ER40" s="242">
        <f xml:space="preserve"> ConFin!ER$364</f>
        <v>0</v>
      </c>
      <c r="ES40" s="242">
        <f xml:space="preserve"> ConFin!ES$364</f>
        <v>0</v>
      </c>
      <c r="ET40" s="242">
        <f xml:space="preserve"> ConFin!ET$364</f>
        <v>0</v>
      </c>
      <c r="EU40" s="242">
        <f xml:space="preserve"> ConFin!EU$364</f>
        <v>0</v>
      </c>
      <c r="EV40" s="242">
        <f xml:space="preserve"> ConFin!EV$364</f>
        <v>0</v>
      </c>
      <c r="EW40" s="242">
        <f xml:space="preserve"> ConFin!EW$364</f>
        <v>0</v>
      </c>
      <c r="EX40" s="242">
        <f xml:space="preserve"> ConFin!EX$364</f>
        <v>0</v>
      </c>
      <c r="EY40" s="242">
        <f xml:space="preserve"> ConFin!EY$364</f>
        <v>0</v>
      </c>
      <c r="EZ40" s="242">
        <f xml:space="preserve"> ConFin!EZ$364</f>
        <v>0</v>
      </c>
      <c r="FA40" s="242">
        <f xml:space="preserve"> ConFin!FA$364</f>
        <v>0</v>
      </c>
      <c r="FB40" s="242">
        <f xml:space="preserve"> ConFin!FB$364</f>
        <v>0</v>
      </c>
      <c r="FC40" s="242">
        <f xml:space="preserve"> ConFin!FC$364</f>
        <v>0</v>
      </c>
      <c r="FD40" s="242">
        <f xml:space="preserve"> ConFin!FD$364</f>
        <v>0</v>
      </c>
      <c r="FE40" s="242">
        <f xml:space="preserve"> ConFin!FE$364</f>
        <v>0</v>
      </c>
      <c r="FF40" s="242">
        <f xml:space="preserve"> ConFin!FF$364</f>
        <v>0</v>
      </c>
      <c r="FG40" s="242">
        <f xml:space="preserve"> ConFin!FG$364</f>
        <v>0</v>
      </c>
      <c r="FH40" s="242">
        <f xml:space="preserve"> ConFin!FH$364</f>
        <v>0</v>
      </c>
      <c r="FI40" s="242">
        <f xml:space="preserve"> ConFin!FI$364</f>
        <v>0</v>
      </c>
      <c r="FJ40" s="242">
        <f xml:space="preserve"> ConFin!FJ$364</f>
        <v>0</v>
      </c>
      <c r="FK40" s="242">
        <f xml:space="preserve"> ConFin!FK$364</f>
        <v>0</v>
      </c>
      <c r="FL40" s="242">
        <f xml:space="preserve"> ConFin!FL$364</f>
        <v>0</v>
      </c>
      <c r="FM40" s="242">
        <f xml:space="preserve"> ConFin!FM$364</f>
        <v>0</v>
      </c>
      <c r="FN40" s="242">
        <f xml:space="preserve"> ConFin!FN$364</f>
        <v>0</v>
      </c>
      <c r="FO40" s="242">
        <f xml:space="preserve"> ConFin!FO$364</f>
        <v>0</v>
      </c>
      <c r="FP40" s="242">
        <f xml:space="preserve"> ConFin!FP$364</f>
        <v>0</v>
      </c>
      <c r="FQ40" s="242">
        <f xml:space="preserve"> ConFin!FQ$364</f>
        <v>0</v>
      </c>
      <c r="FR40" s="242">
        <f xml:space="preserve"> ConFin!FR$364</f>
        <v>0</v>
      </c>
      <c r="FS40" s="242">
        <f xml:space="preserve"> ConFin!FS$364</f>
        <v>0</v>
      </c>
      <c r="FT40" s="242">
        <f xml:space="preserve"> ConFin!FT$364</f>
        <v>0</v>
      </c>
      <c r="FU40" s="242">
        <f xml:space="preserve"> ConFin!FU$364</f>
        <v>0</v>
      </c>
      <c r="FV40" s="242">
        <f xml:space="preserve"> ConFin!FV$364</f>
        <v>0</v>
      </c>
      <c r="FW40" s="242">
        <f xml:space="preserve"> ConFin!FW$364</f>
        <v>0</v>
      </c>
      <c r="FX40" s="242">
        <f xml:space="preserve"> ConFin!FX$364</f>
        <v>0</v>
      </c>
      <c r="FY40" s="242">
        <f xml:space="preserve"> ConFin!FY$364</f>
        <v>0</v>
      </c>
      <c r="FZ40" s="242">
        <f xml:space="preserve"> ConFin!FZ$364</f>
        <v>0</v>
      </c>
      <c r="GA40" s="242">
        <f xml:space="preserve"> ConFin!GA$364</f>
        <v>0</v>
      </c>
      <c r="GB40" s="242">
        <f xml:space="preserve"> ConFin!GB$364</f>
        <v>0</v>
      </c>
      <c r="GC40" s="242">
        <f xml:space="preserve"> ConFin!GC$364</f>
        <v>0</v>
      </c>
      <c r="GD40" s="242">
        <f xml:space="preserve"> ConFin!GD$364</f>
        <v>0</v>
      </c>
      <c r="GE40" s="242">
        <f xml:space="preserve"> ConFin!GE$364</f>
        <v>0</v>
      </c>
      <c r="GF40" s="242">
        <f xml:space="preserve"> ConFin!GF$364</f>
        <v>0</v>
      </c>
      <c r="GG40" s="242">
        <f xml:space="preserve"> ConFin!GG$364</f>
        <v>0</v>
      </c>
      <c r="GH40" s="242">
        <f xml:space="preserve"> ConFin!GH$364</f>
        <v>0</v>
      </c>
      <c r="GI40" s="242">
        <f xml:space="preserve"> ConFin!GI$364</f>
        <v>0</v>
      </c>
      <c r="GJ40" s="242">
        <f xml:space="preserve"> ConFin!GJ$364</f>
        <v>0</v>
      </c>
    </row>
    <row r="41" spans="1:192" outlineLevel="1" x14ac:dyDescent="0.25">
      <c r="A41" s="212"/>
      <c r="D41" s="216"/>
      <c r="E41" s="242" t="str">
        <f xml:space="preserve"> ConCost!E$85</f>
        <v>Pre-funding of working capital</v>
      </c>
      <c r="F41" s="242">
        <f xml:space="preserve"> ConCost!F$85</f>
        <v>0</v>
      </c>
      <c r="G41" s="242" t="str">
        <f xml:space="preserve"> ConCost!G$85</f>
        <v>$ 000s</v>
      </c>
      <c r="H41" s="242">
        <f xml:space="preserve"> ConCost!H$85</f>
        <v>-5093.9433690745245</v>
      </c>
      <c r="I41" s="242">
        <f xml:space="preserve"> ConCost!I$85</f>
        <v>0</v>
      </c>
      <c r="J41" s="242">
        <f xml:space="preserve"> ConCost!J$85</f>
        <v>0</v>
      </c>
      <c r="K41" s="242">
        <f xml:space="preserve"> ConCost!K$85</f>
        <v>0</v>
      </c>
      <c r="L41" s="242">
        <f xml:space="preserve"> ConCost!L$85</f>
        <v>0</v>
      </c>
      <c r="M41" s="242">
        <f xml:space="preserve"> ConCost!M$85</f>
        <v>0</v>
      </c>
      <c r="N41" s="242">
        <f xml:space="preserve"> ConCost!N$85</f>
        <v>0</v>
      </c>
      <c r="O41" s="242">
        <f xml:space="preserve"> ConCost!O$85</f>
        <v>0</v>
      </c>
      <c r="P41" s="242">
        <f xml:space="preserve"> ConCost!P$85</f>
        <v>-5093.9433690745245</v>
      </c>
      <c r="Q41" s="242">
        <f xml:space="preserve"> ConCost!Q$85</f>
        <v>0</v>
      </c>
      <c r="R41" s="242">
        <f xml:space="preserve"> ConCost!R$85</f>
        <v>0</v>
      </c>
      <c r="S41" s="242">
        <f xml:space="preserve"> ConCost!S$85</f>
        <v>0</v>
      </c>
      <c r="T41" s="242">
        <f xml:space="preserve"> ConCost!T$85</f>
        <v>0</v>
      </c>
      <c r="U41" s="242">
        <f xml:space="preserve"> ConCost!U$85</f>
        <v>0</v>
      </c>
      <c r="V41" s="242">
        <f xml:space="preserve"> ConCost!V$85</f>
        <v>0</v>
      </c>
      <c r="W41" s="242">
        <f xml:space="preserve"> ConCost!W$85</f>
        <v>0</v>
      </c>
      <c r="X41" s="242">
        <f xml:space="preserve"> ConCost!X$85</f>
        <v>0</v>
      </c>
      <c r="Y41" s="242">
        <f xml:space="preserve"> ConCost!Y$85</f>
        <v>0</v>
      </c>
      <c r="Z41" s="242">
        <f xml:space="preserve"> ConCost!Z$85</f>
        <v>0</v>
      </c>
      <c r="AA41" s="242">
        <f xml:space="preserve"> ConCost!AA$85</f>
        <v>0</v>
      </c>
      <c r="AB41" s="242">
        <f xml:space="preserve"> ConCost!AB$85</f>
        <v>0</v>
      </c>
      <c r="AC41" s="242">
        <f xml:space="preserve"> ConCost!AC$85</f>
        <v>0</v>
      </c>
      <c r="AD41" s="242">
        <f xml:space="preserve"> ConCost!AD$85</f>
        <v>0</v>
      </c>
      <c r="AE41" s="242">
        <f xml:space="preserve"> ConCost!AE$85</f>
        <v>0</v>
      </c>
      <c r="AF41" s="242">
        <f xml:space="preserve"> ConCost!AF$85</f>
        <v>0</v>
      </c>
      <c r="AG41" s="242">
        <f xml:space="preserve"> ConCost!AG$85</f>
        <v>0</v>
      </c>
      <c r="AH41" s="242">
        <f xml:space="preserve"> ConCost!AH$85</f>
        <v>0</v>
      </c>
      <c r="AI41" s="242">
        <f xml:space="preserve"> ConCost!AI$85</f>
        <v>0</v>
      </c>
      <c r="AJ41" s="242">
        <f xml:space="preserve"> ConCost!AJ$85</f>
        <v>0</v>
      </c>
      <c r="AK41" s="242">
        <f xml:space="preserve"> ConCost!AK$85</f>
        <v>0</v>
      </c>
      <c r="AL41" s="242">
        <f xml:space="preserve"> ConCost!AL$85</f>
        <v>0</v>
      </c>
      <c r="AM41" s="242">
        <f xml:space="preserve"> ConCost!AM$85</f>
        <v>0</v>
      </c>
      <c r="AN41" s="242">
        <f xml:space="preserve"> ConCost!AN$85</f>
        <v>0</v>
      </c>
      <c r="AO41" s="242">
        <f xml:space="preserve"> ConCost!AO$85</f>
        <v>0</v>
      </c>
      <c r="AP41" s="242">
        <f xml:space="preserve"> ConCost!AP$85</f>
        <v>0</v>
      </c>
      <c r="AQ41" s="242">
        <f xml:space="preserve"> ConCost!AQ$85</f>
        <v>0</v>
      </c>
      <c r="AR41" s="242">
        <f xml:space="preserve"> ConCost!AR$85</f>
        <v>0</v>
      </c>
      <c r="AS41" s="242">
        <f xml:space="preserve"> ConCost!AS$85</f>
        <v>0</v>
      </c>
      <c r="AT41" s="242">
        <f xml:space="preserve"> ConCost!AT$85</f>
        <v>0</v>
      </c>
      <c r="AU41" s="242">
        <f xml:space="preserve"> ConCost!AU$85</f>
        <v>0</v>
      </c>
      <c r="AV41" s="242">
        <f xml:space="preserve"> ConCost!AV$85</f>
        <v>0</v>
      </c>
      <c r="AW41" s="242">
        <f xml:space="preserve"> ConCost!AW$85</f>
        <v>0</v>
      </c>
      <c r="AX41" s="242">
        <f xml:space="preserve"> ConCost!AX$85</f>
        <v>0</v>
      </c>
      <c r="AY41" s="242">
        <f xml:space="preserve"> ConCost!AY$85</f>
        <v>0</v>
      </c>
      <c r="AZ41" s="242">
        <f xml:space="preserve"> ConCost!AZ$85</f>
        <v>0</v>
      </c>
      <c r="BA41" s="242">
        <f xml:space="preserve"> ConCost!BA$85</f>
        <v>0</v>
      </c>
      <c r="BB41" s="242">
        <f xml:space="preserve"> ConCost!BB$85</f>
        <v>0</v>
      </c>
      <c r="BC41" s="242">
        <f xml:space="preserve"> ConCost!BC$85</f>
        <v>0</v>
      </c>
      <c r="BD41" s="242">
        <f xml:space="preserve"> ConCost!BD$85</f>
        <v>0</v>
      </c>
      <c r="BE41" s="242">
        <f xml:space="preserve"> ConCost!BE$85</f>
        <v>0</v>
      </c>
      <c r="BF41" s="242">
        <f xml:space="preserve"> ConCost!BF$85</f>
        <v>0</v>
      </c>
      <c r="BG41" s="242">
        <f xml:space="preserve"> ConCost!BG$85</f>
        <v>0</v>
      </c>
      <c r="BH41" s="242">
        <f xml:space="preserve"> ConCost!BH$85</f>
        <v>0</v>
      </c>
      <c r="BI41" s="242">
        <f xml:space="preserve"> ConCost!BI$85</f>
        <v>0</v>
      </c>
      <c r="BJ41" s="242">
        <f xml:space="preserve"> ConCost!BJ$85</f>
        <v>0</v>
      </c>
      <c r="BK41" s="242">
        <f xml:space="preserve"> ConCost!BK$85</f>
        <v>0</v>
      </c>
      <c r="BL41" s="242">
        <f xml:space="preserve"> ConCost!BL$85</f>
        <v>0</v>
      </c>
      <c r="BM41" s="242">
        <f xml:space="preserve"> ConCost!BM$85</f>
        <v>0</v>
      </c>
      <c r="BN41" s="242">
        <f xml:space="preserve"> ConCost!BN$85</f>
        <v>0</v>
      </c>
      <c r="BO41" s="242">
        <f xml:space="preserve"> ConCost!BO$85</f>
        <v>0</v>
      </c>
      <c r="BP41" s="242">
        <f xml:space="preserve"> ConCost!BP$85</f>
        <v>0</v>
      </c>
      <c r="BQ41" s="242">
        <f xml:space="preserve"> ConCost!BQ$85</f>
        <v>0</v>
      </c>
      <c r="BR41" s="242">
        <f xml:space="preserve"> ConCost!BR$85</f>
        <v>0</v>
      </c>
      <c r="BS41" s="242">
        <f xml:space="preserve"> ConCost!BS$85</f>
        <v>0</v>
      </c>
      <c r="BT41" s="242">
        <f xml:space="preserve"> ConCost!BT$85</f>
        <v>0</v>
      </c>
      <c r="BU41" s="242">
        <f xml:space="preserve"> ConCost!BU$85</f>
        <v>0</v>
      </c>
      <c r="BV41" s="242">
        <f xml:space="preserve"> ConCost!BV$85</f>
        <v>0</v>
      </c>
      <c r="BW41" s="242">
        <f xml:space="preserve"> ConCost!BW$85</f>
        <v>0</v>
      </c>
      <c r="BX41" s="242">
        <f xml:space="preserve"> ConCost!BX$85</f>
        <v>0</v>
      </c>
      <c r="BY41" s="242">
        <f xml:space="preserve"> ConCost!BY$85</f>
        <v>0</v>
      </c>
      <c r="BZ41" s="242">
        <f xml:space="preserve"> ConCost!BZ$85</f>
        <v>0</v>
      </c>
      <c r="CA41" s="242">
        <f xml:space="preserve"> ConCost!CA$85</f>
        <v>0</v>
      </c>
      <c r="CB41" s="242">
        <f xml:space="preserve"> ConCost!CB$85</f>
        <v>0</v>
      </c>
      <c r="CC41" s="242">
        <f xml:space="preserve"> ConCost!CC$85</f>
        <v>0</v>
      </c>
      <c r="CD41" s="242">
        <f xml:space="preserve"> ConCost!CD$85</f>
        <v>0</v>
      </c>
      <c r="CE41" s="242">
        <f xml:space="preserve"> ConCost!CE$85</f>
        <v>0</v>
      </c>
      <c r="CF41" s="242">
        <f xml:space="preserve"> ConCost!CF$85</f>
        <v>0</v>
      </c>
      <c r="CG41" s="242">
        <f xml:space="preserve"> ConCost!CG$85</f>
        <v>0</v>
      </c>
      <c r="CH41" s="242">
        <f xml:space="preserve"> ConCost!CH$85</f>
        <v>0</v>
      </c>
      <c r="CI41" s="242">
        <f xml:space="preserve"> ConCost!CI$85</f>
        <v>0</v>
      </c>
      <c r="CJ41" s="242">
        <f xml:space="preserve"> ConCost!CJ$85</f>
        <v>0</v>
      </c>
      <c r="CK41" s="242">
        <f xml:space="preserve"> ConCost!CK$85</f>
        <v>0</v>
      </c>
      <c r="CL41" s="242">
        <f xml:space="preserve"> ConCost!CL$85</f>
        <v>0</v>
      </c>
      <c r="CM41" s="242">
        <f xml:space="preserve"> ConCost!CM$85</f>
        <v>0</v>
      </c>
      <c r="CN41" s="242">
        <f xml:space="preserve"> ConCost!CN$85</f>
        <v>0</v>
      </c>
      <c r="CO41" s="242">
        <f xml:space="preserve"> ConCost!CO$85</f>
        <v>0</v>
      </c>
      <c r="CP41" s="242">
        <f xml:space="preserve"> ConCost!CP$85</f>
        <v>0</v>
      </c>
      <c r="CQ41" s="242">
        <f xml:space="preserve"> ConCost!CQ$85</f>
        <v>0</v>
      </c>
      <c r="CR41" s="242">
        <f xml:space="preserve"> ConCost!CR$85</f>
        <v>0</v>
      </c>
      <c r="CS41" s="242">
        <f xml:space="preserve"> ConCost!CS$85</f>
        <v>0</v>
      </c>
      <c r="CT41" s="242">
        <f xml:space="preserve"> ConCost!CT$85</f>
        <v>0</v>
      </c>
      <c r="CU41" s="242">
        <f xml:space="preserve"> ConCost!CU$85</f>
        <v>0</v>
      </c>
      <c r="CV41" s="242">
        <f xml:space="preserve"> ConCost!CV$85</f>
        <v>0</v>
      </c>
      <c r="CW41" s="242">
        <f xml:space="preserve"> ConCost!CW$85</f>
        <v>0</v>
      </c>
      <c r="CX41" s="242">
        <f xml:space="preserve"> ConCost!CX$85</f>
        <v>0</v>
      </c>
      <c r="CY41" s="242">
        <f xml:space="preserve"> ConCost!CY$85</f>
        <v>0</v>
      </c>
      <c r="CZ41" s="242">
        <f xml:space="preserve"> ConCost!CZ$85</f>
        <v>0</v>
      </c>
      <c r="DA41" s="242">
        <f xml:space="preserve"> ConCost!DA$85</f>
        <v>0</v>
      </c>
      <c r="DB41" s="242">
        <f xml:space="preserve"> ConCost!DB$85</f>
        <v>0</v>
      </c>
      <c r="DC41" s="242">
        <f xml:space="preserve"> ConCost!DC$85</f>
        <v>0</v>
      </c>
      <c r="DD41" s="242">
        <f xml:space="preserve"> ConCost!DD$85</f>
        <v>0</v>
      </c>
      <c r="DE41" s="242">
        <f xml:space="preserve"> ConCost!DE$85</f>
        <v>0</v>
      </c>
      <c r="DF41" s="242">
        <f xml:space="preserve"> ConCost!DF$85</f>
        <v>0</v>
      </c>
      <c r="DG41" s="242">
        <f xml:space="preserve"> ConCost!DG$85</f>
        <v>0</v>
      </c>
      <c r="DH41" s="242">
        <f xml:space="preserve"> ConCost!DH$85</f>
        <v>0</v>
      </c>
      <c r="DI41" s="242">
        <f xml:space="preserve"> ConCost!DI$85</f>
        <v>0</v>
      </c>
      <c r="DJ41" s="242">
        <f xml:space="preserve"> ConCost!DJ$85</f>
        <v>0</v>
      </c>
      <c r="DK41" s="242">
        <f xml:space="preserve"> ConCost!DK$85</f>
        <v>0</v>
      </c>
      <c r="DL41" s="242">
        <f xml:space="preserve"> ConCost!DL$85</f>
        <v>0</v>
      </c>
      <c r="DM41" s="242">
        <f xml:space="preserve"> ConCost!DM$85</f>
        <v>0</v>
      </c>
      <c r="DN41" s="242">
        <f xml:space="preserve"> ConCost!DN$85</f>
        <v>0</v>
      </c>
      <c r="DO41" s="242">
        <f xml:space="preserve"> ConCost!DO$85</f>
        <v>0</v>
      </c>
      <c r="DP41" s="242">
        <f xml:space="preserve"> ConCost!DP$85</f>
        <v>0</v>
      </c>
      <c r="DQ41" s="242">
        <f xml:space="preserve"> ConCost!DQ$85</f>
        <v>0</v>
      </c>
      <c r="DR41" s="242">
        <f xml:space="preserve"> ConCost!DR$85</f>
        <v>0</v>
      </c>
      <c r="DS41" s="242">
        <f xml:space="preserve"> ConCost!DS$85</f>
        <v>0</v>
      </c>
      <c r="DT41" s="242">
        <f xml:space="preserve"> ConCost!DT$85</f>
        <v>0</v>
      </c>
      <c r="DU41" s="242">
        <f xml:space="preserve"> ConCost!DU$85</f>
        <v>0</v>
      </c>
      <c r="DV41" s="242">
        <f xml:space="preserve"> ConCost!DV$85</f>
        <v>0</v>
      </c>
      <c r="DW41" s="242">
        <f xml:space="preserve"> ConCost!DW$85</f>
        <v>0</v>
      </c>
      <c r="DX41" s="242">
        <f xml:space="preserve"> ConCost!DX$85</f>
        <v>0</v>
      </c>
      <c r="DY41" s="242">
        <f xml:space="preserve"> ConCost!DY$85</f>
        <v>0</v>
      </c>
      <c r="DZ41" s="242">
        <f xml:space="preserve"> ConCost!DZ$85</f>
        <v>0</v>
      </c>
      <c r="EA41" s="242">
        <f xml:space="preserve"> ConCost!EA$85</f>
        <v>0</v>
      </c>
      <c r="EB41" s="242">
        <f xml:space="preserve"> ConCost!EB$85</f>
        <v>0</v>
      </c>
      <c r="EC41" s="242">
        <f xml:space="preserve"> ConCost!EC$85</f>
        <v>0</v>
      </c>
      <c r="ED41" s="242">
        <f xml:space="preserve"> ConCost!ED$85</f>
        <v>0</v>
      </c>
      <c r="EE41" s="242">
        <f xml:space="preserve"> ConCost!EE$85</f>
        <v>0</v>
      </c>
      <c r="EF41" s="242">
        <f xml:space="preserve"> ConCost!EF$85</f>
        <v>0</v>
      </c>
      <c r="EG41" s="242">
        <f xml:space="preserve"> ConCost!EG$85</f>
        <v>0</v>
      </c>
      <c r="EH41" s="242">
        <f xml:space="preserve"> ConCost!EH$85</f>
        <v>0</v>
      </c>
      <c r="EI41" s="242">
        <f xml:space="preserve"> ConCost!EI$85</f>
        <v>0</v>
      </c>
      <c r="EJ41" s="242">
        <f xml:space="preserve"> ConCost!EJ$85</f>
        <v>0</v>
      </c>
      <c r="EK41" s="242">
        <f xml:space="preserve"> ConCost!EK$85</f>
        <v>0</v>
      </c>
      <c r="EL41" s="242">
        <f xml:space="preserve"> ConCost!EL$85</f>
        <v>0</v>
      </c>
      <c r="EM41" s="242">
        <f xml:space="preserve"> ConCost!EM$85</f>
        <v>0</v>
      </c>
      <c r="EN41" s="242">
        <f xml:space="preserve"> ConCost!EN$85</f>
        <v>0</v>
      </c>
      <c r="EO41" s="242">
        <f xml:space="preserve"> ConCost!EO$85</f>
        <v>0</v>
      </c>
      <c r="EP41" s="242">
        <f xml:space="preserve"> ConCost!EP$85</f>
        <v>0</v>
      </c>
      <c r="EQ41" s="242">
        <f xml:space="preserve"> ConCost!EQ$85</f>
        <v>0</v>
      </c>
      <c r="ER41" s="242">
        <f xml:space="preserve"> ConCost!ER$85</f>
        <v>0</v>
      </c>
      <c r="ES41" s="242">
        <f xml:space="preserve"> ConCost!ES$85</f>
        <v>0</v>
      </c>
      <c r="ET41" s="242">
        <f xml:space="preserve"> ConCost!ET$85</f>
        <v>0</v>
      </c>
      <c r="EU41" s="242">
        <f xml:space="preserve"> ConCost!EU$85</f>
        <v>0</v>
      </c>
      <c r="EV41" s="242">
        <f xml:space="preserve"> ConCost!EV$85</f>
        <v>0</v>
      </c>
      <c r="EW41" s="242">
        <f xml:space="preserve"> ConCost!EW$85</f>
        <v>0</v>
      </c>
      <c r="EX41" s="242">
        <f xml:space="preserve"> ConCost!EX$85</f>
        <v>0</v>
      </c>
      <c r="EY41" s="242">
        <f xml:space="preserve"> ConCost!EY$85</f>
        <v>0</v>
      </c>
      <c r="EZ41" s="242">
        <f xml:space="preserve"> ConCost!EZ$85</f>
        <v>0</v>
      </c>
      <c r="FA41" s="242">
        <f xml:space="preserve"> ConCost!FA$85</f>
        <v>0</v>
      </c>
      <c r="FB41" s="242">
        <f xml:space="preserve"> ConCost!FB$85</f>
        <v>0</v>
      </c>
      <c r="FC41" s="242">
        <f xml:space="preserve"> ConCost!FC$85</f>
        <v>0</v>
      </c>
      <c r="FD41" s="242">
        <f xml:space="preserve"> ConCost!FD$85</f>
        <v>0</v>
      </c>
      <c r="FE41" s="242">
        <f xml:space="preserve"> ConCost!FE$85</f>
        <v>0</v>
      </c>
      <c r="FF41" s="242">
        <f xml:space="preserve"> ConCost!FF$85</f>
        <v>0</v>
      </c>
      <c r="FG41" s="242">
        <f xml:space="preserve"> ConCost!FG$85</f>
        <v>0</v>
      </c>
      <c r="FH41" s="242">
        <f xml:space="preserve"> ConCost!FH$85</f>
        <v>0</v>
      </c>
      <c r="FI41" s="242">
        <f xml:space="preserve"> ConCost!FI$85</f>
        <v>0</v>
      </c>
      <c r="FJ41" s="242">
        <f xml:space="preserve"> ConCost!FJ$85</f>
        <v>0</v>
      </c>
      <c r="FK41" s="242">
        <f xml:space="preserve"> ConCost!FK$85</f>
        <v>0</v>
      </c>
      <c r="FL41" s="242">
        <f xml:space="preserve"> ConCost!FL$85</f>
        <v>0</v>
      </c>
      <c r="FM41" s="242">
        <f xml:space="preserve"> ConCost!FM$85</f>
        <v>0</v>
      </c>
      <c r="FN41" s="242">
        <f xml:space="preserve"> ConCost!FN$85</f>
        <v>0</v>
      </c>
      <c r="FO41" s="242">
        <f xml:space="preserve"> ConCost!FO$85</f>
        <v>0</v>
      </c>
      <c r="FP41" s="242">
        <f xml:space="preserve"> ConCost!FP$85</f>
        <v>0</v>
      </c>
      <c r="FQ41" s="242">
        <f xml:space="preserve"> ConCost!FQ$85</f>
        <v>0</v>
      </c>
      <c r="FR41" s="242">
        <f xml:space="preserve"> ConCost!FR$85</f>
        <v>0</v>
      </c>
      <c r="FS41" s="242">
        <f xml:space="preserve"> ConCost!FS$85</f>
        <v>0</v>
      </c>
      <c r="FT41" s="242">
        <f xml:space="preserve"> ConCost!FT$85</f>
        <v>0</v>
      </c>
      <c r="FU41" s="242">
        <f xml:space="preserve"> ConCost!FU$85</f>
        <v>0</v>
      </c>
      <c r="FV41" s="242">
        <f xml:space="preserve"> ConCost!FV$85</f>
        <v>0</v>
      </c>
      <c r="FW41" s="242">
        <f xml:space="preserve"> ConCost!FW$85</f>
        <v>0</v>
      </c>
      <c r="FX41" s="242">
        <f xml:space="preserve"> ConCost!FX$85</f>
        <v>0</v>
      </c>
      <c r="FY41" s="242">
        <f xml:space="preserve"> ConCost!FY$85</f>
        <v>0</v>
      </c>
      <c r="FZ41" s="242">
        <f xml:space="preserve"> ConCost!FZ$85</f>
        <v>0</v>
      </c>
      <c r="GA41" s="242">
        <f xml:space="preserve"> ConCost!GA$85</f>
        <v>0</v>
      </c>
      <c r="GB41" s="242">
        <f xml:space="preserve"> ConCost!GB$85</f>
        <v>0</v>
      </c>
      <c r="GC41" s="242">
        <f xml:space="preserve"> ConCost!GC$85</f>
        <v>0</v>
      </c>
      <c r="GD41" s="242">
        <f xml:space="preserve"> ConCost!GD$85</f>
        <v>0</v>
      </c>
      <c r="GE41" s="242">
        <f xml:space="preserve"> ConCost!GE$85</f>
        <v>0</v>
      </c>
      <c r="GF41" s="242">
        <f xml:space="preserve"> ConCost!GF$85</f>
        <v>0</v>
      </c>
      <c r="GG41" s="242">
        <f xml:space="preserve"> ConCost!GG$85</f>
        <v>0</v>
      </c>
      <c r="GH41" s="242">
        <f xml:space="preserve"> ConCost!GH$85</f>
        <v>0</v>
      </c>
      <c r="GI41" s="242">
        <f xml:space="preserve"> ConCost!GI$85</f>
        <v>0</v>
      </c>
      <c r="GJ41" s="242">
        <f xml:space="preserve"> ConCost!GJ$85</f>
        <v>0</v>
      </c>
    </row>
    <row r="42" spans="1:192" s="197" customFormat="1" outlineLevel="1" x14ac:dyDescent="0.25">
      <c r="A42" s="212"/>
      <c r="B42" s="212"/>
      <c r="C42" s="213"/>
      <c r="D42" s="216"/>
      <c r="E42" s="242" t="str">
        <f xml:space="preserve"> ConCost!E$91</f>
        <v>Pre-funding of DSRA</v>
      </c>
      <c r="F42" s="242">
        <f xml:space="preserve"> ConCost!F$91</f>
        <v>0</v>
      </c>
      <c r="G42" s="242" t="str">
        <f xml:space="preserve"> ConCost!G$91</f>
        <v>$ 000s</v>
      </c>
      <c r="H42" s="242">
        <f xml:space="preserve"> ConCost!H$91</f>
        <v>-11766.314320962698</v>
      </c>
      <c r="I42" s="242">
        <f xml:space="preserve"> ConCost!I$91</f>
        <v>0</v>
      </c>
      <c r="J42" s="242">
        <f xml:space="preserve"> ConCost!J$91</f>
        <v>0</v>
      </c>
      <c r="K42" s="242">
        <f xml:space="preserve"> ConCost!K$91</f>
        <v>0</v>
      </c>
      <c r="L42" s="242">
        <f xml:space="preserve"> ConCost!L$91</f>
        <v>0</v>
      </c>
      <c r="M42" s="242">
        <f xml:space="preserve"> ConCost!M$91</f>
        <v>0</v>
      </c>
      <c r="N42" s="242">
        <f xml:space="preserve"> ConCost!N$91</f>
        <v>0</v>
      </c>
      <c r="O42" s="242">
        <f xml:space="preserve"> ConCost!O$91</f>
        <v>0</v>
      </c>
      <c r="P42" s="242">
        <f xml:space="preserve"> ConCost!P$91</f>
        <v>-11766.314320962698</v>
      </c>
      <c r="Q42" s="242">
        <f xml:space="preserve"> ConCost!Q$91</f>
        <v>0</v>
      </c>
      <c r="R42" s="242">
        <f xml:space="preserve"> ConCost!R$91</f>
        <v>0</v>
      </c>
      <c r="S42" s="242">
        <f xml:space="preserve"> ConCost!S$91</f>
        <v>0</v>
      </c>
      <c r="T42" s="242">
        <f xml:space="preserve"> ConCost!T$91</f>
        <v>0</v>
      </c>
      <c r="U42" s="242">
        <f xml:space="preserve"> ConCost!U$91</f>
        <v>0</v>
      </c>
      <c r="V42" s="242">
        <f xml:space="preserve"> ConCost!V$91</f>
        <v>0</v>
      </c>
      <c r="W42" s="242">
        <f xml:space="preserve"> ConCost!W$91</f>
        <v>0</v>
      </c>
      <c r="X42" s="242">
        <f xml:space="preserve"> ConCost!X$91</f>
        <v>0</v>
      </c>
      <c r="Y42" s="242">
        <f xml:space="preserve"> ConCost!Y$91</f>
        <v>0</v>
      </c>
      <c r="Z42" s="242">
        <f xml:space="preserve"> ConCost!Z$91</f>
        <v>0</v>
      </c>
      <c r="AA42" s="242">
        <f xml:space="preserve"> ConCost!AA$91</f>
        <v>0</v>
      </c>
      <c r="AB42" s="242">
        <f xml:space="preserve"> ConCost!AB$91</f>
        <v>0</v>
      </c>
      <c r="AC42" s="242">
        <f xml:space="preserve"> ConCost!AC$91</f>
        <v>0</v>
      </c>
      <c r="AD42" s="242">
        <f xml:space="preserve"> ConCost!AD$91</f>
        <v>0</v>
      </c>
      <c r="AE42" s="242">
        <f xml:space="preserve"> ConCost!AE$91</f>
        <v>0</v>
      </c>
      <c r="AF42" s="242">
        <f xml:space="preserve"> ConCost!AF$91</f>
        <v>0</v>
      </c>
      <c r="AG42" s="242">
        <f xml:space="preserve"> ConCost!AG$91</f>
        <v>0</v>
      </c>
      <c r="AH42" s="242">
        <f xml:space="preserve"> ConCost!AH$91</f>
        <v>0</v>
      </c>
      <c r="AI42" s="242">
        <f xml:space="preserve"> ConCost!AI$91</f>
        <v>0</v>
      </c>
      <c r="AJ42" s="242">
        <f xml:space="preserve"> ConCost!AJ$91</f>
        <v>0</v>
      </c>
      <c r="AK42" s="242">
        <f xml:space="preserve"> ConCost!AK$91</f>
        <v>0</v>
      </c>
      <c r="AL42" s="242">
        <f xml:space="preserve"> ConCost!AL$91</f>
        <v>0</v>
      </c>
      <c r="AM42" s="242">
        <f xml:space="preserve"> ConCost!AM$91</f>
        <v>0</v>
      </c>
      <c r="AN42" s="242">
        <f xml:space="preserve"> ConCost!AN$91</f>
        <v>0</v>
      </c>
      <c r="AO42" s="242">
        <f xml:space="preserve"> ConCost!AO$91</f>
        <v>0</v>
      </c>
      <c r="AP42" s="242">
        <f xml:space="preserve"> ConCost!AP$91</f>
        <v>0</v>
      </c>
      <c r="AQ42" s="242">
        <f xml:space="preserve"> ConCost!AQ$91</f>
        <v>0</v>
      </c>
      <c r="AR42" s="242">
        <f xml:space="preserve"> ConCost!AR$91</f>
        <v>0</v>
      </c>
      <c r="AS42" s="242">
        <f xml:space="preserve"> ConCost!AS$91</f>
        <v>0</v>
      </c>
      <c r="AT42" s="242">
        <f xml:space="preserve"> ConCost!AT$91</f>
        <v>0</v>
      </c>
      <c r="AU42" s="242">
        <f xml:space="preserve"> ConCost!AU$91</f>
        <v>0</v>
      </c>
      <c r="AV42" s="242">
        <f xml:space="preserve"> ConCost!AV$91</f>
        <v>0</v>
      </c>
      <c r="AW42" s="242">
        <f xml:space="preserve"> ConCost!AW$91</f>
        <v>0</v>
      </c>
      <c r="AX42" s="242">
        <f xml:space="preserve"> ConCost!AX$91</f>
        <v>0</v>
      </c>
      <c r="AY42" s="242">
        <f xml:space="preserve"> ConCost!AY$91</f>
        <v>0</v>
      </c>
      <c r="AZ42" s="242">
        <f xml:space="preserve"> ConCost!AZ$91</f>
        <v>0</v>
      </c>
      <c r="BA42" s="242">
        <f xml:space="preserve"> ConCost!BA$91</f>
        <v>0</v>
      </c>
      <c r="BB42" s="242">
        <f xml:space="preserve"> ConCost!BB$91</f>
        <v>0</v>
      </c>
      <c r="BC42" s="242">
        <f xml:space="preserve"> ConCost!BC$91</f>
        <v>0</v>
      </c>
      <c r="BD42" s="242">
        <f xml:space="preserve"> ConCost!BD$91</f>
        <v>0</v>
      </c>
      <c r="BE42" s="242">
        <f xml:space="preserve"> ConCost!BE$91</f>
        <v>0</v>
      </c>
      <c r="BF42" s="242">
        <f xml:space="preserve"> ConCost!BF$91</f>
        <v>0</v>
      </c>
      <c r="BG42" s="242">
        <f xml:space="preserve"> ConCost!BG$91</f>
        <v>0</v>
      </c>
      <c r="BH42" s="242">
        <f xml:space="preserve"> ConCost!BH$91</f>
        <v>0</v>
      </c>
      <c r="BI42" s="242">
        <f xml:space="preserve"> ConCost!BI$91</f>
        <v>0</v>
      </c>
      <c r="BJ42" s="242">
        <f xml:space="preserve"> ConCost!BJ$91</f>
        <v>0</v>
      </c>
      <c r="BK42" s="242">
        <f xml:space="preserve"> ConCost!BK$91</f>
        <v>0</v>
      </c>
      <c r="BL42" s="242">
        <f xml:space="preserve"> ConCost!BL$91</f>
        <v>0</v>
      </c>
      <c r="BM42" s="242">
        <f xml:space="preserve"> ConCost!BM$91</f>
        <v>0</v>
      </c>
      <c r="BN42" s="242">
        <f xml:space="preserve"> ConCost!BN$91</f>
        <v>0</v>
      </c>
      <c r="BO42" s="242">
        <f xml:space="preserve"> ConCost!BO$91</f>
        <v>0</v>
      </c>
      <c r="BP42" s="242">
        <f xml:space="preserve"> ConCost!BP$91</f>
        <v>0</v>
      </c>
      <c r="BQ42" s="242">
        <f xml:space="preserve"> ConCost!BQ$91</f>
        <v>0</v>
      </c>
      <c r="BR42" s="242">
        <f xml:space="preserve"> ConCost!BR$91</f>
        <v>0</v>
      </c>
      <c r="BS42" s="242">
        <f xml:space="preserve"> ConCost!BS$91</f>
        <v>0</v>
      </c>
      <c r="BT42" s="242">
        <f xml:space="preserve"> ConCost!BT$91</f>
        <v>0</v>
      </c>
      <c r="BU42" s="242">
        <f xml:space="preserve"> ConCost!BU$91</f>
        <v>0</v>
      </c>
      <c r="BV42" s="242">
        <f xml:space="preserve"> ConCost!BV$91</f>
        <v>0</v>
      </c>
      <c r="BW42" s="242">
        <f xml:space="preserve"> ConCost!BW$91</f>
        <v>0</v>
      </c>
      <c r="BX42" s="242">
        <f xml:space="preserve"> ConCost!BX$91</f>
        <v>0</v>
      </c>
      <c r="BY42" s="242">
        <f xml:space="preserve"> ConCost!BY$91</f>
        <v>0</v>
      </c>
      <c r="BZ42" s="242">
        <f xml:space="preserve"> ConCost!BZ$91</f>
        <v>0</v>
      </c>
      <c r="CA42" s="242">
        <f xml:space="preserve"> ConCost!CA$91</f>
        <v>0</v>
      </c>
      <c r="CB42" s="242">
        <f xml:space="preserve"> ConCost!CB$91</f>
        <v>0</v>
      </c>
      <c r="CC42" s="242">
        <f xml:space="preserve"> ConCost!CC$91</f>
        <v>0</v>
      </c>
      <c r="CD42" s="242">
        <f xml:space="preserve"> ConCost!CD$91</f>
        <v>0</v>
      </c>
      <c r="CE42" s="242">
        <f xml:space="preserve"> ConCost!CE$91</f>
        <v>0</v>
      </c>
      <c r="CF42" s="242">
        <f xml:space="preserve"> ConCost!CF$91</f>
        <v>0</v>
      </c>
      <c r="CG42" s="242">
        <f xml:space="preserve"> ConCost!CG$91</f>
        <v>0</v>
      </c>
      <c r="CH42" s="242">
        <f xml:space="preserve"> ConCost!CH$91</f>
        <v>0</v>
      </c>
      <c r="CI42" s="242">
        <f xml:space="preserve"> ConCost!CI$91</f>
        <v>0</v>
      </c>
      <c r="CJ42" s="242">
        <f xml:space="preserve"> ConCost!CJ$91</f>
        <v>0</v>
      </c>
      <c r="CK42" s="242">
        <f xml:space="preserve"> ConCost!CK$91</f>
        <v>0</v>
      </c>
      <c r="CL42" s="242">
        <f xml:space="preserve"> ConCost!CL$91</f>
        <v>0</v>
      </c>
      <c r="CM42" s="242">
        <f xml:space="preserve"> ConCost!CM$91</f>
        <v>0</v>
      </c>
      <c r="CN42" s="242">
        <f xml:space="preserve"> ConCost!CN$91</f>
        <v>0</v>
      </c>
      <c r="CO42" s="242">
        <f xml:space="preserve"> ConCost!CO$91</f>
        <v>0</v>
      </c>
      <c r="CP42" s="242">
        <f xml:space="preserve"> ConCost!CP$91</f>
        <v>0</v>
      </c>
      <c r="CQ42" s="242">
        <f xml:space="preserve"> ConCost!CQ$91</f>
        <v>0</v>
      </c>
      <c r="CR42" s="242">
        <f xml:space="preserve"> ConCost!CR$91</f>
        <v>0</v>
      </c>
      <c r="CS42" s="242">
        <f xml:space="preserve"> ConCost!CS$91</f>
        <v>0</v>
      </c>
      <c r="CT42" s="242">
        <f xml:space="preserve"> ConCost!CT$91</f>
        <v>0</v>
      </c>
      <c r="CU42" s="242">
        <f xml:space="preserve"> ConCost!CU$91</f>
        <v>0</v>
      </c>
      <c r="CV42" s="242">
        <f xml:space="preserve"> ConCost!CV$91</f>
        <v>0</v>
      </c>
      <c r="CW42" s="242">
        <f xml:space="preserve"> ConCost!CW$91</f>
        <v>0</v>
      </c>
      <c r="CX42" s="242">
        <f xml:space="preserve"> ConCost!CX$91</f>
        <v>0</v>
      </c>
      <c r="CY42" s="242">
        <f xml:space="preserve"> ConCost!CY$91</f>
        <v>0</v>
      </c>
      <c r="CZ42" s="242">
        <f xml:space="preserve"> ConCost!CZ$91</f>
        <v>0</v>
      </c>
      <c r="DA42" s="242">
        <f xml:space="preserve"> ConCost!DA$91</f>
        <v>0</v>
      </c>
      <c r="DB42" s="242">
        <f xml:space="preserve"> ConCost!DB$91</f>
        <v>0</v>
      </c>
      <c r="DC42" s="242">
        <f xml:space="preserve"> ConCost!DC$91</f>
        <v>0</v>
      </c>
      <c r="DD42" s="242">
        <f xml:space="preserve"> ConCost!DD$91</f>
        <v>0</v>
      </c>
      <c r="DE42" s="242">
        <f xml:space="preserve"> ConCost!DE$91</f>
        <v>0</v>
      </c>
      <c r="DF42" s="242">
        <f xml:space="preserve"> ConCost!DF$91</f>
        <v>0</v>
      </c>
      <c r="DG42" s="242">
        <f xml:space="preserve"> ConCost!DG$91</f>
        <v>0</v>
      </c>
      <c r="DH42" s="242">
        <f xml:space="preserve"> ConCost!DH$91</f>
        <v>0</v>
      </c>
      <c r="DI42" s="242">
        <f xml:space="preserve"> ConCost!DI$91</f>
        <v>0</v>
      </c>
      <c r="DJ42" s="242">
        <f xml:space="preserve"> ConCost!DJ$91</f>
        <v>0</v>
      </c>
      <c r="DK42" s="242">
        <f xml:space="preserve"> ConCost!DK$91</f>
        <v>0</v>
      </c>
      <c r="DL42" s="242">
        <f xml:space="preserve"> ConCost!DL$91</f>
        <v>0</v>
      </c>
      <c r="DM42" s="242">
        <f xml:space="preserve"> ConCost!DM$91</f>
        <v>0</v>
      </c>
      <c r="DN42" s="242">
        <f xml:space="preserve"> ConCost!DN$91</f>
        <v>0</v>
      </c>
      <c r="DO42" s="242">
        <f xml:space="preserve"> ConCost!DO$91</f>
        <v>0</v>
      </c>
      <c r="DP42" s="242">
        <f xml:space="preserve"> ConCost!DP$91</f>
        <v>0</v>
      </c>
      <c r="DQ42" s="242">
        <f xml:space="preserve"> ConCost!DQ$91</f>
        <v>0</v>
      </c>
      <c r="DR42" s="242">
        <f xml:space="preserve"> ConCost!DR$91</f>
        <v>0</v>
      </c>
      <c r="DS42" s="242">
        <f xml:space="preserve"> ConCost!DS$91</f>
        <v>0</v>
      </c>
      <c r="DT42" s="242">
        <f xml:space="preserve"> ConCost!DT$91</f>
        <v>0</v>
      </c>
      <c r="DU42" s="242">
        <f xml:space="preserve"> ConCost!DU$91</f>
        <v>0</v>
      </c>
      <c r="DV42" s="242">
        <f xml:space="preserve"> ConCost!DV$91</f>
        <v>0</v>
      </c>
      <c r="DW42" s="242">
        <f xml:space="preserve"> ConCost!DW$91</f>
        <v>0</v>
      </c>
      <c r="DX42" s="242">
        <f xml:space="preserve"> ConCost!DX$91</f>
        <v>0</v>
      </c>
      <c r="DY42" s="242">
        <f xml:space="preserve"> ConCost!DY$91</f>
        <v>0</v>
      </c>
      <c r="DZ42" s="242">
        <f xml:space="preserve"> ConCost!DZ$91</f>
        <v>0</v>
      </c>
      <c r="EA42" s="242">
        <f xml:space="preserve"> ConCost!EA$91</f>
        <v>0</v>
      </c>
      <c r="EB42" s="242">
        <f xml:space="preserve"> ConCost!EB$91</f>
        <v>0</v>
      </c>
      <c r="EC42" s="242">
        <f xml:space="preserve"> ConCost!EC$91</f>
        <v>0</v>
      </c>
      <c r="ED42" s="242">
        <f xml:space="preserve"> ConCost!ED$91</f>
        <v>0</v>
      </c>
      <c r="EE42" s="242">
        <f xml:space="preserve"> ConCost!EE$91</f>
        <v>0</v>
      </c>
      <c r="EF42" s="242">
        <f xml:space="preserve"> ConCost!EF$91</f>
        <v>0</v>
      </c>
      <c r="EG42" s="242">
        <f xml:space="preserve"> ConCost!EG$91</f>
        <v>0</v>
      </c>
      <c r="EH42" s="242">
        <f xml:space="preserve"> ConCost!EH$91</f>
        <v>0</v>
      </c>
      <c r="EI42" s="242">
        <f xml:space="preserve"> ConCost!EI$91</f>
        <v>0</v>
      </c>
      <c r="EJ42" s="242">
        <f xml:space="preserve"> ConCost!EJ$91</f>
        <v>0</v>
      </c>
      <c r="EK42" s="242">
        <f xml:space="preserve"> ConCost!EK$91</f>
        <v>0</v>
      </c>
      <c r="EL42" s="242">
        <f xml:space="preserve"> ConCost!EL$91</f>
        <v>0</v>
      </c>
      <c r="EM42" s="242">
        <f xml:space="preserve"> ConCost!EM$91</f>
        <v>0</v>
      </c>
      <c r="EN42" s="242">
        <f xml:space="preserve"> ConCost!EN$91</f>
        <v>0</v>
      </c>
      <c r="EO42" s="242">
        <f xml:space="preserve"> ConCost!EO$91</f>
        <v>0</v>
      </c>
      <c r="EP42" s="242">
        <f xml:space="preserve"> ConCost!EP$91</f>
        <v>0</v>
      </c>
      <c r="EQ42" s="242">
        <f xml:space="preserve"> ConCost!EQ$91</f>
        <v>0</v>
      </c>
      <c r="ER42" s="242">
        <f xml:space="preserve"> ConCost!ER$91</f>
        <v>0</v>
      </c>
      <c r="ES42" s="242">
        <f xml:space="preserve"> ConCost!ES$91</f>
        <v>0</v>
      </c>
      <c r="ET42" s="242">
        <f xml:space="preserve"> ConCost!ET$91</f>
        <v>0</v>
      </c>
      <c r="EU42" s="242">
        <f xml:space="preserve"> ConCost!EU$91</f>
        <v>0</v>
      </c>
      <c r="EV42" s="242">
        <f xml:space="preserve"> ConCost!EV$91</f>
        <v>0</v>
      </c>
      <c r="EW42" s="242">
        <f xml:space="preserve"> ConCost!EW$91</f>
        <v>0</v>
      </c>
      <c r="EX42" s="242">
        <f xml:space="preserve"> ConCost!EX$91</f>
        <v>0</v>
      </c>
      <c r="EY42" s="242">
        <f xml:space="preserve"> ConCost!EY$91</f>
        <v>0</v>
      </c>
      <c r="EZ42" s="242">
        <f xml:space="preserve"> ConCost!EZ$91</f>
        <v>0</v>
      </c>
      <c r="FA42" s="242">
        <f xml:space="preserve"> ConCost!FA$91</f>
        <v>0</v>
      </c>
      <c r="FB42" s="242">
        <f xml:space="preserve"> ConCost!FB$91</f>
        <v>0</v>
      </c>
      <c r="FC42" s="242">
        <f xml:space="preserve"> ConCost!FC$91</f>
        <v>0</v>
      </c>
      <c r="FD42" s="242">
        <f xml:space="preserve"> ConCost!FD$91</f>
        <v>0</v>
      </c>
      <c r="FE42" s="242">
        <f xml:space="preserve"> ConCost!FE$91</f>
        <v>0</v>
      </c>
      <c r="FF42" s="242">
        <f xml:space="preserve"> ConCost!FF$91</f>
        <v>0</v>
      </c>
      <c r="FG42" s="242">
        <f xml:space="preserve"> ConCost!FG$91</f>
        <v>0</v>
      </c>
      <c r="FH42" s="242">
        <f xml:space="preserve"> ConCost!FH$91</f>
        <v>0</v>
      </c>
      <c r="FI42" s="242">
        <f xml:space="preserve"> ConCost!FI$91</f>
        <v>0</v>
      </c>
      <c r="FJ42" s="242">
        <f xml:space="preserve"> ConCost!FJ$91</f>
        <v>0</v>
      </c>
      <c r="FK42" s="242">
        <f xml:space="preserve"> ConCost!FK$91</f>
        <v>0</v>
      </c>
      <c r="FL42" s="242">
        <f xml:space="preserve"> ConCost!FL$91</f>
        <v>0</v>
      </c>
      <c r="FM42" s="242">
        <f xml:space="preserve"> ConCost!FM$91</f>
        <v>0</v>
      </c>
      <c r="FN42" s="242">
        <f xml:space="preserve"> ConCost!FN$91</f>
        <v>0</v>
      </c>
      <c r="FO42" s="242">
        <f xml:space="preserve"> ConCost!FO$91</f>
        <v>0</v>
      </c>
      <c r="FP42" s="242">
        <f xml:space="preserve"> ConCost!FP$91</f>
        <v>0</v>
      </c>
      <c r="FQ42" s="242">
        <f xml:space="preserve"> ConCost!FQ$91</f>
        <v>0</v>
      </c>
      <c r="FR42" s="242">
        <f xml:space="preserve"> ConCost!FR$91</f>
        <v>0</v>
      </c>
      <c r="FS42" s="242">
        <f xml:space="preserve"> ConCost!FS$91</f>
        <v>0</v>
      </c>
      <c r="FT42" s="242">
        <f xml:space="preserve"> ConCost!FT$91</f>
        <v>0</v>
      </c>
      <c r="FU42" s="242">
        <f xml:space="preserve"> ConCost!FU$91</f>
        <v>0</v>
      </c>
      <c r="FV42" s="242">
        <f xml:space="preserve"> ConCost!FV$91</f>
        <v>0</v>
      </c>
      <c r="FW42" s="242">
        <f xml:space="preserve"> ConCost!FW$91</f>
        <v>0</v>
      </c>
      <c r="FX42" s="242">
        <f xml:space="preserve"> ConCost!FX$91</f>
        <v>0</v>
      </c>
      <c r="FY42" s="242">
        <f xml:space="preserve"> ConCost!FY$91</f>
        <v>0</v>
      </c>
      <c r="FZ42" s="242">
        <f xml:space="preserve"> ConCost!FZ$91</f>
        <v>0</v>
      </c>
      <c r="GA42" s="242">
        <f xml:space="preserve"> ConCost!GA$91</f>
        <v>0</v>
      </c>
      <c r="GB42" s="242">
        <f xml:space="preserve"> ConCost!GB$91</f>
        <v>0</v>
      </c>
      <c r="GC42" s="242">
        <f xml:space="preserve"> ConCost!GC$91</f>
        <v>0</v>
      </c>
      <c r="GD42" s="242">
        <f xml:space="preserve"> ConCost!GD$91</f>
        <v>0</v>
      </c>
      <c r="GE42" s="242">
        <f xml:space="preserve"> ConCost!GE$91</f>
        <v>0</v>
      </c>
      <c r="GF42" s="242">
        <f xml:space="preserve"> ConCost!GF$91</f>
        <v>0</v>
      </c>
      <c r="GG42" s="242">
        <f xml:space="preserve"> ConCost!GG$91</f>
        <v>0</v>
      </c>
      <c r="GH42" s="242">
        <f xml:space="preserve"> ConCost!GH$91</f>
        <v>0</v>
      </c>
      <c r="GI42" s="242">
        <f xml:space="preserve"> ConCost!GI$91</f>
        <v>0</v>
      </c>
      <c r="GJ42" s="242">
        <f xml:space="preserve"> ConCost!GJ$91</f>
        <v>0</v>
      </c>
    </row>
    <row r="43" spans="1:192" s="198" customFormat="1" outlineLevel="1" x14ac:dyDescent="0.25">
      <c r="A43" s="212"/>
      <c r="B43" s="212"/>
      <c r="C43" s="213"/>
      <c r="D43" s="216"/>
      <c r="E43" s="296" t="str">
        <f xml:space="preserve"> Debt!E$197</f>
        <v>Equity bridge repayment</v>
      </c>
      <c r="F43" s="296">
        <f xml:space="preserve"> Debt!F$197</f>
        <v>0</v>
      </c>
      <c r="G43" s="296" t="str">
        <f xml:space="preserve"> Debt!G$197</f>
        <v>$ 000s</v>
      </c>
      <c r="H43" s="296">
        <f xml:space="preserve"> Debt!H$197</f>
        <v>-90965.413482615302</v>
      </c>
      <c r="I43" s="296">
        <f xml:space="preserve"> Debt!I$197</f>
        <v>0</v>
      </c>
      <c r="J43" s="296">
        <f xml:space="preserve"> Debt!J$197</f>
        <v>0</v>
      </c>
      <c r="K43" s="296">
        <f xml:space="preserve"> Debt!K$197</f>
        <v>0</v>
      </c>
      <c r="L43" s="296">
        <f xml:space="preserve"> Debt!L$197</f>
        <v>0</v>
      </c>
      <c r="M43" s="296">
        <f xml:space="preserve"> Debt!M$197</f>
        <v>0</v>
      </c>
      <c r="N43" s="296">
        <f xml:space="preserve"> Debt!N$197</f>
        <v>0</v>
      </c>
      <c r="O43" s="296">
        <f xml:space="preserve"> Debt!O$197</f>
        <v>0</v>
      </c>
      <c r="P43" s="296">
        <f xml:space="preserve"> Debt!P$197</f>
        <v>-90965.413482615302</v>
      </c>
      <c r="Q43" s="296">
        <f xml:space="preserve"> Debt!Q$197</f>
        <v>0</v>
      </c>
      <c r="R43" s="296">
        <f xml:space="preserve"> Debt!R$197</f>
        <v>0</v>
      </c>
      <c r="S43" s="296">
        <f xml:space="preserve"> Debt!S$197</f>
        <v>0</v>
      </c>
      <c r="T43" s="296">
        <f xml:space="preserve"> Debt!T$197</f>
        <v>0</v>
      </c>
      <c r="U43" s="296">
        <f xml:space="preserve"> Debt!U$197</f>
        <v>0</v>
      </c>
      <c r="V43" s="296">
        <f xml:space="preserve"> Debt!V$197</f>
        <v>0</v>
      </c>
      <c r="W43" s="296">
        <f xml:space="preserve"> Debt!W$197</f>
        <v>0</v>
      </c>
      <c r="X43" s="296">
        <f xml:space="preserve"> Debt!X$197</f>
        <v>0</v>
      </c>
      <c r="Y43" s="296">
        <f xml:space="preserve"> Debt!Y$197</f>
        <v>0</v>
      </c>
      <c r="Z43" s="296">
        <f xml:space="preserve"> Debt!Z$197</f>
        <v>0</v>
      </c>
      <c r="AA43" s="296">
        <f xml:space="preserve"> Debt!AA$197</f>
        <v>0</v>
      </c>
      <c r="AB43" s="296">
        <f xml:space="preserve"> Debt!AB$197</f>
        <v>0</v>
      </c>
      <c r="AC43" s="296">
        <f xml:space="preserve"> Debt!AC$197</f>
        <v>0</v>
      </c>
      <c r="AD43" s="296">
        <f xml:space="preserve"> Debt!AD$197</f>
        <v>0</v>
      </c>
      <c r="AE43" s="296">
        <f xml:space="preserve"> Debt!AE$197</f>
        <v>0</v>
      </c>
      <c r="AF43" s="296">
        <f xml:space="preserve"> Debt!AF$197</f>
        <v>0</v>
      </c>
      <c r="AG43" s="296">
        <f xml:space="preserve"> Debt!AG$197</f>
        <v>0</v>
      </c>
      <c r="AH43" s="296">
        <f xml:space="preserve"> Debt!AH$197</f>
        <v>0</v>
      </c>
      <c r="AI43" s="296">
        <f xml:space="preserve"> Debt!AI$197</f>
        <v>0</v>
      </c>
      <c r="AJ43" s="296">
        <f xml:space="preserve"> Debt!AJ$197</f>
        <v>0</v>
      </c>
      <c r="AK43" s="296">
        <f xml:space="preserve"> Debt!AK$197</f>
        <v>0</v>
      </c>
      <c r="AL43" s="296">
        <f xml:space="preserve"> Debt!AL$197</f>
        <v>0</v>
      </c>
      <c r="AM43" s="296">
        <f xml:space="preserve"> Debt!AM$197</f>
        <v>0</v>
      </c>
      <c r="AN43" s="296">
        <f xml:space="preserve"> Debt!AN$197</f>
        <v>0</v>
      </c>
      <c r="AO43" s="296">
        <f xml:space="preserve"> Debt!AO$197</f>
        <v>0</v>
      </c>
      <c r="AP43" s="296">
        <f xml:space="preserve"> Debt!AP$197</f>
        <v>0</v>
      </c>
      <c r="AQ43" s="296">
        <f xml:space="preserve"> Debt!AQ$197</f>
        <v>0</v>
      </c>
      <c r="AR43" s="296">
        <f xml:space="preserve"> Debt!AR$197</f>
        <v>0</v>
      </c>
      <c r="AS43" s="296">
        <f xml:space="preserve"> Debt!AS$197</f>
        <v>0</v>
      </c>
      <c r="AT43" s="296">
        <f xml:space="preserve"> Debt!AT$197</f>
        <v>0</v>
      </c>
      <c r="AU43" s="296">
        <f xml:space="preserve"> Debt!AU$197</f>
        <v>0</v>
      </c>
      <c r="AV43" s="296">
        <f xml:space="preserve"> Debt!AV$197</f>
        <v>0</v>
      </c>
      <c r="AW43" s="296">
        <f xml:space="preserve"> Debt!AW$197</f>
        <v>0</v>
      </c>
      <c r="AX43" s="296">
        <f xml:space="preserve"> Debt!AX$197</f>
        <v>0</v>
      </c>
      <c r="AY43" s="296">
        <f xml:space="preserve"> Debt!AY$197</f>
        <v>0</v>
      </c>
      <c r="AZ43" s="296">
        <f xml:space="preserve"> Debt!AZ$197</f>
        <v>0</v>
      </c>
      <c r="BA43" s="296">
        <f xml:space="preserve"> Debt!BA$197</f>
        <v>0</v>
      </c>
      <c r="BB43" s="296">
        <f xml:space="preserve"> Debt!BB$197</f>
        <v>0</v>
      </c>
      <c r="BC43" s="296">
        <f xml:space="preserve"> Debt!BC$197</f>
        <v>0</v>
      </c>
      <c r="BD43" s="296">
        <f xml:space="preserve"> Debt!BD$197</f>
        <v>0</v>
      </c>
      <c r="BE43" s="296">
        <f xml:space="preserve"> Debt!BE$197</f>
        <v>0</v>
      </c>
      <c r="BF43" s="296">
        <f xml:space="preserve"> Debt!BF$197</f>
        <v>0</v>
      </c>
      <c r="BG43" s="296">
        <f xml:space="preserve"> Debt!BG$197</f>
        <v>0</v>
      </c>
      <c r="BH43" s="296">
        <f xml:space="preserve"> Debt!BH$197</f>
        <v>0</v>
      </c>
      <c r="BI43" s="296">
        <f xml:space="preserve"> Debt!BI$197</f>
        <v>0</v>
      </c>
      <c r="BJ43" s="296">
        <f xml:space="preserve"> Debt!BJ$197</f>
        <v>0</v>
      </c>
      <c r="BK43" s="296">
        <f xml:space="preserve"> Debt!BK$197</f>
        <v>0</v>
      </c>
      <c r="BL43" s="296">
        <f xml:space="preserve"> Debt!BL$197</f>
        <v>0</v>
      </c>
      <c r="BM43" s="296">
        <f xml:space="preserve"> Debt!BM$197</f>
        <v>0</v>
      </c>
      <c r="BN43" s="296">
        <f xml:space="preserve"> Debt!BN$197</f>
        <v>0</v>
      </c>
      <c r="BO43" s="296">
        <f xml:space="preserve"> Debt!BO$197</f>
        <v>0</v>
      </c>
      <c r="BP43" s="296">
        <f xml:space="preserve"> Debt!BP$197</f>
        <v>0</v>
      </c>
      <c r="BQ43" s="296">
        <f xml:space="preserve"> Debt!BQ$197</f>
        <v>0</v>
      </c>
      <c r="BR43" s="296">
        <f xml:space="preserve"> Debt!BR$197</f>
        <v>0</v>
      </c>
      <c r="BS43" s="296">
        <f xml:space="preserve"> Debt!BS$197</f>
        <v>0</v>
      </c>
      <c r="BT43" s="296">
        <f xml:space="preserve"> Debt!BT$197</f>
        <v>0</v>
      </c>
      <c r="BU43" s="296">
        <f xml:space="preserve"> Debt!BU$197</f>
        <v>0</v>
      </c>
      <c r="BV43" s="296">
        <f xml:space="preserve"> Debt!BV$197</f>
        <v>0</v>
      </c>
      <c r="BW43" s="296">
        <f xml:space="preserve"> Debt!BW$197</f>
        <v>0</v>
      </c>
      <c r="BX43" s="296">
        <f xml:space="preserve"> Debt!BX$197</f>
        <v>0</v>
      </c>
      <c r="BY43" s="296">
        <f xml:space="preserve"> Debt!BY$197</f>
        <v>0</v>
      </c>
      <c r="BZ43" s="296">
        <f xml:space="preserve"> Debt!BZ$197</f>
        <v>0</v>
      </c>
      <c r="CA43" s="296">
        <f xml:space="preserve"> Debt!CA$197</f>
        <v>0</v>
      </c>
      <c r="CB43" s="296">
        <f xml:space="preserve"> Debt!CB$197</f>
        <v>0</v>
      </c>
      <c r="CC43" s="296">
        <f xml:space="preserve"> Debt!CC$197</f>
        <v>0</v>
      </c>
      <c r="CD43" s="296">
        <f xml:space="preserve"> Debt!CD$197</f>
        <v>0</v>
      </c>
      <c r="CE43" s="296">
        <f xml:space="preserve"> Debt!CE$197</f>
        <v>0</v>
      </c>
      <c r="CF43" s="296">
        <f xml:space="preserve"> Debt!CF$197</f>
        <v>0</v>
      </c>
      <c r="CG43" s="296">
        <f xml:space="preserve"> Debt!CG$197</f>
        <v>0</v>
      </c>
      <c r="CH43" s="296">
        <f xml:space="preserve"> Debt!CH$197</f>
        <v>0</v>
      </c>
      <c r="CI43" s="296">
        <f xml:space="preserve"> Debt!CI$197</f>
        <v>0</v>
      </c>
      <c r="CJ43" s="296">
        <f xml:space="preserve"> Debt!CJ$197</f>
        <v>0</v>
      </c>
      <c r="CK43" s="296">
        <f xml:space="preserve"> Debt!CK$197</f>
        <v>0</v>
      </c>
      <c r="CL43" s="296">
        <f xml:space="preserve"> Debt!CL$197</f>
        <v>0</v>
      </c>
      <c r="CM43" s="296">
        <f xml:space="preserve"> Debt!CM$197</f>
        <v>0</v>
      </c>
      <c r="CN43" s="296">
        <f xml:space="preserve"> Debt!CN$197</f>
        <v>0</v>
      </c>
      <c r="CO43" s="296">
        <f xml:space="preserve"> Debt!CO$197</f>
        <v>0</v>
      </c>
      <c r="CP43" s="296">
        <f xml:space="preserve"> Debt!CP$197</f>
        <v>0</v>
      </c>
      <c r="CQ43" s="296">
        <f xml:space="preserve"> Debt!CQ$197</f>
        <v>0</v>
      </c>
      <c r="CR43" s="296">
        <f xml:space="preserve"> Debt!CR$197</f>
        <v>0</v>
      </c>
      <c r="CS43" s="296">
        <f xml:space="preserve"> Debt!CS$197</f>
        <v>0</v>
      </c>
      <c r="CT43" s="296">
        <f xml:space="preserve"> Debt!CT$197</f>
        <v>0</v>
      </c>
      <c r="CU43" s="296">
        <f xml:space="preserve"> Debt!CU$197</f>
        <v>0</v>
      </c>
      <c r="CV43" s="296">
        <f xml:space="preserve"> Debt!CV$197</f>
        <v>0</v>
      </c>
      <c r="CW43" s="296">
        <f xml:space="preserve"> Debt!CW$197</f>
        <v>0</v>
      </c>
      <c r="CX43" s="296">
        <f xml:space="preserve"> Debt!CX$197</f>
        <v>0</v>
      </c>
      <c r="CY43" s="296">
        <f xml:space="preserve"> Debt!CY$197</f>
        <v>0</v>
      </c>
      <c r="CZ43" s="296">
        <f xml:space="preserve"> Debt!CZ$197</f>
        <v>0</v>
      </c>
      <c r="DA43" s="296">
        <f xml:space="preserve"> Debt!DA$197</f>
        <v>0</v>
      </c>
      <c r="DB43" s="296">
        <f xml:space="preserve"> Debt!DB$197</f>
        <v>0</v>
      </c>
      <c r="DC43" s="296">
        <f xml:space="preserve"> Debt!DC$197</f>
        <v>0</v>
      </c>
      <c r="DD43" s="296">
        <f xml:space="preserve"> Debt!DD$197</f>
        <v>0</v>
      </c>
      <c r="DE43" s="296">
        <f xml:space="preserve"> Debt!DE$197</f>
        <v>0</v>
      </c>
      <c r="DF43" s="296">
        <f xml:space="preserve"> Debt!DF$197</f>
        <v>0</v>
      </c>
      <c r="DG43" s="296">
        <f xml:space="preserve"> Debt!DG$197</f>
        <v>0</v>
      </c>
      <c r="DH43" s="296">
        <f xml:space="preserve"> Debt!DH$197</f>
        <v>0</v>
      </c>
      <c r="DI43" s="296">
        <f xml:space="preserve"> Debt!DI$197</f>
        <v>0</v>
      </c>
      <c r="DJ43" s="296">
        <f xml:space="preserve"> Debt!DJ$197</f>
        <v>0</v>
      </c>
      <c r="DK43" s="296">
        <f xml:space="preserve"> Debt!DK$197</f>
        <v>0</v>
      </c>
      <c r="DL43" s="296">
        <f xml:space="preserve"> Debt!DL$197</f>
        <v>0</v>
      </c>
      <c r="DM43" s="296">
        <f xml:space="preserve"> Debt!DM$197</f>
        <v>0</v>
      </c>
      <c r="DN43" s="296">
        <f xml:space="preserve"> Debt!DN$197</f>
        <v>0</v>
      </c>
      <c r="DO43" s="296">
        <f xml:space="preserve"> Debt!DO$197</f>
        <v>0</v>
      </c>
      <c r="DP43" s="296">
        <f xml:space="preserve"> Debt!DP$197</f>
        <v>0</v>
      </c>
      <c r="DQ43" s="296">
        <f xml:space="preserve"> Debt!DQ$197</f>
        <v>0</v>
      </c>
      <c r="DR43" s="296">
        <f xml:space="preserve"> Debt!DR$197</f>
        <v>0</v>
      </c>
      <c r="DS43" s="296">
        <f xml:space="preserve"> Debt!DS$197</f>
        <v>0</v>
      </c>
      <c r="DT43" s="296">
        <f xml:space="preserve"> Debt!DT$197</f>
        <v>0</v>
      </c>
      <c r="DU43" s="296">
        <f xml:space="preserve"> Debt!DU$197</f>
        <v>0</v>
      </c>
      <c r="DV43" s="296">
        <f xml:space="preserve"> Debt!DV$197</f>
        <v>0</v>
      </c>
      <c r="DW43" s="296">
        <f xml:space="preserve"> Debt!DW$197</f>
        <v>0</v>
      </c>
      <c r="DX43" s="296">
        <f xml:space="preserve"> Debt!DX$197</f>
        <v>0</v>
      </c>
      <c r="DY43" s="296">
        <f xml:space="preserve"> Debt!DY$197</f>
        <v>0</v>
      </c>
      <c r="DZ43" s="296">
        <f xml:space="preserve"> Debt!DZ$197</f>
        <v>0</v>
      </c>
      <c r="EA43" s="296">
        <f xml:space="preserve"> Debt!EA$197</f>
        <v>0</v>
      </c>
      <c r="EB43" s="296">
        <f xml:space="preserve"> Debt!EB$197</f>
        <v>0</v>
      </c>
      <c r="EC43" s="296">
        <f xml:space="preserve"> Debt!EC$197</f>
        <v>0</v>
      </c>
      <c r="ED43" s="296">
        <f xml:space="preserve"> Debt!ED$197</f>
        <v>0</v>
      </c>
      <c r="EE43" s="296">
        <f xml:space="preserve"> Debt!EE$197</f>
        <v>0</v>
      </c>
      <c r="EF43" s="296">
        <f xml:space="preserve"> Debt!EF$197</f>
        <v>0</v>
      </c>
      <c r="EG43" s="296">
        <f xml:space="preserve"> Debt!EG$197</f>
        <v>0</v>
      </c>
      <c r="EH43" s="296">
        <f xml:space="preserve"> Debt!EH$197</f>
        <v>0</v>
      </c>
      <c r="EI43" s="296">
        <f xml:space="preserve"> Debt!EI$197</f>
        <v>0</v>
      </c>
      <c r="EJ43" s="296">
        <f xml:space="preserve"> Debt!EJ$197</f>
        <v>0</v>
      </c>
      <c r="EK43" s="296">
        <f xml:space="preserve"> Debt!EK$197</f>
        <v>0</v>
      </c>
      <c r="EL43" s="296">
        <f xml:space="preserve"> Debt!EL$197</f>
        <v>0</v>
      </c>
      <c r="EM43" s="296">
        <f xml:space="preserve"> Debt!EM$197</f>
        <v>0</v>
      </c>
      <c r="EN43" s="296">
        <f xml:space="preserve"> Debt!EN$197</f>
        <v>0</v>
      </c>
      <c r="EO43" s="296">
        <f xml:space="preserve"> Debt!EO$197</f>
        <v>0</v>
      </c>
      <c r="EP43" s="296">
        <f xml:space="preserve"> Debt!EP$197</f>
        <v>0</v>
      </c>
      <c r="EQ43" s="296">
        <f xml:space="preserve"> Debt!EQ$197</f>
        <v>0</v>
      </c>
      <c r="ER43" s="296">
        <f xml:space="preserve"> Debt!ER$197</f>
        <v>0</v>
      </c>
      <c r="ES43" s="296">
        <f xml:space="preserve"> Debt!ES$197</f>
        <v>0</v>
      </c>
      <c r="ET43" s="296">
        <f xml:space="preserve"> Debt!ET$197</f>
        <v>0</v>
      </c>
      <c r="EU43" s="296">
        <f xml:space="preserve"> Debt!EU$197</f>
        <v>0</v>
      </c>
      <c r="EV43" s="296">
        <f xml:space="preserve"> Debt!EV$197</f>
        <v>0</v>
      </c>
      <c r="EW43" s="296">
        <f xml:space="preserve"> Debt!EW$197</f>
        <v>0</v>
      </c>
      <c r="EX43" s="296">
        <f xml:space="preserve"> Debt!EX$197</f>
        <v>0</v>
      </c>
      <c r="EY43" s="296">
        <f xml:space="preserve"> Debt!EY$197</f>
        <v>0</v>
      </c>
      <c r="EZ43" s="296">
        <f xml:space="preserve"> Debt!EZ$197</f>
        <v>0</v>
      </c>
      <c r="FA43" s="296">
        <f xml:space="preserve"> Debt!FA$197</f>
        <v>0</v>
      </c>
      <c r="FB43" s="296">
        <f xml:space="preserve"> Debt!FB$197</f>
        <v>0</v>
      </c>
      <c r="FC43" s="296">
        <f xml:space="preserve"> Debt!FC$197</f>
        <v>0</v>
      </c>
      <c r="FD43" s="296">
        <f xml:space="preserve"> Debt!FD$197</f>
        <v>0</v>
      </c>
      <c r="FE43" s="296">
        <f xml:space="preserve"> Debt!FE$197</f>
        <v>0</v>
      </c>
      <c r="FF43" s="296">
        <f xml:space="preserve"> Debt!FF$197</f>
        <v>0</v>
      </c>
      <c r="FG43" s="296">
        <f xml:space="preserve"> Debt!FG$197</f>
        <v>0</v>
      </c>
      <c r="FH43" s="296">
        <f xml:space="preserve"> Debt!FH$197</f>
        <v>0</v>
      </c>
      <c r="FI43" s="296">
        <f xml:space="preserve"> Debt!FI$197</f>
        <v>0</v>
      </c>
      <c r="FJ43" s="296">
        <f xml:space="preserve"> Debt!FJ$197</f>
        <v>0</v>
      </c>
      <c r="FK43" s="296">
        <f xml:space="preserve"> Debt!FK$197</f>
        <v>0</v>
      </c>
      <c r="FL43" s="296">
        <f xml:space="preserve"> Debt!FL$197</f>
        <v>0</v>
      </c>
      <c r="FM43" s="296">
        <f xml:space="preserve"> Debt!FM$197</f>
        <v>0</v>
      </c>
      <c r="FN43" s="296">
        <f xml:space="preserve"> Debt!FN$197</f>
        <v>0</v>
      </c>
      <c r="FO43" s="296">
        <f xml:space="preserve"> Debt!FO$197</f>
        <v>0</v>
      </c>
      <c r="FP43" s="296">
        <f xml:space="preserve"> Debt!FP$197</f>
        <v>0</v>
      </c>
      <c r="FQ43" s="296">
        <f xml:space="preserve"> Debt!FQ$197</f>
        <v>0</v>
      </c>
      <c r="FR43" s="296">
        <f xml:space="preserve"> Debt!FR$197</f>
        <v>0</v>
      </c>
      <c r="FS43" s="296">
        <f xml:space="preserve"> Debt!FS$197</f>
        <v>0</v>
      </c>
      <c r="FT43" s="296">
        <f xml:space="preserve"> Debt!FT$197</f>
        <v>0</v>
      </c>
      <c r="FU43" s="296">
        <f xml:space="preserve"> Debt!FU$197</f>
        <v>0</v>
      </c>
      <c r="FV43" s="296">
        <f xml:space="preserve"> Debt!FV$197</f>
        <v>0</v>
      </c>
      <c r="FW43" s="296">
        <f xml:space="preserve"> Debt!FW$197</f>
        <v>0</v>
      </c>
      <c r="FX43" s="296">
        <f xml:space="preserve"> Debt!FX$197</f>
        <v>0</v>
      </c>
      <c r="FY43" s="296">
        <f xml:space="preserve"> Debt!FY$197</f>
        <v>0</v>
      </c>
      <c r="FZ43" s="296">
        <f xml:space="preserve"> Debt!FZ$197</f>
        <v>0</v>
      </c>
      <c r="GA43" s="296">
        <f xml:space="preserve"> Debt!GA$197</f>
        <v>0</v>
      </c>
      <c r="GB43" s="296">
        <f xml:space="preserve"> Debt!GB$197</f>
        <v>0</v>
      </c>
      <c r="GC43" s="296">
        <f xml:space="preserve"> Debt!GC$197</f>
        <v>0</v>
      </c>
      <c r="GD43" s="296">
        <f xml:space="preserve"> Debt!GD$197</f>
        <v>0</v>
      </c>
      <c r="GE43" s="296">
        <f xml:space="preserve"> Debt!GE$197</f>
        <v>0</v>
      </c>
      <c r="GF43" s="296">
        <f xml:space="preserve"> Debt!GF$197</f>
        <v>0</v>
      </c>
      <c r="GG43" s="296">
        <f xml:space="preserve"> Debt!GG$197</f>
        <v>0</v>
      </c>
      <c r="GH43" s="296">
        <f xml:space="preserve"> Debt!GH$197</f>
        <v>0</v>
      </c>
      <c r="GI43" s="296">
        <f xml:space="preserve"> Debt!GI$197</f>
        <v>0</v>
      </c>
      <c r="GJ43" s="296">
        <f xml:space="preserve"> Debt!GJ$197</f>
        <v>0</v>
      </c>
    </row>
    <row r="44" spans="1:192" s="197" customFormat="1" outlineLevel="1" x14ac:dyDescent="0.25">
      <c r="A44" s="243"/>
      <c r="B44" s="243"/>
      <c r="C44" s="244"/>
      <c r="D44" s="245"/>
      <c r="E44" s="241" t="str">
        <f xml:space="preserve"> ConFin!E$369</f>
        <v>Share capital drawdown</v>
      </c>
      <c r="F44" s="241">
        <f xml:space="preserve"> ConFin!F$369</f>
        <v>0</v>
      </c>
      <c r="G44" s="241" t="str">
        <f xml:space="preserve"> ConFin!G$369</f>
        <v>$ 000s</v>
      </c>
      <c r="H44" s="241">
        <f xml:space="preserve"> ConFin!H$369</f>
        <v>100</v>
      </c>
      <c r="I44" s="241">
        <f xml:space="preserve"> ConFin!I$369</f>
        <v>0</v>
      </c>
      <c r="J44" s="241">
        <f xml:space="preserve"> ConFin!J$369</f>
        <v>0</v>
      </c>
      <c r="K44" s="241">
        <f xml:space="preserve"> ConFin!K$369</f>
        <v>0</v>
      </c>
      <c r="L44" s="241">
        <f xml:space="preserve"> ConFin!L$369</f>
        <v>100</v>
      </c>
      <c r="M44" s="241">
        <f xml:space="preserve"> ConFin!M$369</f>
        <v>0</v>
      </c>
      <c r="N44" s="241">
        <f xml:space="preserve"> ConFin!N$369</f>
        <v>0</v>
      </c>
      <c r="O44" s="241">
        <f xml:space="preserve"> ConFin!O$369</f>
        <v>0</v>
      </c>
      <c r="P44" s="241">
        <f xml:space="preserve"> ConFin!P$369</f>
        <v>0</v>
      </c>
      <c r="Q44" s="241">
        <f xml:space="preserve"> ConFin!Q$369</f>
        <v>0</v>
      </c>
      <c r="R44" s="241">
        <f xml:space="preserve"> ConFin!R$369</f>
        <v>0</v>
      </c>
      <c r="S44" s="241">
        <f xml:space="preserve"> ConFin!S$369</f>
        <v>0</v>
      </c>
      <c r="T44" s="241">
        <f xml:space="preserve"> ConFin!T$369</f>
        <v>0</v>
      </c>
      <c r="U44" s="241">
        <f xml:space="preserve"> ConFin!U$369</f>
        <v>0</v>
      </c>
      <c r="V44" s="241">
        <f xml:space="preserve"> ConFin!V$369</f>
        <v>0</v>
      </c>
      <c r="W44" s="241">
        <f xml:space="preserve"> ConFin!W$369</f>
        <v>0</v>
      </c>
      <c r="X44" s="241">
        <f xml:space="preserve"> ConFin!X$369</f>
        <v>0</v>
      </c>
      <c r="Y44" s="241">
        <f xml:space="preserve"> ConFin!Y$369</f>
        <v>0</v>
      </c>
      <c r="Z44" s="241">
        <f xml:space="preserve"> ConFin!Z$369</f>
        <v>0</v>
      </c>
      <c r="AA44" s="241">
        <f xml:space="preserve"> ConFin!AA$369</f>
        <v>0</v>
      </c>
      <c r="AB44" s="241">
        <f xml:space="preserve"> ConFin!AB$369</f>
        <v>0</v>
      </c>
      <c r="AC44" s="241">
        <f xml:space="preserve"> ConFin!AC$369</f>
        <v>0</v>
      </c>
      <c r="AD44" s="241">
        <f xml:space="preserve"> ConFin!AD$369</f>
        <v>0</v>
      </c>
      <c r="AE44" s="241">
        <f xml:space="preserve"> ConFin!AE$369</f>
        <v>0</v>
      </c>
      <c r="AF44" s="241">
        <f xml:space="preserve"> ConFin!AF$369</f>
        <v>0</v>
      </c>
      <c r="AG44" s="241">
        <f xml:space="preserve"> ConFin!AG$369</f>
        <v>0</v>
      </c>
      <c r="AH44" s="241">
        <f xml:space="preserve"> ConFin!AH$369</f>
        <v>0</v>
      </c>
      <c r="AI44" s="241">
        <f xml:space="preserve"> ConFin!AI$369</f>
        <v>0</v>
      </c>
      <c r="AJ44" s="241">
        <f xml:space="preserve"> ConFin!AJ$369</f>
        <v>0</v>
      </c>
      <c r="AK44" s="241">
        <f xml:space="preserve"> ConFin!AK$369</f>
        <v>0</v>
      </c>
      <c r="AL44" s="241">
        <f xml:space="preserve"> ConFin!AL$369</f>
        <v>0</v>
      </c>
      <c r="AM44" s="241">
        <f xml:space="preserve"> ConFin!AM$369</f>
        <v>0</v>
      </c>
      <c r="AN44" s="241">
        <f xml:space="preserve"> ConFin!AN$369</f>
        <v>0</v>
      </c>
      <c r="AO44" s="241">
        <f xml:space="preserve"> ConFin!AO$369</f>
        <v>0</v>
      </c>
      <c r="AP44" s="241">
        <f xml:space="preserve"> ConFin!AP$369</f>
        <v>0</v>
      </c>
      <c r="AQ44" s="241">
        <f xml:space="preserve"> ConFin!AQ$369</f>
        <v>0</v>
      </c>
      <c r="AR44" s="241">
        <f xml:space="preserve"> ConFin!AR$369</f>
        <v>0</v>
      </c>
      <c r="AS44" s="241">
        <f xml:space="preserve"> ConFin!AS$369</f>
        <v>0</v>
      </c>
      <c r="AT44" s="241">
        <f xml:space="preserve"> ConFin!AT$369</f>
        <v>0</v>
      </c>
      <c r="AU44" s="241">
        <f xml:space="preserve"> ConFin!AU$369</f>
        <v>0</v>
      </c>
      <c r="AV44" s="241">
        <f xml:space="preserve"> ConFin!AV$369</f>
        <v>0</v>
      </c>
      <c r="AW44" s="241">
        <f xml:space="preserve"> ConFin!AW$369</f>
        <v>0</v>
      </c>
      <c r="AX44" s="241">
        <f xml:space="preserve"> ConFin!AX$369</f>
        <v>0</v>
      </c>
      <c r="AY44" s="241">
        <f xml:space="preserve"> ConFin!AY$369</f>
        <v>0</v>
      </c>
      <c r="AZ44" s="241">
        <f xml:space="preserve"> ConFin!AZ$369</f>
        <v>0</v>
      </c>
      <c r="BA44" s="241">
        <f xml:space="preserve"> ConFin!BA$369</f>
        <v>0</v>
      </c>
      <c r="BB44" s="241">
        <f xml:space="preserve"> ConFin!BB$369</f>
        <v>0</v>
      </c>
      <c r="BC44" s="241">
        <f xml:space="preserve"> ConFin!BC$369</f>
        <v>0</v>
      </c>
      <c r="BD44" s="241">
        <f xml:space="preserve"> ConFin!BD$369</f>
        <v>0</v>
      </c>
      <c r="BE44" s="241">
        <f xml:space="preserve"> ConFin!BE$369</f>
        <v>0</v>
      </c>
      <c r="BF44" s="241">
        <f xml:space="preserve"> ConFin!BF$369</f>
        <v>0</v>
      </c>
      <c r="BG44" s="241">
        <f xml:space="preserve"> ConFin!BG$369</f>
        <v>0</v>
      </c>
      <c r="BH44" s="241">
        <f xml:space="preserve"> ConFin!BH$369</f>
        <v>0</v>
      </c>
      <c r="BI44" s="241">
        <f xml:space="preserve"> ConFin!BI$369</f>
        <v>0</v>
      </c>
      <c r="BJ44" s="241">
        <f xml:space="preserve"> ConFin!BJ$369</f>
        <v>0</v>
      </c>
      <c r="BK44" s="241">
        <f xml:space="preserve"> ConFin!BK$369</f>
        <v>0</v>
      </c>
      <c r="BL44" s="241">
        <f xml:space="preserve"> ConFin!BL$369</f>
        <v>0</v>
      </c>
      <c r="BM44" s="241">
        <f xml:space="preserve"> ConFin!BM$369</f>
        <v>0</v>
      </c>
      <c r="BN44" s="241">
        <f xml:space="preserve"> ConFin!BN$369</f>
        <v>0</v>
      </c>
      <c r="BO44" s="241">
        <f xml:space="preserve"> ConFin!BO$369</f>
        <v>0</v>
      </c>
      <c r="BP44" s="241">
        <f xml:space="preserve"> ConFin!BP$369</f>
        <v>0</v>
      </c>
      <c r="BQ44" s="241">
        <f xml:space="preserve"> ConFin!BQ$369</f>
        <v>0</v>
      </c>
      <c r="BR44" s="241">
        <f xml:space="preserve"> ConFin!BR$369</f>
        <v>0</v>
      </c>
      <c r="BS44" s="241">
        <f xml:space="preserve"> ConFin!BS$369</f>
        <v>0</v>
      </c>
      <c r="BT44" s="241">
        <f xml:space="preserve"> ConFin!BT$369</f>
        <v>0</v>
      </c>
      <c r="BU44" s="241">
        <f xml:space="preserve"> ConFin!BU$369</f>
        <v>0</v>
      </c>
      <c r="BV44" s="241">
        <f xml:space="preserve"> ConFin!BV$369</f>
        <v>0</v>
      </c>
      <c r="BW44" s="241">
        <f xml:space="preserve"> ConFin!BW$369</f>
        <v>0</v>
      </c>
      <c r="BX44" s="241">
        <f xml:space="preserve"> ConFin!BX$369</f>
        <v>0</v>
      </c>
      <c r="BY44" s="241">
        <f xml:space="preserve"> ConFin!BY$369</f>
        <v>0</v>
      </c>
      <c r="BZ44" s="241">
        <f xml:space="preserve"> ConFin!BZ$369</f>
        <v>0</v>
      </c>
      <c r="CA44" s="241">
        <f xml:space="preserve"> ConFin!CA$369</f>
        <v>0</v>
      </c>
      <c r="CB44" s="241">
        <f xml:space="preserve"> ConFin!CB$369</f>
        <v>0</v>
      </c>
      <c r="CC44" s="241">
        <f xml:space="preserve"> ConFin!CC$369</f>
        <v>0</v>
      </c>
      <c r="CD44" s="241">
        <f xml:space="preserve"> ConFin!CD$369</f>
        <v>0</v>
      </c>
      <c r="CE44" s="241">
        <f xml:space="preserve"> ConFin!CE$369</f>
        <v>0</v>
      </c>
      <c r="CF44" s="241">
        <f xml:space="preserve"> ConFin!CF$369</f>
        <v>0</v>
      </c>
      <c r="CG44" s="241">
        <f xml:space="preserve"> ConFin!CG$369</f>
        <v>0</v>
      </c>
      <c r="CH44" s="241">
        <f xml:space="preserve"> ConFin!CH$369</f>
        <v>0</v>
      </c>
      <c r="CI44" s="241">
        <f xml:space="preserve"> ConFin!CI$369</f>
        <v>0</v>
      </c>
      <c r="CJ44" s="241">
        <f xml:space="preserve"> ConFin!CJ$369</f>
        <v>0</v>
      </c>
      <c r="CK44" s="241">
        <f xml:space="preserve"> ConFin!CK$369</f>
        <v>0</v>
      </c>
      <c r="CL44" s="241">
        <f xml:space="preserve"> ConFin!CL$369</f>
        <v>0</v>
      </c>
      <c r="CM44" s="241">
        <f xml:space="preserve"> ConFin!CM$369</f>
        <v>0</v>
      </c>
      <c r="CN44" s="241">
        <f xml:space="preserve"> ConFin!CN$369</f>
        <v>0</v>
      </c>
      <c r="CO44" s="241">
        <f xml:space="preserve"> ConFin!CO$369</f>
        <v>0</v>
      </c>
      <c r="CP44" s="241">
        <f xml:space="preserve"> ConFin!CP$369</f>
        <v>0</v>
      </c>
      <c r="CQ44" s="241">
        <f xml:space="preserve"> ConFin!CQ$369</f>
        <v>0</v>
      </c>
      <c r="CR44" s="241">
        <f xml:space="preserve"> ConFin!CR$369</f>
        <v>0</v>
      </c>
      <c r="CS44" s="241">
        <f xml:space="preserve"> ConFin!CS$369</f>
        <v>0</v>
      </c>
      <c r="CT44" s="241">
        <f xml:space="preserve"> ConFin!CT$369</f>
        <v>0</v>
      </c>
      <c r="CU44" s="241">
        <f xml:space="preserve"> ConFin!CU$369</f>
        <v>0</v>
      </c>
      <c r="CV44" s="241">
        <f xml:space="preserve"> ConFin!CV$369</f>
        <v>0</v>
      </c>
      <c r="CW44" s="241">
        <f xml:space="preserve"> ConFin!CW$369</f>
        <v>0</v>
      </c>
      <c r="CX44" s="241">
        <f xml:space="preserve"> ConFin!CX$369</f>
        <v>0</v>
      </c>
      <c r="CY44" s="241">
        <f xml:space="preserve"> ConFin!CY$369</f>
        <v>0</v>
      </c>
      <c r="CZ44" s="241">
        <f xml:space="preserve"> ConFin!CZ$369</f>
        <v>0</v>
      </c>
      <c r="DA44" s="241">
        <f xml:space="preserve"> ConFin!DA$369</f>
        <v>0</v>
      </c>
      <c r="DB44" s="241">
        <f xml:space="preserve"> ConFin!DB$369</f>
        <v>0</v>
      </c>
      <c r="DC44" s="241">
        <f xml:space="preserve"> ConFin!DC$369</f>
        <v>0</v>
      </c>
      <c r="DD44" s="241">
        <f xml:space="preserve"> ConFin!DD$369</f>
        <v>0</v>
      </c>
      <c r="DE44" s="241">
        <f xml:space="preserve"> ConFin!DE$369</f>
        <v>0</v>
      </c>
      <c r="DF44" s="241">
        <f xml:space="preserve"> ConFin!DF$369</f>
        <v>0</v>
      </c>
      <c r="DG44" s="241">
        <f xml:space="preserve"> ConFin!DG$369</f>
        <v>0</v>
      </c>
      <c r="DH44" s="241">
        <f xml:space="preserve"> ConFin!DH$369</f>
        <v>0</v>
      </c>
      <c r="DI44" s="241">
        <f xml:space="preserve"> ConFin!DI$369</f>
        <v>0</v>
      </c>
      <c r="DJ44" s="241">
        <f xml:space="preserve"> ConFin!DJ$369</f>
        <v>0</v>
      </c>
      <c r="DK44" s="241">
        <f xml:space="preserve"> ConFin!DK$369</f>
        <v>0</v>
      </c>
      <c r="DL44" s="241">
        <f xml:space="preserve"> ConFin!DL$369</f>
        <v>0</v>
      </c>
      <c r="DM44" s="241">
        <f xml:space="preserve"> ConFin!DM$369</f>
        <v>0</v>
      </c>
      <c r="DN44" s="241">
        <f xml:space="preserve"> ConFin!DN$369</f>
        <v>0</v>
      </c>
      <c r="DO44" s="241">
        <f xml:space="preserve"> ConFin!DO$369</f>
        <v>0</v>
      </c>
      <c r="DP44" s="241">
        <f xml:space="preserve"> ConFin!DP$369</f>
        <v>0</v>
      </c>
      <c r="DQ44" s="241">
        <f xml:space="preserve"> ConFin!DQ$369</f>
        <v>0</v>
      </c>
      <c r="DR44" s="241">
        <f xml:space="preserve"> ConFin!DR$369</f>
        <v>0</v>
      </c>
      <c r="DS44" s="241">
        <f xml:space="preserve"> ConFin!DS$369</f>
        <v>0</v>
      </c>
      <c r="DT44" s="241">
        <f xml:space="preserve"> ConFin!DT$369</f>
        <v>0</v>
      </c>
      <c r="DU44" s="241">
        <f xml:space="preserve"> ConFin!DU$369</f>
        <v>0</v>
      </c>
      <c r="DV44" s="241">
        <f xml:space="preserve"> ConFin!DV$369</f>
        <v>0</v>
      </c>
      <c r="DW44" s="241">
        <f xml:space="preserve"> ConFin!DW$369</f>
        <v>0</v>
      </c>
      <c r="DX44" s="241">
        <f xml:space="preserve"> ConFin!DX$369</f>
        <v>0</v>
      </c>
      <c r="DY44" s="241">
        <f xml:space="preserve"> ConFin!DY$369</f>
        <v>0</v>
      </c>
      <c r="DZ44" s="241">
        <f xml:space="preserve"> ConFin!DZ$369</f>
        <v>0</v>
      </c>
      <c r="EA44" s="241">
        <f xml:space="preserve"> ConFin!EA$369</f>
        <v>0</v>
      </c>
      <c r="EB44" s="241">
        <f xml:space="preserve"> ConFin!EB$369</f>
        <v>0</v>
      </c>
      <c r="EC44" s="241">
        <f xml:space="preserve"> ConFin!EC$369</f>
        <v>0</v>
      </c>
      <c r="ED44" s="241">
        <f xml:space="preserve"> ConFin!ED$369</f>
        <v>0</v>
      </c>
      <c r="EE44" s="241">
        <f xml:space="preserve"> ConFin!EE$369</f>
        <v>0</v>
      </c>
      <c r="EF44" s="241">
        <f xml:space="preserve"> ConFin!EF$369</f>
        <v>0</v>
      </c>
      <c r="EG44" s="241">
        <f xml:space="preserve"> ConFin!EG$369</f>
        <v>0</v>
      </c>
      <c r="EH44" s="241">
        <f xml:space="preserve"> ConFin!EH$369</f>
        <v>0</v>
      </c>
      <c r="EI44" s="241">
        <f xml:space="preserve"> ConFin!EI$369</f>
        <v>0</v>
      </c>
      <c r="EJ44" s="241">
        <f xml:space="preserve"> ConFin!EJ$369</f>
        <v>0</v>
      </c>
      <c r="EK44" s="241">
        <f xml:space="preserve"> ConFin!EK$369</f>
        <v>0</v>
      </c>
      <c r="EL44" s="241">
        <f xml:space="preserve"> ConFin!EL$369</f>
        <v>0</v>
      </c>
      <c r="EM44" s="241">
        <f xml:space="preserve"> ConFin!EM$369</f>
        <v>0</v>
      </c>
      <c r="EN44" s="241">
        <f xml:space="preserve"> ConFin!EN$369</f>
        <v>0</v>
      </c>
      <c r="EO44" s="241">
        <f xml:space="preserve"> ConFin!EO$369</f>
        <v>0</v>
      </c>
      <c r="EP44" s="241">
        <f xml:space="preserve"> ConFin!EP$369</f>
        <v>0</v>
      </c>
      <c r="EQ44" s="241">
        <f xml:space="preserve"> ConFin!EQ$369</f>
        <v>0</v>
      </c>
      <c r="ER44" s="241">
        <f xml:space="preserve"> ConFin!ER$369</f>
        <v>0</v>
      </c>
      <c r="ES44" s="241">
        <f xml:space="preserve"> ConFin!ES$369</f>
        <v>0</v>
      </c>
      <c r="ET44" s="241">
        <f xml:space="preserve"> ConFin!ET$369</f>
        <v>0</v>
      </c>
      <c r="EU44" s="241">
        <f xml:space="preserve"> ConFin!EU$369</f>
        <v>0</v>
      </c>
      <c r="EV44" s="241">
        <f xml:space="preserve"> ConFin!EV$369</f>
        <v>0</v>
      </c>
      <c r="EW44" s="241">
        <f xml:space="preserve"> ConFin!EW$369</f>
        <v>0</v>
      </c>
      <c r="EX44" s="241">
        <f xml:space="preserve"> ConFin!EX$369</f>
        <v>0</v>
      </c>
      <c r="EY44" s="241">
        <f xml:space="preserve"> ConFin!EY$369</f>
        <v>0</v>
      </c>
      <c r="EZ44" s="241">
        <f xml:space="preserve"> ConFin!EZ$369</f>
        <v>0</v>
      </c>
      <c r="FA44" s="241">
        <f xml:space="preserve"> ConFin!FA$369</f>
        <v>0</v>
      </c>
      <c r="FB44" s="241">
        <f xml:space="preserve"> ConFin!FB$369</f>
        <v>0</v>
      </c>
      <c r="FC44" s="241">
        <f xml:space="preserve"> ConFin!FC$369</f>
        <v>0</v>
      </c>
      <c r="FD44" s="241">
        <f xml:space="preserve"> ConFin!FD$369</f>
        <v>0</v>
      </c>
      <c r="FE44" s="241">
        <f xml:space="preserve"> ConFin!FE$369</f>
        <v>0</v>
      </c>
      <c r="FF44" s="241">
        <f xml:space="preserve"> ConFin!FF$369</f>
        <v>0</v>
      </c>
      <c r="FG44" s="241">
        <f xml:space="preserve"> ConFin!FG$369</f>
        <v>0</v>
      </c>
      <c r="FH44" s="241">
        <f xml:space="preserve"> ConFin!FH$369</f>
        <v>0</v>
      </c>
      <c r="FI44" s="241">
        <f xml:space="preserve"> ConFin!FI$369</f>
        <v>0</v>
      </c>
      <c r="FJ44" s="241">
        <f xml:space="preserve"> ConFin!FJ$369</f>
        <v>0</v>
      </c>
      <c r="FK44" s="241">
        <f xml:space="preserve"> ConFin!FK$369</f>
        <v>0</v>
      </c>
      <c r="FL44" s="241">
        <f xml:space="preserve"> ConFin!FL$369</f>
        <v>0</v>
      </c>
      <c r="FM44" s="241">
        <f xml:space="preserve"> ConFin!FM$369</f>
        <v>0</v>
      </c>
      <c r="FN44" s="241">
        <f xml:space="preserve"> ConFin!FN$369</f>
        <v>0</v>
      </c>
      <c r="FO44" s="241">
        <f xml:space="preserve"> ConFin!FO$369</f>
        <v>0</v>
      </c>
      <c r="FP44" s="241">
        <f xml:space="preserve"> ConFin!FP$369</f>
        <v>0</v>
      </c>
      <c r="FQ44" s="241">
        <f xml:space="preserve"> ConFin!FQ$369</f>
        <v>0</v>
      </c>
      <c r="FR44" s="241">
        <f xml:space="preserve"> ConFin!FR$369</f>
        <v>0</v>
      </c>
      <c r="FS44" s="241">
        <f xml:space="preserve"> ConFin!FS$369</f>
        <v>0</v>
      </c>
      <c r="FT44" s="241">
        <f xml:space="preserve"> ConFin!FT$369</f>
        <v>0</v>
      </c>
      <c r="FU44" s="241">
        <f xml:space="preserve"> ConFin!FU$369</f>
        <v>0</v>
      </c>
      <c r="FV44" s="241">
        <f xml:space="preserve"> ConFin!FV$369</f>
        <v>0</v>
      </c>
      <c r="FW44" s="241">
        <f xml:space="preserve"> ConFin!FW$369</f>
        <v>0</v>
      </c>
      <c r="FX44" s="241">
        <f xml:space="preserve"> ConFin!FX$369</f>
        <v>0</v>
      </c>
      <c r="FY44" s="241">
        <f xml:space="preserve"> ConFin!FY$369</f>
        <v>0</v>
      </c>
      <c r="FZ44" s="241">
        <f xml:space="preserve"> ConFin!FZ$369</f>
        <v>0</v>
      </c>
      <c r="GA44" s="241">
        <f xml:space="preserve"> ConFin!GA$369</f>
        <v>0</v>
      </c>
      <c r="GB44" s="241">
        <f xml:space="preserve"> ConFin!GB$369</f>
        <v>0</v>
      </c>
      <c r="GC44" s="241">
        <f xml:space="preserve"> ConFin!GC$369</f>
        <v>0</v>
      </c>
      <c r="GD44" s="241">
        <f xml:space="preserve"> ConFin!GD$369</f>
        <v>0</v>
      </c>
      <c r="GE44" s="241">
        <f xml:space="preserve"> ConFin!GE$369</f>
        <v>0</v>
      </c>
      <c r="GF44" s="241">
        <f xml:space="preserve"> ConFin!GF$369</f>
        <v>0</v>
      </c>
      <c r="GG44" s="241">
        <f xml:space="preserve"> ConFin!GG$369</f>
        <v>0</v>
      </c>
      <c r="GH44" s="241">
        <f xml:space="preserve"> ConFin!GH$369</f>
        <v>0</v>
      </c>
      <c r="GI44" s="241">
        <f xml:space="preserve"> ConFin!GI$369</f>
        <v>0</v>
      </c>
      <c r="GJ44" s="241">
        <f xml:space="preserve"> ConFin!GJ$369</f>
        <v>0</v>
      </c>
    </row>
    <row r="45" spans="1:192" outlineLevel="1" x14ac:dyDescent="0.25">
      <c r="A45" s="212"/>
      <c r="D45" s="216"/>
      <c r="E45" s="242" t="str">
        <f xml:space="preserve"> ConFin!E$270</f>
        <v>Equity bridge drawdown - m</v>
      </c>
      <c r="F45" s="242">
        <f xml:space="preserve"> ConFin!F$270</f>
        <v>0</v>
      </c>
      <c r="G45" s="242" t="str">
        <f xml:space="preserve"> ConFin!G$270</f>
        <v>$ 000s</v>
      </c>
      <c r="H45" s="242">
        <f xml:space="preserve"> ConFin!H$270</f>
        <v>84320.40118445392</v>
      </c>
      <c r="I45" s="242">
        <f xml:space="preserve"> ConFin!I$270</f>
        <v>0</v>
      </c>
      <c r="J45" s="242">
        <f xml:space="preserve"> ConFin!J$270</f>
        <v>0</v>
      </c>
      <c r="K45" s="242">
        <f xml:space="preserve"> ConFin!K$270</f>
        <v>0</v>
      </c>
      <c r="L45" s="242">
        <f xml:space="preserve"> ConFin!L$270</f>
        <v>35813.461538460993</v>
      </c>
      <c r="M45" s="242">
        <f xml:space="preserve"> ConFin!M$270</f>
        <v>48506.939645992927</v>
      </c>
      <c r="N45" s="242">
        <f xml:space="preserve"> ConFin!N$270</f>
        <v>0</v>
      </c>
      <c r="O45" s="242">
        <f xml:space="preserve"> ConFin!O$270</f>
        <v>0</v>
      </c>
      <c r="P45" s="242">
        <f xml:space="preserve"> ConFin!P$270</f>
        <v>0</v>
      </c>
      <c r="Q45" s="242">
        <f xml:space="preserve"> ConFin!Q$270</f>
        <v>0</v>
      </c>
      <c r="R45" s="242">
        <f xml:space="preserve"> ConFin!R$270</f>
        <v>0</v>
      </c>
      <c r="S45" s="242">
        <f xml:space="preserve"> ConFin!S$270</f>
        <v>0</v>
      </c>
      <c r="T45" s="242">
        <f xml:space="preserve"> ConFin!T$270</f>
        <v>0</v>
      </c>
      <c r="U45" s="242">
        <f xml:space="preserve"> ConFin!U$270</f>
        <v>0</v>
      </c>
      <c r="V45" s="242">
        <f xml:space="preserve"> ConFin!V$270</f>
        <v>0</v>
      </c>
      <c r="W45" s="242">
        <f xml:space="preserve"> ConFin!W$270</f>
        <v>0</v>
      </c>
      <c r="X45" s="242">
        <f xml:space="preserve"> ConFin!X$270</f>
        <v>0</v>
      </c>
      <c r="Y45" s="242">
        <f xml:space="preserve"> ConFin!Y$270</f>
        <v>0</v>
      </c>
      <c r="Z45" s="242">
        <f xml:space="preserve"> ConFin!Z$270</f>
        <v>0</v>
      </c>
      <c r="AA45" s="242">
        <f xml:space="preserve"> ConFin!AA$270</f>
        <v>0</v>
      </c>
      <c r="AB45" s="242">
        <f xml:space="preserve"> ConFin!AB$270</f>
        <v>0</v>
      </c>
      <c r="AC45" s="242">
        <f xml:space="preserve"> ConFin!AC$270</f>
        <v>0</v>
      </c>
      <c r="AD45" s="242">
        <f xml:space="preserve"> ConFin!AD$270</f>
        <v>0</v>
      </c>
      <c r="AE45" s="242">
        <f xml:space="preserve"> ConFin!AE$270</f>
        <v>0</v>
      </c>
      <c r="AF45" s="242">
        <f xml:space="preserve"> ConFin!AF$270</f>
        <v>0</v>
      </c>
      <c r="AG45" s="242">
        <f xml:space="preserve"> ConFin!AG$270</f>
        <v>0</v>
      </c>
      <c r="AH45" s="242">
        <f xml:space="preserve"> ConFin!AH$270</f>
        <v>0</v>
      </c>
      <c r="AI45" s="242">
        <f xml:space="preserve"> ConFin!AI$270</f>
        <v>0</v>
      </c>
      <c r="AJ45" s="242">
        <f xml:space="preserve"> ConFin!AJ$270</f>
        <v>0</v>
      </c>
      <c r="AK45" s="242">
        <f xml:space="preserve"> ConFin!AK$270</f>
        <v>0</v>
      </c>
      <c r="AL45" s="242">
        <f xml:space="preserve"> ConFin!AL$270</f>
        <v>0</v>
      </c>
      <c r="AM45" s="242">
        <f xml:space="preserve"> ConFin!AM$270</f>
        <v>0</v>
      </c>
      <c r="AN45" s="242">
        <f xml:space="preserve"> ConFin!AN$270</f>
        <v>0</v>
      </c>
      <c r="AO45" s="242">
        <f xml:space="preserve"> ConFin!AO$270</f>
        <v>0</v>
      </c>
      <c r="AP45" s="242">
        <f xml:space="preserve"> ConFin!AP$270</f>
        <v>0</v>
      </c>
      <c r="AQ45" s="242">
        <f xml:space="preserve"> ConFin!AQ$270</f>
        <v>0</v>
      </c>
      <c r="AR45" s="242">
        <f xml:space="preserve"> ConFin!AR$270</f>
        <v>0</v>
      </c>
      <c r="AS45" s="242">
        <f xml:space="preserve"> ConFin!AS$270</f>
        <v>0</v>
      </c>
      <c r="AT45" s="242">
        <f xml:space="preserve"> ConFin!AT$270</f>
        <v>0</v>
      </c>
      <c r="AU45" s="242">
        <f xml:space="preserve"> ConFin!AU$270</f>
        <v>0</v>
      </c>
      <c r="AV45" s="242">
        <f xml:space="preserve"> ConFin!AV$270</f>
        <v>0</v>
      </c>
      <c r="AW45" s="242">
        <f xml:space="preserve"> ConFin!AW$270</f>
        <v>0</v>
      </c>
      <c r="AX45" s="242">
        <f xml:space="preserve"> ConFin!AX$270</f>
        <v>0</v>
      </c>
      <c r="AY45" s="242">
        <f xml:space="preserve"> ConFin!AY$270</f>
        <v>0</v>
      </c>
      <c r="AZ45" s="242">
        <f xml:space="preserve"> ConFin!AZ$270</f>
        <v>0</v>
      </c>
      <c r="BA45" s="242">
        <f xml:space="preserve"> ConFin!BA$270</f>
        <v>0</v>
      </c>
      <c r="BB45" s="242">
        <f xml:space="preserve"> ConFin!BB$270</f>
        <v>0</v>
      </c>
      <c r="BC45" s="242">
        <f xml:space="preserve"> ConFin!BC$270</f>
        <v>0</v>
      </c>
      <c r="BD45" s="242">
        <f xml:space="preserve"> ConFin!BD$270</f>
        <v>0</v>
      </c>
      <c r="BE45" s="242">
        <f xml:space="preserve"> ConFin!BE$270</f>
        <v>0</v>
      </c>
      <c r="BF45" s="242">
        <f xml:space="preserve"> ConFin!BF$270</f>
        <v>0</v>
      </c>
      <c r="BG45" s="242">
        <f xml:space="preserve"> ConFin!BG$270</f>
        <v>0</v>
      </c>
      <c r="BH45" s="242">
        <f xml:space="preserve"> ConFin!BH$270</f>
        <v>0</v>
      </c>
      <c r="BI45" s="242">
        <f xml:space="preserve"> ConFin!BI$270</f>
        <v>0</v>
      </c>
      <c r="BJ45" s="242">
        <f xml:space="preserve"> ConFin!BJ$270</f>
        <v>0</v>
      </c>
      <c r="BK45" s="242">
        <f xml:space="preserve"> ConFin!BK$270</f>
        <v>0</v>
      </c>
      <c r="BL45" s="242">
        <f xml:space="preserve"> ConFin!BL$270</f>
        <v>0</v>
      </c>
      <c r="BM45" s="242">
        <f xml:space="preserve"> ConFin!BM$270</f>
        <v>0</v>
      </c>
      <c r="BN45" s="242">
        <f xml:space="preserve"> ConFin!BN$270</f>
        <v>0</v>
      </c>
      <c r="BO45" s="242">
        <f xml:space="preserve"> ConFin!BO$270</f>
        <v>0</v>
      </c>
      <c r="BP45" s="242">
        <f xml:space="preserve"> ConFin!BP$270</f>
        <v>0</v>
      </c>
      <c r="BQ45" s="242">
        <f xml:space="preserve"> ConFin!BQ$270</f>
        <v>0</v>
      </c>
      <c r="BR45" s="242">
        <f xml:space="preserve"> ConFin!BR$270</f>
        <v>0</v>
      </c>
      <c r="BS45" s="242">
        <f xml:space="preserve"> ConFin!BS$270</f>
        <v>0</v>
      </c>
      <c r="BT45" s="242">
        <f xml:space="preserve"> ConFin!BT$270</f>
        <v>0</v>
      </c>
      <c r="BU45" s="242">
        <f xml:space="preserve"> ConFin!BU$270</f>
        <v>0</v>
      </c>
      <c r="BV45" s="242">
        <f xml:space="preserve"> ConFin!BV$270</f>
        <v>0</v>
      </c>
      <c r="BW45" s="242">
        <f xml:space="preserve"> ConFin!BW$270</f>
        <v>0</v>
      </c>
      <c r="BX45" s="242">
        <f xml:space="preserve"> ConFin!BX$270</f>
        <v>0</v>
      </c>
      <c r="BY45" s="242">
        <f xml:space="preserve"> ConFin!BY$270</f>
        <v>0</v>
      </c>
      <c r="BZ45" s="242">
        <f xml:space="preserve"> ConFin!BZ$270</f>
        <v>0</v>
      </c>
      <c r="CA45" s="242">
        <f xml:space="preserve"> ConFin!CA$270</f>
        <v>0</v>
      </c>
      <c r="CB45" s="242">
        <f xml:space="preserve"> ConFin!CB$270</f>
        <v>0</v>
      </c>
      <c r="CC45" s="242">
        <f xml:space="preserve"> ConFin!CC$270</f>
        <v>0</v>
      </c>
      <c r="CD45" s="242">
        <f xml:space="preserve"> ConFin!CD$270</f>
        <v>0</v>
      </c>
      <c r="CE45" s="242">
        <f xml:space="preserve"> ConFin!CE$270</f>
        <v>0</v>
      </c>
      <c r="CF45" s="242">
        <f xml:space="preserve"> ConFin!CF$270</f>
        <v>0</v>
      </c>
      <c r="CG45" s="242">
        <f xml:space="preserve"> ConFin!CG$270</f>
        <v>0</v>
      </c>
      <c r="CH45" s="242">
        <f xml:space="preserve"> ConFin!CH$270</f>
        <v>0</v>
      </c>
      <c r="CI45" s="242">
        <f xml:space="preserve"> ConFin!CI$270</f>
        <v>0</v>
      </c>
      <c r="CJ45" s="242">
        <f xml:space="preserve"> ConFin!CJ$270</f>
        <v>0</v>
      </c>
      <c r="CK45" s="242">
        <f xml:space="preserve"> ConFin!CK$270</f>
        <v>0</v>
      </c>
      <c r="CL45" s="242">
        <f xml:space="preserve"> ConFin!CL$270</f>
        <v>0</v>
      </c>
      <c r="CM45" s="242">
        <f xml:space="preserve"> ConFin!CM$270</f>
        <v>0</v>
      </c>
      <c r="CN45" s="242">
        <f xml:space="preserve"> ConFin!CN$270</f>
        <v>0</v>
      </c>
      <c r="CO45" s="242">
        <f xml:space="preserve"> ConFin!CO$270</f>
        <v>0</v>
      </c>
      <c r="CP45" s="242">
        <f xml:space="preserve"> ConFin!CP$270</f>
        <v>0</v>
      </c>
      <c r="CQ45" s="242">
        <f xml:space="preserve"> ConFin!CQ$270</f>
        <v>0</v>
      </c>
      <c r="CR45" s="242">
        <f xml:space="preserve"> ConFin!CR$270</f>
        <v>0</v>
      </c>
      <c r="CS45" s="242">
        <f xml:space="preserve"> ConFin!CS$270</f>
        <v>0</v>
      </c>
      <c r="CT45" s="242">
        <f xml:space="preserve"> ConFin!CT$270</f>
        <v>0</v>
      </c>
      <c r="CU45" s="242">
        <f xml:space="preserve"> ConFin!CU$270</f>
        <v>0</v>
      </c>
      <c r="CV45" s="242">
        <f xml:space="preserve"> ConFin!CV$270</f>
        <v>0</v>
      </c>
      <c r="CW45" s="242">
        <f xml:space="preserve"> ConFin!CW$270</f>
        <v>0</v>
      </c>
      <c r="CX45" s="242">
        <f xml:space="preserve"> ConFin!CX$270</f>
        <v>0</v>
      </c>
      <c r="CY45" s="242">
        <f xml:space="preserve"> ConFin!CY$270</f>
        <v>0</v>
      </c>
      <c r="CZ45" s="242">
        <f xml:space="preserve"> ConFin!CZ$270</f>
        <v>0</v>
      </c>
      <c r="DA45" s="242">
        <f xml:space="preserve"> ConFin!DA$270</f>
        <v>0</v>
      </c>
      <c r="DB45" s="242">
        <f xml:space="preserve"> ConFin!DB$270</f>
        <v>0</v>
      </c>
      <c r="DC45" s="242">
        <f xml:space="preserve"> ConFin!DC$270</f>
        <v>0</v>
      </c>
      <c r="DD45" s="242">
        <f xml:space="preserve"> ConFin!DD$270</f>
        <v>0</v>
      </c>
      <c r="DE45" s="242">
        <f xml:space="preserve"> ConFin!DE$270</f>
        <v>0</v>
      </c>
      <c r="DF45" s="242">
        <f xml:space="preserve"> ConFin!DF$270</f>
        <v>0</v>
      </c>
      <c r="DG45" s="242">
        <f xml:space="preserve"> ConFin!DG$270</f>
        <v>0</v>
      </c>
      <c r="DH45" s="242">
        <f xml:space="preserve"> ConFin!DH$270</f>
        <v>0</v>
      </c>
      <c r="DI45" s="242">
        <f xml:space="preserve"> ConFin!DI$270</f>
        <v>0</v>
      </c>
      <c r="DJ45" s="242">
        <f xml:space="preserve"> ConFin!DJ$270</f>
        <v>0</v>
      </c>
      <c r="DK45" s="242">
        <f xml:space="preserve"> ConFin!DK$270</f>
        <v>0</v>
      </c>
      <c r="DL45" s="242">
        <f xml:space="preserve"> ConFin!DL$270</f>
        <v>0</v>
      </c>
      <c r="DM45" s="242">
        <f xml:space="preserve"> ConFin!DM$270</f>
        <v>0</v>
      </c>
      <c r="DN45" s="242">
        <f xml:space="preserve"> ConFin!DN$270</f>
        <v>0</v>
      </c>
      <c r="DO45" s="242">
        <f xml:space="preserve"> ConFin!DO$270</f>
        <v>0</v>
      </c>
      <c r="DP45" s="242">
        <f xml:space="preserve"> ConFin!DP$270</f>
        <v>0</v>
      </c>
      <c r="DQ45" s="242">
        <f xml:space="preserve"> ConFin!DQ$270</f>
        <v>0</v>
      </c>
      <c r="DR45" s="242">
        <f xml:space="preserve"> ConFin!DR$270</f>
        <v>0</v>
      </c>
      <c r="DS45" s="242">
        <f xml:space="preserve"> ConFin!DS$270</f>
        <v>0</v>
      </c>
      <c r="DT45" s="242">
        <f xml:space="preserve"> ConFin!DT$270</f>
        <v>0</v>
      </c>
      <c r="DU45" s="242">
        <f xml:space="preserve"> ConFin!DU$270</f>
        <v>0</v>
      </c>
      <c r="DV45" s="242">
        <f xml:space="preserve"> ConFin!DV$270</f>
        <v>0</v>
      </c>
      <c r="DW45" s="242">
        <f xml:space="preserve"> ConFin!DW$270</f>
        <v>0</v>
      </c>
      <c r="DX45" s="242">
        <f xml:space="preserve"> ConFin!DX$270</f>
        <v>0</v>
      </c>
      <c r="DY45" s="242">
        <f xml:space="preserve"> ConFin!DY$270</f>
        <v>0</v>
      </c>
      <c r="DZ45" s="242">
        <f xml:space="preserve"> ConFin!DZ$270</f>
        <v>0</v>
      </c>
      <c r="EA45" s="242">
        <f xml:space="preserve"> ConFin!EA$270</f>
        <v>0</v>
      </c>
      <c r="EB45" s="242">
        <f xml:space="preserve"> ConFin!EB$270</f>
        <v>0</v>
      </c>
      <c r="EC45" s="242">
        <f xml:space="preserve"> ConFin!EC$270</f>
        <v>0</v>
      </c>
      <c r="ED45" s="242">
        <f xml:space="preserve"> ConFin!ED$270</f>
        <v>0</v>
      </c>
      <c r="EE45" s="242">
        <f xml:space="preserve"> ConFin!EE$270</f>
        <v>0</v>
      </c>
      <c r="EF45" s="242">
        <f xml:space="preserve"> ConFin!EF$270</f>
        <v>0</v>
      </c>
      <c r="EG45" s="242">
        <f xml:space="preserve"> ConFin!EG$270</f>
        <v>0</v>
      </c>
      <c r="EH45" s="242">
        <f xml:space="preserve"> ConFin!EH$270</f>
        <v>0</v>
      </c>
      <c r="EI45" s="242">
        <f xml:space="preserve"> ConFin!EI$270</f>
        <v>0</v>
      </c>
      <c r="EJ45" s="242">
        <f xml:space="preserve"> ConFin!EJ$270</f>
        <v>0</v>
      </c>
      <c r="EK45" s="242">
        <f xml:space="preserve"> ConFin!EK$270</f>
        <v>0</v>
      </c>
      <c r="EL45" s="242">
        <f xml:space="preserve"> ConFin!EL$270</f>
        <v>0</v>
      </c>
      <c r="EM45" s="242">
        <f xml:space="preserve"> ConFin!EM$270</f>
        <v>0</v>
      </c>
      <c r="EN45" s="242">
        <f xml:space="preserve"> ConFin!EN$270</f>
        <v>0</v>
      </c>
      <c r="EO45" s="242">
        <f xml:space="preserve"> ConFin!EO$270</f>
        <v>0</v>
      </c>
      <c r="EP45" s="242">
        <f xml:space="preserve"> ConFin!EP$270</f>
        <v>0</v>
      </c>
      <c r="EQ45" s="242">
        <f xml:space="preserve"> ConFin!EQ$270</f>
        <v>0</v>
      </c>
      <c r="ER45" s="242">
        <f xml:space="preserve"> ConFin!ER$270</f>
        <v>0</v>
      </c>
      <c r="ES45" s="242">
        <f xml:space="preserve"> ConFin!ES$270</f>
        <v>0</v>
      </c>
      <c r="ET45" s="242">
        <f xml:space="preserve"> ConFin!ET$270</f>
        <v>0</v>
      </c>
      <c r="EU45" s="242">
        <f xml:space="preserve"> ConFin!EU$270</f>
        <v>0</v>
      </c>
      <c r="EV45" s="242">
        <f xml:space="preserve"> ConFin!EV$270</f>
        <v>0</v>
      </c>
      <c r="EW45" s="242">
        <f xml:space="preserve"> ConFin!EW$270</f>
        <v>0</v>
      </c>
      <c r="EX45" s="242">
        <f xml:space="preserve"> ConFin!EX$270</f>
        <v>0</v>
      </c>
      <c r="EY45" s="242">
        <f xml:space="preserve"> ConFin!EY$270</f>
        <v>0</v>
      </c>
      <c r="EZ45" s="242">
        <f xml:space="preserve"> ConFin!EZ$270</f>
        <v>0</v>
      </c>
      <c r="FA45" s="242">
        <f xml:space="preserve"> ConFin!FA$270</f>
        <v>0</v>
      </c>
      <c r="FB45" s="242">
        <f xml:space="preserve"> ConFin!FB$270</f>
        <v>0</v>
      </c>
      <c r="FC45" s="242">
        <f xml:space="preserve"> ConFin!FC$270</f>
        <v>0</v>
      </c>
      <c r="FD45" s="242">
        <f xml:space="preserve"> ConFin!FD$270</f>
        <v>0</v>
      </c>
      <c r="FE45" s="242">
        <f xml:space="preserve"> ConFin!FE$270</f>
        <v>0</v>
      </c>
      <c r="FF45" s="242">
        <f xml:space="preserve"> ConFin!FF$270</f>
        <v>0</v>
      </c>
      <c r="FG45" s="242">
        <f xml:space="preserve"> ConFin!FG$270</f>
        <v>0</v>
      </c>
      <c r="FH45" s="242">
        <f xml:space="preserve"> ConFin!FH$270</f>
        <v>0</v>
      </c>
      <c r="FI45" s="242">
        <f xml:space="preserve"> ConFin!FI$270</f>
        <v>0</v>
      </c>
      <c r="FJ45" s="242">
        <f xml:space="preserve"> ConFin!FJ$270</f>
        <v>0</v>
      </c>
      <c r="FK45" s="242">
        <f xml:space="preserve"> ConFin!FK$270</f>
        <v>0</v>
      </c>
      <c r="FL45" s="242">
        <f xml:space="preserve"> ConFin!FL$270</f>
        <v>0</v>
      </c>
      <c r="FM45" s="242">
        <f xml:space="preserve"> ConFin!FM$270</f>
        <v>0</v>
      </c>
      <c r="FN45" s="242">
        <f xml:space="preserve"> ConFin!FN$270</f>
        <v>0</v>
      </c>
      <c r="FO45" s="242">
        <f xml:space="preserve"> ConFin!FO$270</f>
        <v>0</v>
      </c>
      <c r="FP45" s="242">
        <f xml:space="preserve"> ConFin!FP$270</f>
        <v>0</v>
      </c>
      <c r="FQ45" s="242">
        <f xml:space="preserve"> ConFin!FQ$270</f>
        <v>0</v>
      </c>
      <c r="FR45" s="242">
        <f xml:space="preserve"> ConFin!FR$270</f>
        <v>0</v>
      </c>
      <c r="FS45" s="242">
        <f xml:space="preserve"> ConFin!FS$270</f>
        <v>0</v>
      </c>
      <c r="FT45" s="242">
        <f xml:space="preserve"> ConFin!FT$270</f>
        <v>0</v>
      </c>
      <c r="FU45" s="242">
        <f xml:space="preserve"> ConFin!FU$270</f>
        <v>0</v>
      </c>
      <c r="FV45" s="242">
        <f xml:space="preserve"> ConFin!FV$270</f>
        <v>0</v>
      </c>
      <c r="FW45" s="242">
        <f xml:space="preserve"> ConFin!FW$270</f>
        <v>0</v>
      </c>
      <c r="FX45" s="242">
        <f xml:space="preserve"> ConFin!FX$270</f>
        <v>0</v>
      </c>
      <c r="FY45" s="242">
        <f xml:space="preserve"> ConFin!FY$270</f>
        <v>0</v>
      </c>
      <c r="FZ45" s="242">
        <f xml:space="preserve"> ConFin!FZ$270</f>
        <v>0</v>
      </c>
      <c r="GA45" s="242">
        <f xml:space="preserve"> ConFin!GA$270</f>
        <v>0</v>
      </c>
      <c r="GB45" s="242">
        <f xml:space="preserve"> ConFin!GB$270</f>
        <v>0</v>
      </c>
      <c r="GC45" s="242">
        <f xml:space="preserve"> ConFin!GC$270</f>
        <v>0</v>
      </c>
      <c r="GD45" s="242">
        <f xml:space="preserve"> ConFin!GD$270</f>
        <v>0</v>
      </c>
      <c r="GE45" s="242">
        <f xml:space="preserve"> ConFin!GE$270</f>
        <v>0</v>
      </c>
      <c r="GF45" s="242">
        <f xml:space="preserve"> ConFin!GF$270</f>
        <v>0</v>
      </c>
      <c r="GG45" s="242">
        <f xml:space="preserve"> ConFin!GG$270</f>
        <v>0</v>
      </c>
      <c r="GH45" s="242">
        <f xml:space="preserve"> ConFin!GH$270</f>
        <v>0</v>
      </c>
      <c r="GI45" s="242">
        <f xml:space="preserve"> ConFin!GI$270</f>
        <v>0</v>
      </c>
      <c r="GJ45" s="242">
        <f xml:space="preserve"> ConFin!GJ$270</f>
        <v>0</v>
      </c>
    </row>
    <row r="46" spans="1:192" outlineLevel="1" x14ac:dyDescent="0.25">
      <c r="A46" s="212"/>
      <c r="D46" s="216"/>
      <c r="E46" s="296" t="str">
        <f xml:space="preserve"> Debt!E$144</f>
        <v>Shareholder loan drawdown</v>
      </c>
      <c r="F46" s="296">
        <f xml:space="preserve"> Debt!F$144</f>
        <v>0</v>
      </c>
      <c r="G46" s="296" t="str">
        <f xml:space="preserve"> Debt!G$144</f>
        <v>$ 000s</v>
      </c>
      <c r="H46" s="296">
        <f xml:space="preserve"> Debt!H$144</f>
        <v>90965.413482615302</v>
      </c>
      <c r="I46" s="296">
        <f xml:space="preserve"> Debt!I$144</f>
        <v>0</v>
      </c>
      <c r="J46" s="296">
        <f xml:space="preserve"> Debt!J$144</f>
        <v>0</v>
      </c>
      <c r="K46" s="296">
        <f xml:space="preserve"> Debt!K$144</f>
        <v>0</v>
      </c>
      <c r="L46" s="296">
        <f xml:space="preserve"> Debt!L$144</f>
        <v>0</v>
      </c>
      <c r="M46" s="296">
        <f xml:space="preserve"> Debt!M$144</f>
        <v>0</v>
      </c>
      <c r="N46" s="296">
        <f xml:space="preserve"> Debt!N$144</f>
        <v>0</v>
      </c>
      <c r="O46" s="296">
        <f xml:space="preserve"> Debt!O$144</f>
        <v>0</v>
      </c>
      <c r="P46" s="296">
        <f xml:space="preserve"> Debt!P$144</f>
        <v>90965.413482615302</v>
      </c>
      <c r="Q46" s="296">
        <f xml:space="preserve"> Debt!Q$144</f>
        <v>0</v>
      </c>
      <c r="R46" s="296">
        <f xml:space="preserve"> Debt!R$144</f>
        <v>0</v>
      </c>
      <c r="S46" s="296">
        <f xml:space="preserve"> Debt!S$144</f>
        <v>0</v>
      </c>
      <c r="T46" s="296">
        <f xml:space="preserve"> Debt!T$144</f>
        <v>0</v>
      </c>
      <c r="U46" s="296">
        <f xml:space="preserve"> Debt!U$144</f>
        <v>0</v>
      </c>
      <c r="V46" s="296">
        <f xml:space="preserve"> Debt!V$144</f>
        <v>0</v>
      </c>
      <c r="W46" s="296">
        <f xml:space="preserve"> Debt!W$144</f>
        <v>0</v>
      </c>
      <c r="X46" s="296">
        <f xml:space="preserve"> Debt!X$144</f>
        <v>0</v>
      </c>
      <c r="Y46" s="296">
        <f xml:space="preserve"> Debt!Y$144</f>
        <v>0</v>
      </c>
      <c r="Z46" s="296">
        <f xml:space="preserve"> Debt!Z$144</f>
        <v>0</v>
      </c>
      <c r="AA46" s="296">
        <f xml:space="preserve"> Debt!AA$144</f>
        <v>0</v>
      </c>
      <c r="AB46" s="296">
        <f xml:space="preserve"> Debt!AB$144</f>
        <v>0</v>
      </c>
      <c r="AC46" s="296">
        <f xml:space="preserve"> Debt!AC$144</f>
        <v>0</v>
      </c>
      <c r="AD46" s="296">
        <f xml:space="preserve"> Debt!AD$144</f>
        <v>0</v>
      </c>
      <c r="AE46" s="296">
        <f xml:space="preserve"> Debt!AE$144</f>
        <v>0</v>
      </c>
      <c r="AF46" s="296">
        <f xml:space="preserve"> Debt!AF$144</f>
        <v>0</v>
      </c>
      <c r="AG46" s="296">
        <f xml:space="preserve"> Debt!AG$144</f>
        <v>0</v>
      </c>
      <c r="AH46" s="296">
        <f xml:space="preserve"> Debt!AH$144</f>
        <v>0</v>
      </c>
      <c r="AI46" s="296">
        <f xml:space="preserve"> Debt!AI$144</f>
        <v>0</v>
      </c>
      <c r="AJ46" s="296">
        <f xml:space="preserve"> Debt!AJ$144</f>
        <v>0</v>
      </c>
      <c r="AK46" s="296">
        <f xml:space="preserve"> Debt!AK$144</f>
        <v>0</v>
      </c>
      <c r="AL46" s="296">
        <f xml:space="preserve"> Debt!AL$144</f>
        <v>0</v>
      </c>
      <c r="AM46" s="296">
        <f xml:space="preserve"> Debt!AM$144</f>
        <v>0</v>
      </c>
      <c r="AN46" s="296">
        <f xml:space="preserve"> Debt!AN$144</f>
        <v>0</v>
      </c>
      <c r="AO46" s="296">
        <f xml:space="preserve"> Debt!AO$144</f>
        <v>0</v>
      </c>
      <c r="AP46" s="296">
        <f xml:space="preserve"> Debt!AP$144</f>
        <v>0</v>
      </c>
      <c r="AQ46" s="296">
        <f xml:space="preserve"> Debt!AQ$144</f>
        <v>0</v>
      </c>
      <c r="AR46" s="296">
        <f xml:space="preserve"> Debt!AR$144</f>
        <v>0</v>
      </c>
      <c r="AS46" s="296">
        <f xml:space="preserve"> Debt!AS$144</f>
        <v>0</v>
      </c>
      <c r="AT46" s="296">
        <f xml:space="preserve"> Debt!AT$144</f>
        <v>0</v>
      </c>
      <c r="AU46" s="296">
        <f xml:space="preserve"> Debt!AU$144</f>
        <v>0</v>
      </c>
      <c r="AV46" s="296">
        <f xml:space="preserve"> Debt!AV$144</f>
        <v>0</v>
      </c>
      <c r="AW46" s="296">
        <f xml:space="preserve"> Debt!AW$144</f>
        <v>0</v>
      </c>
      <c r="AX46" s="296">
        <f xml:space="preserve"> Debt!AX$144</f>
        <v>0</v>
      </c>
      <c r="AY46" s="296">
        <f xml:space="preserve"> Debt!AY$144</f>
        <v>0</v>
      </c>
      <c r="AZ46" s="296">
        <f xml:space="preserve"> Debt!AZ$144</f>
        <v>0</v>
      </c>
      <c r="BA46" s="296">
        <f xml:space="preserve"> Debt!BA$144</f>
        <v>0</v>
      </c>
      <c r="BB46" s="296">
        <f xml:space="preserve"> Debt!BB$144</f>
        <v>0</v>
      </c>
      <c r="BC46" s="296">
        <f xml:space="preserve"> Debt!BC$144</f>
        <v>0</v>
      </c>
      <c r="BD46" s="296">
        <f xml:space="preserve"> Debt!BD$144</f>
        <v>0</v>
      </c>
      <c r="BE46" s="296">
        <f xml:space="preserve"> Debt!BE$144</f>
        <v>0</v>
      </c>
      <c r="BF46" s="296">
        <f xml:space="preserve"> Debt!BF$144</f>
        <v>0</v>
      </c>
      <c r="BG46" s="296">
        <f xml:space="preserve"> Debt!BG$144</f>
        <v>0</v>
      </c>
      <c r="BH46" s="296">
        <f xml:space="preserve"> Debt!BH$144</f>
        <v>0</v>
      </c>
      <c r="BI46" s="296">
        <f xml:space="preserve"> Debt!BI$144</f>
        <v>0</v>
      </c>
      <c r="BJ46" s="296">
        <f xml:space="preserve"> Debt!BJ$144</f>
        <v>0</v>
      </c>
      <c r="BK46" s="296">
        <f xml:space="preserve"> Debt!BK$144</f>
        <v>0</v>
      </c>
      <c r="BL46" s="296">
        <f xml:space="preserve"> Debt!BL$144</f>
        <v>0</v>
      </c>
      <c r="BM46" s="296">
        <f xml:space="preserve"> Debt!BM$144</f>
        <v>0</v>
      </c>
      <c r="BN46" s="296">
        <f xml:space="preserve"> Debt!BN$144</f>
        <v>0</v>
      </c>
      <c r="BO46" s="296">
        <f xml:space="preserve"> Debt!BO$144</f>
        <v>0</v>
      </c>
      <c r="BP46" s="296">
        <f xml:space="preserve"> Debt!BP$144</f>
        <v>0</v>
      </c>
      <c r="BQ46" s="296">
        <f xml:space="preserve"> Debt!BQ$144</f>
        <v>0</v>
      </c>
      <c r="BR46" s="296">
        <f xml:space="preserve"> Debt!BR$144</f>
        <v>0</v>
      </c>
      <c r="BS46" s="296">
        <f xml:space="preserve"> Debt!BS$144</f>
        <v>0</v>
      </c>
      <c r="BT46" s="296">
        <f xml:space="preserve"> Debt!BT$144</f>
        <v>0</v>
      </c>
      <c r="BU46" s="296">
        <f xml:space="preserve"> Debt!BU$144</f>
        <v>0</v>
      </c>
      <c r="BV46" s="296">
        <f xml:space="preserve"> Debt!BV$144</f>
        <v>0</v>
      </c>
      <c r="BW46" s="296">
        <f xml:space="preserve"> Debt!BW$144</f>
        <v>0</v>
      </c>
      <c r="BX46" s="296">
        <f xml:space="preserve"> Debt!BX$144</f>
        <v>0</v>
      </c>
      <c r="BY46" s="296">
        <f xml:space="preserve"> Debt!BY$144</f>
        <v>0</v>
      </c>
      <c r="BZ46" s="296">
        <f xml:space="preserve"> Debt!BZ$144</f>
        <v>0</v>
      </c>
      <c r="CA46" s="296">
        <f xml:space="preserve"> Debt!CA$144</f>
        <v>0</v>
      </c>
      <c r="CB46" s="296">
        <f xml:space="preserve"> Debt!CB$144</f>
        <v>0</v>
      </c>
      <c r="CC46" s="296">
        <f xml:space="preserve"> Debt!CC$144</f>
        <v>0</v>
      </c>
      <c r="CD46" s="296">
        <f xml:space="preserve"> Debt!CD$144</f>
        <v>0</v>
      </c>
      <c r="CE46" s="296">
        <f xml:space="preserve"> Debt!CE$144</f>
        <v>0</v>
      </c>
      <c r="CF46" s="296">
        <f xml:space="preserve"> Debt!CF$144</f>
        <v>0</v>
      </c>
      <c r="CG46" s="296">
        <f xml:space="preserve"> Debt!CG$144</f>
        <v>0</v>
      </c>
      <c r="CH46" s="296">
        <f xml:space="preserve"> Debt!CH$144</f>
        <v>0</v>
      </c>
      <c r="CI46" s="296">
        <f xml:space="preserve"> Debt!CI$144</f>
        <v>0</v>
      </c>
      <c r="CJ46" s="296">
        <f xml:space="preserve"> Debt!CJ$144</f>
        <v>0</v>
      </c>
      <c r="CK46" s="296">
        <f xml:space="preserve"> Debt!CK$144</f>
        <v>0</v>
      </c>
      <c r="CL46" s="296">
        <f xml:space="preserve"> Debt!CL$144</f>
        <v>0</v>
      </c>
      <c r="CM46" s="296">
        <f xml:space="preserve"> Debt!CM$144</f>
        <v>0</v>
      </c>
      <c r="CN46" s="296">
        <f xml:space="preserve"> Debt!CN$144</f>
        <v>0</v>
      </c>
      <c r="CO46" s="296">
        <f xml:space="preserve"> Debt!CO$144</f>
        <v>0</v>
      </c>
      <c r="CP46" s="296">
        <f xml:space="preserve"> Debt!CP$144</f>
        <v>0</v>
      </c>
      <c r="CQ46" s="296">
        <f xml:space="preserve"> Debt!CQ$144</f>
        <v>0</v>
      </c>
      <c r="CR46" s="296">
        <f xml:space="preserve"> Debt!CR$144</f>
        <v>0</v>
      </c>
      <c r="CS46" s="296">
        <f xml:space="preserve"> Debt!CS$144</f>
        <v>0</v>
      </c>
      <c r="CT46" s="296">
        <f xml:space="preserve"> Debt!CT$144</f>
        <v>0</v>
      </c>
      <c r="CU46" s="296">
        <f xml:space="preserve"> Debt!CU$144</f>
        <v>0</v>
      </c>
      <c r="CV46" s="296">
        <f xml:space="preserve"> Debt!CV$144</f>
        <v>0</v>
      </c>
      <c r="CW46" s="296">
        <f xml:space="preserve"> Debt!CW$144</f>
        <v>0</v>
      </c>
      <c r="CX46" s="296">
        <f xml:space="preserve"> Debt!CX$144</f>
        <v>0</v>
      </c>
      <c r="CY46" s="296">
        <f xml:space="preserve"> Debt!CY$144</f>
        <v>0</v>
      </c>
      <c r="CZ46" s="296">
        <f xml:space="preserve"> Debt!CZ$144</f>
        <v>0</v>
      </c>
      <c r="DA46" s="296">
        <f xml:space="preserve"> Debt!DA$144</f>
        <v>0</v>
      </c>
      <c r="DB46" s="296">
        <f xml:space="preserve"> Debt!DB$144</f>
        <v>0</v>
      </c>
      <c r="DC46" s="296">
        <f xml:space="preserve"> Debt!DC$144</f>
        <v>0</v>
      </c>
      <c r="DD46" s="296">
        <f xml:space="preserve"> Debt!DD$144</f>
        <v>0</v>
      </c>
      <c r="DE46" s="296">
        <f xml:space="preserve"> Debt!DE$144</f>
        <v>0</v>
      </c>
      <c r="DF46" s="296">
        <f xml:space="preserve"> Debt!DF$144</f>
        <v>0</v>
      </c>
      <c r="DG46" s="296">
        <f xml:space="preserve"> Debt!DG$144</f>
        <v>0</v>
      </c>
      <c r="DH46" s="296">
        <f xml:space="preserve"> Debt!DH$144</f>
        <v>0</v>
      </c>
      <c r="DI46" s="296">
        <f xml:space="preserve"> Debt!DI$144</f>
        <v>0</v>
      </c>
      <c r="DJ46" s="296">
        <f xml:space="preserve"> Debt!DJ$144</f>
        <v>0</v>
      </c>
      <c r="DK46" s="296">
        <f xml:space="preserve"> Debt!DK$144</f>
        <v>0</v>
      </c>
      <c r="DL46" s="296">
        <f xml:space="preserve"> Debt!DL$144</f>
        <v>0</v>
      </c>
      <c r="DM46" s="296">
        <f xml:space="preserve"> Debt!DM$144</f>
        <v>0</v>
      </c>
      <c r="DN46" s="296">
        <f xml:space="preserve"> Debt!DN$144</f>
        <v>0</v>
      </c>
      <c r="DO46" s="296">
        <f xml:space="preserve"> Debt!DO$144</f>
        <v>0</v>
      </c>
      <c r="DP46" s="296">
        <f xml:space="preserve"> Debt!DP$144</f>
        <v>0</v>
      </c>
      <c r="DQ46" s="296">
        <f xml:space="preserve"> Debt!DQ$144</f>
        <v>0</v>
      </c>
      <c r="DR46" s="296">
        <f xml:space="preserve"> Debt!DR$144</f>
        <v>0</v>
      </c>
      <c r="DS46" s="296">
        <f xml:space="preserve"> Debt!DS$144</f>
        <v>0</v>
      </c>
      <c r="DT46" s="296">
        <f xml:space="preserve"> Debt!DT$144</f>
        <v>0</v>
      </c>
      <c r="DU46" s="296">
        <f xml:space="preserve"> Debt!DU$144</f>
        <v>0</v>
      </c>
      <c r="DV46" s="296">
        <f xml:space="preserve"> Debt!DV$144</f>
        <v>0</v>
      </c>
      <c r="DW46" s="296">
        <f xml:space="preserve"> Debt!DW$144</f>
        <v>0</v>
      </c>
      <c r="DX46" s="296">
        <f xml:space="preserve"> Debt!DX$144</f>
        <v>0</v>
      </c>
      <c r="DY46" s="296">
        <f xml:space="preserve"> Debt!DY$144</f>
        <v>0</v>
      </c>
      <c r="DZ46" s="296">
        <f xml:space="preserve"> Debt!DZ$144</f>
        <v>0</v>
      </c>
      <c r="EA46" s="296">
        <f xml:space="preserve"> Debt!EA$144</f>
        <v>0</v>
      </c>
      <c r="EB46" s="296">
        <f xml:space="preserve"> Debt!EB$144</f>
        <v>0</v>
      </c>
      <c r="EC46" s="296">
        <f xml:space="preserve"> Debt!EC$144</f>
        <v>0</v>
      </c>
      <c r="ED46" s="296">
        <f xml:space="preserve"> Debt!ED$144</f>
        <v>0</v>
      </c>
      <c r="EE46" s="296">
        <f xml:space="preserve"> Debt!EE$144</f>
        <v>0</v>
      </c>
      <c r="EF46" s="296">
        <f xml:space="preserve"> Debt!EF$144</f>
        <v>0</v>
      </c>
      <c r="EG46" s="296">
        <f xml:space="preserve"> Debt!EG$144</f>
        <v>0</v>
      </c>
      <c r="EH46" s="296">
        <f xml:space="preserve"> Debt!EH$144</f>
        <v>0</v>
      </c>
      <c r="EI46" s="296">
        <f xml:space="preserve"> Debt!EI$144</f>
        <v>0</v>
      </c>
      <c r="EJ46" s="296">
        <f xml:space="preserve"> Debt!EJ$144</f>
        <v>0</v>
      </c>
      <c r="EK46" s="296">
        <f xml:space="preserve"> Debt!EK$144</f>
        <v>0</v>
      </c>
      <c r="EL46" s="296">
        <f xml:space="preserve"> Debt!EL$144</f>
        <v>0</v>
      </c>
      <c r="EM46" s="296">
        <f xml:space="preserve"> Debt!EM$144</f>
        <v>0</v>
      </c>
      <c r="EN46" s="296">
        <f xml:space="preserve"> Debt!EN$144</f>
        <v>0</v>
      </c>
      <c r="EO46" s="296">
        <f xml:space="preserve"> Debt!EO$144</f>
        <v>0</v>
      </c>
      <c r="EP46" s="296">
        <f xml:space="preserve"> Debt!EP$144</f>
        <v>0</v>
      </c>
      <c r="EQ46" s="296">
        <f xml:space="preserve"> Debt!EQ$144</f>
        <v>0</v>
      </c>
      <c r="ER46" s="296">
        <f xml:space="preserve"> Debt!ER$144</f>
        <v>0</v>
      </c>
      <c r="ES46" s="296">
        <f xml:space="preserve"> Debt!ES$144</f>
        <v>0</v>
      </c>
      <c r="ET46" s="296">
        <f xml:space="preserve"> Debt!ET$144</f>
        <v>0</v>
      </c>
      <c r="EU46" s="296">
        <f xml:space="preserve"> Debt!EU$144</f>
        <v>0</v>
      </c>
      <c r="EV46" s="296">
        <f xml:space="preserve"> Debt!EV$144</f>
        <v>0</v>
      </c>
      <c r="EW46" s="296">
        <f xml:space="preserve"> Debt!EW$144</f>
        <v>0</v>
      </c>
      <c r="EX46" s="296">
        <f xml:space="preserve"> Debt!EX$144</f>
        <v>0</v>
      </c>
      <c r="EY46" s="296">
        <f xml:space="preserve"> Debt!EY$144</f>
        <v>0</v>
      </c>
      <c r="EZ46" s="296">
        <f xml:space="preserve"> Debt!EZ$144</f>
        <v>0</v>
      </c>
      <c r="FA46" s="296">
        <f xml:space="preserve"> Debt!FA$144</f>
        <v>0</v>
      </c>
      <c r="FB46" s="296">
        <f xml:space="preserve"> Debt!FB$144</f>
        <v>0</v>
      </c>
      <c r="FC46" s="296">
        <f xml:space="preserve"> Debt!FC$144</f>
        <v>0</v>
      </c>
      <c r="FD46" s="296">
        <f xml:space="preserve"> Debt!FD$144</f>
        <v>0</v>
      </c>
      <c r="FE46" s="296">
        <f xml:space="preserve"> Debt!FE$144</f>
        <v>0</v>
      </c>
      <c r="FF46" s="296">
        <f xml:space="preserve"> Debt!FF$144</f>
        <v>0</v>
      </c>
      <c r="FG46" s="296">
        <f xml:space="preserve"> Debt!FG$144</f>
        <v>0</v>
      </c>
      <c r="FH46" s="296">
        <f xml:space="preserve"> Debt!FH$144</f>
        <v>0</v>
      </c>
      <c r="FI46" s="296">
        <f xml:space="preserve"> Debt!FI$144</f>
        <v>0</v>
      </c>
      <c r="FJ46" s="296">
        <f xml:space="preserve"> Debt!FJ$144</f>
        <v>0</v>
      </c>
      <c r="FK46" s="296">
        <f xml:space="preserve"> Debt!FK$144</f>
        <v>0</v>
      </c>
      <c r="FL46" s="296">
        <f xml:space="preserve"> Debt!FL$144</f>
        <v>0</v>
      </c>
      <c r="FM46" s="296">
        <f xml:space="preserve"> Debt!FM$144</f>
        <v>0</v>
      </c>
      <c r="FN46" s="296">
        <f xml:space="preserve"> Debt!FN$144</f>
        <v>0</v>
      </c>
      <c r="FO46" s="296">
        <f xml:space="preserve"> Debt!FO$144</f>
        <v>0</v>
      </c>
      <c r="FP46" s="296">
        <f xml:space="preserve"> Debt!FP$144</f>
        <v>0</v>
      </c>
      <c r="FQ46" s="296">
        <f xml:space="preserve"> Debt!FQ$144</f>
        <v>0</v>
      </c>
      <c r="FR46" s="296">
        <f xml:space="preserve"> Debt!FR$144</f>
        <v>0</v>
      </c>
      <c r="FS46" s="296">
        <f xml:space="preserve"> Debt!FS$144</f>
        <v>0</v>
      </c>
      <c r="FT46" s="296">
        <f xml:space="preserve"> Debt!FT$144</f>
        <v>0</v>
      </c>
      <c r="FU46" s="296">
        <f xml:space="preserve"> Debt!FU$144</f>
        <v>0</v>
      </c>
      <c r="FV46" s="296">
        <f xml:space="preserve"> Debt!FV$144</f>
        <v>0</v>
      </c>
      <c r="FW46" s="296">
        <f xml:space="preserve"> Debt!FW$144</f>
        <v>0</v>
      </c>
      <c r="FX46" s="296">
        <f xml:space="preserve"> Debt!FX$144</f>
        <v>0</v>
      </c>
      <c r="FY46" s="296">
        <f xml:space="preserve"> Debt!FY$144</f>
        <v>0</v>
      </c>
      <c r="FZ46" s="296">
        <f xml:space="preserve"> Debt!FZ$144</f>
        <v>0</v>
      </c>
      <c r="GA46" s="296">
        <f xml:space="preserve"> Debt!GA$144</f>
        <v>0</v>
      </c>
      <c r="GB46" s="296">
        <f xml:space="preserve"> Debt!GB$144</f>
        <v>0</v>
      </c>
      <c r="GC46" s="296">
        <f xml:space="preserve"> Debt!GC$144</f>
        <v>0</v>
      </c>
      <c r="GD46" s="296">
        <f xml:space="preserve"> Debt!GD$144</f>
        <v>0</v>
      </c>
      <c r="GE46" s="296">
        <f xml:space="preserve"> Debt!GE$144</f>
        <v>0</v>
      </c>
      <c r="GF46" s="296">
        <f xml:space="preserve"> Debt!GF$144</f>
        <v>0</v>
      </c>
      <c r="GG46" s="296">
        <f xml:space="preserve"> Debt!GG$144</f>
        <v>0</v>
      </c>
      <c r="GH46" s="296">
        <f xml:space="preserve"> Debt!GH$144</f>
        <v>0</v>
      </c>
      <c r="GI46" s="296">
        <f xml:space="preserve"> Debt!GI$144</f>
        <v>0</v>
      </c>
      <c r="GJ46" s="296">
        <f xml:space="preserve"> Debt!GJ$144</f>
        <v>0</v>
      </c>
    </row>
    <row r="47" spans="1:192" outlineLevel="1" x14ac:dyDescent="0.25">
      <c r="A47" s="212"/>
      <c r="D47" s="216"/>
      <c r="E47" s="242" t="str">
        <f xml:space="preserve"> ConFin!E$389</f>
        <v>Construction debt drawdown</v>
      </c>
      <c r="F47" s="242">
        <f xml:space="preserve"> ConFin!F$389</f>
        <v>0</v>
      </c>
      <c r="G47" s="242" t="str">
        <f xml:space="preserve"> ConFin!G$389</f>
        <v>$ 000s</v>
      </c>
      <c r="H47" s="242">
        <f xml:space="preserve"> ConFin!H$389</f>
        <v>261452.83409255982</v>
      </c>
      <c r="I47" s="242">
        <f xml:space="preserve"> ConFin!I$389</f>
        <v>0</v>
      </c>
      <c r="J47" s="242">
        <f xml:space="preserve"> ConFin!J$389</f>
        <v>0</v>
      </c>
      <c r="K47" s="242">
        <f xml:space="preserve"> ConFin!K$389</f>
        <v>0</v>
      </c>
      <c r="L47" s="242">
        <f xml:space="preserve"> ConFin!L$389</f>
        <v>0</v>
      </c>
      <c r="M47" s="242">
        <f xml:space="preserve"> ConFin!M$389</f>
        <v>23570.90695068788</v>
      </c>
      <c r="N47" s="242">
        <f xml:space="preserve"> ConFin!N$389</f>
        <v>73060.007384088793</v>
      </c>
      <c r="O47" s="242">
        <f xml:space="preserve"> ConFin!O$389</f>
        <v>74494.293500227257</v>
      </c>
      <c r="P47" s="242">
        <f xml:space="preserve"> ConFin!P$389</f>
        <v>90327.626257555894</v>
      </c>
      <c r="Q47" s="242">
        <f xml:space="preserve"> ConFin!Q$389</f>
        <v>0</v>
      </c>
      <c r="R47" s="242">
        <f xml:space="preserve"> ConFin!R$389</f>
        <v>0</v>
      </c>
      <c r="S47" s="242">
        <f xml:space="preserve"> ConFin!S$389</f>
        <v>0</v>
      </c>
      <c r="T47" s="242">
        <f xml:space="preserve"> ConFin!T$389</f>
        <v>0</v>
      </c>
      <c r="U47" s="242">
        <f xml:space="preserve"> ConFin!U$389</f>
        <v>0</v>
      </c>
      <c r="V47" s="242">
        <f xml:space="preserve"> ConFin!V$389</f>
        <v>0</v>
      </c>
      <c r="W47" s="242">
        <f xml:space="preserve"> ConFin!W$389</f>
        <v>0</v>
      </c>
      <c r="X47" s="242">
        <f xml:space="preserve"> ConFin!X$389</f>
        <v>0</v>
      </c>
      <c r="Y47" s="242">
        <f xml:space="preserve"> ConFin!Y$389</f>
        <v>0</v>
      </c>
      <c r="Z47" s="242">
        <f xml:space="preserve"> ConFin!Z$389</f>
        <v>0</v>
      </c>
      <c r="AA47" s="242">
        <f xml:space="preserve"> ConFin!AA$389</f>
        <v>0</v>
      </c>
      <c r="AB47" s="242">
        <f xml:space="preserve"> ConFin!AB$389</f>
        <v>0</v>
      </c>
      <c r="AC47" s="242">
        <f xml:space="preserve"> ConFin!AC$389</f>
        <v>0</v>
      </c>
      <c r="AD47" s="242">
        <f xml:space="preserve"> ConFin!AD$389</f>
        <v>0</v>
      </c>
      <c r="AE47" s="242">
        <f xml:space="preserve"> ConFin!AE$389</f>
        <v>0</v>
      </c>
      <c r="AF47" s="242">
        <f xml:space="preserve"> ConFin!AF$389</f>
        <v>0</v>
      </c>
      <c r="AG47" s="242">
        <f xml:space="preserve"> ConFin!AG$389</f>
        <v>0</v>
      </c>
      <c r="AH47" s="242">
        <f xml:space="preserve"> ConFin!AH$389</f>
        <v>0</v>
      </c>
      <c r="AI47" s="242">
        <f xml:space="preserve"> ConFin!AI$389</f>
        <v>0</v>
      </c>
      <c r="AJ47" s="242">
        <f xml:space="preserve"> ConFin!AJ$389</f>
        <v>0</v>
      </c>
      <c r="AK47" s="242">
        <f xml:space="preserve"> ConFin!AK$389</f>
        <v>0</v>
      </c>
      <c r="AL47" s="242">
        <f xml:space="preserve"> ConFin!AL$389</f>
        <v>0</v>
      </c>
      <c r="AM47" s="242">
        <f xml:space="preserve"> ConFin!AM$389</f>
        <v>0</v>
      </c>
      <c r="AN47" s="242">
        <f xml:space="preserve"> ConFin!AN$389</f>
        <v>0</v>
      </c>
      <c r="AO47" s="242">
        <f xml:space="preserve"> ConFin!AO$389</f>
        <v>0</v>
      </c>
      <c r="AP47" s="242">
        <f xml:space="preserve"> ConFin!AP$389</f>
        <v>0</v>
      </c>
      <c r="AQ47" s="242">
        <f xml:space="preserve"> ConFin!AQ$389</f>
        <v>0</v>
      </c>
      <c r="AR47" s="242">
        <f xml:space="preserve"> ConFin!AR$389</f>
        <v>0</v>
      </c>
      <c r="AS47" s="242">
        <f xml:space="preserve"> ConFin!AS$389</f>
        <v>0</v>
      </c>
      <c r="AT47" s="242">
        <f xml:space="preserve"> ConFin!AT$389</f>
        <v>0</v>
      </c>
      <c r="AU47" s="242">
        <f xml:space="preserve"> ConFin!AU$389</f>
        <v>0</v>
      </c>
      <c r="AV47" s="242">
        <f xml:space="preserve"> ConFin!AV$389</f>
        <v>0</v>
      </c>
      <c r="AW47" s="242">
        <f xml:space="preserve"> ConFin!AW$389</f>
        <v>0</v>
      </c>
      <c r="AX47" s="242">
        <f xml:space="preserve"> ConFin!AX$389</f>
        <v>0</v>
      </c>
      <c r="AY47" s="242">
        <f xml:space="preserve"> ConFin!AY$389</f>
        <v>0</v>
      </c>
      <c r="AZ47" s="242">
        <f xml:space="preserve"> ConFin!AZ$389</f>
        <v>0</v>
      </c>
      <c r="BA47" s="242">
        <f xml:space="preserve"> ConFin!BA$389</f>
        <v>0</v>
      </c>
      <c r="BB47" s="242">
        <f xml:space="preserve"> ConFin!BB$389</f>
        <v>0</v>
      </c>
      <c r="BC47" s="242">
        <f xml:space="preserve"> ConFin!BC$389</f>
        <v>0</v>
      </c>
      <c r="BD47" s="242">
        <f xml:space="preserve"> ConFin!BD$389</f>
        <v>0</v>
      </c>
      <c r="BE47" s="242">
        <f xml:space="preserve"> ConFin!BE$389</f>
        <v>0</v>
      </c>
      <c r="BF47" s="242">
        <f xml:space="preserve"> ConFin!BF$389</f>
        <v>0</v>
      </c>
      <c r="BG47" s="242">
        <f xml:space="preserve"> ConFin!BG$389</f>
        <v>0</v>
      </c>
      <c r="BH47" s="242">
        <f xml:space="preserve"> ConFin!BH$389</f>
        <v>0</v>
      </c>
      <c r="BI47" s="242">
        <f xml:space="preserve"> ConFin!BI$389</f>
        <v>0</v>
      </c>
      <c r="BJ47" s="242">
        <f xml:space="preserve"> ConFin!BJ$389</f>
        <v>0</v>
      </c>
      <c r="BK47" s="242">
        <f xml:space="preserve"> ConFin!BK$389</f>
        <v>0</v>
      </c>
      <c r="BL47" s="242">
        <f xml:space="preserve"> ConFin!BL$389</f>
        <v>0</v>
      </c>
      <c r="BM47" s="242">
        <f xml:space="preserve"> ConFin!BM$389</f>
        <v>0</v>
      </c>
      <c r="BN47" s="242">
        <f xml:space="preserve"> ConFin!BN$389</f>
        <v>0</v>
      </c>
      <c r="BO47" s="242">
        <f xml:space="preserve"> ConFin!BO$389</f>
        <v>0</v>
      </c>
      <c r="BP47" s="242">
        <f xml:space="preserve"> ConFin!BP$389</f>
        <v>0</v>
      </c>
      <c r="BQ47" s="242">
        <f xml:space="preserve"> ConFin!BQ$389</f>
        <v>0</v>
      </c>
      <c r="BR47" s="242">
        <f xml:space="preserve"> ConFin!BR$389</f>
        <v>0</v>
      </c>
      <c r="BS47" s="242">
        <f xml:space="preserve"> ConFin!BS$389</f>
        <v>0</v>
      </c>
      <c r="BT47" s="242">
        <f xml:space="preserve"> ConFin!BT$389</f>
        <v>0</v>
      </c>
      <c r="BU47" s="242">
        <f xml:space="preserve"> ConFin!BU$389</f>
        <v>0</v>
      </c>
      <c r="BV47" s="242">
        <f xml:space="preserve"> ConFin!BV$389</f>
        <v>0</v>
      </c>
      <c r="BW47" s="242">
        <f xml:space="preserve"> ConFin!BW$389</f>
        <v>0</v>
      </c>
      <c r="BX47" s="242">
        <f xml:space="preserve"> ConFin!BX$389</f>
        <v>0</v>
      </c>
      <c r="BY47" s="242">
        <f xml:space="preserve"> ConFin!BY$389</f>
        <v>0</v>
      </c>
      <c r="BZ47" s="242">
        <f xml:space="preserve"> ConFin!BZ$389</f>
        <v>0</v>
      </c>
      <c r="CA47" s="242">
        <f xml:space="preserve"> ConFin!CA$389</f>
        <v>0</v>
      </c>
      <c r="CB47" s="242">
        <f xml:space="preserve"> ConFin!CB$389</f>
        <v>0</v>
      </c>
      <c r="CC47" s="242">
        <f xml:space="preserve"> ConFin!CC$389</f>
        <v>0</v>
      </c>
      <c r="CD47" s="242">
        <f xml:space="preserve"> ConFin!CD$389</f>
        <v>0</v>
      </c>
      <c r="CE47" s="242">
        <f xml:space="preserve"> ConFin!CE$389</f>
        <v>0</v>
      </c>
      <c r="CF47" s="242">
        <f xml:space="preserve"> ConFin!CF$389</f>
        <v>0</v>
      </c>
      <c r="CG47" s="242">
        <f xml:space="preserve"> ConFin!CG$389</f>
        <v>0</v>
      </c>
      <c r="CH47" s="242">
        <f xml:space="preserve"> ConFin!CH$389</f>
        <v>0</v>
      </c>
      <c r="CI47" s="242">
        <f xml:space="preserve"> ConFin!CI$389</f>
        <v>0</v>
      </c>
      <c r="CJ47" s="242">
        <f xml:space="preserve"> ConFin!CJ$389</f>
        <v>0</v>
      </c>
      <c r="CK47" s="242">
        <f xml:space="preserve"> ConFin!CK$389</f>
        <v>0</v>
      </c>
      <c r="CL47" s="242">
        <f xml:space="preserve"> ConFin!CL$389</f>
        <v>0</v>
      </c>
      <c r="CM47" s="242">
        <f xml:space="preserve"> ConFin!CM$389</f>
        <v>0</v>
      </c>
      <c r="CN47" s="242">
        <f xml:space="preserve"> ConFin!CN$389</f>
        <v>0</v>
      </c>
      <c r="CO47" s="242">
        <f xml:space="preserve"> ConFin!CO$389</f>
        <v>0</v>
      </c>
      <c r="CP47" s="242">
        <f xml:space="preserve"> ConFin!CP$389</f>
        <v>0</v>
      </c>
      <c r="CQ47" s="242">
        <f xml:space="preserve"> ConFin!CQ$389</f>
        <v>0</v>
      </c>
      <c r="CR47" s="242">
        <f xml:space="preserve"> ConFin!CR$389</f>
        <v>0</v>
      </c>
      <c r="CS47" s="242">
        <f xml:space="preserve"> ConFin!CS$389</f>
        <v>0</v>
      </c>
      <c r="CT47" s="242">
        <f xml:space="preserve"> ConFin!CT$389</f>
        <v>0</v>
      </c>
      <c r="CU47" s="242">
        <f xml:space="preserve"> ConFin!CU$389</f>
        <v>0</v>
      </c>
      <c r="CV47" s="242">
        <f xml:space="preserve"> ConFin!CV$389</f>
        <v>0</v>
      </c>
      <c r="CW47" s="242">
        <f xml:space="preserve"> ConFin!CW$389</f>
        <v>0</v>
      </c>
      <c r="CX47" s="242">
        <f xml:space="preserve"> ConFin!CX$389</f>
        <v>0</v>
      </c>
      <c r="CY47" s="242">
        <f xml:space="preserve"> ConFin!CY$389</f>
        <v>0</v>
      </c>
      <c r="CZ47" s="242">
        <f xml:space="preserve"> ConFin!CZ$389</f>
        <v>0</v>
      </c>
      <c r="DA47" s="242">
        <f xml:space="preserve"> ConFin!DA$389</f>
        <v>0</v>
      </c>
      <c r="DB47" s="242">
        <f xml:space="preserve"> ConFin!DB$389</f>
        <v>0</v>
      </c>
      <c r="DC47" s="242">
        <f xml:space="preserve"> ConFin!DC$389</f>
        <v>0</v>
      </c>
      <c r="DD47" s="242">
        <f xml:space="preserve"> ConFin!DD$389</f>
        <v>0</v>
      </c>
      <c r="DE47" s="242">
        <f xml:space="preserve"> ConFin!DE$389</f>
        <v>0</v>
      </c>
      <c r="DF47" s="242">
        <f xml:space="preserve"> ConFin!DF$389</f>
        <v>0</v>
      </c>
      <c r="DG47" s="242">
        <f xml:space="preserve"> ConFin!DG$389</f>
        <v>0</v>
      </c>
      <c r="DH47" s="242">
        <f xml:space="preserve"> ConFin!DH$389</f>
        <v>0</v>
      </c>
      <c r="DI47" s="242">
        <f xml:space="preserve"> ConFin!DI$389</f>
        <v>0</v>
      </c>
      <c r="DJ47" s="242">
        <f xml:space="preserve"> ConFin!DJ$389</f>
        <v>0</v>
      </c>
      <c r="DK47" s="242">
        <f xml:space="preserve"> ConFin!DK$389</f>
        <v>0</v>
      </c>
      <c r="DL47" s="242">
        <f xml:space="preserve"> ConFin!DL$389</f>
        <v>0</v>
      </c>
      <c r="DM47" s="242">
        <f xml:space="preserve"> ConFin!DM$389</f>
        <v>0</v>
      </c>
      <c r="DN47" s="242">
        <f xml:space="preserve"> ConFin!DN$389</f>
        <v>0</v>
      </c>
      <c r="DO47" s="242">
        <f xml:space="preserve"> ConFin!DO$389</f>
        <v>0</v>
      </c>
      <c r="DP47" s="242">
        <f xml:space="preserve"> ConFin!DP$389</f>
        <v>0</v>
      </c>
      <c r="DQ47" s="242">
        <f xml:space="preserve"> ConFin!DQ$389</f>
        <v>0</v>
      </c>
      <c r="DR47" s="242">
        <f xml:space="preserve"> ConFin!DR$389</f>
        <v>0</v>
      </c>
      <c r="DS47" s="242">
        <f xml:space="preserve"> ConFin!DS$389</f>
        <v>0</v>
      </c>
      <c r="DT47" s="242">
        <f xml:space="preserve"> ConFin!DT$389</f>
        <v>0</v>
      </c>
      <c r="DU47" s="242">
        <f xml:space="preserve"> ConFin!DU$389</f>
        <v>0</v>
      </c>
      <c r="DV47" s="242">
        <f xml:space="preserve"> ConFin!DV$389</f>
        <v>0</v>
      </c>
      <c r="DW47" s="242">
        <f xml:space="preserve"> ConFin!DW$389</f>
        <v>0</v>
      </c>
      <c r="DX47" s="242">
        <f xml:space="preserve"> ConFin!DX$389</f>
        <v>0</v>
      </c>
      <c r="DY47" s="242">
        <f xml:space="preserve"> ConFin!DY$389</f>
        <v>0</v>
      </c>
      <c r="DZ47" s="242">
        <f xml:space="preserve"> ConFin!DZ$389</f>
        <v>0</v>
      </c>
      <c r="EA47" s="242">
        <f xml:space="preserve"> ConFin!EA$389</f>
        <v>0</v>
      </c>
      <c r="EB47" s="242">
        <f xml:space="preserve"> ConFin!EB$389</f>
        <v>0</v>
      </c>
      <c r="EC47" s="242">
        <f xml:space="preserve"> ConFin!EC$389</f>
        <v>0</v>
      </c>
      <c r="ED47" s="242">
        <f xml:space="preserve"> ConFin!ED$389</f>
        <v>0</v>
      </c>
      <c r="EE47" s="242">
        <f xml:space="preserve"> ConFin!EE$389</f>
        <v>0</v>
      </c>
      <c r="EF47" s="242">
        <f xml:space="preserve"> ConFin!EF$389</f>
        <v>0</v>
      </c>
      <c r="EG47" s="242">
        <f xml:space="preserve"> ConFin!EG$389</f>
        <v>0</v>
      </c>
      <c r="EH47" s="242">
        <f xml:space="preserve"> ConFin!EH$389</f>
        <v>0</v>
      </c>
      <c r="EI47" s="242">
        <f xml:space="preserve"> ConFin!EI$389</f>
        <v>0</v>
      </c>
      <c r="EJ47" s="242">
        <f xml:space="preserve"> ConFin!EJ$389</f>
        <v>0</v>
      </c>
      <c r="EK47" s="242">
        <f xml:space="preserve"> ConFin!EK$389</f>
        <v>0</v>
      </c>
      <c r="EL47" s="242">
        <f xml:space="preserve"> ConFin!EL$389</f>
        <v>0</v>
      </c>
      <c r="EM47" s="242">
        <f xml:space="preserve"> ConFin!EM$389</f>
        <v>0</v>
      </c>
      <c r="EN47" s="242">
        <f xml:space="preserve"> ConFin!EN$389</f>
        <v>0</v>
      </c>
      <c r="EO47" s="242">
        <f xml:space="preserve"> ConFin!EO$389</f>
        <v>0</v>
      </c>
      <c r="EP47" s="242">
        <f xml:space="preserve"> ConFin!EP$389</f>
        <v>0</v>
      </c>
      <c r="EQ47" s="242">
        <f xml:space="preserve"> ConFin!EQ$389</f>
        <v>0</v>
      </c>
      <c r="ER47" s="242">
        <f xml:space="preserve"> ConFin!ER$389</f>
        <v>0</v>
      </c>
      <c r="ES47" s="242">
        <f xml:space="preserve"> ConFin!ES$389</f>
        <v>0</v>
      </c>
      <c r="ET47" s="242">
        <f xml:space="preserve"> ConFin!ET$389</f>
        <v>0</v>
      </c>
      <c r="EU47" s="242">
        <f xml:space="preserve"> ConFin!EU$389</f>
        <v>0</v>
      </c>
      <c r="EV47" s="242">
        <f xml:space="preserve"> ConFin!EV$389</f>
        <v>0</v>
      </c>
      <c r="EW47" s="242">
        <f xml:space="preserve"> ConFin!EW$389</f>
        <v>0</v>
      </c>
      <c r="EX47" s="242">
        <f xml:space="preserve"> ConFin!EX$389</f>
        <v>0</v>
      </c>
      <c r="EY47" s="242">
        <f xml:space="preserve"> ConFin!EY$389</f>
        <v>0</v>
      </c>
      <c r="EZ47" s="242">
        <f xml:space="preserve"> ConFin!EZ$389</f>
        <v>0</v>
      </c>
      <c r="FA47" s="242">
        <f xml:space="preserve"> ConFin!FA$389</f>
        <v>0</v>
      </c>
      <c r="FB47" s="242">
        <f xml:space="preserve"> ConFin!FB$389</f>
        <v>0</v>
      </c>
      <c r="FC47" s="242">
        <f xml:space="preserve"> ConFin!FC$389</f>
        <v>0</v>
      </c>
      <c r="FD47" s="242">
        <f xml:space="preserve"> ConFin!FD$389</f>
        <v>0</v>
      </c>
      <c r="FE47" s="242">
        <f xml:space="preserve"> ConFin!FE$389</f>
        <v>0</v>
      </c>
      <c r="FF47" s="242">
        <f xml:space="preserve"> ConFin!FF$389</f>
        <v>0</v>
      </c>
      <c r="FG47" s="242">
        <f xml:space="preserve"> ConFin!FG$389</f>
        <v>0</v>
      </c>
      <c r="FH47" s="242">
        <f xml:space="preserve"> ConFin!FH$389</f>
        <v>0</v>
      </c>
      <c r="FI47" s="242">
        <f xml:space="preserve"> ConFin!FI$389</f>
        <v>0</v>
      </c>
      <c r="FJ47" s="242">
        <f xml:space="preserve"> ConFin!FJ$389</f>
        <v>0</v>
      </c>
      <c r="FK47" s="242">
        <f xml:space="preserve"> ConFin!FK$389</f>
        <v>0</v>
      </c>
      <c r="FL47" s="242">
        <f xml:space="preserve"> ConFin!FL$389</f>
        <v>0</v>
      </c>
      <c r="FM47" s="242">
        <f xml:space="preserve"> ConFin!FM$389</f>
        <v>0</v>
      </c>
      <c r="FN47" s="242">
        <f xml:space="preserve"> ConFin!FN$389</f>
        <v>0</v>
      </c>
      <c r="FO47" s="242">
        <f xml:space="preserve"> ConFin!FO$389</f>
        <v>0</v>
      </c>
      <c r="FP47" s="242">
        <f xml:space="preserve"> ConFin!FP$389</f>
        <v>0</v>
      </c>
      <c r="FQ47" s="242">
        <f xml:space="preserve"> ConFin!FQ$389</f>
        <v>0</v>
      </c>
      <c r="FR47" s="242">
        <f xml:space="preserve"> ConFin!FR$389</f>
        <v>0</v>
      </c>
      <c r="FS47" s="242">
        <f xml:space="preserve"> ConFin!FS$389</f>
        <v>0</v>
      </c>
      <c r="FT47" s="242">
        <f xml:space="preserve"> ConFin!FT$389</f>
        <v>0</v>
      </c>
      <c r="FU47" s="242">
        <f xml:space="preserve"> ConFin!FU$389</f>
        <v>0</v>
      </c>
      <c r="FV47" s="242">
        <f xml:space="preserve"> ConFin!FV$389</f>
        <v>0</v>
      </c>
      <c r="FW47" s="242">
        <f xml:space="preserve"> ConFin!FW$389</f>
        <v>0</v>
      </c>
      <c r="FX47" s="242">
        <f xml:space="preserve"> ConFin!FX$389</f>
        <v>0</v>
      </c>
      <c r="FY47" s="242">
        <f xml:space="preserve"> ConFin!FY$389</f>
        <v>0</v>
      </c>
      <c r="FZ47" s="242">
        <f xml:space="preserve"> ConFin!FZ$389</f>
        <v>0</v>
      </c>
      <c r="GA47" s="242">
        <f xml:space="preserve"> ConFin!GA$389</f>
        <v>0</v>
      </c>
      <c r="GB47" s="242">
        <f xml:space="preserve"> ConFin!GB$389</f>
        <v>0</v>
      </c>
      <c r="GC47" s="242">
        <f xml:space="preserve"> ConFin!GC$389</f>
        <v>0</v>
      </c>
      <c r="GD47" s="242">
        <f xml:space="preserve"> ConFin!GD$389</f>
        <v>0</v>
      </c>
      <c r="GE47" s="242">
        <f xml:space="preserve"> ConFin!GE$389</f>
        <v>0</v>
      </c>
      <c r="GF47" s="242">
        <f xml:space="preserve"> ConFin!GF$389</f>
        <v>0</v>
      </c>
      <c r="GG47" s="242">
        <f xml:space="preserve"> ConFin!GG$389</f>
        <v>0</v>
      </c>
      <c r="GH47" s="242">
        <f xml:space="preserve"> ConFin!GH$389</f>
        <v>0</v>
      </c>
      <c r="GI47" s="242">
        <f xml:space="preserve"> ConFin!GI$389</f>
        <v>0</v>
      </c>
      <c r="GJ47" s="242">
        <f xml:space="preserve"> ConFin!GJ$389</f>
        <v>0</v>
      </c>
    </row>
    <row r="48" spans="1:192" s="197" customFormat="1" outlineLevel="1" x14ac:dyDescent="0.25">
      <c r="A48" s="212"/>
      <c r="B48" s="212"/>
      <c r="C48" s="213"/>
      <c r="D48" s="216"/>
      <c r="E48" s="239" t="s">
        <v>409</v>
      </c>
      <c r="F48" s="239"/>
      <c r="G48" s="239" t="str">
        <f xml:space="preserve"> SMU</f>
        <v>$ 000s</v>
      </c>
      <c r="H48" s="239">
        <f xml:space="preserve"> SUM(J48:GJ48)</f>
        <v>585348.56081638543</v>
      </c>
      <c r="I48" s="239"/>
      <c r="J48" s="239">
        <f t="shared" ref="J48:AO48" si="28" xml:space="preserve"> J37 + SUM(J39:J47)</f>
        <v>0</v>
      </c>
      <c r="K48" s="239">
        <f t="shared" si="28"/>
        <v>0</v>
      </c>
      <c r="L48" s="239">
        <f t="shared" si="28"/>
        <v>-5.4569682106375694E-10</v>
      </c>
      <c r="M48" s="335">
        <f t="shared" si="28"/>
        <v>1.586077778483741E-4</v>
      </c>
      <c r="N48" s="239">
        <f t="shared" si="28"/>
        <v>-1.8542404577601701E-3</v>
      </c>
      <c r="O48" s="239">
        <f t="shared" si="28"/>
        <v>-1.9172108004568145E-3</v>
      </c>
      <c r="P48" s="239">
        <f t="shared" si="28"/>
        <v>6.2746840440013329E-3</v>
      </c>
      <c r="Q48" s="239">
        <f t="shared" si="28"/>
        <v>20828.568442438052</v>
      </c>
      <c r="R48" s="239">
        <f t="shared" si="28"/>
        <v>17028.804392965732</v>
      </c>
      <c r="S48" s="239">
        <f t="shared" si="28"/>
        <v>15916.875922778097</v>
      </c>
      <c r="T48" s="239">
        <f t="shared" si="28"/>
        <v>15703.79733602488</v>
      </c>
      <c r="U48" s="239">
        <f t="shared" si="28"/>
        <v>15775.901776755702</v>
      </c>
      <c r="V48" s="239">
        <f t="shared" si="28"/>
        <v>15562.495802916335</v>
      </c>
      <c r="W48" s="239">
        <f t="shared" si="28"/>
        <v>15633.024937562317</v>
      </c>
      <c r="X48" s="239">
        <f t="shared" si="28"/>
        <v>15440.391699176855</v>
      </c>
      <c r="Y48" s="239">
        <f t="shared" si="28"/>
        <v>15467.090998469117</v>
      </c>
      <c r="Z48" s="239">
        <f t="shared" si="28"/>
        <v>15273.883107117508</v>
      </c>
      <c r="AA48" s="239">
        <f t="shared" si="28"/>
        <v>15341.111284536541</v>
      </c>
      <c r="AB48" s="239">
        <f t="shared" si="28"/>
        <v>15126.633642556844</v>
      </c>
      <c r="AC48" s="239">
        <f t="shared" si="28"/>
        <v>15192.278039832036</v>
      </c>
      <c r="AD48" s="239">
        <f t="shared" si="28"/>
        <v>14977.413712924586</v>
      </c>
      <c r="AE48" s="239">
        <f t="shared" si="28"/>
        <v>15041.377622190317</v>
      </c>
      <c r="AF48" s="239">
        <f t="shared" si="28"/>
        <v>14846.409177485206</v>
      </c>
      <c r="AG48" s="239">
        <f t="shared" si="28"/>
        <v>14868.068781815256</v>
      </c>
      <c r="AH48" s="239">
        <f t="shared" si="28"/>
        <v>14672.446117899572</v>
      </c>
      <c r="AI48" s="239">
        <f t="shared" si="28"/>
        <v>14732.886155788332</v>
      </c>
      <c r="AJ48" s="239">
        <f t="shared" si="28"/>
        <v>14516.765269922489</v>
      </c>
      <c r="AK48" s="239">
        <f t="shared" si="28"/>
        <v>14575.515498703731</v>
      </c>
      <c r="AL48" s="239">
        <f t="shared" si="28"/>
        <v>14358.943995581551</v>
      </c>
      <c r="AM48" s="239">
        <f t="shared" si="28"/>
        <v>14415.899680733324</v>
      </c>
      <c r="AN48" s="239">
        <f t="shared" si="28"/>
        <v>14218.295494272426</v>
      </c>
      <c r="AO48" s="239">
        <f t="shared" si="28"/>
        <v>14234.557323349312</v>
      </c>
      <c r="AP48" s="239">
        <f t="shared" ref="AP48:BD48" si="29" xml:space="preserve"> AP37 + SUM(AP39:AP47)</f>
        <v>14036.213043962787</v>
      </c>
      <c r="AQ48" s="239">
        <f t="shared" si="29"/>
        <v>14089.403162091068</v>
      </c>
      <c r="AR48" s="239">
        <f t="shared" si="29"/>
        <v>13871.375725444295</v>
      </c>
      <c r="AS48" s="239">
        <f t="shared" si="29"/>
        <v>13922.761063111127</v>
      </c>
      <c r="AT48" s="239">
        <f t="shared" si="29"/>
        <v>13704.214058043406</v>
      </c>
      <c r="AU48" s="239">
        <f t="shared" si="29"/>
        <v>13753.68119233566</v>
      </c>
      <c r="AV48" s="239">
        <f t="shared" si="29"/>
        <v>13553.116796166605</v>
      </c>
      <c r="AW48" s="239">
        <f t="shared" si="29"/>
        <v>13563.592772446118</v>
      </c>
      <c r="AX48" s="239">
        <f t="shared" si="29"/>
        <v>13362.195579818967</v>
      </c>
      <c r="AY48" s="239">
        <f t="shared" si="29"/>
        <v>13407.635123771595</v>
      </c>
      <c r="AZ48" s="239">
        <f t="shared" si="29"/>
        <v>13187.417125973829</v>
      </c>
      <c r="BA48" s="239">
        <f t="shared" si="29"/>
        <v>13230.927239615059</v>
      </c>
      <c r="BB48" s="239">
        <f t="shared" si="29"/>
        <v>12722.446001645785</v>
      </c>
      <c r="BC48" s="239">
        <f t="shared" si="29"/>
        <v>10628.945209701065</v>
      </c>
      <c r="BD48" s="239">
        <f t="shared" si="29"/>
        <v>11388.574721055786</v>
      </c>
      <c r="BE48" s="239">
        <f t="shared" ref="BE48:DP48" si="30" xml:space="preserve"> BE37 + SUM(BE39:BE47)</f>
        <v>3176.6231255661278</v>
      </c>
      <c r="BF48" s="239">
        <f t="shared" si="30"/>
        <v>0</v>
      </c>
      <c r="BG48" s="239">
        <f t="shared" si="30"/>
        <v>0</v>
      </c>
      <c r="BH48" s="239">
        <f t="shared" si="30"/>
        <v>0</v>
      </c>
      <c r="BI48" s="239">
        <f t="shared" si="30"/>
        <v>0</v>
      </c>
      <c r="BJ48" s="239">
        <f t="shared" si="30"/>
        <v>0</v>
      </c>
      <c r="BK48" s="239">
        <f t="shared" si="30"/>
        <v>0</v>
      </c>
      <c r="BL48" s="239">
        <f t="shared" si="30"/>
        <v>0</v>
      </c>
      <c r="BM48" s="239">
        <f t="shared" si="30"/>
        <v>0</v>
      </c>
      <c r="BN48" s="239">
        <f t="shared" si="30"/>
        <v>0</v>
      </c>
      <c r="BO48" s="239">
        <f t="shared" si="30"/>
        <v>0</v>
      </c>
      <c r="BP48" s="239">
        <f t="shared" si="30"/>
        <v>0</v>
      </c>
      <c r="BQ48" s="239">
        <f t="shared" si="30"/>
        <v>0</v>
      </c>
      <c r="BR48" s="239">
        <f t="shared" si="30"/>
        <v>0</v>
      </c>
      <c r="BS48" s="239">
        <f t="shared" si="30"/>
        <v>0</v>
      </c>
      <c r="BT48" s="239">
        <f t="shared" si="30"/>
        <v>0</v>
      </c>
      <c r="BU48" s="239">
        <f t="shared" si="30"/>
        <v>0</v>
      </c>
      <c r="BV48" s="239">
        <f t="shared" si="30"/>
        <v>0</v>
      </c>
      <c r="BW48" s="239">
        <f t="shared" si="30"/>
        <v>0</v>
      </c>
      <c r="BX48" s="239">
        <f t="shared" si="30"/>
        <v>0</v>
      </c>
      <c r="BY48" s="239">
        <f t="shared" si="30"/>
        <v>0</v>
      </c>
      <c r="BZ48" s="239">
        <f t="shared" si="30"/>
        <v>0</v>
      </c>
      <c r="CA48" s="239">
        <f t="shared" si="30"/>
        <v>0</v>
      </c>
      <c r="CB48" s="239">
        <f t="shared" si="30"/>
        <v>0</v>
      </c>
      <c r="CC48" s="239">
        <f t="shared" si="30"/>
        <v>0</v>
      </c>
      <c r="CD48" s="239">
        <f t="shared" si="30"/>
        <v>0</v>
      </c>
      <c r="CE48" s="239">
        <f t="shared" si="30"/>
        <v>0</v>
      </c>
      <c r="CF48" s="239">
        <f t="shared" si="30"/>
        <v>0</v>
      </c>
      <c r="CG48" s="239">
        <f t="shared" si="30"/>
        <v>0</v>
      </c>
      <c r="CH48" s="239">
        <f t="shared" si="30"/>
        <v>0</v>
      </c>
      <c r="CI48" s="239">
        <f t="shared" si="30"/>
        <v>0</v>
      </c>
      <c r="CJ48" s="239">
        <f t="shared" si="30"/>
        <v>0</v>
      </c>
      <c r="CK48" s="239">
        <f t="shared" si="30"/>
        <v>0</v>
      </c>
      <c r="CL48" s="239">
        <f t="shared" si="30"/>
        <v>0</v>
      </c>
      <c r="CM48" s="239">
        <f t="shared" si="30"/>
        <v>0</v>
      </c>
      <c r="CN48" s="239">
        <f t="shared" si="30"/>
        <v>0</v>
      </c>
      <c r="CO48" s="239">
        <f t="shared" si="30"/>
        <v>0</v>
      </c>
      <c r="CP48" s="239">
        <f t="shared" si="30"/>
        <v>0</v>
      </c>
      <c r="CQ48" s="239">
        <f t="shared" si="30"/>
        <v>0</v>
      </c>
      <c r="CR48" s="239">
        <f t="shared" si="30"/>
        <v>0</v>
      </c>
      <c r="CS48" s="239">
        <f t="shared" si="30"/>
        <v>0</v>
      </c>
      <c r="CT48" s="239">
        <f t="shared" si="30"/>
        <v>0</v>
      </c>
      <c r="CU48" s="239">
        <f t="shared" si="30"/>
        <v>0</v>
      </c>
      <c r="CV48" s="239">
        <f t="shared" si="30"/>
        <v>0</v>
      </c>
      <c r="CW48" s="239">
        <f t="shared" si="30"/>
        <v>0</v>
      </c>
      <c r="CX48" s="239">
        <f t="shared" si="30"/>
        <v>0</v>
      </c>
      <c r="CY48" s="239">
        <f t="shared" si="30"/>
        <v>0</v>
      </c>
      <c r="CZ48" s="239">
        <f t="shared" si="30"/>
        <v>0</v>
      </c>
      <c r="DA48" s="239">
        <f t="shared" si="30"/>
        <v>0</v>
      </c>
      <c r="DB48" s="239">
        <f t="shared" si="30"/>
        <v>0</v>
      </c>
      <c r="DC48" s="239">
        <f t="shared" si="30"/>
        <v>0</v>
      </c>
      <c r="DD48" s="239">
        <f t="shared" si="30"/>
        <v>0</v>
      </c>
      <c r="DE48" s="239">
        <f t="shared" si="30"/>
        <v>0</v>
      </c>
      <c r="DF48" s="239">
        <f t="shared" si="30"/>
        <v>0</v>
      </c>
      <c r="DG48" s="239">
        <f t="shared" si="30"/>
        <v>0</v>
      </c>
      <c r="DH48" s="239">
        <f t="shared" si="30"/>
        <v>0</v>
      </c>
      <c r="DI48" s="239">
        <f t="shared" si="30"/>
        <v>0</v>
      </c>
      <c r="DJ48" s="239">
        <f t="shared" si="30"/>
        <v>0</v>
      </c>
      <c r="DK48" s="239">
        <f t="shared" si="30"/>
        <v>0</v>
      </c>
      <c r="DL48" s="239">
        <f t="shared" si="30"/>
        <v>0</v>
      </c>
      <c r="DM48" s="239">
        <f t="shared" si="30"/>
        <v>0</v>
      </c>
      <c r="DN48" s="239">
        <f t="shared" si="30"/>
        <v>0</v>
      </c>
      <c r="DO48" s="239">
        <f t="shared" si="30"/>
        <v>0</v>
      </c>
      <c r="DP48" s="239">
        <f t="shared" si="30"/>
        <v>0</v>
      </c>
      <c r="DQ48" s="239">
        <f t="shared" ref="DQ48:GB48" si="31" xml:space="preserve"> DQ37 + SUM(DQ39:DQ47)</f>
        <v>0</v>
      </c>
      <c r="DR48" s="239">
        <f t="shared" si="31"/>
        <v>0</v>
      </c>
      <c r="DS48" s="239">
        <f t="shared" si="31"/>
        <v>0</v>
      </c>
      <c r="DT48" s="239">
        <f t="shared" si="31"/>
        <v>0</v>
      </c>
      <c r="DU48" s="239">
        <f t="shared" si="31"/>
        <v>0</v>
      </c>
      <c r="DV48" s="239">
        <f t="shared" si="31"/>
        <v>0</v>
      </c>
      <c r="DW48" s="239">
        <f t="shared" si="31"/>
        <v>0</v>
      </c>
      <c r="DX48" s="239">
        <f t="shared" si="31"/>
        <v>0</v>
      </c>
      <c r="DY48" s="239">
        <f t="shared" si="31"/>
        <v>0</v>
      </c>
      <c r="DZ48" s="239">
        <f t="shared" si="31"/>
        <v>0</v>
      </c>
      <c r="EA48" s="239">
        <f t="shared" si="31"/>
        <v>0</v>
      </c>
      <c r="EB48" s="239">
        <f t="shared" si="31"/>
        <v>0</v>
      </c>
      <c r="EC48" s="239">
        <f t="shared" si="31"/>
        <v>0</v>
      </c>
      <c r="ED48" s="239">
        <f t="shared" si="31"/>
        <v>0</v>
      </c>
      <c r="EE48" s="239">
        <f t="shared" si="31"/>
        <v>0</v>
      </c>
      <c r="EF48" s="239">
        <f t="shared" si="31"/>
        <v>0</v>
      </c>
      <c r="EG48" s="239">
        <f t="shared" si="31"/>
        <v>0</v>
      </c>
      <c r="EH48" s="239">
        <f t="shared" si="31"/>
        <v>0</v>
      </c>
      <c r="EI48" s="239">
        <f t="shared" si="31"/>
        <v>0</v>
      </c>
      <c r="EJ48" s="239">
        <f t="shared" si="31"/>
        <v>0</v>
      </c>
      <c r="EK48" s="239">
        <f t="shared" si="31"/>
        <v>0</v>
      </c>
      <c r="EL48" s="239">
        <f t="shared" si="31"/>
        <v>0</v>
      </c>
      <c r="EM48" s="239">
        <f t="shared" si="31"/>
        <v>0</v>
      </c>
      <c r="EN48" s="239">
        <f t="shared" si="31"/>
        <v>0</v>
      </c>
      <c r="EO48" s="239">
        <f t="shared" si="31"/>
        <v>0</v>
      </c>
      <c r="EP48" s="239">
        <f t="shared" si="31"/>
        <v>0</v>
      </c>
      <c r="EQ48" s="239">
        <f t="shared" si="31"/>
        <v>0</v>
      </c>
      <c r="ER48" s="239">
        <f t="shared" si="31"/>
        <v>0</v>
      </c>
      <c r="ES48" s="239">
        <f t="shared" si="31"/>
        <v>0</v>
      </c>
      <c r="ET48" s="239">
        <f t="shared" si="31"/>
        <v>0</v>
      </c>
      <c r="EU48" s="239">
        <f t="shared" si="31"/>
        <v>0</v>
      </c>
      <c r="EV48" s="239">
        <f t="shared" si="31"/>
        <v>0</v>
      </c>
      <c r="EW48" s="239">
        <f t="shared" si="31"/>
        <v>0</v>
      </c>
      <c r="EX48" s="239">
        <f t="shared" si="31"/>
        <v>0</v>
      </c>
      <c r="EY48" s="239">
        <f t="shared" si="31"/>
        <v>0</v>
      </c>
      <c r="EZ48" s="239">
        <f t="shared" si="31"/>
        <v>0</v>
      </c>
      <c r="FA48" s="239">
        <f t="shared" si="31"/>
        <v>0</v>
      </c>
      <c r="FB48" s="239">
        <f t="shared" si="31"/>
        <v>0</v>
      </c>
      <c r="FC48" s="239">
        <f t="shared" si="31"/>
        <v>0</v>
      </c>
      <c r="FD48" s="239">
        <f t="shared" si="31"/>
        <v>0</v>
      </c>
      <c r="FE48" s="239">
        <f t="shared" si="31"/>
        <v>0</v>
      </c>
      <c r="FF48" s="239">
        <f t="shared" si="31"/>
        <v>0</v>
      </c>
      <c r="FG48" s="239">
        <f t="shared" si="31"/>
        <v>0</v>
      </c>
      <c r="FH48" s="239">
        <f t="shared" si="31"/>
        <v>0</v>
      </c>
      <c r="FI48" s="239">
        <f t="shared" si="31"/>
        <v>0</v>
      </c>
      <c r="FJ48" s="239">
        <f t="shared" si="31"/>
        <v>0</v>
      </c>
      <c r="FK48" s="239">
        <f t="shared" si="31"/>
        <v>0</v>
      </c>
      <c r="FL48" s="239">
        <f t="shared" si="31"/>
        <v>0</v>
      </c>
      <c r="FM48" s="239">
        <f t="shared" si="31"/>
        <v>0</v>
      </c>
      <c r="FN48" s="239">
        <f t="shared" si="31"/>
        <v>0</v>
      </c>
      <c r="FO48" s="239">
        <f t="shared" si="31"/>
        <v>0</v>
      </c>
      <c r="FP48" s="239">
        <f t="shared" si="31"/>
        <v>0</v>
      </c>
      <c r="FQ48" s="239">
        <f t="shared" si="31"/>
        <v>0</v>
      </c>
      <c r="FR48" s="239">
        <f t="shared" si="31"/>
        <v>0</v>
      </c>
      <c r="FS48" s="239">
        <f t="shared" si="31"/>
        <v>0</v>
      </c>
      <c r="FT48" s="239">
        <f t="shared" si="31"/>
        <v>0</v>
      </c>
      <c r="FU48" s="239">
        <f t="shared" si="31"/>
        <v>0</v>
      </c>
      <c r="FV48" s="239">
        <f t="shared" si="31"/>
        <v>0</v>
      </c>
      <c r="FW48" s="239">
        <f t="shared" si="31"/>
        <v>0</v>
      </c>
      <c r="FX48" s="239">
        <f t="shared" si="31"/>
        <v>0</v>
      </c>
      <c r="FY48" s="239">
        <f t="shared" si="31"/>
        <v>0</v>
      </c>
      <c r="FZ48" s="239">
        <f t="shared" si="31"/>
        <v>0</v>
      </c>
      <c r="GA48" s="239">
        <f t="shared" si="31"/>
        <v>0</v>
      </c>
      <c r="GB48" s="239">
        <f t="shared" si="31"/>
        <v>0</v>
      </c>
      <c r="GC48" s="239">
        <f t="shared" ref="GC48:GJ48" si="32" xml:space="preserve"> GC37 + SUM(GC39:GC47)</f>
        <v>0</v>
      </c>
      <c r="GD48" s="239">
        <f t="shared" si="32"/>
        <v>0</v>
      </c>
      <c r="GE48" s="239">
        <f t="shared" si="32"/>
        <v>0</v>
      </c>
      <c r="GF48" s="239">
        <f t="shared" si="32"/>
        <v>0</v>
      </c>
      <c r="GG48" s="239">
        <f t="shared" si="32"/>
        <v>0</v>
      </c>
      <c r="GH48" s="239">
        <f t="shared" si="32"/>
        <v>0</v>
      </c>
      <c r="GI48" s="239">
        <f t="shared" si="32"/>
        <v>0</v>
      </c>
      <c r="GJ48" s="239">
        <f t="shared" si="32"/>
        <v>0</v>
      </c>
    </row>
    <row r="49" spans="1:192" outlineLevel="1" x14ac:dyDescent="0.25">
      <c r="A49" s="212"/>
      <c r="D49" s="216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242"/>
      <c r="AA49" s="242"/>
      <c r="AB49" s="242"/>
      <c r="AC49" s="242"/>
      <c r="AD49" s="242"/>
      <c r="AE49" s="242"/>
      <c r="AF49" s="242"/>
      <c r="AG49" s="242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42"/>
      <c r="BU49" s="242"/>
      <c r="BV49" s="242"/>
      <c r="BW49" s="242"/>
      <c r="BX49" s="242"/>
      <c r="BY49" s="242"/>
      <c r="BZ49" s="242"/>
      <c r="CA49" s="242"/>
      <c r="CB49" s="242"/>
      <c r="CC49" s="242"/>
      <c r="CD49" s="242"/>
      <c r="CE49" s="242"/>
      <c r="CF49" s="242"/>
      <c r="CG49" s="242"/>
      <c r="CH49" s="242"/>
      <c r="CI49" s="242"/>
      <c r="CJ49" s="242"/>
      <c r="CK49" s="242"/>
      <c r="CL49" s="242"/>
      <c r="CM49" s="242"/>
      <c r="CN49" s="242"/>
      <c r="CO49" s="242"/>
      <c r="CP49" s="242"/>
      <c r="CQ49" s="242"/>
      <c r="CR49" s="242"/>
      <c r="CS49" s="242"/>
      <c r="CT49" s="242"/>
      <c r="CU49" s="242"/>
      <c r="CV49" s="242"/>
      <c r="CW49" s="242"/>
      <c r="CX49" s="242"/>
      <c r="CY49" s="242"/>
      <c r="CZ49" s="242"/>
      <c r="DA49" s="242"/>
      <c r="DB49" s="242"/>
      <c r="DC49" s="242"/>
      <c r="DD49" s="242"/>
      <c r="DE49" s="242"/>
      <c r="DF49" s="242"/>
      <c r="DG49" s="242"/>
      <c r="DH49" s="242"/>
      <c r="DI49" s="242"/>
      <c r="DJ49" s="242"/>
      <c r="DK49" s="242"/>
      <c r="DL49" s="242"/>
      <c r="DM49" s="242"/>
      <c r="DN49" s="242"/>
      <c r="DO49" s="242"/>
      <c r="DP49" s="242"/>
      <c r="DQ49" s="242"/>
      <c r="DR49" s="242"/>
      <c r="DS49" s="242"/>
      <c r="DT49" s="242"/>
      <c r="DU49" s="242"/>
      <c r="DV49" s="242"/>
      <c r="DW49" s="242"/>
      <c r="DX49" s="242"/>
      <c r="DY49" s="242"/>
      <c r="DZ49" s="242"/>
      <c r="EA49" s="242"/>
      <c r="EB49" s="242"/>
      <c r="EC49" s="242"/>
      <c r="ED49" s="242"/>
      <c r="EE49" s="242"/>
      <c r="EF49" s="242"/>
      <c r="EG49" s="242"/>
      <c r="EH49" s="242"/>
      <c r="EI49" s="242"/>
      <c r="EJ49" s="242"/>
      <c r="EK49" s="242"/>
      <c r="EL49" s="242"/>
      <c r="EM49" s="242"/>
      <c r="EN49" s="242"/>
      <c r="EO49" s="242"/>
      <c r="EP49" s="242"/>
      <c r="EQ49" s="242"/>
      <c r="ER49" s="242"/>
      <c r="ES49" s="242"/>
      <c r="ET49" s="242"/>
      <c r="EU49" s="242"/>
      <c r="EV49" s="242"/>
      <c r="EW49" s="242"/>
      <c r="EX49" s="242"/>
      <c r="EY49" s="242"/>
      <c r="EZ49" s="242"/>
      <c r="FA49" s="242"/>
      <c r="FB49" s="242"/>
      <c r="FC49" s="242"/>
      <c r="FD49" s="242"/>
      <c r="FE49" s="242"/>
      <c r="FF49" s="242"/>
      <c r="FG49" s="242"/>
      <c r="FH49" s="242"/>
      <c r="FI49" s="242"/>
      <c r="FJ49" s="242"/>
      <c r="FK49" s="242"/>
      <c r="FL49" s="242"/>
      <c r="FM49" s="242"/>
      <c r="FN49" s="242"/>
      <c r="FO49" s="242"/>
      <c r="FP49" s="242"/>
      <c r="FQ49" s="242"/>
      <c r="FR49" s="242"/>
      <c r="FS49" s="242"/>
      <c r="FT49" s="242"/>
      <c r="FU49" s="242"/>
      <c r="FV49" s="242"/>
      <c r="FW49" s="242"/>
      <c r="FX49" s="242"/>
      <c r="FY49" s="242"/>
      <c r="FZ49" s="242"/>
      <c r="GA49" s="242"/>
      <c r="GB49" s="242"/>
      <c r="GC49" s="242"/>
      <c r="GD49" s="242"/>
      <c r="GE49" s="242"/>
      <c r="GF49" s="242"/>
      <c r="GG49" s="242"/>
      <c r="GH49" s="242"/>
      <c r="GI49" s="242"/>
      <c r="GJ49" s="242"/>
    </row>
    <row r="50" spans="1:192" outlineLevel="1" x14ac:dyDescent="0.25">
      <c r="A50" s="212"/>
      <c r="D50" s="216"/>
      <c r="E50" s="242" t="str">
        <f xml:space="preserve"> Debt!E$128</f>
        <v>Senior debt interest</v>
      </c>
      <c r="F50" s="242">
        <f xml:space="preserve"> Debt!F$128</f>
        <v>0</v>
      </c>
      <c r="G50" s="242" t="str">
        <f xml:space="preserve"> Debt!G$128</f>
        <v>$ 000s</v>
      </c>
      <c r="H50" s="242">
        <f xml:space="preserve"> Debt!H$128</f>
        <v>-101122.85691062584</v>
      </c>
      <c r="I50" s="242">
        <f xml:space="preserve"> Debt!I$128</f>
        <v>0</v>
      </c>
      <c r="J50" s="242">
        <f xml:space="preserve"> Debt!J$128</f>
        <v>0</v>
      </c>
      <c r="K50" s="242">
        <f xml:space="preserve"> Debt!K$128</f>
        <v>0</v>
      </c>
      <c r="L50" s="242">
        <f xml:space="preserve"> Debt!L$128</f>
        <v>0</v>
      </c>
      <c r="M50" s="242">
        <f xml:space="preserve"> Debt!M$128</f>
        <v>0</v>
      </c>
      <c r="N50" s="242">
        <f xml:space="preserve"> Debt!N$128</f>
        <v>0</v>
      </c>
      <c r="O50" s="242">
        <f xml:space="preserve"> Debt!O$128</f>
        <v>0</v>
      </c>
      <c r="P50" s="242">
        <f xml:space="preserve"> Debt!P$128</f>
        <v>0</v>
      </c>
      <c r="Q50" s="242">
        <f xml:space="preserve"> Debt!Q$128</f>
        <v>-5490.4885997170286</v>
      </c>
      <c r="R50" s="242">
        <f xml:space="preserve"> Debt!R$128</f>
        <v>-5208.8812421517378</v>
      </c>
      <c r="S50" s="242">
        <f xml:space="preserve"> Debt!S$128</f>
        <v>-5150.698619329838</v>
      </c>
      <c r="T50" s="242">
        <f xml:space="preserve"> Debt!T$128</f>
        <v>-4939.4017258438371</v>
      </c>
      <c r="U50" s="242">
        <f xml:space="preserve"> Debt!U$128</f>
        <v>-4890.4156927626054</v>
      </c>
      <c r="V50" s="242">
        <f xml:space="preserve"> Debt!V$128</f>
        <v>-4679.9820858667244</v>
      </c>
      <c r="W50" s="242">
        <f xml:space="preserve"> Debt!W$128</f>
        <v>-4623.0598529431027</v>
      </c>
      <c r="X50" s="242">
        <f xml:space="preserve"> Debt!X$128</f>
        <v>-4437.4978869511606</v>
      </c>
      <c r="Y50" s="242">
        <f xml:space="preserve"> Debt!Y$128</f>
        <v>-4348.7623968734915</v>
      </c>
      <c r="Z50" s="242">
        <f xml:space="preserve"> Debt!Z$128</f>
        <v>-4139.9544333853328</v>
      </c>
      <c r="AA50" s="242">
        <f xml:space="preserve"> Debt!AA$128</f>
        <v>-4067.3930523602999</v>
      </c>
      <c r="AB50" s="242">
        <f xml:space="preserve"> Debt!AB$128</f>
        <v>-3859.686344430635</v>
      </c>
      <c r="AC50" s="242">
        <f xml:space="preserve"> Debt!AC$128</f>
        <v>-3778.6230752670499</v>
      </c>
      <c r="AD50" s="242">
        <f xml:space="preserve"> Debt!AD$128</f>
        <v>-3571.1819759348855</v>
      </c>
      <c r="AE50" s="242">
        <f xml:space="preserve"> Debt!AE$128</f>
        <v>-3481.3957562860055</v>
      </c>
      <c r="AF50" s="242">
        <f xml:space="preserve"> Debt!AF$128</f>
        <v>-3293.3167329723806</v>
      </c>
      <c r="AG50" s="242">
        <f xml:space="preserve"> Debt!AG$128</f>
        <v>-3175.9091530774881</v>
      </c>
      <c r="AH50" s="242">
        <f xml:space="preserve"> Debt!AH$128</f>
        <v>-2970.4243500030871</v>
      </c>
      <c r="AI50" s="242">
        <f xml:space="preserve"> Debt!AI$128</f>
        <v>-2861.9831795831374</v>
      </c>
      <c r="AJ50" s="242">
        <f xml:space="preserve"> Debt!AJ$128</f>
        <v>-2656.9227587118971</v>
      </c>
      <c r="AK50" s="242">
        <f xml:space="preserve"> Debt!AK$128</f>
        <v>-2538.7534209790188</v>
      </c>
      <c r="AL50" s="242">
        <f xml:space="preserve"> Debt!AL$128</f>
        <v>-2334.4915769976237</v>
      </c>
      <c r="AM50" s="242">
        <f xml:space="preserve"> Debt!AM$128</f>
        <v>-2206.6425127143648</v>
      </c>
      <c r="AN50" s="242">
        <f xml:space="preserve"> Debt!AN$128</f>
        <v>-2014.3020306700373</v>
      </c>
      <c r="AO50" s="242">
        <f xml:space="preserve"> Debt!AO$128</f>
        <v>-1864.9708817783853</v>
      </c>
      <c r="AP50" s="242">
        <f xml:space="preserve"> Debt!AP$128</f>
        <v>-1662.2656425214886</v>
      </c>
      <c r="AQ50" s="242">
        <f xml:space="preserve"> Debt!AQ$128</f>
        <v>-1513.3323010541239</v>
      </c>
      <c r="AR50" s="242">
        <f xml:space="preserve"> Debt!AR$128</f>
        <v>-1311.1498118213583</v>
      </c>
      <c r="AS50" s="242">
        <f xml:space="preserve"> Debt!AS$128</f>
        <v>-1151.452158528172</v>
      </c>
      <c r="AT50" s="242">
        <f xml:space="preserve"> Debt!AT$128</f>
        <v>-949.90909391292848</v>
      </c>
      <c r="AU50" s="242">
        <f xml:space="preserve"> Debt!AU$128</f>
        <v>-778.76761362029913</v>
      </c>
      <c r="AV50" s="242">
        <f xml:space="preserve"> Debt!AV$128</f>
        <v>-581.06896255285449</v>
      </c>
      <c r="AW50" s="242">
        <f xml:space="preserve"> Debt!AW$128</f>
        <v>-394.89603601835171</v>
      </c>
      <c r="AX50" s="242">
        <f xml:space="preserve"> Debt!AX$128</f>
        <v>-194.87595300510679</v>
      </c>
      <c r="AY50" s="242">
        <f xml:space="preserve"> Debt!AY$128</f>
        <v>-5.5904867622302847E-12</v>
      </c>
      <c r="AZ50" s="242">
        <f xml:space="preserve"> Debt!AZ$128</f>
        <v>-5.5008757903528424E-12</v>
      </c>
      <c r="BA50" s="242">
        <f xml:space="preserve"> Debt!BA$128</f>
        <v>-5.5930211399552512E-12</v>
      </c>
      <c r="BB50" s="242">
        <f xml:space="preserve"> Debt!BB$128</f>
        <v>-5.5029975404371124E-12</v>
      </c>
      <c r="BC50" s="242">
        <f xml:space="preserve"> Debt!BC$128</f>
        <v>-5.5954476718195812E-12</v>
      </c>
      <c r="BD50" s="242">
        <f xml:space="preserve"> Debt!BD$128</f>
        <v>-5.5365477136446222E-12</v>
      </c>
      <c r="BE50" s="242">
        <f xml:space="preserve"> Debt!BE$128</f>
        <v>0</v>
      </c>
      <c r="BF50" s="242">
        <f xml:space="preserve"> Debt!BF$128</f>
        <v>0</v>
      </c>
      <c r="BG50" s="242">
        <f xml:space="preserve"> Debt!BG$128</f>
        <v>0</v>
      </c>
      <c r="BH50" s="242">
        <f xml:space="preserve"> Debt!BH$128</f>
        <v>0</v>
      </c>
      <c r="BI50" s="242">
        <f xml:space="preserve"> Debt!BI$128</f>
        <v>0</v>
      </c>
      <c r="BJ50" s="242">
        <f xml:space="preserve"> Debt!BJ$128</f>
        <v>0</v>
      </c>
      <c r="BK50" s="242">
        <f xml:space="preserve"> Debt!BK$128</f>
        <v>0</v>
      </c>
      <c r="BL50" s="242">
        <f xml:space="preserve"> Debt!BL$128</f>
        <v>0</v>
      </c>
      <c r="BM50" s="242">
        <f xml:space="preserve"> Debt!BM$128</f>
        <v>0</v>
      </c>
      <c r="BN50" s="242">
        <f xml:space="preserve"> Debt!BN$128</f>
        <v>0</v>
      </c>
      <c r="BO50" s="242">
        <f xml:space="preserve"> Debt!BO$128</f>
        <v>0</v>
      </c>
      <c r="BP50" s="242">
        <f xml:space="preserve"> Debt!BP$128</f>
        <v>0</v>
      </c>
      <c r="BQ50" s="242">
        <f xml:space="preserve"> Debt!BQ$128</f>
        <v>0</v>
      </c>
      <c r="BR50" s="242">
        <f xml:space="preserve"> Debt!BR$128</f>
        <v>0</v>
      </c>
      <c r="BS50" s="242">
        <f xml:space="preserve"> Debt!BS$128</f>
        <v>0</v>
      </c>
      <c r="BT50" s="242">
        <f xml:space="preserve"> Debt!BT$128</f>
        <v>0</v>
      </c>
      <c r="BU50" s="242">
        <f xml:space="preserve"> Debt!BU$128</f>
        <v>0</v>
      </c>
      <c r="BV50" s="242">
        <f xml:space="preserve"> Debt!BV$128</f>
        <v>0</v>
      </c>
      <c r="BW50" s="242">
        <f xml:space="preserve"> Debt!BW$128</f>
        <v>0</v>
      </c>
      <c r="BX50" s="242">
        <f xml:space="preserve"> Debt!BX$128</f>
        <v>0</v>
      </c>
      <c r="BY50" s="242">
        <f xml:space="preserve"> Debt!BY$128</f>
        <v>0</v>
      </c>
      <c r="BZ50" s="242">
        <f xml:space="preserve"> Debt!BZ$128</f>
        <v>0</v>
      </c>
      <c r="CA50" s="242">
        <f xml:space="preserve"> Debt!CA$128</f>
        <v>0</v>
      </c>
      <c r="CB50" s="242">
        <f xml:space="preserve"> Debt!CB$128</f>
        <v>0</v>
      </c>
      <c r="CC50" s="242">
        <f xml:space="preserve"> Debt!CC$128</f>
        <v>0</v>
      </c>
      <c r="CD50" s="242">
        <f xml:space="preserve"> Debt!CD$128</f>
        <v>0</v>
      </c>
      <c r="CE50" s="242">
        <f xml:space="preserve"> Debt!CE$128</f>
        <v>0</v>
      </c>
      <c r="CF50" s="242">
        <f xml:space="preserve"> Debt!CF$128</f>
        <v>0</v>
      </c>
      <c r="CG50" s="242">
        <f xml:space="preserve"> Debt!CG$128</f>
        <v>0</v>
      </c>
      <c r="CH50" s="242">
        <f xml:space="preserve"> Debt!CH$128</f>
        <v>0</v>
      </c>
      <c r="CI50" s="242">
        <f xml:space="preserve"> Debt!CI$128</f>
        <v>0</v>
      </c>
      <c r="CJ50" s="242">
        <f xml:space="preserve"> Debt!CJ$128</f>
        <v>0</v>
      </c>
      <c r="CK50" s="242">
        <f xml:space="preserve"> Debt!CK$128</f>
        <v>0</v>
      </c>
      <c r="CL50" s="242">
        <f xml:space="preserve"> Debt!CL$128</f>
        <v>0</v>
      </c>
      <c r="CM50" s="242">
        <f xml:space="preserve"> Debt!CM$128</f>
        <v>0</v>
      </c>
      <c r="CN50" s="242">
        <f xml:space="preserve"> Debt!CN$128</f>
        <v>0</v>
      </c>
      <c r="CO50" s="242">
        <f xml:space="preserve"> Debt!CO$128</f>
        <v>0</v>
      </c>
      <c r="CP50" s="242">
        <f xml:space="preserve"> Debt!CP$128</f>
        <v>0</v>
      </c>
      <c r="CQ50" s="242">
        <f xml:space="preserve"> Debt!CQ$128</f>
        <v>0</v>
      </c>
      <c r="CR50" s="242">
        <f xml:space="preserve"> Debt!CR$128</f>
        <v>0</v>
      </c>
      <c r="CS50" s="242">
        <f xml:space="preserve"> Debt!CS$128</f>
        <v>0</v>
      </c>
      <c r="CT50" s="242">
        <f xml:space="preserve"> Debt!CT$128</f>
        <v>0</v>
      </c>
      <c r="CU50" s="242">
        <f xml:space="preserve"> Debt!CU$128</f>
        <v>0</v>
      </c>
      <c r="CV50" s="242">
        <f xml:space="preserve"> Debt!CV$128</f>
        <v>0</v>
      </c>
      <c r="CW50" s="242">
        <f xml:space="preserve"> Debt!CW$128</f>
        <v>0</v>
      </c>
      <c r="CX50" s="242">
        <f xml:space="preserve"> Debt!CX$128</f>
        <v>0</v>
      </c>
      <c r="CY50" s="242">
        <f xml:space="preserve"> Debt!CY$128</f>
        <v>0</v>
      </c>
      <c r="CZ50" s="242">
        <f xml:space="preserve"> Debt!CZ$128</f>
        <v>0</v>
      </c>
      <c r="DA50" s="242">
        <f xml:space="preserve"> Debt!DA$128</f>
        <v>0</v>
      </c>
      <c r="DB50" s="242">
        <f xml:space="preserve"> Debt!DB$128</f>
        <v>0</v>
      </c>
      <c r="DC50" s="242">
        <f xml:space="preserve"> Debt!DC$128</f>
        <v>0</v>
      </c>
      <c r="DD50" s="242">
        <f xml:space="preserve"> Debt!DD$128</f>
        <v>0</v>
      </c>
      <c r="DE50" s="242">
        <f xml:space="preserve"> Debt!DE$128</f>
        <v>0</v>
      </c>
      <c r="DF50" s="242">
        <f xml:space="preserve"> Debt!DF$128</f>
        <v>0</v>
      </c>
      <c r="DG50" s="242">
        <f xml:space="preserve"> Debt!DG$128</f>
        <v>0</v>
      </c>
      <c r="DH50" s="242">
        <f xml:space="preserve"> Debt!DH$128</f>
        <v>0</v>
      </c>
      <c r="DI50" s="242">
        <f xml:space="preserve"> Debt!DI$128</f>
        <v>0</v>
      </c>
      <c r="DJ50" s="242">
        <f xml:space="preserve"> Debt!DJ$128</f>
        <v>0</v>
      </c>
      <c r="DK50" s="242">
        <f xml:space="preserve"> Debt!DK$128</f>
        <v>0</v>
      </c>
      <c r="DL50" s="242">
        <f xml:space="preserve"> Debt!DL$128</f>
        <v>0</v>
      </c>
      <c r="DM50" s="242">
        <f xml:space="preserve"> Debt!DM$128</f>
        <v>0</v>
      </c>
      <c r="DN50" s="242">
        <f xml:space="preserve"> Debt!DN$128</f>
        <v>0</v>
      </c>
      <c r="DO50" s="242">
        <f xml:space="preserve"> Debt!DO$128</f>
        <v>0</v>
      </c>
      <c r="DP50" s="242">
        <f xml:space="preserve"> Debt!DP$128</f>
        <v>0</v>
      </c>
      <c r="DQ50" s="242">
        <f xml:space="preserve"> Debt!DQ$128</f>
        <v>0</v>
      </c>
      <c r="DR50" s="242">
        <f xml:space="preserve"> Debt!DR$128</f>
        <v>0</v>
      </c>
      <c r="DS50" s="242">
        <f xml:space="preserve"> Debt!DS$128</f>
        <v>0</v>
      </c>
      <c r="DT50" s="242">
        <f xml:space="preserve"> Debt!DT$128</f>
        <v>0</v>
      </c>
      <c r="DU50" s="242">
        <f xml:space="preserve"> Debt!DU$128</f>
        <v>0</v>
      </c>
      <c r="DV50" s="242">
        <f xml:space="preserve"> Debt!DV$128</f>
        <v>0</v>
      </c>
      <c r="DW50" s="242">
        <f xml:space="preserve"> Debt!DW$128</f>
        <v>0</v>
      </c>
      <c r="DX50" s="242">
        <f xml:space="preserve"> Debt!DX$128</f>
        <v>0</v>
      </c>
      <c r="DY50" s="242">
        <f xml:space="preserve"> Debt!DY$128</f>
        <v>0</v>
      </c>
      <c r="DZ50" s="242">
        <f xml:space="preserve"> Debt!DZ$128</f>
        <v>0</v>
      </c>
      <c r="EA50" s="242">
        <f xml:space="preserve"> Debt!EA$128</f>
        <v>0</v>
      </c>
      <c r="EB50" s="242">
        <f xml:space="preserve"> Debt!EB$128</f>
        <v>0</v>
      </c>
      <c r="EC50" s="242">
        <f xml:space="preserve"> Debt!EC$128</f>
        <v>0</v>
      </c>
      <c r="ED50" s="242">
        <f xml:space="preserve"> Debt!ED$128</f>
        <v>0</v>
      </c>
      <c r="EE50" s="242">
        <f xml:space="preserve"> Debt!EE$128</f>
        <v>0</v>
      </c>
      <c r="EF50" s="242">
        <f xml:space="preserve"> Debt!EF$128</f>
        <v>0</v>
      </c>
      <c r="EG50" s="242">
        <f xml:space="preserve"> Debt!EG$128</f>
        <v>0</v>
      </c>
      <c r="EH50" s="242">
        <f xml:space="preserve"> Debt!EH$128</f>
        <v>0</v>
      </c>
      <c r="EI50" s="242">
        <f xml:space="preserve"> Debt!EI$128</f>
        <v>0</v>
      </c>
      <c r="EJ50" s="242">
        <f xml:space="preserve"> Debt!EJ$128</f>
        <v>0</v>
      </c>
      <c r="EK50" s="242">
        <f xml:space="preserve"> Debt!EK$128</f>
        <v>0</v>
      </c>
      <c r="EL50" s="242">
        <f xml:space="preserve"> Debt!EL$128</f>
        <v>0</v>
      </c>
      <c r="EM50" s="242">
        <f xml:space="preserve"> Debt!EM$128</f>
        <v>0</v>
      </c>
      <c r="EN50" s="242">
        <f xml:space="preserve"> Debt!EN$128</f>
        <v>0</v>
      </c>
      <c r="EO50" s="242">
        <f xml:space="preserve"> Debt!EO$128</f>
        <v>0</v>
      </c>
      <c r="EP50" s="242">
        <f xml:space="preserve"> Debt!EP$128</f>
        <v>0</v>
      </c>
      <c r="EQ50" s="242">
        <f xml:space="preserve"> Debt!EQ$128</f>
        <v>0</v>
      </c>
      <c r="ER50" s="242">
        <f xml:space="preserve"> Debt!ER$128</f>
        <v>0</v>
      </c>
      <c r="ES50" s="242">
        <f xml:space="preserve"> Debt!ES$128</f>
        <v>0</v>
      </c>
      <c r="ET50" s="242">
        <f xml:space="preserve"> Debt!ET$128</f>
        <v>0</v>
      </c>
      <c r="EU50" s="242">
        <f xml:space="preserve"> Debt!EU$128</f>
        <v>0</v>
      </c>
      <c r="EV50" s="242">
        <f xml:space="preserve"> Debt!EV$128</f>
        <v>0</v>
      </c>
      <c r="EW50" s="242">
        <f xml:space="preserve"> Debt!EW$128</f>
        <v>0</v>
      </c>
      <c r="EX50" s="242">
        <f xml:space="preserve"> Debt!EX$128</f>
        <v>0</v>
      </c>
      <c r="EY50" s="242">
        <f xml:space="preserve"> Debt!EY$128</f>
        <v>0</v>
      </c>
      <c r="EZ50" s="242">
        <f xml:space="preserve"> Debt!EZ$128</f>
        <v>0</v>
      </c>
      <c r="FA50" s="242">
        <f xml:space="preserve"> Debt!FA$128</f>
        <v>0</v>
      </c>
      <c r="FB50" s="242">
        <f xml:space="preserve"> Debt!FB$128</f>
        <v>0</v>
      </c>
      <c r="FC50" s="242">
        <f xml:space="preserve"> Debt!FC$128</f>
        <v>0</v>
      </c>
      <c r="FD50" s="242">
        <f xml:space="preserve"> Debt!FD$128</f>
        <v>0</v>
      </c>
      <c r="FE50" s="242">
        <f xml:space="preserve"> Debt!FE$128</f>
        <v>0</v>
      </c>
      <c r="FF50" s="242">
        <f xml:space="preserve"> Debt!FF$128</f>
        <v>0</v>
      </c>
      <c r="FG50" s="242">
        <f xml:space="preserve"> Debt!FG$128</f>
        <v>0</v>
      </c>
      <c r="FH50" s="242">
        <f xml:space="preserve"> Debt!FH$128</f>
        <v>0</v>
      </c>
      <c r="FI50" s="242">
        <f xml:space="preserve"> Debt!FI$128</f>
        <v>0</v>
      </c>
      <c r="FJ50" s="242">
        <f xml:space="preserve"> Debt!FJ$128</f>
        <v>0</v>
      </c>
      <c r="FK50" s="242">
        <f xml:space="preserve"> Debt!FK$128</f>
        <v>0</v>
      </c>
      <c r="FL50" s="242">
        <f xml:space="preserve"> Debt!FL$128</f>
        <v>0</v>
      </c>
      <c r="FM50" s="242">
        <f xml:space="preserve"> Debt!FM$128</f>
        <v>0</v>
      </c>
      <c r="FN50" s="242">
        <f xml:space="preserve"> Debt!FN$128</f>
        <v>0</v>
      </c>
      <c r="FO50" s="242">
        <f xml:space="preserve"> Debt!FO$128</f>
        <v>0</v>
      </c>
      <c r="FP50" s="242">
        <f xml:space="preserve"> Debt!FP$128</f>
        <v>0</v>
      </c>
      <c r="FQ50" s="242">
        <f xml:space="preserve"> Debt!FQ$128</f>
        <v>0</v>
      </c>
      <c r="FR50" s="242">
        <f xml:space="preserve"> Debt!FR$128</f>
        <v>0</v>
      </c>
      <c r="FS50" s="242">
        <f xml:space="preserve"> Debt!FS$128</f>
        <v>0</v>
      </c>
      <c r="FT50" s="242">
        <f xml:space="preserve"> Debt!FT$128</f>
        <v>0</v>
      </c>
      <c r="FU50" s="242">
        <f xml:space="preserve"> Debt!FU$128</f>
        <v>0</v>
      </c>
      <c r="FV50" s="242">
        <f xml:space="preserve"> Debt!FV$128</f>
        <v>0</v>
      </c>
      <c r="FW50" s="242">
        <f xml:space="preserve"> Debt!FW$128</f>
        <v>0</v>
      </c>
      <c r="FX50" s="242">
        <f xml:space="preserve"> Debt!FX$128</f>
        <v>0</v>
      </c>
      <c r="FY50" s="242">
        <f xml:space="preserve"> Debt!FY$128</f>
        <v>0</v>
      </c>
      <c r="FZ50" s="242">
        <f xml:space="preserve"> Debt!FZ$128</f>
        <v>0</v>
      </c>
      <c r="GA50" s="242">
        <f xml:space="preserve"> Debt!GA$128</f>
        <v>0</v>
      </c>
      <c r="GB50" s="242">
        <f xml:space="preserve"> Debt!GB$128</f>
        <v>0</v>
      </c>
      <c r="GC50" s="242">
        <f xml:space="preserve"> Debt!GC$128</f>
        <v>0</v>
      </c>
      <c r="GD50" s="242">
        <f xml:space="preserve"> Debt!GD$128</f>
        <v>0</v>
      </c>
      <c r="GE50" s="242">
        <f xml:space="preserve"> Debt!GE$128</f>
        <v>0</v>
      </c>
      <c r="GF50" s="242">
        <f xml:space="preserve"> Debt!GF$128</f>
        <v>0</v>
      </c>
      <c r="GG50" s="242">
        <f xml:space="preserve"> Debt!GG$128</f>
        <v>0</v>
      </c>
      <c r="GH50" s="242">
        <f xml:space="preserve"> Debt!GH$128</f>
        <v>0</v>
      </c>
      <c r="GI50" s="242">
        <f xml:space="preserve"> Debt!GI$128</f>
        <v>0</v>
      </c>
      <c r="GJ50" s="242">
        <f xml:space="preserve"> Debt!GJ$128</f>
        <v>0</v>
      </c>
    </row>
    <row r="51" spans="1:192" outlineLevel="1" x14ac:dyDescent="0.25">
      <c r="A51" s="212"/>
      <c r="D51" s="216"/>
      <c r="E51" s="242" t="str">
        <f xml:space="preserve"> Debt!E$104</f>
        <v>Senior debt principal repayment</v>
      </c>
      <c r="F51" s="242">
        <f xml:space="preserve"> Debt!F$104</f>
        <v>0</v>
      </c>
      <c r="G51" s="242" t="str">
        <f xml:space="preserve"> Debt!G$104</f>
        <v>$ 000s</v>
      </c>
      <c r="H51" s="242">
        <f xml:space="preserve"> Debt!H$104</f>
        <v>-261452.83409255955</v>
      </c>
      <c r="I51" s="242">
        <f xml:space="preserve"> Debt!I$104</f>
        <v>0</v>
      </c>
      <c r="J51" s="242">
        <f xml:space="preserve"> Debt!J$104</f>
        <v>0</v>
      </c>
      <c r="K51" s="242">
        <f xml:space="preserve"> Debt!K$104</f>
        <v>0</v>
      </c>
      <c r="L51" s="242">
        <f xml:space="preserve"> Debt!L$104</f>
        <v>0</v>
      </c>
      <c r="M51" s="242">
        <f xml:space="preserve"> Debt!M$104</f>
        <v>0</v>
      </c>
      <c r="N51" s="242">
        <f xml:space="preserve"> Debt!N$104</f>
        <v>0</v>
      </c>
      <c r="O51" s="242">
        <f xml:space="preserve"> Debt!O$104</f>
        <v>0</v>
      </c>
      <c r="P51" s="242">
        <f xml:space="preserve"> Debt!P$104</f>
        <v>0</v>
      </c>
      <c r="Q51" s="242">
        <f xml:space="preserve"> Debt!Q$104</f>
        <v>-9387.0602101629956</v>
      </c>
      <c r="R51" s="242">
        <f xml:space="preserve"> Debt!R$104</f>
        <v>-6954.550389848233</v>
      </c>
      <c r="S51" s="242">
        <f xml:space="preserve"> Debt!S$104</f>
        <v>-6218.4983905955887</v>
      </c>
      <c r="T51" s="242">
        <f xml:space="preserve"> Debt!T$104</f>
        <v>-6277.5962942097385</v>
      </c>
      <c r="U51" s="242">
        <f xml:space="preserve"> Debt!U$104</f>
        <v>-6378.0854987306329</v>
      </c>
      <c r="V51" s="242">
        <f xml:space="preserve"> Debt!V$104</f>
        <v>-6436.0862678346566</v>
      </c>
      <c r="W51" s="242">
        <f xml:space="preserve"> Debt!W$104</f>
        <v>-6543.3864535669309</v>
      </c>
      <c r="X51" s="242">
        <f xml:space="preserve"> Debt!X$104</f>
        <v>-6591.3532498417053</v>
      </c>
      <c r="Y51" s="242">
        <f xml:space="preserve"> Debt!Y$104</f>
        <v>-6699.1596676870686</v>
      </c>
      <c r="Z51" s="242">
        <f xml:space="preserve"> Debt!Z$104</f>
        <v>-6769.9619950523456</v>
      </c>
      <c r="AA51" s="242">
        <f xml:space="preserve"> Debt!AA$104</f>
        <v>-6890.5435022973907</v>
      </c>
      <c r="AB51" s="242">
        <f xml:space="preserve"> Debt!AB$104</f>
        <v>-6945.0518951881295</v>
      </c>
      <c r="AC51" s="242">
        <f xml:space="preserve"> Debt!AC$104</f>
        <v>-7073.0040190414247</v>
      </c>
      <c r="AD51" s="242">
        <f xml:space="preserve"> Debt!AD$104</f>
        <v>-7126.9705998135141</v>
      </c>
      <c r="AE51" s="242">
        <f xml:space="preserve"> Debt!AE$104</f>
        <v>-7262.4453255749322</v>
      </c>
      <c r="AF51" s="242">
        <f xml:space="preserve"> Debt!AF$104</f>
        <v>-7311.2611746529128</v>
      </c>
      <c r="AG51" s="242">
        <f xml:space="preserve"> Debt!AG$104</f>
        <v>-7444.1399002020062</v>
      </c>
      <c r="AH51" s="242">
        <f xml:space="preserve"> Debt!AH$104</f>
        <v>-7509.894229603321</v>
      </c>
      <c r="AI51" s="242">
        <f xml:space="preserve"> Debt!AI$104</f>
        <v>-7661.506855154279</v>
      </c>
      <c r="AJ51" s="242">
        <f xml:space="preserve"> Debt!AJ$104</f>
        <v>-7712.1952153483708</v>
      </c>
      <c r="AK51" s="242">
        <f xml:space="preserve"> Debt!AK$104</f>
        <v>-7872.3290017078853</v>
      </c>
      <c r="AL51" s="242">
        <f xml:space="preserve"> Debt!AL$104</f>
        <v>-7921.8969155420127</v>
      </c>
      <c r="AM51" s="242">
        <f xml:space="preserve"> Debt!AM$104</f>
        <v>-8090.4286115747145</v>
      </c>
      <c r="AN51" s="242">
        <f xml:space="preserve"> Debt!AN$104</f>
        <v>-8141.6232466962874</v>
      </c>
      <c r="AO51" s="242">
        <f xml:space="preserve"> Debt!AO$104</f>
        <v>-8302.569987492232</v>
      </c>
      <c r="AP51" s="242">
        <f xml:space="preserve"> Debt!AP$104</f>
        <v>-8363.6007420210517</v>
      </c>
      <c r="AQ51" s="242">
        <f xml:space="preserve"> Debt!AQ$104</f>
        <v>-8550.5262864462602</v>
      </c>
      <c r="AR51" s="242">
        <f xml:space="preserve"> Debt!AR$104</f>
        <v>-8596.9739612430822</v>
      </c>
      <c r="AS51" s="242">
        <f xml:space="preserve"> Debt!AS$104</f>
        <v>-8793.375381237187</v>
      </c>
      <c r="AT51" s="242">
        <f xml:space="preserve"> Debt!AT$104</f>
        <v>-8838.8134051014767</v>
      </c>
      <c r="AU51" s="242">
        <f xml:space="preserve"> Debt!AU$104</f>
        <v>-9045.2885101187403</v>
      </c>
      <c r="AV51" s="242">
        <f xml:space="preserve"> Debt!AV$104</f>
        <v>-9099.7268464693243</v>
      </c>
      <c r="AW51" s="242">
        <f xml:space="preserve"> Debt!AW$104</f>
        <v>-9293.3825725466286</v>
      </c>
      <c r="AX51" s="242">
        <f xml:space="preserve"> Debt!AX$104</f>
        <v>-9349.5474899564942</v>
      </c>
      <c r="AY51" s="242">
        <f xml:space="preserve"> Debt!AY$104</f>
        <v>0</v>
      </c>
      <c r="AZ51" s="242">
        <f xml:space="preserve"> Debt!AZ$104</f>
        <v>0</v>
      </c>
      <c r="BA51" s="242">
        <f xml:space="preserve"> Debt!BA$104</f>
        <v>0</v>
      </c>
      <c r="BB51" s="242">
        <f xml:space="preserve"> Debt!BB$104</f>
        <v>0</v>
      </c>
      <c r="BC51" s="242">
        <f xml:space="preserve"> Debt!BC$104</f>
        <v>0</v>
      </c>
      <c r="BD51" s="242">
        <f xml:space="preserve"> Debt!BD$104</f>
        <v>0</v>
      </c>
      <c r="BE51" s="242">
        <f xml:space="preserve"> Debt!BE$104</f>
        <v>0</v>
      </c>
      <c r="BF51" s="242">
        <f xml:space="preserve"> Debt!BF$104</f>
        <v>0</v>
      </c>
      <c r="BG51" s="242">
        <f xml:space="preserve"> Debt!BG$104</f>
        <v>0</v>
      </c>
      <c r="BH51" s="242">
        <f xml:space="preserve"> Debt!BH$104</f>
        <v>0</v>
      </c>
      <c r="BI51" s="242">
        <f xml:space="preserve"> Debt!BI$104</f>
        <v>0</v>
      </c>
      <c r="BJ51" s="242">
        <f xml:space="preserve"> Debt!BJ$104</f>
        <v>0</v>
      </c>
      <c r="BK51" s="242">
        <f xml:space="preserve"> Debt!BK$104</f>
        <v>0</v>
      </c>
      <c r="BL51" s="242">
        <f xml:space="preserve"> Debt!BL$104</f>
        <v>0</v>
      </c>
      <c r="BM51" s="242">
        <f xml:space="preserve"> Debt!BM$104</f>
        <v>0</v>
      </c>
      <c r="BN51" s="242">
        <f xml:space="preserve"> Debt!BN$104</f>
        <v>0</v>
      </c>
      <c r="BO51" s="242">
        <f xml:space="preserve"> Debt!BO$104</f>
        <v>0</v>
      </c>
      <c r="BP51" s="242">
        <f xml:space="preserve"> Debt!BP$104</f>
        <v>0</v>
      </c>
      <c r="BQ51" s="242">
        <f xml:space="preserve"> Debt!BQ$104</f>
        <v>0</v>
      </c>
      <c r="BR51" s="242">
        <f xml:space="preserve"> Debt!BR$104</f>
        <v>0</v>
      </c>
      <c r="BS51" s="242">
        <f xml:space="preserve"> Debt!BS$104</f>
        <v>0</v>
      </c>
      <c r="BT51" s="242">
        <f xml:space="preserve"> Debt!BT$104</f>
        <v>0</v>
      </c>
      <c r="BU51" s="242">
        <f xml:space="preserve"> Debt!BU$104</f>
        <v>0</v>
      </c>
      <c r="BV51" s="242">
        <f xml:space="preserve"> Debt!BV$104</f>
        <v>0</v>
      </c>
      <c r="BW51" s="242">
        <f xml:space="preserve"> Debt!BW$104</f>
        <v>0</v>
      </c>
      <c r="BX51" s="242">
        <f xml:space="preserve"> Debt!BX$104</f>
        <v>0</v>
      </c>
      <c r="BY51" s="242">
        <f xml:space="preserve"> Debt!BY$104</f>
        <v>0</v>
      </c>
      <c r="BZ51" s="242">
        <f xml:space="preserve"> Debt!BZ$104</f>
        <v>0</v>
      </c>
      <c r="CA51" s="242">
        <f xml:space="preserve"> Debt!CA$104</f>
        <v>0</v>
      </c>
      <c r="CB51" s="242">
        <f xml:space="preserve"> Debt!CB$104</f>
        <v>0</v>
      </c>
      <c r="CC51" s="242">
        <f xml:space="preserve"> Debt!CC$104</f>
        <v>0</v>
      </c>
      <c r="CD51" s="242">
        <f xml:space="preserve"> Debt!CD$104</f>
        <v>0</v>
      </c>
      <c r="CE51" s="242">
        <f xml:space="preserve"> Debt!CE$104</f>
        <v>0</v>
      </c>
      <c r="CF51" s="242">
        <f xml:space="preserve"> Debt!CF$104</f>
        <v>0</v>
      </c>
      <c r="CG51" s="242">
        <f xml:space="preserve"> Debt!CG$104</f>
        <v>0</v>
      </c>
      <c r="CH51" s="242">
        <f xml:space="preserve"> Debt!CH$104</f>
        <v>0</v>
      </c>
      <c r="CI51" s="242">
        <f xml:space="preserve"> Debt!CI$104</f>
        <v>0</v>
      </c>
      <c r="CJ51" s="242">
        <f xml:space="preserve"> Debt!CJ$104</f>
        <v>0</v>
      </c>
      <c r="CK51" s="242">
        <f xml:space="preserve"> Debt!CK$104</f>
        <v>0</v>
      </c>
      <c r="CL51" s="242">
        <f xml:space="preserve"> Debt!CL$104</f>
        <v>0</v>
      </c>
      <c r="CM51" s="242">
        <f xml:space="preserve"> Debt!CM$104</f>
        <v>0</v>
      </c>
      <c r="CN51" s="242">
        <f xml:space="preserve"> Debt!CN$104</f>
        <v>0</v>
      </c>
      <c r="CO51" s="242">
        <f xml:space="preserve"> Debt!CO$104</f>
        <v>0</v>
      </c>
      <c r="CP51" s="242">
        <f xml:space="preserve"> Debt!CP$104</f>
        <v>0</v>
      </c>
      <c r="CQ51" s="242">
        <f xml:space="preserve"> Debt!CQ$104</f>
        <v>0</v>
      </c>
      <c r="CR51" s="242">
        <f xml:space="preserve"> Debt!CR$104</f>
        <v>0</v>
      </c>
      <c r="CS51" s="242">
        <f xml:space="preserve"> Debt!CS$104</f>
        <v>0</v>
      </c>
      <c r="CT51" s="242">
        <f xml:space="preserve"> Debt!CT$104</f>
        <v>0</v>
      </c>
      <c r="CU51" s="242">
        <f xml:space="preserve"> Debt!CU$104</f>
        <v>0</v>
      </c>
      <c r="CV51" s="242">
        <f xml:space="preserve"> Debt!CV$104</f>
        <v>0</v>
      </c>
      <c r="CW51" s="242">
        <f xml:space="preserve"> Debt!CW$104</f>
        <v>0</v>
      </c>
      <c r="CX51" s="242">
        <f xml:space="preserve"> Debt!CX$104</f>
        <v>0</v>
      </c>
      <c r="CY51" s="242">
        <f xml:space="preserve"> Debt!CY$104</f>
        <v>0</v>
      </c>
      <c r="CZ51" s="242">
        <f xml:space="preserve"> Debt!CZ$104</f>
        <v>0</v>
      </c>
      <c r="DA51" s="242">
        <f xml:space="preserve"> Debt!DA$104</f>
        <v>0</v>
      </c>
      <c r="DB51" s="242">
        <f xml:space="preserve"> Debt!DB$104</f>
        <v>0</v>
      </c>
      <c r="DC51" s="242">
        <f xml:space="preserve"> Debt!DC$104</f>
        <v>0</v>
      </c>
      <c r="DD51" s="242">
        <f xml:space="preserve"> Debt!DD$104</f>
        <v>0</v>
      </c>
      <c r="DE51" s="242">
        <f xml:space="preserve"> Debt!DE$104</f>
        <v>0</v>
      </c>
      <c r="DF51" s="242">
        <f xml:space="preserve"> Debt!DF$104</f>
        <v>0</v>
      </c>
      <c r="DG51" s="242">
        <f xml:space="preserve"> Debt!DG$104</f>
        <v>0</v>
      </c>
      <c r="DH51" s="242">
        <f xml:space="preserve"> Debt!DH$104</f>
        <v>0</v>
      </c>
      <c r="DI51" s="242">
        <f xml:space="preserve"> Debt!DI$104</f>
        <v>0</v>
      </c>
      <c r="DJ51" s="242">
        <f xml:space="preserve"> Debt!DJ$104</f>
        <v>0</v>
      </c>
      <c r="DK51" s="242">
        <f xml:space="preserve"> Debt!DK$104</f>
        <v>0</v>
      </c>
      <c r="DL51" s="242">
        <f xml:space="preserve"> Debt!DL$104</f>
        <v>0</v>
      </c>
      <c r="DM51" s="242">
        <f xml:space="preserve"> Debt!DM$104</f>
        <v>0</v>
      </c>
      <c r="DN51" s="242">
        <f xml:space="preserve"> Debt!DN$104</f>
        <v>0</v>
      </c>
      <c r="DO51" s="242">
        <f xml:space="preserve"> Debt!DO$104</f>
        <v>0</v>
      </c>
      <c r="DP51" s="242">
        <f xml:space="preserve"> Debt!DP$104</f>
        <v>0</v>
      </c>
      <c r="DQ51" s="242">
        <f xml:space="preserve"> Debt!DQ$104</f>
        <v>0</v>
      </c>
      <c r="DR51" s="242">
        <f xml:space="preserve"> Debt!DR$104</f>
        <v>0</v>
      </c>
      <c r="DS51" s="242">
        <f xml:space="preserve"> Debt!DS$104</f>
        <v>0</v>
      </c>
      <c r="DT51" s="242">
        <f xml:space="preserve"> Debt!DT$104</f>
        <v>0</v>
      </c>
      <c r="DU51" s="242">
        <f xml:space="preserve"> Debt!DU$104</f>
        <v>0</v>
      </c>
      <c r="DV51" s="242">
        <f xml:space="preserve"> Debt!DV$104</f>
        <v>0</v>
      </c>
      <c r="DW51" s="242">
        <f xml:space="preserve"> Debt!DW$104</f>
        <v>0</v>
      </c>
      <c r="DX51" s="242">
        <f xml:space="preserve"> Debt!DX$104</f>
        <v>0</v>
      </c>
      <c r="DY51" s="242">
        <f xml:space="preserve"> Debt!DY$104</f>
        <v>0</v>
      </c>
      <c r="DZ51" s="242">
        <f xml:space="preserve"> Debt!DZ$104</f>
        <v>0</v>
      </c>
      <c r="EA51" s="242">
        <f xml:space="preserve"> Debt!EA$104</f>
        <v>0</v>
      </c>
      <c r="EB51" s="242">
        <f xml:space="preserve"> Debt!EB$104</f>
        <v>0</v>
      </c>
      <c r="EC51" s="242">
        <f xml:space="preserve"> Debt!EC$104</f>
        <v>0</v>
      </c>
      <c r="ED51" s="242">
        <f xml:space="preserve"> Debt!ED$104</f>
        <v>0</v>
      </c>
      <c r="EE51" s="242">
        <f xml:space="preserve"> Debt!EE$104</f>
        <v>0</v>
      </c>
      <c r="EF51" s="242">
        <f xml:space="preserve"> Debt!EF$104</f>
        <v>0</v>
      </c>
      <c r="EG51" s="242">
        <f xml:space="preserve"> Debt!EG$104</f>
        <v>0</v>
      </c>
      <c r="EH51" s="242">
        <f xml:space="preserve"> Debt!EH$104</f>
        <v>0</v>
      </c>
      <c r="EI51" s="242">
        <f xml:space="preserve"> Debt!EI$104</f>
        <v>0</v>
      </c>
      <c r="EJ51" s="242">
        <f xml:space="preserve"> Debt!EJ$104</f>
        <v>0</v>
      </c>
      <c r="EK51" s="242">
        <f xml:space="preserve"> Debt!EK$104</f>
        <v>0</v>
      </c>
      <c r="EL51" s="242">
        <f xml:space="preserve"> Debt!EL$104</f>
        <v>0</v>
      </c>
      <c r="EM51" s="242">
        <f xml:space="preserve"> Debt!EM$104</f>
        <v>0</v>
      </c>
      <c r="EN51" s="242">
        <f xml:space="preserve"> Debt!EN$104</f>
        <v>0</v>
      </c>
      <c r="EO51" s="242">
        <f xml:space="preserve"> Debt!EO$104</f>
        <v>0</v>
      </c>
      <c r="EP51" s="242">
        <f xml:space="preserve"> Debt!EP$104</f>
        <v>0</v>
      </c>
      <c r="EQ51" s="242">
        <f xml:space="preserve"> Debt!EQ$104</f>
        <v>0</v>
      </c>
      <c r="ER51" s="242">
        <f xml:space="preserve"> Debt!ER$104</f>
        <v>0</v>
      </c>
      <c r="ES51" s="242">
        <f xml:space="preserve"> Debt!ES$104</f>
        <v>0</v>
      </c>
      <c r="ET51" s="242">
        <f xml:space="preserve"> Debt!ET$104</f>
        <v>0</v>
      </c>
      <c r="EU51" s="242">
        <f xml:space="preserve"> Debt!EU$104</f>
        <v>0</v>
      </c>
      <c r="EV51" s="242">
        <f xml:space="preserve"> Debt!EV$104</f>
        <v>0</v>
      </c>
      <c r="EW51" s="242">
        <f xml:space="preserve"> Debt!EW$104</f>
        <v>0</v>
      </c>
      <c r="EX51" s="242">
        <f xml:space="preserve"> Debt!EX$104</f>
        <v>0</v>
      </c>
      <c r="EY51" s="242">
        <f xml:space="preserve"> Debt!EY$104</f>
        <v>0</v>
      </c>
      <c r="EZ51" s="242">
        <f xml:space="preserve"> Debt!EZ$104</f>
        <v>0</v>
      </c>
      <c r="FA51" s="242">
        <f xml:space="preserve"> Debt!FA$104</f>
        <v>0</v>
      </c>
      <c r="FB51" s="242">
        <f xml:space="preserve"> Debt!FB$104</f>
        <v>0</v>
      </c>
      <c r="FC51" s="242">
        <f xml:space="preserve"> Debt!FC$104</f>
        <v>0</v>
      </c>
      <c r="FD51" s="242">
        <f xml:space="preserve"> Debt!FD$104</f>
        <v>0</v>
      </c>
      <c r="FE51" s="242">
        <f xml:space="preserve"> Debt!FE$104</f>
        <v>0</v>
      </c>
      <c r="FF51" s="242">
        <f xml:space="preserve"> Debt!FF$104</f>
        <v>0</v>
      </c>
      <c r="FG51" s="242">
        <f xml:space="preserve"> Debt!FG$104</f>
        <v>0</v>
      </c>
      <c r="FH51" s="242">
        <f xml:space="preserve"> Debt!FH$104</f>
        <v>0</v>
      </c>
      <c r="FI51" s="242">
        <f xml:space="preserve"> Debt!FI$104</f>
        <v>0</v>
      </c>
      <c r="FJ51" s="242">
        <f xml:space="preserve"> Debt!FJ$104</f>
        <v>0</v>
      </c>
      <c r="FK51" s="242">
        <f xml:space="preserve"> Debt!FK$104</f>
        <v>0</v>
      </c>
      <c r="FL51" s="242">
        <f xml:space="preserve"> Debt!FL$104</f>
        <v>0</v>
      </c>
      <c r="FM51" s="242">
        <f xml:space="preserve"> Debt!FM$104</f>
        <v>0</v>
      </c>
      <c r="FN51" s="242">
        <f xml:space="preserve"> Debt!FN$104</f>
        <v>0</v>
      </c>
      <c r="FO51" s="242">
        <f xml:space="preserve"> Debt!FO$104</f>
        <v>0</v>
      </c>
      <c r="FP51" s="242">
        <f xml:space="preserve"> Debt!FP$104</f>
        <v>0</v>
      </c>
      <c r="FQ51" s="242">
        <f xml:space="preserve"> Debt!FQ$104</f>
        <v>0</v>
      </c>
      <c r="FR51" s="242">
        <f xml:space="preserve"> Debt!FR$104</f>
        <v>0</v>
      </c>
      <c r="FS51" s="242">
        <f xml:space="preserve"> Debt!FS$104</f>
        <v>0</v>
      </c>
      <c r="FT51" s="242">
        <f xml:space="preserve"> Debt!FT$104</f>
        <v>0</v>
      </c>
      <c r="FU51" s="242">
        <f xml:space="preserve"> Debt!FU$104</f>
        <v>0</v>
      </c>
      <c r="FV51" s="242">
        <f xml:space="preserve"> Debt!FV$104</f>
        <v>0</v>
      </c>
      <c r="FW51" s="242">
        <f xml:space="preserve"> Debt!FW$104</f>
        <v>0</v>
      </c>
      <c r="FX51" s="242">
        <f xml:space="preserve"> Debt!FX$104</f>
        <v>0</v>
      </c>
      <c r="FY51" s="242">
        <f xml:space="preserve"> Debt!FY$104</f>
        <v>0</v>
      </c>
      <c r="FZ51" s="242">
        <f xml:space="preserve"> Debt!FZ$104</f>
        <v>0</v>
      </c>
      <c r="GA51" s="242">
        <f xml:space="preserve"> Debt!GA$104</f>
        <v>0</v>
      </c>
      <c r="GB51" s="242">
        <f xml:space="preserve"> Debt!GB$104</f>
        <v>0</v>
      </c>
      <c r="GC51" s="242">
        <f xml:space="preserve"> Debt!GC$104</f>
        <v>0</v>
      </c>
      <c r="GD51" s="242">
        <f xml:space="preserve"> Debt!GD$104</f>
        <v>0</v>
      </c>
      <c r="GE51" s="242">
        <f xml:space="preserve"> Debt!GE$104</f>
        <v>0</v>
      </c>
      <c r="GF51" s="242">
        <f xml:space="preserve"> Debt!GF$104</f>
        <v>0</v>
      </c>
      <c r="GG51" s="242">
        <f xml:space="preserve"> Debt!GG$104</f>
        <v>0</v>
      </c>
      <c r="GH51" s="242">
        <f xml:space="preserve"> Debt!GH$104</f>
        <v>0</v>
      </c>
      <c r="GI51" s="242">
        <f xml:space="preserve"> Debt!GI$104</f>
        <v>0</v>
      </c>
      <c r="GJ51" s="242">
        <f xml:space="preserve"> Debt!GJ$104</f>
        <v>0</v>
      </c>
    </row>
    <row r="52" spans="1:192" s="197" customFormat="1" outlineLevel="1" x14ac:dyDescent="0.25">
      <c r="A52" s="212"/>
      <c r="B52" s="212"/>
      <c r="C52" s="213"/>
      <c r="D52" s="216"/>
      <c r="E52" s="239" t="s">
        <v>500</v>
      </c>
      <c r="F52" s="239"/>
      <c r="G52" s="239" t="str">
        <f>SMU</f>
        <v>$ 000s</v>
      </c>
      <c r="H52" s="239">
        <f xml:space="preserve"> SUM(J52:GJ52)</f>
        <v>222772.86981320003</v>
      </c>
      <c r="I52" s="239"/>
      <c r="J52" s="239">
        <f t="shared" ref="J52:AO52" si="33" xml:space="preserve"> J48+ SUM(J50:J51)</f>
        <v>0</v>
      </c>
      <c r="K52" s="239">
        <f t="shared" si="33"/>
        <v>0</v>
      </c>
      <c r="L52" s="239">
        <f t="shared" si="33"/>
        <v>-5.4569682106375694E-10</v>
      </c>
      <c r="M52" s="239">
        <f t="shared" si="33"/>
        <v>1.586077778483741E-4</v>
      </c>
      <c r="N52" s="239">
        <f t="shared" si="33"/>
        <v>-1.8542404577601701E-3</v>
      </c>
      <c r="O52" s="239">
        <f t="shared" si="33"/>
        <v>-1.9172108004568145E-3</v>
      </c>
      <c r="P52" s="239">
        <f t="shared" si="33"/>
        <v>6.2746840440013329E-3</v>
      </c>
      <c r="Q52" s="239">
        <f t="shared" si="33"/>
        <v>5951.0196325580291</v>
      </c>
      <c r="R52" s="239">
        <f t="shared" si="33"/>
        <v>4865.3727609657617</v>
      </c>
      <c r="S52" s="239">
        <f t="shared" si="33"/>
        <v>4547.6789128526707</v>
      </c>
      <c r="T52" s="239">
        <f t="shared" si="33"/>
        <v>4486.7993159713042</v>
      </c>
      <c r="U52" s="239">
        <f t="shared" si="33"/>
        <v>4507.4005852624632</v>
      </c>
      <c r="V52" s="239">
        <f t="shared" si="33"/>
        <v>4446.4274492149543</v>
      </c>
      <c r="W52" s="239">
        <f t="shared" si="33"/>
        <v>4466.5786310522835</v>
      </c>
      <c r="X52" s="239">
        <f t="shared" si="33"/>
        <v>4411.5405623839888</v>
      </c>
      <c r="Y52" s="239">
        <f t="shared" si="33"/>
        <v>4419.1689339085569</v>
      </c>
      <c r="Z52" s="239">
        <f t="shared" si="33"/>
        <v>4363.9666786798298</v>
      </c>
      <c r="AA52" s="239">
        <f t="shared" si="33"/>
        <v>4383.1747298788505</v>
      </c>
      <c r="AB52" s="239">
        <f t="shared" si="33"/>
        <v>4321.8954029380802</v>
      </c>
      <c r="AC52" s="239">
        <f t="shared" si="33"/>
        <v>4340.6509455235609</v>
      </c>
      <c r="AD52" s="239">
        <f t="shared" si="33"/>
        <v>4279.2611371761868</v>
      </c>
      <c r="AE52" s="239">
        <f t="shared" si="33"/>
        <v>4297.5365403293799</v>
      </c>
      <c r="AF52" s="239">
        <f t="shared" si="33"/>
        <v>4241.8312698599129</v>
      </c>
      <c r="AG52" s="239">
        <f t="shared" si="33"/>
        <v>4248.0197285357626</v>
      </c>
      <c r="AH52" s="239">
        <f t="shared" si="33"/>
        <v>4192.1275382931635</v>
      </c>
      <c r="AI52" s="239">
        <f t="shared" si="33"/>
        <v>4209.3961210509151</v>
      </c>
      <c r="AJ52" s="239">
        <f t="shared" si="33"/>
        <v>4147.6472958622217</v>
      </c>
      <c r="AK52" s="239">
        <f t="shared" si="33"/>
        <v>4164.4330760168268</v>
      </c>
      <c r="AL52" s="239">
        <f t="shared" si="33"/>
        <v>4102.5555030419146</v>
      </c>
      <c r="AM52" s="239">
        <f t="shared" si="33"/>
        <v>4118.8285564442449</v>
      </c>
      <c r="AN52" s="239">
        <f t="shared" si="33"/>
        <v>4062.3702169061016</v>
      </c>
      <c r="AO52" s="239">
        <f t="shared" si="33"/>
        <v>4067.0164540786955</v>
      </c>
      <c r="AP52" s="239">
        <f t="shared" ref="AP52:BD52" si="34" xml:space="preserve"> AP48+ SUM(AP50:AP51)</f>
        <v>4010.3466594202473</v>
      </c>
      <c r="AQ52" s="239">
        <f t="shared" si="34"/>
        <v>4025.5445745906836</v>
      </c>
      <c r="AR52" s="239">
        <f t="shared" si="34"/>
        <v>3963.2519523798546</v>
      </c>
      <c r="AS52" s="239">
        <f t="shared" si="34"/>
        <v>3977.9335233457678</v>
      </c>
      <c r="AT52" s="239">
        <f t="shared" si="34"/>
        <v>3915.4915590290002</v>
      </c>
      <c r="AU52" s="239">
        <f t="shared" si="34"/>
        <v>3929.6250685966206</v>
      </c>
      <c r="AV52" s="239">
        <f t="shared" si="34"/>
        <v>3872.3209871444269</v>
      </c>
      <c r="AW52" s="239">
        <f t="shared" si="34"/>
        <v>3875.3141638811376</v>
      </c>
      <c r="AX52" s="239">
        <f t="shared" si="34"/>
        <v>3817.7721368573657</v>
      </c>
      <c r="AY52" s="239">
        <f t="shared" si="34"/>
        <v>13407.63512377159</v>
      </c>
      <c r="AZ52" s="239">
        <f t="shared" si="34"/>
        <v>13187.417125973823</v>
      </c>
      <c r="BA52" s="239">
        <f t="shared" si="34"/>
        <v>13230.927239615054</v>
      </c>
      <c r="BB52" s="239">
        <f t="shared" si="34"/>
        <v>12722.44600164578</v>
      </c>
      <c r="BC52" s="239">
        <f t="shared" si="34"/>
        <v>10628.94520970106</v>
      </c>
      <c r="BD52" s="239">
        <f t="shared" si="34"/>
        <v>11388.57472105578</v>
      </c>
      <c r="BE52" s="239">
        <f t="shared" ref="BE52:DP52" si="35" xml:space="preserve"> BE48+ SUM(BE50:BE51)</f>
        <v>3176.6231255661278</v>
      </c>
      <c r="BF52" s="239">
        <f t="shared" si="35"/>
        <v>0</v>
      </c>
      <c r="BG52" s="239">
        <f t="shared" si="35"/>
        <v>0</v>
      </c>
      <c r="BH52" s="239">
        <f t="shared" si="35"/>
        <v>0</v>
      </c>
      <c r="BI52" s="239">
        <f t="shared" si="35"/>
        <v>0</v>
      </c>
      <c r="BJ52" s="239">
        <f t="shared" si="35"/>
        <v>0</v>
      </c>
      <c r="BK52" s="239">
        <f t="shared" si="35"/>
        <v>0</v>
      </c>
      <c r="BL52" s="239">
        <f t="shared" si="35"/>
        <v>0</v>
      </c>
      <c r="BM52" s="239">
        <f t="shared" si="35"/>
        <v>0</v>
      </c>
      <c r="BN52" s="239">
        <f t="shared" si="35"/>
        <v>0</v>
      </c>
      <c r="BO52" s="239">
        <f t="shared" si="35"/>
        <v>0</v>
      </c>
      <c r="BP52" s="239">
        <f t="shared" si="35"/>
        <v>0</v>
      </c>
      <c r="BQ52" s="239">
        <f t="shared" si="35"/>
        <v>0</v>
      </c>
      <c r="BR52" s="239">
        <f t="shared" si="35"/>
        <v>0</v>
      </c>
      <c r="BS52" s="239">
        <f t="shared" si="35"/>
        <v>0</v>
      </c>
      <c r="BT52" s="239">
        <f t="shared" si="35"/>
        <v>0</v>
      </c>
      <c r="BU52" s="239">
        <f t="shared" si="35"/>
        <v>0</v>
      </c>
      <c r="BV52" s="239">
        <f t="shared" si="35"/>
        <v>0</v>
      </c>
      <c r="BW52" s="239">
        <f t="shared" si="35"/>
        <v>0</v>
      </c>
      <c r="BX52" s="239">
        <f t="shared" si="35"/>
        <v>0</v>
      </c>
      <c r="BY52" s="239">
        <f t="shared" si="35"/>
        <v>0</v>
      </c>
      <c r="BZ52" s="239">
        <f t="shared" si="35"/>
        <v>0</v>
      </c>
      <c r="CA52" s="239">
        <f t="shared" si="35"/>
        <v>0</v>
      </c>
      <c r="CB52" s="239">
        <f t="shared" si="35"/>
        <v>0</v>
      </c>
      <c r="CC52" s="239">
        <f t="shared" si="35"/>
        <v>0</v>
      </c>
      <c r="CD52" s="239">
        <f t="shared" si="35"/>
        <v>0</v>
      </c>
      <c r="CE52" s="239">
        <f t="shared" si="35"/>
        <v>0</v>
      </c>
      <c r="CF52" s="239">
        <f t="shared" si="35"/>
        <v>0</v>
      </c>
      <c r="CG52" s="239">
        <f t="shared" si="35"/>
        <v>0</v>
      </c>
      <c r="CH52" s="239">
        <f t="shared" si="35"/>
        <v>0</v>
      </c>
      <c r="CI52" s="239">
        <f t="shared" si="35"/>
        <v>0</v>
      </c>
      <c r="CJ52" s="239">
        <f t="shared" si="35"/>
        <v>0</v>
      </c>
      <c r="CK52" s="239">
        <f t="shared" si="35"/>
        <v>0</v>
      </c>
      <c r="CL52" s="239">
        <f t="shared" si="35"/>
        <v>0</v>
      </c>
      <c r="CM52" s="239">
        <f t="shared" si="35"/>
        <v>0</v>
      </c>
      <c r="CN52" s="239">
        <f t="shared" si="35"/>
        <v>0</v>
      </c>
      <c r="CO52" s="239">
        <f t="shared" si="35"/>
        <v>0</v>
      </c>
      <c r="CP52" s="239">
        <f t="shared" si="35"/>
        <v>0</v>
      </c>
      <c r="CQ52" s="239">
        <f t="shared" si="35"/>
        <v>0</v>
      </c>
      <c r="CR52" s="239">
        <f t="shared" si="35"/>
        <v>0</v>
      </c>
      <c r="CS52" s="239">
        <f t="shared" si="35"/>
        <v>0</v>
      </c>
      <c r="CT52" s="239">
        <f t="shared" si="35"/>
        <v>0</v>
      </c>
      <c r="CU52" s="239">
        <f t="shared" si="35"/>
        <v>0</v>
      </c>
      <c r="CV52" s="239">
        <f t="shared" si="35"/>
        <v>0</v>
      </c>
      <c r="CW52" s="239">
        <f t="shared" si="35"/>
        <v>0</v>
      </c>
      <c r="CX52" s="239">
        <f t="shared" si="35"/>
        <v>0</v>
      </c>
      <c r="CY52" s="239">
        <f t="shared" si="35"/>
        <v>0</v>
      </c>
      <c r="CZ52" s="239">
        <f t="shared" si="35"/>
        <v>0</v>
      </c>
      <c r="DA52" s="239">
        <f t="shared" si="35"/>
        <v>0</v>
      </c>
      <c r="DB52" s="239">
        <f t="shared" si="35"/>
        <v>0</v>
      </c>
      <c r="DC52" s="239">
        <f t="shared" si="35"/>
        <v>0</v>
      </c>
      <c r="DD52" s="239">
        <f t="shared" si="35"/>
        <v>0</v>
      </c>
      <c r="DE52" s="239">
        <f t="shared" si="35"/>
        <v>0</v>
      </c>
      <c r="DF52" s="239">
        <f t="shared" si="35"/>
        <v>0</v>
      </c>
      <c r="DG52" s="239">
        <f t="shared" si="35"/>
        <v>0</v>
      </c>
      <c r="DH52" s="239">
        <f t="shared" si="35"/>
        <v>0</v>
      </c>
      <c r="DI52" s="239">
        <f t="shared" si="35"/>
        <v>0</v>
      </c>
      <c r="DJ52" s="239">
        <f t="shared" si="35"/>
        <v>0</v>
      </c>
      <c r="DK52" s="239">
        <f t="shared" si="35"/>
        <v>0</v>
      </c>
      <c r="DL52" s="239">
        <f t="shared" si="35"/>
        <v>0</v>
      </c>
      <c r="DM52" s="239">
        <f t="shared" si="35"/>
        <v>0</v>
      </c>
      <c r="DN52" s="239">
        <f t="shared" si="35"/>
        <v>0</v>
      </c>
      <c r="DO52" s="239">
        <f t="shared" si="35"/>
        <v>0</v>
      </c>
      <c r="DP52" s="239">
        <f t="shared" si="35"/>
        <v>0</v>
      </c>
      <c r="DQ52" s="239">
        <f t="shared" ref="DQ52:GB52" si="36" xml:space="preserve"> DQ48+ SUM(DQ50:DQ51)</f>
        <v>0</v>
      </c>
      <c r="DR52" s="239">
        <f t="shared" si="36"/>
        <v>0</v>
      </c>
      <c r="DS52" s="239">
        <f t="shared" si="36"/>
        <v>0</v>
      </c>
      <c r="DT52" s="239">
        <f t="shared" si="36"/>
        <v>0</v>
      </c>
      <c r="DU52" s="239">
        <f t="shared" si="36"/>
        <v>0</v>
      </c>
      <c r="DV52" s="239">
        <f t="shared" si="36"/>
        <v>0</v>
      </c>
      <c r="DW52" s="239">
        <f t="shared" si="36"/>
        <v>0</v>
      </c>
      <c r="DX52" s="239">
        <f t="shared" si="36"/>
        <v>0</v>
      </c>
      <c r="DY52" s="239">
        <f t="shared" si="36"/>
        <v>0</v>
      </c>
      <c r="DZ52" s="239">
        <f t="shared" si="36"/>
        <v>0</v>
      </c>
      <c r="EA52" s="239">
        <f t="shared" si="36"/>
        <v>0</v>
      </c>
      <c r="EB52" s="239">
        <f t="shared" si="36"/>
        <v>0</v>
      </c>
      <c r="EC52" s="239">
        <f t="shared" si="36"/>
        <v>0</v>
      </c>
      <c r="ED52" s="239">
        <f t="shared" si="36"/>
        <v>0</v>
      </c>
      <c r="EE52" s="239">
        <f t="shared" si="36"/>
        <v>0</v>
      </c>
      <c r="EF52" s="239">
        <f t="shared" si="36"/>
        <v>0</v>
      </c>
      <c r="EG52" s="239">
        <f t="shared" si="36"/>
        <v>0</v>
      </c>
      <c r="EH52" s="239">
        <f t="shared" si="36"/>
        <v>0</v>
      </c>
      <c r="EI52" s="239">
        <f t="shared" si="36"/>
        <v>0</v>
      </c>
      <c r="EJ52" s="239">
        <f t="shared" si="36"/>
        <v>0</v>
      </c>
      <c r="EK52" s="239">
        <f t="shared" si="36"/>
        <v>0</v>
      </c>
      <c r="EL52" s="239">
        <f t="shared" si="36"/>
        <v>0</v>
      </c>
      <c r="EM52" s="239">
        <f t="shared" si="36"/>
        <v>0</v>
      </c>
      <c r="EN52" s="239">
        <f t="shared" si="36"/>
        <v>0</v>
      </c>
      <c r="EO52" s="239">
        <f t="shared" si="36"/>
        <v>0</v>
      </c>
      <c r="EP52" s="239">
        <f t="shared" si="36"/>
        <v>0</v>
      </c>
      <c r="EQ52" s="239">
        <f t="shared" si="36"/>
        <v>0</v>
      </c>
      <c r="ER52" s="239">
        <f t="shared" si="36"/>
        <v>0</v>
      </c>
      <c r="ES52" s="239">
        <f t="shared" si="36"/>
        <v>0</v>
      </c>
      <c r="ET52" s="239">
        <f t="shared" si="36"/>
        <v>0</v>
      </c>
      <c r="EU52" s="239">
        <f t="shared" si="36"/>
        <v>0</v>
      </c>
      <c r="EV52" s="239">
        <f t="shared" si="36"/>
        <v>0</v>
      </c>
      <c r="EW52" s="239">
        <f t="shared" si="36"/>
        <v>0</v>
      </c>
      <c r="EX52" s="239">
        <f t="shared" si="36"/>
        <v>0</v>
      </c>
      <c r="EY52" s="239">
        <f t="shared" si="36"/>
        <v>0</v>
      </c>
      <c r="EZ52" s="239">
        <f t="shared" si="36"/>
        <v>0</v>
      </c>
      <c r="FA52" s="239">
        <f t="shared" si="36"/>
        <v>0</v>
      </c>
      <c r="FB52" s="239">
        <f t="shared" si="36"/>
        <v>0</v>
      </c>
      <c r="FC52" s="239">
        <f t="shared" si="36"/>
        <v>0</v>
      </c>
      <c r="FD52" s="239">
        <f t="shared" si="36"/>
        <v>0</v>
      </c>
      <c r="FE52" s="239">
        <f t="shared" si="36"/>
        <v>0</v>
      </c>
      <c r="FF52" s="239">
        <f t="shared" si="36"/>
        <v>0</v>
      </c>
      <c r="FG52" s="239">
        <f t="shared" si="36"/>
        <v>0</v>
      </c>
      <c r="FH52" s="239">
        <f t="shared" si="36"/>
        <v>0</v>
      </c>
      <c r="FI52" s="239">
        <f t="shared" si="36"/>
        <v>0</v>
      </c>
      <c r="FJ52" s="239">
        <f t="shared" si="36"/>
        <v>0</v>
      </c>
      <c r="FK52" s="239">
        <f t="shared" si="36"/>
        <v>0</v>
      </c>
      <c r="FL52" s="239">
        <f t="shared" si="36"/>
        <v>0</v>
      </c>
      <c r="FM52" s="239">
        <f t="shared" si="36"/>
        <v>0</v>
      </c>
      <c r="FN52" s="239">
        <f t="shared" si="36"/>
        <v>0</v>
      </c>
      <c r="FO52" s="239">
        <f t="shared" si="36"/>
        <v>0</v>
      </c>
      <c r="FP52" s="239">
        <f t="shared" si="36"/>
        <v>0</v>
      </c>
      <c r="FQ52" s="239">
        <f t="shared" si="36"/>
        <v>0</v>
      </c>
      <c r="FR52" s="239">
        <f t="shared" si="36"/>
        <v>0</v>
      </c>
      <c r="FS52" s="239">
        <f t="shared" si="36"/>
        <v>0</v>
      </c>
      <c r="FT52" s="239">
        <f t="shared" si="36"/>
        <v>0</v>
      </c>
      <c r="FU52" s="239">
        <f t="shared" si="36"/>
        <v>0</v>
      </c>
      <c r="FV52" s="239">
        <f t="shared" si="36"/>
        <v>0</v>
      </c>
      <c r="FW52" s="239">
        <f t="shared" si="36"/>
        <v>0</v>
      </c>
      <c r="FX52" s="239">
        <f t="shared" si="36"/>
        <v>0</v>
      </c>
      <c r="FY52" s="239">
        <f t="shared" si="36"/>
        <v>0</v>
      </c>
      <c r="FZ52" s="239">
        <f t="shared" si="36"/>
        <v>0</v>
      </c>
      <c r="GA52" s="239">
        <f t="shared" si="36"/>
        <v>0</v>
      </c>
      <c r="GB52" s="239">
        <f t="shared" si="36"/>
        <v>0</v>
      </c>
      <c r="GC52" s="239">
        <f t="shared" ref="GC52:GJ52" si="37" xml:space="preserve"> GC48+ SUM(GC50:GC51)</f>
        <v>0</v>
      </c>
      <c r="GD52" s="239">
        <f t="shared" si="37"/>
        <v>0</v>
      </c>
      <c r="GE52" s="239">
        <f t="shared" si="37"/>
        <v>0</v>
      </c>
      <c r="GF52" s="239">
        <f t="shared" si="37"/>
        <v>0</v>
      </c>
      <c r="GG52" s="239">
        <f t="shared" si="37"/>
        <v>0</v>
      </c>
      <c r="GH52" s="239">
        <f t="shared" si="37"/>
        <v>0</v>
      </c>
      <c r="GI52" s="239">
        <f t="shared" si="37"/>
        <v>0</v>
      </c>
      <c r="GJ52" s="239">
        <f t="shared" si="37"/>
        <v>0</v>
      </c>
    </row>
    <row r="53" spans="1:192" outlineLevel="1" x14ac:dyDescent="0.25">
      <c r="A53" s="212"/>
      <c r="D53" s="216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  <c r="P53" s="242"/>
      <c r="Q53" s="242"/>
      <c r="R53" s="242"/>
      <c r="S53" s="242"/>
      <c r="T53" s="242"/>
      <c r="U53" s="242"/>
      <c r="V53" s="242"/>
      <c r="W53" s="242"/>
      <c r="X53" s="242"/>
      <c r="Y53" s="242"/>
      <c r="Z53" s="242"/>
      <c r="AA53" s="242"/>
      <c r="AB53" s="242"/>
      <c r="AC53" s="242"/>
      <c r="AD53" s="242"/>
      <c r="AE53" s="242"/>
      <c r="AF53" s="242"/>
      <c r="AG53" s="242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42"/>
      <c r="BU53" s="242"/>
      <c r="BV53" s="242"/>
      <c r="BW53" s="242"/>
      <c r="BX53" s="242"/>
      <c r="BY53" s="242"/>
      <c r="BZ53" s="242"/>
      <c r="CA53" s="242"/>
      <c r="CB53" s="242"/>
      <c r="CC53" s="242"/>
      <c r="CD53" s="242"/>
      <c r="CE53" s="242"/>
      <c r="CF53" s="242"/>
      <c r="CG53" s="242"/>
      <c r="CH53" s="242"/>
      <c r="CI53" s="242"/>
      <c r="CJ53" s="242"/>
      <c r="CK53" s="242"/>
      <c r="CL53" s="242"/>
      <c r="CM53" s="242"/>
      <c r="CN53" s="242"/>
      <c r="CO53" s="242"/>
      <c r="CP53" s="242"/>
      <c r="CQ53" s="242"/>
      <c r="CR53" s="242"/>
      <c r="CS53" s="242"/>
      <c r="CT53" s="242"/>
      <c r="CU53" s="242"/>
      <c r="CV53" s="242"/>
      <c r="CW53" s="242"/>
      <c r="CX53" s="242"/>
      <c r="CY53" s="242"/>
      <c r="CZ53" s="242"/>
      <c r="DA53" s="242"/>
      <c r="DB53" s="242"/>
      <c r="DC53" s="242"/>
      <c r="DD53" s="242"/>
      <c r="DE53" s="242"/>
      <c r="DF53" s="242"/>
      <c r="DG53" s="242"/>
      <c r="DH53" s="242"/>
      <c r="DI53" s="242"/>
      <c r="DJ53" s="242"/>
      <c r="DK53" s="242"/>
      <c r="DL53" s="242"/>
      <c r="DM53" s="242"/>
      <c r="DN53" s="242"/>
      <c r="DO53" s="242"/>
      <c r="DP53" s="242"/>
      <c r="DQ53" s="242"/>
      <c r="DR53" s="242"/>
      <c r="DS53" s="242"/>
      <c r="DT53" s="242"/>
      <c r="DU53" s="242"/>
      <c r="DV53" s="242"/>
      <c r="DW53" s="242"/>
      <c r="DX53" s="242"/>
      <c r="DY53" s="242"/>
      <c r="DZ53" s="242"/>
      <c r="EA53" s="242"/>
      <c r="EB53" s="242"/>
      <c r="EC53" s="242"/>
      <c r="ED53" s="242"/>
      <c r="EE53" s="242"/>
      <c r="EF53" s="242"/>
      <c r="EG53" s="242"/>
      <c r="EH53" s="242"/>
      <c r="EI53" s="242"/>
      <c r="EJ53" s="242"/>
      <c r="EK53" s="242"/>
      <c r="EL53" s="242"/>
      <c r="EM53" s="242"/>
      <c r="EN53" s="242"/>
      <c r="EO53" s="242"/>
      <c r="EP53" s="242"/>
      <c r="EQ53" s="242"/>
      <c r="ER53" s="242"/>
      <c r="ES53" s="242"/>
      <c r="ET53" s="242"/>
      <c r="EU53" s="242"/>
      <c r="EV53" s="242"/>
      <c r="EW53" s="242"/>
      <c r="EX53" s="242"/>
      <c r="EY53" s="242"/>
      <c r="EZ53" s="242"/>
      <c r="FA53" s="242"/>
      <c r="FB53" s="242"/>
      <c r="FC53" s="242"/>
      <c r="FD53" s="242"/>
      <c r="FE53" s="242"/>
      <c r="FF53" s="242"/>
      <c r="FG53" s="242"/>
      <c r="FH53" s="242"/>
      <c r="FI53" s="242"/>
      <c r="FJ53" s="242"/>
      <c r="FK53" s="242"/>
      <c r="FL53" s="242"/>
      <c r="FM53" s="242"/>
      <c r="FN53" s="242"/>
      <c r="FO53" s="242"/>
      <c r="FP53" s="242"/>
      <c r="FQ53" s="242"/>
      <c r="FR53" s="242"/>
      <c r="FS53" s="242"/>
      <c r="FT53" s="242"/>
      <c r="FU53" s="242"/>
      <c r="FV53" s="242"/>
      <c r="FW53" s="242"/>
      <c r="FX53" s="242"/>
      <c r="FY53" s="242"/>
      <c r="FZ53" s="242"/>
      <c r="GA53" s="242"/>
      <c r="GB53" s="242"/>
      <c r="GC53" s="242"/>
      <c r="GD53" s="242"/>
      <c r="GE53" s="242"/>
      <c r="GF53" s="242"/>
      <c r="GG53" s="242"/>
      <c r="GH53" s="242"/>
      <c r="GI53" s="242"/>
      <c r="GJ53" s="242"/>
    </row>
    <row r="54" spans="1:192" s="198" customFormat="1" outlineLevel="1" x14ac:dyDescent="0.25">
      <c r="A54" s="212"/>
      <c r="B54" s="212"/>
      <c r="C54" s="213"/>
      <c r="D54" s="216"/>
      <c r="E54" s="242" t="str">
        <f xml:space="preserve"> DSRA!E$64</f>
        <v>DSRA deposit</v>
      </c>
      <c r="F54" s="242">
        <f xml:space="preserve"> DSRA!F$64</f>
        <v>0</v>
      </c>
      <c r="G54" s="242" t="str">
        <f xml:space="preserve"> DSRA!G$64</f>
        <v>$ 000s</v>
      </c>
      <c r="H54" s="242">
        <f xml:space="preserve"> DSRA!H$64</f>
        <v>0</v>
      </c>
      <c r="I54" s="242">
        <f xml:space="preserve"> DSRA!I$64</f>
        <v>0</v>
      </c>
      <c r="J54" s="242">
        <f xml:space="preserve"> DSRA!J$64</f>
        <v>0</v>
      </c>
      <c r="K54" s="242">
        <f xml:space="preserve"> DSRA!K$64</f>
        <v>0</v>
      </c>
      <c r="L54" s="242">
        <f xml:space="preserve"> DSRA!L$64</f>
        <v>0</v>
      </c>
      <c r="M54" s="242">
        <f xml:space="preserve"> DSRA!M$64</f>
        <v>0</v>
      </c>
      <c r="N54" s="242">
        <f xml:space="preserve"> DSRA!N$64</f>
        <v>0</v>
      </c>
      <c r="O54" s="242">
        <f xml:space="preserve"> DSRA!O$64</f>
        <v>0</v>
      </c>
      <c r="P54" s="242">
        <f xml:space="preserve"> DSRA!P$64</f>
        <v>0</v>
      </c>
      <c r="Q54" s="242">
        <f xml:space="preserve"> DSRA!Q$64</f>
        <v>0</v>
      </c>
      <c r="R54" s="242">
        <f xml:space="preserve"> DSRA!R$64</f>
        <v>0</v>
      </c>
      <c r="S54" s="242">
        <f xml:space="preserve"> DSRA!S$64</f>
        <v>0</v>
      </c>
      <c r="T54" s="242">
        <f xml:space="preserve"> DSRA!T$64</f>
        <v>0</v>
      </c>
      <c r="U54" s="242">
        <f xml:space="preserve"> DSRA!U$64</f>
        <v>0</v>
      </c>
      <c r="V54" s="242">
        <f xml:space="preserve"> DSRA!V$64</f>
        <v>0</v>
      </c>
      <c r="W54" s="242">
        <f xml:space="preserve"> DSRA!W$64</f>
        <v>0</v>
      </c>
      <c r="X54" s="242">
        <f xml:space="preserve"> DSRA!X$64</f>
        <v>0</v>
      </c>
      <c r="Y54" s="242">
        <f xml:space="preserve"> DSRA!Y$64</f>
        <v>0</v>
      </c>
      <c r="Z54" s="242">
        <f xml:space="preserve"> DSRA!Z$64</f>
        <v>0</v>
      </c>
      <c r="AA54" s="242">
        <f xml:space="preserve"> DSRA!AA$64</f>
        <v>0</v>
      </c>
      <c r="AB54" s="242">
        <f xml:space="preserve"> DSRA!AB$64</f>
        <v>0</v>
      </c>
      <c r="AC54" s="242">
        <f xml:space="preserve"> DSRA!AC$64</f>
        <v>0</v>
      </c>
      <c r="AD54" s="242">
        <f xml:space="preserve"> DSRA!AD$64</f>
        <v>0</v>
      </c>
      <c r="AE54" s="242">
        <f xml:space="preserve"> DSRA!AE$64</f>
        <v>0</v>
      </c>
      <c r="AF54" s="242">
        <f xml:space="preserve"> DSRA!AF$64</f>
        <v>0</v>
      </c>
      <c r="AG54" s="242">
        <f xml:space="preserve"> DSRA!AG$64</f>
        <v>0</v>
      </c>
      <c r="AH54" s="242">
        <f xml:space="preserve"> DSRA!AH$64</f>
        <v>0</v>
      </c>
      <c r="AI54" s="242">
        <f xml:space="preserve"> DSRA!AI$64</f>
        <v>0</v>
      </c>
      <c r="AJ54" s="242">
        <f xml:space="preserve"> DSRA!AJ$64</f>
        <v>0</v>
      </c>
      <c r="AK54" s="242">
        <f xml:space="preserve"> DSRA!AK$64</f>
        <v>0</v>
      </c>
      <c r="AL54" s="242">
        <f xml:space="preserve"> DSRA!AL$64</f>
        <v>0</v>
      </c>
      <c r="AM54" s="242">
        <f xml:space="preserve"> DSRA!AM$64</f>
        <v>0</v>
      </c>
      <c r="AN54" s="242">
        <f xml:space="preserve"> DSRA!AN$64</f>
        <v>0</v>
      </c>
      <c r="AO54" s="242">
        <f xml:space="preserve"> DSRA!AO$64</f>
        <v>0</v>
      </c>
      <c r="AP54" s="242">
        <f xml:space="preserve"> DSRA!AP$64</f>
        <v>0</v>
      </c>
      <c r="AQ54" s="242">
        <f xml:space="preserve"> DSRA!AQ$64</f>
        <v>0</v>
      </c>
      <c r="AR54" s="242">
        <f xml:space="preserve"> DSRA!AR$64</f>
        <v>0</v>
      </c>
      <c r="AS54" s="242">
        <f xml:space="preserve"> DSRA!AS$64</f>
        <v>0</v>
      </c>
      <c r="AT54" s="242">
        <f xml:space="preserve"> DSRA!AT$64</f>
        <v>0</v>
      </c>
      <c r="AU54" s="242">
        <f xml:space="preserve"> DSRA!AU$64</f>
        <v>0</v>
      </c>
      <c r="AV54" s="242">
        <f xml:space="preserve"> DSRA!AV$64</f>
        <v>0</v>
      </c>
      <c r="AW54" s="242">
        <f xml:space="preserve"> DSRA!AW$64</f>
        <v>0</v>
      </c>
      <c r="AX54" s="242">
        <f xml:space="preserve"> DSRA!AX$64</f>
        <v>0</v>
      </c>
      <c r="AY54" s="242">
        <f xml:space="preserve"> DSRA!AY$64</f>
        <v>0</v>
      </c>
      <c r="AZ54" s="242">
        <f xml:space="preserve"> DSRA!AZ$64</f>
        <v>0</v>
      </c>
      <c r="BA54" s="242">
        <f xml:space="preserve"> DSRA!BA$64</f>
        <v>0</v>
      </c>
      <c r="BB54" s="242">
        <f xml:space="preserve"> DSRA!BB$64</f>
        <v>0</v>
      </c>
      <c r="BC54" s="242">
        <f xml:space="preserve"> DSRA!BC$64</f>
        <v>0</v>
      </c>
      <c r="BD54" s="242">
        <f xml:space="preserve"> DSRA!BD$64</f>
        <v>0</v>
      </c>
      <c r="BE54" s="242">
        <f xml:space="preserve"> DSRA!BE$64</f>
        <v>0</v>
      </c>
      <c r="BF54" s="242">
        <f xml:space="preserve"> DSRA!BF$64</f>
        <v>0</v>
      </c>
      <c r="BG54" s="242">
        <f xml:space="preserve"> DSRA!BG$64</f>
        <v>0</v>
      </c>
      <c r="BH54" s="242">
        <f xml:space="preserve"> DSRA!BH$64</f>
        <v>0</v>
      </c>
      <c r="BI54" s="242">
        <f xml:space="preserve"> DSRA!BI$64</f>
        <v>0</v>
      </c>
      <c r="BJ54" s="242">
        <f xml:space="preserve"> DSRA!BJ$64</f>
        <v>0</v>
      </c>
      <c r="BK54" s="242">
        <f xml:space="preserve"> DSRA!BK$64</f>
        <v>0</v>
      </c>
      <c r="BL54" s="242">
        <f xml:space="preserve"> DSRA!BL$64</f>
        <v>0</v>
      </c>
      <c r="BM54" s="242">
        <f xml:space="preserve"> DSRA!BM$64</f>
        <v>0</v>
      </c>
      <c r="BN54" s="242">
        <f xml:space="preserve"> DSRA!BN$64</f>
        <v>0</v>
      </c>
      <c r="BO54" s="242">
        <f xml:space="preserve"> DSRA!BO$64</f>
        <v>0</v>
      </c>
      <c r="BP54" s="242">
        <f xml:space="preserve"> DSRA!BP$64</f>
        <v>0</v>
      </c>
      <c r="BQ54" s="242">
        <f xml:space="preserve"> DSRA!BQ$64</f>
        <v>0</v>
      </c>
      <c r="BR54" s="242">
        <f xml:space="preserve"> DSRA!BR$64</f>
        <v>0</v>
      </c>
      <c r="BS54" s="242">
        <f xml:space="preserve"> DSRA!BS$64</f>
        <v>0</v>
      </c>
      <c r="BT54" s="242">
        <f xml:space="preserve"> DSRA!BT$64</f>
        <v>0</v>
      </c>
      <c r="BU54" s="242">
        <f xml:space="preserve"> DSRA!BU$64</f>
        <v>0</v>
      </c>
      <c r="BV54" s="242">
        <f xml:space="preserve"> DSRA!BV$64</f>
        <v>0</v>
      </c>
      <c r="BW54" s="242">
        <f xml:space="preserve"> DSRA!BW$64</f>
        <v>0</v>
      </c>
      <c r="BX54" s="242">
        <f xml:space="preserve"> DSRA!BX$64</f>
        <v>0</v>
      </c>
      <c r="BY54" s="242">
        <f xml:space="preserve"> DSRA!BY$64</f>
        <v>0</v>
      </c>
      <c r="BZ54" s="242">
        <f xml:space="preserve"> DSRA!BZ$64</f>
        <v>0</v>
      </c>
      <c r="CA54" s="242">
        <f xml:space="preserve"> DSRA!CA$64</f>
        <v>0</v>
      </c>
      <c r="CB54" s="242">
        <f xml:space="preserve"> DSRA!CB$64</f>
        <v>0</v>
      </c>
      <c r="CC54" s="242">
        <f xml:space="preserve"> DSRA!CC$64</f>
        <v>0</v>
      </c>
      <c r="CD54" s="242">
        <f xml:space="preserve"> DSRA!CD$64</f>
        <v>0</v>
      </c>
      <c r="CE54" s="242">
        <f xml:space="preserve"> DSRA!CE$64</f>
        <v>0</v>
      </c>
      <c r="CF54" s="242">
        <f xml:space="preserve"> DSRA!CF$64</f>
        <v>0</v>
      </c>
      <c r="CG54" s="242">
        <f xml:space="preserve"> DSRA!CG$64</f>
        <v>0</v>
      </c>
      <c r="CH54" s="242">
        <f xml:space="preserve"> DSRA!CH$64</f>
        <v>0</v>
      </c>
      <c r="CI54" s="242">
        <f xml:space="preserve"> DSRA!CI$64</f>
        <v>0</v>
      </c>
      <c r="CJ54" s="242">
        <f xml:space="preserve"> DSRA!CJ$64</f>
        <v>0</v>
      </c>
      <c r="CK54" s="242">
        <f xml:space="preserve"> DSRA!CK$64</f>
        <v>0</v>
      </c>
      <c r="CL54" s="242">
        <f xml:space="preserve"> DSRA!CL$64</f>
        <v>0</v>
      </c>
      <c r="CM54" s="242">
        <f xml:space="preserve"> DSRA!CM$64</f>
        <v>0</v>
      </c>
      <c r="CN54" s="242">
        <f xml:space="preserve"> DSRA!CN$64</f>
        <v>0</v>
      </c>
      <c r="CO54" s="242">
        <f xml:space="preserve"> DSRA!CO$64</f>
        <v>0</v>
      </c>
      <c r="CP54" s="242">
        <f xml:space="preserve"> DSRA!CP$64</f>
        <v>0</v>
      </c>
      <c r="CQ54" s="242">
        <f xml:space="preserve"> DSRA!CQ$64</f>
        <v>0</v>
      </c>
      <c r="CR54" s="242">
        <f xml:space="preserve"> DSRA!CR$64</f>
        <v>0</v>
      </c>
      <c r="CS54" s="242">
        <f xml:space="preserve"> DSRA!CS$64</f>
        <v>0</v>
      </c>
      <c r="CT54" s="242">
        <f xml:space="preserve"> DSRA!CT$64</f>
        <v>0</v>
      </c>
      <c r="CU54" s="242">
        <f xml:space="preserve"> DSRA!CU$64</f>
        <v>0</v>
      </c>
      <c r="CV54" s="242">
        <f xml:space="preserve"> DSRA!CV$64</f>
        <v>0</v>
      </c>
      <c r="CW54" s="242">
        <f xml:space="preserve"> DSRA!CW$64</f>
        <v>0</v>
      </c>
      <c r="CX54" s="242">
        <f xml:space="preserve"> DSRA!CX$64</f>
        <v>0</v>
      </c>
      <c r="CY54" s="242">
        <f xml:space="preserve"> DSRA!CY$64</f>
        <v>0</v>
      </c>
      <c r="CZ54" s="242">
        <f xml:space="preserve"> DSRA!CZ$64</f>
        <v>0</v>
      </c>
      <c r="DA54" s="242">
        <f xml:space="preserve"> DSRA!DA$64</f>
        <v>0</v>
      </c>
      <c r="DB54" s="242">
        <f xml:space="preserve"> DSRA!DB$64</f>
        <v>0</v>
      </c>
      <c r="DC54" s="242">
        <f xml:space="preserve"> DSRA!DC$64</f>
        <v>0</v>
      </c>
      <c r="DD54" s="242">
        <f xml:space="preserve"> DSRA!DD$64</f>
        <v>0</v>
      </c>
      <c r="DE54" s="242">
        <f xml:space="preserve"> DSRA!DE$64</f>
        <v>0</v>
      </c>
      <c r="DF54" s="242">
        <f xml:space="preserve"> DSRA!DF$64</f>
        <v>0</v>
      </c>
      <c r="DG54" s="242">
        <f xml:space="preserve"> DSRA!DG$64</f>
        <v>0</v>
      </c>
      <c r="DH54" s="242">
        <f xml:space="preserve"> DSRA!DH$64</f>
        <v>0</v>
      </c>
      <c r="DI54" s="242">
        <f xml:space="preserve"> DSRA!DI$64</f>
        <v>0</v>
      </c>
      <c r="DJ54" s="242">
        <f xml:space="preserve"> DSRA!DJ$64</f>
        <v>0</v>
      </c>
      <c r="DK54" s="242">
        <f xml:space="preserve"> DSRA!DK$64</f>
        <v>0</v>
      </c>
      <c r="DL54" s="242">
        <f xml:space="preserve"> DSRA!DL$64</f>
        <v>0</v>
      </c>
      <c r="DM54" s="242">
        <f xml:space="preserve"> DSRA!DM$64</f>
        <v>0</v>
      </c>
      <c r="DN54" s="242">
        <f xml:space="preserve"> DSRA!DN$64</f>
        <v>0</v>
      </c>
      <c r="DO54" s="242">
        <f xml:space="preserve"> DSRA!DO$64</f>
        <v>0</v>
      </c>
      <c r="DP54" s="242">
        <f xml:space="preserve"> DSRA!DP$64</f>
        <v>0</v>
      </c>
      <c r="DQ54" s="242">
        <f xml:space="preserve"> DSRA!DQ$64</f>
        <v>0</v>
      </c>
      <c r="DR54" s="242">
        <f xml:space="preserve"> DSRA!DR$64</f>
        <v>0</v>
      </c>
      <c r="DS54" s="242">
        <f xml:space="preserve"> DSRA!DS$64</f>
        <v>0</v>
      </c>
      <c r="DT54" s="242">
        <f xml:space="preserve"> DSRA!DT$64</f>
        <v>0</v>
      </c>
      <c r="DU54" s="242">
        <f xml:space="preserve"> DSRA!DU$64</f>
        <v>0</v>
      </c>
      <c r="DV54" s="242">
        <f xml:space="preserve"> DSRA!DV$64</f>
        <v>0</v>
      </c>
      <c r="DW54" s="242">
        <f xml:space="preserve"> DSRA!DW$64</f>
        <v>0</v>
      </c>
      <c r="DX54" s="242">
        <f xml:space="preserve"> DSRA!DX$64</f>
        <v>0</v>
      </c>
      <c r="DY54" s="242">
        <f xml:space="preserve"> DSRA!DY$64</f>
        <v>0</v>
      </c>
      <c r="DZ54" s="242">
        <f xml:space="preserve"> DSRA!DZ$64</f>
        <v>0</v>
      </c>
      <c r="EA54" s="242">
        <f xml:space="preserve"> DSRA!EA$64</f>
        <v>0</v>
      </c>
      <c r="EB54" s="242">
        <f xml:space="preserve"> DSRA!EB$64</f>
        <v>0</v>
      </c>
      <c r="EC54" s="242">
        <f xml:space="preserve"> DSRA!EC$64</f>
        <v>0</v>
      </c>
      <c r="ED54" s="242">
        <f xml:space="preserve"> DSRA!ED$64</f>
        <v>0</v>
      </c>
      <c r="EE54" s="242">
        <f xml:space="preserve"> DSRA!EE$64</f>
        <v>0</v>
      </c>
      <c r="EF54" s="242">
        <f xml:space="preserve"> DSRA!EF$64</f>
        <v>0</v>
      </c>
      <c r="EG54" s="242">
        <f xml:space="preserve"> DSRA!EG$64</f>
        <v>0</v>
      </c>
      <c r="EH54" s="242">
        <f xml:space="preserve"> DSRA!EH$64</f>
        <v>0</v>
      </c>
      <c r="EI54" s="242">
        <f xml:space="preserve"> DSRA!EI$64</f>
        <v>0</v>
      </c>
      <c r="EJ54" s="242">
        <f xml:space="preserve"> DSRA!EJ$64</f>
        <v>0</v>
      </c>
      <c r="EK54" s="242">
        <f xml:space="preserve"> DSRA!EK$64</f>
        <v>0</v>
      </c>
      <c r="EL54" s="242">
        <f xml:space="preserve"> DSRA!EL$64</f>
        <v>0</v>
      </c>
      <c r="EM54" s="242">
        <f xml:space="preserve"> DSRA!EM$64</f>
        <v>0</v>
      </c>
      <c r="EN54" s="242">
        <f xml:space="preserve"> DSRA!EN$64</f>
        <v>0</v>
      </c>
      <c r="EO54" s="242">
        <f xml:space="preserve"> DSRA!EO$64</f>
        <v>0</v>
      </c>
      <c r="EP54" s="242">
        <f xml:space="preserve"> DSRA!EP$64</f>
        <v>0</v>
      </c>
      <c r="EQ54" s="242">
        <f xml:space="preserve"> DSRA!EQ$64</f>
        <v>0</v>
      </c>
      <c r="ER54" s="242">
        <f xml:space="preserve"> DSRA!ER$64</f>
        <v>0</v>
      </c>
      <c r="ES54" s="242">
        <f xml:space="preserve"> DSRA!ES$64</f>
        <v>0</v>
      </c>
      <c r="ET54" s="242">
        <f xml:space="preserve"> DSRA!ET$64</f>
        <v>0</v>
      </c>
      <c r="EU54" s="242">
        <f xml:space="preserve"> DSRA!EU$64</f>
        <v>0</v>
      </c>
      <c r="EV54" s="242">
        <f xml:space="preserve"> DSRA!EV$64</f>
        <v>0</v>
      </c>
      <c r="EW54" s="242">
        <f xml:space="preserve"> DSRA!EW$64</f>
        <v>0</v>
      </c>
      <c r="EX54" s="242">
        <f xml:space="preserve"> DSRA!EX$64</f>
        <v>0</v>
      </c>
      <c r="EY54" s="242">
        <f xml:space="preserve"> DSRA!EY$64</f>
        <v>0</v>
      </c>
      <c r="EZ54" s="242">
        <f xml:space="preserve"> DSRA!EZ$64</f>
        <v>0</v>
      </c>
      <c r="FA54" s="242">
        <f xml:space="preserve"> DSRA!FA$64</f>
        <v>0</v>
      </c>
      <c r="FB54" s="242">
        <f xml:space="preserve"> DSRA!FB$64</f>
        <v>0</v>
      </c>
      <c r="FC54" s="242">
        <f xml:space="preserve"> DSRA!FC$64</f>
        <v>0</v>
      </c>
      <c r="FD54" s="242">
        <f xml:space="preserve"> DSRA!FD$64</f>
        <v>0</v>
      </c>
      <c r="FE54" s="242">
        <f xml:space="preserve"> DSRA!FE$64</f>
        <v>0</v>
      </c>
      <c r="FF54" s="242">
        <f xml:space="preserve"> DSRA!FF$64</f>
        <v>0</v>
      </c>
      <c r="FG54" s="242">
        <f xml:space="preserve"> DSRA!FG$64</f>
        <v>0</v>
      </c>
      <c r="FH54" s="242">
        <f xml:space="preserve"> DSRA!FH$64</f>
        <v>0</v>
      </c>
      <c r="FI54" s="242">
        <f xml:space="preserve"> DSRA!FI$64</f>
        <v>0</v>
      </c>
      <c r="FJ54" s="242">
        <f xml:space="preserve"> DSRA!FJ$64</f>
        <v>0</v>
      </c>
      <c r="FK54" s="242">
        <f xml:space="preserve"> DSRA!FK$64</f>
        <v>0</v>
      </c>
      <c r="FL54" s="242">
        <f xml:space="preserve"> DSRA!FL$64</f>
        <v>0</v>
      </c>
      <c r="FM54" s="242">
        <f xml:space="preserve"> DSRA!FM$64</f>
        <v>0</v>
      </c>
      <c r="FN54" s="242">
        <f xml:space="preserve"> DSRA!FN$64</f>
        <v>0</v>
      </c>
      <c r="FO54" s="242">
        <f xml:space="preserve"> DSRA!FO$64</f>
        <v>0</v>
      </c>
      <c r="FP54" s="242">
        <f xml:space="preserve"> DSRA!FP$64</f>
        <v>0</v>
      </c>
      <c r="FQ54" s="242">
        <f xml:space="preserve"> DSRA!FQ$64</f>
        <v>0</v>
      </c>
      <c r="FR54" s="242">
        <f xml:space="preserve"> DSRA!FR$64</f>
        <v>0</v>
      </c>
      <c r="FS54" s="242">
        <f xml:space="preserve"> DSRA!FS$64</f>
        <v>0</v>
      </c>
      <c r="FT54" s="242">
        <f xml:space="preserve"> DSRA!FT$64</f>
        <v>0</v>
      </c>
      <c r="FU54" s="242">
        <f xml:space="preserve"> DSRA!FU$64</f>
        <v>0</v>
      </c>
      <c r="FV54" s="242">
        <f xml:space="preserve"> DSRA!FV$64</f>
        <v>0</v>
      </c>
      <c r="FW54" s="242">
        <f xml:space="preserve"> DSRA!FW$64</f>
        <v>0</v>
      </c>
      <c r="FX54" s="242">
        <f xml:space="preserve"> DSRA!FX$64</f>
        <v>0</v>
      </c>
      <c r="FY54" s="242">
        <f xml:space="preserve"> DSRA!FY$64</f>
        <v>0</v>
      </c>
      <c r="FZ54" s="242">
        <f xml:space="preserve"> DSRA!FZ$64</f>
        <v>0</v>
      </c>
      <c r="GA54" s="242">
        <f xml:space="preserve"> DSRA!GA$64</f>
        <v>0</v>
      </c>
      <c r="GB54" s="242">
        <f xml:space="preserve"> DSRA!GB$64</f>
        <v>0</v>
      </c>
      <c r="GC54" s="242">
        <f xml:space="preserve"> DSRA!GC$64</f>
        <v>0</v>
      </c>
      <c r="GD54" s="242">
        <f xml:space="preserve"> DSRA!GD$64</f>
        <v>0</v>
      </c>
      <c r="GE54" s="242">
        <f xml:space="preserve"> DSRA!GE$64</f>
        <v>0</v>
      </c>
      <c r="GF54" s="242">
        <f xml:space="preserve"> DSRA!GF$64</f>
        <v>0</v>
      </c>
      <c r="GG54" s="242">
        <f xml:space="preserve"> DSRA!GG$64</f>
        <v>0</v>
      </c>
      <c r="GH54" s="242">
        <f xml:space="preserve"> DSRA!GH$64</f>
        <v>0</v>
      </c>
      <c r="GI54" s="242">
        <f xml:space="preserve"> DSRA!GI$64</f>
        <v>0</v>
      </c>
      <c r="GJ54" s="242">
        <f xml:space="preserve"> DSRA!GJ$64</f>
        <v>0</v>
      </c>
    </row>
    <row r="55" spans="1:192" s="198" customFormat="1" outlineLevel="1" x14ac:dyDescent="0.25">
      <c r="A55" s="212"/>
      <c r="B55" s="212"/>
      <c r="C55" s="213"/>
      <c r="D55" s="216"/>
      <c r="E55" s="296" t="str">
        <f xml:space="preserve"> DSRA!E$72</f>
        <v>DSRA withdrawal</v>
      </c>
      <c r="F55" s="296">
        <f xml:space="preserve"> DSRA!F$72</f>
        <v>0</v>
      </c>
      <c r="G55" s="296" t="str">
        <f xml:space="preserve"> DSRA!G$72</f>
        <v>$ 000s</v>
      </c>
      <c r="H55" s="296">
        <f xml:space="preserve"> DSRA!H$72</f>
        <v>11766.314320962698</v>
      </c>
      <c r="I55" s="296">
        <f xml:space="preserve"> DSRA!I$72</f>
        <v>0</v>
      </c>
      <c r="J55" s="296">
        <f xml:space="preserve"> DSRA!J$72</f>
        <v>0</v>
      </c>
      <c r="K55" s="296">
        <f xml:space="preserve"> DSRA!K$72</f>
        <v>0</v>
      </c>
      <c r="L55" s="296">
        <f xml:space="preserve"> DSRA!L$72</f>
        <v>0</v>
      </c>
      <c r="M55" s="296">
        <f xml:space="preserve"> DSRA!M$72</f>
        <v>0</v>
      </c>
      <c r="N55" s="296">
        <f xml:space="preserve"> DSRA!N$72</f>
        <v>0</v>
      </c>
      <c r="O55" s="296">
        <f xml:space="preserve"> DSRA!O$72</f>
        <v>0</v>
      </c>
      <c r="P55" s="296">
        <f xml:space="preserve"> DSRA!P$72</f>
        <v>0</v>
      </c>
      <c r="Q55" s="296">
        <f xml:space="preserve"> DSRA!Q$72</f>
        <v>0</v>
      </c>
      <c r="R55" s="296">
        <f xml:space="preserve"> DSRA!R$72</f>
        <v>473.21680597319573</v>
      </c>
      <c r="S55" s="296">
        <f xml:space="preserve"> DSRA!S$72</f>
        <v>50.347909216096014</v>
      </c>
      <c r="T55" s="296">
        <f xml:space="preserve"> DSRA!T$72</f>
        <v>50.464833176096363</v>
      </c>
      <c r="U55" s="296">
        <f xml:space="preserve"> DSRA!U$72</f>
        <v>51.027442491602415</v>
      </c>
      <c r="V55" s="296">
        <f xml:space="preserve"> DSRA!V$72</f>
        <v>43.608608454256682</v>
      </c>
      <c r="W55" s="296">
        <f xml:space="preserve"> DSRA!W$72</f>
        <v>59.262120974737627</v>
      </c>
      <c r="X55" s="296">
        <f xml:space="preserve"> DSRA!X$72</f>
        <v>59.467354177593734</v>
      </c>
      <c r="Y55" s="296">
        <f xml:space="preserve"> DSRA!Y$72</f>
        <v>44.992754951434108</v>
      </c>
      <c r="Z55" s="296">
        <f xml:space="preserve"> DSRA!Z$72</f>
        <v>52.589094409457175</v>
      </c>
      <c r="AA55" s="296">
        <f xml:space="preserve"> DSRA!AA$72</f>
        <v>53.15473017460863</v>
      </c>
      <c r="AB55" s="296">
        <f xml:space="preserve"> DSRA!AB$72</f>
        <v>53.292831935183131</v>
      </c>
      <c r="AC55" s="296">
        <f xml:space="preserve"> DSRA!AC$72</f>
        <v>53.893006223766861</v>
      </c>
      <c r="AD55" s="296">
        <f xml:space="preserve"> DSRA!AD$72</f>
        <v>46.787334061555157</v>
      </c>
      <c r="AE55" s="296">
        <f xml:space="preserve"> DSRA!AE$72</f>
        <v>61.896014290719904</v>
      </c>
      <c r="AF55" s="296">
        <f xml:space="preserve"> DSRA!AF$72</f>
        <v>62.129664009444241</v>
      </c>
      <c r="AG55" s="296">
        <f xml:space="preserve"> DSRA!AG$72</f>
        <v>48.279509271036659</v>
      </c>
      <c r="AH55" s="296">
        <f xml:space="preserve"> DSRA!AH$72</f>
        <v>55.600302773071235</v>
      </c>
      <c r="AI55" s="296">
        <f xml:space="preserve"> DSRA!AI$72</f>
        <v>56.203806025256199</v>
      </c>
      <c r="AJ55" s="296">
        <f xml:space="preserve"> DSRA!AJ$72</f>
        <v>56.364740760314817</v>
      </c>
      <c r="AK55" s="296">
        <f xml:space="preserve"> DSRA!AK$72</f>
        <v>57.005649198912579</v>
      </c>
      <c r="AL55" s="296">
        <f xml:space="preserve"> DSRA!AL$72</f>
        <v>50.231607586656537</v>
      </c>
      <c r="AM55" s="296">
        <f xml:space="preserve"> DSRA!AM$72</f>
        <v>64.765127509230297</v>
      </c>
      <c r="AN55" s="296">
        <f xml:space="preserve"> DSRA!AN$72</f>
        <v>65.029446411892422</v>
      </c>
      <c r="AO55" s="296">
        <f xml:space="preserve"> DSRA!AO$72</f>
        <v>51.841140885117056</v>
      </c>
      <c r="AP55" s="296">
        <f xml:space="preserve"> DSRA!AP$72</f>
        <v>58.871305739048694</v>
      </c>
      <c r="AQ55" s="296">
        <f xml:space="preserve"> DSRA!AQ$72</f>
        <v>59.515523867514275</v>
      </c>
      <c r="AR55" s="296">
        <f xml:space="preserve"> DSRA!AR$72</f>
        <v>59.700637025016476</v>
      </c>
      <c r="AS55" s="296">
        <f xml:space="preserve"> DSRA!AS$72</f>
        <v>60.385708013160183</v>
      </c>
      <c r="AT55" s="296">
        <f xml:space="preserve"> DSRA!AT$72</f>
        <v>53.963344996114756</v>
      </c>
      <c r="AU55" s="296">
        <f xml:space="preserve"> DSRA!AU$72</f>
        <v>67.888757587028522</v>
      </c>
      <c r="AV55" s="296">
        <f xml:space="preserve"> DSRA!AV$72</f>
        <v>68.186183030287793</v>
      </c>
      <c r="AW55" s="296">
        <f xml:space="preserve"> DSRA!AW$72</f>
        <v>4844.1393042824884</v>
      </c>
      <c r="AX55" s="296">
        <f xml:space="preserve"> DSRA!AX$72</f>
        <v>4772.2117214807977</v>
      </c>
      <c r="AY55" s="296">
        <f xml:space="preserve"> DSRA!AY$72</f>
        <v>5.4569682106375694E-12</v>
      </c>
      <c r="AZ55" s="296">
        <f xml:space="preserve"> DSRA!AZ$72</f>
        <v>0</v>
      </c>
      <c r="BA55" s="296">
        <f xml:space="preserve"> DSRA!BA$72</f>
        <v>0</v>
      </c>
      <c r="BB55" s="296">
        <f xml:space="preserve"> DSRA!BB$72</f>
        <v>0</v>
      </c>
      <c r="BC55" s="296">
        <f xml:space="preserve"> DSRA!BC$72</f>
        <v>0</v>
      </c>
      <c r="BD55" s="296">
        <f xml:space="preserve"> DSRA!BD$72</f>
        <v>0</v>
      </c>
      <c r="BE55" s="296">
        <f xml:space="preserve"> DSRA!BE$72</f>
        <v>0</v>
      </c>
      <c r="BF55" s="296">
        <f xml:space="preserve"> DSRA!BF$72</f>
        <v>0</v>
      </c>
      <c r="BG55" s="296">
        <f xml:space="preserve"> DSRA!BG$72</f>
        <v>0</v>
      </c>
      <c r="BH55" s="296">
        <f xml:space="preserve"> DSRA!BH$72</f>
        <v>0</v>
      </c>
      <c r="BI55" s="296">
        <f xml:space="preserve"> DSRA!BI$72</f>
        <v>0</v>
      </c>
      <c r="BJ55" s="296">
        <f xml:space="preserve"> DSRA!BJ$72</f>
        <v>0</v>
      </c>
      <c r="BK55" s="296">
        <f xml:space="preserve"> DSRA!BK$72</f>
        <v>0</v>
      </c>
      <c r="BL55" s="296">
        <f xml:space="preserve"> DSRA!BL$72</f>
        <v>0</v>
      </c>
      <c r="BM55" s="296">
        <f xml:space="preserve"> DSRA!BM$72</f>
        <v>0</v>
      </c>
      <c r="BN55" s="296">
        <f xml:space="preserve"> DSRA!BN$72</f>
        <v>0</v>
      </c>
      <c r="BO55" s="296">
        <f xml:space="preserve"> DSRA!BO$72</f>
        <v>0</v>
      </c>
      <c r="BP55" s="296">
        <f xml:space="preserve"> DSRA!BP$72</f>
        <v>0</v>
      </c>
      <c r="BQ55" s="296">
        <f xml:space="preserve"> DSRA!BQ$72</f>
        <v>0</v>
      </c>
      <c r="BR55" s="296">
        <f xml:space="preserve"> DSRA!BR$72</f>
        <v>0</v>
      </c>
      <c r="BS55" s="296">
        <f xml:space="preserve"> DSRA!BS$72</f>
        <v>0</v>
      </c>
      <c r="BT55" s="296">
        <f xml:space="preserve"> DSRA!BT$72</f>
        <v>0</v>
      </c>
      <c r="BU55" s="296">
        <f xml:space="preserve"> DSRA!BU$72</f>
        <v>0</v>
      </c>
      <c r="BV55" s="296">
        <f xml:space="preserve"> DSRA!BV$72</f>
        <v>0</v>
      </c>
      <c r="BW55" s="296">
        <f xml:space="preserve"> DSRA!BW$72</f>
        <v>0</v>
      </c>
      <c r="BX55" s="296">
        <f xml:space="preserve"> DSRA!BX$72</f>
        <v>0</v>
      </c>
      <c r="BY55" s="296">
        <f xml:space="preserve"> DSRA!BY$72</f>
        <v>0</v>
      </c>
      <c r="BZ55" s="296">
        <f xml:space="preserve"> DSRA!BZ$72</f>
        <v>0</v>
      </c>
      <c r="CA55" s="296">
        <f xml:space="preserve"> DSRA!CA$72</f>
        <v>0</v>
      </c>
      <c r="CB55" s="296">
        <f xml:space="preserve"> DSRA!CB$72</f>
        <v>0</v>
      </c>
      <c r="CC55" s="296">
        <f xml:space="preserve"> DSRA!CC$72</f>
        <v>0</v>
      </c>
      <c r="CD55" s="296">
        <f xml:space="preserve"> DSRA!CD$72</f>
        <v>0</v>
      </c>
      <c r="CE55" s="296">
        <f xml:space="preserve"> DSRA!CE$72</f>
        <v>0</v>
      </c>
      <c r="CF55" s="296">
        <f xml:space="preserve"> DSRA!CF$72</f>
        <v>0</v>
      </c>
      <c r="CG55" s="296">
        <f xml:space="preserve"> DSRA!CG$72</f>
        <v>0</v>
      </c>
      <c r="CH55" s="296">
        <f xml:space="preserve"> DSRA!CH$72</f>
        <v>0</v>
      </c>
      <c r="CI55" s="296">
        <f xml:space="preserve"> DSRA!CI$72</f>
        <v>0</v>
      </c>
      <c r="CJ55" s="296">
        <f xml:space="preserve"> DSRA!CJ$72</f>
        <v>0</v>
      </c>
      <c r="CK55" s="296">
        <f xml:space="preserve"> DSRA!CK$72</f>
        <v>0</v>
      </c>
      <c r="CL55" s="296">
        <f xml:space="preserve"> DSRA!CL$72</f>
        <v>0</v>
      </c>
      <c r="CM55" s="296">
        <f xml:space="preserve"> DSRA!CM$72</f>
        <v>0</v>
      </c>
      <c r="CN55" s="296">
        <f xml:space="preserve"> DSRA!CN$72</f>
        <v>0</v>
      </c>
      <c r="CO55" s="296">
        <f xml:space="preserve"> DSRA!CO$72</f>
        <v>0</v>
      </c>
      <c r="CP55" s="296">
        <f xml:space="preserve"> DSRA!CP$72</f>
        <v>0</v>
      </c>
      <c r="CQ55" s="296">
        <f xml:space="preserve"> DSRA!CQ$72</f>
        <v>0</v>
      </c>
      <c r="CR55" s="296">
        <f xml:space="preserve"> DSRA!CR$72</f>
        <v>0</v>
      </c>
      <c r="CS55" s="296">
        <f xml:space="preserve"> DSRA!CS$72</f>
        <v>0</v>
      </c>
      <c r="CT55" s="296">
        <f xml:space="preserve"> DSRA!CT$72</f>
        <v>0</v>
      </c>
      <c r="CU55" s="296">
        <f xml:space="preserve"> DSRA!CU$72</f>
        <v>0</v>
      </c>
      <c r="CV55" s="296">
        <f xml:space="preserve"> DSRA!CV$72</f>
        <v>0</v>
      </c>
      <c r="CW55" s="296">
        <f xml:space="preserve"> DSRA!CW$72</f>
        <v>0</v>
      </c>
      <c r="CX55" s="296">
        <f xml:space="preserve"> DSRA!CX$72</f>
        <v>0</v>
      </c>
      <c r="CY55" s="296">
        <f xml:space="preserve"> DSRA!CY$72</f>
        <v>0</v>
      </c>
      <c r="CZ55" s="296">
        <f xml:space="preserve"> DSRA!CZ$72</f>
        <v>0</v>
      </c>
      <c r="DA55" s="296">
        <f xml:space="preserve"> DSRA!DA$72</f>
        <v>0</v>
      </c>
      <c r="DB55" s="296">
        <f xml:space="preserve"> DSRA!DB$72</f>
        <v>0</v>
      </c>
      <c r="DC55" s="296">
        <f xml:space="preserve"> DSRA!DC$72</f>
        <v>0</v>
      </c>
      <c r="DD55" s="296">
        <f xml:space="preserve"> DSRA!DD$72</f>
        <v>0</v>
      </c>
      <c r="DE55" s="296">
        <f xml:space="preserve"> DSRA!DE$72</f>
        <v>0</v>
      </c>
      <c r="DF55" s="296">
        <f xml:space="preserve"> DSRA!DF$72</f>
        <v>0</v>
      </c>
      <c r="DG55" s="296">
        <f xml:space="preserve"> DSRA!DG$72</f>
        <v>0</v>
      </c>
      <c r="DH55" s="296">
        <f xml:space="preserve"> DSRA!DH$72</f>
        <v>0</v>
      </c>
      <c r="DI55" s="296">
        <f xml:space="preserve"> DSRA!DI$72</f>
        <v>0</v>
      </c>
      <c r="DJ55" s="296">
        <f xml:space="preserve"> DSRA!DJ$72</f>
        <v>0</v>
      </c>
      <c r="DK55" s="296">
        <f xml:space="preserve"> DSRA!DK$72</f>
        <v>0</v>
      </c>
      <c r="DL55" s="296">
        <f xml:space="preserve"> DSRA!DL$72</f>
        <v>0</v>
      </c>
      <c r="DM55" s="296">
        <f xml:space="preserve"> DSRA!DM$72</f>
        <v>0</v>
      </c>
      <c r="DN55" s="296">
        <f xml:space="preserve"> DSRA!DN$72</f>
        <v>0</v>
      </c>
      <c r="DO55" s="296">
        <f xml:space="preserve"> DSRA!DO$72</f>
        <v>0</v>
      </c>
      <c r="DP55" s="296">
        <f xml:space="preserve"> DSRA!DP$72</f>
        <v>0</v>
      </c>
      <c r="DQ55" s="296">
        <f xml:space="preserve"> DSRA!DQ$72</f>
        <v>0</v>
      </c>
      <c r="DR55" s="296">
        <f xml:space="preserve"> DSRA!DR$72</f>
        <v>0</v>
      </c>
      <c r="DS55" s="296">
        <f xml:space="preserve"> DSRA!DS$72</f>
        <v>0</v>
      </c>
      <c r="DT55" s="296">
        <f xml:space="preserve"> DSRA!DT$72</f>
        <v>0</v>
      </c>
      <c r="DU55" s="296">
        <f xml:space="preserve"> DSRA!DU$72</f>
        <v>0</v>
      </c>
      <c r="DV55" s="296">
        <f xml:space="preserve"> DSRA!DV$72</f>
        <v>0</v>
      </c>
      <c r="DW55" s="296">
        <f xml:space="preserve"> DSRA!DW$72</f>
        <v>0</v>
      </c>
      <c r="DX55" s="296">
        <f xml:space="preserve"> DSRA!DX$72</f>
        <v>0</v>
      </c>
      <c r="DY55" s="296">
        <f xml:space="preserve"> DSRA!DY$72</f>
        <v>0</v>
      </c>
      <c r="DZ55" s="296">
        <f xml:space="preserve"> DSRA!DZ$72</f>
        <v>0</v>
      </c>
      <c r="EA55" s="296">
        <f xml:space="preserve"> DSRA!EA$72</f>
        <v>0</v>
      </c>
      <c r="EB55" s="296">
        <f xml:space="preserve"> DSRA!EB$72</f>
        <v>0</v>
      </c>
      <c r="EC55" s="296">
        <f xml:space="preserve"> DSRA!EC$72</f>
        <v>0</v>
      </c>
      <c r="ED55" s="296">
        <f xml:space="preserve"> DSRA!ED$72</f>
        <v>0</v>
      </c>
      <c r="EE55" s="296">
        <f xml:space="preserve"> DSRA!EE$72</f>
        <v>0</v>
      </c>
      <c r="EF55" s="296">
        <f xml:space="preserve"> DSRA!EF$72</f>
        <v>0</v>
      </c>
      <c r="EG55" s="296">
        <f xml:space="preserve"> DSRA!EG$72</f>
        <v>0</v>
      </c>
      <c r="EH55" s="296">
        <f xml:space="preserve"> DSRA!EH$72</f>
        <v>0</v>
      </c>
      <c r="EI55" s="296">
        <f xml:space="preserve"> DSRA!EI$72</f>
        <v>0</v>
      </c>
      <c r="EJ55" s="296">
        <f xml:space="preserve"> DSRA!EJ$72</f>
        <v>0</v>
      </c>
      <c r="EK55" s="296">
        <f xml:space="preserve"> DSRA!EK$72</f>
        <v>0</v>
      </c>
      <c r="EL55" s="296">
        <f xml:space="preserve"> DSRA!EL$72</f>
        <v>0</v>
      </c>
      <c r="EM55" s="296">
        <f xml:space="preserve"> DSRA!EM$72</f>
        <v>0</v>
      </c>
      <c r="EN55" s="296">
        <f xml:space="preserve"> DSRA!EN$72</f>
        <v>0</v>
      </c>
      <c r="EO55" s="296">
        <f xml:space="preserve"> DSRA!EO$72</f>
        <v>0</v>
      </c>
      <c r="EP55" s="296">
        <f xml:space="preserve"> DSRA!EP$72</f>
        <v>0</v>
      </c>
      <c r="EQ55" s="296">
        <f xml:space="preserve"> DSRA!EQ$72</f>
        <v>0</v>
      </c>
      <c r="ER55" s="296">
        <f xml:space="preserve"> DSRA!ER$72</f>
        <v>0</v>
      </c>
      <c r="ES55" s="296">
        <f xml:space="preserve"> DSRA!ES$72</f>
        <v>0</v>
      </c>
      <c r="ET55" s="296">
        <f xml:space="preserve"> DSRA!ET$72</f>
        <v>0</v>
      </c>
      <c r="EU55" s="296">
        <f xml:space="preserve"> DSRA!EU$72</f>
        <v>0</v>
      </c>
      <c r="EV55" s="296">
        <f xml:space="preserve"> DSRA!EV$72</f>
        <v>0</v>
      </c>
      <c r="EW55" s="296">
        <f xml:space="preserve"> DSRA!EW$72</f>
        <v>0</v>
      </c>
      <c r="EX55" s="296">
        <f xml:space="preserve"> DSRA!EX$72</f>
        <v>0</v>
      </c>
      <c r="EY55" s="296">
        <f xml:space="preserve"> DSRA!EY$72</f>
        <v>0</v>
      </c>
      <c r="EZ55" s="296">
        <f xml:space="preserve"> DSRA!EZ$72</f>
        <v>0</v>
      </c>
      <c r="FA55" s="296">
        <f xml:space="preserve"> DSRA!FA$72</f>
        <v>0</v>
      </c>
      <c r="FB55" s="296">
        <f xml:space="preserve"> DSRA!FB$72</f>
        <v>0</v>
      </c>
      <c r="FC55" s="296">
        <f xml:space="preserve"> DSRA!FC$72</f>
        <v>0</v>
      </c>
      <c r="FD55" s="296">
        <f xml:space="preserve"> DSRA!FD$72</f>
        <v>0</v>
      </c>
      <c r="FE55" s="296">
        <f xml:space="preserve"> DSRA!FE$72</f>
        <v>0</v>
      </c>
      <c r="FF55" s="296">
        <f xml:space="preserve"> DSRA!FF$72</f>
        <v>0</v>
      </c>
      <c r="FG55" s="296">
        <f xml:space="preserve"> DSRA!FG$72</f>
        <v>0</v>
      </c>
      <c r="FH55" s="296">
        <f xml:space="preserve"> DSRA!FH$72</f>
        <v>0</v>
      </c>
      <c r="FI55" s="296">
        <f xml:space="preserve"> DSRA!FI$72</f>
        <v>0</v>
      </c>
      <c r="FJ55" s="296">
        <f xml:space="preserve"> DSRA!FJ$72</f>
        <v>0</v>
      </c>
      <c r="FK55" s="296">
        <f xml:space="preserve"> DSRA!FK$72</f>
        <v>0</v>
      </c>
      <c r="FL55" s="296">
        <f xml:space="preserve"> DSRA!FL$72</f>
        <v>0</v>
      </c>
      <c r="FM55" s="296">
        <f xml:space="preserve"> DSRA!FM$72</f>
        <v>0</v>
      </c>
      <c r="FN55" s="296">
        <f xml:space="preserve"> DSRA!FN$72</f>
        <v>0</v>
      </c>
      <c r="FO55" s="296">
        <f xml:space="preserve"> DSRA!FO$72</f>
        <v>0</v>
      </c>
      <c r="FP55" s="296">
        <f xml:space="preserve"> DSRA!FP$72</f>
        <v>0</v>
      </c>
      <c r="FQ55" s="296">
        <f xml:space="preserve"> DSRA!FQ$72</f>
        <v>0</v>
      </c>
      <c r="FR55" s="296">
        <f xml:space="preserve"> DSRA!FR$72</f>
        <v>0</v>
      </c>
      <c r="FS55" s="296">
        <f xml:space="preserve"> DSRA!FS$72</f>
        <v>0</v>
      </c>
      <c r="FT55" s="296">
        <f xml:space="preserve"> DSRA!FT$72</f>
        <v>0</v>
      </c>
      <c r="FU55" s="296">
        <f xml:space="preserve"> DSRA!FU$72</f>
        <v>0</v>
      </c>
      <c r="FV55" s="296">
        <f xml:space="preserve"> DSRA!FV$72</f>
        <v>0</v>
      </c>
      <c r="FW55" s="296">
        <f xml:space="preserve"> DSRA!FW$72</f>
        <v>0</v>
      </c>
      <c r="FX55" s="296">
        <f xml:space="preserve"> DSRA!FX$72</f>
        <v>0</v>
      </c>
      <c r="FY55" s="296">
        <f xml:space="preserve"> DSRA!FY$72</f>
        <v>0</v>
      </c>
      <c r="FZ55" s="296">
        <f xml:space="preserve"> DSRA!FZ$72</f>
        <v>0</v>
      </c>
      <c r="GA55" s="296">
        <f xml:space="preserve"> DSRA!GA$72</f>
        <v>0</v>
      </c>
      <c r="GB55" s="296">
        <f xml:space="preserve"> DSRA!GB$72</f>
        <v>0</v>
      </c>
      <c r="GC55" s="296">
        <f xml:space="preserve"> DSRA!GC$72</f>
        <v>0</v>
      </c>
      <c r="GD55" s="296">
        <f xml:space="preserve"> DSRA!GD$72</f>
        <v>0</v>
      </c>
      <c r="GE55" s="296">
        <f xml:space="preserve"> DSRA!GE$72</f>
        <v>0</v>
      </c>
      <c r="GF55" s="296">
        <f xml:space="preserve"> DSRA!GF$72</f>
        <v>0</v>
      </c>
      <c r="GG55" s="296">
        <f xml:space="preserve"> DSRA!GG$72</f>
        <v>0</v>
      </c>
      <c r="GH55" s="296">
        <f xml:space="preserve"> DSRA!GH$72</f>
        <v>0</v>
      </c>
      <c r="GI55" s="296">
        <f xml:space="preserve"> DSRA!GI$72</f>
        <v>0</v>
      </c>
      <c r="GJ55" s="296">
        <f xml:space="preserve"> DSRA!GJ$72</f>
        <v>0</v>
      </c>
    </row>
    <row r="56" spans="1:192" s="526" customFormat="1" outlineLevel="1" x14ac:dyDescent="0.25">
      <c r="A56" s="212"/>
      <c r="B56" s="212"/>
      <c r="C56" s="213"/>
      <c r="D56" s="216"/>
      <c r="E56" s="239" t="s">
        <v>594</v>
      </c>
      <c r="F56" s="239"/>
      <c r="G56" s="239" t="str">
        <f>SMU</f>
        <v>$ 000s</v>
      </c>
      <c r="H56" s="239">
        <f xml:space="preserve"> SUM(J56:GJ56)</f>
        <v>234539.18413416267</v>
      </c>
      <c r="I56" s="239"/>
      <c r="J56" s="239">
        <f t="shared" ref="J56:AO56" si="38" xml:space="preserve"> J52 + SUM(J54:J55)</f>
        <v>0</v>
      </c>
      <c r="K56" s="239">
        <f t="shared" si="38"/>
        <v>0</v>
      </c>
      <c r="L56" s="239">
        <f t="shared" si="38"/>
        <v>-5.4569682106375694E-10</v>
      </c>
      <c r="M56" s="239">
        <f t="shared" si="38"/>
        <v>1.586077778483741E-4</v>
      </c>
      <c r="N56" s="239">
        <f t="shared" si="38"/>
        <v>-1.8542404577601701E-3</v>
      </c>
      <c r="O56" s="239">
        <f t="shared" si="38"/>
        <v>-1.9172108004568145E-3</v>
      </c>
      <c r="P56" s="239">
        <f t="shared" si="38"/>
        <v>6.2746840440013329E-3</v>
      </c>
      <c r="Q56" s="239">
        <f t="shared" si="38"/>
        <v>5951.0196325580291</v>
      </c>
      <c r="R56" s="239">
        <f t="shared" si="38"/>
        <v>5338.5895669389574</v>
      </c>
      <c r="S56" s="239">
        <f t="shared" si="38"/>
        <v>4598.0268220687667</v>
      </c>
      <c r="T56" s="239">
        <f t="shared" si="38"/>
        <v>4537.2641491474005</v>
      </c>
      <c r="U56" s="239">
        <f t="shared" si="38"/>
        <v>4558.4280277540656</v>
      </c>
      <c r="V56" s="239">
        <f t="shared" si="38"/>
        <v>4490.036057669211</v>
      </c>
      <c r="W56" s="239">
        <f t="shared" si="38"/>
        <v>4525.8407520270212</v>
      </c>
      <c r="X56" s="239">
        <f t="shared" si="38"/>
        <v>4471.0079165615825</v>
      </c>
      <c r="Y56" s="239">
        <f t="shared" si="38"/>
        <v>4464.161688859991</v>
      </c>
      <c r="Z56" s="239">
        <f t="shared" si="38"/>
        <v>4416.555773089287</v>
      </c>
      <c r="AA56" s="239">
        <f t="shared" si="38"/>
        <v>4436.3294600534591</v>
      </c>
      <c r="AB56" s="239">
        <f t="shared" si="38"/>
        <v>4375.1882348732634</v>
      </c>
      <c r="AC56" s="239">
        <f t="shared" si="38"/>
        <v>4394.5439517473278</v>
      </c>
      <c r="AD56" s="239">
        <f t="shared" si="38"/>
        <v>4326.048471237742</v>
      </c>
      <c r="AE56" s="239">
        <f t="shared" si="38"/>
        <v>4359.4325546200998</v>
      </c>
      <c r="AF56" s="239">
        <f t="shared" si="38"/>
        <v>4303.9609338693572</v>
      </c>
      <c r="AG56" s="239">
        <f t="shared" si="38"/>
        <v>4296.2992378067993</v>
      </c>
      <c r="AH56" s="239">
        <f t="shared" si="38"/>
        <v>4247.7278410662348</v>
      </c>
      <c r="AI56" s="239">
        <f t="shared" si="38"/>
        <v>4265.5999270761713</v>
      </c>
      <c r="AJ56" s="239">
        <f t="shared" si="38"/>
        <v>4204.0120366225365</v>
      </c>
      <c r="AK56" s="239">
        <f t="shared" si="38"/>
        <v>4221.4387252157394</v>
      </c>
      <c r="AL56" s="239">
        <f t="shared" si="38"/>
        <v>4152.7871106285711</v>
      </c>
      <c r="AM56" s="239">
        <f t="shared" si="38"/>
        <v>4183.5936839534752</v>
      </c>
      <c r="AN56" s="239">
        <f t="shared" si="38"/>
        <v>4127.3996633179941</v>
      </c>
      <c r="AO56" s="239">
        <f t="shared" si="38"/>
        <v>4118.8575949638125</v>
      </c>
      <c r="AP56" s="239">
        <f t="shared" ref="AP56:BD56" si="39" xml:space="preserve"> AP52 + SUM(AP54:AP55)</f>
        <v>4069.217965159296</v>
      </c>
      <c r="AQ56" s="239">
        <f t="shared" si="39"/>
        <v>4085.0600984581979</v>
      </c>
      <c r="AR56" s="239">
        <f t="shared" si="39"/>
        <v>4022.9525894048711</v>
      </c>
      <c r="AS56" s="239">
        <f t="shared" si="39"/>
        <v>4038.3192313589279</v>
      </c>
      <c r="AT56" s="239">
        <f t="shared" si="39"/>
        <v>3969.454904025115</v>
      </c>
      <c r="AU56" s="239">
        <f t="shared" si="39"/>
        <v>3997.5138261836491</v>
      </c>
      <c r="AV56" s="239">
        <f t="shared" si="39"/>
        <v>3940.5071701747147</v>
      </c>
      <c r="AW56" s="239">
        <f t="shared" si="39"/>
        <v>8719.4534681636251</v>
      </c>
      <c r="AX56" s="239">
        <f t="shared" si="39"/>
        <v>8589.9838583381643</v>
      </c>
      <c r="AY56" s="239">
        <f t="shared" si="39"/>
        <v>13407.635123771595</v>
      </c>
      <c r="AZ56" s="239">
        <f t="shared" si="39"/>
        <v>13187.417125973823</v>
      </c>
      <c r="BA56" s="239">
        <f t="shared" si="39"/>
        <v>13230.927239615054</v>
      </c>
      <c r="BB56" s="239">
        <f t="shared" si="39"/>
        <v>12722.44600164578</v>
      </c>
      <c r="BC56" s="239">
        <f t="shared" si="39"/>
        <v>10628.94520970106</v>
      </c>
      <c r="BD56" s="239">
        <f t="shared" si="39"/>
        <v>11388.57472105578</v>
      </c>
      <c r="BE56" s="239">
        <f t="shared" ref="BE56:DP56" si="40" xml:space="preserve"> BE52 + SUM(BE54:BE55)</f>
        <v>3176.6231255661278</v>
      </c>
      <c r="BF56" s="239">
        <f t="shared" si="40"/>
        <v>0</v>
      </c>
      <c r="BG56" s="239">
        <f t="shared" si="40"/>
        <v>0</v>
      </c>
      <c r="BH56" s="239">
        <f t="shared" si="40"/>
        <v>0</v>
      </c>
      <c r="BI56" s="239">
        <f t="shared" si="40"/>
        <v>0</v>
      </c>
      <c r="BJ56" s="239">
        <f t="shared" si="40"/>
        <v>0</v>
      </c>
      <c r="BK56" s="239">
        <f t="shared" si="40"/>
        <v>0</v>
      </c>
      <c r="BL56" s="239">
        <f t="shared" si="40"/>
        <v>0</v>
      </c>
      <c r="BM56" s="239">
        <f t="shared" si="40"/>
        <v>0</v>
      </c>
      <c r="BN56" s="239">
        <f t="shared" si="40"/>
        <v>0</v>
      </c>
      <c r="BO56" s="239">
        <f t="shared" si="40"/>
        <v>0</v>
      </c>
      <c r="BP56" s="239">
        <f t="shared" si="40"/>
        <v>0</v>
      </c>
      <c r="BQ56" s="239">
        <f t="shared" si="40"/>
        <v>0</v>
      </c>
      <c r="BR56" s="239">
        <f t="shared" si="40"/>
        <v>0</v>
      </c>
      <c r="BS56" s="239">
        <f t="shared" si="40"/>
        <v>0</v>
      </c>
      <c r="BT56" s="239">
        <f t="shared" si="40"/>
        <v>0</v>
      </c>
      <c r="BU56" s="239">
        <f t="shared" si="40"/>
        <v>0</v>
      </c>
      <c r="BV56" s="239">
        <f t="shared" si="40"/>
        <v>0</v>
      </c>
      <c r="BW56" s="239">
        <f t="shared" si="40"/>
        <v>0</v>
      </c>
      <c r="BX56" s="239">
        <f t="shared" si="40"/>
        <v>0</v>
      </c>
      <c r="BY56" s="239">
        <f t="shared" si="40"/>
        <v>0</v>
      </c>
      <c r="BZ56" s="239">
        <f t="shared" si="40"/>
        <v>0</v>
      </c>
      <c r="CA56" s="239">
        <f t="shared" si="40"/>
        <v>0</v>
      </c>
      <c r="CB56" s="239">
        <f t="shared" si="40"/>
        <v>0</v>
      </c>
      <c r="CC56" s="239">
        <f t="shared" si="40"/>
        <v>0</v>
      </c>
      <c r="CD56" s="239">
        <f t="shared" si="40"/>
        <v>0</v>
      </c>
      <c r="CE56" s="239">
        <f t="shared" si="40"/>
        <v>0</v>
      </c>
      <c r="CF56" s="239">
        <f t="shared" si="40"/>
        <v>0</v>
      </c>
      <c r="CG56" s="239">
        <f t="shared" si="40"/>
        <v>0</v>
      </c>
      <c r="CH56" s="239">
        <f t="shared" si="40"/>
        <v>0</v>
      </c>
      <c r="CI56" s="239">
        <f t="shared" si="40"/>
        <v>0</v>
      </c>
      <c r="CJ56" s="239">
        <f t="shared" si="40"/>
        <v>0</v>
      </c>
      <c r="CK56" s="239">
        <f t="shared" si="40"/>
        <v>0</v>
      </c>
      <c r="CL56" s="239">
        <f t="shared" si="40"/>
        <v>0</v>
      </c>
      <c r="CM56" s="239">
        <f t="shared" si="40"/>
        <v>0</v>
      </c>
      <c r="CN56" s="239">
        <f t="shared" si="40"/>
        <v>0</v>
      </c>
      <c r="CO56" s="239">
        <f t="shared" si="40"/>
        <v>0</v>
      </c>
      <c r="CP56" s="239">
        <f t="shared" si="40"/>
        <v>0</v>
      </c>
      <c r="CQ56" s="239">
        <f t="shared" si="40"/>
        <v>0</v>
      </c>
      <c r="CR56" s="239">
        <f t="shared" si="40"/>
        <v>0</v>
      </c>
      <c r="CS56" s="239">
        <f t="shared" si="40"/>
        <v>0</v>
      </c>
      <c r="CT56" s="239">
        <f t="shared" si="40"/>
        <v>0</v>
      </c>
      <c r="CU56" s="239">
        <f t="shared" si="40"/>
        <v>0</v>
      </c>
      <c r="CV56" s="239">
        <f t="shared" si="40"/>
        <v>0</v>
      </c>
      <c r="CW56" s="239">
        <f t="shared" si="40"/>
        <v>0</v>
      </c>
      <c r="CX56" s="239">
        <f t="shared" si="40"/>
        <v>0</v>
      </c>
      <c r="CY56" s="239">
        <f t="shared" si="40"/>
        <v>0</v>
      </c>
      <c r="CZ56" s="239">
        <f t="shared" si="40"/>
        <v>0</v>
      </c>
      <c r="DA56" s="239">
        <f t="shared" si="40"/>
        <v>0</v>
      </c>
      <c r="DB56" s="239">
        <f t="shared" si="40"/>
        <v>0</v>
      </c>
      <c r="DC56" s="239">
        <f t="shared" si="40"/>
        <v>0</v>
      </c>
      <c r="DD56" s="239">
        <f t="shared" si="40"/>
        <v>0</v>
      </c>
      <c r="DE56" s="239">
        <f t="shared" si="40"/>
        <v>0</v>
      </c>
      <c r="DF56" s="239">
        <f t="shared" si="40"/>
        <v>0</v>
      </c>
      <c r="DG56" s="239">
        <f t="shared" si="40"/>
        <v>0</v>
      </c>
      <c r="DH56" s="239">
        <f t="shared" si="40"/>
        <v>0</v>
      </c>
      <c r="DI56" s="239">
        <f t="shared" si="40"/>
        <v>0</v>
      </c>
      <c r="DJ56" s="239">
        <f t="shared" si="40"/>
        <v>0</v>
      </c>
      <c r="DK56" s="239">
        <f t="shared" si="40"/>
        <v>0</v>
      </c>
      <c r="DL56" s="239">
        <f t="shared" si="40"/>
        <v>0</v>
      </c>
      <c r="DM56" s="239">
        <f t="shared" si="40"/>
        <v>0</v>
      </c>
      <c r="DN56" s="239">
        <f t="shared" si="40"/>
        <v>0</v>
      </c>
      <c r="DO56" s="239">
        <f t="shared" si="40"/>
        <v>0</v>
      </c>
      <c r="DP56" s="239">
        <f t="shared" si="40"/>
        <v>0</v>
      </c>
      <c r="DQ56" s="239">
        <f t="shared" ref="DQ56:GB56" si="41" xml:space="preserve"> DQ52 + SUM(DQ54:DQ55)</f>
        <v>0</v>
      </c>
      <c r="DR56" s="239">
        <f t="shared" si="41"/>
        <v>0</v>
      </c>
      <c r="DS56" s="239">
        <f t="shared" si="41"/>
        <v>0</v>
      </c>
      <c r="DT56" s="239">
        <f t="shared" si="41"/>
        <v>0</v>
      </c>
      <c r="DU56" s="239">
        <f t="shared" si="41"/>
        <v>0</v>
      </c>
      <c r="DV56" s="239">
        <f t="shared" si="41"/>
        <v>0</v>
      </c>
      <c r="DW56" s="239">
        <f t="shared" si="41"/>
        <v>0</v>
      </c>
      <c r="DX56" s="239">
        <f t="shared" si="41"/>
        <v>0</v>
      </c>
      <c r="DY56" s="239">
        <f t="shared" si="41"/>
        <v>0</v>
      </c>
      <c r="DZ56" s="239">
        <f t="shared" si="41"/>
        <v>0</v>
      </c>
      <c r="EA56" s="239">
        <f t="shared" si="41"/>
        <v>0</v>
      </c>
      <c r="EB56" s="239">
        <f t="shared" si="41"/>
        <v>0</v>
      </c>
      <c r="EC56" s="239">
        <f t="shared" si="41"/>
        <v>0</v>
      </c>
      <c r="ED56" s="239">
        <f t="shared" si="41"/>
        <v>0</v>
      </c>
      <c r="EE56" s="239">
        <f t="shared" si="41"/>
        <v>0</v>
      </c>
      <c r="EF56" s="239">
        <f t="shared" si="41"/>
        <v>0</v>
      </c>
      <c r="EG56" s="239">
        <f t="shared" si="41"/>
        <v>0</v>
      </c>
      <c r="EH56" s="239">
        <f t="shared" si="41"/>
        <v>0</v>
      </c>
      <c r="EI56" s="239">
        <f t="shared" si="41"/>
        <v>0</v>
      </c>
      <c r="EJ56" s="239">
        <f t="shared" si="41"/>
        <v>0</v>
      </c>
      <c r="EK56" s="239">
        <f t="shared" si="41"/>
        <v>0</v>
      </c>
      <c r="EL56" s="239">
        <f t="shared" si="41"/>
        <v>0</v>
      </c>
      <c r="EM56" s="239">
        <f t="shared" si="41"/>
        <v>0</v>
      </c>
      <c r="EN56" s="239">
        <f t="shared" si="41"/>
        <v>0</v>
      </c>
      <c r="EO56" s="239">
        <f t="shared" si="41"/>
        <v>0</v>
      </c>
      <c r="EP56" s="239">
        <f t="shared" si="41"/>
        <v>0</v>
      </c>
      <c r="EQ56" s="239">
        <f t="shared" si="41"/>
        <v>0</v>
      </c>
      <c r="ER56" s="239">
        <f t="shared" si="41"/>
        <v>0</v>
      </c>
      <c r="ES56" s="239">
        <f t="shared" si="41"/>
        <v>0</v>
      </c>
      <c r="ET56" s="239">
        <f t="shared" si="41"/>
        <v>0</v>
      </c>
      <c r="EU56" s="239">
        <f t="shared" si="41"/>
        <v>0</v>
      </c>
      <c r="EV56" s="239">
        <f t="shared" si="41"/>
        <v>0</v>
      </c>
      <c r="EW56" s="239">
        <f t="shared" si="41"/>
        <v>0</v>
      </c>
      <c r="EX56" s="239">
        <f t="shared" si="41"/>
        <v>0</v>
      </c>
      <c r="EY56" s="239">
        <f t="shared" si="41"/>
        <v>0</v>
      </c>
      <c r="EZ56" s="239">
        <f t="shared" si="41"/>
        <v>0</v>
      </c>
      <c r="FA56" s="239">
        <f t="shared" si="41"/>
        <v>0</v>
      </c>
      <c r="FB56" s="239">
        <f t="shared" si="41"/>
        <v>0</v>
      </c>
      <c r="FC56" s="239">
        <f t="shared" si="41"/>
        <v>0</v>
      </c>
      <c r="FD56" s="239">
        <f t="shared" si="41"/>
        <v>0</v>
      </c>
      <c r="FE56" s="239">
        <f t="shared" si="41"/>
        <v>0</v>
      </c>
      <c r="FF56" s="239">
        <f t="shared" si="41"/>
        <v>0</v>
      </c>
      <c r="FG56" s="239">
        <f t="shared" si="41"/>
        <v>0</v>
      </c>
      <c r="FH56" s="239">
        <f t="shared" si="41"/>
        <v>0</v>
      </c>
      <c r="FI56" s="239">
        <f t="shared" si="41"/>
        <v>0</v>
      </c>
      <c r="FJ56" s="239">
        <f t="shared" si="41"/>
        <v>0</v>
      </c>
      <c r="FK56" s="239">
        <f t="shared" si="41"/>
        <v>0</v>
      </c>
      <c r="FL56" s="239">
        <f t="shared" si="41"/>
        <v>0</v>
      </c>
      <c r="FM56" s="239">
        <f t="shared" si="41"/>
        <v>0</v>
      </c>
      <c r="FN56" s="239">
        <f t="shared" si="41"/>
        <v>0</v>
      </c>
      <c r="FO56" s="239">
        <f t="shared" si="41"/>
        <v>0</v>
      </c>
      <c r="FP56" s="239">
        <f t="shared" si="41"/>
        <v>0</v>
      </c>
      <c r="FQ56" s="239">
        <f t="shared" si="41"/>
        <v>0</v>
      </c>
      <c r="FR56" s="239">
        <f t="shared" si="41"/>
        <v>0</v>
      </c>
      <c r="FS56" s="239">
        <f t="shared" si="41"/>
        <v>0</v>
      </c>
      <c r="FT56" s="239">
        <f t="shared" si="41"/>
        <v>0</v>
      </c>
      <c r="FU56" s="239">
        <f t="shared" si="41"/>
        <v>0</v>
      </c>
      <c r="FV56" s="239">
        <f t="shared" si="41"/>
        <v>0</v>
      </c>
      <c r="FW56" s="239">
        <f t="shared" si="41"/>
        <v>0</v>
      </c>
      <c r="FX56" s="239">
        <f t="shared" si="41"/>
        <v>0</v>
      </c>
      <c r="FY56" s="239">
        <f t="shared" si="41"/>
        <v>0</v>
      </c>
      <c r="FZ56" s="239">
        <f t="shared" si="41"/>
        <v>0</v>
      </c>
      <c r="GA56" s="239">
        <f t="shared" si="41"/>
        <v>0</v>
      </c>
      <c r="GB56" s="239">
        <f t="shared" si="41"/>
        <v>0</v>
      </c>
      <c r="GC56" s="239">
        <f t="shared" ref="GC56:GJ56" si="42" xml:space="preserve"> GC52 + SUM(GC54:GC55)</f>
        <v>0</v>
      </c>
      <c r="GD56" s="239">
        <f t="shared" si="42"/>
        <v>0</v>
      </c>
      <c r="GE56" s="239">
        <f t="shared" si="42"/>
        <v>0</v>
      </c>
      <c r="GF56" s="239">
        <f t="shared" si="42"/>
        <v>0</v>
      </c>
      <c r="GG56" s="239">
        <f t="shared" si="42"/>
        <v>0</v>
      </c>
      <c r="GH56" s="239">
        <f t="shared" si="42"/>
        <v>0</v>
      </c>
      <c r="GI56" s="239">
        <f t="shared" si="42"/>
        <v>0</v>
      </c>
      <c r="GJ56" s="239">
        <f t="shared" si="42"/>
        <v>0</v>
      </c>
    </row>
    <row r="57" spans="1:192" s="526" customFormat="1" outlineLevel="1" x14ac:dyDescent="0.25">
      <c r="A57" s="212"/>
      <c r="B57" s="212"/>
      <c r="C57" s="213"/>
      <c r="D57" s="216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42"/>
      <c r="X57" s="242"/>
      <c r="Y57" s="242"/>
      <c r="Z57" s="242"/>
      <c r="AA57" s="242"/>
      <c r="AB57" s="242"/>
      <c r="AC57" s="242"/>
      <c r="AD57" s="242"/>
      <c r="AE57" s="242"/>
      <c r="AF57" s="242"/>
      <c r="AG57" s="242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42"/>
      <c r="BU57" s="242"/>
      <c r="BV57" s="242"/>
      <c r="BW57" s="242"/>
      <c r="BX57" s="242"/>
      <c r="BY57" s="242"/>
      <c r="BZ57" s="242"/>
      <c r="CA57" s="242"/>
      <c r="CB57" s="242"/>
      <c r="CC57" s="242"/>
      <c r="CD57" s="242"/>
      <c r="CE57" s="242"/>
      <c r="CF57" s="242"/>
      <c r="CG57" s="242"/>
      <c r="CH57" s="242"/>
      <c r="CI57" s="242"/>
      <c r="CJ57" s="242"/>
      <c r="CK57" s="242"/>
      <c r="CL57" s="242"/>
      <c r="CM57" s="242"/>
      <c r="CN57" s="242"/>
      <c r="CO57" s="242"/>
      <c r="CP57" s="242"/>
      <c r="CQ57" s="242"/>
      <c r="CR57" s="242"/>
      <c r="CS57" s="242"/>
      <c r="CT57" s="242"/>
      <c r="CU57" s="242"/>
      <c r="CV57" s="242"/>
      <c r="CW57" s="242"/>
      <c r="CX57" s="242"/>
      <c r="CY57" s="242"/>
      <c r="CZ57" s="242"/>
      <c r="DA57" s="242"/>
      <c r="DB57" s="242"/>
      <c r="DC57" s="242"/>
      <c r="DD57" s="242"/>
      <c r="DE57" s="242"/>
      <c r="DF57" s="242"/>
      <c r="DG57" s="242"/>
      <c r="DH57" s="242"/>
      <c r="DI57" s="242"/>
      <c r="DJ57" s="242"/>
      <c r="DK57" s="242"/>
      <c r="DL57" s="242"/>
      <c r="DM57" s="242"/>
      <c r="DN57" s="242"/>
      <c r="DO57" s="242"/>
      <c r="DP57" s="242"/>
      <c r="DQ57" s="242"/>
      <c r="DR57" s="242"/>
      <c r="DS57" s="242"/>
      <c r="DT57" s="242"/>
      <c r="DU57" s="242"/>
      <c r="DV57" s="242"/>
      <c r="DW57" s="242"/>
      <c r="DX57" s="242"/>
      <c r="DY57" s="242"/>
      <c r="DZ57" s="242"/>
      <c r="EA57" s="242"/>
      <c r="EB57" s="242"/>
      <c r="EC57" s="242"/>
      <c r="ED57" s="242"/>
      <c r="EE57" s="242"/>
      <c r="EF57" s="242"/>
      <c r="EG57" s="242"/>
      <c r="EH57" s="242"/>
      <c r="EI57" s="242"/>
      <c r="EJ57" s="242"/>
      <c r="EK57" s="242"/>
      <c r="EL57" s="242"/>
      <c r="EM57" s="242"/>
      <c r="EN57" s="242"/>
      <c r="EO57" s="242"/>
      <c r="EP57" s="242"/>
      <c r="EQ57" s="242"/>
      <c r="ER57" s="242"/>
      <c r="ES57" s="242"/>
      <c r="ET57" s="242"/>
      <c r="EU57" s="242"/>
      <c r="EV57" s="242"/>
      <c r="EW57" s="242"/>
      <c r="EX57" s="242"/>
      <c r="EY57" s="242"/>
      <c r="EZ57" s="242"/>
      <c r="FA57" s="242"/>
      <c r="FB57" s="242"/>
      <c r="FC57" s="242"/>
      <c r="FD57" s="242"/>
      <c r="FE57" s="242"/>
      <c r="FF57" s="242"/>
      <c r="FG57" s="242"/>
      <c r="FH57" s="242"/>
      <c r="FI57" s="242"/>
      <c r="FJ57" s="242"/>
      <c r="FK57" s="242"/>
      <c r="FL57" s="242"/>
      <c r="FM57" s="242"/>
      <c r="FN57" s="242"/>
      <c r="FO57" s="242"/>
      <c r="FP57" s="242"/>
      <c r="FQ57" s="242"/>
      <c r="FR57" s="242"/>
      <c r="FS57" s="242"/>
      <c r="FT57" s="242"/>
      <c r="FU57" s="242"/>
      <c r="FV57" s="242"/>
      <c r="FW57" s="242"/>
      <c r="FX57" s="242"/>
      <c r="FY57" s="242"/>
      <c r="FZ57" s="242"/>
      <c r="GA57" s="242"/>
      <c r="GB57" s="242"/>
      <c r="GC57" s="242"/>
      <c r="GD57" s="242"/>
      <c r="GE57" s="242"/>
      <c r="GF57" s="242"/>
      <c r="GG57" s="242"/>
      <c r="GH57" s="242"/>
      <c r="GI57" s="242"/>
      <c r="GJ57" s="242"/>
    </row>
    <row r="58" spans="1:192" s="198" customFormat="1" outlineLevel="1" x14ac:dyDescent="0.25">
      <c r="A58" s="212"/>
      <c r="B58" s="212"/>
      <c r="C58" s="213"/>
      <c r="D58" s="216"/>
      <c r="E58" s="296" t="str">
        <f xml:space="preserve"> Debt!E$232</f>
        <v>Equity bridge interest</v>
      </c>
      <c r="F58" s="296">
        <f xml:space="preserve"> Debt!F$232</f>
        <v>0</v>
      </c>
      <c r="G58" s="296" t="str">
        <f xml:space="preserve"> Debt!G$232</f>
        <v>$ 000s</v>
      </c>
      <c r="H58" s="296">
        <f xml:space="preserve"> Debt!H$232</f>
        <v>0</v>
      </c>
      <c r="I58" s="296">
        <f xml:space="preserve"> Debt!I$232</f>
        <v>0</v>
      </c>
      <c r="J58" s="296">
        <f xml:space="preserve"> Debt!J$232</f>
        <v>0</v>
      </c>
      <c r="K58" s="296">
        <f xml:space="preserve"> Debt!K$232</f>
        <v>0</v>
      </c>
      <c r="L58" s="296">
        <f xml:space="preserve"> Debt!L$232</f>
        <v>0</v>
      </c>
      <c r="M58" s="296">
        <f xml:space="preserve"> Debt!M$232</f>
        <v>0</v>
      </c>
      <c r="N58" s="296">
        <f xml:space="preserve"> Debt!N$232</f>
        <v>0</v>
      </c>
      <c r="O58" s="296">
        <f xml:space="preserve"> Debt!O$232</f>
        <v>0</v>
      </c>
      <c r="P58" s="296">
        <f xml:space="preserve"> Debt!P$232</f>
        <v>0</v>
      </c>
      <c r="Q58" s="296">
        <f xml:space="preserve"> Debt!Q$232</f>
        <v>0</v>
      </c>
      <c r="R58" s="296">
        <f xml:space="preserve"> Debt!R$232</f>
        <v>0</v>
      </c>
      <c r="S58" s="296">
        <f xml:space="preserve"> Debt!S$232</f>
        <v>0</v>
      </c>
      <c r="T58" s="296">
        <f xml:space="preserve"> Debt!T$232</f>
        <v>0</v>
      </c>
      <c r="U58" s="296">
        <f xml:space="preserve"> Debt!U$232</f>
        <v>0</v>
      </c>
      <c r="V58" s="296">
        <f xml:space="preserve"> Debt!V$232</f>
        <v>0</v>
      </c>
      <c r="W58" s="296">
        <f xml:space="preserve"> Debt!W$232</f>
        <v>0</v>
      </c>
      <c r="X58" s="296">
        <f xml:space="preserve"> Debt!X$232</f>
        <v>0</v>
      </c>
      <c r="Y58" s="296">
        <f xml:space="preserve"> Debt!Y$232</f>
        <v>0</v>
      </c>
      <c r="Z58" s="296">
        <f xml:space="preserve"> Debt!Z$232</f>
        <v>0</v>
      </c>
      <c r="AA58" s="296">
        <f xml:space="preserve"> Debt!AA$232</f>
        <v>0</v>
      </c>
      <c r="AB58" s="296">
        <f xml:space="preserve"> Debt!AB$232</f>
        <v>0</v>
      </c>
      <c r="AC58" s="296">
        <f xml:space="preserve"> Debt!AC$232</f>
        <v>0</v>
      </c>
      <c r="AD58" s="296">
        <f xml:space="preserve"> Debt!AD$232</f>
        <v>0</v>
      </c>
      <c r="AE58" s="296">
        <f xml:space="preserve"> Debt!AE$232</f>
        <v>0</v>
      </c>
      <c r="AF58" s="296">
        <f xml:space="preserve"> Debt!AF$232</f>
        <v>0</v>
      </c>
      <c r="AG58" s="296">
        <f xml:space="preserve"> Debt!AG$232</f>
        <v>0</v>
      </c>
      <c r="AH58" s="296">
        <f xml:space="preserve"> Debt!AH$232</f>
        <v>0</v>
      </c>
      <c r="AI58" s="296">
        <f xml:space="preserve"> Debt!AI$232</f>
        <v>0</v>
      </c>
      <c r="AJ58" s="296">
        <f xml:space="preserve"> Debt!AJ$232</f>
        <v>0</v>
      </c>
      <c r="AK58" s="296">
        <f xml:space="preserve"> Debt!AK$232</f>
        <v>0</v>
      </c>
      <c r="AL58" s="296">
        <f xml:space="preserve"> Debt!AL$232</f>
        <v>0</v>
      </c>
      <c r="AM58" s="296">
        <f xml:space="preserve"> Debt!AM$232</f>
        <v>0</v>
      </c>
      <c r="AN58" s="296">
        <f xml:space="preserve"> Debt!AN$232</f>
        <v>0</v>
      </c>
      <c r="AO58" s="296">
        <f xml:space="preserve"> Debt!AO$232</f>
        <v>0</v>
      </c>
      <c r="AP58" s="296">
        <f xml:space="preserve"> Debt!AP$232</f>
        <v>0</v>
      </c>
      <c r="AQ58" s="296">
        <f xml:space="preserve"> Debt!AQ$232</f>
        <v>0</v>
      </c>
      <c r="AR58" s="296">
        <f xml:space="preserve"> Debt!AR$232</f>
        <v>0</v>
      </c>
      <c r="AS58" s="296">
        <f xml:space="preserve"> Debt!AS$232</f>
        <v>0</v>
      </c>
      <c r="AT58" s="296">
        <f xml:space="preserve"> Debt!AT$232</f>
        <v>0</v>
      </c>
      <c r="AU58" s="296">
        <f xml:space="preserve"> Debt!AU$232</f>
        <v>0</v>
      </c>
      <c r="AV58" s="296">
        <f xml:space="preserve"> Debt!AV$232</f>
        <v>0</v>
      </c>
      <c r="AW58" s="296">
        <f xml:space="preserve"> Debt!AW$232</f>
        <v>0</v>
      </c>
      <c r="AX58" s="296">
        <f xml:space="preserve"> Debt!AX$232</f>
        <v>0</v>
      </c>
      <c r="AY58" s="296">
        <f xml:space="preserve"> Debt!AY$232</f>
        <v>0</v>
      </c>
      <c r="AZ58" s="296">
        <f xml:space="preserve"> Debt!AZ$232</f>
        <v>0</v>
      </c>
      <c r="BA58" s="296">
        <f xml:space="preserve"> Debt!BA$232</f>
        <v>0</v>
      </c>
      <c r="BB58" s="296">
        <f xml:space="preserve"> Debt!BB$232</f>
        <v>0</v>
      </c>
      <c r="BC58" s="296">
        <f xml:space="preserve"> Debt!BC$232</f>
        <v>0</v>
      </c>
      <c r="BD58" s="296">
        <f xml:space="preserve"> Debt!BD$232</f>
        <v>0</v>
      </c>
      <c r="BE58" s="296">
        <f xml:space="preserve"> Debt!BE$232</f>
        <v>0</v>
      </c>
      <c r="BF58" s="296">
        <f xml:space="preserve"> Debt!BF$232</f>
        <v>0</v>
      </c>
      <c r="BG58" s="296">
        <f xml:space="preserve"> Debt!BG$232</f>
        <v>0</v>
      </c>
      <c r="BH58" s="296">
        <f xml:space="preserve"> Debt!BH$232</f>
        <v>0</v>
      </c>
      <c r="BI58" s="296">
        <f xml:space="preserve"> Debt!BI$232</f>
        <v>0</v>
      </c>
      <c r="BJ58" s="296">
        <f xml:space="preserve"> Debt!BJ$232</f>
        <v>0</v>
      </c>
      <c r="BK58" s="296">
        <f xml:space="preserve"> Debt!BK$232</f>
        <v>0</v>
      </c>
      <c r="BL58" s="296">
        <f xml:space="preserve"> Debt!BL$232</f>
        <v>0</v>
      </c>
      <c r="BM58" s="296">
        <f xml:space="preserve"> Debt!BM$232</f>
        <v>0</v>
      </c>
      <c r="BN58" s="296">
        <f xml:space="preserve"> Debt!BN$232</f>
        <v>0</v>
      </c>
      <c r="BO58" s="296">
        <f xml:space="preserve"> Debt!BO$232</f>
        <v>0</v>
      </c>
      <c r="BP58" s="296">
        <f xml:space="preserve"> Debt!BP$232</f>
        <v>0</v>
      </c>
      <c r="BQ58" s="296">
        <f xml:space="preserve"> Debt!BQ$232</f>
        <v>0</v>
      </c>
      <c r="BR58" s="296">
        <f xml:space="preserve"> Debt!BR$232</f>
        <v>0</v>
      </c>
      <c r="BS58" s="296">
        <f xml:space="preserve"> Debt!BS$232</f>
        <v>0</v>
      </c>
      <c r="BT58" s="296">
        <f xml:space="preserve"> Debt!BT$232</f>
        <v>0</v>
      </c>
      <c r="BU58" s="296">
        <f xml:space="preserve"> Debt!BU$232</f>
        <v>0</v>
      </c>
      <c r="BV58" s="296">
        <f xml:space="preserve"> Debt!BV$232</f>
        <v>0</v>
      </c>
      <c r="BW58" s="296">
        <f xml:space="preserve"> Debt!BW$232</f>
        <v>0</v>
      </c>
      <c r="BX58" s="296">
        <f xml:space="preserve"> Debt!BX$232</f>
        <v>0</v>
      </c>
      <c r="BY58" s="296">
        <f xml:space="preserve"> Debt!BY$232</f>
        <v>0</v>
      </c>
      <c r="BZ58" s="296">
        <f xml:space="preserve"> Debt!BZ$232</f>
        <v>0</v>
      </c>
      <c r="CA58" s="296">
        <f xml:space="preserve"> Debt!CA$232</f>
        <v>0</v>
      </c>
      <c r="CB58" s="296">
        <f xml:space="preserve"> Debt!CB$232</f>
        <v>0</v>
      </c>
      <c r="CC58" s="296">
        <f xml:space="preserve"> Debt!CC$232</f>
        <v>0</v>
      </c>
      <c r="CD58" s="296">
        <f xml:space="preserve"> Debt!CD$232</f>
        <v>0</v>
      </c>
      <c r="CE58" s="296">
        <f xml:space="preserve"> Debt!CE$232</f>
        <v>0</v>
      </c>
      <c r="CF58" s="296">
        <f xml:space="preserve"> Debt!CF$232</f>
        <v>0</v>
      </c>
      <c r="CG58" s="296">
        <f xml:space="preserve"> Debt!CG$232</f>
        <v>0</v>
      </c>
      <c r="CH58" s="296">
        <f xml:space="preserve"> Debt!CH$232</f>
        <v>0</v>
      </c>
      <c r="CI58" s="296">
        <f xml:space="preserve"> Debt!CI$232</f>
        <v>0</v>
      </c>
      <c r="CJ58" s="296">
        <f xml:space="preserve"> Debt!CJ$232</f>
        <v>0</v>
      </c>
      <c r="CK58" s="296">
        <f xml:space="preserve"> Debt!CK$232</f>
        <v>0</v>
      </c>
      <c r="CL58" s="296">
        <f xml:space="preserve"> Debt!CL$232</f>
        <v>0</v>
      </c>
      <c r="CM58" s="296">
        <f xml:space="preserve"> Debt!CM$232</f>
        <v>0</v>
      </c>
      <c r="CN58" s="296">
        <f xml:space="preserve"> Debt!CN$232</f>
        <v>0</v>
      </c>
      <c r="CO58" s="296">
        <f xml:space="preserve"> Debt!CO$232</f>
        <v>0</v>
      </c>
      <c r="CP58" s="296">
        <f xml:space="preserve"> Debt!CP$232</f>
        <v>0</v>
      </c>
      <c r="CQ58" s="296">
        <f xml:space="preserve"> Debt!CQ$232</f>
        <v>0</v>
      </c>
      <c r="CR58" s="296">
        <f xml:space="preserve"> Debt!CR$232</f>
        <v>0</v>
      </c>
      <c r="CS58" s="296">
        <f xml:space="preserve"> Debt!CS$232</f>
        <v>0</v>
      </c>
      <c r="CT58" s="296">
        <f xml:space="preserve"> Debt!CT$232</f>
        <v>0</v>
      </c>
      <c r="CU58" s="296">
        <f xml:space="preserve"> Debt!CU$232</f>
        <v>0</v>
      </c>
      <c r="CV58" s="296">
        <f xml:space="preserve"> Debt!CV$232</f>
        <v>0</v>
      </c>
      <c r="CW58" s="296">
        <f xml:space="preserve"> Debt!CW$232</f>
        <v>0</v>
      </c>
      <c r="CX58" s="296">
        <f xml:space="preserve"> Debt!CX$232</f>
        <v>0</v>
      </c>
      <c r="CY58" s="296">
        <f xml:space="preserve"> Debt!CY$232</f>
        <v>0</v>
      </c>
      <c r="CZ58" s="296">
        <f xml:space="preserve"> Debt!CZ$232</f>
        <v>0</v>
      </c>
      <c r="DA58" s="296">
        <f xml:space="preserve"> Debt!DA$232</f>
        <v>0</v>
      </c>
      <c r="DB58" s="296">
        <f xml:space="preserve"> Debt!DB$232</f>
        <v>0</v>
      </c>
      <c r="DC58" s="296">
        <f xml:space="preserve"> Debt!DC$232</f>
        <v>0</v>
      </c>
      <c r="DD58" s="296">
        <f xml:space="preserve"> Debt!DD$232</f>
        <v>0</v>
      </c>
      <c r="DE58" s="296">
        <f xml:space="preserve"> Debt!DE$232</f>
        <v>0</v>
      </c>
      <c r="DF58" s="296">
        <f xml:space="preserve"> Debt!DF$232</f>
        <v>0</v>
      </c>
      <c r="DG58" s="296">
        <f xml:space="preserve"> Debt!DG$232</f>
        <v>0</v>
      </c>
      <c r="DH58" s="296">
        <f xml:space="preserve"> Debt!DH$232</f>
        <v>0</v>
      </c>
      <c r="DI58" s="296">
        <f xml:space="preserve"> Debt!DI$232</f>
        <v>0</v>
      </c>
      <c r="DJ58" s="296">
        <f xml:space="preserve"> Debt!DJ$232</f>
        <v>0</v>
      </c>
      <c r="DK58" s="296">
        <f xml:space="preserve"> Debt!DK$232</f>
        <v>0</v>
      </c>
      <c r="DL58" s="296">
        <f xml:space="preserve"> Debt!DL$232</f>
        <v>0</v>
      </c>
      <c r="DM58" s="296">
        <f xml:space="preserve"> Debt!DM$232</f>
        <v>0</v>
      </c>
      <c r="DN58" s="296">
        <f xml:space="preserve"> Debt!DN$232</f>
        <v>0</v>
      </c>
      <c r="DO58" s="296">
        <f xml:space="preserve"> Debt!DO$232</f>
        <v>0</v>
      </c>
      <c r="DP58" s="296">
        <f xml:space="preserve"> Debt!DP$232</f>
        <v>0</v>
      </c>
      <c r="DQ58" s="296">
        <f xml:space="preserve"> Debt!DQ$232</f>
        <v>0</v>
      </c>
      <c r="DR58" s="296">
        <f xml:space="preserve"> Debt!DR$232</f>
        <v>0</v>
      </c>
      <c r="DS58" s="296">
        <f xml:space="preserve"> Debt!DS$232</f>
        <v>0</v>
      </c>
      <c r="DT58" s="296">
        <f xml:space="preserve"> Debt!DT$232</f>
        <v>0</v>
      </c>
      <c r="DU58" s="296">
        <f xml:space="preserve"> Debt!DU$232</f>
        <v>0</v>
      </c>
      <c r="DV58" s="296">
        <f xml:space="preserve"> Debt!DV$232</f>
        <v>0</v>
      </c>
      <c r="DW58" s="296">
        <f xml:space="preserve"> Debt!DW$232</f>
        <v>0</v>
      </c>
      <c r="DX58" s="296">
        <f xml:space="preserve"> Debt!DX$232</f>
        <v>0</v>
      </c>
      <c r="DY58" s="296">
        <f xml:space="preserve"> Debt!DY$232</f>
        <v>0</v>
      </c>
      <c r="DZ58" s="296">
        <f xml:space="preserve"> Debt!DZ$232</f>
        <v>0</v>
      </c>
      <c r="EA58" s="296">
        <f xml:space="preserve"> Debt!EA$232</f>
        <v>0</v>
      </c>
      <c r="EB58" s="296">
        <f xml:space="preserve"> Debt!EB$232</f>
        <v>0</v>
      </c>
      <c r="EC58" s="296">
        <f xml:space="preserve"> Debt!EC$232</f>
        <v>0</v>
      </c>
      <c r="ED58" s="296">
        <f xml:space="preserve"> Debt!ED$232</f>
        <v>0</v>
      </c>
      <c r="EE58" s="296">
        <f xml:space="preserve"> Debt!EE$232</f>
        <v>0</v>
      </c>
      <c r="EF58" s="296">
        <f xml:space="preserve"> Debt!EF$232</f>
        <v>0</v>
      </c>
      <c r="EG58" s="296">
        <f xml:space="preserve"> Debt!EG$232</f>
        <v>0</v>
      </c>
      <c r="EH58" s="296">
        <f xml:space="preserve"> Debt!EH$232</f>
        <v>0</v>
      </c>
      <c r="EI58" s="296">
        <f xml:space="preserve"> Debt!EI$232</f>
        <v>0</v>
      </c>
      <c r="EJ58" s="296">
        <f xml:space="preserve"> Debt!EJ$232</f>
        <v>0</v>
      </c>
      <c r="EK58" s="296">
        <f xml:space="preserve"> Debt!EK$232</f>
        <v>0</v>
      </c>
      <c r="EL58" s="296">
        <f xml:space="preserve"> Debt!EL$232</f>
        <v>0</v>
      </c>
      <c r="EM58" s="296">
        <f xml:space="preserve"> Debt!EM$232</f>
        <v>0</v>
      </c>
      <c r="EN58" s="296">
        <f xml:space="preserve"> Debt!EN$232</f>
        <v>0</v>
      </c>
      <c r="EO58" s="296">
        <f xml:space="preserve"> Debt!EO$232</f>
        <v>0</v>
      </c>
      <c r="EP58" s="296">
        <f xml:space="preserve"> Debt!EP$232</f>
        <v>0</v>
      </c>
      <c r="EQ58" s="296">
        <f xml:space="preserve"> Debt!EQ$232</f>
        <v>0</v>
      </c>
      <c r="ER58" s="296">
        <f xml:space="preserve"> Debt!ER$232</f>
        <v>0</v>
      </c>
      <c r="ES58" s="296">
        <f xml:space="preserve"> Debt!ES$232</f>
        <v>0</v>
      </c>
      <c r="ET58" s="296">
        <f xml:space="preserve"> Debt!ET$232</f>
        <v>0</v>
      </c>
      <c r="EU58" s="296">
        <f xml:space="preserve"> Debt!EU$232</f>
        <v>0</v>
      </c>
      <c r="EV58" s="296">
        <f xml:space="preserve"> Debt!EV$232</f>
        <v>0</v>
      </c>
      <c r="EW58" s="296">
        <f xml:space="preserve"> Debt!EW$232</f>
        <v>0</v>
      </c>
      <c r="EX58" s="296">
        <f xml:space="preserve"> Debt!EX$232</f>
        <v>0</v>
      </c>
      <c r="EY58" s="296">
        <f xml:space="preserve"> Debt!EY$232</f>
        <v>0</v>
      </c>
      <c r="EZ58" s="296">
        <f xml:space="preserve"> Debt!EZ$232</f>
        <v>0</v>
      </c>
      <c r="FA58" s="296">
        <f xml:space="preserve"> Debt!FA$232</f>
        <v>0</v>
      </c>
      <c r="FB58" s="296">
        <f xml:space="preserve"> Debt!FB$232</f>
        <v>0</v>
      </c>
      <c r="FC58" s="296">
        <f xml:space="preserve"> Debt!FC$232</f>
        <v>0</v>
      </c>
      <c r="FD58" s="296">
        <f xml:space="preserve"> Debt!FD$232</f>
        <v>0</v>
      </c>
      <c r="FE58" s="296">
        <f xml:space="preserve"> Debt!FE$232</f>
        <v>0</v>
      </c>
      <c r="FF58" s="296">
        <f xml:space="preserve"> Debt!FF$232</f>
        <v>0</v>
      </c>
      <c r="FG58" s="296">
        <f xml:space="preserve"> Debt!FG$232</f>
        <v>0</v>
      </c>
      <c r="FH58" s="296">
        <f xml:space="preserve"> Debt!FH$232</f>
        <v>0</v>
      </c>
      <c r="FI58" s="296">
        <f xml:space="preserve"> Debt!FI$232</f>
        <v>0</v>
      </c>
      <c r="FJ58" s="296">
        <f xml:space="preserve"> Debt!FJ$232</f>
        <v>0</v>
      </c>
      <c r="FK58" s="296">
        <f xml:space="preserve"> Debt!FK$232</f>
        <v>0</v>
      </c>
      <c r="FL58" s="296">
        <f xml:space="preserve"> Debt!FL$232</f>
        <v>0</v>
      </c>
      <c r="FM58" s="296">
        <f xml:space="preserve"> Debt!FM$232</f>
        <v>0</v>
      </c>
      <c r="FN58" s="296">
        <f xml:space="preserve"> Debt!FN$232</f>
        <v>0</v>
      </c>
      <c r="FO58" s="296">
        <f xml:space="preserve"> Debt!FO$232</f>
        <v>0</v>
      </c>
      <c r="FP58" s="296">
        <f xml:space="preserve"> Debt!FP$232</f>
        <v>0</v>
      </c>
      <c r="FQ58" s="296">
        <f xml:space="preserve"> Debt!FQ$232</f>
        <v>0</v>
      </c>
      <c r="FR58" s="296">
        <f xml:space="preserve"> Debt!FR$232</f>
        <v>0</v>
      </c>
      <c r="FS58" s="296">
        <f xml:space="preserve"> Debt!FS$232</f>
        <v>0</v>
      </c>
      <c r="FT58" s="296">
        <f xml:space="preserve"> Debt!FT$232</f>
        <v>0</v>
      </c>
      <c r="FU58" s="296">
        <f xml:space="preserve"> Debt!FU$232</f>
        <v>0</v>
      </c>
      <c r="FV58" s="296">
        <f xml:space="preserve"> Debt!FV$232</f>
        <v>0</v>
      </c>
      <c r="FW58" s="296">
        <f xml:space="preserve"> Debt!FW$232</f>
        <v>0</v>
      </c>
      <c r="FX58" s="296">
        <f xml:space="preserve"> Debt!FX$232</f>
        <v>0</v>
      </c>
      <c r="FY58" s="296">
        <f xml:space="preserve"> Debt!FY$232</f>
        <v>0</v>
      </c>
      <c r="FZ58" s="296">
        <f xml:space="preserve"> Debt!FZ$232</f>
        <v>0</v>
      </c>
      <c r="GA58" s="296">
        <f xml:space="preserve"> Debt!GA$232</f>
        <v>0</v>
      </c>
      <c r="GB58" s="296">
        <f xml:space="preserve"> Debt!GB$232</f>
        <v>0</v>
      </c>
      <c r="GC58" s="296">
        <f xml:space="preserve"> Debt!GC$232</f>
        <v>0</v>
      </c>
      <c r="GD58" s="296">
        <f xml:space="preserve"> Debt!GD$232</f>
        <v>0</v>
      </c>
      <c r="GE58" s="296">
        <f xml:space="preserve"> Debt!GE$232</f>
        <v>0</v>
      </c>
      <c r="GF58" s="296">
        <f xml:space="preserve"> Debt!GF$232</f>
        <v>0</v>
      </c>
      <c r="GG58" s="296">
        <f xml:space="preserve"> Debt!GG$232</f>
        <v>0</v>
      </c>
      <c r="GH58" s="296">
        <f xml:space="preserve"> Debt!GH$232</f>
        <v>0</v>
      </c>
      <c r="GI58" s="296">
        <f xml:space="preserve"> Debt!GI$232</f>
        <v>0</v>
      </c>
      <c r="GJ58" s="296">
        <f xml:space="preserve"> Debt!GJ$232</f>
        <v>0</v>
      </c>
    </row>
    <row r="59" spans="1:192" s="526" customFormat="1" outlineLevel="1" x14ac:dyDescent="0.25">
      <c r="A59" s="212"/>
      <c r="B59" s="212"/>
      <c r="C59" s="213"/>
      <c r="D59" s="216"/>
      <c r="E59" s="239" t="s">
        <v>469</v>
      </c>
      <c r="F59" s="239"/>
      <c r="G59" s="239" t="str">
        <f xml:space="preserve"> SMU</f>
        <v>$ 000s</v>
      </c>
      <c r="H59" s="239">
        <f xml:space="preserve"> SUM(J59:GJ59)</f>
        <v>234539.18413416267</v>
      </c>
      <c r="I59" s="239"/>
      <c r="J59" s="239">
        <f t="shared" ref="J59:AO59" si="43" xml:space="preserve"> J56 + SUM(J58:J58)</f>
        <v>0</v>
      </c>
      <c r="K59" s="239">
        <f t="shared" si="43"/>
        <v>0</v>
      </c>
      <c r="L59" s="239">
        <f t="shared" si="43"/>
        <v>-5.4569682106375694E-10</v>
      </c>
      <c r="M59" s="239">
        <f t="shared" si="43"/>
        <v>1.586077778483741E-4</v>
      </c>
      <c r="N59" s="239">
        <f t="shared" si="43"/>
        <v>-1.8542404577601701E-3</v>
      </c>
      <c r="O59" s="239">
        <f t="shared" si="43"/>
        <v>-1.9172108004568145E-3</v>
      </c>
      <c r="P59" s="239">
        <f t="shared" si="43"/>
        <v>6.2746840440013329E-3</v>
      </c>
      <c r="Q59" s="239">
        <f t="shared" si="43"/>
        <v>5951.0196325580291</v>
      </c>
      <c r="R59" s="239">
        <f t="shared" si="43"/>
        <v>5338.5895669389574</v>
      </c>
      <c r="S59" s="239">
        <f t="shared" si="43"/>
        <v>4598.0268220687667</v>
      </c>
      <c r="T59" s="239">
        <f t="shared" si="43"/>
        <v>4537.2641491474005</v>
      </c>
      <c r="U59" s="239">
        <f t="shared" si="43"/>
        <v>4558.4280277540656</v>
      </c>
      <c r="V59" s="239">
        <f t="shared" si="43"/>
        <v>4490.036057669211</v>
      </c>
      <c r="W59" s="239">
        <f t="shared" si="43"/>
        <v>4525.8407520270212</v>
      </c>
      <c r="X59" s="239">
        <f t="shared" si="43"/>
        <v>4471.0079165615825</v>
      </c>
      <c r="Y59" s="239">
        <f t="shared" si="43"/>
        <v>4464.161688859991</v>
      </c>
      <c r="Z59" s="239">
        <f t="shared" si="43"/>
        <v>4416.555773089287</v>
      </c>
      <c r="AA59" s="239">
        <f t="shared" si="43"/>
        <v>4436.3294600534591</v>
      </c>
      <c r="AB59" s="239">
        <f t="shared" si="43"/>
        <v>4375.1882348732634</v>
      </c>
      <c r="AC59" s="239">
        <f t="shared" si="43"/>
        <v>4394.5439517473278</v>
      </c>
      <c r="AD59" s="239">
        <f t="shared" si="43"/>
        <v>4326.048471237742</v>
      </c>
      <c r="AE59" s="239">
        <f t="shared" si="43"/>
        <v>4359.4325546200998</v>
      </c>
      <c r="AF59" s="239">
        <f t="shared" si="43"/>
        <v>4303.9609338693572</v>
      </c>
      <c r="AG59" s="239">
        <f t="shared" si="43"/>
        <v>4296.2992378067993</v>
      </c>
      <c r="AH59" s="239">
        <f t="shared" si="43"/>
        <v>4247.7278410662348</v>
      </c>
      <c r="AI59" s="239">
        <f t="shared" si="43"/>
        <v>4265.5999270761713</v>
      </c>
      <c r="AJ59" s="239">
        <f t="shared" si="43"/>
        <v>4204.0120366225365</v>
      </c>
      <c r="AK59" s="239">
        <f t="shared" si="43"/>
        <v>4221.4387252157394</v>
      </c>
      <c r="AL59" s="239">
        <f t="shared" si="43"/>
        <v>4152.7871106285711</v>
      </c>
      <c r="AM59" s="239">
        <f t="shared" si="43"/>
        <v>4183.5936839534752</v>
      </c>
      <c r="AN59" s="239">
        <f t="shared" si="43"/>
        <v>4127.3996633179941</v>
      </c>
      <c r="AO59" s="239">
        <f t="shared" si="43"/>
        <v>4118.8575949638125</v>
      </c>
      <c r="AP59" s="239">
        <f t="shared" ref="AP59:BD59" si="44" xml:space="preserve"> AP56 + SUM(AP58:AP58)</f>
        <v>4069.217965159296</v>
      </c>
      <c r="AQ59" s="239">
        <f t="shared" si="44"/>
        <v>4085.0600984581979</v>
      </c>
      <c r="AR59" s="239">
        <f t="shared" si="44"/>
        <v>4022.9525894048711</v>
      </c>
      <c r="AS59" s="239">
        <f t="shared" si="44"/>
        <v>4038.3192313589279</v>
      </c>
      <c r="AT59" s="239">
        <f t="shared" si="44"/>
        <v>3969.454904025115</v>
      </c>
      <c r="AU59" s="239">
        <f t="shared" si="44"/>
        <v>3997.5138261836491</v>
      </c>
      <c r="AV59" s="239">
        <f t="shared" si="44"/>
        <v>3940.5071701747147</v>
      </c>
      <c r="AW59" s="239">
        <f t="shared" si="44"/>
        <v>8719.4534681636251</v>
      </c>
      <c r="AX59" s="239">
        <f t="shared" si="44"/>
        <v>8589.9838583381643</v>
      </c>
      <c r="AY59" s="239">
        <f t="shared" si="44"/>
        <v>13407.635123771595</v>
      </c>
      <c r="AZ59" s="239">
        <f t="shared" si="44"/>
        <v>13187.417125973823</v>
      </c>
      <c r="BA59" s="239">
        <f t="shared" si="44"/>
        <v>13230.927239615054</v>
      </c>
      <c r="BB59" s="239">
        <f t="shared" si="44"/>
        <v>12722.44600164578</v>
      </c>
      <c r="BC59" s="239">
        <f t="shared" si="44"/>
        <v>10628.94520970106</v>
      </c>
      <c r="BD59" s="239">
        <f t="shared" si="44"/>
        <v>11388.57472105578</v>
      </c>
      <c r="BE59" s="239">
        <f t="shared" ref="BE59:DP59" si="45" xml:space="preserve"> BE56 + SUM(BE58:BE58)</f>
        <v>3176.6231255661278</v>
      </c>
      <c r="BF59" s="239">
        <f t="shared" si="45"/>
        <v>0</v>
      </c>
      <c r="BG59" s="239">
        <f t="shared" si="45"/>
        <v>0</v>
      </c>
      <c r="BH59" s="239">
        <f t="shared" si="45"/>
        <v>0</v>
      </c>
      <c r="BI59" s="239">
        <f t="shared" si="45"/>
        <v>0</v>
      </c>
      <c r="BJ59" s="239">
        <f t="shared" si="45"/>
        <v>0</v>
      </c>
      <c r="BK59" s="239">
        <f t="shared" si="45"/>
        <v>0</v>
      </c>
      <c r="BL59" s="239">
        <f t="shared" si="45"/>
        <v>0</v>
      </c>
      <c r="BM59" s="239">
        <f t="shared" si="45"/>
        <v>0</v>
      </c>
      <c r="BN59" s="239">
        <f t="shared" si="45"/>
        <v>0</v>
      </c>
      <c r="BO59" s="239">
        <f t="shared" si="45"/>
        <v>0</v>
      </c>
      <c r="BP59" s="239">
        <f t="shared" si="45"/>
        <v>0</v>
      </c>
      <c r="BQ59" s="239">
        <f t="shared" si="45"/>
        <v>0</v>
      </c>
      <c r="BR59" s="239">
        <f t="shared" si="45"/>
        <v>0</v>
      </c>
      <c r="BS59" s="239">
        <f t="shared" si="45"/>
        <v>0</v>
      </c>
      <c r="BT59" s="239">
        <f t="shared" si="45"/>
        <v>0</v>
      </c>
      <c r="BU59" s="239">
        <f t="shared" si="45"/>
        <v>0</v>
      </c>
      <c r="BV59" s="239">
        <f t="shared" si="45"/>
        <v>0</v>
      </c>
      <c r="BW59" s="239">
        <f t="shared" si="45"/>
        <v>0</v>
      </c>
      <c r="BX59" s="239">
        <f t="shared" si="45"/>
        <v>0</v>
      </c>
      <c r="BY59" s="239">
        <f t="shared" si="45"/>
        <v>0</v>
      </c>
      <c r="BZ59" s="239">
        <f t="shared" si="45"/>
        <v>0</v>
      </c>
      <c r="CA59" s="239">
        <f t="shared" si="45"/>
        <v>0</v>
      </c>
      <c r="CB59" s="239">
        <f t="shared" si="45"/>
        <v>0</v>
      </c>
      <c r="CC59" s="239">
        <f t="shared" si="45"/>
        <v>0</v>
      </c>
      <c r="CD59" s="239">
        <f t="shared" si="45"/>
        <v>0</v>
      </c>
      <c r="CE59" s="239">
        <f t="shared" si="45"/>
        <v>0</v>
      </c>
      <c r="CF59" s="239">
        <f t="shared" si="45"/>
        <v>0</v>
      </c>
      <c r="CG59" s="239">
        <f t="shared" si="45"/>
        <v>0</v>
      </c>
      <c r="CH59" s="239">
        <f t="shared" si="45"/>
        <v>0</v>
      </c>
      <c r="CI59" s="239">
        <f t="shared" si="45"/>
        <v>0</v>
      </c>
      <c r="CJ59" s="239">
        <f t="shared" si="45"/>
        <v>0</v>
      </c>
      <c r="CK59" s="239">
        <f t="shared" si="45"/>
        <v>0</v>
      </c>
      <c r="CL59" s="239">
        <f t="shared" si="45"/>
        <v>0</v>
      </c>
      <c r="CM59" s="239">
        <f t="shared" si="45"/>
        <v>0</v>
      </c>
      <c r="CN59" s="239">
        <f t="shared" si="45"/>
        <v>0</v>
      </c>
      <c r="CO59" s="239">
        <f t="shared" si="45"/>
        <v>0</v>
      </c>
      <c r="CP59" s="239">
        <f t="shared" si="45"/>
        <v>0</v>
      </c>
      <c r="CQ59" s="239">
        <f t="shared" si="45"/>
        <v>0</v>
      </c>
      <c r="CR59" s="239">
        <f t="shared" si="45"/>
        <v>0</v>
      </c>
      <c r="CS59" s="239">
        <f t="shared" si="45"/>
        <v>0</v>
      </c>
      <c r="CT59" s="239">
        <f t="shared" si="45"/>
        <v>0</v>
      </c>
      <c r="CU59" s="239">
        <f t="shared" si="45"/>
        <v>0</v>
      </c>
      <c r="CV59" s="239">
        <f t="shared" si="45"/>
        <v>0</v>
      </c>
      <c r="CW59" s="239">
        <f t="shared" si="45"/>
        <v>0</v>
      </c>
      <c r="CX59" s="239">
        <f t="shared" si="45"/>
        <v>0</v>
      </c>
      <c r="CY59" s="239">
        <f t="shared" si="45"/>
        <v>0</v>
      </c>
      <c r="CZ59" s="239">
        <f t="shared" si="45"/>
        <v>0</v>
      </c>
      <c r="DA59" s="239">
        <f t="shared" si="45"/>
        <v>0</v>
      </c>
      <c r="DB59" s="239">
        <f t="shared" si="45"/>
        <v>0</v>
      </c>
      <c r="DC59" s="239">
        <f t="shared" si="45"/>
        <v>0</v>
      </c>
      <c r="DD59" s="239">
        <f t="shared" si="45"/>
        <v>0</v>
      </c>
      <c r="DE59" s="239">
        <f t="shared" si="45"/>
        <v>0</v>
      </c>
      <c r="DF59" s="239">
        <f t="shared" si="45"/>
        <v>0</v>
      </c>
      <c r="DG59" s="239">
        <f t="shared" si="45"/>
        <v>0</v>
      </c>
      <c r="DH59" s="239">
        <f t="shared" si="45"/>
        <v>0</v>
      </c>
      <c r="DI59" s="239">
        <f t="shared" si="45"/>
        <v>0</v>
      </c>
      <c r="DJ59" s="239">
        <f t="shared" si="45"/>
        <v>0</v>
      </c>
      <c r="DK59" s="239">
        <f t="shared" si="45"/>
        <v>0</v>
      </c>
      <c r="DL59" s="239">
        <f t="shared" si="45"/>
        <v>0</v>
      </c>
      <c r="DM59" s="239">
        <f t="shared" si="45"/>
        <v>0</v>
      </c>
      <c r="DN59" s="239">
        <f t="shared" si="45"/>
        <v>0</v>
      </c>
      <c r="DO59" s="239">
        <f t="shared" si="45"/>
        <v>0</v>
      </c>
      <c r="DP59" s="239">
        <f t="shared" si="45"/>
        <v>0</v>
      </c>
      <c r="DQ59" s="239">
        <f t="shared" ref="DQ59:GB59" si="46" xml:space="preserve"> DQ56 + SUM(DQ58:DQ58)</f>
        <v>0</v>
      </c>
      <c r="DR59" s="239">
        <f t="shared" si="46"/>
        <v>0</v>
      </c>
      <c r="DS59" s="239">
        <f t="shared" si="46"/>
        <v>0</v>
      </c>
      <c r="DT59" s="239">
        <f t="shared" si="46"/>
        <v>0</v>
      </c>
      <c r="DU59" s="239">
        <f t="shared" si="46"/>
        <v>0</v>
      </c>
      <c r="DV59" s="239">
        <f t="shared" si="46"/>
        <v>0</v>
      </c>
      <c r="DW59" s="239">
        <f t="shared" si="46"/>
        <v>0</v>
      </c>
      <c r="DX59" s="239">
        <f t="shared" si="46"/>
        <v>0</v>
      </c>
      <c r="DY59" s="239">
        <f t="shared" si="46"/>
        <v>0</v>
      </c>
      <c r="DZ59" s="239">
        <f t="shared" si="46"/>
        <v>0</v>
      </c>
      <c r="EA59" s="239">
        <f t="shared" si="46"/>
        <v>0</v>
      </c>
      <c r="EB59" s="239">
        <f t="shared" si="46"/>
        <v>0</v>
      </c>
      <c r="EC59" s="239">
        <f t="shared" si="46"/>
        <v>0</v>
      </c>
      <c r="ED59" s="239">
        <f t="shared" si="46"/>
        <v>0</v>
      </c>
      <c r="EE59" s="239">
        <f t="shared" si="46"/>
        <v>0</v>
      </c>
      <c r="EF59" s="239">
        <f t="shared" si="46"/>
        <v>0</v>
      </c>
      <c r="EG59" s="239">
        <f t="shared" si="46"/>
        <v>0</v>
      </c>
      <c r="EH59" s="239">
        <f t="shared" si="46"/>
        <v>0</v>
      </c>
      <c r="EI59" s="239">
        <f t="shared" si="46"/>
        <v>0</v>
      </c>
      <c r="EJ59" s="239">
        <f t="shared" si="46"/>
        <v>0</v>
      </c>
      <c r="EK59" s="239">
        <f t="shared" si="46"/>
        <v>0</v>
      </c>
      <c r="EL59" s="239">
        <f t="shared" si="46"/>
        <v>0</v>
      </c>
      <c r="EM59" s="239">
        <f t="shared" si="46"/>
        <v>0</v>
      </c>
      <c r="EN59" s="239">
        <f t="shared" si="46"/>
        <v>0</v>
      </c>
      <c r="EO59" s="239">
        <f t="shared" si="46"/>
        <v>0</v>
      </c>
      <c r="EP59" s="239">
        <f t="shared" si="46"/>
        <v>0</v>
      </c>
      <c r="EQ59" s="239">
        <f t="shared" si="46"/>
        <v>0</v>
      </c>
      <c r="ER59" s="239">
        <f t="shared" si="46"/>
        <v>0</v>
      </c>
      <c r="ES59" s="239">
        <f t="shared" si="46"/>
        <v>0</v>
      </c>
      <c r="ET59" s="239">
        <f t="shared" si="46"/>
        <v>0</v>
      </c>
      <c r="EU59" s="239">
        <f t="shared" si="46"/>
        <v>0</v>
      </c>
      <c r="EV59" s="239">
        <f t="shared" si="46"/>
        <v>0</v>
      </c>
      <c r="EW59" s="239">
        <f t="shared" si="46"/>
        <v>0</v>
      </c>
      <c r="EX59" s="239">
        <f t="shared" si="46"/>
        <v>0</v>
      </c>
      <c r="EY59" s="239">
        <f t="shared" si="46"/>
        <v>0</v>
      </c>
      <c r="EZ59" s="239">
        <f t="shared" si="46"/>
        <v>0</v>
      </c>
      <c r="FA59" s="239">
        <f t="shared" si="46"/>
        <v>0</v>
      </c>
      <c r="FB59" s="239">
        <f t="shared" si="46"/>
        <v>0</v>
      </c>
      <c r="FC59" s="239">
        <f t="shared" si="46"/>
        <v>0</v>
      </c>
      <c r="FD59" s="239">
        <f t="shared" si="46"/>
        <v>0</v>
      </c>
      <c r="FE59" s="239">
        <f t="shared" si="46"/>
        <v>0</v>
      </c>
      <c r="FF59" s="239">
        <f t="shared" si="46"/>
        <v>0</v>
      </c>
      <c r="FG59" s="239">
        <f t="shared" si="46"/>
        <v>0</v>
      </c>
      <c r="FH59" s="239">
        <f t="shared" si="46"/>
        <v>0</v>
      </c>
      <c r="FI59" s="239">
        <f t="shared" si="46"/>
        <v>0</v>
      </c>
      <c r="FJ59" s="239">
        <f t="shared" si="46"/>
        <v>0</v>
      </c>
      <c r="FK59" s="239">
        <f t="shared" si="46"/>
        <v>0</v>
      </c>
      <c r="FL59" s="239">
        <f t="shared" si="46"/>
        <v>0</v>
      </c>
      <c r="FM59" s="239">
        <f t="shared" si="46"/>
        <v>0</v>
      </c>
      <c r="FN59" s="239">
        <f t="shared" si="46"/>
        <v>0</v>
      </c>
      <c r="FO59" s="239">
        <f t="shared" si="46"/>
        <v>0</v>
      </c>
      <c r="FP59" s="239">
        <f t="shared" si="46"/>
        <v>0</v>
      </c>
      <c r="FQ59" s="239">
        <f t="shared" si="46"/>
        <v>0</v>
      </c>
      <c r="FR59" s="239">
        <f t="shared" si="46"/>
        <v>0</v>
      </c>
      <c r="FS59" s="239">
        <f t="shared" si="46"/>
        <v>0</v>
      </c>
      <c r="FT59" s="239">
        <f t="shared" si="46"/>
        <v>0</v>
      </c>
      <c r="FU59" s="239">
        <f t="shared" si="46"/>
        <v>0</v>
      </c>
      <c r="FV59" s="239">
        <f t="shared" si="46"/>
        <v>0</v>
      </c>
      <c r="FW59" s="239">
        <f t="shared" si="46"/>
        <v>0</v>
      </c>
      <c r="FX59" s="239">
        <f t="shared" si="46"/>
        <v>0</v>
      </c>
      <c r="FY59" s="239">
        <f t="shared" si="46"/>
        <v>0</v>
      </c>
      <c r="FZ59" s="239">
        <f t="shared" si="46"/>
        <v>0</v>
      </c>
      <c r="GA59" s="239">
        <f t="shared" si="46"/>
        <v>0</v>
      </c>
      <c r="GB59" s="239">
        <f t="shared" si="46"/>
        <v>0</v>
      </c>
      <c r="GC59" s="239">
        <f t="shared" ref="GC59:GJ59" si="47" xml:space="preserve"> GC56 + SUM(GC58:GC58)</f>
        <v>0</v>
      </c>
      <c r="GD59" s="239">
        <f t="shared" si="47"/>
        <v>0</v>
      </c>
      <c r="GE59" s="239">
        <f t="shared" si="47"/>
        <v>0</v>
      </c>
      <c r="GF59" s="239">
        <f t="shared" si="47"/>
        <v>0</v>
      </c>
      <c r="GG59" s="239">
        <f t="shared" si="47"/>
        <v>0</v>
      </c>
      <c r="GH59" s="239">
        <f t="shared" si="47"/>
        <v>0</v>
      </c>
      <c r="GI59" s="239">
        <f t="shared" si="47"/>
        <v>0</v>
      </c>
      <c r="GJ59" s="239">
        <f t="shared" si="47"/>
        <v>0</v>
      </c>
    </row>
    <row r="60" spans="1:192" s="526" customFormat="1" outlineLevel="1" x14ac:dyDescent="0.25">
      <c r="A60" s="212"/>
      <c r="B60" s="212"/>
      <c r="C60" s="213"/>
      <c r="D60" s="216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242"/>
      <c r="S60" s="242"/>
      <c r="T60" s="242"/>
      <c r="U60" s="242"/>
      <c r="V60" s="242"/>
      <c r="W60" s="242"/>
      <c r="X60" s="242"/>
      <c r="Y60" s="242"/>
      <c r="Z60" s="242"/>
      <c r="AA60" s="242"/>
      <c r="AB60" s="242"/>
      <c r="AC60" s="242"/>
      <c r="AD60" s="242"/>
      <c r="AE60" s="242"/>
      <c r="AF60" s="242"/>
      <c r="AG60" s="242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42"/>
      <c r="BU60" s="242"/>
      <c r="BV60" s="242"/>
      <c r="BW60" s="242"/>
      <c r="BX60" s="242"/>
      <c r="BY60" s="242"/>
      <c r="BZ60" s="242"/>
      <c r="CA60" s="242"/>
      <c r="CB60" s="242"/>
      <c r="CC60" s="242"/>
      <c r="CD60" s="242"/>
      <c r="CE60" s="242"/>
      <c r="CF60" s="242"/>
      <c r="CG60" s="242"/>
      <c r="CH60" s="242"/>
      <c r="CI60" s="242"/>
      <c r="CJ60" s="242"/>
      <c r="CK60" s="242"/>
      <c r="CL60" s="242"/>
      <c r="CM60" s="242"/>
      <c r="CN60" s="242"/>
      <c r="CO60" s="242"/>
      <c r="CP60" s="242"/>
      <c r="CQ60" s="242"/>
      <c r="CR60" s="242"/>
      <c r="CS60" s="242"/>
      <c r="CT60" s="242"/>
      <c r="CU60" s="242"/>
      <c r="CV60" s="242"/>
      <c r="CW60" s="242"/>
      <c r="CX60" s="242"/>
      <c r="CY60" s="242"/>
      <c r="CZ60" s="242"/>
      <c r="DA60" s="242"/>
      <c r="DB60" s="242"/>
      <c r="DC60" s="242"/>
      <c r="DD60" s="242"/>
      <c r="DE60" s="242"/>
      <c r="DF60" s="242"/>
      <c r="DG60" s="242"/>
      <c r="DH60" s="242"/>
      <c r="DI60" s="242"/>
      <c r="DJ60" s="242"/>
      <c r="DK60" s="242"/>
      <c r="DL60" s="242"/>
      <c r="DM60" s="242"/>
      <c r="DN60" s="242"/>
      <c r="DO60" s="242"/>
      <c r="DP60" s="242"/>
      <c r="DQ60" s="242"/>
      <c r="DR60" s="242"/>
      <c r="DS60" s="242"/>
      <c r="DT60" s="242"/>
      <c r="DU60" s="242"/>
      <c r="DV60" s="242"/>
      <c r="DW60" s="242"/>
      <c r="DX60" s="242"/>
      <c r="DY60" s="242"/>
      <c r="DZ60" s="242"/>
      <c r="EA60" s="242"/>
      <c r="EB60" s="242"/>
      <c r="EC60" s="242"/>
      <c r="ED60" s="242"/>
      <c r="EE60" s="242"/>
      <c r="EF60" s="242"/>
      <c r="EG60" s="242"/>
      <c r="EH60" s="242"/>
      <c r="EI60" s="242"/>
      <c r="EJ60" s="242"/>
      <c r="EK60" s="242"/>
      <c r="EL60" s="242"/>
      <c r="EM60" s="242"/>
      <c r="EN60" s="242"/>
      <c r="EO60" s="242"/>
      <c r="EP60" s="242"/>
      <c r="EQ60" s="242"/>
      <c r="ER60" s="242"/>
      <c r="ES60" s="242"/>
      <c r="ET60" s="242"/>
      <c r="EU60" s="242"/>
      <c r="EV60" s="242"/>
      <c r="EW60" s="242"/>
      <c r="EX60" s="242"/>
      <c r="EY60" s="242"/>
      <c r="EZ60" s="242"/>
      <c r="FA60" s="242"/>
      <c r="FB60" s="242"/>
      <c r="FC60" s="242"/>
      <c r="FD60" s="242"/>
      <c r="FE60" s="242"/>
      <c r="FF60" s="242"/>
      <c r="FG60" s="242"/>
      <c r="FH60" s="242"/>
      <c r="FI60" s="242"/>
      <c r="FJ60" s="242"/>
      <c r="FK60" s="242"/>
      <c r="FL60" s="242"/>
      <c r="FM60" s="242"/>
      <c r="FN60" s="242"/>
      <c r="FO60" s="242"/>
      <c r="FP60" s="242"/>
      <c r="FQ60" s="242"/>
      <c r="FR60" s="242"/>
      <c r="FS60" s="242"/>
      <c r="FT60" s="242"/>
      <c r="FU60" s="242"/>
      <c r="FV60" s="242"/>
      <c r="FW60" s="242"/>
      <c r="FX60" s="242"/>
      <c r="FY60" s="242"/>
      <c r="FZ60" s="242"/>
      <c r="GA60" s="242"/>
      <c r="GB60" s="242"/>
      <c r="GC60" s="242"/>
      <c r="GD60" s="242"/>
      <c r="GE60" s="242"/>
      <c r="GF60" s="242"/>
      <c r="GG60" s="242"/>
      <c r="GH60" s="242"/>
      <c r="GI60" s="242"/>
      <c r="GJ60" s="242"/>
    </row>
    <row r="61" spans="1:192" s="526" customFormat="1" outlineLevel="1" x14ac:dyDescent="0.25">
      <c r="A61" s="212"/>
      <c r="B61" s="212"/>
      <c r="C61" s="213"/>
      <c r="D61" s="216"/>
      <c r="E61" s="242" t="str">
        <f xml:space="preserve"> Debt!E$161</f>
        <v>Shareholder loan interest paid</v>
      </c>
      <c r="F61" s="242">
        <f xml:space="preserve"> Debt!F$161</f>
        <v>0</v>
      </c>
      <c r="G61" s="242" t="str">
        <f xml:space="preserve"> Debt!G$161</f>
        <v>$ 000s</v>
      </c>
      <c r="H61" s="242">
        <f xml:space="preserve"> Debt!H$161</f>
        <v>-124392.21920340607</v>
      </c>
      <c r="I61" s="242">
        <f xml:space="preserve"> Debt!I$161</f>
        <v>0</v>
      </c>
      <c r="J61" s="242">
        <f xml:space="preserve"> Debt!J$161</f>
        <v>0</v>
      </c>
      <c r="K61" s="242">
        <f xml:space="preserve"> Debt!K$161</f>
        <v>0</v>
      </c>
      <c r="L61" s="242">
        <f xml:space="preserve"> Debt!L$161</f>
        <v>0</v>
      </c>
      <c r="M61" s="242">
        <f xml:space="preserve"> Debt!M$161</f>
        <v>0</v>
      </c>
      <c r="N61" s="242">
        <f xml:space="preserve"> Debt!N$161</f>
        <v>0</v>
      </c>
      <c r="O61" s="242">
        <f xml:space="preserve"> Debt!O$161</f>
        <v>0</v>
      </c>
      <c r="P61" s="242">
        <f xml:space="preserve"> Debt!P$161</f>
        <v>0</v>
      </c>
      <c r="Q61" s="242">
        <f xml:space="preserve"> Debt!Q$161</f>
        <v>-4093.4436067176885</v>
      </c>
      <c r="R61" s="242">
        <f xml:space="preserve"> Debt!R$161</f>
        <v>-4009.852685554873</v>
      </c>
      <c r="S61" s="242">
        <f xml:space="preserve"> Debt!S$161</f>
        <v>-3950.0595258925891</v>
      </c>
      <c r="T61" s="242">
        <f xml:space="preserve"> Debt!T$161</f>
        <v>-3920.9009975646609</v>
      </c>
      <c r="U61" s="242">
        <f xml:space="preserve"> Debt!U$161</f>
        <v>-3893.1646557434374</v>
      </c>
      <c r="V61" s="242">
        <f xml:space="preserve"> Debt!V$161</f>
        <v>-3863.2278040029591</v>
      </c>
      <c r="W61" s="242">
        <f xml:space="preserve"> Debt!W$161</f>
        <v>-3835.0214325879779</v>
      </c>
      <c r="X61" s="242">
        <f xml:space="preserve"> Debt!X$161</f>
        <v>-3803.9345632132204</v>
      </c>
      <c r="Y61" s="242">
        <f xml:space="preserve"> Debt!Y$161</f>
        <v>-3773.9162623125444</v>
      </c>
      <c r="Z61" s="242">
        <f xml:space="preserve"> Debt!Z$161</f>
        <v>-3742.8552181179093</v>
      </c>
      <c r="AA61" s="242">
        <f xml:space="preserve"> Debt!AA$161</f>
        <v>-3712.5386931441972</v>
      </c>
      <c r="AB61" s="242">
        <f xml:space="preserve"> Debt!AB$161</f>
        <v>-3679.9681086332798</v>
      </c>
      <c r="AC61" s="242">
        <f xml:space="preserve"> Debt!AC$161</f>
        <v>-3648.6832029524803</v>
      </c>
      <c r="AD61" s="242">
        <f xml:space="preserve"> Debt!AD$161</f>
        <v>-3615.1194692567124</v>
      </c>
      <c r="AE61" s="242">
        <f xml:space="preserve"> Debt!AE$161</f>
        <v>-3583.1276641675659</v>
      </c>
      <c r="AF61" s="242">
        <f xml:space="preserve"> Debt!AF$161</f>
        <v>-3548.1939440972019</v>
      </c>
      <c r="AG61" s="242">
        <f xml:space="preserve"> Debt!AG$161</f>
        <v>-3514.1844295574551</v>
      </c>
      <c r="AH61" s="242">
        <f xml:space="preserve"> Debt!AH$161</f>
        <v>-3478.9892631862349</v>
      </c>
      <c r="AI61" s="242">
        <f xml:space="preserve"> Debt!AI$161</f>
        <v>-3444.396027181635</v>
      </c>
      <c r="AJ61" s="242">
        <f xml:space="preserve"> Debt!AJ$161</f>
        <v>-3407.4418516863807</v>
      </c>
      <c r="AK61" s="242">
        <f xml:space="preserve"> Debt!AK$161</f>
        <v>-3371.5961933642543</v>
      </c>
      <c r="AL61" s="242">
        <f xml:space="preserve"> Debt!AL$161</f>
        <v>-3333.3532794309376</v>
      </c>
      <c r="AM61" s="242">
        <f xml:space="preserve"> Debt!AM$161</f>
        <v>-3296.4787570270441</v>
      </c>
      <c r="AN61" s="242">
        <f xml:space="preserve"> Debt!AN$161</f>
        <v>-3256.5585853153548</v>
      </c>
      <c r="AO61" s="242">
        <f xml:space="preserve"> Debt!AO$161</f>
        <v>-3217.370736805236</v>
      </c>
      <c r="AP61" s="242">
        <f xml:space="preserve"> Debt!AP$161</f>
        <v>-3176.8038281880999</v>
      </c>
      <c r="AQ61" s="242">
        <f xml:space="preserve"> Debt!AQ$161</f>
        <v>-3136.6451920243958</v>
      </c>
      <c r="AR61" s="242">
        <f xml:space="preserve"> Debt!AR$161</f>
        <v>-3093.966521234875</v>
      </c>
      <c r="AS61" s="242">
        <f xml:space="preserve"> Debt!AS$161</f>
        <v>-3052.162148167225</v>
      </c>
      <c r="AT61" s="242">
        <f xml:space="preserve"> Debt!AT$161</f>
        <v>-3007.7850794235983</v>
      </c>
      <c r="AU61" s="242">
        <f xml:space="preserve"> Debt!AU$161</f>
        <v>-2964.5099373165303</v>
      </c>
      <c r="AV61" s="242">
        <f xml:space="preserve"> Debt!AV$161</f>
        <v>-2918.0247623175101</v>
      </c>
      <c r="AW61" s="242">
        <f xml:space="preserve"> Debt!AW$161</f>
        <v>-2872.0130539639358</v>
      </c>
      <c r="AX61" s="242">
        <f xml:space="preserve"> Debt!AX$161</f>
        <v>-2608.8782353249494</v>
      </c>
      <c r="AY61" s="242">
        <f xml:space="preserve"> Debt!AY$161</f>
        <v>-2339.7284822893548</v>
      </c>
      <c r="AZ61" s="242">
        <f xml:space="preserve"> Debt!AZ$161</f>
        <v>-1841.6726834226542</v>
      </c>
      <c r="BA61" s="242">
        <f xml:space="preserve"> Debt!BA$161</f>
        <v>-1331.1141835078515</v>
      </c>
      <c r="BB61" s="242">
        <f xml:space="preserve"> Debt!BB$161</f>
        <v>-795.6225959830274</v>
      </c>
      <c r="BC61" s="242">
        <f xml:space="preserve"> Debt!BC$161</f>
        <v>-258.91554272820355</v>
      </c>
      <c r="BD61" s="242">
        <f xml:space="preserve"> Debt!BD$161</f>
        <v>0</v>
      </c>
      <c r="BE61" s="242">
        <f xml:space="preserve"> Debt!BE$161</f>
        <v>0</v>
      </c>
      <c r="BF61" s="242">
        <f xml:space="preserve"> Debt!BF$161</f>
        <v>0</v>
      </c>
      <c r="BG61" s="242">
        <f xml:space="preserve"> Debt!BG$161</f>
        <v>0</v>
      </c>
      <c r="BH61" s="242">
        <f xml:space="preserve"> Debt!BH$161</f>
        <v>0</v>
      </c>
      <c r="BI61" s="242">
        <f xml:space="preserve"> Debt!BI$161</f>
        <v>0</v>
      </c>
      <c r="BJ61" s="242">
        <f xml:space="preserve"> Debt!BJ$161</f>
        <v>0</v>
      </c>
      <c r="BK61" s="242">
        <f xml:space="preserve"> Debt!BK$161</f>
        <v>0</v>
      </c>
      <c r="BL61" s="242">
        <f xml:space="preserve"> Debt!BL$161</f>
        <v>0</v>
      </c>
      <c r="BM61" s="242">
        <f xml:space="preserve"> Debt!BM$161</f>
        <v>0</v>
      </c>
      <c r="BN61" s="242">
        <f xml:space="preserve"> Debt!BN$161</f>
        <v>0</v>
      </c>
      <c r="BO61" s="242">
        <f xml:space="preserve"> Debt!BO$161</f>
        <v>0</v>
      </c>
      <c r="BP61" s="242">
        <f xml:space="preserve"> Debt!BP$161</f>
        <v>0</v>
      </c>
      <c r="BQ61" s="242">
        <f xml:space="preserve"> Debt!BQ$161</f>
        <v>0</v>
      </c>
      <c r="BR61" s="242">
        <f xml:space="preserve"> Debt!BR$161</f>
        <v>0</v>
      </c>
      <c r="BS61" s="242">
        <f xml:space="preserve"> Debt!BS$161</f>
        <v>0</v>
      </c>
      <c r="BT61" s="242">
        <f xml:space="preserve"> Debt!BT$161</f>
        <v>0</v>
      </c>
      <c r="BU61" s="242">
        <f xml:space="preserve"> Debt!BU$161</f>
        <v>0</v>
      </c>
      <c r="BV61" s="242">
        <f xml:space="preserve"> Debt!BV$161</f>
        <v>0</v>
      </c>
      <c r="BW61" s="242">
        <f xml:space="preserve"> Debt!BW$161</f>
        <v>0</v>
      </c>
      <c r="BX61" s="242">
        <f xml:space="preserve"> Debt!BX$161</f>
        <v>0</v>
      </c>
      <c r="BY61" s="242">
        <f xml:space="preserve"> Debt!BY$161</f>
        <v>0</v>
      </c>
      <c r="BZ61" s="242">
        <f xml:space="preserve"> Debt!BZ$161</f>
        <v>0</v>
      </c>
      <c r="CA61" s="242">
        <f xml:space="preserve"> Debt!CA$161</f>
        <v>0</v>
      </c>
      <c r="CB61" s="242">
        <f xml:space="preserve"> Debt!CB$161</f>
        <v>0</v>
      </c>
      <c r="CC61" s="242">
        <f xml:space="preserve"> Debt!CC$161</f>
        <v>0</v>
      </c>
      <c r="CD61" s="242">
        <f xml:space="preserve"> Debt!CD$161</f>
        <v>0</v>
      </c>
      <c r="CE61" s="242">
        <f xml:space="preserve"> Debt!CE$161</f>
        <v>0</v>
      </c>
      <c r="CF61" s="242">
        <f xml:space="preserve"> Debt!CF$161</f>
        <v>0</v>
      </c>
      <c r="CG61" s="242">
        <f xml:space="preserve"> Debt!CG$161</f>
        <v>0</v>
      </c>
      <c r="CH61" s="242">
        <f xml:space="preserve"> Debt!CH$161</f>
        <v>0</v>
      </c>
      <c r="CI61" s="242">
        <f xml:space="preserve"> Debt!CI$161</f>
        <v>0</v>
      </c>
      <c r="CJ61" s="242">
        <f xml:space="preserve"> Debt!CJ$161</f>
        <v>0</v>
      </c>
      <c r="CK61" s="242">
        <f xml:space="preserve"> Debt!CK$161</f>
        <v>0</v>
      </c>
      <c r="CL61" s="242">
        <f xml:space="preserve"> Debt!CL$161</f>
        <v>0</v>
      </c>
      <c r="CM61" s="242">
        <f xml:space="preserve"> Debt!CM$161</f>
        <v>0</v>
      </c>
      <c r="CN61" s="242">
        <f xml:space="preserve"> Debt!CN$161</f>
        <v>0</v>
      </c>
      <c r="CO61" s="242">
        <f xml:space="preserve"> Debt!CO$161</f>
        <v>0</v>
      </c>
      <c r="CP61" s="242">
        <f xml:space="preserve"> Debt!CP$161</f>
        <v>0</v>
      </c>
      <c r="CQ61" s="242">
        <f xml:space="preserve"> Debt!CQ$161</f>
        <v>0</v>
      </c>
      <c r="CR61" s="242">
        <f xml:space="preserve"> Debt!CR$161</f>
        <v>0</v>
      </c>
      <c r="CS61" s="242">
        <f xml:space="preserve"> Debt!CS$161</f>
        <v>0</v>
      </c>
      <c r="CT61" s="242">
        <f xml:space="preserve"> Debt!CT$161</f>
        <v>0</v>
      </c>
      <c r="CU61" s="242">
        <f xml:space="preserve"> Debt!CU$161</f>
        <v>0</v>
      </c>
      <c r="CV61" s="242">
        <f xml:space="preserve"> Debt!CV$161</f>
        <v>0</v>
      </c>
      <c r="CW61" s="242">
        <f xml:space="preserve"> Debt!CW$161</f>
        <v>0</v>
      </c>
      <c r="CX61" s="242">
        <f xml:space="preserve"> Debt!CX$161</f>
        <v>0</v>
      </c>
      <c r="CY61" s="242">
        <f xml:space="preserve"> Debt!CY$161</f>
        <v>0</v>
      </c>
      <c r="CZ61" s="242">
        <f xml:space="preserve"> Debt!CZ$161</f>
        <v>0</v>
      </c>
      <c r="DA61" s="242">
        <f xml:space="preserve"> Debt!DA$161</f>
        <v>0</v>
      </c>
      <c r="DB61" s="242">
        <f xml:space="preserve"> Debt!DB$161</f>
        <v>0</v>
      </c>
      <c r="DC61" s="242">
        <f xml:space="preserve"> Debt!DC$161</f>
        <v>0</v>
      </c>
      <c r="DD61" s="242">
        <f xml:space="preserve"> Debt!DD$161</f>
        <v>0</v>
      </c>
      <c r="DE61" s="242">
        <f xml:space="preserve"> Debt!DE$161</f>
        <v>0</v>
      </c>
      <c r="DF61" s="242">
        <f xml:space="preserve"> Debt!DF$161</f>
        <v>0</v>
      </c>
      <c r="DG61" s="242">
        <f xml:space="preserve"> Debt!DG$161</f>
        <v>0</v>
      </c>
      <c r="DH61" s="242">
        <f xml:space="preserve"> Debt!DH$161</f>
        <v>0</v>
      </c>
      <c r="DI61" s="242">
        <f xml:space="preserve"> Debt!DI$161</f>
        <v>0</v>
      </c>
      <c r="DJ61" s="242">
        <f xml:space="preserve"> Debt!DJ$161</f>
        <v>0</v>
      </c>
      <c r="DK61" s="242">
        <f xml:space="preserve"> Debt!DK$161</f>
        <v>0</v>
      </c>
      <c r="DL61" s="242">
        <f xml:space="preserve"> Debt!DL$161</f>
        <v>0</v>
      </c>
      <c r="DM61" s="242">
        <f xml:space="preserve"> Debt!DM$161</f>
        <v>0</v>
      </c>
      <c r="DN61" s="242">
        <f xml:space="preserve"> Debt!DN$161</f>
        <v>0</v>
      </c>
      <c r="DO61" s="242">
        <f xml:space="preserve"> Debt!DO$161</f>
        <v>0</v>
      </c>
      <c r="DP61" s="242">
        <f xml:space="preserve"> Debt!DP$161</f>
        <v>0</v>
      </c>
      <c r="DQ61" s="242">
        <f xml:space="preserve"> Debt!DQ$161</f>
        <v>0</v>
      </c>
      <c r="DR61" s="242">
        <f xml:space="preserve"> Debt!DR$161</f>
        <v>0</v>
      </c>
      <c r="DS61" s="242">
        <f xml:space="preserve"> Debt!DS$161</f>
        <v>0</v>
      </c>
      <c r="DT61" s="242">
        <f xml:space="preserve"> Debt!DT$161</f>
        <v>0</v>
      </c>
      <c r="DU61" s="242">
        <f xml:space="preserve"> Debt!DU$161</f>
        <v>0</v>
      </c>
      <c r="DV61" s="242">
        <f xml:space="preserve"> Debt!DV$161</f>
        <v>0</v>
      </c>
      <c r="DW61" s="242">
        <f xml:space="preserve"> Debt!DW$161</f>
        <v>0</v>
      </c>
      <c r="DX61" s="242">
        <f xml:space="preserve"> Debt!DX$161</f>
        <v>0</v>
      </c>
      <c r="DY61" s="242">
        <f xml:space="preserve"> Debt!DY$161</f>
        <v>0</v>
      </c>
      <c r="DZ61" s="242">
        <f xml:space="preserve"> Debt!DZ$161</f>
        <v>0</v>
      </c>
      <c r="EA61" s="242">
        <f xml:space="preserve"> Debt!EA$161</f>
        <v>0</v>
      </c>
      <c r="EB61" s="242">
        <f xml:space="preserve"> Debt!EB$161</f>
        <v>0</v>
      </c>
      <c r="EC61" s="242">
        <f xml:space="preserve"> Debt!EC$161</f>
        <v>0</v>
      </c>
      <c r="ED61" s="242">
        <f xml:space="preserve"> Debt!ED$161</f>
        <v>0</v>
      </c>
      <c r="EE61" s="242">
        <f xml:space="preserve"> Debt!EE$161</f>
        <v>0</v>
      </c>
      <c r="EF61" s="242">
        <f xml:space="preserve"> Debt!EF$161</f>
        <v>0</v>
      </c>
      <c r="EG61" s="242">
        <f xml:space="preserve"> Debt!EG$161</f>
        <v>0</v>
      </c>
      <c r="EH61" s="242">
        <f xml:space="preserve"> Debt!EH$161</f>
        <v>0</v>
      </c>
      <c r="EI61" s="242">
        <f xml:space="preserve"> Debt!EI$161</f>
        <v>0</v>
      </c>
      <c r="EJ61" s="242">
        <f xml:space="preserve"> Debt!EJ$161</f>
        <v>0</v>
      </c>
      <c r="EK61" s="242">
        <f xml:space="preserve"> Debt!EK$161</f>
        <v>0</v>
      </c>
      <c r="EL61" s="242">
        <f xml:space="preserve"> Debt!EL$161</f>
        <v>0</v>
      </c>
      <c r="EM61" s="242">
        <f xml:space="preserve"> Debt!EM$161</f>
        <v>0</v>
      </c>
      <c r="EN61" s="242">
        <f xml:space="preserve"> Debt!EN$161</f>
        <v>0</v>
      </c>
      <c r="EO61" s="242">
        <f xml:space="preserve"> Debt!EO$161</f>
        <v>0</v>
      </c>
      <c r="EP61" s="242">
        <f xml:space="preserve"> Debt!EP$161</f>
        <v>0</v>
      </c>
      <c r="EQ61" s="242">
        <f xml:space="preserve"> Debt!EQ$161</f>
        <v>0</v>
      </c>
      <c r="ER61" s="242">
        <f xml:space="preserve"> Debt!ER$161</f>
        <v>0</v>
      </c>
      <c r="ES61" s="242">
        <f xml:space="preserve"> Debt!ES$161</f>
        <v>0</v>
      </c>
      <c r="ET61" s="242">
        <f xml:space="preserve"> Debt!ET$161</f>
        <v>0</v>
      </c>
      <c r="EU61" s="242">
        <f xml:space="preserve"> Debt!EU$161</f>
        <v>0</v>
      </c>
      <c r="EV61" s="242">
        <f xml:space="preserve"> Debt!EV$161</f>
        <v>0</v>
      </c>
      <c r="EW61" s="242">
        <f xml:space="preserve"> Debt!EW$161</f>
        <v>0</v>
      </c>
      <c r="EX61" s="242">
        <f xml:space="preserve"> Debt!EX$161</f>
        <v>0</v>
      </c>
      <c r="EY61" s="242">
        <f xml:space="preserve"> Debt!EY$161</f>
        <v>0</v>
      </c>
      <c r="EZ61" s="242">
        <f xml:space="preserve"> Debt!EZ$161</f>
        <v>0</v>
      </c>
      <c r="FA61" s="242">
        <f xml:space="preserve"> Debt!FA$161</f>
        <v>0</v>
      </c>
      <c r="FB61" s="242">
        <f xml:space="preserve"> Debt!FB$161</f>
        <v>0</v>
      </c>
      <c r="FC61" s="242">
        <f xml:space="preserve"> Debt!FC$161</f>
        <v>0</v>
      </c>
      <c r="FD61" s="242">
        <f xml:space="preserve"> Debt!FD$161</f>
        <v>0</v>
      </c>
      <c r="FE61" s="242">
        <f xml:space="preserve"> Debt!FE$161</f>
        <v>0</v>
      </c>
      <c r="FF61" s="242">
        <f xml:space="preserve"> Debt!FF$161</f>
        <v>0</v>
      </c>
      <c r="FG61" s="242">
        <f xml:space="preserve"> Debt!FG$161</f>
        <v>0</v>
      </c>
      <c r="FH61" s="242">
        <f xml:space="preserve"> Debt!FH$161</f>
        <v>0</v>
      </c>
      <c r="FI61" s="242">
        <f xml:space="preserve"> Debt!FI$161</f>
        <v>0</v>
      </c>
      <c r="FJ61" s="242">
        <f xml:space="preserve"> Debt!FJ$161</f>
        <v>0</v>
      </c>
      <c r="FK61" s="242">
        <f xml:space="preserve"> Debt!FK$161</f>
        <v>0</v>
      </c>
      <c r="FL61" s="242">
        <f xml:space="preserve"> Debt!FL$161</f>
        <v>0</v>
      </c>
      <c r="FM61" s="242">
        <f xml:space="preserve"> Debt!FM$161</f>
        <v>0</v>
      </c>
      <c r="FN61" s="242">
        <f xml:space="preserve"> Debt!FN$161</f>
        <v>0</v>
      </c>
      <c r="FO61" s="242">
        <f xml:space="preserve"> Debt!FO$161</f>
        <v>0</v>
      </c>
      <c r="FP61" s="242">
        <f xml:space="preserve"> Debt!FP$161</f>
        <v>0</v>
      </c>
      <c r="FQ61" s="242">
        <f xml:space="preserve"> Debt!FQ$161</f>
        <v>0</v>
      </c>
      <c r="FR61" s="242">
        <f xml:space="preserve"> Debt!FR$161</f>
        <v>0</v>
      </c>
      <c r="FS61" s="242">
        <f xml:space="preserve"> Debt!FS$161</f>
        <v>0</v>
      </c>
      <c r="FT61" s="242">
        <f xml:space="preserve"> Debt!FT$161</f>
        <v>0</v>
      </c>
      <c r="FU61" s="242">
        <f xml:space="preserve"> Debt!FU$161</f>
        <v>0</v>
      </c>
      <c r="FV61" s="242">
        <f xml:space="preserve"> Debt!FV$161</f>
        <v>0</v>
      </c>
      <c r="FW61" s="242">
        <f xml:space="preserve"> Debt!FW$161</f>
        <v>0</v>
      </c>
      <c r="FX61" s="242">
        <f xml:space="preserve"> Debt!FX$161</f>
        <v>0</v>
      </c>
      <c r="FY61" s="242">
        <f xml:space="preserve"> Debt!FY$161</f>
        <v>0</v>
      </c>
      <c r="FZ61" s="242">
        <f xml:space="preserve"> Debt!FZ$161</f>
        <v>0</v>
      </c>
      <c r="GA61" s="242">
        <f xml:space="preserve"> Debt!GA$161</f>
        <v>0</v>
      </c>
      <c r="GB61" s="242">
        <f xml:space="preserve"> Debt!GB$161</f>
        <v>0</v>
      </c>
      <c r="GC61" s="242">
        <f xml:space="preserve"> Debt!GC$161</f>
        <v>0</v>
      </c>
      <c r="GD61" s="242">
        <f xml:space="preserve"> Debt!GD$161</f>
        <v>0</v>
      </c>
      <c r="GE61" s="242">
        <f xml:space="preserve"> Debt!GE$161</f>
        <v>0</v>
      </c>
      <c r="GF61" s="242">
        <f xml:space="preserve"> Debt!GF$161</f>
        <v>0</v>
      </c>
      <c r="GG61" s="242">
        <f xml:space="preserve"> Debt!GG$161</f>
        <v>0</v>
      </c>
      <c r="GH61" s="242">
        <f xml:space="preserve"> Debt!GH$161</f>
        <v>0</v>
      </c>
      <c r="GI61" s="242">
        <f xml:space="preserve"> Debt!GI$161</f>
        <v>0</v>
      </c>
      <c r="GJ61" s="242">
        <f xml:space="preserve"> Debt!GJ$161</f>
        <v>0</v>
      </c>
    </row>
    <row r="62" spans="1:192" s="526" customFormat="1" outlineLevel="1" x14ac:dyDescent="0.25">
      <c r="A62" s="212"/>
      <c r="B62" s="212"/>
      <c r="C62" s="213"/>
      <c r="D62" s="216"/>
      <c r="E62" s="242" t="str">
        <f xml:space="preserve"> Debt!E$176</f>
        <v>Shareholder loan principal repayment</v>
      </c>
      <c r="F62" s="242">
        <f xml:space="preserve"> Debt!F$176</f>
        <v>0</v>
      </c>
      <c r="G62" s="242" t="str">
        <f xml:space="preserve"> Debt!G$176</f>
        <v>$ 000s</v>
      </c>
      <c r="H62" s="242">
        <f xml:space="preserve"> Debt!H$176</f>
        <v>-90965.413482615288</v>
      </c>
      <c r="I62" s="242">
        <f xml:space="preserve"> Debt!I$176</f>
        <v>0</v>
      </c>
      <c r="J62" s="242">
        <f xml:space="preserve"> Debt!J$176</f>
        <v>0</v>
      </c>
      <c r="K62" s="242">
        <f xml:space="preserve"> Debt!K$176</f>
        <v>0</v>
      </c>
      <c r="L62" s="242">
        <f xml:space="preserve"> Debt!L$176</f>
        <v>0</v>
      </c>
      <c r="M62" s="242">
        <f xml:space="preserve"> Debt!M$176</f>
        <v>0</v>
      </c>
      <c r="N62" s="242">
        <f xml:space="preserve"> Debt!N$176</f>
        <v>0</v>
      </c>
      <c r="O62" s="242">
        <f xml:space="preserve"> Debt!O$176</f>
        <v>0</v>
      </c>
      <c r="P62" s="242">
        <f xml:space="preserve"> Debt!P$176</f>
        <v>0</v>
      </c>
      <c r="Q62" s="242">
        <f xml:space="preserve"> Debt!Q$176</f>
        <v>-1857.5760258403407</v>
      </c>
      <c r="R62" s="242">
        <f xml:space="preserve"> Debt!R$176</f>
        <v>-1328.7368813840844</v>
      </c>
      <c r="S62" s="242">
        <f xml:space="preserve"> Debt!S$176</f>
        <v>-647.96729617617757</v>
      </c>
      <c r="T62" s="242">
        <f xml:space="preserve"> Debt!T$176</f>
        <v>-616.36315158273965</v>
      </c>
      <c r="U62" s="242">
        <f xml:space="preserve"> Debt!U$176</f>
        <v>-665.26337201062825</v>
      </c>
      <c r="V62" s="242">
        <f xml:space="preserve"> Debt!V$176</f>
        <v>-626.80825366625186</v>
      </c>
      <c r="W62" s="242">
        <f xml:space="preserve"> Debt!W$176</f>
        <v>-690.81931943904328</v>
      </c>
      <c r="X62" s="242">
        <f xml:space="preserve"> Debt!X$176</f>
        <v>-667.07335334836216</v>
      </c>
      <c r="Y62" s="242">
        <f xml:space="preserve"> Debt!Y$176</f>
        <v>-690.24542654744664</v>
      </c>
      <c r="Z62" s="242">
        <f xml:space="preserve"> Debt!Z$176</f>
        <v>-673.70055497137764</v>
      </c>
      <c r="AA62" s="242">
        <f xml:space="preserve"> Debt!AA$176</f>
        <v>-723.79076690926195</v>
      </c>
      <c r="AB62" s="242">
        <f xml:space="preserve"> Debt!AB$176</f>
        <v>-695.22012623998353</v>
      </c>
      <c r="AC62" s="242">
        <f xml:space="preserve"> Debt!AC$176</f>
        <v>-745.8607487948475</v>
      </c>
      <c r="AD62" s="242">
        <f xml:space="preserve"> Debt!AD$176</f>
        <v>-710.92900198102961</v>
      </c>
      <c r="AE62" s="242">
        <f xml:space="preserve"> Debt!AE$176</f>
        <v>-776.30489045253398</v>
      </c>
      <c r="AF62" s="242">
        <f xml:space="preserve"> Debt!AF$176</f>
        <v>-755.76698977215528</v>
      </c>
      <c r="AG62" s="242">
        <f xml:space="preserve"> Debt!AG$176</f>
        <v>-782.11480824934415</v>
      </c>
      <c r="AH62" s="242">
        <f xml:space="preserve"> Debt!AH$176</f>
        <v>-768.73857787999987</v>
      </c>
      <c r="AI62" s="242">
        <f xml:space="preserve"> Debt!AI$176</f>
        <v>-821.20389989453633</v>
      </c>
      <c r="AJ62" s="242">
        <f xml:space="preserve"> Debt!AJ$176</f>
        <v>-796.57018493615578</v>
      </c>
      <c r="AK62" s="242">
        <f xml:space="preserve"> Debt!AK$176</f>
        <v>-849.84253185148509</v>
      </c>
      <c r="AL62" s="242">
        <f xml:space="preserve"> Debt!AL$176</f>
        <v>-819.43383119763348</v>
      </c>
      <c r="AM62" s="242">
        <f xml:space="preserve"> Debt!AM$176</f>
        <v>-887.11492692643105</v>
      </c>
      <c r="AN62" s="242">
        <f xml:space="preserve"> Debt!AN$176</f>
        <v>-870.84107800263928</v>
      </c>
      <c r="AO62" s="242">
        <f xml:space="preserve"> Debt!AO$176</f>
        <v>-901.48685815857652</v>
      </c>
      <c r="AP62" s="242">
        <f xml:space="preserve"> Debt!AP$176</f>
        <v>-892.41413697119606</v>
      </c>
      <c r="AQ62" s="242">
        <f xml:space="preserve"> Debt!AQ$176</f>
        <v>-948.41490643380212</v>
      </c>
      <c r="AR62" s="242">
        <f xml:space="preserve"> Debt!AR$176</f>
        <v>-928.98606816999609</v>
      </c>
      <c r="AS62" s="242">
        <f xml:space="preserve"> Debt!AS$176</f>
        <v>-986.1570831917029</v>
      </c>
      <c r="AT62" s="242">
        <f xml:space="preserve"> Debt!AT$176</f>
        <v>-961.66982460151667</v>
      </c>
      <c r="AU62" s="242">
        <f xml:space="preserve"> Debt!AU$176</f>
        <v>-1033.0038888671188</v>
      </c>
      <c r="AV62" s="242">
        <f xml:space="preserve"> Debt!AV$176</f>
        <v>-1022.4824078572046</v>
      </c>
      <c r="AW62" s="242">
        <f xml:space="preserve"> Debt!AW$176</f>
        <v>-5847.4404141996893</v>
      </c>
      <c r="AX62" s="242">
        <f xml:space="preserve"> Debt!AX$176</f>
        <v>-5981.1056230132144</v>
      </c>
      <c r="AY62" s="242">
        <f xml:space="preserve"> Debt!AY$176</f>
        <v>-11067.906641482241</v>
      </c>
      <c r="AZ62" s="242">
        <f xml:space="preserve"> Debt!AZ$176</f>
        <v>-11345.744442551169</v>
      </c>
      <c r="BA62" s="242">
        <f xml:space="preserve"> Debt!BA$176</f>
        <v>-11899.813056107203</v>
      </c>
      <c r="BB62" s="242">
        <f xml:space="preserve"> Debt!BB$176</f>
        <v>-11926.823405662752</v>
      </c>
      <c r="BC62" s="242">
        <f xml:space="preserve"> Debt!BC$176</f>
        <v>-5753.6787272934125</v>
      </c>
      <c r="BD62" s="242">
        <f xml:space="preserve"> Debt!BD$176</f>
        <v>0</v>
      </c>
      <c r="BE62" s="242">
        <f xml:space="preserve"> Debt!BE$176</f>
        <v>0</v>
      </c>
      <c r="BF62" s="242">
        <f xml:space="preserve"> Debt!BF$176</f>
        <v>0</v>
      </c>
      <c r="BG62" s="242">
        <f xml:space="preserve"> Debt!BG$176</f>
        <v>0</v>
      </c>
      <c r="BH62" s="242">
        <f xml:space="preserve"> Debt!BH$176</f>
        <v>0</v>
      </c>
      <c r="BI62" s="242">
        <f xml:space="preserve"> Debt!BI$176</f>
        <v>0</v>
      </c>
      <c r="BJ62" s="242">
        <f xml:space="preserve"> Debt!BJ$176</f>
        <v>0</v>
      </c>
      <c r="BK62" s="242">
        <f xml:space="preserve"> Debt!BK$176</f>
        <v>0</v>
      </c>
      <c r="BL62" s="242">
        <f xml:space="preserve"> Debt!BL$176</f>
        <v>0</v>
      </c>
      <c r="BM62" s="242">
        <f xml:space="preserve"> Debt!BM$176</f>
        <v>0</v>
      </c>
      <c r="BN62" s="242">
        <f xml:space="preserve"> Debt!BN$176</f>
        <v>0</v>
      </c>
      <c r="BO62" s="242">
        <f xml:space="preserve"> Debt!BO$176</f>
        <v>0</v>
      </c>
      <c r="BP62" s="242">
        <f xml:space="preserve"> Debt!BP$176</f>
        <v>0</v>
      </c>
      <c r="BQ62" s="242">
        <f xml:space="preserve"> Debt!BQ$176</f>
        <v>0</v>
      </c>
      <c r="BR62" s="242">
        <f xml:space="preserve"> Debt!BR$176</f>
        <v>0</v>
      </c>
      <c r="BS62" s="242">
        <f xml:space="preserve"> Debt!BS$176</f>
        <v>0</v>
      </c>
      <c r="BT62" s="242">
        <f xml:space="preserve"> Debt!BT$176</f>
        <v>0</v>
      </c>
      <c r="BU62" s="242">
        <f xml:space="preserve"> Debt!BU$176</f>
        <v>0</v>
      </c>
      <c r="BV62" s="242">
        <f xml:space="preserve"> Debt!BV$176</f>
        <v>0</v>
      </c>
      <c r="BW62" s="242">
        <f xml:space="preserve"> Debt!BW$176</f>
        <v>0</v>
      </c>
      <c r="BX62" s="242">
        <f xml:space="preserve"> Debt!BX$176</f>
        <v>0</v>
      </c>
      <c r="BY62" s="242">
        <f xml:space="preserve"> Debt!BY$176</f>
        <v>0</v>
      </c>
      <c r="BZ62" s="242">
        <f xml:space="preserve"> Debt!BZ$176</f>
        <v>0</v>
      </c>
      <c r="CA62" s="242">
        <f xml:space="preserve"> Debt!CA$176</f>
        <v>0</v>
      </c>
      <c r="CB62" s="242">
        <f xml:space="preserve"> Debt!CB$176</f>
        <v>0</v>
      </c>
      <c r="CC62" s="242">
        <f xml:space="preserve"> Debt!CC$176</f>
        <v>0</v>
      </c>
      <c r="CD62" s="242">
        <f xml:space="preserve"> Debt!CD$176</f>
        <v>0</v>
      </c>
      <c r="CE62" s="242">
        <f xml:space="preserve"> Debt!CE$176</f>
        <v>0</v>
      </c>
      <c r="CF62" s="242">
        <f xml:space="preserve"> Debt!CF$176</f>
        <v>0</v>
      </c>
      <c r="CG62" s="242">
        <f xml:space="preserve"> Debt!CG$176</f>
        <v>0</v>
      </c>
      <c r="CH62" s="242">
        <f xml:space="preserve"> Debt!CH$176</f>
        <v>0</v>
      </c>
      <c r="CI62" s="242">
        <f xml:space="preserve"> Debt!CI$176</f>
        <v>0</v>
      </c>
      <c r="CJ62" s="242">
        <f xml:space="preserve"> Debt!CJ$176</f>
        <v>0</v>
      </c>
      <c r="CK62" s="242">
        <f xml:space="preserve"> Debt!CK$176</f>
        <v>0</v>
      </c>
      <c r="CL62" s="242">
        <f xml:space="preserve"> Debt!CL$176</f>
        <v>0</v>
      </c>
      <c r="CM62" s="242">
        <f xml:space="preserve"> Debt!CM$176</f>
        <v>0</v>
      </c>
      <c r="CN62" s="242">
        <f xml:space="preserve"> Debt!CN$176</f>
        <v>0</v>
      </c>
      <c r="CO62" s="242">
        <f xml:space="preserve"> Debt!CO$176</f>
        <v>0</v>
      </c>
      <c r="CP62" s="242">
        <f xml:space="preserve"> Debt!CP$176</f>
        <v>0</v>
      </c>
      <c r="CQ62" s="242">
        <f xml:space="preserve"> Debt!CQ$176</f>
        <v>0</v>
      </c>
      <c r="CR62" s="242">
        <f xml:space="preserve"> Debt!CR$176</f>
        <v>0</v>
      </c>
      <c r="CS62" s="242">
        <f xml:space="preserve"> Debt!CS$176</f>
        <v>0</v>
      </c>
      <c r="CT62" s="242">
        <f xml:space="preserve"> Debt!CT$176</f>
        <v>0</v>
      </c>
      <c r="CU62" s="242">
        <f xml:space="preserve"> Debt!CU$176</f>
        <v>0</v>
      </c>
      <c r="CV62" s="242">
        <f xml:space="preserve"> Debt!CV$176</f>
        <v>0</v>
      </c>
      <c r="CW62" s="242">
        <f xml:space="preserve"> Debt!CW$176</f>
        <v>0</v>
      </c>
      <c r="CX62" s="242">
        <f xml:space="preserve"> Debt!CX$176</f>
        <v>0</v>
      </c>
      <c r="CY62" s="242">
        <f xml:space="preserve"> Debt!CY$176</f>
        <v>0</v>
      </c>
      <c r="CZ62" s="242">
        <f xml:space="preserve"> Debt!CZ$176</f>
        <v>0</v>
      </c>
      <c r="DA62" s="242">
        <f xml:space="preserve"> Debt!DA$176</f>
        <v>0</v>
      </c>
      <c r="DB62" s="242">
        <f xml:space="preserve"> Debt!DB$176</f>
        <v>0</v>
      </c>
      <c r="DC62" s="242">
        <f xml:space="preserve"> Debt!DC$176</f>
        <v>0</v>
      </c>
      <c r="DD62" s="242">
        <f xml:space="preserve"> Debt!DD$176</f>
        <v>0</v>
      </c>
      <c r="DE62" s="242">
        <f xml:space="preserve"> Debt!DE$176</f>
        <v>0</v>
      </c>
      <c r="DF62" s="242">
        <f xml:space="preserve"> Debt!DF$176</f>
        <v>0</v>
      </c>
      <c r="DG62" s="242">
        <f xml:space="preserve"> Debt!DG$176</f>
        <v>0</v>
      </c>
      <c r="DH62" s="242">
        <f xml:space="preserve"> Debt!DH$176</f>
        <v>0</v>
      </c>
      <c r="DI62" s="242">
        <f xml:space="preserve"> Debt!DI$176</f>
        <v>0</v>
      </c>
      <c r="DJ62" s="242">
        <f xml:space="preserve"> Debt!DJ$176</f>
        <v>0</v>
      </c>
      <c r="DK62" s="242">
        <f xml:space="preserve"> Debt!DK$176</f>
        <v>0</v>
      </c>
      <c r="DL62" s="242">
        <f xml:space="preserve"> Debt!DL$176</f>
        <v>0</v>
      </c>
      <c r="DM62" s="242">
        <f xml:space="preserve"> Debt!DM$176</f>
        <v>0</v>
      </c>
      <c r="DN62" s="242">
        <f xml:space="preserve"> Debt!DN$176</f>
        <v>0</v>
      </c>
      <c r="DO62" s="242">
        <f xml:space="preserve"> Debt!DO$176</f>
        <v>0</v>
      </c>
      <c r="DP62" s="242">
        <f xml:space="preserve"> Debt!DP$176</f>
        <v>0</v>
      </c>
      <c r="DQ62" s="242">
        <f xml:space="preserve"> Debt!DQ$176</f>
        <v>0</v>
      </c>
      <c r="DR62" s="242">
        <f xml:space="preserve"> Debt!DR$176</f>
        <v>0</v>
      </c>
      <c r="DS62" s="242">
        <f xml:space="preserve"> Debt!DS$176</f>
        <v>0</v>
      </c>
      <c r="DT62" s="242">
        <f xml:space="preserve"> Debt!DT$176</f>
        <v>0</v>
      </c>
      <c r="DU62" s="242">
        <f xml:space="preserve"> Debt!DU$176</f>
        <v>0</v>
      </c>
      <c r="DV62" s="242">
        <f xml:space="preserve"> Debt!DV$176</f>
        <v>0</v>
      </c>
      <c r="DW62" s="242">
        <f xml:space="preserve"> Debt!DW$176</f>
        <v>0</v>
      </c>
      <c r="DX62" s="242">
        <f xml:space="preserve"> Debt!DX$176</f>
        <v>0</v>
      </c>
      <c r="DY62" s="242">
        <f xml:space="preserve"> Debt!DY$176</f>
        <v>0</v>
      </c>
      <c r="DZ62" s="242">
        <f xml:space="preserve"> Debt!DZ$176</f>
        <v>0</v>
      </c>
      <c r="EA62" s="242">
        <f xml:space="preserve"> Debt!EA$176</f>
        <v>0</v>
      </c>
      <c r="EB62" s="242">
        <f xml:space="preserve"> Debt!EB$176</f>
        <v>0</v>
      </c>
      <c r="EC62" s="242">
        <f xml:space="preserve"> Debt!EC$176</f>
        <v>0</v>
      </c>
      <c r="ED62" s="242">
        <f xml:space="preserve"> Debt!ED$176</f>
        <v>0</v>
      </c>
      <c r="EE62" s="242">
        <f xml:space="preserve"> Debt!EE$176</f>
        <v>0</v>
      </c>
      <c r="EF62" s="242">
        <f xml:space="preserve"> Debt!EF$176</f>
        <v>0</v>
      </c>
      <c r="EG62" s="242">
        <f xml:space="preserve"> Debt!EG$176</f>
        <v>0</v>
      </c>
      <c r="EH62" s="242">
        <f xml:space="preserve"> Debt!EH$176</f>
        <v>0</v>
      </c>
      <c r="EI62" s="242">
        <f xml:space="preserve"> Debt!EI$176</f>
        <v>0</v>
      </c>
      <c r="EJ62" s="242">
        <f xml:space="preserve"> Debt!EJ$176</f>
        <v>0</v>
      </c>
      <c r="EK62" s="242">
        <f xml:space="preserve"> Debt!EK$176</f>
        <v>0</v>
      </c>
      <c r="EL62" s="242">
        <f xml:space="preserve"> Debt!EL$176</f>
        <v>0</v>
      </c>
      <c r="EM62" s="242">
        <f xml:space="preserve"> Debt!EM$176</f>
        <v>0</v>
      </c>
      <c r="EN62" s="242">
        <f xml:space="preserve"> Debt!EN$176</f>
        <v>0</v>
      </c>
      <c r="EO62" s="242">
        <f xml:space="preserve"> Debt!EO$176</f>
        <v>0</v>
      </c>
      <c r="EP62" s="242">
        <f xml:space="preserve"> Debt!EP$176</f>
        <v>0</v>
      </c>
      <c r="EQ62" s="242">
        <f xml:space="preserve"> Debt!EQ$176</f>
        <v>0</v>
      </c>
      <c r="ER62" s="242">
        <f xml:space="preserve"> Debt!ER$176</f>
        <v>0</v>
      </c>
      <c r="ES62" s="242">
        <f xml:space="preserve"> Debt!ES$176</f>
        <v>0</v>
      </c>
      <c r="ET62" s="242">
        <f xml:space="preserve"> Debt!ET$176</f>
        <v>0</v>
      </c>
      <c r="EU62" s="242">
        <f xml:space="preserve"> Debt!EU$176</f>
        <v>0</v>
      </c>
      <c r="EV62" s="242">
        <f xml:space="preserve"> Debt!EV$176</f>
        <v>0</v>
      </c>
      <c r="EW62" s="242">
        <f xml:space="preserve"> Debt!EW$176</f>
        <v>0</v>
      </c>
      <c r="EX62" s="242">
        <f xml:space="preserve"> Debt!EX$176</f>
        <v>0</v>
      </c>
      <c r="EY62" s="242">
        <f xml:space="preserve"> Debt!EY$176</f>
        <v>0</v>
      </c>
      <c r="EZ62" s="242">
        <f xml:space="preserve"> Debt!EZ$176</f>
        <v>0</v>
      </c>
      <c r="FA62" s="242">
        <f xml:space="preserve"> Debt!FA$176</f>
        <v>0</v>
      </c>
      <c r="FB62" s="242">
        <f xml:space="preserve"> Debt!FB$176</f>
        <v>0</v>
      </c>
      <c r="FC62" s="242">
        <f xml:space="preserve"> Debt!FC$176</f>
        <v>0</v>
      </c>
      <c r="FD62" s="242">
        <f xml:space="preserve"> Debt!FD$176</f>
        <v>0</v>
      </c>
      <c r="FE62" s="242">
        <f xml:space="preserve"> Debt!FE$176</f>
        <v>0</v>
      </c>
      <c r="FF62" s="242">
        <f xml:space="preserve"> Debt!FF$176</f>
        <v>0</v>
      </c>
      <c r="FG62" s="242">
        <f xml:space="preserve"> Debt!FG$176</f>
        <v>0</v>
      </c>
      <c r="FH62" s="242">
        <f xml:space="preserve"> Debt!FH$176</f>
        <v>0</v>
      </c>
      <c r="FI62" s="242">
        <f xml:space="preserve"> Debt!FI$176</f>
        <v>0</v>
      </c>
      <c r="FJ62" s="242">
        <f xml:space="preserve"> Debt!FJ$176</f>
        <v>0</v>
      </c>
      <c r="FK62" s="242">
        <f xml:space="preserve"> Debt!FK$176</f>
        <v>0</v>
      </c>
      <c r="FL62" s="242">
        <f xml:space="preserve"> Debt!FL$176</f>
        <v>0</v>
      </c>
      <c r="FM62" s="242">
        <f xml:space="preserve"> Debt!FM$176</f>
        <v>0</v>
      </c>
      <c r="FN62" s="242">
        <f xml:space="preserve"> Debt!FN$176</f>
        <v>0</v>
      </c>
      <c r="FO62" s="242">
        <f xml:space="preserve"> Debt!FO$176</f>
        <v>0</v>
      </c>
      <c r="FP62" s="242">
        <f xml:space="preserve"> Debt!FP$176</f>
        <v>0</v>
      </c>
      <c r="FQ62" s="242">
        <f xml:space="preserve"> Debt!FQ$176</f>
        <v>0</v>
      </c>
      <c r="FR62" s="242">
        <f xml:space="preserve"> Debt!FR$176</f>
        <v>0</v>
      </c>
      <c r="FS62" s="242">
        <f xml:space="preserve"> Debt!FS$176</f>
        <v>0</v>
      </c>
      <c r="FT62" s="242">
        <f xml:space="preserve"> Debt!FT$176</f>
        <v>0</v>
      </c>
      <c r="FU62" s="242">
        <f xml:space="preserve"> Debt!FU$176</f>
        <v>0</v>
      </c>
      <c r="FV62" s="242">
        <f xml:space="preserve"> Debt!FV$176</f>
        <v>0</v>
      </c>
      <c r="FW62" s="242">
        <f xml:space="preserve"> Debt!FW$176</f>
        <v>0</v>
      </c>
      <c r="FX62" s="242">
        <f xml:space="preserve"> Debt!FX$176</f>
        <v>0</v>
      </c>
      <c r="FY62" s="242">
        <f xml:space="preserve"> Debt!FY$176</f>
        <v>0</v>
      </c>
      <c r="FZ62" s="242">
        <f xml:space="preserve"> Debt!FZ$176</f>
        <v>0</v>
      </c>
      <c r="GA62" s="242">
        <f xml:space="preserve"> Debt!GA$176</f>
        <v>0</v>
      </c>
      <c r="GB62" s="242">
        <f xml:space="preserve"> Debt!GB$176</f>
        <v>0</v>
      </c>
      <c r="GC62" s="242">
        <f xml:space="preserve"> Debt!GC$176</f>
        <v>0</v>
      </c>
      <c r="GD62" s="242">
        <f xml:space="preserve"> Debt!GD$176</f>
        <v>0</v>
      </c>
      <c r="GE62" s="242">
        <f xml:space="preserve"> Debt!GE$176</f>
        <v>0</v>
      </c>
      <c r="GF62" s="242">
        <f xml:space="preserve"> Debt!GF$176</f>
        <v>0</v>
      </c>
      <c r="GG62" s="242">
        <f xml:space="preserve"> Debt!GG$176</f>
        <v>0</v>
      </c>
      <c r="GH62" s="242">
        <f xml:space="preserve"> Debt!GH$176</f>
        <v>0</v>
      </c>
      <c r="GI62" s="242">
        <f xml:space="preserve"> Debt!GI$176</f>
        <v>0</v>
      </c>
      <c r="GJ62" s="242">
        <f xml:space="preserve"> Debt!GJ$176</f>
        <v>0</v>
      </c>
    </row>
    <row r="63" spans="1:192" s="526" customFormat="1" outlineLevel="1" x14ac:dyDescent="0.25">
      <c r="A63" s="212"/>
      <c r="B63" s="212"/>
      <c r="C63" s="213"/>
      <c r="D63" s="216"/>
      <c r="E63" s="239" t="s">
        <v>454</v>
      </c>
      <c r="F63" s="239"/>
      <c r="G63" s="239" t="str">
        <f xml:space="preserve"> SMU</f>
        <v>$ 000s</v>
      </c>
      <c r="H63" s="239">
        <f xml:space="preserve"> SUM(J63:GJ63)</f>
        <v>19181.55144814137</v>
      </c>
      <c r="I63" s="239"/>
      <c r="J63" s="239">
        <f xml:space="preserve"> J59 + SUM(J61:J62)</f>
        <v>0</v>
      </c>
      <c r="K63" s="239">
        <f t="shared" ref="K63" si="48" xml:space="preserve"> K59 + SUM(K61:K62)</f>
        <v>0</v>
      </c>
      <c r="L63" s="239">
        <f t="shared" ref="L63" si="49" xml:space="preserve"> L59 + SUM(L61:L62)</f>
        <v>-5.4569682106375694E-10</v>
      </c>
      <c r="M63" s="239">
        <f t="shared" ref="M63" si="50" xml:space="preserve"> M59 + SUM(M61:M62)</f>
        <v>1.586077778483741E-4</v>
      </c>
      <c r="N63" s="239">
        <f t="shared" ref="N63" si="51" xml:space="preserve"> N59 + SUM(N61:N62)</f>
        <v>-1.8542404577601701E-3</v>
      </c>
      <c r="O63" s="239">
        <f t="shared" ref="O63" si="52" xml:space="preserve"> O59 + SUM(O61:O62)</f>
        <v>-1.9172108004568145E-3</v>
      </c>
      <c r="P63" s="239">
        <f t="shared" ref="P63" si="53" xml:space="preserve"> P59 + SUM(P61:P62)</f>
        <v>6.2746840440013329E-3</v>
      </c>
      <c r="Q63" s="239">
        <f t="shared" ref="Q63" si="54" xml:space="preserve"> Q59 + SUM(Q61:Q62)</f>
        <v>0</v>
      </c>
      <c r="R63" s="239">
        <f t="shared" ref="R63" si="55" xml:space="preserve"> R59 + SUM(R61:R62)</f>
        <v>0</v>
      </c>
      <c r="S63" s="239">
        <f t="shared" ref="S63" si="56" xml:space="preserve"> S59 + SUM(S61:S62)</f>
        <v>0</v>
      </c>
      <c r="T63" s="239">
        <f t="shared" ref="T63" si="57" xml:space="preserve"> T59 + SUM(T61:T62)</f>
        <v>0</v>
      </c>
      <c r="U63" s="239">
        <f t="shared" ref="U63" si="58" xml:space="preserve"> U59 + SUM(U61:U62)</f>
        <v>0</v>
      </c>
      <c r="V63" s="239">
        <f t="shared" ref="V63" si="59" xml:space="preserve"> V59 + SUM(V61:V62)</f>
        <v>0</v>
      </c>
      <c r="W63" s="239">
        <f t="shared" ref="W63" si="60" xml:space="preserve"> W59 + SUM(W61:W62)</f>
        <v>0</v>
      </c>
      <c r="X63" s="239">
        <f t="shared" ref="X63" si="61" xml:space="preserve"> X59 + SUM(X61:X62)</f>
        <v>0</v>
      </c>
      <c r="Y63" s="239">
        <f t="shared" ref="Y63" si="62" xml:space="preserve"> Y59 + SUM(Y61:Y62)</f>
        <v>0</v>
      </c>
      <c r="Z63" s="239">
        <f t="shared" ref="Z63" si="63" xml:space="preserve"> Z59 + SUM(Z61:Z62)</f>
        <v>0</v>
      </c>
      <c r="AA63" s="239">
        <f t="shared" ref="AA63" si="64" xml:space="preserve"> AA59 + SUM(AA61:AA62)</f>
        <v>0</v>
      </c>
      <c r="AB63" s="239">
        <f t="shared" ref="AB63" si="65" xml:space="preserve"> AB59 + SUM(AB61:AB62)</f>
        <v>0</v>
      </c>
      <c r="AC63" s="239">
        <f t="shared" ref="AC63" si="66" xml:space="preserve"> AC59 + SUM(AC61:AC62)</f>
        <v>0</v>
      </c>
      <c r="AD63" s="239">
        <f t="shared" ref="AD63" si="67" xml:space="preserve"> AD59 + SUM(AD61:AD62)</f>
        <v>0</v>
      </c>
      <c r="AE63" s="239">
        <f t="shared" ref="AE63" si="68" xml:space="preserve"> AE59 + SUM(AE61:AE62)</f>
        <v>0</v>
      </c>
      <c r="AF63" s="239">
        <f t="shared" ref="AF63" si="69" xml:space="preserve"> AF59 + SUM(AF61:AF62)</f>
        <v>0</v>
      </c>
      <c r="AG63" s="239">
        <f t="shared" ref="AG63" si="70" xml:space="preserve"> AG59 + SUM(AG61:AG62)</f>
        <v>0</v>
      </c>
      <c r="AH63" s="239">
        <f t="shared" ref="AH63" si="71" xml:space="preserve"> AH59 + SUM(AH61:AH62)</f>
        <v>0</v>
      </c>
      <c r="AI63" s="239">
        <f t="shared" ref="AI63" si="72" xml:space="preserve"> AI59 + SUM(AI61:AI62)</f>
        <v>0</v>
      </c>
      <c r="AJ63" s="239">
        <f t="shared" ref="AJ63" si="73" xml:space="preserve"> AJ59 + SUM(AJ61:AJ62)</f>
        <v>0</v>
      </c>
      <c r="AK63" s="239">
        <f t="shared" ref="AK63" si="74" xml:space="preserve"> AK59 + SUM(AK61:AK62)</f>
        <v>0</v>
      </c>
      <c r="AL63" s="239">
        <f t="shared" ref="AL63" si="75" xml:space="preserve"> AL59 + SUM(AL61:AL62)</f>
        <v>0</v>
      </c>
      <c r="AM63" s="239">
        <f t="shared" ref="AM63" si="76" xml:space="preserve"> AM59 + SUM(AM61:AM62)</f>
        <v>0</v>
      </c>
      <c r="AN63" s="239">
        <f t="shared" ref="AN63" si="77" xml:space="preserve"> AN59 + SUM(AN61:AN62)</f>
        <v>0</v>
      </c>
      <c r="AO63" s="239">
        <f t="shared" ref="AO63" si="78" xml:space="preserve"> AO59 + SUM(AO61:AO62)</f>
        <v>0</v>
      </c>
      <c r="AP63" s="239">
        <f t="shared" ref="AP63" si="79" xml:space="preserve"> AP59 + SUM(AP61:AP62)</f>
        <v>0</v>
      </c>
      <c r="AQ63" s="239">
        <f t="shared" ref="AQ63" si="80" xml:space="preserve"> AQ59 + SUM(AQ61:AQ62)</f>
        <v>0</v>
      </c>
      <c r="AR63" s="239">
        <f t="shared" ref="AR63" si="81" xml:space="preserve"> AR59 + SUM(AR61:AR62)</f>
        <v>0</v>
      </c>
      <c r="AS63" s="239">
        <f t="shared" ref="AS63" si="82" xml:space="preserve"> AS59 + SUM(AS61:AS62)</f>
        <v>0</v>
      </c>
      <c r="AT63" s="239">
        <f t="shared" ref="AT63" si="83" xml:space="preserve"> AT59 + SUM(AT61:AT62)</f>
        <v>0</v>
      </c>
      <c r="AU63" s="239">
        <f t="shared" ref="AU63" si="84" xml:space="preserve"> AU59 + SUM(AU61:AU62)</f>
        <v>0</v>
      </c>
      <c r="AV63" s="239">
        <f t="shared" ref="AV63" si="85" xml:space="preserve"> AV59 + SUM(AV61:AV62)</f>
        <v>0</v>
      </c>
      <c r="AW63" s="239">
        <f t="shared" ref="AW63" si="86" xml:space="preserve"> AW59 + SUM(AW61:AW62)</f>
        <v>0</v>
      </c>
      <c r="AX63" s="239">
        <f t="shared" ref="AX63" si="87" xml:space="preserve"> AX59 + SUM(AX61:AX62)</f>
        <v>0</v>
      </c>
      <c r="AY63" s="239">
        <f t="shared" ref="AY63" si="88" xml:space="preserve"> AY59 + SUM(AY61:AY62)</f>
        <v>0</v>
      </c>
      <c r="AZ63" s="239">
        <f t="shared" ref="AZ63" si="89" xml:space="preserve"> AZ59 + SUM(AZ61:AZ62)</f>
        <v>0</v>
      </c>
      <c r="BA63" s="239">
        <f t="shared" ref="BA63" si="90" xml:space="preserve"> BA59 + SUM(BA61:BA62)</f>
        <v>0</v>
      </c>
      <c r="BB63" s="239">
        <f t="shared" ref="BB63" si="91" xml:space="preserve"> BB59 + SUM(BB61:BB62)</f>
        <v>0</v>
      </c>
      <c r="BC63" s="239">
        <f t="shared" ref="BC63" si="92" xml:space="preserve"> BC59 + SUM(BC61:BC62)</f>
        <v>4616.3509396794434</v>
      </c>
      <c r="BD63" s="239">
        <f t="shared" ref="BD63" si="93" xml:space="preserve"> BD59 + SUM(BD61:BD62)</f>
        <v>11388.57472105578</v>
      </c>
      <c r="BE63" s="239">
        <f t="shared" ref="BE63:DP63" si="94" xml:space="preserve"> BE59 + SUM(BE61:BE62)</f>
        <v>3176.6231255661278</v>
      </c>
      <c r="BF63" s="239">
        <f t="shared" si="94"/>
        <v>0</v>
      </c>
      <c r="BG63" s="239">
        <f t="shared" si="94"/>
        <v>0</v>
      </c>
      <c r="BH63" s="239">
        <f t="shared" si="94"/>
        <v>0</v>
      </c>
      <c r="BI63" s="239">
        <f t="shared" si="94"/>
        <v>0</v>
      </c>
      <c r="BJ63" s="239">
        <f t="shared" si="94"/>
        <v>0</v>
      </c>
      <c r="BK63" s="239">
        <f t="shared" si="94"/>
        <v>0</v>
      </c>
      <c r="BL63" s="239">
        <f t="shared" si="94"/>
        <v>0</v>
      </c>
      <c r="BM63" s="239">
        <f t="shared" si="94"/>
        <v>0</v>
      </c>
      <c r="BN63" s="239">
        <f t="shared" si="94"/>
        <v>0</v>
      </c>
      <c r="BO63" s="239">
        <f t="shared" si="94"/>
        <v>0</v>
      </c>
      <c r="BP63" s="239">
        <f t="shared" si="94"/>
        <v>0</v>
      </c>
      <c r="BQ63" s="239">
        <f t="shared" si="94"/>
        <v>0</v>
      </c>
      <c r="BR63" s="239">
        <f t="shared" si="94"/>
        <v>0</v>
      </c>
      <c r="BS63" s="239">
        <f t="shared" si="94"/>
        <v>0</v>
      </c>
      <c r="BT63" s="239">
        <f t="shared" si="94"/>
        <v>0</v>
      </c>
      <c r="BU63" s="239">
        <f t="shared" si="94"/>
        <v>0</v>
      </c>
      <c r="BV63" s="239">
        <f t="shared" si="94"/>
        <v>0</v>
      </c>
      <c r="BW63" s="239">
        <f t="shared" si="94"/>
        <v>0</v>
      </c>
      <c r="BX63" s="239">
        <f t="shared" si="94"/>
        <v>0</v>
      </c>
      <c r="BY63" s="239">
        <f t="shared" si="94"/>
        <v>0</v>
      </c>
      <c r="BZ63" s="239">
        <f t="shared" si="94"/>
        <v>0</v>
      </c>
      <c r="CA63" s="239">
        <f t="shared" si="94"/>
        <v>0</v>
      </c>
      <c r="CB63" s="239">
        <f t="shared" si="94"/>
        <v>0</v>
      </c>
      <c r="CC63" s="239">
        <f t="shared" si="94"/>
        <v>0</v>
      </c>
      <c r="CD63" s="239">
        <f t="shared" si="94"/>
        <v>0</v>
      </c>
      <c r="CE63" s="239">
        <f t="shared" si="94"/>
        <v>0</v>
      </c>
      <c r="CF63" s="239">
        <f t="shared" si="94"/>
        <v>0</v>
      </c>
      <c r="CG63" s="239">
        <f t="shared" si="94"/>
        <v>0</v>
      </c>
      <c r="CH63" s="239">
        <f t="shared" si="94"/>
        <v>0</v>
      </c>
      <c r="CI63" s="239">
        <f t="shared" si="94"/>
        <v>0</v>
      </c>
      <c r="CJ63" s="239">
        <f t="shared" si="94"/>
        <v>0</v>
      </c>
      <c r="CK63" s="239">
        <f t="shared" si="94"/>
        <v>0</v>
      </c>
      <c r="CL63" s="239">
        <f t="shared" si="94"/>
        <v>0</v>
      </c>
      <c r="CM63" s="239">
        <f t="shared" si="94"/>
        <v>0</v>
      </c>
      <c r="CN63" s="239">
        <f t="shared" si="94"/>
        <v>0</v>
      </c>
      <c r="CO63" s="239">
        <f t="shared" si="94"/>
        <v>0</v>
      </c>
      <c r="CP63" s="239">
        <f t="shared" si="94"/>
        <v>0</v>
      </c>
      <c r="CQ63" s="239">
        <f t="shared" si="94"/>
        <v>0</v>
      </c>
      <c r="CR63" s="239">
        <f t="shared" si="94"/>
        <v>0</v>
      </c>
      <c r="CS63" s="239">
        <f t="shared" si="94"/>
        <v>0</v>
      </c>
      <c r="CT63" s="239">
        <f t="shared" si="94"/>
        <v>0</v>
      </c>
      <c r="CU63" s="239">
        <f t="shared" si="94"/>
        <v>0</v>
      </c>
      <c r="CV63" s="239">
        <f t="shared" si="94"/>
        <v>0</v>
      </c>
      <c r="CW63" s="239">
        <f t="shared" si="94"/>
        <v>0</v>
      </c>
      <c r="CX63" s="239">
        <f t="shared" si="94"/>
        <v>0</v>
      </c>
      <c r="CY63" s="239">
        <f t="shared" si="94"/>
        <v>0</v>
      </c>
      <c r="CZ63" s="239">
        <f t="shared" si="94"/>
        <v>0</v>
      </c>
      <c r="DA63" s="239">
        <f t="shared" si="94"/>
        <v>0</v>
      </c>
      <c r="DB63" s="239">
        <f t="shared" si="94"/>
        <v>0</v>
      </c>
      <c r="DC63" s="239">
        <f t="shared" si="94"/>
        <v>0</v>
      </c>
      <c r="DD63" s="239">
        <f t="shared" si="94"/>
        <v>0</v>
      </c>
      <c r="DE63" s="239">
        <f t="shared" si="94"/>
        <v>0</v>
      </c>
      <c r="DF63" s="239">
        <f t="shared" si="94"/>
        <v>0</v>
      </c>
      <c r="DG63" s="239">
        <f t="shared" si="94"/>
        <v>0</v>
      </c>
      <c r="DH63" s="239">
        <f t="shared" si="94"/>
        <v>0</v>
      </c>
      <c r="DI63" s="239">
        <f t="shared" si="94"/>
        <v>0</v>
      </c>
      <c r="DJ63" s="239">
        <f t="shared" si="94"/>
        <v>0</v>
      </c>
      <c r="DK63" s="239">
        <f t="shared" si="94"/>
        <v>0</v>
      </c>
      <c r="DL63" s="239">
        <f t="shared" si="94"/>
        <v>0</v>
      </c>
      <c r="DM63" s="239">
        <f t="shared" si="94"/>
        <v>0</v>
      </c>
      <c r="DN63" s="239">
        <f t="shared" si="94"/>
        <v>0</v>
      </c>
      <c r="DO63" s="239">
        <f t="shared" si="94"/>
        <v>0</v>
      </c>
      <c r="DP63" s="239">
        <f t="shared" si="94"/>
        <v>0</v>
      </c>
      <c r="DQ63" s="239">
        <f t="shared" ref="DQ63:GB63" si="95" xml:space="preserve"> DQ59 + SUM(DQ61:DQ62)</f>
        <v>0</v>
      </c>
      <c r="DR63" s="239">
        <f t="shared" si="95"/>
        <v>0</v>
      </c>
      <c r="DS63" s="239">
        <f t="shared" si="95"/>
        <v>0</v>
      </c>
      <c r="DT63" s="239">
        <f t="shared" si="95"/>
        <v>0</v>
      </c>
      <c r="DU63" s="239">
        <f t="shared" si="95"/>
        <v>0</v>
      </c>
      <c r="DV63" s="239">
        <f t="shared" si="95"/>
        <v>0</v>
      </c>
      <c r="DW63" s="239">
        <f t="shared" si="95"/>
        <v>0</v>
      </c>
      <c r="DX63" s="239">
        <f t="shared" si="95"/>
        <v>0</v>
      </c>
      <c r="DY63" s="239">
        <f t="shared" si="95"/>
        <v>0</v>
      </c>
      <c r="DZ63" s="239">
        <f t="shared" si="95"/>
        <v>0</v>
      </c>
      <c r="EA63" s="239">
        <f t="shared" si="95"/>
        <v>0</v>
      </c>
      <c r="EB63" s="239">
        <f t="shared" si="95"/>
        <v>0</v>
      </c>
      <c r="EC63" s="239">
        <f t="shared" si="95"/>
        <v>0</v>
      </c>
      <c r="ED63" s="239">
        <f t="shared" si="95"/>
        <v>0</v>
      </c>
      <c r="EE63" s="239">
        <f t="shared" si="95"/>
        <v>0</v>
      </c>
      <c r="EF63" s="239">
        <f t="shared" si="95"/>
        <v>0</v>
      </c>
      <c r="EG63" s="239">
        <f t="shared" si="95"/>
        <v>0</v>
      </c>
      <c r="EH63" s="239">
        <f t="shared" si="95"/>
        <v>0</v>
      </c>
      <c r="EI63" s="239">
        <f t="shared" si="95"/>
        <v>0</v>
      </c>
      <c r="EJ63" s="239">
        <f t="shared" si="95"/>
        <v>0</v>
      </c>
      <c r="EK63" s="239">
        <f t="shared" si="95"/>
        <v>0</v>
      </c>
      <c r="EL63" s="239">
        <f t="shared" si="95"/>
        <v>0</v>
      </c>
      <c r="EM63" s="239">
        <f t="shared" si="95"/>
        <v>0</v>
      </c>
      <c r="EN63" s="239">
        <f t="shared" si="95"/>
        <v>0</v>
      </c>
      <c r="EO63" s="239">
        <f t="shared" si="95"/>
        <v>0</v>
      </c>
      <c r="EP63" s="239">
        <f t="shared" si="95"/>
        <v>0</v>
      </c>
      <c r="EQ63" s="239">
        <f t="shared" si="95"/>
        <v>0</v>
      </c>
      <c r="ER63" s="239">
        <f t="shared" si="95"/>
        <v>0</v>
      </c>
      <c r="ES63" s="239">
        <f t="shared" si="95"/>
        <v>0</v>
      </c>
      <c r="ET63" s="239">
        <f t="shared" si="95"/>
        <v>0</v>
      </c>
      <c r="EU63" s="239">
        <f t="shared" si="95"/>
        <v>0</v>
      </c>
      <c r="EV63" s="239">
        <f t="shared" si="95"/>
        <v>0</v>
      </c>
      <c r="EW63" s="239">
        <f t="shared" si="95"/>
        <v>0</v>
      </c>
      <c r="EX63" s="239">
        <f t="shared" si="95"/>
        <v>0</v>
      </c>
      <c r="EY63" s="239">
        <f t="shared" si="95"/>
        <v>0</v>
      </c>
      <c r="EZ63" s="239">
        <f t="shared" si="95"/>
        <v>0</v>
      </c>
      <c r="FA63" s="239">
        <f t="shared" si="95"/>
        <v>0</v>
      </c>
      <c r="FB63" s="239">
        <f t="shared" si="95"/>
        <v>0</v>
      </c>
      <c r="FC63" s="239">
        <f t="shared" si="95"/>
        <v>0</v>
      </c>
      <c r="FD63" s="239">
        <f t="shared" si="95"/>
        <v>0</v>
      </c>
      <c r="FE63" s="239">
        <f t="shared" si="95"/>
        <v>0</v>
      </c>
      <c r="FF63" s="239">
        <f t="shared" si="95"/>
        <v>0</v>
      </c>
      <c r="FG63" s="239">
        <f t="shared" si="95"/>
        <v>0</v>
      </c>
      <c r="FH63" s="239">
        <f t="shared" si="95"/>
        <v>0</v>
      </c>
      <c r="FI63" s="239">
        <f t="shared" si="95"/>
        <v>0</v>
      </c>
      <c r="FJ63" s="239">
        <f t="shared" si="95"/>
        <v>0</v>
      </c>
      <c r="FK63" s="239">
        <f t="shared" si="95"/>
        <v>0</v>
      </c>
      <c r="FL63" s="239">
        <f t="shared" si="95"/>
        <v>0</v>
      </c>
      <c r="FM63" s="239">
        <f t="shared" si="95"/>
        <v>0</v>
      </c>
      <c r="FN63" s="239">
        <f t="shared" si="95"/>
        <v>0</v>
      </c>
      <c r="FO63" s="239">
        <f t="shared" si="95"/>
        <v>0</v>
      </c>
      <c r="FP63" s="239">
        <f t="shared" si="95"/>
        <v>0</v>
      </c>
      <c r="FQ63" s="239">
        <f t="shared" si="95"/>
        <v>0</v>
      </c>
      <c r="FR63" s="239">
        <f t="shared" si="95"/>
        <v>0</v>
      </c>
      <c r="FS63" s="239">
        <f t="shared" si="95"/>
        <v>0</v>
      </c>
      <c r="FT63" s="239">
        <f t="shared" si="95"/>
        <v>0</v>
      </c>
      <c r="FU63" s="239">
        <f t="shared" si="95"/>
        <v>0</v>
      </c>
      <c r="FV63" s="239">
        <f t="shared" si="95"/>
        <v>0</v>
      </c>
      <c r="FW63" s="239">
        <f t="shared" si="95"/>
        <v>0</v>
      </c>
      <c r="FX63" s="239">
        <f t="shared" si="95"/>
        <v>0</v>
      </c>
      <c r="FY63" s="239">
        <f t="shared" si="95"/>
        <v>0</v>
      </c>
      <c r="FZ63" s="239">
        <f t="shared" si="95"/>
        <v>0</v>
      </c>
      <c r="GA63" s="239">
        <f t="shared" si="95"/>
        <v>0</v>
      </c>
      <c r="GB63" s="239">
        <f t="shared" si="95"/>
        <v>0</v>
      </c>
      <c r="GC63" s="239">
        <f t="shared" ref="GC63:GJ63" si="96" xml:space="preserve"> GC59 + SUM(GC61:GC62)</f>
        <v>0</v>
      </c>
      <c r="GD63" s="239">
        <f t="shared" si="96"/>
        <v>0</v>
      </c>
      <c r="GE63" s="239">
        <f t="shared" si="96"/>
        <v>0</v>
      </c>
      <c r="GF63" s="239">
        <f t="shared" si="96"/>
        <v>0</v>
      </c>
      <c r="GG63" s="239">
        <f t="shared" si="96"/>
        <v>0</v>
      </c>
      <c r="GH63" s="239">
        <f t="shared" si="96"/>
        <v>0</v>
      </c>
      <c r="GI63" s="239">
        <f t="shared" si="96"/>
        <v>0</v>
      </c>
      <c r="GJ63" s="239">
        <f t="shared" si="96"/>
        <v>0</v>
      </c>
    </row>
    <row r="64" spans="1:192" outlineLevel="1" x14ac:dyDescent="0.25">
      <c r="A64" s="212"/>
      <c r="D64" s="216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42"/>
      <c r="BU64" s="242"/>
      <c r="BV64" s="242"/>
      <c r="BW64" s="242"/>
      <c r="BX64" s="242"/>
      <c r="BY64" s="242"/>
      <c r="BZ64" s="242"/>
      <c r="CA64" s="242"/>
      <c r="CB64" s="242"/>
      <c r="CC64" s="242"/>
      <c r="CD64" s="242"/>
      <c r="CE64" s="242"/>
      <c r="CF64" s="242"/>
      <c r="CG64" s="242"/>
      <c r="CH64" s="242"/>
      <c r="CI64" s="242"/>
      <c r="CJ64" s="242"/>
      <c r="CK64" s="242"/>
      <c r="CL64" s="242"/>
      <c r="CM64" s="242"/>
      <c r="CN64" s="242"/>
      <c r="CO64" s="242"/>
      <c r="CP64" s="242"/>
      <c r="CQ64" s="242"/>
      <c r="CR64" s="242"/>
      <c r="CS64" s="242"/>
      <c r="CT64" s="242"/>
      <c r="CU64" s="242"/>
      <c r="CV64" s="242"/>
      <c r="CW64" s="242"/>
      <c r="CX64" s="242"/>
      <c r="CY64" s="242"/>
      <c r="CZ64" s="242"/>
      <c r="DA64" s="242"/>
      <c r="DB64" s="242"/>
      <c r="DC64" s="242"/>
      <c r="DD64" s="242"/>
      <c r="DE64" s="242"/>
      <c r="DF64" s="242"/>
      <c r="DG64" s="242"/>
      <c r="DH64" s="242"/>
      <c r="DI64" s="242"/>
      <c r="DJ64" s="242"/>
      <c r="DK64" s="242"/>
      <c r="DL64" s="242"/>
      <c r="DM64" s="242"/>
      <c r="DN64" s="242"/>
      <c r="DO64" s="242"/>
      <c r="DP64" s="242"/>
      <c r="DQ64" s="242"/>
      <c r="DR64" s="242"/>
      <c r="DS64" s="242"/>
      <c r="DT64" s="242"/>
      <c r="DU64" s="242"/>
      <c r="DV64" s="242"/>
      <c r="DW64" s="242"/>
      <c r="DX64" s="242"/>
      <c r="DY64" s="242"/>
      <c r="DZ64" s="242"/>
      <c r="EA64" s="242"/>
      <c r="EB64" s="242"/>
      <c r="EC64" s="242"/>
      <c r="ED64" s="242"/>
      <c r="EE64" s="242"/>
      <c r="EF64" s="242"/>
      <c r="EG64" s="242"/>
      <c r="EH64" s="242"/>
      <c r="EI64" s="242"/>
      <c r="EJ64" s="242"/>
      <c r="EK64" s="242"/>
      <c r="EL64" s="242"/>
      <c r="EM64" s="242"/>
      <c r="EN64" s="242"/>
      <c r="EO64" s="242"/>
      <c r="EP64" s="242"/>
      <c r="EQ64" s="242"/>
      <c r="ER64" s="242"/>
      <c r="ES64" s="242"/>
      <c r="ET64" s="242"/>
      <c r="EU64" s="242"/>
      <c r="EV64" s="242"/>
      <c r="EW64" s="242"/>
      <c r="EX64" s="242"/>
      <c r="EY64" s="242"/>
      <c r="EZ64" s="242"/>
      <c r="FA64" s="242"/>
      <c r="FB64" s="242"/>
      <c r="FC64" s="242"/>
      <c r="FD64" s="242"/>
      <c r="FE64" s="242"/>
      <c r="FF64" s="242"/>
      <c r="FG64" s="242"/>
      <c r="FH64" s="242"/>
      <c r="FI64" s="242"/>
      <c r="FJ64" s="242"/>
      <c r="FK64" s="242"/>
      <c r="FL64" s="242"/>
      <c r="FM64" s="242"/>
      <c r="FN64" s="242"/>
      <c r="FO64" s="242"/>
      <c r="FP64" s="242"/>
      <c r="FQ64" s="242"/>
      <c r="FR64" s="242"/>
      <c r="FS64" s="242"/>
      <c r="FT64" s="242"/>
      <c r="FU64" s="242"/>
      <c r="FV64" s="242"/>
      <c r="FW64" s="242"/>
      <c r="FX64" s="242"/>
      <c r="FY64" s="242"/>
      <c r="FZ64" s="242"/>
      <c r="GA64" s="242"/>
      <c r="GB64" s="242"/>
      <c r="GC64" s="242"/>
      <c r="GD64" s="242"/>
      <c r="GE64" s="242"/>
      <c r="GF64" s="242"/>
      <c r="GG64" s="242"/>
      <c r="GH64" s="242"/>
      <c r="GI64" s="242"/>
      <c r="GJ64" s="242"/>
    </row>
    <row r="65" spans="1:192" outlineLevel="1" x14ac:dyDescent="0.25">
      <c r="A65" s="212"/>
      <c r="D65" s="216"/>
      <c r="E65" s="296" t="str">
        <f xml:space="preserve"> Equity!E$12</f>
        <v>Share capital redemption</v>
      </c>
      <c r="F65" s="296">
        <f xml:space="preserve"> Equity!F$12</f>
        <v>0</v>
      </c>
      <c r="G65" s="296" t="str">
        <f xml:space="preserve"> Equity!G$12</f>
        <v>$ 000s</v>
      </c>
      <c r="H65" s="296">
        <f xml:space="preserve"> Equity!H$12</f>
        <v>-100</v>
      </c>
      <c r="I65" s="296">
        <f xml:space="preserve"> Equity!I$12</f>
        <v>0</v>
      </c>
      <c r="J65" s="296">
        <f xml:space="preserve"> Equity!J$12</f>
        <v>0</v>
      </c>
      <c r="K65" s="296">
        <f xml:space="preserve"> Equity!K$12</f>
        <v>0</v>
      </c>
      <c r="L65" s="296">
        <f xml:space="preserve"> Equity!L$12</f>
        <v>0</v>
      </c>
      <c r="M65" s="296">
        <f xml:space="preserve"> Equity!M$12</f>
        <v>0</v>
      </c>
      <c r="N65" s="296">
        <f xml:space="preserve"> Equity!N$12</f>
        <v>0</v>
      </c>
      <c r="O65" s="296">
        <f xml:space="preserve"> Equity!O$12</f>
        <v>0</v>
      </c>
      <c r="P65" s="296">
        <f xml:space="preserve"> Equity!P$12</f>
        <v>0</v>
      </c>
      <c r="Q65" s="296">
        <f xml:space="preserve"> Equity!Q$12</f>
        <v>0</v>
      </c>
      <c r="R65" s="296">
        <f xml:space="preserve"> Equity!R$12</f>
        <v>0</v>
      </c>
      <c r="S65" s="296">
        <f xml:space="preserve"> Equity!S$12</f>
        <v>0</v>
      </c>
      <c r="T65" s="296">
        <f xml:space="preserve"> Equity!T$12</f>
        <v>0</v>
      </c>
      <c r="U65" s="296">
        <f xml:space="preserve"> Equity!U$12</f>
        <v>0</v>
      </c>
      <c r="V65" s="296">
        <f xml:space="preserve"> Equity!V$12</f>
        <v>0</v>
      </c>
      <c r="W65" s="296">
        <f xml:space="preserve"> Equity!W$12</f>
        <v>0</v>
      </c>
      <c r="X65" s="296">
        <f xml:space="preserve"> Equity!X$12</f>
        <v>0</v>
      </c>
      <c r="Y65" s="296">
        <f xml:space="preserve"> Equity!Y$12</f>
        <v>0</v>
      </c>
      <c r="Z65" s="296">
        <f xml:space="preserve"> Equity!Z$12</f>
        <v>0</v>
      </c>
      <c r="AA65" s="296">
        <f xml:space="preserve"> Equity!AA$12</f>
        <v>0</v>
      </c>
      <c r="AB65" s="296">
        <f xml:space="preserve"> Equity!AB$12</f>
        <v>0</v>
      </c>
      <c r="AC65" s="296">
        <f xml:space="preserve"> Equity!AC$12</f>
        <v>0</v>
      </c>
      <c r="AD65" s="296">
        <f xml:space="preserve"> Equity!AD$12</f>
        <v>0</v>
      </c>
      <c r="AE65" s="296">
        <f xml:space="preserve"> Equity!AE$12</f>
        <v>0</v>
      </c>
      <c r="AF65" s="296">
        <f xml:space="preserve"> Equity!AF$12</f>
        <v>0</v>
      </c>
      <c r="AG65" s="296">
        <f xml:space="preserve"> Equity!AG$12</f>
        <v>0</v>
      </c>
      <c r="AH65" s="296">
        <f xml:space="preserve"> Equity!AH$12</f>
        <v>0</v>
      </c>
      <c r="AI65" s="296">
        <f xml:space="preserve"> Equity!AI$12</f>
        <v>0</v>
      </c>
      <c r="AJ65" s="296">
        <f xml:space="preserve"> Equity!AJ$12</f>
        <v>0</v>
      </c>
      <c r="AK65" s="296">
        <f xml:space="preserve"> Equity!AK$12</f>
        <v>0</v>
      </c>
      <c r="AL65" s="296">
        <f xml:space="preserve"> Equity!AL$12</f>
        <v>0</v>
      </c>
      <c r="AM65" s="296">
        <f xml:space="preserve"> Equity!AM$12</f>
        <v>0</v>
      </c>
      <c r="AN65" s="296">
        <f xml:space="preserve"> Equity!AN$12</f>
        <v>0</v>
      </c>
      <c r="AO65" s="296">
        <f xml:space="preserve"> Equity!AO$12</f>
        <v>0</v>
      </c>
      <c r="AP65" s="296">
        <f xml:space="preserve"> Equity!AP$12</f>
        <v>0</v>
      </c>
      <c r="AQ65" s="296">
        <f xml:space="preserve"> Equity!AQ$12</f>
        <v>0</v>
      </c>
      <c r="AR65" s="296">
        <f xml:space="preserve"> Equity!AR$12</f>
        <v>0</v>
      </c>
      <c r="AS65" s="296">
        <f xml:space="preserve"> Equity!AS$12</f>
        <v>0</v>
      </c>
      <c r="AT65" s="296">
        <f xml:space="preserve"> Equity!AT$12</f>
        <v>0</v>
      </c>
      <c r="AU65" s="296">
        <f xml:space="preserve"> Equity!AU$12</f>
        <v>0</v>
      </c>
      <c r="AV65" s="296">
        <f xml:space="preserve"> Equity!AV$12</f>
        <v>0</v>
      </c>
      <c r="AW65" s="296">
        <f xml:space="preserve"> Equity!AW$12</f>
        <v>0</v>
      </c>
      <c r="AX65" s="296">
        <f xml:space="preserve"> Equity!AX$12</f>
        <v>0</v>
      </c>
      <c r="AY65" s="296">
        <f xml:space="preserve"> Equity!AY$12</f>
        <v>0</v>
      </c>
      <c r="AZ65" s="296">
        <f xml:space="preserve"> Equity!AZ$12</f>
        <v>0</v>
      </c>
      <c r="BA65" s="296">
        <f xml:space="preserve"> Equity!BA$12</f>
        <v>0</v>
      </c>
      <c r="BB65" s="296">
        <f xml:space="preserve"> Equity!BB$12</f>
        <v>0</v>
      </c>
      <c r="BC65" s="296">
        <f xml:space="preserve"> Equity!BC$12</f>
        <v>0</v>
      </c>
      <c r="BD65" s="296">
        <f xml:space="preserve"> Equity!BD$12</f>
        <v>-100</v>
      </c>
      <c r="BE65" s="296">
        <f xml:space="preserve"> Equity!BE$12</f>
        <v>0</v>
      </c>
      <c r="BF65" s="296">
        <f xml:space="preserve"> Equity!BF$12</f>
        <v>0</v>
      </c>
      <c r="BG65" s="296">
        <f xml:space="preserve"> Equity!BG$12</f>
        <v>0</v>
      </c>
      <c r="BH65" s="296">
        <f xml:space="preserve"> Equity!BH$12</f>
        <v>0</v>
      </c>
      <c r="BI65" s="296">
        <f xml:space="preserve"> Equity!BI$12</f>
        <v>0</v>
      </c>
      <c r="BJ65" s="296">
        <f xml:space="preserve"> Equity!BJ$12</f>
        <v>0</v>
      </c>
      <c r="BK65" s="296">
        <f xml:space="preserve"> Equity!BK$12</f>
        <v>0</v>
      </c>
      <c r="BL65" s="296">
        <f xml:space="preserve"> Equity!BL$12</f>
        <v>0</v>
      </c>
      <c r="BM65" s="296">
        <f xml:space="preserve"> Equity!BM$12</f>
        <v>0</v>
      </c>
      <c r="BN65" s="296">
        <f xml:space="preserve"> Equity!BN$12</f>
        <v>0</v>
      </c>
      <c r="BO65" s="296">
        <f xml:space="preserve"> Equity!BO$12</f>
        <v>0</v>
      </c>
      <c r="BP65" s="296">
        <f xml:space="preserve"> Equity!BP$12</f>
        <v>0</v>
      </c>
      <c r="BQ65" s="296">
        <f xml:space="preserve"> Equity!BQ$12</f>
        <v>0</v>
      </c>
      <c r="BR65" s="296">
        <f xml:space="preserve"> Equity!BR$12</f>
        <v>0</v>
      </c>
      <c r="BS65" s="296">
        <f xml:space="preserve"> Equity!BS$12</f>
        <v>0</v>
      </c>
      <c r="BT65" s="296">
        <f xml:space="preserve"> Equity!BT$12</f>
        <v>0</v>
      </c>
      <c r="BU65" s="296">
        <f xml:space="preserve"> Equity!BU$12</f>
        <v>0</v>
      </c>
      <c r="BV65" s="296">
        <f xml:space="preserve"> Equity!BV$12</f>
        <v>0</v>
      </c>
      <c r="BW65" s="296">
        <f xml:space="preserve"> Equity!BW$12</f>
        <v>0</v>
      </c>
      <c r="BX65" s="296">
        <f xml:space="preserve"> Equity!BX$12</f>
        <v>0</v>
      </c>
      <c r="BY65" s="296">
        <f xml:space="preserve"> Equity!BY$12</f>
        <v>0</v>
      </c>
      <c r="BZ65" s="296">
        <f xml:space="preserve"> Equity!BZ$12</f>
        <v>0</v>
      </c>
      <c r="CA65" s="296">
        <f xml:space="preserve"> Equity!CA$12</f>
        <v>0</v>
      </c>
      <c r="CB65" s="296">
        <f xml:space="preserve"> Equity!CB$12</f>
        <v>0</v>
      </c>
      <c r="CC65" s="296">
        <f xml:space="preserve"> Equity!CC$12</f>
        <v>0</v>
      </c>
      <c r="CD65" s="296">
        <f xml:space="preserve"> Equity!CD$12</f>
        <v>0</v>
      </c>
      <c r="CE65" s="296">
        <f xml:space="preserve"> Equity!CE$12</f>
        <v>0</v>
      </c>
      <c r="CF65" s="296">
        <f xml:space="preserve"> Equity!CF$12</f>
        <v>0</v>
      </c>
      <c r="CG65" s="296">
        <f xml:space="preserve"> Equity!CG$12</f>
        <v>0</v>
      </c>
      <c r="CH65" s="296">
        <f xml:space="preserve"> Equity!CH$12</f>
        <v>0</v>
      </c>
      <c r="CI65" s="296">
        <f xml:space="preserve"> Equity!CI$12</f>
        <v>0</v>
      </c>
      <c r="CJ65" s="296">
        <f xml:space="preserve"> Equity!CJ$12</f>
        <v>0</v>
      </c>
      <c r="CK65" s="296">
        <f xml:space="preserve"> Equity!CK$12</f>
        <v>0</v>
      </c>
      <c r="CL65" s="296">
        <f xml:space="preserve"> Equity!CL$12</f>
        <v>0</v>
      </c>
      <c r="CM65" s="296">
        <f xml:space="preserve"> Equity!CM$12</f>
        <v>0</v>
      </c>
      <c r="CN65" s="296">
        <f xml:space="preserve"> Equity!CN$12</f>
        <v>0</v>
      </c>
      <c r="CO65" s="296">
        <f xml:space="preserve"> Equity!CO$12</f>
        <v>0</v>
      </c>
      <c r="CP65" s="296">
        <f xml:space="preserve"> Equity!CP$12</f>
        <v>0</v>
      </c>
      <c r="CQ65" s="296">
        <f xml:space="preserve"> Equity!CQ$12</f>
        <v>0</v>
      </c>
      <c r="CR65" s="296">
        <f xml:space="preserve"> Equity!CR$12</f>
        <v>0</v>
      </c>
      <c r="CS65" s="296">
        <f xml:space="preserve"> Equity!CS$12</f>
        <v>0</v>
      </c>
      <c r="CT65" s="296">
        <f xml:space="preserve"> Equity!CT$12</f>
        <v>0</v>
      </c>
      <c r="CU65" s="296">
        <f xml:space="preserve"> Equity!CU$12</f>
        <v>0</v>
      </c>
      <c r="CV65" s="296">
        <f xml:space="preserve"> Equity!CV$12</f>
        <v>0</v>
      </c>
      <c r="CW65" s="296">
        <f xml:space="preserve"> Equity!CW$12</f>
        <v>0</v>
      </c>
      <c r="CX65" s="296">
        <f xml:space="preserve"> Equity!CX$12</f>
        <v>0</v>
      </c>
      <c r="CY65" s="296">
        <f xml:space="preserve"> Equity!CY$12</f>
        <v>0</v>
      </c>
      <c r="CZ65" s="296">
        <f xml:space="preserve"> Equity!CZ$12</f>
        <v>0</v>
      </c>
      <c r="DA65" s="296">
        <f xml:space="preserve"> Equity!DA$12</f>
        <v>0</v>
      </c>
      <c r="DB65" s="296">
        <f xml:space="preserve"> Equity!DB$12</f>
        <v>0</v>
      </c>
      <c r="DC65" s="296">
        <f xml:space="preserve"> Equity!DC$12</f>
        <v>0</v>
      </c>
      <c r="DD65" s="296">
        <f xml:space="preserve"> Equity!DD$12</f>
        <v>0</v>
      </c>
      <c r="DE65" s="296">
        <f xml:space="preserve"> Equity!DE$12</f>
        <v>0</v>
      </c>
      <c r="DF65" s="296">
        <f xml:space="preserve"> Equity!DF$12</f>
        <v>0</v>
      </c>
      <c r="DG65" s="296">
        <f xml:space="preserve"> Equity!DG$12</f>
        <v>0</v>
      </c>
      <c r="DH65" s="296">
        <f xml:space="preserve"> Equity!DH$12</f>
        <v>0</v>
      </c>
      <c r="DI65" s="296">
        <f xml:space="preserve"> Equity!DI$12</f>
        <v>0</v>
      </c>
      <c r="DJ65" s="296">
        <f xml:space="preserve"> Equity!DJ$12</f>
        <v>0</v>
      </c>
      <c r="DK65" s="296">
        <f xml:space="preserve"> Equity!DK$12</f>
        <v>0</v>
      </c>
      <c r="DL65" s="296">
        <f xml:space="preserve"> Equity!DL$12</f>
        <v>0</v>
      </c>
      <c r="DM65" s="296">
        <f xml:space="preserve"> Equity!DM$12</f>
        <v>0</v>
      </c>
      <c r="DN65" s="296">
        <f xml:space="preserve"> Equity!DN$12</f>
        <v>0</v>
      </c>
      <c r="DO65" s="296">
        <f xml:space="preserve"> Equity!DO$12</f>
        <v>0</v>
      </c>
      <c r="DP65" s="296">
        <f xml:space="preserve"> Equity!DP$12</f>
        <v>0</v>
      </c>
      <c r="DQ65" s="296">
        <f xml:space="preserve"> Equity!DQ$12</f>
        <v>0</v>
      </c>
      <c r="DR65" s="296">
        <f xml:space="preserve"> Equity!DR$12</f>
        <v>0</v>
      </c>
      <c r="DS65" s="296">
        <f xml:space="preserve"> Equity!DS$12</f>
        <v>0</v>
      </c>
      <c r="DT65" s="296">
        <f xml:space="preserve"> Equity!DT$12</f>
        <v>0</v>
      </c>
      <c r="DU65" s="296">
        <f xml:space="preserve"> Equity!DU$12</f>
        <v>0</v>
      </c>
      <c r="DV65" s="296">
        <f xml:space="preserve"> Equity!DV$12</f>
        <v>0</v>
      </c>
      <c r="DW65" s="296">
        <f xml:space="preserve"> Equity!DW$12</f>
        <v>0</v>
      </c>
      <c r="DX65" s="296">
        <f xml:space="preserve"> Equity!DX$12</f>
        <v>0</v>
      </c>
      <c r="DY65" s="296">
        <f xml:space="preserve"> Equity!DY$12</f>
        <v>0</v>
      </c>
      <c r="DZ65" s="296">
        <f xml:space="preserve"> Equity!DZ$12</f>
        <v>0</v>
      </c>
      <c r="EA65" s="296">
        <f xml:space="preserve"> Equity!EA$12</f>
        <v>0</v>
      </c>
      <c r="EB65" s="296">
        <f xml:space="preserve"> Equity!EB$12</f>
        <v>0</v>
      </c>
      <c r="EC65" s="296">
        <f xml:space="preserve"> Equity!EC$12</f>
        <v>0</v>
      </c>
      <c r="ED65" s="296">
        <f xml:space="preserve"> Equity!ED$12</f>
        <v>0</v>
      </c>
      <c r="EE65" s="296">
        <f xml:space="preserve"> Equity!EE$12</f>
        <v>0</v>
      </c>
      <c r="EF65" s="296">
        <f xml:space="preserve"> Equity!EF$12</f>
        <v>0</v>
      </c>
      <c r="EG65" s="296">
        <f xml:space="preserve"> Equity!EG$12</f>
        <v>0</v>
      </c>
      <c r="EH65" s="296">
        <f xml:space="preserve"> Equity!EH$12</f>
        <v>0</v>
      </c>
      <c r="EI65" s="296">
        <f xml:space="preserve"> Equity!EI$12</f>
        <v>0</v>
      </c>
      <c r="EJ65" s="296">
        <f xml:space="preserve"> Equity!EJ$12</f>
        <v>0</v>
      </c>
      <c r="EK65" s="296">
        <f xml:space="preserve"> Equity!EK$12</f>
        <v>0</v>
      </c>
      <c r="EL65" s="296">
        <f xml:space="preserve"> Equity!EL$12</f>
        <v>0</v>
      </c>
      <c r="EM65" s="296">
        <f xml:space="preserve"> Equity!EM$12</f>
        <v>0</v>
      </c>
      <c r="EN65" s="296">
        <f xml:space="preserve"> Equity!EN$12</f>
        <v>0</v>
      </c>
      <c r="EO65" s="296">
        <f xml:space="preserve"> Equity!EO$12</f>
        <v>0</v>
      </c>
      <c r="EP65" s="296">
        <f xml:space="preserve"> Equity!EP$12</f>
        <v>0</v>
      </c>
      <c r="EQ65" s="296">
        <f xml:space="preserve"> Equity!EQ$12</f>
        <v>0</v>
      </c>
      <c r="ER65" s="296">
        <f xml:space="preserve"> Equity!ER$12</f>
        <v>0</v>
      </c>
      <c r="ES65" s="296">
        <f xml:space="preserve"> Equity!ES$12</f>
        <v>0</v>
      </c>
      <c r="ET65" s="296">
        <f xml:space="preserve"> Equity!ET$12</f>
        <v>0</v>
      </c>
      <c r="EU65" s="296">
        <f xml:space="preserve"> Equity!EU$12</f>
        <v>0</v>
      </c>
      <c r="EV65" s="296">
        <f xml:space="preserve"> Equity!EV$12</f>
        <v>0</v>
      </c>
      <c r="EW65" s="296">
        <f xml:space="preserve"> Equity!EW$12</f>
        <v>0</v>
      </c>
      <c r="EX65" s="296">
        <f xml:space="preserve"> Equity!EX$12</f>
        <v>0</v>
      </c>
      <c r="EY65" s="296">
        <f xml:space="preserve"> Equity!EY$12</f>
        <v>0</v>
      </c>
      <c r="EZ65" s="296">
        <f xml:space="preserve"> Equity!EZ$12</f>
        <v>0</v>
      </c>
      <c r="FA65" s="296">
        <f xml:space="preserve"> Equity!FA$12</f>
        <v>0</v>
      </c>
      <c r="FB65" s="296">
        <f xml:space="preserve"> Equity!FB$12</f>
        <v>0</v>
      </c>
      <c r="FC65" s="296">
        <f xml:space="preserve"> Equity!FC$12</f>
        <v>0</v>
      </c>
      <c r="FD65" s="296">
        <f xml:space="preserve"> Equity!FD$12</f>
        <v>0</v>
      </c>
      <c r="FE65" s="296">
        <f xml:space="preserve"> Equity!FE$12</f>
        <v>0</v>
      </c>
      <c r="FF65" s="296">
        <f xml:space="preserve"> Equity!FF$12</f>
        <v>0</v>
      </c>
      <c r="FG65" s="296">
        <f xml:space="preserve"> Equity!FG$12</f>
        <v>0</v>
      </c>
      <c r="FH65" s="296">
        <f xml:space="preserve"> Equity!FH$12</f>
        <v>0</v>
      </c>
      <c r="FI65" s="296">
        <f xml:space="preserve"> Equity!FI$12</f>
        <v>0</v>
      </c>
      <c r="FJ65" s="296">
        <f xml:space="preserve"> Equity!FJ$12</f>
        <v>0</v>
      </c>
      <c r="FK65" s="296">
        <f xml:space="preserve"> Equity!FK$12</f>
        <v>0</v>
      </c>
      <c r="FL65" s="296">
        <f xml:space="preserve"> Equity!FL$12</f>
        <v>0</v>
      </c>
      <c r="FM65" s="296">
        <f xml:space="preserve"> Equity!FM$12</f>
        <v>0</v>
      </c>
      <c r="FN65" s="296">
        <f xml:space="preserve"> Equity!FN$12</f>
        <v>0</v>
      </c>
      <c r="FO65" s="296">
        <f xml:space="preserve"> Equity!FO$12</f>
        <v>0</v>
      </c>
      <c r="FP65" s="296">
        <f xml:space="preserve"> Equity!FP$12</f>
        <v>0</v>
      </c>
      <c r="FQ65" s="296">
        <f xml:space="preserve"> Equity!FQ$12</f>
        <v>0</v>
      </c>
      <c r="FR65" s="296">
        <f xml:space="preserve"> Equity!FR$12</f>
        <v>0</v>
      </c>
      <c r="FS65" s="296">
        <f xml:space="preserve"> Equity!FS$12</f>
        <v>0</v>
      </c>
      <c r="FT65" s="296">
        <f xml:space="preserve"> Equity!FT$12</f>
        <v>0</v>
      </c>
      <c r="FU65" s="296">
        <f xml:space="preserve"> Equity!FU$12</f>
        <v>0</v>
      </c>
      <c r="FV65" s="296">
        <f xml:space="preserve"> Equity!FV$12</f>
        <v>0</v>
      </c>
      <c r="FW65" s="296">
        <f xml:space="preserve"> Equity!FW$12</f>
        <v>0</v>
      </c>
      <c r="FX65" s="296">
        <f xml:space="preserve"> Equity!FX$12</f>
        <v>0</v>
      </c>
      <c r="FY65" s="296">
        <f xml:space="preserve"> Equity!FY$12</f>
        <v>0</v>
      </c>
      <c r="FZ65" s="296">
        <f xml:space="preserve"> Equity!FZ$12</f>
        <v>0</v>
      </c>
      <c r="GA65" s="296">
        <f xml:space="preserve"> Equity!GA$12</f>
        <v>0</v>
      </c>
      <c r="GB65" s="296">
        <f xml:space="preserve"> Equity!GB$12</f>
        <v>0</v>
      </c>
      <c r="GC65" s="296">
        <f xml:space="preserve"> Equity!GC$12</f>
        <v>0</v>
      </c>
      <c r="GD65" s="296">
        <f xml:space="preserve"> Equity!GD$12</f>
        <v>0</v>
      </c>
      <c r="GE65" s="296">
        <f xml:space="preserve"> Equity!GE$12</f>
        <v>0</v>
      </c>
      <c r="GF65" s="296">
        <f xml:space="preserve"> Equity!GF$12</f>
        <v>0</v>
      </c>
      <c r="GG65" s="296">
        <f xml:space="preserve"> Equity!GG$12</f>
        <v>0</v>
      </c>
      <c r="GH65" s="296">
        <f xml:space="preserve"> Equity!GH$12</f>
        <v>0</v>
      </c>
      <c r="GI65" s="296">
        <f xml:space="preserve"> Equity!GI$12</f>
        <v>0</v>
      </c>
      <c r="GJ65" s="296">
        <f xml:space="preserve"> Equity!GJ$12</f>
        <v>0</v>
      </c>
    </row>
    <row r="66" spans="1:192" outlineLevel="1" x14ac:dyDescent="0.25">
      <c r="A66" s="212"/>
      <c r="D66" s="216"/>
      <c r="E66" s="239" t="s">
        <v>56</v>
      </c>
      <c r="F66" s="239"/>
      <c r="G66" s="239" t="str">
        <f>SMU</f>
        <v>$ 000s</v>
      </c>
      <c r="H66" s="239">
        <f xml:space="preserve"> SUM(J66:GJ66)</f>
        <v>19081.55144814137</v>
      </c>
      <c r="I66" s="239"/>
      <c r="J66" s="239">
        <f t="shared" ref="J66:AO66" si="97" xml:space="preserve"> J63 + J65</f>
        <v>0</v>
      </c>
      <c r="K66" s="239">
        <f t="shared" si="97"/>
        <v>0</v>
      </c>
      <c r="L66" s="239">
        <f t="shared" si="97"/>
        <v>-5.4569682106375694E-10</v>
      </c>
      <c r="M66" s="239">
        <f t="shared" si="97"/>
        <v>1.586077778483741E-4</v>
      </c>
      <c r="N66" s="239">
        <f t="shared" si="97"/>
        <v>-1.8542404577601701E-3</v>
      </c>
      <c r="O66" s="239">
        <f t="shared" si="97"/>
        <v>-1.9172108004568145E-3</v>
      </c>
      <c r="P66" s="239">
        <f t="shared" si="97"/>
        <v>6.2746840440013329E-3</v>
      </c>
      <c r="Q66" s="239">
        <f t="shared" si="97"/>
        <v>0</v>
      </c>
      <c r="R66" s="239">
        <f t="shared" si="97"/>
        <v>0</v>
      </c>
      <c r="S66" s="239">
        <f t="shared" si="97"/>
        <v>0</v>
      </c>
      <c r="T66" s="239">
        <f t="shared" si="97"/>
        <v>0</v>
      </c>
      <c r="U66" s="239">
        <f t="shared" si="97"/>
        <v>0</v>
      </c>
      <c r="V66" s="239">
        <f t="shared" si="97"/>
        <v>0</v>
      </c>
      <c r="W66" s="239">
        <f t="shared" si="97"/>
        <v>0</v>
      </c>
      <c r="X66" s="239">
        <f t="shared" si="97"/>
        <v>0</v>
      </c>
      <c r="Y66" s="239">
        <f t="shared" si="97"/>
        <v>0</v>
      </c>
      <c r="Z66" s="239">
        <f t="shared" si="97"/>
        <v>0</v>
      </c>
      <c r="AA66" s="239">
        <f t="shared" si="97"/>
        <v>0</v>
      </c>
      <c r="AB66" s="239">
        <f t="shared" si="97"/>
        <v>0</v>
      </c>
      <c r="AC66" s="239">
        <f t="shared" si="97"/>
        <v>0</v>
      </c>
      <c r="AD66" s="239">
        <f t="shared" si="97"/>
        <v>0</v>
      </c>
      <c r="AE66" s="239">
        <f t="shared" si="97"/>
        <v>0</v>
      </c>
      <c r="AF66" s="239">
        <f t="shared" si="97"/>
        <v>0</v>
      </c>
      <c r="AG66" s="239">
        <f t="shared" si="97"/>
        <v>0</v>
      </c>
      <c r="AH66" s="239">
        <f t="shared" si="97"/>
        <v>0</v>
      </c>
      <c r="AI66" s="239">
        <f t="shared" si="97"/>
        <v>0</v>
      </c>
      <c r="AJ66" s="239">
        <f t="shared" si="97"/>
        <v>0</v>
      </c>
      <c r="AK66" s="239">
        <f t="shared" si="97"/>
        <v>0</v>
      </c>
      <c r="AL66" s="239">
        <f t="shared" si="97"/>
        <v>0</v>
      </c>
      <c r="AM66" s="239">
        <f t="shared" si="97"/>
        <v>0</v>
      </c>
      <c r="AN66" s="239">
        <f t="shared" si="97"/>
        <v>0</v>
      </c>
      <c r="AO66" s="239">
        <f t="shared" si="97"/>
        <v>0</v>
      </c>
      <c r="AP66" s="239">
        <f t="shared" ref="AP66:BD66" si="98" xml:space="preserve"> AP63 + AP65</f>
        <v>0</v>
      </c>
      <c r="AQ66" s="239">
        <f t="shared" si="98"/>
        <v>0</v>
      </c>
      <c r="AR66" s="239">
        <f t="shared" si="98"/>
        <v>0</v>
      </c>
      <c r="AS66" s="239">
        <f t="shared" si="98"/>
        <v>0</v>
      </c>
      <c r="AT66" s="239">
        <f t="shared" si="98"/>
        <v>0</v>
      </c>
      <c r="AU66" s="239">
        <f t="shared" si="98"/>
        <v>0</v>
      </c>
      <c r="AV66" s="239">
        <f t="shared" si="98"/>
        <v>0</v>
      </c>
      <c r="AW66" s="239">
        <f t="shared" si="98"/>
        <v>0</v>
      </c>
      <c r="AX66" s="239">
        <f t="shared" si="98"/>
        <v>0</v>
      </c>
      <c r="AY66" s="239">
        <f t="shared" si="98"/>
        <v>0</v>
      </c>
      <c r="AZ66" s="239">
        <f t="shared" si="98"/>
        <v>0</v>
      </c>
      <c r="BA66" s="239">
        <f t="shared" si="98"/>
        <v>0</v>
      </c>
      <c r="BB66" s="239">
        <f t="shared" si="98"/>
        <v>0</v>
      </c>
      <c r="BC66" s="239">
        <f t="shared" si="98"/>
        <v>4616.3509396794434</v>
      </c>
      <c r="BD66" s="239">
        <f t="shared" si="98"/>
        <v>11288.57472105578</v>
      </c>
      <c r="BE66" s="239">
        <f t="shared" ref="BE66:DP66" si="99" xml:space="preserve"> BE63 + BE65</f>
        <v>3176.6231255661278</v>
      </c>
      <c r="BF66" s="239">
        <f t="shared" si="99"/>
        <v>0</v>
      </c>
      <c r="BG66" s="239">
        <f t="shared" si="99"/>
        <v>0</v>
      </c>
      <c r="BH66" s="239">
        <f t="shared" si="99"/>
        <v>0</v>
      </c>
      <c r="BI66" s="239">
        <f t="shared" si="99"/>
        <v>0</v>
      </c>
      <c r="BJ66" s="239">
        <f t="shared" si="99"/>
        <v>0</v>
      </c>
      <c r="BK66" s="239">
        <f t="shared" si="99"/>
        <v>0</v>
      </c>
      <c r="BL66" s="239">
        <f t="shared" si="99"/>
        <v>0</v>
      </c>
      <c r="BM66" s="239">
        <f t="shared" si="99"/>
        <v>0</v>
      </c>
      <c r="BN66" s="239">
        <f t="shared" si="99"/>
        <v>0</v>
      </c>
      <c r="BO66" s="239">
        <f t="shared" si="99"/>
        <v>0</v>
      </c>
      <c r="BP66" s="239">
        <f t="shared" si="99"/>
        <v>0</v>
      </c>
      <c r="BQ66" s="239">
        <f t="shared" si="99"/>
        <v>0</v>
      </c>
      <c r="BR66" s="239">
        <f t="shared" si="99"/>
        <v>0</v>
      </c>
      <c r="BS66" s="239">
        <f t="shared" si="99"/>
        <v>0</v>
      </c>
      <c r="BT66" s="239">
        <f t="shared" si="99"/>
        <v>0</v>
      </c>
      <c r="BU66" s="239">
        <f t="shared" si="99"/>
        <v>0</v>
      </c>
      <c r="BV66" s="239">
        <f t="shared" si="99"/>
        <v>0</v>
      </c>
      <c r="BW66" s="239">
        <f t="shared" si="99"/>
        <v>0</v>
      </c>
      <c r="BX66" s="239">
        <f t="shared" si="99"/>
        <v>0</v>
      </c>
      <c r="BY66" s="239">
        <f t="shared" si="99"/>
        <v>0</v>
      </c>
      <c r="BZ66" s="239">
        <f t="shared" si="99"/>
        <v>0</v>
      </c>
      <c r="CA66" s="239">
        <f t="shared" si="99"/>
        <v>0</v>
      </c>
      <c r="CB66" s="239">
        <f t="shared" si="99"/>
        <v>0</v>
      </c>
      <c r="CC66" s="239">
        <f t="shared" si="99"/>
        <v>0</v>
      </c>
      <c r="CD66" s="239">
        <f t="shared" si="99"/>
        <v>0</v>
      </c>
      <c r="CE66" s="239">
        <f t="shared" si="99"/>
        <v>0</v>
      </c>
      <c r="CF66" s="239">
        <f t="shared" si="99"/>
        <v>0</v>
      </c>
      <c r="CG66" s="239">
        <f t="shared" si="99"/>
        <v>0</v>
      </c>
      <c r="CH66" s="239">
        <f t="shared" si="99"/>
        <v>0</v>
      </c>
      <c r="CI66" s="239">
        <f t="shared" si="99"/>
        <v>0</v>
      </c>
      <c r="CJ66" s="239">
        <f t="shared" si="99"/>
        <v>0</v>
      </c>
      <c r="CK66" s="239">
        <f t="shared" si="99"/>
        <v>0</v>
      </c>
      <c r="CL66" s="239">
        <f t="shared" si="99"/>
        <v>0</v>
      </c>
      <c r="CM66" s="239">
        <f t="shared" si="99"/>
        <v>0</v>
      </c>
      <c r="CN66" s="239">
        <f t="shared" si="99"/>
        <v>0</v>
      </c>
      <c r="CO66" s="239">
        <f t="shared" si="99"/>
        <v>0</v>
      </c>
      <c r="CP66" s="239">
        <f t="shared" si="99"/>
        <v>0</v>
      </c>
      <c r="CQ66" s="239">
        <f t="shared" si="99"/>
        <v>0</v>
      </c>
      <c r="CR66" s="239">
        <f t="shared" si="99"/>
        <v>0</v>
      </c>
      <c r="CS66" s="239">
        <f t="shared" si="99"/>
        <v>0</v>
      </c>
      <c r="CT66" s="239">
        <f t="shared" si="99"/>
        <v>0</v>
      </c>
      <c r="CU66" s="239">
        <f t="shared" si="99"/>
        <v>0</v>
      </c>
      <c r="CV66" s="239">
        <f t="shared" si="99"/>
        <v>0</v>
      </c>
      <c r="CW66" s="239">
        <f t="shared" si="99"/>
        <v>0</v>
      </c>
      <c r="CX66" s="239">
        <f t="shared" si="99"/>
        <v>0</v>
      </c>
      <c r="CY66" s="239">
        <f t="shared" si="99"/>
        <v>0</v>
      </c>
      <c r="CZ66" s="239">
        <f t="shared" si="99"/>
        <v>0</v>
      </c>
      <c r="DA66" s="239">
        <f t="shared" si="99"/>
        <v>0</v>
      </c>
      <c r="DB66" s="239">
        <f t="shared" si="99"/>
        <v>0</v>
      </c>
      <c r="DC66" s="239">
        <f t="shared" si="99"/>
        <v>0</v>
      </c>
      <c r="DD66" s="239">
        <f t="shared" si="99"/>
        <v>0</v>
      </c>
      <c r="DE66" s="239">
        <f t="shared" si="99"/>
        <v>0</v>
      </c>
      <c r="DF66" s="239">
        <f t="shared" si="99"/>
        <v>0</v>
      </c>
      <c r="DG66" s="239">
        <f t="shared" si="99"/>
        <v>0</v>
      </c>
      <c r="DH66" s="239">
        <f t="shared" si="99"/>
        <v>0</v>
      </c>
      <c r="DI66" s="239">
        <f t="shared" si="99"/>
        <v>0</v>
      </c>
      <c r="DJ66" s="239">
        <f t="shared" si="99"/>
        <v>0</v>
      </c>
      <c r="DK66" s="239">
        <f t="shared" si="99"/>
        <v>0</v>
      </c>
      <c r="DL66" s="239">
        <f t="shared" si="99"/>
        <v>0</v>
      </c>
      <c r="DM66" s="239">
        <f t="shared" si="99"/>
        <v>0</v>
      </c>
      <c r="DN66" s="239">
        <f t="shared" si="99"/>
        <v>0</v>
      </c>
      <c r="DO66" s="239">
        <f t="shared" si="99"/>
        <v>0</v>
      </c>
      <c r="DP66" s="239">
        <f t="shared" si="99"/>
        <v>0</v>
      </c>
      <c r="DQ66" s="239">
        <f t="shared" ref="DQ66:GB66" si="100" xml:space="preserve"> DQ63 + DQ65</f>
        <v>0</v>
      </c>
      <c r="DR66" s="239">
        <f t="shared" si="100"/>
        <v>0</v>
      </c>
      <c r="DS66" s="239">
        <f t="shared" si="100"/>
        <v>0</v>
      </c>
      <c r="DT66" s="239">
        <f t="shared" si="100"/>
        <v>0</v>
      </c>
      <c r="DU66" s="239">
        <f t="shared" si="100"/>
        <v>0</v>
      </c>
      <c r="DV66" s="239">
        <f t="shared" si="100"/>
        <v>0</v>
      </c>
      <c r="DW66" s="239">
        <f t="shared" si="100"/>
        <v>0</v>
      </c>
      <c r="DX66" s="239">
        <f t="shared" si="100"/>
        <v>0</v>
      </c>
      <c r="DY66" s="239">
        <f t="shared" si="100"/>
        <v>0</v>
      </c>
      <c r="DZ66" s="239">
        <f t="shared" si="100"/>
        <v>0</v>
      </c>
      <c r="EA66" s="239">
        <f t="shared" si="100"/>
        <v>0</v>
      </c>
      <c r="EB66" s="239">
        <f t="shared" si="100"/>
        <v>0</v>
      </c>
      <c r="EC66" s="239">
        <f t="shared" si="100"/>
        <v>0</v>
      </c>
      <c r="ED66" s="239">
        <f t="shared" si="100"/>
        <v>0</v>
      </c>
      <c r="EE66" s="239">
        <f t="shared" si="100"/>
        <v>0</v>
      </c>
      <c r="EF66" s="239">
        <f t="shared" si="100"/>
        <v>0</v>
      </c>
      <c r="EG66" s="239">
        <f t="shared" si="100"/>
        <v>0</v>
      </c>
      <c r="EH66" s="239">
        <f t="shared" si="100"/>
        <v>0</v>
      </c>
      <c r="EI66" s="239">
        <f t="shared" si="100"/>
        <v>0</v>
      </c>
      <c r="EJ66" s="239">
        <f t="shared" si="100"/>
        <v>0</v>
      </c>
      <c r="EK66" s="239">
        <f t="shared" si="100"/>
        <v>0</v>
      </c>
      <c r="EL66" s="239">
        <f t="shared" si="100"/>
        <v>0</v>
      </c>
      <c r="EM66" s="239">
        <f t="shared" si="100"/>
        <v>0</v>
      </c>
      <c r="EN66" s="239">
        <f t="shared" si="100"/>
        <v>0</v>
      </c>
      <c r="EO66" s="239">
        <f t="shared" si="100"/>
        <v>0</v>
      </c>
      <c r="EP66" s="239">
        <f t="shared" si="100"/>
        <v>0</v>
      </c>
      <c r="EQ66" s="239">
        <f t="shared" si="100"/>
        <v>0</v>
      </c>
      <c r="ER66" s="239">
        <f t="shared" si="100"/>
        <v>0</v>
      </c>
      <c r="ES66" s="239">
        <f t="shared" si="100"/>
        <v>0</v>
      </c>
      <c r="ET66" s="239">
        <f t="shared" si="100"/>
        <v>0</v>
      </c>
      <c r="EU66" s="239">
        <f t="shared" si="100"/>
        <v>0</v>
      </c>
      <c r="EV66" s="239">
        <f t="shared" si="100"/>
        <v>0</v>
      </c>
      <c r="EW66" s="239">
        <f t="shared" si="100"/>
        <v>0</v>
      </c>
      <c r="EX66" s="239">
        <f t="shared" si="100"/>
        <v>0</v>
      </c>
      <c r="EY66" s="239">
        <f t="shared" si="100"/>
        <v>0</v>
      </c>
      <c r="EZ66" s="239">
        <f t="shared" si="100"/>
        <v>0</v>
      </c>
      <c r="FA66" s="239">
        <f t="shared" si="100"/>
        <v>0</v>
      </c>
      <c r="FB66" s="239">
        <f t="shared" si="100"/>
        <v>0</v>
      </c>
      <c r="FC66" s="239">
        <f t="shared" si="100"/>
        <v>0</v>
      </c>
      <c r="FD66" s="239">
        <f t="shared" si="100"/>
        <v>0</v>
      </c>
      <c r="FE66" s="239">
        <f t="shared" si="100"/>
        <v>0</v>
      </c>
      <c r="FF66" s="239">
        <f t="shared" si="100"/>
        <v>0</v>
      </c>
      <c r="FG66" s="239">
        <f t="shared" si="100"/>
        <v>0</v>
      </c>
      <c r="FH66" s="239">
        <f t="shared" si="100"/>
        <v>0</v>
      </c>
      <c r="FI66" s="239">
        <f t="shared" si="100"/>
        <v>0</v>
      </c>
      <c r="FJ66" s="239">
        <f t="shared" si="100"/>
        <v>0</v>
      </c>
      <c r="FK66" s="239">
        <f t="shared" si="100"/>
        <v>0</v>
      </c>
      <c r="FL66" s="239">
        <f t="shared" si="100"/>
        <v>0</v>
      </c>
      <c r="FM66" s="239">
        <f t="shared" si="100"/>
        <v>0</v>
      </c>
      <c r="FN66" s="239">
        <f t="shared" si="100"/>
        <v>0</v>
      </c>
      <c r="FO66" s="239">
        <f t="shared" si="100"/>
        <v>0</v>
      </c>
      <c r="FP66" s="239">
        <f t="shared" si="100"/>
        <v>0</v>
      </c>
      <c r="FQ66" s="239">
        <f t="shared" si="100"/>
        <v>0</v>
      </c>
      <c r="FR66" s="239">
        <f t="shared" si="100"/>
        <v>0</v>
      </c>
      <c r="FS66" s="239">
        <f t="shared" si="100"/>
        <v>0</v>
      </c>
      <c r="FT66" s="239">
        <f t="shared" si="100"/>
        <v>0</v>
      </c>
      <c r="FU66" s="239">
        <f t="shared" si="100"/>
        <v>0</v>
      </c>
      <c r="FV66" s="239">
        <f t="shared" si="100"/>
        <v>0</v>
      </c>
      <c r="FW66" s="239">
        <f t="shared" si="100"/>
        <v>0</v>
      </c>
      <c r="FX66" s="239">
        <f t="shared" si="100"/>
        <v>0</v>
      </c>
      <c r="FY66" s="239">
        <f t="shared" si="100"/>
        <v>0</v>
      </c>
      <c r="FZ66" s="239">
        <f t="shared" si="100"/>
        <v>0</v>
      </c>
      <c r="GA66" s="239">
        <f t="shared" si="100"/>
        <v>0</v>
      </c>
      <c r="GB66" s="239">
        <f t="shared" si="100"/>
        <v>0</v>
      </c>
      <c r="GC66" s="239">
        <f t="shared" ref="GC66:GJ66" si="101" xml:space="preserve"> GC63 + GC65</f>
        <v>0</v>
      </c>
      <c r="GD66" s="239">
        <f t="shared" si="101"/>
        <v>0</v>
      </c>
      <c r="GE66" s="239">
        <f t="shared" si="101"/>
        <v>0</v>
      </c>
      <c r="GF66" s="239">
        <f t="shared" si="101"/>
        <v>0</v>
      </c>
      <c r="GG66" s="239">
        <f t="shared" si="101"/>
        <v>0</v>
      </c>
      <c r="GH66" s="239">
        <f t="shared" si="101"/>
        <v>0</v>
      </c>
      <c r="GI66" s="239">
        <f t="shared" si="101"/>
        <v>0</v>
      </c>
      <c r="GJ66" s="239">
        <f t="shared" si="101"/>
        <v>0</v>
      </c>
    </row>
    <row r="67" spans="1:192" outlineLevel="1" x14ac:dyDescent="0.25">
      <c r="A67" s="212"/>
      <c r="D67" s="216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242"/>
      <c r="AA67" s="242"/>
      <c r="AB67" s="242"/>
      <c r="AC67" s="242"/>
      <c r="AD67" s="242"/>
      <c r="AE67" s="242"/>
      <c r="AF67" s="242"/>
      <c r="AG67" s="242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42"/>
      <c r="BU67" s="242"/>
      <c r="BV67" s="242"/>
      <c r="BW67" s="242"/>
      <c r="BX67" s="242"/>
      <c r="BY67" s="242"/>
      <c r="BZ67" s="242"/>
      <c r="CA67" s="242"/>
      <c r="CB67" s="242"/>
      <c r="CC67" s="242"/>
      <c r="CD67" s="242"/>
      <c r="CE67" s="242"/>
      <c r="CF67" s="242"/>
      <c r="CG67" s="242"/>
      <c r="CH67" s="242"/>
      <c r="CI67" s="242"/>
      <c r="CJ67" s="242"/>
      <c r="CK67" s="242"/>
      <c r="CL67" s="242"/>
      <c r="CM67" s="242"/>
      <c r="CN67" s="242"/>
      <c r="CO67" s="242"/>
      <c r="CP67" s="242"/>
      <c r="CQ67" s="242"/>
      <c r="CR67" s="242"/>
      <c r="CS67" s="242"/>
      <c r="CT67" s="242"/>
      <c r="CU67" s="242"/>
      <c r="CV67" s="242"/>
      <c r="CW67" s="242"/>
      <c r="CX67" s="242"/>
      <c r="CY67" s="242"/>
      <c r="CZ67" s="242"/>
      <c r="DA67" s="242"/>
      <c r="DB67" s="242"/>
      <c r="DC67" s="242"/>
      <c r="DD67" s="242"/>
      <c r="DE67" s="242"/>
      <c r="DF67" s="242"/>
      <c r="DG67" s="242"/>
      <c r="DH67" s="242"/>
      <c r="DI67" s="242"/>
      <c r="DJ67" s="242"/>
      <c r="DK67" s="242"/>
      <c r="DL67" s="242"/>
      <c r="DM67" s="242"/>
      <c r="DN67" s="242"/>
      <c r="DO67" s="242"/>
      <c r="DP67" s="242"/>
      <c r="DQ67" s="242"/>
      <c r="DR67" s="242"/>
      <c r="DS67" s="242"/>
      <c r="DT67" s="242"/>
      <c r="DU67" s="242"/>
      <c r="DV67" s="242"/>
      <c r="DW67" s="242"/>
      <c r="DX67" s="242"/>
      <c r="DY67" s="242"/>
      <c r="DZ67" s="242"/>
      <c r="EA67" s="242"/>
      <c r="EB67" s="242"/>
      <c r="EC67" s="242"/>
      <c r="ED67" s="242"/>
      <c r="EE67" s="242"/>
      <c r="EF67" s="242"/>
      <c r="EG67" s="242"/>
      <c r="EH67" s="242"/>
      <c r="EI67" s="242"/>
      <c r="EJ67" s="242"/>
      <c r="EK67" s="242"/>
      <c r="EL67" s="242"/>
      <c r="EM67" s="242"/>
      <c r="EN67" s="242"/>
      <c r="EO67" s="242"/>
      <c r="EP67" s="242"/>
      <c r="EQ67" s="242"/>
      <c r="ER67" s="242"/>
      <c r="ES67" s="242"/>
      <c r="ET67" s="242"/>
      <c r="EU67" s="242"/>
      <c r="EV67" s="242"/>
      <c r="EW67" s="242"/>
      <c r="EX67" s="242"/>
      <c r="EY67" s="242"/>
      <c r="EZ67" s="242"/>
      <c r="FA67" s="242"/>
      <c r="FB67" s="242"/>
      <c r="FC67" s="242"/>
      <c r="FD67" s="242"/>
      <c r="FE67" s="242"/>
      <c r="FF67" s="242"/>
      <c r="FG67" s="242"/>
      <c r="FH67" s="242"/>
      <c r="FI67" s="242"/>
      <c r="FJ67" s="242"/>
      <c r="FK67" s="242"/>
      <c r="FL67" s="242"/>
      <c r="FM67" s="242"/>
      <c r="FN67" s="242"/>
      <c r="FO67" s="242"/>
      <c r="FP67" s="242"/>
      <c r="FQ67" s="242"/>
      <c r="FR67" s="242"/>
      <c r="FS67" s="242"/>
      <c r="FT67" s="242"/>
      <c r="FU67" s="242"/>
      <c r="FV67" s="242"/>
      <c r="FW67" s="242"/>
      <c r="FX67" s="242"/>
      <c r="FY67" s="242"/>
      <c r="FZ67" s="242"/>
      <c r="GA67" s="242"/>
      <c r="GB67" s="242"/>
      <c r="GC67" s="242"/>
      <c r="GD67" s="242"/>
      <c r="GE67" s="242"/>
      <c r="GF67" s="242"/>
      <c r="GG67" s="242"/>
      <c r="GH67" s="242"/>
      <c r="GI67" s="242"/>
      <c r="GJ67" s="242"/>
    </row>
    <row r="68" spans="1:192" outlineLevel="1" x14ac:dyDescent="0.25">
      <c r="A68" s="212"/>
      <c r="D68" s="216"/>
      <c r="E68" s="296" t="str">
        <f xml:space="preserve"> Equity!E$58</f>
        <v>Dividends paid</v>
      </c>
      <c r="F68" s="296">
        <f xml:space="preserve"> Equity!F$58</f>
        <v>0</v>
      </c>
      <c r="G68" s="296" t="str">
        <f xml:space="preserve"> Equity!G$58</f>
        <v>$ 000s</v>
      </c>
      <c r="H68" s="296">
        <f xml:space="preserve"> Equity!H$58</f>
        <v>-19081.551448141145</v>
      </c>
      <c r="I68" s="296">
        <f xml:space="preserve"> Equity!I$58</f>
        <v>0</v>
      </c>
      <c r="J68" s="296">
        <f xml:space="preserve"> Equity!J$58</f>
        <v>0</v>
      </c>
      <c r="K68" s="296">
        <f xml:space="preserve"> Equity!K$58</f>
        <v>0</v>
      </c>
      <c r="L68" s="296">
        <f xml:space="preserve"> Equity!L$58</f>
        <v>0</v>
      </c>
      <c r="M68" s="296">
        <f xml:space="preserve"> Equity!M$58</f>
        <v>0</v>
      </c>
      <c r="N68" s="296">
        <f xml:space="preserve"> Equity!N$58</f>
        <v>0</v>
      </c>
      <c r="O68" s="296">
        <f xml:space="preserve"> Equity!O$58</f>
        <v>0</v>
      </c>
      <c r="P68" s="296">
        <f xml:space="preserve"> Equity!P$58</f>
        <v>-2.6618400179359014E-3</v>
      </c>
      <c r="Q68" s="296">
        <f xml:space="preserve"> Equity!Q$58</f>
        <v>0</v>
      </c>
      <c r="R68" s="296">
        <f xml:space="preserve"> Equity!R$58</f>
        <v>0</v>
      </c>
      <c r="S68" s="296">
        <f xml:space="preserve"> Equity!S$58</f>
        <v>0</v>
      </c>
      <c r="T68" s="296">
        <f xml:space="preserve"> Equity!T$58</f>
        <v>0</v>
      </c>
      <c r="U68" s="296">
        <f xml:space="preserve"> Equity!U$58</f>
        <v>0</v>
      </c>
      <c r="V68" s="296">
        <f xml:space="preserve"> Equity!V$58</f>
        <v>0</v>
      </c>
      <c r="W68" s="296">
        <f xml:space="preserve"> Equity!W$58</f>
        <v>0</v>
      </c>
      <c r="X68" s="296">
        <f xml:space="preserve"> Equity!X$58</f>
        <v>0</v>
      </c>
      <c r="Y68" s="296">
        <f xml:space="preserve"> Equity!Y$58</f>
        <v>0</v>
      </c>
      <c r="Z68" s="296">
        <f xml:space="preserve"> Equity!Z$58</f>
        <v>0</v>
      </c>
      <c r="AA68" s="296">
        <f xml:space="preserve"> Equity!AA$58</f>
        <v>0</v>
      </c>
      <c r="AB68" s="296">
        <f xml:space="preserve"> Equity!AB$58</f>
        <v>0</v>
      </c>
      <c r="AC68" s="296">
        <f xml:space="preserve"> Equity!AC$58</f>
        <v>0</v>
      </c>
      <c r="AD68" s="296">
        <f xml:space="preserve"> Equity!AD$58</f>
        <v>0</v>
      </c>
      <c r="AE68" s="296">
        <f xml:space="preserve"> Equity!AE$58</f>
        <v>0</v>
      </c>
      <c r="AF68" s="296">
        <f xml:space="preserve"> Equity!AF$58</f>
        <v>0</v>
      </c>
      <c r="AG68" s="296">
        <f xml:space="preserve"> Equity!AG$58</f>
        <v>0</v>
      </c>
      <c r="AH68" s="296">
        <f xml:space="preserve"> Equity!AH$58</f>
        <v>0</v>
      </c>
      <c r="AI68" s="296">
        <f xml:space="preserve"> Equity!AI$58</f>
        <v>0</v>
      </c>
      <c r="AJ68" s="296">
        <f xml:space="preserve"> Equity!AJ$58</f>
        <v>0</v>
      </c>
      <c r="AK68" s="296">
        <f xml:space="preserve"> Equity!AK$58</f>
        <v>0</v>
      </c>
      <c r="AL68" s="296">
        <f xml:space="preserve"> Equity!AL$58</f>
        <v>0</v>
      </c>
      <c r="AM68" s="296">
        <f xml:space="preserve"> Equity!AM$58</f>
        <v>0</v>
      </c>
      <c r="AN68" s="296">
        <f xml:space="preserve"> Equity!AN$58</f>
        <v>0</v>
      </c>
      <c r="AO68" s="296">
        <f xml:space="preserve"> Equity!AO$58</f>
        <v>0</v>
      </c>
      <c r="AP68" s="296">
        <f xml:space="preserve"> Equity!AP$58</f>
        <v>0</v>
      </c>
      <c r="AQ68" s="296">
        <f xml:space="preserve"> Equity!AQ$58</f>
        <v>0</v>
      </c>
      <c r="AR68" s="296">
        <f xml:space="preserve"> Equity!AR$58</f>
        <v>0</v>
      </c>
      <c r="AS68" s="296">
        <f xml:space="preserve"> Equity!AS$58</f>
        <v>0</v>
      </c>
      <c r="AT68" s="296">
        <f xml:space="preserve"> Equity!AT$58</f>
        <v>0</v>
      </c>
      <c r="AU68" s="296">
        <f xml:space="preserve"> Equity!AU$58</f>
        <v>0</v>
      </c>
      <c r="AV68" s="296">
        <f xml:space="preserve"> Equity!AV$58</f>
        <v>0</v>
      </c>
      <c r="AW68" s="296">
        <f xml:space="preserve"> Equity!AW$58</f>
        <v>0</v>
      </c>
      <c r="AX68" s="296">
        <f xml:space="preserve"> Equity!AX$58</f>
        <v>0</v>
      </c>
      <c r="AY68" s="296">
        <f xml:space="preserve"> Equity!AY$58</f>
        <v>0</v>
      </c>
      <c r="AZ68" s="296">
        <f xml:space="preserve"> Equity!AZ$58</f>
        <v>0</v>
      </c>
      <c r="BA68" s="296">
        <f xml:space="preserve"> Equity!BA$58</f>
        <v>0</v>
      </c>
      <c r="BB68" s="296">
        <f xml:space="preserve"> Equity!BB$58</f>
        <v>0</v>
      </c>
      <c r="BC68" s="296">
        <f xml:space="preserve"> Equity!BC$58</f>
        <v>-4616.3509396794434</v>
      </c>
      <c r="BD68" s="296">
        <f xml:space="preserve"> Equity!BD$58</f>
        <v>-11288.57472105578</v>
      </c>
      <c r="BE68" s="296">
        <f xml:space="preserve"> Equity!BE$58</f>
        <v>-3176.623125565904</v>
      </c>
      <c r="BF68" s="296">
        <f xml:space="preserve"> Equity!BF$58</f>
        <v>0</v>
      </c>
      <c r="BG68" s="296">
        <f xml:space="preserve"> Equity!BG$58</f>
        <v>0</v>
      </c>
      <c r="BH68" s="296">
        <f xml:space="preserve"> Equity!BH$58</f>
        <v>0</v>
      </c>
      <c r="BI68" s="296">
        <f xml:space="preserve"> Equity!BI$58</f>
        <v>0</v>
      </c>
      <c r="BJ68" s="296">
        <f xml:space="preserve"> Equity!BJ$58</f>
        <v>0</v>
      </c>
      <c r="BK68" s="296">
        <f xml:space="preserve"> Equity!BK$58</f>
        <v>0</v>
      </c>
      <c r="BL68" s="296">
        <f xml:space="preserve"> Equity!BL$58</f>
        <v>0</v>
      </c>
      <c r="BM68" s="296">
        <f xml:space="preserve"> Equity!BM$58</f>
        <v>0</v>
      </c>
      <c r="BN68" s="296">
        <f xml:space="preserve"> Equity!BN$58</f>
        <v>0</v>
      </c>
      <c r="BO68" s="296">
        <f xml:space="preserve"> Equity!BO$58</f>
        <v>0</v>
      </c>
      <c r="BP68" s="296">
        <f xml:space="preserve"> Equity!BP$58</f>
        <v>0</v>
      </c>
      <c r="BQ68" s="296">
        <f xml:space="preserve"> Equity!BQ$58</f>
        <v>0</v>
      </c>
      <c r="BR68" s="296">
        <f xml:space="preserve"> Equity!BR$58</f>
        <v>0</v>
      </c>
      <c r="BS68" s="296">
        <f xml:space="preserve"> Equity!BS$58</f>
        <v>0</v>
      </c>
      <c r="BT68" s="296">
        <f xml:space="preserve"> Equity!BT$58</f>
        <v>0</v>
      </c>
      <c r="BU68" s="296">
        <f xml:space="preserve"> Equity!BU$58</f>
        <v>0</v>
      </c>
      <c r="BV68" s="296">
        <f xml:space="preserve"> Equity!BV$58</f>
        <v>0</v>
      </c>
      <c r="BW68" s="296">
        <f xml:space="preserve"> Equity!BW$58</f>
        <v>0</v>
      </c>
      <c r="BX68" s="296">
        <f xml:space="preserve"> Equity!BX$58</f>
        <v>0</v>
      </c>
      <c r="BY68" s="296">
        <f xml:space="preserve"> Equity!BY$58</f>
        <v>0</v>
      </c>
      <c r="BZ68" s="296">
        <f xml:space="preserve"> Equity!BZ$58</f>
        <v>0</v>
      </c>
      <c r="CA68" s="296">
        <f xml:space="preserve"> Equity!CA$58</f>
        <v>0</v>
      </c>
      <c r="CB68" s="296">
        <f xml:space="preserve"> Equity!CB$58</f>
        <v>0</v>
      </c>
      <c r="CC68" s="296">
        <f xml:space="preserve"> Equity!CC$58</f>
        <v>0</v>
      </c>
      <c r="CD68" s="296">
        <f xml:space="preserve"> Equity!CD$58</f>
        <v>0</v>
      </c>
      <c r="CE68" s="296">
        <f xml:space="preserve"> Equity!CE$58</f>
        <v>0</v>
      </c>
      <c r="CF68" s="296">
        <f xml:space="preserve"> Equity!CF$58</f>
        <v>0</v>
      </c>
      <c r="CG68" s="296">
        <f xml:space="preserve"> Equity!CG$58</f>
        <v>0</v>
      </c>
      <c r="CH68" s="296">
        <f xml:space="preserve"> Equity!CH$58</f>
        <v>0</v>
      </c>
      <c r="CI68" s="296">
        <f xml:space="preserve"> Equity!CI$58</f>
        <v>0</v>
      </c>
      <c r="CJ68" s="296">
        <f xml:space="preserve"> Equity!CJ$58</f>
        <v>0</v>
      </c>
      <c r="CK68" s="296">
        <f xml:space="preserve"> Equity!CK$58</f>
        <v>0</v>
      </c>
      <c r="CL68" s="296">
        <f xml:space="preserve"> Equity!CL$58</f>
        <v>0</v>
      </c>
      <c r="CM68" s="296">
        <f xml:space="preserve"> Equity!CM$58</f>
        <v>0</v>
      </c>
      <c r="CN68" s="296">
        <f xml:space="preserve"> Equity!CN$58</f>
        <v>0</v>
      </c>
      <c r="CO68" s="296">
        <f xml:space="preserve"> Equity!CO$58</f>
        <v>0</v>
      </c>
      <c r="CP68" s="296">
        <f xml:space="preserve"> Equity!CP$58</f>
        <v>0</v>
      </c>
      <c r="CQ68" s="296">
        <f xml:space="preserve"> Equity!CQ$58</f>
        <v>0</v>
      </c>
      <c r="CR68" s="296">
        <f xml:space="preserve"> Equity!CR$58</f>
        <v>0</v>
      </c>
      <c r="CS68" s="296">
        <f xml:space="preserve"> Equity!CS$58</f>
        <v>0</v>
      </c>
      <c r="CT68" s="296">
        <f xml:space="preserve"> Equity!CT$58</f>
        <v>0</v>
      </c>
      <c r="CU68" s="296">
        <f xml:space="preserve"> Equity!CU$58</f>
        <v>0</v>
      </c>
      <c r="CV68" s="296">
        <f xml:space="preserve"> Equity!CV$58</f>
        <v>0</v>
      </c>
      <c r="CW68" s="296">
        <f xml:space="preserve"> Equity!CW$58</f>
        <v>0</v>
      </c>
      <c r="CX68" s="296">
        <f xml:space="preserve"> Equity!CX$58</f>
        <v>0</v>
      </c>
      <c r="CY68" s="296">
        <f xml:space="preserve"> Equity!CY$58</f>
        <v>0</v>
      </c>
      <c r="CZ68" s="296">
        <f xml:space="preserve"> Equity!CZ$58</f>
        <v>0</v>
      </c>
      <c r="DA68" s="296">
        <f xml:space="preserve"> Equity!DA$58</f>
        <v>0</v>
      </c>
      <c r="DB68" s="296">
        <f xml:space="preserve"> Equity!DB$58</f>
        <v>0</v>
      </c>
      <c r="DC68" s="296">
        <f xml:space="preserve"> Equity!DC$58</f>
        <v>0</v>
      </c>
      <c r="DD68" s="296">
        <f xml:space="preserve"> Equity!DD$58</f>
        <v>0</v>
      </c>
      <c r="DE68" s="296">
        <f xml:space="preserve"> Equity!DE$58</f>
        <v>0</v>
      </c>
      <c r="DF68" s="296">
        <f xml:space="preserve"> Equity!DF$58</f>
        <v>0</v>
      </c>
      <c r="DG68" s="296">
        <f xml:space="preserve"> Equity!DG$58</f>
        <v>0</v>
      </c>
      <c r="DH68" s="296">
        <f xml:space="preserve"> Equity!DH$58</f>
        <v>0</v>
      </c>
      <c r="DI68" s="296">
        <f xml:space="preserve"> Equity!DI$58</f>
        <v>0</v>
      </c>
      <c r="DJ68" s="296">
        <f xml:space="preserve"> Equity!DJ$58</f>
        <v>0</v>
      </c>
      <c r="DK68" s="296">
        <f xml:space="preserve"> Equity!DK$58</f>
        <v>0</v>
      </c>
      <c r="DL68" s="296">
        <f xml:space="preserve"> Equity!DL$58</f>
        <v>0</v>
      </c>
      <c r="DM68" s="296">
        <f xml:space="preserve"> Equity!DM$58</f>
        <v>0</v>
      </c>
      <c r="DN68" s="296">
        <f xml:space="preserve"> Equity!DN$58</f>
        <v>0</v>
      </c>
      <c r="DO68" s="296">
        <f xml:space="preserve"> Equity!DO$58</f>
        <v>0</v>
      </c>
      <c r="DP68" s="296">
        <f xml:space="preserve"> Equity!DP$58</f>
        <v>0</v>
      </c>
      <c r="DQ68" s="296">
        <f xml:space="preserve"> Equity!DQ$58</f>
        <v>0</v>
      </c>
      <c r="DR68" s="296">
        <f xml:space="preserve"> Equity!DR$58</f>
        <v>0</v>
      </c>
      <c r="DS68" s="296">
        <f xml:space="preserve"> Equity!DS$58</f>
        <v>0</v>
      </c>
      <c r="DT68" s="296">
        <f xml:space="preserve"> Equity!DT$58</f>
        <v>0</v>
      </c>
      <c r="DU68" s="296">
        <f xml:space="preserve"> Equity!DU$58</f>
        <v>0</v>
      </c>
      <c r="DV68" s="296">
        <f xml:space="preserve"> Equity!DV$58</f>
        <v>0</v>
      </c>
      <c r="DW68" s="296">
        <f xml:space="preserve"> Equity!DW$58</f>
        <v>0</v>
      </c>
      <c r="DX68" s="296">
        <f xml:space="preserve"> Equity!DX$58</f>
        <v>0</v>
      </c>
      <c r="DY68" s="296">
        <f xml:space="preserve"> Equity!DY$58</f>
        <v>0</v>
      </c>
      <c r="DZ68" s="296">
        <f xml:space="preserve"> Equity!DZ$58</f>
        <v>0</v>
      </c>
      <c r="EA68" s="296">
        <f xml:space="preserve"> Equity!EA$58</f>
        <v>0</v>
      </c>
      <c r="EB68" s="296">
        <f xml:space="preserve"> Equity!EB$58</f>
        <v>0</v>
      </c>
      <c r="EC68" s="296">
        <f xml:space="preserve"> Equity!EC$58</f>
        <v>0</v>
      </c>
      <c r="ED68" s="296">
        <f xml:space="preserve"> Equity!ED$58</f>
        <v>0</v>
      </c>
      <c r="EE68" s="296">
        <f xml:space="preserve"> Equity!EE$58</f>
        <v>0</v>
      </c>
      <c r="EF68" s="296">
        <f xml:space="preserve"> Equity!EF$58</f>
        <v>0</v>
      </c>
      <c r="EG68" s="296">
        <f xml:space="preserve"> Equity!EG$58</f>
        <v>0</v>
      </c>
      <c r="EH68" s="296">
        <f xml:space="preserve"> Equity!EH$58</f>
        <v>0</v>
      </c>
      <c r="EI68" s="296">
        <f xml:space="preserve"> Equity!EI$58</f>
        <v>0</v>
      </c>
      <c r="EJ68" s="296">
        <f xml:space="preserve"> Equity!EJ$58</f>
        <v>0</v>
      </c>
      <c r="EK68" s="296">
        <f xml:space="preserve"> Equity!EK$58</f>
        <v>0</v>
      </c>
      <c r="EL68" s="296">
        <f xml:space="preserve"> Equity!EL$58</f>
        <v>0</v>
      </c>
      <c r="EM68" s="296">
        <f xml:space="preserve"> Equity!EM$58</f>
        <v>0</v>
      </c>
      <c r="EN68" s="296">
        <f xml:space="preserve"> Equity!EN$58</f>
        <v>0</v>
      </c>
      <c r="EO68" s="296">
        <f xml:space="preserve"> Equity!EO$58</f>
        <v>0</v>
      </c>
      <c r="EP68" s="296">
        <f xml:space="preserve"> Equity!EP$58</f>
        <v>0</v>
      </c>
      <c r="EQ68" s="296">
        <f xml:space="preserve"> Equity!EQ$58</f>
        <v>0</v>
      </c>
      <c r="ER68" s="296">
        <f xml:space="preserve"> Equity!ER$58</f>
        <v>0</v>
      </c>
      <c r="ES68" s="296">
        <f xml:space="preserve"> Equity!ES$58</f>
        <v>0</v>
      </c>
      <c r="ET68" s="296">
        <f xml:space="preserve"> Equity!ET$58</f>
        <v>0</v>
      </c>
      <c r="EU68" s="296">
        <f xml:space="preserve"> Equity!EU$58</f>
        <v>0</v>
      </c>
      <c r="EV68" s="296">
        <f xml:space="preserve"> Equity!EV$58</f>
        <v>0</v>
      </c>
      <c r="EW68" s="296">
        <f xml:space="preserve"> Equity!EW$58</f>
        <v>0</v>
      </c>
      <c r="EX68" s="296">
        <f xml:space="preserve"> Equity!EX$58</f>
        <v>0</v>
      </c>
      <c r="EY68" s="296">
        <f xml:space="preserve"> Equity!EY$58</f>
        <v>0</v>
      </c>
      <c r="EZ68" s="296">
        <f xml:space="preserve"> Equity!EZ$58</f>
        <v>0</v>
      </c>
      <c r="FA68" s="296">
        <f xml:space="preserve"> Equity!FA$58</f>
        <v>0</v>
      </c>
      <c r="FB68" s="296">
        <f xml:space="preserve"> Equity!FB$58</f>
        <v>0</v>
      </c>
      <c r="FC68" s="296">
        <f xml:space="preserve"> Equity!FC$58</f>
        <v>0</v>
      </c>
      <c r="FD68" s="296">
        <f xml:space="preserve"> Equity!FD$58</f>
        <v>0</v>
      </c>
      <c r="FE68" s="296">
        <f xml:space="preserve"> Equity!FE$58</f>
        <v>0</v>
      </c>
      <c r="FF68" s="296">
        <f xml:space="preserve"> Equity!FF$58</f>
        <v>0</v>
      </c>
      <c r="FG68" s="296">
        <f xml:space="preserve"> Equity!FG$58</f>
        <v>0</v>
      </c>
      <c r="FH68" s="296">
        <f xml:space="preserve"> Equity!FH$58</f>
        <v>0</v>
      </c>
      <c r="FI68" s="296">
        <f xml:space="preserve"> Equity!FI$58</f>
        <v>0</v>
      </c>
      <c r="FJ68" s="296">
        <f xml:space="preserve"> Equity!FJ$58</f>
        <v>0</v>
      </c>
      <c r="FK68" s="296">
        <f xml:space="preserve"> Equity!FK$58</f>
        <v>0</v>
      </c>
      <c r="FL68" s="296">
        <f xml:space="preserve"> Equity!FL$58</f>
        <v>0</v>
      </c>
      <c r="FM68" s="296">
        <f xml:space="preserve"> Equity!FM$58</f>
        <v>0</v>
      </c>
      <c r="FN68" s="296">
        <f xml:space="preserve"> Equity!FN$58</f>
        <v>0</v>
      </c>
      <c r="FO68" s="296">
        <f xml:space="preserve"> Equity!FO$58</f>
        <v>0</v>
      </c>
      <c r="FP68" s="296">
        <f xml:space="preserve"> Equity!FP$58</f>
        <v>0</v>
      </c>
      <c r="FQ68" s="296">
        <f xml:space="preserve"> Equity!FQ$58</f>
        <v>0</v>
      </c>
      <c r="FR68" s="296">
        <f xml:space="preserve"> Equity!FR$58</f>
        <v>0</v>
      </c>
      <c r="FS68" s="296">
        <f xml:space="preserve"> Equity!FS$58</f>
        <v>0</v>
      </c>
      <c r="FT68" s="296">
        <f xml:space="preserve"> Equity!FT$58</f>
        <v>0</v>
      </c>
      <c r="FU68" s="296">
        <f xml:space="preserve"> Equity!FU$58</f>
        <v>0</v>
      </c>
      <c r="FV68" s="296">
        <f xml:space="preserve"> Equity!FV$58</f>
        <v>0</v>
      </c>
      <c r="FW68" s="296">
        <f xml:space="preserve"> Equity!FW$58</f>
        <v>0</v>
      </c>
      <c r="FX68" s="296">
        <f xml:space="preserve"> Equity!FX$58</f>
        <v>0</v>
      </c>
      <c r="FY68" s="296">
        <f xml:space="preserve"> Equity!FY$58</f>
        <v>0</v>
      </c>
      <c r="FZ68" s="296">
        <f xml:space="preserve"> Equity!FZ$58</f>
        <v>0</v>
      </c>
      <c r="GA68" s="296">
        <f xml:space="preserve"> Equity!GA$58</f>
        <v>0</v>
      </c>
      <c r="GB68" s="296">
        <f xml:space="preserve"> Equity!GB$58</f>
        <v>0</v>
      </c>
      <c r="GC68" s="296">
        <f xml:space="preserve"> Equity!GC$58</f>
        <v>0</v>
      </c>
      <c r="GD68" s="296">
        <f xml:space="preserve"> Equity!GD$58</f>
        <v>0</v>
      </c>
      <c r="GE68" s="296">
        <f xml:space="preserve"> Equity!GE$58</f>
        <v>0</v>
      </c>
      <c r="GF68" s="296">
        <f xml:space="preserve"> Equity!GF$58</f>
        <v>0</v>
      </c>
      <c r="GG68" s="296">
        <f xml:space="preserve"> Equity!GG$58</f>
        <v>0</v>
      </c>
      <c r="GH68" s="296">
        <f xml:space="preserve"> Equity!GH$58</f>
        <v>0</v>
      </c>
      <c r="GI68" s="296">
        <f xml:space="preserve"> Equity!GI$58</f>
        <v>0</v>
      </c>
      <c r="GJ68" s="296">
        <f xml:space="preserve"> Equity!GJ$58</f>
        <v>0</v>
      </c>
    </row>
    <row r="69" spans="1:192" outlineLevel="1" x14ac:dyDescent="0.25">
      <c r="A69" s="212"/>
      <c r="D69" s="216"/>
      <c r="E69" s="239" t="s">
        <v>57</v>
      </c>
      <c r="F69" s="239"/>
      <c r="G69" s="239" t="str">
        <f>SMU</f>
        <v>$ 000s</v>
      </c>
      <c r="H69" s="239">
        <f xml:space="preserve"> SUM(J69:GJ69)</f>
        <v>2.2373569663614035E-10</v>
      </c>
      <c r="I69" s="239"/>
      <c r="J69" s="239">
        <f xml:space="preserve"> J66 + J68</f>
        <v>0</v>
      </c>
      <c r="K69" s="239">
        <f t="shared" ref="K69:BD69" si="102" xml:space="preserve"> K66 + K68</f>
        <v>0</v>
      </c>
      <c r="L69" s="239">
        <f t="shared" si="102"/>
        <v>-5.4569682106375694E-10</v>
      </c>
      <c r="M69" s="239">
        <f t="shared" si="102"/>
        <v>1.586077778483741E-4</v>
      </c>
      <c r="N69" s="239">
        <f t="shared" si="102"/>
        <v>-1.8542404577601701E-3</v>
      </c>
      <c r="O69" s="239">
        <f t="shared" si="102"/>
        <v>-1.9172108004568145E-3</v>
      </c>
      <c r="P69" s="239">
        <f t="shared" si="102"/>
        <v>3.6128440260654315E-3</v>
      </c>
      <c r="Q69" s="239">
        <f t="shared" si="102"/>
        <v>0</v>
      </c>
      <c r="R69" s="239">
        <f t="shared" si="102"/>
        <v>0</v>
      </c>
      <c r="S69" s="239">
        <f t="shared" si="102"/>
        <v>0</v>
      </c>
      <c r="T69" s="239">
        <f t="shared" si="102"/>
        <v>0</v>
      </c>
      <c r="U69" s="239">
        <f t="shared" si="102"/>
        <v>0</v>
      </c>
      <c r="V69" s="239">
        <f t="shared" si="102"/>
        <v>0</v>
      </c>
      <c r="W69" s="239">
        <f t="shared" si="102"/>
        <v>0</v>
      </c>
      <c r="X69" s="239">
        <f t="shared" si="102"/>
        <v>0</v>
      </c>
      <c r="Y69" s="239">
        <f t="shared" si="102"/>
        <v>0</v>
      </c>
      <c r="Z69" s="239">
        <f t="shared" si="102"/>
        <v>0</v>
      </c>
      <c r="AA69" s="239">
        <f t="shared" si="102"/>
        <v>0</v>
      </c>
      <c r="AB69" s="239">
        <f t="shared" si="102"/>
        <v>0</v>
      </c>
      <c r="AC69" s="239">
        <f t="shared" si="102"/>
        <v>0</v>
      </c>
      <c r="AD69" s="239">
        <f t="shared" si="102"/>
        <v>0</v>
      </c>
      <c r="AE69" s="239">
        <f t="shared" si="102"/>
        <v>0</v>
      </c>
      <c r="AF69" s="239">
        <f t="shared" si="102"/>
        <v>0</v>
      </c>
      <c r="AG69" s="239">
        <f t="shared" si="102"/>
        <v>0</v>
      </c>
      <c r="AH69" s="239">
        <f t="shared" si="102"/>
        <v>0</v>
      </c>
      <c r="AI69" s="239">
        <f t="shared" si="102"/>
        <v>0</v>
      </c>
      <c r="AJ69" s="239">
        <f t="shared" si="102"/>
        <v>0</v>
      </c>
      <c r="AK69" s="239">
        <f t="shared" si="102"/>
        <v>0</v>
      </c>
      <c r="AL69" s="239">
        <f t="shared" si="102"/>
        <v>0</v>
      </c>
      <c r="AM69" s="239">
        <f t="shared" si="102"/>
        <v>0</v>
      </c>
      <c r="AN69" s="239">
        <f t="shared" si="102"/>
        <v>0</v>
      </c>
      <c r="AO69" s="239">
        <f t="shared" si="102"/>
        <v>0</v>
      </c>
      <c r="AP69" s="239">
        <f t="shared" si="102"/>
        <v>0</v>
      </c>
      <c r="AQ69" s="239">
        <f t="shared" si="102"/>
        <v>0</v>
      </c>
      <c r="AR69" s="239">
        <f t="shared" si="102"/>
        <v>0</v>
      </c>
      <c r="AS69" s="239">
        <f t="shared" si="102"/>
        <v>0</v>
      </c>
      <c r="AT69" s="239">
        <f t="shared" si="102"/>
        <v>0</v>
      </c>
      <c r="AU69" s="239">
        <f t="shared" si="102"/>
        <v>0</v>
      </c>
      <c r="AV69" s="239">
        <f t="shared" si="102"/>
        <v>0</v>
      </c>
      <c r="AW69" s="239">
        <f t="shared" si="102"/>
        <v>0</v>
      </c>
      <c r="AX69" s="239">
        <f t="shared" si="102"/>
        <v>0</v>
      </c>
      <c r="AY69" s="239">
        <f t="shared" si="102"/>
        <v>0</v>
      </c>
      <c r="AZ69" s="239">
        <f t="shared" si="102"/>
        <v>0</v>
      </c>
      <c r="BA69" s="239">
        <f t="shared" si="102"/>
        <v>0</v>
      </c>
      <c r="BB69" s="239">
        <f t="shared" si="102"/>
        <v>0</v>
      </c>
      <c r="BC69" s="239">
        <f t="shared" si="102"/>
        <v>0</v>
      </c>
      <c r="BD69" s="239">
        <f t="shared" si="102"/>
        <v>0</v>
      </c>
      <c r="BE69" s="239">
        <f t="shared" ref="BE69:DP69" si="103" xml:space="preserve"> BE66 + BE68</f>
        <v>2.2373569663614035E-10</v>
      </c>
      <c r="BF69" s="239">
        <f t="shared" si="103"/>
        <v>0</v>
      </c>
      <c r="BG69" s="239">
        <f t="shared" si="103"/>
        <v>0</v>
      </c>
      <c r="BH69" s="239">
        <f t="shared" si="103"/>
        <v>0</v>
      </c>
      <c r="BI69" s="239">
        <f t="shared" si="103"/>
        <v>0</v>
      </c>
      <c r="BJ69" s="239">
        <f t="shared" si="103"/>
        <v>0</v>
      </c>
      <c r="BK69" s="239">
        <f t="shared" si="103"/>
        <v>0</v>
      </c>
      <c r="BL69" s="239">
        <f t="shared" si="103"/>
        <v>0</v>
      </c>
      <c r="BM69" s="239">
        <f t="shared" si="103"/>
        <v>0</v>
      </c>
      <c r="BN69" s="239">
        <f t="shared" si="103"/>
        <v>0</v>
      </c>
      <c r="BO69" s="239">
        <f t="shared" si="103"/>
        <v>0</v>
      </c>
      <c r="BP69" s="239">
        <f t="shared" si="103"/>
        <v>0</v>
      </c>
      <c r="BQ69" s="239">
        <f t="shared" si="103"/>
        <v>0</v>
      </c>
      <c r="BR69" s="239">
        <f t="shared" si="103"/>
        <v>0</v>
      </c>
      <c r="BS69" s="239">
        <f t="shared" si="103"/>
        <v>0</v>
      </c>
      <c r="BT69" s="239">
        <f t="shared" si="103"/>
        <v>0</v>
      </c>
      <c r="BU69" s="239">
        <f t="shared" si="103"/>
        <v>0</v>
      </c>
      <c r="BV69" s="239">
        <f t="shared" si="103"/>
        <v>0</v>
      </c>
      <c r="BW69" s="239">
        <f t="shared" si="103"/>
        <v>0</v>
      </c>
      <c r="BX69" s="239">
        <f t="shared" si="103"/>
        <v>0</v>
      </c>
      <c r="BY69" s="239">
        <f t="shared" si="103"/>
        <v>0</v>
      </c>
      <c r="BZ69" s="239">
        <f t="shared" si="103"/>
        <v>0</v>
      </c>
      <c r="CA69" s="239">
        <f t="shared" si="103"/>
        <v>0</v>
      </c>
      <c r="CB69" s="239">
        <f t="shared" si="103"/>
        <v>0</v>
      </c>
      <c r="CC69" s="239">
        <f t="shared" si="103"/>
        <v>0</v>
      </c>
      <c r="CD69" s="239">
        <f t="shared" si="103"/>
        <v>0</v>
      </c>
      <c r="CE69" s="239">
        <f t="shared" si="103"/>
        <v>0</v>
      </c>
      <c r="CF69" s="239">
        <f t="shared" si="103"/>
        <v>0</v>
      </c>
      <c r="CG69" s="239">
        <f t="shared" si="103"/>
        <v>0</v>
      </c>
      <c r="CH69" s="239">
        <f t="shared" si="103"/>
        <v>0</v>
      </c>
      <c r="CI69" s="239">
        <f t="shared" si="103"/>
        <v>0</v>
      </c>
      <c r="CJ69" s="239">
        <f t="shared" si="103"/>
        <v>0</v>
      </c>
      <c r="CK69" s="239">
        <f t="shared" si="103"/>
        <v>0</v>
      </c>
      <c r="CL69" s="239">
        <f t="shared" si="103"/>
        <v>0</v>
      </c>
      <c r="CM69" s="239">
        <f t="shared" si="103"/>
        <v>0</v>
      </c>
      <c r="CN69" s="239">
        <f t="shared" si="103"/>
        <v>0</v>
      </c>
      <c r="CO69" s="239">
        <f t="shared" si="103"/>
        <v>0</v>
      </c>
      <c r="CP69" s="239">
        <f t="shared" si="103"/>
        <v>0</v>
      </c>
      <c r="CQ69" s="239">
        <f t="shared" si="103"/>
        <v>0</v>
      </c>
      <c r="CR69" s="239">
        <f t="shared" si="103"/>
        <v>0</v>
      </c>
      <c r="CS69" s="239">
        <f t="shared" si="103"/>
        <v>0</v>
      </c>
      <c r="CT69" s="239">
        <f t="shared" si="103"/>
        <v>0</v>
      </c>
      <c r="CU69" s="239">
        <f t="shared" si="103"/>
        <v>0</v>
      </c>
      <c r="CV69" s="239">
        <f t="shared" si="103"/>
        <v>0</v>
      </c>
      <c r="CW69" s="239">
        <f t="shared" si="103"/>
        <v>0</v>
      </c>
      <c r="CX69" s="239">
        <f t="shared" si="103"/>
        <v>0</v>
      </c>
      <c r="CY69" s="239">
        <f t="shared" si="103"/>
        <v>0</v>
      </c>
      <c r="CZ69" s="239">
        <f t="shared" si="103"/>
        <v>0</v>
      </c>
      <c r="DA69" s="239">
        <f t="shared" si="103"/>
        <v>0</v>
      </c>
      <c r="DB69" s="239">
        <f t="shared" si="103"/>
        <v>0</v>
      </c>
      <c r="DC69" s="239">
        <f t="shared" si="103"/>
        <v>0</v>
      </c>
      <c r="DD69" s="239">
        <f t="shared" si="103"/>
        <v>0</v>
      </c>
      <c r="DE69" s="239">
        <f t="shared" si="103"/>
        <v>0</v>
      </c>
      <c r="DF69" s="239">
        <f t="shared" si="103"/>
        <v>0</v>
      </c>
      <c r="DG69" s="239">
        <f t="shared" si="103"/>
        <v>0</v>
      </c>
      <c r="DH69" s="239">
        <f t="shared" si="103"/>
        <v>0</v>
      </c>
      <c r="DI69" s="239">
        <f t="shared" si="103"/>
        <v>0</v>
      </c>
      <c r="DJ69" s="239">
        <f t="shared" si="103"/>
        <v>0</v>
      </c>
      <c r="DK69" s="239">
        <f t="shared" si="103"/>
        <v>0</v>
      </c>
      <c r="DL69" s="239">
        <f t="shared" si="103"/>
        <v>0</v>
      </c>
      <c r="DM69" s="239">
        <f t="shared" si="103"/>
        <v>0</v>
      </c>
      <c r="DN69" s="239">
        <f t="shared" si="103"/>
        <v>0</v>
      </c>
      <c r="DO69" s="239">
        <f t="shared" si="103"/>
        <v>0</v>
      </c>
      <c r="DP69" s="239">
        <f t="shared" si="103"/>
        <v>0</v>
      </c>
      <c r="DQ69" s="239">
        <f t="shared" ref="DQ69:GB69" si="104" xml:space="preserve"> DQ66 + DQ68</f>
        <v>0</v>
      </c>
      <c r="DR69" s="239">
        <f t="shared" si="104"/>
        <v>0</v>
      </c>
      <c r="DS69" s="239">
        <f t="shared" si="104"/>
        <v>0</v>
      </c>
      <c r="DT69" s="239">
        <f t="shared" si="104"/>
        <v>0</v>
      </c>
      <c r="DU69" s="239">
        <f t="shared" si="104"/>
        <v>0</v>
      </c>
      <c r="DV69" s="239">
        <f t="shared" si="104"/>
        <v>0</v>
      </c>
      <c r="DW69" s="239">
        <f t="shared" si="104"/>
        <v>0</v>
      </c>
      <c r="DX69" s="239">
        <f t="shared" si="104"/>
        <v>0</v>
      </c>
      <c r="DY69" s="239">
        <f t="shared" si="104"/>
        <v>0</v>
      </c>
      <c r="DZ69" s="239">
        <f t="shared" si="104"/>
        <v>0</v>
      </c>
      <c r="EA69" s="239">
        <f t="shared" si="104"/>
        <v>0</v>
      </c>
      <c r="EB69" s="239">
        <f t="shared" si="104"/>
        <v>0</v>
      </c>
      <c r="EC69" s="239">
        <f t="shared" si="104"/>
        <v>0</v>
      </c>
      <c r="ED69" s="239">
        <f t="shared" si="104"/>
        <v>0</v>
      </c>
      <c r="EE69" s="239">
        <f t="shared" si="104"/>
        <v>0</v>
      </c>
      <c r="EF69" s="239">
        <f t="shared" si="104"/>
        <v>0</v>
      </c>
      <c r="EG69" s="239">
        <f t="shared" si="104"/>
        <v>0</v>
      </c>
      <c r="EH69" s="239">
        <f t="shared" si="104"/>
        <v>0</v>
      </c>
      <c r="EI69" s="239">
        <f t="shared" si="104"/>
        <v>0</v>
      </c>
      <c r="EJ69" s="239">
        <f t="shared" si="104"/>
        <v>0</v>
      </c>
      <c r="EK69" s="239">
        <f t="shared" si="104"/>
        <v>0</v>
      </c>
      <c r="EL69" s="239">
        <f t="shared" si="104"/>
        <v>0</v>
      </c>
      <c r="EM69" s="239">
        <f t="shared" si="104"/>
        <v>0</v>
      </c>
      <c r="EN69" s="239">
        <f t="shared" si="104"/>
        <v>0</v>
      </c>
      <c r="EO69" s="239">
        <f t="shared" si="104"/>
        <v>0</v>
      </c>
      <c r="EP69" s="239">
        <f t="shared" si="104"/>
        <v>0</v>
      </c>
      <c r="EQ69" s="239">
        <f t="shared" si="104"/>
        <v>0</v>
      </c>
      <c r="ER69" s="239">
        <f t="shared" si="104"/>
        <v>0</v>
      </c>
      <c r="ES69" s="239">
        <f t="shared" si="104"/>
        <v>0</v>
      </c>
      <c r="ET69" s="239">
        <f t="shared" si="104"/>
        <v>0</v>
      </c>
      <c r="EU69" s="239">
        <f t="shared" si="104"/>
        <v>0</v>
      </c>
      <c r="EV69" s="239">
        <f t="shared" si="104"/>
        <v>0</v>
      </c>
      <c r="EW69" s="239">
        <f t="shared" si="104"/>
        <v>0</v>
      </c>
      <c r="EX69" s="239">
        <f t="shared" si="104"/>
        <v>0</v>
      </c>
      <c r="EY69" s="239">
        <f t="shared" si="104"/>
        <v>0</v>
      </c>
      <c r="EZ69" s="239">
        <f t="shared" si="104"/>
        <v>0</v>
      </c>
      <c r="FA69" s="239">
        <f t="shared" si="104"/>
        <v>0</v>
      </c>
      <c r="FB69" s="239">
        <f t="shared" si="104"/>
        <v>0</v>
      </c>
      <c r="FC69" s="239">
        <f t="shared" si="104"/>
        <v>0</v>
      </c>
      <c r="FD69" s="239">
        <f t="shared" si="104"/>
        <v>0</v>
      </c>
      <c r="FE69" s="239">
        <f t="shared" si="104"/>
        <v>0</v>
      </c>
      <c r="FF69" s="239">
        <f t="shared" si="104"/>
        <v>0</v>
      </c>
      <c r="FG69" s="239">
        <f t="shared" si="104"/>
        <v>0</v>
      </c>
      <c r="FH69" s="239">
        <f t="shared" si="104"/>
        <v>0</v>
      </c>
      <c r="FI69" s="239">
        <f t="shared" si="104"/>
        <v>0</v>
      </c>
      <c r="FJ69" s="239">
        <f t="shared" si="104"/>
        <v>0</v>
      </c>
      <c r="FK69" s="239">
        <f t="shared" si="104"/>
        <v>0</v>
      </c>
      <c r="FL69" s="239">
        <f t="shared" si="104"/>
        <v>0</v>
      </c>
      <c r="FM69" s="239">
        <f t="shared" si="104"/>
        <v>0</v>
      </c>
      <c r="FN69" s="239">
        <f t="shared" si="104"/>
        <v>0</v>
      </c>
      <c r="FO69" s="239">
        <f t="shared" si="104"/>
        <v>0</v>
      </c>
      <c r="FP69" s="239">
        <f t="shared" si="104"/>
        <v>0</v>
      </c>
      <c r="FQ69" s="239">
        <f t="shared" si="104"/>
        <v>0</v>
      </c>
      <c r="FR69" s="239">
        <f t="shared" si="104"/>
        <v>0</v>
      </c>
      <c r="FS69" s="239">
        <f t="shared" si="104"/>
        <v>0</v>
      </c>
      <c r="FT69" s="239">
        <f t="shared" si="104"/>
        <v>0</v>
      </c>
      <c r="FU69" s="239">
        <f t="shared" si="104"/>
        <v>0</v>
      </c>
      <c r="FV69" s="239">
        <f t="shared" si="104"/>
        <v>0</v>
      </c>
      <c r="FW69" s="239">
        <f t="shared" si="104"/>
        <v>0</v>
      </c>
      <c r="FX69" s="239">
        <f t="shared" si="104"/>
        <v>0</v>
      </c>
      <c r="FY69" s="239">
        <f t="shared" si="104"/>
        <v>0</v>
      </c>
      <c r="FZ69" s="239">
        <f t="shared" si="104"/>
        <v>0</v>
      </c>
      <c r="GA69" s="239">
        <f t="shared" si="104"/>
        <v>0</v>
      </c>
      <c r="GB69" s="239">
        <f t="shared" si="104"/>
        <v>0</v>
      </c>
      <c r="GC69" s="239">
        <f t="shared" ref="GC69:GJ69" si="105" xml:space="preserve"> GC66 + GC68</f>
        <v>0</v>
      </c>
      <c r="GD69" s="239">
        <f t="shared" si="105"/>
        <v>0</v>
      </c>
      <c r="GE69" s="239">
        <f t="shared" si="105"/>
        <v>0</v>
      </c>
      <c r="GF69" s="239">
        <f t="shared" si="105"/>
        <v>0</v>
      </c>
      <c r="GG69" s="239">
        <f t="shared" si="105"/>
        <v>0</v>
      </c>
      <c r="GH69" s="239">
        <f t="shared" si="105"/>
        <v>0</v>
      </c>
      <c r="GI69" s="239">
        <f t="shared" si="105"/>
        <v>0</v>
      </c>
      <c r="GJ69" s="239">
        <f t="shared" si="105"/>
        <v>0</v>
      </c>
    </row>
    <row r="70" spans="1:192" outlineLevel="1" x14ac:dyDescent="0.25">
      <c r="A70" s="212"/>
      <c r="D70" s="216"/>
      <c r="E70" s="242"/>
      <c r="F70" s="242"/>
      <c r="G70" s="242"/>
      <c r="H70" s="242"/>
      <c r="I70" s="242"/>
      <c r="J70" s="242"/>
      <c r="K70" s="242"/>
      <c r="L70" s="242"/>
      <c r="M70" s="242"/>
      <c r="N70" s="242"/>
      <c r="O70" s="242"/>
      <c r="P70" s="242"/>
      <c r="Q70" s="242"/>
      <c r="R70" s="242"/>
      <c r="S70" s="242"/>
      <c r="T70" s="242"/>
      <c r="U70" s="242"/>
      <c r="V70" s="242"/>
      <c r="W70" s="242"/>
      <c r="X70" s="242"/>
      <c r="Y70" s="242"/>
      <c r="Z70" s="242"/>
      <c r="AA70" s="242"/>
      <c r="AB70" s="242"/>
      <c r="AC70" s="242"/>
      <c r="AD70" s="242"/>
      <c r="AE70" s="242"/>
      <c r="AF70" s="242"/>
      <c r="AG70" s="242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42"/>
      <c r="BU70" s="242"/>
      <c r="BV70" s="242"/>
      <c r="BW70" s="242"/>
      <c r="BX70" s="242"/>
      <c r="BY70" s="242"/>
      <c r="BZ70" s="242"/>
      <c r="CA70" s="242"/>
      <c r="CB70" s="242"/>
      <c r="CC70" s="242"/>
      <c r="CD70" s="242"/>
      <c r="CE70" s="242"/>
      <c r="CF70" s="242"/>
      <c r="CG70" s="242"/>
      <c r="CH70" s="242"/>
      <c r="CI70" s="242"/>
      <c r="CJ70" s="242"/>
      <c r="CK70" s="242"/>
      <c r="CL70" s="242"/>
      <c r="CM70" s="242"/>
      <c r="CN70" s="242"/>
      <c r="CO70" s="242"/>
      <c r="CP70" s="242"/>
      <c r="CQ70" s="242"/>
      <c r="CR70" s="242"/>
      <c r="CS70" s="242"/>
      <c r="CT70" s="242"/>
      <c r="CU70" s="242"/>
      <c r="CV70" s="242"/>
      <c r="CW70" s="242"/>
      <c r="CX70" s="242"/>
      <c r="CY70" s="242"/>
      <c r="CZ70" s="242"/>
      <c r="DA70" s="242"/>
      <c r="DB70" s="242"/>
      <c r="DC70" s="242"/>
      <c r="DD70" s="242"/>
      <c r="DE70" s="242"/>
      <c r="DF70" s="242"/>
      <c r="DG70" s="242"/>
      <c r="DH70" s="242"/>
      <c r="DI70" s="242"/>
      <c r="DJ70" s="242"/>
      <c r="DK70" s="242"/>
      <c r="DL70" s="242"/>
      <c r="DM70" s="242"/>
      <c r="DN70" s="242"/>
      <c r="DO70" s="242"/>
      <c r="DP70" s="242"/>
      <c r="DQ70" s="242"/>
      <c r="DR70" s="242"/>
      <c r="DS70" s="242"/>
      <c r="DT70" s="242"/>
      <c r="DU70" s="242"/>
      <c r="DV70" s="242"/>
      <c r="DW70" s="242"/>
      <c r="DX70" s="242"/>
      <c r="DY70" s="242"/>
      <c r="DZ70" s="242"/>
      <c r="EA70" s="242"/>
      <c r="EB70" s="242"/>
      <c r="EC70" s="242"/>
      <c r="ED70" s="242"/>
      <c r="EE70" s="242"/>
      <c r="EF70" s="242"/>
      <c r="EG70" s="242"/>
      <c r="EH70" s="242"/>
      <c r="EI70" s="242"/>
      <c r="EJ70" s="242"/>
      <c r="EK70" s="242"/>
      <c r="EL70" s="242"/>
      <c r="EM70" s="242"/>
      <c r="EN70" s="242"/>
      <c r="EO70" s="242"/>
      <c r="EP70" s="242"/>
      <c r="EQ70" s="242"/>
      <c r="ER70" s="242"/>
      <c r="ES70" s="242"/>
      <c r="ET70" s="242"/>
      <c r="EU70" s="242"/>
      <c r="EV70" s="242"/>
      <c r="EW70" s="242"/>
      <c r="EX70" s="242"/>
      <c r="EY70" s="242"/>
      <c r="EZ70" s="242"/>
      <c r="FA70" s="242"/>
      <c r="FB70" s="242"/>
      <c r="FC70" s="242"/>
      <c r="FD70" s="242"/>
      <c r="FE70" s="242"/>
      <c r="FF70" s="242"/>
      <c r="FG70" s="242"/>
      <c r="FH70" s="242"/>
      <c r="FI70" s="242"/>
      <c r="FJ70" s="242"/>
      <c r="FK70" s="242"/>
      <c r="FL70" s="242"/>
      <c r="FM70" s="242"/>
      <c r="FN70" s="242"/>
      <c r="FO70" s="242"/>
      <c r="FP70" s="242"/>
      <c r="FQ70" s="242"/>
      <c r="FR70" s="242"/>
      <c r="FS70" s="242"/>
      <c r="FT70" s="242"/>
      <c r="FU70" s="242"/>
      <c r="FV70" s="242"/>
      <c r="FW70" s="242"/>
      <c r="FX70" s="242"/>
      <c r="FY70" s="242"/>
      <c r="FZ70" s="242"/>
      <c r="GA70" s="242"/>
      <c r="GB70" s="242"/>
      <c r="GC70" s="242"/>
      <c r="GD70" s="242"/>
      <c r="GE70" s="242"/>
      <c r="GF70" s="242"/>
      <c r="GG70" s="242"/>
      <c r="GH70" s="242"/>
      <c r="GI70" s="242"/>
      <c r="GJ70" s="242"/>
    </row>
    <row r="71" spans="1:192" x14ac:dyDescent="0.25">
      <c r="A71" s="212"/>
      <c r="D71" s="216"/>
      <c r="E71" s="242"/>
      <c r="F71" s="242"/>
      <c r="G71" s="242"/>
      <c r="H71" s="242"/>
      <c r="I71" s="242"/>
      <c r="J71" s="242"/>
      <c r="K71" s="242"/>
      <c r="L71" s="242"/>
      <c r="M71" s="242"/>
      <c r="N71" s="242"/>
      <c r="O71" s="242"/>
      <c r="P71" s="242"/>
      <c r="Q71" s="242"/>
      <c r="R71" s="242"/>
      <c r="S71" s="242"/>
      <c r="T71" s="242"/>
      <c r="U71" s="242"/>
      <c r="V71" s="242"/>
      <c r="W71" s="242"/>
      <c r="X71" s="242"/>
      <c r="Y71" s="242"/>
      <c r="Z71" s="242"/>
      <c r="AA71" s="242"/>
      <c r="AB71" s="242"/>
      <c r="AC71" s="242"/>
      <c r="AD71" s="242"/>
      <c r="AE71" s="242"/>
      <c r="AF71" s="242"/>
      <c r="AG71" s="242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42"/>
      <c r="BU71" s="242"/>
      <c r="BV71" s="242"/>
      <c r="BW71" s="242"/>
      <c r="BX71" s="242"/>
      <c r="BY71" s="242"/>
      <c r="BZ71" s="242"/>
      <c r="CA71" s="242"/>
      <c r="CB71" s="242"/>
      <c r="CC71" s="242"/>
      <c r="CD71" s="242"/>
      <c r="CE71" s="242"/>
      <c r="CF71" s="242"/>
      <c r="CG71" s="242"/>
      <c r="CH71" s="242"/>
      <c r="CI71" s="242"/>
      <c r="CJ71" s="242"/>
      <c r="CK71" s="242"/>
      <c r="CL71" s="242"/>
      <c r="CM71" s="242"/>
      <c r="CN71" s="242"/>
      <c r="CO71" s="242"/>
      <c r="CP71" s="242"/>
      <c r="CQ71" s="242"/>
      <c r="CR71" s="242"/>
      <c r="CS71" s="242"/>
      <c r="CT71" s="242"/>
      <c r="CU71" s="242"/>
      <c r="CV71" s="242"/>
      <c r="CW71" s="242"/>
      <c r="CX71" s="242"/>
      <c r="CY71" s="242"/>
      <c r="CZ71" s="242"/>
      <c r="DA71" s="242"/>
      <c r="DB71" s="242"/>
      <c r="DC71" s="242"/>
      <c r="DD71" s="242"/>
      <c r="DE71" s="242"/>
      <c r="DF71" s="242"/>
      <c r="DG71" s="242"/>
      <c r="DH71" s="242"/>
      <c r="DI71" s="242"/>
      <c r="DJ71" s="242"/>
      <c r="DK71" s="242"/>
      <c r="DL71" s="242"/>
      <c r="DM71" s="242"/>
      <c r="DN71" s="242"/>
      <c r="DO71" s="242"/>
      <c r="DP71" s="242"/>
      <c r="DQ71" s="242"/>
      <c r="DR71" s="242"/>
      <c r="DS71" s="242"/>
      <c r="DT71" s="242"/>
      <c r="DU71" s="242"/>
      <c r="DV71" s="242"/>
      <c r="DW71" s="242"/>
      <c r="DX71" s="242"/>
      <c r="DY71" s="242"/>
      <c r="DZ71" s="242"/>
      <c r="EA71" s="242"/>
      <c r="EB71" s="242"/>
      <c r="EC71" s="242"/>
      <c r="ED71" s="242"/>
      <c r="EE71" s="242"/>
      <c r="EF71" s="242"/>
      <c r="EG71" s="242"/>
      <c r="EH71" s="242"/>
      <c r="EI71" s="242"/>
      <c r="EJ71" s="242"/>
      <c r="EK71" s="242"/>
      <c r="EL71" s="242"/>
      <c r="EM71" s="242"/>
      <c r="EN71" s="242"/>
      <c r="EO71" s="242"/>
      <c r="EP71" s="242"/>
      <c r="EQ71" s="242"/>
      <c r="ER71" s="242"/>
      <c r="ES71" s="242"/>
      <c r="ET71" s="242"/>
      <c r="EU71" s="242"/>
      <c r="EV71" s="242"/>
      <c r="EW71" s="242"/>
      <c r="EX71" s="242"/>
      <c r="EY71" s="242"/>
      <c r="EZ71" s="242"/>
      <c r="FA71" s="242"/>
      <c r="FB71" s="242"/>
      <c r="FC71" s="242"/>
      <c r="FD71" s="242"/>
      <c r="FE71" s="242"/>
      <c r="FF71" s="242"/>
      <c r="FG71" s="242"/>
      <c r="FH71" s="242"/>
      <c r="FI71" s="242"/>
      <c r="FJ71" s="242"/>
      <c r="FK71" s="242"/>
      <c r="FL71" s="242"/>
      <c r="FM71" s="242"/>
      <c r="FN71" s="242"/>
      <c r="FO71" s="242"/>
      <c r="FP71" s="242"/>
      <c r="FQ71" s="242"/>
      <c r="FR71" s="242"/>
      <c r="FS71" s="242"/>
      <c r="FT71" s="242"/>
      <c r="FU71" s="242"/>
      <c r="FV71" s="242"/>
      <c r="FW71" s="242"/>
      <c r="FX71" s="242"/>
      <c r="FY71" s="242"/>
      <c r="FZ71" s="242"/>
      <c r="GA71" s="242"/>
      <c r="GB71" s="242"/>
      <c r="GC71" s="242"/>
      <c r="GD71" s="242"/>
      <c r="GE71" s="242"/>
      <c r="GF71" s="242"/>
      <c r="GG71" s="242"/>
      <c r="GH71" s="242"/>
      <c r="GI71" s="242"/>
      <c r="GJ71" s="242"/>
    </row>
    <row r="72" spans="1:192" x14ac:dyDescent="0.25">
      <c r="A72" s="212" t="s">
        <v>61</v>
      </c>
      <c r="D72" s="216"/>
      <c r="E72" s="242"/>
      <c r="F72" s="242"/>
      <c r="G72" s="242"/>
      <c r="H72" s="242"/>
      <c r="I72" s="242"/>
      <c r="J72" s="242"/>
      <c r="K72" s="242"/>
      <c r="L72" s="242"/>
      <c r="M72" s="242"/>
      <c r="N72" s="242"/>
      <c r="O72" s="242"/>
      <c r="P72" s="242"/>
      <c r="Q72" s="242"/>
      <c r="R72" s="242"/>
      <c r="S72" s="242"/>
      <c r="T72" s="242"/>
      <c r="U72" s="242"/>
      <c r="V72" s="242"/>
      <c r="W72" s="242"/>
      <c r="X72" s="242"/>
      <c r="Y72" s="242"/>
      <c r="Z72" s="242"/>
      <c r="AA72" s="242"/>
      <c r="AB72" s="242"/>
      <c r="AC72" s="242"/>
      <c r="AD72" s="242"/>
      <c r="AE72" s="242"/>
      <c r="AF72" s="242"/>
      <c r="AG72" s="242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42"/>
      <c r="BU72" s="242"/>
      <c r="BV72" s="242"/>
      <c r="BW72" s="242"/>
      <c r="BX72" s="242"/>
      <c r="BY72" s="242"/>
      <c r="BZ72" s="242"/>
      <c r="CA72" s="242"/>
      <c r="CB72" s="242"/>
      <c r="CC72" s="242"/>
      <c r="CD72" s="242"/>
      <c r="CE72" s="242"/>
      <c r="CF72" s="242"/>
      <c r="CG72" s="242"/>
      <c r="CH72" s="242"/>
      <c r="CI72" s="242"/>
      <c r="CJ72" s="242"/>
      <c r="CK72" s="242"/>
      <c r="CL72" s="242"/>
      <c r="CM72" s="242"/>
      <c r="CN72" s="242"/>
      <c r="CO72" s="242"/>
      <c r="CP72" s="242"/>
      <c r="CQ72" s="242"/>
      <c r="CR72" s="242"/>
      <c r="CS72" s="242"/>
      <c r="CT72" s="242"/>
      <c r="CU72" s="242"/>
      <c r="CV72" s="242"/>
      <c r="CW72" s="242"/>
      <c r="CX72" s="242"/>
      <c r="CY72" s="242"/>
      <c r="CZ72" s="242"/>
      <c r="DA72" s="242"/>
      <c r="DB72" s="242"/>
      <c r="DC72" s="242"/>
      <c r="DD72" s="242"/>
      <c r="DE72" s="242"/>
      <c r="DF72" s="242"/>
      <c r="DG72" s="242"/>
      <c r="DH72" s="242"/>
      <c r="DI72" s="242"/>
      <c r="DJ72" s="242"/>
      <c r="DK72" s="242"/>
      <c r="DL72" s="242"/>
      <c r="DM72" s="242"/>
      <c r="DN72" s="242"/>
      <c r="DO72" s="242"/>
      <c r="DP72" s="242"/>
      <c r="DQ72" s="242"/>
      <c r="DR72" s="242"/>
      <c r="DS72" s="242"/>
      <c r="DT72" s="242"/>
      <c r="DU72" s="242"/>
      <c r="DV72" s="242"/>
      <c r="DW72" s="242"/>
      <c r="DX72" s="242"/>
      <c r="DY72" s="242"/>
      <c r="DZ72" s="242"/>
      <c r="EA72" s="242"/>
      <c r="EB72" s="242"/>
      <c r="EC72" s="242"/>
      <c r="ED72" s="242"/>
      <c r="EE72" s="242"/>
      <c r="EF72" s="242"/>
      <c r="EG72" s="242"/>
      <c r="EH72" s="242"/>
      <c r="EI72" s="242"/>
      <c r="EJ72" s="242"/>
      <c r="EK72" s="242"/>
      <c r="EL72" s="242"/>
      <c r="EM72" s="242"/>
      <c r="EN72" s="242"/>
      <c r="EO72" s="242"/>
      <c r="EP72" s="242"/>
      <c r="EQ72" s="242"/>
      <c r="ER72" s="242"/>
      <c r="ES72" s="242"/>
      <c r="ET72" s="242"/>
      <c r="EU72" s="242"/>
      <c r="EV72" s="242"/>
      <c r="EW72" s="242"/>
      <c r="EX72" s="242"/>
      <c r="EY72" s="242"/>
      <c r="EZ72" s="242"/>
      <c r="FA72" s="242"/>
      <c r="FB72" s="242"/>
      <c r="FC72" s="242"/>
      <c r="FD72" s="242"/>
      <c r="FE72" s="242"/>
      <c r="FF72" s="242"/>
      <c r="FG72" s="242"/>
      <c r="FH72" s="242"/>
      <c r="FI72" s="242"/>
      <c r="FJ72" s="242"/>
      <c r="FK72" s="242"/>
      <c r="FL72" s="242"/>
      <c r="FM72" s="242"/>
      <c r="FN72" s="242"/>
      <c r="FO72" s="242"/>
      <c r="FP72" s="242"/>
      <c r="FQ72" s="242"/>
      <c r="FR72" s="242"/>
      <c r="FS72" s="242"/>
      <c r="FT72" s="242"/>
      <c r="FU72" s="242"/>
      <c r="FV72" s="242"/>
      <c r="FW72" s="242"/>
      <c r="FX72" s="242"/>
      <c r="FY72" s="242"/>
      <c r="FZ72" s="242"/>
      <c r="GA72" s="242"/>
      <c r="GB72" s="242"/>
      <c r="GC72" s="242"/>
      <c r="GD72" s="242"/>
      <c r="GE72" s="242"/>
      <c r="GF72" s="242"/>
      <c r="GG72" s="242"/>
      <c r="GH72" s="242"/>
      <c r="GI72" s="242"/>
      <c r="GJ72" s="242"/>
    </row>
    <row r="73" spans="1:192" outlineLevel="1" x14ac:dyDescent="0.25">
      <c r="A73" s="212"/>
      <c r="D73" s="216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  <c r="P73" s="242"/>
      <c r="Q73" s="242"/>
      <c r="R73" s="242"/>
      <c r="S73" s="242"/>
      <c r="T73" s="242"/>
      <c r="U73" s="242"/>
      <c r="V73" s="242"/>
      <c r="W73" s="242"/>
      <c r="X73" s="242"/>
      <c r="Y73" s="242"/>
      <c r="Z73" s="242"/>
      <c r="AA73" s="242"/>
      <c r="AB73" s="242"/>
      <c r="AC73" s="242"/>
      <c r="AD73" s="242"/>
      <c r="AE73" s="242"/>
      <c r="AF73" s="242"/>
      <c r="AG73" s="242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42"/>
      <c r="BU73" s="242"/>
      <c r="BV73" s="242"/>
      <c r="BW73" s="242"/>
      <c r="BX73" s="242"/>
      <c r="BY73" s="242"/>
      <c r="BZ73" s="242"/>
      <c r="CA73" s="242"/>
      <c r="CB73" s="242"/>
      <c r="CC73" s="242"/>
      <c r="CD73" s="242"/>
      <c r="CE73" s="242"/>
      <c r="CF73" s="242"/>
      <c r="CG73" s="242"/>
      <c r="CH73" s="242"/>
      <c r="CI73" s="242"/>
      <c r="CJ73" s="242"/>
      <c r="CK73" s="242"/>
      <c r="CL73" s="242"/>
      <c r="CM73" s="242"/>
      <c r="CN73" s="242"/>
      <c r="CO73" s="242"/>
      <c r="CP73" s="242"/>
      <c r="CQ73" s="242"/>
      <c r="CR73" s="242"/>
      <c r="CS73" s="242"/>
      <c r="CT73" s="242"/>
      <c r="CU73" s="242"/>
      <c r="CV73" s="242"/>
      <c r="CW73" s="242"/>
      <c r="CX73" s="242"/>
      <c r="CY73" s="242"/>
      <c r="CZ73" s="242"/>
      <c r="DA73" s="242"/>
      <c r="DB73" s="242"/>
      <c r="DC73" s="242"/>
      <c r="DD73" s="242"/>
      <c r="DE73" s="242"/>
      <c r="DF73" s="242"/>
      <c r="DG73" s="242"/>
      <c r="DH73" s="242"/>
      <c r="DI73" s="242"/>
      <c r="DJ73" s="242"/>
      <c r="DK73" s="242"/>
      <c r="DL73" s="242"/>
      <c r="DM73" s="242"/>
      <c r="DN73" s="242"/>
      <c r="DO73" s="242"/>
      <c r="DP73" s="242"/>
      <c r="DQ73" s="242"/>
      <c r="DR73" s="242"/>
      <c r="DS73" s="242"/>
      <c r="DT73" s="242"/>
      <c r="DU73" s="242"/>
      <c r="DV73" s="242"/>
      <c r="DW73" s="242"/>
      <c r="DX73" s="242"/>
      <c r="DY73" s="242"/>
      <c r="DZ73" s="242"/>
      <c r="EA73" s="242"/>
      <c r="EB73" s="242"/>
      <c r="EC73" s="242"/>
      <c r="ED73" s="242"/>
      <c r="EE73" s="242"/>
      <c r="EF73" s="242"/>
      <c r="EG73" s="242"/>
      <c r="EH73" s="242"/>
      <c r="EI73" s="242"/>
      <c r="EJ73" s="242"/>
      <c r="EK73" s="242"/>
      <c r="EL73" s="242"/>
      <c r="EM73" s="242"/>
      <c r="EN73" s="242"/>
      <c r="EO73" s="242"/>
      <c r="EP73" s="242"/>
      <c r="EQ73" s="242"/>
      <c r="ER73" s="242"/>
      <c r="ES73" s="242"/>
      <c r="ET73" s="242"/>
      <c r="EU73" s="242"/>
      <c r="EV73" s="242"/>
      <c r="EW73" s="242"/>
      <c r="EX73" s="242"/>
      <c r="EY73" s="242"/>
      <c r="EZ73" s="242"/>
      <c r="FA73" s="242"/>
      <c r="FB73" s="242"/>
      <c r="FC73" s="242"/>
      <c r="FD73" s="242"/>
      <c r="FE73" s="242"/>
      <c r="FF73" s="242"/>
      <c r="FG73" s="242"/>
      <c r="FH73" s="242"/>
      <c r="FI73" s="242"/>
      <c r="FJ73" s="242"/>
      <c r="FK73" s="242"/>
      <c r="FL73" s="242"/>
      <c r="FM73" s="242"/>
      <c r="FN73" s="242"/>
      <c r="FO73" s="242"/>
      <c r="FP73" s="242"/>
      <c r="FQ73" s="242"/>
      <c r="FR73" s="242"/>
      <c r="FS73" s="242"/>
      <c r="FT73" s="242"/>
      <c r="FU73" s="242"/>
      <c r="FV73" s="242"/>
      <c r="FW73" s="242"/>
      <c r="FX73" s="242"/>
      <c r="FY73" s="242"/>
      <c r="FZ73" s="242"/>
      <c r="GA73" s="242"/>
      <c r="GB73" s="242"/>
      <c r="GC73" s="242"/>
      <c r="GD73" s="242"/>
      <c r="GE73" s="242"/>
      <c r="GF73" s="242"/>
      <c r="GG73" s="242"/>
      <c r="GH73" s="242"/>
      <c r="GI73" s="242"/>
      <c r="GJ73" s="242"/>
    </row>
    <row r="74" spans="1:192" outlineLevel="1" x14ac:dyDescent="0.25">
      <c r="A74" s="212"/>
      <c r="B74" s="212" t="s">
        <v>62</v>
      </c>
      <c r="D74" s="216"/>
      <c r="E74" s="242"/>
      <c r="F74" s="242"/>
      <c r="G74" s="242"/>
      <c r="H74" s="242"/>
      <c r="I74" s="242"/>
      <c r="J74" s="242"/>
      <c r="K74" s="242"/>
      <c r="L74" s="242"/>
      <c r="M74" s="242"/>
      <c r="N74" s="242"/>
      <c r="O74" s="242"/>
      <c r="P74" s="242"/>
      <c r="Q74" s="242"/>
      <c r="R74" s="242"/>
      <c r="S74" s="242"/>
      <c r="T74" s="242"/>
      <c r="U74" s="242"/>
      <c r="V74" s="242"/>
      <c r="W74" s="242"/>
      <c r="X74" s="242"/>
      <c r="Y74" s="242"/>
      <c r="Z74" s="242"/>
      <c r="AA74" s="242"/>
      <c r="AB74" s="242"/>
      <c r="AC74" s="242"/>
      <c r="AD74" s="242"/>
      <c r="AE74" s="242"/>
      <c r="AF74" s="242"/>
      <c r="AG74" s="242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42"/>
      <c r="BU74" s="242"/>
      <c r="BV74" s="242"/>
      <c r="BW74" s="242"/>
      <c r="BX74" s="242"/>
      <c r="BY74" s="242"/>
      <c r="BZ74" s="242"/>
      <c r="CA74" s="242"/>
      <c r="CB74" s="242"/>
      <c r="CC74" s="242"/>
      <c r="CD74" s="242"/>
      <c r="CE74" s="242"/>
      <c r="CF74" s="242"/>
      <c r="CG74" s="242"/>
      <c r="CH74" s="242"/>
      <c r="CI74" s="242"/>
      <c r="CJ74" s="242"/>
      <c r="CK74" s="242"/>
      <c r="CL74" s="242"/>
      <c r="CM74" s="242"/>
      <c r="CN74" s="242"/>
      <c r="CO74" s="242"/>
      <c r="CP74" s="242"/>
      <c r="CQ74" s="242"/>
      <c r="CR74" s="242"/>
      <c r="CS74" s="242"/>
      <c r="CT74" s="242"/>
      <c r="CU74" s="242"/>
      <c r="CV74" s="242"/>
      <c r="CW74" s="242"/>
      <c r="CX74" s="242"/>
      <c r="CY74" s="242"/>
      <c r="CZ74" s="242"/>
      <c r="DA74" s="242"/>
      <c r="DB74" s="242"/>
      <c r="DC74" s="242"/>
      <c r="DD74" s="242"/>
      <c r="DE74" s="242"/>
      <c r="DF74" s="242"/>
      <c r="DG74" s="242"/>
      <c r="DH74" s="242"/>
      <c r="DI74" s="242"/>
      <c r="DJ74" s="242"/>
      <c r="DK74" s="242"/>
      <c r="DL74" s="242"/>
      <c r="DM74" s="242"/>
      <c r="DN74" s="242"/>
      <c r="DO74" s="242"/>
      <c r="DP74" s="242"/>
      <c r="DQ74" s="242"/>
      <c r="DR74" s="242"/>
      <c r="DS74" s="242"/>
      <c r="DT74" s="242"/>
      <c r="DU74" s="242"/>
      <c r="DV74" s="242"/>
      <c r="DW74" s="242"/>
      <c r="DX74" s="242"/>
      <c r="DY74" s="242"/>
      <c r="DZ74" s="242"/>
      <c r="EA74" s="242"/>
      <c r="EB74" s="242"/>
      <c r="EC74" s="242"/>
      <c r="ED74" s="242"/>
      <c r="EE74" s="242"/>
      <c r="EF74" s="242"/>
      <c r="EG74" s="242"/>
      <c r="EH74" s="242"/>
      <c r="EI74" s="242"/>
      <c r="EJ74" s="242"/>
      <c r="EK74" s="242"/>
      <c r="EL74" s="242"/>
      <c r="EM74" s="242"/>
      <c r="EN74" s="242"/>
      <c r="EO74" s="242"/>
      <c r="EP74" s="242"/>
      <c r="EQ74" s="242"/>
      <c r="ER74" s="242"/>
      <c r="ES74" s="242"/>
      <c r="ET74" s="242"/>
      <c r="EU74" s="242"/>
      <c r="EV74" s="242"/>
      <c r="EW74" s="242"/>
      <c r="EX74" s="242"/>
      <c r="EY74" s="242"/>
      <c r="EZ74" s="242"/>
      <c r="FA74" s="242"/>
      <c r="FB74" s="242"/>
      <c r="FC74" s="242"/>
      <c r="FD74" s="242"/>
      <c r="FE74" s="242"/>
      <c r="FF74" s="242"/>
      <c r="FG74" s="242"/>
      <c r="FH74" s="242"/>
      <c r="FI74" s="242"/>
      <c r="FJ74" s="242"/>
      <c r="FK74" s="242"/>
      <c r="FL74" s="242"/>
      <c r="FM74" s="242"/>
      <c r="FN74" s="242"/>
      <c r="FO74" s="242"/>
      <c r="FP74" s="242"/>
      <c r="FQ74" s="242"/>
      <c r="FR74" s="242"/>
      <c r="FS74" s="242"/>
      <c r="FT74" s="242"/>
      <c r="FU74" s="242"/>
      <c r="FV74" s="242"/>
      <c r="FW74" s="242"/>
      <c r="FX74" s="242"/>
      <c r="FY74" s="242"/>
      <c r="FZ74" s="242"/>
      <c r="GA74" s="242"/>
      <c r="GB74" s="242"/>
      <c r="GC74" s="242"/>
      <c r="GD74" s="242"/>
      <c r="GE74" s="242"/>
      <c r="GF74" s="242"/>
      <c r="GG74" s="242"/>
      <c r="GH74" s="242"/>
      <c r="GI74" s="242"/>
      <c r="GJ74" s="242"/>
    </row>
    <row r="75" spans="1:192" outlineLevel="1" x14ac:dyDescent="0.25">
      <c r="A75" s="212"/>
      <c r="D75" s="216"/>
      <c r="E75" s="296" t="str">
        <f xml:space="preserve"> Acct!E$21</f>
        <v>Wind asset balance</v>
      </c>
      <c r="F75" s="296">
        <f xml:space="preserve"> Acct!F$21</f>
        <v>0</v>
      </c>
      <c r="G75" s="296" t="str">
        <f xml:space="preserve"> Acct!G$21</f>
        <v>$ 000s</v>
      </c>
      <c r="H75" s="296">
        <f xml:space="preserve"> Acct!H$21</f>
        <v>0</v>
      </c>
      <c r="I75" s="296">
        <f xml:space="preserve"> Acct!I$21</f>
        <v>0</v>
      </c>
      <c r="J75" s="296">
        <f xml:space="preserve"> Acct!J$21</f>
        <v>0</v>
      </c>
      <c r="K75" s="296">
        <f xml:space="preserve"> Acct!K$21</f>
        <v>0</v>
      </c>
      <c r="L75" s="296">
        <f xml:space="preserve"> Acct!L$21</f>
        <v>32088.461538461539</v>
      </c>
      <c r="M75" s="296">
        <f xml:space="preserve"> Acct!M$21</f>
        <v>103453.84615384616</v>
      </c>
      <c r="N75" s="296">
        <f xml:space="preserve"> Acct!N$21</f>
        <v>174819.23076923075</v>
      </c>
      <c r="O75" s="296">
        <f xml:space="preserve"> Acct!O$21</f>
        <v>246184.61538461538</v>
      </c>
      <c r="P75" s="296">
        <f xml:space="preserve"> Acct!P$21</f>
        <v>317550</v>
      </c>
      <c r="Q75" s="296">
        <f xml:space="preserve"> Acct!Q$21</f>
        <v>308210.29411764705</v>
      </c>
      <c r="R75" s="296">
        <f xml:space="preserve"> Acct!R$21</f>
        <v>298870.5882352941</v>
      </c>
      <c r="S75" s="296">
        <f xml:space="preserve"> Acct!S$21</f>
        <v>289530.88235294115</v>
      </c>
      <c r="T75" s="296">
        <f xml:space="preserve"> Acct!T$21</f>
        <v>280191.17647058819</v>
      </c>
      <c r="U75" s="296">
        <f xml:space="preserve"> Acct!U$21</f>
        <v>270851.47058823524</v>
      </c>
      <c r="V75" s="296">
        <f xml:space="preserve"> Acct!V$21</f>
        <v>261511.76470588229</v>
      </c>
      <c r="W75" s="296">
        <f xml:space="preserve"> Acct!W$21</f>
        <v>252172.05882352934</v>
      </c>
      <c r="X75" s="296">
        <f xml:space="preserve"> Acct!X$21</f>
        <v>242832.35294117639</v>
      </c>
      <c r="Y75" s="296">
        <f xml:space="preserve"> Acct!Y$21</f>
        <v>233492.64705882344</v>
      </c>
      <c r="Z75" s="296">
        <f xml:space="preserve"> Acct!Z$21</f>
        <v>224152.94117647049</v>
      </c>
      <c r="AA75" s="296">
        <f xml:space="preserve"> Acct!AA$21</f>
        <v>214813.23529411753</v>
      </c>
      <c r="AB75" s="296">
        <f xml:space="preserve"> Acct!AB$21</f>
        <v>205473.52941176458</v>
      </c>
      <c r="AC75" s="296">
        <f xml:space="preserve"> Acct!AC$21</f>
        <v>196133.82352941163</v>
      </c>
      <c r="AD75" s="296">
        <f xml:space="preserve"> Acct!AD$21</f>
        <v>186794.11764705868</v>
      </c>
      <c r="AE75" s="296">
        <f xml:space="preserve"> Acct!AE$21</f>
        <v>177454.41176470573</v>
      </c>
      <c r="AF75" s="296">
        <f xml:space="preserve"> Acct!AF$21</f>
        <v>168114.70588235278</v>
      </c>
      <c r="AG75" s="296">
        <f xml:space="preserve"> Acct!AG$21</f>
        <v>158774.99999999983</v>
      </c>
      <c r="AH75" s="296">
        <f xml:space="preserve"> Acct!AH$21</f>
        <v>149435.29411764687</v>
      </c>
      <c r="AI75" s="296">
        <f xml:space="preserve"> Acct!AI$21</f>
        <v>140095.58823529392</v>
      </c>
      <c r="AJ75" s="296">
        <f xml:space="preserve"> Acct!AJ$21</f>
        <v>130755.88235294099</v>
      </c>
      <c r="AK75" s="296">
        <f xml:space="preserve"> Acct!AK$21</f>
        <v>121416.17647058805</v>
      </c>
      <c r="AL75" s="296">
        <f xml:space="preserve"> Acct!AL$21</f>
        <v>112076.47058823511</v>
      </c>
      <c r="AM75" s="296">
        <f xml:space="preserve"> Acct!AM$21</f>
        <v>102736.76470588217</v>
      </c>
      <c r="AN75" s="296">
        <f xml:space="preserve"> Acct!AN$21</f>
        <v>93397.058823529238</v>
      </c>
      <c r="AO75" s="296">
        <f xml:space="preserve"> Acct!AO$21</f>
        <v>84057.352941176301</v>
      </c>
      <c r="AP75" s="296">
        <f xml:space="preserve"> Acct!AP$21</f>
        <v>74717.647058823364</v>
      </c>
      <c r="AQ75" s="296">
        <f xml:space="preserve"> Acct!AQ$21</f>
        <v>65377.941176470427</v>
      </c>
      <c r="AR75" s="296">
        <f xml:space="preserve"> Acct!AR$21</f>
        <v>56038.23529411749</v>
      </c>
      <c r="AS75" s="296">
        <f xml:space="preserve"> Acct!AS$21</f>
        <v>46698.529411764554</v>
      </c>
      <c r="AT75" s="296">
        <f xml:space="preserve"> Acct!AT$21</f>
        <v>37358.823529411617</v>
      </c>
      <c r="AU75" s="296">
        <f xml:space="preserve"> Acct!AU$21</f>
        <v>28019.117647058676</v>
      </c>
      <c r="AV75" s="296">
        <f xml:space="preserve"> Acct!AV$21</f>
        <v>18679.411764705736</v>
      </c>
      <c r="AW75" s="296">
        <f xml:space="preserve"> Acct!AW$21</f>
        <v>9339.705882352795</v>
      </c>
      <c r="AX75" s="296">
        <f xml:space="preserve"> Acct!AX$21</f>
        <v>-1.4551915228366852E-10</v>
      </c>
      <c r="AY75" s="296">
        <f xml:space="preserve"> Acct!AY$21</f>
        <v>-1.4551915228366852E-10</v>
      </c>
      <c r="AZ75" s="296">
        <f xml:space="preserve"> Acct!AZ$21</f>
        <v>-1.4551915228366852E-10</v>
      </c>
      <c r="BA75" s="296">
        <f xml:space="preserve"> Acct!BA$21</f>
        <v>-1.4551915228366852E-10</v>
      </c>
      <c r="BB75" s="296">
        <f xml:space="preserve"> Acct!BB$21</f>
        <v>-1.4551915228366852E-10</v>
      </c>
      <c r="BC75" s="296">
        <f xml:space="preserve"> Acct!BC$21</f>
        <v>-1.4551915228366852E-10</v>
      </c>
      <c r="BD75" s="296">
        <f xml:space="preserve"> Acct!BD$21</f>
        <v>-1.4551915228366852E-10</v>
      </c>
      <c r="BE75" s="296">
        <f xml:space="preserve"> Acct!BE$21</f>
        <v>-1.4551915228366852E-10</v>
      </c>
      <c r="BF75" s="296">
        <f xml:space="preserve"> Acct!BF$21</f>
        <v>-1.4551915228366852E-10</v>
      </c>
      <c r="BG75" s="296">
        <f xml:space="preserve"> Acct!BG$21</f>
        <v>-1.4551915228366852E-10</v>
      </c>
      <c r="BH75" s="296">
        <f xml:space="preserve"> Acct!BH$21</f>
        <v>-1.4551915228366852E-10</v>
      </c>
      <c r="BI75" s="296">
        <f xml:space="preserve"> Acct!BI$21</f>
        <v>-1.4551915228366852E-10</v>
      </c>
      <c r="BJ75" s="296">
        <f xml:space="preserve"> Acct!BJ$21</f>
        <v>-1.4551915228366852E-10</v>
      </c>
      <c r="BK75" s="296">
        <f xml:space="preserve"> Acct!BK$21</f>
        <v>-1.4551915228366852E-10</v>
      </c>
      <c r="BL75" s="296">
        <f xml:space="preserve"> Acct!BL$21</f>
        <v>-1.4551915228366852E-10</v>
      </c>
      <c r="BM75" s="296">
        <f xml:space="preserve"> Acct!BM$21</f>
        <v>-1.4551915228366852E-10</v>
      </c>
      <c r="BN75" s="296">
        <f xml:space="preserve"> Acct!BN$21</f>
        <v>-1.4551915228366852E-10</v>
      </c>
      <c r="BO75" s="296">
        <f xml:space="preserve"> Acct!BO$21</f>
        <v>-1.4551915228366852E-10</v>
      </c>
      <c r="BP75" s="296">
        <f xml:space="preserve"> Acct!BP$21</f>
        <v>-1.4551915228366852E-10</v>
      </c>
      <c r="BQ75" s="296">
        <f xml:space="preserve"> Acct!BQ$21</f>
        <v>-1.4551915228366852E-10</v>
      </c>
      <c r="BR75" s="296">
        <f xml:space="preserve"> Acct!BR$21</f>
        <v>-1.4551915228366852E-10</v>
      </c>
      <c r="BS75" s="296">
        <f xml:space="preserve"> Acct!BS$21</f>
        <v>-1.4551915228366852E-10</v>
      </c>
      <c r="BT75" s="296">
        <f xml:space="preserve"> Acct!BT$21</f>
        <v>-1.4551915228366852E-10</v>
      </c>
      <c r="BU75" s="296">
        <f xml:space="preserve"> Acct!BU$21</f>
        <v>-1.4551915228366852E-10</v>
      </c>
      <c r="BV75" s="296">
        <f xml:space="preserve"> Acct!BV$21</f>
        <v>-1.4551915228366852E-10</v>
      </c>
      <c r="BW75" s="296">
        <f xml:space="preserve"> Acct!BW$21</f>
        <v>-1.4551915228366852E-10</v>
      </c>
      <c r="BX75" s="296">
        <f xml:space="preserve"> Acct!BX$21</f>
        <v>-1.4551915228366852E-10</v>
      </c>
      <c r="BY75" s="296">
        <f xml:space="preserve"> Acct!BY$21</f>
        <v>-1.4551915228366852E-10</v>
      </c>
      <c r="BZ75" s="296">
        <f xml:space="preserve"> Acct!BZ$21</f>
        <v>-1.4551915228366852E-10</v>
      </c>
      <c r="CA75" s="296">
        <f xml:space="preserve"> Acct!CA$21</f>
        <v>-1.4551915228366852E-10</v>
      </c>
      <c r="CB75" s="296">
        <f xml:space="preserve"> Acct!CB$21</f>
        <v>-1.4551915228366852E-10</v>
      </c>
      <c r="CC75" s="296">
        <f xml:space="preserve"> Acct!CC$21</f>
        <v>-1.4551915228366852E-10</v>
      </c>
      <c r="CD75" s="296">
        <f xml:space="preserve"> Acct!CD$21</f>
        <v>-1.4551915228366852E-10</v>
      </c>
      <c r="CE75" s="296">
        <f xml:space="preserve"> Acct!CE$21</f>
        <v>-1.4551915228366852E-10</v>
      </c>
      <c r="CF75" s="296">
        <f xml:space="preserve"> Acct!CF$21</f>
        <v>-1.4551915228366852E-10</v>
      </c>
      <c r="CG75" s="296">
        <f xml:space="preserve"> Acct!CG$21</f>
        <v>-1.4551915228366852E-10</v>
      </c>
      <c r="CH75" s="296">
        <f xml:space="preserve"> Acct!CH$21</f>
        <v>-1.4551915228366852E-10</v>
      </c>
      <c r="CI75" s="296">
        <f xml:space="preserve"> Acct!CI$21</f>
        <v>-1.4551915228366852E-10</v>
      </c>
      <c r="CJ75" s="296">
        <f xml:space="preserve"> Acct!CJ$21</f>
        <v>-1.4551915228366852E-10</v>
      </c>
      <c r="CK75" s="296">
        <f xml:space="preserve"> Acct!CK$21</f>
        <v>-1.4551915228366852E-10</v>
      </c>
      <c r="CL75" s="296">
        <f xml:space="preserve"> Acct!CL$21</f>
        <v>-1.4551915228366852E-10</v>
      </c>
      <c r="CM75" s="296">
        <f xml:space="preserve"> Acct!CM$21</f>
        <v>-1.4551915228366852E-10</v>
      </c>
      <c r="CN75" s="296">
        <f xml:space="preserve"> Acct!CN$21</f>
        <v>-1.4551915228366852E-10</v>
      </c>
      <c r="CO75" s="296">
        <f xml:space="preserve"> Acct!CO$21</f>
        <v>-1.4551915228366852E-10</v>
      </c>
      <c r="CP75" s="296">
        <f xml:space="preserve"> Acct!CP$21</f>
        <v>-1.4551915228366852E-10</v>
      </c>
      <c r="CQ75" s="296">
        <f xml:space="preserve"> Acct!CQ$21</f>
        <v>-1.4551915228366852E-10</v>
      </c>
      <c r="CR75" s="296">
        <f xml:space="preserve"> Acct!CR$21</f>
        <v>-1.4551915228366852E-10</v>
      </c>
      <c r="CS75" s="296">
        <f xml:space="preserve"> Acct!CS$21</f>
        <v>-1.4551915228366852E-10</v>
      </c>
      <c r="CT75" s="296">
        <f xml:space="preserve"> Acct!CT$21</f>
        <v>-1.4551915228366852E-10</v>
      </c>
      <c r="CU75" s="296">
        <f xml:space="preserve"> Acct!CU$21</f>
        <v>-1.4551915228366852E-10</v>
      </c>
      <c r="CV75" s="296">
        <f xml:space="preserve"> Acct!CV$21</f>
        <v>-1.4551915228366852E-10</v>
      </c>
      <c r="CW75" s="296">
        <f xml:space="preserve"> Acct!CW$21</f>
        <v>-1.4551915228366852E-10</v>
      </c>
      <c r="CX75" s="296">
        <f xml:space="preserve"> Acct!CX$21</f>
        <v>-1.4551915228366852E-10</v>
      </c>
      <c r="CY75" s="296">
        <f xml:space="preserve"> Acct!CY$21</f>
        <v>-1.4551915228366852E-10</v>
      </c>
      <c r="CZ75" s="296">
        <f xml:space="preserve"> Acct!CZ$21</f>
        <v>-1.4551915228366852E-10</v>
      </c>
      <c r="DA75" s="296">
        <f xml:space="preserve"> Acct!DA$21</f>
        <v>-1.4551915228366852E-10</v>
      </c>
      <c r="DB75" s="296">
        <f xml:space="preserve"> Acct!DB$21</f>
        <v>-1.4551915228366852E-10</v>
      </c>
      <c r="DC75" s="296">
        <f xml:space="preserve"> Acct!DC$21</f>
        <v>-1.4551915228366852E-10</v>
      </c>
      <c r="DD75" s="296">
        <f xml:space="preserve"> Acct!DD$21</f>
        <v>-1.4551915228366852E-10</v>
      </c>
      <c r="DE75" s="296">
        <f xml:space="preserve"> Acct!DE$21</f>
        <v>-1.4551915228366852E-10</v>
      </c>
      <c r="DF75" s="296">
        <f xml:space="preserve"> Acct!DF$21</f>
        <v>-1.4551915228366852E-10</v>
      </c>
      <c r="DG75" s="296">
        <f xml:space="preserve"> Acct!DG$21</f>
        <v>-1.4551915228366852E-10</v>
      </c>
      <c r="DH75" s="296">
        <f xml:space="preserve"> Acct!DH$21</f>
        <v>-1.4551915228366852E-10</v>
      </c>
      <c r="DI75" s="296">
        <f xml:space="preserve"> Acct!DI$21</f>
        <v>-1.4551915228366852E-10</v>
      </c>
      <c r="DJ75" s="296">
        <f xml:space="preserve"> Acct!DJ$21</f>
        <v>-1.4551915228366852E-10</v>
      </c>
      <c r="DK75" s="296">
        <f xml:space="preserve"> Acct!DK$21</f>
        <v>-1.4551915228366852E-10</v>
      </c>
      <c r="DL75" s="296">
        <f xml:space="preserve"> Acct!DL$21</f>
        <v>-1.4551915228366852E-10</v>
      </c>
      <c r="DM75" s="296">
        <f xml:space="preserve"> Acct!DM$21</f>
        <v>-1.4551915228366852E-10</v>
      </c>
      <c r="DN75" s="296">
        <f xml:space="preserve"> Acct!DN$21</f>
        <v>-1.4551915228366852E-10</v>
      </c>
      <c r="DO75" s="296">
        <f xml:space="preserve"> Acct!DO$21</f>
        <v>-1.4551915228366852E-10</v>
      </c>
      <c r="DP75" s="296">
        <f xml:space="preserve"> Acct!DP$21</f>
        <v>-1.4551915228366852E-10</v>
      </c>
      <c r="DQ75" s="296">
        <f xml:space="preserve"> Acct!DQ$21</f>
        <v>-1.4551915228366852E-10</v>
      </c>
      <c r="DR75" s="296">
        <f xml:space="preserve"> Acct!DR$21</f>
        <v>-1.4551915228366852E-10</v>
      </c>
      <c r="DS75" s="296">
        <f xml:space="preserve"> Acct!DS$21</f>
        <v>-1.4551915228366852E-10</v>
      </c>
      <c r="DT75" s="296">
        <f xml:space="preserve"> Acct!DT$21</f>
        <v>-1.4551915228366852E-10</v>
      </c>
      <c r="DU75" s="296">
        <f xml:space="preserve"> Acct!DU$21</f>
        <v>-1.4551915228366852E-10</v>
      </c>
      <c r="DV75" s="296">
        <f xml:space="preserve"> Acct!DV$21</f>
        <v>-1.4551915228366852E-10</v>
      </c>
      <c r="DW75" s="296">
        <f xml:space="preserve"> Acct!DW$21</f>
        <v>-1.4551915228366852E-10</v>
      </c>
      <c r="DX75" s="296">
        <f xml:space="preserve"> Acct!DX$21</f>
        <v>-1.4551915228366852E-10</v>
      </c>
      <c r="DY75" s="296">
        <f xml:space="preserve"> Acct!DY$21</f>
        <v>-1.4551915228366852E-10</v>
      </c>
      <c r="DZ75" s="296">
        <f xml:space="preserve"> Acct!DZ$21</f>
        <v>-1.4551915228366852E-10</v>
      </c>
      <c r="EA75" s="296">
        <f xml:space="preserve"> Acct!EA$21</f>
        <v>-1.4551915228366852E-10</v>
      </c>
      <c r="EB75" s="296">
        <f xml:space="preserve"> Acct!EB$21</f>
        <v>-1.4551915228366852E-10</v>
      </c>
      <c r="EC75" s="296">
        <f xml:space="preserve"> Acct!EC$21</f>
        <v>-1.4551915228366852E-10</v>
      </c>
      <c r="ED75" s="296">
        <f xml:space="preserve"> Acct!ED$21</f>
        <v>-1.4551915228366852E-10</v>
      </c>
      <c r="EE75" s="296">
        <f xml:space="preserve"> Acct!EE$21</f>
        <v>-1.4551915228366852E-10</v>
      </c>
      <c r="EF75" s="296">
        <f xml:space="preserve"> Acct!EF$21</f>
        <v>-1.4551915228366852E-10</v>
      </c>
      <c r="EG75" s="296">
        <f xml:space="preserve"> Acct!EG$21</f>
        <v>-1.4551915228366852E-10</v>
      </c>
      <c r="EH75" s="296">
        <f xml:space="preserve"> Acct!EH$21</f>
        <v>-1.4551915228366852E-10</v>
      </c>
      <c r="EI75" s="296">
        <f xml:space="preserve"> Acct!EI$21</f>
        <v>-1.4551915228366852E-10</v>
      </c>
      <c r="EJ75" s="296">
        <f xml:space="preserve"> Acct!EJ$21</f>
        <v>-1.4551915228366852E-10</v>
      </c>
      <c r="EK75" s="296">
        <f xml:space="preserve"> Acct!EK$21</f>
        <v>-1.4551915228366852E-10</v>
      </c>
      <c r="EL75" s="296">
        <f xml:space="preserve"> Acct!EL$21</f>
        <v>-1.4551915228366852E-10</v>
      </c>
      <c r="EM75" s="296">
        <f xml:space="preserve"> Acct!EM$21</f>
        <v>-1.4551915228366852E-10</v>
      </c>
      <c r="EN75" s="296">
        <f xml:space="preserve"> Acct!EN$21</f>
        <v>-1.4551915228366852E-10</v>
      </c>
      <c r="EO75" s="296">
        <f xml:space="preserve"> Acct!EO$21</f>
        <v>-1.4551915228366852E-10</v>
      </c>
      <c r="EP75" s="296">
        <f xml:space="preserve"> Acct!EP$21</f>
        <v>-1.4551915228366852E-10</v>
      </c>
      <c r="EQ75" s="296">
        <f xml:space="preserve"> Acct!EQ$21</f>
        <v>-1.4551915228366852E-10</v>
      </c>
      <c r="ER75" s="296">
        <f xml:space="preserve"> Acct!ER$21</f>
        <v>-1.4551915228366852E-10</v>
      </c>
      <c r="ES75" s="296">
        <f xml:space="preserve"> Acct!ES$21</f>
        <v>-1.4551915228366852E-10</v>
      </c>
      <c r="ET75" s="296">
        <f xml:space="preserve"> Acct!ET$21</f>
        <v>-1.4551915228366852E-10</v>
      </c>
      <c r="EU75" s="296">
        <f xml:space="preserve"> Acct!EU$21</f>
        <v>-1.4551915228366852E-10</v>
      </c>
      <c r="EV75" s="296">
        <f xml:space="preserve"> Acct!EV$21</f>
        <v>-1.4551915228366852E-10</v>
      </c>
      <c r="EW75" s="296">
        <f xml:space="preserve"> Acct!EW$21</f>
        <v>-1.4551915228366852E-10</v>
      </c>
      <c r="EX75" s="296">
        <f xml:space="preserve"> Acct!EX$21</f>
        <v>-1.4551915228366852E-10</v>
      </c>
      <c r="EY75" s="296">
        <f xml:space="preserve"> Acct!EY$21</f>
        <v>-1.4551915228366852E-10</v>
      </c>
      <c r="EZ75" s="296">
        <f xml:space="preserve"> Acct!EZ$21</f>
        <v>-1.4551915228366852E-10</v>
      </c>
      <c r="FA75" s="296">
        <f xml:space="preserve"> Acct!FA$21</f>
        <v>-1.4551915228366852E-10</v>
      </c>
      <c r="FB75" s="296">
        <f xml:space="preserve"> Acct!FB$21</f>
        <v>-1.4551915228366852E-10</v>
      </c>
      <c r="FC75" s="296">
        <f xml:space="preserve"> Acct!FC$21</f>
        <v>-1.4551915228366852E-10</v>
      </c>
      <c r="FD75" s="296">
        <f xml:space="preserve"> Acct!FD$21</f>
        <v>-1.4551915228366852E-10</v>
      </c>
      <c r="FE75" s="296">
        <f xml:space="preserve"> Acct!FE$21</f>
        <v>-1.4551915228366852E-10</v>
      </c>
      <c r="FF75" s="296">
        <f xml:space="preserve"> Acct!FF$21</f>
        <v>-1.4551915228366852E-10</v>
      </c>
      <c r="FG75" s="296">
        <f xml:space="preserve"> Acct!FG$21</f>
        <v>-1.4551915228366852E-10</v>
      </c>
      <c r="FH75" s="296">
        <f xml:space="preserve"> Acct!FH$21</f>
        <v>-1.4551915228366852E-10</v>
      </c>
      <c r="FI75" s="296">
        <f xml:space="preserve"> Acct!FI$21</f>
        <v>-1.4551915228366852E-10</v>
      </c>
      <c r="FJ75" s="296">
        <f xml:space="preserve"> Acct!FJ$21</f>
        <v>-1.4551915228366852E-10</v>
      </c>
      <c r="FK75" s="296">
        <f xml:space="preserve"> Acct!FK$21</f>
        <v>-1.4551915228366852E-10</v>
      </c>
      <c r="FL75" s="296">
        <f xml:space="preserve"> Acct!FL$21</f>
        <v>-1.4551915228366852E-10</v>
      </c>
      <c r="FM75" s="296">
        <f xml:space="preserve"> Acct!FM$21</f>
        <v>-1.4551915228366852E-10</v>
      </c>
      <c r="FN75" s="296">
        <f xml:space="preserve"> Acct!FN$21</f>
        <v>-1.4551915228366852E-10</v>
      </c>
      <c r="FO75" s="296">
        <f xml:space="preserve"> Acct!FO$21</f>
        <v>-1.4551915228366852E-10</v>
      </c>
      <c r="FP75" s="296">
        <f xml:space="preserve"> Acct!FP$21</f>
        <v>-1.4551915228366852E-10</v>
      </c>
      <c r="FQ75" s="296">
        <f xml:space="preserve"> Acct!FQ$21</f>
        <v>-1.4551915228366852E-10</v>
      </c>
      <c r="FR75" s="296">
        <f xml:space="preserve"> Acct!FR$21</f>
        <v>-1.4551915228366852E-10</v>
      </c>
      <c r="FS75" s="296">
        <f xml:space="preserve"> Acct!FS$21</f>
        <v>-1.4551915228366852E-10</v>
      </c>
      <c r="FT75" s="296">
        <f xml:space="preserve"> Acct!FT$21</f>
        <v>-1.4551915228366852E-10</v>
      </c>
      <c r="FU75" s="296">
        <f xml:space="preserve"> Acct!FU$21</f>
        <v>-1.4551915228366852E-10</v>
      </c>
      <c r="FV75" s="296">
        <f xml:space="preserve"> Acct!FV$21</f>
        <v>-1.4551915228366852E-10</v>
      </c>
      <c r="FW75" s="296">
        <f xml:space="preserve"> Acct!FW$21</f>
        <v>-1.4551915228366852E-10</v>
      </c>
      <c r="FX75" s="296">
        <f xml:space="preserve"> Acct!FX$21</f>
        <v>-1.4551915228366852E-10</v>
      </c>
      <c r="FY75" s="296">
        <f xml:space="preserve"> Acct!FY$21</f>
        <v>-1.4551915228366852E-10</v>
      </c>
      <c r="FZ75" s="296">
        <f xml:space="preserve"> Acct!FZ$21</f>
        <v>-1.4551915228366852E-10</v>
      </c>
      <c r="GA75" s="296">
        <f xml:space="preserve"> Acct!GA$21</f>
        <v>-1.4551915228366852E-10</v>
      </c>
      <c r="GB75" s="296">
        <f xml:space="preserve"> Acct!GB$21</f>
        <v>-1.4551915228366852E-10</v>
      </c>
      <c r="GC75" s="296">
        <f xml:space="preserve"> Acct!GC$21</f>
        <v>-1.4551915228366852E-10</v>
      </c>
      <c r="GD75" s="296">
        <f xml:space="preserve"> Acct!GD$21</f>
        <v>-1.4551915228366852E-10</v>
      </c>
      <c r="GE75" s="296">
        <f xml:space="preserve"> Acct!GE$21</f>
        <v>-1.4551915228366852E-10</v>
      </c>
      <c r="GF75" s="296">
        <f xml:space="preserve"> Acct!GF$21</f>
        <v>-1.4551915228366852E-10</v>
      </c>
      <c r="GG75" s="296">
        <f xml:space="preserve"> Acct!GG$21</f>
        <v>-1.4551915228366852E-10</v>
      </c>
      <c r="GH75" s="296">
        <f xml:space="preserve"> Acct!GH$21</f>
        <v>-1.4551915228366852E-10</v>
      </c>
      <c r="GI75" s="296">
        <f xml:space="preserve"> Acct!GI$21</f>
        <v>-1.4551915228366852E-10</v>
      </c>
      <c r="GJ75" s="296">
        <f xml:space="preserve"> Acct!GJ$21</f>
        <v>-1.4551915228366852E-10</v>
      </c>
    </row>
    <row r="76" spans="1:192" outlineLevel="1" x14ac:dyDescent="0.25">
      <c r="A76" s="212"/>
      <c r="D76" s="216"/>
      <c r="E76" s="242" t="str">
        <f xml:space="preserve"> Acct!E$37</f>
        <v>Capitalised finance costs balance</v>
      </c>
      <c r="F76" s="242">
        <f xml:space="preserve"> Acct!F$37</f>
        <v>0</v>
      </c>
      <c r="G76" s="242" t="str">
        <f xml:space="preserve"> Acct!G$37</f>
        <v>$ 000s</v>
      </c>
      <c r="H76" s="242">
        <f xml:space="preserve"> Acct!H$37</f>
        <v>0</v>
      </c>
      <c r="I76" s="242">
        <f xml:space="preserve"> Acct!I$37</f>
        <v>0</v>
      </c>
      <c r="J76" s="242">
        <f xml:space="preserve"> Acct!J$37</f>
        <v>0</v>
      </c>
      <c r="K76" s="242">
        <f xml:space="preserve"> Acct!K$37</f>
        <v>0</v>
      </c>
      <c r="L76" s="242">
        <f xml:space="preserve"> Acct!L$37</f>
        <v>5341.3718533181209</v>
      </c>
      <c r="M76" s="242">
        <f xml:space="preserve"> Acct!M$37</f>
        <v>7119.561155781661</v>
      </c>
      <c r="N76" s="242">
        <f xml:space="preserve"> Acct!N$37</f>
        <v>10141.226771695185</v>
      </c>
      <c r="O76" s="242">
        <f xml:space="preserve"> Acct!O$37</f>
        <v>14636.684638656357</v>
      </c>
      <c r="P76" s="242">
        <f xml:space="preserve"> Acct!P$37</f>
        <v>20511.856056744138</v>
      </c>
      <c r="Q76" s="242">
        <f xml:space="preserve"> Acct!Q$37</f>
        <v>19908.56617272225</v>
      </c>
      <c r="R76" s="242">
        <f xml:space="preserve"> Acct!R$37</f>
        <v>19305.276288700363</v>
      </c>
      <c r="S76" s="242">
        <f xml:space="preserve"> Acct!S$37</f>
        <v>18701.986404678475</v>
      </c>
      <c r="T76" s="242">
        <f xml:space="preserve"> Acct!T$37</f>
        <v>18098.696520656587</v>
      </c>
      <c r="U76" s="242">
        <f xml:space="preserve"> Acct!U$37</f>
        <v>17495.4066366347</v>
      </c>
      <c r="V76" s="242">
        <f xml:space="preserve"> Acct!V$37</f>
        <v>16892.116752612812</v>
      </c>
      <c r="W76" s="242">
        <f xml:space="preserve"> Acct!W$37</f>
        <v>16288.826868590926</v>
      </c>
      <c r="X76" s="242">
        <f xml:space="preserve"> Acct!X$37</f>
        <v>15685.53698456904</v>
      </c>
      <c r="Y76" s="242">
        <f xml:space="preserve"> Acct!Y$37</f>
        <v>15082.247100547154</v>
      </c>
      <c r="Z76" s="242">
        <f xml:space="preserve"> Acct!Z$37</f>
        <v>14478.957216525268</v>
      </c>
      <c r="AA76" s="242">
        <f xml:space="preserve"> Acct!AA$37</f>
        <v>13875.667332503383</v>
      </c>
      <c r="AB76" s="242">
        <f xml:space="preserve"> Acct!AB$37</f>
        <v>13272.377448481497</v>
      </c>
      <c r="AC76" s="242">
        <f xml:space="preserve"> Acct!AC$37</f>
        <v>12669.087564459611</v>
      </c>
      <c r="AD76" s="242">
        <f xml:space="preserve"> Acct!AD$37</f>
        <v>12065.797680437725</v>
      </c>
      <c r="AE76" s="242">
        <f xml:space="preserve"> Acct!AE$37</f>
        <v>11462.507796415839</v>
      </c>
      <c r="AF76" s="242">
        <f xml:space="preserve"> Acct!AF$37</f>
        <v>10859.217912393953</v>
      </c>
      <c r="AG76" s="242">
        <f xml:space="preserve"> Acct!AG$37</f>
        <v>10255.928028372067</v>
      </c>
      <c r="AH76" s="242">
        <f xml:space="preserve"> Acct!AH$37</f>
        <v>9652.6381443501814</v>
      </c>
      <c r="AI76" s="242">
        <f xml:space="preserve"> Acct!AI$37</f>
        <v>9049.3482603282955</v>
      </c>
      <c r="AJ76" s="242">
        <f xml:space="preserve"> Acct!AJ$37</f>
        <v>8446.0583763064096</v>
      </c>
      <c r="AK76" s="242">
        <f xml:space="preserve"> Acct!AK$37</f>
        <v>7842.7684922845228</v>
      </c>
      <c r="AL76" s="242">
        <f xml:space="preserve"> Acct!AL$37</f>
        <v>7239.478608262636</v>
      </c>
      <c r="AM76" s="242">
        <f xml:space="preserve"> Acct!AM$37</f>
        <v>6636.1887242407493</v>
      </c>
      <c r="AN76" s="242">
        <f xml:space="preserve"> Acct!AN$37</f>
        <v>6032.8988402188625</v>
      </c>
      <c r="AO76" s="242">
        <f xml:space="preserve"> Acct!AO$37</f>
        <v>5429.6089561969757</v>
      </c>
      <c r="AP76" s="242">
        <f xml:space="preserve"> Acct!AP$37</f>
        <v>4826.3190721750889</v>
      </c>
      <c r="AQ76" s="242">
        <f xml:space="preserve"> Acct!AQ$37</f>
        <v>4223.0291881532021</v>
      </c>
      <c r="AR76" s="242">
        <f xml:space="preserve"> Acct!AR$37</f>
        <v>3619.7393041313153</v>
      </c>
      <c r="AS76" s="242">
        <f xml:space="preserve"> Acct!AS$37</f>
        <v>3016.4494201094285</v>
      </c>
      <c r="AT76" s="242">
        <f xml:space="preserve"> Acct!AT$37</f>
        <v>2413.1595360875417</v>
      </c>
      <c r="AU76" s="242">
        <f xml:space="preserve"> Acct!AU$37</f>
        <v>1809.8696520656551</v>
      </c>
      <c r="AV76" s="242">
        <f xml:space="preserve"> Acct!AV$37</f>
        <v>1206.5797680437686</v>
      </c>
      <c r="AW76" s="242">
        <f xml:space="preserve"> Acct!AW$37</f>
        <v>603.28988402188202</v>
      </c>
      <c r="AX76" s="242">
        <f xml:space="preserve"> Acct!AX$37</f>
        <v>-4.5474735088646412E-12</v>
      </c>
      <c r="AY76" s="242">
        <f xml:space="preserve"> Acct!AY$37</f>
        <v>-4.5474735088646412E-12</v>
      </c>
      <c r="AZ76" s="242">
        <f xml:space="preserve"> Acct!AZ$37</f>
        <v>-4.5474735088646412E-12</v>
      </c>
      <c r="BA76" s="242">
        <f xml:space="preserve"> Acct!BA$37</f>
        <v>-4.5474735088646412E-12</v>
      </c>
      <c r="BB76" s="242">
        <f xml:space="preserve"> Acct!BB$37</f>
        <v>-4.5474735088646412E-12</v>
      </c>
      <c r="BC76" s="242">
        <f xml:space="preserve"> Acct!BC$37</f>
        <v>-4.5474735088646412E-12</v>
      </c>
      <c r="BD76" s="242">
        <f xml:space="preserve"> Acct!BD$37</f>
        <v>-4.5474735088646412E-12</v>
      </c>
      <c r="BE76" s="242">
        <f xml:space="preserve"> Acct!BE$37</f>
        <v>-4.5474735088646412E-12</v>
      </c>
      <c r="BF76" s="242">
        <f xml:space="preserve"> Acct!BF$37</f>
        <v>-4.5474735088646412E-12</v>
      </c>
      <c r="BG76" s="242">
        <f xml:space="preserve"> Acct!BG$37</f>
        <v>-4.5474735088646412E-12</v>
      </c>
      <c r="BH76" s="242">
        <f xml:space="preserve"> Acct!BH$37</f>
        <v>-4.5474735088646412E-12</v>
      </c>
      <c r="BI76" s="242">
        <f xml:space="preserve"> Acct!BI$37</f>
        <v>-4.5474735088646412E-12</v>
      </c>
      <c r="BJ76" s="242">
        <f xml:space="preserve"> Acct!BJ$37</f>
        <v>-4.5474735088646412E-12</v>
      </c>
      <c r="BK76" s="242">
        <f xml:space="preserve"> Acct!BK$37</f>
        <v>-4.5474735088646412E-12</v>
      </c>
      <c r="BL76" s="242">
        <f xml:space="preserve"> Acct!BL$37</f>
        <v>-4.5474735088646412E-12</v>
      </c>
      <c r="BM76" s="242">
        <f xml:space="preserve"> Acct!BM$37</f>
        <v>-4.5474735088646412E-12</v>
      </c>
      <c r="BN76" s="242">
        <f xml:space="preserve"> Acct!BN$37</f>
        <v>-4.5474735088646412E-12</v>
      </c>
      <c r="BO76" s="242">
        <f xml:space="preserve"> Acct!BO$37</f>
        <v>-4.5474735088646412E-12</v>
      </c>
      <c r="BP76" s="242">
        <f xml:space="preserve"> Acct!BP$37</f>
        <v>-4.5474735088646412E-12</v>
      </c>
      <c r="BQ76" s="242">
        <f xml:space="preserve"> Acct!BQ$37</f>
        <v>-4.5474735088646412E-12</v>
      </c>
      <c r="BR76" s="242">
        <f xml:space="preserve"> Acct!BR$37</f>
        <v>-4.5474735088646412E-12</v>
      </c>
      <c r="BS76" s="242">
        <f xml:space="preserve"> Acct!BS$37</f>
        <v>-4.5474735088646412E-12</v>
      </c>
      <c r="BT76" s="242">
        <f xml:space="preserve"> Acct!BT$37</f>
        <v>-4.5474735088646412E-12</v>
      </c>
      <c r="BU76" s="242">
        <f xml:space="preserve"> Acct!BU$37</f>
        <v>-4.5474735088646412E-12</v>
      </c>
      <c r="BV76" s="242">
        <f xml:space="preserve"> Acct!BV$37</f>
        <v>-4.5474735088646412E-12</v>
      </c>
      <c r="BW76" s="242">
        <f xml:space="preserve"> Acct!BW$37</f>
        <v>-4.5474735088646412E-12</v>
      </c>
      <c r="BX76" s="242">
        <f xml:space="preserve"> Acct!BX$37</f>
        <v>-4.5474735088646412E-12</v>
      </c>
      <c r="BY76" s="242">
        <f xml:space="preserve"> Acct!BY$37</f>
        <v>-4.5474735088646412E-12</v>
      </c>
      <c r="BZ76" s="242">
        <f xml:space="preserve"> Acct!BZ$37</f>
        <v>-4.5474735088646412E-12</v>
      </c>
      <c r="CA76" s="242">
        <f xml:space="preserve"> Acct!CA$37</f>
        <v>-4.5474735088646412E-12</v>
      </c>
      <c r="CB76" s="242">
        <f xml:space="preserve"> Acct!CB$37</f>
        <v>-4.5474735088646412E-12</v>
      </c>
      <c r="CC76" s="242">
        <f xml:space="preserve"> Acct!CC$37</f>
        <v>-4.5474735088646412E-12</v>
      </c>
      <c r="CD76" s="242">
        <f xml:space="preserve"> Acct!CD$37</f>
        <v>-4.5474735088646412E-12</v>
      </c>
      <c r="CE76" s="242">
        <f xml:space="preserve"> Acct!CE$37</f>
        <v>-4.5474735088646412E-12</v>
      </c>
      <c r="CF76" s="242">
        <f xml:space="preserve"> Acct!CF$37</f>
        <v>-4.5474735088646412E-12</v>
      </c>
      <c r="CG76" s="242">
        <f xml:space="preserve"> Acct!CG$37</f>
        <v>-4.5474735088646412E-12</v>
      </c>
      <c r="CH76" s="242">
        <f xml:space="preserve"> Acct!CH$37</f>
        <v>-4.5474735088646412E-12</v>
      </c>
      <c r="CI76" s="242">
        <f xml:space="preserve"> Acct!CI$37</f>
        <v>-4.5474735088646412E-12</v>
      </c>
      <c r="CJ76" s="242">
        <f xml:space="preserve"> Acct!CJ$37</f>
        <v>-4.5474735088646412E-12</v>
      </c>
      <c r="CK76" s="242">
        <f xml:space="preserve"> Acct!CK$37</f>
        <v>-4.5474735088646412E-12</v>
      </c>
      <c r="CL76" s="242">
        <f xml:space="preserve"> Acct!CL$37</f>
        <v>-4.5474735088646412E-12</v>
      </c>
      <c r="CM76" s="242">
        <f xml:space="preserve"> Acct!CM$37</f>
        <v>-4.5474735088646412E-12</v>
      </c>
      <c r="CN76" s="242">
        <f xml:space="preserve"> Acct!CN$37</f>
        <v>-4.5474735088646412E-12</v>
      </c>
      <c r="CO76" s="242">
        <f xml:space="preserve"> Acct!CO$37</f>
        <v>-4.5474735088646412E-12</v>
      </c>
      <c r="CP76" s="242">
        <f xml:space="preserve"> Acct!CP$37</f>
        <v>-4.5474735088646412E-12</v>
      </c>
      <c r="CQ76" s="242">
        <f xml:space="preserve"> Acct!CQ$37</f>
        <v>-4.5474735088646412E-12</v>
      </c>
      <c r="CR76" s="242">
        <f xml:space="preserve"> Acct!CR$37</f>
        <v>-4.5474735088646412E-12</v>
      </c>
      <c r="CS76" s="242">
        <f xml:space="preserve"> Acct!CS$37</f>
        <v>-4.5474735088646412E-12</v>
      </c>
      <c r="CT76" s="242">
        <f xml:space="preserve"> Acct!CT$37</f>
        <v>-4.5474735088646412E-12</v>
      </c>
      <c r="CU76" s="242">
        <f xml:space="preserve"> Acct!CU$37</f>
        <v>-4.5474735088646412E-12</v>
      </c>
      <c r="CV76" s="242">
        <f xml:space="preserve"> Acct!CV$37</f>
        <v>-4.5474735088646412E-12</v>
      </c>
      <c r="CW76" s="242">
        <f xml:space="preserve"> Acct!CW$37</f>
        <v>-4.5474735088646412E-12</v>
      </c>
      <c r="CX76" s="242">
        <f xml:space="preserve"> Acct!CX$37</f>
        <v>-4.5474735088646412E-12</v>
      </c>
      <c r="CY76" s="242">
        <f xml:space="preserve"> Acct!CY$37</f>
        <v>-4.5474735088646412E-12</v>
      </c>
      <c r="CZ76" s="242">
        <f xml:space="preserve"> Acct!CZ$37</f>
        <v>-4.5474735088646412E-12</v>
      </c>
      <c r="DA76" s="242">
        <f xml:space="preserve"> Acct!DA$37</f>
        <v>-4.5474735088646412E-12</v>
      </c>
      <c r="DB76" s="242">
        <f xml:space="preserve"> Acct!DB$37</f>
        <v>-4.5474735088646412E-12</v>
      </c>
      <c r="DC76" s="242">
        <f xml:space="preserve"> Acct!DC$37</f>
        <v>-4.5474735088646412E-12</v>
      </c>
      <c r="DD76" s="242">
        <f xml:space="preserve"> Acct!DD$37</f>
        <v>-4.5474735088646412E-12</v>
      </c>
      <c r="DE76" s="242">
        <f xml:space="preserve"> Acct!DE$37</f>
        <v>-4.5474735088646412E-12</v>
      </c>
      <c r="DF76" s="242">
        <f xml:space="preserve"> Acct!DF$37</f>
        <v>-4.5474735088646412E-12</v>
      </c>
      <c r="DG76" s="242">
        <f xml:space="preserve"> Acct!DG$37</f>
        <v>-4.5474735088646412E-12</v>
      </c>
      <c r="DH76" s="242">
        <f xml:space="preserve"> Acct!DH$37</f>
        <v>-4.5474735088646412E-12</v>
      </c>
      <c r="DI76" s="242">
        <f xml:space="preserve"> Acct!DI$37</f>
        <v>-4.5474735088646412E-12</v>
      </c>
      <c r="DJ76" s="242">
        <f xml:space="preserve"> Acct!DJ$37</f>
        <v>-4.5474735088646412E-12</v>
      </c>
      <c r="DK76" s="242">
        <f xml:space="preserve"> Acct!DK$37</f>
        <v>-4.5474735088646412E-12</v>
      </c>
      <c r="DL76" s="242">
        <f xml:space="preserve"> Acct!DL$37</f>
        <v>-4.5474735088646412E-12</v>
      </c>
      <c r="DM76" s="242">
        <f xml:space="preserve"> Acct!DM$37</f>
        <v>-4.5474735088646412E-12</v>
      </c>
      <c r="DN76" s="242">
        <f xml:space="preserve"> Acct!DN$37</f>
        <v>-4.5474735088646412E-12</v>
      </c>
      <c r="DO76" s="242">
        <f xml:space="preserve"> Acct!DO$37</f>
        <v>-4.5474735088646412E-12</v>
      </c>
      <c r="DP76" s="242">
        <f xml:space="preserve"> Acct!DP$37</f>
        <v>-4.5474735088646412E-12</v>
      </c>
      <c r="DQ76" s="242">
        <f xml:space="preserve"> Acct!DQ$37</f>
        <v>-4.5474735088646412E-12</v>
      </c>
      <c r="DR76" s="242">
        <f xml:space="preserve"> Acct!DR$37</f>
        <v>-4.5474735088646412E-12</v>
      </c>
      <c r="DS76" s="242">
        <f xml:space="preserve"> Acct!DS$37</f>
        <v>-4.5474735088646412E-12</v>
      </c>
      <c r="DT76" s="242">
        <f xml:space="preserve"> Acct!DT$37</f>
        <v>-4.5474735088646412E-12</v>
      </c>
      <c r="DU76" s="242">
        <f xml:space="preserve"> Acct!DU$37</f>
        <v>-4.5474735088646412E-12</v>
      </c>
      <c r="DV76" s="242">
        <f xml:space="preserve"> Acct!DV$37</f>
        <v>-4.5474735088646412E-12</v>
      </c>
      <c r="DW76" s="242">
        <f xml:space="preserve"> Acct!DW$37</f>
        <v>-4.5474735088646412E-12</v>
      </c>
      <c r="DX76" s="242">
        <f xml:space="preserve"> Acct!DX$37</f>
        <v>-4.5474735088646412E-12</v>
      </c>
      <c r="DY76" s="242">
        <f xml:space="preserve"> Acct!DY$37</f>
        <v>-4.5474735088646412E-12</v>
      </c>
      <c r="DZ76" s="242">
        <f xml:space="preserve"> Acct!DZ$37</f>
        <v>-4.5474735088646412E-12</v>
      </c>
      <c r="EA76" s="242">
        <f xml:space="preserve"> Acct!EA$37</f>
        <v>-4.5474735088646412E-12</v>
      </c>
      <c r="EB76" s="242">
        <f xml:space="preserve"> Acct!EB$37</f>
        <v>-4.5474735088646412E-12</v>
      </c>
      <c r="EC76" s="242">
        <f xml:space="preserve"> Acct!EC$37</f>
        <v>-4.5474735088646412E-12</v>
      </c>
      <c r="ED76" s="242">
        <f xml:space="preserve"> Acct!ED$37</f>
        <v>-4.5474735088646412E-12</v>
      </c>
      <c r="EE76" s="242">
        <f xml:space="preserve"> Acct!EE$37</f>
        <v>-4.5474735088646412E-12</v>
      </c>
      <c r="EF76" s="242">
        <f xml:space="preserve"> Acct!EF$37</f>
        <v>-4.5474735088646412E-12</v>
      </c>
      <c r="EG76" s="242">
        <f xml:space="preserve"> Acct!EG$37</f>
        <v>-4.5474735088646412E-12</v>
      </c>
      <c r="EH76" s="242">
        <f xml:space="preserve"> Acct!EH$37</f>
        <v>-4.5474735088646412E-12</v>
      </c>
      <c r="EI76" s="242">
        <f xml:space="preserve"> Acct!EI$37</f>
        <v>-4.5474735088646412E-12</v>
      </c>
      <c r="EJ76" s="242">
        <f xml:space="preserve"> Acct!EJ$37</f>
        <v>-4.5474735088646412E-12</v>
      </c>
      <c r="EK76" s="242">
        <f xml:space="preserve"> Acct!EK$37</f>
        <v>-4.5474735088646412E-12</v>
      </c>
      <c r="EL76" s="242">
        <f xml:space="preserve"> Acct!EL$37</f>
        <v>-4.5474735088646412E-12</v>
      </c>
      <c r="EM76" s="242">
        <f xml:space="preserve"> Acct!EM$37</f>
        <v>-4.5474735088646412E-12</v>
      </c>
      <c r="EN76" s="242">
        <f xml:space="preserve"> Acct!EN$37</f>
        <v>-4.5474735088646412E-12</v>
      </c>
      <c r="EO76" s="242">
        <f xml:space="preserve"> Acct!EO$37</f>
        <v>-4.5474735088646412E-12</v>
      </c>
      <c r="EP76" s="242">
        <f xml:space="preserve"> Acct!EP$37</f>
        <v>-4.5474735088646412E-12</v>
      </c>
      <c r="EQ76" s="242">
        <f xml:space="preserve"> Acct!EQ$37</f>
        <v>-4.5474735088646412E-12</v>
      </c>
      <c r="ER76" s="242">
        <f xml:space="preserve"> Acct!ER$37</f>
        <v>-4.5474735088646412E-12</v>
      </c>
      <c r="ES76" s="242">
        <f xml:space="preserve"> Acct!ES$37</f>
        <v>-4.5474735088646412E-12</v>
      </c>
      <c r="ET76" s="242">
        <f xml:space="preserve"> Acct!ET$37</f>
        <v>-4.5474735088646412E-12</v>
      </c>
      <c r="EU76" s="242">
        <f xml:space="preserve"> Acct!EU$37</f>
        <v>-4.5474735088646412E-12</v>
      </c>
      <c r="EV76" s="242">
        <f xml:space="preserve"> Acct!EV$37</f>
        <v>-4.5474735088646412E-12</v>
      </c>
      <c r="EW76" s="242">
        <f xml:space="preserve"> Acct!EW$37</f>
        <v>-4.5474735088646412E-12</v>
      </c>
      <c r="EX76" s="242">
        <f xml:space="preserve"> Acct!EX$37</f>
        <v>-4.5474735088646412E-12</v>
      </c>
      <c r="EY76" s="242">
        <f xml:space="preserve"> Acct!EY$37</f>
        <v>-4.5474735088646412E-12</v>
      </c>
      <c r="EZ76" s="242">
        <f xml:space="preserve"> Acct!EZ$37</f>
        <v>-4.5474735088646412E-12</v>
      </c>
      <c r="FA76" s="242">
        <f xml:space="preserve"> Acct!FA$37</f>
        <v>-4.5474735088646412E-12</v>
      </c>
      <c r="FB76" s="242">
        <f xml:space="preserve"> Acct!FB$37</f>
        <v>-4.5474735088646412E-12</v>
      </c>
      <c r="FC76" s="242">
        <f xml:space="preserve"> Acct!FC$37</f>
        <v>-4.5474735088646412E-12</v>
      </c>
      <c r="FD76" s="242">
        <f xml:space="preserve"> Acct!FD$37</f>
        <v>-4.5474735088646412E-12</v>
      </c>
      <c r="FE76" s="242">
        <f xml:space="preserve"> Acct!FE$37</f>
        <v>-4.5474735088646412E-12</v>
      </c>
      <c r="FF76" s="242">
        <f xml:space="preserve"> Acct!FF$37</f>
        <v>-4.5474735088646412E-12</v>
      </c>
      <c r="FG76" s="242">
        <f xml:space="preserve"> Acct!FG$37</f>
        <v>-4.5474735088646412E-12</v>
      </c>
      <c r="FH76" s="242">
        <f xml:space="preserve"> Acct!FH$37</f>
        <v>-4.5474735088646412E-12</v>
      </c>
      <c r="FI76" s="242">
        <f xml:space="preserve"> Acct!FI$37</f>
        <v>-4.5474735088646412E-12</v>
      </c>
      <c r="FJ76" s="242">
        <f xml:space="preserve"> Acct!FJ$37</f>
        <v>-4.5474735088646412E-12</v>
      </c>
      <c r="FK76" s="242">
        <f xml:space="preserve"> Acct!FK$37</f>
        <v>-4.5474735088646412E-12</v>
      </c>
      <c r="FL76" s="242">
        <f xml:space="preserve"> Acct!FL$37</f>
        <v>-4.5474735088646412E-12</v>
      </c>
      <c r="FM76" s="242">
        <f xml:space="preserve"> Acct!FM$37</f>
        <v>-4.5474735088646412E-12</v>
      </c>
      <c r="FN76" s="242">
        <f xml:space="preserve"> Acct!FN$37</f>
        <v>-4.5474735088646412E-12</v>
      </c>
      <c r="FO76" s="242">
        <f xml:space="preserve"> Acct!FO$37</f>
        <v>-4.5474735088646412E-12</v>
      </c>
      <c r="FP76" s="242">
        <f xml:space="preserve"> Acct!FP$37</f>
        <v>-4.5474735088646412E-12</v>
      </c>
      <c r="FQ76" s="242">
        <f xml:space="preserve"> Acct!FQ$37</f>
        <v>-4.5474735088646412E-12</v>
      </c>
      <c r="FR76" s="242">
        <f xml:space="preserve"> Acct!FR$37</f>
        <v>-4.5474735088646412E-12</v>
      </c>
      <c r="FS76" s="242">
        <f xml:space="preserve"> Acct!FS$37</f>
        <v>-4.5474735088646412E-12</v>
      </c>
      <c r="FT76" s="242">
        <f xml:space="preserve"> Acct!FT$37</f>
        <v>-4.5474735088646412E-12</v>
      </c>
      <c r="FU76" s="242">
        <f xml:space="preserve"> Acct!FU$37</f>
        <v>-4.5474735088646412E-12</v>
      </c>
      <c r="FV76" s="242">
        <f xml:space="preserve"> Acct!FV$37</f>
        <v>-4.5474735088646412E-12</v>
      </c>
      <c r="FW76" s="242">
        <f xml:space="preserve"> Acct!FW$37</f>
        <v>-4.5474735088646412E-12</v>
      </c>
      <c r="FX76" s="242">
        <f xml:space="preserve"> Acct!FX$37</f>
        <v>-4.5474735088646412E-12</v>
      </c>
      <c r="FY76" s="242">
        <f xml:space="preserve"> Acct!FY$37</f>
        <v>-4.5474735088646412E-12</v>
      </c>
      <c r="FZ76" s="242">
        <f xml:space="preserve"> Acct!FZ$37</f>
        <v>-4.5474735088646412E-12</v>
      </c>
      <c r="GA76" s="242">
        <f xml:space="preserve"> Acct!GA$37</f>
        <v>-4.5474735088646412E-12</v>
      </c>
      <c r="GB76" s="242">
        <f xml:space="preserve"> Acct!GB$37</f>
        <v>-4.5474735088646412E-12</v>
      </c>
      <c r="GC76" s="242">
        <f xml:space="preserve"> Acct!GC$37</f>
        <v>-4.5474735088646412E-12</v>
      </c>
      <c r="GD76" s="242">
        <f xml:space="preserve"> Acct!GD$37</f>
        <v>-4.5474735088646412E-12</v>
      </c>
      <c r="GE76" s="242">
        <f xml:space="preserve"> Acct!GE$37</f>
        <v>-4.5474735088646412E-12</v>
      </c>
      <c r="GF76" s="242">
        <f xml:space="preserve"> Acct!GF$37</f>
        <v>-4.5474735088646412E-12</v>
      </c>
      <c r="GG76" s="242">
        <f xml:space="preserve"> Acct!GG$37</f>
        <v>-4.5474735088646412E-12</v>
      </c>
      <c r="GH76" s="242">
        <f xml:space="preserve"> Acct!GH$37</f>
        <v>-4.5474735088646412E-12</v>
      </c>
      <c r="GI76" s="242">
        <f xml:space="preserve"> Acct!GI$37</f>
        <v>-4.5474735088646412E-12</v>
      </c>
      <c r="GJ76" s="242">
        <f xml:space="preserve"> Acct!GJ$37</f>
        <v>-4.5474735088646412E-12</v>
      </c>
    </row>
    <row r="77" spans="1:192" outlineLevel="1" x14ac:dyDescent="0.25">
      <c r="A77" s="212"/>
      <c r="D77" s="216"/>
      <c r="E77" s="239" t="s">
        <v>62</v>
      </c>
      <c r="F77" s="239"/>
      <c r="G77" s="239" t="str">
        <f>SMU</f>
        <v>$ 000s</v>
      </c>
      <c r="H77" s="239"/>
      <c r="I77" s="239"/>
      <c r="J77" s="239">
        <f t="shared" ref="J77:AO77" si="106">SUM(J75:J76)</f>
        <v>0</v>
      </c>
      <c r="K77" s="239">
        <f t="shared" si="106"/>
        <v>0</v>
      </c>
      <c r="L77" s="239">
        <f t="shared" si="106"/>
        <v>37429.833391779663</v>
      </c>
      <c r="M77" s="239">
        <f t="shared" si="106"/>
        <v>110573.40730962782</v>
      </c>
      <c r="N77" s="239">
        <f t="shared" si="106"/>
        <v>184960.45754092594</v>
      </c>
      <c r="O77" s="239">
        <f t="shared" si="106"/>
        <v>260821.30002327173</v>
      </c>
      <c r="P77" s="239">
        <f t="shared" si="106"/>
        <v>338061.85605674412</v>
      </c>
      <c r="Q77" s="239">
        <f t="shared" si="106"/>
        <v>328118.86029036931</v>
      </c>
      <c r="R77" s="239">
        <f t="shared" si="106"/>
        <v>318175.86452399445</v>
      </c>
      <c r="S77" s="239">
        <f t="shared" si="106"/>
        <v>308232.86875761964</v>
      </c>
      <c r="T77" s="239">
        <f t="shared" si="106"/>
        <v>298289.87299124477</v>
      </c>
      <c r="U77" s="239">
        <f t="shared" si="106"/>
        <v>288346.87722486997</v>
      </c>
      <c r="V77" s="239">
        <f t="shared" si="106"/>
        <v>278403.8814584951</v>
      </c>
      <c r="W77" s="239">
        <f t="shared" si="106"/>
        <v>268460.88569212024</v>
      </c>
      <c r="X77" s="239">
        <f t="shared" si="106"/>
        <v>258517.88992574543</v>
      </c>
      <c r="Y77" s="239">
        <f t="shared" si="106"/>
        <v>248574.8941593706</v>
      </c>
      <c r="Z77" s="239">
        <f t="shared" si="106"/>
        <v>238631.89839299576</v>
      </c>
      <c r="AA77" s="239">
        <f t="shared" si="106"/>
        <v>228688.90262662093</v>
      </c>
      <c r="AB77" s="239">
        <f t="shared" si="106"/>
        <v>218745.90686024609</v>
      </c>
      <c r="AC77" s="239">
        <f t="shared" si="106"/>
        <v>208802.91109387125</v>
      </c>
      <c r="AD77" s="239">
        <f t="shared" si="106"/>
        <v>198859.91532749642</v>
      </c>
      <c r="AE77" s="239">
        <f t="shared" si="106"/>
        <v>188916.91956112155</v>
      </c>
      <c r="AF77" s="239">
        <f t="shared" si="106"/>
        <v>178973.92379474672</v>
      </c>
      <c r="AG77" s="239">
        <f t="shared" si="106"/>
        <v>169030.92802837188</v>
      </c>
      <c r="AH77" s="239">
        <f t="shared" si="106"/>
        <v>159087.93226199705</v>
      </c>
      <c r="AI77" s="239">
        <f t="shared" si="106"/>
        <v>149144.93649562221</v>
      </c>
      <c r="AJ77" s="239">
        <f t="shared" si="106"/>
        <v>139201.94072924741</v>
      </c>
      <c r="AK77" s="239">
        <f t="shared" si="106"/>
        <v>129258.94496287257</v>
      </c>
      <c r="AL77" s="239">
        <f t="shared" si="106"/>
        <v>119315.94919649775</v>
      </c>
      <c r="AM77" s="239">
        <f t="shared" si="106"/>
        <v>109372.95343012293</v>
      </c>
      <c r="AN77" s="239">
        <f t="shared" si="106"/>
        <v>99429.957663748093</v>
      </c>
      <c r="AO77" s="239">
        <f t="shared" si="106"/>
        <v>89486.961897373272</v>
      </c>
      <c r="AP77" s="239">
        <f t="shared" ref="AP77:BD77" si="107">SUM(AP75:AP76)</f>
        <v>79543.966130998451</v>
      </c>
      <c r="AQ77" s="239">
        <f t="shared" si="107"/>
        <v>69600.97036462363</v>
      </c>
      <c r="AR77" s="239">
        <f t="shared" si="107"/>
        <v>59657.974598248809</v>
      </c>
      <c r="AS77" s="239">
        <f t="shared" si="107"/>
        <v>49714.978831873981</v>
      </c>
      <c r="AT77" s="239">
        <f t="shared" si="107"/>
        <v>39771.98306549916</v>
      </c>
      <c r="AU77" s="239">
        <f t="shared" si="107"/>
        <v>29828.987299124332</v>
      </c>
      <c r="AV77" s="239">
        <f t="shared" si="107"/>
        <v>19885.991532749504</v>
      </c>
      <c r="AW77" s="239">
        <f t="shared" si="107"/>
        <v>9942.9957663746773</v>
      </c>
      <c r="AX77" s="239">
        <f t="shared" si="107"/>
        <v>-1.5006662579253316E-10</v>
      </c>
      <c r="AY77" s="239">
        <f t="shared" si="107"/>
        <v>-1.5006662579253316E-10</v>
      </c>
      <c r="AZ77" s="239">
        <f t="shared" si="107"/>
        <v>-1.5006662579253316E-10</v>
      </c>
      <c r="BA77" s="239">
        <f t="shared" si="107"/>
        <v>-1.5006662579253316E-10</v>
      </c>
      <c r="BB77" s="239">
        <f t="shared" si="107"/>
        <v>-1.5006662579253316E-10</v>
      </c>
      <c r="BC77" s="239">
        <f t="shared" si="107"/>
        <v>-1.5006662579253316E-10</v>
      </c>
      <c r="BD77" s="239">
        <f t="shared" si="107"/>
        <v>-1.5006662579253316E-10</v>
      </c>
      <c r="BE77" s="239">
        <f t="shared" ref="BE77:DP77" si="108">SUM(BE75:BE76)</f>
        <v>-1.5006662579253316E-10</v>
      </c>
      <c r="BF77" s="239">
        <f t="shared" si="108"/>
        <v>-1.5006662579253316E-10</v>
      </c>
      <c r="BG77" s="239">
        <f t="shared" si="108"/>
        <v>-1.5006662579253316E-10</v>
      </c>
      <c r="BH77" s="239">
        <f t="shared" si="108"/>
        <v>-1.5006662579253316E-10</v>
      </c>
      <c r="BI77" s="239">
        <f t="shared" si="108"/>
        <v>-1.5006662579253316E-10</v>
      </c>
      <c r="BJ77" s="239">
        <f t="shared" si="108"/>
        <v>-1.5006662579253316E-10</v>
      </c>
      <c r="BK77" s="239">
        <f t="shared" si="108"/>
        <v>-1.5006662579253316E-10</v>
      </c>
      <c r="BL77" s="239">
        <f t="shared" si="108"/>
        <v>-1.5006662579253316E-10</v>
      </c>
      <c r="BM77" s="239">
        <f t="shared" si="108"/>
        <v>-1.5006662579253316E-10</v>
      </c>
      <c r="BN77" s="239">
        <f t="shared" si="108"/>
        <v>-1.5006662579253316E-10</v>
      </c>
      <c r="BO77" s="239">
        <f t="shared" si="108"/>
        <v>-1.5006662579253316E-10</v>
      </c>
      <c r="BP77" s="239">
        <f t="shared" si="108"/>
        <v>-1.5006662579253316E-10</v>
      </c>
      <c r="BQ77" s="239">
        <f t="shared" si="108"/>
        <v>-1.5006662579253316E-10</v>
      </c>
      <c r="BR77" s="239">
        <f t="shared" si="108"/>
        <v>-1.5006662579253316E-10</v>
      </c>
      <c r="BS77" s="239">
        <f t="shared" si="108"/>
        <v>-1.5006662579253316E-10</v>
      </c>
      <c r="BT77" s="239">
        <f t="shared" si="108"/>
        <v>-1.5006662579253316E-10</v>
      </c>
      <c r="BU77" s="239">
        <f t="shared" si="108"/>
        <v>-1.5006662579253316E-10</v>
      </c>
      <c r="BV77" s="239">
        <f t="shared" si="108"/>
        <v>-1.5006662579253316E-10</v>
      </c>
      <c r="BW77" s="239">
        <f t="shared" si="108"/>
        <v>-1.5006662579253316E-10</v>
      </c>
      <c r="BX77" s="239">
        <f t="shared" si="108"/>
        <v>-1.5006662579253316E-10</v>
      </c>
      <c r="BY77" s="239">
        <f t="shared" si="108"/>
        <v>-1.5006662579253316E-10</v>
      </c>
      <c r="BZ77" s="239">
        <f t="shared" si="108"/>
        <v>-1.5006662579253316E-10</v>
      </c>
      <c r="CA77" s="239">
        <f t="shared" si="108"/>
        <v>-1.5006662579253316E-10</v>
      </c>
      <c r="CB77" s="239">
        <f t="shared" si="108"/>
        <v>-1.5006662579253316E-10</v>
      </c>
      <c r="CC77" s="239">
        <f t="shared" si="108"/>
        <v>-1.5006662579253316E-10</v>
      </c>
      <c r="CD77" s="239">
        <f t="shared" si="108"/>
        <v>-1.5006662579253316E-10</v>
      </c>
      <c r="CE77" s="239">
        <f t="shared" si="108"/>
        <v>-1.5006662579253316E-10</v>
      </c>
      <c r="CF77" s="239">
        <f t="shared" si="108"/>
        <v>-1.5006662579253316E-10</v>
      </c>
      <c r="CG77" s="239">
        <f t="shared" si="108"/>
        <v>-1.5006662579253316E-10</v>
      </c>
      <c r="CH77" s="239">
        <f t="shared" si="108"/>
        <v>-1.5006662579253316E-10</v>
      </c>
      <c r="CI77" s="239">
        <f t="shared" si="108"/>
        <v>-1.5006662579253316E-10</v>
      </c>
      <c r="CJ77" s="239">
        <f t="shared" si="108"/>
        <v>-1.5006662579253316E-10</v>
      </c>
      <c r="CK77" s="239">
        <f t="shared" si="108"/>
        <v>-1.5006662579253316E-10</v>
      </c>
      <c r="CL77" s="239">
        <f t="shared" si="108"/>
        <v>-1.5006662579253316E-10</v>
      </c>
      <c r="CM77" s="239">
        <f t="shared" si="108"/>
        <v>-1.5006662579253316E-10</v>
      </c>
      <c r="CN77" s="239">
        <f t="shared" si="108"/>
        <v>-1.5006662579253316E-10</v>
      </c>
      <c r="CO77" s="239">
        <f t="shared" si="108"/>
        <v>-1.5006662579253316E-10</v>
      </c>
      <c r="CP77" s="239">
        <f t="shared" si="108"/>
        <v>-1.5006662579253316E-10</v>
      </c>
      <c r="CQ77" s="239">
        <f t="shared" si="108"/>
        <v>-1.5006662579253316E-10</v>
      </c>
      <c r="CR77" s="239">
        <f t="shared" si="108"/>
        <v>-1.5006662579253316E-10</v>
      </c>
      <c r="CS77" s="239">
        <f t="shared" si="108"/>
        <v>-1.5006662579253316E-10</v>
      </c>
      <c r="CT77" s="239">
        <f t="shared" si="108"/>
        <v>-1.5006662579253316E-10</v>
      </c>
      <c r="CU77" s="239">
        <f t="shared" si="108"/>
        <v>-1.5006662579253316E-10</v>
      </c>
      <c r="CV77" s="239">
        <f t="shared" si="108"/>
        <v>-1.5006662579253316E-10</v>
      </c>
      <c r="CW77" s="239">
        <f t="shared" si="108"/>
        <v>-1.5006662579253316E-10</v>
      </c>
      <c r="CX77" s="239">
        <f t="shared" si="108"/>
        <v>-1.5006662579253316E-10</v>
      </c>
      <c r="CY77" s="239">
        <f t="shared" si="108"/>
        <v>-1.5006662579253316E-10</v>
      </c>
      <c r="CZ77" s="239">
        <f t="shared" si="108"/>
        <v>-1.5006662579253316E-10</v>
      </c>
      <c r="DA77" s="239">
        <f t="shared" si="108"/>
        <v>-1.5006662579253316E-10</v>
      </c>
      <c r="DB77" s="239">
        <f t="shared" si="108"/>
        <v>-1.5006662579253316E-10</v>
      </c>
      <c r="DC77" s="239">
        <f t="shared" si="108"/>
        <v>-1.5006662579253316E-10</v>
      </c>
      <c r="DD77" s="239">
        <f t="shared" si="108"/>
        <v>-1.5006662579253316E-10</v>
      </c>
      <c r="DE77" s="239">
        <f t="shared" si="108"/>
        <v>-1.5006662579253316E-10</v>
      </c>
      <c r="DF77" s="239">
        <f t="shared" si="108"/>
        <v>-1.5006662579253316E-10</v>
      </c>
      <c r="DG77" s="239">
        <f t="shared" si="108"/>
        <v>-1.5006662579253316E-10</v>
      </c>
      <c r="DH77" s="239">
        <f t="shared" si="108"/>
        <v>-1.5006662579253316E-10</v>
      </c>
      <c r="DI77" s="239">
        <f t="shared" si="108"/>
        <v>-1.5006662579253316E-10</v>
      </c>
      <c r="DJ77" s="239">
        <f t="shared" si="108"/>
        <v>-1.5006662579253316E-10</v>
      </c>
      <c r="DK77" s="239">
        <f t="shared" si="108"/>
        <v>-1.5006662579253316E-10</v>
      </c>
      <c r="DL77" s="239">
        <f t="shared" si="108"/>
        <v>-1.5006662579253316E-10</v>
      </c>
      <c r="DM77" s="239">
        <f t="shared" si="108"/>
        <v>-1.5006662579253316E-10</v>
      </c>
      <c r="DN77" s="239">
        <f t="shared" si="108"/>
        <v>-1.5006662579253316E-10</v>
      </c>
      <c r="DO77" s="239">
        <f t="shared" si="108"/>
        <v>-1.5006662579253316E-10</v>
      </c>
      <c r="DP77" s="239">
        <f t="shared" si="108"/>
        <v>-1.5006662579253316E-10</v>
      </c>
      <c r="DQ77" s="239">
        <f t="shared" ref="DQ77:GB77" si="109">SUM(DQ75:DQ76)</f>
        <v>-1.5006662579253316E-10</v>
      </c>
      <c r="DR77" s="239">
        <f t="shared" si="109"/>
        <v>-1.5006662579253316E-10</v>
      </c>
      <c r="DS77" s="239">
        <f t="shared" si="109"/>
        <v>-1.5006662579253316E-10</v>
      </c>
      <c r="DT77" s="239">
        <f t="shared" si="109"/>
        <v>-1.5006662579253316E-10</v>
      </c>
      <c r="DU77" s="239">
        <f t="shared" si="109"/>
        <v>-1.5006662579253316E-10</v>
      </c>
      <c r="DV77" s="239">
        <f t="shared" si="109"/>
        <v>-1.5006662579253316E-10</v>
      </c>
      <c r="DW77" s="239">
        <f t="shared" si="109"/>
        <v>-1.5006662579253316E-10</v>
      </c>
      <c r="DX77" s="239">
        <f t="shared" si="109"/>
        <v>-1.5006662579253316E-10</v>
      </c>
      <c r="DY77" s="239">
        <f t="shared" si="109"/>
        <v>-1.5006662579253316E-10</v>
      </c>
      <c r="DZ77" s="239">
        <f t="shared" si="109"/>
        <v>-1.5006662579253316E-10</v>
      </c>
      <c r="EA77" s="239">
        <f t="shared" si="109"/>
        <v>-1.5006662579253316E-10</v>
      </c>
      <c r="EB77" s="239">
        <f t="shared" si="109"/>
        <v>-1.5006662579253316E-10</v>
      </c>
      <c r="EC77" s="239">
        <f t="shared" si="109"/>
        <v>-1.5006662579253316E-10</v>
      </c>
      <c r="ED77" s="239">
        <f t="shared" si="109"/>
        <v>-1.5006662579253316E-10</v>
      </c>
      <c r="EE77" s="239">
        <f t="shared" si="109"/>
        <v>-1.5006662579253316E-10</v>
      </c>
      <c r="EF77" s="239">
        <f t="shared" si="109"/>
        <v>-1.5006662579253316E-10</v>
      </c>
      <c r="EG77" s="239">
        <f t="shared" si="109"/>
        <v>-1.5006662579253316E-10</v>
      </c>
      <c r="EH77" s="239">
        <f t="shared" si="109"/>
        <v>-1.5006662579253316E-10</v>
      </c>
      <c r="EI77" s="239">
        <f t="shared" si="109"/>
        <v>-1.5006662579253316E-10</v>
      </c>
      <c r="EJ77" s="239">
        <f t="shared" si="109"/>
        <v>-1.5006662579253316E-10</v>
      </c>
      <c r="EK77" s="239">
        <f t="shared" si="109"/>
        <v>-1.5006662579253316E-10</v>
      </c>
      <c r="EL77" s="239">
        <f t="shared" si="109"/>
        <v>-1.5006662579253316E-10</v>
      </c>
      <c r="EM77" s="239">
        <f t="shared" si="109"/>
        <v>-1.5006662579253316E-10</v>
      </c>
      <c r="EN77" s="239">
        <f t="shared" si="109"/>
        <v>-1.5006662579253316E-10</v>
      </c>
      <c r="EO77" s="239">
        <f t="shared" si="109"/>
        <v>-1.5006662579253316E-10</v>
      </c>
      <c r="EP77" s="239">
        <f t="shared" si="109"/>
        <v>-1.5006662579253316E-10</v>
      </c>
      <c r="EQ77" s="239">
        <f t="shared" si="109"/>
        <v>-1.5006662579253316E-10</v>
      </c>
      <c r="ER77" s="239">
        <f t="shared" si="109"/>
        <v>-1.5006662579253316E-10</v>
      </c>
      <c r="ES77" s="239">
        <f t="shared" si="109"/>
        <v>-1.5006662579253316E-10</v>
      </c>
      <c r="ET77" s="239">
        <f t="shared" si="109"/>
        <v>-1.5006662579253316E-10</v>
      </c>
      <c r="EU77" s="239">
        <f t="shared" si="109"/>
        <v>-1.5006662579253316E-10</v>
      </c>
      <c r="EV77" s="239">
        <f t="shared" si="109"/>
        <v>-1.5006662579253316E-10</v>
      </c>
      <c r="EW77" s="239">
        <f t="shared" si="109"/>
        <v>-1.5006662579253316E-10</v>
      </c>
      <c r="EX77" s="239">
        <f t="shared" si="109"/>
        <v>-1.5006662579253316E-10</v>
      </c>
      <c r="EY77" s="239">
        <f t="shared" si="109"/>
        <v>-1.5006662579253316E-10</v>
      </c>
      <c r="EZ77" s="239">
        <f t="shared" si="109"/>
        <v>-1.5006662579253316E-10</v>
      </c>
      <c r="FA77" s="239">
        <f t="shared" si="109"/>
        <v>-1.5006662579253316E-10</v>
      </c>
      <c r="FB77" s="239">
        <f t="shared" si="109"/>
        <v>-1.5006662579253316E-10</v>
      </c>
      <c r="FC77" s="239">
        <f t="shared" si="109"/>
        <v>-1.5006662579253316E-10</v>
      </c>
      <c r="FD77" s="239">
        <f t="shared" si="109"/>
        <v>-1.5006662579253316E-10</v>
      </c>
      <c r="FE77" s="239">
        <f t="shared" si="109"/>
        <v>-1.5006662579253316E-10</v>
      </c>
      <c r="FF77" s="239">
        <f t="shared" si="109"/>
        <v>-1.5006662579253316E-10</v>
      </c>
      <c r="FG77" s="239">
        <f t="shared" si="109"/>
        <v>-1.5006662579253316E-10</v>
      </c>
      <c r="FH77" s="239">
        <f t="shared" si="109"/>
        <v>-1.5006662579253316E-10</v>
      </c>
      <c r="FI77" s="239">
        <f t="shared" si="109"/>
        <v>-1.5006662579253316E-10</v>
      </c>
      <c r="FJ77" s="239">
        <f t="shared" si="109"/>
        <v>-1.5006662579253316E-10</v>
      </c>
      <c r="FK77" s="239">
        <f t="shared" si="109"/>
        <v>-1.5006662579253316E-10</v>
      </c>
      <c r="FL77" s="239">
        <f t="shared" si="109"/>
        <v>-1.5006662579253316E-10</v>
      </c>
      <c r="FM77" s="239">
        <f t="shared" si="109"/>
        <v>-1.5006662579253316E-10</v>
      </c>
      <c r="FN77" s="239">
        <f t="shared" si="109"/>
        <v>-1.5006662579253316E-10</v>
      </c>
      <c r="FO77" s="239">
        <f t="shared" si="109"/>
        <v>-1.5006662579253316E-10</v>
      </c>
      <c r="FP77" s="239">
        <f t="shared" si="109"/>
        <v>-1.5006662579253316E-10</v>
      </c>
      <c r="FQ77" s="239">
        <f t="shared" si="109"/>
        <v>-1.5006662579253316E-10</v>
      </c>
      <c r="FR77" s="239">
        <f t="shared" si="109"/>
        <v>-1.5006662579253316E-10</v>
      </c>
      <c r="FS77" s="239">
        <f t="shared" si="109"/>
        <v>-1.5006662579253316E-10</v>
      </c>
      <c r="FT77" s="239">
        <f t="shared" si="109"/>
        <v>-1.5006662579253316E-10</v>
      </c>
      <c r="FU77" s="239">
        <f t="shared" si="109"/>
        <v>-1.5006662579253316E-10</v>
      </c>
      <c r="FV77" s="239">
        <f t="shared" si="109"/>
        <v>-1.5006662579253316E-10</v>
      </c>
      <c r="FW77" s="239">
        <f t="shared" si="109"/>
        <v>-1.5006662579253316E-10</v>
      </c>
      <c r="FX77" s="239">
        <f t="shared" si="109"/>
        <v>-1.5006662579253316E-10</v>
      </c>
      <c r="FY77" s="239">
        <f t="shared" si="109"/>
        <v>-1.5006662579253316E-10</v>
      </c>
      <c r="FZ77" s="239">
        <f t="shared" si="109"/>
        <v>-1.5006662579253316E-10</v>
      </c>
      <c r="GA77" s="239">
        <f t="shared" si="109"/>
        <v>-1.5006662579253316E-10</v>
      </c>
      <c r="GB77" s="239">
        <f t="shared" si="109"/>
        <v>-1.5006662579253316E-10</v>
      </c>
      <c r="GC77" s="239">
        <f t="shared" ref="GC77:GJ77" si="110">SUM(GC75:GC76)</f>
        <v>-1.5006662579253316E-10</v>
      </c>
      <c r="GD77" s="239">
        <f t="shared" si="110"/>
        <v>-1.5006662579253316E-10</v>
      </c>
      <c r="GE77" s="239">
        <f t="shared" si="110"/>
        <v>-1.5006662579253316E-10</v>
      </c>
      <c r="GF77" s="239">
        <f t="shared" si="110"/>
        <v>-1.5006662579253316E-10</v>
      </c>
      <c r="GG77" s="239">
        <f t="shared" si="110"/>
        <v>-1.5006662579253316E-10</v>
      </c>
      <c r="GH77" s="239">
        <f t="shared" si="110"/>
        <v>-1.5006662579253316E-10</v>
      </c>
      <c r="GI77" s="239">
        <f t="shared" si="110"/>
        <v>-1.5006662579253316E-10</v>
      </c>
      <c r="GJ77" s="239">
        <f t="shared" si="110"/>
        <v>-1.5006662579253316E-10</v>
      </c>
    </row>
    <row r="78" spans="1:192" outlineLevel="1" x14ac:dyDescent="0.25">
      <c r="A78" s="212"/>
      <c r="D78" s="216"/>
      <c r="E78" s="242"/>
      <c r="F78" s="242"/>
      <c r="G78" s="242"/>
      <c r="H78" s="242"/>
      <c r="I78" s="242"/>
      <c r="J78" s="242"/>
      <c r="K78" s="242"/>
      <c r="L78" s="242"/>
      <c r="M78" s="242"/>
      <c r="N78" s="242"/>
      <c r="O78" s="242"/>
      <c r="P78" s="242"/>
      <c r="Q78" s="242"/>
      <c r="R78" s="242"/>
      <c r="S78" s="242"/>
      <c r="T78" s="242"/>
      <c r="U78" s="242"/>
      <c r="V78" s="242"/>
      <c r="W78" s="242"/>
      <c r="X78" s="242"/>
      <c r="Y78" s="242"/>
      <c r="Z78" s="242"/>
      <c r="AA78" s="242"/>
      <c r="AB78" s="242"/>
      <c r="AC78" s="242"/>
      <c r="AD78" s="242"/>
      <c r="AE78" s="242"/>
      <c r="AF78" s="242"/>
      <c r="AG78" s="242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42"/>
      <c r="BU78" s="242"/>
      <c r="BV78" s="242"/>
      <c r="BW78" s="242"/>
      <c r="BX78" s="242"/>
      <c r="BY78" s="242"/>
      <c r="BZ78" s="242"/>
      <c r="CA78" s="242"/>
      <c r="CB78" s="242"/>
      <c r="CC78" s="242"/>
      <c r="CD78" s="242"/>
      <c r="CE78" s="242"/>
      <c r="CF78" s="242"/>
      <c r="CG78" s="242"/>
      <c r="CH78" s="242"/>
      <c r="CI78" s="242"/>
      <c r="CJ78" s="242"/>
      <c r="CK78" s="242"/>
      <c r="CL78" s="242"/>
      <c r="CM78" s="242"/>
      <c r="CN78" s="242"/>
      <c r="CO78" s="242"/>
      <c r="CP78" s="242"/>
      <c r="CQ78" s="242"/>
      <c r="CR78" s="242"/>
      <c r="CS78" s="242"/>
      <c r="CT78" s="242"/>
      <c r="CU78" s="242"/>
      <c r="CV78" s="242"/>
      <c r="CW78" s="242"/>
      <c r="CX78" s="242"/>
      <c r="CY78" s="242"/>
      <c r="CZ78" s="242"/>
      <c r="DA78" s="242"/>
      <c r="DB78" s="242"/>
      <c r="DC78" s="242"/>
      <c r="DD78" s="242"/>
      <c r="DE78" s="242"/>
      <c r="DF78" s="242"/>
      <c r="DG78" s="242"/>
      <c r="DH78" s="242"/>
      <c r="DI78" s="242"/>
      <c r="DJ78" s="242"/>
      <c r="DK78" s="242"/>
      <c r="DL78" s="242"/>
      <c r="DM78" s="242"/>
      <c r="DN78" s="242"/>
      <c r="DO78" s="242"/>
      <c r="DP78" s="242"/>
      <c r="DQ78" s="242"/>
      <c r="DR78" s="242"/>
      <c r="DS78" s="242"/>
      <c r="DT78" s="242"/>
      <c r="DU78" s="242"/>
      <c r="DV78" s="242"/>
      <c r="DW78" s="242"/>
      <c r="DX78" s="242"/>
      <c r="DY78" s="242"/>
      <c r="DZ78" s="242"/>
      <c r="EA78" s="242"/>
      <c r="EB78" s="242"/>
      <c r="EC78" s="242"/>
      <c r="ED78" s="242"/>
      <c r="EE78" s="242"/>
      <c r="EF78" s="242"/>
      <c r="EG78" s="242"/>
      <c r="EH78" s="242"/>
      <c r="EI78" s="242"/>
      <c r="EJ78" s="242"/>
      <c r="EK78" s="242"/>
      <c r="EL78" s="242"/>
      <c r="EM78" s="242"/>
      <c r="EN78" s="242"/>
      <c r="EO78" s="242"/>
      <c r="EP78" s="242"/>
      <c r="EQ78" s="242"/>
      <c r="ER78" s="242"/>
      <c r="ES78" s="242"/>
      <c r="ET78" s="242"/>
      <c r="EU78" s="242"/>
      <c r="EV78" s="242"/>
      <c r="EW78" s="242"/>
      <c r="EX78" s="242"/>
      <c r="EY78" s="242"/>
      <c r="EZ78" s="242"/>
      <c r="FA78" s="242"/>
      <c r="FB78" s="242"/>
      <c r="FC78" s="242"/>
      <c r="FD78" s="242"/>
      <c r="FE78" s="242"/>
      <c r="FF78" s="242"/>
      <c r="FG78" s="242"/>
      <c r="FH78" s="242"/>
      <c r="FI78" s="242"/>
      <c r="FJ78" s="242"/>
      <c r="FK78" s="242"/>
      <c r="FL78" s="242"/>
      <c r="FM78" s="242"/>
      <c r="FN78" s="242"/>
      <c r="FO78" s="242"/>
      <c r="FP78" s="242"/>
      <c r="FQ78" s="242"/>
      <c r="FR78" s="242"/>
      <c r="FS78" s="242"/>
      <c r="FT78" s="242"/>
      <c r="FU78" s="242"/>
      <c r="FV78" s="242"/>
      <c r="FW78" s="242"/>
      <c r="FX78" s="242"/>
      <c r="FY78" s="242"/>
      <c r="FZ78" s="242"/>
      <c r="GA78" s="242"/>
      <c r="GB78" s="242"/>
      <c r="GC78" s="242"/>
      <c r="GD78" s="242"/>
      <c r="GE78" s="242"/>
      <c r="GF78" s="242"/>
      <c r="GG78" s="242"/>
      <c r="GH78" s="242"/>
      <c r="GI78" s="242"/>
      <c r="GJ78" s="242"/>
    </row>
    <row r="79" spans="1:192" outlineLevel="1" x14ac:dyDescent="0.25">
      <c r="A79" s="212"/>
      <c r="B79" s="212" t="s">
        <v>58</v>
      </c>
      <c r="D79" s="216"/>
      <c r="E79" s="242"/>
      <c r="F79" s="242"/>
      <c r="G79" s="242"/>
      <c r="H79" s="242"/>
      <c r="I79" s="242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242"/>
      <c r="AA79" s="242"/>
      <c r="AB79" s="242"/>
      <c r="AC79" s="242"/>
      <c r="AD79" s="242"/>
      <c r="AE79" s="242"/>
      <c r="AF79" s="242"/>
      <c r="AG79" s="242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42"/>
      <c r="BU79" s="242"/>
      <c r="BV79" s="242"/>
      <c r="BW79" s="242"/>
      <c r="BX79" s="242"/>
      <c r="BY79" s="242"/>
      <c r="BZ79" s="242"/>
      <c r="CA79" s="242"/>
      <c r="CB79" s="242"/>
      <c r="CC79" s="242"/>
      <c r="CD79" s="242"/>
      <c r="CE79" s="242"/>
      <c r="CF79" s="242"/>
      <c r="CG79" s="242"/>
      <c r="CH79" s="242"/>
      <c r="CI79" s="242"/>
      <c r="CJ79" s="242"/>
      <c r="CK79" s="242"/>
      <c r="CL79" s="242"/>
      <c r="CM79" s="242"/>
      <c r="CN79" s="242"/>
      <c r="CO79" s="242"/>
      <c r="CP79" s="242"/>
      <c r="CQ79" s="242"/>
      <c r="CR79" s="242"/>
      <c r="CS79" s="242"/>
      <c r="CT79" s="242"/>
      <c r="CU79" s="242"/>
      <c r="CV79" s="242"/>
      <c r="CW79" s="242"/>
      <c r="CX79" s="242"/>
      <c r="CY79" s="242"/>
      <c r="CZ79" s="242"/>
      <c r="DA79" s="242"/>
      <c r="DB79" s="242"/>
      <c r="DC79" s="242"/>
      <c r="DD79" s="242"/>
      <c r="DE79" s="242"/>
      <c r="DF79" s="242"/>
      <c r="DG79" s="242"/>
      <c r="DH79" s="242"/>
      <c r="DI79" s="242"/>
      <c r="DJ79" s="242"/>
      <c r="DK79" s="242"/>
      <c r="DL79" s="242"/>
      <c r="DM79" s="242"/>
      <c r="DN79" s="242"/>
      <c r="DO79" s="242"/>
      <c r="DP79" s="242"/>
      <c r="DQ79" s="242"/>
      <c r="DR79" s="242"/>
      <c r="DS79" s="242"/>
      <c r="DT79" s="242"/>
      <c r="DU79" s="242"/>
      <c r="DV79" s="242"/>
      <c r="DW79" s="242"/>
      <c r="DX79" s="242"/>
      <c r="DY79" s="242"/>
      <c r="DZ79" s="242"/>
      <c r="EA79" s="242"/>
      <c r="EB79" s="242"/>
      <c r="EC79" s="242"/>
      <c r="ED79" s="242"/>
      <c r="EE79" s="242"/>
      <c r="EF79" s="242"/>
      <c r="EG79" s="242"/>
      <c r="EH79" s="242"/>
      <c r="EI79" s="242"/>
      <c r="EJ79" s="242"/>
      <c r="EK79" s="242"/>
      <c r="EL79" s="242"/>
      <c r="EM79" s="242"/>
      <c r="EN79" s="242"/>
      <c r="EO79" s="242"/>
      <c r="EP79" s="242"/>
      <c r="EQ79" s="242"/>
      <c r="ER79" s="242"/>
      <c r="ES79" s="242"/>
      <c r="ET79" s="242"/>
      <c r="EU79" s="242"/>
      <c r="EV79" s="242"/>
      <c r="EW79" s="242"/>
      <c r="EX79" s="242"/>
      <c r="EY79" s="242"/>
      <c r="EZ79" s="242"/>
      <c r="FA79" s="242"/>
      <c r="FB79" s="242"/>
      <c r="FC79" s="242"/>
      <c r="FD79" s="242"/>
      <c r="FE79" s="242"/>
      <c r="FF79" s="242"/>
      <c r="FG79" s="242"/>
      <c r="FH79" s="242"/>
      <c r="FI79" s="242"/>
      <c r="FJ79" s="242"/>
      <c r="FK79" s="242"/>
      <c r="FL79" s="242"/>
      <c r="FM79" s="242"/>
      <c r="FN79" s="242"/>
      <c r="FO79" s="242"/>
      <c r="FP79" s="242"/>
      <c r="FQ79" s="242"/>
      <c r="FR79" s="242"/>
      <c r="FS79" s="242"/>
      <c r="FT79" s="242"/>
      <c r="FU79" s="242"/>
      <c r="FV79" s="242"/>
      <c r="FW79" s="242"/>
      <c r="FX79" s="242"/>
      <c r="FY79" s="242"/>
      <c r="FZ79" s="242"/>
      <c r="GA79" s="242"/>
      <c r="GB79" s="242"/>
      <c r="GC79" s="242"/>
      <c r="GD79" s="242"/>
      <c r="GE79" s="242"/>
      <c r="GF79" s="242"/>
      <c r="GG79" s="242"/>
      <c r="GH79" s="242"/>
      <c r="GI79" s="242"/>
      <c r="GJ79" s="242"/>
    </row>
    <row r="80" spans="1:192" outlineLevel="1" x14ac:dyDescent="0.25">
      <c r="A80" s="212"/>
      <c r="D80" s="216"/>
      <c r="E80" s="296" t="str">
        <f xml:space="preserve"> Equity!E$33</f>
        <v>Retained cash balance</v>
      </c>
      <c r="F80" s="296">
        <f xml:space="preserve"> Equity!F$33</f>
        <v>0</v>
      </c>
      <c r="G80" s="296" t="str">
        <f xml:space="preserve"> Equity!G$33</f>
        <v>$ 000s</v>
      </c>
      <c r="H80" s="296">
        <f xml:space="preserve"> Equity!H$33</f>
        <v>0</v>
      </c>
      <c r="I80" s="296">
        <f xml:space="preserve"> Equity!I$33</f>
        <v>0</v>
      </c>
      <c r="J80" s="296">
        <f xml:space="preserve"> Equity!J$33</f>
        <v>0</v>
      </c>
      <c r="K80" s="296">
        <f xml:space="preserve"> Equity!K$33</f>
        <v>0</v>
      </c>
      <c r="L80" s="296">
        <f xml:space="preserve"> Equity!L$33</f>
        <v>-5.4569682106375694E-10</v>
      </c>
      <c r="M80" s="296">
        <f xml:space="preserve"> Equity!M$33</f>
        <v>1.5860723215155303E-4</v>
      </c>
      <c r="N80" s="296">
        <f xml:space="preserve"> Equity!N$33</f>
        <v>-1.6956332256086171E-3</v>
      </c>
      <c r="O80" s="296">
        <f xml:space="preserve"> Equity!O$33</f>
        <v>-3.6128440260654315E-3</v>
      </c>
      <c r="P80" s="296">
        <f xml:space="preserve"> Equity!P$33</f>
        <v>0</v>
      </c>
      <c r="Q80" s="296">
        <f xml:space="preserve"> Equity!Q$33</f>
        <v>0</v>
      </c>
      <c r="R80" s="296">
        <f xml:space="preserve"> Equity!R$33</f>
        <v>0</v>
      </c>
      <c r="S80" s="296">
        <f xml:space="preserve"> Equity!S$33</f>
        <v>0</v>
      </c>
      <c r="T80" s="296">
        <f xml:space="preserve"> Equity!T$33</f>
        <v>0</v>
      </c>
      <c r="U80" s="296">
        <f xml:space="preserve"> Equity!U$33</f>
        <v>0</v>
      </c>
      <c r="V80" s="296">
        <f xml:space="preserve"> Equity!V$33</f>
        <v>0</v>
      </c>
      <c r="W80" s="296">
        <f xml:space="preserve"> Equity!W$33</f>
        <v>0</v>
      </c>
      <c r="X80" s="296">
        <f xml:space="preserve"> Equity!X$33</f>
        <v>0</v>
      </c>
      <c r="Y80" s="296">
        <f xml:space="preserve"> Equity!Y$33</f>
        <v>0</v>
      </c>
      <c r="Z80" s="296">
        <f xml:space="preserve"> Equity!Z$33</f>
        <v>0</v>
      </c>
      <c r="AA80" s="296">
        <f xml:space="preserve"> Equity!AA$33</f>
        <v>0</v>
      </c>
      <c r="AB80" s="296">
        <f xml:space="preserve"> Equity!AB$33</f>
        <v>0</v>
      </c>
      <c r="AC80" s="296">
        <f xml:space="preserve"> Equity!AC$33</f>
        <v>0</v>
      </c>
      <c r="AD80" s="296">
        <f xml:space="preserve"> Equity!AD$33</f>
        <v>0</v>
      </c>
      <c r="AE80" s="296">
        <f xml:space="preserve"> Equity!AE$33</f>
        <v>0</v>
      </c>
      <c r="AF80" s="296">
        <f xml:space="preserve"> Equity!AF$33</f>
        <v>0</v>
      </c>
      <c r="AG80" s="296">
        <f xml:space="preserve"> Equity!AG$33</f>
        <v>0</v>
      </c>
      <c r="AH80" s="296">
        <f xml:space="preserve"> Equity!AH$33</f>
        <v>0</v>
      </c>
      <c r="AI80" s="296">
        <f xml:space="preserve"> Equity!AI$33</f>
        <v>0</v>
      </c>
      <c r="AJ80" s="296">
        <f xml:space="preserve"> Equity!AJ$33</f>
        <v>0</v>
      </c>
      <c r="AK80" s="296">
        <f xml:space="preserve"> Equity!AK$33</f>
        <v>0</v>
      </c>
      <c r="AL80" s="296">
        <f xml:space="preserve"> Equity!AL$33</f>
        <v>0</v>
      </c>
      <c r="AM80" s="296">
        <f xml:space="preserve"> Equity!AM$33</f>
        <v>0</v>
      </c>
      <c r="AN80" s="296">
        <f xml:space="preserve"> Equity!AN$33</f>
        <v>0</v>
      </c>
      <c r="AO80" s="296">
        <f xml:space="preserve"> Equity!AO$33</f>
        <v>0</v>
      </c>
      <c r="AP80" s="296">
        <f xml:space="preserve"> Equity!AP$33</f>
        <v>0</v>
      </c>
      <c r="AQ80" s="296">
        <f xml:space="preserve"> Equity!AQ$33</f>
        <v>0</v>
      </c>
      <c r="AR80" s="296">
        <f xml:space="preserve"> Equity!AR$33</f>
        <v>0</v>
      </c>
      <c r="AS80" s="296">
        <f xml:space="preserve"> Equity!AS$33</f>
        <v>0</v>
      </c>
      <c r="AT80" s="296">
        <f xml:space="preserve"> Equity!AT$33</f>
        <v>0</v>
      </c>
      <c r="AU80" s="296">
        <f xml:space="preserve"> Equity!AU$33</f>
        <v>0</v>
      </c>
      <c r="AV80" s="296">
        <f xml:space="preserve"> Equity!AV$33</f>
        <v>0</v>
      </c>
      <c r="AW80" s="296">
        <f xml:space="preserve"> Equity!AW$33</f>
        <v>0</v>
      </c>
      <c r="AX80" s="296">
        <f xml:space="preserve"> Equity!AX$33</f>
        <v>0</v>
      </c>
      <c r="AY80" s="296">
        <f xml:space="preserve"> Equity!AY$33</f>
        <v>0</v>
      </c>
      <c r="AZ80" s="296">
        <f xml:space="preserve"> Equity!AZ$33</f>
        <v>0</v>
      </c>
      <c r="BA80" s="296">
        <f xml:space="preserve"> Equity!BA$33</f>
        <v>0</v>
      </c>
      <c r="BB80" s="296">
        <f xml:space="preserve"> Equity!BB$33</f>
        <v>0</v>
      </c>
      <c r="BC80" s="296">
        <f xml:space="preserve"> Equity!BC$33</f>
        <v>0</v>
      </c>
      <c r="BD80" s="296">
        <f xml:space="preserve"> Equity!BD$33</f>
        <v>0</v>
      </c>
      <c r="BE80" s="296">
        <f xml:space="preserve"> Equity!BE$33</f>
        <v>2.2373569663614035E-10</v>
      </c>
      <c r="BF80" s="296">
        <f xml:space="preserve"> Equity!BF$33</f>
        <v>2.2373569663614035E-10</v>
      </c>
      <c r="BG80" s="296">
        <f xml:space="preserve"> Equity!BG$33</f>
        <v>2.2373569663614035E-10</v>
      </c>
      <c r="BH80" s="296">
        <f xml:space="preserve"> Equity!BH$33</f>
        <v>2.2373569663614035E-10</v>
      </c>
      <c r="BI80" s="296">
        <f xml:space="preserve"> Equity!BI$33</f>
        <v>2.2373569663614035E-10</v>
      </c>
      <c r="BJ80" s="296">
        <f xml:space="preserve"> Equity!BJ$33</f>
        <v>2.2373569663614035E-10</v>
      </c>
      <c r="BK80" s="296">
        <f xml:space="preserve"> Equity!BK$33</f>
        <v>2.2373569663614035E-10</v>
      </c>
      <c r="BL80" s="296">
        <f xml:space="preserve"> Equity!BL$33</f>
        <v>2.2373569663614035E-10</v>
      </c>
      <c r="BM80" s="296">
        <f xml:space="preserve"> Equity!BM$33</f>
        <v>2.2373569663614035E-10</v>
      </c>
      <c r="BN80" s="296">
        <f xml:space="preserve"> Equity!BN$33</f>
        <v>2.2373569663614035E-10</v>
      </c>
      <c r="BO80" s="296">
        <f xml:space="preserve"> Equity!BO$33</f>
        <v>2.2373569663614035E-10</v>
      </c>
      <c r="BP80" s="296">
        <f xml:space="preserve"> Equity!BP$33</f>
        <v>2.2373569663614035E-10</v>
      </c>
      <c r="BQ80" s="296">
        <f xml:space="preserve"> Equity!BQ$33</f>
        <v>2.2373569663614035E-10</v>
      </c>
      <c r="BR80" s="296">
        <f xml:space="preserve"> Equity!BR$33</f>
        <v>2.2373569663614035E-10</v>
      </c>
      <c r="BS80" s="296">
        <f xml:space="preserve"> Equity!BS$33</f>
        <v>2.2373569663614035E-10</v>
      </c>
      <c r="BT80" s="296">
        <f xml:space="preserve"> Equity!BT$33</f>
        <v>2.2373569663614035E-10</v>
      </c>
      <c r="BU80" s="296">
        <f xml:space="preserve"> Equity!BU$33</f>
        <v>2.2373569663614035E-10</v>
      </c>
      <c r="BV80" s="296">
        <f xml:space="preserve"> Equity!BV$33</f>
        <v>2.2373569663614035E-10</v>
      </c>
      <c r="BW80" s="296">
        <f xml:space="preserve"> Equity!BW$33</f>
        <v>2.2373569663614035E-10</v>
      </c>
      <c r="BX80" s="296">
        <f xml:space="preserve"> Equity!BX$33</f>
        <v>2.2373569663614035E-10</v>
      </c>
      <c r="BY80" s="296">
        <f xml:space="preserve"> Equity!BY$33</f>
        <v>2.2373569663614035E-10</v>
      </c>
      <c r="BZ80" s="296">
        <f xml:space="preserve"> Equity!BZ$33</f>
        <v>2.2373569663614035E-10</v>
      </c>
      <c r="CA80" s="296">
        <f xml:space="preserve"> Equity!CA$33</f>
        <v>2.2373569663614035E-10</v>
      </c>
      <c r="CB80" s="296">
        <f xml:space="preserve"> Equity!CB$33</f>
        <v>2.2373569663614035E-10</v>
      </c>
      <c r="CC80" s="296">
        <f xml:space="preserve"> Equity!CC$33</f>
        <v>2.2373569663614035E-10</v>
      </c>
      <c r="CD80" s="296">
        <f xml:space="preserve"> Equity!CD$33</f>
        <v>2.2373569663614035E-10</v>
      </c>
      <c r="CE80" s="296">
        <f xml:space="preserve"> Equity!CE$33</f>
        <v>2.2373569663614035E-10</v>
      </c>
      <c r="CF80" s="296">
        <f xml:space="preserve"> Equity!CF$33</f>
        <v>2.2373569663614035E-10</v>
      </c>
      <c r="CG80" s="296">
        <f xml:space="preserve"> Equity!CG$33</f>
        <v>2.2373569663614035E-10</v>
      </c>
      <c r="CH80" s="296">
        <f xml:space="preserve"> Equity!CH$33</f>
        <v>2.2373569663614035E-10</v>
      </c>
      <c r="CI80" s="296">
        <f xml:space="preserve"> Equity!CI$33</f>
        <v>2.2373569663614035E-10</v>
      </c>
      <c r="CJ80" s="296">
        <f xml:space="preserve"> Equity!CJ$33</f>
        <v>2.2373569663614035E-10</v>
      </c>
      <c r="CK80" s="296">
        <f xml:space="preserve"> Equity!CK$33</f>
        <v>2.2373569663614035E-10</v>
      </c>
      <c r="CL80" s="296">
        <f xml:space="preserve"> Equity!CL$33</f>
        <v>2.2373569663614035E-10</v>
      </c>
      <c r="CM80" s="296">
        <f xml:space="preserve"> Equity!CM$33</f>
        <v>2.2373569663614035E-10</v>
      </c>
      <c r="CN80" s="296">
        <f xml:space="preserve"> Equity!CN$33</f>
        <v>2.2373569663614035E-10</v>
      </c>
      <c r="CO80" s="296">
        <f xml:space="preserve"> Equity!CO$33</f>
        <v>2.2373569663614035E-10</v>
      </c>
      <c r="CP80" s="296">
        <f xml:space="preserve"> Equity!CP$33</f>
        <v>2.2373569663614035E-10</v>
      </c>
      <c r="CQ80" s="296">
        <f xml:space="preserve"> Equity!CQ$33</f>
        <v>2.2373569663614035E-10</v>
      </c>
      <c r="CR80" s="296">
        <f xml:space="preserve"> Equity!CR$33</f>
        <v>2.2373569663614035E-10</v>
      </c>
      <c r="CS80" s="296">
        <f xml:space="preserve"> Equity!CS$33</f>
        <v>2.2373569663614035E-10</v>
      </c>
      <c r="CT80" s="296">
        <f xml:space="preserve"> Equity!CT$33</f>
        <v>2.2373569663614035E-10</v>
      </c>
      <c r="CU80" s="296">
        <f xml:space="preserve"> Equity!CU$33</f>
        <v>2.2373569663614035E-10</v>
      </c>
      <c r="CV80" s="296">
        <f xml:space="preserve"> Equity!CV$33</f>
        <v>2.2373569663614035E-10</v>
      </c>
      <c r="CW80" s="296">
        <f xml:space="preserve"> Equity!CW$33</f>
        <v>2.2373569663614035E-10</v>
      </c>
      <c r="CX80" s="296">
        <f xml:space="preserve"> Equity!CX$33</f>
        <v>2.2373569663614035E-10</v>
      </c>
      <c r="CY80" s="296">
        <f xml:space="preserve"> Equity!CY$33</f>
        <v>2.2373569663614035E-10</v>
      </c>
      <c r="CZ80" s="296">
        <f xml:space="preserve"> Equity!CZ$33</f>
        <v>2.2373569663614035E-10</v>
      </c>
      <c r="DA80" s="296">
        <f xml:space="preserve"> Equity!DA$33</f>
        <v>2.2373569663614035E-10</v>
      </c>
      <c r="DB80" s="296">
        <f xml:space="preserve"> Equity!DB$33</f>
        <v>2.2373569663614035E-10</v>
      </c>
      <c r="DC80" s="296">
        <f xml:space="preserve"> Equity!DC$33</f>
        <v>2.2373569663614035E-10</v>
      </c>
      <c r="DD80" s="296">
        <f xml:space="preserve"> Equity!DD$33</f>
        <v>2.2373569663614035E-10</v>
      </c>
      <c r="DE80" s="296">
        <f xml:space="preserve"> Equity!DE$33</f>
        <v>2.2373569663614035E-10</v>
      </c>
      <c r="DF80" s="296">
        <f xml:space="preserve"> Equity!DF$33</f>
        <v>2.2373569663614035E-10</v>
      </c>
      <c r="DG80" s="296">
        <f xml:space="preserve"> Equity!DG$33</f>
        <v>2.2373569663614035E-10</v>
      </c>
      <c r="DH80" s="296">
        <f xml:space="preserve"> Equity!DH$33</f>
        <v>2.2373569663614035E-10</v>
      </c>
      <c r="DI80" s="296">
        <f xml:space="preserve"> Equity!DI$33</f>
        <v>2.2373569663614035E-10</v>
      </c>
      <c r="DJ80" s="296">
        <f xml:space="preserve"> Equity!DJ$33</f>
        <v>2.2373569663614035E-10</v>
      </c>
      <c r="DK80" s="296">
        <f xml:space="preserve"> Equity!DK$33</f>
        <v>2.2373569663614035E-10</v>
      </c>
      <c r="DL80" s="296">
        <f xml:space="preserve"> Equity!DL$33</f>
        <v>2.2373569663614035E-10</v>
      </c>
      <c r="DM80" s="296">
        <f xml:space="preserve"> Equity!DM$33</f>
        <v>2.2373569663614035E-10</v>
      </c>
      <c r="DN80" s="296">
        <f xml:space="preserve"> Equity!DN$33</f>
        <v>2.2373569663614035E-10</v>
      </c>
      <c r="DO80" s="296">
        <f xml:space="preserve"> Equity!DO$33</f>
        <v>2.2373569663614035E-10</v>
      </c>
      <c r="DP80" s="296">
        <f xml:space="preserve"> Equity!DP$33</f>
        <v>2.2373569663614035E-10</v>
      </c>
      <c r="DQ80" s="296">
        <f xml:space="preserve"> Equity!DQ$33</f>
        <v>2.2373569663614035E-10</v>
      </c>
      <c r="DR80" s="296">
        <f xml:space="preserve"> Equity!DR$33</f>
        <v>2.2373569663614035E-10</v>
      </c>
      <c r="DS80" s="296">
        <f xml:space="preserve"> Equity!DS$33</f>
        <v>2.2373569663614035E-10</v>
      </c>
      <c r="DT80" s="296">
        <f xml:space="preserve"> Equity!DT$33</f>
        <v>2.2373569663614035E-10</v>
      </c>
      <c r="DU80" s="296">
        <f xml:space="preserve"> Equity!DU$33</f>
        <v>2.2373569663614035E-10</v>
      </c>
      <c r="DV80" s="296">
        <f xml:space="preserve"> Equity!DV$33</f>
        <v>2.2373569663614035E-10</v>
      </c>
      <c r="DW80" s="296">
        <f xml:space="preserve"> Equity!DW$33</f>
        <v>2.2373569663614035E-10</v>
      </c>
      <c r="DX80" s="296">
        <f xml:space="preserve"> Equity!DX$33</f>
        <v>2.2373569663614035E-10</v>
      </c>
      <c r="DY80" s="296">
        <f xml:space="preserve"> Equity!DY$33</f>
        <v>2.2373569663614035E-10</v>
      </c>
      <c r="DZ80" s="296">
        <f xml:space="preserve"> Equity!DZ$33</f>
        <v>2.2373569663614035E-10</v>
      </c>
      <c r="EA80" s="296">
        <f xml:space="preserve"> Equity!EA$33</f>
        <v>2.2373569663614035E-10</v>
      </c>
      <c r="EB80" s="296">
        <f xml:space="preserve"> Equity!EB$33</f>
        <v>2.2373569663614035E-10</v>
      </c>
      <c r="EC80" s="296">
        <f xml:space="preserve"> Equity!EC$33</f>
        <v>2.2373569663614035E-10</v>
      </c>
      <c r="ED80" s="296">
        <f xml:space="preserve"> Equity!ED$33</f>
        <v>2.2373569663614035E-10</v>
      </c>
      <c r="EE80" s="296">
        <f xml:space="preserve"> Equity!EE$33</f>
        <v>2.2373569663614035E-10</v>
      </c>
      <c r="EF80" s="296">
        <f xml:space="preserve"> Equity!EF$33</f>
        <v>2.2373569663614035E-10</v>
      </c>
      <c r="EG80" s="296">
        <f xml:space="preserve"> Equity!EG$33</f>
        <v>2.2373569663614035E-10</v>
      </c>
      <c r="EH80" s="296">
        <f xml:space="preserve"> Equity!EH$33</f>
        <v>2.2373569663614035E-10</v>
      </c>
      <c r="EI80" s="296">
        <f xml:space="preserve"> Equity!EI$33</f>
        <v>2.2373569663614035E-10</v>
      </c>
      <c r="EJ80" s="296">
        <f xml:space="preserve"> Equity!EJ$33</f>
        <v>2.2373569663614035E-10</v>
      </c>
      <c r="EK80" s="296">
        <f xml:space="preserve"> Equity!EK$33</f>
        <v>2.2373569663614035E-10</v>
      </c>
      <c r="EL80" s="296">
        <f xml:space="preserve"> Equity!EL$33</f>
        <v>2.2373569663614035E-10</v>
      </c>
      <c r="EM80" s="296">
        <f xml:space="preserve"> Equity!EM$33</f>
        <v>2.2373569663614035E-10</v>
      </c>
      <c r="EN80" s="296">
        <f xml:space="preserve"> Equity!EN$33</f>
        <v>2.2373569663614035E-10</v>
      </c>
      <c r="EO80" s="296">
        <f xml:space="preserve"> Equity!EO$33</f>
        <v>2.2373569663614035E-10</v>
      </c>
      <c r="EP80" s="296">
        <f xml:space="preserve"> Equity!EP$33</f>
        <v>2.2373569663614035E-10</v>
      </c>
      <c r="EQ80" s="296">
        <f xml:space="preserve"> Equity!EQ$33</f>
        <v>2.2373569663614035E-10</v>
      </c>
      <c r="ER80" s="296">
        <f xml:space="preserve"> Equity!ER$33</f>
        <v>2.2373569663614035E-10</v>
      </c>
      <c r="ES80" s="296">
        <f xml:space="preserve"> Equity!ES$33</f>
        <v>2.2373569663614035E-10</v>
      </c>
      <c r="ET80" s="296">
        <f xml:space="preserve"> Equity!ET$33</f>
        <v>2.2373569663614035E-10</v>
      </c>
      <c r="EU80" s="296">
        <f xml:space="preserve"> Equity!EU$33</f>
        <v>2.2373569663614035E-10</v>
      </c>
      <c r="EV80" s="296">
        <f xml:space="preserve"> Equity!EV$33</f>
        <v>2.2373569663614035E-10</v>
      </c>
      <c r="EW80" s="296">
        <f xml:space="preserve"> Equity!EW$33</f>
        <v>2.2373569663614035E-10</v>
      </c>
      <c r="EX80" s="296">
        <f xml:space="preserve"> Equity!EX$33</f>
        <v>2.2373569663614035E-10</v>
      </c>
      <c r="EY80" s="296">
        <f xml:space="preserve"> Equity!EY$33</f>
        <v>2.2373569663614035E-10</v>
      </c>
      <c r="EZ80" s="296">
        <f xml:space="preserve"> Equity!EZ$33</f>
        <v>2.2373569663614035E-10</v>
      </c>
      <c r="FA80" s="296">
        <f xml:space="preserve"> Equity!FA$33</f>
        <v>2.2373569663614035E-10</v>
      </c>
      <c r="FB80" s="296">
        <f xml:space="preserve"> Equity!FB$33</f>
        <v>2.2373569663614035E-10</v>
      </c>
      <c r="FC80" s="296">
        <f xml:space="preserve"> Equity!FC$33</f>
        <v>2.2373569663614035E-10</v>
      </c>
      <c r="FD80" s="296">
        <f xml:space="preserve"> Equity!FD$33</f>
        <v>2.2373569663614035E-10</v>
      </c>
      <c r="FE80" s="296">
        <f xml:space="preserve"> Equity!FE$33</f>
        <v>2.2373569663614035E-10</v>
      </c>
      <c r="FF80" s="296">
        <f xml:space="preserve"> Equity!FF$33</f>
        <v>2.2373569663614035E-10</v>
      </c>
      <c r="FG80" s="296">
        <f xml:space="preserve"> Equity!FG$33</f>
        <v>2.2373569663614035E-10</v>
      </c>
      <c r="FH80" s="296">
        <f xml:space="preserve"> Equity!FH$33</f>
        <v>2.2373569663614035E-10</v>
      </c>
      <c r="FI80" s="296">
        <f xml:space="preserve"> Equity!FI$33</f>
        <v>2.2373569663614035E-10</v>
      </c>
      <c r="FJ80" s="296">
        <f xml:space="preserve"> Equity!FJ$33</f>
        <v>2.2373569663614035E-10</v>
      </c>
      <c r="FK80" s="296">
        <f xml:space="preserve"> Equity!FK$33</f>
        <v>2.2373569663614035E-10</v>
      </c>
      <c r="FL80" s="296">
        <f xml:space="preserve"> Equity!FL$33</f>
        <v>2.2373569663614035E-10</v>
      </c>
      <c r="FM80" s="296">
        <f xml:space="preserve"> Equity!FM$33</f>
        <v>2.2373569663614035E-10</v>
      </c>
      <c r="FN80" s="296">
        <f xml:space="preserve"> Equity!FN$33</f>
        <v>2.2373569663614035E-10</v>
      </c>
      <c r="FO80" s="296">
        <f xml:space="preserve"> Equity!FO$33</f>
        <v>2.2373569663614035E-10</v>
      </c>
      <c r="FP80" s="296">
        <f xml:space="preserve"> Equity!FP$33</f>
        <v>2.2373569663614035E-10</v>
      </c>
      <c r="FQ80" s="296">
        <f xml:space="preserve"> Equity!FQ$33</f>
        <v>2.2373569663614035E-10</v>
      </c>
      <c r="FR80" s="296">
        <f xml:space="preserve"> Equity!FR$33</f>
        <v>2.2373569663614035E-10</v>
      </c>
      <c r="FS80" s="296">
        <f xml:space="preserve"> Equity!FS$33</f>
        <v>2.2373569663614035E-10</v>
      </c>
      <c r="FT80" s="296">
        <f xml:space="preserve"> Equity!FT$33</f>
        <v>2.2373569663614035E-10</v>
      </c>
      <c r="FU80" s="296">
        <f xml:space="preserve"> Equity!FU$33</f>
        <v>2.2373569663614035E-10</v>
      </c>
      <c r="FV80" s="296">
        <f xml:space="preserve"> Equity!FV$33</f>
        <v>2.2373569663614035E-10</v>
      </c>
      <c r="FW80" s="296">
        <f xml:space="preserve"> Equity!FW$33</f>
        <v>2.2373569663614035E-10</v>
      </c>
      <c r="FX80" s="296">
        <f xml:space="preserve"> Equity!FX$33</f>
        <v>2.2373569663614035E-10</v>
      </c>
      <c r="FY80" s="296">
        <f xml:space="preserve"> Equity!FY$33</f>
        <v>2.2373569663614035E-10</v>
      </c>
      <c r="FZ80" s="296">
        <f xml:space="preserve"> Equity!FZ$33</f>
        <v>2.2373569663614035E-10</v>
      </c>
      <c r="GA80" s="296">
        <f xml:space="preserve"> Equity!GA$33</f>
        <v>2.2373569663614035E-10</v>
      </c>
      <c r="GB80" s="296">
        <f xml:space="preserve"> Equity!GB$33</f>
        <v>2.2373569663614035E-10</v>
      </c>
      <c r="GC80" s="296">
        <f xml:space="preserve"> Equity!GC$33</f>
        <v>2.2373569663614035E-10</v>
      </c>
      <c r="GD80" s="296">
        <f xml:space="preserve"> Equity!GD$33</f>
        <v>2.2373569663614035E-10</v>
      </c>
      <c r="GE80" s="296">
        <f xml:space="preserve"> Equity!GE$33</f>
        <v>2.2373569663614035E-10</v>
      </c>
      <c r="GF80" s="296">
        <f xml:space="preserve"> Equity!GF$33</f>
        <v>2.2373569663614035E-10</v>
      </c>
      <c r="GG80" s="296">
        <f xml:space="preserve"> Equity!GG$33</f>
        <v>2.2373569663614035E-10</v>
      </c>
      <c r="GH80" s="296">
        <f xml:space="preserve"> Equity!GH$33</f>
        <v>2.2373569663614035E-10</v>
      </c>
      <c r="GI80" s="296">
        <f xml:space="preserve"> Equity!GI$33</f>
        <v>2.2373569663614035E-10</v>
      </c>
      <c r="GJ80" s="296">
        <f xml:space="preserve"> Equity!GJ$33</f>
        <v>2.2373569663614035E-10</v>
      </c>
    </row>
    <row r="81" spans="1:192" outlineLevel="1" x14ac:dyDescent="0.25">
      <c r="A81" s="212"/>
      <c r="D81" s="216"/>
      <c r="E81" s="242" t="str">
        <f xml:space="preserve"> Ops!E$113</f>
        <v>Working capital reserve account balance</v>
      </c>
      <c r="F81" s="242">
        <f xml:space="preserve"> Ops!F$113</f>
        <v>0</v>
      </c>
      <c r="G81" s="242" t="str">
        <f xml:space="preserve"> Ops!G$113</f>
        <v>$ 000s</v>
      </c>
      <c r="H81" s="242">
        <f xml:space="preserve"> Ops!H$113</f>
        <v>0</v>
      </c>
      <c r="I81" s="242">
        <f xml:space="preserve"> Ops!I$113</f>
        <v>0</v>
      </c>
      <c r="J81" s="242">
        <f xml:space="preserve"> Ops!J$113</f>
        <v>0</v>
      </c>
      <c r="K81" s="242">
        <f xml:space="preserve"> Ops!K$113</f>
        <v>0</v>
      </c>
      <c r="L81" s="242">
        <f xml:space="preserve"> Ops!L$113</f>
        <v>0</v>
      </c>
      <c r="M81" s="242">
        <f xml:space="preserve"> Ops!M$113</f>
        <v>0</v>
      </c>
      <c r="N81" s="242">
        <f xml:space="preserve"> Ops!N$113</f>
        <v>0</v>
      </c>
      <c r="O81" s="242">
        <f xml:space="preserve"> Ops!O$113</f>
        <v>0</v>
      </c>
      <c r="P81" s="242">
        <f xml:space="preserve"> Ops!P$113</f>
        <v>5093.9433690745245</v>
      </c>
      <c r="Q81" s="242">
        <f xml:space="preserve"> Ops!Q$113</f>
        <v>0</v>
      </c>
      <c r="R81" s="242">
        <f xml:space="preserve"> Ops!R$113</f>
        <v>0</v>
      </c>
      <c r="S81" s="242">
        <f xml:space="preserve"> Ops!S$113</f>
        <v>0</v>
      </c>
      <c r="T81" s="242">
        <f xml:space="preserve"> Ops!T$113</f>
        <v>0</v>
      </c>
      <c r="U81" s="242">
        <f xml:space="preserve"> Ops!U$113</f>
        <v>0</v>
      </c>
      <c r="V81" s="242">
        <f xml:space="preserve"> Ops!V$113</f>
        <v>0</v>
      </c>
      <c r="W81" s="242">
        <f xml:space="preserve"> Ops!W$113</f>
        <v>0</v>
      </c>
      <c r="X81" s="242">
        <f xml:space="preserve"> Ops!X$113</f>
        <v>0</v>
      </c>
      <c r="Y81" s="242">
        <f xml:space="preserve"> Ops!Y$113</f>
        <v>0</v>
      </c>
      <c r="Z81" s="242">
        <f xml:space="preserve"> Ops!Z$113</f>
        <v>0</v>
      </c>
      <c r="AA81" s="242">
        <f xml:space="preserve"> Ops!AA$113</f>
        <v>0</v>
      </c>
      <c r="AB81" s="242">
        <f xml:space="preserve"> Ops!AB$113</f>
        <v>0</v>
      </c>
      <c r="AC81" s="242">
        <f xml:space="preserve"> Ops!AC$113</f>
        <v>0</v>
      </c>
      <c r="AD81" s="242">
        <f xml:space="preserve"> Ops!AD$113</f>
        <v>0</v>
      </c>
      <c r="AE81" s="242">
        <f xml:space="preserve"> Ops!AE$113</f>
        <v>0</v>
      </c>
      <c r="AF81" s="242">
        <f xml:space="preserve"> Ops!AF$113</f>
        <v>0</v>
      </c>
      <c r="AG81" s="242">
        <f xml:space="preserve"> Ops!AG$113</f>
        <v>0</v>
      </c>
      <c r="AH81" s="242">
        <f xml:space="preserve"> Ops!AH$113</f>
        <v>0</v>
      </c>
      <c r="AI81" s="242">
        <f xml:space="preserve"> Ops!AI$113</f>
        <v>0</v>
      </c>
      <c r="AJ81" s="242">
        <f xml:space="preserve"> Ops!AJ$113</f>
        <v>0</v>
      </c>
      <c r="AK81" s="242">
        <f xml:space="preserve"> Ops!AK$113</f>
        <v>0</v>
      </c>
      <c r="AL81" s="242">
        <f xml:space="preserve"> Ops!AL$113</f>
        <v>0</v>
      </c>
      <c r="AM81" s="242">
        <f xml:space="preserve"> Ops!AM$113</f>
        <v>0</v>
      </c>
      <c r="AN81" s="242">
        <f xml:space="preserve"> Ops!AN$113</f>
        <v>0</v>
      </c>
      <c r="AO81" s="242">
        <f xml:space="preserve"> Ops!AO$113</f>
        <v>0</v>
      </c>
      <c r="AP81" s="242">
        <f xml:space="preserve"> Ops!AP$113</f>
        <v>0</v>
      </c>
      <c r="AQ81" s="242">
        <f xml:space="preserve"> Ops!AQ$113</f>
        <v>0</v>
      </c>
      <c r="AR81" s="242">
        <f xml:space="preserve"> Ops!AR$113</f>
        <v>0</v>
      </c>
      <c r="AS81" s="242">
        <f xml:space="preserve"> Ops!AS$113</f>
        <v>0</v>
      </c>
      <c r="AT81" s="242">
        <f xml:space="preserve"> Ops!AT$113</f>
        <v>0</v>
      </c>
      <c r="AU81" s="242">
        <f xml:space="preserve"> Ops!AU$113</f>
        <v>0</v>
      </c>
      <c r="AV81" s="242">
        <f xml:space="preserve"> Ops!AV$113</f>
        <v>0</v>
      </c>
      <c r="AW81" s="242">
        <f xml:space="preserve"> Ops!AW$113</f>
        <v>0</v>
      </c>
      <c r="AX81" s="242">
        <f xml:space="preserve"> Ops!AX$113</f>
        <v>0</v>
      </c>
      <c r="AY81" s="242">
        <f xml:space="preserve"> Ops!AY$113</f>
        <v>0</v>
      </c>
      <c r="AZ81" s="242">
        <f xml:space="preserve"> Ops!AZ$113</f>
        <v>0</v>
      </c>
      <c r="BA81" s="242">
        <f xml:space="preserve"> Ops!BA$113</f>
        <v>0</v>
      </c>
      <c r="BB81" s="242">
        <f xml:space="preserve"> Ops!BB$113</f>
        <v>0</v>
      </c>
      <c r="BC81" s="242">
        <f xml:space="preserve"> Ops!BC$113</f>
        <v>0</v>
      </c>
      <c r="BD81" s="242">
        <f xml:space="preserve"> Ops!BD$113</f>
        <v>0</v>
      </c>
      <c r="BE81" s="242">
        <f xml:space="preserve"> Ops!BE$113</f>
        <v>0</v>
      </c>
      <c r="BF81" s="242">
        <f xml:space="preserve"> Ops!BF$113</f>
        <v>0</v>
      </c>
      <c r="BG81" s="242">
        <f xml:space="preserve"> Ops!BG$113</f>
        <v>0</v>
      </c>
      <c r="BH81" s="242">
        <f xml:space="preserve"> Ops!BH$113</f>
        <v>0</v>
      </c>
      <c r="BI81" s="242">
        <f xml:space="preserve"> Ops!BI$113</f>
        <v>0</v>
      </c>
      <c r="BJ81" s="242">
        <f xml:space="preserve"> Ops!BJ$113</f>
        <v>0</v>
      </c>
      <c r="BK81" s="242">
        <f xml:space="preserve"> Ops!BK$113</f>
        <v>0</v>
      </c>
      <c r="BL81" s="242">
        <f xml:space="preserve"> Ops!BL$113</f>
        <v>0</v>
      </c>
      <c r="BM81" s="242">
        <f xml:space="preserve"> Ops!BM$113</f>
        <v>0</v>
      </c>
      <c r="BN81" s="242">
        <f xml:space="preserve"> Ops!BN$113</f>
        <v>0</v>
      </c>
      <c r="BO81" s="242">
        <f xml:space="preserve"> Ops!BO$113</f>
        <v>0</v>
      </c>
      <c r="BP81" s="242">
        <f xml:space="preserve"> Ops!BP$113</f>
        <v>0</v>
      </c>
      <c r="BQ81" s="242">
        <f xml:space="preserve"> Ops!BQ$113</f>
        <v>0</v>
      </c>
      <c r="BR81" s="242">
        <f xml:space="preserve"> Ops!BR$113</f>
        <v>0</v>
      </c>
      <c r="BS81" s="242">
        <f xml:space="preserve"> Ops!BS$113</f>
        <v>0</v>
      </c>
      <c r="BT81" s="242">
        <f xml:space="preserve"> Ops!BT$113</f>
        <v>0</v>
      </c>
      <c r="BU81" s="242">
        <f xml:space="preserve"> Ops!BU$113</f>
        <v>0</v>
      </c>
      <c r="BV81" s="242">
        <f xml:space="preserve"> Ops!BV$113</f>
        <v>0</v>
      </c>
      <c r="BW81" s="242">
        <f xml:space="preserve"> Ops!BW$113</f>
        <v>0</v>
      </c>
      <c r="BX81" s="242">
        <f xml:space="preserve"> Ops!BX$113</f>
        <v>0</v>
      </c>
      <c r="BY81" s="242">
        <f xml:space="preserve"> Ops!BY$113</f>
        <v>0</v>
      </c>
      <c r="BZ81" s="242">
        <f xml:space="preserve"> Ops!BZ$113</f>
        <v>0</v>
      </c>
      <c r="CA81" s="242">
        <f xml:space="preserve"> Ops!CA$113</f>
        <v>0</v>
      </c>
      <c r="CB81" s="242">
        <f xml:space="preserve"> Ops!CB$113</f>
        <v>0</v>
      </c>
      <c r="CC81" s="242">
        <f xml:space="preserve"> Ops!CC$113</f>
        <v>0</v>
      </c>
      <c r="CD81" s="242">
        <f xml:space="preserve"> Ops!CD$113</f>
        <v>0</v>
      </c>
      <c r="CE81" s="242">
        <f xml:space="preserve"> Ops!CE$113</f>
        <v>0</v>
      </c>
      <c r="CF81" s="242">
        <f xml:space="preserve"> Ops!CF$113</f>
        <v>0</v>
      </c>
      <c r="CG81" s="242">
        <f xml:space="preserve"> Ops!CG$113</f>
        <v>0</v>
      </c>
      <c r="CH81" s="242">
        <f xml:space="preserve"> Ops!CH$113</f>
        <v>0</v>
      </c>
      <c r="CI81" s="242">
        <f xml:space="preserve"> Ops!CI$113</f>
        <v>0</v>
      </c>
      <c r="CJ81" s="242">
        <f xml:space="preserve"> Ops!CJ$113</f>
        <v>0</v>
      </c>
      <c r="CK81" s="242">
        <f xml:space="preserve"> Ops!CK$113</f>
        <v>0</v>
      </c>
      <c r="CL81" s="242">
        <f xml:space="preserve"> Ops!CL$113</f>
        <v>0</v>
      </c>
      <c r="CM81" s="242">
        <f xml:space="preserve"> Ops!CM$113</f>
        <v>0</v>
      </c>
      <c r="CN81" s="242">
        <f xml:space="preserve"> Ops!CN$113</f>
        <v>0</v>
      </c>
      <c r="CO81" s="242">
        <f xml:space="preserve"> Ops!CO$113</f>
        <v>0</v>
      </c>
      <c r="CP81" s="242">
        <f xml:space="preserve"> Ops!CP$113</f>
        <v>0</v>
      </c>
      <c r="CQ81" s="242">
        <f xml:space="preserve"> Ops!CQ$113</f>
        <v>0</v>
      </c>
      <c r="CR81" s="242">
        <f xml:space="preserve"> Ops!CR$113</f>
        <v>0</v>
      </c>
      <c r="CS81" s="242">
        <f xml:space="preserve"> Ops!CS$113</f>
        <v>0</v>
      </c>
      <c r="CT81" s="242">
        <f xml:space="preserve"> Ops!CT$113</f>
        <v>0</v>
      </c>
      <c r="CU81" s="242">
        <f xml:space="preserve"> Ops!CU$113</f>
        <v>0</v>
      </c>
      <c r="CV81" s="242">
        <f xml:space="preserve"> Ops!CV$113</f>
        <v>0</v>
      </c>
      <c r="CW81" s="242">
        <f xml:space="preserve"> Ops!CW$113</f>
        <v>0</v>
      </c>
      <c r="CX81" s="242">
        <f xml:space="preserve"> Ops!CX$113</f>
        <v>0</v>
      </c>
      <c r="CY81" s="242">
        <f xml:space="preserve"> Ops!CY$113</f>
        <v>0</v>
      </c>
      <c r="CZ81" s="242">
        <f xml:space="preserve"> Ops!CZ$113</f>
        <v>0</v>
      </c>
      <c r="DA81" s="242">
        <f xml:space="preserve"> Ops!DA$113</f>
        <v>0</v>
      </c>
      <c r="DB81" s="242">
        <f xml:space="preserve"> Ops!DB$113</f>
        <v>0</v>
      </c>
      <c r="DC81" s="242">
        <f xml:space="preserve"> Ops!DC$113</f>
        <v>0</v>
      </c>
      <c r="DD81" s="242">
        <f xml:space="preserve"> Ops!DD$113</f>
        <v>0</v>
      </c>
      <c r="DE81" s="242">
        <f xml:space="preserve"> Ops!DE$113</f>
        <v>0</v>
      </c>
      <c r="DF81" s="242">
        <f xml:space="preserve"> Ops!DF$113</f>
        <v>0</v>
      </c>
      <c r="DG81" s="242">
        <f xml:space="preserve"> Ops!DG$113</f>
        <v>0</v>
      </c>
      <c r="DH81" s="242">
        <f xml:space="preserve"> Ops!DH$113</f>
        <v>0</v>
      </c>
      <c r="DI81" s="242">
        <f xml:space="preserve"> Ops!DI$113</f>
        <v>0</v>
      </c>
      <c r="DJ81" s="242">
        <f xml:space="preserve"> Ops!DJ$113</f>
        <v>0</v>
      </c>
      <c r="DK81" s="242">
        <f xml:space="preserve"> Ops!DK$113</f>
        <v>0</v>
      </c>
      <c r="DL81" s="242">
        <f xml:space="preserve"> Ops!DL$113</f>
        <v>0</v>
      </c>
      <c r="DM81" s="242">
        <f xml:space="preserve"> Ops!DM$113</f>
        <v>0</v>
      </c>
      <c r="DN81" s="242">
        <f xml:space="preserve"> Ops!DN$113</f>
        <v>0</v>
      </c>
      <c r="DO81" s="242">
        <f xml:space="preserve"> Ops!DO$113</f>
        <v>0</v>
      </c>
      <c r="DP81" s="242">
        <f xml:space="preserve"> Ops!DP$113</f>
        <v>0</v>
      </c>
      <c r="DQ81" s="242">
        <f xml:space="preserve"> Ops!DQ$113</f>
        <v>0</v>
      </c>
      <c r="DR81" s="242">
        <f xml:space="preserve"> Ops!DR$113</f>
        <v>0</v>
      </c>
      <c r="DS81" s="242">
        <f xml:space="preserve"> Ops!DS$113</f>
        <v>0</v>
      </c>
      <c r="DT81" s="242">
        <f xml:space="preserve"> Ops!DT$113</f>
        <v>0</v>
      </c>
      <c r="DU81" s="242">
        <f xml:space="preserve"> Ops!DU$113</f>
        <v>0</v>
      </c>
      <c r="DV81" s="242">
        <f xml:space="preserve"> Ops!DV$113</f>
        <v>0</v>
      </c>
      <c r="DW81" s="242">
        <f xml:space="preserve"> Ops!DW$113</f>
        <v>0</v>
      </c>
      <c r="DX81" s="242">
        <f xml:space="preserve"> Ops!DX$113</f>
        <v>0</v>
      </c>
      <c r="DY81" s="242">
        <f xml:space="preserve"> Ops!DY$113</f>
        <v>0</v>
      </c>
      <c r="DZ81" s="242">
        <f xml:space="preserve"> Ops!DZ$113</f>
        <v>0</v>
      </c>
      <c r="EA81" s="242">
        <f xml:space="preserve"> Ops!EA$113</f>
        <v>0</v>
      </c>
      <c r="EB81" s="242">
        <f xml:space="preserve"> Ops!EB$113</f>
        <v>0</v>
      </c>
      <c r="EC81" s="242">
        <f xml:space="preserve"> Ops!EC$113</f>
        <v>0</v>
      </c>
      <c r="ED81" s="242">
        <f xml:space="preserve"> Ops!ED$113</f>
        <v>0</v>
      </c>
      <c r="EE81" s="242">
        <f xml:space="preserve"> Ops!EE$113</f>
        <v>0</v>
      </c>
      <c r="EF81" s="242">
        <f xml:space="preserve"> Ops!EF$113</f>
        <v>0</v>
      </c>
      <c r="EG81" s="242">
        <f xml:space="preserve"> Ops!EG$113</f>
        <v>0</v>
      </c>
      <c r="EH81" s="242">
        <f xml:space="preserve"> Ops!EH$113</f>
        <v>0</v>
      </c>
      <c r="EI81" s="242">
        <f xml:space="preserve"> Ops!EI$113</f>
        <v>0</v>
      </c>
      <c r="EJ81" s="242">
        <f xml:space="preserve"> Ops!EJ$113</f>
        <v>0</v>
      </c>
      <c r="EK81" s="242">
        <f xml:space="preserve"> Ops!EK$113</f>
        <v>0</v>
      </c>
      <c r="EL81" s="242">
        <f xml:space="preserve"> Ops!EL$113</f>
        <v>0</v>
      </c>
      <c r="EM81" s="242">
        <f xml:space="preserve"> Ops!EM$113</f>
        <v>0</v>
      </c>
      <c r="EN81" s="242">
        <f xml:space="preserve"> Ops!EN$113</f>
        <v>0</v>
      </c>
      <c r="EO81" s="242">
        <f xml:space="preserve"> Ops!EO$113</f>
        <v>0</v>
      </c>
      <c r="EP81" s="242">
        <f xml:space="preserve"> Ops!EP$113</f>
        <v>0</v>
      </c>
      <c r="EQ81" s="242">
        <f xml:space="preserve"> Ops!EQ$113</f>
        <v>0</v>
      </c>
      <c r="ER81" s="242">
        <f xml:space="preserve"> Ops!ER$113</f>
        <v>0</v>
      </c>
      <c r="ES81" s="242">
        <f xml:space="preserve"> Ops!ES$113</f>
        <v>0</v>
      </c>
      <c r="ET81" s="242">
        <f xml:space="preserve"> Ops!ET$113</f>
        <v>0</v>
      </c>
      <c r="EU81" s="242">
        <f xml:space="preserve"> Ops!EU$113</f>
        <v>0</v>
      </c>
      <c r="EV81" s="242">
        <f xml:space="preserve"> Ops!EV$113</f>
        <v>0</v>
      </c>
      <c r="EW81" s="242">
        <f xml:space="preserve"> Ops!EW$113</f>
        <v>0</v>
      </c>
      <c r="EX81" s="242">
        <f xml:space="preserve"> Ops!EX$113</f>
        <v>0</v>
      </c>
      <c r="EY81" s="242">
        <f xml:space="preserve"> Ops!EY$113</f>
        <v>0</v>
      </c>
      <c r="EZ81" s="242">
        <f xml:space="preserve"> Ops!EZ$113</f>
        <v>0</v>
      </c>
      <c r="FA81" s="242">
        <f xml:space="preserve"> Ops!FA$113</f>
        <v>0</v>
      </c>
      <c r="FB81" s="242">
        <f xml:space="preserve"> Ops!FB$113</f>
        <v>0</v>
      </c>
      <c r="FC81" s="242">
        <f xml:space="preserve"> Ops!FC$113</f>
        <v>0</v>
      </c>
      <c r="FD81" s="242">
        <f xml:space="preserve"> Ops!FD$113</f>
        <v>0</v>
      </c>
      <c r="FE81" s="242">
        <f xml:space="preserve"> Ops!FE$113</f>
        <v>0</v>
      </c>
      <c r="FF81" s="242">
        <f xml:space="preserve"> Ops!FF$113</f>
        <v>0</v>
      </c>
      <c r="FG81" s="242">
        <f xml:space="preserve"> Ops!FG$113</f>
        <v>0</v>
      </c>
      <c r="FH81" s="242">
        <f xml:space="preserve"> Ops!FH$113</f>
        <v>0</v>
      </c>
      <c r="FI81" s="242">
        <f xml:space="preserve"> Ops!FI$113</f>
        <v>0</v>
      </c>
      <c r="FJ81" s="242">
        <f xml:space="preserve"> Ops!FJ$113</f>
        <v>0</v>
      </c>
      <c r="FK81" s="242">
        <f xml:space="preserve"> Ops!FK$113</f>
        <v>0</v>
      </c>
      <c r="FL81" s="242">
        <f xml:space="preserve"> Ops!FL$113</f>
        <v>0</v>
      </c>
      <c r="FM81" s="242">
        <f xml:space="preserve"> Ops!FM$113</f>
        <v>0</v>
      </c>
      <c r="FN81" s="242">
        <f xml:space="preserve"> Ops!FN$113</f>
        <v>0</v>
      </c>
      <c r="FO81" s="242">
        <f xml:space="preserve"> Ops!FO$113</f>
        <v>0</v>
      </c>
      <c r="FP81" s="242">
        <f xml:space="preserve"> Ops!FP$113</f>
        <v>0</v>
      </c>
      <c r="FQ81" s="242">
        <f xml:space="preserve"> Ops!FQ$113</f>
        <v>0</v>
      </c>
      <c r="FR81" s="242">
        <f xml:space="preserve"> Ops!FR$113</f>
        <v>0</v>
      </c>
      <c r="FS81" s="242">
        <f xml:space="preserve"> Ops!FS$113</f>
        <v>0</v>
      </c>
      <c r="FT81" s="242">
        <f xml:space="preserve"> Ops!FT$113</f>
        <v>0</v>
      </c>
      <c r="FU81" s="242">
        <f xml:space="preserve"> Ops!FU$113</f>
        <v>0</v>
      </c>
      <c r="FV81" s="242">
        <f xml:space="preserve"> Ops!FV$113</f>
        <v>0</v>
      </c>
      <c r="FW81" s="242">
        <f xml:space="preserve"> Ops!FW$113</f>
        <v>0</v>
      </c>
      <c r="FX81" s="242">
        <f xml:space="preserve"> Ops!FX$113</f>
        <v>0</v>
      </c>
      <c r="FY81" s="242">
        <f xml:space="preserve"> Ops!FY$113</f>
        <v>0</v>
      </c>
      <c r="FZ81" s="242">
        <f xml:space="preserve"> Ops!FZ$113</f>
        <v>0</v>
      </c>
      <c r="GA81" s="242">
        <f xml:space="preserve"> Ops!GA$113</f>
        <v>0</v>
      </c>
      <c r="GB81" s="242">
        <f xml:space="preserve"> Ops!GB$113</f>
        <v>0</v>
      </c>
      <c r="GC81" s="242">
        <f xml:space="preserve"> Ops!GC$113</f>
        <v>0</v>
      </c>
      <c r="GD81" s="242">
        <f xml:space="preserve"> Ops!GD$113</f>
        <v>0</v>
      </c>
      <c r="GE81" s="242">
        <f xml:space="preserve"> Ops!GE$113</f>
        <v>0</v>
      </c>
      <c r="GF81" s="242">
        <f xml:space="preserve"> Ops!GF$113</f>
        <v>0</v>
      </c>
      <c r="GG81" s="242">
        <f xml:space="preserve"> Ops!GG$113</f>
        <v>0</v>
      </c>
      <c r="GH81" s="242">
        <f xml:space="preserve"> Ops!GH$113</f>
        <v>0</v>
      </c>
      <c r="GI81" s="242">
        <f xml:space="preserve"> Ops!GI$113</f>
        <v>0</v>
      </c>
      <c r="GJ81" s="242">
        <f xml:space="preserve"> Ops!GJ$113</f>
        <v>0</v>
      </c>
    </row>
    <row r="82" spans="1:192" s="197" customFormat="1" outlineLevel="1" x14ac:dyDescent="0.25">
      <c r="A82" s="212"/>
      <c r="B82" s="212"/>
      <c r="C82" s="213"/>
      <c r="D82" s="216"/>
      <c r="E82" s="242" t="str">
        <f xml:space="preserve"> Ops!E$68</f>
        <v>Accounts receivable balance</v>
      </c>
      <c r="F82" s="242">
        <f xml:space="preserve"> Ops!F$68</f>
        <v>0</v>
      </c>
      <c r="G82" s="242" t="str">
        <f xml:space="preserve"> Ops!G$68</f>
        <v>$ 000s</v>
      </c>
      <c r="H82" s="242">
        <f xml:space="preserve"> Ops!H$68</f>
        <v>0</v>
      </c>
      <c r="I82" s="242">
        <f xml:space="preserve"> Ops!I$68</f>
        <v>0</v>
      </c>
      <c r="J82" s="242">
        <f xml:space="preserve"> Ops!J$68</f>
        <v>0</v>
      </c>
      <c r="K82" s="242">
        <f xml:space="preserve"> Ops!K$68</f>
        <v>0</v>
      </c>
      <c r="L82" s="242">
        <f xml:space="preserve"> Ops!L$68</f>
        <v>0</v>
      </c>
      <c r="M82" s="242">
        <f xml:space="preserve"> Ops!M$68</f>
        <v>0</v>
      </c>
      <c r="N82" s="242">
        <f xml:space="preserve"> Ops!N$68</f>
        <v>0</v>
      </c>
      <c r="O82" s="242">
        <f xml:space="preserve"> Ops!O$68</f>
        <v>0</v>
      </c>
      <c r="P82" s="242">
        <f xml:space="preserve"> Ops!P$68</f>
        <v>0</v>
      </c>
      <c r="Q82" s="242">
        <f xml:space="preserve"> Ops!Q$68</f>
        <v>5093.9433690745245</v>
      </c>
      <c r="R82" s="242">
        <f xml:space="preserve"> Ops!R$68</f>
        <v>5178.3733696669187</v>
      </c>
      <c r="S82" s="242">
        <f xml:space="preserve"> Ops!S$68</f>
        <v>5083.775817439644</v>
      </c>
      <c r="T82" s="242">
        <f xml:space="preserve"> Ops!T$68</f>
        <v>5168.0372950767669</v>
      </c>
      <c r="U82" s="242">
        <f xml:space="preserve"> Ops!U$68</f>
        <v>5073.6285603190081</v>
      </c>
      <c r="V82" s="242">
        <f xml:space="preserve"> Ops!V$68</f>
        <v>5157.721851374019</v>
      </c>
      <c r="W82" s="242">
        <f xml:space="preserve"> Ops!W$68</f>
        <v>5063.5015572045995</v>
      </c>
      <c r="X82" s="242">
        <f xml:space="preserve"> Ops!X$68</f>
        <v>5119.1444314595938</v>
      </c>
      <c r="Y82" s="242">
        <f xml:space="preserve"> Ops!Y$68</f>
        <v>5053.3947676692587</v>
      </c>
      <c r="Z82" s="242">
        <f xml:space="preserve"> Ops!Z$68</f>
        <v>5137.1526919952703</v>
      </c>
      <c r="AA82" s="242">
        <f xml:space="preserve"> Ops!AA$68</f>
        <v>5043.3081513665238</v>
      </c>
      <c r="AB82" s="242">
        <f xml:space="preserve"> Ops!AB$68</f>
        <v>5126.8988942068536</v>
      </c>
      <c r="AC82" s="242">
        <f xml:space="preserve"> Ops!AC$68</f>
        <v>5033.2416680304668</v>
      </c>
      <c r="AD82" s="242">
        <f xml:space="preserve"> Ops!AD$68</f>
        <v>5116.6655630806963</v>
      </c>
      <c r="AE82" s="242">
        <f xml:space="preserve"> Ops!AE$68</f>
        <v>5023.1952774755155</v>
      </c>
      <c r="AF82" s="242">
        <f xml:space="preserve"> Ops!AF$68</f>
        <v>5078.395225579643</v>
      </c>
      <c r="AG82" s="242">
        <f xml:space="preserve"> Ops!AG$68</f>
        <v>5013.1689395963222</v>
      </c>
      <c r="AH82" s="242">
        <f xml:space="preserve"> Ops!AH$68</f>
        <v>5096.2601374901824</v>
      </c>
      <c r="AI82" s="242">
        <f xml:space="preserve"> Ops!AI$68</f>
        <v>5003.1626143675858</v>
      </c>
      <c r="AJ82" s="242">
        <f xml:space="preserve"> Ops!AJ$68</f>
        <v>5086.0879615670492</v>
      </c>
      <c r="AK82" s="242">
        <f xml:space="preserve"> Ops!AK$68</f>
        <v>4993.1762618438988</v>
      </c>
      <c r="AL82" s="242">
        <f xml:space="preserve"> Ops!AL$68</f>
        <v>5075.9360893882731</v>
      </c>
      <c r="AM82" s="242">
        <f xml:space="preserve"> Ops!AM$68</f>
        <v>4983.2098421595801</v>
      </c>
      <c r="AN82" s="242">
        <f xml:space="preserve"> Ops!AN$68</f>
        <v>5037.9703898756197</v>
      </c>
      <c r="AO82" s="242">
        <f xml:space="preserve"> Ops!AO$68</f>
        <v>4973.2633155285221</v>
      </c>
      <c r="AP82" s="242">
        <f xml:space="preserve"> Ops!AP$68</f>
        <v>5055.6930942389408</v>
      </c>
      <c r="AQ82" s="242">
        <f xml:space="preserve"> Ops!AQ$68</f>
        <v>4963.336642244034</v>
      </c>
      <c r="AR82" s="242">
        <f xml:space="preserve"> Ops!AR$68</f>
        <v>5045.6018904580233</v>
      </c>
      <c r="AS82" s="242">
        <f xml:space="preserve"> Ops!AS$68</f>
        <v>4953.4297826786787</v>
      </c>
      <c r="AT82" s="242">
        <f xml:space="preserve"> Ops!AT$68</f>
        <v>5035.5308288004235</v>
      </c>
      <c r="AU82" s="242">
        <f xml:space="preserve"> Ops!AU$68</f>
        <v>4943.5426972841124</v>
      </c>
      <c r="AV82" s="242">
        <f xml:space="preserve"> Ops!AV$68</f>
        <v>4997.8673423092114</v>
      </c>
      <c r="AW82" s="242">
        <f xml:space="preserve"> Ops!AW$68</f>
        <v>4933.6753465909278</v>
      </c>
      <c r="AX82" s="242">
        <f xml:space="preserve"> Ops!AX$68</f>
        <v>5015.4489711200586</v>
      </c>
      <c r="AY82" s="242">
        <f xml:space="preserve"> Ops!AY$68</f>
        <v>4923.827691208513</v>
      </c>
      <c r="AZ82" s="242">
        <f xml:space="preserve"> Ops!AZ$68</f>
        <v>5005.4380949301994</v>
      </c>
      <c r="BA82" s="242">
        <f xml:space="preserve"> Ops!BA$68</f>
        <v>4913.9996918248617</v>
      </c>
      <c r="BB82" s="242">
        <f xml:space="preserve"> Ops!BB$68</f>
        <v>4995.4472005291427</v>
      </c>
      <c r="BC82" s="242">
        <f xml:space="preserve"> Ops!BC$68</f>
        <v>4904.1913092064497</v>
      </c>
      <c r="BD82" s="242">
        <f xml:space="preserve"> Ops!BD$68</f>
        <v>4958.0835213955324</v>
      </c>
      <c r="BE82" s="242">
        <f xml:space="preserve"> Ops!BE$68</f>
        <v>0</v>
      </c>
      <c r="BF82" s="242">
        <f xml:space="preserve"> Ops!BF$68</f>
        <v>0</v>
      </c>
      <c r="BG82" s="242">
        <f xml:space="preserve"> Ops!BG$68</f>
        <v>0</v>
      </c>
      <c r="BH82" s="242">
        <f xml:space="preserve"> Ops!BH$68</f>
        <v>0</v>
      </c>
      <c r="BI82" s="242">
        <f xml:space="preserve"> Ops!BI$68</f>
        <v>0</v>
      </c>
      <c r="BJ82" s="242">
        <f xml:space="preserve"> Ops!BJ$68</f>
        <v>0</v>
      </c>
      <c r="BK82" s="242">
        <f xml:space="preserve"> Ops!BK$68</f>
        <v>0</v>
      </c>
      <c r="BL82" s="242">
        <f xml:space="preserve"> Ops!BL$68</f>
        <v>0</v>
      </c>
      <c r="BM82" s="242">
        <f xml:space="preserve"> Ops!BM$68</f>
        <v>0</v>
      </c>
      <c r="BN82" s="242">
        <f xml:space="preserve"> Ops!BN$68</f>
        <v>0</v>
      </c>
      <c r="BO82" s="242">
        <f xml:space="preserve"> Ops!BO$68</f>
        <v>0</v>
      </c>
      <c r="BP82" s="242">
        <f xml:space="preserve"> Ops!BP$68</f>
        <v>0</v>
      </c>
      <c r="BQ82" s="242">
        <f xml:space="preserve"> Ops!BQ$68</f>
        <v>0</v>
      </c>
      <c r="BR82" s="242">
        <f xml:space="preserve"> Ops!BR$68</f>
        <v>0</v>
      </c>
      <c r="BS82" s="242">
        <f xml:space="preserve"> Ops!BS$68</f>
        <v>0</v>
      </c>
      <c r="BT82" s="242">
        <f xml:space="preserve"> Ops!BT$68</f>
        <v>0</v>
      </c>
      <c r="BU82" s="242">
        <f xml:space="preserve"> Ops!BU$68</f>
        <v>0</v>
      </c>
      <c r="BV82" s="242">
        <f xml:space="preserve"> Ops!BV$68</f>
        <v>0</v>
      </c>
      <c r="BW82" s="242">
        <f xml:space="preserve"> Ops!BW$68</f>
        <v>0</v>
      </c>
      <c r="BX82" s="242">
        <f xml:space="preserve"> Ops!BX$68</f>
        <v>0</v>
      </c>
      <c r="BY82" s="242">
        <f xml:space="preserve"> Ops!BY$68</f>
        <v>0</v>
      </c>
      <c r="BZ82" s="242">
        <f xml:space="preserve"> Ops!BZ$68</f>
        <v>0</v>
      </c>
      <c r="CA82" s="242">
        <f xml:space="preserve"> Ops!CA$68</f>
        <v>0</v>
      </c>
      <c r="CB82" s="242">
        <f xml:space="preserve"> Ops!CB$68</f>
        <v>0</v>
      </c>
      <c r="CC82" s="242">
        <f xml:space="preserve"> Ops!CC$68</f>
        <v>0</v>
      </c>
      <c r="CD82" s="242">
        <f xml:space="preserve"> Ops!CD$68</f>
        <v>0</v>
      </c>
      <c r="CE82" s="242">
        <f xml:space="preserve"> Ops!CE$68</f>
        <v>0</v>
      </c>
      <c r="CF82" s="242">
        <f xml:space="preserve"> Ops!CF$68</f>
        <v>0</v>
      </c>
      <c r="CG82" s="242">
        <f xml:space="preserve"> Ops!CG$68</f>
        <v>0</v>
      </c>
      <c r="CH82" s="242">
        <f xml:space="preserve"> Ops!CH$68</f>
        <v>0</v>
      </c>
      <c r="CI82" s="242">
        <f xml:space="preserve"> Ops!CI$68</f>
        <v>0</v>
      </c>
      <c r="CJ82" s="242">
        <f xml:space="preserve"> Ops!CJ$68</f>
        <v>0</v>
      </c>
      <c r="CK82" s="242">
        <f xml:space="preserve"> Ops!CK$68</f>
        <v>0</v>
      </c>
      <c r="CL82" s="242">
        <f xml:space="preserve"> Ops!CL$68</f>
        <v>0</v>
      </c>
      <c r="CM82" s="242">
        <f xml:space="preserve"> Ops!CM$68</f>
        <v>0</v>
      </c>
      <c r="CN82" s="242">
        <f xml:space="preserve"> Ops!CN$68</f>
        <v>0</v>
      </c>
      <c r="CO82" s="242">
        <f xml:space="preserve"> Ops!CO$68</f>
        <v>0</v>
      </c>
      <c r="CP82" s="242">
        <f xml:space="preserve"> Ops!CP$68</f>
        <v>0</v>
      </c>
      <c r="CQ82" s="242">
        <f xml:space="preserve"> Ops!CQ$68</f>
        <v>0</v>
      </c>
      <c r="CR82" s="242">
        <f xml:space="preserve"> Ops!CR$68</f>
        <v>0</v>
      </c>
      <c r="CS82" s="242">
        <f xml:space="preserve"> Ops!CS$68</f>
        <v>0</v>
      </c>
      <c r="CT82" s="242">
        <f xml:space="preserve"> Ops!CT$68</f>
        <v>0</v>
      </c>
      <c r="CU82" s="242">
        <f xml:space="preserve"> Ops!CU$68</f>
        <v>0</v>
      </c>
      <c r="CV82" s="242">
        <f xml:space="preserve"> Ops!CV$68</f>
        <v>0</v>
      </c>
      <c r="CW82" s="242">
        <f xml:space="preserve"> Ops!CW$68</f>
        <v>0</v>
      </c>
      <c r="CX82" s="242">
        <f xml:space="preserve"> Ops!CX$68</f>
        <v>0</v>
      </c>
      <c r="CY82" s="242">
        <f xml:space="preserve"> Ops!CY$68</f>
        <v>0</v>
      </c>
      <c r="CZ82" s="242">
        <f xml:space="preserve"> Ops!CZ$68</f>
        <v>0</v>
      </c>
      <c r="DA82" s="242">
        <f xml:space="preserve"> Ops!DA$68</f>
        <v>0</v>
      </c>
      <c r="DB82" s="242">
        <f xml:space="preserve"> Ops!DB$68</f>
        <v>0</v>
      </c>
      <c r="DC82" s="242">
        <f xml:space="preserve"> Ops!DC$68</f>
        <v>0</v>
      </c>
      <c r="DD82" s="242">
        <f xml:space="preserve"> Ops!DD$68</f>
        <v>0</v>
      </c>
      <c r="DE82" s="242">
        <f xml:space="preserve"> Ops!DE$68</f>
        <v>0</v>
      </c>
      <c r="DF82" s="242">
        <f xml:space="preserve"> Ops!DF$68</f>
        <v>0</v>
      </c>
      <c r="DG82" s="242">
        <f xml:space="preserve"> Ops!DG$68</f>
        <v>0</v>
      </c>
      <c r="DH82" s="242">
        <f xml:space="preserve"> Ops!DH$68</f>
        <v>0</v>
      </c>
      <c r="DI82" s="242">
        <f xml:space="preserve"> Ops!DI$68</f>
        <v>0</v>
      </c>
      <c r="DJ82" s="242">
        <f xml:space="preserve"> Ops!DJ$68</f>
        <v>0</v>
      </c>
      <c r="DK82" s="242">
        <f xml:space="preserve"> Ops!DK$68</f>
        <v>0</v>
      </c>
      <c r="DL82" s="242">
        <f xml:space="preserve"> Ops!DL$68</f>
        <v>0</v>
      </c>
      <c r="DM82" s="242">
        <f xml:space="preserve"> Ops!DM$68</f>
        <v>0</v>
      </c>
      <c r="DN82" s="242">
        <f xml:space="preserve"> Ops!DN$68</f>
        <v>0</v>
      </c>
      <c r="DO82" s="242">
        <f xml:space="preserve"> Ops!DO$68</f>
        <v>0</v>
      </c>
      <c r="DP82" s="242">
        <f xml:space="preserve"> Ops!DP$68</f>
        <v>0</v>
      </c>
      <c r="DQ82" s="242">
        <f xml:space="preserve"> Ops!DQ$68</f>
        <v>0</v>
      </c>
      <c r="DR82" s="242">
        <f xml:space="preserve"> Ops!DR$68</f>
        <v>0</v>
      </c>
      <c r="DS82" s="242">
        <f xml:space="preserve"> Ops!DS$68</f>
        <v>0</v>
      </c>
      <c r="DT82" s="242">
        <f xml:space="preserve"> Ops!DT$68</f>
        <v>0</v>
      </c>
      <c r="DU82" s="242">
        <f xml:space="preserve"> Ops!DU$68</f>
        <v>0</v>
      </c>
      <c r="DV82" s="242">
        <f xml:space="preserve"> Ops!DV$68</f>
        <v>0</v>
      </c>
      <c r="DW82" s="242">
        <f xml:space="preserve"> Ops!DW$68</f>
        <v>0</v>
      </c>
      <c r="DX82" s="242">
        <f xml:space="preserve"> Ops!DX$68</f>
        <v>0</v>
      </c>
      <c r="DY82" s="242">
        <f xml:space="preserve"> Ops!DY$68</f>
        <v>0</v>
      </c>
      <c r="DZ82" s="242">
        <f xml:space="preserve"> Ops!DZ$68</f>
        <v>0</v>
      </c>
      <c r="EA82" s="242">
        <f xml:space="preserve"> Ops!EA$68</f>
        <v>0</v>
      </c>
      <c r="EB82" s="242">
        <f xml:space="preserve"> Ops!EB$68</f>
        <v>0</v>
      </c>
      <c r="EC82" s="242">
        <f xml:space="preserve"> Ops!EC$68</f>
        <v>0</v>
      </c>
      <c r="ED82" s="242">
        <f xml:space="preserve"> Ops!ED$68</f>
        <v>0</v>
      </c>
      <c r="EE82" s="242">
        <f xml:space="preserve"> Ops!EE$68</f>
        <v>0</v>
      </c>
      <c r="EF82" s="242">
        <f xml:space="preserve"> Ops!EF$68</f>
        <v>0</v>
      </c>
      <c r="EG82" s="242">
        <f xml:space="preserve"> Ops!EG$68</f>
        <v>0</v>
      </c>
      <c r="EH82" s="242">
        <f xml:space="preserve"> Ops!EH$68</f>
        <v>0</v>
      </c>
      <c r="EI82" s="242">
        <f xml:space="preserve"> Ops!EI$68</f>
        <v>0</v>
      </c>
      <c r="EJ82" s="242">
        <f xml:space="preserve"> Ops!EJ$68</f>
        <v>0</v>
      </c>
      <c r="EK82" s="242">
        <f xml:space="preserve"> Ops!EK$68</f>
        <v>0</v>
      </c>
      <c r="EL82" s="242">
        <f xml:space="preserve"> Ops!EL$68</f>
        <v>0</v>
      </c>
      <c r="EM82" s="242">
        <f xml:space="preserve"> Ops!EM$68</f>
        <v>0</v>
      </c>
      <c r="EN82" s="242">
        <f xml:space="preserve"> Ops!EN$68</f>
        <v>0</v>
      </c>
      <c r="EO82" s="242">
        <f xml:space="preserve"> Ops!EO$68</f>
        <v>0</v>
      </c>
      <c r="EP82" s="242">
        <f xml:space="preserve"> Ops!EP$68</f>
        <v>0</v>
      </c>
      <c r="EQ82" s="242">
        <f xml:space="preserve"> Ops!EQ$68</f>
        <v>0</v>
      </c>
      <c r="ER82" s="242">
        <f xml:space="preserve"> Ops!ER$68</f>
        <v>0</v>
      </c>
      <c r="ES82" s="242">
        <f xml:space="preserve"> Ops!ES$68</f>
        <v>0</v>
      </c>
      <c r="ET82" s="242">
        <f xml:space="preserve"> Ops!ET$68</f>
        <v>0</v>
      </c>
      <c r="EU82" s="242">
        <f xml:space="preserve"> Ops!EU$68</f>
        <v>0</v>
      </c>
      <c r="EV82" s="242">
        <f xml:space="preserve"> Ops!EV$68</f>
        <v>0</v>
      </c>
      <c r="EW82" s="242">
        <f xml:space="preserve"> Ops!EW$68</f>
        <v>0</v>
      </c>
      <c r="EX82" s="242">
        <f xml:space="preserve"> Ops!EX$68</f>
        <v>0</v>
      </c>
      <c r="EY82" s="242">
        <f xml:space="preserve"> Ops!EY$68</f>
        <v>0</v>
      </c>
      <c r="EZ82" s="242">
        <f xml:space="preserve"> Ops!EZ$68</f>
        <v>0</v>
      </c>
      <c r="FA82" s="242">
        <f xml:space="preserve"> Ops!FA$68</f>
        <v>0</v>
      </c>
      <c r="FB82" s="242">
        <f xml:space="preserve"> Ops!FB$68</f>
        <v>0</v>
      </c>
      <c r="FC82" s="242">
        <f xml:space="preserve"> Ops!FC$68</f>
        <v>0</v>
      </c>
      <c r="FD82" s="242">
        <f xml:space="preserve"> Ops!FD$68</f>
        <v>0</v>
      </c>
      <c r="FE82" s="242">
        <f xml:space="preserve"> Ops!FE$68</f>
        <v>0</v>
      </c>
      <c r="FF82" s="242">
        <f xml:space="preserve"> Ops!FF$68</f>
        <v>0</v>
      </c>
      <c r="FG82" s="242">
        <f xml:space="preserve"> Ops!FG$68</f>
        <v>0</v>
      </c>
      <c r="FH82" s="242">
        <f xml:space="preserve"> Ops!FH$68</f>
        <v>0</v>
      </c>
      <c r="FI82" s="242">
        <f xml:space="preserve"> Ops!FI$68</f>
        <v>0</v>
      </c>
      <c r="FJ82" s="242">
        <f xml:space="preserve"> Ops!FJ$68</f>
        <v>0</v>
      </c>
      <c r="FK82" s="242">
        <f xml:space="preserve"> Ops!FK$68</f>
        <v>0</v>
      </c>
      <c r="FL82" s="242">
        <f xml:space="preserve"> Ops!FL$68</f>
        <v>0</v>
      </c>
      <c r="FM82" s="242">
        <f xml:space="preserve"> Ops!FM$68</f>
        <v>0</v>
      </c>
      <c r="FN82" s="242">
        <f xml:space="preserve"> Ops!FN$68</f>
        <v>0</v>
      </c>
      <c r="FO82" s="242">
        <f xml:space="preserve"> Ops!FO$68</f>
        <v>0</v>
      </c>
      <c r="FP82" s="242">
        <f xml:space="preserve"> Ops!FP$68</f>
        <v>0</v>
      </c>
      <c r="FQ82" s="242">
        <f xml:space="preserve"> Ops!FQ$68</f>
        <v>0</v>
      </c>
      <c r="FR82" s="242">
        <f xml:space="preserve"> Ops!FR$68</f>
        <v>0</v>
      </c>
      <c r="FS82" s="242">
        <f xml:space="preserve"> Ops!FS$68</f>
        <v>0</v>
      </c>
      <c r="FT82" s="242">
        <f xml:space="preserve"> Ops!FT$68</f>
        <v>0</v>
      </c>
      <c r="FU82" s="242">
        <f xml:space="preserve"> Ops!FU$68</f>
        <v>0</v>
      </c>
      <c r="FV82" s="242">
        <f xml:space="preserve"> Ops!FV$68</f>
        <v>0</v>
      </c>
      <c r="FW82" s="242">
        <f xml:space="preserve"> Ops!FW$68</f>
        <v>0</v>
      </c>
      <c r="FX82" s="242">
        <f xml:space="preserve"> Ops!FX$68</f>
        <v>0</v>
      </c>
      <c r="FY82" s="242">
        <f xml:space="preserve"> Ops!FY$68</f>
        <v>0</v>
      </c>
      <c r="FZ82" s="242">
        <f xml:space="preserve"> Ops!FZ$68</f>
        <v>0</v>
      </c>
      <c r="GA82" s="242">
        <f xml:space="preserve"> Ops!GA$68</f>
        <v>0</v>
      </c>
      <c r="GB82" s="242">
        <f xml:space="preserve"> Ops!GB$68</f>
        <v>0</v>
      </c>
      <c r="GC82" s="242">
        <f xml:space="preserve"> Ops!GC$68</f>
        <v>0</v>
      </c>
      <c r="GD82" s="242">
        <f xml:space="preserve"> Ops!GD$68</f>
        <v>0</v>
      </c>
      <c r="GE82" s="242">
        <f xml:space="preserve"> Ops!GE$68</f>
        <v>0</v>
      </c>
      <c r="GF82" s="242">
        <f xml:space="preserve"> Ops!GF$68</f>
        <v>0</v>
      </c>
      <c r="GG82" s="242">
        <f xml:space="preserve"> Ops!GG$68</f>
        <v>0</v>
      </c>
      <c r="GH82" s="242">
        <f xml:space="preserve"> Ops!GH$68</f>
        <v>0</v>
      </c>
      <c r="GI82" s="242">
        <f xml:space="preserve"> Ops!GI$68</f>
        <v>0</v>
      </c>
      <c r="GJ82" s="242">
        <f xml:space="preserve"> Ops!GJ$68</f>
        <v>0</v>
      </c>
    </row>
    <row r="83" spans="1:192" s="197" customFormat="1" outlineLevel="1" x14ac:dyDescent="0.25">
      <c r="A83" s="212"/>
      <c r="B83" s="212"/>
      <c r="C83" s="213"/>
      <c r="D83" s="216"/>
      <c r="E83" s="296" t="str">
        <f xml:space="preserve"> DSRA!E$81</f>
        <v>DSRA balance</v>
      </c>
      <c r="F83" s="296">
        <f xml:space="preserve"> DSRA!F$81</f>
        <v>0</v>
      </c>
      <c r="G83" s="296" t="str">
        <f xml:space="preserve"> DSRA!G$81</f>
        <v>$ 000s</v>
      </c>
      <c r="H83" s="296">
        <f xml:space="preserve"> DSRA!H$81</f>
        <v>0</v>
      </c>
      <c r="I83" s="296">
        <f xml:space="preserve"> DSRA!I$81</f>
        <v>0</v>
      </c>
      <c r="J83" s="296">
        <f xml:space="preserve"> DSRA!J$81</f>
        <v>0</v>
      </c>
      <c r="K83" s="296">
        <f xml:space="preserve"> DSRA!K$81</f>
        <v>0</v>
      </c>
      <c r="L83" s="296">
        <f xml:space="preserve"> DSRA!L$81</f>
        <v>0</v>
      </c>
      <c r="M83" s="296">
        <f xml:space="preserve"> DSRA!M$81</f>
        <v>0</v>
      </c>
      <c r="N83" s="296">
        <f xml:space="preserve"> DSRA!N$81</f>
        <v>0</v>
      </c>
      <c r="O83" s="296">
        <f xml:space="preserve"> DSRA!O$81</f>
        <v>0</v>
      </c>
      <c r="P83" s="296">
        <f xml:space="preserve"> DSRA!P$81</f>
        <v>11766.314320962698</v>
      </c>
      <c r="Q83" s="296">
        <f xml:space="preserve"> DSRA!Q$81</f>
        <v>11766.314320962698</v>
      </c>
      <c r="R83" s="296">
        <f xml:space="preserve"> DSRA!R$81</f>
        <v>11293.097514989502</v>
      </c>
      <c r="S83" s="296">
        <f xml:space="preserve"> DSRA!S$81</f>
        <v>11242.749605773406</v>
      </c>
      <c r="T83" s="296">
        <f xml:space="preserve"> DSRA!T$81</f>
        <v>11192.28477259731</v>
      </c>
      <c r="U83" s="296">
        <f xml:space="preserve"> DSRA!U$81</f>
        <v>11141.257330105707</v>
      </c>
      <c r="V83" s="296">
        <f xml:space="preserve"> DSRA!V$81</f>
        <v>11097.648721651451</v>
      </c>
      <c r="W83" s="296">
        <f xml:space="preserve"> DSRA!W$81</f>
        <v>11038.386600676713</v>
      </c>
      <c r="X83" s="296">
        <f xml:space="preserve"> DSRA!X$81</f>
        <v>10978.919246499119</v>
      </c>
      <c r="Y83" s="296">
        <f xml:space="preserve"> DSRA!Y$81</f>
        <v>10933.926491547685</v>
      </c>
      <c r="Z83" s="296">
        <f xml:space="preserve"> DSRA!Z$81</f>
        <v>10881.337397138228</v>
      </c>
      <c r="AA83" s="296">
        <f xml:space="preserve"> DSRA!AA$81</f>
        <v>10828.182666963619</v>
      </c>
      <c r="AB83" s="296">
        <f xml:space="preserve"> DSRA!AB$81</f>
        <v>10774.889835028436</v>
      </c>
      <c r="AC83" s="296">
        <f xml:space="preserve"> DSRA!AC$81</f>
        <v>10720.996828804669</v>
      </c>
      <c r="AD83" s="296">
        <f xml:space="preserve"> DSRA!AD$81</f>
        <v>10674.209494743114</v>
      </c>
      <c r="AE83" s="296">
        <f xml:space="preserve"> DSRA!AE$81</f>
        <v>10612.313480452394</v>
      </c>
      <c r="AF83" s="296">
        <f xml:space="preserve"> DSRA!AF$81</f>
        <v>10550.18381644295</v>
      </c>
      <c r="AG83" s="296">
        <f xml:space="preserve"> DSRA!AG$81</f>
        <v>10501.904307171913</v>
      </c>
      <c r="AH83" s="296">
        <f xml:space="preserve"> DSRA!AH$81</f>
        <v>10446.304004398842</v>
      </c>
      <c r="AI83" s="296">
        <f xml:space="preserve"> DSRA!AI$81</f>
        <v>10390.100198373586</v>
      </c>
      <c r="AJ83" s="296">
        <f xml:space="preserve"> DSRA!AJ$81</f>
        <v>10333.735457613271</v>
      </c>
      <c r="AK83" s="296">
        <f xml:space="preserve"> DSRA!AK$81</f>
        <v>10276.729808414359</v>
      </c>
      <c r="AL83" s="296">
        <f xml:space="preserve"> DSRA!AL$81</f>
        <v>10226.498200827702</v>
      </c>
      <c r="AM83" s="296">
        <f xml:space="preserve"> DSRA!AM$81</f>
        <v>10161.733073318472</v>
      </c>
      <c r="AN83" s="296">
        <f xml:space="preserve"> DSRA!AN$81</f>
        <v>10096.703626906579</v>
      </c>
      <c r="AO83" s="296">
        <f xml:space="preserve"> DSRA!AO$81</f>
        <v>10044.862486021462</v>
      </c>
      <c r="AP83" s="296">
        <f xml:space="preserve"> DSRA!AP$81</f>
        <v>9985.9911802824136</v>
      </c>
      <c r="AQ83" s="296">
        <f xml:space="preserve"> DSRA!AQ$81</f>
        <v>9926.4756564148993</v>
      </c>
      <c r="AR83" s="296">
        <f xml:space="preserve"> DSRA!AR$81</f>
        <v>9866.7750193898828</v>
      </c>
      <c r="AS83" s="296">
        <f xml:space="preserve"> DSRA!AS$81</f>
        <v>9806.3893113767226</v>
      </c>
      <c r="AT83" s="296">
        <f xml:space="preserve"> DSRA!AT$81</f>
        <v>9752.4259663806079</v>
      </c>
      <c r="AU83" s="296">
        <f xml:space="preserve"> DSRA!AU$81</f>
        <v>9684.5372087935793</v>
      </c>
      <c r="AV83" s="296">
        <f xml:space="preserve"> DSRA!AV$81</f>
        <v>9616.3510257632915</v>
      </c>
      <c r="AW83" s="296">
        <f xml:space="preserve"> DSRA!AW$81</f>
        <v>4772.2117214808031</v>
      </c>
      <c r="AX83" s="296">
        <f xml:space="preserve"> DSRA!AX$81</f>
        <v>5.4569682106375694E-12</v>
      </c>
      <c r="AY83" s="296">
        <f xml:space="preserve"> DSRA!AY$81</f>
        <v>0</v>
      </c>
      <c r="AZ83" s="296">
        <f xml:space="preserve"> DSRA!AZ$81</f>
        <v>0</v>
      </c>
      <c r="BA83" s="296">
        <f xml:space="preserve"> DSRA!BA$81</f>
        <v>0</v>
      </c>
      <c r="BB83" s="296">
        <f xml:space="preserve"> DSRA!BB$81</f>
        <v>0</v>
      </c>
      <c r="BC83" s="296">
        <f xml:space="preserve"> DSRA!BC$81</f>
        <v>0</v>
      </c>
      <c r="BD83" s="296">
        <f xml:space="preserve"> DSRA!BD$81</f>
        <v>0</v>
      </c>
      <c r="BE83" s="296">
        <f xml:space="preserve"> DSRA!BE$81</f>
        <v>0</v>
      </c>
      <c r="BF83" s="296">
        <f xml:space="preserve"> DSRA!BF$81</f>
        <v>0</v>
      </c>
      <c r="BG83" s="296">
        <f xml:space="preserve"> DSRA!BG$81</f>
        <v>0</v>
      </c>
      <c r="BH83" s="296">
        <f xml:space="preserve"> DSRA!BH$81</f>
        <v>0</v>
      </c>
      <c r="BI83" s="296">
        <f xml:space="preserve"> DSRA!BI$81</f>
        <v>0</v>
      </c>
      <c r="BJ83" s="296">
        <f xml:space="preserve"> DSRA!BJ$81</f>
        <v>0</v>
      </c>
      <c r="BK83" s="296">
        <f xml:space="preserve"> DSRA!BK$81</f>
        <v>0</v>
      </c>
      <c r="BL83" s="296">
        <f xml:space="preserve"> DSRA!BL$81</f>
        <v>0</v>
      </c>
      <c r="BM83" s="296">
        <f xml:space="preserve"> DSRA!BM$81</f>
        <v>0</v>
      </c>
      <c r="BN83" s="296">
        <f xml:space="preserve"> DSRA!BN$81</f>
        <v>0</v>
      </c>
      <c r="BO83" s="296">
        <f xml:space="preserve"> DSRA!BO$81</f>
        <v>0</v>
      </c>
      <c r="BP83" s="296">
        <f xml:space="preserve"> DSRA!BP$81</f>
        <v>0</v>
      </c>
      <c r="BQ83" s="296">
        <f xml:space="preserve"> DSRA!BQ$81</f>
        <v>0</v>
      </c>
      <c r="BR83" s="296">
        <f xml:space="preserve"> DSRA!BR$81</f>
        <v>0</v>
      </c>
      <c r="BS83" s="296">
        <f xml:space="preserve"> DSRA!BS$81</f>
        <v>0</v>
      </c>
      <c r="BT83" s="296">
        <f xml:space="preserve"> DSRA!BT$81</f>
        <v>0</v>
      </c>
      <c r="BU83" s="296">
        <f xml:space="preserve"> DSRA!BU$81</f>
        <v>0</v>
      </c>
      <c r="BV83" s="296">
        <f xml:space="preserve"> DSRA!BV$81</f>
        <v>0</v>
      </c>
      <c r="BW83" s="296">
        <f xml:space="preserve"> DSRA!BW$81</f>
        <v>0</v>
      </c>
      <c r="BX83" s="296">
        <f xml:space="preserve"> DSRA!BX$81</f>
        <v>0</v>
      </c>
      <c r="BY83" s="296">
        <f xml:space="preserve"> DSRA!BY$81</f>
        <v>0</v>
      </c>
      <c r="BZ83" s="296">
        <f xml:space="preserve"> DSRA!BZ$81</f>
        <v>0</v>
      </c>
      <c r="CA83" s="296">
        <f xml:space="preserve"> DSRA!CA$81</f>
        <v>0</v>
      </c>
      <c r="CB83" s="296">
        <f xml:space="preserve"> DSRA!CB$81</f>
        <v>0</v>
      </c>
      <c r="CC83" s="296">
        <f xml:space="preserve"> DSRA!CC$81</f>
        <v>0</v>
      </c>
      <c r="CD83" s="296">
        <f xml:space="preserve"> DSRA!CD$81</f>
        <v>0</v>
      </c>
      <c r="CE83" s="296">
        <f xml:space="preserve"> DSRA!CE$81</f>
        <v>0</v>
      </c>
      <c r="CF83" s="296">
        <f xml:space="preserve"> DSRA!CF$81</f>
        <v>0</v>
      </c>
      <c r="CG83" s="296">
        <f xml:space="preserve"> DSRA!CG$81</f>
        <v>0</v>
      </c>
      <c r="CH83" s="296">
        <f xml:space="preserve"> DSRA!CH$81</f>
        <v>0</v>
      </c>
      <c r="CI83" s="296">
        <f xml:space="preserve"> DSRA!CI$81</f>
        <v>0</v>
      </c>
      <c r="CJ83" s="296">
        <f xml:space="preserve"> DSRA!CJ$81</f>
        <v>0</v>
      </c>
      <c r="CK83" s="296">
        <f xml:space="preserve"> DSRA!CK$81</f>
        <v>0</v>
      </c>
      <c r="CL83" s="296">
        <f xml:space="preserve"> DSRA!CL$81</f>
        <v>0</v>
      </c>
      <c r="CM83" s="296">
        <f xml:space="preserve"> DSRA!CM$81</f>
        <v>0</v>
      </c>
      <c r="CN83" s="296">
        <f xml:space="preserve"> DSRA!CN$81</f>
        <v>0</v>
      </c>
      <c r="CO83" s="296">
        <f xml:space="preserve"> DSRA!CO$81</f>
        <v>0</v>
      </c>
      <c r="CP83" s="296">
        <f xml:space="preserve"> DSRA!CP$81</f>
        <v>0</v>
      </c>
      <c r="CQ83" s="296">
        <f xml:space="preserve"> DSRA!CQ$81</f>
        <v>0</v>
      </c>
      <c r="CR83" s="296">
        <f xml:space="preserve"> DSRA!CR$81</f>
        <v>0</v>
      </c>
      <c r="CS83" s="296">
        <f xml:space="preserve"> DSRA!CS$81</f>
        <v>0</v>
      </c>
      <c r="CT83" s="296">
        <f xml:space="preserve"> DSRA!CT$81</f>
        <v>0</v>
      </c>
      <c r="CU83" s="296">
        <f xml:space="preserve"> DSRA!CU$81</f>
        <v>0</v>
      </c>
      <c r="CV83" s="296">
        <f xml:space="preserve"> DSRA!CV$81</f>
        <v>0</v>
      </c>
      <c r="CW83" s="296">
        <f xml:space="preserve"> DSRA!CW$81</f>
        <v>0</v>
      </c>
      <c r="CX83" s="296">
        <f xml:space="preserve"> DSRA!CX$81</f>
        <v>0</v>
      </c>
      <c r="CY83" s="296">
        <f xml:space="preserve"> DSRA!CY$81</f>
        <v>0</v>
      </c>
      <c r="CZ83" s="296">
        <f xml:space="preserve"> DSRA!CZ$81</f>
        <v>0</v>
      </c>
      <c r="DA83" s="296">
        <f xml:space="preserve"> DSRA!DA$81</f>
        <v>0</v>
      </c>
      <c r="DB83" s="296">
        <f xml:space="preserve"> DSRA!DB$81</f>
        <v>0</v>
      </c>
      <c r="DC83" s="296">
        <f xml:space="preserve"> DSRA!DC$81</f>
        <v>0</v>
      </c>
      <c r="DD83" s="296">
        <f xml:space="preserve"> DSRA!DD$81</f>
        <v>0</v>
      </c>
      <c r="DE83" s="296">
        <f xml:space="preserve"> DSRA!DE$81</f>
        <v>0</v>
      </c>
      <c r="DF83" s="296">
        <f xml:space="preserve"> DSRA!DF$81</f>
        <v>0</v>
      </c>
      <c r="DG83" s="296">
        <f xml:space="preserve"> DSRA!DG$81</f>
        <v>0</v>
      </c>
      <c r="DH83" s="296">
        <f xml:space="preserve"> DSRA!DH$81</f>
        <v>0</v>
      </c>
      <c r="DI83" s="296">
        <f xml:space="preserve"> DSRA!DI$81</f>
        <v>0</v>
      </c>
      <c r="DJ83" s="296">
        <f xml:space="preserve"> DSRA!DJ$81</f>
        <v>0</v>
      </c>
      <c r="DK83" s="296">
        <f xml:space="preserve"> DSRA!DK$81</f>
        <v>0</v>
      </c>
      <c r="DL83" s="296">
        <f xml:space="preserve"> DSRA!DL$81</f>
        <v>0</v>
      </c>
      <c r="DM83" s="296">
        <f xml:space="preserve"> DSRA!DM$81</f>
        <v>0</v>
      </c>
      <c r="DN83" s="296">
        <f xml:space="preserve"> DSRA!DN$81</f>
        <v>0</v>
      </c>
      <c r="DO83" s="296">
        <f xml:space="preserve"> DSRA!DO$81</f>
        <v>0</v>
      </c>
      <c r="DP83" s="296">
        <f xml:space="preserve"> DSRA!DP$81</f>
        <v>0</v>
      </c>
      <c r="DQ83" s="296">
        <f xml:space="preserve"> DSRA!DQ$81</f>
        <v>0</v>
      </c>
      <c r="DR83" s="296">
        <f xml:space="preserve"> DSRA!DR$81</f>
        <v>0</v>
      </c>
      <c r="DS83" s="296">
        <f xml:space="preserve"> DSRA!DS$81</f>
        <v>0</v>
      </c>
      <c r="DT83" s="296">
        <f xml:space="preserve"> DSRA!DT$81</f>
        <v>0</v>
      </c>
      <c r="DU83" s="296">
        <f xml:space="preserve"> DSRA!DU$81</f>
        <v>0</v>
      </c>
      <c r="DV83" s="296">
        <f xml:space="preserve"> DSRA!DV$81</f>
        <v>0</v>
      </c>
      <c r="DW83" s="296">
        <f xml:space="preserve"> DSRA!DW$81</f>
        <v>0</v>
      </c>
      <c r="DX83" s="296">
        <f xml:space="preserve"> DSRA!DX$81</f>
        <v>0</v>
      </c>
      <c r="DY83" s="296">
        <f xml:space="preserve"> DSRA!DY$81</f>
        <v>0</v>
      </c>
      <c r="DZ83" s="296">
        <f xml:space="preserve"> DSRA!DZ$81</f>
        <v>0</v>
      </c>
      <c r="EA83" s="296">
        <f xml:space="preserve"> DSRA!EA$81</f>
        <v>0</v>
      </c>
      <c r="EB83" s="296">
        <f xml:space="preserve"> DSRA!EB$81</f>
        <v>0</v>
      </c>
      <c r="EC83" s="296">
        <f xml:space="preserve"> DSRA!EC$81</f>
        <v>0</v>
      </c>
      <c r="ED83" s="296">
        <f xml:space="preserve"> DSRA!ED$81</f>
        <v>0</v>
      </c>
      <c r="EE83" s="296">
        <f xml:space="preserve"> DSRA!EE$81</f>
        <v>0</v>
      </c>
      <c r="EF83" s="296">
        <f xml:space="preserve"> DSRA!EF$81</f>
        <v>0</v>
      </c>
      <c r="EG83" s="296">
        <f xml:space="preserve"> DSRA!EG$81</f>
        <v>0</v>
      </c>
      <c r="EH83" s="296">
        <f xml:space="preserve"> DSRA!EH$81</f>
        <v>0</v>
      </c>
      <c r="EI83" s="296">
        <f xml:space="preserve"> DSRA!EI$81</f>
        <v>0</v>
      </c>
      <c r="EJ83" s="296">
        <f xml:space="preserve"> DSRA!EJ$81</f>
        <v>0</v>
      </c>
      <c r="EK83" s="296">
        <f xml:space="preserve"> DSRA!EK$81</f>
        <v>0</v>
      </c>
      <c r="EL83" s="296">
        <f xml:space="preserve"> DSRA!EL$81</f>
        <v>0</v>
      </c>
      <c r="EM83" s="296">
        <f xml:space="preserve"> DSRA!EM$81</f>
        <v>0</v>
      </c>
      <c r="EN83" s="296">
        <f xml:space="preserve"> DSRA!EN$81</f>
        <v>0</v>
      </c>
      <c r="EO83" s="296">
        <f xml:space="preserve"> DSRA!EO$81</f>
        <v>0</v>
      </c>
      <c r="EP83" s="296">
        <f xml:space="preserve"> DSRA!EP$81</f>
        <v>0</v>
      </c>
      <c r="EQ83" s="296">
        <f xml:space="preserve"> DSRA!EQ$81</f>
        <v>0</v>
      </c>
      <c r="ER83" s="296">
        <f xml:space="preserve"> DSRA!ER$81</f>
        <v>0</v>
      </c>
      <c r="ES83" s="296">
        <f xml:space="preserve"> DSRA!ES$81</f>
        <v>0</v>
      </c>
      <c r="ET83" s="296">
        <f xml:space="preserve"> DSRA!ET$81</f>
        <v>0</v>
      </c>
      <c r="EU83" s="296">
        <f xml:space="preserve"> DSRA!EU$81</f>
        <v>0</v>
      </c>
      <c r="EV83" s="296">
        <f xml:space="preserve"> DSRA!EV$81</f>
        <v>0</v>
      </c>
      <c r="EW83" s="296">
        <f xml:space="preserve"> DSRA!EW$81</f>
        <v>0</v>
      </c>
      <c r="EX83" s="296">
        <f xml:space="preserve"> DSRA!EX$81</f>
        <v>0</v>
      </c>
      <c r="EY83" s="296">
        <f xml:space="preserve"> DSRA!EY$81</f>
        <v>0</v>
      </c>
      <c r="EZ83" s="296">
        <f xml:space="preserve"> DSRA!EZ$81</f>
        <v>0</v>
      </c>
      <c r="FA83" s="296">
        <f xml:space="preserve"> DSRA!FA$81</f>
        <v>0</v>
      </c>
      <c r="FB83" s="296">
        <f xml:space="preserve"> DSRA!FB$81</f>
        <v>0</v>
      </c>
      <c r="FC83" s="296">
        <f xml:space="preserve"> DSRA!FC$81</f>
        <v>0</v>
      </c>
      <c r="FD83" s="296">
        <f xml:space="preserve"> DSRA!FD$81</f>
        <v>0</v>
      </c>
      <c r="FE83" s="296">
        <f xml:space="preserve"> DSRA!FE$81</f>
        <v>0</v>
      </c>
      <c r="FF83" s="296">
        <f xml:space="preserve"> DSRA!FF$81</f>
        <v>0</v>
      </c>
      <c r="FG83" s="296">
        <f xml:space="preserve"> DSRA!FG$81</f>
        <v>0</v>
      </c>
      <c r="FH83" s="296">
        <f xml:space="preserve"> DSRA!FH$81</f>
        <v>0</v>
      </c>
      <c r="FI83" s="296">
        <f xml:space="preserve"> DSRA!FI$81</f>
        <v>0</v>
      </c>
      <c r="FJ83" s="296">
        <f xml:space="preserve"> DSRA!FJ$81</f>
        <v>0</v>
      </c>
      <c r="FK83" s="296">
        <f xml:space="preserve"> DSRA!FK$81</f>
        <v>0</v>
      </c>
      <c r="FL83" s="296">
        <f xml:space="preserve"> DSRA!FL$81</f>
        <v>0</v>
      </c>
      <c r="FM83" s="296">
        <f xml:space="preserve"> DSRA!FM$81</f>
        <v>0</v>
      </c>
      <c r="FN83" s="296">
        <f xml:space="preserve"> DSRA!FN$81</f>
        <v>0</v>
      </c>
      <c r="FO83" s="296">
        <f xml:space="preserve"> DSRA!FO$81</f>
        <v>0</v>
      </c>
      <c r="FP83" s="296">
        <f xml:space="preserve"> DSRA!FP$81</f>
        <v>0</v>
      </c>
      <c r="FQ83" s="296">
        <f xml:space="preserve"> DSRA!FQ$81</f>
        <v>0</v>
      </c>
      <c r="FR83" s="296">
        <f xml:space="preserve"> DSRA!FR$81</f>
        <v>0</v>
      </c>
      <c r="FS83" s="296">
        <f xml:space="preserve"> DSRA!FS$81</f>
        <v>0</v>
      </c>
      <c r="FT83" s="296">
        <f xml:space="preserve"> DSRA!FT$81</f>
        <v>0</v>
      </c>
      <c r="FU83" s="296">
        <f xml:space="preserve"> DSRA!FU$81</f>
        <v>0</v>
      </c>
      <c r="FV83" s="296">
        <f xml:space="preserve"> DSRA!FV$81</f>
        <v>0</v>
      </c>
      <c r="FW83" s="296">
        <f xml:space="preserve"> DSRA!FW$81</f>
        <v>0</v>
      </c>
      <c r="FX83" s="296">
        <f xml:space="preserve"> DSRA!FX$81</f>
        <v>0</v>
      </c>
      <c r="FY83" s="296">
        <f xml:space="preserve"> DSRA!FY$81</f>
        <v>0</v>
      </c>
      <c r="FZ83" s="296">
        <f xml:space="preserve"> DSRA!FZ$81</f>
        <v>0</v>
      </c>
      <c r="GA83" s="296">
        <f xml:space="preserve"> DSRA!GA$81</f>
        <v>0</v>
      </c>
      <c r="GB83" s="296">
        <f xml:space="preserve"> DSRA!GB$81</f>
        <v>0</v>
      </c>
      <c r="GC83" s="296">
        <f xml:space="preserve"> DSRA!GC$81</f>
        <v>0</v>
      </c>
      <c r="GD83" s="296">
        <f xml:space="preserve"> DSRA!GD$81</f>
        <v>0</v>
      </c>
      <c r="GE83" s="296">
        <f xml:space="preserve"> DSRA!GE$81</f>
        <v>0</v>
      </c>
      <c r="GF83" s="296">
        <f xml:space="preserve"> DSRA!GF$81</f>
        <v>0</v>
      </c>
      <c r="GG83" s="296">
        <f xml:space="preserve"> DSRA!GG$81</f>
        <v>0</v>
      </c>
      <c r="GH83" s="296">
        <f xml:space="preserve"> DSRA!GH$81</f>
        <v>0</v>
      </c>
      <c r="GI83" s="296">
        <f xml:space="preserve"> DSRA!GI$81</f>
        <v>0</v>
      </c>
      <c r="GJ83" s="296">
        <f xml:space="preserve"> DSRA!GJ$81</f>
        <v>0</v>
      </c>
    </row>
    <row r="84" spans="1:192" outlineLevel="1" x14ac:dyDescent="0.25">
      <c r="A84" s="212"/>
      <c r="D84" s="216"/>
      <c r="E84" s="239" t="s">
        <v>58</v>
      </c>
      <c r="F84" s="239"/>
      <c r="G84" s="239" t="str">
        <f>SMU</f>
        <v>$ 000s</v>
      </c>
      <c r="H84" s="239"/>
      <c r="I84" s="239"/>
      <c r="J84" s="239">
        <f t="shared" ref="J84:AO84" si="111">SUM(J80:J83)</f>
        <v>0</v>
      </c>
      <c r="K84" s="239">
        <f t="shared" si="111"/>
        <v>0</v>
      </c>
      <c r="L84" s="239">
        <f t="shared" si="111"/>
        <v>-5.4569682106375694E-10</v>
      </c>
      <c r="M84" s="239">
        <f t="shared" si="111"/>
        <v>1.5860723215155303E-4</v>
      </c>
      <c r="N84" s="239">
        <f t="shared" si="111"/>
        <v>-1.6956332256086171E-3</v>
      </c>
      <c r="O84" s="239">
        <f t="shared" si="111"/>
        <v>-3.6128440260654315E-3</v>
      </c>
      <c r="P84" s="239">
        <f t="shared" si="111"/>
        <v>16860.257690037222</v>
      </c>
      <c r="Q84" s="239">
        <f t="shared" si="111"/>
        <v>16860.257690037222</v>
      </c>
      <c r="R84" s="239">
        <f t="shared" si="111"/>
        <v>16471.470884656421</v>
      </c>
      <c r="S84" s="239">
        <f t="shared" si="111"/>
        <v>16326.52542321305</v>
      </c>
      <c r="T84" s="239">
        <f t="shared" si="111"/>
        <v>16360.322067674077</v>
      </c>
      <c r="U84" s="239">
        <f t="shared" si="111"/>
        <v>16214.885890424715</v>
      </c>
      <c r="V84" s="239">
        <f t="shared" si="111"/>
        <v>16255.37057302547</v>
      </c>
      <c r="W84" s="239">
        <f t="shared" si="111"/>
        <v>16101.888157881313</v>
      </c>
      <c r="X84" s="239">
        <f t="shared" si="111"/>
        <v>16098.063677958713</v>
      </c>
      <c r="Y84" s="239">
        <f t="shared" si="111"/>
        <v>15987.321259216944</v>
      </c>
      <c r="Z84" s="239">
        <f t="shared" si="111"/>
        <v>16018.490089133498</v>
      </c>
      <c r="AA84" s="239">
        <f t="shared" si="111"/>
        <v>15871.490818330143</v>
      </c>
      <c r="AB84" s="239">
        <f t="shared" si="111"/>
        <v>15901.78872923529</v>
      </c>
      <c r="AC84" s="239">
        <f t="shared" si="111"/>
        <v>15754.238496835136</v>
      </c>
      <c r="AD84" s="239">
        <f t="shared" si="111"/>
        <v>15790.87505782381</v>
      </c>
      <c r="AE84" s="239">
        <f t="shared" si="111"/>
        <v>15635.50875792791</v>
      </c>
      <c r="AF84" s="239">
        <f t="shared" si="111"/>
        <v>15628.579042022593</v>
      </c>
      <c r="AG84" s="239">
        <f t="shared" si="111"/>
        <v>15515.073246768236</v>
      </c>
      <c r="AH84" s="239">
        <f t="shared" si="111"/>
        <v>15542.564141889025</v>
      </c>
      <c r="AI84" s="239">
        <f t="shared" si="111"/>
        <v>15393.262812741172</v>
      </c>
      <c r="AJ84" s="239">
        <f t="shared" si="111"/>
        <v>15419.82341918032</v>
      </c>
      <c r="AK84" s="239">
        <f t="shared" si="111"/>
        <v>15269.906070258257</v>
      </c>
      <c r="AL84" s="239">
        <f t="shared" si="111"/>
        <v>15302.434290215975</v>
      </c>
      <c r="AM84" s="239">
        <f t="shared" si="111"/>
        <v>15144.942915478052</v>
      </c>
      <c r="AN84" s="239">
        <f t="shared" si="111"/>
        <v>15134.674016782199</v>
      </c>
      <c r="AO84" s="239">
        <f t="shared" si="111"/>
        <v>15018.125801549984</v>
      </c>
      <c r="AP84" s="239">
        <f t="shared" ref="AP84:BD84" si="112">SUM(AP80:AP83)</f>
        <v>15041.684274521354</v>
      </c>
      <c r="AQ84" s="239">
        <f t="shared" si="112"/>
        <v>14889.812298658933</v>
      </c>
      <c r="AR84" s="239">
        <f t="shared" si="112"/>
        <v>14912.376909847906</v>
      </c>
      <c r="AS84" s="239">
        <f t="shared" si="112"/>
        <v>14759.819094055401</v>
      </c>
      <c r="AT84" s="239">
        <f t="shared" si="112"/>
        <v>14787.956795181031</v>
      </c>
      <c r="AU84" s="239">
        <f t="shared" si="112"/>
        <v>14628.079906077692</v>
      </c>
      <c r="AV84" s="239">
        <f t="shared" si="112"/>
        <v>14614.218368072503</v>
      </c>
      <c r="AW84" s="239">
        <f t="shared" si="112"/>
        <v>9705.88706807173</v>
      </c>
      <c r="AX84" s="239">
        <f t="shared" si="112"/>
        <v>5015.448971120064</v>
      </c>
      <c r="AY84" s="239">
        <f t="shared" si="112"/>
        <v>4923.827691208513</v>
      </c>
      <c r="AZ84" s="239">
        <f t="shared" si="112"/>
        <v>5005.4380949301994</v>
      </c>
      <c r="BA84" s="239">
        <f t="shared" si="112"/>
        <v>4913.9996918248617</v>
      </c>
      <c r="BB84" s="239">
        <f t="shared" si="112"/>
        <v>4995.4472005291427</v>
      </c>
      <c r="BC84" s="239">
        <f t="shared" si="112"/>
        <v>4904.1913092064497</v>
      </c>
      <c r="BD84" s="239">
        <f t="shared" si="112"/>
        <v>4958.0835213955324</v>
      </c>
      <c r="BE84" s="239">
        <f t="shared" ref="BE84:DP84" si="113">SUM(BE80:BE83)</f>
        <v>2.2373569663614035E-10</v>
      </c>
      <c r="BF84" s="239">
        <f t="shared" si="113"/>
        <v>2.2373569663614035E-10</v>
      </c>
      <c r="BG84" s="239">
        <f t="shared" si="113"/>
        <v>2.2373569663614035E-10</v>
      </c>
      <c r="BH84" s="239">
        <f t="shared" si="113"/>
        <v>2.2373569663614035E-10</v>
      </c>
      <c r="BI84" s="239">
        <f t="shared" si="113"/>
        <v>2.2373569663614035E-10</v>
      </c>
      <c r="BJ84" s="239">
        <f t="shared" si="113"/>
        <v>2.2373569663614035E-10</v>
      </c>
      <c r="BK84" s="239">
        <f t="shared" si="113"/>
        <v>2.2373569663614035E-10</v>
      </c>
      <c r="BL84" s="239">
        <f t="shared" si="113"/>
        <v>2.2373569663614035E-10</v>
      </c>
      <c r="BM84" s="239">
        <f t="shared" si="113"/>
        <v>2.2373569663614035E-10</v>
      </c>
      <c r="BN84" s="239">
        <f t="shared" si="113"/>
        <v>2.2373569663614035E-10</v>
      </c>
      <c r="BO84" s="239">
        <f t="shared" si="113"/>
        <v>2.2373569663614035E-10</v>
      </c>
      <c r="BP84" s="239">
        <f t="shared" si="113"/>
        <v>2.2373569663614035E-10</v>
      </c>
      <c r="BQ84" s="239">
        <f t="shared" si="113"/>
        <v>2.2373569663614035E-10</v>
      </c>
      <c r="BR84" s="239">
        <f t="shared" si="113"/>
        <v>2.2373569663614035E-10</v>
      </c>
      <c r="BS84" s="239">
        <f t="shared" si="113"/>
        <v>2.2373569663614035E-10</v>
      </c>
      <c r="BT84" s="239">
        <f t="shared" si="113"/>
        <v>2.2373569663614035E-10</v>
      </c>
      <c r="BU84" s="239">
        <f t="shared" si="113"/>
        <v>2.2373569663614035E-10</v>
      </c>
      <c r="BV84" s="239">
        <f t="shared" si="113"/>
        <v>2.2373569663614035E-10</v>
      </c>
      <c r="BW84" s="239">
        <f t="shared" si="113"/>
        <v>2.2373569663614035E-10</v>
      </c>
      <c r="BX84" s="239">
        <f t="shared" si="113"/>
        <v>2.2373569663614035E-10</v>
      </c>
      <c r="BY84" s="239">
        <f t="shared" si="113"/>
        <v>2.2373569663614035E-10</v>
      </c>
      <c r="BZ84" s="239">
        <f t="shared" si="113"/>
        <v>2.2373569663614035E-10</v>
      </c>
      <c r="CA84" s="239">
        <f t="shared" si="113"/>
        <v>2.2373569663614035E-10</v>
      </c>
      <c r="CB84" s="239">
        <f t="shared" si="113"/>
        <v>2.2373569663614035E-10</v>
      </c>
      <c r="CC84" s="239">
        <f t="shared" si="113"/>
        <v>2.2373569663614035E-10</v>
      </c>
      <c r="CD84" s="239">
        <f t="shared" si="113"/>
        <v>2.2373569663614035E-10</v>
      </c>
      <c r="CE84" s="239">
        <f t="shared" si="113"/>
        <v>2.2373569663614035E-10</v>
      </c>
      <c r="CF84" s="239">
        <f t="shared" si="113"/>
        <v>2.2373569663614035E-10</v>
      </c>
      <c r="CG84" s="239">
        <f t="shared" si="113"/>
        <v>2.2373569663614035E-10</v>
      </c>
      <c r="CH84" s="239">
        <f t="shared" si="113"/>
        <v>2.2373569663614035E-10</v>
      </c>
      <c r="CI84" s="239">
        <f t="shared" si="113"/>
        <v>2.2373569663614035E-10</v>
      </c>
      <c r="CJ84" s="239">
        <f t="shared" si="113"/>
        <v>2.2373569663614035E-10</v>
      </c>
      <c r="CK84" s="239">
        <f t="shared" si="113"/>
        <v>2.2373569663614035E-10</v>
      </c>
      <c r="CL84" s="239">
        <f t="shared" si="113"/>
        <v>2.2373569663614035E-10</v>
      </c>
      <c r="CM84" s="239">
        <f t="shared" si="113"/>
        <v>2.2373569663614035E-10</v>
      </c>
      <c r="CN84" s="239">
        <f t="shared" si="113"/>
        <v>2.2373569663614035E-10</v>
      </c>
      <c r="CO84" s="239">
        <f t="shared" si="113"/>
        <v>2.2373569663614035E-10</v>
      </c>
      <c r="CP84" s="239">
        <f t="shared" si="113"/>
        <v>2.2373569663614035E-10</v>
      </c>
      <c r="CQ84" s="239">
        <f t="shared" si="113"/>
        <v>2.2373569663614035E-10</v>
      </c>
      <c r="CR84" s="239">
        <f t="shared" si="113"/>
        <v>2.2373569663614035E-10</v>
      </c>
      <c r="CS84" s="239">
        <f t="shared" si="113"/>
        <v>2.2373569663614035E-10</v>
      </c>
      <c r="CT84" s="239">
        <f t="shared" si="113"/>
        <v>2.2373569663614035E-10</v>
      </c>
      <c r="CU84" s="239">
        <f t="shared" si="113"/>
        <v>2.2373569663614035E-10</v>
      </c>
      <c r="CV84" s="239">
        <f t="shared" si="113"/>
        <v>2.2373569663614035E-10</v>
      </c>
      <c r="CW84" s="239">
        <f t="shared" si="113"/>
        <v>2.2373569663614035E-10</v>
      </c>
      <c r="CX84" s="239">
        <f t="shared" si="113"/>
        <v>2.2373569663614035E-10</v>
      </c>
      <c r="CY84" s="239">
        <f t="shared" si="113"/>
        <v>2.2373569663614035E-10</v>
      </c>
      <c r="CZ84" s="239">
        <f t="shared" si="113"/>
        <v>2.2373569663614035E-10</v>
      </c>
      <c r="DA84" s="239">
        <f t="shared" si="113"/>
        <v>2.2373569663614035E-10</v>
      </c>
      <c r="DB84" s="239">
        <f t="shared" si="113"/>
        <v>2.2373569663614035E-10</v>
      </c>
      <c r="DC84" s="239">
        <f t="shared" si="113"/>
        <v>2.2373569663614035E-10</v>
      </c>
      <c r="DD84" s="239">
        <f t="shared" si="113"/>
        <v>2.2373569663614035E-10</v>
      </c>
      <c r="DE84" s="239">
        <f t="shared" si="113"/>
        <v>2.2373569663614035E-10</v>
      </c>
      <c r="DF84" s="239">
        <f t="shared" si="113"/>
        <v>2.2373569663614035E-10</v>
      </c>
      <c r="DG84" s="239">
        <f t="shared" si="113"/>
        <v>2.2373569663614035E-10</v>
      </c>
      <c r="DH84" s="239">
        <f t="shared" si="113"/>
        <v>2.2373569663614035E-10</v>
      </c>
      <c r="DI84" s="239">
        <f t="shared" si="113"/>
        <v>2.2373569663614035E-10</v>
      </c>
      <c r="DJ84" s="239">
        <f t="shared" si="113"/>
        <v>2.2373569663614035E-10</v>
      </c>
      <c r="DK84" s="239">
        <f t="shared" si="113"/>
        <v>2.2373569663614035E-10</v>
      </c>
      <c r="DL84" s="239">
        <f t="shared" si="113"/>
        <v>2.2373569663614035E-10</v>
      </c>
      <c r="DM84" s="239">
        <f t="shared" si="113"/>
        <v>2.2373569663614035E-10</v>
      </c>
      <c r="DN84" s="239">
        <f t="shared" si="113"/>
        <v>2.2373569663614035E-10</v>
      </c>
      <c r="DO84" s="239">
        <f t="shared" si="113"/>
        <v>2.2373569663614035E-10</v>
      </c>
      <c r="DP84" s="239">
        <f t="shared" si="113"/>
        <v>2.2373569663614035E-10</v>
      </c>
      <c r="DQ84" s="239">
        <f t="shared" ref="DQ84:GB84" si="114">SUM(DQ80:DQ83)</f>
        <v>2.2373569663614035E-10</v>
      </c>
      <c r="DR84" s="239">
        <f t="shared" si="114"/>
        <v>2.2373569663614035E-10</v>
      </c>
      <c r="DS84" s="239">
        <f t="shared" si="114"/>
        <v>2.2373569663614035E-10</v>
      </c>
      <c r="DT84" s="239">
        <f t="shared" si="114"/>
        <v>2.2373569663614035E-10</v>
      </c>
      <c r="DU84" s="239">
        <f t="shared" si="114"/>
        <v>2.2373569663614035E-10</v>
      </c>
      <c r="DV84" s="239">
        <f t="shared" si="114"/>
        <v>2.2373569663614035E-10</v>
      </c>
      <c r="DW84" s="239">
        <f t="shared" si="114"/>
        <v>2.2373569663614035E-10</v>
      </c>
      <c r="DX84" s="239">
        <f t="shared" si="114"/>
        <v>2.2373569663614035E-10</v>
      </c>
      <c r="DY84" s="239">
        <f t="shared" si="114"/>
        <v>2.2373569663614035E-10</v>
      </c>
      <c r="DZ84" s="239">
        <f t="shared" si="114"/>
        <v>2.2373569663614035E-10</v>
      </c>
      <c r="EA84" s="239">
        <f t="shared" si="114"/>
        <v>2.2373569663614035E-10</v>
      </c>
      <c r="EB84" s="239">
        <f t="shared" si="114"/>
        <v>2.2373569663614035E-10</v>
      </c>
      <c r="EC84" s="239">
        <f t="shared" si="114"/>
        <v>2.2373569663614035E-10</v>
      </c>
      <c r="ED84" s="239">
        <f t="shared" si="114"/>
        <v>2.2373569663614035E-10</v>
      </c>
      <c r="EE84" s="239">
        <f t="shared" si="114"/>
        <v>2.2373569663614035E-10</v>
      </c>
      <c r="EF84" s="239">
        <f t="shared" si="114"/>
        <v>2.2373569663614035E-10</v>
      </c>
      <c r="EG84" s="239">
        <f t="shared" si="114"/>
        <v>2.2373569663614035E-10</v>
      </c>
      <c r="EH84" s="239">
        <f t="shared" si="114"/>
        <v>2.2373569663614035E-10</v>
      </c>
      <c r="EI84" s="239">
        <f t="shared" si="114"/>
        <v>2.2373569663614035E-10</v>
      </c>
      <c r="EJ84" s="239">
        <f t="shared" si="114"/>
        <v>2.2373569663614035E-10</v>
      </c>
      <c r="EK84" s="239">
        <f t="shared" si="114"/>
        <v>2.2373569663614035E-10</v>
      </c>
      <c r="EL84" s="239">
        <f t="shared" si="114"/>
        <v>2.2373569663614035E-10</v>
      </c>
      <c r="EM84" s="239">
        <f t="shared" si="114"/>
        <v>2.2373569663614035E-10</v>
      </c>
      <c r="EN84" s="239">
        <f t="shared" si="114"/>
        <v>2.2373569663614035E-10</v>
      </c>
      <c r="EO84" s="239">
        <f t="shared" si="114"/>
        <v>2.2373569663614035E-10</v>
      </c>
      <c r="EP84" s="239">
        <f t="shared" si="114"/>
        <v>2.2373569663614035E-10</v>
      </c>
      <c r="EQ84" s="239">
        <f t="shared" si="114"/>
        <v>2.2373569663614035E-10</v>
      </c>
      <c r="ER84" s="239">
        <f t="shared" si="114"/>
        <v>2.2373569663614035E-10</v>
      </c>
      <c r="ES84" s="239">
        <f t="shared" si="114"/>
        <v>2.2373569663614035E-10</v>
      </c>
      <c r="ET84" s="239">
        <f t="shared" si="114"/>
        <v>2.2373569663614035E-10</v>
      </c>
      <c r="EU84" s="239">
        <f t="shared" si="114"/>
        <v>2.2373569663614035E-10</v>
      </c>
      <c r="EV84" s="239">
        <f t="shared" si="114"/>
        <v>2.2373569663614035E-10</v>
      </c>
      <c r="EW84" s="239">
        <f t="shared" si="114"/>
        <v>2.2373569663614035E-10</v>
      </c>
      <c r="EX84" s="239">
        <f t="shared" si="114"/>
        <v>2.2373569663614035E-10</v>
      </c>
      <c r="EY84" s="239">
        <f t="shared" si="114"/>
        <v>2.2373569663614035E-10</v>
      </c>
      <c r="EZ84" s="239">
        <f t="shared" si="114"/>
        <v>2.2373569663614035E-10</v>
      </c>
      <c r="FA84" s="239">
        <f t="shared" si="114"/>
        <v>2.2373569663614035E-10</v>
      </c>
      <c r="FB84" s="239">
        <f t="shared" si="114"/>
        <v>2.2373569663614035E-10</v>
      </c>
      <c r="FC84" s="239">
        <f t="shared" si="114"/>
        <v>2.2373569663614035E-10</v>
      </c>
      <c r="FD84" s="239">
        <f t="shared" si="114"/>
        <v>2.2373569663614035E-10</v>
      </c>
      <c r="FE84" s="239">
        <f t="shared" si="114"/>
        <v>2.2373569663614035E-10</v>
      </c>
      <c r="FF84" s="239">
        <f t="shared" si="114"/>
        <v>2.2373569663614035E-10</v>
      </c>
      <c r="FG84" s="239">
        <f t="shared" si="114"/>
        <v>2.2373569663614035E-10</v>
      </c>
      <c r="FH84" s="239">
        <f t="shared" si="114"/>
        <v>2.2373569663614035E-10</v>
      </c>
      <c r="FI84" s="239">
        <f t="shared" si="114"/>
        <v>2.2373569663614035E-10</v>
      </c>
      <c r="FJ84" s="239">
        <f t="shared" si="114"/>
        <v>2.2373569663614035E-10</v>
      </c>
      <c r="FK84" s="239">
        <f t="shared" si="114"/>
        <v>2.2373569663614035E-10</v>
      </c>
      <c r="FL84" s="239">
        <f t="shared" si="114"/>
        <v>2.2373569663614035E-10</v>
      </c>
      <c r="FM84" s="239">
        <f t="shared" si="114"/>
        <v>2.2373569663614035E-10</v>
      </c>
      <c r="FN84" s="239">
        <f t="shared" si="114"/>
        <v>2.2373569663614035E-10</v>
      </c>
      <c r="FO84" s="239">
        <f t="shared" si="114"/>
        <v>2.2373569663614035E-10</v>
      </c>
      <c r="FP84" s="239">
        <f t="shared" si="114"/>
        <v>2.2373569663614035E-10</v>
      </c>
      <c r="FQ84" s="239">
        <f t="shared" si="114"/>
        <v>2.2373569663614035E-10</v>
      </c>
      <c r="FR84" s="239">
        <f t="shared" si="114"/>
        <v>2.2373569663614035E-10</v>
      </c>
      <c r="FS84" s="239">
        <f t="shared" si="114"/>
        <v>2.2373569663614035E-10</v>
      </c>
      <c r="FT84" s="239">
        <f t="shared" si="114"/>
        <v>2.2373569663614035E-10</v>
      </c>
      <c r="FU84" s="239">
        <f t="shared" si="114"/>
        <v>2.2373569663614035E-10</v>
      </c>
      <c r="FV84" s="239">
        <f t="shared" si="114"/>
        <v>2.2373569663614035E-10</v>
      </c>
      <c r="FW84" s="239">
        <f t="shared" si="114"/>
        <v>2.2373569663614035E-10</v>
      </c>
      <c r="FX84" s="239">
        <f t="shared" si="114"/>
        <v>2.2373569663614035E-10</v>
      </c>
      <c r="FY84" s="239">
        <f t="shared" si="114"/>
        <v>2.2373569663614035E-10</v>
      </c>
      <c r="FZ84" s="239">
        <f t="shared" si="114"/>
        <v>2.2373569663614035E-10</v>
      </c>
      <c r="GA84" s="239">
        <f t="shared" si="114"/>
        <v>2.2373569663614035E-10</v>
      </c>
      <c r="GB84" s="239">
        <f t="shared" si="114"/>
        <v>2.2373569663614035E-10</v>
      </c>
      <c r="GC84" s="239">
        <f t="shared" ref="GC84:GJ84" si="115">SUM(GC80:GC83)</f>
        <v>2.2373569663614035E-10</v>
      </c>
      <c r="GD84" s="239">
        <f t="shared" si="115"/>
        <v>2.2373569663614035E-10</v>
      </c>
      <c r="GE84" s="239">
        <f t="shared" si="115"/>
        <v>2.2373569663614035E-10</v>
      </c>
      <c r="GF84" s="239">
        <f t="shared" si="115"/>
        <v>2.2373569663614035E-10</v>
      </c>
      <c r="GG84" s="239">
        <f t="shared" si="115"/>
        <v>2.2373569663614035E-10</v>
      </c>
      <c r="GH84" s="239">
        <f t="shared" si="115"/>
        <v>2.2373569663614035E-10</v>
      </c>
      <c r="GI84" s="239">
        <f t="shared" si="115"/>
        <v>2.2373569663614035E-10</v>
      </c>
      <c r="GJ84" s="239">
        <f t="shared" si="115"/>
        <v>2.2373569663614035E-10</v>
      </c>
    </row>
    <row r="85" spans="1:192" outlineLevel="1" x14ac:dyDescent="0.25">
      <c r="A85" s="212"/>
      <c r="D85" s="216"/>
      <c r="E85" s="242"/>
      <c r="F85" s="242"/>
      <c r="G85" s="242"/>
      <c r="H85" s="242"/>
      <c r="I85" s="242"/>
      <c r="J85" s="242"/>
      <c r="K85" s="242"/>
      <c r="L85" s="242"/>
      <c r="M85" s="242"/>
      <c r="N85" s="242"/>
      <c r="O85" s="242"/>
      <c r="P85" s="242"/>
      <c r="Q85" s="242"/>
      <c r="R85" s="242"/>
      <c r="S85" s="242"/>
      <c r="T85" s="242"/>
      <c r="U85" s="242"/>
      <c r="V85" s="242"/>
      <c r="W85" s="242"/>
      <c r="X85" s="242"/>
      <c r="Y85" s="242"/>
      <c r="Z85" s="242"/>
      <c r="AA85" s="242"/>
      <c r="AB85" s="242"/>
      <c r="AC85" s="242"/>
      <c r="AD85" s="242"/>
      <c r="AE85" s="242"/>
      <c r="AF85" s="242"/>
      <c r="AG85" s="242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42"/>
      <c r="BU85" s="242"/>
      <c r="BV85" s="242"/>
      <c r="BW85" s="242"/>
      <c r="BX85" s="242"/>
      <c r="BY85" s="242"/>
      <c r="BZ85" s="242"/>
      <c r="CA85" s="242"/>
      <c r="CB85" s="242"/>
      <c r="CC85" s="242"/>
      <c r="CD85" s="242"/>
      <c r="CE85" s="242"/>
      <c r="CF85" s="242"/>
      <c r="CG85" s="242"/>
      <c r="CH85" s="242"/>
      <c r="CI85" s="242"/>
      <c r="CJ85" s="242"/>
      <c r="CK85" s="242"/>
      <c r="CL85" s="242"/>
      <c r="CM85" s="242"/>
      <c r="CN85" s="242"/>
      <c r="CO85" s="242"/>
      <c r="CP85" s="242"/>
      <c r="CQ85" s="242"/>
      <c r="CR85" s="242"/>
      <c r="CS85" s="242"/>
      <c r="CT85" s="242"/>
      <c r="CU85" s="242"/>
      <c r="CV85" s="242"/>
      <c r="CW85" s="242"/>
      <c r="CX85" s="242"/>
      <c r="CY85" s="242"/>
      <c r="CZ85" s="242"/>
      <c r="DA85" s="242"/>
      <c r="DB85" s="242"/>
      <c r="DC85" s="242"/>
      <c r="DD85" s="242"/>
      <c r="DE85" s="242"/>
      <c r="DF85" s="242"/>
      <c r="DG85" s="242"/>
      <c r="DH85" s="242"/>
      <c r="DI85" s="242"/>
      <c r="DJ85" s="242"/>
      <c r="DK85" s="242"/>
      <c r="DL85" s="242"/>
      <c r="DM85" s="242"/>
      <c r="DN85" s="242"/>
      <c r="DO85" s="242"/>
      <c r="DP85" s="242"/>
      <c r="DQ85" s="242"/>
      <c r="DR85" s="242"/>
      <c r="DS85" s="242"/>
      <c r="DT85" s="242"/>
      <c r="DU85" s="242"/>
      <c r="DV85" s="242"/>
      <c r="DW85" s="242"/>
      <c r="DX85" s="242"/>
      <c r="DY85" s="242"/>
      <c r="DZ85" s="242"/>
      <c r="EA85" s="242"/>
      <c r="EB85" s="242"/>
      <c r="EC85" s="242"/>
      <c r="ED85" s="242"/>
      <c r="EE85" s="242"/>
      <c r="EF85" s="242"/>
      <c r="EG85" s="242"/>
      <c r="EH85" s="242"/>
      <c r="EI85" s="242"/>
      <c r="EJ85" s="242"/>
      <c r="EK85" s="242"/>
      <c r="EL85" s="242"/>
      <c r="EM85" s="242"/>
      <c r="EN85" s="242"/>
      <c r="EO85" s="242"/>
      <c r="EP85" s="242"/>
      <c r="EQ85" s="242"/>
      <c r="ER85" s="242"/>
      <c r="ES85" s="242"/>
      <c r="ET85" s="242"/>
      <c r="EU85" s="242"/>
      <c r="EV85" s="242"/>
      <c r="EW85" s="242"/>
      <c r="EX85" s="242"/>
      <c r="EY85" s="242"/>
      <c r="EZ85" s="242"/>
      <c r="FA85" s="242"/>
      <c r="FB85" s="242"/>
      <c r="FC85" s="242"/>
      <c r="FD85" s="242"/>
      <c r="FE85" s="242"/>
      <c r="FF85" s="242"/>
      <c r="FG85" s="242"/>
      <c r="FH85" s="242"/>
      <c r="FI85" s="242"/>
      <c r="FJ85" s="242"/>
      <c r="FK85" s="242"/>
      <c r="FL85" s="242"/>
      <c r="FM85" s="242"/>
      <c r="FN85" s="242"/>
      <c r="FO85" s="242"/>
      <c r="FP85" s="242"/>
      <c r="FQ85" s="242"/>
      <c r="FR85" s="242"/>
      <c r="FS85" s="242"/>
      <c r="FT85" s="242"/>
      <c r="FU85" s="242"/>
      <c r="FV85" s="242"/>
      <c r="FW85" s="242"/>
      <c r="FX85" s="242"/>
      <c r="FY85" s="242"/>
      <c r="FZ85" s="242"/>
      <c r="GA85" s="242"/>
      <c r="GB85" s="242"/>
      <c r="GC85" s="242"/>
      <c r="GD85" s="242"/>
      <c r="GE85" s="242"/>
      <c r="GF85" s="242"/>
      <c r="GG85" s="242"/>
      <c r="GH85" s="242"/>
      <c r="GI85" s="242"/>
      <c r="GJ85" s="242"/>
    </row>
    <row r="86" spans="1:192" outlineLevel="1" x14ac:dyDescent="0.25">
      <c r="A86" s="212"/>
      <c r="D86" s="216"/>
      <c r="E86" s="239" t="s">
        <v>59</v>
      </c>
      <c r="F86" s="239"/>
      <c r="G86" s="239" t="str">
        <f>SMU</f>
        <v>$ 000s</v>
      </c>
      <c r="H86" s="239"/>
      <c r="I86" s="239"/>
      <c r="J86" s="239">
        <f t="shared" ref="J86:AO86" si="116" xml:space="preserve"> J84 + J77</f>
        <v>0</v>
      </c>
      <c r="K86" s="239">
        <f t="shared" si="116"/>
        <v>0</v>
      </c>
      <c r="L86" s="239">
        <f t="shared" si="116"/>
        <v>37429.833391779117</v>
      </c>
      <c r="M86" s="239">
        <f t="shared" si="116"/>
        <v>110573.40746823505</v>
      </c>
      <c r="N86" s="239">
        <f t="shared" si="116"/>
        <v>184960.45584529272</v>
      </c>
      <c r="O86" s="239">
        <f t="shared" si="116"/>
        <v>260821.29641042772</v>
      </c>
      <c r="P86" s="239">
        <f t="shared" si="116"/>
        <v>354922.11374678137</v>
      </c>
      <c r="Q86" s="239">
        <f t="shared" si="116"/>
        <v>344979.1179804065</v>
      </c>
      <c r="R86" s="239">
        <f t="shared" si="116"/>
        <v>334647.33540865086</v>
      </c>
      <c r="S86" s="239">
        <f t="shared" si="116"/>
        <v>324559.39418083266</v>
      </c>
      <c r="T86" s="239">
        <f t="shared" si="116"/>
        <v>314650.19505891885</v>
      </c>
      <c r="U86" s="239">
        <f t="shared" si="116"/>
        <v>304561.76311529469</v>
      </c>
      <c r="V86" s="239">
        <f t="shared" si="116"/>
        <v>294659.25203152059</v>
      </c>
      <c r="W86" s="239">
        <f t="shared" si="116"/>
        <v>284562.77385000157</v>
      </c>
      <c r="X86" s="239">
        <f t="shared" si="116"/>
        <v>274615.95360370417</v>
      </c>
      <c r="Y86" s="239">
        <f t="shared" si="116"/>
        <v>264562.21541858756</v>
      </c>
      <c r="Z86" s="239">
        <f t="shared" si="116"/>
        <v>254650.38848212926</v>
      </c>
      <c r="AA86" s="239">
        <f t="shared" si="116"/>
        <v>244560.39344495107</v>
      </c>
      <c r="AB86" s="239">
        <f t="shared" si="116"/>
        <v>234647.69558948139</v>
      </c>
      <c r="AC86" s="239">
        <f t="shared" si="116"/>
        <v>224557.14959070639</v>
      </c>
      <c r="AD86" s="239">
        <f t="shared" si="116"/>
        <v>214650.79038532023</v>
      </c>
      <c r="AE86" s="239">
        <f t="shared" si="116"/>
        <v>204552.42831904948</v>
      </c>
      <c r="AF86" s="239">
        <f t="shared" si="116"/>
        <v>194602.5028367693</v>
      </c>
      <c r="AG86" s="239">
        <f t="shared" si="116"/>
        <v>184546.00127514012</v>
      </c>
      <c r="AH86" s="239">
        <f t="shared" si="116"/>
        <v>174630.49640388606</v>
      </c>
      <c r="AI86" s="239">
        <f t="shared" si="116"/>
        <v>164538.19930836337</v>
      </c>
      <c r="AJ86" s="239">
        <f t="shared" si="116"/>
        <v>154621.76414842773</v>
      </c>
      <c r="AK86" s="239">
        <f t="shared" si="116"/>
        <v>144528.85103313084</v>
      </c>
      <c r="AL86" s="239">
        <f t="shared" si="116"/>
        <v>134618.38348671372</v>
      </c>
      <c r="AM86" s="239">
        <f t="shared" si="116"/>
        <v>124517.89634560098</v>
      </c>
      <c r="AN86" s="239">
        <f t="shared" si="116"/>
        <v>114564.63168053029</v>
      </c>
      <c r="AO86" s="239">
        <f t="shared" si="116"/>
        <v>104505.08769892325</v>
      </c>
      <c r="AP86" s="239">
        <f t="shared" ref="AP86:BD86" si="117" xml:space="preserve"> AP84 + AP77</f>
        <v>94585.650405519802</v>
      </c>
      <c r="AQ86" s="239">
        <f t="shared" si="117"/>
        <v>84490.78266328256</v>
      </c>
      <c r="AR86" s="239">
        <f t="shared" si="117"/>
        <v>74570.351508096719</v>
      </c>
      <c r="AS86" s="239">
        <f t="shared" si="117"/>
        <v>64474.797925929379</v>
      </c>
      <c r="AT86" s="239">
        <f t="shared" si="117"/>
        <v>54559.939860680191</v>
      </c>
      <c r="AU86" s="239">
        <f t="shared" si="117"/>
        <v>44457.067205202024</v>
      </c>
      <c r="AV86" s="239">
        <f t="shared" si="117"/>
        <v>34500.20990082201</v>
      </c>
      <c r="AW86" s="239">
        <f t="shared" si="117"/>
        <v>19648.882834446405</v>
      </c>
      <c r="AX86" s="239">
        <f t="shared" si="117"/>
        <v>5015.4489711199139</v>
      </c>
      <c r="AY86" s="239">
        <f t="shared" si="117"/>
        <v>4923.8276912083629</v>
      </c>
      <c r="AZ86" s="239">
        <f t="shared" si="117"/>
        <v>5005.4380949300494</v>
      </c>
      <c r="BA86" s="239">
        <f t="shared" si="117"/>
        <v>4913.9996918247116</v>
      </c>
      <c r="BB86" s="239">
        <f t="shared" si="117"/>
        <v>4995.4472005289927</v>
      </c>
      <c r="BC86" s="239">
        <f t="shared" si="117"/>
        <v>4904.1913092062996</v>
      </c>
      <c r="BD86" s="239">
        <f t="shared" si="117"/>
        <v>4958.0835213953824</v>
      </c>
      <c r="BE86" s="239">
        <f t="shared" ref="BE86:DP86" si="118" xml:space="preserve"> BE84 + BE77</f>
        <v>7.3669070843607187E-11</v>
      </c>
      <c r="BF86" s="239">
        <f t="shared" si="118"/>
        <v>7.3669070843607187E-11</v>
      </c>
      <c r="BG86" s="239">
        <f t="shared" si="118"/>
        <v>7.3669070843607187E-11</v>
      </c>
      <c r="BH86" s="239">
        <f t="shared" si="118"/>
        <v>7.3669070843607187E-11</v>
      </c>
      <c r="BI86" s="239">
        <f t="shared" si="118"/>
        <v>7.3669070843607187E-11</v>
      </c>
      <c r="BJ86" s="239">
        <f t="shared" si="118"/>
        <v>7.3669070843607187E-11</v>
      </c>
      <c r="BK86" s="239">
        <f t="shared" si="118"/>
        <v>7.3669070843607187E-11</v>
      </c>
      <c r="BL86" s="239">
        <f t="shared" si="118"/>
        <v>7.3669070843607187E-11</v>
      </c>
      <c r="BM86" s="239">
        <f t="shared" si="118"/>
        <v>7.3669070843607187E-11</v>
      </c>
      <c r="BN86" s="239">
        <f t="shared" si="118"/>
        <v>7.3669070843607187E-11</v>
      </c>
      <c r="BO86" s="239">
        <f t="shared" si="118"/>
        <v>7.3669070843607187E-11</v>
      </c>
      <c r="BP86" s="239">
        <f t="shared" si="118"/>
        <v>7.3669070843607187E-11</v>
      </c>
      <c r="BQ86" s="239">
        <f t="shared" si="118"/>
        <v>7.3669070843607187E-11</v>
      </c>
      <c r="BR86" s="239">
        <f t="shared" si="118"/>
        <v>7.3669070843607187E-11</v>
      </c>
      <c r="BS86" s="239">
        <f t="shared" si="118"/>
        <v>7.3669070843607187E-11</v>
      </c>
      <c r="BT86" s="239">
        <f t="shared" si="118"/>
        <v>7.3669070843607187E-11</v>
      </c>
      <c r="BU86" s="239">
        <f t="shared" si="118"/>
        <v>7.3669070843607187E-11</v>
      </c>
      <c r="BV86" s="239">
        <f t="shared" si="118"/>
        <v>7.3669070843607187E-11</v>
      </c>
      <c r="BW86" s="239">
        <f t="shared" si="118"/>
        <v>7.3669070843607187E-11</v>
      </c>
      <c r="BX86" s="239">
        <f t="shared" si="118"/>
        <v>7.3669070843607187E-11</v>
      </c>
      <c r="BY86" s="239">
        <f t="shared" si="118"/>
        <v>7.3669070843607187E-11</v>
      </c>
      <c r="BZ86" s="239">
        <f t="shared" si="118"/>
        <v>7.3669070843607187E-11</v>
      </c>
      <c r="CA86" s="239">
        <f t="shared" si="118"/>
        <v>7.3669070843607187E-11</v>
      </c>
      <c r="CB86" s="239">
        <f t="shared" si="118"/>
        <v>7.3669070843607187E-11</v>
      </c>
      <c r="CC86" s="239">
        <f t="shared" si="118"/>
        <v>7.3669070843607187E-11</v>
      </c>
      <c r="CD86" s="239">
        <f t="shared" si="118"/>
        <v>7.3669070843607187E-11</v>
      </c>
      <c r="CE86" s="239">
        <f t="shared" si="118"/>
        <v>7.3669070843607187E-11</v>
      </c>
      <c r="CF86" s="239">
        <f t="shared" si="118"/>
        <v>7.3669070843607187E-11</v>
      </c>
      <c r="CG86" s="239">
        <f t="shared" si="118"/>
        <v>7.3669070843607187E-11</v>
      </c>
      <c r="CH86" s="239">
        <f t="shared" si="118"/>
        <v>7.3669070843607187E-11</v>
      </c>
      <c r="CI86" s="239">
        <f t="shared" si="118"/>
        <v>7.3669070843607187E-11</v>
      </c>
      <c r="CJ86" s="239">
        <f t="shared" si="118"/>
        <v>7.3669070843607187E-11</v>
      </c>
      <c r="CK86" s="239">
        <f t="shared" si="118"/>
        <v>7.3669070843607187E-11</v>
      </c>
      <c r="CL86" s="239">
        <f t="shared" si="118"/>
        <v>7.3669070843607187E-11</v>
      </c>
      <c r="CM86" s="239">
        <f t="shared" si="118"/>
        <v>7.3669070843607187E-11</v>
      </c>
      <c r="CN86" s="239">
        <f t="shared" si="118"/>
        <v>7.3669070843607187E-11</v>
      </c>
      <c r="CO86" s="239">
        <f t="shared" si="118"/>
        <v>7.3669070843607187E-11</v>
      </c>
      <c r="CP86" s="239">
        <f t="shared" si="118"/>
        <v>7.3669070843607187E-11</v>
      </c>
      <c r="CQ86" s="239">
        <f t="shared" si="118"/>
        <v>7.3669070843607187E-11</v>
      </c>
      <c r="CR86" s="239">
        <f t="shared" si="118"/>
        <v>7.3669070843607187E-11</v>
      </c>
      <c r="CS86" s="239">
        <f t="shared" si="118"/>
        <v>7.3669070843607187E-11</v>
      </c>
      <c r="CT86" s="239">
        <f t="shared" si="118"/>
        <v>7.3669070843607187E-11</v>
      </c>
      <c r="CU86" s="239">
        <f t="shared" si="118"/>
        <v>7.3669070843607187E-11</v>
      </c>
      <c r="CV86" s="239">
        <f t="shared" si="118"/>
        <v>7.3669070843607187E-11</v>
      </c>
      <c r="CW86" s="239">
        <f t="shared" si="118"/>
        <v>7.3669070843607187E-11</v>
      </c>
      <c r="CX86" s="239">
        <f t="shared" si="118"/>
        <v>7.3669070843607187E-11</v>
      </c>
      <c r="CY86" s="239">
        <f t="shared" si="118"/>
        <v>7.3669070843607187E-11</v>
      </c>
      <c r="CZ86" s="239">
        <f t="shared" si="118"/>
        <v>7.3669070843607187E-11</v>
      </c>
      <c r="DA86" s="239">
        <f t="shared" si="118"/>
        <v>7.3669070843607187E-11</v>
      </c>
      <c r="DB86" s="239">
        <f t="shared" si="118"/>
        <v>7.3669070843607187E-11</v>
      </c>
      <c r="DC86" s="239">
        <f t="shared" si="118"/>
        <v>7.3669070843607187E-11</v>
      </c>
      <c r="DD86" s="239">
        <f t="shared" si="118"/>
        <v>7.3669070843607187E-11</v>
      </c>
      <c r="DE86" s="239">
        <f t="shared" si="118"/>
        <v>7.3669070843607187E-11</v>
      </c>
      <c r="DF86" s="239">
        <f t="shared" si="118"/>
        <v>7.3669070843607187E-11</v>
      </c>
      <c r="DG86" s="239">
        <f t="shared" si="118"/>
        <v>7.3669070843607187E-11</v>
      </c>
      <c r="DH86" s="239">
        <f t="shared" si="118"/>
        <v>7.3669070843607187E-11</v>
      </c>
      <c r="DI86" s="239">
        <f t="shared" si="118"/>
        <v>7.3669070843607187E-11</v>
      </c>
      <c r="DJ86" s="239">
        <f t="shared" si="118"/>
        <v>7.3669070843607187E-11</v>
      </c>
      <c r="DK86" s="239">
        <f t="shared" si="118"/>
        <v>7.3669070843607187E-11</v>
      </c>
      <c r="DL86" s="239">
        <f t="shared" si="118"/>
        <v>7.3669070843607187E-11</v>
      </c>
      <c r="DM86" s="239">
        <f t="shared" si="118"/>
        <v>7.3669070843607187E-11</v>
      </c>
      <c r="DN86" s="239">
        <f t="shared" si="118"/>
        <v>7.3669070843607187E-11</v>
      </c>
      <c r="DO86" s="239">
        <f t="shared" si="118"/>
        <v>7.3669070843607187E-11</v>
      </c>
      <c r="DP86" s="239">
        <f t="shared" si="118"/>
        <v>7.3669070843607187E-11</v>
      </c>
      <c r="DQ86" s="239">
        <f t="shared" ref="DQ86:GB86" si="119" xml:space="preserve"> DQ84 + DQ77</f>
        <v>7.3669070843607187E-11</v>
      </c>
      <c r="DR86" s="239">
        <f t="shared" si="119"/>
        <v>7.3669070843607187E-11</v>
      </c>
      <c r="DS86" s="239">
        <f t="shared" si="119"/>
        <v>7.3669070843607187E-11</v>
      </c>
      <c r="DT86" s="239">
        <f t="shared" si="119"/>
        <v>7.3669070843607187E-11</v>
      </c>
      <c r="DU86" s="239">
        <f t="shared" si="119"/>
        <v>7.3669070843607187E-11</v>
      </c>
      <c r="DV86" s="239">
        <f t="shared" si="119"/>
        <v>7.3669070843607187E-11</v>
      </c>
      <c r="DW86" s="239">
        <f t="shared" si="119"/>
        <v>7.3669070843607187E-11</v>
      </c>
      <c r="DX86" s="239">
        <f t="shared" si="119"/>
        <v>7.3669070843607187E-11</v>
      </c>
      <c r="DY86" s="239">
        <f t="shared" si="119"/>
        <v>7.3669070843607187E-11</v>
      </c>
      <c r="DZ86" s="239">
        <f t="shared" si="119"/>
        <v>7.3669070843607187E-11</v>
      </c>
      <c r="EA86" s="239">
        <f t="shared" si="119"/>
        <v>7.3669070843607187E-11</v>
      </c>
      <c r="EB86" s="239">
        <f t="shared" si="119"/>
        <v>7.3669070843607187E-11</v>
      </c>
      <c r="EC86" s="239">
        <f t="shared" si="119"/>
        <v>7.3669070843607187E-11</v>
      </c>
      <c r="ED86" s="239">
        <f t="shared" si="119"/>
        <v>7.3669070843607187E-11</v>
      </c>
      <c r="EE86" s="239">
        <f t="shared" si="119"/>
        <v>7.3669070843607187E-11</v>
      </c>
      <c r="EF86" s="239">
        <f t="shared" si="119"/>
        <v>7.3669070843607187E-11</v>
      </c>
      <c r="EG86" s="239">
        <f t="shared" si="119"/>
        <v>7.3669070843607187E-11</v>
      </c>
      <c r="EH86" s="239">
        <f t="shared" si="119"/>
        <v>7.3669070843607187E-11</v>
      </c>
      <c r="EI86" s="239">
        <f t="shared" si="119"/>
        <v>7.3669070843607187E-11</v>
      </c>
      <c r="EJ86" s="239">
        <f t="shared" si="119"/>
        <v>7.3669070843607187E-11</v>
      </c>
      <c r="EK86" s="239">
        <f t="shared" si="119"/>
        <v>7.3669070843607187E-11</v>
      </c>
      <c r="EL86" s="239">
        <f t="shared" si="119"/>
        <v>7.3669070843607187E-11</v>
      </c>
      <c r="EM86" s="239">
        <f t="shared" si="119"/>
        <v>7.3669070843607187E-11</v>
      </c>
      <c r="EN86" s="239">
        <f t="shared" si="119"/>
        <v>7.3669070843607187E-11</v>
      </c>
      <c r="EO86" s="239">
        <f t="shared" si="119"/>
        <v>7.3669070843607187E-11</v>
      </c>
      <c r="EP86" s="239">
        <f t="shared" si="119"/>
        <v>7.3669070843607187E-11</v>
      </c>
      <c r="EQ86" s="239">
        <f t="shared" si="119"/>
        <v>7.3669070843607187E-11</v>
      </c>
      <c r="ER86" s="239">
        <f t="shared" si="119"/>
        <v>7.3669070843607187E-11</v>
      </c>
      <c r="ES86" s="239">
        <f t="shared" si="119"/>
        <v>7.3669070843607187E-11</v>
      </c>
      <c r="ET86" s="239">
        <f t="shared" si="119"/>
        <v>7.3669070843607187E-11</v>
      </c>
      <c r="EU86" s="239">
        <f t="shared" si="119"/>
        <v>7.3669070843607187E-11</v>
      </c>
      <c r="EV86" s="239">
        <f t="shared" si="119"/>
        <v>7.3669070843607187E-11</v>
      </c>
      <c r="EW86" s="239">
        <f t="shared" si="119"/>
        <v>7.3669070843607187E-11</v>
      </c>
      <c r="EX86" s="239">
        <f t="shared" si="119"/>
        <v>7.3669070843607187E-11</v>
      </c>
      <c r="EY86" s="239">
        <f t="shared" si="119"/>
        <v>7.3669070843607187E-11</v>
      </c>
      <c r="EZ86" s="239">
        <f t="shared" si="119"/>
        <v>7.3669070843607187E-11</v>
      </c>
      <c r="FA86" s="239">
        <f t="shared" si="119"/>
        <v>7.3669070843607187E-11</v>
      </c>
      <c r="FB86" s="239">
        <f t="shared" si="119"/>
        <v>7.3669070843607187E-11</v>
      </c>
      <c r="FC86" s="239">
        <f t="shared" si="119"/>
        <v>7.3669070843607187E-11</v>
      </c>
      <c r="FD86" s="239">
        <f t="shared" si="119"/>
        <v>7.3669070843607187E-11</v>
      </c>
      <c r="FE86" s="239">
        <f t="shared" si="119"/>
        <v>7.3669070843607187E-11</v>
      </c>
      <c r="FF86" s="239">
        <f t="shared" si="119"/>
        <v>7.3669070843607187E-11</v>
      </c>
      <c r="FG86" s="239">
        <f t="shared" si="119"/>
        <v>7.3669070843607187E-11</v>
      </c>
      <c r="FH86" s="239">
        <f t="shared" si="119"/>
        <v>7.3669070843607187E-11</v>
      </c>
      <c r="FI86" s="239">
        <f t="shared" si="119"/>
        <v>7.3669070843607187E-11</v>
      </c>
      <c r="FJ86" s="239">
        <f t="shared" si="119"/>
        <v>7.3669070843607187E-11</v>
      </c>
      <c r="FK86" s="239">
        <f t="shared" si="119"/>
        <v>7.3669070843607187E-11</v>
      </c>
      <c r="FL86" s="239">
        <f t="shared" si="119"/>
        <v>7.3669070843607187E-11</v>
      </c>
      <c r="FM86" s="239">
        <f t="shared" si="119"/>
        <v>7.3669070843607187E-11</v>
      </c>
      <c r="FN86" s="239">
        <f t="shared" si="119"/>
        <v>7.3669070843607187E-11</v>
      </c>
      <c r="FO86" s="239">
        <f t="shared" si="119"/>
        <v>7.3669070843607187E-11</v>
      </c>
      <c r="FP86" s="239">
        <f t="shared" si="119"/>
        <v>7.3669070843607187E-11</v>
      </c>
      <c r="FQ86" s="239">
        <f t="shared" si="119"/>
        <v>7.3669070843607187E-11</v>
      </c>
      <c r="FR86" s="239">
        <f t="shared" si="119"/>
        <v>7.3669070843607187E-11</v>
      </c>
      <c r="FS86" s="239">
        <f t="shared" si="119"/>
        <v>7.3669070843607187E-11</v>
      </c>
      <c r="FT86" s="239">
        <f t="shared" si="119"/>
        <v>7.3669070843607187E-11</v>
      </c>
      <c r="FU86" s="239">
        <f t="shared" si="119"/>
        <v>7.3669070843607187E-11</v>
      </c>
      <c r="FV86" s="239">
        <f t="shared" si="119"/>
        <v>7.3669070843607187E-11</v>
      </c>
      <c r="FW86" s="239">
        <f t="shared" si="119"/>
        <v>7.3669070843607187E-11</v>
      </c>
      <c r="FX86" s="239">
        <f t="shared" si="119"/>
        <v>7.3669070843607187E-11</v>
      </c>
      <c r="FY86" s="239">
        <f t="shared" si="119"/>
        <v>7.3669070843607187E-11</v>
      </c>
      <c r="FZ86" s="239">
        <f t="shared" si="119"/>
        <v>7.3669070843607187E-11</v>
      </c>
      <c r="GA86" s="239">
        <f t="shared" si="119"/>
        <v>7.3669070843607187E-11</v>
      </c>
      <c r="GB86" s="239">
        <f t="shared" si="119"/>
        <v>7.3669070843607187E-11</v>
      </c>
      <c r="GC86" s="239">
        <f t="shared" ref="GC86:GJ86" si="120" xml:space="preserve"> GC84 + GC77</f>
        <v>7.3669070843607187E-11</v>
      </c>
      <c r="GD86" s="239">
        <f t="shared" si="120"/>
        <v>7.3669070843607187E-11</v>
      </c>
      <c r="GE86" s="239">
        <f t="shared" si="120"/>
        <v>7.3669070843607187E-11</v>
      </c>
      <c r="GF86" s="239">
        <f t="shared" si="120"/>
        <v>7.3669070843607187E-11</v>
      </c>
      <c r="GG86" s="239">
        <f t="shared" si="120"/>
        <v>7.3669070843607187E-11</v>
      </c>
      <c r="GH86" s="239">
        <f t="shared" si="120"/>
        <v>7.3669070843607187E-11</v>
      </c>
      <c r="GI86" s="239">
        <f t="shared" si="120"/>
        <v>7.3669070843607187E-11</v>
      </c>
      <c r="GJ86" s="239">
        <f t="shared" si="120"/>
        <v>7.3669070843607187E-11</v>
      </c>
    </row>
    <row r="87" spans="1:192" outlineLevel="1" x14ac:dyDescent="0.25">
      <c r="A87" s="212"/>
      <c r="D87" s="216"/>
      <c r="E87" s="242"/>
      <c r="F87" s="242"/>
      <c r="G87" s="242"/>
      <c r="H87" s="242"/>
      <c r="I87" s="242"/>
      <c r="J87" s="242"/>
      <c r="K87" s="242"/>
      <c r="L87" s="242"/>
      <c r="M87" s="242"/>
      <c r="N87" s="242"/>
      <c r="O87" s="242"/>
      <c r="P87" s="242"/>
      <c r="Q87" s="242"/>
      <c r="R87" s="242"/>
      <c r="S87" s="242"/>
      <c r="T87" s="242"/>
      <c r="U87" s="242"/>
      <c r="V87" s="242"/>
      <c r="W87" s="242"/>
      <c r="X87" s="242"/>
      <c r="Y87" s="242"/>
      <c r="Z87" s="242"/>
      <c r="AA87" s="242"/>
      <c r="AB87" s="242"/>
      <c r="AC87" s="242"/>
      <c r="AD87" s="242"/>
      <c r="AE87" s="242"/>
      <c r="AF87" s="242"/>
      <c r="AG87" s="242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42"/>
      <c r="BU87" s="242"/>
      <c r="BV87" s="242"/>
      <c r="BW87" s="242"/>
      <c r="BX87" s="242"/>
      <c r="BY87" s="242"/>
      <c r="BZ87" s="242"/>
      <c r="CA87" s="242"/>
      <c r="CB87" s="242"/>
      <c r="CC87" s="242"/>
      <c r="CD87" s="242"/>
      <c r="CE87" s="242"/>
      <c r="CF87" s="242"/>
      <c r="CG87" s="242"/>
      <c r="CH87" s="242"/>
      <c r="CI87" s="242"/>
      <c r="CJ87" s="242"/>
      <c r="CK87" s="242"/>
      <c r="CL87" s="242"/>
      <c r="CM87" s="242"/>
      <c r="CN87" s="242"/>
      <c r="CO87" s="242"/>
      <c r="CP87" s="242"/>
      <c r="CQ87" s="242"/>
      <c r="CR87" s="242"/>
      <c r="CS87" s="242"/>
      <c r="CT87" s="242"/>
      <c r="CU87" s="242"/>
      <c r="CV87" s="242"/>
      <c r="CW87" s="242"/>
      <c r="CX87" s="242"/>
      <c r="CY87" s="242"/>
      <c r="CZ87" s="242"/>
      <c r="DA87" s="242"/>
      <c r="DB87" s="242"/>
      <c r="DC87" s="242"/>
      <c r="DD87" s="242"/>
      <c r="DE87" s="242"/>
      <c r="DF87" s="242"/>
      <c r="DG87" s="242"/>
      <c r="DH87" s="242"/>
      <c r="DI87" s="242"/>
      <c r="DJ87" s="242"/>
      <c r="DK87" s="242"/>
      <c r="DL87" s="242"/>
      <c r="DM87" s="242"/>
      <c r="DN87" s="242"/>
      <c r="DO87" s="242"/>
      <c r="DP87" s="242"/>
      <c r="DQ87" s="242"/>
      <c r="DR87" s="242"/>
      <c r="DS87" s="242"/>
      <c r="DT87" s="242"/>
      <c r="DU87" s="242"/>
      <c r="DV87" s="242"/>
      <c r="DW87" s="242"/>
      <c r="DX87" s="242"/>
      <c r="DY87" s="242"/>
      <c r="DZ87" s="242"/>
      <c r="EA87" s="242"/>
      <c r="EB87" s="242"/>
      <c r="EC87" s="242"/>
      <c r="ED87" s="242"/>
      <c r="EE87" s="242"/>
      <c r="EF87" s="242"/>
      <c r="EG87" s="242"/>
      <c r="EH87" s="242"/>
      <c r="EI87" s="242"/>
      <c r="EJ87" s="242"/>
      <c r="EK87" s="242"/>
      <c r="EL87" s="242"/>
      <c r="EM87" s="242"/>
      <c r="EN87" s="242"/>
      <c r="EO87" s="242"/>
      <c r="EP87" s="242"/>
      <c r="EQ87" s="242"/>
      <c r="ER87" s="242"/>
      <c r="ES87" s="242"/>
      <c r="ET87" s="242"/>
      <c r="EU87" s="242"/>
      <c r="EV87" s="242"/>
      <c r="EW87" s="242"/>
      <c r="EX87" s="242"/>
      <c r="EY87" s="242"/>
      <c r="EZ87" s="242"/>
      <c r="FA87" s="242"/>
      <c r="FB87" s="242"/>
      <c r="FC87" s="242"/>
      <c r="FD87" s="242"/>
      <c r="FE87" s="242"/>
      <c r="FF87" s="242"/>
      <c r="FG87" s="242"/>
      <c r="FH87" s="242"/>
      <c r="FI87" s="242"/>
      <c r="FJ87" s="242"/>
      <c r="FK87" s="242"/>
      <c r="FL87" s="242"/>
      <c r="FM87" s="242"/>
      <c r="FN87" s="242"/>
      <c r="FO87" s="242"/>
      <c r="FP87" s="242"/>
      <c r="FQ87" s="242"/>
      <c r="FR87" s="242"/>
      <c r="FS87" s="242"/>
      <c r="FT87" s="242"/>
      <c r="FU87" s="242"/>
      <c r="FV87" s="242"/>
      <c r="FW87" s="242"/>
      <c r="FX87" s="242"/>
      <c r="FY87" s="242"/>
      <c r="FZ87" s="242"/>
      <c r="GA87" s="242"/>
      <c r="GB87" s="242"/>
      <c r="GC87" s="242"/>
      <c r="GD87" s="242"/>
      <c r="GE87" s="242"/>
      <c r="GF87" s="242"/>
      <c r="GG87" s="242"/>
      <c r="GH87" s="242"/>
      <c r="GI87" s="242"/>
      <c r="GJ87" s="242"/>
    </row>
    <row r="88" spans="1:192" outlineLevel="1" x14ac:dyDescent="0.25">
      <c r="A88" s="212"/>
      <c r="D88" s="216"/>
      <c r="E88" s="242" t="str">
        <f xml:space="preserve"> Ops!E$89</f>
        <v>Accounts payable balance</v>
      </c>
      <c r="F88" s="242">
        <f xml:space="preserve"> Ops!F$89</f>
        <v>0</v>
      </c>
      <c r="G88" s="242" t="str">
        <f xml:space="preserve"> Ops!G$89</f>
        <v>$ 000s</v>
      </c>
      <c r="H88" s="242">
        <f xml:space="preserve"> Ops!H$89</f>
        <v>0</v>
      </c>
      <c r="I88" s="242">
        <f xml:space="preserve"> Ops!I$89</f>
        <v>0</v>
      </c>
      <c r="J88" s="242">
        <f xml:space="preserve"> Ops!J$89</f>
        <v>0</v>
      </c>
      <c r="K88" s="242">
        <f xml:space="preserve"> Ops!K$89</f>
        <v>0</v>
      </c>
      <c r="L88" s="242">
        <f xml:space="preserve"> Ops!L$89</f>
        <v>0</v>
      </c>
      <c r="M88" s="242">
        <f xml:space="preserve"> Ops!M$89</f>
        <v>0</v>
      </c>
      <c r="N88" s="242">
        <f xml:space="preserve"> Ops!N$89</f>
        <v>0</v>
      </c>
      <c r="O88" s="242">
        <f xml:space="preserve"> Ops!O$89</f>
        <v>0</v>
      </c>
      <c r="P88" s="242">
        <f xml:space="preserve"> Ops!P$89</f>
        <v>0</v>
      </c>
      <c r="Q88" s="242">
        <f xml:space="preserve"> Ops!Q$89</f>
        <v>0</v>
      </c>
      <c r="R88" s="242">
        <f xml:space="preserve"> Ops!R$89</f>
        <v>1229.3384720558574</v>
      </c>
      <c r="S88" s="242">
        <f xml:space="preserve"> Ops!S$89</f>
        <v>1209.2949100114683</v>
      </c>
      <c r="T88" s="242">
        <f xml:space="preserve"> Ops!T$89</f>
        <v>1253.9252414969742</v>
      </c>
      <c r="U88" s="242">
        <f xml:space="preserve"> Ops!U$89</f>
        <v>1233.4808082116979</v>
      </c>
      <c r="V88" s="242">
        <f xml:space="preserve"> Ops!V$89</f>
        <v>1279.0037463269136</v>
      </c>
      <c r="W88" s="242">
        <f xml:space="preserve"> Ops!W$89</f>
        <v>1258.1504243759318</v>
      </c>
      <c r="X88" s="242">
        <f xml:space="preserve"> Ops!X$89</f>
        <v>1297.4157782795328</v>
      </c>
      <c r="Y88" s="242">
        <f xml:space="preserve"> Ops!Y$89</f>
        <v>1283.3134328634505</v>
      </c>
      <c r="Z88" s="242">
        <f xml:space="preserve"> Ops!Z$89</f>
        <v>1330.7476938038981</v>
      </c>
      <c r="AA88" s="242">
        <f xml:space="preserve"> Ops!AA$89</f>
        <v>1309.050720535357</v>
      </c>
      <c r="AB88" s="242">
        <f xml:space="preserve"> Ops!AB$89</f>
        <v>1357.3626476799764</v>
      </c>
      <c r="AC88" s="242">
        <f xml:space="preserve"> Ops!AC$89</f>
        <v>1335.2317349460636</v>
      </c>
      <c r="AD88" s="242">
        <f xml:space="preserve"> Ops!AD$89</f>
        <v>1384.5099006335759</v>
      </c>
      <c r="AE88" s="242">
        <f xml:space="preserve"> Ops!AE$89</f>
        <v>1361.9363696449855</v>
      </c>
      <c r="AF88" s="242">
        <f xml:space="preserve"> Ops!AF$89</f>
        <v>1404.4407574448942</v>
      </c>
      <c r="AG88" s="242">
        <f xml:space="preserve"> Ops!AG$89</f>
        <v>1389.1750970378853</v>
      </c>
      <c r="AH88" s="242">
        <f xml:space="preserve"> Ops!AH$89</f>
        <v>1440.5222522670147</v>
      </c>
      <c r="AI88" s="242">
        <f xml:space="preserve"> Ops!AI$89</f>
        <v>1417.035476414836</v>
      </c>
      <c r="AJ88" s="242">
        <f xml:space="preserve"> Ops!AJ$89</f>
        <v>1469.3326973123558</v>
      </c>
      <c r="AK88" s="242">
        <f xml:space="preserve"> Ops!AK$89</f>
        <v>1445.3761859431324</v>
      </c>
      <c r="AL88" s="242">
        <f xml:space="preserve"> Ops!AL$89</f>
        <v>1498.7193512586027</v>
      </c>
      <c r="AM88" s="242">
        <f xml:space="preserve"> Ops!AM$89</f>
        <v>1474.2837096619951</v>
      </c>
      <c r="AN88" s="242">
        <f xml:space="preserve"> Ops!AN$89</f>
        <v>1520.294322139358</v>
      </c>
      <c r="AO88" s="242">
        <f xml:space="preserve"> Ops!AO$89</f>
        <v>1503.769383855235</v>
      </c>
      <c r="AP88" s="242">
        <f xml:space="preserve"> Ops!AP$89</f>
        <v>1559.3522114960924</v>
      </c>
      <c r="AQ88" s="242">
        <f xml:space="preserve"> Ops!AQ$89</f>
        <v>1533.9279906564825</v>
      </c>
      <c r="AR88" s="242">
        <f xml:space="preserve"> Ops!AR$89</f>
        <v>1590.5392557260138</v>
      </c>
      <c r="AS88" s="242">
        <f xml:space="preserve"> Ops!AS$89</f>
        <v>1564.6065504696116</v>
      </c>
      <c r="AT88" s="242">
        <f xml:space="preserve"> Ops!AT$89</f>
        <v>1622.3500408405343</v>
      </c>
      <c r="AU88" s="242">
        <f xml:space="preserve"> Ops!AU$89</f>
        <v>1595.8986814790042</v>
      </c>
      <c r="AV88" s="242">
        <f xml:space="preserve"> Ops!AV$89</f>
        <v>1645.7047502196674</v>
      </c>
      <c r="AW88" s="242">
        <f xml:space="preserve"> Ops!AW$89</f>
        <v>1627.8166551085833</v>
      </c>
      <c r="AX88" s="242">
        <f xml:space="preserve"> Ops!AX$89</f>
        <v>1687.9845595380893</v>
      </c>
      <c r="AY88" s="242">
        <f xml:space="preserve"> Ops!AY$89</f>
        <v>1660.4630721543163</v>
      </c>
      <c r="AZ88" s="242">
        <f xml:space="preserve"> Ops!AZ$89</f>
        <v>1721.7442507288506</v>
      </c>
      <c r="BA88" s="242">
        <f xml:space="preserve"> Ops!BA$89</f>
        <v>1693.672333597402</v>
      </c>
      <c r="BB88" s="242">
        <f xml:space="preserve"> Ops!BB$89</f>
        <v>1756.1791357434286</v>
      </c>
      <c r="BC88" s="242">
        <f xml:space="preserve"> Ops!BC$89</f>
        <v>1727.5457802693509</v>
      </c>
      <c r="BD88" s="242">
        <f xml:space="preserve"> Ops!BD$89</f>
        <v>1781.4603958294047</v>
      </c>
      <c r="BE88" s="242">
        <f xml:space="preserve"> Ops!BE$89</f>
        <v>0</v>
      </c>
      <c r="BF88" s="242">
        <f xml:space="preserve"> Ops!BF$89</f>
        <v>0</v>
      </c>
      <c r="BG88" s="242">
        <f xml:space="preserve"> Ops!BG$89</f>
        <v>0</v>
      </c>
      <c r="BH88" s="242">
        <f xml:space="preserve"> Ops!BH$89</f>
        <v>0</v>
      </c>
      <c r="BI88" s="242">
        <f xml:space="preserve"> Ops!BI$89</f>
        <v>0</v>
      </c>
      <c r="BJ88" s="242">
        <f xml:space="preserve"> Ops!BJ$89</f>
        <v>0</v>
      </c>
      <c r="BK88" s="242">
        <f xml:space="preserve"> Ops!BK$89</f>
        <v>0</v>
      </c>
      <c r="BL88" s="242">
        <f xml:space="preserve"> Ops!BL$89</f>
        <v>0</v>
      </c>
      <c r="BM88" s="242">
        <f xml:space="preserve"> Ops!BM$89</f>
        <v>0</v>
      </c>
      <c r="BN88" s="242">
        <f xml:space="preserve"> Ops!BN$89</f>
        <v>0</v>
      </c>
      <c r="BO88" s="242">
        <f xml:space="preserve"> Ops!BO$89</f>
        <v>0</v>
      </c>
      <c r="BP88" s="242">
        <f xml:space="preserve"> Ops!BP$89</f>
        <v>0</v>
      </c>
      <c r="BQ88" s="242">
        <f xml:space="preserve"> Ops!BQ$89</f>
        <v>0</v>
      </c>
      <c r="BR88" s="242">
        <f xml:space="preserve"> Ops!BR$89</f>
        <v>0</v>
      </c>
      <c r="BS88" s="242">
        <f xml:space="preserve"> Ops!BS$89</f>
        <v>0</v>
      </c>
      <c r="BT88" s="242">
        <f xml:space="preserve"> Ops!BT$89</f>
        <v>0</v>
      </c>
      <c r="BU88" s="242">
        <f xml:space="preserve"> Ops!BU$89</f>
        <v>0</v>
      </c>
      <c r="BV88" s="242">
        <f xml:space="preserve"> Ops!BV$89</f>
        <v>0</v>
      </c>
      <c r="BW88" s="242">
        <f xml:space="preserve"> Ops!BW$89</f>
        <v>0</v>
      </c>
      <c r="BX88" s="242">
        <f xml:space="preserve"> Ops!BX$89</f>
        <v>0</v>
      </c>
      <c r="BY88" s="242">
        <f xml:space="preserve"> Ops!BY$89</f>
        <v>0</v>
      </c>
      <c r="BZ88" s="242">
        <f xml:space="preserve"> Ops!BZ$89</f>
        <v>0</v>
      </c>
      <c r="CA88" s="242">
        <f xml:space="preserve"> Ops!CA$89</f>
        <v>0</v>
      </c>
      <c r="CB88" s="242">
        <f xml:space="preserve"> Ops!CB$89</f>
        <v>0</v>
      </c>
      <c r="CC88" s="242">
        <f xml:space="preserve"> Ops!CC$89</f>
        <v>0</v>
      </c>
      <c r="CD88" s="242">
        <f xml:space="preserve"> Ops!CD$89</f>
        <v>0</v>
      </c>
      <c r="CE88" s="242">
        <f xml:space="preserve"> Ops!CE$89</f>
        <v>0</v>
      </c>
      <c r="CF88" s="242">
        <f xml:space="preserve"> Ops!CF$89</f>
        <v>0</v>
      </c>
      <c r="CG88" s="242">
        <f xml:space="preserve"> Ops!CG$89</f>
        <v>0</v>
      </c>
      <c r="CH88" s="242">
        <f xml:space="preserve"> Ops!CH$89</f>
        <v>0</v>
      </c>
      <c r="CI88" s="242">
        <f xml:space="preserve"> Ops!CI$89</f>
        <v>0</v>
      </c>
      <c r="CJ88" s="242">
        <f xml:space="preserve"> Ops!CJ$89</f>
        <v>0</v>
      </c>
      <c r="CK88" s="242">
        <f xml:space="preserve"> Ops!CK$89</f>
        <v>0</v>
      </c>
      <c r="CL88" s="242">
        <f xml:space="preserve"> Ops!CL$89</f>
        <v>0</v>
      </c>
      <c r="CM88" s="242">
        <f xml:space="preserve"> Ops!CM$89</f>
        <v>0</v>
      </c>
      <c r="CN88" s="242">
        <f xml:space="preserve"> Ops!CN$89</f>
        <v>0</v>
      </c>
      <c r="CO88" s="242">
        <f xml:space="preserve"> Ops!CO$89</f>
        <v>0</v>
      </c>
      <c r="CP88" s="242">
        <f xml:space="preserve"> Ops!CP$89</f>
        <v>0</v>
      </c>
      <c r="CQ88" s="242">
        <f xml:space="preserve"> Ops!CQ$89</f>
        <v>0</v>
      </c>
      <c r="CR88" s="242">
        <f xml:space="preserve"> Ops!CR$89</f>
        <v>0</v>
      </c>
      <c r="CS88" s="242">
        <f xml:space="preserve"> Ops!CS$89</f>
        <v>0</v>
      </c>
      <c r="CT88" s="242">
        <f xml:space="preserve"> Ops!CT$89</f>
        <v>0</v>
      </c>
      <c r="CU88" s="242">
        <f xml:space="preserve"> Ops!CU$89</f>
        <v>0</v>
      </c>
      <c r="CV88" s="242">
        <f xml:space="preserve"> Ops!CV$89</f>
        <v>0</v>
      </c>
      <c r="CW88" s="242">
        <f xml:space="preserve"> Ops!CW$89</f>
        <v>0</v>
      </c>
      <c r="CX88" s="242">
        <f xml:space="preserve"> Ops!CX$89</f>
        <v>0</v>
      </c>
      <c r="CY88" s="242">
        <f xml:space="preserve"> Ops!CY$89</f>
        <v>0</v>
      </c>
      <c r="CZ88" s="242">
        <f xml:space="preserve"> Ops!CZ$89</f>
        <v>0</v>
      </c>
      <c r="DA88" s="242">
        <f xml:space="preserve"> Ops!DA$89</f>
        <v>0</v>
      </c>
      <c r="DB88" s="242">
        <f xml:space="preserve"> Ops!DB$89</f>
        <v>0</v>
      </c>
      <c r="DC88" s="242">
        <f xml:space="preserve"> Ops!DC$89</f>
        <v>0</v>
      </c>
      <c r="DD88" s="242">
        <f xml:space="preserve"> Ops!DD$89</f>
        <v>0</v>
      </c>
      <c r="DE88" s="242">
        <f xml:space="preserve"> Ops!DE$89</f>
        <v>0</v>
      </c>
      <c r="DF88" s="242">
        <f xml:space="preserve"> Ops!DF$89</f>
        <v>0</v>
      </c>
      <c r="DG88" s="242">
        <f xml:space="preserve"> Ops!DG$89</f>
        <v>0</v>
      </c>
      <c r="DH88" s="242">
        <f xml:space="preserve"> Ops!DH$89</f>
        <v>0</v>
      </c>
      <c r="DI88" s="242">
        <f xml:space="preserve"> Ops!DI$89</f>
        <v>0</v>
      </c>
      <c r="DJ88" s="242">
        <f xml:space="preserve"> Ops!DJ$89</f>
        <v>0</v>
      </c>
      <c r="DK88" s="242">
        <f xml:space="preserve"> Ops!DK$89</f>
        <v>0</v>
      </c>
      <c r="DL88" s="242">
        <f xml:space="preserve"> Ops!DL$89</f>
        <v>0</v>
      </c>
      <c r="DM88" s="242">
        <f xml:space="preserve"> Ops!DM$89</f>
        <v>0</v>
      </c>
      <c r="DN88" s="242">
        <f xml:space="preserve"> Ops!DN$89</f>
        <v>0</v>
      </c>
      <c r="DO88" s="242">
        <f xml:space="preserve"> Ops!DO$89</f>
        <v>0</v>
      </c>
      <c r="DP88" s="242">
        <f xml:space="preserve"> Ops!DP$89</f>
        <v>0</v>
      </c>
      <c r="DQ88" s="242">
        <f xml:space="preserve"> Ops!DQ$89</f>
        <v>0</v>
      </c>
      <c r="DR88" s="242">
        <f xml:space="preserve"> Ops!DR$89</f>
        <v>0</v>
      </c>
      <c r="DS88" s="242">
        <f xml:space="preserve"> Ops!DS$89</f>
        <v>0</v>
      </c>
      <c r="DT88" s="242">
        <f xml:space="preserve"> Ops!DT$89</f>
        <v>0</v>
      </c>
      <c r="DU88" s="242">
        <f xml:space="preserve"> Ops!DU$89</f>
        <v>0</v>
      </c>
      <c r="DV88" s="242">
        <f xml:space="preserve"> Ops!DV$89</f>
        <v>0</v>
      </c>
      <c r="DW88" s="242">
        <f xml:space="preserve"> Ops!DW$89</f>
        <v>0</v>
      </c>
      <c r="DX88" s="242">
        <f xml:space="preserve"> Ops!DX$89</f>
        <v>0</v>
      </c>
      <c r="DY88" s="242">
        <f xml:space="preserve"> Ops!DY$89</f>
        <v>0</v>
      </c>
      <c r="DZ88" s="242">
        <f xml:space="preserve"> Ops!DZ$89</f>
        <v>0</v>
      </c>
      <c r="EA88" s="242">
        <f xml:space="preserve"> Ops!EA$89</f>
        <v>0</v>
      </c>
      <c r="EB88" s="242">
        <f xml:space="preserve"> Ops!EB$89</f>
        <v>0</v>
      </c>
      <c r="EC88" s="242">
        <f xml:space="preserve"> Ops!EC$89</f>
        <v>0</v>
      </c>
      <c r="ED88" s="242">
        <f xml:space="preserve"> Ops!ED$89</f>
        <v>0</v>
      </c>
      <c r="EE88" s="242">
        <f xml:space="preserve"> Ops!EE$89</f>
        <v>0</v>
      </c>
      <c r="EF88" s="242">
        <f xml:space="preserve"> Ops!EF$89</f>
        <v>0</v>
      </c>
      <c r="EG88" s="242">
        <f xml:space="preserve"> Ops!EG$89</f>
        <v>0</v>
      </c>
      <c r="EH88" s="242">
        <f xml:space="preserve"> Ops!EH$89</f>
        <v>0</v>
      </c>
      <c r="EI88" s="242">
        <f xml:space="preserve"> Ops!EI$89</f>
        <v>0</v>
      </c>
      <c r="EJ88" s="242">
        <f xml:space="preserve"> Ops!EJ$89</f>
        <v>0</v>
      </c>
      <c r="EK88" s="242">
        <f xml:space="preserve"> Ops!EK$89</f>
        <v>0</v>
      </c>
      <c r="EL88" s="242">
        <f xml:space="preserve"> Ops!EL$89</f>
        <v>0</v>
      </c>
      <c r="EM88" s="242">
        <f xml:space="preserve"> Ops!EM$89</f>
        <v>0</v>
      </c>
      <c r="EN88" s="242">
        <f xml:space="preserve"> Ops!EN$89</f>
        <v>0</v>
      </c>
      <c r="EO88" s="242">
        <f xml:space="preserve"> Ops!EO$89</f>
        <v>0</v>
      </c>
      <c r="EP88" s="242">
        <f xml:space="preserve"> Ops!EP$89</f>
        <v>0</v>
      </c>
      <c r="EQ88" s="242">
        <f xml:space="preserve"> Ops!EQ$89</f>
        <v>0</v>
      </c>
      <c r="ER88" s="242">
        <f xml:space="preserve"> Ops!ER$89</f>
        <v>0</v>
      </c>
      <c r="ES88" s="242">
        <f xml:space="preserve"> Ops!ES$89</f>
        <v>0</v>
      </c>
      <c r="ET88" s="242">
        <f xml:space="preserve"> Ops!ET$89</f>
        <v>0</v>
      </c>
      <c r="EU88" s="242">
        <f xml:space="preserve"> Ops!EU$89</f>
        <v>0</v>
      </c>
      <c r="EV88" s="242">
        <f xml:space="preserve"> Ops!EV$89</f>
        <v>0</v>
      </c>
      <c r="EW88" s="242">
        <f xml:space="preserve"> Ops!EW$89</f>
        <v>0</v>
      </c>
      <c r="EX88" s="242">
        <f xml:space="preserve"> Ops!EX$89</f>
        <v>0</v>
      </c>
      <c r="EY88" s="242">
        <f xml:space="preserve"> Ops!EY$89</f>
        <v>0</v>
      </c>
      <c r="EZ88" s="242">
        <f xml:space="preserve"> Ops!EZ$89</f>
        <v>0</v>
      </c>
      <c r="FA88" s="242">
        <f xml:space="preserve"> Ops!FA$89</f>
        <v>0</v>
      </c>
      <c r="FB88" s="242">
        <f xml:space="preserve"> Ops!FB$89</f>
        <v>0</v>
      </c>
      <c r="FC88" s="242">
        <f xml:space="preserve"> Ops!FC$89</f>
        <v>0</v>
      </c>
      <c r="FD88" s="242">
        <f xml:space="preserve"> Ops!FD$89</f>
        <v>0</v>
      </c>
      <c r="FE88" s="242">
        <f xml:space="preserve"> Ops!FE$89</f>
        <v>0</v>
      </c>
      <c r="FF88" s="242">
        <f xml:space="preserve"> Ops!FF$89</f>
        <v>0</v>
      </c>
      <c r="FG88" s="242">
        <f xml:space="preserve"> Ops!FG$89</f>
        <v>0</v>
      </c>
      <c r="FH88" s="242">
        <f xml:space="preserve"> Ops!FH$89</f>
        <v>0</v>
      </c>
      <c r="FI88" s="242">
        <f xml:space="preserve"> Ops!FI$89</f>
        <v>0</v>
      </c>
      <c r="FJ88" s="242">
        <f xml:space="preserve"> Ops!FJ$89</f>
        <v>0</v>
      </c>
      <c r="FK88" s="242">
        <f xml:space="preserve"> Ops!FK$89</f>
        <v>0</v>
      </c>
      <c r="FL88" s="242">
        <f xml:space="preserve"> Ops!FL$89</f>
        <v>0</v>
      </c>
      <c r="FM88" s="242">
        <f xml:space="preserve"> Ops!FM$89</f>
        <v>0</v>
      </c>
      <c r="FN88" s="242">
        <f xml:space="preserve"> Ops!FN$89</f>
        <v>0</v>
      </c>
      <c r="FO88" s="242">
        <f xml:space="preserve"> Ops!FO$89</f>
        <v>0</v>
      </c>
      <c r="FP88" s="242">
        <f xml:space="preserve"> Ops!FP$89</f>
        <v>0</v>
      </c>
      <c r="FQ88" s="242">
        <f xml:space="preserve"> Ops!FQ$89</f>
        <v>0</v>
      </c>
      <c r="FR88" s="242">
        <f xml:space="preserve"> Ops!FR$89</f>
        <v>0</v>
      </c>
      <c r="FS88" s="242">
        <f xml:space="preserve"> Ops!FS$89</f>
        <v>0</v>
      </c>
      <c r="FT88" s="242">
        <f xml:space="preserve"> Ops!FT$89</f>
        <v>0</v>
      </c>
      <c r="FU88" s="242">
        <f xml:space="preserve"> Ops!FU$89</f>
        <v>0</v>
      </c>
      <c r="FV88" s="242">
        <f xml:space="preserve"> Ops!FV$89</f>
        <v>0</v>
      </c>
      <c r="FW88" s="242">
        <f xml:space="preserve"> Ops!FW$89</f>
        <v>0</v>
      </c>
      <c r="FX88" s="242">
        <f xml:space="preserve"> Ops!FX$89</f>
        <v>0</v>
      </c>
      <c r="FY88" s="242">
        <f xml:space="preserve"> Ops!FY$89</f>
        <v>0</v>
      </c>
      <c r="FZ88" s="242">
        <f xml:space="preserve"> Ops!FZ$89</f>
        <v>0</v>
      </c>
      <c r="GA88" s="242">
        <f xml:space="preserve"> Ops!GA$89</f>
        <v>0</v>
      </c>
      <c r="GB88" s="242">
        <f xml:space="preserve"> Ops!GB$89</f>
        <v>0</v>
      </c>
      <c r="GC88" s="242">
        <f xml:space="preserve"> Ops!GC$89</f>
        <v>0</v>
      </c>
      <c r="GD88" s="242">
        <f xml:space="preserve"> Ops!GD$89</f>
        <v>0</v>
      </c>
      <c r="GE88" s="242">
        <f xml:space="preserve"> Ops!GE$89</f>
        <v>0</v>
      </c>
      <c r="GF88" s="242">
        <f xml:space="preserve"> Ops!GF$89</f>
        <v>0</v>
      </c>
      <c r="GG88" s="242">
        <f xml:space="preserve"> Ops!GG$89</f>
        <v>0</v>
      </c>
      <c r="GH88" s="242">
        <f xml:space="preserve"> Ops!GH$89</f>
        <v>0</v>
      </c>
      <c r="GI88" s="242">
        <f xml:space="preserve"> Ops!GI$89</f>
        <v>0</v>
      </c>
      <c r="GJ88" s="242">
        <f xml:space="preserve"> Ops!GJ$89</f>
        <v>0</v>
      </c>
    </row>
    <row r="89" spans="1:192" outlineLevel="1" x14ac:dyDescent="0.25">
      <c r="A89" s="212"/>
      <c r="D89" s="216"/>
      <c r="E89" s="242" t="str">
        <f xml:space="preserve"> Debt!E$110</f>
        <v>Senior debt balance</v>
      </c>
      <c r="F89" s="242">
        <f xml:space="preserve"> Debt!F$110</f>
        <v>0</v>
      </c>
      <c r="G89" s="242" t="str">
        <f xml:space="preserve"> Debt!G$110</f>
        <v>$ 000s</v>
      </c>
      <c r="H89" s="242">
        <f xml:space="preserve"> Debt!H$110</f>
        <v>0</v>
      </c>
      <c r="I89" s="242">
        <f xml:space="preserve"> Debt!I$110</f>
        <v>0</v>
      </c>
      <c r="J89" s="242">
        <f xml:space="preserve"> Debt!J$110</f>
        <v>0</v>
      </c>
      <c r="K89" s="242">
        <f xml:space="preserve"> Debt!K$110</f>
        <v>0</v>
      </c>
      <c r="L89" s="242">
        <f xml:space="preserve"> Debt!L$110</f>
        <v>0</v>
      </c>
      <c r="M89" s="242">
        <f xml:space="preserve"> Debt!M$110</f>
        <v>23570.90695068788</v>
      </c>
      <c r="N89" s="242">
        <f xml:space="preserve"> Debt!N$110</f>
        <v>96630.914334776666</v>
      </c>
      <c r="O89" s="242">
        <f xml:space="preserve"> Debt!O$110</f>
        <v>171125.20783500391</v>
      </c>
      <c r="P89" s="242">
        <f xml:space="preserve"> Debt!P$110</f>
        <v>261452.83409255982</v>
      </c>
      <c r="Q89" s="242">
        <f xml:space="preserve"> Debt!Q$110</f>
        <v>252065.77388239681</v>
      </c>
      <c r="R89" s="242">
        <f xml:space="preserve"> Debt!R$110</f>
        <v>245111.22349254857</v>
      </c>
      <c r="S89" s="242">
        <f xml:space="preserve"> Debt!S$110</f>
        <v>238892.72510195296</v>
      </c>
      <c r="T89" s="242">
        <f xml:space="preserve"> Debt!T$110</f>
        <v>232615.12880774323</v>
      </c>
      <c r="U89" s="242">
        <f xml:space="preserve"> Debt!U$110</f>
        <v>226237.0433090126</v>
      </c>
      <c r="V89" s="242">
        <f xml:space="preserve"> Debt!V$110</f>
        <v>219800.95704117796</v>
      </c>
      <c r="W89" s="242">
        <f xml:space="preserve"> Debt!W$110</f>
        <v>213257.57058761103</v>
      </c>
      <c r="X89" s="242">
        <f xml:space="preserve"> Debt!X$110</f>
        <v>206666.21733776931</v>
      </c>
      <c r="Y89" s="242">
        <f xml:space="preserve"> Debt!Y$110</f>
        <v>199967.05767008226</v>
      </c>
      <c r="Z89" s="242">
        <f xml:space="preserve"> Debt!Z$110</f>
        <v>193197.09567502991</v>
      </c>
      <c r="AA89" s="242">
        <f xml:space="preserve"> Debt!AA$110</f>
        <v>186306.55217273251</v>
      </c>
      <c r="AB89" s="242">
        <f xml:space="preserve"> Debt!AB$110</f>
        <v>179361.50027754437</v>
      </c>
      <c r="AC89" s="242">
        <f xml:space="preserve"> Debt!AC$110</f>
        <v>172288.49625850294</v>
      </c>
      <c r="AD89" s="242">
        <f xml:space="preserve"> Debt!AD$110</f>
        <v>165161.52565868944</v>
      </c>
      <c r="AE89" s="242">
        <f xml:space="preserve"> Debt!AE$110</f>
        <v>157899.08033311451</v>
      </c>
      <c r="AF89" s="242">
        <f xml:space="preserve"> Debt!AF$110</f>
        <v>150587.81915846161</v>
      </c>
      <c r="AG89" s="242">
        <f xml:space="preserve"> Debt!AG$110</f>
        <v>143143.6792582596</v>
      </c>
      <c r="AH89" s="242">
        <f xml:space="preserve"> Debt!AH$110</f>
        <v>135633.78502865628</v>
      </c>
      <c r="AI89" s="242">
        <f xml:space="preserve"> Debt!AI$110</f>
        <v>127972.278173502</v>
      </c>
      <c r="AJ89" s="242">
        <f xml:space="preserve"> Debt!AJ$110</f>
        <v>120260.08295815362</v>
      </c>
      <c r="AK89" s="242">
        <f xml:space="preserve"> Debt!AK$110</f>
        <v>112387.75395644574</v>
      </c>
      <c r="AL89" s="242">
        <f xml:space="preserve"> Debt!AL$110</f>
        <v>104465.85704090373</v>
      </c>
      <c r="AM89" s="242">
        <f xml:space="preserve"> Debt!AM$110</f>
        <v>96375.428429329026</v>
      </c>
      <c r="AN89" s="242">
        <f xml:space="preserve"> Debt!AN$110</f>
        <v>88233.805182632743</v>
      </c>
      <c r="AO89" s="242">
        <f xml:space="preserve"> Debt!AO$110</f>
        <v>79931.235195140514</v>
      </c>
      <c r="AP89" s="242">
        <f xml:space="preserve"> Debt!AP$110</f>
        <v>71567.634453119463</v>
      </c>
      <c r="AQ89" s="242">
        <f xml:space="preserve"> Debt!AQ$110</f>
        <v>63017.108166673206</v>
      </c>
      <c r="AR89" s="242">
        <f xml:space="preserve"> Debt!AR$110</f>
        <v>54420.13420543012</v>
      </c>
      <c r="AS89" s="242">
        <f xml:space="preserve"> Debt!AS$110</f>
        <v>45626.758824192933</v>
      </c>
      <c r="AT89" s="242">
        <f xml:space="preserve"> Debt!AT$110</f>
        <v>36787.945419091455</v>
      </c>
      <c r="AU89" s="242">
        <f xml:space="preserve"> Debt!AU$110</f>
        <v>27742.656908972713</v>
      </c>
      <c r="AV89" s="242">
        <f xml:space="preserve"> Debt!AV$110</f>
        <v>18642.930062503387</v>
      </c>
      <c r="AW89" s="242">
        <f xml:space="preserve"> Debt!AW$110</f>
        <v>9349.547489956758</v>
      </c>
      <c r="AX89" s="242">
        <f xml:space="preserve"> Debt!AX$110</f>
        <v>2.6375346351414919E-10</v>
      </c>
      <c r="AY89" s="242">
        <f xml:space="preserve"> Debt!AY$110</f>
        <v>2.6375346351414919E-10</v>
      </c>
      <c r="AZ89" s="242">
        <f xml:space="preserve"> Debt!AZ$110</f>
        <v>2.6375346351414919E-10</v>
      </c>
      <c r="BA89" s="242">
        <f xml:space="preserve"> Debt!BA$110</f>
        <v>2.6375346351414919E-10</v>
      </c>
      <c r="BB89" s="242">
        <f xml:space="preserve"> Debt!BB$110</f>
        <v>2.6375346351414919E-10</v>
      </c>
      <c r="BC89" s="242">
        <f xml:space="preserve"> Debt!BC$110</f>
        <v>2.6375346351414919E-10</v>
      </c>
      <c r="BD89" s="242">
        <f xml:space="preserve"> Debt!BD$110</f>
        <v>2.6375346351414919E-10</v>
      </c>
      <c r="BE89" s="242">
        <f xml:space="preserve"> Debt!BE$110</f>
        <v>2.6375346351414919E-10</v>
      </c>
      <c r="BF89" s="242">
        <f xml:space="preserve"> Debt!BF$110</f>
        <v>2.6375346351414919E-10</v>
      </c>
      <c r="BG89" s="242">
        <f xml:space="preserve"> Debt!BG$110</f>
        <v>2.6375346351414919E-10</v>
      </c>
      <c r="BH89" s="242">
        <f xml:space="preserve"> Debt!BH$110</f>
        <v>2.6375346351414919E-10</v>
      </c>
      <c r="BI89" s="242">
        <f xml:space="preserve"> Debt!BI$110</f>
        <v>2.6375346351414919E-10</v>
      </c>
      <c r="BJ89" s="242">
        <f xml:space="preserve"> Debt!BJ$110</f>
        <v>2.6375346351414919E-10</v>
      </c>
      <c r="BK89" s="242">
        <f xml:space="preserve"> Debt!BK$110</f>
        <v>2.6375346351414919E-10</v>
      </c>
      <c r="BL89" s="242">
        <f xml:space="preserve"> Debt!BL$110</f>
        <v>2.6375346351414919E-10</v>
      </c>
      <c r="BM89" s="242">
        <f xml:space="preserve"> Debt!BM$110</f>
        <v>2.6375346351414919E-10</v>
      </c>
      <c r="BN89" s="242">
        <f xml:space="preserve"> Debt!BN$110</f>
        <v>2.6375346351414919E-10</v>
      </c>
      <c r="BO89" s="242">
        <f xml:space="preserve"> Debt!BO$110</f>
        <v>2.6375346351414919E-10</v>
      </c>
      <c r="BP89" s="242">
        <f xml:space="preserve"> Debt!BP$110</f>
        <v>2.6375346351414919E-10</v>
      </c>
      <c r="BQ89" s="242">
        <f xml:space="preserve"> Debt!BQ$110</f>
        <v>2.6375346351414919E-10</v>
      </c>
      <c r="BR89" s="242">
        <f xml:space="preserve"> Debt!BR$110</f>
        <v>2.6375346351414919E-10</v>
      </c>
      <c r="BS89" s="242">
        <f xml:space="preserve"> Debt!BS$110</f>
        <v>2.6375346351414919E-10</v>
      </c>
      <c r="BT89" s="242">
        <f xml:space="preserve"> Debt!BT$110</f>
        <v>2.6375346351414919E-10</v>
      </c>
      <c r="BU89" s="242">
        <f xml:space="preserve"> Debt!BU$110</f>
        <v>2.6375346351414919E-10</v>
      </c>
      <c r="BV89" s="242">
        <f xml:space="preserve"> Debt!BV$110</f>
        <v>2.6375346351414919E-10</v>
      </c>
      <c r="BW89" s="242">
        <f xml:space="preserve"> Debt!BW$110</f>
        <v>2.6375346351414919E-10</v>
      </c>
      <c r="BX89" s="242">
        <f xml:space="preserve"> Debt!BX$110</f>
        <v>2.6375346351414919E-10</v>
      </c>
      <c r="BY89" s="242">
        <f xml:space="preserve"> Debt!BY$110</f>
        <v>2.6375346351414919E-10</v>
      </c>
      <c r="BZ89" s="242">
        <f xml:space="preserve"> Debt!BZ$110</f>
        <v>2.6375346351414919E-10</v>
      </c>
      <c r="CA89" s="242">
        <f xml:space="preserve"> Debt!CA$110</f>
        <v>2.6375346351414919E-10</v>
      </c>
      <c r="CB89" s="242">
        <f xml:space="preserve"> Debt!CB$110</f>
        <v>2.6375346351414919E-10</v>
      </c>
      <c r="CC89" s="242">
        <f xml:space="preserve"> Debt!CC$110</f>
        <v>2.6375346351414919E-10</v>
      </c>
      <c r="CD89" s="242">
        <f xml:space="preserve"> Debt!CD$110</f>
        <v>2.6375346351414919E-10</v>
      </c>
      <c r="CE89" s="242">
        <f xml:space="preserve"> Debt!CE$110</f>
        <v>2.6375346351414919E-10</v>
      </c>
      <c r="CF89" s="242">
        <f xml:space="preserve"> Debt!CF$110</f>
        <v>2.6375346351414919E-10</v>
      </c>
      <c r="CG89" s="242">
        <f xml:space="preserve"> Debt!CG$110</f>
        <v>2.6375346351414919E-10</v>
      </c>
      <c r="CH89" s="242">
        <f xml:space="preserve"> Debt!CH$110</f>
        <v>2.6375346351414919E-10</v>
      </c>
      <c r="CI89" s="242">
        <f xml:space="preserve"> Debt!CI$110</f>
        <v>2.6375346351414919E-10</v>
      </c>
      <c r="CJ89" s="242">
        <f xml:space="preserve"> Debt!CJ$110</f>
        <v>2.6375346351414919E-10</v>
      </c>
      <c r="CK89" s="242">
        <f xml:space="preserve"> Debt!CK$110</f>
        <v>2.6375346351414919E-10</v>
      </c>
      <c r="CL89" s="242">
        <f xml:space="preserve"> Debt!CL$110</f>
        <v>2.6375346351414919E-10</v>
      </c>
      <c r="CM89" s="242">
        <f xml:space="preserve"> Debt!CM$110</f>
        <v>2.6375346351414919E-10</v>
      </c>
      <c r="CN89" s="242">
        <f xml:space="preserve"> Debt!CN$110</f>
        <v>2.6375346351414919E-10</v>
      </c>
      <c r="CO89" s="242">
        <f xml:space="preserve"> Debt!CO$110</f>
        <v>2.6375346351414919E-10</v>
      </c>
      <c r="CP89" s="242">
        <f xml:space="preserve"> Debt!CP$110</f>
        <v>2.6375346351414919E-10</v>
      </c>
      <c r="CQ89" s="242">
        <f xml:space="preserve"> Debt!CQ$110</f>
        <v>2.6375346351414919E-10</v>
      </c>
      <c r="CR89" s="242">
        <f xml:space="preserve"> Debt!CR$110</f>
        <v>2.6375346351414919E-10</v>
      </c>
      <c r="CS89" s="242">
        <f xml:space="preserve"> Debt!CS$110</f>
        <v>2.6375346351414919E-10</v>
      </c>
      <c r="CT89" s="242">
        <f xml:space="preserve"> Debt!CT$110</f>
        <v>2.6375346351414919E-10</v>
      </c>
      <c r="CU89" s="242">
        <f xml:space="preserve"> Debt!CU$110</f>
        <v>2.6375346351414919E-10</v>
      </c>
      <c r="CV89" s="242">
        <f xml:space="preserve"> Debt!CV$110</f>
        <v>2.6375346351414919E-10</v>
      </c>
      <c r="CW89" s="242">
        <f xml:space="preserve"> Debt!CW$110</f>
        <v>2.6375346351414919E-10</v>
      </c>
      <c r="CX89" s="242">
        <f xml:space="preserve"> Debt!CX$110</f>
        <v>2.6375346351414919E-10</v>
      </c>
      <c r="CY89" s="242">
        <f xml:space="preserve"> Debt!CY$110</f>
        <v>2.6375346351414919E-10</v>
      </c>
      <c r="CZ89" s="242">
        <f xml:space="preserve"> Debt!CZ$110</f>
        <v>2.6375346351414919E-10</v>
      </c>
      <c r="DA89" s="242">
        <f xml:space="preserve"> Debt!DA$110</f>
        <v>2.6375346351414919E-10</v>
      </c>
      <c r="DB89" s="242">
        <f xml:space="preserve"> Debt!DB$110</f>
        <v>2.6375346351414919E-10</v>
      </c>
      <c r="DC89" s="242">
        <f xml:space="preserve"> Debt!DC$110</f>
        <v>2.6375346351414919E-10</v>
      </c>
      <c r="DD89" s="242">
        <f xml:space="preserve"> Debt!DD$110</f>
        <v>2.6375346351414919E-10</v>
      </c>
      <c r="DE89" s="242">
        <f xml:space="preserve"> Debt!DE$110</f>
        <v>2.6375346351414919E-10</v>
      </c>
      <c r="DF89" s="242">
        <f xml:space="preserve"> Debt!DF$110</f>
        <v>2.6375346351414919E-10</v>
      </c>
      <c r="DG89" s="242">
        <f xml:space="preserve"> Debt!DG$110</f>
        <v>2.6375346351414919E-10</v>
      </c>
      <c r="DH89" s="242">
        <f xml:space="preserve"> Debt!DH$110</f>
        <v>2.6375346351414919E-10</v>
      </c>
      <c r="DI89" s="242">
        <f xml:space="preserve"> Debt!DI$110</f>
        <v>2.6375346351414919E-10</v>
      </c>
      <c r="DJ89" s="242">
        <f xml:space="preserve"> Debt!DJ$110</f>
        <v>2.6375346351414919E-10</v>
      </c>
      <c r="DK89" s="242">
        <f xml:space="preserve"> Debt!DK$110</f>
        <v>2.6375346351414919E-10</v>
      </c>
      <c r="DL89" s="242">
        <f xml:space="preserve"> Debt!DL$110</f>
        <v>2.6375346351414919E-10</v>
      </c>
      <c r="DM89" s="242">
        <f xml:space="preserve"> Debt!DM$110</f>
        <v>2.6375346351414919E-10</v>
      </c>
      <c r="DN89" s="242">
        <f xml:space="preserve"> Debt!DN$110</f>
        <v>2.6375346351414919E-10</v>
      </c>
      <c r="DO89" s="242">
        <f xml:space="preserve"> Debt!DO$110</f>
        <v>2.6375346351414919E-10</v>
      </c>
      <c r="DP89" s="242">
        <f xml:space="preserve"> Debt!DP$110</f>
        <v>2.6375346351414919E-10</v>
      </c>
      <c r="DQ89" s="242">
        <f xml:space="preserve"> Debt!DQ$110</f>
        <v>2.6375346351414919E-10</v>
      </c>
      <c r="DR89" s="242">
        <f xml:space="preserve"> Debt!DR$110</f>
        <v>2.6375346351414919E-10</v>
      </c>
      <c r="DS89" s="242">
        <f xml:space="preserve"> Debt!DS$110</f>
        <v>2.6375346351414919E-10</v>
      </c>
      <c r="DT89" s="242">
        <f xml:space="preserve"> Debt!DT$110</f>
        <v>2.6375346351414919E-10</v>
      </c>
      <c r="DU89" s="242">
        <f xml:space="preserve"> Debt!DU$110</f>
        <v>2.6375346351414919E-10</v>
      </c>
      <c r="DV89" s="242">
        <f xml:space="preserve"> Debt!DV$110</f>
        <v>2.6375346351414919E-10</v>
      </c>
      <c r="DW89" s="242">
        <f xml:space="preserve"> Debt!DW$110</f>
        <v>2.6375346351414919E-10</v>
      </c>
      <c r="DX89" s="242">
        <f xml:space="preserve"> Debt!DX$110</f>
        <v>2.6375346351414919E-10</v>
      </c>
      <c r="DY89" s="242">
        <f xml:space="preserve"> Debt!DY$110</f>
        <v>2.6375346351414919E-10</v>
      </c>
      <c r="DZ89" s="242">
        <f xml:space="preserve"> Debt!DZ$110</f>
        <v>2.6375346351414919E-10</v>
      </c>
      <c r="EA89" s="242">
        <f xml:space="preserve"> Debt!EA$110</f>
        <v>2.6375346351414919E-10</v>
      </c>
      <c r="EB89" s="242">
        <f xml:space="preserve"> Debt!EB$110</f>
        <v>2.6375346351414919E-10</v>
      </c>
      <c r="EC89" s="242">
        <f xml:space="preserve"> Debt!EC$110</f>
        <v>2.6375346351414919E-10</v>
      </c>
      <c r="ED89" s="242">
        <f xml:space="preserve"> Debt!ED$110</f>
        <v>2.6375346351414919E-10</v>
      </c>
      <c r="EE89" s="242">
        <f xml:space="preserve"> Debt!EE$110</f>
        <v>2.6375346351414919E-10</v>
      </c>
      <c r="EF89" s="242">
        <f xml:space="preserve"> Debt!EF$110</f>
        <v>2.6375346351414919E-10</v>
      </c>
      <c r="EG89" s="242">
        <f xml:space="preserve"> Debt!EG$110</f>
        <v>2.6375346351414919E-10</v>
      </c>
      <c r="EH89" s="242">
        <f xml:space="preserve"> Debt!EH$110</f>
        <v>2.6375346351414919E-10</v>
      </c>
      <c r="EI89" s="242">
        <f xml:space="preserve"> Debt!EI$110</f>
        <v>2.6375346351414919E-10</v>
      </c>
      <c r="EJ89" s="242">
        <f xml:space="preserve"> Debt!EJ$110</f>
        <v>2.6375346351414919E-10</v>
      </c>
      <c r="EK89" s="242">
        <f xml:space="preserve"> Debt!EK$110</f>
        <v>2.6375346351414919E-10</v>
      </c>
      <c r="EL89" s="242">
        <f xml:space="preserve"> Debt!EL$110</f>
        <v>2.6375346351414919E-10</v>
      </c>
      <c r="EM89" s="242">
        <f xml:space="preserve"> Debt!EM$110</f>
        <v>2.6375346351414919E-10</v>
      </c>
      <c r="EN89" s="242">
        <f xml:space="preserve"> Debt!EN$110</f>
        <v>2.6375346351414919E-10</v>
      </c>
      <c r="EO89" s="242">
        <f xml:space="preserve"> Debt!EO$110</f>
        <v>2.6375346351414919E-10</v>
      </c>
      <c r="EP89" s="242">
        <f xml:space="preserve"> Debt!EP$110</f>
        <v>2.6375346351414919E-10</v>
      </c>
      <c r="EQ89" s="242">
        <f xml:space="preserve"> Debt!EQ$110</f>
        <v>2.6375346351414919E-10</v>
      </c>
      <c r="ER89" s="242">
        <f xml:space="preserve"> Debt!ER$110</f>
        <v>2.6375346351414919E-10</v>
      </c>
      <c r="ES89" s="242">
        <f xml:space="preserve"> Debt!ES$110</f>
        <v>2.6375346351414919E-10</v>
      </c>
      <c r="ET89" s="242">
        <f xml:space="preserve"> Debt!ET$110</f>
        <v>2.6375346351414919E-10</v>
      </c>
      <c r="EU89" s="242">
        <f xml:space="preserve"> Debt!EU$110</f>
        <v>2.6375346351414919E-10</v>
      </c>
      <c r="EV89" s="242">
        <f xml:space="preserve"> Debt!EV$110</f>
        <v>2.6375346351414919E-10</v>
      </c>
      <c r="EW89" s="242">
        <f xml:space="preserve"> Debt!EW$110</f>
        <v>2.6375346351414919E-10</v>
      </c>
      <c r="EX89" s="242">
        <f xml:space="preserve"> Debt!EX$110</f>
        <v>2.6375346351414919E-10</v>
      </c>
      <c r="EY89" s="242">
        <f xml:space="preserve"> Debt!EY$110</f>
        <v>2.6375346351414919E-10</v>
      </c>
      <c r="EZ89" s="242">
        <f xml:space="preserve"> Debt!EZ$110</f>
        <v>2.6375346351414919E-10</v>
      </c>
      <c r="FA89" s="242">
        <f xml:space="preserve"> Debt!FA$110</f>
        <v>2.6375346351414919E-10</v>
      </c>
      <c r="FB89" s="242">
        <f xml:space="preserve"> Debt!FB$110</f>
        <v>2.6375346351414919E-10</v>
      </c>
      <c r="FC89" s="242">
        <f xml:space="preserve"> Debt!FC$110</f>
        <v>2.6375346351414919E-10</v>
      </c>
      <c r="FD89" s="242">
        <f xml:space="preserve"> Debt!FD$110</f>
        <v>2.6375346351414919E-10</v>
      </c>
      <c r="FE89" s="242">
        <f xml:space="preserve"> Debt!FE$110</f>
        <v>2.6375346351414919E-10</v>
      </c>
      <c r="FF89" s="242">
        <f xml:space="preserve"> Debt!FF$110</f>
        <v>2.6375346351414919E-10</v>
      </c>
      <c r="FG89" s="242">
        <f xml:space="preserve"> Debt!FG$110</f>
        <v>2.6375346351414919E-10</v>
      </c>
      <c r="FH89" s="242">
        <f xml:space="preserve"> Debt!FH$110</f>
        <v>2.6375346351414919E-10</v>
      </c>
      <c r="FI89" s="242">
        <f xml:space="preserve"> Debt!FI$110</f>
        <v>2.6375346351414919E-10</v>
      </c>
      <c r="FJ89" s="242">
        <f xml:space="preserve"> Debt!FJ$110</f>
        <v>2.6375346351414919E-10</v>
      </c>
      <c r="FK89" s="242">
        <f xml:space="preserve"> Debt!FK$110</f>
        <v>2.6375346351414919E-10</v>
      </c>
      <c r="FL89" s="242">
        <f xml:space="preserve"> Debt!FL$110</f>
        <v>2.6375346351414919E-10</v>
      </c>
      <c r="FM89" s="242">
        <f xml:space="preserve"> Debt!FM$110</f>
        <v>2.6375346351414919E-10</v>
      </c>
      <c r="FN89" s="242">
        <f xml:space="preserve"> Debt!FN$110</f>
        <v>2.6375346351414919E-10</v>
      </c>
      <c r="FO89" s="242">
        <f xml:space="preserve"> Debt!FO$110</f>
        <v>2.6375346351414919E-10</v>
      </c>
      <c r="FP89" s="242">
        <f xml:space="preserve"> Debt!FP$110</f>
        <v>2.6375346351414919E-10</v>
      </c>
      <c r="FQ89" s="242">
        <f xml:space="preserve"> Debt!FQ$110</f>
        <v>2.6375346351414919E-10</v>
      </c>
      <c r="FR89" s="242">
        <f xml:space="preserve"> Debt!FR$110</f>
        <v>2.6375346351414919E-10</v>
      </c>
      <c r="FS89" s="242">
        <f xml:space="preserve"> Debt!FS$110</f>
        <v>2.6375346351414919E-10</v>
      </c>
      <c r="FT89" s="242">
        <f xml:space="preserve"> Debt!FT$110</f>
        <v>2.6375346351414919E-10</v>
      </c>
      <c r="FU89" s="242">
        <f xml:space="preserve"> Debt!FU$110</f>
        <v>2.6375346351414919E-10</v>
      </c>
      <c r="FV89" s="242">
        <f xml:space="preserve"> Debt!FV$110</f>
        <v>2.6375346351414919E-10</v>
      </c>
      <c r="FW89" s="242">
        <f xml:space="preserve"> Debt!FW$110</f>
        <v>2.6375346351414919E-10</v>
      </c>
      <c r="FX89" s="242">
        <f xml:space="preserve"> Debt!FX$110</f>
        <v>2.6375346351414919E-10</v>
      </c>
      <c r="FY89" s="242">
        <f xml:space="preserve"> Debt!FY$110</f>
        <v>2.6375346351414919E-10</v>
      </c>
      <c r="FZ89" s="242">
        <f xml:space="preserve"> Debt!FZ$110</f>
        <v>2.6375346351414919E-10</v>
      </c>
      <c r="GA89" s="242">
        <f xml:space="preserve"> Debt!GA$110</f>
        <v>2.6375346351414919E-10</v>
      </c>
      <c r="GB89" s="242">
        <f xml:space="preserve"> Debt!GB$110</f>
        <v>2.6375346351414919E-10</v>
      </c>
      <c r="GC89" s="242">
        <f xml:space="preserve"> Debt!GC$110</f>
        <v>2.6375346351414919E-10</v>
      </c>
      <c r="GD89" s="242">
        <f xml:space="preserve"> Debt!GD$110</f>
        <v>2.6375346351414919E-10</v>
      </c>
      <c r="GE89" s="242">
        <f xml:space="preserve"> Debt!GE$110</f>
        <v>2.6375346351414919E-10</v>
      </c>
      <c r="GF89" s="242">
        <f xml:space="preserve"> Debt!GF$110</f>
        <v>2.6375346351414919E-10</v>
      </c>
      <c r="GG89" s="242">
        <f xml:space="preserve"> Debt!GG$110</f>
        <v>2.6375346351414919E-10</v>
      </c>
      <c r="GH89" s="242">
        <f xml:space="preserve"> Debt!GH$110</f>
        <v>2.6375346351414919E-10</v>
      </c>
      <c r="GI89" s="242">
        <f xml:space="preserve"> Debt!GI$110</f>
        <v>2.6375346351414919E-10</v>
      </c>
      <c r="GJ89" s="242">
        <f xml:space="preserve"> Debt!GJ$110</f>
        <v>2.6375346351414919E-10</v>
      </c>
    </row>
    <row r="90" spans="1:192" s="198" customFormat="1" outlineLevel="1" x14ac:dyDescent="0.25">
      <c r="A90" s="212"/>
      <c r="B90" s="212"/>
      <c r="C90" s="213"/>
      <c r="D90" s="216"/>
      <c r="E90" s="296" t="str">
        <f xml:space="preserve"> Debt!E$206</f>
        <v>Equity bridge balance</v>
      </c>
      <c r="F90" s="296">
        <f xml:space="preserve"> Debt!F$206</f>
        <v>0</v>
      </c>
      <c r="G90" s="296" t="str">
        <f xml:space="preserve"> Debt!G$206</f>
        <v>$ 000s</v>
      </c>
      <c r="H90" s="296">
        <f xml:space="preserve"> Debt!H$206</f>
        <v>0</v>
      </c>
      <c r="I90" s="296">
        <f xml:space="preserve"> Debt!I$206</f>
        <v>0</v>
      </c>
      <c r="J90" s="296">
        <f xml:space="preserve"> Debt!J$206</f>
        <v>0</v>
      </c>
      <c r="K90" s="296">
        <f xml:space="preserve"> Debt!K$206</f>
        <v>0</v>
      </c>
      <c r="L90" s="296">
        <f xml:space="preserve"> Debt!L$206</f>
        <v>37329.833391779117</v>
      </c>
      <c r="M90" s="296">
        <f xml:space="preserve"> Debt!M$206</f>
        <v>86902.500517547174</v>
      </c>
      <c r="N90" s="296">
        <f xml:space="preserve"> Debt!N$206</f>
        <v>88229.541510516065</v>
      </c>
      <c r="O90" s="296">
        <f xml:space="preserve"> Debt!O$206</f>
        <v>89596.088575423797</v>
      </c>
      <c r="P90" s="296">
        <f xml:space="preserve"> Debt!P$206</f>
        <v>0</v>
      </c>
      <c r="Q90" s="296">
        <f xml:space="preserve"> Debt!Q$206</f>
        <v>0</v>
      </c>
      <c r="R90" s="296">
        <f xml:space="preserve"> Debt!R$206</f>
        <v>0</v>
      </c>
      <c r="S90" s="296">
        <f xml:space="preserve"> Debt!S$206</f>
        <v>0</v>
      </c>
      <c r="T90" s="296">
        <f xml:space="preserve"> Debt!T$206</f>
        <v>0</v>
      </c>
      <c r="U90" s="296">
        <f xml:space="preserve"> Debt!U$206</f>
        <v>0</v>
      </c>
      <c r="V90" s="296">
        <f xml:space="preserve"> Debt!V$206</f>
        <v>0</v>
      </c>
      <c r="W90" s="296">
        <f xml:space="preserve"> Debt!W$206</f>
        <v>0</v>
      </c>
      <c r="X90" s="296">
        <f xml:space="preserve"> Debt!X$206</f>
        <v>0</v>
      </c>
      <c r="Y90" s="296">
        <f xml:space="preserve"> Debt!Y$206</f>
        <v>0</v>
      </c>
      <c r="Z90" s="296">
        <f xml:space="preserve"> Debt!Z$206</f>
        <v>0</v>
      </c>
      <c r="AA90" s="296">
        <f xml:space="preserve"> Debt!AA$206</f>
        <v>0</v>
      </c>
      <c r="AB90" s="296">
        <f xml:space="preserve"> Debt!AB$206</f>
        <v>0</v>
      </c>
      <c r="AC90" s="296">
        <f xml:space="preserve"> Debt!AC$206</f>
        <v>0</v>
      </c>
      <c r="AD90" s="296">
        <f xml:space="preserve"> Debt!AD$206</f>
        <v>0</v>
      </c>
      <c r="AE90" s="296">
        <f xml:space="preserve"> Debt!AE$206</f>
        <v>0</v>
      </c>
      <c r="AF90" s="296">
        <f xml:space="preserve"> Debt!AF$206</f>
        <v>0</v>
      </c>
      <c r="AG90" s="296">
        <f xml:space="preserve"> Debt!AG$206</f>
        <v>0</v>
      </c>
      <c r="AH90" s="296">
        <f xml:space="preserve"> Debt!AH$206</f>
        <v>0</v>
      </c>
      <c r="AI90" s="296">
        <f xml:space="preserve"> Debt!AI$206</f>
        <v>0</v>
      </c>
      <c r="AJ90" s="296">
        <f xml:space="preserve"> Debt!AJ$206</f>
        <v>0</v>
      </c>
      <c r="AK90" s="296">
        <f xml:space="preserve"> Debt!AK$206</f>
        <v>0</v>
      </c>
      <c r="AL90" s="296">
        <f xml:space="preserve"> Debt!AL$206</f>
        <v>0</v>
      </c>
      <c r="AM90" s="296">
        <f xml:space="preserve"> Debt!AM$206</f>
        <v>0</v>
      </c>
      <c r="AN90" s="296">
        <f xml:space="preserve"> Debt!AN$206</f>
        <v>0</v>
      </c>
      <c r="AO90" s="296">
        <f xml:space="preserve"> Debt!AO$206</f>
        <v>0</v>
      </c>
      <c r="AP90" s="296">
        <f xml:space="preserve"> Debt!AP$206</f>
        <v>0</v>
      </c>
      <c r="AQ90" s="296">
        <f xml:space="preserve"> Debt!AQ$206</f>
        <v>0</v>
      </c>
      <c r="AR90" s="296">
        <f xml:space="preserve"> Debt!AR$206</f>
        <v>0</v>
      </c>
      <c r="AS90" s="296">
        <f xml:space="preserve"> Debt!AS$206</f>
        <v>0</v>
      </c>
      <c r="AT90" s="296">
        <f xml:space="preserve"> Debt!AT$206</f>
        <v>0</v>
      </c>
      <c r="AU90" s="296">
        <f xml:space="preserve"> Debt!AU$206</f>
        <v>0</v>
      </c>
      <c r="AV90" s="296">
        <f xml:space="preserve"> Debt!AV$206</f>
        <v>0</v>
      </c>
      <c r="AW90" s="296">
        <f xml:space="preserve"> Debt!AW$206</f>
        <v>0</v>
      </c>
      <c r="AX90" s="296">
        <f xml:space="preserve"> Debt!AX$206</f>
        <v>0</v>
      </c>
      <c r="AY90" s="296">
        <f xml:space="preserve"> Debt!AY$206</f>
        <v>0</v>
      </c>
      <c r="AZ90" s="296">
        <f xml:space="preserve"> Debt!AZ$206</f>
        <v>0</v>
      </c>
      <c r="BA90" s="296">
        <f xml:space="preserve"> Debt!BA$206</f>
        <v>0</v>
      </c>
      <c r="BB90" s="296">
        <f xml:space="preserve"> Debt!BB$206</f>
        <v>0</v>
      </c>
      <c r="BC90" s="296">
        <f xml:space="preserve"> Debt!BC$206</f>
        <v>0</v>
      </c>
      <c r="BD90" s="296">
        <f xml:space="preserve"> Debt!BD$206</f>
        <v>0</v>
      </c>
      <c r="BE90" s="296">
        <f xml:space="preserve"> Debt!BE$206</f>
        <v>0</v>
      </c>
      <c r="BF90" s="296">
        <f xml:space="preserve"> Debt!BF$206</f>
        <v>0</v>
      </c>
      <c r="BG90" s="296">
        <f xml:space="preserve"> Debt!BG$206</f>
        <v>0</v>
      </c>
      <c r="BH90" s="296">
        <f xml:space="preserve"> Debt!BH$206</f>
        <v>0</v>
      </c>
      <c r="BI90" s="296">
        <f xml:space="preserve"> Debt!BI$206</f>
        <v>0</v>
      </c>
      <c r="BJ90" s="296">
        <f xml:space="preserve"> Debt!BJ$206</f>
        <v>0</v>
      </c>
      <c r="BK90" s="296">
        <f xml:space="preserve"> Debt!BK$206</f>
        <v>0</v>
      </c>
      <c r="BL90" s="296">
        <f xml:space="preserve"> Debt!BL$206</f>
        <v>0</v>
      </c>
      <c r="BM90" s="296">
        <f xml:space="preserve"> Debt!BM$206</f>
        <v>0</v>
      </c>
      <c r="BN90" s="296">
        <f xml:space="preserve"> Debt!BN$206</f>
        <v>0</v>
      </c>
      <c r="BO90" s="296">
        <f xml:space="preserve"> Debt!BO$206</f>
        <v>0</v>
      </c>
      <c r="BP90" s="296">
        <f xml:space="preserve"> Debt!BP$206</f>
        <v>0</v>
      </c>
      <c r="BQ90" s="296">
        <f xml:space="preserve"> Debt!BQ$206</f>
        <v>0</v>
      </c>
      <c r="BR90" s="296">
        <f xml:space="preserve"> Debt!BR$206</f>
        <v>0</v>
      </c>
      <c r="BS90" s="296">
        <f xml:space="preserve"> Debt!BS$206</f>
        <v>0</v>
      </c>
      <c r="BT90" s="296">
        <f xml:space="preserve"> Debt!BT$206</f>
        <v>0</v>
      </c>
      <c r="BU90" s="296">
        <f xml:space="preserve"> Debt!BU$206</f>
        <v>0</v>
      </c>
      <c r="BV90" s="296">
        <f xml:space="preserve"> Debt!BV$206</f>
        <v>0</v>
      </c>
      <c r="BW90" s="296">
        <f xml:space="preserve"> Debt!BW$206</f>
        <v>0</v>
      </c>
      <c r="BX90" s="296">
        <f xml:space="preserve"> Debt!BX$206</f>
        <v>0</v>
      </c>
      <c r="BY90" s="296">
        <f xml:space="preserve"> Debt!BY$206</f>
        <v>0</v>
      </c>
      <c r="BZ90" s="296">
        <f xml:space="preserve"> Debt!BZ$206</f>
        <v>0</v>
      </c>
      <c r="CA90" s="296">
        <f xml:space="preserve"> Debt!CA$206</f>
        <v>0</v>
      </c>
      <c r="CB90" s="296">
        <f xml:space="preserve"> Debt!CB$206</f>
        <v>0</v>
      </c>
      <c r="CC90" s="296">
        <f xml:space="preserve"> Debt!CC$206</f>
        <v>0</v>
      </c>
      <c r="CD90" s="296">
        <f xml:space="preserve"> Debt!CD$206</f>
        <v>0</v>
      </c>
      <c r="CE90" s="296">
        <f xml:space="preserve"> Debt!CE$206</f>
        <v>0</v>
      </c>
      <c r="CF90" s="296">
        <f xml:space="preserve"> Debt!CF$206</f>
        <v>0</v>
      </c>
      <c r="CG90" s="296">
        <f xml:space="preserve"> Debt!CG$206</f>
        <v>0</v>
      </c>
      <c r="CH90" s="296">
        <f xml:space="preserve"> Debt!CH$206</f>
        <v>0</v>
      </c>
      <c r="CI90" s="296">
        <f xml:space="preserve"> Debt!CI$206</f>
        <v>0</v>
      </c>
      <c r="CJ90" s="296">
        <f xml:space="preserve"> Debt!CJ$206</f>
        <v>0</v>
      </c>
      <c r="CK90" s="296">
        <f xml:space="preserve"> Debt!CK$206</f>
        <v>0</v>
      </c>
      <c r="CL90" s="296">
        <f xml:space="preserve"> Debt!CL$206</f>
        <v>0</v>
      </c>
      <c r="CM90" s="296">
        <f xml:space="preserve"> Debt!CM$206</f>
        <v>0</v>
      </c>
      <c r="CN90" s="296">
        <f xml:space="preserve"> Debt!CN$206</f>
        <v>0</v>
      </c>
      <c r="CO90" s="296">
        <f xml:space="preserve"> Debt!CO$206</f>
        <v>0</v>
      </c>
      <c r="CP90" s="296">
        <f xml:space="preserve"> Debt!CP$206</f>
        <v>0</v>
      </c>
      <c r="CQ90" s="296">
        <f xml:space="preserve"> Debt!CQ$206</f>
        <v>0</v>
      </c>
      <c r="CR90" s="296">
        <f xml:space="preserve"> Debt!CR$206</f>
        <v>0</v>
      </c>
      <c r="CS90" s="296">
        <f xml:space="preserve"> Debt!CS$206</f>
        <v>0</v>
      </c>
      <c r="CT90" s="296">
        <f xml:space="preserve"> Debt!CT$206</f>
        <v>0</v>
      </c>
      <c r="CU90" s="296">
        <f xml:space="preserve"> Debt!CU$206</f>
        <v>0</v>
      </c>
      <c r="CV90" s="296">
        <f xml:space="preserve"> Debt!CV$206</f>
        <v>0</v>
      </c>
      <c r="CW90" s="296">
        <f xml:space="preserve"> Debt!CW$206</f>
        <v>0</v>
      </c>
      <c r="CX90" s="296">
        <f xml:space="preserve"> Debt!CX$206</f>
        <v>0</v>
      </c>
      <c r="CY90" s="296">
        <f xml:space="preserve"> Debt!CY$206</f>
        <v>0</v>
      </c>
      <c r="CZ90" s="296">
        <f xml:space="preserve"> Debt!CZ$206</f>
        <v>0</v>
      </c>
      <c r="DA90" s="296">
        <f xml:space="preserve"> Debt!DA$206</f>
        <v>0</v>
      </c>
      <c r="DB90" s="296">
        <f xml:space="preserve"> Debt!DB$206</f>
        <v>0</v>
      </c>
      <c r="DC90" s="296">
        <f xml:space="preserve"> Debt!DC$206</f>
        <v>0</v>
      </c>
      <c r="DD90" s="296">
        <f xml:space="preserve"> Debt!DD$206</f>
        <v>0</v>
      </c>
      <c r="DE90" s="296">
        <f xml:space="preserve"> Debt!DE$206</f>
        <v>0</v>
      </c>
      <c r="DF90" s="296">
        <f xml:space="preserve"> Debt!DF$206</f>
        <v>0</v>
      </c>
      <c r="DG90" s="296">
        <f xml:space="preserve"> Debt!DG$206</f>
        <v>0</v>
      </c>
      <c r="DH90" s="296">
        <f xml:space="preserve"> Debt!DH$206</f>
        <v>0</v>
      </c>
      <c r="DI90" s="296">
        <f xml:space="preserve"> Debt!DI$206</f>
        <v>0</v>
      </c>
      <c r="DJ90" s="296">
        <f xml:space="preserve"> Debt!DJ$206</f>
        <v>0</v>
      </c>
      <c r="DK90" s="296">
        <f xml:space="preserve"> Debt!DK$206</f>
        <v>0</v>
      </c>
      <c r="DL90" s="296">
        <f xml:space="preserve"> Debt!DL$206</f>
        <v>0</v>
      </c>
      <c r="DM90" s="296">
        <f xml:space="preserve"> Debt!DM$206</f>
        <v>0</v>
      </c>
      <c r="DN90" s="296">
        <f xml:space="preserve"> Debt!DN$206</f>
        <v>0</v>
      </c>
      <c r="DO90" s="296">
        <f xml:space="preserve"> Debt!DO$206</f>
        <v>0</v>
      </c>
      <c r="DP90" s="296">
        <f xml:space="preserve"> Debt!DP$206</f>
        <v>0</v>
      </c>
      <c r="DQ90" s="296">
        <f xml:space="preserve"> Debt!DQ$206</f>
        <v>0</v>
      </c>
      <c r="DR90" s="296">
        <f xml:space="preserve"> Debt!DR$206</f>
        <v>0</v>
      </c>
      <c r="DS90" s="296">
        <f xml:space="preserve"> Debt!DS$206</f>
        <v>0</v>
      </c>
      <c r="DT90" s="296">
        <f xml:space="preserve"> Debt!DT$206</f>
        <v>0</v>
      </c>
      <c r="DU90" s="296">
        <f xml:space="preserve"> Debt!DU$206</f>
        <v>0</v>
      </c>
      <c r="DV90" s="296">
        <f xml:space="preserve"> Debt!DV$206</f>
        <v>0</v>
      </c>
      <c r="DW90" s="296">
        <f xml:space="preserve"> Debt!DW$206</f>
        <v>0</v>
      </c>
      <c r="DX90" s="296">
        <f xml:space="preserve"> Debt!DX$206</f>
        <v>0</v>
      </c>
      <c r="DY90" s="296">
        <f xml:space="preserve"> Debt!DY$206</f>
        <v>0</v>
      </c>
      <c r="DZ90" s="296">
        <f xml:space="preserve"> Debt!DZ$206</f>
        <v>0</v>
      </c>
      <c r="EA90" s="296">
        <f xml:space="preserve"> Debt!EA$206</f>
        <v>0</v>
      </c>
      <c r="EB90" s="296">
        <f xml:space="preserve"> Debt!EB$206</f>
        <v>0</v>
      </c>
      <c r="EC90" s="296">
        <f xml:space="preserve"> Debt!EC$206</f>
        <v>0</v>
      </c>
      <c r="ED90" s="296">
        <f xml:space="preserve"> Debt!ED$206</f>
        <v>0</v>
      </c>
      <c r="EE90" s="296">
        <f xml:space="preserve"> Debt!EE$206</f>
        <v>0</v>
      </c>
      <c r="EF90" s="296">
        <f xml:space="preserve"> Debt!EF$206</f>
        <v>0</v>
      </c>
      <c r="EG90" s="296">
        <f xml:space="preserve"> Debt!EG$206</f>
        <v>0</v>
      </c>
      <c r="EH90" s="296">
        <f xml:space="preserve"> Debt!EH$206</f>
        <v>0</v>
      </c>
      <c r="EI90" s="296">
        <f xml:space="preserve"> Debt!EI$206</f>
        <v>0</v>
      </c>
      <c r="EJ90" s="296">
        <f xml:space="preserve"> Debt!EJ$206</f>
        <v>0</v>
      </c>
      <c r="EK90" s="296">
        <f xml:space="preserve"> Debt!EK$206</f>
        <v>0</v>
      </c>
      <c r="EL90" s="296">
        <f xml:space="preserve"> Debt!EL$206</f>
        <v>0</v>
      </c>
      <c r="EM90" s="296">
        <f xml:space="preserve"> Debt!EM$206</f>
        <v>0</v>
      </c>
      <c r="EN90" s="296">
        <f xml:space="preserve"> Debt!EN$206</f>
        <v>0</v>
      </c>
      <c r="EO90" s="296">
        <f xml:space="preserve"> Debt!EO$206</f>
        <v>0</v>
      </c>
      <c r="EP90" s="296">
        <f xml:space="preserve"> Debt!EP$206</f>
        <v>0</v>
      </c>
      <c r="EQ90" s="296">
        <f xml:space="preserve"> Debt!EQ$206</f>
        <v>0</v>
      </c>
      <c r="ER90" s="296">
        <f xml:space="preserve"> Debt!ER$206</f>
        <v>0</v>
      </c>
      <c r="ES90" s="296">
        <f xml:space="preserve"> Debt!ES$206</f>
        <v>0</v>
      </c>
      <c r="ET90" s="296">
        <f xml:space="preserve"> Debt!ET$206</f>
        <v>0</v>
      </c>
      <c r="EU90" s="296">
        <f xml:space="preserve"> Debt!EU$206</f>
        <v>0</v>
      </c>
      <c r="EV90" s="296">
        <f xml:space="preserve"> Debt!EV$206</f>
        <v>0</v>
      </c>
      <c r="EW90" s="296">
        <f xml:space="preserve"> Debt!EW$206</f>
        <v>0</v>
      </c>
      <c r="EX90" s="296">
        <f xml:space="preserve"> Debt!EX$206</f>
        <v>0</v>
      </c>
      <c r="EY90" s="296">
        <f xml:space="preserve"> Debt!EY$206</f>
        <v>0</v>
      </c>
      <c r="EZ90" s="296">
        <f xml:space="preserve"> Debt!EZ$206</f>
        <v>0</v>
      </c>
      <c r="FA90" s="296">
        <f xml:space="preserve"> Debt!FA$206</f>
        <v>0</v>
      </c>
      <c r="FB90" s="296">
        <f xml:space="preserve"> Debt!FB$206</f>
        <v>0</v>
      </c>
      <c r="FC90" s="296">
        <f xml:space="preserve"> Debt!FC$206</f>
        <v>0</v>
      </c>
      <c r="FD90" s="296">
        <f xml:space="preserve"> Debt!FD$206</f>
        <v>0</v>
      </c>
      <c r="FE90" s="296">
        <f xml:space="preserve"> Debt!FE$206</f>
        <v>0</v>
      </c>
      <c r="FF90" s="296">
        <f xml:space="preserve"> Debt!FF$206</f>
        <v>0</v>
      </c>
      <c r="FG90" s="296">
        <f xml:space="preserve"> Debt!FG$206</f>
        <v>0</v>
      </c>
      <c r="FH90" s="296">
        <f xml:space="preserve"> Debt!FH$206</f>
        <v>0</v>
      </c>
      <c r="FI90" s="296">
        <f xml:space="preserve"> Debt!FI$206</f>
        <v>0</v>
      </c>
      <c r="FJ90" s="296">
        <f xml:space="preserve"> Debt!FJ$206</f>
        <v>0</v>
      </c>
      <c r="FK90" s="296">
        <f xml:space="preserve"> Debt!FK$206</f>
        <v>0</v>
      </c>
      <c r="FL90" s="296">
        <f xml:space="preserve"> Debt!FL$206</f>
        <v>0</v>
      </c>
      <c r="FM90" s="296">
        <f xml:space="preserve"> Debt!FM$206</f>
        <v>0</v>
      </c>
      <c r="FN90" s="296">
        <f xml:space="preserve"> Debt!FN$206</f>
        <v>0</v>
      </c>
      <c r="FO90" s="296">
        <f xml:space="preserve"> Debt!FO$206</f>
        <v>0</v>
      </c>
      <c r="FP90" s="296">
        <f xml:space="preserve"> Debt!FP$206</f>
        <v>0</v>
      </c>
      <c r="FQ90" s="296">
        <f xml:space="preserve"> Debt!FQ$206</f>
        <v>0</v>
      </c>
      <c r="FR90" s="296">
        <f xml:space="preserve"> Debt!FR$206</f>
        <v>0</v>
      </c>
      <c r="FS90" s="296">
        <f xml:space="preserve"> Debt!FS$206</f>
        <v>0</v>
      </c>
      <c r="FT90" s="296">
        <f xml:space="preserve"> Debt!FT$206</f>
        <v>0</v>
      </c>
      <c r="FU90" s="296">
        <f xml:space="preserve"> Debt!FU$206</f>
        <v>0</v>
      </c>
      <c r="FV90" s="296">
        <f xml:space="preserve"> Debt!FV$206</f>
        <v>0</v>
      </c>
      <c r="FW90" s="296">
        <f xml:space="preserve"> Debt!FW$206</f>
        <v>0</v>
      </c>
      <c r="FX90" s="296">
        <f xml:space="preserve"> Debt!FX$206</f>
        <v>0</v>
      </c>
      <c r="FY90" s="296">
        <f xml:space="preserve"> Debt!FY$206</f>
        <v>0</v>
      </c>
      <c r="FZ90" s="296">
        <f xml:space="preserve"> Debt!FZ$206</f>
        <v>0</v>
      </c>
      <c r="GA90" s="296">
        <f xml:space="preserve"> Debt!GA$206</f>
        <v>0</v>
      </c>
      <c r="GB90" s="296">
        <f xml:space="preserve"> Debt!GB$206</f>
        <v>0</v>
      </c>
      <c r="GC90" s="296">
        <f xml:space="preserve"> Debt!GC$206</f>
        <v>0</v>
      </c>
      <c r="GD90" s="296">
        <f xml:space="preserve"> Debt!GD$206</f>
        <v>0</v>
      </c>
      <c r="GE90" s="296">
        <f xml:space="preserve"> Debt!GE$206</f>
        <v>0</v>
      </c>
      <c r="GF90" s="296">
        <f xml:space="preserve"> Debt!GF$206</f>
        <v>0</v>
      </c>
      <c r="GG90" s="296">
        <f xml:space="preserve"> Debt!GG$206</f>
        <v>0</v>
      </c>
      <c r="GH90" s="296">
        <f xml:space="preserve"> Debt!GH$206</f>
        <v>0</v>
      </c>
      <c r="GI90" s="296">
        <f xml:space="preserve"> Debt!GI$206</f>
        <v>0</v>
      </c>
      <c r="GJ90" s="296">
        <f xml:space="preserve"> Debt!GJ$206</f>
        <v>0</v>
      </c>
    </row>
    <row r="91" spans="1:192" s="526" customFormat="1" outlineLevel="1" x14ac:dyDescent="0.25">
      <c r="A91" s="212"/>
      <c r="B91" s="212"/>
      <c r="C91" s="213"/>
      <c r="D91" s="216"/>
      <c r="E91" s="242" t="str">
        <f xml:space="preserve"> Debt!E$184</f>
        <v>Shareholder loan balance</v>
      </c>
      <c r="F91" s="242">
        <f xml:space="preserve"> Debt!F$184</f>
        <v>0</v>
      </c>
      <c r="G91" s="242" t="str">
        <f xml:space="preserve"> Debt!G$184</f>
        <v>$ 000s</v>
      </c>
      <c r="H91" s="242">
        <f xml:space="preserve"> Debt!H$184</f>
        <v>0</v>
      </c>
      <c r="I91" s="242">
        <f xml:space="preserve"> Debt!I$184</f>
        <v>0</v>
      </c>
      <c r="J91" s="242">
        <f xml:space="preserve"> Debt!J$184</f>
        <v>0</v>
      </c>
      <c r="K91" s="242">
        <f xml:space="preserve"> Debt!K$184</f>
        <v>0</v>
      </c>
      <c r="L91" s="242">
        <f xml:space="preserve"> Debt!L$184</f>
        <v>0</v>
      </c>
      <c r="M91" s="242">
        <f xml:space="preserve"> Debt!M$184</f>
        <v>0</v>
      </c>
      <c r="N91" s="242">
        <f xml:space="preserve"> Debt!N$184</f>
        <v>0</v>
      </c>
      <c r="O91" s="242">
        <f xml:space="preserve"> Debt!O$184</f>
        <v>0</v>
      </c>
      <c r="P91" s="242">
        <f xml:space="preserve"> Debt!P$184</f>
        <v>90965.413482615302</v>
      </c>
      <c r="Q91" s="242">
        <f xml:space="preserve"> Debt!Q$184</f>
        <v>89107.837456774956</v>
      </c>
      <c r="R91" s="242">
        <f xml:space="preserve"> Debt!R$184</f>
        <v>87779.100575390868</v>
      </c>
      <c r="S91" s="242">
        <f xml:space="preserve"> Debt!S$184</f>
        <v>87131.133279214686</v>
      </c>
      <c r="T91" s="242">
        <f xml:space="preserve"> Debt!T$184</f>
        <v>86514.770127631942</v>
      </c>
      <c r="U91" s="242">
        <f xml:space="preserve"> Debt!U$184</f>
        <v>85849.506755621318</v>
      </c>
      <c r="V91" s="242">
        <f xml:space="preserve"> Debt!V$184</f>
        <v>85222.698501955063</v>
      </c>
      <c r="W91" s="242">
        <f xml:space="preserve"> Debt!W$184</f>
        <v>84531.879182516015</v>
      </c>
      <c r="X91" s="242">
        <f xml:space="preserve"> Debt!X$184</f>
        <v>83864.805829167657</v>
      </c>
      <c r="Y91" s="242">
        <f xml:space="preserve"> Debt!Y$184</f>
        <v>83174.560402620205</v>
      </c>
      <c r="Z91" s="242">
        <f xml:space="preserve"> Debt!Z$184</f>
        <v>82500.859847648826</v>
      </c>
      <c r="AA91" s="242">
        <f xml:space="preserve"> Debt!AA$184</f>
        <v>81777.069080739559</v>
      </c>
      <c r="AB91" s="242">
        <f xml:space="preserve"> Debt!AB$184</f>
        <v>81081.848954499568</v>
      </c>
      <c r="AC91" s="242">
        <f xml:space="preserve"> Debt!AC$184</f>
        <v>80335.988205704722</v>
      </c>
      <c r="AD91" s="242">
        <f xml:space="preserve"> Debt!AD$184</f>
        <v>79625.059203723693</v>
      </c>
      <c r="AE91" s="242">
        <f xml:space="preserve"> Debt!AE$184</f>
        <v>78848.754313271158</v>
      </c>
      <c r="AF91" s="242">
        <f xml:space="preserve"> Debt!AF$184</f>
        <v>78092.987323499008</v>
      </c>
      <c r="AG91" s="242">
        <f xml:space="preserve"> Debt!AG$184</f>
        <v>77310.872515249663</v>
      </c>
      <c r="AH91" s="242">
        <f xml:space="preserve"> Debt!AH$184</f>
        <v>76542.133937369668</v>
      </c>
      <c r="AI91" s="242">
        <f xml:space="preserve"> Debt!AI$184</f>
        <v>75720.930037475133</v>
      </c>
      <c r="AJ91" s="242">
        <f xml:space="preserve"> Debt!AJ$184</f>
        <v>74924.359852538983</v>
      </c>
      <c r="AK91" s="242">
        <f xml:space="preserve"> Debt!AK$184</f>
        <v>74074.517320687504</v>
      </c>
      <c r="AL91" s="242">
        <f xml:space="preserve"> Debt!AL$184</f>
        <v>73255.083489489873</v>
      </c>
      <c r="AM91" s="242">
        <f xml:space="preserve"> Debt!AM$184</f>
        <v>72367.968562563445</v>
      </c>
      <c r="AN91" s="242">
        <f xml:space="preserve"> Debt!AN$184</f>
        <v>71497.127484560799</v>
      </c>
      <c r="AO91" s="242">
        <f xml:space="preserve"> Debt!AO$184</f>
        <v>70595.640626402223</v>
      </c>
      <c r="AP91" s="242">
        <f xml:space="preserve"> Debt!AP$184</f>
        <v>69703.226489431021</v>
      </c>
      <c r="AQ91" s="242">
        <f xml:space="preserve"> Debt!AQ$184</f>
        <v>68754.811582997223</v>
      </c>
      <c r="AR91" s="242">
        <f xml:space="preserve"> Debt!AR$184</f>
        <v>67825.825514827229</v>
      </c>
      <c r="AS91" s="242">
        <f xml:space="preserve"> Debt!AS$184</f>
        <v>66839.668431635524</v>
      </c>
      <c r="AT91" s="242">
        <f xml:space="preserve"> Debt!AT$184</f>
        <v>65877.998607034009</v>
      </c>
      <c r="AU91" s="242">
        <f xml:space="preserve"> Debt!AU$184</f>
        <v>64844.99471816689</v>
      </c>
      <c r="AV91" s="242">
        <f xml:space="preserve"> Debt!AV$184</f>
        <v>63822.512310309685</v>
      </c>
      <c r="AW91" s="242">
        <f xml:space="preserve"> Debt!AW$184</f>
        <v>57975.071896109992</v>
      </c>
      <c r="AX91" s="242">
        <f xml:space="preserve"> Debt!AX$184</f>
        <v>51993.966273096776</v>
      </c>
      <c r="AY91" s="242">
        <f xml:space="preserve"> Debt!AY$184</f>
        <v>40926.059631614538</v>
      </c>
      <c r="AZ91" s="242">
        <f xml:space="preserve"> Debt!AZ$184</f>
        <v>29580.315189063367</v>
      </c>
      <c r="BA91" s="242">
        <f xml:space="preserve"> Debt!BA$184</f>
        <v>17680.502132956164</v>
      </c>
      <c r="BB91" s="242">
        <f xml:space="preserve"> Debt!BB$184</f>
        <v>5753.6787272934125</v>
      </c>
      <c r="BC91" s="242">
        <f xml:space="preserve"> Debt!BC$184</f>
        <v>0</v>
      </c>
      <c r="BD91" s="242">
        <f xml:space="preserve"> Debt!BD$184</f>
        <v>0</v>
      </c>
      <c r="BE91" s="242">
        <f xml:space="preserve"> Debt!BE$184</f>
        <v>0</v>
      </c>
      <c r="BF91" s="242">
        <f xml:space="preserve"> Debt!BF$184</f>
        <v>0</v>
      </c>
      <c r="BG91" s="242">
        <f xml:space="preserve"> Debt!BG$184</f>
        <v>0</v>
      </c>
      <c r="BH91" s="242">
        <f xml:space="preserve"> Debt!BH$184</f>
        <v>0</v>
      </c>
      <c r="BI91" s="242">
        <f xml:space="preserve"> Debt!BI$184</f>
        <v>0</v>
      </c>
      <c r="BJ91" s="242">
        <f xml:space="preserve"> Debt!BJ$184</f>
        <v>0</v>
      </c>
      <c r="BK91" s="242">
        <f xml:space="preserve"> Debt!BK$184</f>
        <v>0</v>
      </c>
      <c r="BL91" s="242">
        <f xml:space="preserve"> Debt!BL$184</f>
        <v>0</v>
      </c>
      <c r="BM91" s="242">
        <f xml:space="preserve"> Debt!BM$184</f>
        <v>0</v>
      </c>
      <c r="BN91" s="242">
        <f xml:space="preserve"> Debt!BN$184</f>
        <v>0</v>
      </c>
      <c r="BO91" s="242">
        <f xml:space="preserve"> Debt!BO$184</f>
        <v>0</v>
      </c>
      <c r="BP91" s="242">
        <f xml:space="preserve"> Debt!BP$184</f>
        <v>0</v>
      </c>
      <c r="BQ91" s="242">
        <f xml:space="preserve"> Debt!BQ$184</f>
        <v>0</v>
      </c>
      <c r="BR91" s="242">
        <f xml:space="preserve"> Debt!BR$184</f>
        <v>0</v>
      </c>
      <c r="BS91" s="242">
        <f xml:space="preserve"> Debt!BS$184</f>
        <v>0</v>
      </c>
      <c r="BT91" s="242">
        <f xml:space="preserve"> Debt!BT$184</f>
        <v>0</v>
      </c>
      <c r="BU91" s="242">
        <f xml:space="preserve"> Debt!BU$184</f>
        <v>0</v>
      </c>
      <c r="BV91" s="242">
        <f xml:space="preserve"> Debt!BV$184</f>
        <v>0</v>
      </c>
      <c r="BW91" s="242">
        <f xml:space="preserve"> Debt!BW$184</f>
        <v>0</v>
      </c>
      <c r="BX91" s="242">
        <f xml:space="preserve"> Debt!BX$184</f>
        <v>0</v>
      </c>
      <c r="BY91" s="242">
        <f xml:space="preserve"> Debt!BY$184</f>
        <v>0</v>
      </c>
      <c r="BZ91" s="242">
        <f xml:space="preserve"> Debt!BZ$184</f>
        <v>0</v>
      </c>
      <c r="CA91" s="242">
        <f xml:space="preserve"> Debt!CA$184</f>
        <v>0</v>
      </c>
      <c r="CB91" s="242">
        <f xml:space="preserve"> Debt!CB$184</f>
        <v>0</v>
      </c>
      <c r="CC91" s="242">
        <f xml:space="preserve"> Debt!CC$184</f>
        <v>0</v>
      </c>
      <c r="CD91" s="242">
        <f xml:space="preserve"> Debt!CD$184</f>
        <v>0</v>
      </c>
      <c r="CE91" s="242">
        <f xml:space="preserve"> Debt!CE$184</f>
        <v>0</v>
      </c>
      <c r="CF91" s="242">
        <f xml:space="preserve"> Debt!CF$184</f>
        <v>0</v>
      </c>
      <c r="CG91" s="242">
        <f xml:space="preserve"> Debt!CG$184</f>
        <v>0</v>
      </c>
      <c r="CH91" s="242">
        <f xml:space="preserve"> Debt!CH$184</f>
        <v>0</v>
      </c>
      <c r="CI91" s="242">
        <f xml:space="preserve"> Debt!CI$184</f>
        <v>0</v>
      </c>
      <c r="CJ91" s="242">
        <f xml:space="preserve"> Debt!CJ$184</f>
        <v>0</v>
      </c>
      <c r="CK91" s="242">
        <f xml:space="preserve"> Debt!CK$184</f>
        <v>0</v>
      </c>
      <c r="CL91" s="242">
        <f xml:space="preserve"> Debt!CL$184</f>
        <v>0</v>
      </c>
      <c r="CM91" s="242">
        <f xml:space="preserve"> Debt!CM$184</f>
        <v>0</v>
      </c>
      <c r="CN91" s="242">
        <f xml:space="preserve"> Debt!CN$184</f>
        <v>0</v>
      </c>
      <c r="CO91" s="242">
        <f xml:space="preserve"> Debt!CO$184</f>
        <v>0</v>
      </c>
      <c r="CP91" s="242">
        <f xml:space="preserve"> Debt!CP$184</f>
        <v>0</v>
      </c>
      <c r="CQ91" s="242">
        <f xml:space="preserve"> Debt!CQ$184</f>
        <v>0</v>
      </c>
      <c r="CR91" s="242">
        <f xml:space="preserve"> Debt!CR$184</f>
        <v>0</v>
      </c>
      <c r="CS91" s="242">
        <f xml:space="preserve"> Debt!CS$184</f>
        <v>0</v>
      </c>
      <c r="CT91" s="242">
        <f xml:space="preserve"> Debt!CT$184</f>
        <v>0</v>
      </c>
      <c r="CU91" s="242">
        <f xml:space="preserve"> Debt!CU$184</f>
        <v>0</v>
      </c>
      <c r="CV91" s="242">
        <f xml:space="preserve"> Debt!CV$184</f>
        <v>0</v>
      </c>
      <c r="CW91" s="242">
        <f xml:space="preserve"> Debt!CW$184</f>
        <v>0</v>
      </c>
      <c r="CX91" s="242">
        <f xml:space="preserve"> Debt!CX$184</f>
        <v>0</v>
      </c>
      <c r="CY91" s="242">
        <f xml:space="preserve"> Debt!CY$184</f>
        <v>0</v>
      </c>
      <c r="CZ91" s="242">
        <f xml:space="preserve"> Debt!CZ$184</f>
        <v>0</v>
      </c>
      <c r="DA91" s="242">
        <f xml:space="preserve"> Debt!DA$184</f>
        <v>0</v>
      </c>
      <c r="DB91" s="242">
        <f xml:space="preserve"> Debt!DB$184</f>
        <v>0</v>
      </c>
      <c r="DC91" s="242">
        <f xml:space="preserve"> Debt!DC$184</f>
        <v>0</v>
      </c>
      <c r="DD91" s="242">
        <f xml:space="preserve"> Debt!DD$184</f>
        <v>0</v>
      </c>
      <c r="DE91" s="242">
        <f xml:space="preserve"> Debt!DE$184</f>
        <v>0</v>
      </c>
      <c r="DF91" s="242">
        <f xml:space="preserve"> Debt!DF$184</f>
        <v>0</v>
      </c>
      <c r="DG91" s="242">
        <f xml:space="preserve"> Debt!DG$184</f>
        <v>0</v>
      </c>
      <c r="DH91" s="242">
        <f xml:space="preserve"> Debt!DH$184</f>
        <v>0</v>
      </c>
      <c r="DI91" s="242">
        <f xml:space="preserve"> Debt!DI$184</f>
        <v>0</v>
      </c>
      <c r="DJ91" s="242">
        <f xml:space="preserve"> Debt!DJ$184</f>
        <v>0</v>
      </c>
      <c r="DK91" s="242">
        <f xml:space="preserve"> Debt!DK$184</f>
        <v>0</v>
      </c>
      <c r="DL91" s="242">
        <f xml:space="preserve"> Debt!DL$184</f>
        <v>0</v>
      </c>
      <c r="DM91" s="242">
        <f xml:space="preserve"> Debt!DM$184</f>
        <v>0</v>
      </c>
      <c r="DN91" s="242">
        <f xml:space="preserve"> Debt!DN$184</f>
        <v>0</v>
      </c>
      <c r="DO91" s="242">
        <f xml:space="preserve"> Debt!DO$184</f>
        <v>0</v>
      </c>
      <c r="DP91" s="242">
        <f xml:space="preserve"> Debt!DP$184</f>
        <v>0</v>
      </c>
      <c r="DQ91" s="242">
        <f xml:space="preserve"> Debt!DQ$184</f>
        <v>0</v>
      </c>
      <c r="DR91" s="242">
        <f xml:space="preserve"> Debt!DR$184</f>
        <v>0</v>
      </c>
      <c r="DS91" s="242">
        <f xml:space="preserve"> Debt!DS$184</f>
        <v>0</v>
      </c>
      <c r="DT91" s="242">
        <f xml:space="preserve"> Debt!DT$184</f>
        <v>0</v>
      </c>
      <c r="DU91" s="242">
        <f xml:space="preserve"> Debt!DU$184</f>
        <v>0</v>
      </c>
      <c r="DV91" s="242">
        <f xml:space="preserve"> Debt!DV$184</f>
        <v>0</v>
      </c>
      <c r="DW91" s="242">
        <f xml:space="preserve"> Debt!DW$184</f>
        <v>0</v>
      </c>
      <c r="DX91" s="242">
        <f xml:space="preserve"> Debt!DX$184</f>
        <v>0</v>
      </c>
      <c r="DY91" s="242">
        <f xml:space="preserve"> Debt!DY$184</f>
        <v>0</v>
      </c>
      <c r="DZ91" s="242">
        <f xml:space="preserve"> Debt!DZ$184</f>
        <v>0</v>
      </c>
      <c r="EA91" s="242">
        <f xml:space="preserve"> Debt!EA$184</f>
        <v>0</v>
      </c>
      <c r="EB91" s="242">
        <f xml:space="preserve"> Debt!EB$184</f>
        <v>0</v>
      </c>
      <c r="EC91" s="242">
        <f xml:space="preserve"> Debt!EC$184</f>
        <v>0</v>
      </c>
      <c r="ED91" s="242">
        <f xml:space="preserve"> Debt!ED$184</f>
        <v>0</v>
      </c>
      <c r="EE91" s="242">
        <f xml:space="preserve"> Debt!EE$184</f>
        <v>0</v>
      </c>
      <c r="EF91" s="242">
        <f xml:space="preserve"> Debt!EF$184</f>
        <v>0</v>
      </c>
      <c r="EG91" s="242">
        <f xml:space="preserve"> Debt!EG$184</f>
        <v>0</v>
      </c>
      <c r="EH91" s="242">
        <f xml:space="preserve"> Debt!EH$184</f>
        <v>0</v>
      </c>
      <c r="EI91" s="242">
        <f xml:space="preserve"> Debt!EI$184</f>
        <v>0</v>
      </c>
      <c r="EJ91" s="242">
        <f xml:space="preserve"> Debt!EJ$184</f>
        <v>0</v>
      </c>
      <c r="EK91" s="242">
        <f xml:space="preserve"> Debt!EK$184</f>
        <v>0</v>
      </c>
      <c r="EL91" s="242">
        <f xml:space="preserve"> Debt!EL$184</f>
        <v>0</v>
      </c>
      <c r="EM91" s="242">
        <f xml:space="preserve"> Debt!EM$184</f>
        <v>0</v>
      </c>
      <c r="EN91" s="242">
        <f xml:space="preserve"> Debt!EN$184</f>
        <v>0</v>
      </c>
      <c r="EO91" s="242">
        <f xml:space="preserve"> Debt!EO$184</f>
        <v>0</v>
      </c>
      <c r="EP91" s="242">
        <f xml:space="preserve"> Debt!EP$184</f>
        <v>0</v>
      </c>
      <c r="EQ91" s="242">
        <f xml:space="preserve"> Debt!EQ$184</f>
        <v>0</v>
      </c>
      <c r="ER91" s="242">
        <f xml:space="preserve"> Debt!ER$184</f>
        <v>0</v>
      </c>
      <c r="ES91" s="242">
        <f xml:space="preserve"> Debt!ES$184</f>
        <v>0</v>
      </c>
      <c r="ET91" s="242">
        <f xml:space="preserve"> Debt!ET$184</f>
        <v>0</v>
      </c>
      <c r="EU91" s="242">
        <f xml:space="preserve"> Debt!EU$184</f>
        <v>0</v>
      </c>
      <c r="EV91" s="242">
        <f xml:space="preserve"> Debt!EV$184</f>
        <v>0</v>
      </c>
      <c r="EW91" s="242">
        <f xml:space="preserve"> Debt!EW$184</f>
        <v>0</v>
      </c>
      <c r="EX91" s="242">
        <f xml:space="preserve"> Debt!EX$184</f>
        <v>0</v>
      </c>
      <c r="EY91" s="242">
        <f xml:space="preserve"> Debt!EY$184</f>
        <v>0</v>
      </c>
      <c r="EZ91" s="242">
        <f xml:space="preserve"> Debt!EZ$184</f>
        <v>0</v>
      </c>
      <c r="FA91" s="242">
        <f xml:space="preserve"> Debt!FA$184</f>
        <v>0</v>
      </c>
      <c r="FB91" s="242">
        <f xml:space="preserve"> Debt!FB$184</f>
        <v>0</v>
      </c>
      <c r="FC91" s="242">
        <f xml:space="preserve"> Debt!FC$184</f>
        <v>0</v>
      </c>
      <c r="FD91" s="242">
        <f xml:space="preserve"> Debt!FD$184</f>
        <v>0</v>
      </c>
      <c r="FE91" s="242">
        <f xml:space="preserve"> Debt!FE$184</f>
        <v>0</v>
      </c>
      <c r="FF91" s="242">
        <f xml:space="preserve"> Debt!FF$184</f>
        <v>0</v>
      </c>
      <c r="FG91" s="242">
        <f xml:space="preserve"> Debt!FG$184</f>
        <v>0</v>
      </c>
      <c r="FH91" s="242">
        <f xml:space="preserve"> Debt!FH$184</f>
        <v>0</v>
      </c>
      <c r="FI91" s="242">
        <f xml:space="preserve"> Debt!FI$184</f>
        <v>0</v>
      </c>
      <c r="FJ91" s="242">
        <f xml:space="preserve"> Debt!FJ$184</f>
        <v>0</v>
      </c>
      <c r="FK91" s="242">
        <f xml:space="preserve"> Debt!FK$184</f>
        <v>0</v>
      </c>
      <c r="FL91" s="242">
        <f xml:space="preserve"> Debt!FL$184</f>
        <v>0</v>
      </c>
      <c r="FM91" s="242">
        <f xml:space="preserve"> Debt!FM$184</f>
        <v>0</v>
      </c>
      <c r="FN91" s="242">
        <f xml:space="preserve"> Debt!FN$184</f>
        <v>0</v>
      </c>
      <c r="FO91" s="242">
        <f xml:space="preserve"> Debt!FO$184</f>
        <v>0</v>
      </c>
      <c r="FP91" s="242">
        <f xml:space="preserve"> Debt!FP$184</f>
        <v>0</v>
      </c>
      <c r="FQ91" s="242">
        <f xml:space="preserve"> Debt!FQ$184</f>
        <v>0</v>
      </c>
      <c r="FR91" s="242">
        <f xml:space="preserve"> Debt!FR$184</f>
        <v>0</v>
      </c>
      <c r="FS91" s="242">
        <f xml:space="preserve"> Debt!FS$184</f>
        <v>0</v>
      </c>
      <c r="FT91" s="242">
        <f xml:space="preserve"> Debt!FT$184</f>
        <v>0</v>
      </c>
      <c r="FU91" s="242">
        <f xml:space="preserve"> Debt!FU$184</f>
        <v>0</v>
      </c>
      <c r="FV91" s="242">
        <f xml:space="preserve"> Debt!FV$184</f>
        <v>0</v>
      </c>
      <c r="FW91" s="242">
        <f xml:space="preserve"> Debt!FW$184</f>
        <v>0</v>
      </c>
      <c r="FX91" s="242">
        <f xml:space="preserve"> Debt!FX$184</f>
        <v>0</v>
      </c>
      <c r="FY91" s="242">
        <f xml:space="preserve"> Debt!FY$184</f>
        <v>0</v>
      </c>
      <c r="FZ91" s="242">
        <f xml:space="preserve"> Debt!FZ$184</f>
        <v>0</v>
      </c>
      <c r="GA91" s="242">
        <f xml:space="preserve"> Debt!GA$184</f>
        <v>0</v>
      </c>
      <c r="GB91" s="242">
        <f xml:space="preserve"> Debt!GB$184</f>
        <v>0</v>
      </c>
      <c r="GC91" s="242">
        <f xml:space="preserve"> Debt!GC$184</f>
        <v>0</v>
      </c>
      <c r="GD91" s="242">
        <f xml:space="preserve"> Debt!GD$184</f>
        <v>0</v>
      </c>
      <c r="GE91" s="242">
        <f xml:space="preserve"> Debt!GE$184</f>
        <v>0</v>
      </c>
      <c r="GF91" s="242">
        <f xml:space="preserve"> Debt!GF$184</f>
        <v>0</v>
      </c>
      <c r="GG91" s="242">
        <f xml:space="preserve"> Debt!GG$184</f>
        <v>0</v>
      </c>
      <c r="GH91" s="242">
        <f xml:space="preserve"> Debt!GH$184</f>
        <v>0</v>
      </c>
      <c r="GI91" s="242">
        <f xml:space="preserve"> Debt!GI$184</f>
        <v>0</v>
      </c>
      <c r="GJ91" s="242">
        <f xml:space="preserve"> Debt!GJ$184</f>
        <v>0</v>
      </c>
    </row>
    <row r="92" spans="1:192" outlineLevel="1" x14ac:dyDescent="0.25">
      <c r="A92" s="212"/>
      <c r="D92" s="216"/>
      <c r="E92" s="242" t="str">
        <f xml:space="preserve"> Tax!E$90</f>
        <v>Deferred tax balance</v>
      </c>
      <c r="F92" s="242">
        <f xml:space="preserve"> Tax!F$90</f>
        <v>0</v>
      </c>
      <c r="G92" s="242" t="str">
        <f xml:space="preserve"> Tax!G$90</f>
        <v>$ 000s</v>
      </c>
      <c r="H92" s="242">
        <f xml:space="preserve"> Tax!H$90</f>
        <v>0</v>
      </c>
      <c r="I92" s="242">
        <f xml:space="preserve"> Tax!I$90</f>
        <v>0</v>
      </c>
      <c r="J92" s="242">
        <f xml:space="preserve"> Tax!J$90</f>
        <v>0</v>
      </c>
      <c r="K92" s="242">
        <f xml:space="preserve"> Tax!K$90</f>
        <v>0</v>
      </c>
      <c r="L92" s="242">
        <f xml:space="preserve"> Tax!L$90</f>
        <v>0</v>
      </c>
      <c r="M92" s="242">
        <f xml:space="preserve"> Tax!M$90</f>
        <v>0</v>
      </c>
      <c r="N92" s="242">
        <f xml:space="preserve"> Tax!N$90</f>
        <v>0</v>
      </c>
      <c r="O92" s="242">
        <f xml:space="preserve"> Tax!O$90</f>
        <v>0</v>
      </c>
      <c r="P92" s="242">
        <f xml:space="preserve"> Tax!P$90</f>
        <v>0</v>
      </c>
      <c r="Q92" s="242">
        <f xml:space="preserve"> Tax!Q$90</f>
        <v>260.32809392570164</v>
      </c>
      <c r="R92" s="242">
        <f xml:space="preserve"> Tax!R$90</f>
        <v>-395.23866059013199</v>
      </c>
      <c r="S92" s="242">
        <f xml:space="preserve"> Tax!S$90</f>
        <v>-1035.5250563905404</v>
      </c>
      <c r="T92" s="242">
        <f xml:space="preserve"> Tax!T$90</f>
        <v>-1647.4990579119062</v>
      </c>
      <c r="U92" s="242">
        <f xml:space="preserve"> Tax!U$90</f>
        <v>-2252.4267858314361</v>
      </c>
      <c r="V92" s="242">
        <f xml:space="preserve"> Tax!V$90</f>
        <v>-2829.4546859091124</v>
      </c>
      <c r="W92" s="242">
        <f xml:space="preserve"> Tax!W$90</f>
        <v>-3397.7385032215179</v>
      </c>
      <c r="X92" s="242">
        <f xml:space="preserve"> Tax!X$90</f>
        <v>-3943.27030262371</v>
      </c>
      <c r="Y92" s="242">
        <f xml:space="preserve"> Tax!Y$90</f>
        <v>-4473.3164517169098</v>
      </c>
      <c r="Z92" s="242">
        <f xml:space="preserve"> Tax!Z$90</f>
        <v>-4976.4361811919089</v>
      </c>
      <c r="AA92" s="242">
        <f xml:space="preserve"> Tax!AA$90</f>
        <v>-5467.2289401325061</v>
      </c>
      <c r="AB92" s="242">
        <f xml:space="preserve"> Tax!AB$90</f>
        <v>-5931.3764923697436</v>
      </c>
      <c r="AC92" s="242">
        <f xml:space="preserve"> Tax!AC$90</f>
        <v>-6381.286556010703</v>
      </c>
      <c r="AD92" s="242">
        <f xml:space="preserve"> Tax!AD$90</f>
        <v>-6804.8341098665269</v>
      </c>
      <c r="AE92" s="242">
        <f xml:space="preserve"> Tax!AE$90</f>
        <v>-7212.241773717461</v>
      </c>
      <c r="AF92" s="242">
        <f xml:space="preserve"> Tax!AF$90</f>
        <v>-7597.3221148484581</v>
      </c>
      <c r="AG92" s="242">
        <f xml:space="preserve"> Tax!AG$90</f>
        <v>-7960.318353402623</v>
      </c>
      <c r="AH92" s="242">
        <f xml:space="preserve"> Tax!AH$90</f>
        <v>-8297.9621972025925</v>
      </c>
      <c r="AI92" s="242">
        <f xml:space="preserve"> Tax!AI$90</f>
        <v>-8615.1821101269288</v>
      </c>
      <c r="AJ92" s="242">
        <f xml:space="preserve"> Tax!AJ$90</f>
        <v>-8907.1755062366628</v>
      </c>
      <c r="AK92" s="242">
        <f xml:space="preserve"> Tax!AK$90</f>
        <v>-9176.5325203103221</v>
      </c>
      <c r="AL92" s="242">
        <f xml:space="preserve"> Tax!AL$90</f>
        <v>-9421.0285133089092</v>
      </c>
      <c r="AM92" s="242">
        <f xml:space="preserve"> Tax!AM$90</f>
        <v>-9640.7301055119078</v>
      </c>
      <c r="AN92" s="242">
        <f xml:space="preserve"> Tax!AN$90</f>
        <v>-9838.0922960817315</v>
      </c>
      <c r="AO92" s="242">
        <f xml:space="preserve"> Tax!AO$90</f>
        <v>-10005.884735616153</v>
      </c>
      <c r="AP92" s="242">
        <f xml:space="preserve"> Tax!AP$90</f>
        <v>-10149.685784026566</v>
      </c>
      <c r="AQ92" s="242">
        <f xml:space="preserve"> Tax!AQ$90</f>
        <v>-10263.786249730081</v>
      </c>
      <c r="AR92" s="242">
        <f xml:space="preserve"> Tax!AR$90</f>
        <v>-10354.002727898542</v>
      </c>
      <c r="AS92" s="242">
        <f xml:space="preserve"> Tax!AS$90</f>
        <v>-10412.020410394949</v>
      </c>
      <c r="AT92" s="242">
        <f xml:space="preserve"> Tax!AT$90</f>
        <v>-10446.444075578374</v>
      </c>
      <c r="AU92" s="242">
        <f xml:space="preserve"> Tax!AU$90</f>
        <v>-10446.069855004529</v>
      </c>
      <c r="AV92" s="242">
        <f xml:space="preserve"> Tax!AV$90</f>
        <v>-10422.960678763358</v>
      </c>
      <c r="AW92" s="242">
        <f xml:space="preserve"> Tax!AW$90</f>
        <v>-10361.483875666998</v>
      </c>
      <c r="AX92" s="242">
        <f xml:space="preserve"> Tax!AX$90</f>
        <v>-10234.073606624255</v>
      </c>
      <c r="AY92" s="242">
        <f xml:space="preserve"> Tax!AY$90</f>
        <v>-8033.3122368333625</v>
      </c>
      <c r="AZ92" s="242">
        <f xml:space="preserve"> Tax!AZ$90</f>
        <v>-5760.0975032936976</v>
      </c>
      <c r="BA92" s="242">
        <f xml:space="preserve"> Tax!BA$90</f>
        <v>-3392.8081892670352</v>
      </c>
      <c r="BB92" s="242">
        <f xml:space="preserve"> Tax!BB$90</f>
        <v>-1233.7907953922986</v>
      </c>
      <c r="BC92" s="242">
        <f xml:space="preserve"> Tax!BC$90</f>
        <v>-1110.4117158530676</v>
      </c>
      <c r="BD92" s="242">
        <f xml:space="preserve"> Tax!BD$90</f>
        <v>9.5496943686157465E-12</v>
      </c>
      <c r="BE92" s="242">
        <f xml:space="preserve"> Tax!BE$90</f>
        <v>9.5496943686157465E-12</v>
      </c>
      <c r="BF92" s="242">
        <f xml:space="preserve"> Tax!BF$90</f>
        <v>9.5496943686157465E-12</v>
      </c>
      <c r="BG92" s="242">
        <f xml:space="preserve"> Tax!BG$90</f>
        <v>9.5496943686157465E-12</v>
      </c>
      <c r="BH92" s="242">
        <f xml:space="preserve"> Tax!BH$90</f>
        <v>9.5496943686157465E-12</v>
      </c>
      <c r="BI92" s="242">
        <f xml:space="preserve"> Tax!BI$90</f>
        <v>9.5496943686157465E-12</v>
      </c>
      <c r="BJ92" s="242">
        <f xml:space="preserve"> Tax!BJ$90</f>
        <v>9.5496943686157465E-12</v>
      </c>
      <c r="BK92" s="242">
        <f xml:space="preserve"> Tax!BK$90</f>
        <v>9.5496943686157465E-12</v>
      </c>
      <c r="BL92" s="242">
        <f xml:space="preserve"> Tax!BL$90</f>
        <v>9.5496943686157465E-12</v>
      </c>
      <c r="BM92" s="242">
        <f xml:space="preserve"> Tax!BM$90</f>
        <v>9.5496943686157465E-12</v>
      </c>
      <c r="BN92" s="242">
        <f xml:space="preserve"> Tax!BN$90</f>
        <v>9.5496943686157465E-12</v>
      </c>
      <c r="BO92" s="242">
        <f xml:space="preserve"> Tax!BO$90</f>
        <v>9.5496943686157465E-12</v>
      </c>
      <c r="BP92" s="242">
        <f xml:space="preserve"> Tax!BP$90</f>
        <v>9.5496943686157465E-12</v>
      </c>
      <c r="BQ92" s="242">
        <f xml:space="preserve"> Tax!BQ$90</f>
        <v>9.5496943686157465E-12</v>
      </c>
      <c r="BR92" s="242">
        <f xml:space="preserve"> Tax!BR$90</f>
        <v>9.5496943686157465E-12</v>
      </c>
      <c r="BS92" s="242">
        <f xml:space="preserve"> Tax!BS$90</f>
        <v>9.5496943686157465E-12</v>
      </c>
      <c r="BT92" s="242">
        <f xml:space="preserve"> Tax!BT$90</f>
        <v>9.5496943686157465E-12</v>
      </c>
      <c r="BU92" s="242">
        <f xml:space="preserve"> Tax!BU$90</f>
        <v>9.5496943686157465E-12</v>
      </c>
      <c r="BV92" s="242">
        <f xml:space="preserve"> Tax!BV$90</f>
        <v>9.5496943686157465E-12</v>
      </c>
      <c r="BW92" s="242">
        <f xml:space="preserve"> Tax!BW$90</f>
        <v>9.5496943686157465E-12</v>
      </c>
      <c r="BX92" s="242">
        <f xml:space="preserve"> Tax!BX$90</f>
        <v>9.5496943686157465E-12</v>
      </c>
      <c r="BY92" s="242">
        <f xml:space="preserve"> Tax!BY$90</f>
        <v>9.5496943686157465E-12</v>
      </c>
      <c r="BZ92" s="242">
        <f xml:space="preserve"> Tax!BZ$90</f>
        <v>9.5496943686157465E-12</v>
      </c>
      <c r="CA92" s="242">
        <f xml:space="preserve"> Tax!CA$90</f>
        <v>9.5496943686157465E-12</v>
      </c>
      <c r="CB92" s="242">
        <f xml:space="preserve"> Tax!CB$90</f>
        <v>9.5496943686157465E-12</v>
      </c>
      <c r="CC92" s="242">
        <f xml:space="preserve"> Tax!CC$90</f>
        <v>9.5496943686157465E-12</v>
      </c>
      <c r="CD92" s="242">
        <f xml:space="preserve"> Tax!CD$90</f>
        <v>9.5496943686157465E-12</v>
      </c>
      <c r="CE92" s="242">
        <f xml:space="preserve"> Tax!CE$90</f>
        <v>9.5496943686157465E-12</v>
      </c>
      <c r="CF92" s="242">
        <f xml:space="preserve"> Tax!CF$90</f>
        <v>9.5496943686157465E-12</v>
      </c>
      <c r="CG92" s="242">
        <f xml:space="preserve"> Tax!CG$90</f>
        <v>9.5496943686157465E-12</v>
      </c>
      <c r="CH92" s="242">
        <f xml:space="preserve"> Tax!CH$90</f>
        <v>9.5496943686157465E-12</v>
      </c>
      <c r="CI92" s="242">
        <f xml:space="preserve"> Tax!CI$90</f>
        <v>9.5496943686157465E-12</v>
      </c>
      <c r="CJ92" s="242">
        <f xml:space="preserve"> Tax!CJ$90</f>
        <v>9.5496943686157465E-12</v>
      </c>
      <c r="CK92" s="242">
        <f xml:space="preserve"> Tax!CK$90</f>
        <v>9.5496943686157465E-12</v>
      </c>
      <c r="CL92" s="242">
        <f xml:space="preserve"> Tax!CL$90</f>
        <v>9.5496943686157465E-12</v>
      </c>
      <c r="CM92" s="242">
        <f xml:space="preserve"> Tax!CM$90</f>
        <v>9.5496943686157465E-12</v>
      </c>
      <c r="CN92" s="242">
        <f xml:space="preserve"> Tax!CN$90</f>
        <v>9.5496943686157465E-12</v>
      </c>
      <c r="CO92" s="242">
        <f xml:space="preserve"> Tax!CO$90</f>
        <v>9.5496943686157465E-12</v>
      </c>
      <c r="CP92" s="242">
        <f xml:space="preserve"> Tax!CP$90</f>
        <v>9.5496943686157465E-12</v>
      </c>
      <c r="CQ92" s="242">
        <f xml:space="preserve"> Tax!CQ$90</f>
        <v>9.5496943686157465E-12</v>
      </c>
      <c r="CR92" s="242">
        <f xml:space="preserve"> Tax!CR$90</f>
        <v>9.5496943686157465E-12</v>
      </c>
      <c r="CS92" s="242">
        <f xml:space="preserve"> Tax!CS$90</f>
        <v>9.5496943686157465E-12</v>
      </c>
      <c r="CT92" s="242">
        <f xml:space="preserve"> Tax!CT$90</f>
        <v>9.5496943686157465E-12</v>
      </c>
      <c r="CU92" s="242">
        <f xml:space="preserve"> Tax!CU$90</f>
        <v>9.5496943686157465E-12</v>
      </c>
      <c r="CV92" s="242">
        <f xml:space="preserve"> Tax!CV$90</f>
        <v>9.5496943686157465E-12</v>
      </c>
      <c r="CW92" s="242">
        <f xml:space="preserve"> Tax!CW$90</f>
        <v>9.5496943686157465E-12</v>
      </c>
      <c r="CX92" s="242">
        <f xml:space="preserve"> Tax!CX$90</f>
        <v>9.5496943686157465E-12</v>
      </c>
      <c r="CY92" s="242">
        <f xml:space="preserve"> Tax!CY$90</f>
        <v>9.5496943686157465E-12</v>
      </c>
      <c r="CZ92" s="242">
        <f xml:space="preserve"> Tax!CZ$90</f>
        <v>9.5496943686157465E-12</v>
      </c>
      <c r="DA92" s="242">
        <f xml:space="preserve"> Tax!DA$90</f>
        <v>9.5496943686157465E-12</v>
      </c>
      <c r="DB92" s="242">
        <f xml:space="preserve"> Tax!DB$90</f>
        <v>9.5496943686157465E-12</v>
      </c>
      <c r="DC92" s="242">
        <f xml:space="preserve"> Tax!DC$90</f>
        <v>9.5496943686157465E-12</v>
      </c>
      <c r="DD92" s="242">
        <f xml:space="preserve"> Tax!DD$90</f>
        <v>9.5496943686157465E-12</v>
      </c>
      <c r="DE92" s="242">
        <f xml:space="preserve"> Tax!DE$90</f>
        <v>9.5496943686157465E-12</v>
      </c>
      <c r="DF92" s="242">
        <f xml:space="preserve"> Tax!DF$90</f>
        <v>9.5496943686157465E-12</v>
      </c>
      <c r="DG92" s="242">
        <f xml:space="preserve"> Tax!DG$90</f>
        <v>9.5496943686157465E-12</v>
      </c>
      <c r="DH92" s="242">
        <f xml:space="preserve"> Tax!DH$90</f>
        <v>9.5496943686157465E-12</v>
      </c>
      <c r="DI92" s="242">
        <f xml:space="preserve"> Tax!DI$90</f>
        <v>9.5496943686157465E-12</v>
      </c>
      <c r="DJ92" s="242">
        <f xml:space="preserve"> Tax!DJ$90</f>
        <v>9.5496943686157465E-12</v>
      </c>
      <c r="DK92" s="242">
        <f xml:space="preserve"> Tax!DK$90</f>
        <v>9.5496943686157465E-12</v>
      </c>
      <c r="DL92" s="242">
        <f xml:space="preserve"> Tax!DL$90</f>
        <v>9.5496943686157465E-12</v>
      </c>
      <c r="DM92" s="242">
        <f xml:space="preserve"> Tax!DM$90</f>
        <v>9.5496943686157465E-12</v>
      </c>
      <c r="DN92" s="242">
        <f xml:space="preserve"> Tax!DN$90</f>
        <v>9.5496943686157465E-12</v>
      </c>
      <c r="DO92" s="242">
        <f xml:space="preserve"> Tax!DO$90</f>
        <v>9.5496943686157465E-12</v>
      </c>
      <c r="DP92" s="242">
        <f xml:space="preserve"> Tax!DP$90</f>
        <v>9.5496943686157465E-12</v>
      </c>
      <c r="DQ92" s="242">
        <f xml:space="preserve"> Tax!DQ$90</f>
        <v>9.5496943686157465E-12</v>
      </c>
      <c r="DR92" s="242">
        <f xml:space="preserve"> Tax!DR$90</f>
        <v>9.5496943686157465E-12</v>
      </c>
      <c r="DS92" s="242">
        <f xml:space="preserve"> Tax!DS$90</f>
        <v>9.5496943686157465E-12</v>
      </c>
      <c r="DT92" s="242">
        <f xml:space="preserve"> Tax!DT$90</f>
        <v>9.5496943686157465E-12</v>
      </c>
      <c r="DU92" s="242">
        <f xml:space="preserve"> Tax!DU$90</f>
        <v>9.5496943686157465E-12</v>
      </c>
      <c r="DV92" s="242">
        <f xml:space="preserve"> Tax!DV$90</f>
        <v>9.5496943686157465E-12</v>
      </c>
      <c r="DW92" s="242">
        <f xml:space="preserve"> Tax!DW$90</f>
        <v>9.5496943686157465E-12</v>
      </c>
      <c r="DX92" s="242">
        <f xml:space="preserve"> Tax!DX$90</f>
        <v>9.5496943686157465E-12</v>
      </c>
      <c r="DY92" s="242">
        <f xml:space="preserve"> Tax!DY$90</f>
        <v>9.5496943686157465E-12</v>
      </c>
      <c r="DZ92" s="242">
        <f xml:space="preserve"> Tax!DZ$90</f>
        <v>9.5496943686157465E-12</v>
      </c>
      <c r="EA92" s="242">
        <f xml:space="preserve"> Tax!EA$90</f>
        <v>9.5496943686157465E-12</v>
      </c>
      <c r="EB92" s="242">
        <f xml:space="preserve"> Tax!EB$90</f>
        <v>9.5496943686157465E-12</v>
      </c>
      <c r="EC92" s="242">
        <f xml:space="preserve"> Tax!EC$90</f>
        <v>9.5496943686157465E-12</v>
      </c>
      <c r="ED92" s="242">
        <f xml:space="preserve"> Tax!ED$90</f>
        <v>9.5496943686157465E-12</v>
      </c>
      <c r="EE92" s="242">
        <f xml:space="preserve"> Tax!EE$90</f>
        <v>9.5496943686157465E-12</v>
      </c>
      <c r="EF92" s="242">
        <f xml:space="preserve"> Tax!EF$90</f>
        <v>9.5496943686157465E-12</v>
      </c>
      <c r="EG92" s="242">
        <f xml:space="preserve"> Tax!EG$90</f>
        <v>9.5496943686157465E-12</v>
      </c>
      <c r="EH92" s="242">
        <f xml:space="preserve"> Tax!EH$90</f>
        <v>9.5496943686157465E-12</v>
      </c>
      <c r="EI92" s="242">
        <f xml:space="preserve"> Tax!EI$90</f>
        <v>9.5496943686157465E-12</v>
      </c>
      <c r="EJ92" s="242">
        <f xml:space="preserve"> Tax!EJ$90</f>
        <v>9.5496943686157465E-12</v>
      </c>
      <c r="EK92" s="242">
        <f xml:space="preserve"> Tax!EK$90</f>
        <v>9.5496943686157465E-12</v>
      </c>
      <c r="EL92" s="242">
        <f xml:space="preserve"> Tax!EL$90</f>
        <v>9.5496943686157465E-12</v>
      </c>
      <c r="EM92" s="242">
        <f xml:space="preserve"> Tax!EM$90</f>
        <v>9.5496943686157465E-12</v>
      </c>
      <c r="EN92" s="242">
        <f xml:space="preserve"> Tax!EN$90</f>
        <v>9.5496943686157465E-12</v>
      </c>
      <c r="EO92" s="242">
        <f xml:space="preserve"> Tax!EO$90</f>
        <v>9.5496943686157465E-12</v>
      </c>
      <c r="EP92" s="242">
        <f xml:space="preserve"> Tax!EP$90</f>
        <v>9.5496943686157465E-12</v>
      </c>
      <c r="EQ92" s="242">
        <f xml:space="preserve"> Tax!EQ$90</f>
        <v>9.5496943686157465E-12</v>
      </c>
      <c r="ER92" s="242">
        <f xml:space="preserve"> Tax!ER$90</f>
        <v>9.5496943686157465E-12</v>
      </c>
      <c r="ES92" s="242">
        <f xml:space="preserve"> Tax!ES$90</f>
        <v>9.5496943686157465E-12</v>
      </c>
      <c r="ET92" s="242">
        <f xml:space="preserve"> Tax!ET$90</f>
        <v>9.5496943686157465E-12</v>
      </c>
      <c r="EU92" s="242">
        <f xml:space="preserve"> Tax!EU$90</f>
        <v>9.5496943686157465E-12</v>
      </c>
      <c r="EV92" s="242">
        <f xml:space="preserve"> Tax!EV$90</f>
        <v>9.5496943686157465E-12</v>
      </c>
      <c r="EW92" s="242">
        <f xml:space="preserve"> Tax!EW$90</f>
        <v>9.5496943686157465E-12</v>
      </c>
      <c r="EX92" s="242">
        <f xml:space="preserve"> Tax!EX$90</f>
        <v>9.5496943686157465E-12</v>
      </c>
      <c r="EY92" s="242">
        <f xml:space="preserve"> Tax!EY$90</f>
        <v>9.5496943686157465E-12</v>
      </c>
      <c r="EZ92" s="242">
        <f xml:space="preserve"> Tax!EZ$90</f>
        <v>9.5496943686157465E-12</v>
      </c>
      <c r="FA92" s="242">
        <f xml:space="preserve"> Tax!FA$90</f>
        <v>9.5496943686157465E-12</v>
      </c>
      <c r="FB92" s="242">
        <f xml:space="preserve"> Tax!FB$90</f>
        <v>9.5496943686157465E-12</v>
      </c>
      <c r="FC92" s="242">
        <f xml:space="preserve"> Tax!FC$90</f>
        <v>9.5496943686157465E-12</v>
      </c>
      <c r="FD92" s="242">
        <f xml:space="preserve"> Tax!FD$90</f>
        <v>9.5496943686157465E-12</v>
      </c>
      <c r="FE92" s="242">
        <f xml:space="preserve"> Tax!FE$90</f>
        <v>9.5496943686157465E-12</v>
      </c>
      <c r="FF92" s="242">
        <f xml:space="preserve"> Tax!FF$90</f>
        <v>9.5496943686157465E-12</v>
      </c>
      <c r="FG92" s="242">
        <f xml:space="preserve"> Tax!FG$90</f>
        <v>9.5496943686157465E-12</v>
      </c>
      <c r="FH92" s="242">
        <f xml:space="preserve"> Tax!FH$90</f>
        <v>9.5496943686157465E-12</v>
      </c>
      <c r="FI92" s="242">
        <f xml:space="preserve"> Tax!FI$90</f>
        <v>9.5496943686157465E-12</v>
      </c>
      <c r="FJ92" s="242">
        <f xml:space="preserve"> Tax!FJ$90</f>
        <v>9.5496943686157465E-12</v>
      </c>
      <c r="FK92" s="242">
        <f xml:space="preserve"> Tax!FK$90</f>
        <v>9.5496943686157465E-12</v>
      </c>
      <c r="FL92" s="242">
        <f xml:space="preserve"> Tax!FL$90</f>
        <v>9.5496943686157465E-12</v>
      </c>
      <c r="FM92" s="242">
        <f xml:space="preserve"> Tax!FM$90</f>
        <v>9.5496943686157465E-12</v>
      </c>
      <c r="FN92" s="242">
        <f xml:space="preserve"> Tax!FN$90</f>
        <v>9.5496943686157465E-12</v>
      </c>
      <c r="FO92" s="242">
        <f xml:space="preserve"> Tax!FO$90</f>
        <v>9.5496943686157465E-12</v>
      </c>
      <c r="FP92" s="242">
        <f xml:space="preserve"> Tax!FP$90</f>
        <v>9.5496943686157465E-12</v>
      </c>
      <c r="FQ92" s="242">
        <f xml:space="preserve"> Tax!FQ$90</f>
        <v>9.5496943686157465E-12</v>
      </c>
      <c r="FR92" s="242">
        <f xml:space="preserve"> Tax!FR$90</f>
        <v>9.5496943686157465E-12</v>
      </c>
      <c r="FS92" s="242">
        <f xml:space="preserve"> Tax!FS$90</f>
        <v>9.5496943686157465E-12</v>
      </c>
      <c r="FT92" s="242">
        <f xml:space="preserve"> Tax!FT$90</f>
        <v>9.5496943686157465E-12</v>
      </c>
      <c r="FU92" s="242">
        <f xml:space="preserve"> Tax!FU$90</f>
        <v>9.5496943686157465E-12</v>
      </c>
      <c r="FV92" s="242">
        <f xml:space="preserve"> Tax!FV$90</f>
        <v>9.5496943686157465E-12</v>
      </c>
      <c r="FW92" s="242">
        <f xml:space="preserve"> Tax!FW$90</f>
        <v>9.5496943686157465E-12</v>
      </c>
      <c r="FX92" s="242">
        <f xml:space="preserve"> Tax!FX$90</f>
        <v>9.5496943686157465E-12</v>
      </c>
      <c r="FY92" s="242">
        <f xml:space="preserve"> Tax!FY$90</f>
        <v>9.5496943686157465E-12</v>
      </c>
      <c r="FZ92" s="242">
        <f xml:space="preserve"> Tax!FZ$90</f>
        <v>9.5496943686157465E-12</v>
      </c>
      <c r="GA92" s="242">
        <f xml:space="preserve"> Tax!GA$90</f>
        <v>9.5496943686157465E-12</v>
      </c>
      <c r="GB92" s="242">
        <f xml:space="preserve"> Tax!GB$90</f>
        <v>9.5496943686157465E-12</v>
      </c>
      <c r="GC92" s="242">
        <f xml:space="preserve"> Tax!GC$90</f>
        <v>9.5496943686157465E-12</v>
      </c>
      <c r="GD92" s="242">
        <f xml:space="preserve"> Tax!GD$90</f>
        <v>9.5496943686157465E-12</v>
      </c>
      <c r="GE92" s="242">
        <f xml:space="preserve"> Tax!GE$90</f>
        <v>9.5496943686157465E-12</v>
      </c>
      <c r="GF92" s="242">
        <f xml:space="preserve"> Tax!GF$90</f>
        <v>9.5496943686157465E-12</v>
      </c>
      <c r="GG92" s="242">
        <f xml:space="preserve"> Tax!GG$90</f>
        <v>9.5496943686157465E-12</v>
      </c>
      <c r="GH92" s="242">
        <f xml:space="preserve"> Tax!GH$90</f>
        <v>9.5496943686157465E-12</v>
      </c>
      <c r="GI92" s="242">
        <f xml:space="preserve"> Tax!GI$90</f>
        <v>9.5496943686157465E-12</v>
      </c>
      <c r="GJ92" s="242">
        <f xml:space="preserve"> Tax!GJ$90</f>
        <v>9.5496943686157465E-12</v>
      </c>
    </row>
    <row r="93" spans="1:192" outlineLevel="1" x14ac:dyDescent="0.25">
      <c r="A93" s="212"/>
      <c r="D93" s="216"/>
      <c r="E93" s="296" t="str">
        <f xml:space="preserve"> Equity!E$17</f>
        <v>Share capital balance</v>
      </c>
      <c r="F93" s="296">
        <f xml:space="preserve"> Equity!F$17</f>
        <v>0</v>
      </c>
      <c r="G93" s="296" t="str">
        <f xml:space="preserve"> Equity!G$17</f>
        <v>$ 000s</v>
      </c>
      <c r="H93" s="296">
        <f xml:space="preserve"> Equity!H$17</f>
        <v>0</v>
      </c>
      <c r="I93" s="296">
        <f xml:space="preserve"> Equity!I$17</f>
        <v>0</v>
      </c>
      <c r="J93" s="296">
        <f xml:space="preserve"> Equity!J$17</f>
        <v>0</v>
      </c>
      <c r="K93" s="296">
        <f xml:space="preserve"> Equity!K$17</f>
        <v>0</v>
      </c>
      <c r="L93" s="296">
        <f xml:space="preserve"> Equity!L$17</f>
        <v>100</v>
      </c>
      <c r="M93" s="296">
        <f xml:space="preserve"> Equity!M$17</f>
        <v>100</v>
      </c>
      <c r="N93" s="296">
        <f xml:space="preserve"> Equity!N$17</f>
        <v>100</v>
      </c>
      <c r="O93" s="296">
        <f xml:space="preserve"> Equity!O$17</f>
        <v>100</v>
      </c>
      <c r="P93" s="296">
        <f xml:space="preserve"> Equity!P$17</f>
        <v>100</v>
      </c>
      <c r="Q93" s="296">
        <f xml:space="preserve"> Equity!Q$17</f>
        <v>100</v>
      </c>
      <c r="R93" s="296">
        <f xml:space="preserve"> Equity!R$17</f>
        <v>100</v>
      </c>
      <c r="S93" s="296">
        <f xml:space="preserve"> Equity!S$17</f>
        <v>100</v>
      </c>
      <c r="T93" s="296">
        <f xml:space="preserve"> Equity!T$17</f>
        <v>100</v>
      </c>
      <c r="U93" s="296">
        <f xml:space="preserve"> Equity!U$17</f>
        <v>100</v>
      </c>
      <c r="V93" s="296">
        <f xml:space="preserve"> Equity!V$17</f>
        <v>100</v>
      </c>
      <c r="W93" s="296">
        <f xml:space="preserve"> Equity!W$17</f>
        <v>100</v>
      </c>
      <c r="X93" s="296">
        <f xml:space="preserve"> Equity!X$17</f>
        <v>100</v>
      </c>
      <c r="Y93" s="296">
        <f xml:space="preserve"> Equity!Y$17</f>
        <v>100</v>
      </c>
      <c r="Z93" s="296">
        <f xml:space="preserve"> Equity!Z$17</f>
        <v>100</v>
      </c>
      <c r="AA93" s="296">
        <f xml:space="preserve"> Equity!AA$17</f>
        <v>100</v>
      </c>
      <c r="AB93" s="296">
        <f xml:space="preserve"> Equity!AB$17</f>
        <v>100</v>
      </c>
      <c r="AC93" s="296">
        <f xml:space="preserve"> Equity!AC$17</f>
        <v>100</v>
      </c>
      <c r="AD93" s="296">
        <f xml:space="preserve"> Equity!AD$17</f>
        <v>100</v>
      </c>
      <c r="AE93" s="296">
        <f xml:space="preserve"> Equity!AE$17</f>
        <v>100</v>
      </c>
      <c r="AF93" s="296">
        <f xml:space="preserve"> Equity!AF$17</f>
        <v>100</v>
      </c>
      <c r="AG93" s="296">
        <f xml:space="preserve"> Equity!AG$17</f>
        <v>100</v>
      </c>
      <c r="AH93" s="296">
        <f xml:space="preserve"> Equity!AH$17</f>
        <v>100</v>
      </c>
      <c r="AI93" s="296">
        <f xml:space="preserve"> Equity!AI$17</f>
        <v>100</v>
      </c>
      <c r="AJ93" s="296">
        <f xml:space="preserve"> Equity!AJ$17</f>
        <v>100</v>
      </c>
      <c r="AK93" s="296">
        <f xml:space="preserve"> Equity!AK$17</f>
        <v>100</v>
      </c>
      <c r="AL93" s="296">
        <f xml:space="preserve"> Equity!AL$17</f>
        <v>100</v>
      </c>
      <c r="AM93" s="296">
        <f xml:space="preserve"> Equity!AM$17</f>
        <v>100</v>
      </c>
      <c r="AN93" s="296">
        <f xml:space="preserve"> Equity!AN$17</f>
        <v>100</v>
      </c>
      <c r="AO93" s="296">
        <f xml:space="preserve"> Equity!AO$17</f>
        <v>100</v>
      </c>
      <c r="AP93" s="296">
        <f xml:space="preserve"> Equity!AP$17</f>
        <v>100</v>
      </c>
      <c r="AQ93" s="296">
        <f xml:space="preserve"> Equity!AQ$17</f>
        <v>100</v>
      </c>
      <c r="AR93" s="296">
        <f xml:space="preserve"> Equity!AR$17</f>
        <v>100</v>
      </c>
      <c r="AS93" s="296">
        <f xml:space="preserve"> Equity!AS$17</f>
        <v>100</v>
      </c>
      <c r="AT93" s="296">
        <f xml:space="preserve"> Equity!AT$17</f>
        <v>100</v>
      </c>
      <c r="AU93" s="296">
        <f xml:space="preserve"> Equity!AU$17</f>
        <v>100</v>
      </c>
      <c r="AV93" s="296">
        <f xml:space="preserve"> Equity!AV$17</f>
        <v>100</v>
      </c>
      <c r="AW93" s="296">
        <f xml:space="preserve"> Equity!AW$17</f>
        <v>100</v>
      </c>
      <c r="AX93" s="296">
        <f xml:space="preserve"> Equity!AX$17</f>
        <v>100</v>
      </c>
      <c r="AY93" s="296">
        <f xml:space="preserve"> Equity!AY$17</f>
        <v>100</v>
      </c>
      <c r="AZ93" s="296">
        <f xml:space="preserve"> Equity!AZ$17</f>
        <v>100</v>
      </c>
      <c r="BA93" s="296">
        <f xml:space="preserve"> Equity!BA$17</f>
        <v>100</v>
      </c>
      <c r="BB93" s="296">
        <f xml:space="preserve"> Equity!BB$17</f>
        <v>100</v>
      </c>
      <c r="BC93" s="296">
        <f xml:space="preserve"> Equity!BC$17</f>
        <v>100</v>
      </c>
      <c r="BD93" s="296">
        <f xml:space="preserve"> Equity!BD$17</f>
        <v>0</v>
      </c>
      <c r="BE93" s="296">
        <f xml:space="preserve"> Equity!BE$17</f>
        <v>0</v>
      </c>
      <c r="BF93" s="296">
        <f xml:space="preserve"> Equity!BF$17</f>
        <v>0</v>
      </c>
      <c r="BG93" s="296">
        <f xml:space="preserve"> Equity!BG$17</f>
        <v>0</v>
      </c>
      <c r="BH93" s="296">
        <f xml:space="preserve"> Equity!BH$17</f>
        <v>0</v>
      </c>
      <c r="BI93" s="296">
        <f xml:space="preserve"> Equity!BI$17</f>
        <v>0</v>
      </c>
      <c r="BJ93" s="296">
        <f xml:space="preserve"> Equity!BJ$17</f>
        <v>0</v>
      </c>
      <c r="BK93" s="296">
        <f xml:space="preserve"> Equity!BK$17</f>
        <v>0</v>
      </c>
      <c r="BL93" s="296">
        <f xml:space="preserve"> Equity!BL$17</f>
        <v>0</v>
      </c>
      <c r="BM93" s="296">
        <f xml:space="preserve"> Equity!BM$17</f>
        <v>0</v>
      </c>
      <c r="BN93" s="296">
        <f xml:space="preserve"> Equity!BN$17</f>
        <v>0</v>
      </c>
      <c r="BO93" s="296">
        <f xml:space="preserve"> Equity!BO$17</f>
        <v>0</v>
      </c>
      <c r="BP93" s="296">
        <f xml:space="preserve"> Equity!BP$17</f>
        <v>0</v>
      </c>
      <c r="BQ93" s="296">
        <f xml:space="preserve"> Equity!BQ$17</f>
        <v>0</v>
      </c>
      <c r="BR93" s="296">
        <f xml:space="preserve"> Equity!BR$17</f>
        <v>0</v>
      </c>
      <c r="BS93" s="296">
        <f xml:space="preserve"> Equity!BS$17</f>
        <v>0</v>
      </c>
      <c r="BT93" s="296">
        <f xml:space="preserve"> Equity!BT$17</f>
        <v>0</v>
      </c>
      <c r="BU93" s="296">
        <f xml:space="preserve"> Equity!BU$17</f>
        <v>0</v>
      </c>
      <c r="BV93" s="296">
        <f xml:space="preserve"> Equity!BV$17</f>
        <v>0</v>
      </c>
      <c r="BW93" s="296">
        <f xml:space="preserve"> Equity!BW$17</f>
        <v>0</v>
      </c>
      <c r="BX93" s="296">
        <f xml:space="preserve"> Equity!BX$17</f>
        <v>0</v>
      </c>
      <c r="BY93" s="296">
        <f xml:space="preserve"> Equity!BY$17</f>
        <v>0</v>
      </c>
      <c r="BZ93" s="296">
        <f xml:space="preserve"> Equity!BZ$17</f>
        <v>0</v>
      </c>
      <c r="CA93" s="296">
        <f xml:space="preserve"> Equity!CA$17</f>
        <v>0</v>
      </c>
      <c r="CB93" s="296">
        <f xml:space="preserve"> Equity!CB$17</f>
        <v>0</v>
      </c>
      <c r="CC93" s="296">
        <f xml:space="preserve"> Equity!CC$17</f>
        <v>0</v>
      </c>
      <c r="CD93" s="296">
        <f xml:space="preserve"> Equity!CD$17</f>
        <v>0</v>
      </c>
      <c r="CE93" s="296">
        <f xml:space="preserve"> Equity!CE$17</f>
        <v>0</v>
      </c>
      <c r="CF93" s="296">
        <f xml:space="preserve"> Equity!CF$17</f>
        <v>0</v>
      </c>
      <c r="CG93" s="296">
        <f xml:space="preserve"> Equity!CG$17</f>
        <v>0</v>
      </c>
      <c r="CH93" s="296">
        <f xml:space="preserve"> Equity!CH$17</f>
        <v>0</v>
      </c>
      <c r="CI93" s="296">
        <f xml:space="preserve"> Equity!CI$17</f>
        <v>0</v>
      </c>
      <c r="CJ93" s="296">
        <f xml:space="preserve"> Equity!CJ$17</f>
        <v>0</v>
      </c>
      <c r="CK93" s="296">
        <f xml:space="preserve"> Equity!CK$17</f>
        <v>0</v>
      </c>
      <c r="CL93" s="296">
        <f xml:space="preserve"> Equity!CL$17</f>
        <v>0</v>
      </c>
      <c r="CM93" s="296">
        <f xml:space="preserve"> Equity!CM$17</f>
        <v>0</v>
      </c>
      <c r="CN93" s="296">
        <f xml:space="preserve"> Equity!CN$17</f>
        <v>0</v>
      </c>
      <c r="CO93" s="296">
        <f xml:space="preserve"> Equity!CO$17</f>
        <v>0</v>
      </c>
      <c r="CP93" s="296">
        <f xml:space="preserve"> Equity!CP$17</f>
        <v>0</v>
      </c>
      <c r="CQ93" s="296">
        <f xml:space="preserve"> Equity!CQ$17</f>
        <v>0</v>
      </c>
      <c r="CR93" s="296">
        <f xml:space="preserve"> Equity!CR$17</f>
        <v>0</v>
      </c>
      <c r="CS93" s="296">
        <f xml:space="preserve"> Equity!CS$17</f>
        <v>0</v>
      </c>
      <c r="CT93" s="296">
        <f xml:space="preserve"> Equity!CT$17</f>
        <v>0</v>
      </c>
      <c r="CU93" s="296">
        <f xml:space="preserve"> Equity!CU$17</f>
        <v>0</v>
      </c>
      <c r="CV93" s="296">
        <f xml:space="preserve"> Equity!CV$17</f>
        <v>0</v>
      </c>
      <c r="CW93" s="296">
        <f xml:space="preserve"> Equity!CW$17</f>
        <v>0</v>
      </c>
      <c r="CX93" s="296">
        <f xml:space="preserve"> Equity!CX$17</f>
        <v>0</v>
      </c>
      <c r="CY93" s="296">
        <f xml:space="preserve"> Equity!CY$17</f>
        <v>0</v>
      </c>
      <c r="CZ93" s="296">
        <f xml:space="preserve"> Equity!CZ$17</f>
        <v>0</v>
      </c>
      <c r="DA93" s="296">
        <f xml:space="preserve"> Equity!DA$17</f>
        <v>0</v>
      </c>
      <c r="DB93" s="296">
        <f xml:space="preserve"> Equity!DB$17</f>
        <v>0</v>
      </c>
      <c r="DC93" s="296">
        <f xml:space="preserve"> Equity!DC$17</f>
        <v>0</v>
      </c>
      <c r="DD93" s="296">
        <f xml:space="preserve"> Equity!DD$17</f>
        <v>0</v>
      </c>
      <c r="DE93" s="296">
        <f xml:space="preserve"> Equity!DE$17</f>
        <v>0</v>
      </c>
      <c r="DF93" s="296">
        <f xml:space="preserve"> Equity!DF$17</f>
        <v>0</v>
      </c>
      <c r="DG93" s="296">
        <f xml:space="preserve"> Equity!DG$17</f>
        <v>0</v>
      </c>
      <c r="DH93" s="296">
        <f xml:space="preserve"> Equity!DH$17</f>
        <v>0</v>
      </c>
      <c r="DI93" s="296">
        <f xml:space="preserve"> Equity!DI$17</f>
        <v>0</v>
      </c>
      <c r="DJ93" s="296">
        <f xml:space="preserve"> Equity!DJ$17</f>
        <v>0</v>
      </c>
      <c r="DK93" s="296">
        <f xml:space="preserve"> Equity!DK$17</f>
        <v>0</v>
      </c>
      <c r="DL93" s="296">
        <f xml:space="preserve"> Equity!DL$17</f>
        <v>0</v>
      </c>
      <c r="DM93" s="296">
        <f xml:space="preserve"> Equity!DM$17</f>
        <v>0</v>
      </c>
      <c r="DN93" s="296">
        <f xml:space="preserve"> Equity!DN$17</f>
        <v>0</v>
      </c>
      <c r="DO93" s="296">
        <f xml:space="preserve"> Equity!DO$17</f>
        <v>0</v>
      </c>
      <c r="DP93" s="296">
        <f xml:space="preserve"> Equity!DP$17</f>
        <v>0</v>
      </c>
      <c r="DQ93" s="296">
        <f xml:space="preserve"> Equity!DQ$17</f>
        <v>0</v>
      </c>
      <c r="DR93" s="296">
        <f xml:space="preserve"> Equity!DR$17</f>
        <v>0</v>
      </c>
      <c r="DS93" s="296">
        <f xml:space="preserve"> Equity!DS$17</f>
        <v>0</v>
      </c>
      <c r="DT93" s="296">
        <f xml:space="preserve"> Equity!DT$17</f>
        <v>0</v>
      </c>
      <c r="DU93" s="296">
        <f xml:space="preserve"> Equity!DU$17</f>
        <v>0</v>
      </c>
      <c r="DV93" s="296">
        <f xml:space="preserve"> Equity!DV$17</f>
        <v>0</v>
      </c>
      <c r="DW93" s="296">
        <f xml:space="preserve"> Equity!DW$17</f>
        <v>0</v>
      </c>
      <c r="DX93" s="296">
        <f xml:space="preserve"> Equity!DX$17</f>
        <v>0</v>
      </c>
      <c r="DY93" s="296">
        <f xml:space="preserve"> Equity!DY$17</f>
        <v>0</v>
      </c>
      <c r="DZ93" s="296">
        <f xml:space="preserve"> Equity!DZ$17</f>
        <v>0</v>
      </c>
      <c r="EA93" s="296">
        <f xml:space="preserve"> Equity!EA$17</f>
        <v>0</v>
      </c>
      <c r="EB93" s="296">
        <f xml:space="preserve"> Equity!EB$17</f>
        <v>0</v>
      </c>
      <c r="EC93" s="296">
        <f xml:space="preserve"> Equity!EC$17</f>
        <v>0</v>
      </c>
      <c r="ED93" s="296">
        <f xml:space="preserve"> Equity!ED$17</f>
        <v>0</v>
      </c>
      <c r="EE93" s="296">
        <f xml:space="preserve"> Equity!EE$17</f>
        <v>0</v>
      </c>
      <c r="EF93" s="296">
        <f xml:space="preserve"> Equity!EF$17</f>
        <v>0</v>
      </c>
      <c r="EG93" s="296">
        <f xml:space="preserve"> Equity!EG$17</f>
        <v>0</v>
      </c>
      <c r="EH93" s="296">
        <f xml:space="preserve"> Equity!EH$17</f>
        <v>0</v>
      </c>
      <c r="EI93" s="296">
        <f xml:space="preserve"> Equity!EI$17</f>
        <v>0</v>
      </c>
      <c r="EJ93" s="296">
        <f xml:space="preserve"> Equity!EJ$17</f>
        <v>0</v>
      </c>
      <c r="EK93" s="296">
        <f xml:space="preserve"> Equity!EK$17</f>
        <v>0</v>
      </c>
      <c r="EL93" s="296">
        <f xml:space="preserve"> Equity!EL$17</f>
        <v>0</v>
      </c>
      <c r="EM93" s="296">
        <f xml:space="preserve"> Equity!EM$17</f>
        <v>0</v>
      </c>
      <c r="EN93" s="296">
        <f xml:space="preserve"> Equity!EN$17</f>
        <v>0</v>
      </c>
      <c r="EO93" s="296">
        <f xml:space="preserve"> Equity!EO$17</f>
        <v>0</v>
      </c>
      <c r="EP93" s="296">
        <f xml:space="preserve"> Equity!EP$17</f>
        <v>0</v>
      </c>
      <c r="EQ93" s="296">
        <f xml:space="preserve"> Equity!EQ$17</f>
        <v>0</v>
      </c>
      <c r="ER93" s="296">
        <f xml:space="preserve"> Equity!ER$17</f>
        <v>0</v>
      </c>
      <c r="ES93" s="296">
        <f xml:space="preserve"> Equity!ES$17</f>
        <v>0</v>
      </c>
      <c r="ET93" s="296">
        <f xml:space="preserve"> Equity!ET$17</f>
        <v>0</v>
      </c>
      <c r="EU93" s="296">
        <f xml:space="preserve"> Equity!EU$17</f>
        <v>0</v>
      </c>
      <c r="EV93" s="296">
        <f xml:space="preserve"> Equity!EV$17</f>
        <v>0</v>
      </c>
      <c r="EW93" s="296">
        <f xml:space="preserve"> Equity!EW$17</f>
        <v>0</v>
      </c>
      <c r="EX93" s="296">
        <f xml:space="preserve"> Equity!EX$17</f>
        <v>0</v>
      </c>
      <c r="EY93" s="296">
        <f xml:space="preserve"> Equity!EY$17</f>
        <v>0</v>
      </c>
      <c r="EZ93" s="296">
        <f xml:space="preserve"> Equity!EZ$17</f>
        <v>0</v>
      </c>
      <c r="FA93" s="296">
        <f xml:space="preserve"> Equity!FA$17</f>
        <v>0</v>
      </c>
      <c r="FB93" s="296">
        <f xml:space="preserve"> Equity!FB$17</f>
        <v>0</v>
      </c>
      <c r="FC93" s="296">
        <f xml:space="preserve"> Equity!FC$17</f>
        <v>0</v>
      </c>
      <c r="FD93" s="296">
        <f xml:space="preserve"> Equity!FD$17</f>
        <v>0</v>
      </c>
      <c r="FE93" s="296">
        <f xml:space="preserve"> Equity!FE$17</f>
        <v>0</v>
      </c>
      <c r="FF93" s="296">
        <f xml:space="preserve"> Equity!FF$17</f>
        <v>0</v>
      </c>
      <c r="FG93" s="296">
        <f xml:space="preserve"> Equity!FG$17</f>
        <v>0</v>
      </c>
      <c r="FH93" s="296">
        <f xml:space="preserve"> Equity!FH$17</f>
        <v>0</v>
      </c>
      <c r="FI93" s="296">
        <f xml:space="preserve"> Equity!FI$17</f>
        <v>0</v>
      </c>
      <c r="FJ93" s="296">
        <f xml:space="preserve"> Equity!FJ$17</f>
        <v>0</v>
      </c>
      <c r="FK93" s="296">
        <f xml:space="preserve"> Equity!FK$17</f>
        <v>0</v>
      </c>
      <c r="FL93" s="296">
        <f xml:space="preserve"> Equity!FL$17</f>
        <v>0</v>
      </c>
      <c r="FM93" s="296">
        <f xml:space="preserve"> Equity!FM$17</f>
        <v>0</v>
      </c>
      <c r="FN93" s="296">
        <f xml:space="preserve"> Equity!FN$17</f>
        <v>0</v>
      </c>
      <c r="FO93" s="296">
        <f xml:space="preserve"> Equity!FO$17</f>
        <v>0</v>
      </c>
      <c r="FP93" s="296">
        <f xml:space="preserve"> Equity!FP$17</f>
        <v>0</v>
      </c>
      <c r="FQ93" s="296">
        <f xml:space="preserve"> Equity!FQ$17</f>
        <v>0</v>
      </c>
      <c r="FR93" s="296">
        <f xml:space="preserve"> Equity!FR$17</f>
        <v>0</v>
      </c>
      <c r="FS93" s="296">
        <f xml:space="preserve"> Equity!FS$17</f>
        <v>0</v>
      </c>
      <c r="FT93" s="296">
        <f xml:space="preserve"> Equity!FT$17</f>
        <v>0</v>
      </c>
      <c r="FU93" s="296">
        <f xml:space="preserve"> Equity!FU$17</f>
        <v>0</v>
      </c>
      <c r="FV93" s="296">
        <f xml:space="preserve"> Equity!FV$17</f>
        <v>0</v>
      </c>
      <c r="FW93" s="296">
        <f xml:space="preserve"> Equity!FW$17</f>
        <v>0</v>
      </c>
      <c r="FX93" s="296">
        <f xml:space="preserve"> Equity!FX$17</f>
        <v>0</v>
      </c>
      <c r="FY93" s="296">
        <f xml:space="preserve"> Equity!FY$17</f>
        <v>0</v>
      </c>
      <c r="FZ93" s="296">
        <f xml:space="preserve"> Equity!FZ$17</f>
        <v>0</v>
      </c>
      <c r="GA93" s="296">
        <f xml:space="preserve"> Equity!GA$17</f>
        <v>0</v>
      </c>
      <c r="GB93" s="296">
        <f xml:space="preserve"> Equity!GB$17</f>
        <v>0</v>
      </c>
      <c r="GC93" s="296">
        <f xml:space="preserve"> Equity!GC$17</f>
        <v>0</v>
      </c>
      <c r="GD93" s="296">
        <f xml:space="preserve"> Equity!GD$17</f>
        <v>0</v>
      </c>
      <c r="GE93" s="296">
        <f xml:space="preserve"> Equity!GE$17</f>
        <v>0</v>
      </c>
      <c r="GF93" s="296">
        <f xml:space="preserve"> Equity!GF$17</f>
        <v>0</v>
      </c>
      <c r="GG93" s="296">
        <f xml:space="preserve"> Equity!GG$17</f>
        <v>0</v>
      </c>
      <c r="GH93" s="296">
        <f xml:space="preserve"> Equity!GH$17</f>
        <v>0</v>
      </c>
      <c r="GI93" s="296">
        <f xml:space="preserve"> Equity!GI$17</f>
        <v>0</v>
      </c>
      <c r="GJ93" s="296">
        <f xml:space="preserve"> Equity!GJ$17</f>
        <v>0</v>
      </c>
    </row>
    <row r="94" spans="1:192" outlineLevel="1" x14ac:dyDescent="0.25">
      <c r="A94" s="212"/>
      <c r="D94" s="216"/>
      <c r="E94" s="296" t="str">
        <f xml:space="preserve"> Equity!E$25</f>
        <v>Retained earnings balance</v>
      </c>
      <c r="F94" s="296">
        <f xml:space="preserve"> Equity!F$25</f>
        <v>0</v>
      </c>
      <c r="G94" s="296" t="str">
        <f xml:space="preserve"> Equity!G$25</f>
        <v>$ 000s</v>
      </c>
      <c r="H94" s="296">
        <f xml:space="preserve"> Equity!H$25</f>
        <v>0</v>
      </c>
      <c r="I94" s="296">
        <f xml:space="preserve"> Equity!I$25</f>
        <v>0</v>
      </c>
      <c r="J94" s="296">
        <f xml:space="preserve"> Equity!J$25</f>
        <v>0</v>
      </c>
      <c r="K94" s="296">
        <f xml:space="preserve"> Equity!K$25</f>
        <v>0</v>
      </c>
      <c r="L94" s="296">
        <f xml:space="preserve"> Equity!L$25</f>
        <v>0</v>
      </c>
      <c r="M94" s="296">
        <f xml:space="preserve"> Equity!M$25</f>
        <v>0</v>
      </c>
      <c r="N94" s="296">
        <f xml:space="preserve"> Equity!N$25</f>
        <v>0</v>
      </c>
      <c r="O94" s="296">
        <f xml:space="preserve"> Equity!O$25</f>
        <v>0</v>
      </c>
      <c r="P94" s="296">
        <f xml:space="preserve"> Equity!P$25</f>
        <v>2403.8661716062488</v>
      </c>
      <c r="Q94" s="296">
        <f xml:space="preserve"> Equity!Q$25</f>
        <v>3445.1785473090554</v>
      </c>
      <c r="R94" s="296">
        <f xml:space="preserve"> Equity!R$25</f>
        <v>822.91152924572089</v>
      </c>
      <c r="S94" s="296">
        <f xml:space="preserve"> Equity!S$25</f>
        <v>-1738.2340539559127</v>
      </c>
      <c r="T94" s="296">
        <f xml:space="preserve"> Equity!T$25</f>
        <v>-4186.1300600413761</v>
      </c>
      <c r="U94" s="296">
        <f xml:space="preserve"> Equity!U$25</f>
        <v>-6605.8409717194954</v>
      </c>
      <c r="V94" s="296">
        <f xml:space="preserve"> Equity!V$25</f>
        <v>-8913.9525720302008</v>
      </c>
      <c r="W94" s="296">
        <f xml:space="preserve"> Equity!W$25</f>
        <v>-11187.087841279823</v>
      </c>
      <c r="X94" s="296">
        <f xml:space="preserve"> Equity!X$25</f>
        <v>-13369.215038888591</v>
      </c>
      <c r="Y94" s="296">
        <f xml:space="preserve"> Equity!Y$25</f>
        <v>-15489.39963526139</v>
      </c>
      <c r="Z94" s="296">
        <f xml:space="preserve"> Equity!Z$25</f>
        <v>-17501.878553161387</v>
      </c>
      <c r="AA94" s="296">
        <f xml:space="preserve"> Equity!AA$25</f>
        <v>-19465.049588923775</v>
      </c>
      <c r="AB94" s="296">
        <f xml:space="preserve"> Equity!AB$25</f>
        <v>-21321.639797872725</v>
      </c>
      <c r="AC94" s="296">
        <f xml:space="preserve"> Equity!AC$25</f>
        <v>-23121.280052436563</v>
      </c>
      <c r="AD94" s="296">
        <f xml:space="preserve"> Equity!AD$25</f>
        <v>-24815.470267859859</v>
      </c>
      <c r="AE94" s="296">
        <f xml:space="preserve"> Equity!AE$25</f>
        <v>-26445.100923263595</v>
      </c>
      <c r="AF94" s="296">
        <f xml:space="preserve"> Equity!AF$25</f>
        <v>-27985.422287787584</v>
      </c>
      <c r="AG94" s="296">
        <f xml:space="preserve"> Equity!AG$25</f>
        <v>-29437.407242004243</v>
      </c>
      <c r="AH94" s="296">
        <f xml:space="preserve"> Equity!AH$25</f>
        <v>-30787.982617204118</v>
      </c>
      <c r="AI94" s="296">
        <f xml:space="preserve"> Equity!AI$25</f>
        <v>-32056.862268901463</v>
      </c>
      <c r="AJ94" s="296">
        <f xml:space="preserve"> Equity!AJ$25</f>
        <v>-33224.835853340395</v>
      </c>
      <c r="AK94" s="296">
        <f xml:space="preserve"> Equity!AK$25</f>
        <v>-34302.263909635032</v>
      </c>
      <c r="AL94" s="296">
        <f xml:space="preserve"> Equity!AL$25</f>
        <v>-35280.247881629381</v>
      </c>
      <c r="AM94" s="296">
        <f xml:space="preserve"> Equity!AM$25</f>
        <v>-36159.054250441375</v>
      </c>
      <c r="AN94" s="296">
        <f xml:space="preserve"> Equity!AN$25</f>
        <v>-36948.50301272067</v>
      </c>
      <c r="AO94" s="296">
        <f xml:space="preserve"> Equity!AO$25</f>
        <v>-37619.672770858357</v>
      </c>
      <c r="AP94" s="296">
        <f xml:space="preserve"> Equity!AP$25</f>
        <v>-38194.876964500007</v>
      </c>
      <c r="AQ94" s="296">
        <f xml:space="preserve"> Equity!AQ$25</f>
        <v>-38651.278827314069</v>
      </c>
      <c r="AR94" s="296">
        <f xml:space="preserve"> Equity!AR$25</f>
        <v>-39012.144739987911</v>
      </c>
      <c r="AS94" s="296">
        <f xml:space="preserve"> Equity!AS$25</f>
        <v>-39244.21546997354</v>
      </c>
      <c r="AT94" s="296">
        <f xml:space="preserve"> Equity!AT$25</f>
        <v>-39381.910130707241</v>
      </c>
      <c r="AU94" s="296">
        <f xml:space="preserve"> Equity!AU$25</f>
        <v>-39380.41324841186</v>
      </c>
      <c r="AV94" s="296">
        <f xml:space="preserve"> Equity!AV$25</f>
        <v>-39287.976543447177</v>
      </c>
      <c r="AW94" s="296">
        <f xml:space="preserve"> Equity!AW$25</f>
        <v>-39042.069331061735</v>
      </c>
      <c r="AX94" s="296">
        <f xml:space="preserve"> Equity!AX$25</f>
        <v>-38532.428254890765</v>
      </c>
      <c r="AY94" s="296">
        <f xml:space="preserve"> Equity!AY$25</f>
        <v>-29729.382775727194</v>
      </c>
      <c r="AZ94" s="296">
        <f xml:space="preserve"> Equity!AZ$25</f>
        <v>-20636.523841568534</v>
      </c>
      <c r="BA94" s="296">
        <f xml:space="preserve"> Equity!BA$25</f>
        <v>-11167.366585461885</v>
      </c>
      <c r="BB94" s="296">
        <f xml:space="preserve"> Equity!BB$25</f>
        <v>-1380.6198671156162</v>
      </c>
      <c r="BC94" s="296">
        <f xml:space="preserve"> Equity!BC$25</f>
        <v>4187.0572447899522</v>
      </c>
      <c r="BD94" s="296">
        <f xml:space="preserve"> Equity!BD$25</f>
        <v>3176.623125565904</v>
      </c>
      <c r="BE94" s="296">
        <f xml:space="preserve"> Equity!BE$25</f>
        <v>0</v>
      </c>
      <c r="BF94" s="296">
        <f xml:space="preserve"> Equity!BF$25</f>
        <v>0</v>
      </c>
      <c r="BG94" s="296">
        <f xml:space="preserve"> Equity!BG$25</f>
        <v>0</v>
      </c>
      <c r="BH94" s="296">
        <f xml:space="preserve"> Equity!BH$25</f>
        <v>0</v>
      </c>
      <c r="BI94" s="296">
        <f xml:space="preserve"> Equity!BI$25</f>
        <v>0</v>
      </c>
      <c r="BJ94" s="296">
        <f xml:space="preserve"> Equity!BJ$25</f>
        <v>0</v>
      </c>
      <c r="BK94" s="296">
        <f xml:space="preserve"> Equity!BK$25</f>
        <v>0</v>
      </c>
      <c r="BL94" s="296">
        <f xml:space="preserve"> Equity!BL$25</f>
        <v>0</v>
      </c>
      <c r="BM94" s="296">
        <f xml:space="preserve"> Equity!BM$25</f>
        <v>0</v>
      </c>
      <c r="BN94" s="296">
        <f xml:space="preserve"> Equity!BN$25</f>
        <v>0</v>
      </c>
      <c r="BO94" s="296">
        <f xml:space="preserve"> Equity!BO$25</f>
        <v>0</v>
      </c>
      <c r="BP94" s="296">
        <f xml:space="preserve"> Equity!BP$25</f>
        <v>0</v>
      </c>
      <c r="BQ94" s="296">
        <f xml:space="preserve"> Equity!BQ$25</f>
        <v>0</v>
      </c>
      <c r="BR94" s="296">
        <f xml:space="preserve"> Equity!BR$25</f>
        <v>0</v>
      </c>
      <c r="BS94" s="296">
        <f xml:space="preserve"> Equity!BS$25</f>
        <v>0</v>
      </c>
      <c r="BT94" s="296">
        <f xml:space="preserve"> Equity!BT$25</f>
        <v>0</v>
      </c>
      <c r="BU94" s="296">
        <f xml:space="preserve"> Equity!BU$25</f>
        <v>0</v>
      </c>
      <c r="BV94" s="296">
        <f xml:space="preserve"> Equity!BV$25</f>
        <v>0</v>
      </c>
      <c r="BW94" s="296">
        <f xml:space="preserve"> Equity!BW$25</f>
        <v>0</v>
      </c>
      <c r="BX94" s="296">
        <f xml:space="preserve"> Equity!BX$25</f>
        <v>0</v>
      </c>
      <c r="BY94" s="296">
        <f xml:space="preserve"> Equity!BY$25</f>
        <v>0</v>
      </c>
      <c r="BZ94" s="296">
        <f xml:space="preserve"> Equity!BZ$25</f>
        <v>0</v>
      </c>
      <c r="CA94" s="296">
        <f xml:space="preserve"> Equity!CA$25</f>
        <v>0</v>
      </c>
      <c r="CB94" s="296">
        <f xml:space="preserve"> Equity!CB$25</f>
        <v>0</v>
      </c>
      <c r="CC94" s="296">
        <f xml:space="preserve"> Equity!CC$25</f>
        <v>0</v>
      </c>
      <c r="CD94" s="296">
        <f xml:space="preserve"> Equity!CD$25</f>
        <v>0</v>
      </c>
      <c r="CE94" s="296">
        <f xml:space="preserve"> Equity!CE$25</f>
        <v>0</v>
      </c>
      <c r="CF94" s="296">
        <f xml:space="preserve"> Equity!CF$25</f>
        <v>0</v>
      </c>
      <c r="CG94" s="296">
        <f xml:space="preserve"> Equity!CG$25</f>
        <v>0</v>
      </c>
      <c r="CH94" s="296">
        <f xml:space="preserve"> Equity!CH$25</f>
        <v>0</v>
      </c>
      <c r="CI94" s="296">
        <f xml:space="preserve"> Equity!CI$25</f>
        <v>0</v>
      </c>
      <c r="CJ94" s="296">
        <f xml:space="preserve"> Equity!CJ$25</f>
        <v>0</v>
      </c>
      <c r="CK94" s="296">
        <f xml:space="preserve"> Equity!CK$25</f>
        <v>0</v>
      </c>
      <c r="CL94" s="296">
        <f xml:space="preserve"> Equity!CL$25</f>
        <v>0</v>
      </c>
      <c r="CM94" s="296">
        <f xml:space="preserve"> Equity!CM$25</f>
        <v>0</v>
      </c>
      <c r="CN94" s="296">
        <f xml:space="preserve"> Equity!CN$25</f>
        <v>0</v>
      </c>
      <c r="CO94" s="296">
        <f xml:space="preserve"> Equity!CO$25</f>
        <v>0</v>
      </c>
      <c r="CP94" s="296">
        <f xml:space="preserve"> Equity!CP$25</f>
        <v>0</v>
      </c>
      <c r="CQ94" s="296">
        <f xml:space="preserve"> Equity!CQ$25</f>
        <v>0</v>
      </c>
      <c r="CR94" s="296">
        <f xml:space="preserve"> Equity!CR$25</f>
        <v>0</v>
      </c>
      <c r="CS94" s="296">
        <f xml:space="preserve"> Equity!CS$25</f>
        <v>0</v>
      </c>
      <c r="CT94" s="296">
        <f xml:space="preserve"> Equity!CT$25</f>
        <v>0</v>
      </c>
      <c r="CU94" s="296">
        <f xml:space="preserve"> Equity!CU$25</f>
        <v>0</v>
      </c>
      <c r="CV94" s="296">
        <f xml:space="preserve"> Equity!CV$25</f>
        <v>0</v>
      </c>
      <c r="CW94" s="296">
        <f xml:space="preserve"> Equity!CW$25</f>
        <v>0</v>
      </c>
      <c r="CX94" s="296">
        <f xml:space="preserve"> Equity!CX$25</f>
        <v>0</v>
      </c>
      <c r="CY94" s="296">
        <f xml:space="preserve"> Equity!CY$25</f>
        <v>0</v>
      </c>
      <c r="CZ94" s="296">
        <f xml:space="preserve"> Equity!CZ$25</f>
        <v>0</v>
      </c>
      <c r="DA94" s="296">
        <f xml:space="preserve"> Equity!DA$25</f>
        <v>0</v>
      </c>
      <c r="DB94" s="296">
        <f xml:space="preserve"> Equity!DB$25</f>
        <v>0</v>
      </c>
      <c r="DC94" s="296">
        <f xml:space="preserve"> Equity!DC$25</f>
        <v>0</v>
      </c>
      <c r="DD94" s="296">
        <f xml:space="preserve"> Equity!DD$25</f>
        <v>0</v>
      </c>
      <c r="DE94" s="296">
        <f xml:space="preserve"> Equity!DE$25</f>
        <v>0</v>
      </c>
      <c r="DF94" s="296">
        <f xml:space="preserve"> Equity!DF$25</f>
        <v>0</v>
      </c>
      <c r="DG94" s="296">
        <f xml:space="preserve"> Equity!DG$25</f>
        <v>0</v>
      </c>
      <c r="DH94" s="296">
        <f xml:space="preserve"> Equity!DH$25</f>
        <v>0</v>
      </c>
      <c r="DI94" s="296">
        <f xml:space="preserve"> Equity!DI$25</f>
        <v>0</v>
      </c>
      <c r="DJ94" s="296">
        <f xml:space="preserve"> Equity!DJ$25</f>
        <v>0</v>
      </c>
      <c r="DK94" s="296">
        <f xml:space="preserve"> Equity!DK$25</f>
        <v>0</v>
      </c>
      <c r="DL94" s="296">
        <f xml:space="preserve"> Equity!DL$25</f>
        <v>0</v>
      </c>
      <c r="DM94" s="296">
        <f xml:space="preserve"> Equity!DM$25</f>
        <v>0</v>
      </c>
      <c r="DN94" s="296">
        <f xml:space="preserve"> Equity!DN$25</f>
        <v>0</v>
      </c>
      <c r="DO94" s="296">
        <f xml:space="preserve"> Equity!DO$25</f>
        <v>0</v>
      </c>
      <c r="DP94" s="296">
        <f xml:space="preserve"> Equity!DP$25</f>
        <v>0</v>
      </c>
      <c r="DQ94" s="296">
        <f xml:space="preserve"> Equity!DQ$25</f>
        <v>0</v>
      </c>
      <c r="DR94" s="296">
        <f xml:space="preserve"> Equity!DR$25</f>
        <v>0</v>
      </c>
      <c r="DS94" s="296">
        <f xml:space="preserve"> Equity!DS$25</f>
        <v>0</v>
      </c>
      <c r="DT94" s="296">
        <f xml:space="preserve"> Equity!DT$25</f>
        <v>0</v>
      </c>
      <c r="DU94" s="296">
        <f xml:space="preserve"> Equity!DU$25</f>
        <v>0</v>
      </c>
      <c r="DV94" s="296">
        <f xml:space="preserve"> Equity!DV$25</f>
        <v>0</v>
      </c>
      <c r="DW94" s="296">
        <f xml:space="preserve"> Equity!DW$25</f>
        <v>0</v>
      </c>
      <c r="DX94" s="296">
        <f xml:space="preserve"> Equity!DX$25</f>
        <v>0</v>
      </c>
      <c r="DY94" s="296">
        <f xml:space="preserve"> Equity!DY$25</f>
        <v>0</v>
      </c>
      <c r="DZ94" s="296">
        <f xml:space="preserve"> Equity!DZ$25</f>
        <v>0</v>
      </c>
      <c r="EA94" s="296">
        <f xml:space="preserve"> Equity!EA$25</f>
        <v>0</v>
      </c>
      <c r="EB94" s="296">
        <f xml:space="preserve"> Equity!EB$25</f>
        <v>0</v>
      </c>
      <c r="EC94" s="296">
        <f xml:space="preserve"> Equity!EC$25</f>
        <v>0</v>
      </c>
      <c r="ED94" s="296">
        <f xml:space="preserve"> Equity!ED$25</f>
        <v>0</v>
      </c>
      <c r="EE94" s="296">
        <f xml:space="preserve"> Equity!EE$25</f>
        <v>0</v>
      </c>
      <c r="EF94" s="296">
        <f xml:space="preserve"> Equity!EF$25</f>
        <v>0</v>
      </c>
      <c r="EG94" s="296">
        <f xml:space="preserve"> Equity!EG$25</f>
        <v>0</v>
      </c>
      <c r="EH94" s="296">
        <f xml:space="preserve"> Equity!EH$25</f>
        <v>0</v>
      </c>
      <c r="EI94" s="296">
        <f xml:space="preserve"> Equity!EI$25</f>
        <v>0</v>
      </c>
      <c r="EJ94" s="296">
        <f xml:space="preserve"> Equity!EJ$25</f>
        <v>0</v>
      </c>
      <c r="EK94" s="296">
        <f xml:space="preserve"> Equity!EK$25</f>
        <v>0</v>
      </c>
      <c r="EL94" s="296">
        <f xml:space="preserve"> Equity!EL$25</f>
        <v>0</v>
      </c>
      <c r="EM94" s="296">
        <f xml:space="preserve"> Equity!EM$25</f>
        <v>0</v>
      </c>
      <c r="EN94" s="296">
        <f xml:space="preserve"> Equity!EN$25</f>
        <v>0</v>
      </c>
      <c r="EO94" s="296">
        <f xml:space="preserve"> Equity!EO$25</f>
        <v>0</v>
      </c>
      <c r="EP94" s="296">
        <f xml:space="preserve"> Equity!EP$25</f>
        <v>0</v>
      </c>
      <c r="EQ94" s="296">
        <f xml:space="preserve"> Equity!EQ$25</f>
        <v>0</v>
      </c>
      <c r="ER94" s="296">
        <f xml:space="preserve"> Equity!ER$25</f>
        <v>0</v>
      </c>
      <c r="ES94" s="296">
        <f xml:space="preserve"> Equity!ES$25</f>
        <v>0</v>
      </c>
      <c r="ET94" s="296">
        <f xml:space="preserve"> Equity!ET$25</f>
        <v>0</v>
      </c>
      <c r="EU94" s="296">
        <f xml:space="preserve"> Equity!EU$25</f>
        <v>0</v>
      </c>
      <c r="EV94" s="296">
        <f xml:space="preserve"> Equity!EV$25</f>
        <v>0</v>
      </c>
      <c r="EW94" s="296">
        <f xml:space="preserve"> Equity!EW$25</f>
        <v>0</v>
      </c>
      <c r="EX94" s="296">
        <f xml:space="preserve"> Equity!EX$25</f>
        <v>0</v>
      </c>
      <c r="EY94" s="296">
        <f xml:space="preserve"> Equity!EY$25</f>
        <v>0</v>
      </c>
      <c r="EZ94" s="296">
        <f xml:space="preserve"> Equity!EZ$25</f>
        <v>0</v>
      </c>
      <c r="FA94" s="296">
        <f xml:space="preserve"> Equity!FA$25</f>
        <v>0</v>
      </c>
      <c r="FB94" s="296">
        <f xml:space="preserve"> Equity!FB$25</f>
        <v>0</v>
      </c>
      <c r="FC94" s="296">
        <f xml:space="preserve"> Equity!FC$25</f>
        <v>0</v>
      </c>
      <c r="FD94" s="296">
        <f xml:space="preserve"> Equity!FD$25</f>
        <v>0</v>
      </c>
      <c r="FE94" s="296">
        <f xml:space="preserve"> Equity!FE$25</f>
        <v>0</v>
      </c>
      <c r="FF94" s="296">
        <f xml:space="preserve"> Equity!FF$25</f>
        <v>0</v>
      </c>
      <c r="FG94" s="296">
        <f xml:space="preserve"> Equity!FG$25</f>
        <v>0</v>
      </c>
      <c r="FH94" s="296">
        <f xml:space="preserve"> Equity!FH$25</f>
        <v>0</v>
      </c>
      <c r="FI94" s="296">
        <f xml:space="preserve"> Equity!FI$25</f>
        <v>0</v>
      </c>
      <c r="FJ94" s="296">
        <f xml:space="preserve"> Equity!FJ$25</f>
        <v>0</v>
      </c>
      <c r="FK94" s="296">
        <f xml:space="preserve"> Equity!FK$25</f>
        <v>0</v>
      </c>
      <c r="FL94" s="296">
        <f xml:space="preserve"> Equity!FL$25</f>
        <v>0</v>
      </c>
      <c r="FM94" s="296">
        <f xml:space="preserve"> Equity!FM$25</f>
        <v>0</v>
      </c>
      <c r="FN94" s="296">
        <f xml:space="preserve"> Equity!FN$25</f>
        <v>0</v>
      </c>
      <c r="FO94" s="296">
        <f xml:space="preserve"> Equity!FO$25</f>
        <v>0</v>
      </c>
      <c r="FP94" s="296">
        <f xml:space="preserve"> Equity!FP$25</f>
        <v>0</v>
      </c>
      <c r="FQ94" s="296">
        <f xml:space="preserve"> Equity!FQ$25</f>
        <v>0</v>
      </c>
      <c r="FR94" s="296">
        <f xml:space="preserve"> Equity!FR$25</f>
        <v>0</v>
      </c>
      <c r="FS94" s="296">
        <f xml:space="preserve"> Equity!FS$25</f>
        <v>0</v>
      </c>
      <c r="FT94" s="296">
        <f xml:space="preserve"> Equity!FT$25</f>
        <v>0</v>
      </c>
      <c r="FU94" s="296">
        <f xml:space="preserve"> Equity!FU$25</f>
        <v>0</v>
      </c>
      <c r="FV94" s="296">
        <f xml:space="preserve"> Equity!FV$25</f>
        <v>0</v>
      </c>
      <c r="FW94" s="296">
        <f xml:space="preserve"> Equity!FW$25</f>
        <v>0</v>
      </c>
      <c r="FX94" s="296">
        <f xml:space="preserve"> Equity!FX$25</f>
        <v>0</v>
      </c>
      <c r="FY94" s="296">
        <f xml:space="preserve"> Equity!FY$25</f>
        <v>0</v>
      </c>
      <c r="FZ94" s="296">
        <f xml:space="preserve"> Equity!FZ$25</f>
        <v>0</v>
      </c>
      <c r="GA94" s="296">
        <f xml:space="preserve"> Equity!GA$25</f>
        <v>0</v>
      </c>
      <c r="GB94" s="296">
        <f xml:space="preserve"> Equity!GB$25</f>
        <v>0</v>
      </c>
      <c r="GC94" s="296">
        <f xml:space="preserve"> Equity!GC$25</f>
        <v>0</v>
      </c>
      <c r="GD94" s="296">
        <f xml:space="preserve"> Equity!GD$25</f>
        <v>0</v>
      </c>
      <c r="GE94" s="296">
        <f xml:space="preserve"> Equity!GE$25</f>
        <v>0</v>
      </c>
      <c r="GF94" s="296">
        <f xml:space="preserve"> Equity!GF$25</f>
        <v>0</v>
      </c>
      <c r="GG94" s="296">
        <f xml:space="preserve"> Equity!GG$25</f>
        <v>0</v>
      </c>
      <c r="GH94" s="296">
        <f xml:space="preserve"> Equity!GH$25</f>
        <v>0</v>
      </c>
      <c r="GI94" s="296">
        <f xml:space="preserve"> Equity!GI$25</f>
        <v>0</v>
      </c>
      <c r="GJ94" s="296">
        <f xml:space="preserve"> Equity!GJ$25</f>
        <v>0</v>
      </c>
    </row>
    <row r="95" spans="1:192" outlineLevel="1" x14ac:dyDescent="0.25">
      <c r="A95" s="212"/>
      <c r="D95" s="216"/>
      <c r="E95" s="239" t="s">
        <v>60</v>
      </c>
      <c r="F95" s="239"/>
      <c r="G95" s="239" t="str">
        <f>SMU</f>
        <v>$ 000s</v>
      </c>
      <c r="H95" s="239"/>
      <c r="I95" s="239"/>
      <c r="J95" s="239">
        <f t="shared" ref="J95:AO95" si="121" xml:space="preserve"> SUM(J88:J94)</f>
        <v>0</v>
      </c>
      <c r="K95" s="239">
        <f t="shared" si="121"/>
        <v>0</v>
      </c>
      <c r="L95" s="239">
        <f t="shared" si="121"/>
        <v>37429.833391779117</v>
      </c>
      <c r="M95" s="239">
        <f t="shared" si="121"/>
        <v>110573.40746823506</v>
      </c>
      <c r="N95" s="239">
        <f t="shared" si="121"/>
        <v>184960.45584529272</v>
      </c>
      <c r="O95" s="239">
        <f t="shared" si="121"/>
        <v>260821.29641042772</v>
      </c>
      <c r="P95" s="239">
        <f t="shared" si="121"/>
        <v>354922.11374678137</v>
      </c>
      <c r="Q95" s="239">
        <f t="shared" si="121"/>
        <v>344979.11798040656</v>
      </c>
      <c r="R95" s="239">
        <f t="shared" si="121"/>
        <v>334647.33540865086</v>
      </c>
      <c r="S95" s="239">
        <f t="shared" si="121"/>
        <v>324559.39418083261</v>
      </c>
      <c r="T95" s="239">
        <f t="shared" si="121"/>
        <v>314650.19505891885</v>
      </c>
      <c r="U95" s="239">
        <f t="shared" si="121"/>
        <v>304561.76311529469</v>
      </c>
      <c r="V95" s="239">
        <f t="shared" si="121"/>
        <v>294659.25203152065</v>
      </c>
      <c r="W95" s="239">
        <f t="shared" si="121"/>
        <v>284562.77385000163</v>
      </c>
      <c r="X95" s="239">
        <f t="shared" si="121"/>
        <v>274615.95360370423</v>
      </c>
      <c r="Y95" s="239">
        <f t="shared" si="121"/>
        <v>264562.21541858756</v>
      </c>
      <c r="Z95" s="239">
        <f t="shared" si="121"/>
        <v>254650.38848212932</v>
      </c>
      <c r="AA95" s="239">
        <f t="shared" si="121"/>
        <v>244560.39344495119</v>
      </c>
      <c r="AB95" s="239">
        <f t="shared" si="121"/>
        <v>234647.69558948147</v>
      </c>
      <c r="AC95" s="239">
        <f t="shared" si="121"/>
        <v>224557.14959070642</v>
      </c>
      <c r="AD95" s="239">
        <f t="shared" si="121"/>
        <v>214650.79038532032</v>
      </c>
      <c r="AE95" s="239">
        <f t="shared" si="121"/>
        <v>204552.42831904959</v>
      </c>
      <c r="AF95" s="239">
        <f t="shared" si="121"/>
        <v>194602.5028367695</v>
      </c>
      <c r="AG95" s="239">
        <f t="shared" si="121"/>
        <v>184546.0012751403</v>
      </c>
      <c r="AH95" s="239">
        <f t="shared" si="121"/>
        <v>174630.49640388627</v>
      </c>
      <c r="AI95" s="239">
        <f t="shared" si="121"/>
        <v>164538.1993083636</v>
      </c>
      <c r="AJ95" s="239">
        <f t="shared" si="121"/>
        <v>154621.7641484279</v>
      </c>
      <c r="AK95" s="239">
        <f t="shared" si="121"/>
        <v>144528.85103313101</v>
      </c>
      <c r="AL95" s="239">
        <f t="shared" si="121"/>
        <v>134618.38348671392</v>
      </c>
      <c r="AM95" s="239">
        <f t="shared" si="121"/>
        <v>124517.89634560118</v>
      </c>
      <c r="AN95" s="239">
        <f t="shared" si="121"/>
        <v>114564.6316805305</v>
      </c>
      <c r="AO95" s="239">
        <f t="shared" si="121"/>
        <v>104505.08769892345</v>
      </c>
      <c r="AP95" s="239">
        <f t="shared" ref="AP95:BD95" si="122" xml:space="preserve"> SUM(AP88:AP94)</f>
        <v>94585.650405519991</v>
      </c>
      <c r="AQ95" s="239">
        <f t="shared" si="122"/>
        <v>84490.782663282764</v>
      </c>
      <c r="AR95" s="239">
        <f t="shared" si="122"/>
        <v>74570.351508096908</v>
      </c>
      <c r="AS95" s="239">
        <f t="shared" si="122"/>
        <v>64474.797925929583</v>
      </c>
      <c r="AT95" s="239">
        <f t="shared" si="122"/>
        <v>54559.939860680388</v>
      </c>
      <c r="AU95" s="239">
        <f t="shared" si="122"/>
        <v>44457.067205202213</v>
      </c>
      <c r="AV95" s="239">
        <f t="shared" si="122"/>
        <v>34500.209900822214</v>
      </c>
      <c r="AW95" s="239">
        <f t="shared" si="122"/>
        <v>19648.882834446595</v>
      </c>
      <c r="AX95" s="239">
        <f t="shared" si="122"/>
        <v>5015.4489711201095</v>
      </c>
      <c r="AY95" s="239">
        <f t="shared" si="122"/>
        <v>4923.8276912085639</v>
      </c>
      <c r="AZ95" s="239">
        <f t="shared" si="122"/>
        <v>5005.4380949302467</v>
      </c>
      <c r="BA95" s="239">
        <f t="shared" si="122"/>
        <v>4913.999691824909</v>
      </c>
      <c r="BB95" s="239">
        <f t="shared" si="122"/>
        <v>4995.44720052919</v>
      </c>
      <c r="BC95" s="239">
        <f t="shared" si="122"/>
        <v>4904.1913092064988</v>
      </c>
      <c r="BD95" s="239">
        <f t="shared" si="122"/>
        <v>4958.0835213955816</v>
      </c>
      <c r="BE95" s="239">
        <f t="shared" ref="BE95:DP95" si="123" xml:space="preserve"> SUM(BE88:BE94)</f>
        <v>2.7330315788276494E-10</v>
      </c>
      <c r="BF95" s="239">
        <f t="shared" si="123"/>
        <v>2.7330315788276494E-10</v>
      </c>
      <c r="BG95" s="239">
        <f t="shared" si="123"/>
        <v>2.7330315788276494E-10</v>
      </c>
      <c r="BH95" s="239">
        <f t="shared" si="123"/>
        <v>2.7330315788276494E-10</v>
      </c>
      <c r="BI95" s="239">
        <f t="shared" si="123"/>
        <v>2.7330315788276494E-10</v>
      </c>
      <c r="BJ95" s="239">
        <f t="shared" si="123"/>
        <v>2.7330315788276494E-10</v>
      </c>
      <c r="BK95" s="239">
        <f t="shared" si="123"/>
        <v>2.7330315788276494E-10</v>
      </c>
      <c r="BL95" s="239">
        <f t="shared" si="123"/>
        <v>2.7330315788276494E-10</v>
      </c>
      <c r="BM95" s="239">
        <f t="shared" si="123"/>
        <v>2.7330315788276494E-10</v>
      </c>
      <c r="BN95" s="239">
        <f t="shared" si="123"/>
        <v>2.7330315788276494E-10</v>
      </c>
      <c r="BO95" s="239">
        <f t="shared" si="123"/>
        <v>2.7330315788276494E-10</v>
      </c>
      <c r="BP95" s="239">
        <f t="shared" si="123"/>
        <v>2.7330315788276494E-10</v>
      </c>
      <c r="BQ95" s="239">
        <f t="shared" si="123"/>
        <v>2.7330315788276494E-10</v>
      </c>
      <c r="BR95" s="239">
        <f t="shared" si="123"/>
        <v>2.7330315788276494E-10</v>
      </c>
      <c r="BS95" s="239">
        <f t="shared" si="123"/>
        <v>2.7330315788276494E-10</v>
      </c>
      <c r="BT95" s="239">
        <f t="shared" si="123"/>
        <v>2.7330315788276494E-10</v>
      </c>
      <c r="BU95" s="239">
        <f t="shared" si="123"/>
        <v>2.7330315788276494E-10</v>
      </c>
      <c r="BV95" s="239">
        <f t="shared" si="123"/>
        <v>2.7330315788276494E-10</v>
      </c>
      <c r="BW95" s="239">
        <f t="shared" si="123"/>
        <v>2.7330315788276494E-10</v>
      </c>
      <c r="BX95" s="239">
        <f t="shared" si="123"/>
        <v>2.7330315788276494E-10</v>
      </c>
      <c r="BY95" s="239">
        <f t="shared" si="123"/>
        <v>2.7330315788276494E-10</v>
      </c>
      <c r="BZ95" s="239">
        <f t="shared" si="123"/>
        <v>2.7330315788276494E-10</v>
      </c>
      <c r="CA95" s="239">
        <f t="shared" si="123"/>
        <v>2.7330315788276494E-10</v>
      </c>
      <c r="CB95" s="239">
        <f t="shared" si="123"/>
        <v>2.7330315788276494E-10</v>
      </c>
      <c r="CC95" s="239">
        <f t="shared" si="123"/>
        <v>2.7330315788276494E-10</v>
      </c>
      <c r="CD95" s="239">
        <f t="shared" si="123"/>
        <v>2.7330315788276494E-10</v>
      </c>
      <c r="CE95" s="239">
        <f t="shared" si="123"/>
        <v>2.7330315788276494E-10</v>
      </c>
      <c r="CF95" s="239">
        <f t="shared" si="123"/>
        <v>2.7330315788276494E-10</v>
      </c>
      <c r="CG95" s="239">
        <f t="shared" si="123"/>
        <v>2.7330315788276494E-10</v>
      </c>
      <c r="CH95" s="239">
        <f t="shared" si="123"/>
        <v>2.7330315788276494E-10</v>
      </c>
      <c r="CI95" s="239">
        <f t="shared" si="123"/>
        <v>2.7330315788276494E-10</v>
      </c>
      <c r="CJ95" s="239">
        <f t="shared" si="123"/>
        <v>2.7330315788276494E-10</v>
      </c>
      <c r="CK95" s="239">
        <f t="shared" si="123"/>
        <v>2.7330315788276494E-10</v>
      </c>
      <c r="CL95" s="239">
        <f t="shared" si="123"/>
        <v>2.7330315788276494E-10</v>
      </c>
      <c r="CM95" s="239">
        <f t="shared" si="123"/>
        <v>2.7330315788276494E-10</v>
      </c>
      <c r="CN95" s="239">
        <f t="shared" si="123"/>
        <v>2.7330315788276494E-10</v>
      </c>
      <c r="CO95" s="239">
        <f t="shared" si="123"/>
        <v>2.7330315788276494E-10</v>
      </c>
      <c r="CP95" s="239">
        <f t="shared" si="123"/>
        <v>2.7330315788276494E-10</v>
      </c>
      <c r="CQ95" s="239">
        <f t="shared" si="123"/>
        <v>2.7330315788276494E-10</v>
      </c>
      <c r="CR95" s="239">
        <f t="shared" si="123"/>
        <v>2.7330315788276494E-10</v>
      </c>
      <c r="CS95" s="239">
        <f t="shared" si="123"/>
        <v>2.7330315788276494E-10</v>
      </c>
      <c r="CT95" s="239">
        <f t="shared" si="123"/>
        <v>2.7330315788276494E-10</v>
      </c>
      <c r="CU95" s="239">
        <f t="shared" si="123"/>
        <v>2.7330315788276494E-10</v>
      </c>
      <c r="CV95" s="239">
        <f t="shared" si="123"/>
        <v>2.7330315788276494E-10</v>
      </c>
      <c r="CW95" s="239">
        <f t="shared" si="123"/>
        <v>2.7330315788276494E-10</v>
      </c>
      <c r="CX95" s="239">
        <f t="shared" si="123"/>
        <v>2.7330315788276494E-10</v>
      </c>
      <c r="CY95" s="239">
        <f t="shared" si="123"/>
        <v>2.7330315788276494E-10</v>
      </c>
      <c r="CZ95" s="239">
        <f t="shared" si="123"/>
        <v>2.7330315788276494E-10</v>
      </c>
      <c r="DA95" s="239">
        <f t="shared" si="123"/>
        <v>2.7330315788276494E-10</v>
      </c>
      <c r="DB95" s="239">
        <f t="shared" si="123"/>
        <v>2.7330315788276494E-10</v>
      </c>
      <c r="DC95" s="239">
        <f t="shared" si="123"/>
        <v>2.7330315788276494E-10</v>
      </c>
      <c r="DD95" s="239">
        <f t="shared" si="123"/>
        <v>2.7330315788276494E-10</v>
      </c>
      <c r="DE95" s="239">
        <f t="shared" si="123"/>
        <v>2.7330315788276494E-10</v>
      </c>
      <c r="DF95" s="239">
        <f t="shared" si="123"/>
        <v>2.7330315788276494E-10</v>
      </c>
      <c r="DG95" s="239">
        <f t="shared" si="123"/>
        <v>2.7330315788276494E-10</v>
      </c>
      <c r="DH95" s="239">
        <f t="shared" si="123"/>
        <v>2.7330315788276494E-10</v>
      </c>
      <c r="DI95" s="239">
        <f t="shared" si="123"/>
        <v>2.7330315788276494E-10</v>
      </c>
      <c r="DJ95" s="239">
        <f t="shared" si="123"/>
        <v>2.7330315788276494E-10</v>
      </c>
      <c r="DK95" s="239">
        <f t="shared" si="123"/>
        <v>2.7330315788276494E-10</v>
      </c>
      <c r="DL95" s="239">
        <f t="shared" si="123"/>
        <v>2.7330315788276494E-10</v>
      </c>
      <c r="DM95" s="239">
        <f t="shared" si="123"/>
        <v>2.7330315788276494E-10</v>
      </c>
      <c r="DN95" s="239">
        <f t="shared" si="123"/>
        <v>2.7330315788276494E-10</v>
      </c>
      <c r="DO95" s="239">
        <f t="shared" si="123"/>
        <v>2.7330315788276494E-10</v>
      </c>
      <c r="DP95" s="239">
        <f t="shared" si="123"/>
        <v>2.7330315788276494E-10</v>
      </c>
      <c r="DQ95" s="239">
        <f t="shared" ref="DQ95:GB95" si="124" xml:space="preserve"> SUM(DQ88:DQ94)</f>
        <v>2.7330315788276494E-10</v>
      </c>
      <c r="DR95" s="239">
        <f t="shared" si="124"/>
        <v>2.7330315788276494E-10</v>
      </c>
      <c r="DS95" s="239">
        <f t="shared" si="124"/>
        <v>2.7330315788276494E-10</v>
      </c>
      <c r="DT95" s="239">
        <f t="shared" si="124"/>
        <v>2.7330315788276494E-10</v>
      </c>
      <c r="DU95" s="239">
        <f t="shared" si="124"/>
        <v>2.7330315788276494E-10</v>
      </c>
      <c r="DV95" s="239">
        <f t="shared" si="124"/>
        <v>2.7330315788276494E-10</v>
      </c>
      <c r="DW95" s="239">
        <f t="shared" si="124"/>
        <v>2.7330315788276494E-10</v>
      </c>
      <c r="DX95" s="239">
        <f t="shared" si="124"/>
        <v>2.7330315788276494E-10</v>
      </c>
      <c r="DY95" s="239">
        <f t="shared" si="124"/>
        <v>2.7330315788276494E-10</v>
      </c>
      <c r="DZ95" s="239">
        <f t="shared" si="124"/>
        <v>2.7330315788276494E-10</v>
      </c>
      <c r="EA95" s="239">
        <f t="shared" si="124"/>
        <v>2.7330315788276494E-10</v>
      </c>
      <c r="EB95" s="239">
        <f t="shared" si="124"/>
        <v>2.7330315788276494E-10</v>
      </c>
      <c r="EC95" s="239">
        <f t="shared" si="124"/>
        <v>2.7330315788276494E-10</v>
      </c>
      <c r="ED95" s="239">
        <f t="shared" si="124"/>
        <v>2.7330315788276494E-10</v>
      </c>
      <c r="EE95" s="239">
        <f t="shared" si="124"/>
        <v>2.7330315788276494E-10</v>
      </c>
      <c r="EF95" s="239">
        <f t="shared" si="124"/>
        <v>2.7330315788276494E-10</v>
      </c>
      <c r="EG95" s="239">
        <f t="shared" si="124"/>
        <v>2.7330315788276494E-10</v>
      </c>
      <c r="EH95" s="239">
        <f t="shared" si="124"/>
        <v>2.7330315788276494E-10</v>
      </c>
      <c r="EI95" s="239">
        <f t="shared" si="124"/>
        <v>2.7330315788276494E-10</v>
      </c>
      <c r="EJ95" s="239">
        <f t="shared" si="124"/>
        <v>2.7330315788276494E-10</v>
      </c>
      <c r="EK95" s="239">
        <f t="shared" si="124"/>
        <v>2.7330315788276494E-10</v>
      </c>
      <c r="EL95" s="239">
        <f t="shared" si="124"/>
        <v>2.7330315788276494E-10</v>
      </c>
      <c r="EM95" s="239">
        <f t="shared" si="124"/>
        <v>2.7330315788276494E-10</v>
      </c>
      <c r="EN95" s="239">
        <f t="shared" si="124"/>
        <v>2.7330315788276494E-10</v>
      </c>
      <c r="EO95" s="239">
        <f t="shared" si="124"/>
        <v>2.7330315788276494E-10</v>
      </c>
      <c r="EP95" s="239">
        <f t="shared" si="124"/>
        <v>2.7330315788276494E-10</v>
      </c>
      <c r="EQ95" s="239">
        <f t="shared" si="124"/>
        <v>2.7330315788276494E-10</v>
      </c>
      <c r="ER95" s="239">
        <f t="shared" si="124"/>
        <v>2.7330315788276494E-10</v>
      </c>
      <c r="ES95" s="239">
        <f t="shared" si="124"/>
        <v>2.7330315788276494E-10</v>
      </c>
      <c r="ET95" s="239">
        <f t="shared" si="124"/>
        <v>2.7330315788276494E-10</v>
      </c>
      <c r="EU95" s="239">
        <f t="shared" si="124"/>
        <v>2.7330315788276494E-10</v>
      </c>
      <c r="EV95" s="239">
        <f t="shared" si="124"/>
        <v>2.7330315788276494E-10</v>
      </c>
      <c r="EW95" s="239">
        <f t="shared" si="124"/>
        <v>2.7330315788276494E-10</v>
      </c>
      <c r="EX95" s="239">
        <f t="shared" si="124"/>
        <v>2.7330315788276494E-10</v>
      </c>
      <c r="EY95" s="239">
        <f t="shared" si="124"/>
        <v>2.7330315788276494E-10</v>
      </c>
      <c r="EZ95" s="239">
        <f t="shared" si="124"/>
        <v>2.7330315788276494E-10</v>
      </c>
      <c r="FA95" s="239">
        <f t="shared" si="124"/>
        <v>2.7330315788276494E-10</v>
      </c>
      <c r="FB95" s="239">
        <f t="shared" si="124"/>
        <v>2.7330315788276494E-10</v>
      </c>
      <c r="FC95" s="239">
        <f t="shared" si="124"/>
        <v>2.7330315788276494E-10</v>
      </c>
      <c r="FD95" s="239">
        <f t="shared" si="124"/>
        <v>2.7330315788276494E-10</v>
      </c>
      <c r="FE95" s="239">
        <f t="shared" si="124"/>
        <v>2.7330315788276494E-10</v>
      </c>
      <c r="FF95" s="239">
        <f t="shared" si="124"/>
        <v>2.7330315788276494E-10</v>
      </c>
      <c r="FG95" s="239">
        <f t="shared" si="124"/>
        <v>2.7330315788276494E-10</v>
      </c>
      <c r="FH95" s="239">
        <f t="shared" si="124"/>
        <v>2.7330315788276494E-10</v>
      </c>
      <c r="FI95" s="239">
        <f t="shared" si="124"/>
        <v>2.7330315788276494E-10</v>
      </c>
      <c r="FJ95" s="239">
        <f t="shared" si="124"/>
        <v>2.7330315788276494E-10</v>
      </c>
      <c r="FK95" s="239">
        <f t="shared" si="124"/>
        <v>2.7330315788276494E-10</v>
      </c>
      <c r="FL95" s="239">
        <f t="shared" si="124"/>
        <v>2.7330315788276494E-10</v>
      </c>
      <c r="FM95" s="239">
        <f t="shared" si="124"/>
        <v>2.7330315788276494E-10</v>
      </c>
      <c r="FN95" s="239">
        <f t="shared" si="124"/>
        <v>2.7330315788276494E-10</v>
      </c>
      <c r="FO95" s="239">
        <f t="shared" si="124"/>
        <v>2.7330315788276494E-10</v>
      </c>
      <c r="FP95" s="239">
        <f t="shared" si="124"/>
        <v>2.7330315788276494E-10</v>
      </c>
      <c r="FQ95" s="239">
        <f t="shared" si="124"/>
        <v>2.7330315788276494E-10</v>
      </c>
      <c r="FR95" s="239">
        <f t="shared" si="124"/>
        <v>2.7330315788276494E-10</v>
      </c>
      <c r="FS95" s="239">
        <f t="shared" si="124"/>
        <v>2.7330315788276494E-10</v>
      </c>
      <c r="FT95" s="239">
        <f t="shared" si="124"/>
        <v>2.7330315788276494E-10</v>
      </c>
      <c r="FU95" s="239">
        <f t="shared" si="124"/>
        <v>2.7330315788276494E-10</v>
      </c>
      <c r="FV95" s="239">
        <f t="shared" si="124"/>
        <v>2.7330315788276494E-10</v>
      </c>
      <c r="FW95" s="239">
        <f t="shared" si="124"/>
        <v>2.7330315788276494E-10</v>
      </c>
      <c r="FX95" s="239">
        <f t="shared" si="124"/>
        <v>2.7330315788276494E-10</v>
      </c>
      <c r="FY95" s="239">
        <f t="shared" si="124"/>
        <v>2.7330315788276494E-10</v>
      </c>
      <c r="FZ95" s="239">
        <f t="shared" si="124"/>
        <v>2.7330315788276494E-10</v>
      </c>
      <c r="GA95" s="239">
        <f t="shared" si="124"/>
        <v>2.7330315788276494E-10</v>
      </c>
      <c r="GB95" s="239">
        <f t="shared" si="124"/>
        <v>2.7330315788276494E-10</v>
      </c>
      <c r="GC95" s="239">
        <f t="shared" ref="GC95:GJ95" si="125" xml:space="preserve"> SUM(GC88:GC94)</f>
        <v>2.7330315788276494E-10</v>
      </c>
      <c r="GD95" s="239">
        <f t="shared" si="125"/>
        <v>2.7330315788276494E-10</v>
      </c>
      <c r="GE95" s="239">
        <f t="shared" si="125"/>
        <v>2.7330315788276494E-10</v>
      </c>
      <c r="GF95" s="239">
        <f t="shared" si="125"/>
        <v>2.7330315788276494E-10</v>
      </c>
      <c r="GG95" s="239">
        <f t="shared" si="125"/>
        <v>2.7330315788276494E-10</v>
      </c>
      <c r="GH95" s="239">
        <f t="shared" si="125"/>
        <v>2.7330315788276494E-10</v>
      </c>
      <c r="GI95" s="239">
        <f t="shared" si="125"/>
        <v>2.7330315788276494E-10</v>
      </c>
      <c r="GJ95" s="239">
        <f t="shared" si="125"/>
        <v>2.7330315788276494E-10</v>
      </c>
    </row>
    <row r="96" spans="1:192" outlineLevel="1" x14ac:dyDescent="0.25">
      <c r="A96" s="212"/>
      <c r="D96" s="216"/>
      <c r="E96" s="242"/>
      <c r="F96" s="242"/>
      <c r="G96" s="242"/>
      <c r="H96" s="242"/>
      <c r="I96" s="242"/>
      <c r="J96" s="242"/>
      <c r="K96" s="242"/>
      <c r="L96" s="242"/>
      <c r="M96" s="242"/>
      <c r="N96" s="242"/>
      <c r="O96" s="242"/>
      <c r="P96" s="242"/>
      <c r="Q96" s="242"/>
      <c r="R96" s="242"/>
      <c r="S96" s="242"/>
      <c r="T96" s="242"/>
      <c r="U96" s="242"/>
      <c r="V96" s="242"/>
      <c r="W96" s="242"/>
      <c r="X96" s="242"/>
      <c r="Y96" s="242"/>
      <c r="Z96" s="242"/>
      <c r="AA96" s="242"/>
      <c r="AB96" s="242"/>
      <c r="AC96" s="242"/>
      <c r="AD96" s="242"/>
      <c r="AE96" s="242"/>
      <c r="AF96" s="242"/>
      <c r="AG96" s="242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42"/>
      <c r="BU96" s="242"/>
      <c r="BV96" s="242"/>
      <c r="BW96" s="242"/>
      <c r="BX96" s="242"/>
      <c r="BY96" s="242"/>
      <c r="BZ96" s="242"/>
      <c r="CA96" s="242"/>
      <c r="CB96" s="242"/>
      <c r="CC96" s="242"/>
      <c r="CD96" s="242"/>
      <c r="CE96" s="242"/>
      <c r="CF96" s="242"/>
      <c r="CG96" s="242"/>
      <c r="CH96" s="242"/>
      <c r="CI96" s="242"/>
      <c r="CJ96" s="242"/>
      <c r="CK96" s="242"/>
      <c r="CL96" s="242"/>
      <c r="CM96" s="242"/>
      <c r="CN96" s="242"/>
      <c r="CO96" s="242"/>
      <c r="CP96" s="242"/>
      <c r="CQ96" s="242"/>
      <c r="CR96" s="242"/>
      <c r="CS96" s="242"/>
      <c r="CT96" s="242"/>
      <c r="CU96" s="242"/>
      <c r="CV96" s="242"/>
      <c r="CW96" s="242"/>
      <c r="CX96" s="242"/>
      <c r="CY96" s="242"/>
      <c r="CZ96" s="242"/>
      <c r="DA96" s="242"/>
      <c r="DB96" s="242"/>
      <c r="DC96" s="242"/>
      <c r="DD96" s="242"/>
      <c r="DE96" s="242"/>
      <c r="DF96" s="242"/>
      <c r="DG96" s="242"/>
      <c r="DH96" s="242"/>
      <c r="DI96" s="242"/>
      <c r="DJ96" s="242"/>
      <c r="DK96" s="242"/>
      <c r="DL96" s="242"/>
      <c r="DM96" s="242"/>
      <c r="DN96" s="242"/>
      <c r="DO96" s="242"/>
      <c r="DP96" s="242"/>
      <c r="DQ96" s="242"/>
      <c r="DR96" s="242"/>
      <c r="DS96" s="242"/>
      <c r="DT96" s="242"/>
      <c r="DU96" s="242"/>
      <c r="DV96" s="242"/>
      <c r="DW96" s="242"/>
      <c r="DX96" s="242"/>
      <c r="DY96" s="242"/>
      <c r="DZ96" s="242"/>
      <c r="EA96" s="242"/>
      <c r="EB96" s="242"/>
      <c r="EC96" s="242"/>
      <c r="ED96" s="242"/>
      <c r="EE96" s="242"/>
      <c r="EF96" s="242"/>
      <c r="EG96" s="242"/>
      <c r="EH96" s="242"/>
      <c r="EI96" s="242"/>
      <c r="EJ96" s="242"/>
      <c r="EK96" s="242"/>
      <c r="EL96" s="242"/>
      <c r="EM96" s="242"/>
      <c r="EN96" s="242"/>
      <c r="EO96" s="242"/>
      <c r="EP96" s="242"/>
      <c r="EQ96" s="242"/>
      <c r="ER96" s="242"/>
      <c r="ES96" s="242"/>
      <c r="ET96" s="242"/>
      <c r="EU96" s="242"/>
      <c r="EV96" s="242"/>
      <c r="EW96" s="242"/>
      <c r="EX96" s="242"/>
      <c r="EY96" s="242"/>
      <c r="EZ96" s="242"/>
      <c r="FA96" s="242"/>
      <c r="FB96" s="242"/>
      <c r="FC96" s="242"/>
      <c r="FD96" s="242"/>
      <c r="FE96" s="242"/>
      <c r="FF96" s="242"/>
      <c r="FG96" s="242"/>
      <c r="FH96" s="242"/>
      <c r="FI96" s="242"/>
      <c r="FJ96" s="242"/>
      <c r="FK96" s="242"/>
      <c r="FL96" s="242"/>
      <c r="FM96" s="242"/>
      <c r="FN96" s="242"/>
      <c r="FO96" s="242"/>
      <c r="FP96" s="242"/>
      <c r="FQ96" s="242"/>
      <c r="FR96" s="242"/>
      <c r="FS96" s="242"/>
      <c r="FT96" s="242"/>
      <c r="FU96" s="242"/>
      <c r="FV96" s="242"/>
      <c r="FW96" s="242"/>
      <c r="FX96" s="242"/>
      <c r="FY96" s="242"/>
      <c r="FZ96" s="242"/>
      <c r="GA96" s="242"/>
      <c r="GB96" s="242"/>
      <c r="GC96" s="242"/>
      <c r="GD96" s="242"/>
      <c r="GE96" s="242"/>
      <c r="GF96" s="242"/>
      <c r="GG96" s="242"/>
      <c r="GH96" s="242"/>
      <c r="GI96" s="242"/>
      <c r="GJ96" s="242"/>
    </row>
    <row r="97" spans="1:192" x14ac:dyDescent="0.25">
      <c r="A97" s="212"/>
      <c r="D97" s="216"/>
      <c r="E97" s="242"/>
      <c r="F97" s="242"/>
      <c r="G97" s="242"/>
      <c r="H97" s="242"/>
      <c r="I97" s="242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242"/>
      <c r="AA97" s="242"/>
      <c r="AB97" s="242"/>
      <c r="AC97" s="242"/>
      <c r="AD97" s="242"/>
      <c r="AE97" s="242"/>
      <c r="AF97" s="242"/>
      <c r="AG97" s="242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42"/>
      <c r="BU97" s="242"/>
      <c r="BV97" s="242"/>
      <c r="BW97" s="242"/>
      <c r="BX97" s="242"/>
      <c r="BY97" s="242"/>
      <c r="BZ97" s="242"/>
      <c r="CA97" s="242"/>
      <c r="CB97" s="242"/>
      <c r="CC97" s="242"/>
      <c r="CD97" s="242"/>
      <c r="CE97" s="242"/>
      <c r="CF97" s="242"/>
      <c r="CG97" s="242"/>
      <c r="CH97" s="242"/>
      <c r="CI97" s="242"/>
      <c r="CJ97" s="242"/>
      <c r="CK97" s="242"/>
      <c r="CL97" s="242"/>
      <c r="CM97" s="242"/>
      <c r="CN97" s="242"/>
      <c r="CO97" s="242"/>
      <c r="CP97" s="242"/>
      <c r="CQ97" s="242"/>
      <c r="CR97" s="242"/>
      <c r="CS97" s="242"/>
      <c r="CT97" s="242"/>
      <c r="CU97" s="242"/>
      <c r="CV97" s="242"/>
      <c r="CW97" s="242"/>
      <c r="CX97" s="242"/>
      <c r="CY97" s="242"/>
      <c r="CZ97" s="242"/>
      <c r="DA97" s="242"/>
      <c r="DB97" s="242"/>
      <c r="DC97" s="242"/>
      <c r="DD97" s="242"/>
      <c r="DE97" s="242"/>
      <c r="DF97" s="242"/>
      <c r="DG97" s="242"/>
      <c r="DH97" s="242"/>
      <c r="DI97" s="242"/>
      <c r="DJ97" s="242"/>
      <c r="DK97" s="242"/>
      <c r="DL97" s="242"/>
      <c r="DM97" s="242"/>
      <c r="DN97" s="242"/>
      <c r="DO97" s="242"/>
      <c r="DP97" s="242"/>
      <c r="DQ97" s="242"/>
      <c r="DR97" s="242"/>
      <c r="DS97" s="242"/>
      <c r="DT97" s="242"/>
      <c r="DU97" s="242"/>
      <c r="DV97" s="242"/>
      <c r="DW97" s="242"/>
      <c r="DX97" s="242"/>
      <c r="DY97" s="242"/>
      <c r="DZ97" s="242"/>
      <c r="EA97" s="242"/>
      <c r="EB97" s="242"/>
      <c r="EC97" s="242"/>
      <c r="ED97" s="242"/>
      <c r="EE97" s="242"/>
      <c r="EF97" s="242"/>
      <c r="EG97" s="242"/>
      <c r="EH97" s="242"/>
      <c r="EI97" s="242"/>
      <c r="EJ97" s="242"/>
      <c r="EK97" s="242"/>
      <c r="EL97" s="242"/>
      <c r="EM97" s="242"/>
      <c r="EN97" s="242"/>
      <c r="EO97" s="242"/>
      <c r="EP97" s="242"/>
      <c r="EQ97" s="242"/>
      <c r="ER97" s="242"/>
      <c r="ES97" s="242"/>
      <c r="ET97" s="242"/>
      <c r="EU97" s="242"/>
      <c r="EV97" s="242"/>
      <c r="EW97" s="242"/>
      <c r="EX97" s="242"/>
      <c r="EY97" s="242"/>
      <c r="EZ97" s="242"/>
      <c r="FA97" s="242"/>
      <c r="FB97" s="242"/>
      <c r="FC97" s="242"/>
      <c r="FD97" s="242"/>
      <c r="FE97" s="242"/>
      <c r="FF97" s="242"/>
      <c r="FG97" s="242"/>
      <c r="FH97" s="242"/>
      <c r="FI97" s="242"/>
      <c r="FJ97" s="242"/>
      <c r="FK97" s="242"/>
      <c r="FL97" s="242"/>
      <c r="FM97" s="242"/>
      <c r="FN97" s="242"/>
      <c r="FO97" s="242"/>
      <c r="FP97" s="242"/>
      <c r="FQ97" s="242"/>
      <c r="FR97" s="242"/>
      <c r="FS97" s="242"/>
      <c r="FT97" s="242"/>
      <c r="FU97" s="242"/>
      <c r="FV97" s="242"/>
      <c r="FW97" s="242"/>
      <c r="FX97" s="242"/>
      <c r="FY97" s="242"/>
      <c r="FZ97" s="242"/>
      <c r="GA97" s="242"/>
      <c r="GB97" s="242"/>
      <c r="GC97" s="242"/>
      <c r="GD97" s="242"/>
      <c r="GE97" s="242"/>
      <c r="GF97" s="242"/>
      <c r="GG97" s="242"/>
      <c r="GH97" s="242"/>
      <c r="GI97" s="242"/>
      <c r="GJ97" s="242"/>
    </row>
    <row r="98" spans="1:192" x14ac:dyDescent="0.25">
      <c r="A98" s="212" t="s">
        <v>74</v>
      </c>
      <c r="D98" s="216"/>
      <c r="E98" s="242"/>
      <c r="F98" s="242"/>
      <c r="G98" s="242"/>
      <c r="H98" s="242"/>
      <c r="I98" s="242"/>
      <c r="J98" s="242"/>
      <c r="K98" s="242"/>
      <c r="L98" s="242"/>
      <c r="M98" s="242"/>
      <c r="N98" s="242"/>
      <c r="O98" s="242"/>
      <c r="P98" s="242"/>
      <c r="Q98" s="242"/>
      <c r="R98" s="242"/>
      <c r="S98" s="242"/>
      <c r="T98" s="242"/>
      <c r="U98" s="242"/>
      <c r="V98" s="242"/>
      <c r="W98" s="242"/>
      <c r="X98" s="242"/>
      <c r="Y98" s="242"/>
      <c r="Z98" s="242"/>
      <c r="AA98" s="242"/>
      <c r="AB98" s="242"/>
      <c r="AC98" s="242"/>
      <c r="AD98" s="242"/>
      <c r="AE98" s="242"/>
      <c r="AF98" s="242"/>
      <c r="AG98" s="242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42"/>
      <c r="BU98" s="242"/>
      <c r="BV98" s="242"/>
      <c r="BW98" s="242"/>
      <c r="BX98" s="242"/>
      <c r="BY98" s="242"/>
      <c r="BZ98" s="242"/>
      <c r="CA98" s="242"/>
      <c r="CB98" s="242"/>
      <c r="CC98" s="242"/>
      <c r="CD98" s="242"/>
      <c r="CE98" s="242"/>
      <c r="CF98" s="242"/>
      <c r="CG98" s="242"/>
      <c r="CH98" s="242"/>
      <c r="CI98" s="242"/>
      <c r="CJ98" s="242"/>
      <c r="CK98" s="242"/>
      <c r="CL98" s="242"/>
      <c r="CM98" s="242"/>
      <c r="CN98" s="242"/>
      <c r="CO98" s="242"/>
      <c r="CP98" s="242"/>
      <c r="CQ98" s="242"/>
      <c r="CR98" s="242"/>
      <c r="CS98" s="242"/>
      <c r="CT98" s="242"/>
      <c r="CU98" s="242"/>
      <c r="CV98" s="242"/>
      <c r="CW98" s="242"/>
      <c r="CX98" s="242"/>
      <c r="CY98" s="242"/>
      <c r="CZ98" s="242"/>
      <c r="DA98" s="242"/>
      <c r="DB98" s="242"/>
      <c r="DC98" s="242"/>
      <c r="DD98" s="242"/>
      <c r="DE98" s="242"/>
      <c r="DF98" s="242"/>
      <c r="DG98" s="242"/>
      <c r="DH98" s="242"/>
      <c r="DI98" s="242"/>
      <c r="DJ98" s="242"/>
      <c r="DK98" s="242"/>
      <c r="DL98" s="242"/>
      <c r="DM98" s="242"/>
      <c r="DN98" s="242"/>
      <c r="DO98" s="242"/>
      <c r="DP98" s="242"/>
      <c r="DQ98" s="242"/>
      <c r="DR98" s="242"/>
      <c r="DS98" s="242"/>
      <c r="DT98" s="242"/>
      <c r="DU98" s="242"/>
      <c r="DV98" s="242"/>
      <c r="DW98" s="242"/>
      <c r="DX98" s="242"/>
      <c r="DY98" s="242"/>
      <c r="DZ98" s="242"/>
      <c r="EA98" s="242"/>
      <c r="EB98" s="242"/>
      <c r="EC98" s="242"/>
      <c r="ED98" s="242"/>
      <c r="EE98" s="242"/>
      <c r="EF98" s="242"/>
      <c r="EG98" s="242"/>
      <c r="EH98" s="242"/>
      <c r="EI98" s="242"/>
      <c r="EJ98" s="242"/>
      <c r="EK98" s="242"/>
      <c r="EL98" s="242"/>
      <c r="EM98" s="242"/>
      <c r="EN98" s="242"/>
      <c r="EO98" s="242"/>
      <c r="EP98" s="242"/>
      <c r="EQ98" s="242"/>
      <c r="ER98" s="242"/>
      <c r="ES98" s="242"/>
      <c r="ET98" s="242"/>
      <c r="EU98" s="242"/>
      <c r="EV98" s="242"/>
      <c r="EW98" s="242"/>
      <c r="EX98" s="242"/>
      <c r="EY98" s="242"/>
      <c r="EZ98" s="242"/>
      <c r="FA98" s="242"/>
      <c r="FB98" s="242"/>
      <c r="FC98" s="242"/>
      <c r="FD98" s="242"/>
      <c r="FE98" s="242"/>
      <c r="FF98" s="242"/>
      <c r="FG98" s="242"/>
      <c r="FH98" s="242"/>
      <c r="FI98" s="242"/>
      <c r="FJ98" s="242"/>
      <c r="FK98" s="242"/>
      <c r="FL98" s="242"/>
      <c r="FM98" s="242"/>
      <c r="FN98" s="242"/>
      <c r="FO98" s="242"/>
      <c r="FP98" s="242"/>
      <c r="FQ98" s="242"/>
      <c r="FR98" s="242"/>
      <c r="FS98" s="242"/>
      <c r="FT98" s="242"/>
      <c r="FU98" s="242"/>
      <c r="FV98" s="242"/>
      <c r="FW98" s="242"/>
      <c r="FX98" s="242"/>
      <c r="FY98" s="242"/>
      <c r="FZ98" s="242"/>
      <c r="GA98" s="242"/>
      <c r="GB98" s="242"/>
      <c r="GC98" s="242"/>
      <c r="GD98" s="242"/>
      <c r="GE98" s="242"/>
      <c r="GF98" s="242"/>
      <c r="GG98" s="242"/>
      <c r="GH98" s="242"/>
      <c r="GI98" s="242"/>
      <c r="GJ98" s="242"/>
    </row>
    <row r="99" spans="1:192" outlineLevel="1" x14ac:dyDescent="0.25">
      <c r="A99" s="212"/>
      <c r="D99" s="216"/>
      <c r="E99" s="242"/>
      <c r="F99" s="242"/>
      <c r="G99" s="242"/>
      <c r="H99" s="242"/>
      <c r="I99" s="242"/>
      <c r="J99" s="242"/>
      <c r="K99" s="242"/>
      <c r="L99" s="242"/>
      <c r="M99" s="242"/>
      <c r="N99" s="242"/>
      <c r="O99" s="242"/>
      <c r="P99" s="242"/>
      <c r="Q99" s="242"/>
      <c r="R99" s="242"/>
      <c r="S99" s="242"/>
      <c r="T99" s="242"/>
      <c r="U99" s="242"/>
      <c r="V99" s="242"/>
      <c r="W99" s="242"/>
      <c r="X99" s="242"/>
      <c r="Y99" s="242"/>
      <c r="Z99" s="242"/>
      <c r="AA99" s="242"/>
      <c r="AB99" s="242"/>
      <c r="AC99" s="242"/>
      <c r="AD99" s="242"/>
      <c r="AE99" s="242"/>
      <c r="AF99" s="242"/>
      <c r="AG99" s="242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42"/>
      <c r="BU99" s="242"/>
      <c r="BV99" s="242"/>
      <c r="BW99" s="242"/>
      <c r="BX99" s="242"/>
      <c r="BY99" s="242"/>
      <c r="BZ99" s="242"/>
      <c r="CA99" s="242"/>
      <c r="CB99" s="242"/>
      <c r="CC99" s="242"/>
      <c r="CD99" s="242"/>
      <c r="CE99" s="242"/>
      <c r="CF99" s="242"/>
      <c r="CG99" s="242"/>
      <c r="CH99" s="242"/>
      <c r="CI99" s="242"/>
      <c r="CJ99" s="242"/>
      <c r="CK99" s="242"/>
      <c r="CL99" s="242"/>
      <c r="CM99" s="242"/>
      <c r="CN99" s="242"/>
      <c r="CO99" s="242"/>
      <c r="CP99" s="242"/>
      <c r="CQ99" s="242"/>
      <c r="CR99" s="242"/>
      <c r="CS99" s="242"/>
      <c r="CT99" s="242"/>
      <c r="CU99" s="242"/>
      <c r="CV99" s="242"/>
      <c r="CW99" s="242"/>
      <c r="CX99" s="242"/>
      <c r="CY99" s="242"/>
      <c r="CZ99" s="242"/>
      <c r="DA99" s="242"/>
      <c r="DB99" s="242"/>
      <c r="DC99" s="242"/>
      <c r="DD99" s="242"/>
      <c r="DE99" s="242"/>
      <c r="DF99" s="242"/>
      <c r="DG99" s="242"/>
      <c r="DH99" s="242"/>
      <c r="DI99" s="242"/>
      <c r="DJ99" s="242"/>
      <c r="DK99" s="242"/>
      <c r="DL99" s="242"/>
      <c r="DM99" s="242"/>
      <c r="DN99" s="242"/>
      <c r="DO99" s="242"/>
      <c r="DP99" s="242"/>
      <c r="DQ99" s="242"/>
      <c r="DR99" s="242"/>
      <c r="DS99" s="242"/>
      <c r="DT99" s="242"/>
      <c r="DU99" s="242"/>
      <c r="DV99" s="242"/>
      <c r="DW99" s="242"/>
      <c r="DX99" s="242"/>
      <c r="DY99" s="242"/>
      <c r="DZ99" s="242"/>
      <c r="EA99" s="242"/>
      <c r="EB99" s="242"/>
      <c r="EC99" s="242"/>
      <c r="ED99" s="242"/>
      <c r="EE99" s="242"/>
      <c r="EF99" s="242"/>
      <c r="EG99" s="242"/>
      <c r="EH99" s="242"/>
      <c r="EI99" s="242"/>
      <c r="EJ99" s="242"/>
      <c r="EK99" s="242"/>
      <c r="EL99" s="242"/>
      <c r="EM99" s="242"/>
      <c r="EN99" s="242"/>
      <c r="EO99" s="242"/>
      <c r="EP99" s="242"/>
      <c r="EQ99" s="242"/>
      <c r="ER99" s="242"/>
      <c r="ES99" s="242"/>
      <c r="ET99" s="242"/>
      <c r="EU99" s="242"/>
      <c r="EV99" s="242"/>
      <c r="EW99" s="242"/>
      <c r="EX99" s="242"/>
      <c r="EY99" s="242"/>
      <c r="EZ99" s="242"/>
      <c r="FA99" s="242"/>
      <c r="FB99" s="242"/>
      <c r="FC99" s="242"/>
      <c r="FD99" s="242"/>
      <c r="FE99" s="242"/>
      <c r="FF99" s="242"/>
      <c r="FG99" s="242"/>
      <c r="FH99" s="242"/>
      <c r="FI99" s="242"/>
      <c r="FJ99" s="242"/>
      <c r="FK99" s="242"/>
      <c r="FL99" s="242"/>
      <c r="FM99" s="242"/>
      <c r="FN99" s="242"/>
      <c r="FO99" s="242"/>
      <c r="FP99" s="242"/>
      <c r="FQ99" s="242"/>
      <c r="FR99" s="242"/>
      <c r="FS99" s="242"/>
      <c r="FT99" s="242"/>
      <c r="FU99" s="242"/>
      <c r="FV99" s="242"/>
      <c r="FW99" s="242"/>
      <c r="FX99" s="242"/>
      <c r="FY99" s="242"/>
      <c r="FZ99" s="242"/>
      <c r="GA99" s="242"/>
      <c r="GB99" s="242"/>
      <c r="GC99" s="242"/>
      <c r="GD99" s="242"/>
      <c r="GE99" s="242"/>
      <c r="GF99" s="242"/>
      <c r="GG99" s="242"/>
      <c r="GH99" s="242"/>
      <c r="GI99" s="242"/>
      <c r="GJ99" s="242"/>
    </row>
    <row r="100" spans="1:192" outlineLevel="1" x14ac:dyDescent="0.25">
      <c r="A100" s="212"/>
      <c r="D100" s="216"/>
      <c r="E100" s="242" t="str">
        <f xml:space="preserve"> E$86</f>
        <v>Total assets</v>
      </c>
      <c r="F100" s="242">
        <f t="shared" ref="F100:BQ100" si="126" xml:space="preserve"> F$86</f>
        <v>0</v>
      </c>
      <c r="G100" s="242" t="str">
        <f t="shared" si="126"/>
        <v>$ 000s</v>
      </c>
      <c r="H100" s="242">
        <f t="shared" si="126"/>
        <v>0</v>
      </c>
      <c r="I100" s="242">
        <f t="shared" si="126"/>
        <v>0</v>
      </c>
      <c r="J100" s="242">
        <f t="shared" si="126"/>
        <v>0</v>
      </c>
      <c r="K100" s="242">
        <f t="shared" si="126"/>
        <v>0</v>
      </c>
      <c r="L100" s="242">
        <f t="shared" si="126"/>
        <v>37429.833391779117</v>
      </c>
      <c r="M100" s="242">
        <f t="shared" si="126"/>
        <v>110573.40746823505</v>
      </c>
      <c r="N100" s="242">
        <f t="shared" si="126"/>
        <v>184960.45584529272</v>
      </c>
      <c r="O100" s="242">
        <f t="shared" si="126"/>
        <v>260821.29641042772</v>
      </c>
      <c r="P100" s="242">
        <f t="shared" si="126"/>
        <v>354922.11374678137</v>
      </c>
      <c r="Q100" s="242">
        <f t="shared" si="126"/>
        <v>344979.1179804065</v>
      </c>
      <c r="R100" s="242">
        <f t="shared" si="126"/>
        <v>334647.33540865086</v>
      </c>
      <c r="S100" s="242">
        <f t="shared" si="126"/>
        <v>324559.39418083266</v>
      </c>
      <c r="T100" s="242">
        <f t="shared" si="126"/>
        <v>314650.19505891885</v>
      </c>
      <c r="U100" s="242">
        <f t="shared" si="126"/>
        <v>304561.76311529469</v>
      </c>
      <c r="V100" s="242">
        <f t="shared" si="126"/>
        <v>294659.25203152059</v>
      </c>
      <c r="W100" s="242">
        <f t="shared" si="126"/>
        <v>284562.77385000157</v>
      </c>
      <c r="X100" s="242">
        <f t="shared" si="126"/>
        <v>274615.95360370417</v>
      </c>
      <c r="Y100" s="242">
        <f t="shared" si="126"/>
        <v>264562.21541858756</v>
      </c>
      <c r="Z100" s="242">
        <f t="shared" si="126"/>
        <v>254650.38848212926</v>
      </c>
      <c r="AA100" s="242">
        <f t="shared" si="126"/>
        <v>244560.39344495107</v>
      </c>
      <c r="AB100" s="242">
        <f t="shared" si="126"/>
        <v>234647.69558948139</v>
      </c>
      <c r="AC100" s="242">
        <f t="shared" si="126"/>
        <v>224557.14959070639</v>
      </c>
      <c r="AD100" s="242">
        <f t="shared" si="126"/>
        <v>214650.79038532023</v>
      </c>
      <c r="AE100" s="242">
        <f t="shared" si="126"/>
        <v>204552.42831904948</v>
      </c>
      <c r="AF100" s="242">
        <f t="shared" si="126"/>
        <v>194602.5028367693</v>
      </c>
      <c r="AG100" s="242">
        <f t="shared" si="126"/>
        <v>184546.00127514012</v>
      </c>
      <c r="AH100" s="242">
        <f t="shared" si="126"/>
        <v>174630.49640388606</v>
      </c>
      <c r="AI100" s="242">
        <f t="shared" si="126"/>
        <v>164538.19930836337</v>
      </c>
      <c r="AJ100" s="242">
        <f t="shared" si="126"/>
        <v>154621.76414842773</v>
      </c>
      <c r="AK100" s="242">
        <f t="shared" si="126"/>
        <v>144528.85103313084</v>
      </c>
      <c r="AL100" s="242">
        <f t="shared" si="126"/>
        <v>134618.38348671372</v>
      </c>
      <c r="AM100" s="242">
        <f t="shared" si="126"/>
        <v>124517.89634560098</v>
      </c>
      <c r="AN100" s="242">
        <f t="shared" si="126"/>
        <v>114564.63168053029</v>
      </c>
      <c r="AO100" s="242">
        <f t="shared" si="126"/>
        <v>104505.08769892325</v>
      </c>
      <c r="AP100" s="242">
        <f t="shared" si="126"/>
        <v>94585.650405519802</v>
      </c>
      <c r="AQ100" s="242">
        <f t="shared" si="126"/>
        <v>84490.78266328256</v>
      </c>
      <c r="AR100" s="242">
        <f t="shared" si="126"/>
        <v>74570.351508096719</v>
      </c>
      <c r="AS100" s="242">
        <f t="shared" si="126"/>
        <v>64474.797925929379</v>
      </c>
      <c r="AT100" s="242">
        <f t="shared" si="126"/>
        <v>54559.939860680191</v>
      </c>
      <c r="AU100" s="242">
        <f t="shared" si="126"/>
        <v>44457.067205202024</v>
      </c>
      <c r="AV100" s="242">
        <f t="shared" si="126"/>
        <v>34500.20990082201</v>
      </c>
      <c r="AW100" s="242">
        <f t="shared" si="126"/>
        <v>19648.882834446405</v>
      </c>
      <c r="AX100" s="242">
        <f t="shared" si="126"/>
        <v>5015.4489711199139</v>
      </c>
      <c r="AY100" s="242">
        <f t="shared" si="126"/>
        <v>4923.8276912083629</v>
      </c>
      <c r="AZ100" s="242">
        <f t="shared" si="126"/>
        <v>5005.4380949300494</v>
      </c>
      <c r="BA100" s="242">
        <f t="shared" si="126"/>
        <v>4913.9996918247116</v>
      </c>
      <c r="BB100" s="242">
        <f t="shared" si="126"/>
        <v>4995.4472005289927</v>
      </c>
      <c r="BC100" s="242">
        <f t="shared" si="126"/>
        <v>4904.1913092062996</v>
      </c>
      <c r="BD100" s="242">
        <f t="shared" si="126"/>
        <v>4958.0835213953824</v>
      </c>
      <c r="BE100" s="242">
        <f t="shared" si="126"/>
        <v>7.3669070843607187E-11</v>
      </c>
      <c r="BF100" s="242">
        <f t="shared" si="126"/>
        <v>7.3669070843607187E-11</v>
      </c>
      <c r="BG100" s="242">
        <f t="shared" si="126"/>
        <v>7.3669070843607187E-11</v>
      </c>
      <c r="BH100" s="242">
        <f t="shared" si="126"/>
        <v>7.3669070843607187E-11</v>
      </c>
      <c r="BI100" s="242">
        <f t="shared" si="126"/>
        <v>7.3669070843607187E-11</v>
      </c>
      <c r="BJ100" s="242">
        <f t="shared" si="126"/>
        <v>7.3669070843607187E-11</v>
      </c>
      <c r="BK100" s="242">
        <f t="shared" si="126"/>
        <v>7.3669070843607187E-11</v>
      </c>
      <c r="BL100" s="242">
        <f t="shared" si="126"/>
        <v>7.3669070843607187E-11</v>
      </c>
      <c r="BM100" s="242">
        <f t="shared" si="126"/>
        <v>7.3669070843607187E-11</v>
      </c>
      <c r="BN100" s="242">
        <f t="shared" si="126"/>
        <v>7.3669070843607187E-11</v>
      </c>
      <c r="BO100" s="242">
        <f t="shared" si="126"/>
        <v>7.3669070843607187E-11</v>
      </c>
      <c r="BP100" s="242">
        <f t="shared" si="126"/>
        <v>7.3669070843607187E-11</v>
      </c>
      <c r="BQ100" s="242">
        <f t="shared" si="126"/>
        <v>7.3669070843607187E-11</v>
      </c>
      <c r="BR100" s="242">
        <f t="shared" ref="BR100:EC100" si="127" xml:space="preserve"> BR$86</f>
        <v>7.3669070843607187E-11</v>
      </c>
      <c r="BS100" s="242">
        <f t="shared" si="127"/>
        <v>7.3669070843607187E-11</v>
      </c>
      <c r="BT100" s="242">
        <f t="shared" si="127"/>
        <v>7.3669070843607187E-11</v>
      </c>
      <c r="BU100" s="242">
        <f t="shared" si="127"/>
        <v>7.3669070843607187E-11</v>
      </c>
      <c r="BV100" s="242">
        <f t="shared" si="127"/>
        <v>7.3669070843607187E-11</v>
      </c>
      <c r="BW100" s="242">
        <f t="shared" si="127"/>
        <v>7.3669070843607187E-11</v>
      </c>
      <c r="BX100" s="242">
        <f t="shared" si="127"/>
        <v>7.3669070843607187E-11</v>
      </c>
      <c r="BY100" s="242">
        <f t="shared" si="127"/>
        <v>7.3669070843607187E-11</v>
      </c>
      <c r="BZ100" s="242">
        <f t="shared" si="127"/>
        <v>7.3669070843607187E-11</v>
      </c>
      <c r="CA100" s="242">
        <f t="shared" si="127"/>
        <v>7.3669070843607187E-11</v>
      </c>
      <c r="CB100" s="242">
        <f t="shared" si="127"/>
        <v>7.3669070843607187E-11</v>
      </c>
      <c r="CC100" s="242">
        <f t="shared" si="127"/>
        <v>7.3669070843607187E-11</v>
      </c>
      <c r="CD100" s="242">
        <f t="shared" si="127"/>
        <v>7.3669070843607187E-11</v>
      </c>
      <c r="CE100" s="242">
        <f t="shared" si="127"/>
        <v>7.3669070843607187E-11</v>
      </c>
      <c r="CF100" s="242">
        <f t="shared" si="127"/>
        <v>7.3669070843607187E-11</v>
      </c>
      <c r="CG100" s="242">
        <f t="shared" si="127"/>
        <v>7.3669070843607187E-11</v>
      </c>
      <c r="CH100" s="242">
        <f t="shared" si="127"/>
        <v>7.3669070843607187E-11</v>
      </c>
      <c r="CI100" s="242">
        <f t="shared" si="127"/>
        <v>7.3669070843607187E-11</v>
      </c>
      <c r="CJ100" s="242">
        <f t="shared" si="127"/>
        <v>7.3669070843607187E-11</v>
      </c>
      <c r="CK100" s="242">
        <f t="shared" si="127"/>
        <v>7.3669070843607187E-11</v>
      </c>
      <c r="CL100" s="242">
        <f t="shared" si="127"/>
        <v>7.3669070843607187E-11</v>
      </c>
      <c r="CM100" s="242">
        <f t="shared" si="127"/>
        <v>7.3669070843607187E-11</v>
      </c>
      <c r="CN100" s="242">
        <f t="shared" si="127"/>
        <v>7.3669070843607187E-11</v>
      </c>
      <c r="CO100" s="242">
        <f t="shared" si="127"/>
        <v>7.3669070843607187E-11</v>
      </c>
      <c r="CP100" s="242">
        <f t="shared" si="127"/>
        <v>7.3669070843607187E-11</v>
      </c>
      <c r="CQ100" s="242">
        <f t="shared" si="127"/>
        <v>7.3669070843607187E-11</v>
      </c>
      <c r="CR100" s="242">
        <f t="shared" si="127"/>
        <v>7.3669070843607187E-11</v>
      </c>
      <c r="CS100" s="242">
        <f t="shared" si="127"/>
        <v>7.3669070843607187E-11</v>
      </c>
      <c r="CT100" s="242">
        <f t="shared" si="127"/>
        <v>7.3669070843607187E-11</v>
      </c>
      <c r="CU100" s="242">
        <f t="shared" si="127"/>
        <v>7.3669070843607187E-11</v>
      </c>
      <c r="CV100" s="242">
        <f t="shared" si="127"/>
        <v>7.3669070843607187E-11</v>
      </c>
      <c r="CW100" s="242">
        <f t="shared" si="127"/>
        <v>7.3669070843607187E-11</v>
      </c>
      <c r="CX100" s="242">
        <f t="shared" si="127"/>
        <v>7.3669070843607187E-11</v>
      </c>
      <c r="CY100" s="242">
        <f t="shared" si="127"/>
        <v>7.3669070843607187E-11</v>
      </c>
      <c r="CZ100" s="242">
        <f t="shared" si="127"/>
        <v>7.3669070843607187E-11</v>
      </c>
      <c r="DA100" s="242">
        <f t="shared" si="127"/>
        <v>7.3669070843607187E-11</v>
      </c>
      <c r="DB100" s="242">
        <f t="shared" si="127"/>
        <v>7.3669070843607187E-11</v>
      </c>
      <c r="DC100" s="242">
        <f t="shared" si="127"/>
        <v>7.3669070843607187E-11</v>
      </c>
      <c r="DD100" s="242">
        <f t="shared" si="127"/>
        <v>7.3669070843607187E-11</v>
      </c>
      <c r="DE100" s="242">
        <f t="shared" si="127"/>
        <v>7.3669070843607187E-11</v>
      </c>
      <c r="DF100" s="242">
        <f t="shared" si="127"/>
        <v>7.3669070843607187E-11</v>
      </c>
      <c r="DG100" s="242">
        <f t="shared" si="127"/>
        <v>7.3669070843607187E-11</v>
      </c>
      <c r="DH100" s="242">
        <f t="shared" si="127"/>
        <v>7.3669070843607187E-11</v>
      </c>
      <c r="DI100" s="242">
        <f t="shared" si="127"/>
        <v>7.3669070843607187E-11</v>
      </c>
      <c r="DJ100" s="242">
        <f t="shared" si="127"/>
        <v>7.3669070843607187E-11</v>
      </c>
      <c r="DK100" s="242">
        <f t="shared" si="127"/>
        <v>7.3669070843607187E-11</v>
      </c>
      <c r="DL100" s="242">
        <f t="shared" si="127"/>
        <v>7.3669070843607187E-11</v>
      </c>
      <c r="DM100" s="242">
        <f t="shared" si="127"/>
        <v>7.3669070843607187E-11</v>
      </c>
      <c r="DN100" s="242">
        <f t="shared" si="127"/>
        <v>7.3669070843607187E-11</v>
      </c>
      <c r="DO100" s="242">
        <f t="shared" si="127"/>
        <v>7.3669070843607187E-11</v>
      </c>
      <c r="DP100" s="242">
        <f t="shared" si="127"/>
        <v>7.3669070843607187E-11</v>
      </c>
      <c r="DQ100" s="242">
        <f t="shared" si="127"/>
        <v>7.3669070843607187E-11</v>
      </c>
      <c r="DR100" s="242">
        <f t="shared" si="127"/>
        <v>7.3669070843607187E-11</v>
      </c>
      <c r="DS100" s="242">
        <f t="shared" si="127"/>
        <v>7.3669070843607187E-11</v>
      </c>
      <c r="DT100" s="242">
        <f t="shared" si="127"/>
        <v>7.3669070843607187E-11</v>
      </c>
      <c r="DU100" s="242">
        <f t="shared" si="127"/>
        <v>7.3669070843607187E-11</v>
      </c>
      <c r="DV100" s="242">
        <f t="shared" si="127"/>
        <v>7.3669070843607187E-11</v>
      </c>
      <c r="DW100" s="242">
        <f t="shared" si="127"/>
        <v>7.3669070843607187E-11</v>
      </c>
      <c r="DX100" s="242">
        <f t="shared" si="127"/>
        <v>7.3669070843607187E-11</v>
      </c>
      <c r="DY100" s="242">
        <f t="shared" si="127"/>
        <v>7.3669070843607187E-11</v>
      </c>
      <c r="DZ100" s="242">
        <f t="shared" si="127"/>
        <v>7.3669070843607187E-11</v>
      </c>
      <c r="EA100" s="242">
        <f t="shared" si="127"/>
        <v>7.3669070843607187E-11</v>
      </c>
      <c r="EB100" s="242">
        <f t="shared" si="127"/>
        <v>7.3669070843607187E-11</v>
      </c>
      <c r="EC100" s="242">
        <f t="shared" si="127"/>
        <v>7.3669070843607187E-11</v>
      </c>
      <c r="ED100" s="242">
        <f t="shared" ref="ED100:GJ100" si="128" xml:space="preserve"> ED$86</f>
        <v>7.3669070843607187E-11</v>
      </c>
      <c r="EE100" s="242">
        <f t="shared" si="128"/>
        <v>7.3669070843607187E-11</v>
      </c>
      <c r="EF100" s="242">
        <f t="shared" si="128"/>
        <v>7.3669070843607187E-11</v>
      </c>
      <c r="EG100" s="242">
        <f t="shared" si="128"/>
        <v>7.3669070843607187E-11</v>
      </c>
      <c r="EH100" s="242">
        <f t="shared" si="128"/>
        <v>7.3669070843607187E-11</v>
      </c>
      <c r="EI100" s="242">
        <f t="shared" si="128"/>
        <v>7.3669070843607187E-11</v>
      </c>
      <c r="EJ100" s="242">
        <f t="shared" si="128"/>
        <v>7.3669070843607187E-11</v>
      </c>
      <c r="EK100" s="242">
        <f t="shared" si="128"/>
        <v>7.3669070843607187E-11</v>
      </c>
      <c r="EL100" s="242">
        <f t="shared" si="128"/>
        <v>7.3669070843607187E-11</v>
      </c>
      <c r="EM100" s="242">
        <f t="shared" si="128"/>
        <v>7.3669070843607187E-11</v>
      </c>
      <c r="EN100" s="242">
        <f t="shared" si="128"/>
        <v>7.3669070843607187E-11</v>
      </c>
      <c r="EO100" s="242">
        <f t="shared" si="128"/>
        <v>7.3669070843607187E-11</v>
      </c>
      <c r="EP100" s="242">
        <f t="shared" si="128"/>
        <v>7.3669070843607187E-11</v>
      </c>
      <c r="EQ100" s="242">
        <f t="shared" si="128"/>
        <v>7.3669070843607187E-11</v>
      </c>
      <c r="ER100" s="242">
        <f t="shared" si="128"/>
        <v>7.3669070843607187E-11</v>
      </c>
      <c r="ES100" s="242">
        <f t="shared" si="128"/>
        <v>7.3669070843607187E-11</v>
      </c>
      <c r="ET100" s="242">
        <f t="shared" si="128"/>
        <v>7.3669070843607187E-11</v>
      </c>
      <c r="EU100" s="242">
        <f t="shared" si="128"/>
        <v>7.3669070843607187E-11</v>
      </c>
      <c r="EV100" s="242">
        <f t="shared" si="128"/>
        <v>7.3669070843607187E-11</v>
      </c>
      <c r="EW100" s="242">
        <f t="shared" si="128"/>
        <v>7.3669070843607187E-11</v>
      </c>
      <c r="EX100" s="242">
        <f t="shared" si="128"/>
        <v>7.3669070843607187E-11</v>
      </c>
      <c r="EY100" s="242">
        <f t="shared" si="128"/>
        <v>7.3669070843607187E-11</v>
      </c>
      <c r="EZ100" s="242">
        <f t="shared" si="128"/>
        <v>7.3669070843607187E-11</v>
      </c>
      <c r="FA100" s="242">
        <f t="shared" si="128"/>
        <v>7.3669070843607187E-11</v>
      </c>
      <c r="FB100" s="242">
        <f t="shared" si="128"/>
        <v>7.3669070843607187E-11</v>
      </c>
      <c r="FC100" s="242">
        <f t="shared" si="128"/>
        <v>7.3669070843607187E-11</v>
      </c>
      <c r="FD100" s="242">
        <f t="shared" si="128"/>
        <v>7.3669070843607187E-11</v>
      </c>
      <c r="FE100" s="242">
        <f t="shared" si="128"/>
        <v>7.3669070843607187E-11</v>
      </c>
      <c r="FF100" s="242">
        <f t="shared" si="128"/>
        <v>7.3669070843607187E-11</v>
      </c>
      <c r="FG100" s="242">
        <f t="shared" si="128"/>
        <v>7.3669070843607187E-11</v>
      </c>
      <c r="FH100" s="242">
        <f t="shared" si="128"/>
        <v>7.3669070843607187E-11</v>
      </c>
      <c r="FI100" s="242">
        <f t="shared" si="128"/>
        <v>7.3669070843607187E-11</v>
      </c>
      <c r="FJ100" s="242">
        <f t="shared" si="128"/>
        <v>7.3669070843607187E-11</v>
      </c>
      <c r="FK100" s="242">
        <f t="shared" si="128"/>
        <v>7.3669070843607187E-11</v>
      </c>
      <c r="FL100" s="242">
        <f t="shared" si="128"/>
        <v>7.3669070843607187E-11</v>
      </c>
      <c r="FM100" s="242">
        <f t="shared" si="128"/>
        <v>7.3669070843607187E-11</v>
      </c>
      <c r="FN100" s="242">
        <f t="shared" si="128"/>
        <v>7.3669070843607187E-11</v>
      </c>
      <c r="FO100" s="242">
        <f t="shared" si="128"/>
        <v>7.3669070843607187E-11</v>
      </c>
      <c r="FP100" s="242">
        <f t="shared" si="128"/>
        <v>7.3669070843607187E-11</v>
      </c>
      <c r="FQ100" s="242">
        <f t="shared" si="128"/>
        <v>7.3669070843607187E-11</v>
      </c>
      <c r="FR100" s="242">
        <f t="shared" si="128"/>
        <v>7.3669070843607187E-11</v>
      </c>
      <c r="FS100" s="242">
        <f t="shared" si="128"/>
        <v>7.3669070843607187E-11</v>
      </c>
      <c r="FT100" s="242">
        <f t="shared" si="128"/>
        <v>7.3669070843607187E-11</v>
      </c>
      <c r="FU100" s="242">
        <f t="shared" si="128"/>
        <v>7.3669070843607187E-11</v>
      </c>
      <c r="FV100" s="242">
        <f t="shared" si="128"/>
        <v>7.3669070843607187E-11</v>
      </c>
      <c r="FW100" s="242">
        <f t="shared" si="128"/>
        <v>7.3669070843607187E-11</v>
      </c>
      <c r="FX100" s="242">
        <f t="shared" si="128"/>
        <v>7.3669070843607187E-11</v>
      </c>
      <c r="FY100" s="242">
        <f t="shared" si="128"/>
        <v>7.3669070843607187E-11</v>
      </c>
      <c r="FZ100" s="242">
        <f t="shared" si="128"/>
        <v>7.3669070843607187E-11</v>
      </c>
      <c r="GA100" s="242">
        <f t="shared" si="128"/>
        <v>7.3669070843607187E-11</v>
      </c>
      <c r="GB100" s="242">
        <f t="shared" si="128"/>
        <v>7.3669070843607187E-11</v>
      </c>
      <c r="GC100" s="242">
        <f t="shared" si="128"/>
        <v>7.3669070843607187E-11</v>
      </c>
      <c r="GD100" s="242">
        <f t="shared" si="128"/>
        <v>7.3669070843607187E-11</v>
      </c>
      <c r="GE100" s="242">
        <f t="shared" si="128"/>
        <v>7.3669070843607187E-11</v>
      </c>
      <c r="GF100" s="242">
        <f t="shared" si="128"/>
        <v>7.3669070843607187E-11</v>
      </c>
      <c r="GG100" s="242">
        <f t="shared" si="128"/>
        <v>7.3669070843607187E-11</v>
      </c>
      <c r="GH100" s="242">
        <f t="shared" si="128"/>
        <v>7.3669070843607187E-11</v>
      </c>
      <c r="GI100" s="242">
        <f t="shared" si="128"/>
        <v>7.3669070843607187E-11</v>
      </c>
      <c r="GJ100" s="242">
        <f t="shared" si="128"/>
        <v>7.3669070843607187E-11</v>
      </c>
    </row>
    <row r="101" spans="1:192" outlineLevel="1" x14ac:dyDescent="0.25">
      <c r="A101" s="212"/>
      <c r="D101" s="216"/>
      <c r="E101" s="242" t="str">
        <f xml:space="preserve"> E$95</f>
        <v>Total liabilities</v>
      </c>
      <c r="F101" s="242">
        <f t="shared" ref="F101:M101" si="129" xml:space="preserve"> F$95</f>
        <v>0</v>
      </c>
      <c r="G101" s="242" t="str">
        <f t="shared" si="129"/>
        <v>$ 000s</v>
      </c>
      <c r="H101" s="242">
        <f t="shared" si="129"/>
        <v>0</v>
      </c>
      <c r="I101" s="242">
        <f t="shared" si="129"/>
        <v>0</v>
      </c>
      <c r="J101" s="242">
        <f t="shared" si="129"/>
        <v>0</v>
      </c>
      <c r="K101" s="242">
        <f t="shared" si="129"/>
        <v>0</v>
      </c>
      <c r="L101" s="242">
        <f t="shared" si="129"/>
        <v>37429.833391779117</v>
      </c>
      <c r="M101" s="242">
        <f t="shared" si="129"/>
        <v>110573.40746823506</v>
      </c>
      <c r="N101" s="242">
        <f t="shared" ref="N101:AS101" si="130" xml:space="preserve"> N$95</f>
        <v>184960.45584529272</v>
      </c>
      <c r="O101" s="242">
        <f t="shared" si="130"/>
        <v>260821.29641042772</v>
      </c>
      <c r="P101" s="242">
        <f t="shared" si="130"/>
        <v>354922.11374678137</v>
      </c>
      <c r="Q101" s="242">
        <f t="shared" si="130"/>
        <v>344979.11798040656</v>
      </c>
      <c r="R101" s="242">
        <f t="shared" si="130"/>
        <v>334647.33540865086</v>
      </c>
      <c r="S101" s="242">
        <f t="shared" si="130"/>
        <v>324559.39418083261</v>
      </c>
      <c r="T101" s="242">
        <f t="shared" si="130"/>
        <v>314650.19505891885</v>
      </c>
      <c r="U101" s="242">
        <f t="shared" si="130"/>
        <v>304561.76311529469</v>
      </c>
      <c r="V101" s="242">
        <f t="shared" si="130"/>
        <v>294659.25203152065</v>
      </c>
      <c r="W101" s="242">
        <f t="shared" si="130"/>
        <v>284562.77385000163</v>
      </c>
      <c r="X101" s="242">
        <f t="shared" si="130"/>
        <v>274615.95360370423</v>
      </c>
      <c r="Y101" s="242">
        <f t="shared" si="130"/>
        <v>264562.21541858756</v>
      </c>
      <c r="Z101" s="242">
        <f t="shared" si="130"/>
        <v>254650.38848212932</v>
      </c>
      <c r="AA101" s="242">
        <f t="shared" si="130"/>
        <v>244560.39344495119</v>
      </c>
      <c r="AB101" s="242">
        <f t="shared" si="130"/>
        <v>234647.69558948147</v>
      </c>
      <c r="AC101" s="242">
        <f t="shared" si="130"/>
        <v>224557.14959070642</v>
      </c>
      <c r="AD101" s="242">
        <f t="shared" si="130"/>
        <v>214650.79038532032</v>
      </c>
      <c r="AE101" s="242">
        <f t="shared" si="130"/>
        <v>204552.42831904959</v>
      </c>
      <c r="AF101" s="242">
        <f t="shared" si="130"/>
        <v>194602.5028367695</v>
      </c>
      <c r="AG101" s="242">
        <f t="shared" si="130"/>
        <v>184546.0012751403</v>
      </c>
      <c r="AH101" s="242">
        <f t="shared" si="130"/>
        <v>174630.49640388627</v>
      </c>
      <c r="AI101" s="242">
        <f t="shared" si="130"/>
        <v>164538.1993083636</v>
      </c>
      <c r="AJ101" s="242">
        <f t="shared" si="130"/>
        <v>154621.7641484279</v>
      </c>
      <c r="AK101" s="242">
        <f t="shared" si="130"/>
        <v>144528.85103313101</v>
      </c>
      <c r="AL101" s="242">
        <f t="shared" si="130"/>
        <v>134618.38348671392</v>
      </c>
      <c r="AM101" s="242">
        <f t="shared" si="130"/>
        <v>124517.89634560118</v>
      </c>
      <c r="AN101" s="242">
        <f t="shared" si="130"/>
        <v>114564.6316805305</v>
      </c>
      <c r="AO101" s="242">
        <f t="shared" si="130"/>
        <v>104505.08769892345</v>
      </c>
      <c r="AP101" s="242">
        <f t="shared" si="130"/>
        <v>94585.650405519991</v>
      </c>
      <c r="AQ101" s="242">
        <f t="shared" si="130"/>
        <v>84490.782663282764</v>
      </c>
      <c r="AR101" s="242">
        <f t="shared" si="130"/>
        <v>74570.351508096908</v>
      </c>
      <c r="AS101" s="242">
        <f t="shared" si="130"/>
        <v>64474.797925929583</v>
      </c>
      <c r="AT101" s="242">
        <f t="shared" ref="AT101:DE101" si="131" xml:space="preserve"> AT$95</f>
        <v>54559.939860680388</v>
      </c>
      <c r="AU101" s="242">
        <f t="shared" si="131"/>
        <v>44457.067205202213</v>
      </c>
      <c r="AV101" s="242">
        <f t="shared" si="131"/>
        <v>34500.209900822214</v>
      </c>
      <c r="AW101" s="242">
        <f t="shared" si="131"/>
        <v>19648.882834446595</v>
      </c>
      <c r="AX101" s="242">
        <f t="shared" si="131"/>
        <v>5015.4489711201095</v>
      </c>
      <c r="AY101" s="242">
        <f t="shared" si="131"/>
        <v>4923.8276912085639</v>
      </c>
      <c r="AZ101" s="242">
        <f t="shared" si="131"/>
        <v>5005.4380949302467</v>
      </c>
      <c r="BA101" s="242">
        <f t="shared" si="131"/>
        <v>4913.999691824909</v>
      </c>
      <c r="BB101" s="242">
        <f t="shared" si="131"/>
        <v>4995.44720052919</v>
      </c>
      <c r="BC101" s="242">
        <f t="shared" si="131"/>
        <v>4904.1913092064988</v>
      </c>
      <c r="BD101" s="242">
        <f t="shared" si="131"/>
        <v>4958.0835213955816</v>
      </c>
      <c r="BE101" s="242">
        <f t="shared" si="131"/>
        <v>2.7330315788276494E-10</v>
      </c>
      <c r="BF101" s="242">
        <f t="shared" si="131"/>
        <v>2.7330315788276494E-10</v>
      </c>
      <c r="BG101" s="242">
        <f t="shared" si="131"/>
        <v>2.7330315788276494E-10</v>
      </c>
      <c r="BH101" s="242">
        <f t="shared" si="131"/>
        <v>2.7330315788276494E-10</v>
      </c>
      <c r="BI101" s="242">
        <f t="shared" si="131"/>
        <v>2.7330315788276494E-10</v>
      </c>
      <c r="BJ101" s="242">
        <f t="shared" si="131"/>
        <v>2.7330315788276494E-10</v>
      </c>
      <c r="BK101" s="242">
        <f t="shared" si="131"/>
        <v>2.7330315788276494E-10</v>
      </c>
      <c r="BL101" s="242">
        <f t="shared" si="131"/>
        <v>2.7330315788276494E-10</v>
      </c>
      <c r="BM101" s="242">
        <f t="shared" si="131"/>
        <v>2.7330315788276494E-10</v>
      </c>
      <c r="BN101" s="242">
        <f t="shared" si="131"/>
        <v>2.7330315788276494E-10</v>
      </c>
      <c r="BO101" s="242">
        <f t="shared" si="131"/>
        <v>2.7330315788276494E-10</v>
      </c>
      <c r="BP101" s="242">
        <f t="shared" si="131"/>
        <v>2.7330315788276494E-10</v>
      </c>
      <c r="BQ101" s="242">
        <f t="shared" si="131"/>
        <v>2.7330315788276494E-10</v>
      </c>
      <c r="BR101" s="242">
        <f t="shared" si="131"/>
        <v>2.7330315788276494E-10</v>
      </c>
      <c r="BS101" s="242">
        <f t="shared" si="131"/>
        <v>2.7330315788276494E-10</v>
      </c>
      <c r="BT101" s="242">
        <f t="shared" si="131"/>
        <v>2.7330315788276494E-10</v>
      </c>
      <c r="BU101" s="242">
        <f t="shared" si="131"/>
        <v>2.7330315788276494E-10</v>
      </c>
      <c r="BV101" s="242">
        <f t="shared" si="131"/>
        <v>2.7330315788276494E-10</v>
      </c>
      <c r="BW101" s="242">
        <f t="shared" si="131"/>
        <v>2.7330315788276494E-10</v>
      </c>
      <c r="BX101" s="242">
        <f t="shared" si="131"/>
        <v>2.7330315788276494E-10</v>
      </c>
      <c r="BY101" s="242">
        <f t="shared" si="131"/>
        <v>2.7330315788276494E-10</v>
      </c>
      <c r="BZ101" s="242">
        <f t="shared" si="131"/>
        <v>2.7330315788276494E-10</v>
      </c>
      <c r="CA101" s="242">
        <f t="shared" si="131"/>
        <v>2.7330315788276494E-10</v>
      </c>
      <c r="CB101" s="242">
        <f t="shared" si="131"/>
        <v>2.7330315788276494E-10</v>
      </c>
      <c r="CC101" s="242">
        <f t="shared" si="131"/>
        <v>2.7330315788276494E-10</v>
      </c>
      <c r="CD101" s="242">
        <f t="shared" si="131"/>
        <v>2.7330315788276494E-10</v>
      </c>
      <c r="CE101" s="242">
        <f t="shared" si="131"/>
        <v>2.7330315788276494E-10</v>
      </c>
      <c r="CF101" s="242">
        <f t="shared" si="131"/>
        <v>2.7330315788276494E-10</v>
      </c>
      <c r="CG101" s="242">
        <f t="shared" si="131"/>
        <v>2.7330315788276494E-10</v>
      </c>
      <c r="CH101" s="242">
        <f t="shared" si="131"/>
        <v>2.7330315788276494E-10</v>
      </c>
      <c r="CI101" s="242">
        <f t="shared" si="131"/>
        <v>2.7330315788276494E-10</v>
      </c>
      <c r="CJ101" s="242">
        <f t="shared" si="131"/>
        <v>2.7330315788276494E-10</v>
      </c>
      <c r="CK101" s="242">
        <f t="shared" si="131"/>
        <v>2.7330315788276494E-10</v>
      </c>
      <c r="CL101" s="242">
        <f t="shared" si="131"/>
        <v>2.7330315788276494E-10</v>
      </c>
      <c r="CM101" s="242">
        <f t="shared" si="131"/>
        <v>2.7330315788276494E-10</v>
      </c>
      <c r="CN101" s="242">
        <f t="shared" si="131"/>
        <v>2.7330315788276494E-10</v>
      </c>
      <c r="CO101" s="242">
        <f t="shared" si="131"/>
        <v>2.7330315788276494E-10</v>
      </c>
      <c r="CP101" s="242">
        <f t="shared" si="131"/>
        <v>2.7330315788276494E-10</v>
      </c>
      <c r="CQ101" s="242">
        <f t="shared" si="131"/>
        <v>2.7330315788276494E-10</v>
      </c>
      <c r="CR101" s="242">
        <f t="shared" si="131"/>
        <v>2.7330315788276494E-10</v>
      </c>
      <c r="CS101" s="242">
        <f t="shared" si="131"/>
        <v>2.7330315788276494E-10</v>
      </c>
      <c r="CT101" s="242">
        <f t="shared" si="131"/>
        <v>2.7330315788276494E-10</v>
      </c>
      <c r="CU101" s="242">
        <f t="shared" si="131"/>
        <v>2.7330315788276494E-10</v>
      </c>
      <c r="CV101" s="242">
        <f t="shared" si="131"/>
        <v>2.7330315788276494E-10</v>
      </c>
      <c r="CW101" s="242">
        <f t="shared" si="131"/>
        <v>2.7330315788276494E-10</v>
      </c>
      <c r="CX101" s="242">
        <f t="shared" si="131"/>
        <v>2.7330315788276494E-10</v>
      </c>
      <c r="CY101" s="242">
        <f t="shared" si="131"/>
        <v>2.7330315788276494E-10</v>
      </c>
      <c r="CZ101" s="242">
        <f t="shared" si="131"/>
        <v>2.7330315788276494E-10</v>
      </c>
      <c r="DA101" s="242">
        <f t="shared" si="131"/>
        <v>2.7330315788276494E-10</v>
      </c>
      <c r="DB101" s="242">
        <f t="shared" si="131"/>
        <v>2.7330315788276494E-10</v>
      </c>
      <c r="DC101" s="242">
        <f t="shared" si="131"/>
        <v>2.7330315788276494E-10</v>
      </c>
      <c r="DD101" s="242">
        <f t="shared" si="131"/>
        <v>2.7330315788276494E-10</v>
      </c>
      <c r="DE101" s="242">
        <f t="shared" si="131"/>
        <v>2.7330315788276494E-10</v>
      </c>
      <c r="DF101" s="242">
        <f t="shared" ref="DF101:FQ101" si="132" xml:space="preserve"> DF$95</f>
        <v>2.7330315788276494E-10</v>
      </c>
      <c r="DG101" s="242">
        <f t="shared" si="132"/>
        <v>2.7330315788276494E-10</v>
      </c>
      <c r="DH101" s="242">
        <f t="shared" si="132"/>
        <v>2.7330315788276494E-10</v>
      </c>
      <c r="DI101" s="242">
        <f t="shared" si="132"/>
        <v>2.7330315788276494E-10</v>
      </c>
      <c r="DJ101" s="242">
        <f t="shared" si="132"/>
        <v>2.7330315788276494E-10</v>
      </c>
      <c r="DK101" s="242">
        <f t="shared" si="132"/>
        <v>2.7330315788276494E-10</v>
      </c>
      <c r="DL101" s="242">
        <f t="shared" si="132"/>
        <v>2.7330315788276494E-10</v>
      </c>
      <c r="DM101" s="242">
        <f t="shared" si="132"/>
        <v>2.7330315788276494E-10</v>
      </c>
      <c r="DN101" s="242">
        <f t="shared" si="132"/>
        <v>2.7330315788276494E-10</v>
      </c>
      <c r="DO101" s="242">
        <f t="shared" si="132"/>
        <v>2.7330315788276494E-10</v>
      </c>
      <c r="DP101" s="242">
        <f t="shared" si="132"/>
        <v>2.7330315788276494E-10</v>
      </c>
      <c r="DQ101" s="242">
        <f t="shared" si="132"/>
        <v>2.7330315788276494E-10</v>
      </c>
      <c r="DR101" s="242">
        <f t="shared" si="132"/>
        <v>2.7330315788276494E-10</v>
      </c>
      <c r="DS101" s="242">
        <f t="shared" si="132"/>
        <v>2.7330315788276494E-10</v>
      </c>
      <c r="DT101" s="242">
        <f t="shared" si="132"/>
        <v>2.7330315788276494E-10</v>
      </c>
      <c r="DU101" s="242">
        <f t="shared" si="132"/>
        <v>2.7330315788276494E-10</v>
      </c>
      <c r="DV101" s="242">
        <f t="shared" si="132"/>
        <v>2.7330315788276494E-10</v>
      </c>
      <c r="DW101" s="242">
        <f t="shared" si="132"/>
        <v>2.7330315788276494E-10</v>
      </c>
      <c r="DX101" s="242">
        <f t="shared" si="132"/>
        <v>2.7330315788276494E-10</v>
      </c>
      <c r="DY101" s="242">
        <f t="shared" si="132"/>
        <v>2.7330315788276494E-10</v>
      </c>
      <c r="DZ101" s="242">
        <f t="shared" si="132"/>
        <v>2.7330315788276494E-10</v>
      </c>
      <c r="EA101" s="242">
        <f t="shared" si="132"/>
        <v>2.7330315788276494E-10</v>
      </c>
      <c r="EB101" s="242">
        <f t="shared" si="132"/>
        <v>2.7330315788276494E-10</v>
      </c>
      <c r="EC101" s="242">
        <f t="shared" si="132"/>
        <v>2.7330315788276494E-10</v>
      </c>
      <c r="ED101" s="242">
        <f t="shared" si="132"/>
        <v>2.7330315788276494E-10</v>
      </c>
      <c r="EE101" s="242">
        <f t="shared" si="132"/>
        <v>2.7330315788276494E-10</v>
      </c>
      <c r="EF101" s="242">
        <f t="shared" si="132"/>
        <v>2.7330315788276494E-10</v>
      </c>
      <c r="EG101" s="242">
        <f t="shared" si="132"/>
        <v>2.7330315788276494E-10</v>
      </c>
      <c r="EH101" s="242">
        <f t="shared" si="132"/>
        <v>2.7330315788276494E-10</v>
      </c>
      <c r="EI101" s="242">
        <f t="shared" si="132"/>
        <v>2.7330315788276494E-10</v>
      </c>
      <c r="EJ101" s="242">
        <f t="shared" si="132"/>
        <v>2.7330315788276494E-10</v>
      </c>
      <c r="EK101" s="242">
        <f t="shared" si="132"/>
        <v>2.7330315788276494E-10</v>
      </c>
      <c r="EL101" s="242">
        <f t="shared" si="132"/>
        <v>2.7330315788276494E-10</v>
      </c>
      <c r="EM101" s="242">
        <f t="shared" si="132"/>
        <v>2.7330315788276494E-10</v>
      </c>
      <c r="EN101" s="242">
        <f t="shared" si="132"/>
        <v>2.7330315788276494E-10</v>
      </c>
      <c r="EO101" s="242">
        <f t="shared" si="132"/>
        <v>2.7330315788276494E-10</v>
      </c>
      <c r="EP101" s="242">
        <f t="shared" si="132"/>
        <v>2.7330315788276494E-10</v>
      </c>
      <c r="EQ101" s="242">
        <f t="shared" si="132"/>
        <v>2.7330315788276494E-10</v>
      </c>
      <c r="ER101" s="242">
        <f t="shared" si="132"/>
        <v>2.7330315788276494E-10</v>
      </c>
      <c r="ES101" s="242">
        <f t="shared" si="132"/>
        <v>2.7330315788276494E-10</v>
      </c>
      <c r="ET101" s="242">
        <f t="shared" si="132"/>
        <v>2.7330315788276494E-10</v>
      </c>
      <c r="EU101" s="242">
        <f t="shared" si="132"/>
        <v>2.7330315788276494E-10</v>
      </c>
      <c r="EV101" s="242">
        <f t="shared" si="132"/>
        <v>2.7330315788276494E-10</v>
      </c>
      <c r="EW101" s="242">
        <f t="shared" si="132"/>
        <v>2.7330315788276494E-10</v>
      </c>
      <c r="EX101" s="242">
        <f t="shared" si="132"/>
        <v>2.7330315788276494E-10</v>
      </c>
      <c r="EY101" s="242">
        <f t="shared" si="132"/>
        <v>2.7330315788276494E-10</v>
      </c>
      <c r="EZ101" s="242">
        <f t="shared" si="132"/>
        <v>2.7330315788276494E-10</v>
      </c>
      <c r="FA101" s="242">
        <f t="shared" si="132"/>
        <v>2.7330315788276494E-10</v>
      </c>
      <c r="FB101" s="242">
        <f t="shared" si="132"/>
        <v>2.7330315788276494E-10</v>
      </c>
      <c r="FC101" s="242">
        <f t="shared" si="132"/>
        <v>2.7330315788276494E-10</v>
      </c>
      <c r="FD101" s="242">
        <f t="shared" si="132"/>
        <v>2.7330315788276494E-10</v>
      </c>
      <c r="FE101" s="242">
        <f t="shared" si="132"/>
        <v>2.7330315788276494E-10</v>
      </c>
      <c r="FF101" s="242">
        <f t="shared" si="132"/>
        <v>2.7330315788276494E-10</v>
      </c>
      <c r="FG101" s="242">
        <f t="shared" si="132"/>
        <v>2.7330315788276494E-10</v>
      </c>
      <c r="FH101" s="242">
        <f t="shared" si="132"/>
        <v>2.7330315788276494E-10</v>
      </c>
      <c r="FI101" s="242">
        <f t="shared" si="132"/>
        <v>2.7330315788276494E-10</v>
      </c>
      <c r="FJ101" s="242">
        <f t="shared" si="132"/>
        <v>2.7330315788276494E-10</v>
      </c>
      <c r="FK101" s="242">
        <f t="shared" si="132"/>
        <v>2.7330315788276494E-10</v>
      </c>
      <c r="FL101" s="242">
        <f t="shared" si="132"/>
        <v>2.7330315788276494E-10</v>
      </c>
      <c r="FM101" s="242">
        <f t="shared" si="132"/>
        <v>2.7330315788276494E-10</v>
      </c>
      <c r="FN101" s="242">
        <f t="shared" si="132"/>
        <v>2.7330315788276494E-10</v>
      </c>
      <c r="FO101" s="242">
        <f t="shared" si="132"/>
        <v>2.7330315788276494E-10</v>
      </c>
      <c r="FP101" s="242">
        <f t="shared" si="132"/>
        <v>2.7330315788276494E-10</v>
      </c>
      <c r="FQ101" s="242">
        <f t="shared" si="132"/>
        <v>2.7330315788276494E-10</v>
      </c>
      <c r="FR101" s="242">
        <f t="shared" ref="FR101:GJ101" si="133" xml:space="preserve"> FR$95</f>
        <v>2.7330315788276494E-10</v>
      </c>
      <c r="FS101" s="242">
        <f t="shared" si="133"/>
        <v>2.7330315788276494E-10</v>
      </c>
      <c r="FT101" s="242">
        <f t="shared" si="133"/>
        <v>2.7330315788276494E-10</v>
      </c>
      <c r="FU101" s="242">
        <f t="shared" si="133"/>
        <v>2.7330315788276494E-10</v>
      </c>
      <c r="FV101" s="242">
        <f t="shared" si="133"/>
        <v>2.7330315788276494E-10</v>
      </c>
      <c r="FW101" s="242">
        <f t="shared" si="133"/>
        <v>2.7330315788276494E-10</v>
      </c>
      <c r="FX101" s="242">
        <f t="shared" si="133"/>
        <v>2.7330315788276494E-10</v>
      </c>
      <c r="FY101" s="242">
        <f t="shared" si="133"/>
        <v>2.7330315788276494E-10</v>
      </c>
      <c r="FZ101" s="242">
        <f t="shared" si="133"/>
        <v>2.7330315788276494E-10</v>
      </c>
      <c r="GA101" s="242">
        <f t="shared" si="133"/>
        <v>2.7330315788276494E-10</v>
      </c>
      <c r="GB101" s="242">
        <f t="shared" si="133"/>
        <v>2.7330315788276494E-10</v>
      </c>
      <c r="GC101" s="242">
        <f t="shared" si="133"/>
        <v>2.7330315788276494E-10</v>
      </c>
      <c r="GD101" s="242">
        <f t="shared" si="133"/>
        <v>2.7330315788276494E-10</v>
      </c>
      <c r="GE101" s="242">
        <f t="shared" si="133"/>
        <v>2.7330315788276494E-10</v>
      </c>
      <c r="GF101" s="242">
        <f t="shared" si="133"/>
        <v>2.7330315788276494E-10</v>
      </c>
      <c r="GG101" s="242">
        <f t="shared" si="133"/>
        <v>2.7330315788276494E-10</v>
      </c>
      <c r="GH101" s="242">
        <f t="shared" si="133"/>
        <v>2.7330315788276494E-10</v>
      </c>
      <c r="GI101" s="242">
        <f t="shared" si="133"/>
        <v>2.7330315788276494E-10</v>
      </c>
      <c r="GJ101" s="242">
        <f t="shared" si="133"/>
        <v>2.7330315788276494E-10</v>
      </c>
    </row>
    <row r="102" spans="1:192" outlineLevel="1" x14ac:dyDescent="0.25">
      <c r="A102" s="212"/>
      <c r="D102" s="216"/>
      <c r="E102" s="198" t="s">
        <v>75</v>
      </c>
      <c r="F102" s="278">
        <f xml:space="preserve"> IF(SUM(J102:GJ102) &lt;&gt; 0, 1, 0)</f>
        <v>0</v>
      </c>
      <c r="G102" s="198" t="s">
        <v>20</v>
      </c>
      <c r="H102" s="198"/>
      <c r="I102" s="198"/>
      <c r="J102" s="278">
        <f t="shared" ref="J102:AO102" si="134" xml:space="preserve"> IF(ABS(J100 - J101) &gt; CHK_TOL, 1, 0)</f>
        <v>0</v>
      </c>
      <c r="K102" s="278">
        <f t="shared" si="134"/>
        <v>0</v>
      </c>
      <c r="L102" s="278">
        <f t="shared" si="134"/>
        <v>0</v>
      </c>
      <c r="M102" s="278">
        <f t="shared" si="134"/>
        <v>0</v>
      </c>
      <c r="N102" s="278">
        <f t="shared" si="134"/>
        <v>0</v>
      </c>
      <c r="O102" s="278">
        <f t="shared" si="134"/>
        <v>0</v>
      </c>
      <c r="P102" s="278">
        <f t="shared" si="134"/>
        <v>0</v>
      </c>
      <c r="Q102" s="278">
        <f t="shared" si="134"/>
        <v>0</v>
      </c>
      <c r="R102" s="278">
        <f t="shared" si="134"/>
        <v>0</v>
      </c>
      <c r="S102" s="278">
        <f t="shared" si="134"/>
        <v>0</v>
      </c>
      <c r="T102" s="278">
        <f t="shared" si="134"/>
        <v>0</v>
      </c>
      <c r="U102" s="278">
        <f t="shared" si="134"/>
        <v>0</v>
      </c>
      <c r="V102" s="278">
        <f t="shared" si="134"/>
        <v>0</v>
      </c>
      <c r="W102" s="278">
        <f t="shared" si="134"/>
        <v>0</v>
      </c>
      <c r="X102" s="278">
        <f t="shared" si="134"/>
        <v>0</v>
      </c>
      <c r="Y102" s="278">
        <f t="shared" si="134"/>
        <v>0</v>
      </c>
      <c r="Z102" s="278">
        <f t="shared" si="134"/>
        <v>0</v>
      </c>
      <c r="AA102" s="278">
        <f t="shared" si="134"/>
        <v>0</v>
      </c>
      <c r="AB102" s="278">
        <f t="shared" si="134"/>
        <v>0</v>
      </c>
      <c r="AC102" s="278">
        <f t="shared" si="134"/>
        <v>0</v>
      </c>
      <c r="AD102" s="278">
        <f t="shared" si="134"/>
        <v>0</v>
      </c>
      <c r="AE102" s="278">
        <f t="shared" si="134"/>
        <v>0</v>
      </c>
      <c r="AF102" s="278">
        <f t="shared" si="134"/>
        <v>0</v>
      </c>
      <c r="AG102" s="278">
        <f t="shared" si="134"/>
        <v>0</v>
      </c>
      <c r="AH102" s="278">
        <f t="shared" si="134"/>
        <v>0</v>
      </c>
      <c r="AI102" s="278">
        <f t="shared" si="134"/>
        <v>0</v>
      </c>
      <c r="AJ102" s="278">
        <f t="shared" si="134"/>
        <v>0</v>
      </c>
      <c r="AK102" s="278">
        <f t="shared" si="134"/>
        <v>0</v>
      </c>
      <c r="AL102" s="278">
        <f t="shared" si="134"/>
        <v>0</v>
      </c>
      <c r="AM102" s="278">
        <f t="shared" si="134"/>
        <v>0</v>
      </c>
      <c r="AN102" s="278">
        <f t="shared" si="134"/>
        <v>0</v>
      </c>
      <c r="AO102" s="278">
        <f t="shared" si="134"/>
        <v>0</v>
      </c>
      <c r="AP102" s="278">
        <f t="shared" ref="AP102:BD102" si="135" xml:space="preserve"> IF(ABS(AP100 - AP101) &gt; CHK_TOL, 1, 0)</f>
        <v>0</v>
      </c>
      <c r="AQ102" s="278">
        <f t="shared" si="135"/>
        <v>0</v>
      </c>
      <c r="AR102" s="278">
        <f t="shared" si="135"/>
        <v>0</v>
      </c>
      <c r="AS102" s="278">
        <f t="shared" si="135"/>
        <v>0</v>
      </c>
      <c r="AT102" s="278">
        <f t="shared" si="135"/>
        <v>0</v>
      </c>
      <c r="AU102" s="278">
        <f t="shared" si="135"/>
        <v>0</v>
      </c>
      <c r="AV102" s="278">
        <f t="shared" si="135"/>
        <v>0</v>
      </c>
      <c r="AW102" s="278">
        <f t="shared" si="135"/>
        <v>0</v>
      </c>
      <c r="AX102" s="278">
        <f t="shared" si="135"/>
        <v>0</v>
      </c>
      <c r="AY102" s="278">
        <f t="shared" si="135"/>
        <v>0</v>
      </c>
      <c r="AZ102" s="278">
        <f t="shared" si="135"/>
        <v>0</v>
      </c>
      <c r="BA102" s="278">
        <f t="shared" si="135"/>
        <v>0</v>
      </c>
      <c r="BB102" s="278">
        <f t="shared" si="135"/>
        <v>0</v>
      </c>
      <c r="BC102" s="278">
        <f t="shared" si="135"/>
        <v>0</v>
      </c>
      <c r="BD102" s="278">
        <f t="shared" si="135"/>
        <v>0</v>
      </c>
      <c r="BE102" s="278">
        <f t="shared" ref="BE102:DP102" si="136" xml:space="preserve"> IF(ABS(BE100 - BE101) &gt; CHK_TOL, 1, 0)</f>
        <v>0</v>
      </c>
      <c r="BF102" s="278">
        <f t="shared" si="136"/>
        <v>0</v>
      </c>
      <c r="BG102" s="278">
        <f t="shared" si="136"/>
        <v>0</v>
      </c>
      <c r="BH102" s="278">
        <f t="shared" si="136"/>
        <v>0</v>
      </c>
      <c r="BI102" s="278">
        <f t="shared" si="136"/>
        <v>0</v>
      </c>
      <c r="BJ102" s="278">
        <f t="shared" si="136"/>
        <v>0</v>
      </c>
      <c r="BK102" s="278">
        <f t="shared" si="136"/>
        <v>0</v>
      </c>
      <c r="BL102" s="278">
        <f t="shared" si="136"/>
        <v>0</v>
      </c>
      <c r="BM102" s="278">
        <f t="shared" si="136"/>
        <v>0</v>
      </c>
      <c r="BN102" s="278">
        <f t="shared" si="136"/>
        <v>0</v>
      </c>
      <c r="BO102" s="278">
        <f t="shared" si="136"/>
        <v>0</v>
      </c>
      <c r="BP102" s="278">
        <f t="shared" si="136"/>
        <v>0</v>
      </c>
      <c r="BQ102" s="278">
        <f t="shared" si="136"/>
        <v>0</v>
      </c>
      <c r="BR102" s="278">
        <f t="shared" si="136"/>
        <v>0</v>
      </c>
      <c r="BS102" s="278">
        <f t="shared" si="136"/>
        <v>0</v>
      </c>
      <c r="BT102" s="278">
        <f t="shared" si="136"/>
        <v>0</v>
      </c>
      <c r="BU102" s="278">
        <f t="shared" si="136"/>
        <v>0</v>
      </c>
      <c r="BV102" s="278">
        <f t="shared" si="136"/>
        <v>0</v>
      </c>
      <c r="BW102" s="278">
        <f t="shared" si="136"/>
        <v>0</v>
      </c>
      <c r="BX102" s="278">
        <f t="shared" si="136"/>
        <v>0</v>
      </c>
      <c r="BY102" s="278">
        <f t="shared" si="136"/>
        <v>0</v>
      </c>
      <c r="BZ102" s="278">
        <f t="shared" si="136"/>
        <v>0</v>
      </c>
      <c r="CA102" s="278">
        <f t="shared" si="136"/>
        <v>0</v>
      </c>
      <c r="CB102" s="278">
        <f t="shared" si="136"/>
        <v>0</v>
      </c>
      <c r="CC102" s="278">
        <f t="shared" si="136"/>
        <v>0</v>
      </c>
      <c r="CD102" s="278">
        <f t="shared" si="136"/>
        <v>0</v>
      </c>
      <c r="CE102" s="278">
        <f t="shared" si="136"/>
        <v>0</v>
      </c>
      <c r="CF102" s="278">
        <f t="shared" si="136"/>
        <v>0</v>
      </c>
      <c r="CG102" s="278">
        <f t="shared" si="136"/>
        <v>0</v>
      </c>
      <c r="CH102" s="278">
        <f t="shared" si="136"/>
        <v>0</v>
      </c>
      <c r="CI102" s="278">
        <f t="shared" si="136"/>
        <v>0</v>
      </c>
      <c r="CJ102" s="278">
        <f t="shared" si="136"/>
        <v>0</v>
      </c>
      <c r="CK102" s="278">
        <f t="shared" si="136"/>
        <v>0</v>
      </c>
      <c r="CL102" s="278">
        <f t="shared" si="136"/>
        <v>0</v>
      </c>
      <c r="CM102" s="278">
        <f t="shared" si="136"/>
        <v>0</v>
      </c>
      <c r="CN102" s="278">
        <f t="shared" si="136"/>
        <v>0</v>
      </c>
      <c r="CO102" s="278">
        <f t="shared" si="136"/>
        <v>0</v>
      </c>
      <c r="CP102" s="278">
        <f t="shared" si="136"/>
        <v>0</v>
      </c>
      <c r="CQ102" s="278">
        <f t="shared" si="136"/>
        <v>0</v>
      </c>
      <c r="CR102" s="278">
        <f t="shared" si="136"/>
        <v>0</v>
      </c>
      <c r="CS102" s="278">
        <f t="shared" si="136"/>
        <v>0</v>
      </c>
      <c r="CT102" s="278">
        <f t="shared" si="136"/>
        <v>0</v>
      </c>
      <c r="CU102" s="278">
        <f t="shared" si="136"/>
        <v>0</v>
      </c>
      <c r="CV102" s="278">
        <f t="shared" si="136"/>
        <v>0</v>
      </c>
      <c r="CW102" s="278">
        <f t="shared" si="136"/>
        <v>0</v>
      </c>
      <c r="CX102" s="278">
        <f t="shared" si="136"/>
        <v>0</v>
      </c>
      <c r="CY102" s="278">
        <f t="shared" si="136"/>
        <v>0</v>
      </c>
      <c r="CZ102" s="278">
        <f t="shared" si="136"/>
        <v>0</v>
      </c>
      <c r="DA102" s="278">
        <f t="shared" si="136"/>
        <v>0</v>
      </c>
      <c r="DB102" s="278">
        <f t="shared" si="136"/>
        <v>0</v>
      </c>
      <c r="DC102" s="278">
        <f t="shared" si="136"/>
        <v>0</v>
      </c>
      <c r="DD102" s="278">
        <f t="shared" si="136"/>
        <v>0</v>
      </c>
      <c r="DE102" s="278">
        <f t="shared" si="136"/>
        <v>0</v>
      </c>
      <c r="DF102" s="278">
        <f t="shared" si="136"/>
        <v>0</v>
      </c>
      <c r="DG102" s="278">
        <f t="shared" si="136"/>
        <v>0</v>
      </c>
      <c r="DH102" s="278">
        <f t="shared" si="136"/>
        <v>0</v>
      </c>
      <c r="DI102" s="278">
        <f t="shared" si="136"/>
        <v>0</v>
      </c>
      <c r="DJ102" s="278">
        <f t="shared" si="136"/>
        <v>0</v>
      </c>
      <c r="DK102" s="278">
        <f t="shared" si="136"/>
        <v>0</v>
      </c>
      <c r="DL102" s="278">
        <f t="shared" si="136"/>
        <v>0</v>
      </c>
      <c r="DM102" s="278">
        <f t="shared" si="136"/>
        <v>0</v>
      </c>
      <c r="DN102" s="278">
        <f t="shared" si="136"/>
        <v>0</v>
      </c>
      <c r="DO102" s="278">
        <f t="shared" si="136"/>
        <v>0</v>
      </c>
      <c r="DP102" s="278">
        <f t="shared" si="136"/>
        <v>0</v>
      </c>
      <c r="DQ102" s="278">
        <f t="shared" ref="DQ102:GB102" si="137" xml:space="preserve"> IF(ABS(DQ100 - DQ101) &gt; CHK_TOL, 1, 0)</f>
        <v>0</v>
      </c>
      <c r="DR102" s="278">
        <f t="shared" si="137"/>
        <v>0</v>
      </c>
      <c r="DS102" s="278">
        <f t="shared" si="137"/>
        <v>0</v>
      </c>
      <c r="DT102" s="278">
        <f t="shared" si="137"/>
        <v>0</v>
      </c>
      <c r="DU102" s="278">
        <f t="shared" si="137"/>
        <v>0</v>
      </c>
      <c r="DV102" s="278">
        <f t="shared" si="137"/>
        <v>0</v>
      </c>
      <c r="DW102" s="278">
        <f t="shared" si="137"/>
        <v>0</v>
      </c>
      <c r="DX102" s="278">
        <f t="shared" si="137"/>
        <v>0</v>
      </c>
      <c r="DY102" s="278">
        <f t="shared" si="137"/>
        <v>0</v>
      </c>
      <c r="DZ102" s="278">
        <f t="shared" si="137"/>
        <v>0</v>
      </c>
      <c r="EA102" s="278">
        <f t="shared" si="137"/>
        <v>0</v>
      </c>
      <c r="EB102" s="278">
        <f t="shared" si="137"/>
        <v>0</v>
      </c>
      <c r="EC102" s="278">
        <f t="shared" si="137"/>
        <v>0</v>
      </c>
      <c r="ED102" s="278">
        <f t="shared" si="137"/>
        <v>0</v>
      </c>
      <c r="EE102" s="278">
        <f t="shared" si="137"/>
        <v>0</v>
      </c>
      <c r="EF102" s="278">
        <f t="shared" si="137"/>
        <v>0</v>
      </c>
      <c r="EG102" s="278">
        <f t="shared" si="137"/>
        <v>0</v>
      </c>
      <c r="EH102" s="278">
        <f t="shared" si="137"/>
        <v>0</v>
      </c>
      <c r="EI102" s="278">
        <f t="shared" si="137"/>
        <v>0</v>
      </c>
      <c r="EJ102" s="278">
        <f t="shared" si="137"/>
        <v>0</v>
      </c>
      <c r="EK102" s="278">
        <f t="shared" si="137"/>
        <v>0</v>
      </c>
      <c r="EL102" s="278">
        <f t="shared" si="137"/>
        <v>0</v>
      </c>
      <c r="EM102" s="278">
        <f t="shared" si="137"/>
        <v>0</v>
      </c>
      <c r="EN102" s="278">
        <f t="shared" si="137"/>
        <v>0</v>
      </c>
      <c r="EO102" s="278">
        <f t="shared" si="137"/>
        <v>0</v>
      </c>
      <c r="EP102" s="278">
        <f t="shared" si="137"/>
        <v>0</v>
      </c>
      <c r="EQ102" s="278">
        <f t="shared" si="137"/>
        <v>0</v>
      </c>
      <c r="ER102" s="278">
        <f t="shared" si="137"/>
        <v>0</v>
      </c>
      <c r="ES102" s="278">
        <f t="shared" si="137"/>
        <v>0</v>
      </c>
      <c r="ET102" s="278">
        <f t="shared" si="137"/>
        <v>0</v>
      </c>
      <c r="EU102" s="278">
        <f t="shared" si="137"/>
        <v>0</v>
      </c>
      <c r="EV102" s="278">
        <f t="shared" si="137"/>
        <v>0</v>
      </c>
      <c r="EW102" s="278">
        <f t="shared" si="137"/>
        <v>0</v>
      </c>
      <c r="EX102" s="278">
        <f t="shared" si="137"/>
        <v>0</v>
      </c>
      <c r="EY102" s="278">
        <f t="shared" si="137"/>
        <v>0</v>
      </c>
      <c r="EZ102" s="278">
        <f t="shared" si="137"/>
        <v>0</v>
      </c>
      <c r="FA102" s="278">
        <f t="shared" si="137"/>
        <v>0</v>
      </c>
      <c r="FB102" s="278">
        <f t="shared" si="137"/>
        <v>0</v>
      </c>
      <c r="FC102" s="278">
        <f t="shared" si="137"/>
        <v>0</v>
      </c>
      <c r="FD102" s="278">
        <f t="shared" si="137"/>
        <v>0</v>
      </c>
      <c r="FE102" s="278">
        <f t="shared" si="137"/>
        <v>0</v>
      </c>
      <c r="FF102" s="278">
        <f t="shared" si="137"/>
        <v>0</v>
      </c>
      <c r="FG102" s="278">
        <f t="shared" si="137"/>
        <v>0</v>
      </c>
      <c r="FH102" s="278">
        <f t="shared" si="137"/>
        <v>0</v>
      </c>
      <c r="FI102" s="278">
        <f t="shared" si="137"/>
        <v>0</v>
      </c>
      <c r="FJ102" s="278">
        <f t="shared" si="137"/>
        <v>0</v>
      </c>
      <c r="FK102" s="278">
        <f t="shared" si="137"/>
        <v>0</v>
      </c>
      <c r="FL102" s="278">
        <f t="shared" si="137"/>
        <v>0</v>
      </c>
      <c r="FM102" s="278">
        <f t="shared" si="137"/>
        <v>0</v>
      </c>
      <c r="FN102" s="278">
        <f t="shared" si="137"/>
        <v>0</v>
      </c>
      <c r="FO102" s="278">
        <f t="shared" si="137"/>
        <v>0</v>
      </c>
      <c r="FP102" s="278">
        <f t="shared" si="137"/>
        <v>0</v>
      </c>
      <c r="FQ102" s="278">
        <f t="shared" si="137"/>
        <v>0</v>
      </c>
      <c r="FR102" s="278">
        <f t="shared" si="137"/>
        <v>0</v>
      </c>
      <c r="FS102" s="278">
        <f t="shared" si="137"/>
        <v>0</v>
      </c>
      <c r="FT102" s="278">
        <f t="shared" si="137"/>
        <v>0</v>
      </c>
      <c r="FU102" s="278">
        <f t="shared" si="137"/>
        <v>0</v>
      </c>
      <c r="FV102" s="278">
        <f t="shared" si="137"/>
        <v>0</v>
      </c>
      <c r="FW102" s="278">
        <f t="shared" si="137"/>
        <v>0</v>
      </c>
      <c r="FX102" s="278">
        <f t="shared" si="137"/>
        <v>0</v>
      </c>
      <c r="FY102" s="278">
        <f t="shared" si="137"/>
        <v>0</v>
      </c>
      <c r="FZ102" s="278">
        <f t="shared" si="137"/>
        <v>0</v>
      </c>
      <c r="GA102" s="278">
        <f t="shared" si="137"/>
        <v>0</v>
      </c>
      <c r="GB102" s="278">
        <f t="shared" si="137"/>
        <v>0</v>
      </c>
      <c r="GC102" s="278">
        <f t="shared" ref="GC102:GJ102" si="138" xml:space="preserve"> IF(ABS(GC100 - GC101) &gt; CHK_TOL, 1, 0)</f>
        <v>0</v>
      </c>
      <c r="GD102" s="278">
        <f t="shared" si="138"/>
        <v>0</v>
      </c>
      <c r="GE102" s="278">
        <f t="shared" si="138"/>
        <v>0</v>
      </c>
      <c r="GF102" s="278">
        <f t="shared" si="138"/>
        <v>0</v>
      </c>
      <c r="GG102" s="278">
        <f t="shared" si="138"/>
        <v>0</v>
      </c>
      <c r="GH102" s="278">
        <f t="shared" si="138"/>
        <v>0</v>
      </c>
      <c r="GI102" s="278">
        <f t="shared" si="138"/>
        <v>0</v>
      </c>
      <c r="GJ102" s="278">
        <f t="shared" si="138"/>
        <v>0</v>
      </c>
    </row>
    <row r="103" spans="1:192" s="44" customFormat="1" outlineLevel="1" x14ac:dyDescent="0.25">
      <c r="A103" s="419"/>
      <c r="B103" s="419"/>
      <c r="C103" s="420"/>
      <c r="D103" s="198"/>
      <c r="E103" s="198" t="s">
        <v>76</v>
      </c>
      <c r="F103" s="198"/>
      <c r="G103" s="198" t="str">
        <f xml:space="preserve"> SMU</f>
        <v>$ 000s</v>
      </c>
      <c r="H103" s="198">
        <f xml:space="preserve"> SUM(J103:GJ103)</f>
        <v>-3.0945557227823883E-8</v>
      </c>
      <c r="I103" s="198"/>
      <c r="J103" s="198">
        <f xml:space="preserve"> J100 - J101</f>
        <v>0</v>
      </c>
      <c r="K103" s="198">
        <f t="shared" ref="K103:BD103" si="139" xml:space="preserve"> K100 - K101</f>
        <v>0</v>
      </c>
      <c r="L103" s="198">
        <f t="shared" si="139"/>
        <v>0</v>
      </c>
      <c r="M103" s="198">
        <f t="shared" si="139"/>
        <v>0</v>
      </c>
      <c r="N103" s="198">
        <f t="shared" si="139"/>
        <v>0</v>
      </c>
      <c r="O103" s="198">
        <f t="shared" si="139"/>
        <v>0</v>
      </c>
      <c r="P103" s="198">
        <f t="shared" si="139"/>
        <v>0</v>
      </c>
      <c r="Q103" s="198">
        <f t="shared" si="139"/>
        <v>0</v>
      </c>
      <c r="R103" s="198">
        <f t="shared" si="139"/>
        <v>0</v>
      </c>
      <c r="S103" s="198">
        <f t="shared" si="139"/>
        <v>0</v>
      </c>
      <c r="T103" s="198">
        <f t="shared" si="139"/>
        <v>0</v>
      </c>
      <c r="U103" s="198">
        <f t="shared" si="139"/>
        <v>0</v>
      </c>
      <c r="V103" s="198">
        <f t="shared" si="139"/>
        <v>0</v>
      </c>
      <c r="W103" s="198">
        <f t="shared" si="139"/>
        <v>0</v>
      </c>
      <c r="X103" s="198">
        <f t="shared" si="139"/>
        <v>0</v>
      </c>
      <c r="Y103" s="198">
        <f t="shared" si="139"/>
        <v>0</v>
      </c>
      <c r="Z103" s="198">
        <f t="shared" si="139"/>
        <v>0</v>
      </c>
      <c r="AA103" s="198">
        <f t="shared" si="139"/>
        <v>0</v>
      </c>
      <c r="AB103" s="198">
        <f t="shared" si="139"/>
        <v>0</v>
      </c>
      <c r="AC103" s="198">
        <f t="shared" si="139"/>
        <v>0</v>
      </c>
      <c r="AD103" s="198">
        <f t="shared" si="139"/>
        <v>0</v>
      </c>
      <c r="AE103" s="198">
        <f t="shared" si="139"/>
        <v>0</v>
      </c>
      <c r="AF103" s="198">
        <f t="shared" si="139"/>
        <v>0</v>
      </c>
      <c r="AG103" s="198">
        <f t="shared" si="139"/>
        <v>0</v>
      </c>
      <c r="AH103" s="198">
        <f t="shared" si="139"/>
        <v>0</v>
      </c>
      <c r="AI103" s="198">
        <f t="shared" si="139"/>
        <v>-2.3283064365386963E-10</v>
      </c>
      <c r="AJ103" s="198">
        <f t="shared" si="139"/>
        <v>0</v>
      </c>
      <c r="AK103" s="198">
        <f t="shared" si="139"/>
        <v>0</v>
      </c>
      <c r="AL103" s="198">
        <f t="shared" si="139"/>
        <v>0</v>
      </c>
      <c r="AM103" s="198">
        <f t="shared" si="139"/>
        <v>-2.0372681319713593E-10</v>
      </c>
      <c r="AN103" s="198">
        <f t="shared" si="139"/>
        <v>-2.0372681319713593E-10</v>
      </c>
      <c r="AO103" s="198">
        <f t="shared" si="139"/>
        <v>-2.0372681319713593E-10</v>
      </c>
      <c r="AP103" s="198">
        <f t="shared" si="139"/>
        <v>-1.8917489796876907E-10</v>
      </c>
      <c r="AQ103" s="198">
        <f t="shared" si="139"/>
        <v>-2.0372681319713593E-10</v>
      </c>
      <c r="AR103" s="198">
        <f t="shared" si="139"/>
        <v>-1.8917489796876907E-10</v>
      </c>
      <c r="AS103" s="198">
        <f t="shared" si="139"/>
        <v>-2.0372681319713593E-10</v>
      </c>
      <c r="AT103" s="198">
        <f t="shared" si="139"/>
        <v>-1.964508555829525E-10</v>
      </c>
      <c r="AU103" s="198">
        <f t="shared" si="139"/>
        <v>-1.8917489796876907E-10</v>
      </c>
      <c r="AV103" s="198">
        <f t="shared" si="139"/>
        <v>-2.0372681319713593E-10</v>
      </c>
      <c r="AW103" s="198">
        <f t="shared" si="139"/>
        <v>-1.8917489796876907E-10</v>
      </c>
      <c r="AX103" s="198">
        <f t="shared" si="139"/>
        <v>-1.9554136088117957E-10</v>
      </c>
      <c r="AY103" s="198">
        <f t="shared" si="139"/>
        <v>-2.0099832909181714E-10</v>
      </c>
      <c r="AZ103" s="198">
        <f t="shared" si="139"/>
        <v>-1.9736035028472543E-10</v>
      </c>
      <c r="BA103" s="198">
        <f t="shared" si="139"/>
        <v>-1.9736035028472543E-10</v>
      </c>
      <c r="BB103" s="198">
        <f t="shared" si="139"/>
        <v>-1.9736035028472543E-10</v>
      </c>
      <c r="BC103" s="198">
        <f t="shared" si="139"/>
        <v>-1.9917933968827128E-10</v>
      </c>
      <c r="BD103" s="198">
        <f t="shared" si="139"/>
        <v>-1.9917933968827128E-10</v>
      </c>
      <c r="BE103" s="198">
        <f t="shared" ref="BE103:DP103" si="140" xml:space="preserve"> BE100 - BE101</f>
        <v>-1.9963408703915775E-10</v>
      </c>
      <c r="BF103" s="198">
        <f t="shared" si="140"/>
        <v>-1.9963408703915775E-10</v>
      </c>
      <c r="BG103" s="198">
        <f t="shared" si="140"/>
        <v>-1.9963408703915775E-10</v>
      </c>
      <c r="BH103" s="198">
        <f t="shared" si="140"/>
        <v>-1.9963408703915775E-10</v>
      </c>
      <c r="BI103" s="198">
        <f t="shared" si="140"/>
        <v>-1.9963408703915775E-10</v>
      </c>
      <c r="BJ103" s="198">
        <f t="shared" si="140"/>
        <v>-1.9963408703915775E-10</v>
      </c>
      <c r="BK103" s="198">
        <f t="shared" si="140"/>
        <v>-1.9963408703915775E-10</v>
      </c>
      <c r="BL103" s="198">
        <f t="shared" si="140"/>
        <v>-1.9963408703915775E-10</v>
      </c>
      <c r="BM103" s="198">
        <f t="shared" si="140"/>
        <v>-1.9963408703915775E-10</v>
      </c>
      <c r="BN103" s="198">
        <f t="shared" si="140"/>
        <v>-1.9963408703915775E-10</v>
      </c>
      <c r="BO103" s="198">
        <f t="shared" si="140"/>
        <v>-1.9963408703915775E-10</v>
      </c>
      <c r="BP103" s="198">
        <f t="shared" si="140"/>
        <v>-1.9963408703915775E-10</v>
      </c>
      <c r="BQ103" s="198">
        <f t="shared" si="140"/>
        <v>-1.9963408703915775E-10</v>
      </c>
      <c r="BR103" s="198">
        <f t="shared" si="140"/>
        <v>-1.9963408703915775E-10</v>
      </c>
      <c r="BS103" s="198">
        <f t="shared" si="140"/>
        <v>-1.9963408703915775E-10</v>
      </c>
      <c r="BT103" s="198">
        <f t="shared" si="140"/>
        <v>-1.9963408703915775E-10</v>
      </c>
      <c r="BU103" s="198">
        <f t="shared" si="140"/>
        <v>-1.9963408703915775E-10</v>
      </c>
      <c r="BV103" s="198">
        <f t="shared" si="140"/>
        <v>-1.9963408703915775E-10</v>
      </c>
      <c r="BW103" s="198">
        <f t="shared" si="140"/>
        <v>-1.9963408703915775E-10</v>
      </c>
      <c r="BX103" s="198">
        <f t="shared" si="140"/>
        <v>-1.9963408703915775E-10</v>
      </c>
      <c r="BY103" s="198">
        <f t="shared" si="140"/>
        <v>-1.9963408703915775E-10</v>
      </c>
      <c r="BZ103" s="198">
        <f t="shared" si="140"/>
        <v>-1.9963408703915775E-10</v>
      </c>
      <c r="CA103" s="198">
        <f t="shared" si="140"/>
        <v>-1.9963408703915775E-10</v>
      </c>
      <c r="CB103" s="198">
        <f t="shared" si="140"/>
        <v>-1.9963408703915775E-10</v>
      </c>
      <c r="CC103" s="198">
        <f t="shared" si="140"/>
        <v>-1.9963408703915775E-10</v>
      </c>
      <c r="CD103" s="198">
        <f t="shared" si="140"/>
        <v>-1.9963408703915775E-10</v>
      </c>
      <c r="CE103" s="198">
        <f t="shared" si="140"/>
        <v>-1.9963408703915775E-10</v>
      </c>
      <c r="CF103" s="198">
        <f t="shared" si="140"/>
        <v>-1.9963408703915775E-10</v>
      </c>
      <c r="CG103" s="198">
        <f t="shared" si="140"/>
        <v>-1.9963408703915775E-10</v>
      </c>
      <c r="CH103" s="198">
        <f t="shared" si="140"/>
        <v>-1.9963408703915775E-10</v>
      </c>
      <c r="CI103" s="198">
        <f t="shared" si="140"/>
        <v>-1.9963408703915775E-10</v>
      </c>
      <c r="CJ103" s="198">
        <f t="shared" si="140"/>
        <v>-1.9963408703915775E-10</v>
      </c>
      <c r="CK103" s="198">
        <f t="shared" si="140"/>
        <v>-1.9963408703915775E-10</v>
      </c>
      <c r="CL103" s="198">
        <f t="shared" si="140"/>
        <v>-1.9963408703915775E-10</v>
      </c>
      <c r="CM103" s="198">
        <f t="shared" si="140"/>
        <v>-1.9963408703915775E-10</v>
      </c>
      <c r="CN103" s="198">
        <f t="shared" si="140"/>
        <v>-1.9963408703915775E-10</v>
      </c>
      <c r="CO103" s="198">
        <f t="shared" si="140"/>
        <v>-1.9963408703915775E-10</v>
      </c>
      <c r="CP103" s="198">
        <f t="shared" si="140"/>
        <v>-1.9963408703915775E-10</v>
      </c>
      <c r="CQ103" s="198">
        <f t="shared" si="140"/>
        <v>-1.9963408703915775E-10</v>
      </c>
      <c r="CR103" s="198">
        <f t="shared" si="140"/>
        <v>-1.9963408703915775E-10</v>
      </c>
      <c r="CS103" s="198">
        <f t="shared" si="140"/>
        <v>-1.9963408703915775E-10</v>
      </c>
      <c r="CT103" s="198">
        <f t="shared" si="140"/>
        <v>-1.9963408703915775E-10</v>
      </c>
      <c r="CU103" s="198">
        <f t="shared" si="140"/>
        <v>-1.9963408703915775E-10</v>
      </c>
      <c r="CV103" s="198">
        <f t="shared" si="140"/>
        <v>-1.9963408703915775E-10</v>
      </c>
      <c r="CW103" s="198">
        <f t="shared" si="140"/>
        <v>-1.9963408703915775E-10</v>
      </c>
      <c r="CX103" s="198">
        <f t="shared" si="140"/>
        <v>-1.9963408703915775E-10</v>
      </c>
      <c r="CY103" s="198">
        <f t="shared" si="140"/>
        <v>-1.9963408703915775E-10</v>
      </c>
      <c r="CZ103" s="198">
        <f t="shared" si="140"/>
        <v>-1.9963408703915775E-10</v>
      </c>
      <c r="DA103" s="198">
        <f t="shared" si="140"/>
        <v>-1.9963408703915775E-10</v>
      </c>
      <c r="DB103" s="198">
        <f t="shared" si="140"/>
        <v>-1.9963408703915775E-10</v>
      </c>
      <c r="DC103" s="198">
        <f t="shared" si="140"/>
        <v>-1.9963408703915775E-10</v>
      </c>
      <c r="DD103" s="198">
        <f t="shared" si="140"/>
        <v>-1.9963408703915775E-10</v>
      </c>
      <c r="DE103" s="198">
        <f t="shared" si="140"/>
        <v>-1.9963408703915775E-10</v>
      </c>
      <c r="DF103" s="198">
        <f t="shared" si="140"/>
        <v>-1.9963408703915775E-10</v>
      </c>
      <c r="DG103" s="198">
        <f t="shared" si="140"/>
        <v>-1.9963408703915775E-10</v>
      </c>
      <c r="DH103" s="198">
        <f t="shared" si="140"/>
        <v>-1.9963408703915775E-10</v>
      </c>
      <c r="DI103" s="198">
        <f t="shared" si="140"/>
        <v>-1.9963408703915775E-10</v>
      </c>
      <c r="DJ103" s="198">
        <f t="shared" si="140"/>
        <v>-1.9963408703915775E-10</v>
      </c>
      <c r="DK103" s="198">
        <f t="shared" si="140"/>
        <v>-1.9963408703915775E-10</v>
      </c>
      <c r="DL103" s="198">
        <f t="shared" si="140"/>
        <v>-1.9963408703915775E-10</v>
      </c>
      <c r="DM103" s="198">
        <f t="shared" si="140"/>
        <v>-1.9963408703915775E-10</v>
      </c>
      <c r="DN103" s="198">
        <f t="shared" si="140"/>
        <v>-1.9963408703915775E-10</v>
      </c>
      <c r="DO103" s="198">
        <f t="shared" si="140"/>
        <v>-1.9963408703915775E-10</v>
      </c>
      <c r="DP103" s="198">
        <f t="shared" si="140"/>
        <v>-1.9963408703915775E-10</v>
      </c>
      <c r="DQ103" s="198">
        <f t="shared" ref="DQ103:GB103" si="141" xml:space="preserve"> DQ100 - DQ101</f>
        <v>-1.9963408703915775E-10</v>
      </c>
      <c r="DR103" s="198">
        <f t="shared" si="141"/>
        <v>-1.9963408703915775E-10</v>
      </c>
      <c r="DS103" s="198">
        <f t="shared" si="141"/>
        <v>-1.9963408703915775E-10</v>
      </c>
      <c r="DT103" s="198">
        <f t="shared" si="141"/>
        <v>-1.9963408703915775E-10</v>
      </c>
      <c r="DU103" s="198">
        <f t="shared" si="141"/>
        <v>-1.9963408703915775E-10</v>
      </c>
      <c r="DV103" s="198">
        <f t="shared" si="141"/>
        <v>-1.9963408703915775E-10</v>
      </c>
      <c r="DW103" s="198">
        <f t="shared" si="141"/>
        <v>-1.9963408703915775E-10</v>
      </c>
      <c r="DX103" s="198">
        <f t="shared" si="141"/>
        <v>-1.9963408703915775E-10</v>
      </c>
      <c r="DY103" s="198">
        <f t="shared" si="141"/>
        <v>-1.9963408703915775E-10</v>
      </c>
      <c r="DZ103" s="198">
        <f t="shared" si="141"/>
        <v>-1.9963408703915775E-10</v>
      </c>
      <c r="EA103" s="198">
        <f t="shared" si="141"/>
        <v>-1.9963408703915775E-10</v>
      </c>
      <c r="EB103" s="198">
        <f t="shared" si="141"/>
        <v>-1.9963408703915775E-10</v>
      </c>
      <c r="EC103" s="198">
        <f t="shared" si="141"/>
        <v>-1.9963408703915775E-10</v>
      </c>
      <c r="ED103" s="198">
        <f t="shared" si="141"/>
        <v>-1.9963408703915775E-10</v>
      </c>
      <c r="EE103" s="198">
        <f t="shared" si="141"/>
        <v>-1.9963408703915775E-10</v>
      </c>
      <c r="EF103" s="198">
        <f t="shared" si="141"/>
        <v>-1.9963408703915775E-10</v>
      </c>
      <c r="EG103" s="198">
        <f t="shared" si="141"/>
        <v>-1.9963408703915775E-10</v>
      </c>
      <c r="EH103" s="198">
        <f t="shared" si="141"/>
        <v>-1.9963408703915775E-10</v>
      </c>
      <c r="EI103" s="198">
        <f t="shared" si="141"/>
        <v>-1.9963408703915775E-10</v>
      </c>
      <c r="EJ103" s="198">
        <f t="shared" si="141"/>
        <v>-1.9963408703915775E-10</v>
      </c>
      <c r="EK103" s="198">
        <f t="shared" si="141"/>
        <v>-1.9963408703915775E-10</v>
      </c>
      <c r="EL103" s="198">
        <f t="shared" si="141"/>
        <v>-1.9963408703915775E-10</v>
      </c>
      <c r="EM103" s="198">
        <f t="shared" si="141"/>
        <v>-1.9963408703915775E-10</v>
      </c>
      <c r="EN103" s="198">
        <f t="shared" si="141"/>
        <v>-1.9963408703915775E-10</v>
      </c>
      <c r="EO103" s="198">
        <f t="shared" si="141"/>
        <v>-1.9963408703915775E-10</v>
      </c>
      <c r="EP103" s="198">
        <f t="shared" si="141"/>
        <v>-1.9963408703915775E-10</v>
      </c>
      <c r="EQ103" s="198">
        <f t="shared" si="141"/>
        <v>-1.9963408703915775E-10</v>
      </c>
      <c r="ER103" s="198">
        <f t="shared" si="141"/>
        <v>-1.9963408703915775E-10</v>
      </c>
      <c r="ES103" s="198">
        <f t="shared" si="141"/>
        <v>-1.9963408703915775E-10</v>
      </c>
      <c r="ET103" s="198">
        <f t="shared" si="141"/>
        <v>-1.9963408703915775E-10</v>
      </c>
      <c r="EU103" s="198">
        <f t="shared" si="141"/>
        <v>-1.9963408703915775E-10</v>
      </c>
      <c r="EV103" s="198">
        <f t="shared" si="141"/>
        <v>-1.9963408703915775E-10</v>
      </c>
      <c r="EW103" s="198">
        <f t="shared" si="141"/>
        <v>-1.9963408703915775E-10</v>
      </c>
      <c r="EX103" s="198">
        <f t="shared" si="141"/>
        <v>-1.9963408703915775E-10</v>
      </c>
      <c r="EY103" s="198">
        <f t="shared" si="141"/>
        <v>-1.9963408703915775E-10</v>
      </c>
      <c r="EZ103" s="198">
        <f t="shared" si="141"/>
        <v>-1.9963408703915775E-10</v>
      </c>
      <c r="FA103" s="198">
        <f t="shared" si="141"/>
        <v>-1.9963408703915775E-10</v>
      </c>
      <c r="FB103" s="198">
        <f t="shared" si="141"/>
        <v>-1.9963408703915775E-10</v>
      </c>
      <c r="FC103" s="198">
        <f t="shared" si="141"/>
        <v>-1.9963408703915775E-10</v>
      </c>
      <c r="FD103" s="198">
        <f t="shared" si="141"/>
        <v>-1.9963408703915775E-10</v>
      </c>
      <c r="FE103" s="198">
        <f t="shared" si="141"/>
        <v>-1.9963408703915775E-10</v>
      </c>
      <c r="FF103" s="198">
        <f t="shared" si="141"/>
        <v>-1.9963408703915775E-10</v>
      </c>
      <c r="FG103" s="198">
        <f t="shared" si="141"/>
        <v>-1.9963408703915775E-10</v>
      </c>
      <c r="FH103" s="198">
        <f t="shared" si="141"/>
        <v>-1.9963408703915775E-10</v>
      </c>
      <c r="FI103" s="198">
        <f t="shared" si="141"/>
        <v>-1.9963408703915775E-10</v>
      </c>
      <c r="FJ103" s="198">
        <f t="shared" si="141"/>
        <v>-1.9963408703915775E-10</v>
      </c>
      <c r="FK103" s="198">
        <f t="shared" si="141"/>
        <v>-1.9963408703915775E-10</v>
      </c>
      <c r="FL103" s="198">
        <f t="shared" si="141"/>
        <v>-1.9963408703915775E-10</v>
      </c>
      <c r="FM103" s="198">
        <f t="shared" si="141"/>
        <v>-1.9963408703915775E-10</v>
      </c>
      <c r="FN103" s="198">
        <f t="shared" si="141"/>
        <v>-1.9963408703915775E-10</v>
      </c>
      <c r="FO103" s="198">
        <f t="shared" si="141"/>
        <v>-1.9963408703915775E-10</v>
      </c>
      <c r="FP103" s="198">
        <f t="shared" si="141"/>
        <v>-1.9963408703915775E-10</v>
      </c>
      <c r="FQ103" s="198">
        <f t="shared" si="141"/>
        <v>-1.9963408703915775E-10</v>
      </c>
      <c r="FR103" s="198">
        <f t="shared" si="141"/>
        <v>-1.9963408703915775E-10</v>
      </c>
      <c r="FS103" s="198">
        <f t="shared" si="141"/>
        <v>-1.9963408703915775E-10</v>
      </c>
      <c r="FT103" s="198">
        <f t="shared" si="141"/>
        <v>-1.9963408703915775E-10</v>
      </c>
      <c r="FU103" s="198">
        <f t="shared" si="141"/>
        <v>-1.9963408703915775E-10</v>
      </c>
      <c r="FV103" s="198">
        <f t="shared" si="141"/>
        <v>-1.9963408703915775E-10</v>
      </c>
      <c r="FW103" s="198">
        <f t="shared" si="141"/>
        <v>-1.9963408703915775E-10</v>
      </c>
      <c r="FX103" s="198">
        <f t="shared" si="141"/>
        <v>-1.9963408703915775E-10</v>
      </c>
      <c r="FY103" s="198">
        <f t="shared" si="141"/>
        <v>-1.9963408703915775E-10</v>
      </c>
      <c r="FZ103" s="198">
        <f t="shared" si="141"/>
        <v>-1.9963408703915775E-10</v>
      </c>
      <c r="GA103" s="198">
        <f t="shared" si="141"/>
        <v>-1.9963408703915775E-10</v>
      </c>
      <c r="GB103" s="198">
        <f t="shared" si="141"/>
        <v>-1.9963408703915775E-10</v>
      </c>
      <c r="GC103" s="198">
        <f t="shared" ref="GC103:GJ103" si="142" xml:space="preserve"> GC100 - GC101</f>
        <v>-1.9963408703915775E-10</v>
      </c>
      <c r="GD103" s="198">
        <f t="shared" si="142"/>
        <v>-1.9963408703915775E-10</v>
      </c>
      <c r="GE103" s="198">
        <f t="shared" si="142"/>
        <v>-1.9963408703915775E-10</v>
      </c>
      <c r="GF103" s="198">
        <f t="shared" si="142"/>
        <v>-1.9963408703915775E-10</v>
      </c>
      <c r="GG103" s="198">
        <f t="shared" si="142"/>
        <v>-1.9963408703915775E-10</v>
      </c>
      <c r="GH103" s="198">
        <f t="shared" si="142"/>
        <v>-1.9963408703915775E-10</v>
      </c>
      <c r="GI103" s="198">
        <f t="shared" si="142"/>
        <v>-1.9963408703915775E-10</v>
      </c>
      <c r="GJ103" s="198">
        <f t="shared" si="142"/>
        <v>-1.9963408703915775E-10</v>
      </c>
    </row>
    <row r="104" spans="1:192" outlineLevel="1" x14ac:dyDescent="0.25">
      <c r="A104" s="212"/>
      <c r="D104" s="216"/>
      <c r="E104" s="242"/>
      <c r="F104" s="242"/>
      <c r="G104" s="242"/>
      <c r="H104" s="242"/>
      <c r="I104" s="242"/>
      <c r="J104" s="242"/>
      <c r="K104" s="242"/>
      <c r="L104" s="242"/>
      <c r="M104" s="242"/>
      <c r="N104" s="242"/>
      <c r="O104" s="242"/>
      <c r="P104" s="242"/>
      <c r="Q104" s="242"/>
      <c r="R104" s="242"/>
      <c r="S104" s="242"/>
      <c r="T104" s="242"/>
      <c r="U104" s="242"/>
      <c r="V104" s="242"/>
      <c r="W104" s="242"/>
      <c r="X104" s="242"/>
      <c r="Y104" s="242"/>
      <c r="Z104" s="242"/>
      <c r="AA104" s="242"/>
      <c r="AB104" s="242"/>
      <c r="AC104" s="242"/>
      <c r="AD104" s="242"/>
      <c r="AE104" s="242"/>
      <c r="AF104" s="242"/>
      <c r="AG104" s="242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42"/>
      <c r="BU104" s="242"/>
      <c r="BV104" s="242"/>
      <c r="BW104" s="242"/>
      <c r="BX104" s="242"/>
      <c r="BY104" s="242"/>
      <c r="BZ104" s="242"/>
      <c r="CA104" s="242"/>
      <c r="CB104" s="242"/>
      <c r="CC104" s="242"/>
      <c r="CD104" s="242"/>
      <c r="CE104" s="242"/>
      <c r="CF104" s="242"/>
      <c r="CG104" s="242"/>
      <c r="CH104" s="242"/>
      <c r="CI104" s="242"/>
      <c r="CJ104" s="242"/>
      <c r="CK104" s="242"/>
      <c r="CL104" s="242"/>
      <c r="CM104" s="242"/>
      <c r="CN104" s="242"/>
      <c r="CO104" s="242"/>
      <c r="CP104" s="242"/>
      <c r="CQ104" s="242"/>
      <c r="CR104" s="242"/>
      <c r="CS104" s="242"/>
      <c r="CT104" s="242"/>
      <c r="CU104" s="242"/>
      <c r="CV104" s="242"/>
      <c r="CW104" s="242"/>
      <c r="CX104" s="242"/>
      <c r="CY104" s="242"/>
      <c r="CZ104" s="242"/>
      <c r="DA104" s="242"/>
      <c r="DB104" s="242"/>
      <c r="DC104" s="242"/>
      <c r="DD104" s="242"/>
      <c r="DE104" s="242"/>
      <c r="DF104" s="242"/>
      <c r="DG104" s="242"/>
      <c r="DH104" s="242"/>
      <c r="DI104" s="242"/>
      <c r="DJ104" s="242"/>
      <c r="DK104" s="242"/>
      <c r="DL104" s="242"/>
      <c r="DM104" s="242"/>
      <c r="DN104" s="242"/>
      <c r="DO104" s="242"/>
      <c r="DP104" s="242"/>
      <c r="DQ104" s="242"/>
      <c r="DR104" s="242"/>
      <c r="DS104" s="242"/>
      <c r="DT104" s="242"/>
      <c r="DU104" s="242"/>
      <c r="DV104" s="242"/>
      <c r="DW104" s="242"/>
      <c r="DX104" s="242"/>
      <c r="DY104" s="242"/>
      <c r="DZ104" s="242"/>
      <c r="EA104" s="242"/>
      <c r="EB104" s="242"/>
      <c r="EC104" s="242"/>
      <c r="ED104" s="242"/>
      <c r="EE104" s="242"/>
      <c r="EF104" s="242"/>
      <c r="EG104" s="242"/>
      <c r="EH104" s="242"/>
      <c r="EI104" s="242"/>
      <c r="EJ104" s="242"/>
      <c r="EK104" s="242"/>
      <c r="EL104" s="242"/>
      <c r="EM104" s="242"/>
      <c r="EN104" s="242"/>
      <c r="EO104" s="242"/>
      <c r="EP104" s="242"/>
      <c r="EQ104" s="242"/>
      <c r="ER104" s="242"/>
      <c r="ES104" s="242"/>
      <c r="ET104" s="242"/>
      <c r="EU104" s="242"/>
      <c r="EV104" s="242"/>
      <c r="EW104" s="242"/>
      <c r="EX104" s="242"/>
      <c r="EY104" s="242"/>
      <c r="EZ104" s="242"/>
      <c r="FA104" s="242"/>
      <c r="FB104" s="242"/>
      <c r="FC104" s="242"/>
      <c r="FD104" s="242"/>
      <c r="FE104" s="242"/>
      <c r="FF104" s="242"/>
      <c r="FG104" s="242"/>
      <c r="FH104" s="242"/>
      <c r="FI104" s="242"/>
      <c r="FJ104" s="242"/>
      <c r="FK104" s="242"/>
      <c r="FL104" s="242"/>
      <c r="FM104" s="242"/>
      <c r="FN104" s="242"/>
      <c r="FO104" s="242"/>
      <c r="FP104" s="242"/>
      <c r="FQ104" s="242"/>
      <c r="FR104" s="242"/>
      <c r="FS104" s="242"/>
      <c r="FT104" s="242"/>
      <c r="FU104" s="242"/>
      <c r="FV104" s="242"/>
      <c r="FW104" s="242"/>
      <c r="FX104" s="242"/>
      <c r="FY104" s="242"/>
      <c r="FZ104" s="242"/>
      <c r="GA104" s="242"/>
      <c r="GB104" s="242"/>
      <c r="GC104" s="242"/>
      <c r="GD104" s="242"/>
      <c r="GE104" s="242"/>
      <c r="GF104" s="242"/>
      <c r="GG104" s="242"/>
      <c r="GH104" s="242"/>
      <c r="GI104" s="242"/>
      <c r="GJ104" s="242"/>
    </row>
    <row r="105" spans="1:192" outlineLevel="1" x14ac:dyDescent="0.25">
      <c r="A105" s="212"/>
      <c r="D105" s="216"/>
      <c r="E105" s="242"/>
      <c r="F105" s="242"/>
      <c r="G105" s="242"/>
      <c r="H105" s="242"/>
      <c r="I105" s="242"/>
      <c r="J105" s="242"/>
      <c r="K105" s="242"/>
      <c r="L105" s="242"/>
      <c r="M105" s="242"/>
      <c r="N105" s="242"/>
      <c r="O105" s="242"/>
      <c r="P105" s="242"/>
      <c r="Q105" s="242"/>
      <c r="R105" s="242"/>
      <c r="S105" s="242"/>
      <c r="T105" s="242"/>
      <c r="U105" s="242"/>
      <c r="V105" s="242"/>
      <c r="W105" s="242"/>
      <c r="X105" s="242"/>
      <c r="Y105" s="242"/>
      <c r="Z105" s="242"/>
      <c r="AA105" s="242"/>
      <c r="AB105" s="242"/>
      <c r="AC105" s="242"/>
      <c r="AD105" s="242"/>
      <c r="AE105" s="242"/>
      <c r="AF105" s="242"/>
      <c r="AG105" s="242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42"/>
      <c r="BU105" s="242"/>
      <c r="BV105" s="242"/>
      <c r="BW105" s="242"/>
      <c r="BX105" s="242"/>
      <c r="BY105" s="242"/>
      <c r="BZ105" s="242"/>
      <c r="CA105" s="242"/>
      <c r="CB105" s="242"/>
      <c r="CC105" s="242"/>
      <c r="CD105" s="242"/>
      <c r="CE105" s="242"/>
      <c r="CF105" s="242"/>
      <c r="CG105" s="242"/>
      <c r="CH105" s="242"/>
      <c r="CI105" s="242"/>
      <c r="CJ105" s="242"/>
      <c r="CK105" s="242"/>
      <c r="CL105" s="242"/>
      <c r="CM105" s="242"/>
      <c r="CN105" s="242"/>
      <c r="CO105" s="242"/>
      <c r="CP105" s="242"/>
      <c r="CQ105" s="242"/>
      <c r="CR105" s="242"/>
      <c r="CS105" s="242"/>
      <c r="CT105" s="242"/>
      <c r="CU105" s="242"/>
      <c r="CV105" s="242"/>
      <c r="CW105" s="242"/>
      <c r="CX105" s="242"/>
      <c r="CY105" s="242"/>
      <c r="CZ105" s="242"/>
      <c r="DA105" s="242"/>
      <c r="DB105" s="242"/>
      <c r="DC105" s="242"/>
      <c r="DD105" s="242"/>
      <c r="DE105" s="242"/>
      <c r="DF105" s="242"/>
      <c r="DG105" s="242"/>
      <c r="DH105" s="242"/>
      <c r="DI105" s="242"/>
      <c r="DJ105" s="242"/>
      <c r="DK105" s="242"/>
      <c r="DL105" s="242"/>
      <c r="DM105" s="242"/>
      <c r="DN105" s="242"/>
      <c r="DO105" s="242"/>
      <c r="DP105" s="242"/>
      <c r="DQ105" s="242"/>
      <c r="DR105" s="242"/>
      <c r="DS105" s="242"/>
      <c r="DT105" s="242"/>
      <c r="DU105" s="242"/>
      <c r="DV105" s="242"/>
      <c r="DW105" s="242"/>
      <c r="DX105" s="242"/>
      <c r="DY105" s="242"/>
      <c r="DZ105" s="242"/>
      <c r="EA105" s="242"/>
      <c r="EB105" s="242"/>
      <c r="EC105" s="242"/>
      <c r="ED105" s="242"/>
      <c r="EE105" s="242"/>
      <c r="EF105" s="242"/>
      <c r="EG105" s="242"/>
      <c r="EH105" s="242"/>
      <c r="EI105" s="242"/>
      <c r="EJ105" s="242"/>
      <c r="EK105" s="242"/>
      <c r="EL105" s="242"/>
      <c r="EM105" s="242"/>
      <c r="EN105" s="242"/>
      <c r="EO105" s="242"/>
      <c r="EP105" s="242"/>
      <c r="EQ105" s="242"/>
      <c r="ER105" s="242"/>
      <c r="ES105" s="242"/>
      <c r="ET105" s="242"/>
      <c r="EU105" s="242"/>
      <c r="EV105" s="242"/>
      <c r="EW105" s="242"/>
      <c r="EX105" s="242"/>
      <c r="EY105" s="242"/>
      <c r="EZ105" s="242"/>
      <c r="FA105" s="242"/>
      <c r="FB105" s="242"/>
      <c r="FC105" s="242"/>
      <c r="FD105" s="242"/>
      <c r="FE105" s="242"/>
      <c r="FF105" s="242"/>
      <c r="FG105" s="242"/>
      <c r="FH105" s="242"/>
      <c r="FI105" s="242"/>
      <c r="FJ105" s="242"/>
      <c r="FK105" s="242"/>
      <c r="FL105" s="242"/>
      <c r="FM105" s="242"/>
      <c r="FN105" s="242"/>
      <c r="FO105" s="242"/>
      <c r="FP105" s="242"/>
      <c r="FQ105" s="242"/>
      <c r="FR105" s="242"/>
      <c r="FS105" s="242"/>
      <c r="FT105" s="242"/>
      <c r="FU105" s="242"/>
      <c r="FV105" s="242"/>
      <c r="FW105" s="242"/>
      <c r="FX105" s="242"/>
      <c r="FY105" s="242"/>
      <c r="FZ105" s="242"/>
      <c r="GA105" s="242"/>
      <c r="GB105" s="242"/>
      <c r="GC105" s="242"/>
      <c r="GD105" s="242"/>
      <c r="GE105" s="242"/>
      <c r="GF105" s="242"/>
      <c r="GG105" s="242"/>
      <c r="GH105" s="242"/>
      <c r="GI105" s="242"/>
      <c r="GJ105" s="242"/>
    </row>
    <row r="106" spans="1:192" x14ac:dyDescent="0.25">
      <c r="A106" s="212" t="s">
        <v>63</v>
      </c>
      <c r="D106" s="216"/>
      <c r="E106" s="242"/>
      <c r="F106" s="242"/>
      <c r="G106" s="242"/>
      <c r="H106" s="242"/>
      <c r="I106" s="242"/>
      <c r="J106" s="242"/>
      <c r="K106" s="242"/>
      <c r="L106" s="242"/>
      <c r="M106" s="242"/>
      <c r="N106" s="242"/>
      <c r="O106" s="242"/>
      <c r="P106" s="242"/>
      <c r="Q106" s="242"/>
      <c r="R106" s="242"/>
      <c r="S106" s="242"/>
      <c r="T106" s="242"/>
      <c r="U106" s="242"/>
      <c r="V106" s="242"/>
      <c r="W106" s="242"/>
      <c r="X106" s="242"/>
      <c r="Y106" s="242"/>
      <c r="Z106" s="242"/>
      <c r="AA106" s="242"/>
      <c r="AB106" s="242"/>
      <c r="AC106" s="242"/>
      <c r="AD106" s="242"/>
      <c r="AE106" s="242"/>
      <c r="AF106" s="242"/>
      <c r="AG106" s="242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42"/>
      <c r="BU106" s="242"/>
      <c r="BV106" s="242"/>
      <c r="BW106" s="242"/>
      <c r="BX106" s="242"/>
      <c r="BY106" s="242"/>
      <c r="BZ106" s="242"/>
      <c r="CA106" s="242"/>
      <c r="CB106" s="242"/>
      <c r="CC106" s="242"/>
      <c r="CD106" s="242"/>
      <c r="CE106" s="242"/>
      <c r="CF106" s="242"/>
      <c r="CG106" s="242"/>
      <c r="CH106" s="242"/>
      <c r="CI106" s="242"/>
      <c r="CJ106" s="242"/>
      <c r="CK106" s="242"/>
      <c r="CL106" s="242"/>
      <c r="CM106" s="242"/>
      <c r="CN106" s="242"/>
      <c r="CO106" s="242"/>
      <c r="CP106" s="242"/>
      <c r="CQ106" s="242"/>
      <c r="CR106" s="242"/>
      <c r="CS106" s="242"/>
      <c r="CT106" s="242"/>
      <c r="CU106" s="242"/>
      <c r="CV106" s="242"/>
      <c r="CW106" s="242"/>
      <c r="CX106" s="242"/>
      <c r="CY106" s="242"/>
      <c r="CZ106" s="242"/>
      <c r="DA106" s="242"/>
      <c r="DB106" s="242"/>
      <c r="DC106" s="242"/>
      <c r="DD106" s="242"/>
      <c r="DE106" s="242"/>
      <c r="DF106" s="242"/>
      <c r="DG106" s="242"/>
      <c r="DH106" s="242"/>
      <c r="DI106" s="242"/>
      <c r="DJ106" s="242"/>
      <c r="DK106" s="242"/>
      <c r="DL106" s="242"/>
      <c r="DM106" s="242"/>
      <c r="DN106" s="242"/>
      <c r="DO106" s="242"/>
      <c r="DP106" s="242"/>
      <c r="DQ106" s="242"/>
      <c r="DR106" s="242"/>
      <c r="DS106" s="242"/>
      <c r="DT106" s="242"/>
      <c r="DU106" s="242"/>
      <c r="DV106" s="242"/>
      <c r="DW106" s="242"/>
      <c r="DX106" s="242"/>
      <c r="DY106" s="242"/>
      <c r="DZ106" s="242"/>
      <c r="EA106" s="242"/>
      <c r="EB106" s="242"/>
      <c r="EC106" s="242"/>
      <c r="ED106" s="242"/>
      <c r="EE106" s="242"/>
      <c r="EF106" s="242"/>
      <c r="EG106" s="242"/>
      <c r="EH106" s="242"/>
      <c r="EI106" s="242"/>
      <c r="EJ106" s="242"/>
      <c r="EK106" s="242"/>
      <c r="EL106" s="242"/>
      <c r="EM106" s="242"/>
      <c r="EN106" s="242"/>
      <c r="EO106" s="242"/>
      <c r="EP106" s="242"/>
      <c r="EQ106" s="242"/>
      <c r="ER106" s="242"/>
      <c r="ES106" s="242"/>
      <c r="ET106" s="242"/>
      <c r="EU106" s="242"/>
      <c r="EV106" s="242"/>
      <c r="EW106" s="242"/>
      <c r="EX106" s="242"/>
      <c r="EY106" s="242"/>
      <c r="EZ106" s="242"/>
      <c r="FA106" s="242"/>
      <c r="FB106" s="242"/>
      <c r="FC106" s="242"/>
      <c r="FD106" s="242"/>
      <c r="FE106" s="242"/>
      <c r="FF106" s="242"/>
      <c r="FG106" s="242"/>
      <c r="FH106" s="242"/>
      <c r="FI106" s="242"/>
      <c r="FJ106" s="242"/>
      <c r="FK106" s="242"/>
      <c r="FL106" s="242"/>
      <c r="FM106" s="242"/>
      <c r="FN106" s="242"/>
      <c r="FO106" s="242"/>
      <c r="FP106" s="242"/>
      <c r="FQ106" s="242"/>
      <c r="FR106" s="242"/>
      <c r="FS106" s="242"/>
      <c r="FT106" s="242"/>
      <c r="FU106" s="242"/>
      <c r="FV106" s="242"/>
      <c r="FW106" s="242"/>
      <c r="FX106" s="242"/>
      <c r="FY106" s="242"/>
      <c r="FZ106" s="242"/>
      <c r="GA106" s="242"/>
      <c r="GB106" s="242"/>
      <c r="GC106" s="242"/>
      <c r="GD106" s="242"/>
      <c r="GE106" s="242"/>
      <c r="GF106" s="242"/>
      <c r="GG106" s="242"/>
      <c r="GH106" s="242"/>
      <c r="GI106" s="242"/>
      <c r="GJ106" s="242"/>
    </row>
  </sheetData>
  <conditionalFormatting sqref="J102:GJ102">
    <cfRule type="cellIs" dxfId="113" priority="10" stopIfTrue="1" operator="notEqual">
      <formula>0</formula>
    </cfRule>
    <cfRule type="cellIs" dxfId="112" priority="11" stopIfTrue="1" operator="equal">
      <formula>""</formula>
    </cfRule>
  </conditionalFormatting>
  <conditionalFormatting sqref="J102:GJ102">
    <cfRule type="cellIs" dxfId="111" priority="12" stopIfTrue="1" operator="notEqual">
      <formula>0</formula>
    </cfRule>
    <cfRule type="cellIs" dxfId="110" priority="13" stopIfTrue="1" operator="equal">
      <formula>""</formula>
    </cfRule>
  </conditionalFormatting>
  <conditionalFormatting sqref="F102">
    <cfRule type="cellIs" dxfId="109" priority="14" stopIfTrue="1" operator="notEqual">
      <formula>0</formula>
    </cfRule>
    <cfRule type="cellIs" dxfId="108" priority="15" stopIfTrue="1" operator="equal">
      <formula>""</formula>
    </cfRule>
  </conditionalFormatting>
  <conditionalFormatting sqref="F102">
    <cfRule type="cellIs" dxfId="107" priority="16" stopIfTrue="1" operator="notEqual">
      <formula>0</formula>
    </cfRule>
    <cfRule type="cellIs" dxfId="106" priority="17" stopIfTrue="1" operator="equal">
      <formula>""</formula>
    </cfRule>
  </conditionalFormatting>
  <conditionalFormatting sqref="J3:GJ3">
    <cfRule type="cellIs" dxfId="105" priority="8" stopIfTrue="1" operator="equal">
      <formula>"Construction"</formula>
    </cfRule>
    <cfRule type="cellIs" dxfId="104" priority="9" stopIfTrue="1" operator="equal">
      <formula>"Operations"</formula>
    </cfRule>
  </conditionalFormatting>
  <conditionalFormatting sqref="J3:GJ3">
    <cfRule type="cellIs" dxfId="103" priority="7" operator="equal">
      <formula>"Fin Close"</formula>
    </cfRule>
  </conditionalFormatting>
  <conditionalFormatting sqref="J3:GJ3">
    <cfRule type="cellIs" dxfId="102" priority="5" operator="equal">
      <formula>"PPA ext."</formula>
    </cfRule>
    <cfRule type="cellIs" dxfId="101" priority="6" operator="equal">
      <formula>"Delay"</formula>
    </cfRule>
  </conditionalFormatting>
  <conditionalFormatting sqref="F2:F4">
    <cfRule type="cellIs" dxfId="100" priority="1" stopIfTrue="1" operator="notEqual">
      <formula>0</formula>
    </cfRule>
    <cfRule type="cellIs" dxfId="99" priority="2" stopIfTrue="1" operator="equal">
      <formula>""</formula>
    </cfRule>
  </conditionalFormatting>
  <conditionalFormatting sqref="F2:F4">
    <cfRule type="cellIs" dxfId="98" priority="3" stopIfTrue="1" operator="notEqual">
      <formula>0</formula>
    </cfRule>
    <cfRule type="cellIs" dxfId="97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106"/>
  <sheetViews>
    <sheetView showGridLines="0" defaultGridColor="0" colorId="22" zoomScale="48" zoomScaleNormal="100" workbookViewId="0">
      <pane xSplit="9" ySplit="5" topLeftCell="J76" activePane="bottomRight" state="frozen"/>
      <selection activeCell="F117" sqref="F117"/>
      <selection pane="topRight" activeCell="F117" sqref="F117"/>
      <selection pane="bottomLeft" activeCell="F117" sqref="F117"/>
      <selection pane="bottomRight" activeCell="O41" sqref="O41"/>
    </sheetView>
  </sheetViews>
  <sheetFormatPr defaultColWidth="0" defaultRowHeight="13" outlineLevelRow="1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7" width="11.54296875" style="32" customWidth="1"/>
    <col min="8" max="8" width="11.54296875" style="12" customWidth="1"/>
    <col min="9" max="9" width="2.54296875" style="9" customWidth="1"/>
    <col min="10" max="12" width="11.54296875" style="12" customWidth="1"/>
    <col min="13" max="13" width="14.81640625" style="12" bestFit="1" customWidth="1"/>
    <col min="14" max="54" width="11.54296875" style="12" customWidth="1"/>
    <col min="55" max="56" width="0" hidden="1" customWidth="1"/>
    <col min="57" max="67" width="11.54296875" hidden="1" customWidth="1"/>
    <col min="68" max="16384" width="11.54296875" hidden="1"/>
  </cols>
  <sheetData>
    <row r="1" spans="1:54" ht="25" x14ac:dyDescent="0.25">
      <c r="A1" s="24" t="str">
        <f ca="1" xml:space="preserve"> RIGHT(CELL("filename", A1), LEN(CELL("filename", A1)) - SEARCH("]", CELL("filename", A1))) &amp; " - " &amp; InpC!F3</f>
        <v>FS Ann - Base case 1</v>
      </c>
    </row>
    <row r="2" spans="1:54" x14ac:dyDescent="0.25">
      <c r="A2" s="50"/>
      <c r="B2" s="50"/>
      <c r="C2" s="51"/>
      <c r="D2" s="52"/>
      <c r="E2" s="200" t="str">
        <f xml:space="preserve"> Time!E$45</f>
        <v>Model period ending - annual</v>
      </c>
      <c r="F2" s="278">
        <f xml:space="preserve"> Check!$F$9</f>
        <v>0</v>
      </c>
      <c r="G2" s="81" t="s">
        <v>23</v>
      </c>
      <c r="H2" s="25"/>
      <c r="I2" s="133"/>
      <c r="J2" s="201">
        <f xml:space="preserve"> Time!J$45</f>
        <v>44561</v>
      </c>
      <c r="K2" s="201">
        <f xml:space="preserve"> Time!K$45</f>
        <v>44926</v>
      </c>
      <c r="L2" s="201">
        <f xml:space="preserve"> Time!L$45</f>
        <v>45291</v>
      </c>
      <c r="M2" s="201">
        <f xml:space="preserve"> Time!M$45</f>
        <v>45657</v>
      </c>
      <c r="N2" s="201">
        <f xml:space="preserve"> Time!N$45</f>
        <v>46022</v>
      </c>
      <c r="O2" s="201">
        <f xml:space="preserve"> Time!O$45</f>
        <v>46387</v>
      </c>
      <c r="P2" s="201">
        <f xml:space="preserve"> Time!P$45</f>
        <v>46752</v>
      </c>
      <c r="Q2" s="201">
        <f xml:space="preserve"> Time!Q$45</f>
        <v>47118</v>
      </c>
      <c r="R2" s="201">
        <f xml:space="preserve"> Time!R$45</f>
        <v>47483</v>
      </c>
      <c r="S2" s="201">
        <f xml:space="preserve"> Time!S$45</f>
        <v>47848</v>
      </c>
      <c r="T2" s="201">
        <f xml:space="preserve"> Time!T$45</f>
        <v>48213</v>
      </c>
      <c r="U2" s="201">
        <f xml:space="preserve"> Time!U$45</f>
        <v>48579</v>
      </c>
      <c r="V2" s="201">
        <f xml:space="preserve"> Time!V$45</f>
        <v>48944</v>
      </c>
      <c r="W2" s="201">
        <f xml:space="preserve"> Time!W$45</f>
        <v>49309</v>
      </c>
      <c r="X2" s="201">
        <f xml:space="preserve"> Time!X$45</f>
        <v>49674</v>
      </c>
      <c r="Y2" s="201">
        <f xml:space="preserve"> Time!Y$45</f>
        <v>50040</v>
      </c>
      <c r="Z2" s="201">
        <f xml:space="preserve"> Time!Z$45</f>
        <v>50405</v>
      </c>
      <c r="AA2" s="201">
        <f xml:space="preserve"> Time!AA$45</f>
        <v>50770</v>
      </c>
      <c r="AB2" s="201">
        <f xml:space="preserve"> Time!AB$45</f>
        <v>51135</v>
      </c>
      <c r="AC2" s="201">
        <f xml:space="preserve"> Time!AC$45</f>
        <v>51501</v>
      </c>
      <c r="AD2" s="201">
        <f xml:space="preserve"> Time!AD$45</f>
        <v>51866</v>
      </c>
      <c r="AE2" s="201">
        <f xml:space="preserve"> Time!AE$45</f>
        <v>52231</v>
      </c>
      <c r="AF2" s="201">
        <f xml:space="preserve"> Time!AF$45</f>
        <v>52596</v>
      </c>
      <c r="AG2" s="201">
        <f xml:space="preserve"> Time!AG$45</f>
        <v>52962</v>
      </c>
      <c r="AH2" s="201">
        <f xml:space="preserve"> Time!AH$45</f>
        <v>53327</v>
      </c>
      <c r="AI2" s="201">
        <f xml:space="preserve"> Time!AI$45</f>
        <v>53692</v>
      </c>
      <c r="AJ2" s="201">
        <f xml:space="preserve"> Time!AJ$45</f>
        <v>54057</v>
      </c>
      <c r="AK2" s="201">
        <f xml:space="preserve"> Time!AK$45</f>
        <v>54423</v>
      </c>
      <c r="AL2" s="201">
        <f xml:space="preserve"> Time!AL$45</f>
        <v>54788</v>
      </c>
      <c r="AM2" s="201">
        <f xml:space="preserve"> Time!AM$45</f>
        <v>55153</v>
      </c>
      <c r="AN2" s="201">
        <f xml:space="preserve"> Time!AN$45</f>
        <v>55518</v>
      </c>
      <c r="AO2" s="201">
        <f xml:space="preserve"> Time!AO$45</f>
        <v>55884</v>
      </c>
      <c r="AP2" s="201">
        <f xml:space="preserve"> Time!AP$45</f>
        <v>56249</v>
      </c>
      <c r="AQ2" s="201">
        <f xml:space="preserve"> Time!AQ$45</f>
        <v>56614</v>
      </c>
      <c r="AR2" s="201">
        <f xml:space="preserve"> Time!AR$45</f>
        <v>56979</v>
      </c>
      <c r="AS2" s="201">
        <f xml:space="preserve"> Time!AS$45</f>
        <v>57345</v>
      </c>
      <c r="AT2" s="201">
        <f xml:space="preserve"> Time!AT$45</f>
        <v>57710</v>
      </c>
      <c r="AU2" s="201">
        <f xml:space="preserve"> Time!AU$45</f>
        <v>58075</v>
      </c>
      <c r="AV2" s="201">
        <f xml:space="preserve"> Time!AV$45</f>
        <v>58440</v>
      </c>
      <c r="AW2" s="201">
        <f xml:space="preserve"> Time!AW$45</f>
        <v>58806</v>
      </c>
      <c r="AX2" s="201">
        <f xml:space="preserve"> Time!AX$45</f>
        <v>59171</v>
      </c>
      <c r="AY2" s="201">
        <f xml:space="preserve"> Time!AY$45</f>
        <v>59536</v>
      </c>
      <c r="AZ2" s="201">
        <f xml:space="preserve"> Time!AZ$45</f>
        <v>59901</v>
      </c>
      <c r="BA2" s="201">
        <f xml:space="preserve"> Time!BA$45</f>
        <v>60267</v>
      </c>
      <c r="BB2" s="201">
        <f xml:space="preserve"> Time!BB$45</f>
        <v>60632</v>
      </c>
    </row>
    <row r="3" spans="1:54" x14ac:dyDescent="0.25">
      <c r="E3" s="241" t="str">
        <f xml:space="preserve"> Time!E$50</f>
        <v>Timeline label - annual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Time!J$50</f>
        <v>Pre-fcst</v>
      </c>
      <c r="K3" s="43" t="str">
        <f xml:space="preserve"> Time!K$50</f>
        <v>Construction</v>
      </c>
      <c r="L3" s="43" t="str">
        <f xml:space="preserve"> Time!L$50</f>
        <v>Construction</v>
      </c>
      <c r="M3" s="43" t="str">
        <f xml:space="preserve"> Time!M$50</f>
        <v>Operations</v>
      </c>
      <c r="N3" s="43" t="str">
        <f xml:space="preserve"> Time!N$50</f>
        <v>Operations</v>
      </c>
      <c r="O3" s="43" t="str">
        <f xml:space="preserve"> Time!O$50</f>
        <v>Operations</v>
      </c>
      <c r="P3" s="43" t="str">
        <f xml:space="preserve"> Time!P$50</f>
        <v>Operations</v>
      </c>
      <c r="Q3" s="43" t="str">
        <f xml:space="preserve"> Time!Q$50</f>
        <v>Operations</v>
      </c>
      <c r="R3" s="43" t="str">
        <f xml:space="preserve"> Time!R$50</f>
        <v>Operations</v>
      </c>
      <c r="S3" s="43" t="str">
        <f xml:space="preserve"> Time!S$50</f>
        <v>Operations</v>
      </c>
      <c r="T3" s="43" t="str">
        <f xml:space="preserve"> Time!T$50</f>
        <v>Operations</v>
      </c>
      <c r="U3" s="43" t="str">
        <f xml:space="preserve"> Time!U$50</f>
        <v>Operations</v>
      </c>
      <c r="V3" s="43" t="str">
        <f xml:space="preserve"> Time!V$50</f>
        <v>Operations</v>
      </c>
      <c r="W3" s="43" t="str">
        <f xml:space="preserve"> Time!W$50</f>
        <v>Operations</v>
      </c>
      <c r="X3" s="43" t="str">
        <f xml:space="preserve"> Time!X$50</f>
        <v>Operations</v>
      </c>
      <c r="Y3" s="43" t="str">
        <f xml:space="preserve"> Time!Y$50</f>
        <v>Operations</v>
      </c>
      <c r="Z3" s="43" t="str">
        <f xml:space="preserve"> Time!Z$50</f>
        <v>Operations</v>
      </c>
      <c r="AA3" s="43" t="str">
        <f xml:space="preserve"> Time!AA$50</f>
        <v>Operations</v>
      </c>
      <c r="AB3" s="43" t="str">
        <f xml:space="preserve"> Time!AB$50</f>
        <v>Operations</v>
      </c>
      <c r="AC3" s="43" t="str">
        <f xml:space="preserve"> Time!AC$50</f>
        <v>Operations</v>
      </c>
      <c r="AD3" s="43" t="str">
        <f xml:space="preserve"> Time!AD$50</f>
        <v>Operations</v>
      </c>
      <c r="AE3" s="43" t="str">
        <f xml:space="preserve"> Time!AE$50</f>
        <v>Operations</v>
      </c>
      <c r="AF3" s="43" t="str">
        <f xml:space="preserve"> Time!AF$50</f>
        <v>Operations</v>
      </c>
      <c r="AG3" s="43" t="str">
        <f xml:space="preserve"> Time!AG$50</f>
        <v>Post ops</v>
      </c>
      <c r="AH3" s="43" t="str">
        <f xml:space="preserve"> Time!AH$50</f>
        <v>Post ops</v>
      </c>
      <c r="AI3" s="43" t="str">
        <f xml:space="preserve"> Time!AI$50</f>
        <v>Post ops</v>
      </c>
      <c r="AJ3" s="43" t="str">
        <f xml:space="preserve"> Time!AJ$50</f>
        <v>Post ops</v>
      </c>
      <c r="AK3" s="43" t="str">
        <f xml:space="preserve"> Time!AK$50</f>
        <v>Post ops</v>
      </c>
      <c r="AL3" s="43" t="str">
        <f xml:space="preserve"> Time!AL$50</f>
        <v>Post ops</v>
      </c>
      <c r="AM3" s="43" t="str">
        <f xml:space="preserve"> Time!AM$50</f>
        <v>Post ops</v>
      </c>
      <c r="AN3" s="43" t="str">
        <f xml:space="preserve"> Time!AN$50</f>
        <v>Post ops</v>
      </c>
      <c r="AO3" s="43" t="str">
        <f xml:space="preserve"> Time!AO$50</f>
        <v>Post ops</v>
      </c>
      <c r="AP3" s="43" t="str">
        <f xml:space="preserve"> Time!AP$50</f>
        <v>Post ops</v>
      </c>
      <c r="AQ3" s="43" t="str">
        <f xml:space="preserve"> Time!AQ$50</f>
        <v>Post ops</v>
      </c>
      <c r="AR3" s="43" t="str">
        <f xml:space="preserve"> Time!AR$50</f>
        <v>Post ops</v>
      </c>
      <c r="AS3" s="43" t="str">
        <f xml:space="preserve"> Time!AS$50</f>
        <v>Post ops</v>
      </c>
      <c r="AT3" s="43" t="str">
        <f xml:space="preserve"> Time!AT$50</f>
        <v>Post ops</v>
      </c>
      <c r="AU3" s="43" t="str">
        <f xml:space="preserve"> Time!AU$50</f>
        <v>Post ops</v>
      </c>
      <c r="AV3" s="43" t="str">
        <f xml:space="preserve"> Time!AV$50</f>
        <v>Post ops</v>
      </c>
      <c r="AW3" s="43" t="str">
        <f xml:space="preserve"> Time!AW$50</f>
        <v>Post ops</v>
      </c>
      <c r="AX3" s="43" t="str">
        <f xml:space="preserve"> Time!AX$50</f>
        <v>Post ops</v>
      </c>
      <c r="AY3" s="43" t="str">
        <f xml:space="preserve"> Time!AY$50</f>
        <v>Post ops</v>
      </c>
      <c r="AZ3" s="43" t="str">
        <f xml:space="preserve"> Time!AZ$50</f>
        <v>Post ops</v>
      </c>
      <c r="BA3" s="43" t="str">
        <f xml:space="preserve"> Time!BA$50</f>
        <v>Post ops</v>
      </c>
      <c r="BB3" s="43" t="str">
        <f xml:space="preserve"> Time!BB$50</f>
        <v>Post ops</v>
      </c>
    </row>
    <row r="4" spans="1:54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t="shared" ref="J4:BB4" si="0" xml:space="preserve"> YEAR(J2)</f>
        <v>2021</v>
      </c>
      <c r="K4" s="202">
        <f t="shared" si="0"/>
        <v>2022</v>
      </c>
      <c r="L4" s="202">
        <f t="shared" si="0"/>
        <v>2023</v>
      </c>
      <c r="M4" s="202">
        <f t="shared" si="0"/>
        <v>2024</v>
      </c>
      <c r="N4" s="202">
        <f t="shared" si="0"/>
        <v>2025</v>
      </c>
      <c r="O4" s="202">
        <f t="shared" si="0"/>
        <v>2026</v>
      </c>
      <c r="P4" s="202">
        <f t="shared" si="0"/>
        <v>2027</v>
      </c>
      <c r="Q4" s="202">
        <f t="shared" si="0"/>
        <v>2028</v>
      </c>
      <c r="R4" s="202">
        <f t="shared" si="0"/>
        <v>2029</v>
      </c>
      <c r="S4" s="202">
        <f t="shared" si="0"/>
        <v>2030</v>
      </c>
      <c r="T4" s="202">
        <f t="shared" si="0"/>
        <v>2031</v>
      </c>
      <c r="U4" s="202">
        <f t="shared" si="0"/>
        <v>2032</v>
      </c>
      <c r="V4" s="202">
        <f t="shared" si="0"/>
        <v>2033</v>
      </c>
      <c r="W4" s="202">
        <f t="shared" si="0"/>
        <v>2034</v>
      </c>
      <c r="X4" s="202">
        <f t="shared" si="0"/>
        <v>2035</v>
      </c>
      <c r="Y4" s="202">
        <f t="shared" si="0"/>
        <v>2036</v>
      </c>
      <c r="Z4" s="202">
        <f t="shared" si="0"/>
        <v>2037</v>
      </c>
      <c r="AA4" s="202">
        <f t="shared" si="0"/>
        <v>2038</v>
      </c>
      <c r="AB4" s="202">
        <f t="shared" si="0"/>
        <v>2039</v>
      </c>
      <c r="AC4" s="202">
        <f t="shared" si="0"/>
        <v>2040</v>
      </c>
      <c r="AD4" s="202">
        <f t="shared" si="0"/>
        <v>2041</v>
      </c>
      <c r="AE4" s="202">
        <f t="shared" si="0"/>
        <v>2042</v>
      </c>
      <c r="AF4" s="202">
        <f t="shared" si="0"/>
        <v>2043</v>
      </c>
      <c r="AG4" s="202">
        <f t="shared" si="0"/>
        <v>2044</v>
      </c>
      <c r="AH4" s="202">
        <f t="shared" si="0"/>
        <v>2045</v>
      </c>
      <c r="AI4" s="202">
        <f t="shared" si="0"/>
        <v>2046</v>
      </c>
      <c r="AJ4" s="202">
        <f t="shared" si="0"/>
        <v>2047</v>
      </c>
      <c r="AK4" s="202">
        <f t="shared" si="0"/>
        <v>2048</v>
      </c>
      <c r="AL4" s="202">
        <f t="shared" si="0"/>
        <v>2049</v>
      </c>
      <c r="AM4" s="202">
        <f t="shared" si="0"/>
        <v>2050</v>
      </c>
      <c r="AN4" s="202">
        <f t="shared" si="0"/>
        <v>2051</v>
      </c>
      <c r="AO4" s="202">
        <f t="shared" si="0"/>
        <v>2052</v>
      </c>
      <c r="AP4" s="202">
        <f t="shared" si="0"/>
        <v>2053</v>
      </c>
      <c r="AQ4" s="202">
        <f t="shared" si="0"/>
        <v>2054</v>
      </c>
      <c r="AR4" s="202">
        <f t="shared" si="0"/>
        <v>2055</v>
      </c>
      <c r="AS4" s="202">
        <f t="shared" si="0"/>
        <v>2056</v>
      </c>
      <c r="AT4" s="202">
        <f t="shared" si="0"/>
        <v>2057</v>
      </c>
      <c r="AU4" s="202">
        <f t="shared" si="0"/>
        <v>2058</v>
      </c>
      <c r="AV4" s="202">
        <f t="shared" si="0"/>
        <v>2059</v>
      </c>
      <c r="AW4" s="202">
        <f t="shared" si="0"/>
        <v>2060</v>
      </c>
      <c r="AX4" s="202">
        <f t="shared" si="0"/>
        <v>2061</v>
      </c>
      <c r="AY4" s="202">
        <f t="shared" si="0"/>
        <v>2062</v>
      </c>
      <c r="AZ4" s="202">
        <f t="shared" si="0"/>
        <v>2063</v>
      </c>
      <c r="BA4" s="202">
        <f t="shared" si="0"/>
        <v>2064</v>
      </c>
      <c r="BB4" s="202">
        <f t="shared" si="0"/>
        <v>2065</v>
      </c>
    </row>
    <row r="5" spans="1:54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</row>
    <row r="7" spans="1:54" x14ac:dyDescent="0.25">
      <c r="A7" s="1" t="s">
        <v>50</v>
      </c>
      <c r="B7" s="1"/>
      <c r="C7" s="19"/>
      <c r="D7" s="84"/>
      <c r="E7" s="16"/>
      <c r="F7" s="16"/>
      <c r="G7" s="393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</row>
    <row r="8" spans="1:54" outlineLevel="1" x14ac:dyDescent="0.25">
      <c r="A8" s="1"/>
      <c r="B8" s="1"/>
      <c r="C8" s="19"/>
      <c r="D8" s="84"/>
      <c r="E8" s="16"/>
      <c r="F8" s="16"/>
      <c r="G8" s="393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outlineLevel="1" x14ac:dyDescent="0.25">
      <c r="A9" s="1"/>
      <c r="B9" s="1"/>
      <c r="C9" s="19"/>
      <c r="D9" s="84"/>
      <c r="E9" s="16" t="str">
        <f xml:space="preserve"> 'FS Qtr'!E9</f>
        <v>Electricity generation revenue</v>
      </c>
      <c r="F9" s="16">
        <f xml:space="preserve"> 'FS Qtr'!F9</f>
        <v>0</v>
      </c>
      <c r="G9" s="393" t="str">
        <f xml:space="preserve"> 'FS Qtr'!G9</f>
        <v>$ 000s</v>
      </c>
      <c r="H9" s="16">
        <f xml:space="preserve"> SUM(J9:BB9)</f>
        <v>817532.22612323554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0</v>
      </c>
      <c r="L9" s="16">
        <f xml:space="preserve"> SUMIFS('FS Qtr'!$J9:$GJ9, 'FS Qtr'!$J$4:$GJ$4, 'FS Ann'!L$4)</f>
        <v>0</v>
      </c>
      <c r="M9" s="16">
        <f xml:space="preserve"> SUMIFS('FS Qtr'!$J9:$GJ9, 'FS Qtr'!$J$4:$GJ$4, 'FS Ann'!M$4)</f>
        <v>20828.568442438052</v>
      </c>
      <c r="N9" s="16">
        <f xml:space="preserve"> SUMIFS('FS Qtr'!$J9:$GJ9, 'FS Qtr'!$J$4:$GJ$4, 'FS Ann'!N$4)</f>
        <v>41615.562895969051</v>
      </c>
      <c r="O9" s="16">
        <f xml:space="preserve"> SUMIFS('FS Qtr'!$J9:$GJ9, 'FS Qtr'!$J$4:$GJ$4, 'FS Ann'!O$4)</f>
        <v>41532.497900168717</v>
      </c>
      <c r="P9" s="16">
        <f xml:space="preserve"> SUMIFS('FS Qtr'!$J9:$GJ9, 'FS Qtr'!$J$4:$GJ$4, 'FS Ann'!P$4)</f>
        <v>41449.598702763185</v>
      </c>
      <c r="Q9" s="16">
        <f xml:space="preserve"> SUMIFS('FS Qtr'!$J9:$GJ9, 'FS Qtr'!$J$4:$GJ$4, 'FS Ann'!Q$4)</f>
        <v>41366.864972817551</v>
      </c>
      <c r="R9" s="16">
        <f xml:space="preserve"> SUMIFS('FS Qtr'!$J9:$GJ9, 'FS Qtr'!$J$4:$GJ$4, 'FS Ann'!R$4)</f>
        <v>41284.296380057436</v>
      </c>
      <c r="S9" s="16">
        <f xml:space="preserve"> SUMIFS('FS Qtr'!$J9:$GJ9, 'FS Qtr'!$J$4:$GJ$4, 'FS Ann'!S$4)</f>
        <v>41201.892594867706</v>
      </c>
      <c r="T9" s="16">
        <f xml:space="preserve"> SUMIFS('FS Qtr'!$J9:$GJ9, 'FS Qtr'!$J$4:$GJ$4, 'FS Ann'!T$4)</f>
        <v>41119.653288291127</v>
      </c>
      <c r="U9" s="16">
        <f xml:space="preserve"> SUMIFS('FS Qtr'!$J9:$GJ9, 'FS Qtr'!$J$4:$GJ$4, 'FS Ann'!U$4)</f>
        <v>41037.578132027076</v>
      </c>
      <c r="V9" s="16">
        <f xml:space="preserve"> SUMIFS('FS Qtr'!$J9:$GJ9, 'FS Qtr'!$J$4:$GJ$4, 'FS Ann'!V$4)</f>
        <v>40955.666798430204</v>
      </c>
      <c r="W9" s="16">
        <f xml:space="preserve"> SUMIFS('FS Qtr'!$J9:$GJ9, 'FS Qtr'!$J$4:$GJ$4, 'FS Ann'!W$4)</f>
        <v>40873.918960509181</v>
      </c>
      <c r="X9" s="16">
        <f xml:space="preserve"> SUMIFS('FS Qtr'!$J9:$GJ9, 'FS Qtr'!$J$4:$GJ$4, 'FS Ann'!X$4)</f>
        <v>40792.334291925341</v>
      </c>
      <c r="Y9" s="16">
        <f xml:space="preserve"> SUMIFS('FS Qtr'!$J9:$GJ9, 'FS Qtr'!$J$4:$GJ$4, 'FS Ann'!Y$4)</f>
        <v>40710.912466991358</v>
      </c>
      <c r="Z9" s="16">
        <f xml:space="preserve"> SUMIFS('FS Qtr'!$J9:$GJ9, 'FS Qtr'!$J$4:$GJ$4, 'FS Ann'!Z$4)</f>
        <v>40629.653160670015</v>
      </c>
      <c r="AA9" s="16">
        <f xml:space="preserve"> SUMIFS('FS Qtr'!$J9:$GJ9, 'FS Qtr'!$J$4:$GJ$4, 'FS Ann'!AA$4)</f>
        <v>40548.556048572878</v>
      </c>
      <c r="AB9" s="16">
        <f xml:space="preserve"> SUMIFS('FS Qtr'!$J9:$GJ9, 'FS Qtr'!$J$4:$GJ$4, 'FS Ann'!AB$4)</f>
        <v>40467.620806958963</v>
      </c>
      <c r="AC9" s="16">
        <f xml:space="preserve"> SUMIFS('FS Qtr'!$J9:$GJ9, 'FS Qtr'!$J$4:$GJ$4, 'FS Ann'!AC$4)</f>
        <v>40386.847112733492</v>
      </c>
      <c r="AD9" s="16">
        <f xml:space="preserve"> SUMIFS('FS Qtr'!$J9:$GJ9, 'FS Qtr'!$J$4:$GJ$4, 'FS Ann'!AD$4)</f>
        <v>40306.234643446602</v>
      </c>
      <c r="AE9" s="16">
        <f xml:space="preserve"> SUMIFS('FS Qtr'!$J9:$GJ9, 'FS Qtr'!$J$4:$GJ$4, 'FS Ann'!AE$4)</f>
        <v>40225.783077292013</v>
      </c>
      <c r="AF9" s="16">
        <f xml:space="preserve"> SUMIFS('FS Qtr'!$J9:$GJ9, 'FS Qtr'!$J$4:$GJ$4, 'FS Ann'!AF$4)</f>
        <v>40145.492093105808</v>
      </c>
      <c r="AG9" s="16">
        <f xml:space="preserve"> SUMIFS('FS Qtr'!$J9:$GJ9, 'FS Qtr'!$J$4:$GJ$4, 'FS Ann'!AG$4)</f>
        <v>20052.693353199706</v>
      </c>
      <c r="AH9" s="16">
        <f xml:space="preserve"> SUMIFS('FS Qtr'!$J9:$GJ9, 'FS Qtr'!$J$4:$GJ$4, 'FS Ann'!AH$4)</f>
        <v>0</v>
      </c>
      <c r="AI9" s="16">
        <f xml:space="preserve"> SUMIFS('FS Qtr'!$J9:$GJ9, 'FS Qtr'!$J$4:$GJ$4, 'FS Ann'!AI$4)</f>
        <v>0</v>
      </c>
      <c r="AJ9" s="16">
        <f xml:space="preserve"> SUMIFS('FS Qtr'!$J9:$GJ9, 'FS Qtr'!$J$4:$GJ$4, 'FS Ann'!AJ$4)</f>
        <v>0</v>
      </c>
      <c r="AK9" s="16">
        <f xml:space="preserve"> SUMIFS('FS Qtr'!$J9:$GJ9, 'FS Qtr'!$J$4:$GJ$4, 'FS Ann'!AK$4)</f>
        <v>0</v>
      </c>
      <c r="AL9" s="16">
        <f xml:space="preserve"> SUMIFS('FS Qtr'!$J9:$GJ9, 'FS Qtr'!$J$4:$GJ$4, 'FS Ann'!AL$4)</f>
        <v>0</v>
      </c>
      <c r="AM9" s="16">
        <f xml:space="preserve"> SUMIFS('FS Qtr'!$J9:$GJ9, 'FS Qtr'!$J$4:$GJ$4, 'FS Ann'!AM$4)</f>
        <v>0</v>
      </c>
      <c r="AN9" s="16">
        <f xml:space="preserve"> SUMIFS('FS Qtr'!$J9:$GJ9, 'FS Qtr'!$J$4:$GJ$4, 'FS Ann'!AN$4)</f>
        <v>0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</row>
    <row r="10" spans="1:54" outlineLevel="1" x14ac:dyDescent="0.25">
      <c r="A10" s="1"/>
      <c r="B10" s="1"/>
      <c r="C10" s="19"/>
      <c r="D10" s="84"/>
      <c r="E10" s="16" t="str">
        <f xml:space="preserve"> 'FS Qtr'!E10</f>
        <v xml:space="preserve">Early generation revenue </v>
      </c>
      <c r="F10" s="16">
        <f xml:space="preserve"> 'FS Qtr'!F10</f>
        <v>0</v>
      </c>
      <c r="G10" s="393" t="str">
        <f xml:space="preserve"> 'FS Qtr'!G10</f>
        <v>$ 000s</v>
      </c>
      <c r="H10" s="16">
        <f xml:space="preserve"> SUM(J10:BB10)</f>
        <v>2403.8688334462668</v>
      </c>
      <c r="I10" s="16"/>
      <c r="J10" s="16">
        <f xml:space="preserve"> SUMIFS('FS Qtr'!$J10:$GJ10, 'FS Qtr'!$J$4:$GJ$4, 'FS Ann'!J$4)</f>
        <v>0</v>
      </c>
      <c r="K10" s="16">
        <f xml:space="preserve"> SUMIFS('FS Qtr'!$J10:$GJ10, 'FS Qtr'!$J$4:$GJ$4, 'FS Ann'!K$4)</f>
        <v>0</v>
      </c>
      <c r="L10" s="16">
        <f xml:space="preserve"> SUMIFS('FS Qtr'!$J10:$GJ10, 'FS Qtr'!$J$4:$GJ$4, 'FS Ann'!L$4)</f>
        <v>0</v>
      </c>
      <c r="M10" s="16">
        <f xml:space="preserve"> SUMIFS('FS Qtr'!$J10:$GJ10, 'FS Qtr'!$J$4:$GJ$4, 'FS Ann'!M$4)</f>
        <v>2403.8688334462668</v>
      </c>
      <c r="N10" s="16">
        <f xml:space="preserve"> SUMIFS('FS Qtr'!$J10:$GJ10, 'FS Qtr'!$J$4:$GJ$4, 'FS Ann'!N$4)</f>
        <v>0</v>
      </c>
      <c r="O10" s="16">
        <f xml:space="preserve"> SUMIFS('FS Qtr'!$J10:$GJ10, 'FS Qtr'!$J$4:$GJ$4, 'FS Ann'!O$4)</f>
        <v>0</v>
      </c>
      <c r="P10" s="16">
        <f xml:space="preserve"> SUMIFS('FS Qtr'!$J10:$GJ10, 'FS Qtr'!$J$4:$GJ$4, 'FS Ann'!P$4)</f>
        <v>0</v>
      </c>
      <c r="Q10" s="16">
        <f xml:space="preserve"> SUMIFS('FS Qtr'!$J10:$GJ10, 'FS Qtr'!$J$4:$GJ$4, 'FS Ann'!Q$4)</f>
        <v>0</v>
      </c>
      <c r="R10" s="16">
        <f xml:space="preserve"> SUMIFS('FS Qtr'!$J10:$GJ10, 'FS Qtr'!$J$4:$GJ$4, 'FS Ann'!R$4)</f>
        <v>0</v>
      </c>
      <c r="S10" s="16">
        <f xml:space="preserve"> SUMIFS('FS Qtr'!$J10:$GJ10, 'FS Qtr'!$J$4:$GJ$4, 'FS Ann'!S$4)</f>
        <v>0</v>
      </c>
      <c r="T10" s="16">
        <f xml:space="preserve"> SUMIFS('FS Qtr'!$J10:$GJ10, 'FS Qtr'!$J$4:$GJ$4, 'FS Ann'!T$4)</f>
        <v>0</v>
      </c>
      <c r="U10" s="16">
        <f xml:space="preserve"> SUMIFS('FS Qtr'!$J10:$GJ10, 'FS Qtr'!$J$4:$GJ$4, 'FS Ann'!U$4)</f>
        <v>0</v>
      </c>
      <c r="V10" s="16">
        <f xml:space="preserve"> SUMIFS('FS Qtr'!$J10:$GJ10, 'FS Qtr'!$J$4:$GJ$4, 'FS Ann'!V$4)</f>
        <v>0</v>
      </c>
      <c r="W10" s="16">
        <f xml:space="preserve"> SUMIFS('FS Qtr'!$J10:$GJ10, 'FS Qtr'!$J$4:$GJ$4, 'FS Ann'!W$4)</f>
        <v>0</v>
      </c>
      <c r="X10" s="16">
        <f xml:space="preserve"> SUMIFS('FS Qtr'!$J10:$GJ10, 'FS Qtr'!$J$4:$GJ$4, 'FS Ann'!X$4)</f>
        <v>0</v>
      </c>
      <c r="Y10" s="16">
        <f xml:space="preserve"> SUMIFS('FS Qtr'!$J10:$GJ10, 'FS Qtr'!$J$4:$GJ$4, 'FS Ann'!Y$4)</f>
        <v>0</v>
      </c>
      <c r="Z10" s="16">
        <f xml:space="preserve"> SUMIFS('FS Qtr'!$J10:$GJ10, 'FS Qtr'!$J$4:$GJ$4, 'FS Ann'!Z$4)</f>
        <v>0</v>
      </c>
      <c r="AA10" s="16">
        <f xml:space="preserve"> SUMIFS('FS Qtr'!$J10:$GJ10, 'FS Qtr'!$J$4:$GJ$4, 'FS Ann'!AA$4)</f>
        <v>0</v>
      </c>
      <c r="AB10" s="16">
        <f xml:space="preserve"> SUMIFS('FS Qtr'!$J10:$GJ10, 'FS Qtr'!$J$4:$GJ$4, 'FS Ann'!AB$4)</f>
        <v>0</v>
      </c>
      <c r="AC10" s="16">
        <f xml:space="preserve"> SUMIFS('FS Qtr'!$J10:$GJ10, 'FS Qtr'!$J$4:$GJ$4, 'FS Ann'!AC$4)</f>
        <v>0</v>
      </c>
      <c r="AD10" s="16">
        <f xml:space="preserve"> SUMIFS('FS Qtr'!$J10:$GJ10, 'FS Qtr'!$J$4:$GJ$4, 'FS Ann'!AD$4)</f>
        <v>0</v>
      </c>
      <c r="AE10" s="16">
        <f xml:space="preserve"> SUMIFS('FS Qtr'!$J10:$GJ10, 'FS Qtr'!$J$4:$GJ$4, 'FS Ann'!AE$4)</f>
        <v>0</v>
      </c>
      <c r="AF10" s="16">
        <f xml:space="preserve"> SUMIFS('FS Qtr'!$J10:$GJ10, 'FS Qtr'!$J$4:$GJ$4, 'FS Ann'!AF$4)</f>
        <v>0</v>
      </c>
      <c r="AG10" s="16">
        <f xml:space="preserve"> SUMIFS('FS Qtr'!$J10:$GJ10, 'FS Qtr'!$J$4:$GJ$4, 'FS Ann'!AG$4)</f>
        <v>0</v>
      </c>
      <c r="AH10" s="16">
        <f xml:space="preserve"> SUMIFS('FS Qtr'!$J10:$GJ10, 'FS Qtr'!$J$4:$GJ$4, 'FS Ann'!AH$4)</f>
        <v>0</v>
      </c>
      <c r="AI10" s="16">
        <f xml:space="preserve"> SUMIFS('FS Qtr'!$J10:$GJ10, 'FS Qtr'!$J$4:$GJ$4, 'FS Ann'!AI$4)</f>
        <v>0</v>
      </c>
      <c r="AJ10" s="16">
        <f xml:space="preserve"> SUMIFS('FS Qtr'!$J10:$GJ10, 'FS Qtr'!$J$4:$GJ$4, 'FS Ann'!AJ$4)</f>
        <v>0</v>
      </c>
      <c r="AK10" s="16">
        <f xml:space="preserve"> SUMIFS('FS Qtr'!$J10:$GJ10, 'FS Qtr'!$J$4:$GJ$4, 'FS Ann'!AK$4)</f>
        <v>0</v>
      </c>
      <c r="AL10" s="16">
        <f xml:space="preserve"> SUMIFS('FS Qtr'!$J10:$GJ10, 'FS Qtr'!$J$4:$GJ$4, 'FS Ann'!AL$4)</f>
        <v>0</v>
      </c>
      <c r="AM10" s="16">
        <f xml:space="preserve"> SUMIFS('FS Qtr'!$J10:$GJ10, 'FS Qtr'!$J$4:$GJ$4, 'FS Ann'!AM$4)</f>
        <v>0</v>
      </c>
      <c r="AN10" s="16">
        <f xml:space="preserve"> SUMIFS('FS Qtr'!$J10:$GJ10, 'FS Qtr'!$J$4:$GJ$4, 'FS Ann'!AN$4)</f>
        <v>0</v>
      </c>
      <c r="AO10" s="16">
        <f xml:space="preserve"> SUMIFS('FS Qtr'!$J10:$GJ10, 'FS Qtr'!$J$4:$GJ$4, 'FS Ann'!AO$4)</f>
        <v>0</v>
      </c>
      <c r="AP10" s="16">
        <f xml:space="preserve"> SUMIFS('FS Qtr'!$J10:$GJ10, 'FS Qtr'!$J$4:$GJ$4, 'FS Ann'!AP$4)</f>
        <v>0</v>
      </c>
      <c r="AQ10" s="16">
        <f xml:space="preserve"> SUMIFS('FS Qtr'!$J10:$GJ10, 'FS Qtr'!$J$4:$GJ$4, 'FS Ann'!AQ$4)</f>
        <v>0</v>
      </c>
      <c r="AR10" s="16">
        <f xml:space="preserve"> SUMIFS('FS Qtr'!$J10:$GJ10, 'FS Qtr'!$J$4:$GJ$4, 'FS Ann'!AR$4)</f>
        <v>0</v>
      </c>
      <c r="AS10" s="16">
        <f xml:space="preserve"> SUMIFS('FS Qtr'!$J10:$GJ10, 'FS Qtr'!$J$4:$GJ$4, 'FS Ann'!AS$4)</f>
        <v>0</v>
      </c>
      <c r="AT10" s="16">
        <f xml:space="preserve"> SUMIFS('FS Qtr'!$J10:$GJ10, 'FS Qtr'!$J$4:$GJ$4, 'FS Ann'!AT$4)</f>
        <v>0</v>
      </c>
      <c r="AU10" s="16">
        <f xml:space="preserve"> SUMIFS('FS Qtr'!$J10:$GJ10, 'FS Qtr'!$J$4:$GJ$4, 'FS Ann'!AU$4)</f>
        <v>0</v>
      </c>
      <c r="AV10" s="16">
        <f xml:space="preserve"> SUMIFS('FS Qtr'!$J10:$GJ10, 'FS Qtr'!$J$4:$GJ$4, 'FS Ann'!AV$4)</f>
        <v>0</v>
      </c>
      <c r="AW10" s="16">
        <f xml:space="preserve"> SUMIFS('FS Qtr'!$J10:$GJ10, 'FS Qtr'!$J$4:$GJ$4, 'FS Ann'!AW$4)</f>
        <v>0</v>
      </c>
      <c r="AX10" s="16">
        <f xml:space="preserve"> SUMIFS('FS Qtr'!$J10:$GJ10, 'FS Qtr'!$J$4:$GJ$4, 'FS Ann'!AX$4)</f>
        <v>0</v>
      </c>
      <c r="AY10" s="16">
        <f xml:space="preserve"> SUMIFS('FS Qtr'!$J10:$GJ10, 'FS Qtr'!$J$4:$GJ$4, 'FS Ann'!AY$4)</f>
        <v>0</v>
      </c>
      <c r="AZ10" s="16">
        <f xml:space="preserve"> SUMIFS('FS Qtr'!$J10:$GJ10, 'FS Qtr'!$J$4:$GJ$4, 'FS Ann'!AZ$4)</f>
        <v>0</v>
      </c>
      <c r="BA10" s="16">
        <f xml:space="preserve"> SUMIFS('FS Qtr'!$J10:$GJ10, 'FS Qtr'!$J$4:$GJ$4, 'FS Ann'!BA$4)</f>
        <v>0</v>
      </c>
      <c r="BB10" s="16">
        <f xml:space="preserve"> SUMIFS('FS Qtr'!$J10:$GJ10, 'FS Qtr'!$J$4:$GJ$4, 'FS Ann'!BB$4)</f>
        <v>0</v>
      </c>
    </row>
    <row r="11" spans="1:54" outlineLevel="1" x14ac:dyDescent="0.25">
      <c r="A11" s="1"/>
      <c r="B11" s="1"/>
      <c r="C11" s="19"/>
      <c r="D11" s="84"/>
      <c r="E11" s="16" t="str">
        <f xml:space="preserve"> 'FS Qtr'!E11</f>
        <v>O&amp;M expense</v>
      </c>
      <c r="F11" s="16">
        <f xml:space="preserve"> 'FS Qtr'!F11</f>
        <v>0</v>
      </c>
      <c r="G11" s="393" t="str">
        <f xml:space="preserve"> 'FS Qtr'!G11</f>
        <v>$ 000s</v>
      </c>
      <c r="H11" s="16">
        <f t="shared" ref="H11:H27" si="1" xml:space="preserve"> SUM(J11:BB11)</f>
        <v>-233108.19068409092</v>
      </c>
      <c r="I11" s="16"/>
      <c r="J11" s="16">
        <f xml:space="preserve"> SUMIFS('FS Qtr'!$J11:$GJ11, 'FS Qtr'!$J$4:$GJ$4, 'FS Ann'!J$4)</f>
        <v>0</v>
      </c>
      <c r="K11" s="16">
        <f xml:space="preserve"> SUMIFS('FS Qtr'!$J11:$GJ11, 'FS Qtr'!$J$4:$GJ$4, 'FS Ann'!K$4)</f>
        <v>0</v>
      </c>
      <c r="L11" s="16">
        <f xml:space="preserve"> SUMIFS('FS Qtr'!$J11:$GJ11, 'FS Qtr'!$J$4:$GJ$4, 'FS Ann'!L$4)</f>
        <v>0</v>
      </c>
      <c r="M11" s="16">
        <f xml:space="preserve"> SUMIFS('FS Qtr'!$J11:$GJ11, 'FS Qtr'!$J$4:$GJ$4, 'FS Ann'!M$4)</f>
        <v>0</v>
      </c>
      <c r="N11" s="16">
        <f xml:space="preserve"> SUMIFS('FS Qtr'!$J11:$GJ11, 'FS Qtr'!$J$4:$GJ$4, 'FS Ann'!N$4)</f>
        <v>-9889.3450418715638</v>
      </c>
      <c r="O11" s="16">
        <f xml:space="preserve"> SUMIFS('FS Qtr'!$J11:$GJ11, 'FS Qtr'!$J$4:$GJ$4, 'FS Ann'!O$4)</f>
        <v>-10087.131942708997</v>
      </c>
      <c r="P11" s="16">
        <f xml:space="preserve"> SUMIFS('FS Qtr'!$J11:$GJ11, 'FS Qtr'!$J$4:$GJ$4, 'FS Ann'!P$4)</f>
        <v>-10288.874581563176</v>
      </c>
      <c r="Q11" s="16">
        <f xml:space="preserve"> SUMIFS('FS Qtr'!$J11:$GJ11, 'FS Qtr'!$J$4:$GJ$4, 'FS Ann'!Q$4)</f>
        <v>-10494.652073194438</v>
      </c>
      <c r="R11" s="16">
        <f xml:space="preserve"> SUMIFS('FS Qtr'!$J11:$GJ11, 'FS Qtr'!$J$4:$GJ$4, 'FS Ann'!R$4)</f>
        <v>-10705.125892378026</v>
      </c>
      <c r="S11" s="16">
        <f xml:space="preserve"> SUMIFS('FS Qtr'!$J11:$GJ11, 'FS Qtr'!$J$4:$GJ$4, 'FS Ann'!S$4)</f>
        <v>-10919.228410225587</v>
      </c>
      <c r="T11" s="16">
        <f xml:space="preserve"> SUMIFS('FS Qtr'!$J11:$GJ11, 'FS Qtr'!$J$4:$GJ$4, 'FS Ann'!T$4)</f>
        <v>-11137.612978430101</v>
      </c>
      <c r="U11" s="16">
        <f xml:space="preserve"> SUMIFS('FS Qtr'!$J11:$GJ11, 'FS Qtr'!$J$4:$GJ$4, 'FS Ann'!U$4)</f>
        <v>-11360.365237998703</v>
      </c>
      <c r="V11" s="16">
        <f xml:space="preserve"> SUMIFS('FS Qtr'!$J11:$GJ11, 'FS Qtr'!$J$4:$GJ$4, 'FS Ann'!V$4)</f>
        <v>-11588.201229347987</v>
      </c>
      <c r="W11" s="16">
        <f xml:space="preserve"> SUMIFS('FS Qtr'!$J11:$GJ11, 'FS Qtr'!$J$4:$GJ$4, 'FS Ann'!W$4)</f>
        <v>-11819.965253934948</v>
      </c>
      <c r="X11" s="16">
        <f xml:space="preserve"> SUMIFS('FS Qtr'!$J11:$GJ11, 'FS Qtr'!$J$4:$GJ$4, 'FS Ann'!X$4)</f>
        <v>-12056.364559013648</v>
      </c>
      <c r="Y11" s="16">
        <f xml:space="preserve"> SUMIFS('FS Qtr'!$J11:$GJ11, 'FS Qtr'!$J$4:$GJ$4, 'FS Ann'!Y$4)</f>
        <v>-12297.491850193921</v>
      </c>
      <c r="Z11" s="16">
        <f xml:space="preserve"> SUMIFS('FS Qtr'!$J11:$GJ11, 'FS Qtr'!$J$4:$GJ$4, 'FS Ann'!Z$4)</f>
        <v>-12544.122234701899</v>
      </c>
      <c r="AA11" s="16">
        <f xml:space="preserve"> SUMIFS('FS Qtr'!$J11:$GJ11, 'FS Qtr'!$J$4:$GJ$4, 'FS Ann'!AA$4)</f>
        <v>-12795.004679395935</v>
      </c>
      <c r="AB11" s="16">
        <f xml:space="preserve"> SUMIFS('FS Qtr'!$J11:$GJ11, 'FS Qtr'!$J$4:$GJ$4, 'FS Ann'!AB$4)</f>
        <v>-13050.904772983853</v>
      </c>
      <c r="AC11" s="16">
        <f xml:space="preserve"> SUMIFS('FS Qtr'!$J11:$GJ11, 'FS Qtr'!$J$4:$GJ$4, 'FS Ann'!AC$4)</f>
        <v>-13311.922868443529</v>
      </c>
      <c r="AD11" s="16">
        <f xml:space="preserve"> SUMIFS('FS Qtr'!$J11:$GJ11, 'FS Qtr'!$J$4:$GJ$4, 'FS Ann'!AD$4)</f>
        <v>-13578.898012284184</v>
      </c>
      <c r="AE11" s="16">
        <f xml:space="preserve"> SUMIFS('FS Qtr'!$J11:$GJ11, 'FS Qtr'!$J$4:$GJ$4, 'FS Ann'!AE$4)</f>
        <v>-13850.475972529866</v>
      </c>
      <c r="AF11" s="16">
        <f xml:space="preserve"> SUMIFS('FS Qtr'!$J11:$GJ11, 'FS Qtr'!$J$4:$GJ$4, 'FS Ann'!AF$4)</f>
        <v>-14127.485491980466</v>
      </c>
      <c r="AG11" s="16">
        <f xml:space="preserve"> SUMIFS('FS Qtr'!$J11:$GJ11, 'FS Qtr'!$J$4:$GJ$4, 'FS Ann'!AG$4)</f>
        <v>-7205.017600910036</v>
      </c>
      <c r="AH11" s="16">
        <f xml:space="preserve"> SUMIFS('FS Qtr'!$J11:$GJ11, 'FS Qtr'!$J$4:$GJ$4, 'FS Ann'!AH$4)</f>
        <v>0</v>
      </c>
      <c r="AI11" s="16">
        <f xml:space="preserve"> SUMIFS('FS Qtr'!$J11:$GJ11, 'FS Qtr'!$J$4:$GJ$4, 'FS Ann'!AI$4)</f>
        <v>0</v>
      </c>
      <c r="AJ11" s="16">
        <f xml:space="preserve"> SUMIFS('FS Qtr'!$J11:$GJ11, 'FS Qtr'!$J$4:$GJ$4, 'FS Ann'!AJ$4)</f>
        <v>0</v>
      </c>
      <c r="AK11" s="16">
        <f xml:space="preserve"> SUMIFS('FS Qtr'!$J11:$GJ11, 'FS Qtr'!$J$4:$GJ$4, 'FS Ann'!AK$4)</f>
        <v>0</v>
      </c>
      <c r="AL11" s="16">
        <f xml:space="preserve"> SUMIFS('FS Qtr'!$J11:$GJ11, 'FS Qtr'!$J$4:$GJ$4, 'FS Ann'!AL$4)</f>
        <v>0</v>
      </c>
      <c r="AM11" s="16">
        <f xml:space="preserve"> SUMIFS('FS Qtr'!$J11:$GJ11, 'FS Qtr'!$J$4:$GJ$4, 'FS Ann'!AM$4)</f>
        <v>0</v>
      </c>
      <c r="AN11" s="16">
        <f xml:space="preserve"> SUMIFS('FS Qtr'!$J11:$GJ11, 'FS Qtr'!$J$4:$GJ$4, 'FS Ann'!AN$4)</f>
        <v>0</v>
      </c>
      <c r="AO11" s="16">
        <f xml:space="preserve"> SUMIFS('FS Qtr'!$J11:$GJ11, 'FS Qtr'!$J$4:$GJ$4, 'FS Ann'!AO$4)</f>
        <v>0</v>
      </c>
      <c r="AP11" s="16">
        <f xml:space="preserve"> SUMIFS('FS Qtr'!$J11:$GJ11, 'FS Qtr'!$J$4:$GJ$4, 'FS Ann'!AP$4)</f>
        <v>0</v>
      </c>
      <c r="AQ11" s="16">
        <f xml:space="preserve"> SUMIFS('FS Qtr'!$J11:$GJ11, 'FS Qtr'!$J$4:$GJ$4, 'FS Ann'!AQ$4)</f>
        <v>0</v>
      </c>
      <c r="AR11" s="16">
        <f xml:space="preserve"> SUMIFS('FS Qtr'!$J11:$GJ11, 'FS Qtr'!$J$4:$GJ$4, 'FS Ann'!AR$4)</f>
        <v>0</v>
      </c>
      <c r="AS11" s="16">
        <f xml:space="preserve"> SUMIFS('FS Qtr'!$J11:$GJ11, 'FS Qtr'!$J$4:$GJ$4, 'FS Ann'!AS$4)</f>
        <v>0</v>
      </c>
      <c r="AT11" s="16">
        <f xml:space="preserve"> SUMIFS('FS Qtr'!$J11:$GJ11, 'FS Qtr'!$J$4:$GJ$4, 'FS Ann'!AT$4)</f>
        <v>0</v>
      </c>
      <c r="AU11" s="16">
        <f xml:space="preserve"> SUMIFS('FS Qtr'!$J11:$GJ11, 'FS Qtr'!$J$4:$GJ$4, 'FS Ann'!AU$4)</f>
        <v>0</v>
      </c>
      <c r="AV11" s="16">
        <f xml:space="preserve"> SUMIFS('FS Qtr'!$J11:$GJ11, 'FS Qtr'!$J$4:$GJ$4, 'FS Ann'!AV$4)</f>
        <v>0</v>
      </c>
      <c r="AW11" s="16">
        <f xml:space="preserve"> SUMIFS('FS Qtr'!$J11:$GJ11, 'FS Qtr'!$J$4:$GJ$4, 'FS Ann'!AW$4)</f>
        <v>0</v>
      </c>
      <c r="AX11" s="16">
        <f xml:space="preserve"> SUMIFS('FS Qtr'!$J11:$GJ11, 'FS Qtr'!$J$4:$GJ$4, 'FS Ann'!AX$4)</f>
        <v>0</v>
      </c>
      <c r="AY11" s="16">
        <f xml:space="preserve"> SUMIFS('FS Qtr'!$J11:$GJ11, 'FS Qtr'!$J$4:$GJ$4, 'FS Ann'!AY$4)</f>
        <v>0</v>
      </c>
      <c r="AZ11" s="16">
        <f xml:space="preserve"> SUMIFS('FS Qtr'!$J11:$GJ11, 'FS Qtr'!$J$4:$GJ$4, 'FS Ann'!AZ$4)</f>
        <v>0</v>
      </c>
      <c r="BA11" s="16">
        <f xml:space="preserve"> SUMIFS('FS Qtr'!$J11:$GJ11, 'FS Qtr'!$J$4:$GJ$4, 'FS Ann'!BA$4)</f>
        <v>0</v>
      </c>
      <c r="BB11" s="16">
        <f xml:space="preserve"> SUMIFS('FS Qtr'!$J11:$GJ11, 'FS Qtr'!$J$4:$GJ$4, 'FS Ann'!BB$4)</f>
        <v>0</v>
      </c>
    </row>
    <row r="12" spans="1:54" outlineLevel="1" x14ac:dyDescent="0.25">
      <c r="A12" s="1"/>
      <c r="B12" s="1"/>
      <c r="C12" s="19"/>
      <c r="D12" s="84"/>
      <c r="E12" s="85" t="s">
        <v>51</v>
      </c>
      <c r="F12" s="85"/>
      <c r="G12" s="335" t="str">
        <f>SMU</f>
        <v>$ 000s</v>
      </c>
      <c r="H12" s="85">
        <f t="shared" si="1"/>
        <v>586827.90427259111</v>
      </c>
      <c r="I12" s="85"/>
      <c r="J12" s="85">
        <f t="shared" ref="J12:BB12" si="2">SUM(J9:J11)</f>
        <v>0</v>
      </c>
      <c r="K12" s="85">
        <f t="shared" si="2"/>
        <v>0</v>
      </c>
      <c r="L12" s="85">
        <f t="shared" si="2"/>
        <v>0</v>
      </c>
      <c r="M12" s="85">
        <f t="shared" si="2"/>
        <v>23232.43727588432</v>
      </c>
      <c r="N12" s="85">
        <f t="shared" si="2"/>
        <v>31726.217854097486</v>
      </c>
      <c r="O12" s="85">
        <f t="shared" si="2"/>
        <v>31445.365957459719</v>
      </c>
      <c r="P12" s="85">
        <f t="shared" si="2"/>
        <v>31160.724121200008</v>
      </c>
      <c r="Q12" s="85">
        <f t="shared" si="2"/>
        <v>30872.212899623111</v>
      </c>
      <c r="R12" s="85">
        <f t="shared" si="2"/>
        <v>30579.17048767941</v>
      </c>
      <c r="S12" s="85">
        <f t="shared" si="2"/>
        <v>30282.664184642119</v>
      </c>
      <c r="T12" s="85">
        <f t="shared" si="2"/>
        <v>29982.040309861026</v>
      </c>
      <c r="U12" s="85">
        <f t="shared" si="2"/>
        <v>29677.212894028373</v>
      </c>
      <c r="V12" s="85">
        <f t="shared" si="2"/>
        <v>29367.465569082218</v>
      </c>
      <c r="W12" s="85">
        <f t="shared" si="2"/>
        <v>29053.953706574233</v>
      </c>
      <c r="X12" s="85">
        <f t="shared" si="2"/>
        <v>28735.969732911693</v>
      </c>
      <c r="Y12" s="85">
        <f t="shared" si="2"/>
        <v>28413.420616797437</v>
      </c>
      <c r="Z12" s="85">
        <f t="shared" si="2"/>
        <v>28085.530925968116</v>
      </c>
      <c r="AA12" s="85">
        <f t="shared" si="2"/>
        <v>27753.551369176945</v>
      </c>
      <c r="AB12" s="85">
        <f t="shared" si="2"/>
        <v>27416.71603397511</v>
      </c>
      <c r="AC12" s="85">
        <f t="shared" si="2"/>
        <v>27074.924244289963</v>
      </c>
      <c r="AD12" s="85">
        <f t="shared" si="2"/>
        <v>26727.33663116242</v>
      </c>
      <c r="AE12" s="85">
        <f t="shared" si="2"/>
        <v>26375.307104762149</v>
      </c>
      <c r="AF12" s="85">
        <f t="shared" si="2"/>
        <v>26018.006601125344</v>
      </c>
      <c r="AG12" s="85">
        <f t="shared" si="2"/>
        <v>12847.67575228967</v>
      </c>
      <c r="AH12" s="85">
        <f t="shared" si="2"/>
        <v>0</v>
      </c>
      <c r="AI12" s="85">
        <f t="shared" si="2"/>
        <v>0</v>
      </c>
      <c r="AJ12" s="85">
        <f t="shared" si="2"/>
        <v>0</v>
      </c>
      <c r="AK12" s="85">
        <f t="shared" si="2"/>
        <v>0</v>
      </c>
      <c r="AL12" s="85">
        <f t="shared" si="2"/>
        <v>0</v>
      </c>
      <c r="AM12" s="85">
        <f t="shared" si="2"/>
        <v>0</v>
      </c>
      <c r="AN12" s="85">
        <f t="shared" si="2"/>
        <v>0</v>
      </c>
      <c r="AO12" s="85">
        <f t="shared" si="2"/>
        <v>0</v>
      </c>
      <c r="AP12" s="85">
        <f t="shared" si="2"/>
        <v>0</v>
      </c>
      <c r="AQ12" s="85">
        <f t="shared" si="2"/>
        <v>0</v>
      </c>
      <c r="AR12" s="85">
        <f t="shared" si="2"/>
        <v>0</v>
      </c>
      <c r="AS12" s="85">
        <f t="shared" si="2"/>
        <v>0</v>
      </c>
      <c r="AT12" s="85">
        <f t="shared" si="2"/>
        <v>0</v>
      </c>
      <c r="AU12" s="85">
        <f t="shared" si="2"/>
        <v>0</v>
      </c>
      <c r="AV12" s="85">
        <f t="shared" si="2"/>
        <v>0</v>
      </c>
      <c r="AW12" s="85">
        <f t="shared" si="2"/>
        <v>0</v>
      </c>
      <c r="AX12" s="85">
        <f t="shared" si="2"/>
        <v>0</v>
      </c>
      <c r="AY12" s="85">
        <f t="shared" si="2"/>
        <v>0</v>
      </c>
      <c r="AZ12" s="85">
        <f t="shared" si="2"/>
        <v>0</v>
      </c>
      <c r="BA12" s="85">
        <f t="shared" si="2"/>
        <v>0</v>
      </c>
      <c r="BB12" s="85">
        <f t="shared" si="2"/>
        <v>0</v>
      </c>
    </row>
    <row r="13" spans="1:54" outlineLevel="1" x14ac:dyDescent="0.25">
      <c r="A13" s="1"/>
      <c r="B13" s="1"/>
      <c r="C13" s="19"/>
      <c r="D13" s="84"/>
      <c r="E13" s="16"/>
      <c r="F13" s="16"/>
      <c r="G13" s="393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outlineLevel="1" x14ac:dyDescent="0.25">
      <c r="A14" s="1"/>
      <c r="B14" s="1"/>
      <c r="C14" s="19"/>
      <c r="D14" s="84"/>
      <c r="E14" s="16" t="str">
        <f xml:space="preserve"> 'FS Qtr'!E14</f>
        <v>Wind asset depreciation</v>
      </c>
      <c r="F14" s="16">
        <f xml:space="preserve"> 'FS Qtr'!F14</f>
        <v>0</v>
      </c>
      <c r="G14" s="393" t="str">
        <f xml:space="preserve"> 'FS Qtr'!G14</f>
        <v>$ 000s</v>
      </c>
      <c r="H14" s="16">
        <f t="shared" si="1"/>
        <v>-317550</v>
      </c>
      <c r="I14" s="16"/>
      <c r="J14" s="16">
        <f xml:space="preserve"> SUMIFS('FS Qtr'!$J14:$GJ14, 'FS Qtr'!$J$4:$GJ$4, 'FS Ann'!J$4)</f>
        <v>0</v>
      </c>
      <c r="K14" s="16">
        <f xml:space="preserve"> SUMIFS('FS Qtr'!$J14:$GJ14, 'FS Qtr'!$J$4:$GJ$4, 'FS Ann'!K$4)</f>
        <v>0</v>
      </c>
      <c r="L14" s="16">
        <f xml:space="preserve"> SUMIFS('FS Qtr'!$J14:$GJ14, 'FS Qtr'!$J$4:$GJ$4, 'FS Ann'!L$4)</f>
        <v>0</v>
      </c>
      <c r="M14" s="16">
        <f xml:space="preserve"> SUMIFS('FS Qtr'!$J14:$GJ14, 'FS Qtr'!$J$4:$GJ$4, 'FS Ann'!M$4)</f>
        <v>-9339.7058823529405</v>
      </c>
      <c r="N14" s="16">
        <f xml:space="preserve"> SUMIFS('FS Qtr'!$J14:$GJ14, 'FS Qtr'!$J$4:$GJ$4, 'FS Ann'!N$4)</f>
        <v>-18679.411764705881</v>
      </c>
      <c r="O14" s="16">
        <f xml:space="preserve"> SUMIFS('FS Qtr'!$J14:$GJ14, 'FS Qtr'!$J$4:$GJ$4, 'FS Ann'!O$4)</f>
        <v>-18679.411764705881</v>
      </c>
      <c r="P14" s="16">
        <f xml:space="preserve"> SUMIFS('FS Qtr'!$J14:$GJ14, 'FS Qtr'!$J$4:$GJ$4, 'FS Ann'!P$4)</f>
        <v>-18679.411764705881</v>
      </c>
      <c r="Q14" s="16">
        <f xml:space="preserve"> SUMIFS('FS Qtr'!$J14:$GJ14, 'FS Qtr'!$J$4:$GJ$4, 'FS Ann'!Q$4)</f>
        <v>-18679.411764705881</v>
      </c>
      <c r="R14" s="16">
        <f xml:space="preserve"> SUMIFS('FS Qtr'!$J14:$GJ14, 'FS Qtr'!$J$4:$GJ$4, 'FS Ann'!R$4)</f>
        <v>-18679.411764705881</v>
      </c>
      <c r="S14" s="16">
        <f xml:space="preserve"> SUMIFS('FS Qtr'!$J14:$GJ14, 'FS Qtr'!$J$4:$GJ$4, 'FS Ann'!S$4)</f>
        <v>-18679.411764705881</v>
      </c>
      <c r="T14" s="16">
        <f xml:space="preserve"> SUMIFS('FS Qtr'!$J14:$GJ14, 'FS Qtr'!$J$4:$GJ$4, 'FS Ann'!T$4)</f>
        <v>-18679.411764705881</v>
      </c>
      <c r="U14" s="16">
        <f xml:space="preserve"> SUMIFS('FS Qtr'!$J14:$GJ14, 'FS Qtr'!$J$4:$GJ$4, 'FS Ann'!U$4)</f>
        <v>-18679.411764705881</v>
      </c>
      <c r="V14" s="16">
        <f xml:space="preserve"> SUMIFS('FS Qtr'!$J14:$GJ14, 'FS Qtr'!$J$4:$GJ$4, 'FS Ann'!V$4)</f>
        <v>-18679.411764705881</v>
      </c>
      <c r="W14" s="16">
        <f xml:space="preserve"> SUMIFS('FS Qtr'!$J14:$GJ14, 'FS Qtr'!$J$4:$GJ$4, 'FS Ann'!W$4)</f>
        <v>-18679.411764705881</v>
      </c>
      <c r="X14" s="16">
        <f xml:space="preserve"> SUMIFS('FS Qtr'!$J14:$GJ14, 'FS Qtr'!$J$4:$GJ$4, 'FS Ann'!X$4)</f>
        <v>-18679.411764705881</v>
      </c>
      <c r="Y14" s="16">
        <f xml:space="preserve"> SUMIFS('FS Qtr'!$J14:$GJ14, 'FS Qtr'!$J$4:$GJ$4, 'FS Ann'!Y$4)</f>
        <v>-18679.411764705881</v>
      </c>
      <c r="Z14" s="16">
        <f xml:space="preserve"> SUMIFS('FS Qtr'!$J14:$GJ14, 'FS Qtr'!$J$4:$GJ$4, 'FS Ann'!Z$4)</f>
        <v>-18679.411764705881</v>
      </c>
      <c r="AA14" s="16">
        <f xml:space="preserve"> SUMIFS('FS Qtr'!$J14:$GJ14, 'FS Qtr'!$J$4:$GJ$4, 'FS Ann'!AA$4)</f>
        <v>-18679.411764705881</v>
      </c>
      <c r="AB14" s="16">
        <f xml:space="preserve"> SUMIFS('FS Qtr'!$J14:$GJ14, 'FS Qtr'!$J$4:$GJ$4, 'FS Ann'!AB$4)</f>
        <v>-18679.411764705881</v>
      </c>
      <c r="AC14" s="16">
        <f xml:space="preserve"> SUMIFS('FS Qtr'!$J14:$GJ14, 'FS Qtr'!$J$4:$GJ$4, 'FS Ann'!AC$4)</f>
        <v>-18679.411764705881</v>
      </c>
      <c r="AD14" s="16">
        <f xml:space="preserve"> SUMIFS('FS Qtr'!$J14:$GJ14, 'FS Qtr'!$J$4:$GJ$4, 'FS Ann'!AD$4)</f>
        <v>-9339.7058823529405</v>
      </c>
      <c r="AE14" s="16">
        <f xml:space="preserve"> SUMIFS('FS Qtr'!$J14:$GJ14, 'FS Qtr'!$J$4:$GJ$4, 'FS Ann'!AE$4)</f>
        <v>0</v>
      </c>
      <c r="AF14" s="16">
        <f xml:space="preserve"> SUMIFS('FS Qtr'!$J14:$GJ14, 'FS Qtr'!$J$4:$GJ$4, 'FS Ann'!AF$4)</f>
        <v>0</v>
      </c>
      <c r="AG14" s="16">
        <f xml:space="preserve"> SUMIFS('FS Qtr'!$J14:$GJ14, 'FS Qtr'!$J$4:$GJ$4, 'FS Ann'!AG$4)</f>
        <v>0</v>
      </c>
      <c r="AH14" s="16">
        <f xml:space="preserve"> SUMIFS('FS Qtr'!$J14:$GJ14, 'FS Qtr'!$J$4:$GJ$4, 'FS Ann'!AH$4)</f>
        <v>0</v>
      </c>
      <c r="AI14" s="16">
        <f xml:space="preserve"> SUMIFS('FS Qtr'!$J14:$GJ14, 'FS Qtr'!$J$4:$GJ$4, 'FS Ann'!AI$4)</f>
        <v>0</v>
      </c>
      <c r="AJ14" s="16">
        <f xml:space="preserve"> SUMIFS('FS Qtr'!$J14:$GJ14, 'FS Qtr'!$J$4:$GJ$4, 'FS Ann'!AJ$4)</f>
        <v>0</v>
      </c>
      <c r="AK14" s="16">
        <f xml:space="preserve"> SUMIFS('FS Qtr'!$J14:$GJ14, 'FS Qtr'!$J$4:$GJ$4, 'FS Ann'!AK$4)</f>
        <v>0</v>
      </c>
      <c r="AL14" s="16">
        <f xml:space="preserve"> SUMIFS('FS Qtr'!$J14:$GJ14, 'FS Qtr'!$J$4:$GJ$4, 'FS Ann'!AL$4)</f>
        <v>0</v>
      </c>
      <c r="AM14" s="16">
        <f xml:space="preserve"> SUMIFS('FS Qtr'!$J14:$GJ14, 'FS Qtr'!$J$4:$GJ$4, 'FS Ann'!AM$4)</f>
        <v>0</v>
      </c>
      <c r="AN14" s="16">
        <f xml:space="preserve"> SUMIFS('FS Qtr'!$J14:$GJ14, 'FS Qtr'!$J$4:$GJ$4, 'FS Ann'!AN$4)</f>
        <v>0</v>
      </c>
      <c r="AO14" s="16">
        <f xml:space="preserve"> SUMIFS('FS Qtr'!$J14:$GJ14, 'FS Qtr'!$J$4:$GJ$4, 'FS Ann'!AO$4)</f>
        <v>0</v>
      </c>
      <c r="AP14" s="16">
        <f xml:space="preserve"> SUMIFS('FS Qtr'!$J14:$GJ14, 'FS Qtr'!$J$4:$GJ$4, 'FS Ann'!AP$4)</f>
        <v>0</v>
      </c>
      <c r="AQ14" s="16">
        <f xml:space="preserve"> SUMIFS('FS Qtr'!$J14:$GJ14, 'FS Qtr'!$J$4:$GJ$4, 'FS Ann'!AQ$4)</f>
        <v>0</v>
      </c>
      <c r="AR14" s="16">
        <f xml:space="preserve"> SUMIFS('FS Qtr'!$J14:$GJ14, 'FS Qtr'!$J$4:$GJ$4, 'FS Ann'!AR$4)</f>
        <v>0</v>
      </c>
      <c r="AS14" s="16">
        <f xml:space="preserve"> SUMIFS('FS Qtr'!$J14:$GJ14, 'FS Qtr'!$J$4:$GJ$4, 'FS Ann'!AS$4)</f>
        <v>0</v>
      </c>
      <c r="AT14" s="16">
        <f xml:space="preserve"> SUMIFS('FS Qtr'!$J14:$GJ14, 'FS Qtr'!$J$4:$GJ$4, 'FS Ann'!AT$4)</f>
        <v>0</v>
      </c>
      <c r="AU14" s="16">
        <f xml:space="preserve"> SUMIFS('FS Qtr'!$J14:$GJ14, 'FS Qtr'!$J$4:$GJ$4, 'FS Ann'!AU$4)</f>
        <v>0</v>
      </c>
      <c r="AV14" s="16">
        <f xml:space="preserve"> SUMIFS('FS Qtr'!$J14:$GJ14, 'FS Qtr'!$J$4:$GJ$4, 'FS Ann'!AV$4)</f>
        <v>0</v>
      </c>
      <c r="AW14" s="16">
        <f xml:space="preserve"> SUMIFS('FS Qtr'!$J14:$GJ14, 'FS Qtr'!$J$4:$GJ$4, 'FS Ann'!AW$4)</f>
        <v>0</v>
      </c>
      <c r="AX14" s="16">
        <f xml:space="preserve"> SUMIFS('FS Qtr'!$J14:$GJ14, 'FS Qtr'!$J$4:$GJ$4, 'FS Ann'!AX$4)</f>
        <v>0</v>
      </c>
      <c r="AY14" s="16">
        <f xml:space="preserve"> SUMIFS('FS Qtr'!$J14:$GJ14, 'FS Qtr'!$J$4:$GJ$4, 'FS Ann'!AY$4)</f>
        <v>0</v>
      </c>
      <c r="AZ14" s="16">
        <f xml:space="preserve"> SUMIFS('FS Qtr'!$J14:$GJ14, 'FS Qtr'!$J$4:$GJ$4, 'FS Ann'!AZ$4)</f>
        <v>0</v>
      </c>
      <c r="BA14" s="16">
        <f xml:space="preserve"> SUMIFS('FS Qtr'!$J14:$GJ14, 'FS Qtr'!$J$4:$GJ$4, 'FS Ann'!BA$4)</f>
        <v>0</v>
      </c>
      <c r="BB14" s="16">
        <f xml:space="preserve"> SUMIFS('FS Qtr'!$J14:$GJ14, 'FS Qtr'!$J$4:$GJ$4, 'FS Ann'!BB$4)</f>
        <v>0</v>
      </c>
    </row>
    <row r="15" spans="1:54" outlineLevel="1" x14ac:dyDescent="0.25">
      <c r="A15" s="1"/>
      <c r="B15" s="1"/>
      <c r="C15" s="19"/>
      <c r="D15" s="84"/>
      <c r="E15" s="16" t="str">
        <f xml:space="preserve"> 'FS Qtr'!E15</f>
        <v>Amortisation of capitalised finance costs</v>
      </c>
      <c r="F15" s="16">
        <f xml:space="preserve"> 'FS Qtr'!F15</f>
        <v>0</v>
      </c>
      <c r="G15" s="393" t="str">
        <f xml:space="preserve"> 'FS Qtr'!G15</f>
        <v>$ 000s</v>
      </c>
      <c r="H15" s="16">
        <f t="shared" si="1"/>
        <v>-20511.856056744145</v>
      </c>
      <c r="I15" s="16"/>
      <c r="J15" s="16">
        <f xml:space="preserve"> SUMIFS('FS Qtr'!$J15:$GJ15, 'FS Qtr'!$J$4:$GJ$4, 'FS Ann'!J$4)</f>
        <v>0</v>
      </c>
      <c r="K15" s="16">
        <f xml:space="preserve"> SUMIFS('FS Qtr'!$J15:$GJ15, 'FS Qtr'!$J$4:$GJ$4, 'FS Ann'!K$4)</f>
        <v>0</v>
      </c>
      <c r="L15" s="16">
        <f xml:space="preserve"> SUMIFS('FS Qtr'!$J15:$GJ15, 'FS Qtr'!$J$4:$GJ$4, 'FS Ann'!L$4)</f>
        <v>0</v>
      </c>
      <c r="M15" s="16">
        <f xml:space="preserve"> SUMIFS('FS Qtr'!$J15:$GJ15, 'FS Qtr'!$J$4:$GJ$4, 'FS Ann'!M$4)</f>
        <v>-603.28988402188656</v>
      </c>
      <c r="N15" s="16">
        <f xml:space="preserve"> SUMIFS('FS Qtr'!$J15:$GJ15, 'FS Qtr'!$J$4:$GJ$4, 'FS Ann'!N$4)</f>
        <v>-1206.5797680437731</v>
      </c>
      <c r="O15" s="16">
        <f xml:space="preserve"> SUMIFS('FS Qtr'!$J15:$GJ15, 'FS Qtr'!$J$4:$GJ$4, 'FS Ann'!O$4)</f>
        <v>-1206.5797680437731</v>
      </c>
      <c r="P15" s="16">
        <f xml:space="preserve"> SUMIFS('FS Qtr'!$J15:$GJ15, 'FS Qtr'!$J$4:$GJ$4, 'FS Ann'!P$4)</f>
        <v>-1206.5797680437731</v>
      </c>
      <c r="Q15" s="16">
        <f xml:space="preserve"> SUMIFS('FS Qtr'!$J15:$GJ15, 'FS Qtr'!$J$4:$GJ$4, 'FS Ann'!Q$4)</f>
        <v>-1206.5797680437731</v>
      </c>
      <c r="R15" s="16">
        <f xml:space="preserve"> SUMIFS('FS Qtr'!$J15:$GJ15, 'FS Qtr'!$J$4:$GJ$4, 'FS Ann'!R$4)</f>
        <v>-1206.5797680437731</v>
      </c>
      <c r="S15" s="16">
        <f xml:space="preserve"> SUMIFS('FS Qtr'!$J15:$GJ15, 'FS Qtr'!$J$4:$GJ$4, 'FS Ann'!S$4)</f>
        <v>-1206.5797680437731</v>
      </c>
      <c r="T15" s="16">
        <f xml:space="preserve"> SUMIFS('FS Qtr'!$J15:$GJ15, 'FS Qtr'!$J$4:$GJ$4, 'FS Ann'!T$4)</f>
        <v>-1206.5797680437731</v>
      </c>
      <c r="U15" s="16">
        <f xml:space="preserve"> SUMIFS('FS Qtr'!$J15:$GJ15, 'FS Qtr'!$J$4:$GJ$4, 'FS Ann'!U$4)</f>
        <v>-1206.5797680437731</v>
      </c>
      <c r="V15" s="16">
        <f xml:space="preserve"> SUMIFS('FS Qtr'!$J15:$GJ15, 'FS Qtr'!$J$4:$GJ$4, 'FS Ann'!V$4)</f>
        <v>-1206.5797680437731</v>
      </c>
      <c r="W15" s="16">
        <f xml:space="preserve"> SUMIFS('FS Qtr'!$J15:$GJ15, 'FS Qtr'!$J$4:$GJ$4, 'FS Ann'!W$4)</f>
        <v>-1206.5797680437731</v>
      </c>
      <c r="X15" s="16">
        <f xml:space="preserve"> SUMIFS('FS Qtr'!$J15:$GJ15, 'FS Qtr'!$J$4:$GJ$4, 'FS Ann'!X$4)</f>
        <v>-1206.5797680437731</v>
      </c>
      <c r="Y15" s="16">
        <f xml:space="preserve"> SUMIFS('FS Qtr'!$J15:$GJ15, 'FS Qtr'!$J$4:$GJ$4, 'FS Ann'!Y$4)</f>
        <v>-1206.5797680437731</v>
      </c>
      <c r="Z15" s="16">
        <f xml:space="preserve"> SUMIFS('FS Qtr'!$J15:$GJ15, 'FS Qtr'!$J$4:$GJ$4, 'FS Ann'!Z$4)</f>
        <v>-1206.5797680437731</v>
      </c>
      <c r="AA15" s="16">
        <f xml:space="preserve"> SUMIFS('FS Qtr'!$J15:$GJ15, 'FS Qtr'!$J$4:$GJ$4, 'FS Ann'!AA$4)</f>
        <v>-1206.5797680437731</v>
      </c>
      <c r="AB15" s="16">
        <f xml:space="preserve"> SUMIFS('FS Qtr'!$J15:$GJ15, 'FS Qtr'!$J$4:$GJ$4, 'FS Ann'!AB$4)</f>
        <v>-1206.5797680437731</v>
      </c>
      <c r="AC15" s="16">
        <f xml:space="preserve"> SUMIFS('FS Qtr'!$J15:$GJ15, 'FS Qtr'!$J$4:$GJ$4, 'FS Ann'!AC$4)</f>
        <v>-1206.5797680437731</v>
      </c>
      <c r="AD15" s="16">
        <f xml:space="preserve"> SUMIFS('FS Qtr'!$J15:$GJ15, 'FS Qtr'!$J$4:$GJ$4, 'FS Ann'!AD$4)</f>
        <v>-603.28988402188656</v>
      </c>
      <c r="AE15" s="16">
        <f xml:space="preserve"> SUMIFS('FS Qtr'!$J15:$GJ15, 'FS Qtr'!$J$4:$GJ$4, 'FS Ann'!AE$4)</f>
        <v>0</v>
      </c>
      <c r="AF15" s="16">
        <f xml:space="preserve"> SUMIFS('FS Qtr'!$J15:$GJ15, 'FS Qtr'!$J$4:$GJ$4, 'FS Ann'!AF$4)</f>
        <v>0</v>
      </c>
      <c r="AG15" s="16">
        <f xml:space="preserve"> SUMIFS('FS Qtr'!$J15:$GJ15, 'FS Qtr'!$J$4:$GJ$4, 'FS Ann'!AG$4)</f>
        <v>0</v>
      </c>
      <c r="AH15" s="16">
        <f xml:space="preserve"> SUMIFS('FS Qtr'!$J15:$GJ15, 'FS Qtr'!$J$4:$GJ$4, 'FS Ann'!AH$4)</f>
        <v>0</v>
      </c>
      <c r="AI15" s="16">
        <f xml:space="preserve"> SUMIFS('FS Qtr'!$J15:$GJ15, 'FS Qtr'!$J$4:$GJ$4, 'FS Ann'!AI$4)</f>
        <v>0</v>
      </c>
      <c r="AJ15" s="16">
        <f xml:space="preserve"> SUMIFS('FS Qtr'!$J15:$GJ15, 'FS Qtr'!$J$4:$GJ$4, 'FS Ann'!AJ$4)</f>
        <v>0</v>
      </c>
      <c r="AK15" s="16">
        <f xml:space="preserve"> SUMIFS('FS Qtr'!$J15:$GJ15, 'FS Qtr'!$J$4:$GJ$4, 'FS Ann'!AK$4)</f>
        <v>0</v>
      </c>
      <c r="AL15" s="16">
        <f xml:space="preserve"> SUMIFS('FS Qtr'!$J15:$GJ15, 'FS Qtr'!$J$4:$GJ$4, 'FS Ann'!AL$4)</f>
        <v>0</v>
      </c>
      <c r="AM15" s="16">
        <f xml:space="preserve"> SUMIFS('FS Qtr'!$J15:$GJ15, 'FS Qtr'!$J$4:$GJ$4, 'FS Ann'!AM$4)</f>
        <v>0</v>
      </c>
      <c r="AN15" s="16">
        <f xml:space="preserve"> SUMIFS('FS Qtr'!$J15:$GJ15, 'FS Qtr'!$J$4:$GJ$4, 'FS Ann'!AN$4)</f>
        <v>0</v>
      </c>
      <c r="AO15" s="16">
        <f xml:space="preserve"> SUMIFS('FS Qtr'!$J15:$GJ15, 'FS Qtr'!$J$4:$GJ$4, 'FS Ann'!AO$4)</f>
        <v>0</v>
      </c>
      <c r="AP15" s="16">
        <f xml:space="preserve"> SUMIFS('FS Qtr'!$J15:$GJ15, 'FS Qtr'!$J$4:$GJ$4, 'FS Ann'!AP$4)</f>
        <v>0</v>
      </c>
      <c r="AQ15" s="16">
        <f xml:space="preserve"> SUMIFS('FS Qtr'!$J15:$GJ15, 'FS Qtr'!$J$4:$GJ$4, 'FS Ann'!AQ$4)</f>
        <v>0</v>
      </c>
      <c r="AR15" s="16">
        <f xml:space="preserve"> SUMIFS('FS Qtr'!$J15:$GJ15, 'FS Qtr'!$J$4:$GJ$4, 'FS Ann'!AR$4)</f>
        <v>0</v>
      </c>
      <c r="AS15" s="16">
        <f xml:space="preserve"> SUMIFS('FS Qtr'!$J15:$GJ15, 'FS Qtr'!$J$4:$GJ$4, 'FS Ann'!AS$4)</f>
        <v>0</v>
      </c>
      <c r="AT15" s="16">
        <f xml:space="preserve"> SUMIFS('FS Qtr'!$J15:$GJ15, 'FS Qtr'!$J$4:$GJ$4, 'FS Ann'!AT$4)</f>
        <v>0</v>
      </c>
      <c r="AU15" s="16">
        <f xml:space="preserve"> SUMIFS('FS Qtr'!$J15:$GJ15, 'FS Qtr'!$J$4:$GJ$4, 'FS Ann'!AU$4)</f>
        <v>0</v>
      </c>
      <c r="AV15" s="16">
        <f xml:space="preserve"> SUMIFS('FS Qtr'!$J15:$GJ15, 'FS Qtr'!$J$4:$GJ$4, 'FS Ann'!AV$4)</f>
        <v>0</v>
      </c>
      <c r="AW15" s="16">
        <f xml:space="preserve"> SUMIFS('FS Qtr'!$J15:$GJ15, 'FS Qtr'!$J$4:$GJ$4, 'FS Ann'!AW$4)</f>
        <v>0</v>
      </c>
      <c r="AX15" s="16">
        <f xml:space="preserve"> SUMIFS('FS Qtr'!$J15:$GJ15, 'FS Qtr'!$J$4:$GJ$4, 'FS Ann'!AX$4)</f>
        <v>0</v>
      </c>
      <c r="AY15" s="16">
        <f xml:space="preserve"> SUMIFS('FS Qtr'!$J15:$GJ15, 'FS Qtr'!$J$4:$GJ$4, 'FS Ann'!AY$4)</f>
        <v>0</v>
      </c>
      <c r="AZ15" s="16">
        <f xml:space="preserve"> SUMIFS('FS Qtr'!$J15:$GJ15, 'FS Qtr'!$J$4:$GJ$4, 'FS Ann'!AZ$4)</f>
        <v>0</v>
      </c>
      <c r="BA15" s="16">
        <f xml:space="preserve"> SUMIFS('FS Qtr'!$J15:$GJ15, 'FS Qtr'!$J$4:$GJ$4, 'FS Ann'!BA$4)</f>
        <v>0</v>
      </c>
      <c r="BB15" s="16">
        <f xml:space="preserve"> SUMIFS('FS Qtr'!$J15:$GJ15, 'FS Qtr'!$J$4:$GJ$4, 'FS Ann'!BB$4)</f>
        <v>0</v>
      </c>
    </row>
    <row r="16" spans="1:54" outlineLevel="1" x14ac:dyDescent="0.25">
      <c r="A16" s="1"/>
      <c r="B16" s="1"/>
      <c r="C16" s="19"/>
      <c r="D16" s="84"/>
      <c r="E16" s="85" t="s">
        <v>52</v>
      </c>
      <c r="F16" s="85"/>
      <c r="G16" s="394" t="str">
        <f xml:space="preserve"> SMU</f>
        <v>$ 000s</v>
      </c>
      <c r="H16" s="85">
        <f t="shared" si="1"/>
        <v>248766.04821584682</v>
      </c>
      <c r="I16" s="85"/>
      <c r="J16" s="85">
        <f t="shared" ref="J16:BB16" si="3" xml:space="preserve"> J12 + SUM(J14:J15)</f>
        <v>0</v>
      </c>
      <c r="K16" s="85">
        <f t="shared" si="3"/>
        <v>0</v>
      </c>
      <c r="L16" s="85">
        <f t="shared" si="3"/>
        <v>0</v>
      </c>
      <c r="M16" s="85">
        <f t="shared" si="3"/>
        <v>13289.441509509494</v>
      </c>
      <c r="N16" s="85">
        <f t="shared" si="3"/>
        <v>11840.226321347833</v>
      </c>
      <c r="O16" s="85">
        <f t="shared" si="3"/>
        <v>11559.374424710066</v>
      </c>
      <c r="P16" s="85">
        <f t="shared" si="3"/>
        <v>11274.732588450355</v>
      </c>
      <c r="Q16" s="85">
        <f t="shared" si="3"/>
        <v>10986.221366873458</v>
      </c>
      <c r="R16" s="85">
        <f t="shared" si="3"/>
        <v>10693.178954929757</v>
      </c>
      <c r="S16" s="85">
        <f t="shared" si="3"/>
        <v>10396.672651892466</v>
      </c>
      <c r="T16" s="85">
        <f t="shared" si="3"/>
        <v>10096.048777111373</v>
      </c>
      <c r="U16" s="85">
        <f t="shared" si="3"/>
        <v>9791.22136127872</v>
      </c>
      <c r="V16" s="85">
        <f t="shared" si="3"/>
        <v>9481.4740363325654</v>
      </c>
      <c r="W16" s="85">
        <f t="shared" si="3"/>
        <v>9167.9621738245805</v>
      </c>
      <c r="X16" s="85">
        <f t="shared" si="3"/>
        <v>8849.9782001620406</v>
      </c>
      <c r="Y16" s="85">
        <f t="shared" si="3"/>
        <v>8527.4290840477843</v>
      </c>
      <c r="Z16" s="85">
        <f t="shared" si="3"/>
        <v>8199.5393932184634</v>
      </c>
      <c r="AA16" s="85">
        <f t="shared" si="3"/>
        <v>7867.5598364272919</v>
      </c>
      <c r="AB16" s="85">
        <f t="shared" si="3"/>
        <v>7530.7245012254571</v>
      </c>
      <c r="AC16" s="85">
        <f t="shared" si="3"/>
        <v>7188.9327115403103</v>
      </c>
      <c r="AD16" s="85">
        <f t="shared" si="3"/>
        <v>16784.340864787591</v>
      </c>
      <c r="AE16" s="85">
        <f t="shared" si="3"/>
        <v>26375.307104762149</v>
      </c>
      <c r="AF16" s="85">
        <f t="shared" si="3"/>
        <v>26018.006601125344</v>
      </c>
      <c r="AG16" s="85">
        <f t="shared" si="3"/>
        <v>12847.67575228967</v>
      </c>
      <c r="AH16" s="85">
        <f t="shared" si="3"/>
        <v>0</v>
      </c>
      <c r="AI16" s="85">
        <f t="shared" si="3"/>
        <v>0</v>
      </c>
      <c r="AJ16" s="85">
        <f t="shared" si="3"/>
        <v>0</v>
      </c>
      <c r="AK16" s="85">
        <f t="shared" si="3"/>
        <v>0</v>
      </c>
      <c r="AL16" s="85">
        <f t="shared" si="3"/>
        <v>0</v>
      </c>
      <c r="AM16" s="85">
        <f t="shared" si="3"/>
        <v>0</v>
      </c>
      <c r="AN16" s="85">
        <f t="shared" si="3"/>
        <v>0</v>
      </c>
      <c r="AO16" s="85">
        <f t="shared" si="3"/>
        <v>0</v>
      </c>
      <c r="AP16" s="85">
        <f t="shared" si="3"/>
        <v>0</v>
      </c>
      <c r="AQ16" s="85">
        <f t="shared" si="3"/>
        <v>0</v>
      </c>
      <c r="AR16" s="85">
        <f t="shared" si="3"/>
        <v>0</v>
      </c>
      <c r="AS16" s="85">
        <f t="shared" si="3"/>
        <v>0</v>
      </c>
      <c r="AT16" s="85">
        <f t="shared" si="3"/>
        <v>0</v>
      </c>
      <c r="AU16" s="85">
        <f t="shared" si="3"/>
        <v>0</v>
      </c>
      <c r="AV16" s="85">
        <f t="shared" si="3"/>
        <v>0</v>
      </c>
      <c r="AW16" s="85">
        <f t="shared" si="3"/>
        <v>0</v>
      </c>
      <c r="AX16" s="85">
        <f t="shared" si="3"/>
        <v>0</v>
      </c>
      <c r="AY16" s="85">
        <f t="shared" si="3"/>
        <v>0</v>
      </c>
      <c r="AZ16" s="85">
        <f t="shared" si="3"/>
        <v>0</v>
      </c>
      <c r="BA16" s="85">
        <f t="shared" si="3"/>
        <v>0</v>
      </c>
      <c r="BB16" s="85">
        <f t="shared" si="3"/>
        <v>0</v>
      </c>
    </row>
    <row r="17" spans="1:54" outlineLevel="1" x14ac:dyDescent="0.25">
      <c r="A17" s="1"/>
      <c r="B17" s="1"/>
      <c r="C17" s="19"/>
      <c r="D17" s="84"/>
      <c r="E17" s="16"/>
      <c r="F17" s="16"/>
      <c r="G17" s="393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outlineLevel="1" x14ac:dyDescent="0.25">
      <c r="A18" s="1"/>
      <c r="B18" s="1"/>
      <c r="C18" s="19"/>
      <c r="D18" s="84"/>
      <c r="E18" s="16" t="str">
        <f xml:space="preserve"> 'FS Qtr'!E18</f>
        <v>Senior debt interest</v>
      </c>
      <c r="F18" s="16">
        <f xml:space="preserve"> 'FS Qtr'!F18</f>
        <v>0</v>
      </c>
      <c r="G18" s="393" t="str">
        <f xml:space="preserve"> 'FS Qtr'!G18</f>
        <v>$ 000s</v>
      </c>
      <c r="H18" s="16">
        <f t="shared" si="1"/>
        <v>-101122.85691062588</v>
      </c>
      <c r="I18" s="16"/>
      <c r="J18" s="16">
        <f xml:space="preserve"> SUMIFS('FS Qtr'!$J18:$GJ18, 'FS Qtr'!$J$4:$GJ$4, 'FS Ann'!J$4)</f>
        <v>0</v>
      </c>
      <c r="K18" s="16">
        <f xml:space="preserve"> SUMIFS('FS Qtr'!$J18:$GJ18, 'FS Qtr'!$J$4:$GJ$4, 'FS Ann'!K$4)</f>
        <v>0</v>
      </c>
      <c r="L18" s="16">
        <f xml:space="preserve"> SUMIFS('FS Qtr'!$J18:$GJ18, 'FS Qtr'!$J$4:$GJ$4, 'FS Ann'!L$4)</f>
        <v>0</v>
      </c>
      <c r="M18" s="16">
        <f xml:space="preserve"> SUMIFS('FS Qtr'!$J18:$GJ18, 'FS Qtr'!$J$4:$GJ$4, 'FS Ann'!M$4)</f>
        <v>-5490.4885997170286</v>
      </c>
      <c r="N18" s="16">
        <f xml:space="preserve"> SUMIFS('FS Qtr'!$J18:$GJ18, 'FS Qtr'!$J$4:$GJ$4, 'FS Ann'!N$4)</f>
        <v>-10359.579861481576</v>
      </c>
      <c r="O18" s="16">
        <f xml:space="preserve"> SUMIFS('FS Qtr'!$J18:$GJ18, 'FS Qtr'!$J$4:$GJ$4, 'FS Ann'!O$4)</f>
        <v>-9829.8174186064425</v>
      </c>
      <c r="P18" s="16">
        <f xml:space="preserve"> SUMIFS('FS Qtr'!$J18:$GJ18, 'FS Qtr'!$J$4:$GJ$4, 'FS Ann'!P$4)</f>
        <v>-9303.0419388098271</v>
      </c>
      <c r="Q18" s="16">
        <f xml:space="preserve"> SUMIFS('FS Qtr'!$J18:$GJ18, 'FS Qtr'!$J$4:$GJ$4, 'FS Ann'!Q$4)</f>
        <v>-8786.260283824653</v>
      </c>
      <c r="R18" s="16">
        <f xml:space="preserve"> SUMIFS('FS Qtr'!$J18:$GJ18, 'FS Qtr'!$J$4:$GJ$4, 'FS Ann'!R$4)</f>
        <v>-8207.3474857456331</v>
      </c>
      <c r="S18" s="16">
        <f xml:space="preserve"> SUMIFS('FS Qtr'!$J18:$GJ18, 'FS Qtr'!$J$4:$GJ$4, 'FS Ann'!S$4)</f>
        <v>-7638.3094196976854</v>
      </c>
      <c r="T18" s="16">
        <f xml:space="preserve"> SUMIFS('FS Qtr'!$J18:$GJ18, 'FS Qtr'!$J$4:$GJ$4, 'FS Ann'!T$4)</f>
        <v>-7052.5777322208905</v>
      </c>
      <c r="U18" s="16">
        <f xml:space="preserve"> SUMIFS('FS Qtr'!$J18:$GJ18, 'FS Qtr'!$J$4:$GJ$4, 'FS Ann'!U$4)</f>
        <v>-6469.2258860498687</v>
      </c>
      <c r="V18" s="16">
        <f xml:space="preserve"> SUMIFS('FS Qtr'!$J18:$GJ18, 'FS Qtr'!$J$4:$GJ$4, 'FS Ann'!V$4)</f>
        <v>-5832.407529586224</v>
      </c>
      <c r="W18" s="16">
        <f xml:space="preserve"> SUMIFS('FS Qtr'!$J18:$GJ18, 'FS Qtr'!$J$4:$GJ$4, 'FS Ann'!W$4)</f>
        <v>-5195.6761796909159</v>
      </c>
      <c r="X18" s="16">
        <f xml:space="preserve"> SUMIFS('FS Qtr'!$J18:$GJ18, 'FS Qtr'!$J$4:$GJ$4, 'FS Ann'!X$4)</f>
        <v>-4541.1340897119881</v>
      </c>
      <c r="Y18" s="16">
        <f xml:space="preserve"> SUMIFS('FS Qtr'!$J18:$GJ18, 'FS Qtr'!$J$4:$GJ$4, 'FS Ann'!Y$4)</f>
        <v>-3879.2729124484226</v>
      </c>
      <c r="Z18" s="16">
        <f xml:space="preserve"> SUMIFS('FS Qtr'!$J18:$GJ18, 'FS Qtr'!$J$4:$GJ$4, 'FS Ann'!Z$4)</f>
        <v>-3175.5979435756126</v>
      </c>
      <c r="AA18" s="16">
        <f xml:space="preserve"> SUMIFS('FS Qtr'!$J18:$GJ18, 'FS Qtr'!$J$4:$GJ$4, 'FS Ann'!AA$4)</f>
        <v>-2462.6019703495303</v>
      </c>
      <c r="AB18" s="16">
        <f xml:space="preserve"> SUMIFS('FS Qtr'!$J18:$GJ18, 'FS Qtr'!$J$4:$GJ$4, 'FS Ann'!AB$4)</f>
        <v>-1728.6767075332277</v>
      </c>
      <c r="AC18" s="16">
        <f xml:space="preserve"> SUMIFS('FS Qtr'!$J18:$GJ18, 'FS Qtr'!$J$4:$GJ$4, 'FS Ann'!AC$4)</f>
        <v>-975.96499857120625</v>
      </c>
      <c r="AD18" s="16">
        <f xml:space="preserve"> SUMIFS('FS Qtr'!$J18:$GJ18, 'FS Qtr'!$J$4:$GJ$4, 'FS Ann'!AD$4)</f>
        <v>-194.87595300511239</v>
      </c>
      <c r="AE18" s="16">
        <f xml:space="preserve"> SUMIFS('FS Qtr'!$J18:$GJ18, 'FS Qtr'!$J$4:$GJ$4, 'FS Ann'!AE$4)</f>
        <v>-1.1093896930308093E-11</v>
      </c>
      <c r="AF18" s="16">
        <f xml:space="preserve"> SUMIFS('FS Qtr'!$J18:$GJ18, 'FS Qtr'!$J$4:$GJ$4, 'FS Ann'!AF$4)</f>
        <v>-1.1098445212256694E-11</v>
      </c>
      <c r="AG18" s="16">
        <f xml:space="preserve"> SUMIFS('FS Qtr'!$J18:$GJ18, 'FS Qtr'!$J$4:$GJ$4, 'FS Ann'!AG$4)</f>
        <v>-5.5365477136446222E-12</v>
      </c>
      <c r="AH18" s="16">
        <f xml:space="preserve"> SUMIFS('FS Qtr'!$J18:$GJ18, 'FS Qtr'!$J$4:$GJ$4, 'FS Ann'!AH$4)</f>
        <v>0</v>
      </c>
      <c r="AI18" s="16">
        <f xml:space="preserve"> SUMIFS('FS Qtr'!$J18:$GJ18, 'FS Qtr'!$J$4:$GJ$4, 'FS Ann'!AI$4)</f>
        <v>0</v>
      </c>
      <c r="AJ18" s="16">
        <f xml:space="preserve"> SUMIFS('FS Qtr'!$J18:$GJ18, 'FS Qtr'!$J$4:$GJ$4, 'FS Ann'!AJ$4)</f>
        <v>0</v>
      </c>
      <c r="AK18" s="16">
        <f xml:space="preserve"> SUMIFS('FS Qtr'!$J18:$GJ18, 'FS Qtr'!$J$4:$GJ$4, 'FS Ann'!AK$4)</f>
        <v>0</v>
      </c>
      <c r="AL18" s="16">
        <f xml:space="preserve"> SUMIFS('FS Qtr'!$J18:$GJ18, 'FS Qtr'!$J$4:$GJ$4, 'FS Ann'!AL$4)</f>
        <v>0</v>
      </c>
      <c r="AM18" s="16">
        <f xml:space="preserve"> SUMIFS('FS Qtr'!$J18:$GJ18, 'FS Qtr'!$J$4:$GJ$4, 'FS Ann'!AM$4)</f>
        <v>0</v>
      </c>
      <c r="AN18" s="16">
        <f xml:space="preserve"> SUMIFS('FS Qtr'!$J18:$GJ18, 'FS Qtr'!$J$4:$GJ$4, 'FS Ann'!AN$4)</f>
        <v>0</v>
      </c>
      <c r="AO18" s="16">
        <f xml:space="preserve"> SUMIFS('FS Qtr'!$J18:$GJ18, 'FS Qtr'!$J$4:$GJ$4, 'FS Ann'!AO$4)</f>
        <v>0</v>
      </c>
      <c r="AP18" s="16">
        <f xml:space="preserve"> SUMIFS('FS Qtr'!$J18:$GJ18, 'FS Qtr'!$J$4:$GJ$4, 'FS Ann'!AP$4)</f>
        <v>0</v>
      </c>
      <c r="AQ18" s="16">
        <f xml:space="preserve"> SUMIFS('FS Qtr'!$J18:$GJ18, 'FS Qtr'!$J$4:$GJ$4, 'FS Ann'!AQ$4)</f>
        <v>0</v>
      </c>
      <c r="AR18" s="16">
        <f xml:space="preserve"> SUMIFS('FS Qtr'!$J18:$GJ18, 'FS Qtr'!$J$4:$GJ$4, 'FS Ann'!AR$4)</f>
        <v>0</v>
      </c>
      <c r="AS18" s="16">
        <f xml:space="preserve"> SUMIFS('FS Qtr'!$J18:$GJ18, 'FS Qtr'!$J$4:$GJ$4, 'FS Ann'!AS$4)</f>
        <v>0</v>
      </c>
      <c r="AT18" s="16">
        <f xml:space="preserve"> SUMIFS('FS Qtr'!$J18:$GJ18, 'FS Qtr'!$J$4:$GJ$4, 'FS Ann'!AT$4)</f>
        <v>0</v>
      </c>
      <c r="AU18" s="16">
        <f xml:space="preserve"> SUMIFS('FS Qtr'!$J18:$GJ18, 'FS Qtr'!$J$4:$GJ$4, 'FS Ann'!AU$4)</f>
        <v>0</v>
      </c>
      <c r="AV18" s="16">
        <f xml:space="preserve"> SUMIFS('FS Qtr'!$J18:$GJ18, 'FS Qtr'!$J$4:$GJ$4, 'FS Ann'!AV$4)</f>
        <v>0</v>
      </c>
      <c r="AW18" s="16">
        <f xml:space="preserve"> SUMIFS('FS Qtr'!$J18:$GJ18, 'FS Qtr'!$J$4:$GJ$4, 'FS Ann'!AW$4)</f>
        <v>0</v>
      </c>
      <c r="AX18" s="16">
        <f xml:space="preserve"> SUMIFS('FS Qtr'!$J18:$GJ18, 'FS Qtr'!$J$4:$GJ$4, 'FS Ann'!AX$4)</f>
        <v>0</v>
      </c>
      <c r="AY18" s="16">
        <f xml:space="preserve"> SUMIFS('FS Qtr'!$J18:$GJ18, 'FS Qtr'!$J$4:$GJ$4, 'FS Ann'!AY$4)</f>
        <v>0</v>
      </c>
      <c r="AZ18" s="16">
        <f xml:space="preserve"> SUMIFS('FS Qtr'!$J18:$GJ18, 'FS Qtr'!$J$4:$GJ$4, 'FS Ann'!AZ$4)</f>
        <v>0</v>
      </c>
      <c r="BA18" s="16">
        <f xml:space="preserve"> SUMIFS('FS Qtr'!$J18:$GJ18, 'FS Qtr'!$J$4:$GJ$4, 'FS Ann'!BA$4)</f>
        <v>0</v>
      </c>
      <c r="BB18" s="16">
        <f xml:space="preserve"> SUMIFS('FS Qtr'!$J18:$GJ18, 'FS Qtr'!$J$4:$GJ$4, 'FS Ann'!BB$4)</f>
        <v>0</v>
      </c>
    </row>
    <row r="19" spans="1:54" s="526" customFormat="1" outlineLevel="1" x14ac:dyDescent="0.25">
      <c r="A19" s="1"/>
      <c r="B19" s="1"/>
      <c r="C19" s="19"/>
      <c r="D19" s="84"/>
      <c r="E19" s="16" t="str">
        <f xml:space="preserve"> 'FS Qtr'!E19</f>
        <v>Equity bridge interest</v>
      </c>
      <c r="F19" s="16">
        <f xml:space="preserve"> 'FS Qtr'!F19</f>
        <v>0</v>
      </c>
      <c r="G19" s="393" t="str">
        <f xml:space="preserve"> 'FS Qtr'!G19</f>
        <v>$ 000s</v>
      </c>
      <c r="H19" s="16">
        <f t="shared" ref="H19" si="4" xml:space="preserve"> SUM(J19:BB19)</f>
        <v>0</v>
      </c>
      <c r="I19" s="16"/>
      <c r="J19" s="16">
        <f xml:space="preserve"> SUMIFS('FS Qtr'!$J19:$GJ19, 'FS Qtr'!$J$4:$GJ$4, 'FS Ann'!J$4)</f>
        <v>0</v>
      </c>
      <c r="K19" s="16">
        <f xml:space="preserve"> SUMIFS('FS Qtr'!$J19:$GJ19, 'FS Qtr'!$J$4:$GJ$4, 'FS Ann'!K$4)</f>
        <v>0</v>
      </c>
      <c r="L19" s="16">
        <f xml:space="preserve"> SUMIFS('FS Qtr'!$J19:$GJ19, 'FS Qtr'!$J$4:$GJ$4, 'FS Ann'!L$4)</f>
        <v>0</v>
      </c>
      <c r="M19" s="16">
        <f xml:space="preserve"> SUMIFS('FS Qtr'!$J19:$GJ19, 'FS Qtr'!$J$4:$GJ$4, 'FS Ann'!M$4)</f>
        <v>0</v>
      </c>
      <c r="N19" s="16">
        <f xml:space="preserve"> SUMIFS('FS Qtr'!$J19:$GJ19, 'FS Qtr'!$J$4:$GJ$4, 'FS Ann'!N$4)</f>
        <v>0</v>
      </c>
      <c r="O19" s="16">
        <f xml:space="preserve"> SUMIFS('FS Qtr'!$J19:$GJ19, 'FS Qtr'!$J$4:$GJ$4, 'FS Ann'!O$4)</f>
        <v>0</v>
      </c>
      <c r="P19" s="16">
        <f xml:space="preserve"> SUMIFS('FS Qtr'!$J19:$GJ19, 'FS Qtr'!$J$4:$GJ$4, 'FS Ann'!P$4)</f>
        <v>0</v>
      </c>
      <c r="Q19" s="16">
        <f xml:space="preserve"> SUMIFS('FS Qtr'!$J19:$GJ19, 'FS Qtr'!$J$4:$GJ$4, 'FS Ann'!Q$4)</f>
        <v>0</v>
      </c>
      <c r="R19" s="16">
        <f xml:space="preserve"> SUMIFS('FS Qtr'!$J19:$GJ19, 'FS Qtr'!$J$4:$GJ$4, 'FS Ann'!R$4)</f>
        <v>0</v>
      </c>
      <c r="S19" s="16">
        <f xml:space="preserve"> SUMIFS('FS Qtr'!$J19:$GJ19, 'FS Qtr'!$J$4:$GJ$4, 'FS Ann'!S$4)</f>
        <v>0</v>
      </c>
      <c r="T19" s="16">
        <f xml:space="preserve"> SUMIFS('FS Qtr'!$J19:$GJ19, 'FS Qtr'!$J$4:$GJ$4, 'FS Ann'!T$4)</f>
        <v>0</v>
      </c>
      <c r="U19" s="16">
        <f xml:space="preserve"> SUMIFS('FS Qtr'!$J19:$GJ19, 'FS Qtr'!$J$4:$GJ$4, 'FS Ann'!U$4)</f>
        <v>0</v>
      </c>
      <c r="V19" s="16">
        <f xml:space="preserve"> SUMIFS('FS Qtr'!$J19:$GJ19, 'FS Qtr'!$J$4:$GJ$4, 'FS Ann'!V$4)</f>
        <v>0</v>
      </c>
      <c r="W19" s="16">
        <f xml:space="preserve"> SUMIFS('FS Qtr'!$J19:$GJ19, 'FS Qtr'!$J$4:$GJ$4, 'FS Ann'!W$4)</f>
        <v>0</v>
      </c>
      <c r="X19" s="16">
        <f xml:space="preserve"> SUMIFS('FS Qtr'!$J19:$GJ19, 'FS Qtr'!$J$4:$GJ$4, 'FS Ann'!X$4)</f>
        <v>0</v>
      </c>
      <c r="Y19" s="16">
        <f xml:space="preserve"> SUMIFS('FS Qtr'!$J19:$GJ19, 'FS Qtr'!$J$4:$GJ$4, 'FS Ann'!Y$4)</f>
        <v>0</v>
      </c>
      <c r="Z19" s="16">
        <f xml:space="preserve"> SUMIFS('FS Qtr'!$J19:$GJ19, 'FS Qtr'!$J$4:$GJ$4, 'FS Ann'!Z$4)</f>
        <v>0</v>
      </c>
      <c r="AA19" s="16">
        <f xml:space="preserve"> SUMIFS('FS Qtr'!$J19:$GJ19, 'FS Qtr'!$J$4:$GJ$4, 'FS Ann'!AA$4)</f>
        <v>0</v>
      </c>
      <c r="AB19" s="16">
        <f xml:space="preserve"> SUMIFS('FS Qtr'!$J19:$GJ19, 'FS Qtr'!$J$4:$GJ$4, 'FS Ann'!AB$4)</f>
        <v>0</v>
      </c>
      <c r="AC19" s="16">
        <f xml:space="preserve"> SUMIFS('FS Qtr'!$J19:$GJ19, 'FS Qtr'!$J$4:$GJ$4, 'FS Ann'!AC$4)</f>
        <v>0</v>
      </c>
      <c r="AD19" s="16">
        <f xml:space="preserve"> SUMIFS('FS Qtr'!$J19:$GJ19, 'FS Qtr'!$J$4:$GJ$4, 'FS Ann'!AD$4)</f>
        <v>0</v>
      </c>
      <c r="AE19" s="16">
        <f xml:space="preserve"> SUMIFS('FS Qtr'!$J19:$GJ19, 'FS Qtr'!$J$4:$GJ$4, 'FS Ann'!AE$4)</f>
        <v>0</v>
      </c>
      <c r="AF19" s="16">
        <f xml:space="preserve"> SUMIFS('FS Qtr'!$J19:$GJ19, 'FS Qtr'!$J$4:$GJ$4, 'FS Ann'!AF$4)</f>
        <v>0</v>
      </c>
      <c r="AG19" s="16">
        <f xml:space="preserve"> SUMIFS('FS Qtr'!$J19:$GJ19, 'FS Qtr'!$J$4:$GJ$4, 'FS Ann'!AG$4)</f>
        <v>0</v>
      </c>
      <c r="AH19" s="16">
        <f xml:space="preserve"> SUMIFS('FS Qtr'!$J19:$GJ19, 'FS Qtr'!$J$4:$GJ$4, 'FS Ann'!AH$4)</f>
        <v>0</v>
      </c>
      <c r="AI19" s="16">
        <f xml:space="preserve"> SUMIFS('FS Qtr'!$J19:$GJ19, 'FS Qtr'!$J$4:$GJ$4, 'FS Ann'!AI$4)</f>
        <v>0</v>
      </c>
      <c r="AJ19" s="16">
        <f xml:space="preserve"> SUMIFS('FS Qtr'!$J19:$GJ19, 'FS Qtr'!$J$4:$GJ$4, 'FS Ann'!AJ$4)</f>
        <v>0</v>
      </c>
      <c r="AK19" s="16">
        <f xml:space="preserve"> SUMIFS('FS Qtr'!$J19:$GJ19, 'FS Qtr'!$J$4:$GJ$4, 'FS Ann'!AK$4)</f>
        <v>0</v>
      </c>
      <c r="AL19" s="16">
        <f xml:space="preserve"> SUMIFS('FS Qtr'!$J19:$GJ19, 'FS Qtr'!$J$4:$GJ$4, 'FS Ann'!AL$4)</f>
        <v>0</v>
      </c>
      <c r="AM19" s="16">
        <f xml:space="preserve"> SUMIFS('FS Qtr'!$J19:$GJ19, 'FS Qtr'!$J$4:$GJ$4, 'FS Ann'!AM$4)</f>
        <v>0</v>
      </c>
      <c r="AN19" s="16">
        <f xml:space="preserve"> SUMIFS('FS Qtr'!$J19:$GJ19, 'FS Qtr'!$J$4:$GJ$4, 'FS Ann'!AN$4)</f>
        <v>0</v>
      </c>
      <c r="AO19" s="16">
        <f xml:space="preserve"> SUMIFS('FS Qtr'!$J19:$GJ19, 'FS Qtr'!$J$4:$GJ$4, 'FS Ann'!AO$4)</f>
        <v>0</v>
      </c>
      <c r="AP19" s="16">
        <f xml:space="preserve"> SUMIFS('FS Qtr'!$J19:$GJ19, 'FS Qtr'!$J$4:$GJ$4, 'FS Ann'!AP$4)</f>
        <v>0</v>
      </c>
      <c r="AQ19" s="16">
        <f xml:space="preserve"> SUMIFS('FS Qtr'!$J19:$GJ19, 'FS Qtr'!$J$4:$GJ$4, 'FS Ann'!AQ$4)</f>
        <v>0</v>
      </c>
      <c r="AR19" s="16">
        <f xml:space="preserve"> SUMIFS('FS Qtr'!$J19:$GJ19, 'FS Qtr'!$J$4:$GJ$4, 'FS Ann'!AR$4)</f>
        <v>0</v>
      </c>
      <c r="AS19" s="16">
        <f xml:space="preserve"> SUMIFS('FS Qtr'!$J19:$GJ19, 'FS Qtr'!$J$4:$GJ$4, 'FS Ann'!AS$4)</f>
        <v>0</v>
      </c>
      <c r="AT19" s="16">
        <f xml:space="preserve"> SUMIFS('FS Qtr'!$J19:$GJ19, 'FS Qtr'!$J$4:$GJ$4, 'FS Ann'!AT$4)</f>
        <v>0</v>
      </c>
      <c r="AU19" s="16">
        <f xml:space="preserve"> SUMIFS('FS Qtr'!$J19:$GJ19, 'FS Qtr'!$J$4:$GJ$4, 'FS Ann'!AU$4)</f>
        <v>0</v>
      </c>
      <c r="AV19" s="16">
        <f xml:space="preserve"> SUMIFS('FS Qtr'!$J19:$GJ19, 'FS Qtr'!$J$4:$GJ$4, 'FS Ann'!AV$4)</f>
        <v>0</v>
      </c>
      <c r="AW19" s="16">
        <f xml:space="preserve"> SUMIFS('FS Qtr'!$J19:$GJ19, 'FS Qtr'!$J$4:$GJ$4, 'FS Ann'!AW$4)</f>
        <v>0</v>
      </c>
      <c r="AX19" s="16">
        <f xml:space="preserve"> SUMIFS('FS Qtr'!$J19:$GJ19, 'FS Qtr'!$J$4:$GJ$4, 'FS Ann'!AX$4)</f>
        <v>0</v>
      </c>
      <c r="AY19" s="16">
        <f xml:space="preserve"> SUMIFS('FS Qtr'!$J19:$GJ19, 'FS Qtr'!$J$4:$GJ$4, 'FS Ann'!AY$4)</f>
        <v>0</v>
      </c>
      <c r="AZ19" s="16">
        <f xml:space="preserve"> SUMIFS('FS Qtr'!$J19:$GJ19, 'FS Qtr'!$J$4:$GJ$4, 'FS Ann'!AZ$4)</f>
        <v>0</v>
      </c>
      <c r="BA19" s="16">
        <f xml:space="preserve"> SUMIFS('FS Qtr'!$J19:$GJ19, 'FS Qtr'!$J$4:$GJ$4, 'FS Ann'!BA$4)</f>
        <v>0</v>
      </c>
      <c r="BB19" s="16">
        <f xml:space="preserve"> SUMIFS('FS Qtr'!$J19:$GJ19, 'FS Qtr'!$J$4:$GJ$4, 'FS Ann'!BB$4)</f>
        <v>0</v>
      </c>
    </row>
    <row r="20" spans="1:54" outlineLevel="1" x14ac:dyDescent="0.25">
      <c r="A20" s="1"/>
      <c r="B20" s="1"/>
      <c r="C20" s="19"/>
      <c r="D20" s="84"/>
      <c r="E20" s="16" t="str">
        <f xml:space="preserve"> 'FS Qtr'!E20</f>
        <v>Shareholder loan interest expense</v>
      </c>
      <c r="F20" s="16">
        <f xml:space="preserve"> 'FS Qtr'!F20</f>
        <v>0</v>
      </c>
      <c r="G20" s="393" t="str">
        <f xml:space="preserve"> 'FS Qtr'!G20</f>
        <v>$ 000s</v>
      </c>
      <c r="H20" s="16">
        <f t="shared" si="1"/>
        <v>-124392.21920340604</v>
      </c>
      <c r="I20" s="16"/>
      <c r="J20" s="16">
        <f xml:space="preserve"> SUMIFS('FS Qtr'!$J20:$GJ20, 'FS Qtr'!$J$4:$GJ$4, 'FS Ann'!J$4)</f>
        <v>0</v>
      </c>
      <c r="K20" s="16">
        <f xml:space="preserve"> SUMIFS('FS Qtr'!$J20:$GJ20, 'FS Qtr'!$J$4:$GJ$4, 'FS Ann'!K$4)</f>
        <v>0</v>
      </c>
      <c r="L20" s="16">
        <f xml:space="preserve"> SUMIFS('FS Qtr'!$J20:$GJ20, 'FS Qtr'!$J$4:$GJ$4, 'FS Ann'!L$4)</f>
        <v>0</v>
      </c>
      <c r="M20" s="16">
        <f xml:space="preserve"> SUMIFS('FS Qtr'!$J20:$GJ20, 'FS Qtr'!$J$4:$GJ$4, 'FS Ann'!M$4)</f>
        <v>-4093.4436067176885</v>
      </c>
      <c r="N20" s="16">
        <f xml:space="preserve"> SUMIFS('FS Qtr'!$J20:$GJ20, 'FS Qtr'!$J$4:$GJ$4, 'FS Ann'!N$4)</f>
        <v>-7959.9122114474621</v>
      </c>
      <c r="O20" s="16">
        <f xml:space="preserve"> SUMIFS('FS Qtr'!$J20:$GJ20, 'FS Qtr'!$J$4:$GJ$4, 'FS Ann'!O$4)</f>
        <v>-7814.0656533080983</v>
      </c>
      <c r="P20" s="16">
        <f xml:space="preserve"> SUMIFS('FS Qtr'!$J20:$GJ20, 'FS Qtr'!$J$4:$GJ$4, 'FS Ann'!P$4)</f>
        <v>-7698.2492365909366</v>
      </c>
      <c r="Q20" s="16">
        <f xml:space="preserve"> SUMIFS('FS Qtr'!$J20:$GJ20, 'FS Qtr'!$J$4:$GJ$4, 'FS Ann'!Q$4)</f>
        <v>-7577.8508255257648</v>
      </c>
      <c r="R20" s="16">
        <f xml:space="preserve"> SUMIFS('FS Qtr'!$J20:$GJ20, 'FS Qtr'!$J$4:$GJ$4, 'FS Ann'!R$4)</f>
        <v>-7455.3939112621065</v>
      </c>
      <c r="S20" s="16">
        <f xml:space="preserve"> SUMIFS('FS Qtr'!$J20:$GJ20, 'FS Qtr'!$J$4:$GJ$4, 'FS Ann'!S$4)</f>
        <v>-7328.6513115857597</v>
      </c>
      <c r="T20" s="16">
        <f xml:space="preserve"> SUMIFS('FS Qtr'!$J20:$GJ20, 'FS Qtr'!$J$4:$GJ$4, 'FS Ann'!T$4)</f>
        <v>-7198.2471334242782</v>
      </c>
      <c r="U20" s="16">
        <f xml:space="preserve"> SUMIFS('FS Qtr'!$J20:$GJ20, 'FS Qtr'!$J$4:$GJ$4, 'FS Ann'!U$4)</f>
        <v>-7062.3783736546575</v>
      </c>
      <c r="V20" s="16">
        <f xml:space="preserve"> SUMIFS('FS Qtr'!$J20:$GJ20, 'FS Qtr'!$J$4:$GJ$4, 'FS Ann'!V$4)</f>
        <v>-6923.3852903678699</v>
      </c>
      <c r="W20" s="16">
        <f xml:space="preserve"> SUMIFS('FS Qtr'!$J20:$GJ20, 'FS Qtr'!$J$4:$GJ$4, 'FS Ann'!W$4)</f>
        <v>-6779.0380450506345</v>
      </c>
      <c r="X20" s="16">
        <f xml:space="preserve"> SUMIFS('FS Qtr'!$J20:$GJ20, 'FS Qtr'!$J$4:$GJ$4, 'FS Ann'!X$4)</f>
        <v>-6629.8320364579813</v>
      </c>
      <c r="Y20" s="16">
        <f xml:space="preserve"> SUMIFS('FS Qtr'!$J20:$GJ20, 'FS Qtr'!$J$4:$GJ$4, 'FS Ann'!Y$4)</f>
        <v>-6473.9293221205908</v>
      </c>
      <c r="Z20" s="16">
        <f xml:space="preserve"> SUMIFS('FS Qtr'!$J20:$GJ20, 'FS Qtr'!$J$4:$GJ$4, 'FS Ann'!Z$4)</f>
        <v>-6313.4490202124962</v>
      </c>
      <c r="AA20" s="16">
        <f xml:space="preserve"> SUMIFS('FS Qtr'!$J20:$GJ20, 'FS Qtr'!$J$4:$GJ$4, 'FS Ann'!AA$4)</f>
        <v>-6146.1286694021001</v>
      </c>
      <c r="AB20" s="16">
        <f xml:space="preserve"> SUMIFS('FS Qtr'!$J20:$GJ20, 'FS Qtr'!$J$4:$GJ$4, 'FS Ann'!AB$4)</f>
        <v>-5972.2950167401286</v>
      </c>
      <c r="AC20" s="16">
        <f xml:space="preserve"> SUMIFS('FS Qtr'!$J20:$GJ20, 'FS Qtr'!$J$4:$GJ$4, 'FS Ann'!AC$4)</f>
        <v>-5790.0378162814459</v>
      </c>
      <c r="AD20" s="16">
        <f xml:space="preserve"> SUMIFS('FS Qtr'!$J20:$GJ20, 'FS Qtr'!$J$4:$GJ$4, 'FS Ann'!AD$4)</f>
        <v>-4948.6067176143042</v>
      </c>
      <c r="AE20" s="16">
        <f xml:space="preserve"> SUMIFS('FS Qtr'!$J20:$GJ20, 'FS Qtr'!$J$4:$GJ$4, 'FS Ann'!AE$4)</f>
        <v>-3172.7868669305058</v>
      </c>
      <c r="AF20" s="16">
        <f xml:space="preserve"> SUMIFS('FS Qtr'!$J20:$GJ20, 'FS Qtr'!$J$4:$GJ$4, 'FS Ann'!AF$4)</f>
        <v>-1054.5381387112309</v>
      </c>
      <c r="AG20" s="16">
        <f xml:space="preserve"> SUMIFS('FS Qtr'!$J20:$GJ20, 'FS Qtr'!$J$4:$GJ$4, 'FS Ann'!AG$4)</f>
        <v>0</v>
      </c>
      <c r="AH20" s="16">
        <f xml:space="preserve"> SUMIFS('FS Qtr'!$J20:$GJ20, 'FS Qtr'!$J$4:$GJ$4, 'FS Ann'!AH$4)</f>
        <v>0</v>
      </c>
      <c r="AI20" s="16">
        <f xml:space="preserve"> SUMIFS('FS Qtr'!$J20:$GJ20, 'FS Qtr'!$J$4:$GJ$4, 'FS Ann'!AI$4)</f>
        <v>0</v>
      </c>
      <c r="AJ20" s="16">
        <f xml:space="preserve"> SUMIFS('FS Qtr'!$J20:$GJ20, 'FS Qtr'!$J$4:$GJ$4, 'FS Ann'!AJ$4)</f>
        <v>0</v>
      </c>
      <c r="AK20" s="16">
        <f xml:space="preserve"> SUMIFS('FS Qtr'!$J20:$GJ20, 'FS Qtr'!$J$4:$GJ$4, 'FS Ann'!AK$4)</f>
        <v>0</v>
      </c>
      <c r="AL20" s="16">
        <f xml:space="preserve"> SUMIFS('FS Qtr'!$J20:$GJ20, 'FS Qtr'!$J$4:$GJ$4, 'FS Ann'!AL$4)</f>
        <v>0</v>
      </c>
      <c r="AM20" s="16">
        <f xml:space="preserve"> SUMIFS('FS Qtr'!$J20:$GJ20, 'FS Qtr'!$J$4:$GJ$4, 'FS Ann'!AM$4)</f>
        <v>0</v>
      </c>
      <c r="AN20" s="16">
        <f xml:space="preserve"> SUMIFS('FS Qtr'!$J20:$GJ20, 'FS Qtr'!$J$4:$GJ$4, 'FS Ann'!AN$4)</f>
        <v>0</v>
      </c>
      <c r="AO20" s="16">
        <f xml:space="preserve"> SUMIFS('FS Qtr'!$J20:$GJ20, 'FS Qtr'!$J$4:$GJ$4, 'FS Ann'!AO$4)</f>
        <v>0</v>
      </c>
      <c r="AP20" s="16">
        <f xml:space="preserve"> SUMIFS('FS Qtr'!$J20:$GJ20, 'FS Qtr'!$J$4:$GJ$4, 'FS Ann'!AP$4)</f>
        <v>0</v>
      </c>
      <c r="AQ20" s="16">
        <f xml:space="preserve"> SUMIFS('FS Qtr'!$J20:$GJ20, 'FS Qtr'!$J$4:$GJ$4, 'FS Ann'!AQ$4)</f>
        <v>0</v>
      </c>
      <c r="AR20" s="16">
        <f xml:space="preserve"> SUMIFS('FS Qtr'!$J20:$GJ20, 'FS Qtr'!$J$4:$GJ$4, 'FS Ann'!AR$4)</f>
        <v>0</v>
      </c>
      <c r="AS20" s="16">
        <f xml:space="preserve"> SUMIFS('FS Qtr'!$J20:$GJ20, 'FS Qtr'!$J$4:$GJ$4, 'FS Ann'!AS$4)</f>
        <v>0</v>
      </c>
      <c r="AT20" s="16">
        <f xml:space="preserve"> SUMIFS('FS Qtr'!$J20:$GJ20, 'FS Qtr'!$J$4:$GJ$4, 'FS Ann'!AT$4)</f>
        <v>0</v>
      </c>
      <c r="AU20" s="16">
        <f xml:space="preserve"> SUMIFS('FS Qtr'!$J20:$GJ20, 'FS Qtr'!$J$4:$GJ$4, 'FS Ann'!AU$4)</f>
        <v>0</v>
      </c>
      <c r="AV20" s="16">
        <f xml:space="preserve"> SUMIFS('FS Qtr'!$J20:$GJ20, 'FS Qtr'!$J$4:$GJ$4, 'FS Ann'!AV$4)</f>
        <v>0</v>
      </c>
      <c r="AW20" s="16">
        <f xml:space="preserve"> SUMIFS('FS Qtr'!$J20:$GJ20, 'FS Qtr'!$J$4:$GJ$4, 'FS Ann'!AW$4)</f>
        <v>0</v>
      </c>
      <c r="AX20" s="16">
        <f xml:space="preserve"> SUMIFS('FS Qtr'!$J20:$GJ20, 'FS Qtr'!$J$4:$GJ$4, 'FS Ann'!AX$4)</f>
        <v>0</v>
      </c>
      <c r="AY20" s="16">
        <f xml:space="preserve"> SUMIFS('FS Qtr'!$J20:$GJ20, 'FS Qtr'!$J$4:$GJ$4, 'FS Ann'!AY$4)</f>
        <v>0</v>
      </c>
      <c r="AZ20" s="16">
        <f xml:space="preserve"> SUMIFS('FS Qtr'!$J20:$GJ20, 'FS Qtr'!$J$4:$GJ$4, 'FS Ann'!AZ$4)</f>
        <v>0</v>
      </c>
      <c r="BA20" s="16">
        <f xml:space="preserve"> SUMIFS('FS Qtr'!$J20:$GJ20, 'FS Qtr'!$J$4:$GJ$4, 'FS Ann'!BA$4)</f>
        <v>0</v>
      </c>
      <c r="BB20" s="16">
        <f xml:space="preserve"> SUMIFS('FS Qtr'!$J20:$GJ20, 'FS Qtr'!$J$4:$GJ$4, 'FS Ann'!BB$4)</f>
        <v>0</v>
      </c>
    </row>
    <row r="21" spans="1:54" outlineLevel="1" x14ac:dyDescent="0.25">
      <c r="A21" s="1"/>
      <c r="B21" s="1"/>
      <c r="C21" s="19"/>
      <c r="D21" s="84"/>
      <c r="E21" s="85" t="s">
        <v>53</v>
      </c>
      <c r="F21" s="85"/>
      <c r="G21" s="394" t="str">
        <f xml:space="preserve"> SMU</f>
        <v>$ 000s</v>
      </c>
      <c r="H21" s="85">
        <f t="shared" si="1"/>
        <v>23250.972101814856</v>
      </c>
      <c r="I21" s="85"/>
      <c r="J21" s="85">
        <f t="shared" ref="J21:BB21" si="5">J16 + SUM(J18:J20)</f>
        <v>0</v>
      </c>
      <c r="K21" s="85">
        <f t="shared" si="5"/>
        <v>0</v>
      </c>
      <c r="L21" s="85">
        <f t="shared" si="5"/>
        <v>0</v>
      </c>
      <c r="M21" s="85">
        <f t="shared" si="5"/>
        <v>3705.5093030747757</v>
      </c>
      <c r="N21" s="85">
        <f t="shared" si="5"/>
        <v>-6479.2657515812061</v>
      </c>
      <c r="O21" s="85">
        <f t="shared" si="5"/>
        <v>-6084.508647204475</v>
      </c>
      <c r="P21" s="85">
        <f t="shared" si="5"/>
        <v>-5726.5585869504102</v>
      </c>
      <c r="Q21" s="85">
        <f t="shared" si="5"/>
        <v>-5377.8897424769602</v>
      </c>
      <c r="R21" s="85">
        <f t="shared" si="5"/>
        <v>-4969.5624420779823</v>
      </c>
      <c r="S21" s="85">
        <f t="shared" si="5"/>
        <v>-4570.288079390979</v>
      </c>
      <c r="T21" s="85">
        <f t="shared" si="5"/>
        <v>-4154.7760885337957</v>
      </c>
      <c r="U21" s="85">
        <f t="shared" si="5"/>
        <v>-3740.3828984258071</v>
      </c>
      <c r="V21" s="85">
        <f t="shared" si="5"/>
        <v>-3274.3187836215293</v>
      </c>
      <c r="W21" s="85">
        <f t="shared" si="5"/>
        <v>-2806.7520509169699</v>
      </c>
      <c r="X21" s="85">
        <f t="shared" si="5"/>
        <v>-2320.9879260079288</v>
      </c>
      <c r="Y21" s="85">
        <f t="shared" si="5"/>
        <v>-1825.7731505212287</v>
      </c>
      <c r="Z21" s="85">
        <f t="shared" si="5"/>
        <v>-1289.5075705696454</v>
      </c>
      <c r="AA21" s="85">
        <f t="shared" si="5"/>
        <v>-741.17080332433761</v>
      </c>
      <c r="AB21" s="85">
        <f t="shared" si="5"/>
        <v>-170.24722304789975</v>
      </c>
      <c r="AC21" s="85">
        <f t="shared" si="5"/>
        <v>422.92989668765767</v>
      </c>
      <c r="AD21" s="85">
        <f t="shared" si="5"/>
        <v>11640.858194168175</v>
      </c>
      <c r="AE21" s="85">
        <f t="shared" si="5"/>
        <v>23202.520237831632</v>
      </c>
      <c r="AF21" s="85">
        <f t="shared" si="5"/>
        <v>24963.468462414101</v>
      </c>
      <c r="AG21" s="85">
        <f t="shared" si="5"/>
        <v>12847.675752289664</v>
      </c>
      <c r="AH21" s="85">
        <f t="shared" si="5"/>
        <v>0</v>
      </c>
      <c r="AI21" s="85">
        <f t="shared" si="5"/>
        <v>0</v>
      </c>
      <c r="AJ21" s="85">
        <f t="shared" si="5"/>
        <v>0</v>
      </c>
      <c r="AK21" s="85">
        <f t="shared" si="5"/>
        <v>0</v>
      </c>
      <c r="AL21" s="85">
        <f t="shared" si="5"/>
        <v>0</v>
      </c>
      <c r="AM21" s="85">
        <f t="shared" si="5"/>
        <v>0</v>
      </c>
      <c r="AN21" s="85">
        <f t="shared" si="5"/>
        <v>0</v>
      </c>
      <c r="AO21" s="85">
        <f t="shared" si="5"/>
        <v>0</v>
      </c>
      <c r="AP21" s="85">
        <f t="shared" si="5"/>
        <v>0</v>
      </c>
      <c r="AQ21" s="85">
        <f t="shared" si="5"/>
        <v>0</v>
      </c>
      <c r="AR21" s="85">
        <f t="shared" si="5"/>
        <v>0</v>
      </c>
      <c r="AS21" s="85">
        <f t="shared" si="5"/>
        <v>0</v>
      </c>
      <c r="AT21" s="85">
        <f t="shared" si="5"/>
        <v>0</v>
      </c>
      <c r="AU21" s="85">
        <f t="shared" si="5"/>
        <v>0</v>
      </c>
      <c r="AV21" s="85">
        <f t="shared" si="5"/>
        <v>0</v>
      </c>
      <c r="AW21" s="85">
        <f t="shared" si="5"/>
        <v>0</v>
      </c>
      <c r="AX21" s="85">
        <f t="shared" si="5"/>
        <v>0</v>
      </c>
      <c r="AY21" s="85">
        <f t="shared" si="5"/>
        <v>0</v>
      </c>
      <c r="AZ21" s="85">
        <f t="shared" si="5"/>
        <v>0</v>
      </c>
      <c r="BA21" s="85">
        <f t="shared" si="5"/>
        <v>0</v>
      </c>
      <c r="BB21" s="85">
        <f t="shared" si="5"/>
        <v>0</v>
      </c>
    </row>
    <row r="22" spans="1:54" outlineLevel="1" x14ac:dyDescent="0.25">
      <c r="A22" s="1"/>
      <c r="B22" s="1"/>
      <c r="C22" s="19"/>
      <c r="D22" s="84"/>
      <c r="E22" s="16"/>
      <c r="F22" s="16"/>
      <c r="G22" s="393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outlineLevel="1" x14ac:dyDescent="0.25">
      <c r="A23" s="1"/>
      <c r="B23" s="1"/>
      <c r="C23" s="19"/>
      <c r="D23" s="84"/>
      <c r="E23" s="16" t="str">
        <f xml:space="preserve"> 'FS Qtr'!E23</f>
        <v>Corporate income tax expense</v>
      </c>
      <c r="F23" s="16">
        <f xml:space="preserve"> 'FS Qtr'!F23</f>
        <v>0</v>
      </c>
      <c r="G23" s="393" t="str">
        <f xml:space="preserve"> 'FS Qtr'!G23</f>
        <v>$ 000s</v>
      </c>
      <c r="H23" s="16">
        <f t="shared" si="1"/>
        <v>-4169.4206536737156</v>
      </c>
      <c r="I23" s="16"/>
      <c r="J23" s="16">
        <f xml:space="preserve"> SUMIFS('FS Qtr'!$J23:$GJ23, 'FS Qtr'!$J$4:$GJ$4, 'FS Ann'!J$4)</f>
        <v>0</v>
      </c>
      <c r="K23" s="16">
        <f xml:space="preserve"> SUMIFS('FS Qtr'!$J23:$GJ23, 'FS Qtr'!$J$4:$GJ$4, 'FS Ann'!K$4)</f>
        <v>0</v>
      </c>
      <c r="L23" s="16">
        <f xml:space="preserve"> SUMIFS('FS Qtr'!$J23:$GJ23, 'FS Qtr'!$J$4:$GJ$4, 'FS Ann'!L$4)</f>
        <v>0</v>
      </c>
      <c r="M23" s="16">
        <f xml:space="preserve"> SUMIFS('FS Qtr'!$J23:$GJ23, 'FS Qtr'!$J$4:$GJ$4, 'FS Ann'!M$4)</f>
        <v>-260.32809392570164</v>
      </c>
      <c r="N23" s="16">
        <f xml:space="preserve"> SUMIFS('FS Qtr'!$J23:$GJ23, 'FS Qtr'!$J$4:$GJ$4, 'FS Ann'!N$4)</f>
        <v>1295.8531503162421</v>
      </c>
      <c r="O23" s="16">
        <f xml:space="preserve"> SUMIFS('FS Qtr'!$J23:$GJ23, 'FS Qtr'!$J$4:$GJ$4, 'FS Ann'!O$4)</f>
        <v>1216.9017294408959</v>
      </c>
      <c r="P23" s="16">
        <f xml:space="preserve"> SUMIFS('FS Qtr'!$J23:$GJ23, 'FS Qtr'!$J$4:$GJ$4, 'FS Ann'!P$4)</f>
        <v>1145.3117173900819</v>
      </c>
      <c r="Q23" s="16">
        <f xml:space="preserve"> SUMIFS('FS Qtr'!$J23:$GJ23, 'FS Qtr'!$J$4:$GJ$4, 'FS Ann'!Q$4)</f>
        <v>1075.5779484953916</v>
      </c>
      <c r="R23" s="16">
        <f xml:space="preserve"> SUMIFS('FS Qtr'!$J23:$GJ23, 'FS Qtr'!$J$4:$GJ$4, 'FS Ann'!R$4)</f>
        <v>993.91248841559707</v>
      </c>
      <c r="S23" s="16">
        <f xml:space="preserve"> SUMIFS('FS Qtr'!$J23:$GJ23, 'FS Qtr'!$J$4:$GJ$4, 'FS Ann'!S$4)</f>
        <v>914.05761587819654</v>
      </c>
      <c r="T23" s="16">
        <f xml:space="preserve"> SUMIFS('FS Qtr'!$J23:$GJ23, 'FS Qtr'!$J$4:$GJ$4, 'FS Ann'!T$4)</f>
        <v>830.95521770675873</v>
      </c>
      <c r="U23" s="16">
        <f xml:space="preserve"> SUMIFS('FS Qtr'!$J23:$GJ23, 'FS Qtr'!$J$4:$GJ$4, 'FS Ann'!U$4)</f>
        <v>748.07657968516185</v>
      </c>
      <c r="V23" s="16">
        <f xml:space="preserve"> SUMIFS('FS Qtr'!$J23:$GJ23, 'FS Qtr'!$J$4:$GJ$4, 'FS Ann'!V$4)</f>
        <v>654.86375672430574</v>
      </c>
      <c r="W23" s="16">
        <f xml:space="preserve"> SUMIFS('FS Qtr'!$J23:$GJ23, 'FS Qtr'!$J$4:$GJ$4, 'FS Ann'!W$4)</f>
        <v>561.35041018339325</v>
      </c>
      <c r="X23" s="16">
        <f xml:space="preserve"> SUMIFS('FS Qtr'!$J23:$GJ23, 'FS Qtr'!$J$4:$GJ$4, 'FS Ann'!X$4)</f>
        <v>464.19758520158575</v>
      </c>
      <c r="Y23" s="16">
        <f xml:space="preserve"> SUMIFS('FS Qtr'!$J23:$GJ23, 'FS Qtr'!$J$4:$GJ$4, 'FS Ann'!Y$4)</f>
        <v>365.15463010424503</v>
      </c>
      <c r="Z23" s="16">
        <f xml:space="preserve"> SUMIFS('FS Qtr'!$J23:$GJ23, 'FS Qtr'!$J$4:$GJ$4, 'FS Ann'!Z$4)</f>
        <v>257.90151411392822</v>
      </c>
      <c r="AA23" s="16">
        <f xml:space="preserve"> SUMIFS('FS Qtr'!$J23:$GJ23, 'FS Qtr'!$J$4:$GJ$4, 'FS Ann'!AA$4)</f>
        <v>148.23416066486845</v>
      </c>
      <c r="AB23" s="16">
        <f xml:space="preserve"> SUMIFS('FS Qtr'!$J23:$GJ23, 'FS Qtr'!$J$4:$GJ$4, 'FS Ann'!AB$4)</f>
        <v>34.049444609580497</v>
      </c>
      <c r="AC23" s="16">
        <f xml:space="preserve"> SUMIFS('FS Qtr'!$J23:$GJ23, 'FS Qtr'!$J$4:$GJ$4, 'FS Ann'!AC$4)</f>
        <v>-84.585979337530901</v>
      </c>
      <c r="AD23" s="16">
        <f xml:space="preserve"> SUMIFS('FS Qtr'!$J23:$GJ23, 'FS Qtr'!$J$4:$GJ$4, 'FS Ann'!AD$4)</f>
        <v>-2328.1716388336345</v>
      </c>
      <c r="AE23" s="16">
        <f xml:space="preserve"> SUMIFS('FS Qtr'!$J23:$GJ23, 'FS Qtr'!$J$4:$GJ$4, 'FS Ann'!AE$4)</f>
        <v>-4640.5040475663272</v>
      </c>
      <c r="AF23" s="16">
        <f xml:space="preserve"> SUMIFS('FS Qtr'!$J23:$GJ23, 'FS Qtr'!$J$4:$GJ$4, 'FS Ann'!AF$4)</f>
        <v>-4992.6936924828206</v>
      </c>
      <c r="AG23" s="16">
        <f xml:space="preserve"> SUMIFS('FS Qtr'!$J23:$GJ23, 'FS Qtr'!$J$4:$GJ$4, 'FS Ann'!AG$4)</f>
        <v>-2569.535150457933</v>
      </c>
      <c r="AH23" s="16">
        <f xml:space="preserve"> SUMIFS('FS Qtr'!$J23:$GJ23, 'FS Qtr'!$J$4:$GJ$4, 'FS Ann'!AH$4)</f>
        <v>0</v>
      </c>
      <c r="AI23" s="16">
        <f xml:space="preserve"> SUMIFS('FS Qtr'!$J23:$GJ23, 'FS Qtr'!$J$4:$GJ$4, 'FS Ann'!AI$4)</f>
        <v>0</v>
      </c>
      <c r="AJ23" s="16">
        <f xml:space="preserve"> SUMIFS('FS Qtr'!$J23:$GJ23, 'FS Qtr'!$J$4:$GJ$4, 'FS Ann'!AJ$4)</f>
        <v>0</v>
      </c>
      <c r="AK23" s="16">
        <f xml:space="preserve"> SUMIFS('FS Qtr'!$J23:$GJ23, 'FS Qtr'!$J$4:$GJ$4, 'FS Ann'!AK$4)</f>
        <v>0</v>
      </c>
      <c r="AL23" s="16">
        <f xml:space="preserve"> SUMIFS('FS Qtr'!$J23:$GJ23, 'FS Qtr'!$J$4:$GJ$4, 'FS Ann'!AL$4)</f>
        <v>0</v>
      </c>
      <c r="AM23" s="16">
        <f xml:space="preserve"> SUMIFS('FS Qtr'!$J23:$GJ23, 'FS Qtr'!$J$4:$GJ$4, 'FS Ann'!AM$4)</f>
        <v>0</v>
      </c>
      <c r="AN23" s="16">
        <f xml:space="preserve"> SUMIFS('FS Qtr'!$J23:$GJ23, 'FS Qtr'!$J$4:$GJ$4, 'FS Ann'!AN$4)</f>
        <v>0</v>
      </c>
      <c r="AO23" s="16">
        <f xml:space="preserve"> SUMIFS('FS Qtr'!$J23:$GJ23, 'FS Qtr'!$J$4:$GJ$4, 'FS Ann'!AO$4)</f>
        <v>0</v>
      </c>
      <c r="AP23" s="16">
        <f xml:space="preserve"> SUMIFS('FS Qtr'!$J23:$GJ23, 'FS Qtr'!$J$4:$GJ$4, 'FS Ann'!AP$4)</f>
        <v>0</v>
      </c>
      <c r="AQ23" s="16">
        <f xml:space="preserve"> SUMIFS('FS Qtr'!$J23:$GJ23, 'FS Qtr'!$J$4:$GJ$4, 'FS Ann'!AQ$4)</f>
        <v>0</v>
      </c>
      <c r="AR23" s="16">
        <f xml:space="preserve"> SUMIFS('FS Qtr'!$J23:$GJ23, 'FS Qtr'!$J$4:$GJ$4, 'FS Ann'!AR$4)</f>
        <v>0</v>
      </c>
      <c r="AS23" s="16">
        <f xml:space="preserve"> SUMIFS('FS Qtr'!$J23:$GJ23, 'FS Qtr'!$J$4:$GJ$4, 'FS Ann'!AS$4)</f>
        <v>0</v>
      </c>
      <c r="AT23" s="16">
        <f xml:space="preserve"> SUMIFS('FS Qtr'!$J23:$GJ23, 'FS Qtr'!$J$4:$GJ$4, 'FS Ann'!AT$4)</f>
        <v>0</v>
      </c>
      <c r="AU23" s="16">
        <f xml:space="preserve"> SUMIFS('FS Qtr'!$J23:$GJ23, 'FS Qtr'!$J$4:$GJ$4, 'FS Ann'!AU$4)</f>
        <v>0</v>
      </c>
      <c r="AV23" s="16">
        <f xml:space="preserve"> SUMIFS('FS Qtr'!$J23:$GJ23, 'FS Qtr'!$J$4:$GJ$4, 'FS Ann'!AV$4)</f>
        <v>0</v>
      </c>
      <c r="AW23" s="16">
        <f xml:space="preserve"> SUMIFS('FS Qtr'!$J23:$GJ23, 'FS Qtr'!$J$4:$GJ$4, 'FS Ann'!AW$4)</f>
        <v>0</v>
      </c>
      <c r="AX23" s="16">
        <f xml:space="preserve"> SUMIFS('FS Qtr'!$J23:$GJ23, 'FS Qtr'!$J$4:$GJ$4, 'FS Ann'!AX$4)</f>
        <v>0</v>
      </c>
      <c r="AY23" s="16">
        <f xml:space="preserve"> SUMIFS('FS Qtr'!$J23:$GJ23, 'FS Qtr'!$J$4:$GJ$4, 'FS Ann'!AY$4)</f>
        <v>0</v>
      </c>
      <c r="AZ23" s="16">
        <f xml:space="preserve"> SUMIFS('FS Qtr'!$J23:$GJ23, 'FS Qtr'!$J$4:$GJ$4, 'FS Ann'!AZ$4)</f>
        <v>0</v>
      </c>
      <c r="BA23" s="16">
        <f xml:space="preserve"> SUMIFS('FS Qtr'!$J23:$GJ23, 'FS Qtr'!$J$4:$GJ$4, 'FS Ann'!BA$4)</f>
        <v>0</v>
      </c>
      <c r="BB23" s="16">
        <f xml:space="preserve"> SUMIFS('FS Qtr'!$J23:$GJ23, 'FS Qtr'!$J$4:$GJ$4, 'FS Ann'!BB$4)</f>
        <v>0</v>
      </c>
    </row>
    <row r="24" spans="1:54" outlineLevel="1" x14ac:dyDescent="0.25">
      <c r="A24" s="212"/>
      <c r="B24" s="212"/>
      <c r="C24" s="213"/>
      <c r="D24" s="216"/>
      <c r="E24" s="239" t="s">
        <v>53</v>
      </c>
      <c r="F24" s="239"/>
      <c r="G24" s="335" t="str">
        <f>SMU</f>
        <v>$ 000s</v>
      </c>
      <c r="H24" s="239">
        <f t="shared" si="1"/>
        <v>19081.551448141134</v>
      </c>
      <c r="I24" s="239"/>
      <c r="J24" s="239">
        <f t="shared" ref="J24:BB24" si="6" xml:space="preserve"> J21 + J23</f>
        <v>0</v>
      </c>
      <c r="K24" s="239">
        <f t="shared" si="6"/>
        <v>0</v>
      </c>
      <c r="L24" s="239">
        <f t="shared" si="6"/>
        <v>0</v>
      </c>
      <c r="M24" s="239">
        <f t="shared" si="6"/>
        <v>3445.1812091490742</v>
      </c>
      <c r="N24" s="239">
        <f t="shared" si="6"/>
        <v>-5183.412601264964</v>
      </c>
      <c r="O24" s="239">
        <f t="shared" si="6"/>
        <v>-4867.6069177635791</v>
      </c>
      <c r="P24" s="239">
        <f t="shared" si="6"/>
        <v>-4581.2468695603284</v>
      </c>
      <c r="Q24" s="239">
        <f t="shared" si="6"/>
        <v>-4302.3117939815684</v>
      </c>
      <c r="R24" s="239">
        <f t="shared" si="6"/>
        <v>-3975.6499536623851</v>
      </c>
      <c r="S24" s="239">
        <f t="shared" si="6"/>
        <v>-3656.2304635127825</v>
      </c>
      <c r="T24" s="239">
        <f t="shared" si="6"/>
        <v>-3323.8208708270367</v>
      </c>
      <c r="U24" s="239">
        <f t="shared" si="6"/>
        <v>-2992.3063187406451</v>
      </c>
      <c r="V24" s="239">
        <f t="shared" si="6"/>
        <v>-2619.4550268972234</v>
      </c>
      <c r="W24" s="239">
        <f t="shared" si="6"/>
        <v>-2245.4016407335766</v>
      </c>
      <c r="X24" s="239">
        <f t="shared" si="6"/>
        <v>-1856.790340806343</v>
      </c>
      <c r="Y24" s="239">
        <f t="shared" si="6"/>
        <v>-1460.6185204169838</v>
      </c>
      <c r="Z24" s="239">
        <f t="shared" si="6"/>
        <v>-1031.6060564557172</v>
      </c>
      <c r="AA24" s="239">
        <f t="shared" si="6"/>
        <v>-592.93664265946916</v>
      </c>
      <c r="AB24" s="239">
        <f t="shared" si="6"/>
        <v>-136.19777843831926</v>
      </c>
      <c r="AC24" s="239">
        <f t="shared" si="6"/>
        <v>338.34391735012679</v>
      </c>
      <c r="AD24" s="239">
        <f t="shared" si="6"/>
        <v>9312.6865553345415</v>
      </c>
      <c r="AE24" s="239">
        <f t="shared" si="6"/>
        <v>18562.016190265305</v>
      </c>
      <c r="AF24" s="239">
        <f t="shared" si="6"/>
        <v>19970.774769931282</v>
      </c>
      <c r="AG24" s="239">
        <f t="shared" si="6"/>
        <v>10278.140601831732</v>
      </c>
      <c r="AH24" s="239">
        <f t="shared" si="6"/>
        <v>0</v>
      </c>
      <c r="AI24" s="239">
        <f t="shared" si="6"/>
        <v>0</v>
      </c>
      <c r="AJ24" s="239">
        <f t="shared" si="6"/>
        <v>0</v>
      </c>
      <c r="AK24" s="239">
        <f t="shared" si="6"/>
        <v>0</v>
      </c>
      <c r="AL24" s="239">
        <f t="shared" si="6"/>
        <v>0</v>
      </c>
      <c r="AM24" s="239">
        <f t="shared" si="6"/>
        <v>0</v>
      </c>
      <c r="AN24" s="239">
        <f t="shared" si="6"/>
        <v>0</v>
      </c>
      <c r="AO24" s="239">
        <f t="shared" si="6"/>
        <v>0</v>
      </c>
      <c r="AP24" s="239">
        <f t="shared" si="6"/>
        <v>0</v>
      </c>
      <c r="AQ24" s="239">
        <f t="shared" si="6"/>
        <v>0</v>
      </c>
      <c r="AR24" s="239">
        <f t="shared" si="6"/>
        <v>0</v>
      </c>
      <c r="AS24" s="239">
        <f t="shared" si="6"/>
        <v>0</v>
      </c>
      <c r="AT24" s="239">
        <f t="shared" si="6"/>
        <v>0</v>
      </c>
      <c r="AU24" s="239">
        <f t="shared" si="6"/>
        <v>0</v>
      </c>
      <c r="AV24" s="239">
        <f t="shared" si="6"/>
        <v>0</v>
      </c>
      <c r="AW24" s="239">
        <f t="shared" si="6"/>
        <v>0</v>
      </c>
      <c r="AX24" s="239">
        <f t="shared" si="6"/>
        <v>0</v>
      </c>
      <c r="AY24" s="239">
        <f t="shared" si="6"/>
        <v>0</v>
      </c>
      <c r="AZ24" s="239">
        <f t="shared" si="6"/>
        <v>0</v>
      </c>
      <c r="BA24" s="239">
        <f t="shared" si="6"/>
        <v>0</v>
      </c>
      <c r="BB24" s="239">
        <f t="shared" si="6"/>
        <v>0</v>
      </c>
    </row>
    <row r="25" spans="1:54" outlineLevel="1" x14ac:dyDescent="0.25">
      <c r="A25" s="1"/>
      <c r="B25" s="1"/>
      <c r="C25" s="19"/>
      <c r="D25" s="84"/>
      <c r="E25" s="16"/>
      <c r="F25" s="16"/>
      <c r="G25" s="393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outlineLevel="1" x14ac:dyDescent="0.25">
      <c r="A26" s="1"/>
      <c r="B26" s="1"/>
      <c r="C26" s="19"/>
      <c r="D26" s="84"/>
      <c r="E26" s="16" t="str">
        <f xml:space="preserve"> 'FS Qtr'!E26</f>
        <v>Dividends paid</v>
      </c>
      <c r="F26" s="16">
        <f xml:space="preserve"> 'FS Qtr'!F26</f>
        <v>0</v>
      </c>
      <c r="G26" s="393" t="str">
        <f xml:space="preserve"> 'FS Qtr'!G26</f>
        <v>$ 000s</v>
      </c>
      <c r="H26" s="16">
        <f t="shared" si="1"/>
        <v>-19081.551448141145</v>
      </c>
      <c r="I26" s="16"/>
      <c r="J26" s="16">
        <f xml:space="preserve"> SUMIFS('FS Qtr'!$J26:$GJ26, 'FS Qtr'!$J$4:$GJ$4, 'FS Ann'!J$4)</f>
        <v>0</v>
      </c>
      <c r="K26" s="16">
        <f xml:space="preserve"> SUMIFS('FS Qtr'!$J26:$GJ26, 'FS Qtr'!$J$4:$GJ$4, 'FS Ann'!K$4)</f>
        <v>0</v>
      </c>
      <c r="L26" s="16">
        <f xml:space="preserve"> SUMIFS('FS Qtr'!$J26:$GJ26, 'FS Qtr'!$J$4:$GJ$4, 'FS Ann'!L$4)</f>
        <v>0</v>
      </c>
      <c r="M26" s="16">
        <f xml:space="preserve"> SUMIFS('FS Qtr'!$J26:$GJ26, 'FS Qtr'!$J$4:$GJ$4, 'FS Ann'!M$4)</f>
        <v>-2.6618400179359014E-3</v>
      </c>
      <c r="N26" s="16">
        <f xml:space="preserve"> SUMIFS('FS Qtr'!$J26:$GJ26, 'FS Qtr'!$J$4:$GJ$4, 'FS Ann'!N$4)</f>
        <v>0</v>
      </c>
      <c r="O26" s="16">
        <f xml:space="preserve"> SUMIFS('FS Qtr'!$J26:$GJ26, 'FS Qtr'!$J$4:$GJ$4, 'FS Ann'!O$4)</f>
        <v>0</v>
      </c>
      <c r="P26" s="16">
        <f xml:space="preserve"> SUMIFS('FS Qtr'!$J26:$GJ26, 'FS Qtr'!$J$4:$GJ$4, 'FS Ann'!P$4)</f>
        <v>0</v>
      </c>
      <c r="Q26" s="16">
        <f xml:space="preserve"> SUMIFS('FS Qtr'!$J26:$GJ26, 'FS Qtr'!$J$4:$GJ$4, 'FS Ann'!Q$4)</f>
        <v>0</v>
      </c>
      <c r="R26" s="16">
        <f xml:space="preserve"> SUMIFS('FS Qtr'!$J26:$GJ26, 'FS Qtr'!$J$4:$GJ$4, 'FS Ann'!R$4)</f>
        <v>0</v>
      </c>
      <c r="S26" s="16">
        <f xml:space="preserve"> SUMIFS('FS Qtr'!$J26:$GJ26, 'FS Qtr'!$J$4:$GJ$4, 'FS Ann'!S$4)</f>
        <v>0</v>
      </c>
      <c r="T26" s="16">
        <f xml:space="preserve"> SUMIFS('FS Qtr'!$J26:$GJ26, 'FS Qtr'!$J$4:$GJ$4, 'FS Ann'!T$4)</f>
        <v>0</v>
      </c>
      <c r="U26" s="16">
        <f xml:space="preserve"> SUMIFS('FS Qtr'!$J26:$GJ26, 'FS Qtr'!$J$4:$GJ$4, 'FS Ann'!U$4)</f>
        <v>0</v>
      </c>
      <c r="V26" s="16">
        <f xml:space="preserve"> SUMIFS('FS Qtr'!$J26:$GJ26, 'FS Qtr'!$J$4:$GJ$4, 'FS Ann'!V$4)</f>
        <v>0</v>
      </c>
      <c r="W26" s="16">
        <f xml:space="preserve"> SUMIFS('FS Qtr'!$J26:$GJ26, 'FS Qtr'!$J$4:$GJ$4, 'FS Ann'!W$4)</f>
        <v>0</v>
      </c>
      <c r="X26" s="16">
        <f xml:space="preserve"> SUMIFS('FS Qtr'!$J26:$GJ26, 'FS Qtr'!$J$4:$GJ$4, 'FS Ann'!X$4)</f>
        <v>0</v>
      </c>
      <c r="Y26" s="16">
        <f xml:space="preserve"> SUMIFS('FS Qtr'!$J26:$GJ26, 'FS Qtr'!$J$4:$GJ$4, 'FS Ann'!Y$4)</f>
        <v>0</v>
      </c>
      <c r="Z26" s="16">
        <f xml:space="preserve"> SUMIFS('FS Qtr'!$J26:$GJ26, 'FS Qtr'!$J$4:$GJ$4, 'FS Ann'!Z$4)</f>
        <v>0</v>
      </c>
      <c r="AA26" s="16">
        <f xml:space="preserve"> SUMIFS('FS Qtr'!$J26:$GJ26, 'FS Qtr'!$J$4:$GJ$4, 'FS Ann'!AA$4)</f>
        <v>0</v>
      </c>
      <c r="AB26" s="16">
        <f xml:space="preserve"> SUMIFS('FS Qtr'!$J26:$GJ26, 'FS Qtr'!$J$4:$GJ$4, 'FS Ann'!AB$4)</f>
        <v>0</v>
      </c>
      <c r="AC26" s="16">
        <f xml:space="preserve"> SUMIFS('FS Qtr'!$J26:$GJ26, 'FS Qtr'!$J$4:$GJ$4, 'FS Ann'!AC$4)</f>
        <v>0</v>
      </c>
      <c r="AD26" s="16">
        <f xml:space="preserve"> SUMIFS('FS Qtr'!$J26:$GJ26, 'FS Qtr'!$J$4:$GJ$4, 'FS Ann'!AD$4)</f>
        <v>0</v>
      </c>
      <c r="AE26" s="16">
        <f xml:space="preserve"> SUMIFS('FS Qtr'!$J26:$GJ26, 'FS Qtr'!$J$4:$GJ$4, 'FS Ann'!AE$4)</f>
        <v>0</v>
      </c>
      <c r="AF26" s="16">
        <f xml:space="preserve"> SUMIFS('FS Qtr'!$J26:$GJ26, 'FS Qtr'!$J$4:$GJ$4, 'FS Ann'!AF$4)</f>
        <v>-4616.3509396794434</v>
      </c>
      <c r="AG26" s="16">
        <f xml:space="preserve"> SUMIFS('FS Qtr'!$J26:$GJ26, 'FS Qtr'!$J$4:$GJ$4, 'FS Ann'!AG$4)</f>
        <v>-14465.197846621684</v>
      </c>
      <c r="AH26" s="16">
        <f xml:space="preserve"> SUMIFS('FS Qtr'!$J26:$GJ26, 'FS Qtr'!$J$4:$GJ$4, 'FS Ann'!AH$4)</f>
        <v>0</v>
      </c>
      <c r="AI26" s="16">
        <f xml:space="preserve"> SUMIFS('FS Qtr'!$J26:$GJ26, 'FS Qtr'!$J$4:$GJ$4, 'FS Ann'!AI$4)</f>
        <v>0</v>
      </c>
      <c r="AJ26" s="16">
        <f xml:space="preserve"> SUMIFS('FS Qtr'!$J26:$GJ26, 'FS Qtr'!$J$4:$GJ$4, 'FS Ann'!AJ$4)</f>
        <v>0</v>
      </c>
      <c r="AK26" s="16">
        <f xml:space="preserve"> SUMIFS('FS Qtr'!$J26:$GJ26, 'FS Qtr'!$J$4:$GJ$4, 'FS Ann'!AK$4)</f>
        <v>0</v>
      </c>
      <c r="AL26" s="16">
        <f xml:space="preserve"> SUMIFS('FS Qtr'!$J26:$GJ26, 'FS Qtr'!$J$4:$GJ$4, 'FS Ann'!AL$4)</f>
        <v>0</v>
      </c>
      <c r="AM26" s="16">
        <f xml:space="preserve"> SUMIFS('FS Qtr'!$J26:$GJ26, 'FS Qtr'!$J$4:$GJ$4, 'FS Ann'!AM$4)</f>
        <v>0</v>
      </c>
      <c r="AN26" s="16">
        <f xml:space="preserve"> SUMIFS('FS Qtr'!$J26:$GJ26, 'FS Qtr'!$J$4:$GJ$4, 'FS Ann'!AN$4)</f>
        <v>0</v>
      </c>
      <c r="AO26" s="16">
        <f xml:space="preserve"> SUMIFS('FS Qtr'!$J26:$GJ26, 'FS Qtr'!$J$4:$GJ$4, 'FS Ann'!AO$4)</f>
        <v>0</v>
      </c>
      <c r="AP26" s="16">
        <f xml:space="preserve"> SUMIFS('FS Qtr'!$J26:$GJ26, 'FS Qtr'!$J$4:$GJ$4, 'FS Ann'!AP$4)</f>
        <v>0</v>
      </c>
      <c r="AQ26" s="16">
        <f xml:space="preserve"> SUMIFS('FS Qtr'!$J26:$GJ26, 'FS Qtr'!$J$4:$GJ$4, 'FS Ann'!AQ$4)</f>
        <v>0</v>
      </c>
      <c r="AR26" s="16">
        <f xml:space="preserve"> SUMIFS('FS Qtr'!$J26:$GJ26, 'FS Qtr'!$J$4:$GJ$4, 'FS Ann'!AR$4)</f>
        <v>0</v>
      </c>
      <c r="AS26" s="16">
        <f xml:space="preserve"> SUMIFS('FS Qtr'!$J26:$GJ26, 'FS Qtr'!$J$4:$GJ$4, 'FS Ann'!AS$4)</f>
        <v>0</v>
      </c>
      <c r="AT26" s="16">
        <f xml:space="preserve"> SUMIFS('FS Qtr'!$J26:$GJ26, 'FS Qtr'!$J$4:$GJ$4, 'FS Ann'!AT$4)</f>
        <v>0</v>
      </c>
      <c r="AU26" s="16">
        <f xml:space="preserve"> SUMIFS('FS Qtr'!$J26:$GJ26, 'FS Qtr'!$J$4:$GJ$4, 'FS Ann'!AU$4)</f>
        <v>0</v>
      </c>
      <c r="AV26" s="16">
        <f xml:space="preserve"> SUMIFS('FS Qtr'!$J26:$GJ26, 'FS Qtr'!$J$4:$GJ$4, 'FS Ann'!AV$4)</f>
        <v>0</v>
      </c>
      <c r="AW26" s="16">
        <f xml:space="preserve"> SUMIFS('FS Qtr'!$J26:$GJ26, 'FS Qtr'!$J$4:$GJ$4, 'FS Ann'!AW$4)</f>
        <v>0</v>
      </c>
      <c r="AX26" s="16">
        <f xml:space="preserve"> SUMIFS('FS Qtr'!$J26:$GJ26, 'FS Qtr'!$J$4:$GJ$4, 'FS Ann'!AX$4)</f>
        <v>0</v>
      </c>
      <c r="AY26" s="16">
        <f xml:space="preserve"> SUMIFS('FS Qtr'!$J26:$GJ26, 'FS Qtr'!$J$4:$GJ$4, 'FS Ann'!AY$4)</f>
        <v>0</v>
      </c>
      <c r="AZ26" s="16">
        <f xml:space="preserve"> SUMIFS('FS Qtr'!$J26:$GJ26, 'FS Qtr'!$J$4:$GJ$4, 'FS Ann'!AZ$4)</f>
        <v>0</v>
      </c>
      <c r="BA26" s="16">
        <f xml:space="preserve"> SUMIFS('FS Qtr'!$J26:$GJ26, 'FS Qtr'!$J$4:$GJ$4, 'FS Ann'!BA$4)</f>
        <v>0</v>
      </c>
      <c r="BB26" s="16">
        <f xml:space="preserve"> SUMIFS('FS Qtr'!$J26:$GJ26, 'FS Qtr'!$J$4:$GJ$4, 'FS Ann'!BB$4)</f>
        <v>0</v>
      </c>
    </row>
    <row r="27" spans="1:54" outlineLevel="1" x14ac:dyDescent="0.25">
      <c r="A27" s="1"/>
      <c r="B27" s="1"/>
      <c r="C27" s="19"/>
      <c r="D27" s="84"/>
      <c r="E27" s="85" t="s">
        <v>54</v>
      </c>
      <c r="F27" s="85"/>
      <c r="G27" s="335" t="str">
        <f>SMU</f>
        <v>$ 000s</v>
      </c>
      <c r="H27" s="85">
        <f t="shared" si="1"/>
        <v>-9.0949470177292824E-12</v>
      </c>
      <c r="I27" s="85"/>
      <c r="J27" s="85">
        <f t="shared" ref="J27:BB27" si="7" xml:space="preserve"> J24 + J26</f>
        <v>0</v>
      </c>
      <c r="K27" s="85">
        <f t="shared" si="7"/>
        <v>0</v>
      </c>
      <c r="L27" s="85">
        <f t="shared" si="7"/>
        <v>0</v>
      </c>
      <c r="M27" s="85">
        <f t="shared" si="7"/>
        <v>3445.1785473090563</v>
      </c>
      <c r="N27" s="85">
        <f t="shared" si="7"/>
        <v>-5183.412601264964</v>
      </c>
      <c r="O27" s="85">
        <f t="shared" si="7"/>
        <v>-4867.6069177635791</v>
      </c>
      <c r="P27" s="85">
        <f t="shared" si="7"/>
        <v>-4581.2468695603284</v>
      </c>
      <c r="Q27" s="85">
        <f t="shared" si="7"/>
        <v>-4302.3117939815684</v>
      </c>
      <c r="R27" s="85">
        <f t="shared" si="7"/>
        <v>-3975.6499536623851</v>
      </c>
      <c r="S27" s="85">
        <f t="shared" si="7"/>
        <v>-3656.2304635127825</v>
      </c>
      <c r="T27" s="85">
        <f t="shared" si="7"/>
        <v>-3323.8208708270367</v>
      </c>
      <c r="U27" s="85">
        <f t="shared" si="7"/>
        <v>-2992.3063187406451</v>
      </c>
      <c r="V27" s="85">
        <f t="shared" si="7"/>
        <v>-2619.4550268972234</v>
      </c>
      <c r="W27" s="85">
        <f t="shared" si="7"/>
        <v>-2245.4016407335766</v>
      </c>
      <c r="X27" s="85">
        <f t="shared" si="7"/>
        <v>-1856.790340806343</v>
      </c>
      <c r="Y27" s="85">
        <f t="shared" si="7"/>
        <v>-1460.6185204169838</v>
      </c>
      <c r="Z27" s="85">
        <f t="shared" si="7"/>
        <v>-1031.6060564557172</v>
      </c>
      <c r="AA27" s="85">
        <f t="shared" si="7"/>
        <v>-592.93664265946916</v>
      </c>
      <c r="AB27" s="85">
        <f t="shared" si="7"/>
        <v>-136.19777843831926</v>
      </c>
      <c r="AC27" s="85">
        <f t="shared" si="7"/>
        <v>338.34391735012679</v>
      </c>
      <c r="AD27" s="85">
        <f t="shared" si="7"/>
        <v>9312.6865553345415</v>
      </c>
      <c r="AE27" s="85">
        <f t="shared" si="7"/>
        <v>18562.016190265305</v>
      </c>
      <c r="AF27" s="85">
        <f t="shared" si="7"/>
        <v>15354.423830251839</v>
      </c>
      <c r="AG27" s="85">
        <f t="shared" si="7"/>
        <v>-4187.0572447899522</v>
      </c>
      <c r="AH27" s="85">
        <f t="shared" si="7"/>
        <v>0</v>
      </c>
      <c r="AI27" s="85">
        <f t="shared" si="7"/>
        <v>0</v>
      </c>
      <c r="AJ27" s="85">
        <f t="shared" si="7"/>
        <v>0</v>
      </c>
      <c r="AK27" s="85">
        <f t="shared" si="7"/>
        <v>0</v>
      </c>
      <c r="AL27" s="85">
        <f t="shared" si="7"/>
        <v>0</v>
      </c>
      <c r="AM27" s="85">
        <f t="shared" si="7"/>
        <v>0</v>
      </c>
      <c r="AN27" s="85">
        <f t="shared" si="7"/>
        <v>0</v>
      </c>
      <c r="AO27" s="85">
        <f t="shared" si="7"/>
        <v>0</v>
      </c>
      <c r="AP27" s="85">
        <f t="shared" si="7"/>
        <v>0</v>
      </c>
      <c r="AQ27" s="85">
        <f t="shared" si="7"/>
        <v>0</v>
      </c>
      <c r="AR27" s="85">
        <f t="shared" si="7"/>
        <v>0</v>
      </c>
      <c r="AS27" s="85">
        <f t="shared" si="7"/>
        <v>0</v>
      </c>
      <c r="AT27" s="85">
        <f t="shared" si="7"/>
        <v>0</v>
      </c>
      <c r="AU27" s="85">
        <f t="shared" si="7"/>
        <v>0</v>
      </c>
      <c r="AV27" s="85">
        <f t="shared" si="7"/>
        <v>0</v>
      </c>
      <c r="AW27" s="85">
        <f t="shared" si="7"/>
        <v>0</v>
      </c>
      <c r="AX27" s="85">
        <f t="shared" si="7"/>
        <v>0</v>
      </c>
      <c r="AY27" s="85">
        <f t="shared" si="7"/>
        <v>0</v>
      </c>
      <c r="AZ27" s="85">
        <f t="shared" si="7"/>
        <v>0</v>
      </c>
      <c r="BA27" s="85">
        <f t="shared" si="7"/>
        <v>0</v>
      </c>
      <c r="BB27" s="85">
        <f t="shared" si="7"/>
        <v>0</v>
      </c>
    </row>
    <row r="28" spans="1:54" outlineLevel="1" x14ac:dyDescent="0.25">
      <c r="A28" s="1"/>
      <c r="B28" s="1"/>
      <c r="C28" s="19"/>
      <c r="D28" s="84"/>
      <c r="E28" s="16"/>
      <c r="F28" s="16"/>
      <c r="G28" s="393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x14ac:dyDescent="0.25">
      <c r="A29" s="1"/>
      <c r="B29" s="1"/>
      <c r="C29" s="19"/>
      <c r="D29" s="84"/>
      <c r="E29" s="16"/>
      <c r="F29" s="16"/>
      <c r="G29" s="393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x14ac:dyDescent="0.25">
      <c r="A30" s="1" t="s">
        <v>55</v>
      </c>
      <c r="B30" s="1"/>
      <c r="C30" s="19"/>
      <c r="D30" s="84"/>
      <c r="E30" s="16"/>
      <c r="F30" s="16"/>
      <c r="G30" s="393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outlineLevel="1" x14ac:dyDescent="0.25">
      <c r="A31" s="1"/>
      <c r="B31" s="1"/>
      <c r="C31" s="19"/>
      <c r="D31" s="84"/>
      <c r="E31" s="16"/>
      <c r="F31" s="16"/>
      <c r="G31" s="393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outlineLevel="1" x14ac:dyDescent="0.25">
      <c r="A32" s="1"/>
      <c r="B32" s="1"/>
      <c r="C32" s="19"/>
      <c r="D32" s="84"/>
      <c r="E32" s="16" t="str">
        <f xml:space="preserve"> 'FS Qtr'!E32</f>
        <v>Cash received from operating period invoices</v>
      </c>
      <c r="F32" s="16">
        <f xml:space="preserve"> 'FS Qtr'!F32</f>
        <v>0</v>
      </c>
      <c r="G32" s="393" t="str">
        <f xml:space="preserve"> 'FS Qtr'!G32</f>
        <v>$ 000s</v>
      </c>
      <c r="H32" s="16">
        <f t="shared" ref="H32:H69" si="8" xml:space="preserve"> SUM(J32:BB32)</f>
        <v>817532.2261232353</v>
      </c>
      <c r="I32" s="16"/>
      <c r="J32" s="16">
        <f xml:space="preserve"> SUMIFS('FS Qtr'!$J32:$GJ32, 'FS Qtr'!$J$4:$GJ$4, 'FS Ann'!J$4)</f>
        <v>0</v>
      </c>
      <c r="K32" s="16">
        <f xml:space="preserve"> SUMIFS('FS Qtr'!$J32:$GJ32, 'FS Qtr'!$J$4:$GJ$4, 'FS Ann'!K$4)</f>
        <v>0</v>
      </c>
      <c r="L32" s="16">
        <f xml:space="preserve"> SUMIFS('FS Qtr'!$J32:$GJ32, 'FS Qtr'!$J$4:$GJ$4, 'FS Ann'!L$4)</f>
        <v>0</v>
      </c>
      <c r="M32" s="16">
        <f xml:space="preserve"> SUMIFS('FS Qtr'!$J32:$GJ32, 'FS Qtr'!$J$4:$GJ$4, 'FS Ann'!M$4)</f>
        <v>15734.625073363528</v>
      </c>
      <c r="N32" s="16">
        <f xml:space="preserve"> SUMIFS('FS Qtr'!$J32:$GJ32, 'FS Qtr'!$J$4:$GJ$4, 'FS Ann'!N$4)</f>
        <v>41625.730447603928</v>
      </c>
      <c r="O32" s="16">
        <f xml:space="preserve"> SUMIFS('FS Qtr'!$J32:$GJ32, 'FS Qtr'!$J$4:$GJ$4, 'FS Ann'!O$4)</f>
        <v>41542.645157289349</v>
      </c>
      <c r="P32" s="16">
        <f xml:space="preserve"> SUMIFS('FS Qtr'!$J32:$GJ32, 'FS Qtr'!$J$4:$GJ$4, 'FS Ann'!P$4)</f>
        <v>41459.725705877594</v>
      </c>
      <c r="Q32" s="16">
        <f xml:space="preserve"> SUMIFS('FS Qtr'!$J32:$GJ32, 'FS Qtr'!$J$4:$GJ$4, 'FS Ann'!Q$4)</f>
        <v>41376.971762352892</v>
      </c>
      <c r="R32" s="16">
        <f xml:space="preserve"> SUMIFS('FS Qtr'!$J32:$GJ32, 'FS Qtr'!$J$4:$GJ$4, 'FS Ann'!R$4)</f>
        <v>41294.382996360167</v>
      </c>
      <c r="S32" s="16">
        <f xml:space="preserve"> SUMIFS('FS Qtr'!$J32:$GJ32, 'FS Qtr'!$J$4:$GJ$4, 'FS Ann'!S$4)</f>
        <v>41211.959078203756</v>
      </c>
      <c r="T32" s="16">
        <f xml:space="preserve"> SUMIFS('FS Qtr'!$J32:$GJ32, 'FS Qtr'!$J$4:$GJ$4, 'FS Ann'!T$4)</f>
        <v>41129.699678846082</v>
      </c>
      <c r="U32" s="16">
        <f xml:space="preserve"> SUMIFS('FS Qtr'!$J32:$GJ32, 'FS Qtr'!$J$4:$GJ$4, 'FS Ann'!U$4)</f>
        <v>41047.604469906262</v>
      </c>
      <c r="V32" s="16">
        <f xml:space="preserve"> SUMIFS('FS Qtr'!$J32:$GJ32, 'FS Qtr'!$J$4:$GJ$4, 'FS Ann'!V$4)</f>
        <v>40965.67312365894</v>
      </c>
      <c r="W32" s="16">
        <f xml:space="preserve"> SUMIFS('FS Qtr'!$J32:$GJ32, 'FS Qtr'!$J$4:$GJ$4, 'FS Ann'!W$4)</f>
        <v>40883.905313032868</v>
      </c>
      <c r="X32" s="16">
        <f xml:space="preserve"> SUMIFS('FS Qtr'!$J32:$GJ32, 'FS Qtr'!$J$4:$GJ$4, 'FS Ann'!X$4)</f>
        <v>40802.300711609656</v>
      </c>
      <c r="Y32" s="16">
        <f xml:space="preserve"> SUMIFS('FS Qtr'!$J32:$GJ32, 'FS Qtr'!$J$4:$GJ$4, 'FS Ann'!Y$4)</f>
        <v>40720.858993622416</v>
      </c>
      <c r="Z32" s="16">
        <f xml:space="preserve"> SUMIFS('FS Qtr'!$J32:$GJ32, 'FS Qtr'!$J$4:$GJ$4, 'FS Ann'!Z$4)</f>
        <v>40639.579833954507</v>
      </c>
      <c r="AA32" s="16">
        <f xml:space="preserve"> SUMIFS('FS Qtr'!$J32:$GJ32, 'FS Qtr'!$J$4:$GJ$4, 'FS Ann'!AA$4)</f>
        <v>40558.46290813823</v>
      </c>
      <c r="AB32" s="16">
        <f xml:space="preserve"> SUMIFS('FS Qtr'!$J32:$GJ32, 'FS Qtr'!$J$4:$GJ$4, 'FS Ann'!AB$4)</f>
        <v>40477.507892353526</v>
      </c>
      <c r="AC32" s="16">
        <f xml:space="preserve"> SUMIFS('FS Qtr'!$J32:$GJ32, 'FS Qtr'!$J$4:$GJ$4, 'FS Ann'!AC$4)</f>
        <v>40396.714463426673</v>
      </c>
      <c r="AD32" s="16">
        <f xml:space="preserve"> SUMIFS('FS Qtr'!$J32:$GJ32, 'FS Qtr'!$J$4:$GJ$4, 'FS Ann'!AD$4)</f>
        <v>40316.082298829017</v>
      </c>
      <c r="AE32" s="16">
        <f xml:space="preserve"> SUMIFS('FS Qtr'!$J32:$GJ32, 'FS Qtr'!$J$4:$GJ$4, 'FS Ann'!AE$4)</f>
        <v>40235.611076675668</v>
      </c>
      <c r="AF32" s="16">
        <f xml:space="preserve"> SUMIFS('FS Qtr'!$J32:$GJ32, 'FS Qtr'!$J$4:$GJ$4, 'FS Ann'!AF$4)</f>
        <v>40155.300475724216</v>
      </c>
      <c r="AG32" s="16">
        <f xml:space="preserve"> SUMIFS('FS Qtr'!$J32:$GJ32, 'FS Qtr'!$J$4:$GJ$4, 'FS Ann'!AG$4)</f>
        <v>24956.884662406155</v>
      </c>
      <c r="AH32" s="16">
        <f xml:space="preserve"> SUMIFS('FS Qtr'!$J32:$GJ32, 'FS Qtr'!$J$4:$GJ$4, 'FS Ann'!AH$4)</f>
        <v>0</v>
      </c>
      <c r="AI32" s="16">
        <f xml:space="preserve"> SUMIFS('FS Qtr'!$J32:$GJ32, 'FS Qtr'!$J$4:$GJ$4, 'FS Ann'!AI$4)</f>
        <v>0</v>
      </c>
      <c r="AJ32" s="16">
        <f xml:space="preserve"> SUMIFS('FS Qtr'!$J32:$GJ32, 'FS Qtr'!$J$4:$GJ$4, 'FS Ann'!AJ$4)</f>
        <v>0</v>
      </c>
      <c r="AK32" s="16">
        <f xml:space="preserve"> SUMIFS('FS Qtr'!$J32:$GJ32, 'FS Qtr'!$J$4:$GJ$4, 'FS Ann'!AK$4)</f>
        <v>0</v>
      </c>
      <c r="AL32" s="16">
        <f xml:space="preserve"> SUMIFS('FS Qtr'!$J32:$GJ32, 'FS Qtr'!$J$4:$GJ$4, 'FS Ann'!AL$4)</f>
        <v>0</v>
      </c>
      <c r="AM32" s="16">
        <f xml:space="preserve"> SUMIFS('FS Qtr'!$J32:$GJ32, 'FS Qtr'!$J$4:$GJ$4, 'FS Ann'!AM$4)</f>
        <v>0</v>
      </c>
      <c r="AN32" s="16">
        <f xml:space="preserve"> SUMIFS('FS Qtr'!$J32:$GJ32, 'FS Qtr'!$J$4:$GJ$4, 'FS Ann'!AN$4)</f>
        <v>0</v>
      </c>
      <c r="AO32" s="16">
        <f xml:space="preserve"> SUMIFS('FS Qtr'!$J32:$GJ32, 'FS Qtr'!$J$4:$GJ$4, 'FS Ann'!AO$4)</f>
        <v>0</v>
      </c>
      <c r="AP32" s="16">
        <f xml:space="preserve"> SUMIFS('FS Qtr'!$J32:$GJ32, 'FS Qtr'!$J$4:$GJ$4, 'FS Ann'!AP$4)</f>
        <v>0</v>
      </c>
      <c r="AQ32" s="16">
        <f xml:space="preserve"> SUMIFS('FS Qtr'!$J32:$GJ32, 'FS Qtr'!$J$4:$GJ$4, 'FS Ann'!AQ$4)</f>
        <v>0</v>
      </c>
      <c r="AR32" s="16">
        <f xml:space="preserve"> SUMIFS('FS Qtr'!$J32:$GJ32, 'FS Qtr'!$J$4:$GJ$4, 'FS Ann'!AR$4)</f>
        <v>0</v>
      </c>
      <c r="AS32" s="16">
        <f xml:space="preserve"> SUMIFS('FS Qtr'!$J32:$GJ32, 'FS Qtr'!$J$4:$GJ$4, 'FS Ann'!AS$4)</f>
        <v>0</v>
      </c>
      <c r="AT32" s="16">
        <f xml:space="preserve"> SUMIFS('FS Qtr'!$J32:$GJ32, 'FS Qtr'!$J$4:$GJ$4, 'FS Ann'!AT$4)</f>
        <v>0</v>
      </c>
      <c r="AU32" s="16">
        <f xml:space="preserve"> SUMIFS('FS Qtr'!$J32:$GJ32, 'FS Qtr'!$J$4:$GJ$4, 'FS Ann'!AU$4)</f>
        <v>0</v>
      </c>
      <c r="AV32" s="16">
        <f xml:space="preserve"> SUMIFS('FS Qtr'!$J32:$GJ32, 'FS Qtr'!$J$4:$GJ$4, 'FS Ann'!AV$4)</f>
        <v>0</v>
      </c>
      <c r="AW32" s="16">
        <f xml:space="preserve"> SUMIFS('FS Qtr'!$J32:$GJ32, 'FS Qtr'!$J$4:$GJ$4, 'FS Ann'!AW$4)</f>
        <v>0</v>
      </c>
      <c r="AX32" s="16">
        <f xml:space="preserve"> SUMIFS('FS Qtr'!$J32:$GJ32, 'FS Qtr'!$J$4:$GJ$4, 'FS Ann'!AX$4)</f>
        <v>0</v>
      </c>
      <c r="AY32" s="16">
        <f xml:space="preserve"> SUMIFS('FS Qtr'!$J32:$GJ32, 'FS Qtr'!$J$4:$GJ$4, 'FS Ann'!AY$4)</f>
        <v>0</v>
      </c>
      <c r="AZ32" s="16">
        <f xml:space="preserve"> SUMIFS('FS Qtr'!$J32:$GJ32, 'FS Qtr'!$J$4:$GJ$4, 'FS Ann'!AZ$4)</f>
        <v>0</v>
      </c>
      <c r="BA32" s="16">
        <f xml:space="preserve"> SUMIFS('FS Qtr'!$J32:$GJ32, 'FS Qtr'!$J$4:$GJ$4, 'FS Ann'!BA$4)</f>
        <v>0</v>
      </c>
      <c r="BB32" s="16">
        <f xml:space="preserve"> SUMIFS('FS Qtr'!$J32:$GJ32, 'FS Qtr'!$J$4:$GJ$4, 'FS Ann'!BB$4)</f>
        <v>0</v>
      </c>
    </row>
    <row r="33" spans="1:54" outlineLevel="1" x14ac:dyDescent="0.25">
      <c r="A33" s="1"/>
      <c r="B33" s="1"/>
      <c r="C33" s="19"/>
      <c r="D33" s="84"/>
      <c r="E33" s="16" t="str">
        <f xml:space="preserve"> 'FS Qtr'!E33</f>
        <v>Cash received from EGRs</v>
      </c>
      <c r="F33" s="16">
        <f xml:space="preserve"> 'FS Qtr'!F33</f>
        <v>0</v>
      </c>
      <c r="G33" s="393" t="str">
        <f xml:space="preserve"> 'FS Qtr'!G33</f>
        <v>$ 000s</v>
      </c>
      <c r="H33" s="16">
        <f t="shared" ref="H33" si="9" xml:space="preserve"> SUM(J33:BB33)</f>
        <v>2403.8688334462668</v>
      </c>
      <c r="I33" s="16"/>
      <c r="J33" s="16">
        <f xml:space="preserve"> SUMIFS('FS Qtr'!$J33:$GJ33, 'FS Qtr'!$J$4:$GJ$4, 'FS Ann'!J$4)</f>
        <v>0</v>
      </c>
      <c r="K33" s="16">
        <f xml:space="preserve"> SUMIFS('FS Qtr'!$J33:$GJ33, 'FS Qtr'!$J$4:$GJ$4, 'FS Ann'!K$4)</f>
        <v>0</v>
      </c>
      <c r="L33" s="16">
        <f xml:space="preserve"> SUMIFS('FS Qtr'!$J33:$GJ33, 'FS Qtr'!$J$4:$GJ$4, 'FS Ann'!L$4)</f>
        <v>0</v>
      </c>
      <c r="M33" s="16">
        <f xml:space="preserve"> SUMIFS('FS Qtr'!$J33:$GJ33, 'FS Qtr'!$J$4:$GJ$4, 'FS Ann'!M$4)</f>
        <v>2403.8688334462668</v>
      </c>
      <c r="N33" s="16">
        <f xml:space="preserve"> SUMIFS('FS Qtr'!$J33:$GJ33, 'FS Qtr'!$J$4:$GJ$4, 'FS Ann'!N$4)</f>
        <v>0</v>
      </c>
      <c r="O33" s="16">
        <f xml:space="preserve"> SUMIFS('FS Qtr'!$J33:$GJ33, 'FS Qtr'!$J$4:$GJ$4, 'FS Ann'!O$4)</f>
        <v>0</v>
      </c>
      <c r="P33" s="16">
        <f xml:space="preserve"> SUMIFS('FS Qtr'!$J33:$GJ33, 'FS Qtr'!$J$4:$GJ$4, 'FS Ann'!P$4)</f>
        <v>0</v>
      </c>
      <c r="Q33" s="16">
        <f xml:space="preserve"> SUMIFS('FS Qtr'!$J33:$GJ33, 'FS Qtr'!$J$4:$GJ$4, 'FS Ann'!Q$4)</f>
        <v>0</v>
      </c>
      <c r="R33" s="16">
        <f xml:space="preserve"> SUMIFS('FS Qtr'!$J33:$GJ33, 'FS Qtr'!$J$4:$GJ$4, 'FS Ann'!R$4)</f>
        <v>0</v>
      </c>
      <c r="S33" s="16">
        <f xml:space="preserve"> SUMIFS('FS Qtr'!$J33:$GJ33, 'FS Qtr'!$J$4:$GJ$4, 'FS Ann'!S$4)</f>
        <v>0</v>
      </c>
      <c r="T33" s="16">
        <f xml:space="preserve"> SUMIFS('FS Qtr'!$J33:$GJ33, 'FS Qtr'!$J$4:$GJ$4, 'FS Ann'!T$4)</f>
        <v>0</v>
      </c>
      <c r="U33" s="16">
        <f xml:space="preserve"> SUMIFS('FS Qtr'!$J33:$GJ33, 'FS Qtr'!$J$4:$GJ$4, 'FS Ann'!U$4)</f>
        <v>0</v>
      </c>
      <c r="V33" s="16">
        <f xml:space="preserve"> SUMIFS('FS Qtr'!$J33:$GJ33, 'FS Qtr'!$J$4:$GJ$4, 'FS Ann'!V$4)</f>
        <v>0</v>
      </c>
      <c r="W33" s="16">
        <f xml:space="preserve"> SUMIFS('FS Qtr'!$J33:$GJ33, 'FS Qtr'!$J$4:$GJ$4, 'FS Ann'!W$4)</f>
        <v>0</v>
      </c>
      <c r="X33" s="16">
        <f xml:space="preserve"> SUMIFS('FS Qtr'!$J33:$GJ33, 'FS Qtr'!$J$4:$GJ$4, 'FS Ann'!X$4)</f>
        <v>0</v>
      </c>
      <c r="Y33" s="16">
        <f xml:space="preserve"> SUMIFS('FS Qtr'!$J33:$GJ33, 'FS Qtr'!$J$4:$GJ$4, 'FS Ann'!Y$4)</f>
        <v>0</v>
      </c>
      <c r="Z33" s="16">
        <f xml:space="preserve"> SUMIFS('FS Qtr'!$J33:$GJ33, 'FS Qtr'!$J$4:$GJ$4, 'FS Ann'!Z$4)</f>
        <v>0</v>
      </c>
      <c r="AA33" s="16">
        <f xml:space="preserve"> SUMIFS('FS Qtr'!$J33:$GJ33, 'FS Qtr'!$J$4:$GJ$4, 'FS Ann'!AA$4)</f>
        <v>0</v>
      </c>
      <c r="AB33" s="16">
        <f xml:space="preserve"> SUMIFS('FS Qtr'!$J33:$GJ33, 'FS Qtr'!$J$4:$GJ$4, 'FS Ann'!AB$4)</f>
        <v>0</v>
      </c>
      <c r="AC33" s="16">
        <f xml:space="preserve"> SUMIFS('FS Qtr'!$J33:$GJ33, 'FS Qtr'!$J$4:$GJ$4, 'FS Ann'!AC$4)</f>
        <v>0</v>
      </c>
      <c r="AD33" s="16">
        <f xml:space="preserve"> SUMIFS('FS Qtr'!$J33:$GJ33, 'FS Qtr'!$J$4:$GJ$4, 'FS Ann'!AD$4)</f>
        <v>0</v>
      </c>
      <c r="AE33" s="16">
        <f xml:space="preserve"> SUMIFS('FS Qtr'!$J33:$GJ33, 'FS Qtr'!$J$4:$GJ$4, 'FS Ann'!AE$4)</f>
        <v>0</v>
      </c>
      <c r="AF33" s="16">
        <f xml:space="preserve"> SUMIFS('FS Qtr'!$J33:$GJ33, 'FS Qtr'!$J$4:$GJ$4, 'FS Ann'!AF$4)</f>
        <v>0</v>
      </c>
      <c r="AG33" s="16">
        <f xml:space="preserve"> SUMIFS('FS Qtr'!$J33:$GJ33, 'FS Qtr'!$J$4:$GJ$4, 'FS Ann'!AG$4)</f>
        <v>0</v>
      </c>
      <c r="AH33" s="16">
        <f xml:space="preserve"> SUMIFS('FS Qtr'!$J33:$GJ33, 'FS Qtr'!$J$4:$GJ$4, 'FS Ann'!AH$4)</f>
        <v>0</v>
      </c>
      <c r="AI33" s="16">
        <f xml:space="preserve"> SUMIFS('FS Qtr'!$J33:$GJ33, 'FS Qtr'!$J$4:$GJ$4, 'FS Ann'!AI$4)</f>
        <v>0</v>
      </c>
      <c r="AJ33" s="16">
        <f xml:space="preserve"> SUMIFS('FS Qtr'!$J33:$GJ33, 'FS Qtr'!$J$4:$GJ$4, 'FS Ann'!AJ$4)</f>
        <v>0</v>
      </c>
      <c r="AK33" s="16">
        <f xml:space="preserve"> SUMIFS('FS Qtr'!$J33:$GJ33, 'FS Qtr'!$J$4:$GJ$4, 'FS Ann'!AK$4)</f>
        <v>0</v>
      </c>
      <c r="AL33" s="16">
        <f xml:space="preserve"> SUMIFS('FS Qtr'!$J33:$GJ33, 'FS Qtr'!$J$4:$GJ$4, 'FS Ann'!AL$4)</f>
        <v>0</v>
      </c>
      <c r="AM33" s="16">
        <f xml:space="preserve"> SUMIFS('FS Qtr'!$J33:$GJ33, 'FS Qtr'!$J$4:$GJ$4, 'FS Ann'!AM$4)</f>
        <v>0</v>
      </c>
      <c r="AN33" s="16">
        <f xml:space="preserve"> SUMIFS('FS Qtr'!$J33:$GJ33, 'FS Qtr'!$J$4:$GJ$4, 'FS Ann'!AN$4)</f>
        <v>0</v>
      </c>
      <c r="AO33" s="16">
        <f xml:space="preserve"> SUMIFS('FS Qtr'!$J33:$GJ33, 'FS Qtr'!$J$4:$GJ$4, 'FS Ann'!AO$4)</f>
        <v>0</v>
      </c>
      <c r="AP33" s="16">
        <f xml:space="preserve"> SUMIFS('FS Qtr'!$J33:$GJ33, 'FS Qtr'!$J$4:$GJ$4, 'FS Ann'!AP$4)</f>
        <v>0</v>
      </c>
      <c r="AQ33" s="16">
        <f xml:space="preserve"> SUMIFS('FS Qtr'!$J33:$GJ33, 'FS Qtr'!$J$4:$GJ$4, 'FS Ann'!AQ$4)</f>
        <v>0</v>
      </c>
      <c r="AR33" s="16">
        <f xml:space="preserve"> SUMIFS('FS Qtr'!$J33:$GJ33, 'FS Qtr'!$J$4:$GJ$4, 'FS Ann'!AR$4)</f>
        <v>0</v>
      </c>
      <c r="AS33" s="16">
        <f xml:space="preserve"> SUMIFS('FS Qtr'!$J33:$GJ33, 'FS Qtr'!$J$4:$GJ$4, 'FS Ann'!AS$4)</f>
        <v>0</v>
      </c>
      <c r="AT33" s="16">
        <f xml:space="preserve"> SUMIFS('FS Qtr'!$J33:$GJ33, 'FS Qtr'!$J$4:$GJ$4, 'FS Ann'!AT$4)</f>
        <v>0</v>
      </c>
      <c r="AU33" s="16">
        <f xml:space="preserve"> SUMIFS('FS Qtr'!$J33:$GJ33, 'FS Qtr'!$J$4:$GJ$4, 'FS Ann'!AU$4)</f>
        <v>0</v>
      </c>
      <c r="AV33" s="16">
        <f xml:space="preserve"> SUMIFS('FS Qtr'!$J33:$GJ33, 'FS Qtr'!$J$4:$GJ$4, 'FS Ann'!AV$4)</f>
        <v>0</v>
      </c>
      <c r="AW33" s="16">
        <f xml:space="preserve"> SUMIFS('FS Qtr'!$J33:$GJ33, 'FS Qtr'!$J$4:$GJ$4, 'FS Ann'!AW$4)</f>
        <v>0</v>
      </c>
      <c r="AX33" s="16">
        <f xml:space="preserve"> SUMIFS('FS Qtr'!$J33:$GJ33, 'FS Qtr'!$J$4:$GJ$4, 'FS Ann'!AX$4)</f>
        <v>0</v>
      </c>
      <c r="AY33" s="16">
        <f xml:space="preserve"> SUMIFS('FS Qtr'!$J33:$GJ33, 'FS Qtr'!$J$4:$GJ$4, 'FS Ann'!AY$4)</f>
        <v>0</v>
      </c>
      <c r="AZ33" s="16">
        <f xml:space="preserve"> SUMIFS('FS Qtr'!$J33:$GJ33, 'FS Qtr'!$J$4:$GJ$4, 'FS Ann'!AZ$4)</f>
        <v>0</v>
      </c>
      <c r="BA33" s="16">
        <f xml:space="preserve"> SUMIFS('FS Qtr'!$J33:$GJ33, 'FS Qtr'!$J$4:$GJ$4, 'FS Ann'!BA$4)</f>
        <v>0</v>
      </c>
      <c r="BB33" s="16">
        <f xml:space="preserve"> SUMIFS('FS Qtr'!$J33:$GJ33, 'FS Qtr'!$J$4:$GJ$4, 'FS Ann'!BB$4)</f>
        <v>0</v>
      </c>
    </row>
    <row r="34" spans="1:54" outlineLevel="1" x14ac:dyDescent="0.25">
      <c r="A34" s="1"/>
      <c r="B34" s="1"/>
      <c r="C34" s="19"/>
      <c r="D34" s="84"/>
      <c r="E34" s="16" t="str">
        <f xml:space="preserve"> 'FS Qtr'!E34</f>
        <v>Release of working capital reserve</v>
      </c>
      <c r="F34" s="16">
        <f xml:space="preserve"> 'FS Qtr'!F34</f>
        <v>0</v>
      </c>
      <c r="G34" s="393" t="str">
        <f xml:space="preserve"> 'FS Qtr'!G34</f>
        <v>$ 000s</v>
      </c>
      <c r="H34" s="16">
        <f t="shared" si="8"/>
        <v>5093.9433690745245</v>
      </c>
      <c r="I34" s="16"/>
      <c r="J34" s="16">
        <f xml:space="preserve"> SUMIFS('FS Qtr'!$J34:$GJ34, 'FS Qtr'!$J$4:$GJ$4, 'FS Ann'!J$4)</f>
        <v>0</v>
      </c>
      <c r="K34" s="16">
        <f xml:space="preserve"> SUMIFS('FS Qtr'!$J34:$GJ34, 'FS Qtr'!$J$4:$GJ$4, 'FS Ann'!K$4)</f>
        <v>0</v>
      </c>
      <c r="L34" s="16">
        <f xml:space="preserve"> SUMIFS('FS Qtr'!$J34:$GJ34, 'FS Qtr'!$J$4:$GJ$4, 'FS Ann'!L$4)</f>
        <v>0</v>
      </c>
      <c r="M34" s="16">
        <f xml:space="preserve"> SUMIFS('FS Qtr'!$J34:$GJ34, 'FS Qtr'!$J$4:$GJ$4, 'FS Ann'!M$4)</f>
        <v>5093.9433690745245</v>
      </c>
      <c r="N34" s="16">
        <f xml:space="preserve"> SUMIFS('FS Qtr'!$J34:$GJ34, 'FS Qtr'!$J$4:$GJ$4, 'FS Ann'!N$4)</f>
        <v>0</v>
      </c>
      <c r="O34" s="16">
        <f xml:space="preserve"> SUMIFS('FS Qtr'!$J34:$GJ34, 'FS Qtr'!$J$4:$GJ$4, 'FS Ann'!O$4)</f>
        <v>0</v>
      </c>
      <c r="P34" s="16">
        <f xml:space="preserve"> SUMIFS('FS Qtr'!$J34:$GJ34, 'FS Qtr'!$J$4:$GJ$4, 'FS Ann'!P$4)</f>
        <v>0</v>
      </c>
      <c r="Q34" s="16">
        <f xml:space="preserve"> SUMIFS('FS Qtr'!$J34:$GJ34, 'FS Qtr'!$J$4:$GJ$4, 'FS Ann'!Q$4)</f>
        <v>0</v>
      </c>
      <c r="R34" s="16">
        <f xml:space="preserve"> SUMIFS('FS Qtr'!$J34:$GJ34, 'FS Qtr'!$J$4:$GJ$4, 'FS Ann'!R$4)</f>
        <v>0</v>
      </c>
      <c r="S34" s="16">
        <f xml:space="preserve"> SUMIFS('FS Qtr'!$J34:$GJ34, 'FS Qtr'!$J$4:$GJ$4, 'FS Ann'!S$4)</f>
        <v>0</v>
      </c>
      <c r="T34" s="16">
        <f xml:space="preserve"> SUMIFS('FS Qtr'!$J34:$GJ34, 'FS Qtr'!$J$4:$GJ$4, 'FS Ann'!T$4)</f>
        <v>0</v>
      </c>
      <c r="U34" s="16">
        <f xml:space="preserve"> SUMIFS('FS Qtr'!$J34:$GJ34, 'FS Qtr'!$J$4:$GJ$4, 'FS Ann'!U$4)</f>
        <v>0</v>
      </c>
      <c r="V34" s="16">
        <f xml:space="preserve"> SUMIFS('FS Qtr'!$J34:$GJ34, 'FS Qtr'!$J$4:$GJ$4, 'FS Ann'!V$4)</f>
        <v>0</v>
      </c>
      <c r="W34" s="16">
        <f xml:space="preserve"> SUMIFS('FS Qtr'!$J34:$GJ34, 'FS Qtr'!$J$4:$GJ$4, 'FS Ann'!W$4)</f>
        <v>0</v>
      </c>
      <c r="X34" s="16">
        <f xml:space="preserve"> SUMIFS('FS Qtr'!$J34:$GJ34, 'FS Qtr'!$J$4:$GJ$4, 'FS Ann'!X$4)</f>
        <v>0</v>
      </c>
      <c r="Y34" s="16">
        <f xml:space="preserve"> SUMIFS('FS Qtr'!$J34:$GJ34, 'FS Qtr'!$J$4:$GJ$4, 'FS Ann'!Y$4)</f>
        <v>0</v>
      </c>
      <c r="Z34" s="16">
        <f xml:space="preserve"> SUMIFS('FS Qtr'!$J34:$GJ34, 'FS Qtr'!$J$4:$GJ$4, 'FS Ann'!Z$4)</f>
        <v>0</v>
      </c>
      <c r="AA34" s="16">
        <f xml:space="preserve"> SUMIFS('FS Qtr'!$J34:$GJ34, 'FS Qtr'!$J$4:$GJ$4, 'FS Ann'!AA$4)</f>
        <v>0</v>
      </c>
      <c r="AB34" s="16">
        <f xml:space="preserve"> SUMIFS('FS Qtr'!$J34:$GJ34, 'FS Qtr'!$J$4:$GJ$4, 'FS Ann'!AB$4)</f>
        <v>0</v>
      </c>
      <c r="AC34" s="16">
        <f xml:space="preserve"> SUMIFS('FS Qtr'!$J34:$GJ34, 'FS Qtr'!$J$4:$GJ$4, 'FS Ann'!AC$4)</f>
        <v>0</v>
      </c>
      <c r="AD34" s="16">
        <f xml:space="preserve"> SUMIFS('FS Qtr'!$J34:$GJ34, 'FS Qtr'!$J$4:$GJ$4, 'FS Ann'!AD$4)</f>
        <v>0</v>
      </c>
      <c r="AE34" s="16">
        <f xml:space="preserve"> SUMIFS('FS Qtr'!$J34:$GJ34, 'FS Qtr'!$J$4:$GJ$4, 'FS Ann'!AE$4)</f>
        <v>0</v>
      </c>
      <c r="AF34" s="16">
        <f xml:space="preserve"> SUMIFS('FS Qtr'!$J34:$GJ34, 'FS Qtr'!$J$4:$GJ$4, 'FS Ann'!AF$4)</f>
        <v>0</v>
      </c>
      <c r="AG34" s="16">
        <f xml:space="preserve"> SUMIFS('FS Qtr'!$J34:$GJ34, 'FS Qtr'!$J$4:$GJ$4, 'FS Ann'!AG$4)</f>
        <v>0</v>
      </c>
      <c r="AH34" s="16">
        <f xml:space="preserve"> SUMIFS('FS Qtr'!$J34:$GJ34, 'FS Qtr'!$J$4:$GJ$4, 'FS Ann'!AH$4)</f>
        <v>0</v>
      </c>
      <c r="AI34" s="16">
        <f xml:space="preserve"> SUMIFS('FS Qtr'!$J34:$GJ34, 'FS Qtr'!$J$4:$GJ$4, 'FS Ann'!AI$4)</f>
        <v>0</v>
      </c>
      <c r="AJ34" s="16">
        <f xml:space="preserve"> SUMIFS('FS Qtr'!$J34:$GJ34, 'FS Qtr'!$J$4:$GJ$4, 'FS Ann'!AJ$4)</f>
        <v>0</v>
      </c>
      <c r="AK34" s="16">
        <f xml:space="preserve"> SUMIFS('FS Qtr'!$J34:$GJ34, 'FS Qtr'!$J$4:$GJ$4, 'FS Ann'!AK$4)</f>
        <v>0</v>
      </c>
      <c r="AL34" s="16">
        <f xml:space="preserve"> SUMIFS('FS Qtr'!$J34:$GJ34, 'FS Qtr'!$J$4:$GJ$4, 'FS Ann'!AL$4)</f>
        <v>0</v>
      </c>
      <c r="AM34" s="16">
        <f xml:space="preserve"> SUMIFS('FS Qtr'!$J34:$GJ34, 'FS Qtr'!$J$4:$GJ$4, 'FS Ann'!AM$4)</f>
        <v>0</v>
      </c>
      <c r="AN34" s="16">
        <f xml:space="preserve"> SUMIFS('FS Qtr'!$J34:$GJ34, 'FS Qtr'!$J$4:$GJ$4, 'FS Ann'!AN$4)</f>
        <v>0</v>
      </c>
      <c r="AO34" s="16">
        <f xml:space="preserve"> SUMIFS('FS Qtr'!$J34:$GJ34, 'FS Qtr'!$J$4:$GJ$4, 'FS Ann'!AO$4)</f>
        <v>0</v>
      </c>
      <c r="AP34" s="16">
        <f xml:space="preserve"> SUMIFS('FS Qtr'!$J34:$GJ34, 'FS Qtr'!$J$4:$GJ$4, 'FS Ann'!AP$4)</f>
        <v>0</v>
      </c>
      <c r="AQ34" s="16">
        <f xml:space="preserve"> SUMIFS('FS Qtr'!$J34:$GJ34, 'FS Qtr'!$J$4:$GJ$4, 'FS Ann'!AQ$4)</f>
        <v>0</v>
      </c>
      <c r="AR34" s="16">
        <f xml:space="preserve"> SUMIFS('FS Qtr'!$J34:$GJ34, 'FS Qtr'!$J$4:$GJ$4, 'FS Ann'!AR$4)</f>
        <v>0</v>
      </c>
      <c r="AS34" s="16">
        <f xml:space="preserve"> SUMIFS('FS Qtr'!$J34:$GJ34, 'FS Qtr'!$J$4:$GJ$4, 'FS Ann'!AS$4)</f>
        <v>0</v>
      </c>
      <c r="AT34" s="16">
        <f xml:space="preserve"> SUMIFS('FS Qtr'!$J34:$GJ34, 'FS Qtr'!$J$4:$GJ$4, 'FS Ann'!AT$4)</f>
        <v>0</v>
      </c>
      <c r="AU34" s="16">
        <f xml:space="preserve"> SUMIFS('FS Qtr'!$J34:$GJ34, 'FS Qtr'!$J$4:$GJ$4, 'FS Ann'!AU$4)</f>
        <v>0</v>
      </c>
      <c r="AV34" s="16">
        <f xml:space="preserve"> SUMIFS('FS Qtr'!$J34:$GJ34, 'FS Qtr'!$J$4:$GJ$4, 'FS Ann'!AV$4)</f>
        <v>0</v>
      </c>
      <c r="AW34" s="16">
        <f xml:space="preserve"> SUMIFS('FS Qtr'!$J34:$GJ34, 'FS Qtr'!$J$4:$GJ$4, 'FS Ann'!AW$4)</f>
        <v>0</v>
      </c>
      <c r="AX34" s="16">
        <f xml:space="preserve"> SUMIFS('FS Qtr'!$J34:$GJ34, 'FS Qtr'!$J$4:$GJ$4, 'FS Ann'!AX$4)</f>
        <v>0</v>
      </c>
      <c r="AY34" s="16">
        <f xml:space="preserve"> SUMIFS('FS Qtr'!$J34:$GJ34, 'FS Qtr'!$J$4:$GJ$4, 'FS Ann'!AY$4)</f>
        <v>0</v>
      </c>
      <c r="AZ34" s="16">
        <f xml:space="preserve"> SUMIFS('FS Qtr'!$J34:$GJ34, 'FS Qtr'!$J$4:$GJ$4, 'FS Ann'!AZ$4)</f>
        <v>0</v>
      </c>
      <c r="BA34" s="16">
        <f xml:space="preserve"> SUMIFS('FS Qtr'!$J34:$GJ34, 'FS Qtr'!$J$4:$GJ$4, 'FS Ann'!BA$4)</f>
        <v>0</v>
      </c>
      <c r="BB34" s="16">
        <f xml:space="preserve"> SUMIFS('FS Qtr'!$J34:$GJ34, 'FS Qtr'!$J$4:$GJ$4, 'FS Ann'!BB$4)</f>
        <v>0</v>
      </c>
    </row>
    <row r="35" spans="1:54" outlineLevel="1" x14ac:dyDescent="0.25">
      <c r="A35" s="1"/>
      <c r="B35" s="1"/>
      <c r="C35" s="19"/>
      <c r="D35" s="84"/>
      <c r="E35" s="16" t="str">
        <f xml:space="preserve"> 'FS Qtr'!E35</f>
        <v>Cash paid for O&amp;M costs</v>
      </c>
      <c r="F35" s="16">
        <f xml:space="preserve"> 'FS Qtr'!F35</f>
        <v>0</v>
      </c>
      <c r="G35" s="393" t="str">
        <f xml:space="preserve"> 'FS Qtr'!G35</f>
        <v>$ 000s</v>
      </c>
      <c r="H35" s="16">
        <f t="shared" si="8"/>
        <v>-233108.19068409089</v>
      </c>
      <c r="I35" s="16"/>
      <c r="J35" s="16">
        <f xml:space="preserve"> SUMIFS('FS Qtr'!$J35:$GJ35, 'FS Qtr'!$J$4:$GJ$4, 'FS Ann'!J$4)</f>
        <v>0</v>
      </c>
      <c r="K35" s="16">
        <f xml:space="preserve"> SUMIFS('FS Qtr'!$J35:$GJ35, 'FS Qtr'!$J$4:$GJ$4, 'FS Ann'!K$4)</f>
        <v>0</v>
      </c>
      <c r="L35" s="16">
        <f xml:space="preserve"> SUMIFS('FS Qtr'!$J35:$GJ35, 'FS Qtr'!$J$4:$GJ$4, 'FS Ann'!L$4)</f>
        <v>0</v>
      </c>
      <c r="M35" s="16">
        <f xml:space="preserve"> SUMIFS('FS Qtr'!$J35:$GJ35, 'FS Qtr'!$J$4:$GJ$4, 'FS Ann'!M$4)</f>
        <v>0</v>
      </c>
      <c r="N35" s="16">
        <f xml:space="preserve"> SUMIFS('FS Qtr'!$J35:$GJ35, 'FS Qtr'!$J$4:$GJ$4, 'FS Ann'!N$4)</f>
        <v>-8680.0501318600964</v>
      </c>
      <c r="O35" s="16">
        <f xml:space="preserve"> SUMIFS('FS Qtr'!$J35:$GJ35, 'FS Qtr'!$J$4:$GJ$4, 'FS Ann'!O$4)</f>
        <v>-10062.946044508768</v>
      </c>
      <c r="P35" s="16">
        <f xml:space="preserve"> SUMIFS('FS Qtr'!$J35:$GJ35, 'FS Qtr'!$J$4:$GJ$4, 'FS Ann'!P$4)</f>
        <v>-10264.204965398942</v>
      </c>
      <c r="Q35" s="16">
        <f xml:space="preserve"> SUMIFS('FS Qtr'!$J35:$GJ35, 'FS Qtr'!$J$4:$GJ$4, 'FS Ann'!Q$4)</f>
        <v>-10469.489064706919</v>
      </c>
      <c r="R35" s="16">
        <f xml:space="preserve"> SUMIFS('FS Qtr'!$J35:$GJ35, 'FS Qtr'!$J$4:$GJ$4, 'FS Ann'!R$4)</f>
        <v>-10679.388604706121</v>
      </c>
      <c r="S35" s="16">
        <f xml:space="preserve"> SUMIFS('FS Qtr'!$J35:$GJ35, 'FS Qtr'!$J$4:$GJ$4, 'FS Ann'!S$4)</f>
        <v>-10893.04739581488</v>
      </c>
      <c r="T35" s="16">
        <f xml:space="preserve"> SUMIFS('FS Qtr'!$J35:$GJ35, 'FS Qtr'!$J$4:$GJ$4, 'FS Ann'!T$4)</f>
        <v>-11110.908343731178</v>
      </c>
      <c r="U35" s="16">
        <f xml:space="preserve"> SUMIFS('FS Qtr'!$J35:$GJ35, 'FS Qtr'!$J$4:$GJ$4, 'FS Ann'!U$4)</f>
        <v>-11333.126510605804</v>
      </c>
      <c r="V35" s="16">
        <f xml:space="preserve"> SUMIFS('FS Qtr'!$J35:$GJ35, 'FS Qtr'!$J$4:$GJ$4, 'FS Ann'!V$4)</f>
        <v>-11560.340849971037</v>
      </c>
      <c r="W35" s="16">
        <f xml:space="preserve"> SUMIFS('FS Qtr'!$J35:$GJ35, 'FS Qtr'!$J$4:$GJ$4, 'FS Ann'!W$4)</f>
        <v>-11791.624544406652</v>
      </c>
      <c r="X35" s="16">
        <f xml:space="preserve"> SUMIFS('FS Qtr'!$J35:$GJ35, 'FS Qtr'!$J$4:$GJ$4, 'FS Ann'!X$4)</f>
        <v>-12027.457035294785</v>
      </c>
      <c r="Y35" s="16">
        <f xml:space="preserve"> SUMIFS('FS Qtr'!$J35:$GJ35, 'FS Qtr'!$J$4:$GJ$4, 'FS Ann'!Y$4)</f>
        <v>-12268.006176000681</v>
      </c>
      <c r="Z35" s="16">
        <f xml:space="preserve"> SUMIFS('FS Qtr'!$J35:$GJ35, 'FS Qtr'!$J$4:$GJ$4, 'FS Ann'!Z$4)</f>
        <v>-12513.963627900652</v>
      </c>
      <c r="AA35" s="16">
        <f xml:space="preserve"> SUMIFS('FS Qtr'!$J35:$GJ35, 'FS Qtr'!$J$4:$GJ$4, 'FS Ann'!AA$4)</f>
        <v>-12764.326119582805</v>
      </c>
      <c r="AB35" s="16">
        <f xml:space="preserve"> SUMIFS('FS Qtr'!$J35:$GJ35, 'FS Qtr'!$J$4:$GJ$4, 'FS Ann'!AB$4)</f>
        <v>-13019.612641974461</v>
      </c>
      <c r="AC35" s="16">
        <f xml:space="preserve"> SUMIFS('FS Qtr'!$J35:$GJ35, 'FS Qtr'!$J$4:$GJ$4, 'FS Ann'!AC$4)</f>
        <v>-13280.00489481395</v>
      </c>
      <c r="AD35" s="16">
        <f xml:space="preserve"> SUMIFS('FS Qtr'!$J35:$GJ35, 'FS Qtr'!$J$4:$GJ$4, 'FS Ann'!AD$4)</f>
        <v>-13546.251595238453</v>
      </c>
      <c r="AE35" s="16">
        <f xml:space="preserve"> SUMIFS('FS Qtr'!$J35:$GJ35, 'FS Qtr'!$J$4:$GJ$4, 'FS Ann'!AE$4)</f>
        <v>-13817.266711086781</v>
      </c>
      <c r="AF35" s="16">
        <f xml:space="preserve"> SUMIFS('FS Qtr'!$J35:$GJ35, 'FS Qtr'!$J$4:$GJ$4, 'FS Ann'!AF$4)</f>
        <v>-14093.612045308517</v>
      </c>
      <c r="AG35" s="16">
        <f xml:space="preserve"> SUMIFS('FS Qtr'!$J35:$GJ35, 'FS Qtr'!$J$4:$GJ$4, 'FS Ann'!AG$4)</f>
        <v>-8932.5633811793869</v>
      </c>
      <c r="AH35" s="16">
        <f xml:space="preserve"> SUMIFS('FS Qtr'!$J35:$GJ35, 'FS Qtr'!$J$4:$GJ$4, 'FS Ann'!AH$4)</f>
        <v>0</v>
      </c>
      <c r="AI35" s="16">
        <f xml:space="preserve"> SUMIFS('FS Qtr'!$J35:$GJ35, 'FS Qtr'!$J$4:$GJ$4, 'FS Ann'!AI$4)</f>
        <v>0</v>
      </c>
      <c r="AJ35" s="16">
        <f xml:space="preserve"> SUMIFS('FS Qtr'!$J35:$GJ35, 'FS Qtr'!$J$4:$GJ$4, 'FS Ann'!AJ$4)</f>
        <v>0</v>
      </c>
      <c r="AK35" s="16">
        <f xml:space="preserve"> SUMIFS('FS Qtr'!$J35:$GJ35, 'FS Qtr'!$J$4:$GJ$4, 'FS Ann'!AK$4)</f>
        <v>0</v>
      </c>
      <c r="AL35" s="16">
        <f xml:space="preserve"> SUMIFS('FS Qtr'!$J35:$GJ35, 'FS Qtr'!$J$4:$GJ$4, 'FS Ann'!AL$4)</f>
        <v>0</v>
      </c>
      <c r="AM35" s="16">
        <f xml:space="preserve"> SUMIFS('FS Qtr'!$J35:$GJ35, 'FS Qtr'!$J$4:$GJ$4, 'FS Ann'!AM$4)</f>
        <v>0</v>
      </c>
      <c r="AN35" s="16">
        <f xml:space="preserve"> SUMIFS('FS Qtr'!$J35:$GJ35, 'FS Qtr'!$J$4:$GJ$4, 'FS Ann'!AN$4)</f>
        <v>0</v>
      </c>
      <c r="AO35" s="16">
        <f xml:space="preserve"> SUMIFS('FS Qtr'!$J35:$GJ35, 'FS Qtr'!$J$4:$GJ$4, 'FS Ann'!AO$4)</f>
        <v>0</v>
      </c>
      <c r="AP35" s="16">
        <f xml:space="preserve"> SUMIFS('FS Qtr'!$J35:$GJ35, 'FS Qtr'!$J$4:$GJ$4, 'FS Ann'!AP$4)</f>
        <v>0</v>
      </c>
      <c r="AQ35" s="16">
        <f xml:space="preserve"> SUMIFS('FS Qtr'!$J35:$GJ35, 'FS Qtr'!$J$4:$GJ$4, 'FS Ann'!AQ$4)</f>
        <v>0</v>
      </c>
      <c r="AR35" s="16">
        <f xml:space="preserve"> SUMIFS('FS Qtr'!$J35:$GJ35, 'FS Qtr'!$J$4:$GJ$4, 'FS Ann'!AR$4)</f>
        <v>0</v>
      </c>
      <c r="AS35" s="16">
        <f xml:space="preserve"> SUMIFS('FS Qtr'!$J35:$GJ35, 'FS Qtr'!$J$4:$GJ$4, 'FS Ann'!AS$4)</f>
        <v>0</v>
      </c>
      <c r="AT35" s="16">
        <f xml:space="preserve"> SUMIFS('FS Qtr'!$J35:$GJ35, 'FS Qtr'!$J$4:$GJ$4, 'FS Ann'!AT$4)</f>
        <v>0</v>
      </c>
      <c r="AU35" s="16">
        <f xml:space="preserve"> SUMIFS('FS Qtr'!$J35:$GJ35, 'FS Qtr'!$J$4:$GJ$4, 'FS Ann'!AU$4)</f>
        <v>0</v>
      </c>
      <c r="AV35" s="16">
        <f xml:space="preserve"> SUMIFS('FS Qtr'!$J35:$GJ35, 'FS Qtr'!$J$4:$GJ$4, 'FS Ann'!AV$4)</f>
        <v>0</v>
      </c>
      <c r="AW35" s="16">
        <f xml:space="preserve"> SUMIFS('FS Qtr'!$J35:$GJ35, 'FS Qtr'!$J$4:$GJ$4, 'FS Ann'!AW$4)</f>
        <v>0</v>
      </c>
      <c r="AX35" s="16">
        <f xml:space="preserve"> SUMIFS('FS Qtr'!$J35:$GJ35, 'FS Qtr'!$J$4:$GJ$4, 'FS Ann'!AX$4)</f>
        <v>0</v>
      </c>
      <c r="AY35" s="16">
        <f xml:space="preserve"> SUMIFS('FS Qtr'!$J35:$GJ35, 'FS Qtr'!$J$4:$GJ$4, 'FS Ann'!AY$4)</f>
        <v>0</v>
      </c>
      <c r="AZ35" s="16">
        <f xml:space="preserve"> SUMIFS('FS Qtr'!$J35:$GJ35, 'FS Qtr'!$J$4:$GJ$4, 'FS Ann'!AZ$4)</f>
        <v>0</v>
      </c>
      <c r="BA35" s="16">
        <f xml:space="preserve"> SUMIFS('FS Qtr'!$J35:$GJ35, 'FS Qtr'!$J$4:$GJ$4, 'FS Ann'!BA$4)</f>
        <v>0</v>
      </c>
      <c r="BB35" s="16">
        <f xml:space="preserve"> SUMIFS('FS Qtr'!$J35:$GJ35, 'FS Qtr'!$J$4:$GJ$4, 'FS Ann'!BB$4)</f>
        <v>0</v>
      </c>
    </row>
    <row r="36" spans="1:54" outlineLevel="1" x14ac:dyDescent="0.25">
      <c r="A36" s="1"/>
      <c r="B36" s="1"/>
      <c r="C36" s="19"/>
      <c r="D36" s="84"/>
      <c r="E36" s="16" t="str">
        <f xml:space="preserve"> 'FS Qtr'!E36</f>
        <v>Corporate income tax paid</v>
      </c>
      <c r="F36" s="16">
        <f xml:space="preserve"> 'FS Qtr'!F36</f>
        <v>0</v>
      </c>
      <c r="G36" s="393" t="str">
        <f xml:space="preserve"> 'FS Qtr'!G36</f>
        <v>$ 000s</v>
      </c>
      <c r="H36" s="16">
        <f t="shared" si="8"/>
        <v>-4169.4206536737092</v>
      </c>
      <c r="I36" s="16"/>
      <c r="J36" s="16">
        <f xml:space="preserve"> SUMIFS('FS Qtr'!$J36:$GJ36, 'FS Qtr'!$J$4:$GJ$4, 'FS Ann'!J$4)</f>
        <v>0</v>
      </c>
      <c r="K36" s="16">
        <f xml:space="preserve"> SUMIFS('FS Qtr'!$J36:$GJ36, 'FS Qtr'!$J$4:$GJ$4, 'FS Ann'!K$4)</f>
        <v>0</v>
      </c>
      <c r="L36" s="16">
        <f xml:space="preserve"> SUMIFS('FS Qtr'!$J36:$GJ36, 'FS Qtr'!$J$4:$GJ$4, 'FS Ann'!L$4)</f>
        <v>0</v>
      </c>
      <c r="M36" s="16">
        <f xml:space="preserve"> SUMIFS('FS Qtr'!$J36:$GJ36, 'FS Qtr'!$J$4:$GJ$4, 'FS Ann'!M$4)</f>
        <v>0</v>
      </c>
      <c r="N36" s="16">
        <f xml:space="preserve"> SUMIFS('FS Qtr'!$J36:$GJ36, 'FS Qtr'!$J$4:$GJ$4, 'FS Ann'!N$4)</f>
        <v>0</v>
      </c>
      <c r="O36" s="16">
        <f xml:space="preserve"> SUMIFS('FS Qtr'!$J36:$GJ36, 'FS Qtr'!$J$4:$GJ$4, 'FS Ann'!O$4)</f>
        <v>0</v>
      </c>
      <c r="P36" s="16">
        <f xml:space="preserve"> SUMIFS('FS Qtr'!$J36:$GJ36, 'FS Qtr'!$J$4:$GJ$4, 'FS Ann'!P$4)</f>
        <v>0</v>
      </c>
      <c r="Q36" s="16">
        <f xml:space="preserve"> SUMIFS('FS Qtr'!$J36:$GJ36, 'FS Qtr'!$J$4:$GJ$4, 'FS Ann'!Q$4)</f>
        <v>0</v>
      </c>
      <c r="R36" s="16">
        <f xml:space="preserve"> SUMIFS('FS Qtr'!$J36:$GJ36, 'FS Qtr'!$J$4:$GJ$4, 'FS Ann'!R$4)</f>
        <v>0</v>
      </c>
      <c r="S36" s="16">
        <f xml:space="preserve"> SUMIFS('FS Qtr'!$J36:$GJ36, 'FS Qtr'!$J$4:$GJ$4, 'FS Ann'!S$4)</f>
        <v>0</v>
      </c>
      <c r="T36" s="16">
        <f xml:space="preserve"> SUMIFS('FS Qtr'!$J36:$GJ36, 'FS Qtr'!$J$4:$GJ$4, 'FS Ann'!T$4)</f>
        <v>0</v>
      </c>
      <c r="U36" s="16">
        <f xml:space="preserve"> SUMIFS('FS Qtr'!$J36:$GJ36, 'FS Qtr'!$J$4:$GJ$4, 'FS Ann'!U$4)</f>
        <v>0</v>
      </c>
      <c r="V36" s="16">
        <f xml:space="preserve"> SUMIFS('FS Qtr'!$J36:$GJ36, 'FS Qtr'!$J$4:$GJ$4, 'FS Ann'!V$4)</f>
        <v>0</v>
      </c>
      <c r="W36" s="16">
        <f xml:space="preserve"> SUMIFS('FS Qtr'!$J36:$GJ36, 'FS Qtr'!$J$4:$GJ$4, 'FS Ann'!W$4)</f>
        <v>0</v>
      </c>
      <c r="X36" s="16">
        <f xml:space="preserve"> SUMIFS('FS Qtr'!$J36:$GJ36, 'FS Qtr'!$J$4:$GJ$4, 'FS Ann'!X$4)</f>
        <v>0</v>
      </c>
      <c r="Y36" s="16">
        <f xml:space="preserve"> SUMIFS('FS Qtr'!$J36:$GJ36, 'FS Qtr'!$J$4:$GJ$4, 'FS Ann'!Y$4)</f>
        <v>0</v>
      </c>
      <c r="Z36" s="16">
        <f xml:space="preserve"> SUMIFS('FS Qtr'!$J36:$GJ36, 'FS Qtr'!$J$4:$GJ$4, 'FS Ann'!Z$4)</f>
        <v>0</v>
      </c>
      <c r="AA36" s="16">
        <f xml:space="preserve"> SUMIFS('FS Qtr'!$J36:$GJ36, 'FS Qtr'!$J$4:$GJ$4, 'FS Ann'!AA$4)</f>
        <v>0</v>
      </c>
      <c r="AB36" s="16">
        <f xml:space="preserve"> SUMIFS('FS Qtr'!$J36:$GJ36, 'FS Qtr'!$J$4:$GJ$4, 'FS Ann'!AB$4)</f>
        <v>0</v>
      </c>
      <c r="AC36" s="16">
        <f xml:space="preserve"> SUMIFS('FS Qtr'!$J36:$GJ36, 'FS Qtr'!$J$4:$GJ$4, 'FS Ann'!AC$4)</f>
        <v>0</v>
      </c>
      <c r="AD36" s="16">
        <f xml:space="preserve"> SUMIFS('FS Qtr'!$J36:$GJ36, 'FS Qtr'!$J$4:$GJ$4, 'FS Ann'!AD$4)</f>
        <v>0</v>
      </c>
      <c r="AE36" s="16">
        <f xml:space="preserve"> SUMIFS('FS Qtr'!$J36:$GJ36, 'FS Qtr'!$J$4:$GJ$4, 'FS Ann'!AE$4)</f>
        <v>0</v>
      </c>
      <c r="AF36" s="16">
        <f xml:space="preserve"> SUMIFS('FS Qtr'!$J36:$GJ36, 'FS Qtr'!$J$4:$GJ$4, 'FS Ann'!AF$4)</f>
        <v>-2710.2972190688529</v>
      </c>
      <c r="AG36" s="16">
        <f xml:space="preserve"> SUMIFS('FS Qtr'!$J36:$GJ36, 'FS Qtr'!$J$4:$GJ$4, 'FS Ann'!AG$4)</f>
        <v>-1459.1234346048559</v>
      </c>
      <c r="AH36" s="16">
        <f xml:space="preserve"> SUMIFS('FS Qtr'!$J36:$GJ36, 'FS Qtr'!$J$4:$GJ$4, 'FS Ann'!AH$4)</f>
        <v>0</v>
      </c>
      <c r="AI36" s="16">
        <f xml:space="preserve"> SUMIFS('FS Qtr'!$J36:$GJ36, 'FS Qtr'!$J$4:$GJ$4, 'FS Ann'!AI$4)</f>
        <v>0</v>
      </c>
      <c r="AJ36" s="16">
        <f xml:space="preserve"> SUMIFS('FS Qtr'!$J36:$GJ36, 'FS Qtr'!$J$4:$GJ$4, 'FS Ann'!AJ$4)</f>
        <v>0</v>
      </c>
      <c r="AK36" s="16">
        <f xml:space="preserve"> SUMIFS('FS Qtr'!$J36:$GJ36, 'FS Qtr'!$J$4:$GJ$4, 'FS Ann'!AK$4)</f>
        <v>0</v>
      </c>
      <c r="AL36" s="16">
        <f xml:space="preserve"> SUMIFS('FS Qtr'!$J36:$GJ36, 'FS Qtr'!$J$4:$GJ$4, 'FS Ann'!AL$4)</f>
        <v>0</v>
      </c>
      <c r="AM36" s="16">
        <f xml:space="preserve"> SUMIFS('FS Qtr'!$J36:$GJ36, 'FS Qtr'!$J$4:$GJ$4, 'FS Ann'!AM$4)</f>
        <v>0</v>
      </c>
      <c r="AN36" s="16">
        <f xml:space="preserve"> SUMIFS('FS Qtr'!$J36:$GJ36, 'FS Qtr'!$J$4:$GJ$4, 'FS Ann'!AN$4)</f>
        <v>0</v>
      </c>
      <c r="AO36" s="16">
        <f xml:space="preserve"> SUMIFS('FS Qtr'!$J36:$GJ36, 'FS Qtr'!$J$4:$GJ$4, 'FS Ann'!AO$4)</f>
        <v>0</v>
      </c>
      <c r="AP36" s="16">
        <f xml:space="preserve"> SUMIFS('FS Qtr'!$J36:$GJ36, 'FS Qtr'!$J$4:$GJ$4, 'FS Ann'!AP$4)</f>
        <v>0</v>
      </c>
      <c r="AQ36" s="16">
        <f xml:space="preserve"> SUMIFS('FS Qtr'!$J36:$GJ36, 'FS Qtr'!$J$4:$GJ$4, 'FS Ann'!AQ$4)</f>
        <v>0</v>
      </c>
      <c r="AR36" s="16">
        <f xml:space="preserve"> SUMIFS('FS Qtr'!$J36:$GJ36, 'FS Qtr'!$J$4:$GJ$4, 'FS Ann'!AR$4)</f>
        <v>0</v>
      </c>
      <c r="AS36" s="16">
        <f xml:space="preserve"> SUMIFS('FS Qtr'!$J36:$GJ36, 'FS Qtr'!$J$4:$GJ$4, 'FS Ann'!AS$4)</f>
        <v>0</v>
      </c>
      <c r="AT36" s="16">
        <f xml:space="preserve"> SUMIFS('FS Qtr'!$J36:$GJ36, 'FS Qtr'!$J$4:$GJ$4, 'FS Ann'!AT$4)</f>
        <v>0</v>
      </c>
      <c r="AU36" s="16">
        <f xml:space="preserve"> SUMIFS('FS Qtr'!$J36:$GJ36, 'FS Qtr'!$J$4:$GJ$4, 'FS Ann'!AU$4)</f>
        <v>0</v>
      </c>
      <c r="AV36" s="16">
        <f xml:space="preserve"> SUMIFS('FS Qtr'!$J36:$GJ36, 'FS Qtr'!$J$4:$GJ$4, 'FS Ann'!AV$4)</f>
        <v>0</v>
      </c>
      <c r="AW36" s="16">
        <f xml:space="preserve"> SUMIFS('FS Qtr'!$J36:$GJ36, 'FS Qtr'!$J$4:$GJ$4, 'FS Ann'!AW$4)</f>
        <v>0</v>
      </c>
      <c r="AX36" s="16">
        <f xml:space="preserve"> SUMIFS('FS Qtr'!$J36:$GJ36, 'FS Qtr'!$J$4:$GJ$4, 'FS Ann'!AX$4)</f>
        <v>0</v>
      </c>
      <c r="AY36" s="16">
        <f xml:space="preserve"> SUMIFS('FS Qtr'!$J36:$GJ36, 'FS Qtr'!$J$4:$GJ$4, 'FS Ann'!AY$4)</f>
        <v>0</v>
      </c>
      <c r="AZ36" s="16">
        <f xml:space="preserve"> SUMIFS('FS Qtr'!$J36:$GJ36, 'FS Qtr'!$J$4:$GJ$4, 'FS Ann'!AZ$4)</f>
        <v>0</v>
      </c>
      <c r="BA36" s="16">
        <f xml:space="preserve"> SUMIFS('FS Qtr'!$J36:$GJ36, 'FS Qtr'!$J$4:$GJ$4, 'FS Ann'!BA$4)</f>
        <v>0</v>
      </c>
      <c r="BB36" s="16">
        <f xml:space="preserve"> SUMIFS('FS Qtr'!$J36:$GJ36, 'FS Qtr'!$J$4:$GJ$4, 'FS Ann'!BB$4)</f>
        <v>0</v>
      </c>
    </row>
    <row r="37" spans="1:54" outlineLevel="1" x14ac:dyDescent="0.25">
      <c r="A37" s="1"/>
      <c r="B37" s="1"/>
      <c r="C37" s="19"/>
      <c r="D37" s="84"/>
      <c r="E37" s="85" t="s">
        <v>408</v>
      </c>
      <c r="F37" s="85"/>
      <c r="G37" s="335" t="str">
        <f>SMU</f>
        <v>$ 000s</v>
      </c>
      <c r="H37" s="240">
        <f t="shared" si="8"/>
        <v>587752.42698799155</v>
      </c>
      <c r="I37" s="85"/>
      <c r="J37" s="85">
        <f t="shared" ref="J37:BB37" si="10">SUM(J32:J36)</f>
        <v>0</v>
      </c>
      <c r="K37" s="85">
        <f t="shared" si="10"/>
        <v>0</v>
      </c>
      <c r="L37" s="85">
        <f t="shared" si="10"/>
        <v>0</v>
      </c>
      <c r="M37" s="85">
        <f t="shared" si="10"/>
        <v>23232.43727588432</v>
      </c>
      <c r="N37" s="85">
        <f t="shared" si="10"/>
        <v>32945.680315743833</v>
      </c>
      <c r="O37" s="85">
        <f t="shared" si="10"/>
        <v>31479.699112780581</v>
      </c>
      <c r="P37" s="85">
        <f t="shared" si="10"/>
        <v>31195.520740478652</v>
      </c>
      <c r="Q37" s="85">
        <f t="shared" si="10"/>
        <v>30907.482697645974</v>
      </c>
      <c r="R37" s="85">
        <f t="shared" si="10"/>
        <v>30614.994391654047</v>
      </c>
      <c r="S37" s="85">
        <f t="shared" si="10"/>
        <v>30318.911682388876</v>
      </c>
      <c r="T37" s="85">
        <f t="shared" si="10"/>
        <v>30018.791335114904</v>
      </c>
      <c r="U37" s="85">
        <f t="shared" si="10"/>
        <v>29714.477959300457</v>
      </c>
      <c r="V37" s="85">
        <f t="shared" si="10"/>
        <v>29405.332273687905</v>
      </c>
      <c r="W37" s="85">
        <f t="shared" si="10"/>
        <v>29092.280768626217</v>
      </c>
      <c r="X37" s="85">
        <f t="shared" si="10"/>
        <v>28774.843676314871</v>
      </c>
      <c r="Y37" s="85">
        <f t="shared" si="10"/>
        <v>28452.852817621737</v>
      </c>
      <c r="Z37" s="85">
        <f t="shared" si="10"/>
        <v>28125.616206053855</v>
      </c>
      <c r="AA37" s="85">
        <f t="shared" si="10"/>
        <v>27794.136788555425</v>
      </c>
      <c r="AB37" s="85">
        <f t="shared" si="10"/>
        <v>27457.895250379064</v>
      </c>
      <c r="AC37" s="85">
        <f t="shared" si="10"/>
        <v>27116.709568612721</v>
      </c>
      <c r="AD37" s="85">
        <f t="shared" si="10"/>
        <v>26769.830703590564</v>
      </c>
      <c r="AE37" s="85">
        <f t="shared" si="10"/>
        <v>26418.344365588888</v>
      </c>
      <c r="AF37" s="85">
        <f t="shared" si="10"/>
        <v>23351.391211346847</v>
      </c>
      <c r="AG37" s="85">
        <f t="shared" si="10"/>
        <v>14565.197846621912</v>
      </c>
      <c r="AH37" s="85">
        <f t="shared" si="10"/>
        <v>0</v>
      </c>
      <c r="AI37" s="85">
        <f t="shared" si="10"/>
        <v>0</v>
      </c>
      <c r="AJ37" s="85">
        <f t="shared" si="10"/>
        <v>0</v>
      </c>
      <c r="AK37" s="85">
        <f t="shared" si="10"/>
        <v>0</v>
      </c>
      <c r="AL37" s="85">
        <f t="shared" si="10"/>
        <v>0</v>
      </c>
      <c r="AM37" s="85">
        <f t="shared" si="10"/>
        <v>0</v>
      </c>
      <c r="AN37" s="85">
        <f t="shared" si="10"/>
        <v>0</v>
      </c>
      <c r="AO37" s="85">
        <f t="shared" si="10"/>
        <v>0</v>
      </c>
      <c r="AP37" s="85">
        <f t="shared" si="10"/>
        <v>0</v>
      </c>
      <c r="AQ37" s="85">
        <f t="shared" si="10"/>
        <v>0</v>
      </c>
      <c r="AR37" s="85">
        <f t="shared" si="10"/>
        <v>0</v>
      </c>
      <c r="AS37" s="85">
        <f t="shared" si="10"/>
        <v>0</v>
      </c>
      <c r="AT37" s="85">
        <f t="shared" si="10"/>
        <v>0</v>
      </c>
      <c r="AU37" s="85">
        <f t="shared" si="10"/>
        <v>0</v>
      </c>
      <c r="AV37" s="85">
        <f t="shared" si="10"/>
        <v>0</v>
      </c>
      <c r="AW37" s="85">
        <f t="shared" si="10"/>
        <v>0</v>
      </c>
      <c r="AX37" s="85">
        <f t="shared" si="10"/>
        <v>0</v>
      </c>
      <c r="AY37" s="85">
        <f t="shared" si="10"/>
        <v>0</v>
      </c>
      <c r="AZ37" s="85">
        <f t="shared" si="10"/>
        <v>0</v>
      </c>
      <c r="BA37" s="85">
        <f t="shared" si="10"/>
        <v>0</v>
      </c>
      <c r="BB37" s="85">
        <f t="shared" si="10"/>
        <v>0</v>
      </c>
    </row>
    <row r="38" spans="1:54" outlineLevel="1" x14ac:dyDescent="0.25">
      <c r="A38" s="1"/>
      <c r="B38" s="1"/>
      <c r="C38" s="19"/>
      <c r="D38" s="84"/>
      <c r="E38" s="16"/>
      <c r="F38" s="16"/>
      <c r="G38" s="393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outlineLevel="1" x14ac:dyDescent="0.25">
      <c r="A39" s="1"/>
      <c r="B39" s="1"/>
      <c r="C39" s="19"/>
      <c r="D39" s="84"/>
      <c r="E39" s="16" t="str">
        <f xml:space="preserve"> 'FS Qtr'!E39</f>
        <v>Construction costs</v>
      </c>
      <c r="F39" s="16">
        <f xml:space="preserve"> 'FS Qtr'!F39</f>
        <v>0</v>
      </c>
      <c r="G39" s="393" t="str">
        <f xml:space="preserve"> 'FS Qtr'!G39</f>
        <v>$ 000s</v>
      </c>
      <c r="H39" s="16">
        <f t="shared" si="8"/>
        <v>-317550</v>
      </c>
      <c r="I39" s="16"/>
      <c r="J39" s="16">
        <f xml:space="preserve"> SUMIFS('FS Qtr'!$J39:$GJ39, 'FS Qtr'!$J$4:$GJ$4, 'FS Ann'!J$4)</f>
        <v>0</v>
      </c>
      <c r="K39" s="16">
        <f xml:space="preserve"> SUMIFS('FS Qtr'!$J39:$GJ39, 'FS Qtr'!$J$4:$GJ$4, 'FS Ann'!K$4)</f>
        <v>-103453.84615384616</v>
      </c>
      <c r="L39" s="16">
        <f xml:space="preserve"> SUMIFS('FS Qtr'!$J39:$GJ39, 'FS Qtr'!$J$4:$GJ$4, 'FS Ann'!L$4)</f>
        <v>-142730.76923076922</v>
      </c>
      <c r="M39" s="16">
        <f xml:space="preserve"> SUMIFS('FS Qtr'!$J39:$GJ39, 'FS Qtr'!$J$4:$GJ$4, 'FS Ann'!M$4)</f>
        <v>-71365.38461538461</v>
      </c>
      <c r="N39" s="16">
        <f xml:space="preserve"> SUMIFS('FS Qtr'!$J39:$GJ39, 'FS Qtr'!$J$4:$GJ$4, 'FS Ann'!N$4)</f>
        <v>0</v>
      </c>
      <c r="O39" s="16">
        <f xml:space="preserve"> SUMIFS('FS Qtr'!$J39:$GJ39, 'FS Qtr'!$J$4:$GJ$4, 'FS Ann'!O$4)</f>
        <v>0</v>
      </c>
      <c r="P39" s="16">
        <f xml:space="preserve"> SUMIFS('FS Qtr'!$J39:$GJ39, 'FS Qtr'!$J$4:$GJ$4, 'FS Ann'!P$4)</f>
        <v>0</v>
      </c>
      <c r="Q39" s="16">
        <f xml:space="preserve"> SUMIFS('FS Qtr'!$J39:$GJ39, 'FS Qtr'!$J$4:$GJ$4, 'FS Ann'!Q$4)</f>
        <v>0</v>
      </c>
      <c r="R39" s="16">
        <f xml:space="preserve"> SUMIFS('FS Qtr'!$J39:$GJ39, 'FS Qtr'!$J$4:$GJ$4, 'FS Ann'!R$4)</f>
        <v>0</v>
      </c>
      <c r="S39" s="16">
        <f xml:space="preserve"> SUMIFS('FS Qtr'!$J39:$GJ39, 'FS Qtr'!$J$4:$GJ$4, 'FS Ann'!S$4)</f>
        <v>0</v>
      </c>
      <c r="T39" s="16">
        <f xml:space="preserve"> SUMIFS('FS Qtr'!$J39:$GJ39, 'FS Qtr'!$J$4:$GJ$4, 'FS Ann'!T$4)</f>
        <v>0</v>
      </c>
      <c r="U39" s="16">
        <f xml:space="preserve"> SUMIFS('FS Qtr'!$J39:$GJ39, 'FS Qtr'!$J$4:$GJ$4, 'FS Ann'!U$4)</f>
        <v>0</v>
      </c>
      <c r="V39" s="16">
        <f xml:space="preserve"> SUMIFS('FS Qtr'!$J39:$GJ39, 'FS Qtr'!$J$4:$GJ$4, 'FS Ann'!V$4)</f>
        <v>0</v>
      </c>
      <c r="W39" s="16">
        <f xml:space="preserve"> SUMIFS('FS Qtr'!$J39:$GJ39, 'FS Qtr'!$J$4:$GJ$4, 'FS Ann'!W$4)</f>
        <v>0</v>
      </c>
      <c r="X39" s="16">
        <f xml:space="preserve"> SUMIFS('FS Qtr'!$J39:$GJ39, 'FS Qtr'!$J$4:$GJ$4, 'FS Ann'!X$4)</f>
        <v>0</v>
      </c>
      <c r="Y39" s="16">
        <f xml:space="preserve"> SUMIFS('FS Qtr'!$J39:$GJ39, 'FS Qtr'!$J$4:$GJ$4, 'FS Ann'!Y$4)</f>
        <v>0</v>
      </c>
      <c r="Z39" s="16">
        <f xml:space="preserve"> SUMIFS('FS Qtr'!$J39:$GJ39, 'FS Qtr'!$J$4:$GJ$4, 'FS Ann'!Z$4)</f>
        <v>0</v>
      </c>
      <c r="AA39" s="16">
        <f xml:space="preserve"> SUMIFS('FS Qtr'!$J39:$GJ39, 'FS Qtr'!$J$4:$GJ$4, 'FS Ann'!AA$4)</f>
        <v>0</v>
      </c>
      <c r="AB39" s="16">
        <f xml:space="preserve"> SUMIFS('FS Qtr'!$J39:$GJ39, 'FS Qtr'!$J$4:$GJ$4, 'FS Ann'!AB$4)</f>
        <v>0</v>
      </c>
      <c r="AC39" s="16">
        <f xml:space="preserve"> SUMIFS('FS Qtr'!$J39:$GJ39, 'FS Qtr'!$J$4:$GJ$4, 'FS Ann'!AC$4)</f>
        <v>0</v>
      </c>
      <c r="AD39" s="16">
        <f xml:space="preserve"> SUMIFS('FS Qtr'!$J39:$GJ39, 'FS Qtr'!$J$4:$GJ$4, 'FS Ann'!AD$4)</f>
        <v>0</v>
      </c>
      <c r="AE39" s="16">
        <f xml:space="preserve"> SUMIFS('FS Qtr'!$J39:$GJ39, 'FS Qtr'!$J$4:$GJ$4, 'FS Ann'!AE$4)</f>
        <v>0</v>
      </c>
      <c r="AF39" s="16">
        <f xml:space="preserve"> SUMIFS('FS Qtr'!$J39:$GJ39, 'FS Qtr'!$J$4:$GJ$4, 'FS Ann'!AF$4)</f>
        <v>0</v>
      </c>
      <c r="AG39" s="16">
        <f xml:space="preserve"> SUMIFS('FS Qtr'!$J39:$GJ39, 'FS Qtr'!$J$4:$GJ$4, 'FS Ann'!AG$4)</f>
        <v>0</v>
      </c>
      <c r="AH39" s="16">
        <f xml:space="preserve"> SUMIFS('FS Qtr'!$J39:$GJ39, 'FS Qtr'!$J$4:$GJ$4, 'FS Ann'!AH$4)</f>
        <v>0</v>
      </c>
      <c r="AI39" s="16">
        <f xml:space="preserve"> SUMIFS('FS Qtr'!$J39:$GJ39, 'FS Qtr'!$J$4:$GJ$4, 'FS Ann'!AI$4)</f>
        <v>0</v>
      </c>
      <c r="AJ39" s="16">
        <f xml:space="preserve"> SUMIFS('FS Qtr'!$J39:$GJ39, 'FS Qtr'!$J$4:$GJ$4, 'FS Ann'!AJ$4)</f>
        <v>0</v>
      </c>
      <c r="AK39" s="16">
        <f xml:space="preserve"> SUMIFS('FS Qtr'!$J39:$GJ39, 'FS Qtr'!$J$4:$GJ$4, 'FS Ann'!AK$4)</f>
        <v>0</v>
      </c>
      <c r="AL39" s="16">
        <f xml:space="preserve"> SUMIFS('FS Qtr'!$J39:$GJ39, 'FS Qtr'!$J$4:$GJ$4, 'FS Ann'!AL$4)</f>
        <v>0</v>
      </c>
      <c r="AM39" s="16">
        <f xml:space="preserve"> SUMIFS('FS Qtr'!$J39:$GJ39, 'FS Qtr'!$J$4:$GJ$4, 'FS Ann'!AM$4)</f>
        <v>0</v>
      </c>
      <c r="AN39" s="16">
        <f xml:space="preserve"> SUMIFS('FS Qtr'!$J39:$GJ39, 'FS Qtr'!$J$4:$GJ$4, 'FS Ann'!AN$4)</f>
        <v>0</v>
      </c>
      <c r="AO39" s="16">
        <f xml:space="preserve"> SUMIFS('FS Qtr'!$J39:$GJ39, 'FS Qtr'!$J$4:$GJ$4, 'FS Ann'!AO$4)</f>
        <v>0</v>
      </c>
      <c r="AP39" s="16">
        <f xml:space="preserve"> SUMIFS('FS Qtr'!$J39:$GJ39, 'FS Qtr'!$J$4:$GJ$4, 'FS Ann'!AP$4)</f>
        <v>0</v>
      </c>
      <c r="AQ39" s="16">
        <f xml:space="preserve"> SUMIFS('FS Qtr'!$J39:$GJ39, 'FS Qtr'!$J$4:$GJ$4, 'FS Ann'!AQ$4)</f>
        <v>0</v>
      </c>
      <c r="AR39" s="16">
        <f xml:space="preserve"> SUMIFS('FS Qtr'!$J39:$GJ39, 'FS Qtr'!$J$4:$GJ$4, 'FS Ann'!AR$4)</f>
        <v>0</v>
      </c>
      <c r="AS39" s="16">
        <f xml:space="preserve"> SUMIFS('FS Qtr'!$J39:$GJ39, 'FS Qtr'!$J$4:$GJ$4, 'FS Ann'!AS$4)</f>
        <v>0</v>
      </c>
      <c r="AT39" s="16">
        <f xml:space="preserve"> SUMIFS('FS Qtr'!$J39:$GJ39, 'FS Qtr'!$J$4:$GJ$4, 'FS Ann'!AT$4)</f>
        <v>0</v>
      </c>
      <c r="AU39" s="16">
        <f xml:space="preserve"> SUMIFS('FS Qtr'!$J39:$GJ39, 'FS Qtr'!$J$4:$GJ$4, 'FS Ann'!AU$4)</f>
        <v>0</v>
      </c>
      <c r="AV39" s="16">
        <f xml:space="preserve"> SUMIFS('FS Qtr'!$J39:$GJ39, 'FS Qtr'!$J$4:$GJ$4, 'FS Ann'!AV$4)</f>
        <v>0</v>
      </c>
      <c r="AW39" s="16">
        <f xml:space="preserve"> SUMIFS('FS Qtr'!$J39:$GJ39, 'FS Qtr'!$J$4:$GJ$4, 'FS Ann'!AW$4)</f>
        <v>0</v>
      </c>
      <c r="AX39" s="16">
        <f xml:space="preserve"> SUMIFS('FS Qtr'!$J39:$GJ39, 'FS Qtr'!$J$4:$GJ$4, 'FS Ann'!AX$4)</f>
        <v>0</v>
      </c>
      <c r="AY39" s="16">
        <f xml:space="preserve"> SUMIFS('FS Qtr'!$J39:$GJ39, 'FS Qtr'!$J$4:$GJ$4, 'FS Ann'!AY$4)</f>
        <v>0</v>
      </c>
      <c r="AZ39" s="16">
        <f xml:space="preserve"> SUMIFS('FS Qtr'!$J39:$GJ39, 'FS Qtr'!$J$4:$GJ$4, 'FS Ann'!AZ$4)</f>
        <v>0</v>
      </c>
      <c r="BA39" s="16">
        <f xml:space="preserve"> SUMIFS('FS Qtr'!$J39:$GJ39, 'FS Qtr'!$J$4:$GJ$4, 'FS Ann'!BA$4)</f>
        <v>0</v>
      </c>
      <c r="BB39" s="16">
        <f xml:space="preserve"> SUMIFS('FS Qtr'!$J39:$GJ39, 'FS Qtr'!$J$4:$GJ$4, 'FS Ann'!BB$4)</f>
        <v>0</v>
      </c>
    </row>
    <row r="40" spans="1:54" outlineLevel="1" x14ac:dyDescent="0.25">
      <c r="A40" s="1"/>
      <c r="B40" s="1"/>
      <c r="C40" s="19"/>
      <c r="D40" s="84"/>
      <c r="E40" s="16" t="str">
        <f xml:space="preserve"> 'FS Qtr'!E40</f>
        <v>Financing fees</v>
      </c>
      <c r="F40" s="16">
        <f xml:space="preserve"> 'FS Qtr'!F40</f>
        <v>0</v>
      </c>
      <c r="G40" s="393" t="str">
        <f xml:space="preserve"> 'FS Qtr'!G40</f>
        <v>$ 000s</v>
      </c>
      <c r="H40" s="16">
        <f t="shared" si="8"/>
        <v>-13866.843758582754</v>
      </c>
      <c r="I40" s="16"/>
      <c r="J40" s="16">
        <f xml:space="preserve"> SUMIFS('FS Qtr'!$J40:$GJ40, 'FS Qtr'!$J$4:$GJ$4, 'FS Ann'!J$4)</f>
        <v>0</v>
      </c>
      <c r="K40" s="16">
        <f xml:space="preserve"> SUMIFS('FS Qtr'!$J40:$GJ40, 'FS Qtr'!$J$4:$GJ$4, 'FS Ann'!K$4)</f>
        <v>-4537.4618226884122</v>
      </c>
      <c r="L40" s="16">
        <f xml:space="preserve"> SUMIFS('FS Qtr'!$J40:$GJ40, 'FS Qtr'!$J$4:$GJ$4, 'FS Ann'!L$4)</f>
        <v>-4823.5354249980746</v>
      </c>
      <c r="M40" s="16">
        <f xml:space="preserve"> SUMIFS('FS Qtr'!$J40:$GJ40, 'FS Qtr'!$J$4:$GJ$4, 'FS Ann'!M$4)</f>
        <v>-4505.8465108962682</v>
      </c>
      <c r="N40" s="16">
        <f xml:space="preserve"> SUMIFS('FS Qtr'!$J40:$GJ40, 'FS Qtr'!$J$4:$GJ$4, 'FS Ann'!N$4)</f>
        <v>0</v>
      </c>
      <c r="O40" s="16">
        <f xml:space="preserve"> SUMIFS('FS Qtr'!$J40:$GJ40, 'FS Qtr'!$J$4:$GJ$4, 'FS Ann'!O$4)</f>
        <v>0</v>
      </c>
      <c r="P40" s="16">
        <f xml:space="preserve"> SUMIFS('FS Qtr'!$J40:$GJ40, 'FS Qtr'!$J$4:$GJ$4, 'FS Ann'!P$4)</f>
        <v>0</v>
      </c>
      <c r="Q40" s="16">
        <f xml:space="preserve"> SUMIFS('FS Qtr'!$J40:$GJ40, 'FS Qtr'!$J$4:$GJ$4, 'FS Ann'!Q$4)</f>
        <v>0</v>
      </c>
      <c r="R40" s="16">
        <f xml:space="preserve"> SUMIFS('FS Qtr'!$J40:$GJ40, 'FS Qtr'!$J$4:$GJ$4, 'FS Ann'!R$4)</f>
        <v>0</v>
      </c>
      <c r="S40" s="16">
        <f xml:space="preserve"> SUMIFS('FS Qtr'!$J40:$GJ40, 'FS Qtr'!$J$4:$GJ$4, 'FS Ann'!S$4)</f>
        <v>0</v>
      </c>
      <c r="T40" s="16">
        <f xml:space="preserve"> SUMIFS('FS Qtr'!$J40:$GJ40, 'FS Qtr'!$J$4:$GJ$4, 'FS Ann'!T$4)</f>
        <v>0</v>
      </c>
      <c r="U40" s="16">
        <f xml:space="preserve"> SUMIFS('FS Qtr'!$J40:$GJ40, 'FS Qtr'!$J$4:$GJ$4, 'FS Ann'!U$4)</f>
        <v>0</v>
      </c>
      <c r="V40" s="16">
        <f xml:space="preserve"> SUMIFS('FS Qtr'!$J40:$GJ40, 'FS Qtr'!$J$4:$GJ$4, 'FS Ann'!V$4)</f>
        <v>0</v>
      </c>
      <c r="W40" s="16">
        <f xml:space="preserve"> SUMIFS('FS Qtr'!$J40:$GJ40, 'FS Qtr'!$J$4:$GJ$4, 'FS Ann'!W$4)</f>
        <v>0</v>
      </c>
      <c r="X40" s="16">
        <f xml:space="preserve"> SUMIFS('FS Qtr'!$J40:$GJ40, 'FS Qtr'!$J$4:$GJ$4, 'FS Ann'!X$4)</f>
        <v>0</v>
      </c>
      <c r="Y40" s="16">
        <f xml:space="preserve"> SUMIFS('FS Qtr'!$J40:$GJ40, 'FS Qtr'!$J$4:$GJ$4, 'FS Ann'!Y$4)</f>
        <v>0</v>
      </c>
      <c r="Z40" s="16">
        <f xml:space="preserve"> SUMIFS('FS Qtr'!$J40:$GJ40, 'FS Qtr'!$J$4:$GJ$4, 'FS Ann'!Z$4)</f>
        <v>0</v>
      </c>
      <c r="AA40" s="16">
        <f xml:space="preserve"> SUMIFS('FS Qtr'!$J40:$GJ40, 'FS Qtr'!$J$4:$GJ$4, 'FS Ann'!AA$4)</f>
        <v>0</v>
      </c>
      <c r="AB40" s="16">
        <f xml:space="preserve"> SUMIFS('FS Qtr'!$J40:$GJ40, 'FS Qtr'!$J$4:$GJ$4, 'FS Ann'!AB$4)</f>
        <v>0</v>
      </c>
      <c r="AC40" s="16">
        <f xml:space="preserve"> SUMIFS('FS Qtr'!$J40:$GJ40, 'FS Qtr'!$J$4:$GJ$4, 'FS Ann'!AC$4)</f>
        <v>0</v>
      </c>
      <c r="AD40" s="16">
        <f xml:space="preserve"> SUMIFS('FS Qtr'!$J40:$GJ40, 'FS Qtr'!$J$4:$GJ$4, 'FS Ann'!AD$4)</f>
        <v>0</v>
      </c>
      <c r="AE40" s="16">
        <f xml:space="preserve"> SUMIFS('FS Qtr'!$J40:$GJ40, 'FS Qtr'!$J$4:$GJ$4, 'FS Ann'!AE$4)</f>
        <v>0</v>
      </c>
      <c r="AF40" s="16">
        <f xml:space="preserve"> SUMIFS('FS Qtr'!$J40:$GJ40, 'FS Qtr'!$J$4:$GJ$4, 'FS Ann'!AF$4)</f>
        <v>0</v>
      </c>
      <c r="AG40" s="16">
        <f xml:space="preserve"> SUMIFS('FS Qtr'!$J40:$GJ40, 'FS Qtr'!$J$4:$GJ$4, 'FS Ann'!AG$4)</f>
        <v>0</v>
      </c>
      <c r="AH40" s="16">
        <f xml:space="preserve"> SUMIFS('FS Qtr'!$J40:$GJ40, 'FS Qtr'!$J$4:$GJ$4, 'FS Ann'!AH$4)</f>
        <v>0</v>
      </c>
      <c r="AI40" s="16">
        <f xml:space="preserve"> SUMIFS('FS Qtr'!$J40:$GJ40, 'FS Qtr'!$J$4:$GJ$4, 'FS Ann'!AI$4)</f>
        <v>0</v>
      </c>
      <c r="AJ40" s="16">
        <f xml:space="preserve"> SUMIFS('FS Qtr'!$J40:$GJ40, 'FS Qtr'!$J$4:$GJ$4, 'FS Ann'!AJ$4)</f>
        <v>0</v>
      </c>
      <c r="AK40" s="16">
        <f xml:space="preserve"> SUMIFS('FS Qtr'!$J40:$GJ40, 'FS Qtr'!$J$4:$GJ$4, 'FS Ann'!AK$4)</f>
        <v>0</v>
      </c>
      <c r="AL40" s="16">
        <f xml:space="preserve"> SUMIFS('FS Qtr'!$J40:$GJ40, 'FS Qtr'!$J$4:$GJ$4, 'FS Ann'!AL$4)</f>
        <v>0</v>
      </c>
      <c r="AM40" s="16">
        <f xml:space="preserve"> SUMIFS('FS Qtr'!$J40:$GJ40, 'FS Qtr'!$J$4:$GJ$4, 'FS Ann'!AM$4)</f>
        <v>0</v>
      </c>
      <c r="AN40" s="16">
        <f xml:space="preserve"> SUMIFS('FS Qtr'!$J40:$GJ40, 'FS Qtr'!$J$4:$GJ$4, 'FS Ann'!AN$4)</f>
        <v>0</v>
      </c>
      <c r="AO40" s="16">
        <f xml:space="preserve"> SUMIFS('FS Qtr'!$J40:$GJ40, 'FS Qtr'!$J$4:$GJ$4, 'FS Ann'!AO$4)</f>
        <v>0</v>
      </c>
      <c r="AP40" s="16">
        <f xml:space="preserve"> SUMIFS('FS Qtr'!$J40:$GJ40, 'FS Qtr'!$J$4:$GJ$4, 'FS Ann'!AP$4)</f>
        <v>0</v>
      </c>
      <c r="AQ40" s="16">
        <f xml:space="preserve"> SUMIFS('FS Qtr'!$J40:$GJ40, 'FS Qtr'!$J$4:$GJ$4, 'FS Ann'!AQ$4)</f>
        <v>0</v>
      </c>
      <c r="AR40" s="16">
        <f xml:space="preserve"> SUMIFS('FS Qtr'!$J40:$GJ40, 'FS Qtr'!$J$4:$GJ$4, 'FS Ann'!AR$4)</f>
        <v>0</v>
      </c>
      <c r="AS40" s="16">
        <f xml:space="preserve"> SUMIFS('FS Qtr'!$J40:$GJ40, 'FS Qtr'!$J$4:$GJ$4, 'FS Ann'!AS$4)</f>
        <v>0</v>
      </c>
      <c r="AT40" s="16">
        <f xml:space="preserve"> SUMIFS('FS Qtr'!$J40:$GJ40, 'FS Qtr'!$J$4:$GJ$4, 'FS Ann'!AT$4)</f>
        <v>0</v>
      </c>
      <c r="AU40" s="16">
        <f xml:space="preserve"> SUMIFS('FS Qtr'!$J40:$GJ40, 'FS Qtr'!$J$4:$GJ$4, 'FS Ann'!AU$4)</f>
        <v>0</v>
      </c>
      <c r="AV40" s="16">
        <f xml:space="preserve"> SUMIFS('FS Qtr'!$J40:$GJ40, 'FS Qtr'!$J$4:$GJ$4, 'FS Ann'!AV$4)</f>
        <v>0</v>
      </c>
      <c r="AW40" s="16">
        <f xml:space="preserve"> SUMIFS('FS Qtr'!$J40:$GJ40, 'FS Qtr'!$J$4:$GJ$4, 'FS Ann'!AW$4)</f>
        <v>0</v>
      </c>
      <c r="AX40" s="16">
        <f xml:space="preserve"> SUMIFS('FS Qtr'!$J40:$GJ40, 'FS Qtr'!$J$4:$GJ$4, 'FS Ann'!AX$4)</f>
        <v>0</v>
      </c>
      <c r="AY40" s="16">
        <f xml:space="preserve"> SUMIFS('FS Qtr'!$J40:$GJ40, 'FS Qtr'!$J$4:$GJ$4, 'FS Ann'!AY$4)</f>
        <v>0</v>
      </c>
      <c r="AZ40" s="16">
        <f xml:space="preserve"> SUMIFS('FS Qtr'!$J40:$GJ40, 'FS Qtr'!$J$4:$GJ$4, 'FS Ann'!AZ$4)</f>
        <v>0</v>
      </c>
      <c r="BA40" s="16">
        <f xml:space="preserve"> SUMIFS('FS Qtr'!$J40:$GJ40, 'FS Qtr'!$J$4:$GJ$4, 'FS Ann'!BA$4)</f>
        <v>0</v>
      </c>
      <c r="BB40" s="16">
        <f xml:space="preserve"> SUMIFS('FS Qtr'!$J40:$GJ40, 'FS Qtr'!$J$4:$GJ$4, 'FS Ann'!BB$4)</f>
        <v>0</v>
      </c>
    </row>
    <row r="41" spans="1:54" outlineLevel="1" x14ac:dyDescent="0.25">
      <c r="A41" s="1"/>
      <c r="B41" s="1"/>
      <c r="C41" s="19"/>
      <c r="D41" s="84"/>
      <c r="E41" s="16" t="str">
        <f xml:space="preserve"> 'FS Qtr'!E41</f>
        <v>Pre-funding of working capital</v>
      </c>
      <c r="F41" s="16">
        <f xml:space="preserve"> 'FS Qtr'!F41</f>
        <v>0</v>
      </c>
      <c r="G41" s="393" t="str">
        <f xml:space="preserve"> 'FS Qtr'!G41</f>
        <v>$ 000s</v>
      </c>
      <c r="H41" s="16">
        <f t="shared" si="8"/>
        <v>-5093.9433690745245</v>
      </c>
      <c r="I41" s="16"/>
      <c r="J41" s="16">
        <f xml:space="preserve"> SUMIFS('FS Qtr'!$J41:$GJ41, 'FS Qtr'!$J$4:$GJ$4, 'FS Ann'!J$4)</f>
        <v>0</v>
      </c>
      <c r="K41" s="16">
        <f xml:space="preserve"> SUMIFS('FS Qtr'!$J41:$GJ41, 'FS Qtr'!$J$4:$GJ$4, 'FS Ann'!K$4)</f>
        <v>0</v>
      </c>
      <c r="L41" s="16">
        <f xml:space="preserve"> SUMIFS('FS Qtr'!$J41:$GJ41, 'FS Qtr'!$J$4:$GJ$4, 'FS Ann'!L$4)</f>
        <v>0</v>
      </c>
      <c r="M41" s="16">
        <f xml:space="preserve"> SUMIFS('FS Qtr'!$J41:$GJ41, 'FS Qtr'!$J$4:$GJ$4, 'FS Ann'!M$4)</f>
        <v>-5093.9433690745245</v>
      </c>
      <c r="N41" s="16">
        <f xml:space="preserve"> SUMIFS('FS Qtr'!$J41:$GJ41, 'FS Qtr'!$J$4:$GJ$4, 'FS Ann'!N$4)</f>
        <v>0</v>
      </c>
      <c r="O41" s="16">
        <f xml:space="preserve"> SUMIFS('FS Qtr'!$J41:$GJ41, 'FS Qtr'!$J$4:$GJ$4, 'FS Ann'!O$4)</f>
        <v>0</v>
      </c>
      <c r="P41" s="16">
        <f xml:space="preserve"> SUMIFS('FS Qtr'!$J41:$GJ41, 'FS Qtr'!$J$4:$GJ$4, 'FS Ann'!P$4)</f>
        <v>0</v>
      </c>
      <c r="Q41" s="16">
        <f xml:space="preserve"> SUMIFS('FS Qtr'!$J41:$GJ41, 'FS Qtr'!$J$4:$GJ$4, 'FS Ann'!Q$4)</f>
        <v>0</v>
      </c>
      <c r="R41" s="16">
        <f xml:space="preserve"> SUMIFS('FS Qtr'!$J41:$GJ41, 'FS Qtr'!$J$4:$GJ$4, 'FS Ann'!R$4)</f>
        <v>0</v>
      </c>
      <c r="S41" s="16">
        <f xml:space="preserve"> SUMIFS('FS Qtr'!$J41:$GJ41, 'FS Qtr'!$J$4:$GJ$4, 'FS Ann'!S$4)</f>
        <v>0</v>
      </c>
      <c r="T41" s="16">
        <f xml:space="preserve"> SUMIFS('FS Qtr'!$J41:$GJ41, 'FS Qtr'!$J$4:$GJ$4, 'FS Ann'!T$4)</f>
        <v>0</v>
      </c>
      <c r="U41" s="16">
        <f xml:space="preserve"> SUMIFS('FS Qtr'!$J41:$GJ41, 'FS Qtr'!$J$4:$GJ$4, 'FS Ann'!U$4)</f>
        <v>0</v>
      </c>
      <c r="V41" s="16">
        <f xml:space="preserve"> SUMIFS('FS Qtr'!$J41:$GJ41, 'FS Qtr'!$J$4:$GJ$4, 'FS Ann'!V$4)</f>
        <v>0</v>
      </c>
      <c r="W41" s="16">
        <f xml:space="preserve"> SUMIFS('FS Qtr'!$J41:$GJ41, 'FS Qtr'!$J$4:$GJ$4, 'FS Ann'!W$4)</f>
        <v>0</v>
      </c>
      <c r="X41" s="16">
        <f xml:space="preserve"> SUMIFS('FS Qtr'!$J41:$GJ41, 'FS Qtr'!$J$4:$GJ$4, 'FS Ann'!X$4)</f>
        <v>0</v>
      </c>
      <c r="Y41" s="16">
        <f xml:space="preserve"> SUMIFS('FS Qtr'!$J41:$GJ41, 'FS Qtr'!$J$4:$GJ$4, 'FS Ann'!Y$4)</f>
        <v>0</v>
      </c>
      <c r="Z41" s="16">
        <f xml:space="preserve"> SUMIFS('FS Qtr'!$J41:$GJ41, 'FS Qtr'!$J$4:$GJ$4, 'FS Ann'!Z$4)</f>
        <v>0</v>
      </c>
      <c r="AA41" s="16">
        <f xml:space="preserve"> SUMIFS('FS Qtr'!$J41:$GJ41, 'FS Qtr'!$J$4:$GJ$4, 'FS Ann'!AA$4)</f>
        <v>0</v>
      </c>
      <c r="AB41" s="16">
        <f xml:space="preserve"> SUMIFS('FS Qtr'!$J41:$GJ41, 'FS Qtr'!$J$4:$GJ$4, 'FS Ann'!AB$4)</f>
        <v>0</v>
      </c>
      <c r="AC41" s="16">
        <f xml:space="preserve"> SUMIFS('FS Qtr'!$J41:$GJ41, 'FS Qtr'!$J$4:$GJ$4, 'FS Ann'!AC$4)</f>
        <v>0</v>
      </c>
      <c r="AD41" s="16">
        <f xml:space="preserve"> SUMIFS('FS Qtr'!$J41:$GJ41, 'FS Qtr'!$J$4:$GJ$4, 'FS Ann'!AD$4)</f>
        <v>0</v>
      </c>
      <c r="AE41" s="16">
        <f xml:space="preserve"> SUMIFS('FS Qtr'!$J41:$GJ41, 'FS Qtr'!$J$4:$GJ$4, 'FS Ann'!AE$4)</f>
        <v>0</v>
      </c>
      <c r="AF41" s="16">
        <f xml:space="preserve"> SUMIFS('FS Qtr'!$J41:$GJ41, 'FS Qtr'!$J$4:$GJ$4, 'FS Ann'!AF$4)</f>
        <v>0</v>
      </c>
      <c r="AG41" s="16">
        <f xml:space="preserve"> SUMIFS('FS Qtr'!$J41:$GJ41, 'FS Qtr'!$J$4:$GJ$4, 'FS Ann'!AG$4)</f>
        <v>0</v>
      </c>
      <c r="AH41" s="16">
        <f xml:space="preserve"> SUMIFS('FS Qtr'!$J41:$GJ41, 'FS Qtr'!$J$4:$GJ$4, 'FS Ann'!AH$4)</f>
        <v>0</v>
      </c>
      <c r="AI41" s="16">
        <f xml:space="preserve"> SUMIFS('FS Qtr'!$J41:$GJ41, 'FS Qtr'!$J$4:$GJ$4, 'FS Ann'!AI$4)</f>
        <v>0</v>
      </c>
      <c r="AJ41" s="16">
        <f xml:space="preserve"> SUMIFS('FS Qtr'!$J41:$GJ41, 'FS Qtr'!$J$4:$GJ$4, 'FS Ann'!AJ$4)</f>
        <v>0</v>
      </c>
      <c r="AK41" s="16">
        <f xml:space="preserve"> SUMIFS('FS Qtr'!$J41:$GJ41, 'FS Qtr'!$J$4:$GJ$4, 'FS Ann'!AK$4)</f>
        <v>0</v>
      </c>
      <c r="AL41" s="16">
        <f xml:space="preserve"> SUMIFS('FS Qtr'!$J41:$GJ41, 'FS Qtr'!$J$4:$GJ$4, 'FS Ann'!AL$4)</f>
        <v>0</v>
      </c>
      <c r="AM41" s="16">
        <f xml:space="preserve"> SUMIFS('FS Qtr'!$J41:$GJ41, 'FS Qtr'!$J$4:$GJ$4, 'FS Ann'!AM$4)</f>
        <v>0</v>
      </c>
      <c r="AN41" s="16">
        <f xml:space="preserve"> SUMIFS('FS Qtr'!$J41:$GJ41, 'FS Qtr'!$J$4:$GJ$4, 'FS Ann'!AN$4)</f>
        <v>0</v>
      </c>
      <c r="AO41" s="16">
        <f xml:space="preserve"> SUMIFS('FS Qtr'!$J41:$GJ41, 'FS Qtr'!$J$4:$GJ$4, 'FS Ann'!AO$4)</f>
        <v>0</v>
      </c>
      <c r="AP41" s="16">
        <f xml:space="preserve"> SUMIFS('FS Qtr'!$J41:$GJ41, 'FS Qtr'!$J$4:$GJ$4, 'FS Ann'!AP$4)</f>
        <v>0</v>
      </c>
      <c r="AQ41" s="16">
        <f xml:space="preserve"> SUMIFS('FS Qtr'!$J41:$GJ41, 'FS Qtr'!$J$4:$GJ$4, 'FS Ann'!AQ$4)</f>
        <v>0</v>
      </c>
      <c r="AR41" s="16">
        <f xml:space="preserve"> SUMIFS('FS Qtr'!$J41:$GJ41, 'FS Qtr'!$J$4:$GJ$4, 'FS Ann'!AR$4)</f>
        <v>0</v>
      </c>
      <c r="AS41" s="16">
        <f xml:space="preserve"> SUMIFS('FS Qtr'!$J41:$GJ41, 'FS Qtr'!$J$4:$GJ$4, 'FS Ann'!AS$4)</f>
        <v>0</v>
      </c>
      <c r="AT41" s="16">
        <f xml:space="preserve"> SUMIFS('FS Qtr'!$J41:$GJ41, 'FS Qtr'!$J$4:$GJ$4, 'FS Ann'!AT$4)</f>
        <v>0</v>
      </c>
      <c r="AU41" s="16">
        <f xml:space="preserve"> SUMIFS('FS Qtr'!$J41:$GJ41, 'FS Qtr'!$J$4:$GJ$4, 'FS Ann'!AU$4)</f>
        <v>0</v>
      </c>
      <c r="AV41" s="16">
        <f xml:space="preserve"> SUMIFS('FS Qtr'!$J41:$GJ41, 'FS Qtr'!$J$4:$GJ$4, 'FS Ann'!AV$4)</f>
        <v>0</v>
      </c>
      <c r="AW41" s="16">
        <f xml:space="preserve"> SUMIFS('FS Qtr'!$J41:$GJ41, 'FS Qtr'!$J$4:$GJ$4, 'FS Ann'!AW$4)</f>
        <v>0</v>
      </c>
      <c r="AX41" s="16">
        <f xml:space="preserve"> SUMIFS('FS Qtr'!$J41:$GJ41, 'FS Qtr'!$J$4:$GJ$4, 'FS Ann'!AX$4)</f>
        <v>0</v>
      </c>
      <c r="AY41" s="16">
        <f xml:space="preserve"> SUMIFS('FS Qtr'!$J41:$GJ41, 'FS Qtr'!$J$4:$GJ$4, 'FS Ann'!AY$4)</f>
        <v>0</v>
      </c>
      <c r="AZ41" s="16">
        <f xml:space="preserve"> SUMIFS('FS Qtr'!$J41:$GJ41, 'FS Qtr'!$J$4:$GJ$4, 'FS Ann'!AZ$4)</f>
        <v>0</v>
      </c>
      <c r="BA41" s="16">
        <f xml:space="preserve"> SUMIFS('FS Qtr'!$J41:$GJ41, 'FS Qtr'!$J$4:$GJ$4, 'FS Ann'!BA$4)</f>
        <v>0</v>
      </c>
      <c r="BB41" s="16">
        <f xml:space="preserve"> SUMIFS('FS Qtr'!$J41:$GJ41, 'FS Qtr'!$J$4:$GJ$4, 'FS Ann'!BB$4)</f>
        <v>0</v>
      </c>
    </row>
    <row r="42" spans="1:54" outlineLevel="1" x14ac:dyDescent="0.25">
      <c r="A42" s="1"/>
      <c r="B42" s="1"/>
      <c r="C42" s="19"/>
      <c r="D42" s="84"/>
      <c r="E42" s="16" t="str">
        <f xml:space="preserve"> 'FS Qtr'!E42</f>
        <v>Pre-funding of DSRA</v>
      </c>
      <c r="F42" s="16">
        <f xml:space="preserve"> 'FS Qtr'!F42</f>
        <v>0</v>
      </c>
      <c r="G42" s="393" t="str">
        <f xml:space="preserve"> 'FS Qtr'!G42</f>
        <v>$ 000s</v>
      </c>
      <c r="H42" s="16">
        <f t="shared" si="8"/>
        <v>-11766.314320962698</v>
      </c>
      <c r="I42" s="16"/>
      <c r="J42" s="16">
        <f xml:space="preserve"> SUMIFS('FS Qtr'!$J42:$GJ42, 'FS Qtr'!$J$4:$GJ$4, 'FS Ann'!J$4)</f>
        <v>0</v>
      </c>
      <c r="K42" s="16">
        <f xml:space="preserve"> SUMIFS('FS Qtr'!$J42:$GJ42, 'FS Qtr'!$J$4:$GJ$4, 'FS Ann'!K$4)</f>
        <v>0</v>
      </c>
      <c r="L42" s="16">
        <f xml:space="preserve"> SUMIFS('FS Qtr'!$J42:$GJ42, 'FS Qtr'!$J$4:$GJ$4, 'FS Ann'!L$4)</f>
        <v>0</v>
      </c>
      <c r="M42" s="16">
        <f xml:space="preserve"> SUMIFS('FS Qtr'!$J42:$GJ42, 'FS Qtr'!$J$4:$GJ$4, 'FS Ann'!M$4)</f>
        <v>-11766.314320962698</v>
      </c>
      <c r="N42" s="16">
        <f xml:space="preserve"> SUMIFS('FS Qtr'!$J42:$GJ42, 'FS Qtr'!$J$4:$GJ$4, 'FS Ann'!N$4)</f>
        <v>0</v>
      </c>
      <c r="O42" s="16">
        <f xml:space="preserve"> SUMIFS('FS Qtr'!$J42:$GJ42, 'FS Qtr'!$J$4:$GJ$4, 'FS Ann'!O$4)</f>
        <v>0</v>
      </c>
      <c r="P42" s="16">
        <f xml:space="preserve"> SUMIFS('FS Qtr'!$J42:$GJ42, 'FS Qtr'!$J$4:$GJ$4, 'FS Ann'!P$4)</f>
        <v>0</v>
      </c>
      <c r="Q42" s="16">
        <f xml:space="preserve"> SUMIFS('FS Qtr'!$J42:$GJ42, 'FS Qtr'!$J$4:$GJ$4, 'FS Ann'!Q$4)</f>
        <v>0</v>
      </c>
      <c r="R42" s="16">
        <f xml:space="preserve"> SUMIFS('FS Qtr'!$J42:$GJ42, 'FS Qtr'!$J$4:$GJ$4, 'FS Ann'!R$4)</f>
        <v>0</v>
      </c>
      <c r="S42" s="16">
        <f xml:space="preserve"> SUMIFS('FS Qtr'!$J42:$GJ42, 'FS Qtr'!$J$4:$GJ$4, 'FS Ann'!S$4)</f>
        <v>0</v>
      </c>
      <c r="T42" s="16">
        <f xml:space="preserve"> SUMIFS('FS Qtr'!$J42:$GJ42, 'FS Qtr'!$J$4:$GJ$4, 'FS Ann'!T$4)</f>
        <v>0</v>
      </c>
      <c r="U42" s="16">
        <f xml:space="preserve"> SUMIFS('FS Qtr'!$J42:$GJ42, 'FS Qtr'!$J$4:$GJ$4, 'FS Ann'!U$4)</f>
        <v>0</v>
      </c>
      <c r="V42" s="16">
        <f xml:space="preserve"> SUMIFS('FS Qtr'!$J42:$GJ42, 'FS Qtr'!$J$4:$GJ$4, 'FS Ann'!V$4)</f>
        <v>0</v>
      </c>
      <c r="W42" s="16">
        <f xml:space="preserve"> SUMIFS('FS Qtr'!$J42:$GJ42, 'FS Qtr'!$J$4:$GJ$4, 'FS Ann'!W$4)</f>
        <v>0</v>
      </c>
      <c r="X42" s="16">
        <f xml:space="preserve"> SUMIFS('FS Qtr'!$J42:$GJ42, 'FS Qtr'!$J$4:$GJ$4, 'FS Ann'!X$4)</f>
        <v>0</v>
      </c>
      <c r="Y42" s="16">
        <f xml:space="preserve"> SUMIFS('FS Qtr'!$J42:$GJ42, 'FS Qtr'!$J$4:$GJ$4, 'FS Ann'!Y$4)</f>
        <v>0</v>
      </c>
      <c r="Z42" s="16">
        <f xml:space="preserve"> SUMIFS('FS Qtr'!$J42:$GJ42, 'FS Qtr'!$J$4:$GJ$4, 'FS Ann'!Z$4)</f>
        <v>0</v>
      </c>
      <c r="AA42" s="16">
        <f xml:space="preserve"> SUMIFS('FS Qtr'!$J42:$GJ42, 'FS Qtr'!$J$4:$GJ$4, 'FS Ann'!AA$4)</f>
        <v>0</v>
      </c>
      <c r="AB42" s="16">
        <f xml:space="preserve"> SUMIFS('FS Qtr'!$J42:$GJ42, 'FS Qtr'!$J$4:$GJ$4, 'FS Ann'!AB$4)</f>
        <v>0</v>
      </c>
      <c r="AC42" s="16">
        <f xml:space="preserve"> SUMIFS('FS Qtr'!$J42:$GJ42, 'FS Qtr'!$J$4:$GJ$4, 'FS Ann'!AC$4)</f>
        <v>0</v>
      </c>
      <c r="AD42" s="16">
        <f xml:space="preserve"> SUMIFS('FS Qtr'!$J42:$GJ42, 'FS Qtr'!$J$4:$GJ$4, 'FS Ann'!AD$4)</f>
        <v>0</v>
      </c>
      <c r="AE42" s="16">
        <f xml:space="preserve"> SUMIFS('FS Qtr'!$J42:$GJ42, 'FS Qtr'!$J$4:$GJ$4, 'FS Ann'!AE$4)</f>
        <v>0</v>
      </c>
      <c r="AF42" s="16">
        <f xml:space="preserve"> SUMIFS('FS Qtr'!$J42:$GJ42, 'FS Qtr'!$J$4:$GJ$4, 'FS Ann'!AF$4)</f>
        <v>0</v>
      </c>
      <c r="AG42" s="16">
        <f xml:space="preserve"> SUMIFS('FS Qtr'!$J42:$GJ42, 'FS Qtr'!$J$4:$GJ$4, 'FS Ann'!AG$4)</f>
        <v>0</v>
      </c>
      <c r="AH42" s="16">
        <f xml:space="preserve"> SUMIFS('FS Qtr'!$J42:$GJ42, 'FS Qtr'!$J$4:$GJ$4, 'FS Ann'!AH$4)</f>
        <v>0</v>
      </c>
      <c r="AI42" s="16">
        <f xml:space="preserve"> SUMIFS('FS Qtr'!$J42:$GJ42, 'FS Qtr'!$J$4:$GJ$4, 'FS Ann'!AI$4)</f>
        <v>0</v>
      </c>
      <c r="AJ42" s="16">
        <f xml:space="preserve"> SUMIFS('FS Qtr'!$J42:$GJ42, 'FS Qtr'!$J$4:$GJ$4, 'FS Ann'!AJ$4)</f>
        <v>0</v>
      </c>
      <c r="AK42" s="16">
        <f xml:space="preserve"> SUMIFS('FS Qtr'!$J42:$GJ42, 'FS Qtr'!$J$4:$GJ$4, 'FS Ann'!AK$4)</f>
        <v>0</v>
      </c>
      <c r="AL42" s="16">
        <f xml:space="preserve"> SUMIFS('FS Qtr'!$J42:$GJ42, 'FS Qtr'!$J$4:$GJ$4, 'FS Ann'!AL$4)</f>
        <v>0</v>
      </c>
      <c r="AM42" s="16">
        <f xml:space="preserve"> SUMIFS('FS Qtr'!$J42:$GJ42, 'FS Qtr'!$J$4:$GJ$4, 'FS Ann'!AM$4)</f>
        <v>0</v>
      </c>
      <c r="AN42" s="16">
        <f xml:space="preserve"> SUMIFS('FS Qtr'!$J42:$GJ42, 'FS Qtr'!$J$4:$GJ$4, 'FS Ann'!AN$4)</f>
        <v>0</v>
      </c>
      <c r="AO42" s="16">
        <f xml:space="preserve"> SUMIFS('FS Qtr'!$J42:$GJ42, 'FS Qtr'!$J$4:$GJ$4, 'FS Ann'!AO$4)</f>
        <v>0</v>
      </c>
      <c r="AP42" s="16">
        <f xml:space="preserve"> SUMIFS('FS Qtr'!$J42:$GJ42, 'FS Qtr'!$J$4:$GJ$4, 'FS Ann'!AP$4)</f>
        <v>0</v>
      </c>
      <c r="AQ42" s="16">
        <f xml:space="preserve"> SUMIFS('FS Qtr'!$J42:$GJ42, 'FS Qtr'!$J$4:$GJ$4, 'FS Ann'!AQ$4)</f>
        <v>0</v>
      </c>
      <c r="AR42" s="16">
        <f xml:space="preserve"> SUMIFS('FS Qtr'!$J42:$GJ42, 'FS Qtr'!$J$4:$GJ$4, 'FS Ann'!AR$4)</f>
        <v>0</v>
      </c>
      <c r="AS42" s="16">
        <f xml:space="preserve"> SUMIFS('FS Qtr'!$J42:$GJ42, 'FS Qtr'!$J$4:$GJ$4, 'FS Ann'!AS$4)</f>
        <v>0</v>
      </c>
      <c r="AT42" s="16">
        <f xml:space="preserve"> SUMIFS('FS Qtr'!$J42:$GJ42, 'FS Qtr'!$J$4:$GJ$4, 'FS Ann'!AT$4)</f>
        <v>0</v>
      </c>
      <c r="AU42" s="16">
        <f xml:space="preserve"> SUMIFS('FS Qtr'!$J42:$GJ42, 'FS Qtr'!$J$4:$GJ$4, 'FS Ann'!AU$4)</f>
        <v>0</v>
      </c>
      <c r="AV42" s="16">
        <f xml:space="preserve"> SUMIFS('FS Qtr'!$J42:$GJ42, 'FS Qtr'!$J$4:$GJ$4, 'FS Ann'!AV$4)</f>
        <v>0</v>
      </c>
      <c r="AW42" s="16">
        <f xml:space="preserve"> SUMIFS('FS Qtr'!$J42:$GJ42, 'FS Qtr'!$J$4:$GJ$4, 'FS Ann'!AW$4)</f>
        <v>0</v>
      </c>
      <c r="AX42" s="16">
        <f xml:space="preserve"> SUMIFS('FS Qtr'!$J42:$GJ42, 'FS Qtr'!$J$4:$GJ$4, 'FS Ann'!AX$4)</f>
        <v>0</v>
      </c>
      <c r="AY42" s="16">
        <f xml:space="preserve"> SUMIFS('FS Qtr'!$J42:$GJ42, 'FS Qtr'!$J$4:$GJ$4, 'FS Ann'!AY$4)</f>
        <v>0</v>
      </c>
      <c r="AZ42" s="16">
        <f xml:space="preserve"> SUMIFS('FS Qtr'!$J42:$GJ42, 'FS Qtr'!$J$4:$GJ$4, 'FS Ann'!AZ$4)</f>
        <v>0</v>
      </c>
      <c r="BA42" s="16">
        <f xml:space="preserve"> SUMIFS('FS Qtr'!$J42:$GJ42, 'FS Qtr'!$J$4:$GJ$4, 'FS Ann'!BA$4)</f>
        <v>0</v>
      </c>
      <c r="BB42" s="16">
        <f xml:space="preserve"> SUMIFS('FS Qtr'!$J42:$GJ42, 'FS Qtr'!$J$4:$GJ$4, 'FS Ann'!BB$4)</f>
        <v>0</v>
      </c>
    </row>
    <row r="43" spans="1:54" s="526" customFormat="1" outlineLevel="1" x14ac:dyDescent="0.25">
      <c r="A43" s="1"/>
      <c r="B43" s="1"/>
      <c r="C43" s="19"/>
      <c r="D43" s="84"/>
      <c r="E43" s="16" t="str">
        <f xml:space="preserve"> 'FS Qtr'!E43</f>
        <v>Equity bridge repayment</v>
      </c>
      <c r="F43" s="16">
        <f xml:space="preserve"> 'FS Qtr'!F43</f>
        <v>0</v>
      </c>
      <c r="G43" s="393" t="str">
        <f xml:space="preserve"> 'FS Qtr'!G43</f>
        <v>$ 000s</v>
      </c>
      <c r="H43" s="16">
        <f t="shared" ref="H43" si="11" xml:space="preserve"> SUM(J43:BB43)</f>
        <v>-90965.413482615302</v>
      </c>
      <c r="I43" s="16"/>
      <c r="J43" s="16">
        <f xml:space="preserve"> SUMIFS('FS Qtr'!$J43:$GJ43, 'FS Qtr'!$J$4:$GJ$4, 'FS Ann'!J$4)</f>
        <v>0</v>
      </c>
      <c r="K43" s="16">
        <f xml:space="preserve"> SUMIFS('FS Qtr'!$J43:$GJ43, 'FS Qtr'!$J$4:$GJ$4, 'FS Ann'!K$4)</f>
        <v>0</v>
      </c>
      <c r="L43" s="16">
        <f xml:space="preserve"> SUMIFS('FS Qtr'!$J43:$GJ43, 'FS Qtr'!$J$4:$GJ$4, 'FS Ann'!L$4)</f>
        <v>0</v>
      </c>
      <c r="M43" s="16">
        <f xml:space="preserve"> SUMIFS('FS Qtr'!$J43:$GJ43, 'FS Qtr'!$J$4:$GJ$4, 'FS Ann'!M$4)</f>
        <v>-90965.413482615302</v>
      </c>
      <c r="N43" s="16">
        <f xml:space="preserve"> SUMIFS('FS Qtr'!$J43:$GJ43, 'FS Qtr'!$J$4:$GJ$4, 'FS Ann'!N$4)</f>
        <v>0</v>
      </c>
      <c r="O43" s="16">
        <f xml:space="preserve"> SUMIFS('FS Qtr'!$J43:$GJ43, 'FS Qtr'!$J$4:$GJ$4, 'FS Ann'!O$4)</f>
        <v>0</v>
      </c>
      <c r="P43" s="16">
        <f xml:space="preserve"> SUMIFS('FS Qtr'!$J43:$GJ43, 'FS Qtr'!$J$4:$GJ$4, 'FS Ann'!P$4)</f>
        <v>0</v>
      </c>
      <c r="Q43" s="16">
        <f xml:space="preserve"> SUMIFS('FS Qtr'!$J43:$GJ43, 'FS Qtr'!$J$4:$GJ$4, 'FS Ann'!Q$4)</f>
        <v>0</v>
      </c>
      <c r="R43" s="16">
        <f xml:space="preserve"> SUMIFS('FS Qtr'!$J43:$GJ43, 'FS Qtr'!$J$4:$GJ$4, 'FS Ann'!R$4)</f>
        <v>0</v>
      </c>
      <c r="S43" s="16">
        <f xml:space="preserve"> SUMIFS('FS Qtr'!$J43:$GJ43, 'FS Qtr'!$J$4:$GJ$4, 'FS Ann'!S$4)</f>
        <v>0</v>
      </c>
      <c r="T43" s="16">
        <f xml:space="preserve"> SUMIFS('FS Qtr'!$J43:$GJ43, 'FS Qtr'!$J$4:$GJ$4, 'FS Ann'!T$4)</f>
        <v>0</v>
      </c>
      <c r="U43" s="16">
        <f xml:space="preserve"> SUMIFS('FS Qtr'!$J43:$GJ43, 'FS Qtr'!$J$4:$GJ$4, 'FS Ann'!U$4)</f>
        <v>0</v>
      </c>
      <c r="V43" s="16">
        <f xml:space="preserve"> SUMIFS('FS Qtr'!$J43:$GJ43, 'FS Qtr'!$J$4:$GJ$4, 'FS Ann'!V$4)</f>
        <v>0</v>
      </c>
      <c r="W43" s="16">
        <f xml:space="preserve"> SUMIFS('FS Qtr'!$J43:$GJ43, 'FS Qtr'!$J$4:$GJ$4, 'FS Ann'!W$4)</f>
        <v>0</v>
      </c>
      <c r="X43" s="16">
        <f xml:space="preserve"> SUMIFS('FS Qtr'!$J43:$GJ43, 'FS Qtr'!$J$4:$GJ$4, 'FS Ann'!X$4)</f>
        <v>0</v>
      </c>
      <c r="Y43" s="16">
        <f xml:space="preserve"> SUMIFS('FS Qtr'!$J43:$GJ43, 'FS Qtr'!$J$4:$GJ$4, 'FS Ann'!Y$4)</f>
        <v>0</v>
      </c>
      <c r="Z43" s="16">
        <f xml:space="preserve"> SUMIFS('FS Qtr'!$J43:$GJ43, 'FS Qtr'!$J$4:$GJ$4, 'FS Ann'!Z$4)</f>
        <v>0</v>
      </c>
      <c r="AA43" s="16">
        <f xml:space="preserve"> SUMIFS('FS Qtr'!$J43:$GJ43, 'FS Qtr'!$J$4:$GJ$4, 'FS Ann'!AA$4)</f>
        <v>0</v>
      </c>
      <c r="AB43" s="16">
        <f xml:space="preserve"> SUMIFS('FS Qtr'!$J43:$GJ43, 'FS Qtr'!$J$4:$GJ$4, 'FS Ann'!AB$4)</f>
        <v>0</v>
      </c>
      <c r="AC43" s="16">
        <f xml:space="preserve"> SUMIFS('FS Qtr'!$J43:$GJ43, 'FS Qtr'!$J$4:$GJ$4, 'FS Ann'!AC$4)</f>
        <v>0</v>
      </c>
      <c r="AD43" s="16">
        <f xml:space="preserve"> SUMIFS('FS Qtr'!$J43:$GJ43, 'FS Qtr'!$J$4:$GJ$4, 'FS Ann'!AD$4)</f>
        <v>0</v>
      </c>
      <c r="AE43" s="16">
        <f xml:space="preserve"> SUMIFS('FS Qtr'!$J43:$GJ43, 'FS Qtr'!$J$4:$GJ$4, 'FS Ann'!AE$4)</f>
        <v>0</v>
      </c>
      <c r="AF43" s="16">
        <f xml:space="preserve"> SUMIFS('FS Qtr'!$J43:$GJ43, 'FS Qtr'!$J$4:$GJ$4, 'FS Ann'!AF$4)</f>
        <v>0</v>
      </c>
      <c r="AG43" s="16">
        <f xml:space="preserve"> SUMIFS('FS Qtr'!$J43:$GJ43, 'FS Qtr'!$J$4:$GJ$4, 'FS Ann'!AG$4)</f>
        <v>0</v>
      </c>
      <c r="AH43" s="16">
        <f xml:space="preserve"> SUMIFS('FS Qtr'!$J43:$GJ43, 'FS Qtr'!$J$4:$GJ$4, 'FS Ann'!AH$4)</f>
        <v>0</v>
      </c>
      <c r="AI43" s="16">
        <f xml:space="preserve"> SUMIFS('FS Qtr'!$J43:$GJ43, 'FS Qtr'!$J$4:$GJ$4, 'FS Ann'!AI$4)</f>
        <v>0</v>
      </c>
      <c r="AJ43" s="16">
        <f xml:space="preserve"> SUMIFS('FS Qtr'!$J43:$GJ43, 'FS Qtr'!$J$4:$GJ$4, 'FS Ann'!AJ$4)</f>
        <v>0</v>
      </c>
      <c r="AK43" s="16">
        <f xml:space="preserve"> SUMIFS('FS Qtr'!$J43:$GJ43, 'FS Qtr'!$J$4:$GJ$4, 'FS Ann'!AK$4)</f>
        <v>0</v>
      </c>
      <c r="AL43" s="16">
        <f xml:space="preserve"> SUMIFS('FS Qtr'!$J43:$GJ43, 'FS Qtr'!$J$4:$GJ$4, 'FS Ann'!AL$4)</f>
        <v>0</v>
      </c>
      <c r="AM43" s="16">
        <f xml:space="preserve"> SUMIFS('FS Qtr'!$J43:$GJ43, 'FS Qtr'!$J$4:$GJ$4, 'FS Ann'!AM$4)</f>
        <v>0</v>
      </c>
      <c r="AN43" s="16">
        <f xml:space="preserve"> SUMIFS('FS Qtr'!$J43:$GJ43, 'FS Qtr'!$J$4:$GJ$4, 'FS Ann'!AN$4)</f>
        <v>0</v>
      </c>
      <c r="AO43" s="16">
        <f xml:space="preserve"> SUMIFS('FS Qtr'!$J43:$GJ43, 'FS Qtr'!$J$4:$GJ$4, 'FS Ann'!AO$4)</f>
        <v>0</v>
      </c>
      <c r="AP43" s="16">
        <f xml:space="preserve"> SUMIFS('FS Qtr'!$J43:$GJ43, 'FS Qtr'!$J$4:$GJ$4, 'FS Ann'!AP$4)</f>
        <v>0</v>
      </c>
      <c r="AQ43" s="16">
        <f xml:space="preserve"> SUMIFS('FS Qtr'!$J43:$GJ43, 'FS Qtr'!$J$4:$GJ$4, 'FS Ann'!AQ$4)</f>
        <v>0</v>
      </c>
      <c r="AR43" s="16">
        <f xml:space="preserve"> SUMIFS('FS Qtr'!$J43:$GJ43, 'FS Qtr'!$J$4:$GJ$4, 'FS Ann'!AR$4)</f>
        <v>0</v>
      </c>
      <c r="AS43" s="16">
        <f xml:space="preserve"> SUMIFS('FS Qtr'!$J43:$GJ43, 'FS Qtr'!$J$4:$GJ$4, 'FS Ann'!AS$4)</f>
        <v>0</v>
      </c>
      <c r="AT43" s="16">
        <f xml:space="preserve"> SUMIFS('FS Qtr'!$J43:$GJ43, 'FS Qtr'!$J$4:$GJ$4, 'FS Ann'!AT$4)</f>
        <v>0</v>
      </c>
      <c r="AU43" s="16">
        <f xml:space="preserve"> SUMIFS('FS Qtr'!$J43:$GJ43, 'FS Qtr'!$J$4:$GJ$4, 'FS Ann'!AU$4)</f>
        <v>0</v>
      </c>
      <c r="AV43" s="16">
        <f xml:space="preserve"> SUMIFS('FS Qtr'!$J43:$GJ43, 'FS Qtr'!$J$4:$GJ$4, 'FS Ann'!AV$4)</f>
        <v>0</v>
      </c>
      <c r="AW43" s="16">
        <f xml:space="preserve"> SUMIFS('FS Qtr'!$J43:$GJ43, 'FS Qtr'!$J$4:$GJ$4, 'FS Ann'!AW$4)</f>
        <v>0</v>
      </c>
      <c r="AX43" s="16">
        <f xml:space="preserve"> SUMIFS('FS Qtr'!$J43:$GJ43, 'FS Qtr'!$J$4:$GJ$4, 'FS Ann'!AX$4)</f>
        <v>0</v>
      </c>
      <c r="AY43" s="16">
        <f xml:space="preserve"> SUMIFS('FS Qtr'!$J43:$GJ43, 'FS Qtr'!$J$4:$GJ$4, 'FS Ann'!AY$4)</f>
        <v>0</v>
      </c>
      <c r="AZ43" s="16">
        <f xml:space="preserve"> SUMIFS('FS Qtr'!$J43:$GJ43, 'FS Qtr'!$J$4:$GJ$4, 'FS Ann'!AZ$4)</f>
        <v>0</v>
      </c>
      <c r="BA43" s="16">
        <f xml:space="preserve"> SUMIFS('FS Qtr'!$J43:$GJ43, 'FS Qtr'!$J$4:$GJ$4, 'FS Ann'!BA$4)</f>
        <v>0</v>
      </c>
      <c r="BB43" s="16">
        <f xml:space="preserve"> SUMIFS('FS Qtr'!$J43:$GJ43, 'FS Qtr'!$J$4:$GJ$4, 'FS Ann'!BB$4)</f>
        <v>0</v>
      </c>
    </row>
    <row r="44" spans="1:54" s="526" customFormat="1" outlineLevel="1" x14ac:dyDescent="0.25">
      <c r="A44" s="1"/>
      <c r="B44" s="1"/>
      <c r="C44" s="19"/>
      <c r="D44" s="84"/>
      <c r="E44" s="16" t="str">
        <f xml:space="preserve"> 'FS Qtr'!E44</f>
        <v>Share capital drawdown</v>
      </c>
      <c r="F44" s="16">
        <f xml:space="preserve"> 'FS Qtr'!F44</f>
        <v>0</v>
      </c>
      <c r="G44" s="393" t="str">
        <f xml:space="preserve"> 'FS Qtr'!G44</f>
        <v>$ 000s</v>
      </c>
      <c r="H44" s="16">
        <f t="shared" si="8"/>
        <v>100</v>
      </c>
      <c r="I44" s="16"/>
      <c r="J44" s="16">
        <f xml:space="preserve"> SUMIFS('FS Qtr'!$J44:$GJ44, 'FS Qtr'!$J$4:$GJ$4, 'FS Ann'!J$4)</f>
        <v>0</v>
      </c>
      <c r="K44" s="16">
        <f xml:space="preserve"> SUMIFS('FS Qtr'!$J44:$GJ44, 'FS Qtr'!$J$4:$GJ$4, 'FS Ann'!K$4)</f>
        <v>100</v>
      </c>
      <c r="L44" s="16">
        <f xml:space="preserve"> SUMIFS('FS Qtr'!$J44:$GJ44, 'FS Qtr'!$J$4:$GJ$4, 'FS Ann'!L$4)</f>
        <v>0</v>
      </c>
      <c r="M44" s="16">
        <f xml:space="preserve"> SUMIFS('FS Qtr'!$J44:$GJ44, 'FS Qtr'!$J$4:$GJ$4, 'FS Ann'!M$4)</f>
        <v>0</v>
      </c>
      <c r="N44" s="16">
        <f xml:space="preserve"> SUMIFS('FS Qtr'!$J44:$GJ44, 'FS Qtr'!$J$4:$GJ$4, 'FS Ann'!N$4)</f>
        <v>0</v>
      </c>
      <c r="O44" s="16">
        <f xml:space="preserve"> SUMIFS('FS Qtr'!$J44:$GJ44, 'FS Qtr'!$J$4:$GJ$4, 'FS Ann'!O$4)</f>
        <v>0</v>
      </c>
      <c r="P44" s="16">
        <f xml:space="preserve"> SUMIFS('FS Qtr'!$J44:$GJ44, 'FS Qtr'!$J$4:$GJ$4, 'FS Ann'!P$4)</f>
        <v>0</v>
      </c>
      <c r="Q44" s="16">
        <f xml:space="preserve"> SUMIFS('FS Qtr'!$J44:$GJ44, 'FS Qtr'!$J$4:$GJ$4, 'FS Ann'!Q$4)</f>
        <v>0</v>
      </c>
      <c r="R44" s="16">
        <f xml:space="preserve"> SUMIFS('FS Qtr'!$J44:$GJ44, 'FS Qtr'!$J$4:$GJ$4, 'FS Ann'!R$4)</f>
        <v>0</v>
      </c>
      <c r="S44" s="16">
        <f xml:space="preserve"> SUMIFS('FS Qtr'!$J44:$GJ44, 'FS Qtr'!$J$4:$GJ$4, 'FS Ann'!S$4)</f>
        <v>0</v>
      </c>
      <c r="T44" s="16">
        <f xml:space="preserve"> SUMIFS('FS Qtr'!$J44:$GJ44, 'FS Qtr'!$J$4:$GJ$4, 'FS Ann'!T$4)</f>
        <v>0</v>
      </c>
      <c r="U44" s="16">
        <f xml:space="preserve"> SUMIFS('FS Qtr'!$J44:$GJ44, 'FS Qtr'!$J$4:$GJ$4, 'FS Ann'!U$4)</f>
        <v>0</v>
      </c>
      <c r="V44" s="16">
        <f xml:space="preserve"> SUMIFS('FS Qtr'!$J44:$GJ44, 'FS Qtr'!$J$4:$GJ$4, 'FS Ann'!V$4)</f>
        <v>0</v>
      </c>
      <c r="W44" s="16">
        <f xml:space="preserve"> SUMIFS('FS Qtr'!$J44:$GJ44, 'FS Qtr'!$J$4:$GJ$4, 'FS Ann'!W$4)</f>
        <v>0</v>
      </c>
      <c r="X44" s="16">
        <f xml:space="preserve"> SUMIFS('FS Qtr'!$J44:$GJ44, 'FS Qtr'!$J$4:$GJ$4, 'FS Ann'!X$4)</f>
        <v>0</v>
      </c>
      <c r="Y44" s="16">
        <f xml:space="preserve"> SUMIFS('FS Qtr'!$J44:$GJ44, 'FS Qtr'!$J$4:$GJ$4, 'FS Ann'!Y$4)</f>
        <v>0</v>
      </c>
      <c r="Z44" s="16">
        <f xml:space="preserve"> SUMIFS('FS Qtr'!$J44:$GJ44, 'FS Qtr'!$J$4:$GJ$4, 'FS Ann'!Z$4)</f>
        <v>0</v>
      </c>
      <c r="AA44" s="16">
        <f xml:space="preserve"> SUMIFS('FS Qtr'!$J44:$GJ44, 'FS Qtr'!$J$4:$GJ$4, 'FS Ann'!AA$4)</f>
        <v>0</v>
      </c>
      <c r="AB44" s="16">
        <f xml:space="preserve"> SUMIFS('FS Qtr'!$J44:$GJ44, 'FS Qtr'!$J$4:$GJ$4, 'FS Ann'!AB$4)</f>
        <v>0</v>
      </c>
      <c r="AC44" s="16">
        <f xml:space="preserve"> SUMIFS('FS Qtr'!$J44:$GJ44, 'FS Qtr'!$J$4:$GJ$4, 'FS Ann'!AC$4)</f>
        <v>0</v>
      </c>
      <c r="AD44" s="16">
        <f xml:space="preserve"> SUMIFS('FS Qtr'!$J44:$GJ44, 'FS Qtr'!$J$4:$GJ$4, 'FS Ann'!AD$4)</f>
        <v>0</v>
      </c>
      <c r="AE44" s="16">
        <f xml:space="preserve"> SUMIFS('FS Qtr'!$J44:$GJ44, 'FS Qtr'!$J$4:$GJ$4, 'FS Ann'!AE$4)</f>
        <v>0</v>
      </c>
      <c r="AF44" s="16">
        <f xml:space="preserve"> SUMIFS('FS Qtr'!$J44:$GJ44, 'FS Qtr'!$J$4:$GJ$4, 'FS Ann'!AF$4)</f>
        <v>0</v>
      </c>
      <c r="AG44" s="16">
        <f xml:space="preserve"> SUMIFS('FS Qtr'!$J44:$GJ44, 'FS Qtr'!$J$4:$GJ$4, 'FS Ann'!AG$4)</f>
        <v>0</v>
      </c>
      <c r="AH44" s="16">
        <f xml:space="preserve"> SUMIFS('FS Qtr'!$J44:$GJ44, 'FS Qtr'!$J$4:$GJ$4, 'FS Ann'!AH$4)</f>
        <v>0</v>
      </c>
      <c r="AI44" s="16">
        <f xml:space="preserve"> SUMIFS('FS Qtr'!$J44:$GJ44, 'FS Qtr'!$J$4:$GJ$4, 'FS Ann'!AI$4)</f>
        <v>0</v>
      </c>
      <c r="AJ44" s="16">
        <f xml:space="preserve"> SUMIFS('FS Qtr'!$J44:$GJ44, 'FS Qtr'!$J$4:$GJ$4, 'FS Ann'!AJ$4)</f>
        <v>0</v>
      </c>
      <c r="AK44" s="16">
        <f xml:space="preserve"> SUMIFS('FS Qtr'!$J44:$GJ44, 'FS Qtr'!$J$4:$GJ$4, 'FS Ann'!AK$4)</f>
        <v>0</v>
      </c>
      <c r="AL44" s="16">
        <f xml:space="preserve"> SUMIFS('FS Qtr'!$J44:$GJ44, 'FS Qtr'!$J$4:$GJ$4, 'FS Ann'!AL$4)</f>
        <v>0</v>
      </c>
      <c r="AM44" s="16">
        <f xml:space="preserve"> SUMIFS('FS Qtr'!$J44:$GJ44, 'FS Qtr'!$J$4:$GJ$4, 'FS Ann'!AM$4)</f>
        <v>0</v>
      </c>
      <c r="AN44" s="16">
        <f xml:space="preserve"> SUMIFS('FS Qtr'!$J44:$GJ44, 'FS Qtr'!$J$4:$GJ$4, 'FS Ann'!AN$4)</f>
        <v>0</v>
      </c>
      <c r="AO44" s="16">
        <f xml:space="preserve"> SUMIFS('FS Qtr'!$J44:$GJ44, 'FS Qtr'!$J$4:$GJ$4, 'FS Ann'!AO$4)</f>
        <v>0</v>
      </c>
      <c r="AP44" s="16">
        <f xml:space="preserve"> SUMIFS('FS Qtr'!$J44:$GJ44, 'FS Qtr'!$J$4:$GJ$4, 'FS Ann'!AP$4)</f>
        <v>0</v>
      </c>
      <c r="AQ44" s="16">
        <f xml:space="preserve"> SUMIFS('FS Qtr'!$J44:$GJ44, 'FS Qtr'!$J$4:$GJ$4, 'FS Ann'!AQ$4)</f>
        <v>0</v>
      </c>
      <c r="AR44" s="16">
        <f xml:space="preserve"> SUMIFS('FS Qtr'!$J44:$GJ44, 'FS Qtr'!$J$4:$GJ$4, 'FS Ann'!AR$4)</f>
        <v>0</v>
      </c>
      <c r="AS44" s="16">
        <f xml:space="preserve"> SUMIFS('FS Qtr'!$J44:$GJ44, 'FS Qtr'!$J$4:$GJ$4, 'FS Ann'!AS$4)</f>
        <v>0</v>
      </c>
      <c r="AT44" s="16">
        <f xml:space="preserve"> SUMIFS('FS Qtr'!$J44:$GJ44, 'FS Qtr'!$J$4:$GJ$4, 'FS Ann'!AT$4)</f>
        <v>0</v>
      </c>
      <c r="AU44" s="16">
        <f xml:space="preserve"> SUMIFS('FS Qtr'!$J44:$GJ44, 'FS Qtr'!$J$4:$GJ$4, 'FS Ann'!AU$4)</f>
        <v>0</v>
      </c>
      <c r="AV44" s="16">
        <f xml:space="preserve"> SUMIFS('FS Qtr'!$J44:$GJ44, 'FS Qtr'!$J$4:$GJ$4, 'FS Ann'!AV$4)</f>
        <v>0</v>
      </c>
      <c r="AW44" s="16">
        <f xml:space="preserve"> SUMIFS('FS Qtr'!$J44:$GJ44, 'FS Qtr'!$J$4:$GJ$4, 'FS Ann'!AW$4)</f>
        <v>0</v>
      </c>
      <c r="AX44" s="16">
        <f xml:space="preserve"> SUMIFS('FS Qtr'!$J44:$GJ44, 'FS Qtr'!$J$4:$GJ$4, 'FS Ann'!AX$4)</f>
        <v>0</v>
      </c>
      <c r="AY44" s="16">
        <f xml:space="preserve"> SUMIFS('FS Qtr'!$J44:$GJ44, 'FS Qtr'!$J$4:$GJ$4, 'FS Ann'!AY$4)</f>
        <v>0</v>
      </c>
      <c r="AZ44" s="16">
        <f xml:space="preserve"> SUMIFS('FS Qtr'!$J44:$GJ44, 'FS Qtr'!$J$4:$GJ$4, 'FS Ann'!AZ$4)</f>
        <v>0</v>
      </c>
      <c r="BA44" s="16">
        <f xml:space="preserve"> SUMIFS('FS Qtr'!$J44:$GJ44, 'FS Qtr'!$J$4:$GJ$4, 'FS Ann'!BA$4)</f>
        <v>0</v>
      </c>
      <c r="BB44" s="16">
        <f xml:space="preserve"> SUMIFS('FS Qtr'!$J44:$GJ44, 'FS Qtr'!$J$4:$GJ$4, 'FS Ann'!BB$4)</f>
        <v>0</v>
      </c>
    </row>
    <row r="45" spans="1:54" s="526" customFormat="1" outlineLevel="1" x14ac:dyDescent="0.25">
      <c r="A45" s="1"/>
      <c r="B45" s="1"/>
      <c r="C45" s="19"/>
      <c r="D45" s="84"/>
      <c r="E45" s="16" t="str">
        <f xml:space="preserve"> 'FS Qtr'!E45</f>
        <v>Equity bridge drawdown - m</v>
      </c>
      <c r="F45" s="16">
        <f xml:space="preserve"> 'FS Qtr'!F45</f>
        <v>0</v>
      </c>
      <c r="G45" s="393" t="str">
        <f xml:space="preserve"> 'FS Qtr'!G45</f>
        <v>$ 000s</v>
      </c>
      <c r="H45" s="16">
        <f t="shared" ref="H45" si="12" xml:space="preserve"> SUM(J45:BB45)</f>
        <v>84320.40118445392</v>
      </c>
      <c r="I45" s="16"/>
      <c r="J45" s="16">
        <f xml:space="preserve"> SUMIFS('FS Qtr'!$J45:$GJ45, 'FS Qtr'!$J$4:$GJ$4, 'FS Ann'!J$4)</f>
        <v>0</v>
      </c>
      <c r="K45" s="16">
        <f xml:space="preserve"> SUMIFS('FS Qtr'!$J45:$GJ45, 'FS Qtr'!$J$4:$GJ$4, 'FS Ann'!K$4)</f>
        <v>84320.40118445392</v>
      </c>
      <c r="L45" s="16">
        <f xml:space="preserve"> SUMIFS('FS Qtr'!$J45:$GJ45, 'FS Qtr'!$J$4:$GJ$4, 'FS Ann'!L$4)</f>
        <v>0</v>
      </c>
      <c r="M45" s="16">
        <f xml:space="preserve"> SUMIFS('FS Qtr'!$J45:$GJ45, 'FS Qtr'!$J$4:$GJ$4, 'FS Ann'!M$4)</f>
        <v>0</v>
      </c>
      <c r="N45" s="16">
        <f xml:space="preserve"> SUMIFS('FS Qtr'!$J45:$GJ45, 'FS Qtr'!$J$4:$GJ$4, 'FS Ann'!N$4)</f>
        <v>0</v>
      </c>
      <c r="O45" s="16">
        <f xml:space="preserve"> SUMIFS('FS Qtr'!$J45:$GJ45, 'FS Qtr'!$J$4:$GJ$4, 'FS Ann'!O$4)</f>
        <v>0</v>
      </c>
      <c r="P45" s="16">
        <f xml:space="preserve"> SUMIFS('FS Qtr'!$J45:$GJ45, 'FS Qtr'!$J$4:$GJ$4, 'FS Ann'!P$4)</f>
        <v>0</v>
      </c>
      <c r="Q45" s="16">
        <f xml:space="preserve"> SUMIFS('FS Qtr'!$J45:$GJ45, 'FS Qtr'!$J$4:$GJ$4, 'FS Ann'!Q$4)</f>
        <v>0</v>
      </c>
      <c r="R45" s="16">
        <f xml:space="preserve"> SUMIFS('FS Qtr'!$J45:$GJ45, 'FS Qtr'!$J$4:$GJ$4, 'FS Ann'!R$4)</f>
        <v>0</v>
      </c>
      <c r="S45" s="16">
        <f xml:space="preserve"> SUMIFS('FS Qtr'!$J45:$GJ45, 'FS Qtr'!$J$4:$GJ$4, 'FS Ann'!S$4)</f>
        <v>0</v>
      </c>
      <c r="T45" s="16">
        <f xml:space="preserve"> SUMIFS('FS Qtr'!$J45:$GJ45, 'FS Qtr'!$J$4:$GJ$4, 'FS Ann'!T$4)</f>
        <v>0</v>
      </c>
      <c r="U45" s="16">
        <f xml:space="preserve"> SUMIFS('FS Qtr'!$J45:$GJ45, 'FS Qtr'!$J$4:$GJ$4, 'FS Ann'!U$4)</f>
        <v>0</v>
      </c>
      <c r="V45" s="16">
        <f xml:space="preserve"> SUMIFS('FS Qtr'!$J45:$GJ45, 'FS Qtr'!$J$4:$GJ$4, 'FS Ann'!V$4)</f>
        <v>0</v>
      </c>
      <c r="W45" s="16">
        <f xml:space="preserve"> SUMIFS('FS Qtr'!$J45:$GJ45, 'FS Qtr'!$J$4:$GJ$4, 'FS Ann'!W$4)</f>
        <v>0</v>
      </c>
      <c r="X45" s="16">
        <f xml:space="preserve"> SUMIFS('FS Qtr'!$J45:$GJ45, 'FS Qtr'!$J$4:$GJ$4, 'FS Ann'!X$4)</f>
        <v>0</v>
      </c>
      <c r="Y45" s="16">
        <f xml:space="preserve"> SUMIFS('FS Qtr'!$J45:$GJ45, 'FS Qtr'!$J$4:$GJ$4, 'FS Ann'!Y$4)</f>
        <v>0</v>
      </c>
      <c r="Z45" s="16">
        <f xml:space="preserve"> SUMIFS('FS Qtr'!$J45:$GJ45, 'FS Qtr'!$J$4:$GJ$4, 'FS Ann'!Z$4)</f>
        <v>0</v>
      </c>
      <c r="AA45" s="16">
        <f xml:space="preserve"> SUMIFS('FS Qtr'!$J45:$GJ45, 'FS Qtr'!$J$4:$GJ$4, 'FS Ann'!AA$4)</f>
        <v>0</v>
      </c>
      <c r="AB45" s="16">
        <f xml:space="preserve"> SUMIFS('FS Qtr'!$J45:$GJ45, 'FS Qtr'!$J$4:$GJ$4, 'FS Ann'!AB$4)</f>
        <v>0</v>
      </c>
      <c r="AC45" s="16">
        <f xml:space="preserve"> SUMIFS('FS Qtr'!$J45:$GJ45, 'FS Qtr'!$J$4:$GJ$4, 'FS Ann'!AC$4)</f>
        <v>0</v>
      </c>
      <c r="AD45" s="16">
        <f xml:space="preserve"> SUMIFS('FS Qtr'!$J45:$GJ45, 'FS Qtr'!$J$4:$GJ$4, 'FS Ann'!AD$4)</f>
        <v>0</v>
      </c>
      <c r="AE45" s="16">
        <f xml:space="preserve"> SUMIFS('FS Qtr'!$J45:$GJ45, 'FS Qtr'!$J$4:$GJ$4, 'FS Ann'!AE$4)</f>
        <v>0</v>
      </c>
      <c r="AF45" s="16">
        <f xml:space="preserve"> SUMIFS('FS Qtr'!$J45:$GJ45, 'FS Qtr'!$J$4:$GJ$4, 'FS Ann'!AF$4)</f>
        <v>0</v>
      </c>
      <c r="AG45" s="16">
        <f xml:space="preserve"> SUMIFS('FS Qtr'!$J45:$GJ45, 'FS Qtr'!$J$4:$GJ$4, 'FS Ann'!AG$4)</f>
        <v>0</v>
      </c>
      <c r="AH45" s="16">
        <f xml:space="preserve"> SUMIFS('FS Qtr'!$J45:$GJ45, 'FS Qtr'!$J$4:$GJ$4, 'FS Ann'!AH$4)</f>
        <v>0</v>
      </c>
      <c r="AI45" s="16">
        <f xml:space="preserve"> SUMIFS('FS Qtr'!$J45:$GJ45, 'FS Qtr'!$J$4:$GJ$4, 'FS Ann'!AI$4)</f>
        <v>0</v>
      </c>
      <c r="AJ45" s="16">
        <f xml:space="preserve"> SUMIFS('FS Qtr'!$J45:$GJ45, 'FS Qtr'!$J$4:$GJ$4, 'FS Ann'!AJ$4)</f>
        <v>0</v>
      </c>
      <c r="AK45" s="16">
        <f xml:space="preserve"> SUMIFS('FS Qtr'!$J45:$GJ45, 'FS Qtr'!$J$4:$GJ$4, 'FS Ann'!AK$4)</f>
        <v>0</v>
      </c>
      <c r="AL45" s="16">
        <f xml:space="preserve"> SUMIFS('FS Qtr'!$J45:$GJ45, 'FS Qtr'!$J$4:$GJ$4, 'FS Ann'!AL$4)</f>
        <v>0</v>
      </c>
      <c r="AM45" s="16">
        <f xml:space="preserve"> SUMIFS('FS Qtr'!$J45:$GJ45, 'FS Qtr'!$J$4:$GJ$4, 'FS Ann'!AM$4)</f>
        <v>0</v>
      </c>
      <c r="AN45" s="16">
        <f xml:space="preserve"> SUMIFS('FS Qtr'!$J45:$GJ45, 'FS Qtr'!$J$4:$GJ$4, 'FS Ann'!AN$4)</f>
        <v>0</v>
      </c>
      <c r="AO45" s="16">
        <f xml:space="preserve"> SUMIFS('FS Qtr'!$J45:$GJ45, 'FS Qtr'!$J$4:$GJ$4, 'FS Ann'!AO$4)</f>
        <v>0</v>
      </c>
      <c r="AP45" s="16">
        <f xml:space="preserve"> SUMIFS('FS Qtr'!$J45:$GJ45, 'FS Qtr'!$J$4:$GJ$4, 'FS Ann'!AP$4)</f>
        <v>0</v>
      </c>
      <c r="AQ45" s="16">
        <f xml:space="preserve"> SUMIFS('FS Qtr'!$J45:$GJ45, 'FS Qtr'!$J$4:$GJ$4, 'FS Ann'!AQ$4)</f>
        <v>0</v>
      </c>
      <c r="AR45" s="16">
        <f xml:space="preserve"> SUMIFS('FS Qtr'!$J45:$GJ45, 'FS Qtr'!$J$4:$GJ$4, 'FS Ann'!AR$4)</f>
        <v>0</v>
      </c>
      <c r="AS45" s="16">
        <f xml:space="preserve"> SUMIFS('FS Qtr'!$J45:$GJ45, 'FS Qtr'!$J$4:$GJ$4, 'FS Ann'!AS$4)</f>
        <v>0</v>
      </c>
      <c r="AT45" s="16">
        <f xml:space="preserve"> SUMIFS('FS Qtr'!$J45:$GJ45, 'FS Qtr'!$J$4:$GJ$4, 'FS Ann'!AT$4)</f>
        <v>0</v>
      </c>
      <c r="AU45" s="16">
        <f xml:space="preserve"> SUMIFS('FS Qtr'!$J45:$GJ45, 'FS Qtr'!$J$4:$GJ$4, 'FS Ann'!AU$4)</f>
        <v>0</v>
      </c>
      <c r="AV45" s="16">
        <f xml:space="preserve"> SUMIFS('FS Qtr'!$J45:$GJ45, 'FS Qtr'!$J$4:$GJ$4, 'FS Ann'!AV$4)</f>
        <v>0</v>
      </c>
      <c r="AW45" s="16">
        <f xml:space="preserve"> SUMIFS('FS Qtr'!$J45:$GJ45, 'FS Qtr'!$J$4:$GJ$4, 'FS Ann'!AW$4)</f>
        <v>0</v>
      </c>
      <c r="AX45" s="16">
        <f xml:space="preserve"> SUMIFS('FS Qtr'!$J45:$GJ45, 'FS Qtr'!$J$4:$GJ$4, 'FS Ann'!AX$4)</f>
        <v>0</v>
      </c>
      <c r="AY45" s="16">
        <f xml:space="preserve"> SUMIFS('FS Qtr'!$J45:$GJ45, 'FS Qtr'!$J$4:$GJ$4, 'FS Ann'!AY$4)</f>
        <v>0</v>
      </c>
      <c r="AZ45" s="16">
        <f xml:space="preserve"> SUMIFS('FS Qtr'!$J45:$GJ45, 'FS Qtr'!$J$4:$GJ$4, 'FS Ann'!AZ$4)</f>
        <v>0</v>
      </c>
      <c r="BA45" s="16">
        <f xml:space="preserve"> SUMIFS('FS Qtr'!$J45:$GJ45, 'FS Qtr'!$J$4:$GJ$4, 'FS Ann'!BA$4)</f>
        <v>0</v>
      </c>
      <c r="BB45" s="16">
        <f xml:space="preserve"> SUMIFS('FS Qtr'!$J45:$GJ45, 'FS Qtr'!$J$4:$GJ$4, 'FS Ann'!BB$4)</f>
        <v>0</v>
      </c>
    </row>
    <row r="46" spans="1:54" s="526" customFormat="1" outlineLevel="1" x14ac:dyDescent="0.25">
      <c r="A46" s="1"/>
      <c r="B46" s="1"/>
      <c r="C46" s="19"/>
      <c r="D46" s="84"/>
      <c r="E46" s="16" t="str">
        <f xml:space="preserve"> 'FS Qtr'!E46</f>
        <v>Shareholder loan drawdown</v>
      </c>
      <c r="F46" s="16">
        <f xml:space="preserve"> 'FS Qtr'!F46</f>
        <v>0</v>
      </c>
      <c r="G46" s="393" t="str">
        <f xml:space="preserve"> 'FS Qtr'!G46</f>
        <v>$ 000s</v>
      </c>
      <c r="H46" s="16">
        <f t="shared" si="8"/>
        <v>90965.413482615302</v>
      </c>
      <c r="I46" s="16"/>
      <c r="J46" s="16">
        <f xml:space="preserve"> SUMIFS('FS Qtr'!$J46:$GJ46, 'FS Qtr'!$J$4:$GJ$4, 'FS Ann'!J$4)</f>
        <v>0</v>
      </c>
      <c r="K46" s="16">
        <f xml:space="preserve"> SUMIFS('FS Qtr'!$J46:$GJ46, 'FS Qtr'!$J$4:$GJ$4, 'FS Ann'!K$4)</f>
        <v>0</v>
      </c>
      <c r="L46" s="16">
        <f xml:space="preserve"> SUMIFS('FS Qtr'!$J46:$GJ46, 'FS Qtr'!$J$4:$GJ$4, 'FS Ann'!L$4)</f>
        <v>0</v>
      </c>
      <c r="M46" s="16">
        <f xml:space="preserve"> SUMIFS('FS Qtr'!$J46:$GJ46, 'FS Qtr'!$J$4:$GJ$4, 'FS Ann'!M$4)</f>
        <v>90965.413482615302</v>
      </c>
      <c r="N46" s="16">
        <f xml:space="preserve"> SUMIFS('FS Qtr'!$J46:$GJ46, 'FS Qtr'!$J$4:$GJ$4, 'FS Ann'!N$4)</f>
        <v>0</v>
      </c>
      <c r="O46" s="16">
        <f xml:space="preserve"> SUMIFS('FS Qtr'!$J46:$GJ46, 'FS Qtr'!$J$4:$GJ$4, 'FS Ann'!O$4)</f>
        <v>0</v>
      </c>
      <c r="P46" s="16">
        <f xml:space="preserve"> SUMIFS('FS Qtr'!$J46:$GJ46, 'FS Qtr'!$J$4:$GJ$4, 'FS Ann'!P$4)</f>
        <v>0</v>
      </c>
      <c r="Q46" s="16">
        <f xml:space="preserve"> SUMIFS('FS Qtr'!$J46:$GJ46, 'FS Qtr'!$J$4:$GJ$4, 'FS Ann'!Q$4)</f>
        <v>0</v>
      </c>
      <c r="R46" s="16">
        <f xml:space="preserve"> SUMIFS('FS Qtr'!$J46:$GJ46, 'FS Qtr'!$J$4:$GJ$4, 'FS Ann'!R$4)</f>
        <v>0</v>
      </c>
      <c r="S46" s="16">
        <f xml:space="preserve"> SUMIFS('FS Qtr'!$J46:$GJ46, 'FS Qtr'!$J$4:$GJ$4, 'FS Ann'!S$4)</f>
        <v>0</v>
      </c>
      <c r="T46" s="16">
        <f xml:space="preserve"> SUMIFS('FS Qtr'!$J46:$GJ46, 'FS Qtr'!$J$4:$GJ$4, 'FS Ann'!T$4)</f>
        <v>0</v>
      </c>
      <c r="U46" s="16">
        <f xml:space="preserve"> SUMIFS('FS Qtr'!$J46:$GJ46, 'FS Qtr'!$J$4:$GJ$4, 'FS Ann'!U$4)</f>
        <v>0</v>
      </c>
      <c r="V46" s="16">
        <f xml:space="preserve"> SUMIFS('FS Qtr'!$J46:$GJ46, 'FS Qtr'!$J$4:$GJ$4, 'FS Ann'!V$4)</f>
        <v>0</v>
      </c>
      <c r="W46" s="16">
        <f xml:space="preserve"> SUMIFS('FS Qtr'!$J46:$GJ46, 'FS Qtr'!$J$4:$GJ$4, 'FS Ann'!W$4)</f>
        <v>0</v>
      </c>
      <c r="X46" s="16">
        <f xml:space="preserve"> SUMIFS('FS Qtr'!$J46:$GJ46, 'FS Qtr'!$J$4:$GJ$4, 'FS Ann'!X$4)</f>
        <v>0</v>
      </c>
      <c r="Y46" s="16">
        <f xml:space="preserve"> SUMIFS('FS Qtr'!$J46:$GJ46, 'FS Qtr'!$J$4:$GJ$4, 'FS Ann'!Y$4)</f>
        <v>0</v>
      </c>
      <c r="Z46" s="16">
        <f xml:space="preserve"> SUMIFS('FS Qtr'!$J46:$GJ46, 'FS Qtr'!$J$4:$GJ$4, 'FS Ann'!Z$4)</f>
        <v>0</v>
      </c>
      <c r="AA46" s="16">
        <f xml:space="preserve"> SUMIFS('FS Qtr'!$J46:$GJ46, 'FS Qtr'!$J$4:$GJ$4, 'FS Ann'!AA$4)</f>
        <v>0</v>
      </c>
      <c r="AB46" s="16">
        <f xml:space="preserve"> SUMIFS('FS Qtr'!$J46:$GJ46, 'FS Qtr'!$J$4:$GJ$4, 'FS Ann'!AB$4)</f>
        <v>0</v>
      </c>
      <c r="AC46" s="16">
        <f xml:space="preserve"> SUMIFS('FS Qtr'!$J46:$GJ46, 'FS Qtr'!$J$4:$GJ$4, 'FS Ann'!AC$4)</f>
        <v>0</v>
      </c>
      <c r="AD46" s="16">
        <f xml:space="preserve"> SUMIFS('FS Qtr'!$J46:$GJ46, 'FS Qtr'!$J$4:$GJ$4, 'FS Ann'!AD$4)</f>
        <v>0</v>
      </c>
      <c r="AE46" s="16">
        <f xml:space="preserve"> SUMIFS('FS Qtr'!$J46:$GJ46, 'FS Qtr'!$J$4:$GJ$4, 'FS Ann'!AE$4)</f>
        <v>0</v>
      </c>
      <c r="AF46" s="16">
        <f xml:space="preserve"> SUMIFS('FS Qtr'!$J46:$GJ46, 'FS Qtr'!$J$4:$GJ$4, 'FS Ann'!AF$4)</f>
        <v>0</v>
      </c>
      <c r="AG46" s="16">
        <f xml:space="preserve"> SUMIFS('FS Qtr'!$J46:$GJ46, 'FS Qtr'!$J$4:$GJ$4, 'FS Ann'!AG$4)</f>
        <v>0</v>
      </c>
      <c r="AH46" s="16">
        <f xml:space="preserve"> SUMIFS('FS Qtr'!$J46:$GJ46, 'FS Qtr'!$J$4:$GJ$4, 'FS Ann'!AH$4)</f>
        <v>0</v>
      </c>
      <c r="AI46" s="16">
        <f xml:space="preserve"> SUMIFS('FS Qtr'!$J46:$GJ46, 'FS Qtr'!$J$4:$GJ$4, 'FS Ann'!AI$4)</f>
        <v>0</v>
      </c>
      <c r="AJ46" s="16">
        <f xml:space="preserve"> SUMIFS('FS Qtr'!$J46:$GJ46, 'FS Qtr'!$J$4:$GJ$4, 'FS Ann'!AJ$4)</f>
        <v>0</v>
      </c>
      <c r="AK46" s="16">
        <f xml:space="preserve"> SUMIFS('FS Qtr'!$J46:$GJ46, 'FS Qtr'!$J$4:$GJ$4, 'FS Ann'!AK$4)</f>
        <v>0</v>
      </c>
      <c r="AL46" s="16">
        <f xml:space="preserve"> SUMIFS('FS Qtr'!$J46:$GJ46, 'FS Qtr'!$J$4:$GJ$4, 'FS Ann'!AL$4)</f>
        <v>0</v>
      </c>
      <c r="AM46" s="16">
        <f xml:space="preserve"> SUMIFS('FS Qtr'!$J46:$GJ46, 'FS Qtr'!$J$4:$GJ$4, 'FS Ann'!AM$4)</f>
        <v>0</v>
      </c>
      <c r="AN46" s="16">
        <f xml:space="preserve"> SUMIFS('FS Qtr'!$J46:$GJ46, 'FS Qtr'!$J$4:$GJ$4, 'FS Ann'!AN$4)</f>
        <v>0</v>
      </c>
      <c r="AO46" s="16">
        <f xml:space="preserve"> SUMIFS('FS Qtr'!$J46:$GJ46, 'FS Qtr'!$J$4:$GJ$4, 'FS Ann'!AO$4)</f>
        <v>0</v>
      </c>
      <c r="AP46" s="16">
        <f xml:space="preserve"> SUMIFS('FS Qtr'!$J46:$GJ46, 'FS Qtr'!$J$4:$GJ$4, 'FS Ann'!AP$4)</f>
        <v>0</v>
      </c>
      <c r="AQ46" s="16">
        <f xml:space="preserve"> SUMIFS('FS Qtr'!$J46:$GJ46, 'FS Qtr'!$J$4:$GJ$4, 'FS Ann'!AQ$4)</f>
        <v>0</v>
      </c>
      <c r="AR46" s="16">
        <f xml:space="preserve"> SUMIFS('FS Qtr'!$J46:$GJ46, 'FS Qtr'!$J$4:$GJ$4, 'FS Ann'!AR$4)</f>
        <v>0</v>
      </c>
      <c r="AS46" s="16">
        <f xml:space="preserve"> SUMIFS('FS Qtr'!$J46:$GJ46, 'FS Qtr'!$J$4:$GJ$4, 'FS Ann'!AS$4)</f>
        <v>0</v>
      </c>
      <c r="AT46" s="16">
        <f xml:space="preserve"> SUMIFS('FS Qtr'!$J46:$GJ46, 'FS Qtr'!$J$4:$GJ$4, 'FS Ann'!AT$4)</f>
        <v>0</v>
      </c>
      <c r="AU46" s="16">
        <f xml:space="preserve"> SUMIFS('FS Qtr'!$J46:$GJ46, 'FS Qtr'!$J$4:$GJ$4, 'FS Ann'!AU$4)</f>
        <v>0</v>
      </c>
      <c r="AV46" s="16">
        <f xml:space="preserve"> SUMIFS('FS Qtr'!$J46:$GJ46, 'FS Qtr'!$J$4:$GJ$4, 'FS Ann'!AV$4)</f>
        <v>0</v>
      </c>
      <c r="AW46" s="16">
        <f xml:space="preserve"> SUMIFS('FS Qtr'!$J46:$GJ46, 'FS Qtr'!$J$4:$GJ$4, 'FS Ann'!AW$4)</f>
        <v>0</v>
      </c>
      <c r="AX46" s="16">
        <f xml:space="preserve"> SUMIFS('FS Qtr'!$J46:$GJ46, 'FS Qtr'!$J$4:$GJ$4, 'FS Ann'!AX$4)</f>
        <v>0</v>
      </c>
      <c r="AY46" s="16">
        <f xml:space="preserve"> SUMIFS('FS Qtr'!$J46:$GJ46, 'FS Qtr'!$J$4:$GJ$4, 'FS Ann'!AY$4)</f>
        <v>0</v>
      </c>
      <c r="AZ46" s="16">
        <f xml:space="preserve"> SUMIFS('FS Qtr'!$J46:$GJ46, 'FS Qtr'!$J$4:$GJ$4, 'FS Ann'!AZ$4)</f>
        <v>0</v>
      </c>
      <c r="BA46" s="16">
        <f xml:space="preserve"> SUMIFS('FS Qtr'!$J46:$GJ46, 'FS Qtr'!$J$4:$GJ$4, 'FS Ann'!BA$4)</f>
        <v>0</v>
      </c>
      <c r="BB46" s="16">
        <f xml:space="preserve"> SUMIFS('FS Qtr'!$J46:$GJ46, 'FS Qtr'!$J$4:$GJ$4, 'FS Ann'!BB$4)</f>
        <v>0</v>
      </c>
    </row>
    <row r="47" spans="1:54" outlineLevel="1" x14ac:dyDescent="0.25">
      <c r="A47" s="1"/>
      <c r="B47" s="1"/>
      <c r="C47" s="19"/>
      <c r="D47" s="84"/>
      <c r="E47" s="16" t="str">
        <f xml:space="preserve"> 'FS Qtr'!E47</f>
        <v>Construction debt drawdown</v>
      </c>
      <c r="F47" s="16">
        <f xml:space="preserve"> 'FS Qtr'!F47</f>
        <v>0</v>
      </c>
      <c r="G47" s="393" t="str">
        <f xml:space="preserve"> 'FS Qtr'!G47</f>
        <v>$ 000s</v>
      </c>
      <c r="H47" s="16">
        <f t="shared" si="8"/>
        <v>261452.83409255982</v>
      </c>
      <c r="I47" s="16"/>
      <c r="J47" s="16">
        <f xml:space="preserve"> SUMIFS('FS Qtr'!$J47:$GJ47, 'FS Qtr'!$J$4:$GJ$4, 'FS Ann'!J$4)</f>
        <v>0</v>
      </c>
      <c r="K47" s="16">
        <f xml:space="preserve"> SUMIFS('FS Qtr'!$J47:$GJ47, 'FS Qtr'!$J$4:$GJ$4, 'FS Ann'!K$4)</f>
        <v>23570.90695068788</v>
      </c>
      <c r="L47" s="16">
        <f xml:space="preserve"> SUMIFS('FS Qtr'!$J47:$GJ47, 'FS Qtr'!$J$4:$GJ$4, 'FS Ann'!L$4)</f>
        <v>147554.30088431604</v>
      </c>
      <c r="M47" s="16">
        <f xml:space="preserve"> SUMIFS('FS Qtr'!$J47:$GJ47, 'FS Qtr'!$J$4:$GJ$4, 'FS Ann'!M$4)</f>
        <v>90327.626257555894</v>
      </c>
      <c r="N47" s="16">
        <f xml:space="preserve"> SUMIFS('FS Qtr'!$J47:$GJ47, 'FS Qtr'!$J$4:$GJ$4, 'FS Ann'!N$4)</f>
        <v>0</v>
      </c>
      <c r="O47" s="16">
        <f xml:space="preserve"> SUMIFS('FS Qtr'!$J47:$GJ47, 'FS Qtr'!$J$4:$GJ$4, 'FS Ann'!O$4)</f>
        <v>0</v>
      </c>
      <c r="P47" s="16">
        <f xml:space="preserve"> SUMIFS('FS Qtr'!$J47:$GJ47, 'FS Qtr'!$J$4:$GJ$4, 'FS Ann'!P$4)</f>
        <v>0</v>
      </c>
      <c r="Q47" s="16">
        <f xml:space="preserve"> SUMIFS('FS Qtr'!$J47:$GJ47, 'FS Qtr'!$J$4:$GJ$4, 'FS Ann'!Q$4)</f>
        <v>0</v>
      </c>
      <c r="R47" s="16">
        <f xml:space="preserve"> SUMIFS('FS Qtr'!$J47:$GJ47, 'FS Qtr'!$J$4:$GJ$4, 'FS Ann'!R$4)</f>
        <v>0</v>
      </c>
      <c r="S47" s="16">
        <f xml:space="preserve"> SUMIFS('FS Qtr'!$J47:$GJ47, 'FS Qtr'!$J$4:$GJ$4, 'FS Ann'!S$4)</f>
        <v>0</v>
      </c>
      <c r="T47" s="16">
        <f xml:space="preserve"> SUMIFS('FS Qtr'!$J47:$GJ47, 'FS Qtr'!$J$4:$GJ$4, 'FS Ann'!T$4)</f>
        <v>0</v>
      </c>
      <c r="U47" s="16">
        <f xml:space="preserve"> SUMIFS('FS Qtr'!$J47:$GJ47, 'FS Qtr'!$J$4:$GJ$4, 'FS Ann'!U$4)</f>
        <v>0</v>
      </c>
      <c r="V47" s="16">
        <f xml:space="preserve"> SUMIFS('FS Qtr'!$J47:$GJ47, 'FS Qtr'!$J$4:$GJ$4, 'FS Ann'!V$4)</f>
        <v>0</v>
      </c>
      <c r="W47" s="16">
        <f xml:space="preserve"> SUMIFS('FS Qtr'!$J47:$GJ47, 'FS Qtr'!$J$4:$GJ$4, 'FS Ann'!W$4)</f>
        <v>0</v>
      </c>
      <c r="X47" s="16">
        <f xml:space="preserve"> SUMIFS('FS Qtr'!$J47:$GJ47, 'FS Qtr'!$J$4:$GJ$4, 'FS Ann'!X$4)</f>
        <v>0</v>
      </c>
      <c r="Y47" s="16">
        <f xml:space="preserve"> SUMIFS('FS Qtr'!$J47:$GJ47, 'FS Qtr'!$J$4:$GJ$4, 'FS Ann'!Y$4)</f>
        <v>0</v>
      </c>
      <c r="Z47" s="16">
        <f xml:space="preserve"> SUMIFS('FS Qtr'!$J47:$GJ47, 'FS Qtr'!$J$4:$GJ$4, 'FS Ann'!Z$4)</f>
        <v>0</v>
      </c>
      <c r="AA47" s="16">
        <f xml:space="preserve"> SUMIFS('FS Qtr'!$J47:$GJ47, 'FS Qtr'!$J$4:$GJ$4, 'FS Ann'!AA$4)</f>
        <v>0</v>
      </c>
      <c r="AB47" s="16">
        <f xml:space="preserve"> SUMIFS('FS Qtr'!$J47:$GJ47, 'FS Qtr'!$J$4:$GJ$4, 'FS Ann'!AB$4)</f>
        <v>0</v>
      </c>
      <c r="AC47" s="16">
        <f xml:space="preserve"> SUMIFS('FS Qtr'!$J47:$GJ47, 'FS Qtr'!$J$4:$GJ$4, 'FS Ann'!AC$4)</f>
        <v>0</v>
      </c>
      <c r="AD47" s="16">
        <f xml:space="preserve"> SUMIFS('FS Qtr'!$J47:$GJ47, 'FS Qtr'!$J$4:$GJ$4, 'FS Ann'!AD$4)</f>
        <v>0</v>
      </c>
      <c r="AE47" s="16">
        <f xml:space="preserve"> SUMIFS('FS Qtr'!$J47:$GJ47, 'FS Qtr'!$J$4:$GJ$4, 'FS Ann'!AE$4)</f>
        <v>0</v>
      </c>
      <c r="AF47" s="16">
        <f xml:space="preserve"> SUMIFS('FS Qtr'!$J47:$GJ47, 'FS Qtr'!$J$4:$GJ$4, 'FS Ann'!AF$4)</f>
        <v>0</v>
      </c>
      <c r="AG47" s="16">
        <f xml:space="preserve"> SUMIFS('FS Qtr'!$J47:$GJ47, 'FS Qtr'!$J$4:$GJ$4, 'FS Ann'!AG$4)</f>
        <v>0</v>
      </c>
      <c r="AH47" s="16">
        <f xml:space="preserve"> SUMIFS('FS Qtr'!$J47:$GJ47, 'FS Qtr'!$J$4:$GJ$4, 'FS Ann'!AH$4)</f>
        <v>0</v>
      </c>
      <c r="AI47" s="16">
        <f xml:space="preserve"> SUMIFS('FS Qtr'!$J47:$GJ47, 'FS Qtr'!$J$4:$GJ$4, 'FS Ann'!AI$4)</f>
        <v>0</v>
      </c>
      <c r="AJ47" s="16">
        <f xml:space="preserve"> SUMIFS('FS Qtr'!$J47:$GJ47, 'FS Qtr'!$J$4:$GJ$4, 'FS Ann'!AJ$4)</f>
        <v>0</v>
      </c>
      <c r="AK47" s="16">
        <f xml:space="preserve"> SUMIFS('FS Qtr'!$J47:$GJ47, 'FS Qtr'!$J$4:$GJ$4, 'FS Ann'!AK$4)</f>
        <v>0</v>
      </c>
      <c r="AL47" s="16">
        <f xml:space="preserve"> SUMIFS('FS Qtr'!$J47:$GJ47, 'FS Qtr'!$J$4:$GJ$4, 'FS Ann'!AL$4)</f>
        <v>0</v>
      </c>
      <c r="AM47" s="16">
        <f xml:space="preserve"> SUMIFS('FS Qtr'!$J47:$GJ47, 'FS Qtr'!$J$4:$GJ$4, 'FS Ann'!AM$4)</f>
        <v>0</v>
      </c>
      <c r="AN47" s="16">
        <f xml:space="preserve"> SUMIFS('FS Qtr'!$J47:$GJ47, 'FS Qtr'!$J$4:$GJ$4, 'FS Ann'!AN$4)</f>
        <v>0</v>
      </c>
      <c r="AO47" s="16">
        <f xml:space="preserve"> SUMIFS('FS Qtr'!$J47:$GJ47, 'FS Qtr'!$J$4:$GJ$4, 'FS Ann'!AO$4)</f>
        <v>0</v>
      </c>
      <c r="AP47" s="16">
        <f xml:space="preserve"> SUMIFS('FS Qtr'!$J47:$GJ47, 'FS Qtr'!$J$4:$GJ$4, 'FS Ann'!AP$4)</f>
        <v>0</v>
      </c>
      <c r="AQ47" s="16">
        <f xml:space="preserve"> SUMIFS('FS Qtr'!$J47:$GJ47, 'FS Qtr'!$J$4:$GJ$4, 'FS Ann'!AQ$4)</f>
        <v>0</v>
      </c>
      <c r="AR47" s="16">
        <f xml:space="preserve"> SUMIFS('FS Qtr'!$J47:$GJ47, 'FS Qtr'!$J$4:$GJ$4, 'FS Ann'!AR$4)</f>
        <v>0</v>
      </c>
      <c r="AS47" s="16">
        <f xml:space="preserve"> SUMIFS('FS Qtr'!$J47:$GJ47, 'FS Qtr'!$J$4:$GJ$4, 'FS Ann'!AS$4)</f>
        <v>0</v>
      </c>
      <c r="AT47" s="16">
        <f xml:space="preserve"> SUMIFS('FS Qtr'!$J47:$GJ47, 'FS Qtr'!$J$4:$GJ$4, 'FS Ann'!AT$4)</f>
        <v>0</v>
      </c>
      <c r="AU47" s="16">
        <f xml:space="preserve"> SUMIFS('FS Qtr'!$J47:$GJ47, 'FS Qtr'!$J$4:$GJ$4, 'FS Ann'!AU$4)</f>
        <v>0</v>
      </c>
      <c r="AV47" s="16">
        <f xml:space="preserve"> SUMIFS('FS Qtr'!$J47:$GJ47, 'FS Qtr'!$J$4:$GJ$4, 'FS Ann'!AV$4)</f>
        <v>0</v>
      </c>
      <c r="AW47" s="16">
        <f xml:space="preserve"> SUMIFS('FS Qtr'!$J47:$GJ47, 'FS Qtr'!$J$4:$GJ$4, 'FS Ann'!AW$4)</f>
        <v>0</v>
      </c>
      <c r="AX47" s="16">
        <f xml:space="preserve"> SUMIFS('FS Qtr'!$J47:$GJ47, 'FS Qtr'!$J$4:$GJ$4, 'FS Ann'!AX$4)</f>
        <v>0</v>
      </c>
      <c r="AY47" s="16">
        <f xml:space="preserve"> SUMIFS('FS Qtr'!$J47:$GJ47, 'FS Qtr'!$J$4:$GJ$4, 'FS Ann'!AY$4)</f>
        <v>0</v>
      </c>
      <c r="AZ47" s="16">
        <f xml:space="preserve"> SUMIFS('FS Qtr'!$J47:$GJ47, 'FS Qtr'!$J$4:$GJ$4, 'FS Ann'!AZ$4)</f>
        <v>0</v>
      </c>
      <c r="BA47" s="16">
        <f xml:space="preserve"> SUMIFS('FS Qtr'!$J47:$GJ47, 'FS Qtr'!$J$4:$GJ$4, 'FS Ann'!BA$4)</f>
        <v>0</v>
      </c>
      <c r="BB47" s="16">
        <f xml:space="preserve"> SUMIFS('FS Qtr'!$J47:$GJ47, 'FS Qtr'!$J$4:$GJ$4, 'FS Ann'!BB$4)</f>
        <v>0</v>
      </c>
    </row>
    <row r="48" spans="1:54" outlineLevel="1" x14ac:dyDescent="0.25">
      <c r="A48" s="1"/>
      <c r="B48" s="1"/>
      <c r="C48" s="19"/>
      <c r="D48" s="84"/>
      <c r="E48" s="85" t="s">
        <v>410</v>
      </c>
      <c r="F48" s="85"/>
      <c r="G48" s="394" t="str">
        <f>SMU</f>
        <v>$ 000s</v>
      </c>
      <c r="H48" s="85">
        <f t="shared" si="8"/>
        <v>585348.56081638532</v>
      </c>
      <c r="I48" s="85"/>
      <c r="J48" s="85">
        <f t="shared" ref="J48:BB48" si="13" xml:space="preserve"> J37 + SUM(J39:J47)</f>
        <v>0</v>
      </c>
      <c r="K48" s="85">
        <f t="shared" si="13"/>
        <v>1.5860723942751065E-4</v>
      </c>
      <c r="L48" s="85">
        <f t="shared" si="13"/>
        <v>-3.7714512727688998E-3</v>
      </c>
      <c r="M48" s="85">
        <f t="shared" si="13"/>
        <v>20828.574717122097</v>
      </c>
      <c r="N48" s="85">
        <f t="shared" si="13"/>
        <v>32945.680315743833</v>
      </c>
      <c r="O48" s="85">
        <f t="shared" si="13"/>
        <v>31479.699112780581</v>
      </c>
      <c r="P48" s="85">
        <f t="shared" si="13"/>
        <v>31195.520740478652</v>
      </c>
      <c r="Q48" s="85">
        <f t="shared" si="13"/>
        <v>30907.482697645974</v>
      </c>
      <c r="R48" s="85">
        <f t="shared" si="13"/>
        <v>30614.994391654047</v>
      </c>
      <c r="S48" s="85">
        <f t="shared" si="13"/>
        <v>30318.911682388876</v>
      </c>
      <c r="T48" s="85">
        <f t="shared" si="13"/>
        <v>30018.791335114904</v>
      </c>
      <c r="U48" s="85">
        <f t="shared" si="13"/>
        <v>29714.477959300457</v>
      </c>
      <c r="V48" s="85">
        <f t="shared" si="13"/>
        <v>29405.332273687905</v>
      </c>
      <c r="W48" s="85">
        <f t="shared" si="13"/>
        <v>29092.280768626217</v>
      </c>
      <c r="X48" s="85">
        <f t="shared" si="13"/>
        <v>28774.843676314871</v>
      </c>
      <c r="Y48" s="85">
        <f t="shared" si="13"/>
        <v>28452.852817621737</v>
      </c>
      <c r="Z48" s="85">
        <f t="shared" si="13"/>
        <v>28125.616206053855</v>
      </c>
      <c r="AA48" s="85">
        <f t="shared" si="13"/>
        <v>27794.136788555425</v>
      </c>
      <c r="AB48" s="85">
        <f t="shared" si="13"/>
        <v>27457.895250379064</v>
      </c>
      <c r="AC48" s="85">
        <f t="shared" si="13"/>
        <v>27116.709568612721</v>
      </c>
      <c r="AD48" s="85">
        <f t="shared" si="13"/>
        <v>26769.830703590564</v>
      </c>
      <c r="AE48" s="85">
        <f t="shared" si="13"/>
        <v>26418.344365588888</v>
      </c>
      <c r="AF48" s="85">
        <f t="shared" si="13"/>
        <v>23351.391211346847</v>
      </c>
      <c r="AG48" s="85">
        <f t="shared" si="13"/>
        <v>14565.197846621912</v>
      </c>
      <c r="AH48" s="85">
        <f t="shared" si="13"/>
        <v>0</v>
      </c>
      <c r="AI48" s="85">
        <f t="shared" si="13"/>
        <v>0</v>
      </c>
      <c r="AJ48" s="85">
        <f t="shared" si="13"/>
        <v>0</v>
      </c>
      <c r="AK48" s="85">
        <f t="shared" si="13"/>
        <v>0</v>
      </c>
      <c r="AL48" s="85">
        <f t="shared" si="13"/>
        <v>0</v>
      </c>
      <c r="AM48" s="85">
        <f t="shared" si="13"/>
        <v>0</v>
      </c>
      <c r="AN48" s="85">
        <f t="shared" si="13"/>
        <v>0</v>
      </c>
      <c r="AO48" s="85">
        <f t="shared" si="13"/>
        <v>0</v>
      </c>
      <c r="AP48" s="85">
        <f t="shared" si="13"/>
        <v>0</v>
      </c>
      <c r="AQ48" s="85">
        <f t="shared" si="13"/>
        <v>0</v>
      </c>
      <c r="AR48" s="85">
        <f t="shared" si="13"/>
        <v>0</v>
      </c>
      <c r="AS48" s="85">
        <f t="shared" si="13"/>
        <v>0</v>
      </c>
      <c r="AT48" s="85">
        <f t="shared" si="13"/>
        <v>0</v>
      </c>
      <c r="AU48" s="85">
        <f t="shared" si="13"/>
        <v>0</v>
      </c>
      <c r="AV48" s="85">
        <f t="shared" si="13"/>
        <v>0</v>
      </c>
      <c r="AW48" s="85">
        <f t="shared" si="13"/>
        <v>0</v>
      </c>
      <c r="AX48" s="85">
        <f t="shared" si="13"/>
        <v>0</v>
      </c>
      <c r="AY48" s="85">
        <f t="shared" si="13"/>
        <v>0</v>
      </c>
      <c r="AZ48" s="85">
        <f t="shared" si="13"/>
        <v>0</v>
      </c>
      <c r="BA48" s="85">
        <f t="shared" si="13"/>
        <v>0</v>
      </c>
      <c r="BB48" s="85">
        <f t="shared" si="13"/>
        <v>0</v>
      </c>
    </row>
    <row r="49" spans="1:54" outlineLevel="1" x14ac:dyDescent="0.25">
      <c r="A49" s="1"/>
      <c r="B49" s="1"/>
      <c r="C49" s="19"/>
      <c r="D49" s="84"/>
      <c r="E49" s="16"/>
      <c r="F49" s="16"/>
      <c r="G49" s="393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outlineLevel="1" x14ac:dyDescent="0.25">
      <c r="A50" s="1"/>
      <c r="B50" s="1"/>
      <c r="C50" s="19"/>
      <c r="D50" s="84"/>
      <c r="E50" s="16" t="str">
        <f xml:space="preserve"> 'FS Qtr'!E50</f>
        <v>Senior debt interest</v>
      </c>
      <c r="F50" s="16">
        <f xml:space="preserve"> 'FS Qtr'!F50</f>
        <v>0</v>
      </c>
      <c r="G50" s="393" t="str">
        <f xml:space="preserve"> 'FS Qtr'!G50</f>
        <v>$ 000s</v>
      </c>
      <c r="H50" s="16">
        <f t="shared" si="8"/>
        <v>-101122.85691062588</v>
      </c>
      <c r="I50" s="16"/>
      <c r="J50" s="16">
        <f xml:space="preserve"> SUMIFS('FS Qtr'!$J50:$GJ50, 'FS Qtr'!$J$4:$GJ$4, 'FS Ann'!J$4)</f>
        <v>0</v>
      </c>
      <c r="K50" s="16">
        <f xml:space="preserve"> SUMIFS('FS Qtr'!$J50:$GJ50, 'FS Qtr'!$J$4:$GJ$4, 'FS Ann'!K$4)</f>
        <v>0</v>
      </c>
      <c r="L50" s="16">
        <f xml:space="preserve"> SUMIFS('FS Qtr'!$J50:$GJ50, 'FS Qtr'!$J$4:$GJ$4, 'FS Ann'!L$4)</f>
        <v>0</v>
      </c>
      <c r="M50" s="16">
        <f xml:space="preserve"> SUMIFS('FS Qtr'!$J50:$GJ50, 'FS Qtr'!$J$4:$GJ$4, 'FS Ann'!M$4)</f>
        <v>-5490.4885997170286</v>
      </c>
      <c r="N50" s="16">
        <f xml:space="preserve"> SUMIFS('FS Qtr'!$J50:$GJ50, 'FS Qtr'!$J$4:$GJ$4, 'FS Ann'!N$4)</f>
        <v>-10359.579861481576</v>
      </c>
      <c r="O50" s="16">
        <f xml:space="preserve"> SUMIFS('FS Qtr'!$J50:$GJ50, 'FS Qtr'!$J$4:$GJ$4, 'FS Ann'!O$4)</f>
        <v>-9829.8174186064425</v>
      </c>
      <c r="P50" s="16">
        <f xml:space="preserve"> SUMIFS('FS Qtr'!$J50:$GJ50, 'FS Qtr'!$J$4:$GJ$4, 'FS Ann'!P$4)</f>
        <v>-9303.0419388098271</v>
      </c>
      <c r="Q50" s="16">
        <f xml:space="preserve"> SUMIFS('FS Qtr'!$J50:$GJ50, 'FS Qtr'!$J$4:$GJ$4, 'FS Ann'!Q$4)</f>
        <v>-8786.260283824653</v>
      </c>
      <c r="R50" s="16">
        <f xml:space="preserve"> SUMIFS('FS Qtr'!$J50:$GJ50, 'FS Qtr'!$J$4:$GJ$4, 'FS Ann'!R$4)</f>
        <v>-8207.3474857456331</v>
      </c>
      <c r="S50" s="16">
        <f xml:space="preserve"> SUMIFS('FS Qtr'!$J50:$GJ50, 'FS Qtr'!$J$4:$GJ$4, 'FS Ann'!S$4)</f>
        <v>-7638.3094196976854</v>
      </c>
      <c r="T50" s="16">
        <f xml:space="preserve"> SUMIFS('FS Qtr'!$J50:$GJ50, 'FS Qtr'!$J$4:$GJ$4, 'FS Ann'!T$4)</f>
        <v>-7052.5777322208905</v>
      </c>
      <c r="U50" s="16">
        <f xml:space="preserve"> SUMIFS('FS Qtr'!$J50:$GJ50, 'FS Qtr'!$J$4:$GJ$4, 'FS Ann'!U$4)</f>
        <v>-6469.2258860498687</v>
      </c>
      <c r="V50" s="16">
        <f xml:space="preserve"> SUMIFS('FS Qtr'!$J50:$GJ50, 'FS Qtr'!$J$4:$GJ$4, 'FS Ann'!V$4)</f>
        <v>-5832.407529586224</v>
      </c>
      <c r="W50" s="16">
        <f xml:space="preserve"> SUMIFS('FS Qtr'!$J50:$GJ50, 'FS Qtr'!$J$4:$GJ$4, 'FS Ann'!W$4)</f>
        <v>-5195.6761796909159</v>
      </c>
      <c r="X50" s="16">
        <f xml:space="preserve"> SUMIFS('FS Qtr'!$J50:$GJ50, 'FS Qtr'!$J$4:$GJ$4, 'FS Ann'!X$4)</f>
        <v>-4541.1340897119881</v>
      </c>
      <c r="Y50" s="16">
        <f xml:space="preserve"> SUMIFS('FS Qtr'!$J50:$GJ50, 'FS Qtr'!$J$4:$GJ$4, 'FS Ann'!Y$4)</f>
        <v>-3879.2729124484226</v>
      </c>
      <c r="Z50" s="16">
        <f xml:space="preserve"> SUMIFS('FS Qtr'!$J50:$GJ50, 'FS Qtr'!$J$4:$GJ$4, 'FS Ann'!Z$4)</f>
        <v>-3175.5979435756126</v>
      </c>
      <c r="AA50" s="16">
        <f xml:space="preserve"> SUMIFS('FS Qtr'!$J50:$GJ50, 'FS Qtr'!$J$4:$GJ$4, 'FS Ann'!AA$4)</f>
        <v>-2462.6019703495303</v>
      </c>
      <c r="AB50" s="16">
        <f xml:space="preserve"> SUMIFS('FS Qtr'!$J50:$GJ50, 'FS Qtr'!$J$4:$GJ$4, 'FS Ann'!AB$4)</f>
        <v>-1728.6767075332277</v>
      </c>
      <c r="AC50" s="16">
        <f xml:space="preserve"> SUMIFS('FS Qtr'!$J50:$GJ50, 'FS Qtr'!$J$4:$GJ$4, 'FS Ann'!AC$4)</f>
        <v>-975.96499857120625</v>
      </c>
      <c r="AD50" s="16">
        <f xml:space="preserve"> SUMIFS('FS Qtr'!$J50:$GJ50, 'FS Qtr'!$J$4:$GJ$4, 'FS Ann'!AD$4)</f>
        <v>-194.87595300511239</v>
      </c>
      <c r="AE50" s="16">
        <f xml:space="preserve"> SUMIFS('FS Qtr'!$J50:$GJ50, 'FS Qtr'!$J$4:$GJ$4, 'FS Ann'!AE$4)</f>
        <v>-1.1093896930308093E-11</v>
      </c>
      <c r="AF50" s="16">
        <f xml:space="preserve"> SUMIFS('FS Qtr'!$J50:$GJ50, 'FS Qtr'!$J$4:$GJ$4, 'FS Ann'!AF$4)</f>
        <v>-1.1098445212256694E-11</v>
      </c>
      <c r="AG50" s="16">
        <f xml:space="preserve"> SUMIFS('FS Qtr'!$J50:$GJ50, 'FS Qtr'!$J$4:$GJ$4, 'FS Ann'!AG$4)</f>
        <v>-5.5365477136446222E-12</v>
      </c>
      <c r="AH50" s="16">
        <f xml:space="preserve"> SUMIFS('FS Qtr'!$J50:$GJ50, 'FS Qtr'!$J$4:$GJ$4, 'FS Ann'!AH$4)</f>
        <v>0</v>
      </c>
      <c r="AI50" s="16">
        <f xml:space="preserve"> SUMIFS('FS Qtr'!$J50:$GJ50, 'FS Qtr'!$J$4:$GJ$4, 'FS Ann'!AI$4)</f>
        <v>0</v>
      </c>
      <c r="AJ50" s="16">
        <f xml:space="preserve"> SUMIFS('FS Qtr'!$J50:$GJ50, 'FS Qtr'!$J$4:$GJ$4, 'FS Ann'!AJ$4)</f>
        <v>0</v>
      </c>
      <c r="AK50" s="16">
        <f xml:space="preserve"> SUMIFS('FS Qtr'!$J50:$GJ50, 'FS Qtr'!$J$4:$GJ$4, 'FS Ann'!AK$4)</f>
        <v>0</v>
      </c>
      <c r="AL50" s="16">
        <f xml:space="preserve"> SUMIFS('FS Qtr'!$J50:$GJ50, 'FS Qtr'!$J$4:$GJ$4, 'FS Ann'!AL$4)</f>
        <v>0</v>
      </c>
      <c r="AM50" s="16">
        <f xml:space="preserve"> SUMIFS('FS Qtr'!$J50:$GJ50, 'FS Qtr'!$J$4:$GJ$4, 'FS Ann'!AM$4)</f>
        <v>0</v>
      </c>
      <c r="AN50" s="16">
        <f xml:space="preserve"> SUMIFS('FS Qtr'!$J50:$GJ50, 'FS Qtr'!$J$4:$GJ$4, 'FS Ann'!AN$4)</f>
        <v>0</v>
      </c>
      <c r="AO50" s="16">
        <f xml:space="preserve"> SUMIFS('FS Qtr'!$J50:$GJ50, 'FS Qtr'!$J$4:$GJ$4, 'FS Ann'!AO$4)</f>
        <v>0</v>
      </c>
      <c r="AP50" s="16">
        <f xml:space="preserve"> SUMIFS('FS Qtr'!$J50:$GJ50, 'FS Qtr'!$J$4:$GJ$4, 'FS Ann'!AP$4)</f>
        <v>0</v>
      </c>
      <c r="AQ50" s="16">
        <f xml:space="preserve"> SUMIFS('FS Qtr'!$J50:$GJ50, 'FS Qtr'!$J$4:$GJ$4, 'FS Ann'!AQ$4)</f>
        <v>0</v>
      </c>
      <c r="AR50" s="16">
        <f xml:space="preserve"> SUMIFS('FS Qtr'!$J50:$GJ50, 'FS Qtr'!$J$4:$GJ$4, 'FS Ann'!AR$4)</f>
        <v>0</v>
      </c>
      <c r="AS50" s="16">
        <f xml:space="preserve"> SUMIFS('FS Qtr'!$J50:$GJ50, 'FS Qtr'!$J$4:$GJ$4, 'FS Ann'!AS$4)</f>
        <v>0</v>
      </c>
      <c r="AT50" s="16">
        <f xml:space="preserve"> SUMIFS('FS Qtr'!$J50:$GJ50, 'FS Qtr'!$J$4:$GJ$4, 'FS Ann'!AT$4)</f>
        <v>0</v>
      </c>
      <c r="AU50" s="16">
        <f xml:space="preserve"> SUMIFS('FS Qtr'!$J50:$GJ50, 'FS Qtr'!$J$4:$GJ$4, 'FS Ann'!AU$4)</f>
        <v>0</v>
      </c>
      <c r="AV50" s="16">
        <f xml:space="preserve"> SUMIFS('FS Qtr'!$J50:$GJ50, 'FS Qtr'!$J$4:$GJ$4, 'FS Ann'!AV$4)</f>
        <v>0</v>
      </c>
      <c r="AW50" s="16">
        <f xml:space="preserve"> SUMIFS('FS Qtr'!$J50:$GJ50, 'FS Qtr'!$J$4:$GJ$4, 'FS Ann'!AW$4)</f>
        <v>0</v>
      </c>
      <c r="AX50" s="16">
        <f xml:space="preserve"> SUMIFS('FS Qtr'!$J50:$GJ50, 'FS Qtr'!$J$4:$GJ$4, 'FS Ann'!AX$4)</f>
        <v>0</v>
      </c>
      <c r="AY50" s="16">
        <f xml:space="preserve"> SUMIFS('FS Qtr'!$J50:$GJ50, 'FS Qtr'!$J$4:$GJ$4, 'FS Ann'!AY$4)</f>
        <v>0</v>
      </c>
      <c r="AZ50" s="16">
        <f xml:space="preserve"> SUMIFS('FS Qtr'!$J50:$GJ50, 'FS Qtr'!$J$4:$GJ$4, 'FS Ann'!AZ$4)</f>
        <v>0</v>
      </c>
      <c r="BA50" s="16">
        <f xml:space="preserve"> SUMIFS('FS Qtr'!$J50:$GJ50, 'FS Qtr'!$J$4:$GJ$4, 'FS Ann'!BA$4)</f>
        <v>0</v>
      </c>
      <c r="BB50" s="16">
        <f xml:space="preserve"> SUMIFS('FS Qtr'!$J50:$GJ50, 'FS Qtr'!$J$4:$GJ$4, 'FS Ann'!BB$4)</f>
        <v>0</v>
      </c>
    </row>
    <row r="51" spans="1:54" outlineLevel="1" x14ac:dyDescent="0.25">
      <c r="A51" s="1"/>
      <c r="B51" s="1"/>
      <c r="C51" s="19"/>
      <c r="D51" s="84"/>
      <c r="E51" s="16" t="str">
        <f xml:space="preserve"> 'FS Qtr'!E51</f>
        <v>Senior debt principal repayment</v>
      </c>
      <c r="F51" s="16">
        <f xml:space="preserve"> 'FS Qtr'!F51</f>
        <v>0</v>
      </c>
      <c r="G51" s="393" t="str">
        <f xml:space="preserve"> 'FS Qtr'!G51</f>
        <v>$ 000s</v>
      </c>
      <c r="H51" s="16">
        <f t="shared" si="8"/>
        <v>-261452.83409255953</v>
      </c>
      <c r="I51" s="16"/>
      <c r="J51" s="16">
        <f xml:space="preserve"> SUMIFS('FS Qtr'!$J51:$GJ51, 'FS Qtr'!$J$4:$GJ$4, 'FS Ann'!J$4)</f>
        <v>0</v>
      </c>
      <c r="K51" s="16">
        <f xml:space="preserve"> SUMIFS('FS Qtr'!$J51:$GJ51, 'FS Qtr'!$J$4:$GJ$4, 'FS Ann'!K$4)</f>
        <v>0</v>
      </c>
      <c r="L51" s="16">
        <f xml:space="preserve"> SUMIFS('FS Qtr'!$J51:$GJ51, 'FS Qtr'!$J$4:$GJ$4, 'FS Ann'!L$4)</f>
        <v>0</v>
      </c>
      <c r="M51" s="16">
        <f xml:space="preserve"> SUMIFS('FS Qtr'!$J51:$GJ51, 'FS Qtr'!$J$4:$GJ$4, 'FS Ann'!M$4)</f>
        <v>-9387.0602101629956</v>
      </c>
      <c r="N51" s="16">
        <f xml:space="preserve"> SUMIFS('FS Qtr'!$J51:$GJ51, 'FS Qtr'!$J$4:$GJ$4, 'FS Ann'!N$4)</f>
        <v>-13173.048780443822</v>
      </c>
      <c r="O51" s="16">
        <f xml:space="preserve"> SUMIFS('FS Qtr'!$J51:$GJ51, 'FS Qtr'!$J$4:$GJ$4, 'FS Ann'!O$4)</f>
        <v>-12655.681792940371</v>
      </c>
      <c r="P51" s="16">
        <f xml:space="preserve"> SUMIFS('FS Qtr'!$J51:$GJ51, 'FS Qtr'!$J$4:$GJ$4, 'FS Ann'!P$4)</f>
        <v>-12979.472721401587</v>
      </c>
      <c r="Q51" s="16">
        <f xml:space="preserve"> SUMIFS('FS Qtr'!$J51:$GJ51, 'FS Qtr'!$J$4:$GJ$4, 'FS Ann'!Q$4)</f>
        <v>-13290.512917528773</v>
      </c>
      <c r="R51" s="16">
        <f xml:space="preserve"> SUMIFS('FS Qtr'!$J51:$GJ51, 'FS Qtr'!$J$4:$GJ$4, 'FS Ann'!R$4)</f>
        <v>-13660.505497349735</v>
      </c>
      <c r="S51" s="16">
        <f xml:space="preserve"> SUMIFS('FS Qtr'!$J51:$GJ51, 'FS Qtr'!$J$4:$GJ$4, 'FS Ann'!S$4)</f>
        <v>-14018.055914229553</v>
      </c>
      <c r="T51" s="16">
        <f xml:space="preserve"> SUMIFS('FS Qtr'!$J51:$GJ51, 'FS Qtr'!$J$4:$GJ$4, 'FS Ann'!T$4)</f>
        <v>-14389.415925388446</v>
      </c>
      <c r="U51" s="16">
        <f xml:space="preserve"> SUMIFS('FS Qtr'!$J51:$GJ51, 'FS Qtr'!$J$4:$GJ$4, 'FS Ann'!U$4)</f>
        <v>-14755.401074854919</v>
      </c>
      <c r="V51" s="16">
        <f xml:space="preserve"> SUMIFS('FS Qtr'!$J51:$GJ51, 'FS Qtr'!$J$4:$GJ$4, 'FS Ann'!V$4)</f>
        <v>-15171.401084757599</v>
      </c>
      <c r="W51" s="16">
        <f xml:space="preserve"> SUMIFS('FS Qtr'!$J51:$GJ51, 'FS Qtr'!$J$4:$GJ$4, 'FS Ann'!W$4)</f>
        <v>-15584.524217056256</v>
      </c>
      <c r="X51" s="16">
        <f xml:space="preserve"> SUMIFS('FS Qtr'!$J51:$GJ51, 'FS Qtr'!$J$4:$GJ$4, 'FS Ann'!X$4)</f>
        <v>-16012.325527116727</v>
      </c>
      <c r="Y51" s="16">
        <f xml:space="preserve"> SUMIFS('FS Qtr'!$J51:$GJ51, 'FS Qtr'!$J$4:$GJ$4, 'FS Ann'!Y$4)</f>
        <v>-16444.193234188519</v>
      </c>
      <c r="Z51" s="16">
        <f xml:space="preserve"> SUMIFS('FS Qtr'!$J51:$GJ51, 'FS Qtr'!$J$4:$GJ$4, 'FS Ann'!Z$4)</f>
        <v>-16914.127028467312</v>
      </c>
      <c r="AA51" s="16">
        <f xml:space="preserve"> SUMIFS('FS Qtr'!$J51:$GJ51, 'FS Qtr'!$J$4:$GJ$4, 'FS Ann'!AA$4)</f>
        <v>-17390.349342480269</v>
      </c>
      <c r="AB51" s="16">
        <f xml:space="preserve"> SUMIFS('FS Qtr'!$J51:$GJ51, 'FS Qtr'!$J$4:$GJ$4, 'FS Ann'!AB$4)</f>
        <v>-17884.101915220217</v>
      </c>
      <c r="AC51" s="16">
        <f xml:space="preserve"> SUMIFS('FS Qtr'!$J51:$GJ51, 'FS Qtr'!$J$4:$GJ$4, 'FS Ann'!AC$4)</f>
        <v>-18393.109419015953</v>
      </c>
      <c r="AD51" s="16">
        <f xml:space="preserve"> SUMIFS('FS Qtr'!$J51:$GJ51, 'FS Qtr'!$J$4:$GJ$4, 'FS Ann'!AD$4)</f>
        <v>-9349.5474899564942</v>
      </c>
      <c r="AE51" s="16">
        <f xml:space="preserve"> SUMIFS('FS Qtr'!$J51:$GJ51, 'FS Qtr'!$J$4:$GJ$4, 'FS Ann'!AE$4)</f>
        <v>0</v>
      </c>
      <c r="AF51" s="16">
        <f xml:space="preserve"> SUMIFS('FS Qtr'!$J51:$GJ51, 'FS Qtr'!$J$4:$GJ$4, 'FS Ann'!AF$4)</f>
        <v>0</v>
      </c>
      <c r="AG51" s="16">
        <f xml:space="preserve"> SUMIFS('FS Qtr'!$J51:$GJ51, 'FS Qtr'!$J$4:$GJ$4, 'FS Ann'!AG$4)</f>
        <v>0</v>
      </c>
      <c r="AH51" s="16">
        <f xml:space="preserve"> SUMIFS('FS Qtr'!$J51:$GJ51, 'FS Qtr'!$J$4:$GJ$4, 'FS Ann'!AH$4)</f>
        <v>0</v>
      </c>
      <c r="AI51" s="16">
        <f xml:space="preserve"> SUMIFS('FS Qtr'!$J51:$GJ51, 'FS Qtr'!$J$4:$GJ$4, 'FS Ann'!AI$4)</f>
        <v>0</v>
      </c>
      <c r="AJ51" s="16">
        <f xml:space="preserve"> SUMIFS('FS Qtr'!$J51:$GJ51, 'FS Qtr'!$J$4:$GJ$4, 'FS Ann'!AJ$4)</f>
        <v>0</v>
      </c>
      <c r="AK51" s="16">
        <f xml:space="preserve"> SUMIFS('FS Qtr'!$J51:$GJ51, 'FS Qtr'!$J$4:$GJ$4, 'FS Ann'!AK$4)</f>
        <v>0</v>
      </c>
      <c r="AL51" s="16">
        <f xml:space="preserve"> SUMIFS('FS Qtr'!$J51:$GJ51, 'FS Qtr'!$J$4:$GJ$4, 'FS Ann'!AL$4)</f>
        <v>0</v>
      </c>
      <c r="AM51" s="16">
        <f xml:space="preserve"> SUMIFS('FS Qtr'!$J51:$GJ51, 'FS Qtr'!$J$4:$GJ$4, 'FS Ann'!AM$4)</f>
        <v>0</v>
      </c>
      <c r="AN51" s="16">
        <f xml:space="preserve"> SUMIFS('FS Qtr'!$J51:$GJ51, 'FS Qtr'!$J$4:$GJ$4, 'FS Ann'!AN$4)</f>
        <v>0</v>
      </c>
      <c r="AO51" s="16">
        <f xml:space="preserve"> SUMIFS('FS Qtr'!$J51:$GJ51, 'FS Qtr'!$J$4:$GJ$4, 'FS Ann'!AO$4)</f>
        <v>0</v>
      </c>
      <c r="AP51" s="16">
        <f xml:space="preserve"> SUMIFS('FS Qtr'!$J51:$GJ51, 'FS Qtr'!$J$4:$GJ$4, 'FS Ann'!AP$4)</f>
        <v>0</v>
      </c>
      <c r="AQ51" s="16">
        <f xml:space="preserve"> SUMIFS('FS Qtr'!$J51:$GJ51, 'FS Qtr'!$J$4:$GJ$4, 'FS Ann'!AQ$4)</f>
        <v>0</v>
      </c>
      <c r="AR51" s="16">
        <f xml:space="preserve"> SUMIFS('FS Qtr'!$J51:$GJ51, 'FS Qtr'!$J$4:$GJ$4, 'FS Ann'!AR$4)</f>
        <v>0</v>
      </c>
      <c r="AS51" s="16">
        <f xml:space="preserve"> SUMIFS('FS Qtr'!$J51:$GJ51, 'FS Qtr'!$J$4:$GJ$4, 'FS Ann'!AS$4)</f>
        <v>0</v>
      </c>
      <c r="AT51" s="16">
        <f xml:space="preserve"> SUMIFS('FS Qtr'!$J51:$GJ51, 'FS Qtr'!$J$4:$GJ$4, 'FS Ann'!AT$4)</f>
        <v>0</v>
      </c>
      <c r="AU51" s="16">
        <f xml:space="preserve"> SUMIFS('FS Qtr'!$J51:$GJ51, 'FS Qtr'!$J$4:$GJ$4, 'FS Ann'!AU$4)</f>
        <v>0</v>
      </c>
      <c r="AV51" s="16">
        <f xml:space="preserve"> SUMIFS('FS Qtr'!$J51:$GJ51, 'FS Qtr'!$J$4:$GJ$4, 'FS Ann'!AV$4)</f>
        <v>0</v>
      </c>
      <c r="AW51" s="16">
        <f xml:space="preserve"> SUMIFS('FS Qtr'!$J51:$GJ51, 'FS Qtr'!$J$4:$GJ$4, 'FS Ann'!AW$4)</f>
        <v>0</v>
      </c>
      <c r="AX51" s="16">
        <f xml:space="preserve"> SUMIFS('FS Qtr'!$J51:$GJ51, 'FS Qtr'!$J$4:$GJ$4, 'FS Ann'!AX$4)</f>
        <v>0</v>
      </c>
      <c r="AY51" s="16">
        <f xml:space="preserve"> SUMIFS('FS Qtr'!$J51:$GJ51, 'FS Qtr'!$J$4:$GJ$4, 'FS Ann'!AY$4)</f>
        <v>0</v>
      </c>
      <c r="AZ51" s="16">
        <f xml:space="preserve"> SUMIFS('FS Qtr'!$J51:$GJ51, 'FS Qtr'!$J$4:$GJ$4, 'FS Ann'!AZ$4)</f>
        <v>0</v>
      </c>
      <c r="BA51" s="16">
        <f xml:space="preserve"> SUMIFS('FS Qtr'!$J51:$GJ51, 'FS Qtr'!$J$4:$GJ$4, 'FS Ann'!BA$4)</f>
        <v>0</v>
      </c>
      <c r="BB51" s="16">
        <f xml:space="preserve"> SUMIFS('FS Qtr'!$J51:$GJ51, 'FS Qtr'!$J$4:$GJ$4, 'FS Ann'!BB$4)</f>
        <v>0</v>
      </c>
    </row>
    <row r="52" spans="1:54" outlineLevel="1" x14ac:dyDescent="0.25">
      <c r="A52" s="1"/>
      <c r="B52" s="1"/>
      <c r="C52" s="19"/>
      <c r="D52" s="84"/>
      <c r="E52" s="215" t="s">
        <v>500</v>
      </c>
      <c r="F52" s="85"/>
      <c r="G52" s="335" t="str">
        <f>SMU</f>
        <v>$ 000s</v>
      </c>
      <c r="H52" s="85">
        <f t="shared" si="8"/>
        <v>222772.8698132</v>
      </c>
      <c r="I52" s="85"/>
      <c r="J52" s="85">
        <f t="shared" ref="J52:BB52" si="14" xml:space="preserve"> J48 + SUM(J50:J51)</f>
        <v>0</v>
      </c>
      <c r="K52" s="85">
        <f t="shared" si="14"/>
        <v>1.5860723942751065E-4</v>
      </c>
      <c r="L52" s="85">
        <f t="shared" si="14"/>
        <v>-3.7714512727688998E-3</v>
      </c>
      <c r="M52" s="85">
        <f t="shared" si="14"/>
        <v>5951.025907242074</v>
      </c>
      <c r="N52" s="85">
        <f t="shared" si="14"/>
        <v>9413.0516738184378</v>
      </c>
      <c r="O52" s="85">
        <f t="shared" si="14"/>
        <v>8994.1999012337692</v>
      </c>
      <c r="P52" s="85">
        <f t="shared" si="14"/>
        <v>8913.0060802672378</v>
      </c>
      <c r="Q52" s="85">
        <f t="shared" si="14"/>
        <v>8830.7094962925476</v>
      </c>
      <c r="R52" s="85">
        <f t="shared" si="14"/>
        <v>8747.1414085586766</v>
      </c>
      <c r="S52" s="85">
        <f t="shared" si="14"/>
        <v>8662.5463484616375</v>
      </c>
      <c r="T52" s="85">
        <f t="shared" si="14"/>
        <v>8576.7976775055649</v>
      </c>
      <c r="U52" s="85">
        <f t="shared" si="14"/>
        <v>8489.8509983956683</v>
      </c>
      <c r="V52" s="85">
        <f t="shared" si="14"/>
        <v>8401.5236593440823</v>
      </c>
      <c r="W52" s="85">
        <f t="shared" si="14"/>
        <v>8312.0803718790448</v>
      </c>
      <c r="X52" s="85">
        <f t="shared" si="14"/>
        <v>8221.384059486154</v>
      </c>
      <c r="Y52" s="85">
        <f t="shared" si="14"/>
        <v>8129.3866709847971</v>
      </c>
      <c r="Z52" s="85">
        <f t="shared" si="14"/>
        <v>8035.8912340109309</v>
      </c>
      <c r="AA52" s="85">
        <f t="shared" si="14"/>
        <v>7941.185475725626</v>
      </c>
      <c r="AB52" s="85">
        <f t="shared" si="14"/>
        <v>7845.116627625619</v>
      </c>
      <c r="AC52" s="85">
        <f t="shared" si="14"/>
        <v>7747.6351510255627</v>
      </c>
      <c r="AD52" s="85">
        <f t="shared" si="14"/>
        <v>17225.407260628956</v>
      </c>
      <c r="AE52" s="85">
        <f t="shared" si="14"/>
        <v>26418.344365588877</v>
      </c>
      <c r="AF52" s="85">
        <f t="shared" si="14"/>
        <v>23351.391211346836</v>
      </c>
      <c r="AG52" s="85">
        <f t="shared" si="14"/>
        <v>14565.197846621906</v>
      </c>
      <c r="AH52" s="85">
        <f t="shared" si="14"/>
        <v>0</v>
      </c>
      <c r="AI52" s="85">
        <f t="shared" si="14"/>
        <v>0</v>
      </c>
      <c r="AJ52" s="85">
        <f t="shared" si="14"/>
        <v>0</v>
      </c>
      <c r="AK52" s="85">
        <f t="shared" si="14"/>
        <v>0</v>
      </c>
      <c r="AL52" s="85">
        <f t="shared" si="14"/>
        <v>0</v>
      </c>
      <c r="AM52" s="85">
        <f t="shared" si="14"/>
        <v>0</v>
      </c>
      <c r="AN52" s="85">
        <f t="shared" si="14"/>
        <v>0</v>
      </c>
      <c r="AO52" s="85">
        <f t="shared" si="14"/>
        <v>0</v>
      </c>
      <c r="AP52" s="85">
        <f t="shared" si="14"/>
        <v>0</v>
      </c>
      <c r="AQ52" s="85">
        <f t="shared" si="14"/>
        <v>0</v>
      </c>
      <c r="AR52" s="85">
        <f t="shared" si="14"/>
        <v>0</v>
      </c>
      <c r="AS52" s="85">
        <f t="shared" si="14"/>
        <v>0</v>
      </c>
      <c r="AT52" s="85">
        <f t="shared" si="14"/>
        <v>0</v>
      </c>
      <c r="AU52" s="85">
        <f t="shared" si="14"/>
        <v>0</v>
      </c>
      <c r="AV52" s="85">
        <f t="shared" si="14"/>
        <v>0</v>
      </c>
      <c r="AW52" s="85">
        <f t="shared" si="14"/>
        <v>0</v>
      </c>
      <c r="AX52" s="85">
        <f t="shared" si="14"/>
        <v>0</v>
      </c>
      <c r="AY52" s="85">
        <f t="shared" si="14"/>
        <v>0</v>
      </c>
      <c r="AZ52" s="85">
        <f t="shared" si="14"/>
        <v>0</v>
      </c>
      <c r="BA52" s="85">
        <f t="shared" si="14"/>
        <v>0</v>
      </c>
      <c r="BB52" s="85">
        <f t="shared" si="14"/>
        <v>0</v>
      </c>
    </row>
    <row r="53" spans="1:54" outlineLevel="1" x14ac:dyDescent="0.25">
      <c r="A53" s="1"/>
      <c r="B53" s="1"/>
      <c r="C53" s="19"/>
      <c r="D53" s="84"/>
      <c r="E53" s="16"/>
      <c r="F53" s="16"/>
      <c r="G53" s="393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outlineLevel="1" x14ac:dyDescent="0.25">
      <c r="A54" s="1"/>
      <c r="B54" s="1"/>
      <c r="C54" s="19"/>
      <c r="D54" s="84"/>
      <c r="E54" s="16" t="str">
        <f xml:space="preserve"> 'FS Qtr'!E54</f>
        <v>DSRA deposit</v>
      </c>
      <c r="F54" s="16">
        <f xml:space="preserve"> 'FS Qtr'!F54</f>
        <v>0</v>
      </c>
      <c r="G54" s="393" t="str">
        <f xml:space="preserve"> 'FS Qtr'!G54</f>
        <v>$ 000s</v>
      </c>
      <c r="H54" s="16">
        <f t="shared" si="8"/>
        <v>0</v>
      </c>
      <c r="I54" s="16"/>
      <c r="J54" s="16">
        <f xml:space="preserve"> SUMIFS('FS Qtr'!$J54:$GJ54, 'FS Qtr'!$J$4:$GJ$4, 'FS Ann'!J$4)</f>
        <v>0</v>
      </c>
      <c r="K54" s="16">
        <f xml:space="preserve"> SUMIFS('FS Qtr'!$J54:$GJ54, 'FS Qtr'!$J$4:$GJ$4, 'FS Ann'!K$4)</f>
        <v>0</v>
      </c>
      <c r="L54" s="16">
        <f xml:space="preserve"> SUMIFS('FS Qtr'!$J54:$GJ54, 'FS Qtr'!$J$4:$GJ$4, 'FS Ann'!L$4)</f>
        <v>0</v>
      </c>
      <c r="M54" s="16">
        <f xml:space="preserve"> SUMIFS('FS Qtr'!$J54:$GJ54, 'FS Qtr'!$J$4:$GJ$4, 'FS Ann'!M$4)</f>
        <v>0</v>
      </c>
      <c r="N54" s="16">
        <f xml:space="preserve"> SUMIFS('FS Qtr'!$J54:$GJ54, 'FS Qtr'!$J$4:$GJ$4, 'FS Ann'!N$4)</f>
        <v>0</v>
      </c>
      <c r="O54" s="16">
        <f xml:space="preserve"> SUMIFS('FS Qtr'!$J54:$GJ54, 'FS Qtr'!$J$4:$GJ$4, 'FS Ann'!O$4)</f>
        <v>0</v>
      </c>
      <c r="P54" s="16">
        <f xml:space="preserve"> SUMIFS('FS Qtr'!$J54:$GJ54, 'FS Qtr'!$J$4:$GJ$4, 'FS Ann'!P$4)</f>
        <v>0</v>
      </c>
      <c r="Q54" s="16">
        <f xml:space="preserve"> SUMIFS('FS Qtr'!$J54:$GJ54, 'FS Qtr'!$J$4:$GJ$4, 'FS Ann'!Q$4)</f>
        <v>0</v>
      </c>
      <c r="R54" s="16">
        <f xml:space="preserve"> SUMIFS('FS Qtr'!$J54:$GJ54, 'FS Qtr'!$J$4:$GJ$4, 'FS Ann'!R$4)</f>
        <v>0</v>
      </c>
      <c r="S54" s="16">
        <f xml:space="preserve"> SUMIFS('FS Qtr'!$J54:$GJ54, 'FS Qtr'!$J$4:$GJ$4, 'FS Ann'!S$4)</f>
        <v>0</v>
      </c>
      <c r="T54" s="16">
        <f xml:space="preserve"> SUMIFS('FS Qtr'!$J54:$GJ54, 'FS Qtr'!$J$4:$GJ$4, 'FS Ann'!T$4)</f>
        <v>0</v>
      </c>
      <c r="U54" s="16">
        <f xml:space="preserve"> SUMIFS('FS Qtr'!$J54:$GJ54, 'FS Qtr'!$J$4:$GJ$4, 'FS Ann'!U$4)</f>
        <v>0</v>
      </c>
      <c r="V54" s="16">
        <f xml:space="preserve"> SUMIFS('FS Qtr'!$J54:$GJ54, 'FS Qtr'!$J$4:$GJ$4, 'FS Ann'!V$4)</f>
        <v>0</v>
      </c>
      <c r="W54" s="16">
        <f xml:space="preserve"> SUMIFS('FS Qtr'!$J54:$GJ54, 'FS Qtr'!$J$4:$GJ$4, 'FS Ann'!W$4)</f>
        <v>0</v>
      </c>
      <c r="X54" s="16">
        <f xml:space="preserve"> SUMIFS('FS Qtr'!$J54:$GJ54, 'FS Qtr'!$J$4:$GJ$4, 'FS Ann'!X$4)</f>
        <v>0</v>
      </c>
      <c r="Y54" s="16">
        <f xml:space="preserve"> SUMIFS('FS Qtr'!$J54:$GJ54, 'FS Qtr'!$J$4:$GJ$4, 'FS Ann'!Y$4)</f>
        <v>0</v>
      </c>
      <c r="Z54" s="16">
        <f xml:space="preserve"> SUMIFS('FS Qtr'!$J54:$GJ54, 'FS Qtr'!$J$4:$GJ$4, 'FS Ann'!Z$4)</f>
        <v>0</v>
      </c>
      <c r="AA54" s="16">
        <f xml:space="preserve"> SUMIFS('FS Qtr'!$J54:$GJ54, 'FS Qtr'!$J$4:$GJ$4, 'FS Ann'!AA$4)</f>
        <v>0</v>
      </c>
      <c r="AB54" s="16">
        <f xml:space="preserve"> SUMIFS('FS Qtr'!$J54:$GJ54, 'FS Qtr'!$J$4:$GJ$4, 'FS Ann'!AB$4)</f>
        <v>0</v>
      </c>
      <c r="AC54" s="16">
        <f xml:space="preserve"> SUMIFS('FS Qtr'!$J54:$GJ54, 'FS Qtr'!$J$4:$GJ$4, 'FS Ann'!AC$4)</f>
        <v>0</v>
      </c>
      <c r="AD54" s="16">
        <f xml:space="preserve"> SUMIFS('FS Qtr'!$J54:$GJ54, 'FS Qtr'!$J$4:$GJ$4, 'FS Ann'!AD$4)</f>
        <v>0</v>
      </c>
      <c r="AE54" s="16">
        <f xml:space="preserve"> SUMIFS('FS Qtr'!$J54:$GJ54, 'FS Qtr'!$J$4:$GJ$4, 'FS Ann'!AE$4)</f>
        <v>0</v>
      </c>
      <c r="AF54" s="16">
        <f xml:space="preserve"> SUMIFS('FS Qtr'!$J54:$GJ54, 'FS Qtr'!$J$4:$GJ$4, 'FS Ann'!AF$4)</f>
        <v>0</v>
      </c>
      <c r="AG54" s="16">
        <f xml:space="preserve"> SUMIFS('FS Qtr'!$J54:$GJ54, 'FS Qtr'!$J$4:$GJ$4, 'FS Ann'!AG$4)</f>
        <v>0</v>
      </c>
      <c r="AH54" s="16">
        <f xml:space="preserve"> SUMIFS('FS Qtr'!$J54:$GJ54, 'FS Qtr'!$J$4:$GJ$4, 'FS Ann'!AH$4)</f>
        <v>0</v>
      </c>
      <c r="AI54" s="16">
        <f xml:space="preserve"> SUMIFS('FS Qtr'!$J54:$GJ54, 'FS Qtr'!$J$4:$GJ$4, 'FS Ann'!AI$4)</f>
        <v>0</v>
      </c>
      <c r="AJ54" s="16">
        <f xml:space="preserve"> SUMIFS('FS Qtr'!$J54:$GJ54, 'FS Qtr'!$J$4:$GJ$4, 'FS Ann'!AJ$4)</f>
        <v>0</v>
      </c>
      <c r="AK54" s="16">
        <f xml:space="preserve"> SUMIFS('FS Qtr'!$J54:$GJ54, 'FS Qtr'!$J$4:$GJ$4, 'FS Ann'!AK$4)</f>
        <v>0</v>
      </c>
      <c r="AL54" s="16">
        <f xml:space="preserve"> SUMIFS('FS Qtr'!$J54:$GJ54, 'FS Qtr'!$J$4:$GJ$4, 'FS Ann'!AL$4)</f>
        <v>0</v>
      </c>
      <c r="AM54" s="16">
        <f xml:space="preserve"> SUMIFS('FS Qtr'!$J54:$GJ54, 'FS Qtr'!$J$4:$GJ$4, 'FS Ann'!AM$4)</f>
        <v>0</v>
      </c>
      <c r="AN54" s="16">
        <f xml:space="preserve"> SUMIFS('FS Qtr'!$J54:$GJ54, 'FS Qtr'!$J$4:$GJ$4, 'FS Ann'!AN$4)</f>
        <v>0</v>
      </c>
      <c r="AO54" s="16">
        <f xml:space="preserve"> SUMIFS('FS Qtr'!$J54:$GJ54, 'FS Qtr'!$J$4:$GJ$4, 'FS Ann'!AO$4)</f>
        <v>0</v>
      </c>
      <c r="AP54" s="16">
        <f xml:space="preserve"> SUMIFS('FS Qtr'!$J54:$GJ54, 'FS Qtr'!$J$4:$GJ$4, 'FS Ann'!AP$4)</f>
        <v>0</v>
      </c>
      <c r="AQ54" s="16">
        <f xml:space="preserve"> SUMIFS('FS Qtr'!$J54:$GJ54, 'FS Qtr'!$J$4:$GJ$4, 'FS Ann'!AQ$4)</f>
        <v>0</v>
      </c>
      <c r="AR54" s="16">
        <f xml:space="preserve"> SUMIFS('FS Qtr'!$J54:$GJ54, 'FS Qtr'!$J$4:$GJ$4, 'FS Ann'!AR$4)</f>
        <v>0</v>
      </c>
      <c r="AS54" s="16">
        <f xml:space="preserve"> SUMIFS('FS Qtr'!$J54:$GJ54, 'FS Qtr'!$J$4:$GJ$4, 'FS Ann'!AS$4)</f>
        <v>0</v>
      </c>
      <c r="AT54" s="16">
        <f xml:space="preserve"> SUMIFS('FS Qtr'!$J54:$GJ54, 'FS Qtr'!$J$4:$GJ$4, 'FS Ann'!AT$4)</f>
        <v>0</v>
      </c>
      <c r="AU54" s="16">
        <f xml:space="preserve"> SUMIFS('FS Qtr'!$J54:$GJ54, 'FS Qtr'!$J$4:$GJ$4, 'FS Ann'!AU$4)</f>
        <v>0</v>
      </c>
      <c r="AV54" s="16">
        <f xml:space="preserve"> SUMIFS('FS Qtr'!$J54:$GJ54, 'FS Qtr'!$J$4:$GJ$4, 'FS Ann'!AV$4)</f>
        <v>0</v>
      </c>
      <c r="AW54" s="16">
        <f xml:space="preserve"> SUMIFS('FS Qtr'!$J54:$GJ54, 'FS Qtr'!$J$4:$GJ$4, 'FS Ann'!AW$4)</f>
        <v>0</v>
      </c>
      <c r="AX54" s="16">
        <f xml:space="preserve"> SUMIFS('FS Qtr'!$J54:$GJ54, 'FS Qtr'!$J$4:$GJ$4, 'FS Ann'!AX$4)</f>
        <v>0</v>
      </c>
      <c r="AY54" s="16">
        <f xml:space="preserve"> SUMIFS('FS Qtr'!$J54:$GJ54, 'FS Qtr'!$J$4:$GJ$4, 'FS Ann'!AY$4)</f>
        <v>0</v>
      </c>
      <c r="AZ54" s="16">
        <f xml:space="preserve"> SUMIFS('FS Qtr'!$J54:$GJ54, 'FS Qtr'!$J$4:$GJ$4, 'FS Ann'!AZ$4)</f>
        <v>0</v>
      </c>
      <c r="BA54" s="16">
        <f xml:space="preserve"> SUMIFS('FS Qtr'!$J54:$GJ54, 'FS Qtr'!$J$4:$GJ$4, 'FS Ann'!BA$4)</f>
        <v>0</v>
      </c>
      <c r="BB54" s="16">
        <f xml:space="preserve"> SUMIFS('FS Qtr'!$J54:$GJ54, 'FS Qtr'!$J$4:$GJ$4, 'FS Ann'!BB$4)</f>
        <v>0</v>
      </c>
    </row>
    <row r="55" spans="1:54" outlineLevel="1" x14ac:dyDescent="0.25">
      <c r="A55" s="1"/>
      <c r="B55" s="1"/>
      <c r="C55" s="19"/>
      <c r="D55" s="84"/>
      <c r="E55" s="16" t="str">
        <f xml:space="preserve"> 'FS Qtr'!E55</f>
        <v>DSRA withdrawal</v>
      </c>
      <c r="F55" s="16">
        <f xml:space="preserve"> 'FS Qtr'!F55</f>
        <v>0</v>
      </c>
      <c r="G55" s="393" t="str">
        <f xml:space="preserve"> 'FS Qtr'!G55</f>
        <v>$ 000s</v>
      </c>
      <c r="H55" s="16">
        <f t="shared" si="8"/>
        <v>11766.314320962698</v>
      </c>
      <c r="I55" s="16"/>
      <c r="J55" s="16">
        <f xml:space="preserve"> SUMIFS('FS Qtr'!$J55:$GJ55, 'FS Qtr'!$J$4:$GJ$4, 'FS Ann'!J$4)</f>
        <v>0</v>
      </c>
      <c r="K55" s="16">
        <f xml:space="preserve"> SUMIFS('FS Qtr'!$J55:$GJ55, 'FS Qtr'!$J$4:$GJ$4, 'FS Ann'!K$4)</f>
        <v>0</v>
      </c>
      <c r="L55" s="16">
        <f xml:space="preserve"> SUMIFS('FS Qtr'!$J55:$GJ55, 'FS Qtr'!$J$4:$GJ$4, 'FS Ann'!L$4)</f>
        <v>0</v>
      </c>
      <c r="M55" s="16">
        <f xml:space="preserve"> SUMIFS('FS Qtr'!$J55:$GJ55, 'FS Qtr'!$J$4:$GJ$4, 'FS Ann'!M$4)</f>
        <v>0</v>
      </c>
      <c r="N55" s="16">
        <f xml:space="preserve"> SUMIFS('FS Qtr'!$J55:$GJ55, 'FS Qtr'!$J$4:$GJ$4, 'FS Ann'!N$4)</f>
        <v>523.56471518929175</v>
      </c>
      <c r="O55" s="16">
        <f xml:space="preserve"> SUMIFS('FS Qtr'!$J55:$GJ55, 'FS Qtr'!$J$4:$GJ$4, 'FS Ann'!O$4)</f>
        <v>101.49227566769878</v>
      </c>
      <c r="P55" s="16">
        <f xml:space="preserve"> SUMIFS('FS Qtr'!$J55:$GJ55, 'FS Qtr'!$J$4:$GJ$4, 'FS Ann'!P$4)</f>
        <v>102.87072942899431</v>
      </c>
      <c r="Q55" s="16">
        <f xml:space="preserve"> SUMIFS('FS Qtr'!$J55:$GJ55, 'FS Qtr'!$J$4:$GJ$4, 'FS Ann'!Q$4)</f>
        <v>104.46010912902784</v>
      </c>
      <c r="R55" s="16">
        <f xml:space="preserve"> SUMIFS('FS Qtr'!$J55:$GJ55, 'FS Qtr'!$J$4:$GJ$4, 'FS Ann'!R$4)</f>
        <v>105.74382458406581</v>
      </c>
      <c r="S55" s="16">
        <f xml:space="preserve"> SUMIFS('FS Qtr'!$J55:$GJ55, 'FS Qtr'!$J$4:$GJ$4, 'FS Ann'!S$4)</f>
        <v>107.18583815894999</v>
      </c>
      <c r="T55" s="16">
        <f xml:space="preserve"> SUMIFS('FS Qtr'!$J55:$GJ55, 'FS Qtr'!$J$4:$GJ$4, 'FS Ann'!T$4)</f>
        <v>108.68334835227506</v>
      </c>
      <c r="U55" s="16">
        <f xml:space="preserve"> SUMIFS('FS Qtr'!$J55:$GJ55, 'FS Qtr'!$J$4:$GJ$4, 'FS Ann'!U$4)</f>
        <v>110.4091732804809</v>
      </c>
      <c r="V55" s="16">
        <f xml:space="preserve"> SUMIFS('FS Qtr'!$J55:$GJ55, 'FS Qtr'!$J$4:$GJ$4, 'FS Ann'!V$4)</f>
        <v>111.80410879832743</v>
      </c>
      <c r="W55" s="16">
        <f xml:space="preserve"> SUMIFS('FS Qtr'!$J55:$GJ55, 'FS Qtr'!$J$4:$GJ$4, 'FS Ann'!W$4)</f>
        <v>113.3703899592274</v>
      </c>
      <c r="X55" s="16">
        <f xml:space="preserve"> SUMIFS('FS Qtr'!$J55:$GJ55, 'FS Qtr'!$J$4:$GJ$4, 'FS Ann'!X$4)</f>
        <v>114.99673509588683</v>
      </c>
      <c r="Y55" s="16">
        <f xml:space="preserve"> SUMIFS('FS Qtr'!$J55:$GJ55, 'FS Qtr'!$J$4:$GJ$4, 'FS Ann'!Y$4)</f>
        <v>116.87058729700948</v>
      </c>
      <c r="Z55" s="16">
        <f xml:space="preserve"> SUMIFS('FS Qtr'!$J55:$GJ55, 'FS Qtr'!$J$4:$GJ$4, 'FS Ann'!Z$4)</f>
        <v>118.38682960656297</v>
      </c>
      <c r="AA55" s="16">
        <f xml:space="preserve"> SUMIFS('FS Qtr'!$J55:$GJ55, 'FS Qtr'!$J$4:$GJ$4, 'FS Ann'!AA$4)</f>
        <v>120.08634503817666</v>
      </c>
      <c r="AB55" s="16">
        <f xml:space="preserve"> SUMIFS('FS Qtr'!$J55:$GJ55, 'FS Qtr'!$J$4:$GJ$4, 'FS Ann'!AB$4)</f>
        <v>121.85210258314328</v>
      </c>
      <c r="AC55" s="16">
        <f xml:space="preserve"> SUMIFS('FS Qtr'!$J55:$GJ55, 'FS Qtr'!$J$4:$GJ$4, 'FS Ann'!AC$4)</f>
        <v>4912.3254873127762</v>
      </c>
      <c r="AD55" s="16">
        <f xml:space="preserve"> SUMIFS('FS Qtr'!$J55:$GJ55, 'FS Qtr'!$J$4:$GJ$4, 'FS Ann'!AD$4)</f>
        <v>4772.2117214808031</v>
      </c>
      <c r="AE55" s="16">
        <f xml:space="preserve"> SUMIFS('FS Qtr'!$J55:$GJ55, 'FS Qtr'!$J$4:$GJ$4, 'FS Ann'!AE$4)</f>
        <v>0</v>
      </c>
      <c r="AF55" s="16">
        <f xml:space="preserve"> SUMIFS('FS Qtr'!$J55:$GJ55, 'FS Qtr'!$J$4:$GJ$4, 'FS Ann'!AF$4)</f>
        <v>0</v>
      </c>
      <c r="AG55" s="16">
        <f xml:space="preserve"> SUMIFS('FS Qtr'!$J55:$GJ55, 'FS Qtr'!$J$4:$GJ$4, 'FS Ann'!AG$4)</f>
        <v>0</v>
      </c>
      <c r="AH55" s="16">
        <f xml:space="preserve"> SUMIFS('FS Qtr'!$J55:$GJ55, 'FS Qtr'!$J$4:$GJ$4, 'FS Ann'!AH$4)</f>
        <v>0</v>
      </c>
      <c r="AI55" s="16">
        <f xml:space="preserve"> SUMIFS('FS Qtr'!$J55:$GJ55, 'FS Qtr'!$J$4:$GJ$4, 'FS Ann'!AI$4)</f>
        <v>0</v>
      </c>
      <c r="AJ55" s="16">
        <f xml:space="preserve"> SUMIFS('FS Qtr'!$J55:$GJ55, 'FS Qtr'!$J$4:$GJ$4, 'FS Ann'!AJ$4)</f>
        <v>0</v>
      </c>
      <c r="AK55" s="16">
        <f xml:space="preserve"> SUMIFS('FS Qtr'!$J55:$GJ55, 'FS Qtr'!$J$4:$GJ$4, 'FS Ann'!AK$4)</f>
        <v>0</v>
      </c>
      <c r="AL55" s="16">
        <f xml:space="preserve"> SUMIFS('FS Qtr'!$J55:$GJ55, 'FS Qtr'!$J$4:$GJ$4, 'FS Ann'!AL$4)</f>
        <v>0</v>
      </c>
      <c r="AM55" s="16">
        <f xml:space="preserve"> SUMIFS('FS Qtr'!$J55:$GJ55, 'FS Qtr'!$J$4:$GJ$4, 'FS Ann'!AM$4)</f>
        <v>0</v>
      </c>
      <c r="AN55" s="16">
        <f xml:space="preserve"> SUMIFS('FS Qtr'!$J55:$GJ55, 'FS Qtr'!$J$4:$GJ$4, 'FS Ann'!AN$4)</f>
        <v>0</v>
      </c>
      <c r="AO55" s="16">
        <f xml:space="preserve"> SUMIFS('FS Qtr'!$J55:$GJ55, 'FS Qtr'!$J$4:$GJ$4, 'FS Ann'!AO$4)</f>
        <v>0</v>
      </c>
      <c r="AP55" s="16">
        <f xml:space="preserve"> SUMIFS('FS Qtr'!$J55:$GJ55, 'FS Qtr'!$J$4:$GJ$4, 'FS Ann'!AP$4)</f>
        <v>0</v>
      </c>
      <c r="AQ55" s="16">
        <f xml:space="preserve"> SUMIFS('FS Qtr'!$J55:$GJ55, 'FS Qtr'!$J$4:$GJ$4, 'FS Ann'!AQ$4)</f>
        <v>0</v>
      </c>
      <c r="AR55" s="16">
        <f xml:space="preserve"> SUMIFS('FS Qtr'!$J55:$GJ55, 'FS Qtr'!$J$4:$GJ$4, 'FS Ann'!AR$4)</f>
        <v>0</v>
      </c>
      <c r="AS55" s="16">
        <f xml:space="preserve"> SUMIFS('FS Qtr'!$J55:$GJ55, 'FS Qtr'!$J$4:$GJ$4, 'FS Ann'!AS$4)</f>
        <v>0</v>
      </c>
      <c r="AT55" s="16">
        <f xml:space="preserve"> SUMIFS('FS Qtr'!$J55:$GJ55, 'FS Qtr'!$J$4:$GJ$4, 'FS Ann'!AT$4)</f>
        <v>0</v>
      </c>
      <c r="AU55" s="16">
        <f xml:space="preserve"> SUMIFS('FS Qtr'!$J55:$GJ55, 'FS Qtr'!$J$4:$GJ$4, 'FS Ann'!AU$4)</f>
        <v>0</v>
      </c>
      <c r="AV55" s="16">
        <f xml:space="preserve"> SUMIFS('FS Qtr'!$J55:$GJ55, 'FS Qtr'!$J$4:$GJ$4, 'FS Ann'!AV$4)</f>
        <v>0</v>
      </c>
      <c r="AW55" s="16">
        <f xml:space="preserve"> SUMIFS('FS Qtr'!$J55:$GJ55, 'FS Qtr'!$J$4:$GJ$4, 'FS Ann'!AW$4)</f>
        <v>0</v>
      </c>
      <c r="AX55" s="16">
        <f xml:space="preserve"> SUMIFS('FS Qtr'!$J55:$GJ55, 'FS Qtr'!$J$4:$GJ$4, 'FS Ann'!AX$4)</f>
        <v>0</v>
      </c>
      <c r="AY55" s="16">
        <f xml:space="preserve"> SUMIFS('FS Qtr'!$J55:$GJ55, 'FS Qtr'!$J$4:$GJ$4, 'FS Ann'!AY$4)</f>
        <v>0</v>
      </c>
      <c r="AZ55" s="16">
        <f xml:space="preserve"> SUMIFS('FS Qtr'!$J55:$GJ55, 'FS Qtr'!$J$4:$GJ$4, 'FS Ann'!AZ$4)</f>
        <v>0</v>
      </c>
      <c r="BA55" s="16">
        <f xml:space="preserve"> SUMIFS('FS Qtr'!$J55:$GJ55, 'FS Qtr'!$J$4:$GJ$4, 'FS Ann'!BA$4)</f>
        <v>0</v>
      </c>
      <c r="BB55" s="16">
        <f xml:space="preserve"> SUMIFS('FS Qtr'!$J55:$GJ55, 'FS Qtr'!$J$4:$GJ$4, 'FS Ann'!BB$4)</f>
        <v>0</v>
      </c>
    </row>
    <row r="56" spans="1:54" outlineLevel="1" x14ac:dyDescent="0.25">
      <c r="A56" s="1"/>
      <c r="B56" s="1"/>
      <c r="C56" s="19"/>
      <c r="D56" s="84"/>
      <c r="E56" s="215" t="s">
        <v>594</v>
      </c>
      <c r="F56" s="85"/>
      <c r="G56" s="335" t="str">
        <f>SMU</f>
        <v>$ 000s</v>
      </c>
      <c r="H56" s="85">
        <f t="shared" si="8"/>
        <v>234539.1841341627</v>
      </c>
      <c r="I56" s="85"/>
      <c r="J56" s="85">
        <f t="shared" ref="J56:BB56" si="15" xml:space="preserve"> J52 + SUM(J54:J55)</f>
        <v>0</v>
      </c>
      <c r="K56" s="85">
        <f t="shared" si="15"/>
        <v>1.5860723942751065E-4</v>
      </c>
      <c r="L56" s="85">
        <f t="shared" si="15"/>
        <v>-3.7714512727688998E-3</v>
      </c>
      <c r="M56" s="85">
        <f t="shared" si="15"/>
        <v>5951.025907242074</v>
      </c>
      <c r="N56" s="85">
        <f t="shared" si="15"/>
        <v>9936.6163890077296</v>
      </c>
      <c r="O56" s="85">
        <f t="shared" si="15"/>
        <v>9095.692176901468</v>
      </c>
      <c r="P56" s="85">
        <f t="shared" si="15"/>
        <v>9015.8768096962322</v>
      </c>
      <c r="Q56" s="85">
        <f t="shared" si="15"/>
        <v>8935.1696054215754</v>
      </c>
      <c r="R56" s="85">
        <f t="shared" si="15"/>
        <v>8852.8852331427424</v>
      </c>
      <c r="S56" s="85">
        <f t="shared" si="15"/>
        <v>8769.7321866205875</v>
      </c>
      <c r="T56" s="85">
        <f t="shared" si="15"/>
        <v>8685.48102585784</v>
      </c>
      <c r="U56" s="85">
        <f t="shared" si="15"/>
        <v>8600.2601716761492</v>
      </c>
      <c r="V56" s="85">
        <f t="shared" si="15"/>
        <v>8513.3277681424097</v>
      </c>
      <c r="W56" s="85">
        <f t="shared" si="15"/>
        <v>8425.4507618382722</v>
      </c>
      <c r="X56" s="85">
        <f t="shared" si="15"/>
        <v>8336.3807945820408</v>
      </c>
      <c r="Y56" s="85">
        <f t="shared" si="15"/>
        <v>8246.2572582818066</v>
      </c>
      <c r="Z56" s="85">
        <f t="shared" si="15"/>
        <v>8154.2780636174939</v>
      </c>
      <c r="AA56" s="85">
        <f t="shared" si="15"/>
        <v>8061.2718207638027</v>
      </c>
      <c r="AB56" s="85">
        <f t="shared" si="15"/>
        <v>7966.9687302087623</v>
      </c>
      <c r="AC56" s="85">
        <f t="shared" si="15"/>
        <v>12659.96063833834</v>
      </c>
      <c r="AD56" s="85">
        <f t="shared" si="15"/>
        <v>21997.618982109758</v>
      </c>
      <c r="AE56" s="85">
        <f t="shared" si="15"/>
        <v>26418.344365588877</v>
      </c>
      <c r="AF56" s="85">
        <f t="shared" si="15"/>
        <v>23351.391211346836</v>
      </c>
      <c r="AG56" s="85">
        <f t="shared" si="15"/>
        <v>14565.197846621906</v>
      </c>
      <c r="AH56" s="85">
        <f t="shared" si="15"/>
        <v>0</v>
      </c>
      <c r="AI56" s="85">
        <f t="shared" si="15"/>
        <v>0</v>
      </c>
      <c r="AJ56" s="85">
        <f t="shared" si="15"/>
        <v>0</v>
      </c>
      <c r="AK56" s="85">
        <f t="shared" si="15"/>
        <v>0</v>
      </c>
      <c r="AL56" s="85">
        <f t="shared" si="15"/>
        <v>0</v>
      </c>
      <c r="AM56" s="85">
        <f t="shared" si="15"/>
        <v>0</v>
      </c>
      <c r="AN56" s="85">
        <f t="shared" si="15"/>
        <v>0</v>
      </c>
      <c r="AO56" s="85">
        <f t="shared" si="15"/>
        <v>0</v>
      </c>
      <c r="AP56" s="85">
        <f t="shared" si="15"/>
        <v>0</v>
      </c>
      <c r="AQ56" s="85">
        <f t="shared" si="15"/>
        <v>0</v>
      </c>
      <c r="AR56" s="85">
        <f t="shared" si="15"/>
        <v>0</v>
      </c>
      <c r="AS56" s="85">
        <f t="shared" si="15"/>
        <v>0</v>
      </c>
      <c r="AT56" s="85">
        <f t="shared" si="15"/>
        <v>0</v>
      </c>
      <c r="AU56" s="85">
        <f t="shared" si="15"/>
        <v>0</v>
      </c>
      <c r="AV56" s="85">
        <f t="shared" si="15"/>
        <v>0</v>
      </c>
      <c r="AW56" s="85">
        <f t="shared" si="15"/>
        <v>0</v>
      </c>
      <c r="AX56" s="85">
        <f t="shared" si="15"/>
        <v>0</v>
      </c>
      <c r="AY56" s="85">
        <f t="shared" si="15"/>
        <v>0</v>
      </c>
      <c r="AZ56" s="85">
        <f t="shared" si="15"/>
        <v>0</v>
      </c>
      <c r="BA56" s="85">
        <f t="shared" si="15"/>
        <v>0</v>
      </c>
      <c r="BB56" s="85">
        <f t="shared" si="15"/>
        <v>0</v>
      </c>
    </row>
    <row r="57" spans="1:54" outlineLevel="1" x14ac:dyDescent="0.25">
      <c r="A57" s="1"/>
      <c r="B57" s="1"/>
      <c r="C57" s="19"/>
      <c r="D57" s="84"/>
      <c r="E57" s="16"/>
      <c r="F57" s="16"/>
      <c r="G57" s="393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s="526" customFormat="1" outlineLevel="1" x14ac:dyDescent="0.25">
      <c r="A58" s="1"/>
      <c r="B58" s="1"/>
      <c r="C58" s="19"/>
      <c r="D58" s="84"/>
      <c r="E58" s="16" t="str">
        <f xml:space="preserve"> 'FS Qtr'!E58</f>
        <v>Equity bridge interest</v>
      </c>
      <c r="F58" s="16">
        <f xml:space="preserve"> 'FS Qtr'!F58</f>
        <v>0</v>
      </c>
      <c r="G58" s="393" t="str">
        <f xml:space="preserve"> 'FS Qtr'!G58</f>
        <v>$ 000s</v>
      </c>
      <c r="H58" s="16">
        <f t="shared" ref="H58:H59" si="16" xml:space="preserve"> SUM(J58:BB58)</f>
        <v>0</v>
      </c>
      <c r="I58" s="16"/>
      <c r="J58" s="16">
        <f xml:space="preserve"> SUMIFS('FS Qtr'!$J58:$GJ58, 'FS Qtr'!$J$4:$GJ$4, 'FS Ann'!J$4)</f>
        <v>0</v>
      </c>
      <c r="K58" s="16">
        <f xml:space="preserve"> SUMIFS('FS Qtr'!$J58:$GJ58, 'FS Qtr'!$J$4:$GJ$4, 'FS Ann'!K$4)</f>
        <v>0</v>
      </c>
      <c r="L58" s="16">
        <f xml:space="preserve"> SUMIFS('FS Qtr'!$J58:$GJ58, 'FS Qtr'!$J$4:$GJ$4, 'FS Ann'!L$4)</f>
        <v>0</v>
      </c>
      <c r="M58" s="16">
        <f xml:space="preserve"> SUMIFS('FS Qtr'!$J58:$GJ58, 'FS Qtr'!$J$4:$GJ$4, 'FS Ann'!M$4)</f>
        <v>0</v>
      </c>
      <c r="N58" s="16">
        <f xml:space="preserve"> SUMIFS('FS Qtr'!$J58:$GJ58, 'FS Qtr'!$J$4:$GJ$4, 'FS Ann'!N$4)</f>
        <v>0</v>
      </c>
      <c r="O58" s="16">
        <f xml:space="preserve"> SUMIFS('FS Qtr'!$J58:$GJ58, 'FS Qtr'!$J$4:$GJ$4, 'FS Ann'!O$4)</f>
        <v>0</v>
      </c>
      <c r="P58" s="16">
        <f xml:space="preserve"> SUMIFS('FS Qtr'!$J58:$GJ58, 'FS Qtr'!$J$4:$GJ$4, 'FS Ann'!P$4)</f>
        <v>0</v>
      </c>
      <c r="Q58" s="16">
        <f xml:space="preserve"> SUMIFS('FS Qtr'!$J58:$GJ58, 'FS Qtr'!$J$4:$GJ$4, 'FS Ann'!Q$4)</f>
        <v>0</v>
      </c>
      <c r="R58" s="16">
        <f xml:space="preserve"> SUMIFS('FS Qtr'!$J58:$GJ58, 'FS Qtr'!$J$4:$GJ$4, 'FS Ann'!R$4)</f>
        <v>0</v>
      </c>
      <c r="S58" s="16">
        <f xml:space="preserve"> SUMIFS('FS Qtr'!$J58:$GJ58, 'FS Qtr'!$J$4:$GJ$4, 'FS Ann'!S$4)</f>
        <v>0</v>
      </c>
      <c r="T58" s="16">
        <f xml:space="preserve"> SUMIFS('FS Qtr'!$J58:$GJ58, 'FS Qtr'!$J$4:$GJ$4, 'FS Ann'!T$4)</f>
        <v>0</v>
      </c>
      <c r="U58" s="16">
        <f xml:space="preserve"> SUMIFS('FS Qtr'!$J58:$GJ58, 'FS Qtr'!$J$4:$GJ$4, 'FS Ann'!U$4)</f>
        <v>0</v>
      </c>
      <c r="V58" s="16">
        <f xml:space="preserve"> SUMIFS('FS Qtr'!$J58:$GJ58, 'FS Qtr'!$J$4:$GJ$4, 'FS Ann'!V$4)</f>
        <v>0</v>
      </c>
      <c r="W58" s="16">
        <f xml:space="preserve"> SUMIFS('FS Qtr'!$J58:$GJ58, 'FS Qtr'!$J$4:$GJ$4, 'FS Ann'!W$4)</f>
        <v>0</v>
      </c>
      <c r="X58" s="16">
        <f xml:space="preserve"> SUMIFS('FS Qtr'!$J58:$GJ58, 'FS Qtr'!$J$4:$GJ$4, 'FS Ann'!X$4)</f>
        <v>0</v>
      </c>
      <c r="Y58" s="16">
        <f xml:space="preserve"> SUMIFS('FS Qtr'!$J58:$GJ58, 'FS Qtr'!$J$4:$GJ$4, 'FS Ann'!Y$4)</f>
        <v>0</v>
      </c>
      <c r="Z58" s="16">
        <f xml:space="preserve"> SUMIFS('FS Qtr'!$J58:$GJ58, 'FS Qtr'!$J$4:$GJ$4, 'FS Ann'!Z$4)</f>
        <v>0</v>
      </c>
      <c r="AA58" s="16">
        <f xml:space="preserve"> SUMIFS('FS Qtr'!$J58:$GJ58, 'FS Qtr'!$J$4:$GJ$4, 'FS Ann'!AA$4)</f>
        <v>0</v>
      </c>
      <c r="AB58" s="16">
        <f xml:space="preserve"> SUMIFS('FS Qtr'!$J58:$GJ58, 'FS Qtr'!$J$4:$GJ$4, 'FS Ann'!AB$4)</f>
        <v>0</v>
      </c>
      <c r="AC58" s="16">
        <f xml:space="preserve"> SUMIFS('FS Qtr'!$J58:$GJ58, 'FS Qtr'!$J$4:$GJ$4, 'FS Ann'!AC$4)</f>
        <v>0</v>
      </c>
      <c r="AD58" s="16">
        <f xml:space="preserve"> SUMIFS('FS Qtr'!$J58:$GJ58, 'FS Qtr'!$J$4:$GJ$4, 'FS Ann'!AD$4)</f>
        <v>0</v>
      </c>
      <c r="AE58" s="16">
        <f xml:space="preserve"> SUMIFS('FS Qtr'!$J58:$GJ58, 'FS Qtr'!$J$4:$GJ$4, 'FS Ann'!AE$4)</f>
        <v>0</v>
      </c>
      <c r="AF58" s="16">
        <f xml:space="preserve"> SUMIFS('FS Qtr'!$J58:$GJ58, 'FS Qtr'!$J$4:$GJ$4, 'FS Ann'!AF$4)</f>
        <v>0</v>
      </c>
      <c r="AG58" s="16">
        <f xml:space="preserve"> SUMIFS('FS Qtr'!$J58:$GJ58, 'FS Qtr'!$J$4:$GJ$4, 'FS Ann'!AG$4)</f>
        <v>0</v>
      </c>
      <c r="AH58" s="16">
        <f xml:space="preserve"> SUMIFS('FS Qtr'!$J58:$GJ58, 'FS Qtr'!$J$4:$GJ$4, 'FS Ann'!AH$4)</f>
        <v>0</v>
      </c>
      <c r="AI58" s="16">
        <f xml:space="preserve"> SUMIFS('FS Qtr'!$J58:$GJ58, 'FS Qtr'!$J$4:$GJ$4, 'FS Ann'!AI$4)</f>
        <v>0</v>
      </c>
      <c r="AJ58" s="16">
        <f xml:space="preserve"> SUMIFS('FS Qtr'!$J58:$GJ58, 'FS Qtr'!$J$4:$GJ$4, 'FS Ann'!AJ$4)</f>
        <v>0</v>
      </c>
      <c r="AK58" s="16">
        <f xml:space="preserve"> SUMIFS('FS Qtr'!$J58:$GJ58, 'FS Qtr'!$J$4:$GJ$4, 'FS Ann'!AK$4)</f>
        <v>0</v>
      </c>
      <c r="AL58" s="16">
        <f xml:space="preserve"> SUMIFS('FS Qtr'!$J58:$GJ58, 'FS Qtr'!$J$4:$GJ$4, 'FS Ann'!AL$4)</f>
        <v>0</v>
      </c>
      <c r="AM58" s="16">
        <f xml:space="preserve"> SUMIFS('FS Qtr'!$J58:$GJ58, 'FS Qtr'!$J$4:$GJ$4, 'FS Ann'!AM$4)</f>
        <v>0</v>
      </c>
      <c r="AN58" s="16">
        <f xml:space="preserve"> SUMIFS('FS Qtr'!$J58:$GJ58, 'FS Qtr'!$J$4:$GJ$4, 'FS Ann'!AN$4)</f>
        <v>0</v>
      </c>
      <c r="AO58" s="16">
        <f xml:space="preserve"> SUMIFS('FS Qtr'!$J58:$GJ58, 'FS Qtr'!$J$4:$GJ$4, 'FS Ann'!AO$4)</f>
        <v>0</v>
      </c>
      <c r="AP58" s="16">
        <f xml:space="preserve"> SUMIFS('FS Qtr'!$J58:$GJ58, 'FS Qtr'!$J$4:$GJ$4, 'FS Ann'!AP$4)</f>
        <v>0</v>
      </c>
      <c r="AQ58" s="16">
        <f xml:space="preserve"> SUMIFS('FS Qtr'!$J58:$GJ58, 'FS Qtr'!$J$4:$GJ$4, 'FS Ann'!AQ$4)</f>
        <v>0</v>
      </c>
      <c r="AR58" s="16">
        <f xml:space="preserve"> SUMIFS('FS Qtr'!$J58:$GJ58, 'FS Qtr'!$J$4:$GJ$4, 'FS Ann'!AR$4)</f>
        <v>0</v>
      </c>
      <c r="AS58" s="16">
        <f xml:space="preserve"> SUMIFS('FS Qtr'!$J58:$GJ58, 'FS Qtr'!$J$4:$GJ$4, 'FS Ann'!AS$4)</f>
        <v>0</v>
      </c>
      <c r="AT58" s="16">
        <f xml:space="preserve"> SUMIFS('FS Qtr'!$J58:$GJ58, 'FS Qtr'!$J$4:$GJ$4, 'FS Ann'!AT$4)</f>
        <v>0</v>
      </c>
      <c r="AU58" s="16">
        <f xml:space="preserve"> SUMIFS('FS Qtr'!$J58:$GJ58, 'FS Qtr'!$J$4:$GJ$4, 'FS Ann'!AU$4)</f>
        <v>0</v>
      </c>
      <c r="AV58" s="16">
        <f xml:space="preserve"> SUMIFS('FS Qtr'!$J58:$GJ58, 'FS Qtr'!$J$4:$GJ$4, 'FS Ann'!AV$4)</f>
        <v>0</v>
      </c>
      <c r="AW58" s="16">
        <f xml:space="preserve"> SUMIFS('FS Qtr'!$J58:$GJ58, 'FS Qtr'!$J$4:$GJ$4, 'FS Ann'!AW$4)</f>
        <v>0</v>
      </c>
      <c r="AX58" s="16">
        <f xml:space="preserve"> SUMIFS('FS Qtr'!$J58:$GJ58, 'FS Qtr'!$J$4:$GJ$4, 'FS Ann'!AX$4)</f>
        <v>0</v>
      </c>
      <c r="AY58" s="16">
        <f xml:space="preserve"> SUMIFS('FS Qtr'!$J58:$GJ58, 'FS Qtr'!$J$4:$GJ$4, 'FS Ann'!AY$4)</f>
        <v>0</v>
      </c>
      <c r="AZ58" s="16">
        <f xml:space="preserve"> SUMIFS('FS Qtr'!$J58:$GJ58, 'FS Qtr'!$J$4:$GJ$4, 'FS Ann'!AZ$4)</f>
        <v>0</v>
      </c>
      <c r="BA58" s="16">
        <f xml:space="preserve"> SUMIFS('FS Qtr'!$J58:$GJ58, 'FS Qtr'!$J$4:$GJ$4, 'FS Ann'!BA$4)</f>
        <v>0</v>
      </c>
      <c r="BB58" s="16">
        <f xml:space="preserve"> SUMIFS('FS Qtr'!$J58:$GJ58, 'FS Qtr'!$J$4:$GJ$4, 'FS Ann'!BB$4)</f>
        <v>0</v>
      </c>
    </row>
    <row r="59" spans="1:54" s="526" customFormat="1" outlineLevel="1" x14ac:dyDescent="0.25">
      <c r="A59" s="1"/>
      <c r="B59" s="1"/>
      <c r="C59" s="19"/>
      <c r="D59" s="84"/>
      <c r="E59" s="239" t="s">
        <v>457</v>
      </c>
      <c r="F59" s="85"/>
      <c r="G59" s="335" t="str">
        <f>SMU</f>
        <v>$ 000s</v>
      </c>
      <c r="H59" s="85">
        <f t="shared" si="16"/>
        <v>234539.1841341627</v>
      </c>
      <c r="I59" s="85"/>
      <c r="J59" s="85">
        <f xml:space="preserve"> J56 + SUM(J58)</f>
        <v>0</v>
      </c>
      <c r="K59" s="85">
        <f t="shared" ref="K59:BB59" si="17" xml:space="preserve"> K56 + SUM(K58)</f>
        <v>1.5860723942751065E-4</v>
      </c>
      <c r="L59" s="85">
        <f t="shared" si="17"/>
        <v>-3.7714512727688998E-3</v>
      </c>
      <c r="M59" s="85">
        <f t="shared" si="17"/>
        <v>5951.025907242074</v>
      </c>
      <c r="N59" s="85">
        <f t="shared" si="17"/>
        <v>9936.6163890077296</v>
      </c>
      <c r="O59" s="85">
        <f t="shared" si="17"/>
        <v>9095.692176901468</v>
      </c>
      <c r="P59" s="85">
        <f t="shared" si="17"/>
        <v>9015.8768096962322</v>
      </c>
      <c r="Q59" s="85">
        <f t="shared" si="17"/>
        <v>8935.1696054215754</v>
      </c>
      <c r="R59" s="85">
        <f t="shared" si="17"/>
        <v>8852.8852331427424</v>
      </c>
      <c r="S59" s="85">
        <f t="shared" si="17"/>
        <v>8769.7321866205875</v>
      </c>
      <c r="T59" s="85">
        <f t="shared" si="17"/>
        <v>8685.48102585784</v>
      </c>
      <c r="U59" s="85">
        <f t="shared" si="17"/>
        <v>8600.2601716761492</v>
      </c>
      <c r="V59" s="85">
        <f t="shared" si="17"/>
        <v>8513.3277681424097</v>
      </c>
      <c r="W59" s="85">
        <f t="shared" si="17"/>
        <v>8425.4507618382722</v>
      </c>
      <c r="X59" s="85">
        <f t="shared" si="17"/>
        <v>8336.3807945820408</v>
      </c>
      <c r="Y59" s="85">
        <f t="shared" si="17"/>
        <v>8246.2572582818066</v>
      </c>
      <c r="Z59" s="85">
        <f t="shared" si="17"/>
        <v>8154.2780636174939</v>
      </c>
      <c r="AA59" s="85">
        <f t="shared" si="17"/>
        <v>8061.2718207638027</v>
      </c>
      <c r="AB59" s="85">
        <f t="shared" si="17"/>
        <v>7966.9687302087623</v>
      </c>
      <c r="AC59" s="85">
        <f t="shared" si="17"/>
        <v>12659.96063833834</v>
      </c>
      <c r="AD59" s="85">
        <f t="shared" si="17"/>
        <v>21997.618982109758</v>
      </c>
      <c r="AE59" s="85">
        <f t="shared" si="17"/>
        <v>26418.344365588877</v>
      </c>
      <c r="AF59" s="85">
        <f t="shared" si="17"/>
        <v>23351.391211346836</v>
      </c>
      <c r="AG59" s="85">
        <f t="shared" si="17"/>
        <v>14565.197846621906</v>
      </c>
      <c r="AH59" s="85">
        <f t="shared" si="17"/>
        <v>0</v>
      </c>
      <c r="AI59" s="85">
        <f t="shared" si="17"/>
        <v>0</v>
      </c>
      <c r="AJ59" s="85">
        <f t="shared" si="17"/>
        <v>0</v>
      </c>
      <c r="AK59" s="85">
        <f t="shared" si="17"/>
        <v>0</v>
      </c>
      <c r="AL59" s="85">
        <f t="shared" si="17"/>
        <v>0</v>
      </c>
      <c r="AM59" s="85">
        <f t="shared" si="17"/>
        <v>0</v>
      </c>
      <c r="AN59" s="85">
        <f t="shared" si="17"/>
        <v>0</v>
      </c>
      <c r="AO59" s="85">
        <f t="shared" si="17"/>
        <v>0</v>
      </c>
      <c r="AP59" s="85">
        <f t="shared" si="17"/>
        <v>0</v>
      </c>
      <c r="AQ59" s="85">
        <f t="shared" si="17"/>
        <v>0</v>
      </c>
      <c r="AR59" s="85">
        <f t="shared" si="17"/>
        <v>0</v>
      </c>
      <c r="AS59" s="85">
        <f t="shared" si="17"/>
        <v>0</v>
      </c>
      <c r="AT59" s="85">
        <f t="shared" si="17"/>
        <v>0</v>
      </c>
      <c r="AU59" s="85">
        <f t="shared" si="17"/>
        <v>0</v>
      </c>
      <c r="AV59" s="85">
        <f t="shared" si="17"/>
        <v>0</v>
      </c>
      <c r="AW59" s="85">
        <f t="shared" si="17"/>
        <v>0</v>
      </c>
      <c r="AX59" s="85">
        <f t="shared" si="17"/>
        <v>0</v>
      </c>
      <c r="AY59" s="85">
        <f t="shared" si="17"/>
        <v>0</v>
      </c>
      <c r="AZ59" s="85">
        <f t="shared" si="17"/>
        <v>0</v>
      </c>
      <c r="BA59" s="85">
        <f t="shared" si="17"/>
        <v>0</v>
      </c>
      <c r="BB59" s="85">
        <f t="shared" si="17"/>
        <v>0</v>
      </c>
    </row>
    <row r="60" spans="1:54" outlineLevel="1" x14ac:dyDescent="0.25">
      <c r="A60" s="1"/>
      <c r="B60" s="1"/>
      <c r="C60" s="19"/>
      <c r="D60" s="84"/>
      <c r="E60" s="16"/>
      <c r="F60" s="16"/>
      <c r="G60" s="393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outlineLevel="1" x14ac:dyDescent="0.25">
      <c r="A61" s="1"/>
      <c r="B61" s="1"/>
      <c r="C61" s="19"/>
      <c r="D61" s="84"/>
      <c r="E61" s="16" t="str">
        <f xml:space="preserve"> 'FS Qtr'!E61</f>
        <v>Shareholder loan interest paid</v>
      </c>
      <c r="F61" s="16">
        <f xml:space="preserve"> 'FS Qtr'!F61</f>
        <v>0</v>
      </c>
      <c r="G61" s="393" t="str">
        <f xml:space="preserve"> 'FS Qtr'!G61</f>
        <v>$ 000s</v>
      </c>
      <c r="H61" s="16">
        <f t="shared" si="8"/>
        <v>-124392.21920340604</v>
      </c>
      <c r="I61" s="16"/>
      <c r="J61" s="16">
        <f xml:space="preserve"> SUMIFS('FS Qtr'!$J61:$GJ61, 'FS Qtr'!$J$4:$GJ$4, 'FS Ann'!J$4)</f>
        <v>0</v>
      </c>
      <c r="K61" s="16">
        <f xml:space="preserve"> SUMIFS('FS Qtr'!$J61:$GJ61, 'FS Qtr'!$J$4:$GJ$4, 'FS Ann'!K$4)</f>
        <v>0</v>
      </c>
      <c r="L61" s="16">
        <f xml:space="preserve"> SUMIFS('FS Qtr'!$J61:$GJ61, 'FS Qtr'!$J$4:$GJ$4, 'FS Ann'!L$4)</f>
        <v>0</v>
      </c>
      <c r="M61" s="16">
        <f xml:space="preserve"> SUMIFS('FS Qtr'!$J61:$GJ61, 'FS Qtr'!$J$4:$GJ$4, 'FS Ann'!M$4)</f>
        <v>-4093.4436067176885</v>
      </c>
      <c r="N61" s="16">
        <f xml:space="preserve"> SUMIFS('FS Qtr'!$J61:$GJ61, 'FS Qtr'!$J$4:$GJ$4, 'FS Ann'!N$4)</f>
        <v>-7959.9122114474621</v>
      </c>
      <c r="O61" s="16">
        <f xml:space="preserve"> SUMIFS('FS Qtr'!$J61:$GJ61, 'FS Qtr'!$J$4:$GJ$4, 'FS Ann'!O$4)</f>
        <v>-7814.0656533080983</v>
      </c>
      <c r="P61" s="16">
        <f xml:space="preserve"> SUMIFS('FS Qtr'!$J61:$GJ61, 'FS Qtr'!$J$4:$GJ$4, 'FS Ann'!P$4)</f>
        <v>-7698.2492365909366</v>
      </c>
      <c r="Q61" s="16">
        <f xml:space="preserve"> SUMIFS('FS Qtr'!$J61:$GJ61, 'FS Qtr'!$J$4:$GJ$4, 'FS Ann'!Q$4)</f>
        <v>-7577.8508255257648</v>
      </c>
      <c r="R61" s="16">
        <f xml:space="preserve"> SUMIFS('FS Qtr'!$J61:$GJ61, 'FS Qtr'!$J$4:$GJ$4, 'FS Ann'!R$4)</f>
        <v>-7455.3939112621065</v>
      </c>
      <c r="S61" s="16">
        <f xml:space="preserve"> SUMIFS('FS Qtr'!$J61:$GJ61, 'FS Qtr'!$J$4:$GJ$4, 'FS Ann'!S$4)</f>
        <v>-7328.6513115857597</v>
      </c>
      <c r="T61" s="16">
        <f xml:space="preserve"> SUMIFS('FS Qtr'!$J61:$GJ61, 'FS Qtr'!$J$4:$GJ$4, 'FS Ann'!T$4)</f>
        <v>-7198.2471334242782</v>
      </c>
      <c r="U61" s="16">
        <f xml:space="preserve"> SUMIFS('FS Qtr'!$J61:$GJ61, 'FS Qtr'!$J$4:$GJ$4, 'FS Ann'!U$4)</f>
        <v>-7062.3783736546575</v>
      </c>
      <c r="V61" s="16">
        <f xml:space="preserve"> SUMIFS('FS Qtr'!$J61:$GJ61, 'FS Qtr'!$J$4:$GJ$4, 'FS Ann'!V$4)</f>
        <v>-6923.3852903678699</v>
      </c>
      <c r="W61" s="16">
        <f xml:space="preserve"> SUMIFS('FS Qtr'!$J61:$GJ61, 'FS Qtr'!$J$4:$GJ$4, 'FS Ann'!W$4)</f>
        <v>-6779.0380450506345</v>
      </c>
      <c r="X61" s="16">
        <f xml:space="preserve"> SUMIFS('FS Qtr'!$J61:$GJ61, 'FS Qtr'!$J$4:$GJ$4, 'FS Ann'!X$4)</f>
        <v>-6629.8320364579813</v>
      </c>
      <c r="Y61" s="16">
        <f xml:space="preserve"> SUMIFS('FS Qtr'!$J61:$GJ61, 'FS Qtr'!$J$4:$GJ$4, 'FS Ann'!Y$4)</f>
        <v>-6473.9293221205908</v>
      </c>
      <c r="Z61" s="16">
        <f xml:space="preserve"> SUMIFS('FS Qtr'!$J61:$GJ61, 'FS Qtr'!$J$4:$GJ$4, 'FS Ann'!Z$4)</f>
        <v>-6313.4490202124962</v>
      </c>
      <c r="AA61" s="16">
        <f xml:space="preserve"> SUMIFS('FS Qtr'!$J61:$GJ61, 'FS Qtr'!$J$4:$GJ$4, 'FS Ann'!AA$4)</f>
        <v>-6146.1286694021001</v>
      </c>
      <c r="AB61" s="16">
        <f xml:space="preserve"> SUMIFS('FS Qtr'!$J61:$GJ61, 'FS Qtr'!$J$4:$GJ$4, 'FS Ann'!AB$4)</f>
        <v>-5972.2950167401286</v>
      </c>
      <c r="AC61" s="16">
        <f xml:space="preserve"> SUMIFS('FS Qtr'!$J61:$GJ61, 'FS Qtr'!$J$4:$GJ$4, 'FS Ann'!AC$4)</f>
        <v>-5790.0378162814459</v>
      </c>
      <c r="AD61" s="16">
        <f xml:space="preserve"> SUMIFS('FS Qtr'!$J61:$GJ61, 'FS Qtr'!$J$4:$GJ$4, 'FS Ann'!AD$4)</f>
        <v>-4948.6067176143042</v>
      </c>
      <c r="AE61" s="16">
        <f xml:space="preserve"> SUMIFS('FS Qtr'!$J61:$GJ61, 'FS Qtr'!$J$4:$GJ$4, 'FS Ann'!AE$4)</f>
        <v>-3172.7868669305058</v>
      </c>
      <c r="AF61" s="16">
        <f xml:space="preserve"> SUMIFS('FS Qtr'!$J61:$GJ61, 'FS Qtr'!$J$4:$GJ$4, 'FS Ann'!AF$4)</f>
        <v>-1054.5381387112309</v>
      </c>
      <c r="AG61" s="16">
        <f xml:space="preserve"> SUMIFS('FS Qtr'!$J61:$GJ61, 'FS Qtr'!$J$4:$GJ$4, 'FS Ann'!AG$4)</f>
        <v>0</v>
      </c>
      <c r="AH61" s="16">
        <f xml:space="preserve"> SUMIFS('FS Qtr'!$J61:$GJ61, 'FS Qtr'!$J$4:$GJ$4, 'FS Ann'!AH$4)</f>
        <v>0</v>
      </c>
      <c r="AI61" s="16">
        <f xml:space="preserve"> SUMIFS('FS Qtr'!$J61:$GJ61, 'FS Qtr'!$J$4:$GJ$4, 'FS Ann'!AI$4)</f>
        <v>0</v>
      </c>
      <c r="AJ61" s="16">
        <f xml:space="preserve"> SUMIFS('FS Qtr'!$J61:$GJ61, 'FS Qtr'!$J$4:$GJ$4, 'FS Ann'!AJ$4)</f>
        <v>0</v>
      </c>
      <c r="AK61" s="16">
        <f xml:space="preserve"> SUMIFS('FS Qtr'!$J61:$GJ61, 'FS Qtr'!$J$4:$GJ$4, 'FS Ann'!AK$4)</f>
        <v>0</v>
      </c>
      <c r="AL61" s="16">
        <f xml:space="preserve"> SUMIFS('FS Qtr'!$J61:$GJ61, 'FS Qtr'!$J$4:$GJ$4, 'FS Ann'!AL$4)</f>
        <v>0</v>
      </c>
      <c r="AM61" s="16">
        <f xml:space="preserve"> SUMIFS('FS Qtr'!$J61:$GJ61, 'FS Qtr'!$J$4:$GJ$4, 'FS Ann'!AM$4)</f>
        <v>0</v>
      </c>
      <c r="AN61" s="16">
        <f xml:space="preserve"> SUMIFS('FS Qtr'!$J61:$GJ61, 'FS Qtr'!$J$4:$GJ$4, 'FS Ann'!AN$4)</f>
        <v>0</v>
      </c>
      <c r="AO61" s="16">
        <f xml:space="preserve"> SUMIFS('FS Qtr'!$J61:$GJ61, 'FS Qtr'!$J$4:$GJ$4, 'FS Ann'!AO$4)</f>
        <v>0</v>
      </c>
      <c r="AP61" s="16">
        <f xml:space="preserve"> SUMIFS('FS Qtr'!$J61:$GJ61, 'FS Qtr'!$J$4:$GJ$4, 'FS Ann'!AP$4)</f>
        <v>0</v>
      </c>
      <c r="AQ61" s="16">
        <f xml:space="preserve"> SUMIFS('FS Qtr'!$J61:$GJ61, 'FS Qtr'!$J$4:$GJ$4, 'FS Ann'!AQ$4)</f>
        <v>0</v>
      </c>
      <c r="AR61" s="16">
        <f xml:space="preserve"> SUMIFS('FS Qtr'!$J61:$GJ61, 'FS Qtr'!$J$4:$GJ$4, 'FS Ann'!AR$4)</f>
        <v>0</v>
      </c>
      <c r="AS61" s="16">
        <f xml:space="preserve"> SUMIFS('FS Qtr'!$J61:$GJ61, 'FS Qtr'!$J$4:$GJ$4, 'FS Ann'!AS$4)</f>
        <v>0</v>
      </c>
      <c r="AT61" s="16">
        <f xml:space="preserve"> SUMIFS('FS Qtr'!$J61:$GJ61, 'FS Qtr'!$J$4:$GJ$4, 'FS Ann'!AT$4)</f>
        <v>0</v>
      </c>
      <c r="AU61" s="16">
        <f xml:space="preserve"> SUMIFS('FS Qtr'!$J61:$GJ61, 'FS Qtr'!$J$4:$GJ$4, 'FS Ann'!AU$4)</f>
        <v>0</v>
      </c>
      <c r="AV61" s="16">
        <f xml:space="preserve"> SUMIFS('FS Qtr'!$J61:$GJ61, 'FS Qtr'!$J$4:$GJ$4, 'FS Ann'!AV$4)</f>
        <v>0</v>
      </c>
      <c r="AW61" s="16">
        <f xml:space="preserve"> SUMIFS('FS Qtr'!$J61:$GJ61, 'FS Qtr'!$J$4:$GJ$4, 'FS Ann'!AW$4)</f>
        <v>0</v>
      </c>
      <c r="AX61" s="16">
        <f xml:space="preserve"> SUMIFS('FS Qtr'!$J61:$GJ61, 'FS Qtr'!$J$4:$GJ$4, 'FS Ann'!AX$4)</f>
        <v>0</v>
      </c>
      <c r="AY61" s="16">
        <f xml:space="preserve"> SUMIFS('FS Qtr'!$J61:$GJ61, 'FS Qtr'!$J$4:$GJ$4, 'FS Ann'!AY$4)</f>
        <v>0</v>
      </c>
      <c r="AZ61" s="16">
        <f xml:space="preserve"> SUMIFS('FS Qtr'!$J61:$GJ61, 'FS Qtr'!$J$4:$GJ$4, 'FS Ann'!AZ$4)</f>
        <v>0</v>
      </c>
      <c r="BA61" s="16">
        <f xml:space="preserve"> SUMIFS('FS Qtr'!$J61:$GJ61, 'FS Qtr'!$J$4:$GJ$4, 'FS Ann'!BA$4)</f>
        <v>0</v>
      </c>
      <c r="BB61" s="16">
        <f xml:space="preserve"> SUMIFS('FS Qtr'!$J61:$GJ61, 'FS Qtr'!$J$4:$GJ$4, 'FS Ann'!BB$4)</f>
        <v>0</v>
      </c>
    </row>
    <row r="62" spans="1:54" outlineLevel="1" x14ac:dyDescent="0.25">
      <c r="A62" s="1"/>
      <c r="B62" s="1"/>
      <c r="C62" s="19"/>
      <c r="D62" s="84"/>
      <c r="E62" s="16" t="str">
        <f xml:space="preserve"> 'FS Qtr'!E62</f>
        <v>Shareholder loan principal repayment</v>
      </c>
      <c r="F62" s="16">
        <f xml:space="preserve"> 'FS Qtr'!F62</f>
        <v>0</v>
      </c>
      <c r="G62" s="393" t="str">
        <f xml:space="preserve"> 'FS Qtr'!G62</f>
        <v>$ 000s</v>
      </c>
      <c r="H62" s="16">
        <f t="shared" si="8"/>
        <v>-90965.413482615288</v>
      </c>
      <c r="I62" s="16"/>
      <c r="J62" s="16">
        <f xml:space="preserve"> SUMIFS('FS Qtr'!$J62:$GJ62, 'FS Qtr'!$J$4:$GJ$4, 'FS Ann'!J$4)</f>
        <v>0</v>
      </c>
      <c r="K62" s="16">
        <f xml:space="preserve"> SUMIFS('FS Qtr'!$J62:$GJ62, 'FS Qtr'!$J$4:$GJ$4, 'FS Ann'!K$4)</f>
        <v>0</v>
      </c>
      <c r="L62" s="16">
        <f xml:space="preserve"> SUMIFS('FS Qtr'!$J62:$GJ62, 'FS Qtr'!$J$4:$GJ$4, 'FS Ann'!L$4)</f>
        <v>0</v>
      </c>
      <c r="M62" s="16">
        <f xml:space="preserve"> SUMIFS('FS Qtr'!$J62:$GJ62, 'FS Qtr'!$J$4:$GJ$4, 'FS Ann'!M$4)</f>
        <v>-1857.5760258403407</v>
      </c>
      <c r="N62" s="16">
        <f xml:space="preserve"> SUMIFS('FS Qtr'!$J62:$GJ62, 'FS Qtr'!$J$4:$GJ$4, 'FS Ann'!N$4)</f>
        <v>-1976.704177560262</v>
      </c>
      <c r="O62" s="16">
        <f xml:space="preserve"> SUMIFS('FS Qtr'!$J62:$GJ62, 'FS Qtr'!$J$4:$GJ$4, 'FS Ann'!O$4)</f>
        <v>-1281.6265235933679</v>
      </c>
      <c r="P62" s="16">
        <f xml:space="preserve"> SUMIFS('FS Qtr'!$J62:$GJ62, 'FS Qtr'!$J$4:$GJ$4, 'FS Ann'!P$4)</f>
        <v>-1317.6275731052951</v>
      </c>
      <c r="Q62" s="16">
        <f xml:space="preserve"> SUMIFS('FS Qtr'!$J62:$GJ62, 'FS Qtr'!$J$4:$GJ$4, 'FS Ann'!Q$4)</f>
        <v>-1357.3187798958088</v>
      </c>
      <c r="R62" s="16">
        <f xml:space="preserve"> SUMIFS('FS Qtr'!$J62:$GJ62, 'FS Qtr'!$J$4:$GJ$4, 'FS Ann'!R$4)</f>
        <v>-1397.4913218806396</v>
      </c>
      <c r="S62" s="16">
        <f xml:space="preserve"> SUMIFS('FS Qtr'!$J62:$GJ62, 'FS Qtr'!$J$4:$GJ$4, 'FS Ann'!S$4)</f>
        <v>-1441.080875034831</v>
      </c>
      <c r="T62" s="16">
        <f xml:space="preserve"> SUMIFS('FS Qtr'!$J62:$GJ62, 'FS Qtr'!$J$4:$GJ$4, 'FS Ann'!T$4)</f>
        <v>-1487.2338924335636</v>
      </c>
      <c r="U62" s="16">
        <f xml:space="preserve"> SUMIFS('FS Qtr'!$J62:$GJ62, 'FS Qtr'!$J$4:$GJ$4, 'FS Ann'!U$4)</f>
        <v>-1537.8817980214994</v>
      </c>
      <c r="V62" s="16">
        <f xml:space="preserve"> SUMIFS('FS Qtr'!$J62:$GJ62, 'FS Qtr'!$J$4:$GJ$4, 'FS Ann'!V$4)</f>
        <v>-1589.9424777745362</v>
      </c>
      <c r="W62" s="16">
        <f xml:space="preserve"> SUMIFS('FS Qtr'!$J62:$GJ62, 'FS Qtr'!$J$4:$GJ$4, 'FS Ann'!W$4)</f>
        <v>-1646.4127167876409</v>
      </c>
      <c r="X62" s="16">
        <f xml:space="preserve"> SUMIFS('FS Qtr'!$J62:$GJ62, 'FS Qtr'!$J$4:$GJ$4, 'FS Ann'!X$4)</f>
        <v>-1706.5487581240645</v>
      </c>
      <c r="Y62" s="16">
        <f xml:space="preserve"> SUMIFS('FS Qtr'!$J62:$GJ62, 'FS Qtr'!$J$4:$GJ$4, 'FS Ann'!Y$4)</f>
        <v>-1772.3279361612158</v>
      </c>
      <c r="Z62" s="16">
        <f xml:space="preserve"> SUMIFS('FS Qtr'!$J62:$GJ62, 'FS Qtr'!$J$4:$GJ$4, 'FS Ann'!Z$4)</f>
        <v>-1840.8290434049982</v>
      </c>
      <c r="AA62" s="16">
        <f xml:space="preserve"> SUMIFS('FS Qtr'!$J62:$GJ62, 'FS Qtr'!$J$4:$GJ$4, 'FS Ann'!AA$4)</f>
        <v>-1915.143151361699</v>
      </c>
      <c r="AB62" s="16">
        <f xml:space="preserve"> SUMIFS('FS Qtr'!$J62:$GJ62, 'FS Qtr'!$J$4:$GJ$4, 'FS Ann'!AB$4)</f>
        <v>-1994.6737134686355</v>
      </c>
      <c r="AC62" s="16">
        <f xml:space="preserve"> SUMIFS('FS Qtr'!$J62:$GJ62, 'FS Qtr'!$J$4:$GJ$4, 'FS Ann'!AC$4)</f>
        <v>-6869.9228220568939</v>
      </c>
      <c r="AD62" s="16">
        <f xml:space="preserve"> SUMIFS('FS Qtr'!$J62:$GJ62, 'FS Qtr'!$J$4:$GJ$4, 'FS Ann'!AD$4)</f>
        <v>-17049.012264495454</v>
      </c>
      <c r="AE62" s="16">
        <f xml:space="preserve"> SUMIFS('FS Qtr'!$J62:$GJ62, 'FS Qtr'!$J$4:$GJ$4, 'FS Ann'!AE$4)</f>
        <v>-23245.557498658374</v>
      </c>
      <c r="AF62" s="16">
        <f xml:space="preserve"> SUMIFS('FS Qtr'!$J62:$GJ62, 'FS Qtr'!$J$4:$GJ$4, 'FS Ann'!AF$4)</f>
        <v>-17680.502132956164</v>
      </c>
      <c r="AG62" s="16">
        <f xml:space="preserve"> SUMIFS('FS Qtr'!$J62:$GJ62, 'FS Qtr'!$J$4:$GJ$4, 'FS Ann'!AG$4)</f>
        <v>0</v>
      </c>
      <c r="AH62" s="16">
        <f xml:space="preserve"> SUMIFS('FS Qtr'!$J62:$GJ62, 'FS Qtr'!$J$4:$GJ$4, 'FS Ann'!AH$4)</f>
        <v>0</v>
      </c>
      <c r="AI62" s="16">
        <f xml:space="preserve"> SUMIFS('FS Qtr'!$J62:$GJ62, 'FS Qtr'!$J$4:$GJ$4, 'FS Ann'!AI$4)</f>
        <v>0</v>
      </c>
      <c r="AJ62" s="16">
        <f xml:space="preserve"> SUMIFS('FS Qtr'!$J62:$GJ62, 'FS Qtr'!$J$4:$GJ$4, 'FS Ann'!AJ$4)</f>
        <v>0</v>
      </c>
      <c r="AK62" s="16">
        <f xml:space="preserve"> SUMIFS('FS Qtr'!$J62:$GJ62, 'FS Qtr'!$J$4:$GJ$4, 'FS Ann'!AK$4)</f>
        <v>0</v>
      </c>
      <c r="AL62" s="16">
        <f xml:space="preserve"> SUMIFS('FS Qtr'!$J62:$GJ62, 'FS Qtr'!$J$4:$GJ$4, 'FS Ann'!AL$4)</f>
        <v>0</v>
      </c>
      <c r="AM62" s="16">
        <f xml:space="preserve"> SUMIFS('FS Qtr'!$J62:$GJ62, 'FS Qtr'!$J$4:$GJ$4, 'FS Ann'!AM$4)</f>
        <v>0</v>
      </c>
      <c r="AN62" s="16">
        <f xml:space="preserve"> SUMIFS('FS Qtr'!$J62:$GJ62, 'FS Qtr'!$J$4:$GJ$4, 'FS Ann'!AN$4)</f>
        <v>0</v>
      </c>
      <c r="AO62" s="16">
        <f xml:space="preserve"> SUMIFS('FS Qtr'!$J62:$GJ62, 'FS Qtr'!$J$4:$GJ$4, 'FS Ann'!AO$4)</f>
        <v>0</v>
      </c>
      <c r="AP62" s="16">
        <f xml:space="preserve"> SUMIFS('FS Qtr'!$J62:$GJ62, 'FS Qtr'!$J$4:$GJ$4, 'FS Ann'!AP$4)</f>
        <v>0</v>
      </c>
      <c r="AQ62" s="16">
        <f xml:space="preserve"> SUMIFS('FS Qtr'!$J62:$GJ62, 'FS Qtr'!$J$4:$GJ$4, 'FS Ann'!AQ$4)</f>
        <v>0</v>
      </c>
      <c r="AR62" s="16">
        <f xml:space="preserve"> SUMIFS('FS Qtr'!$J62:$GJ62, 'FS Qtr'!$J$4:$GJ$4, 'FS Ann'!AR$4)</f>
        <v>0</v>
      </c>
      <c r="AS62" s="16">
        <f xml:space="preserve"> SUMIFS('FS Qtr'!$J62:$GJ62, 'FS Qtr'!$J$4:$GJ$4, 'FS Ann'!AS$4)</f>
        <v>0</v>
      </c>
      <c r="AT62" s="16">
        <f xml:space="preserve"> SUMIFS('FS Qtr'!$J62:$GJ62, 'FS Qtr'!$J$4:$GJ$4, 'FS Ann'!AT$4)</f>
        <v>0</v>
      </c>
      <c r="AU62" s="16">
        <f xml:space="preserve"> SUMIFS('FS Qtr'!$J62:$GJ62, 'FS Qtr'!$J$4:$GJ$4, 'FS Ann'!AU$4)</f>
        <v>0</v>
      </c>
      <c r="AV62" s="16">
        <f xml:space="preserve"> SUMIFS('FS Qtr'!$J62:$GJ62, 'FS Qtr'!$J$4:$GJ$4, 'FS Ann'!AV$4)</f>
        <v>0</v>
      </c>
      <c r="AW62" s="16">
        <f xml:space="preserve"> SUMIFS('FS Qtr'!$J62:$GJ62, 'FS Qtr'!$J$4:$GJ$4, 'FS Ann'!AW$4)</f>
        <v>0</v>
      </c>
      <c r="AX62" s="16">
        <f xml:space="preserve"> SUMIFS('FS Qtr'!$J62:$GJ62, 'FS Qtr'!$J$4:$GJ$4, 'FS Ann'!AX$4)</f>
        <v>0</v>
      </c>
      <c r="AY62" s="16">
        <f xml:space="preserve"> SUMIFS('FS Qtr'!$J62:$GJ62, 'FS Qtr'!$J$4:$GJ$4, 'FS Ann'!AY$4)</f>
        <v>0</v>
      </c>
      <c r="AZ62" s="16">
        <f xml:space="preserve"> SUMIFS('FS Qtr'!$J62:$GJ62, 'FS Qtr'!$J$4:$GJ$4, 'FS Ann'!AZ$4)</f>
        <v>0</v>
      </c>
      <c r="BA62" s="16">
        <f xml:space="preserve"> SUMIFS('FS Qtr'!$J62:$GJ62, 'FS Qtr'!$J$4:$GJ$4, 'FS Ann'!BA$4)</f>
        <v>0</v>
      </c>
      <c r="BB62" s="16">
        <f xml:space="preserve"> SUMIFS('FS Qtr'!$J62:$GJ62, 'FS Qtr'!$J$4:$GJ$4, 'FS Ann'!BB$4)</f>
        <v>0</v>
      </c>
    </row>
    <row r="63" spans="1:54" outlineLevel="1" x14ac:dyDescent="0.25">
      <c r="A63" s="1"/>
      <c r="B63" s="1"/>
      <c r="C63" s="19"/>
      <c r="D63" s="84"/>
      <c r="E63" s="85" t="s">
        <v>454</v>
      </c>
      <c r="F63" s="85"/>
      <c r="G63" s="394" t="str">
        <f xml:space="preserve"> SMU</f>
        <v>$ 000s</v>
      </c>
      <c r="H63" s="85">
        <f t="shared" si="8"/>
        <v>19181.551448141356</v>
      </c>
      <c r="I63" s="85"/>
      <c r="J63" s="85">
        <f xml:space="preserve"> J59 + SUM(J61:J62)</f>
        <v>0</v>
      </c>
      <c r="K63" s="85">
        <f t="shared" ref="K63:BB63" si="18" xml:space="preserve"> K59 + SUM(K61:K62)</f>
        <v>1.5860723942751065E-4</v>
      </c>
      <c r="L63" s="85">
        <f t="shared" si="18"/>
        <v>-3.7714512727688998E-3</v>
      </c>
      <c r="M63" s="85">
        <f t="shared" si="18"/>
        <v>6.2746840449108277E-3</v>
      </c>
      <c r="N63" s="85">
        <f t="shared" si="18"/>
        <v>0</v>
      </c>
      <c r="O63" s="85">
        <f t="shared" si="18"/>
        <v>0</v>
      </c>
      <c r="P63" s="85">
        <f t="shared" si="18"/>
        <v>0</v>
      </c>
      <c r="Q63" s="85">
        <f t="shared" si="18"/>
        <v>0</v>
      </c>
      <c r="R63" s="85">
        <f t="shared" si="18"/>
        <v>0</v>
      </c>
      <c r="S63" s="85">
        <f t="shared" si="18"/>
        <v>0</v>
      </c>
      <c r="T63" s="85">
        <f t="shared" si="18"/>
        <v>0</v>
      </c>
      <c r="U63" s="85">
        <f t="shared" si="18"/>
        <v>0</v>
      </c>
      <c r="V63" s="85">
        <f t="shared" si="18"/>
        <v>0</v>
      </c>
      <c r="W63" s="85">
        <f t="shared" si="18"/>
        <v>0</v>
      </c>
      <c r="X63" s="85">
        <f t="shared" si="18"/>
        <v>0</v>
      </c>
      <c r="Y63" s="85">
        <f t="shared" si="18"/>
        <v>0</v>
      </c>
      <c r="Z63" s="85">
        <f t="shared" si="18"/>
        <v>0</v>
      </c>
      <c r="AA63" s="85">
        <f t="shared" si="18"/>
        <v>0</v>
      </c>
      <c r="AB63" s="85">
        <f t="shared" si="18"/>
        <v>0</v>
      </c>
      <c r="AC63" s="85">
        <f t="shared" si="18"/>
        <v>0</v>
      </c>
      <c r="AD63" s="85">
        <f t="shared" si="18"/>
        <v>0</v>
      </c>
      <c r="AE63" s="85">
        <f t="shared" si="18"/>
        <v>0</v>
      </c>
      <c r="AF63" s="85">
        <f t="shared" si="18"/>
        <v>4616.3509396794398</v>
      </c>
      <c r="AG63" s="85">
        <f t="shared" si="18"/>
        <v>14565.197846621906</v>
      </c>
      <c r="AH63" s="85">
        <f t="shared" si="18"/>
        <v>0</v>
      </c>
      <c r="AI63" s="85">
        <f t="shared" si="18"/>
        <v>0</v>
      </c>
      <c r="AJ63" s="85">
        <f t="shared" si="18"/>
        <v>0</v>
      </c>
      <c r="AK63" s="85">
        <f t="shared" si="18"/>
        <v>0</v>
      </c>
      <c r="AL63" s="85">
        <f t="shared" si="18"/>
        <v>0</v>
      </c>
      <c r="AM63" s="85">
        <f t="shared" si="18"/>
        <v>0</v>
      </c>
      <c r="AN63" s="85">
        <f t="shared" si="18"/>
        <v>0</v>
      </c>
      <c r="AO63" s="85">
        <f t="shared" si="18"/>
        <v>0</v>
      </c>
      <c r="AP63" s="85">
        <f t="shared" si="18"/>
        <v>0</v>
      </c>
      <c r="AQ63" s="85">
        <f t="shared" si="18"/>
        <v>0</v>
      </c>
      <c r="AR63" s="85">
        <f t="shared" si="18"/>
        <v>0</v>
      </c>
      <c r="AS63" s="85">
        <f t="shared" si="18"/>
        <v>0</v>
      </c>
      <c r="AT63" s="85">
        <f t="shared" si="18"/>
        <v>0</v>
      </c>
      <c r="AU63" s="85">
        <f t="shared" si="18"/>
        <v>0</v>
      </c>
      <c r="AV63" s="85">
        <f t="shared" si="18"/>
        <v>0</v>
      </c>
      <c r="AW63" s="85">
        <f t="shared" si="18"/>
        <v>0</v>
      </c>
      <c r="AX63" s="85">
        <f t="shared" si="18"/>
        <v>0</v>
      </c>
      <c r="AY63" s="85">
        <f t="shared" si="18"/>
        <v>0</v>
      </c>
      <c r="AZ63" s="85">
        <f t="shared" si="18"/>
        <v>0</v>
      </c>
      <c r="BA63" s="85">
        <f t="shared" si="18"/>
        <v>0</v>
      </c>
      <c r="BB63" s="85">
        <f t="shared" si="18"/>
        <v>0</v>
      </c>
    </row>
    <row r="64" spans="1:54" outlineLevel="1" x14ac:dyDescent="0.25">
      <c r="A64" s="1"/>
      <c r="B64" s="1"/>
      <c r="C64" s="19"/>
      <c r="D64" s="84"/>
      <c r="E64" s="16"/>
      <c r="F64" s="16"/>
      <c r="G64" s="393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outlineLevel="1" x14ac:dyDescent="0.25">
      <c r="A65" s="1"/>
      <c r="B65" s="1"/>
      <c r="C65" s="19"/>
      <c r="D65" s="84"/>
      <c r="E65" s="16" t="str">
        <f xml:space="preserve"> 'FS Qtr'!E65</f>
        <v>Share capital redemption</v>
      </c>
      <c r="F65" s="16">
        <f xml:space="preserve"> 'FS Qtr'!F65</f>
        <v>0</v>
      </c>
      <c r="G65" s="393" t="str">
        <f xml:space="preserve"> 'FS Qtr'!G65</f>
        <v>$ 000s</v>
      </c>
      <c r="H65" s="16">
        <f t="shared" si="8"/>
        <v>-100</v>
      </c>
      <c r="I65" s="16"/>
      <c r="J65" s="16">
        <f xml:space="preserve"> SUMIFS('FS Qtr'!$J65:$GJ65, 'FS Qtr'!$J$4:$GJ$4, 'FS Ann'!J$4)</f>
        <v>0</v>
      </c>
      <c r="K65" s="16">
        <f xml:space="preserve"> SUMIFS('FS Qtr'!$J65:$GJ65, 'FS Qtr'!$J$4:$GJ$4, 'FS Ann'!K$4)</f>
        <v>0</v>
      </c>
      <c r="L65" s="16">
        <f xml:space="preserve"> SUMIFS('FS Qtr'!$J65:$GJ65, 'FS Qtr'!$J$4:$GJ$4, 'FS Ann'!L$4)</f>
        <v>0</v>
      </c>
      <c r="M65" s="16">
        <f xml:space="preserve"> SUMIFS('FS Qtr'!$J65:$GJ65, 'FS Qtr'!$J$4:$GJ$4, 'FS Ann'!M$4)</f>
        <v>0</v>
      </c>
      <c r="N65" s="16">
        <f xml:space="preserve"> SUMIFS('FS Qtr'!$J65:$GJ65, 'FS Qtr'!$J$4:$GJ$4, 'FS Ann'!N$4)</f>
        <v>0</v>
      </c>
      <c r="O65" s="16">
        <f xml:space="preserve"> SUMIFS('FS Qtr'!$J65:$GJ65, 'FS Qtr'!$J$4:$GJ$4, 'FS Ann'!O$4)</f>
        <v>0</v>
      </c>
      <c r="P65" s="16">
        <f xml:space="preserve"> SUMIFS('FS Qtr'!$J65:$GJ65, 'FS Qtr'!$J$4:$GJ$4, 'FS Ann'!P$4)</f>
        <v>0</v>
      </c>
      <c r="Q65" s="16">
        <f xml:space="preserve"> SUMIFS('FS Qtr'!$J65:$GJ65, 'FS Qtr'!$J$4:$GJ$4, 'FS Ann'!Q$4)</f>
        <v>0</v>
      </c>
      <c r="R65" s="16">
        <f xml:space="preserve"> SUMIFS('FS Qtr'!$J65:$GJ65, 'FS Qtr'!$J$4:$GJ$4, 'FS Ann'!R$4)</f>
        <v>0</v>
      </c>
      <c r="S65" s="16">
        <f xml:space="preserve"> SUMIFS('FS Qtr'!$J65:$GJ65, 'FS Qtr'!$J$4:$GJ$4, 'FS Ann'!S$4)</f>
        <v>0</v>
      </c>
      <c r="T65" s="16">
        <f xml:space="preserve"> SUMIFS('FS Qtr'!$J65:$GJ65, 'FS Qtr'!$J$4:$GJ$4, 'FS Ann'!T$4)</f>
        <v>0</v>
      </c>
      <c r="U65" s="16">
        <f xml:space="preserve"> SUMIFS('FS Qtr'!$J65:$GJ65, 'FS Qtr'!$J$4:$GJ$4, 'FS Ann'!U$4)</f>
        <v>0</v>
      </c>
      <c r="V65" s="16">
        <f xml:space="preserve"> SUMIFS('FS Qtr'!$J65:$GJ65, 'FS Qtr'!$J$4:$GJ$4, 'FS Ann'!V$4)</f>
        <v>0</v>
      </c>
      <c r="W65" s="16">
        <f xml:space="preserve"> SUMIFS('FS Qtr'!$J65:$GJ65, 'FS Qtr'!$J$4:$GJ$4, 'FS Ann'!W$4)</f>
        <v>0</v>
      </c>
      <c r="X65" s="16">
        <f xml:space="preserve"> SUMIFS('FS Qtr'!$J65:$GJ65, 'FS Qtr'!$J$4:$GJ$4, 'FS Ann'!X$4)</f>
        <v>0</v>
      </c>
      <c r="Y65" s="16">
        <f xml:space="preserve"> SUMIFS('FS Qtr'!$J65:$GJ65, 'FS Qtr'!$J$4:$GJ$4, 'FS Ann'!Y$4)</f>
        <v>0</v>
      </c>
      <c r="Z65" s="16">
        <f xml:space="preserve"> SUMIFS('FS Qtr'!$J65:$GJ65, 'FS Qtr'!$J$4:$GJ$4, 'FS Ann'!Z$4)</f>
        <v>0</v>
      </c>
      <c r="AA65" s="16">
        <f xml:space="preserve"> SUMIFS('FS Qtr'!$J65:$GJ65, 'FS Qtr'!$J$4:$GJ$4, 'FS Ann'!AA$4)</f>
        <v>0</v>
      </c>
      <c r="AB65" s="16">
        <f xml:space="preserve"> SUMIFS('FS Qtr'!$J65:$GJ65, 'FS Qtr'!$J$4:$GJ$4, 'FS Ann'!AB$4)</f>
        <v>0</v>
      </c>
      <c r="AC65" s="16">
        <f xml:space="preserve"> SUMIFS('FS Qtr'!$J65:$GJ65, 'FS Qtr'!$J$4:$GJ$4, 'FS Ann'!AC$4)</f>
        <v>0</v>
      </c>
      <c r="AD65" s="16">
        <f xml:space="preserve"> SUMIFS('FS Qtr'!$J65:$GJ65, 'FS Qtr'!$J$4:$GJ$4, 'FS Ann'!AD$4)</f>
        <v>0</v>
      </c>
      <c r="AE65" s="16">
        <f xml:space="preserve"> SUMIFS('FS Qtr'!$J65:$GJ65, 'FS Qtr'!$J$4:$GJ$4, 'FS Ann'!AE$4)</f>
        <v>0</v>
      </c>
      <c r="AF65" s="16">
        <f xml:space="preserve"> SUMIFS('FS Qtr'!$J65:$GJ65, 'FS Qtr'!$J$4:$GJ$4, 'FS Ann'!AF$4)</f>
        <v>0</v>
      </c>
      <c r="AG65" s="16">
        <f xml:space="preserve"> SUMIFS('FS Qtr'!$J65:$GJ65, 'FS Qtr'!$J$4:$GJ$4, 'FS Ann'!AG$4)</f>
        <v>-100</v>
      </c>
      <c r="AH65" s="16">
        <f xml:space="preserve"> SUMIFS('FS Qtr'!$J65:$GJ65, 'FS Qtr'!$J$4:$GJ$4, 'FS Ann'!AH$4)</f>
        <v>0</v>
      </c>
      <c r="AI65" s="16">
        <f xml:space="preserve"> SUMIFS('FS Qtr'!$J65:$GJ65, 'FS Qtr'!$J$4:$GJ$4, 'FS Ann'!AI$4)</f>
        <v>0</v>
      </c>
      <c r="AJ65" s="16">
        <f xml:space="preserve"> SUMIFS('FS Qtr'!$J65:$GJ65, 'FS Qtr'!$J$4:$GJ$4, 'FS Ann'!AJ$4)</f>
        <v>0</v>
      </c>
      <c r="AK65" s="16">
        <f xml:space="preserve"> SUMIFS('FS Qtr'!$J65:$GJ65, 'FS Qtr'!$J$4:$GJ$4, 'FS Ann'!AK$4)</f>
        <v>0</v>
      </c>
      <c r="AL65" s="16">
        <f xml:space="preserve"> SUMIFS('FS Qtr'!$J65:$GJ65, 'FS Qtr'!$J$4:$GJ$4, 'FS Ann'!AL$4)</f>
        <v>0</v>
      </c>
      <c r="AM65" s="16">
        <f xml:space="preserve"> SUMIFS('FS Qtr'!$J65:$GJ65, 'FS Qtr'!$J$4:$GJ$4, 'FS Ann'!AM$4)</f>
        <v>0</v>
      </c>
      <c r="AN65" s="16">
        <f xml:space="preserve"> SUMIFS('FS Qtr'!$J65:$GJ65, 'FS Qtr'!$J$4:$GJ$4, 'FS Ann'!AN$4)</f>
        <v>0</v>
      </c>
      <c r="AO65" s="16">
        <f xml:space="preserve"> SUMIFS('FS Qtr'!$J65:$GJ65, 'FS Qtr'!$J$4:$GJ$4, 'FS Ann'!AO$4)</f>
        <v>0</v>
      </c>
      <c r="AP65" s="16">
        <f xml:space="preserve"> SUMIFS('FS Qtr'!$J65:$GJ65, 'FS Qtr'!$J$4:$GJ$4, 'FS Ann'!AP$4)</f>
        <v>0</v>
      </c>
      <c r="AQ65" s="16">
        <f xml:space="preserve"> SUMIFS('FS Qtr'!$J65:$GJ65, 'FS Qtr'!$J$4:$GJ$4, 'FS Ann'!AQ$4)</f>
        <v>0</v>
      </c>
      <c r="AR65" s="16">
        <f xml:space="preserve"> SUMIFS('FS Qtr'!$J65:$GJ65, 'FS Qtr'!$J$4:$GJ$4, 'FS Ann'!AR$4)</f>
        <v>0</v>
      </c>
      <c r="AS65" s="16">
        <f xml:space="preserve"> SUMIFS('FS Qtr'!$J65:$GJ65, 'FS Qtr'!$J$4:$GJ$4, 'FS Ann'!AS$4)</f>
        <v>0</v>
      </c>
      <c r="AT65" s="16">
        <f xml:space="preserve"> SUMIFS('FS Qtr'!$J65:$GJ65, 'FS Qtr'!$J$4:$GJ$4, 'FS Ann'!AT$4)</f>
        <v>0</v>
      </c>
      <c r="AU65" s="16">
        <f xml:space="preserve"> SUMIFS('FS Qtr'!$J65:$GJ65, 'FS Qtr'!$J$4:$GJ$4, 'FS Ann'!AU$4)</f>
        <v>0</v>
      </c>
      <c r="AV65" s="16">
        <f xml:space="preserve"> SUMIFS('FS Qtr'!$J65:$GJ65, 'FS Qtr'!$J$4:$GJ$4, 'FS Ann'!AV$4)</f>
        <v>0</v>
      </c>
      <c r="AW65" s="16">
        <f xml:space="preserve"> SUMIFS('FS Qtr'!$J65:$GJ65, 'FS Qtr'!$J$4:$GJ$4, 'FS Ann'!AW$4)</f>
        <v>0</v>
      </c>
      <c r="AX65" s="16">
        <f xml:space="preserve"> SUMIFS('FS Qtr'!$J65:$GJ65, 'FS Qtr'!$J$4:$GJ$4, 'FS Ann'!AX$4)</f>
        <v>0</v>
      </c>
      <c r="AY65" s="16">
        <f xml:space="preserve"> SUMIFS('FS Qtr'!$J65:$GJ65, 'FS Qtr'!$J$4:$GJ$4, 'FS Ann'!AY$4)</f>
        <v>0</v>
      </c>
      <c r="AZ65" s="16">
        <f xml:space="preserve"> SUMIFS('FS Qtr'!$J65:$GJ65, 'FS Qtr'!$J$4:$GJ$4, 'FS Ann'!AZ$4)</f>
        <v>0</v>
      </c>
      <c r="BA65" s="16">
        <f xml:space="preserve"> SUMIFS('FS Qtr'!$J65:$GJ65, 'FS Qtr'!$J$4:$GJ$4, 'FS Ann'!BA$4)</f>
        <v>0</v>
      </c>
      <c r="BB65" s="16">
        <f xml:space="preserve"> SUMIFS('FS Qtr'!$J65:$GJ65, 'FS Qtr'!$J$4:$GJ$4, 'FS Ann'!BB$4)</f>
        <v>0</v>
      </c>
    </row>
    <row r="66" spans="1:54" outlineLevel="1" x14ac:dyDescent="0.25">
      <c r="A66" s="1"/>
      <c r="B66" s="1"/>
      <c r="C66" s="19"/>
      <c r="D66" s="84"/>
      <c r="E66" s="85" t="s">
        <v>56</v>
      </c>
      <c r="F66" s="85"/>
      <c r="G66" s="335" t="str">
        <f>SMU</f>
        <v>$ 000s</v>
      </c>
      <c r="H66" s="85">
        <f t="shared" si="8"/>
        <v>19081.551448141356</v>
      </c>
      <c r="I66" s="85"/>
      <c r="J66" s="85">
        <f t="shared" ref="J66:BB66" si="19" xml:space="preserve"> J63 + J65</f>
        <v>0</v>
      </c>
      <c r="K66" s="85">
        <f t="shared" si="19"/>
        <v>1.5860723942751065E-4</v>
      </c>
      <c r="L66" s="85">
        <f t="shared" si="19"/>
        <v>-3.7714512727688998E-3</v>
      </c>
      <c r="M66" s="85">
        <f t="shared" si="19"/>
        <v>6.2746840449108277E-3</v>
      </c>
      <c r="N66" s="85">
        <f t="shared" si="19"/>
        <v>0</v>
      </c>
      <c r="O66" s="85">
        <f t="shared" si="19"/>
        <v>0</v>
      </c>
      <c r="P66" s="85">
        <f t="shared" si="19"/>
        <v>0</v>
      </c>
      <c r="Q66" s="85">
        <f t="shared" si="19"/>
        <v>0</v>
      </c>
      <c r="R66" s="85">
        <f t="shared" si="19"/>
        <v>0</v>
      </c>
      <c r="S66" s="85">
        <f t="shared" si="19"/>
        <v>0</v>
      </c>
      <c r="T66" s="85">
        <f t="shared" si="19"/>
        <v>0</v>
      </c>
      <c r="U66" s="85">
        <f t="shared" si="19"/>
        <v>0</v>
      </c>
      <c r="V66" s="85">
        <f t="shared" si="19"/>
        <v>0</v>
      </c>
      <c r="W66" s="85">
        <f t="shared" si="19"/>
        <v>0</v>
      </c>
      <c r="X66" s="85">
        <f t="shared" si="19"/>
        <v>0</v>
      </c>
      <c r="Y66" s="85">
        <f t="shared" si="19"/>
        <v>0</v>
      </c>
      <c r="Z66" s="85">
        <f t="shared" si="19"/>
        <v>0</v>
      </c>
      <c r="AA66" s="85">
        <f t="shared" si="19"/>
        <v>0</v>
      </c>
      <c r="AB66" s="85">
        <f t="shared" si="19"/>
        <v>0</v>
      </c>
      <c r="AC66" s="85">
        <f t="shared" si="19"/>
        <v>0</v>
      </c>
      <c r="AD66" s="85">
        <f t="shared" si="19"/>
        <v>0</v>
      </c>
      <c r="AE66" s="85">
        <f t="shared" si="19"/>
        <v>0</v>
      </c>
      <c r="AF66" s="85">
        <f t="shared" si="19"/>
        <v>4616.3509396794398</v>
      </c>
      <c r="AG66" s="85">
        <f t="shared" si="19"/>
        <v>14465.197846621906</v>
      </c>
      <c r="AH66" s="85">
        <f t="shared" si="19"/>
        <v>0</v>
      </c>
      <c r="AI66" s="85">
        <f t="shared" si="19"/>
        <v>0</v>
      </c>
      <c r="AJ66" s="85">
        <f t="shared" si="19"/>
        <v>0</v>
      </c>
      <c r="AK66" s="85">
        <f t="shared" si="19"/>
        <v>0</v>
      </c>
      <c r="AL66" s="85">
        <f t="shared" si="19"/>
        <v>0</v>
      </c>
      <c r="AM66" s="85">
        <f t="shared" si="19"/>
        <v>0</v>
      </c>
      <c r="AN66" s="85">
        <f t="shared" si="19"/>
        <v>0</v>
      </c>
      <c r="AO66" s="85">
        <f t="shared" si="19"/>
        <v>0</v>
      </c>
      <c r="AP66" s="85">
        <f t="shared" si="19"/>
        <v>0</v>
      </c>
      <c r="AQ66" s="85">
        <f t="shared" si="19"/>
        <v>0</v>
      </c>
      <c r="AR66" s="85">
        <f t="shared" si="19"/>
        <v>0</v>
      </c>
      <c r="AS66" s="85">
        <f t="shared" si="19"/>
        <v>0</v>
      </c>
      <c r="AT66" s="85">
        <f t="shared" si="19"/>
        <v>0</v>
      </c>
      <c r="AU66" s="85">
        <f t="shared" si="19"/>
        <v>0</v>
      </c>
      <c r="AV66" s="85">
        <f t="shared" si="19"/>
        <v>0</v>
      </c>
      <c r="AW66" s="85">
        <f t="shared" si="19"/>
        <v>0</v>
      </c>
      <c r="AX66" s="85">
        <f t="shared" si="19"/>
        <v>0</v>
      </c>
      <c r="AY66" s="85">
        <f t="shared" si="19"/>
        <v>0</v>
      </c>
      <c r="AZ66" s="85">
        <f t="shared" si="19"/>
        <v>0</v>
      </c>
      <c r="BA66" s="85">
        <f t="shared" si="19"/>
        <v>0</v>
      </c>
      <c r="BB66" s="85">
        <f t="shared" si="19"/>
        <v>0</v>
      </c>
    </row>
    <row r="67" spans="1:54" outlineLevel="1" x14ac:dyDescent="0.25">
      <c r="A67" s="1"/>
      <c r="B67" s="1"/>
      <c r="C67" s="19"/>
      <c r="D67" s="84"/>
      <c r="E67" s="16"/>
      <c r="F67" s="16"/>
      <c r="G67" s="393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outlineLevel="1" x14ac:dyDescent="0.25">
      <c r="A68" s="1"/>
      <c r="B68" s="1"/>
      <c r="C68" s="19"/>
      <c r="D68" s="84"/>
      <c r="E68" s="16" t="str">
        <f xml:space="preserve"> 'FS Qtr'!E68</f>
        <v>Dividends paid</v>
      </c>
      <c r="F68" s="16">
        <f xml:space="preserve"> 'FS Qtr'!F68</f>
        <v>0</v>
      </c>
      <c r="G68" s="393" t="str">
        <f xml:space="preserve"> 'FS Qtr'!G68</f>
        <v>$ 000s</v>
      </c>
      <c r="H68" s="16">
        <f t="shared" si="8"/>
        <v>-19081.551448141145</v>
      </c>
      <c r="I68" s="16"/>
      <c r="J68" s="16">
        <f xml:space="preserve"> SUMIFS('FS Qtr'!$J68:$GJ68, 'FS Qtr'!$J$4:$GJ$4, 'FS Ann'!J$4)</f>
        <v>0</v>
      </c>
      <c r="K68" s="16">
        <f xml:space="preserve"> SUMIFS('FS Qtr'!$J68:$GJ68, 'FS Qtr'!$J$4:$GJ$4, 'FS Ann'!K$4)</f>
        <v>0</v>
      </c>
      <c r="L68" s="16">
        <f xml:space="preserve"> SUMIFS('FS Qtr'!$J68:$GJ68, 'FS Qtr'!$J$4:$GJ$4, 'FS Ann'!L$4)</f>
        <v>0</v>
      </c>
      <c r="M68" s="16">
        <f xml:space="preserve"> SUMIFS('FS Qtr'!$J68:$GJ68, 'FS Qtr'!$J$4:$GJ$4, 'FS Ann'!M$4)</f>
        <v>-2.6618400179359014E-3</v>
      </c>
      <c r="N68" s="16">
        <f xml:space="preserve"> SUMIFS('FS Qtr'!$J68:$GJ68, 'FS Qtr'!$J$4:$GJ$4, 'FS Ann'!N$4)</f>
        <v>0</v>
      </c>
      <c r="O68" s="16">
        <f xml:space="preserve"> SUMIFS('FS Qtr'!$J68:$GJ68, 'FS Qtr'!$J$4:$GJ$4, 'FS Ann'!O$4)</f>
        <v>0</v>
      </c>
      <c r="P68" s="16">
        <f xml:space="preserve"> SUMIFS('FS Qtr'!$J68:$GJ68, 'FS Qtr'!$J$4:$GJ$4, 'FS Ann'!P$4)</f>
        <v>0</v>
      </c>
      <c r="Q68" s="16">
        <f xml:space="preserve"> SUMIFS('FS Qtr'!$J68:$GJ68, 'FS Qtr'!$J$4:$GJ$4, 'FS Ann'!Q$4)</f>
        <v>0</v>
      </c>
      <c r="R68" s="16">
        <f xml:space="preserve"> SUMIFS('FS Qtr'!$J68:$GJ68, 'FS Qtr'!$J$4:$GJ$4, 'FS Ann'!R$4)</f>
        <v>0</v>
      </c>
      <c r="S68" s="16">
        <f xml:space="preserve"> SUMIFS('FS Qtr'!$J68:$GJ68, 'FS Qtr'!$J$4:$GJ$4, 'FS Ann'!S$4)</f>
        <v>0</v>
      </c>
      <c r="T68" s="16">
        <f xml:space="preserve"> SUMIFS('FS Qtr'!$J68:$GJ68, 'FS Qtr'!$J$4:$GJ$4, 'FS Ann'!T$4)</f>
        <v>0</v>
      </c>
      <c r="U68" s="16">
        <f xml:space="preserve"> SUMIFS('FS Qtr'!$J68:$GJ68, 'FS Qtr'!$J$4:$GJ$4, 'FS Ann'!U$4)</f>
        <v>0</v>
      </c>
      <c r="V68" s="16">
        <f xml:space="preserve"> SUMIFS('FS Qtr'!$J68:$GJ68, 'FS Qtr'!$J$4:$GJ$4, 'FS Ann'!V$4)</f>
        <v>0</v>
      </c>
      <c r="W68" s="16">
        <f xml:space="preserve"> SUMIFS('FS Qtr'!$J68:$GJ68, 'FS Qtr'!$J$4:$GJ$4, 'FS Ann'!W$4)</f>
        <v>0</v>
      </c>
      <c r="X68" s="16">
        <f xml:space="preserve"> SUMIFS('FS Qtr'!$J68:$GJ68, 'FS Qtr'!$J$4:$GJ$4, 'FS Ann'!X$4)</f>
        <v>0</v>
      </c>
      <c r="Y68" s="16">
        <f xml:space="preserve"> SUMIFS('FS Qtr'!$J68:$GJ68, 'FS Qtr'!$J$4:$GJ$4, 'FS Ann'!Y$4)</f>
        <v>0</v>
      </c>
      <c r="Z68" s="16">
        <f xml:space="preserve"> SUMIFS('FS Qtr'!$J68:$GJ68, 'FS Qtr'!$J$4:$GJ$4, 'FS Ann'!Z$4)</f>
        <v>0</v>
      </c>
      <c r="AA68" s="16">
        <f xml:space="preserve"> SUMIFS('FS Qtr'!$J68:$GJ68, 'FS Qtr'!$J$4:$GJ$4, 'FS Ann'!AA$4)</f>
        <v>0</v>
      </c>
      <c r="AB68" s="16">
        <f xml:space="preserve"> SUMIFS('FS Qtr'!$J68:$GJ68, 'FS Qtr'!$J$4:$GJ$4, 'FS Ann'!AB$4)</f>
        <v>0</v>
      </c>
      <c r="AC68" s="16">
        <f xml:space="preserve"> SUMIFS('FS Qtr'!$J68:$GJ68, 'FS Qtr'!$J$4:$GJ$4, 'FS Ann'!AC$4)</f>
        <v>0</v>
      </c>
      <c r="AD68" s="16">
        <f xml:space="preserve"> SUMIFS('FS Qtr'!$J68:$GJ68, 'FS Qtr'!$J$4:$GJ$4, 'FS Ann'!AD$4)</f>
        <v>0</v>
      </c>
      <c r="AE68" s="16">
        <f xml:space="preserve"> SUMIFS('FS Qtr'!$J68:$GJ68, 'FS Qtr'!$J$4:$GJ$4, 'FS Ann'!AE$4)</f>
        <v>0</v>
      </c>
      <c r="AF68" s="16">
        <f xml:space="preserve"> SUMIFS('FS Qtr'!$J68:$GJ68, 'FS Qtr'!$J$4:$GJ$4, 'FS Ann'!AF$4)</f>
        <v>-4616.3509396794434</v>
      </c>
      <c r="AG68" s="16">
        <f xml:space="preserve"> SUMIFS('FS Qtr'!$J68:$GJ68, 'FS Qtr'!$J$4:$GJ$4, 'FS Ann'!AG$4)</f>
        <v>-14465.197846621684</v>
      </c>
      <c r="AH68" s="16">
        <f xml:space="preserve"> SUMIFS('FS Qtr'!$J68:$GJ68, 'FS Qtr'!$J$4:$GJ$4, 'FS Ann'!AH$4)</f>
        <v>0</v>
      </c>
      <c r="AI68" s="16">
        <f xml:space="preserve"> SUMIFS('FS Qtr'!$J68:$GJ68, 'FS Qtr'!$J$4:$GJ$4, 'FS Ann'!AI$4)</f>
        <v>0</v>
      </c>
      <c r="AJ68" s="16">
        <f xml:space="preserve"> SUMIFS('FS Qtr'!$J68:$GJ68, 'FS Qtr'!$J$4:$GJ$4, 'FS Ann'!AJ$4)</f>
        <v>0</v>
      </c>
      <c r="AK68" s="16">
        <f xml:space="preserve"> SUMIFS('FS Qtr'!$J68:$GJ68, 'FS Qtr'!$J$4:$GJ$4, 'FS Ann'!AK$4)</f>
        <v>0</v>
      </c>
      <c r="AL68" s="16">
        <f xml:space="preserve"> SUMIFS('FS Qtr'!$J68:$GJ68, 'FS Qtr'!$J$4:$GJ$4, 'FS Ann'!AL$4)</f>
        <v>0</v>
      </c>
      <c r="AM68" s="16">
        <f xml:space="preserve"> SUMIFS('FS Qtr'!$J68:$GJ68, 'FS Qtr'!$J$4:$GJ$4, 'FS Ann'!AM$4)</f>
        <v>0</v>
      </c>
      <c r="AN68" s="16">
        <f xml:space="preserve"> SUMIFS('FS Qtr'!$J68:$GJ68, 'FS Qtr'!$J$4:$GJ$4, 'FS Ann'!AN$4)</f>
        <v>0</v>
      </c>
      <c r="AO68" s="16">
        <f xml:space="preserve"> SUMIFS('FS Qtr'!$J68:$GJ68, 'FS Qtr'!$J$4:$GJ$4, 'FS Ann'!AO$4)</f>
        <v>0</v>
      </c>
      <c r="AP68" s="16">
        <f xml:space="preserve"> SUMIFS('FS Qtr'!$J68:$GJ68, 'FS Qtr'!$J$4:$GJ$4, 'FS Ann'!AP$4)</f>
        <v>0</v>
      </c>
      <c r="AQ68" s="16">
        <f xml:space="preserve"> SUMIFS('FS Qtr'!$J68:$GJ68, 'FS Qtr'!$J$4:$GJ$4, 'FS Ann'!AQ$4)</f>
        <v>0</v>
      </c>
      <c r="AR68" s="16">
        <f xml:space="preserve"> SUMIFS('FS Qtr'!$J68:$GJ68, 'FS Qtr'!$J$4:$GJ$4, 'FS Ann'!AR$4)</f>
        <v>0</v>
      </c>
      <c r="AS68" s="16">
        <f xml:space="preserve"> SUMIFS('FS Qtr'!$J68:$GJ68, 'FS Qtr'!$J$4:$GJ$4, 'FS Ann'!AS$4)</f>
        <v>0</v>
      </c>
      <c r="AT68" s="16">
        <f xml:space="preserve"> SUMIFS('FS Qtr'!$J68:$GJ68, 'FS Qtr'!$J$4:$GJ$4, 'FS Ann'!AT$4)</f>
        <v>0</v>
      </c>
      <c r="AU68" s="16">
        <f xml:space="preserve"> SUMIFS('FS Qtr'!$J68:$GJ68, 'FS Qtr'!$J$4:$GJ$4, 'FS Ann'!AU$4)</f>
        <v>0</v>
      </c>
      <c r="AV68" s="16">
        <f xml:space="preserve"> SUMIFS('FS Qtr'!$J68:$GJ68, 'FS Qtr'!$J$4:$GJ$4, 'FS Ann'!AV$4)</f>
        <v>0</v>
      </c>
      <c r="AW68" s="16">
        <f xml:space="preserve"> SUMIFS('FS Qtr'!$J68:$GJ68, 'FS Qtr'!$J$4:$GJ$4, 'FS Ann'!AW$4)</f>
        <v>0</v>
      </c>
      <c r="AX68" s="16">
        <f xml:space="preserve"> SUMIFS('FS Qtr'!$J68:$GJ68, 'FS Qtr'!$J$4:$GJ$4, 'FS Ann'!AX$4)</f>
        <v>0</v>
      </c>
      <c r="AY68" s="16">
        <f xml:space="preserve"> SUMIFS('FS Qtr'!$J68:$GJ68, 'FS Qtr'!$J$4:$GJ$4, 'FS Ann'!AY$4)</f>
        <v>0</v>
      </c>
      <c r="AZ68" s="16">
        <f xml:space="preserve"> SUMIFS('FS Qtr'!$J68:$GJ68, 'FS Qtr'!$J$4:$GJ$4, 'FS Ann'!AZ$4)</f>
        <v>0</v>
      </c>
      <c r="BA68" s="16">
        <f xml:space="preserve"> SUMIFS('FS Qtr'!$J68:$GJ68, 'FS Qtr'!$J$4:$GJ$4, 'FS Ann'!BA$4)</f>
        <v>0</v>
      </c>
      <c r="BB68" s="16">
        <f xml:space="preserve"> SUMIFS('FS Qtr'!$J68:$GJ68, 'FS Qtr'!$J$4:$GJ$4, 'FS Ann'!BB$4)</f>
        <v>0</v>
      </c>
    </row>
    <row r="69" spans="1:54" outlineLevel="1" x14ac:dyDescent="0.25">
      <c r="A69" s="1"/>
      <c r="B69" s="1"/>
      <c r="C69" s="19"/>
      <c r="D69" s="84"/>
      <c r="E69" s="85" t="s">
        <v>57</v>
      </c>
      <c r="F69" s="85"/>
      <c r="G69" s="335" t="str">
        <f>SMU</f>
        <v>$ 000s</v>
      </c>
      <c r="H69" s="85">
        <f t="shared" si="8"/>
        <v>2.1555024432018399E-10</v>
      </c>
      <c r="I69" s="85"/>
      <c r="J69" s="85">
        <f t="shared" ref="J69:BB69" si="20" xml:space="preserve"> J66 + J68</f>
        <v>0</v>
      </c>
      <c r="K69" s="85">
        <f t="shared" si="20"/>
        <v>1.5860723942751065E-4</v>
      </c>
      <c r="L69" s="85">
        <f t="shared" si="20"/>
        <v>-3.7714512727688998E-3</v>
      </c>
      <c r="M69" s="85">
        <f t="shared" si="20"/>
        <v>3.6128440269749262E-3</v>
      </c>
      <c r="N69" s="85">
        <f t="shared" si="20"/>
        <v>0</v>
      </c>
      <c r="O69" s="85">
        <f t="shared" si="20"/>
        <v>0</v>
      </c>
      <c r="P69" s="85">
        <f t="shared" si="20"/>
        <v>0</v>
      </c>
      <c r="Q69" s="85">
        <f t="shared" si="20"/>
        <v>0</v>
      </c>
      <c r="R69" s="85">
        <f t="shared" si="20"/>
        <v>0</v>
      </c>
      <c r="S69" s="85">
        <f t="shared" si="20"/>
        <v>0</v>
      </c>
      <c r="T69" s="85">
        <f t="shared" si="20"/>
        <v>0</v>
      </c>
      <c r="U69" s="85">
        <f t="shared" si="20"/>
        <v>0</v>
      </c>
      <c r="V69" s="85">
        <f t="shared" si="20"/>
        <v>0</v>
      </c>
      <c r="W69" s="85">
        <f t="shared" si="20"/>
        <v>0</v>
      </c>
      <c r="X69" s="85">
        <f t="shared" si="20"/>
        <v>0</v>
      </c>
      <c r="Y69" s="85">
        <f t="shared" si="20"/>
        <v>0</v>
      </c>
      <c r="Z69" s="85">
        <f t="shared" si="20"/>
        <v>0</v>
      </c>
      <c r="AA69" s="85">
        <f t="shared" si="20"/>
        <v>0</v>
      </c>
      <c r="AB69" s="85">
        <f t="shared" si="20"/>
        <v>0</v>
      </c>
      <c r="AC69" s="85">
        <f t="shared" si="20"/>
        <v>0</v>
      </c>
      <c r="AD69" s="85">
        <f t="shared" si="20"/>
        <v>0</v>
      </c>
      <c r="AE69" s="85">
        <f t="shared" si="20"/>
        <v>0</v>
      </c>
      <c r="AF69" s="85">
        <f t="shared" si="20"/>
        <v>0</v>
      </c>
      <c r="AG69" s="85">
        <f t="shared" si="20"/>
        <v>2.2191670723259449E-10</v>
      </c>
      <c r="AH69" s="85">
        <f t="shared" si="20"/>
        <v>0</v>
      </c>
      <c r="AI69" s="85">
        <f t="shared" si="20"/>
        <v>0</v>
      </c>
      <c r="AJ69" s="85">
        <f t="shared" si="20"/>
        <v>0</v>
      </c>
      <c r="AK69" s="85">
        <f t="shared" si="20"/>
        <v>0</v>
      </c>
      <c r="AL69" s="85">
        <f t="shared" si="20"/>
        <v>0</v>
      </c>
      <c r="AM69" s="85">
        <f t="shared" si="20"/>
        <v>0</v>
      </c>
      <c r="AN69" s="85">
        <f t="shared" si="20"/>
        <v>0</v>
      </c>
      <c r="AO69" s="85">
        <f t="shared" si="20"/>
        <v>0</v>
      </c>
      <c r="AP69" s="85">
        <f t="shared" si="20"/>
        <v>0</v>
      </c>
      <c r="AQ69" s="85">
        <f t="shared" si="20"/>
        <v>0</v>
      </c>
      <c r="AR69" s="85">
        <f t="shared" si="20"/>
        <v>0</v>
      </c>
      <c r="AS69" s="85">
        <f t="shared" si="20"/>
        <v>0</v>
      </c>
      <c r="AT69" s="85">
        <f t="shared" si="20"/>
        <v>0</v>
      </c>
      <c r="AU69" s="85">
        <f t="shared" si="20"/>
        <v>0</v>
      </c>
      <c r="AV69" s="85">
        <f t="shared" si="20"/>
        <v>0</v>
      </c>
      <c r="AW69" s="85">
        <f t="shared" si="20"/>
        <v>0</v>
      </c>
      <c r="AX69" s="85">
        <f t="shared" si="20"/>
        <v>0</v>
      </c>
      <c r="AY69" s="85">
        <f t="shared" si="20"/>
        <v>0</v>
      </c>
      <c r="AZ69" s="85">
        <f t="shared" si="20"/>
        <v>0</v>
      </c>
      <c r="BA69" s="85">
        <f t="shared" si="20"/>
        <v>0</v>
      </c>
      <c r="BB69" s="85">
        <f t="shared" si="20"/>
        <v>0</v>
      </c>
    </row>
    <row r="70" spans="1:54" outlineLevel="1" x14ac:dyDescent="0.25">
      <c r="A70" s="1"/>
      <c r="B70" s="1"/>
      <c r="C70" s="19"/>
      <c r="D70" s="84"/>
      <c r="E70" s="16"/>
      <c r="F70" s="16"/>
      <c r="G70" s="393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outlineLevel="1" x14ac:dyDescent="0.25">
      <c r="A71" s="1"/>
      <c r="B71" s="1"/>
      <c r="C71" s="19"/>
      <c r="D71" s="84"/>
      <c r="E71" s="16"/>
      <c r="F71" s="16"/>
      <c r="G71" s="393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x14ac:dyDescent="0.25">
      <c r="A72" s="1" t="s">
        <v>61</v>
      </c>
      <c r="B72" s="1"/>
      <c r="C72" s="19"/>
      <c r="D72" s="84"/>
      <c r="E72" s="16"/>
      <c r="F72" s="16"/>
      <c r="G72" s="393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outlineLevel="1" x14ac:dyDescent="0.25">
      <c r="A73" s="1"/>
      <c r="B73" s="1"/>
      <c r="C73" s="19"/>
      <c r="D73" s="84"/>
      <c r="E73" s="16"/>
      <c r="F73" s="16"/>
      <c r="G73" s="393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outlineLevel="1" x14ac:dyDescent="0.25">
      <c r="A74" s="1"/>
      <c r="B74" s="1" t="s">
        <v>62</v>
      </c>
      <c r="C74" s="19"/>
      <c r="D74" s="84"/>
      <c r="E74" s="16"/>
      <c r="F74" s="16"/>
      <c r="G74" s="393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outlineLevel="1" x14ac:dyDescent="0.25">
      <c r="A75" s="1"/>
      <c r="B75" s="1"/>
      <c r="C75" s="19"/>
      <c r="D75" s="84"/>
      <c r="E75" s="16" t="str">
        <f xml:space="preserve"> 'FS Qtr'!E75</f>
        <v>Wind asset balance</v>
      </c>
      <c r="F75" s="16">
        <f xml:space="preserve"> 'FS Qtr'!F75</f>
        <v>0</v>
      </c>
      <c r="G75" s="393" t="str">
        <f xml:space="preserve"> 'FS Qtr'!G75</f>
        <v>$ 000s</v>
      </c>
      <c r="H75" s="16"/>
      <c r="I75" s="16"/>
      <c r="J75" s="16">
        <f xml:space="preserve"> SUMIFS( 'FS Qtr'!$J75:$GJ75, 'FS Qtr'!$J$2:$GJ$2, 'FS Ann'!J$2)</f>
        <v>0</v>
      </c>
      <c r="K75" s="16">
        <f xml:space="preserve"> SUMIFS( 'FS Qtr'!$J75:$GJ75, 'FS Qtr'!$J$2:$GJ$2, 'FS Ann'!K$2)</f>
        <v>103453.84615384616</v>
      </c>
      <c r="L75" s="16">
        <f xml:space="preserve"> SUMIFS( 'FS Qtr'!$J75:$GJ75, 'FS Qtr'!$J$2:$GJ$2, 'FS Ann'!L$2)</f>
        <v>246184.61538461538</v>
      </c>
      <c r="M75" s="16">
        <f xml:space="preserve"> SUMIFS( 'FS Qtr'!$J75:$GJ75, 'FS Qtr'!$J$2:$GJ$2, 'FS Ann'!M$2)</f>
        <v>308210.29411764705</v>
      </c>
      <c r="N75" s="16">
        <f xml:space="preserve"> SUMIFS( 'FS Qtr'!$J75:$GJ75, 'FS Qtr'!$J$2:$GJ$2, 'FS Ann'!N$2)</f>
        <v>289530.88235294115</v>
      </c>
      <c r="O75" s="16">
        <f xml:space="preserve"> SUMIFS( 'FS Qtr'!$J75:$GJ75, 'FS Qtr'!$J$2:$GJ$2, 'FS Ann'!O$2)</f>
        <v>270851.47058823524</v>
      </c>
      <c r="P75" s="16">
        <f xml:space="preserve"> SUMIFS( 'FS Qtr'!$J75:$GJ75, 'FS Qtr'!$J$2:$GJ$2, 'FS Ann'!P$2)</f>
        <v>252172.05882352934</v>
      </c>
      <c r="Q75" s="16">
        <f xml:space="preserve"> SUMIFS( 'FS Qtr'!$J75:$GJ75, 'FS Qtr'!$J$2:$GJ$2, 'FS Ann'!Q$2)</f>
        <v>233492.64705882344</v>
      </c>
      <c r="R75" s="16">
        <f xml:space="preserve"> SUMIFS( 'FS Qtr'!$J75:$GJ75, 'FS Qtr'!$J$2:$GJ$2, 'FS Ann'!R$2)</f>
        <v>214813.23529411753</v>
      </c>
      <c r="S75" s="16">
        <f xml:space="preserve"> SUMIFS( 'FS Qtr'!$J75:$GJ75, 'FS Qtr'!$J$2:$GJ$2, 'FS Ann'!S$2)</f>
        <v>196133.82352941163</v>
      </c>
      <c r="T75" s="16">
        <f xml:space="preserve"> SUMIFS( 'FS Qtr'!$J75:$GJ75, 'FS Qtr'!$J$2:$GJ$2, 'FS Ann'!T$2)</f>
        <v>177454.41176470573</v>
      </c>
      <c r="U75" s="16">
        <f xml:space="preserve"> SUMIFS( 'FS Qtr'!$J75:$GJ75, 'FS Qtr'!$J$2:$GJ$2, 'FS Ann'!U$2)</f>
        <v>158774.99999999983</v>
      </c>
      <c r="V75" s="16">
        <f xml:space="preserve"> SUMIFS( 'FS Qtr'!$J75:$GJ75, 'FS Qtr'!$J$2:$GJ$2, 'FS Ann'!V$2)</f>
        <v>140095.58823529392</v>
      </c>
      <c r="W75" s="16">
        <f xml:space="preserve"> SUMIFS( 'FS Qtr'!$J75:$GJ75, 'FS Qtr'!$J$2:$GJ$2, 'FS Ann'!W$2)</f>
        <v>121416.17647058805</v>
      </c>
      <c r="X75" s="16">
        <f xml:space="preserve"> SUMIFS( 'FS Qtr'!$J75:$GJ75, 'FS Qtr'!$J$2:$GJ$2, 'FS Ann'!X$2)</f>
        <v>102736.76470588217</v>
      </c>
      <c r="Y75" s="16">
        <f xml:space="preserve"> SUMIFS( 'FS Qtr'!$J75:$GJ75, 'FS Qtr'!$J$2:$GJ$2, 'FS Ann'!Y$2)</f>
        <v>84057.352941176301</v>
      </c>
      <c r="Z75" s="16">
        <f xml:space="preserve"> SUMIFS( 'FS Qtr'!$J75:$GJ75, 'FS Qtr'!$J$2:$GJ$2, 'FS Ann'!Z$2)</f>
        <v>65377.941176470427</v>
      </c>
      <c r="AA75" s="16">
        <f xml:space="preserve"> SUMIFS( 'FS Qtr'!$J75:$GJ75, 'FS Qtr'!$J$2:$GJ$2, 'FS Ann'!AA$2)</f>
        <v>46698.529411764554</v>
      </c>
      <c r="AB75" s="16">
        <f xml:space="preserve"> SUMIFS( 'FS Qtr'!$J75:$GJ75, 'FS Qtr'!$J$2:$GJ$2, 'FS Ann'!AB$2)</f>
        <v>28019.117647058676</v>
      </c>
      <c r="AC75" s="16">
        <f xml:space="preserve"> SUMIFS( 'FS Qtr'!$J75:$GJ75, 'FS Qtr'!$J$2:$GJ$2, 'FS Ann'!AC$2)</f>
        <v>9339.705882352795</v>
      </c>
      <c r="AD75" s="16">
        <f xml:space="preserve"> SUMIFS( 'FS Qtr'!$J75:$GJ75, 'FS Qtr'!$J$2:$GJ$2, 'FS Ann'!AD$2)</f>
        <v>-1.4551915228366852E-10</v>
      </c>
      <c r="AE75" s="16">
        <f xml:space="preserve"> SUMIFS( 'FS Qtr'!$J75:$GJ75, 'FS Qtr'!$J$2:$GJ$2, 'FS Ann'!AE$2)</f>
        <v>-1.4551915228366852E-10</v>
      </c>
      <c r="AF75" s="16">
        <f xml:space="preserve"> SUMIFS( 'FS Qtr'!$J75:$GJ75, 'FS Qtr'!$J$2:$GJ$2, 'FS Ann'!AF$2)</f>
        <v>-1.4551915228366852E-10</v>
      </c>
      <c r="AG75" s="16">
        <f xml:space="preserve"> SUMIFS( 'FS Qtr'!$J75:$GJ75, 'FS Qtr'!$J$2:$GJ$2, 'FS Ann'!AG$2)</f>
        <v>-1.4551915228366852E-10</v>
      </c>
      <c r="AH75" s="16">
        <f xml:space="preserve"> SUMIFS( 'FS Qtr'!$J75:$GJ75, 'FS Qtr'!$J$2:$GJ$2, 'FS Ann'!AH$2)</f>
        <v>-1.4551915228366852E-10</v>
      </c>
      <c r="AI75" s="16">
        <f xml:space="preserve"> SUMIFS( 'FS Qtr'!$J75:$GJ75, 'FS Qtr'!$J$2:$GJ$2, 'FS Ann'!AI$2)</f>
        <v>-1.4551915228366852E-10</v>
      </c>
      <c r="AJ75" s="16">
        <f xml:space="preserve"> SUMIFS( 'FS Qtr'!$J75:$GJ75, 'FS Qtr'!$J$2:$GJ$2, 'FS Ann'!AJ$2)</f>
        <v>-1.4551915228366852E-10</v>
      </c>
      <c r="AK75" s="16">
        <f xml:space="preserve"> SUMIFS( 'FS Qtr'!$J75:$GJ75, 'FS Qtr'!$J$2:$GJ$2, 'FS Ann'!AK$2)</f>
        <v>-1.4551915228366852E-10</v>
      </c>
      <c r="AL75" s="16">
        <f xml:space="preserve"> SUMIFS( 'FS Qtr'!$J75:$GJ75, 'FS Qtr'!$J$2:$GJ$2, 'FS Ann'!AL$2)</f>
        <v>-1.4551915228366852E-10</v>
      </c>
      <c r="AM75" s="16">
        <f xml:space="preserve"> SUMIFS( 'FS Qtr'!$J75:$GJ75, 'FS Qtr'!$J$2:$GJ$2, 'FS Ann'!AM$2)</f>
        <v>-1.4551915228366852E-10</v>
      </c>
      <c r="AN75" s="16">
        <f xml:space="preserve"> SUMIFS( 'FS Qtr'!$J75:$GJ75, 'FS Qtr'!$J$2:$GJ$2, 'FS Ann'!AN$2)</f>
        <v>-1.4551915228366852E-10</v>
      </c>
      <c r="AO75" s="16">
        <f xml:space="preserve"> SUMIFS( 'FS Qtr'!$J75:$GJ75, 'FS Qtr'!$J$2:$GJ$2, 'FS Ann'!AO$2)</f>
        <v>-1.4551915228366852E-10</v>
      </c>
      <c r="AP75" s="16">
        <f xml:space="preserve"> SUMIFS( 'FS Qtr'!$J75:$GJ75, 'FS Qtr'!$J$2:$GJ$2, 'FS Ann'!AP$2)</f>
        <v>-1.4551915228366852E-10</v>
      </c>
      <c r="AQ75" s="16">
        <f xml:space="preserve"> SUMIFS( 'FS Qtr'!$J75:$GJ75, 'FS Qtr'!$J$2:$GJ$2, 'FS Ann'!AQ$2)</f>
        <v>-1.4551915228366852E-10</v>
      </c>
      <c r="AR75" s="16">
        <f xml:space="preserve"> SUMIFS( 'FS Qtr'!$J75:$GJ75, 'FS Qtr'!$J$2:$GJ$2, 'FS Ann'!AR$2)</f>
        <v>-1.4551915228366852E-10</v>
      </c>
      <c r="AS75" s="16">
        <f xml:space="preserve"> SUMIFS( 'FS Qtr'!$J75:$GJ75, 'FS Qtr'!$J$2:$GJ$2, 'FS Ann'!AS$2)</f>
        <v>-1.4551915228366852E-10</v>
      </c>
      <c r="AT75" s="16">
        <f xml:space="preserve"> SUMIFS( 'FS Qtr'!$J75:$GJ75, 'FS Qtr'!$J$2:$GJ$2, 'FS Ann'!AT$2)</f>
        <v>-1.4551915228366852E-10</v>
      </c>
      <c r="AU75" s="16">
        <f xml:space="preserve"> SUMIFS( 'FS Qtr'!$J75:$GJ75, 'FS Qtr'!$J$2:$GJ$2, 'FS Ann'!AU$2)</f>
        <v>-1.4551915228366852E-10</v>
      </c>
      <c r="AV75" s="16">
        <f xml:space="preserve"> SUMIFS( 'FS Qtr'!$J75:$GJ75, 'FS Qtr'!$J$2:$GJ$2, 'FS Ann'!AV$2)</f>
        <v>-1.4551915228366852E-10</v>
      </c>
      <c r="AW75" s="16">
        <f xml:space="preserve"> SUMIFS( 'FS Qtr'!$J75:$GJ75, 'FS Qtr'!$J$2:$GJ$2, 'FS Ann'!AW$2)</f>
        <v>-1.4551915228366852E-10</v>
      </c>
      <c r="AX75" s="16">
        <f xml:space="preserve"> SUMIFS( 'FS Qtr'!$J75:$GJ75, 'FS Qtr'!$J$2:$GJ$2, 'FS Ann'!AX$2)</f>
        <v>-1.4551915228366852E-10</v>
      </c>
      <c r="AY75" s="16">
        <f xml:space="preserve"> SUMIFS( 'FS Qtr'!$J75:$GJ75, 'FS Qtr'!$J$2:$GJ$2, 'FS Ann'!AY$2)</f>
        <v>-1.4551915228366852E-10</v>
      </c>
      <c r="AZ75" s="16">
        <f xml:space="preserve"> SUMIFS( 'FS Qtr'!$J75:$GJ75, 'FS Qtr'!$J$2:$GJ$2, 'FS Ann'!AZ$2)</f>
        <v>-1.4551915228366852E-10</v>
      </c>
      <c r="BA75" s="16">
        <f xml:space="preserve"> SUMIFS( 'FS Qtr'!$J75:$GJ75, 'FS Qtr'!$J$2:$GJ$2, 'FS Ann'!BA$2)</f>
        <v>-1.4551915228366852E-10</v>
      </c>
      <c r="BB75" s="16">
        <f xml:space="preserve"> SUMIFS( 'FS Qtr'!$J75:$GJ75, 'FS Qtr'!$J$2:$GJ$2, 'FS Ann'!BB$2)</f>
        <v>-1.4551915228366852E-10</v>
      </c>
    </row>
    <row r="76" spans="1:54" outlineLevel="1" x14ac:dyDescent="0.25">
      <c r="A76" s="1"/>
      <c r="B76" s="1"/>
      <c r="C76" s="19"/>
      <c r="D76" s="84"/>
      <c r="E76" s="16" t="str">
        <f xml:space="preserve"> 'FS Qtr'!E76</f>
        <v>Capitalised finance costs balance</v>
      </c>
      <c r="F76" s="16">
        <f xml:space="preserve"> 'FS Qtr'!F76</f>
        <v>0</v>
      </c>
      <c r="G76" s="393" t="str">
        <f xml:space="preserve"> 'FS Qtr'!G76</f>
        <v>$ 000s</v>
      </c>
      <c r="H76" s="16"/>
      <c r="I76" s="16"/>
      <c r="J76" s="16">
        <f xml:space="preserve"> SUMIFS( 'FS Qtr'!$J76:$GJ76, 'FS Qtr'!$J$2:$GJ$2, 'FS Ann'!J$2)</f>
        <v>0</v>
      </c>
      <c r="K76" s="16">
        <f xml:space="preserve"> SUMIFS( 'FS Qtr'!$J76:$GJ76, 'FS Qtr'!$J$2:$GJ$2, 'FS Ann'!K$2)</f>
        <v>7119.561155781661</v>
      </c>
      <c r="L76" s="16">
        <f xml:space="preserve"> SUMIFS( 'FS Qtr'!$J76:$GJ76, 'FS Qtr'!$J$2:$GJ$2, 'FS Ann'!L$2)</f>
        <v>14636.684638656357</v>
      </c>
      <c r="M76" s="16">
        <f xml:space="preserve"> SUMIFS( 'FS Qtr'!$J76:$GJ76, 'FS Qtr'!$J$2:$GJ$2, 'FS Ann'!M$2)</f>
        <v>19908.56617272225</v>
      </c>
      <c r="N76" s="16">
        <f xml:space="preserve"> SUMIFS( 'FS Qtr'!$J76:$GJ76, 'FS Qtr'!$J$2:$GJ$2, 'FS Ann'!N$2)</f>
        <v>18701.986404678475</v>
      </c>
      <c r="O76" s="16">
        <f xml:space="preserve"> SUMIFS( 'FS Qtr'!$J76:$GJ76, 'FS Qtr'!$J$2:$GJ$2, 'FS Ann'!O$2)</f>
        <v>17495.4066366347</v>
      </c>
      <c r="P76" s="16">
        <f xml:space="preserve"> SUMIFS( 'FS Qtr'!$J76:$GJ76, 'FS Qtr'!$J$2:$GJ$2, 'FS Ann'!P$2)</f>
        <v>16288.826868590926</v>
      </c>
      <c r="Q76" s="16">
        <f xml:space="preserve"> SUMIFS( 'FS Qtr'!$J76:$GJ76, 'FS Qtr'!$J$2:$GJ$2, 'FS Ann'!Q$2)</f>
        <v>15082.247100547154</v>
      </c>
      <c r="R76" s="16">
        <f xml:space="preserve"> SUMIFS( 'FS Qtr'!$J76:$GJ76, 'FS Qtr'!$J$2:$GJ$2, 'FS Ann'!R$2)</f>
        <v>13875.667332503383</v>
      </c>
      <c r="S76" s="16">
        <f xml:space="preserve"> SUMIFS( 'FS Qtr'!$J76:$GJ76, 'FS Qtr'!$J$2:$GJ$2, 'FS Ann'!S$2)</f>
        <v>12669.087564459611</v>
      </c>
      <c r="T76" s="16">
        <f xml:space="preserve"> SUMIFS( 'FS Qtr'!$J76:$GJ76, 'FS Qtr'!$J$2:$GJ$2, 'FS Ann'!T$2)</f>
        <v>11462.507796415839</v>
      </c>
      <c r="U76" s="16">
        <f xml:space="preserve"> SUMIFS( 'FS Qtr'!$J76:$GJ76, 'FS Qtr'!$J$2:$GJ$2, 'FS Ann'!U$2)</f>
        <v>10255.928028372067</v>
      </c>
      <c r="V76" s="16">
        <f xml:space="preserve"> SUMIFS( 'FS Qtr'!$J76:$GJ76, 'FS Qtr'!$J$2:$GJ$2, 'FS Ann'!V$2)</f>
        <v>9049.3482603282955</v>
      </c>
      <c r="W76" s="16">
        <f xml:space="preserve"> SUMIFS( 'FS Qtr'!$J76:$GJ76, 'FS Qtr'!$J$2:$GJ$2, 'FS Ann'!W$2)</f>
        <v>7842.7684922845228</v>
      </c>
      <c r="X76" s="16">
        <f xml:space="preserve"> SUMIFS( 'FS Qtr'!$J76:$GJ76, 'FS Qtr'!$J$2:$GJ$2, 'FS Ann'!X$2)</f>
        <v>6636.1887242407493</v>
      </c>
      <c r="Y76" s="16">
        <f xml:space="preserve"> SUMIFS( 'FS Qtr'!$J76:$GJ76, 'FS Qtr'!$J$2:$GJ$2, 'FS Ann'!Y$2)</f>
        <v>5429.6089561969757</v>
      </c>
      <c r="Z76" s="16">
        <f xml:space="preserve"> SUMIFS( 'FS Qtr'!$J76:$GJ76, 'FS Qtr'!$J$2:$GJ$2, 'FS Ann'!Z$2)</f>
        <v>4223.0291881532021</v>
      </c>
      <c r="AA76" s="16">
        <f xml:space="preserve"> SUMIFS( 'FS Qtr'!$J76:$GJ76, 'FS Qtr'!$J$2:$GJ$2, 'FS Ann'!AA$2)</f>
        <v>3016.4494201094285</v>
      </c>
      <c r="AB76" s="16">
        <f xml:space="preserve"> SUMIFS( 'FS Qtr'!$J76:$GJ76, 'FS Qtr'!$J$2:$GJ$2, 'FS Ann'!AB$2)</f>
        <v>1809.8696520656551</v>
      </c>
      <c r="AC76" s="16">
        <f xml:space="preserve"> SUMIFS( 'FS Qtr'!$J76:$GJ76, 'FS Qtr'!$J$2:$GJ$2, 'FS Ann'!AC$2)</f>
        <v>603.28988402188202</v>
      </c>
      <c r="AD76" s="16">
        <f xml:space="preserve"> SUMIFS( 'FS Qtr'!$J76:$GJ76, 'FS Qtr'!$J$2:$GJ$2, 'FS Ann'!AD$2)</f>
        <v>-4.5474735088646412E-12</v>
      </c>
      <c r="AE76" s="16">
        <f xml:space="preserve"> SUMIFS( 'FS Qtr'!$J76:$GJ76, 'FS Qtr'!$J$2:$GJ$2, 'FS Ann'!AE$2)</f>
        <v>-4.5474735088646412E-12</v>
      </c>
      <c r="AF76" s="16">
        <f xml:space="preserve"> SUMIFS( 'FS Qtr'!$J76:$GJ76, 'FS Qtr'!$J$2:$GJ$2, 'FS Ann'!AF$2)</f>
        <v>-4.5474735088646412E-12</v>
      </c>
      <c r="AG76" s="16">
        <f xml:space="preserve"> SUMIFS( 'FS Qtr'!$J76:$GJ76, 'FS Qtr'!$J$2:$GJ$2, 'FS Ann'!AG$2)</f>
        <v>-4.5474735088646412E-12</v>
      </c>
      <c r="AH76" s="16">
        <f xml:space="preserve"> SUMIFS( 'FS Qtr'!$J76:$GJ76, 'FS Qtr'!$J$2:$GJ$2, 'FS Ann'!AH$2)</f>
        <v>-4.5474735088646412E-12</v>
      </c>
      <c r="AI76" s="16">
        <f xml:space="preserve"> SUMIFS( 'FS Qtr'!$J76:$GJ76, 'FS Qtr'!$J$2:$GJ$2, 'FS Ann'!AI$2)</f>
        <v>-4.5474735088646412E-12</v>
      </c>
      <c r="AJ76" s="16">
        <f xml:space="preserve"> SUMIFS( 'FS Qtr'!$J76:$GJ76, 'FS Qtr'!$J$2:$GJ$2, 'FS Ann'!AJ$2)</f>
        <v>-4.5474735088646412E-12</v>
      </c>
      <c r="AK76" s="16">
        <f xml:space="preserve"> SUMIFS( 'FS Qtr'!$J76:$GJ76, 'FS Qtr'!$J$2:$GJ$2, 'FS Ann'!AK$2)</f>
        <v>-4.5474735088646412E-12</v>
      </c>
      <c r="AL76" s="16">
        <f xml:space="preserve"> SUMIFS( 'FS Qtr'!$J76:$GJ76, 'FS Qtr'!$J$2:$GJ$2, 'FS Ann'!AL$2)</f>
        <v>-4.5474735088646412E-12</v>
      </c>
      <c r="AM76" s="16">
        <f xml:space="preserve"> SUMIFS( 'FS Qtr'!$J76:$GJ76, 'FS Qtr'!$J$2:$GJ$2, 'FS Ann'!AM$2)</f>
        <v>-4.5474735088646412E-12</v>
      </c>
      <c r="AN76" s="16">
        <f xml:space="preserve"> SUMIFS( 'FS Qtr'!$J76:$GJ76, 'FS Qtr'!$J$2:$GJ$2, 'FS Ann'!AN$2)</f>
        <v>-4.5474735088646412E-12</v>
      </c>
      <c r="AO76" s="16">
        <f xml:space="preserve"> SUMIFS( 'FS Qtr'!$J76:$GJ76, 'FS Qtr'!$J$2:$GJ$2, 'FS Ann'!AO$2)</f>
        <v>-4.5474735088646412E-12</v>
      </c>
      <c r="AP76" s="16">
        <f xml:space="preserve"> SUMIFS( 'FS Qtr'!$J76:$GJ76, 'FS Qtr'!$J$2:$GJ$2, 'FS Ann'!AP$2)</f>
        <v>-4.5474735088646412E-12</v>
      </c>
      <c r="AQ76" s="16">
        <f xml:space="preserve"> SUMIFS( 'FS Qtr'!$J76:$GJ76, 'FS Qtr'!$J$2:$GJ$2, 'FS Ann'!AQ$2)</f>
        <v>-4.5474735088646412E-12</v>
      </c>
      <c r="AR76" s="16">
        <f xml:space="preserve"> SUMIFS( 'FS Qtr'!$J76:$GJ76, 'FS Qtr'!$J$2:$GJ$2, 'FS Ann'!AR$2)</f>
        <v>-4.5474735088646412E-12</v>
      </c>
      <c r="AS76" s="16">
        <f xml:space="preserve"> SUMIFS( 'FS Qtr'!$J76:$GJ76, 'FS Qtr'!$J$2:$GJ$2, 'FS Ann'!AS$2)</f>
        <v>-4.5474735088646412E-12</v>
      </c>
      <c r="AT76" s="16">
        <f xml:space="preserve"> SUMIFS( 'FS Qtr'!$J76:$GJ76, 'FS Qtr'!$J$2:$GJ$2, 'FS Ann'!AT$2)</f>
        <v>-4.5474735088646412E-12</v>
      </c>
      <c r="AU76" s="16">
        <f xml:space="preserve"> SUMIFS( 'FS Qtr'!$J76:$GJ76, 'FS Qtr'!$J$2:$GJ$2, 'FS Ann'!AU$2)</f>
        <v>-4.5474735088646412E-12</v>
      </c>
      <c r="AV76" s="16">
        <f xml:space="preserve"> SUMIFS( 'FS Qtr'!$J76:$GJ76, 'FS Qtr'!$J$2:$GJ$2, 'FS Ann'!AV$2)</f>
        <v>-4.5474735088646412E-12</v>
      </c>
      <c r="AW76" s="16">
        <f xml:space="preserve"> SUMIFS( 'FS Qtr'!$J76:$GJ76, 'FS Qtr'!$J$2:$GJ$2, 'FS Ann'!AW$2)</f>
        <v>-4.5474735088646412E-12</v>
      </c>
      <c r="AX76" s="16">
        <f xml:space="preserve"> SUMIFS( 'FS Qtr'!$J76:$GJ76, 'FS Qtr'!$J$2:$GJ$2, 'FS Ann'!AX$2)</f>
        <v>-4.5474735088646412E-12</v>
      </c>
      <c r="AY76" s="16">
        <f xml:space="preserve"> SUMIFS( 'FS Qtr'!$J76:$GJ76, 'FS Qtr'!$J$2:$GJ$2, 'FS Ann'!AY$2)</f>
        <v>-4.5474735088646412E-12</v>
      </c>
      <c r="AZ76" s="16">
        <f xml:space="preserve"> SUMIFS( 'FS Qtr'!$J76:$GJ76, 'FS Qtr'!$J$2:$GJ$2, 'FS Ann'!AZ$2)</f>
        <v>-4.5474735088646412E-12</v>
      </c>
      <c r="BA76" s="16">
        <f xml:space="preserve"> SUMIFS( 'FS Qtr'!$J76:$GJ76, 'FS Qtr'!$J$2:$GJ$2, 'FS Ann'!BA$2)</f>
        <v>-4.5474735088646412E-12</v>
      </c>
      <c r="BB76" s="16">
        <f xml:space="preserve"> SUMIFS( 'FS Qtr'!$J76:$GJ76, 'FS Qtr'!$J$2:$GJ$2, 'FS Ann'!BB$2)</f>
        <v>-4.5474735088646412E-12</v>
      </c>
    </row>
    <row r="77" spans="1:54" outlineLevel="1" x14ac:dyDescent="0.25">
      <c r="A77" s="1"/>
      <c r="B77" s="1"/>
      <c r="C77" s="19"/>
      <c r="D77" s="84"/>
      <c r="E77" s="85" t="s">
        <v>62</v>
      </c>
      <c r="F77" s="85"/>
      <c r="G77" s="335" t="str">
        <f>SMU</f>
        <v>$ 000s</v>
      </c>
      <c r="H77" s="85"/>
      <c r="I77" s="85"/>
      <c r="J77" s="85">
        <f t="shared" ref="J77:BB77" si="21">SUM(J75:J76)</f>
        <v>0</v>
      </c>
      <c r="K77" s="85">
        <f t="shared" si="21"/>
        <v>110573.40730962782</v>
      </c>
      <c r="L77" s="85">
        <f t="shared" si="21"/>
        <v>260821.30002327173</v>
      </c>
      <c r="M77" s="85">
        <f t="shared" si="21"/>
        <v>328118.86029036931</v>
      </c>
      <c r="N77" s="85">
        <f t="shared" si="21"/>
        <v>308232.86875761964</v>
      </c>
      <c r="O77" s="85">
        <f t="shared" si="21"/>
        <v>288346.87722486997</v>
      </c>
      <c r="P77" s="85">
        <f t="shared" si="21"/>
        <v>268460.88569212024</v>
      </c>
      <c r="Q77" s="85">
        <f t="shared" si="21"/>
        <v>248574.8941593706</v>
      </c>
      <c r="R77" s="85">
        <f t="shared" si="21"/>
        <v>228688.90262662093</v>
      </c>
      <c r="S77" s="85">
        <f t="shared" si="21"/>
        <v>208802.91109387125</v>
      </c>
      <c r="T77" s="85">
        <f t="shared" si="21"/>
        <v>188916.91956112155</v>
      </c>
      <c r="U77" s="85">
        <f t="shared" si="21"/>
        <v>169030.92802837188</v>
      </c>
      <c r="V77" s="85">
        <f t="shared" si="21"/>
        <v>149144.93649562221</v>
      </c>
      <c r="W77" s="85">
        <f t="shared" si="21"/>
        <v>129258.94496287257</v>
      </c>
      <c r="X77" s="85">
        <f t="shared" si="21"/>
        <v>109372.95343012293</v>
      </c>
      <c r="Y77" s="85">
        <f t="shared" si="21"/>
        <v>89486.961897373272</v>
      </c>
      <c r="Z77" s="85">
        <f t="shared" si="21"/>
        <v>69600.97036462363</v>
      </c>
      <c r="AA77" s="85">
        <f t="shared" si="21"/>
        <v>49714.978831873981</v>
      </c>
      <c r="AB77" s="85">
        <f t="shared" si="21"/>
        <v>29828.987299124332</v>
      </c>
      <c r="AC77" s="85">
        <f t="shared" si="21"/>
        <v>9942.9957663746773</v>
      </c>
      <c r="AD77" s="85">
        <f t="shared" si="21"/>
        <v>-1.5006662579253316E-10</v>
      </c>
      <c r="AE77" s="85">
        <f t="shared" si="21"/>
        <v>-1.5006662579253316E-10</v>
      </c>
      <c r="AF77" s="85">
        <f t="shared" si="21"/>
        <v>-1.5006662579253316E-10</v>
      </c>
      <c r="AG77" s="85">
        <f t="shared" si="21"/>
        <v>-1.5006662579253316E-10</v>
      </c>
      <c r="AH77" s="85">
        <f t="shared" si="21"/>
        <v>-1.5006662579253316E-10</v>
      </c>
      <c r="AI77" s="85">
        <f t="shared" si="21"/>
        <v>-1.5006662579253316E-10</v>
      </c>
      <c r="AJ77" s="85">
        <f t="shared" si="21"/>
        <v>-1.5006662579253316E-10</v>
      </c>
      <c r="AK77" s="85">
        <f t="shared" si="21"/>
        <v>-1.5006662579253316E-10</v>
      </c>
      <c r="AL77" s="85">
        <f t="shared" si="21"/>
        <v>-1.5006662579253316E-10</v>
      </c>
      <c r="AM77" s="85">
        <f t="shared" si="21"/>
        <v>-1.5006662579253316E-10</v>
      </c>
      <c r="AN77" s="85">
        <f t="shared" si="21"/>
        <v>-1.5006662579253316E-10</v>
      </c>
      <c r="AO77" s="85">
        <f t="shared" si="21"/>
        <v>-1.5006662579253316E-10</v>
      </c>
      <c r="AP77" s="85">
        <f t="shared" si="21"/>
        <v>-1.5006662579253316E-10</v>
      </c>
      <c r="AQ77" s="85">
        <f t="shared" si="21"/>
        <v>-1.5006662579253316E-10</v>
      </c>
      <c r="AR77" s="85">
        <f t="shared" si="21"/>
        <v>-1.5006662579253316E-10</v>
      </c>
      <c r="AS77" s="85">
        <f t="shared" si="21"/>
        <v>-1.5006662579253316E-10</v>
      </c>
      <c r="AT77" s="85">
        <f t="shared" si="21"/>
        <v>-1.5006662579253316E-10</v>
      </c>
      <c r="AU77" s="85">
        <f t="shared" si="21"/>
        <v>-1.5006662579253316E-10</v>
      </c>
      <c r="AV77" s="85">
        <f t="shared" si="21"/>
        <v>-1.5006662579253316E-10</v>
      </c>
      <c r="AW77" s="85">
        <f t="shared" si="21"/>
        <v>-1.5006662579253316E-10</v>
      </c>
      <c r="AX77" s="85">
        <f t="shared" si="21"/>
        <v>-1.5006662579253316E-10</v>
      </c>
      <c r="AY77" s="85">
        <f t="shared" si="21"/>
        <v>-1.5006662579253316E-10</v>
      </c>
      <c r="AZ77" s="85">
        <f t="shared" si="21"/>
        <v>-1.5006662579253316E-10</v>
      </c>
      <c r="BA77" s="85">
        <f t="shared" si="21"/>
        <v>-1.5006662579253316E-10</v>
      </c>
      <c r="BB77" s="85">
        <f t="shared" si="21"/>
        <v>-1.5006662579253316E-10</v>
      </c>
    </row>
    <row r="78" spans="1:54" outlineLevel="1" x14ac:dyDescent="0.25">
      <c r="A78" s="1"/>
      <c r="B78" s="1"/>
      <c r="C78" s="19"/>
      <c r="D78" s="84"/>
      <c r="E78" s="16"/>
      <c r="F78" s="16"/>
      <c r="G78" s="393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outlineLevel="1" x14ac:dyDescent="0.25">
      <c r="A79" s="1"/>
      <c r="B79" s="1" t="s">
        <v>58</v>
      </c>
      <c r="C79" s="19"/>
      <c r="D79" s="84"/>
      <c r="E79" s="16"/>
      <c r="F79" s="16"/>
      <c r="G79" s="393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outlineLevel="1" x14ac:dyDescent="0.25">
      <c r="A80" s="1"/>
      <c r="B80" s="1"/>
      <c r="C80" s="19"/>
      <c r="D80" s="84"/>
      <c r="E80" s="16" t="str">
        <f xml:space="preserve"> 'FS Qtr'!E80</f>
        <v>Retained cash balance</v>
      </c>
      <c r="F80" s="16">
        <f xml:space="preserve"> 'FS Qtr'!F80</f>
        <v>0</v>
      </c>
      <c r="G80" s="393" t="str">
        <f xml:space="preserve"> 'FS Qtr'!G80</f>
        <v>$ 000s</v>
      </c>
      <c r="H80" s="16"/>
      <c r="I80" s="16"/>
      <c r="J80" s="16">
        <f xml:space="preserve"> SUMIFS( 'FS Qtr'!$J80:$GJ80, 'FS Qtr'!$J$2:$GJ$2, 'FS Ann'!J$2)</f>
        <v>0</v>
      </c>
      <c r="K80" s="16">
        <f xml:space="preserve"> SUMIFS( 'FS Qtr'!$J80:$GJ80, 'FS Qtr'!$J$2:$GJ$2, 'FS Ann'!K$2)</f>
        <v>1.5860723215155303E-4</v>
      </c>
      <c r="L80" s="16">
        <f xml:space="preserve"> SUMIFS( 'FS Qtr'!$J80:$GJ80, 'FS Qtr'!$J$2:$GJ$2, 'FS Ann'!L$2)</f>
        <v>-3.6128440260654315E-3</v>
      </c>
      <c r="M80" s="16">
        <f xml:space="preserve"> SUMIFS( 'FS Qtr'!$J80:$GJ80, 'FS Qtr'!$J$2:$GJ$2, 'FS Ann'!M$2)</f>
        <v>0</v>
      </c>
      <c r="N80" s="16">
        <f xml:space="preserve"> SUMIFS( 'FS Qtr'!$J80:$GJ80, 'FS Qtr'!$J$2:$GJ$2, 'FS Ann'!N$2)</f>
        <v>0</v>
      </c>
      <c r="O80" s="16">
        <f xml:space="preserve"> SUMIFS( 'FS Qtr'!$J80:$GJ80, 'FS Qtr'!$J$2:$GJ$2, 'FS Ann'!O$2)</f>
        <v>0</v>
      </c>
      <c r="P80" s="16">
        <f xml:space="preserve"> SUMIFS( 'FS Qtr'!$J80:$GJ80, 'FS Qtr'!$J$2:$GJ$2, 'FS Ann'!P$2)</f>
        <v>0</v>
      </c>
      <c r="Q80" s="16">
        <f xml:space="preserve"> SUMIFS( 'FS Qtr'!$J80:$GJ80, 'FS Qtr'!$J$2:$GJ$2, 'FS Ann'!Q$2)</f>
        <v>0</v>
      </c>
      <c r="R80" s="16">
        <f xml:space="preserve"> SUMIFS( 'FS Qtr'!$J80:$GJ80, 'FS Qtr'!$J$2:$GJ$2, 'FS Ann'!R$2)</f>
        <v>0</v>
      </c>
      <c r="S80" s="16">
        <f xml:space="preserve"> SUMIFS( 'FS Qtr'!$J80:$GJ80, 'FS Qtr'!$J$2:$GJ$2, 'FS Ann'!S$2)</f>
        <v>0</v>
      </c>
      <c r="T80" s="16">
        <f xml:space="preserve"> SUMIFS( 'FS Qtr'!$J80:$GJ80, 'FS Qtr'!$J$2:$GJ$2, 'FS Ann'!T$2)</f>
        <v>0</v>
      </c>
      <c r="U80" s="16">
        <f xml:space="preserve"> SUMIFS( 'FS Qtr'!$J80:$GJ80, 'FS Qtr'!$J$2:$GJ$2, 'FS Ann'!U$2)</f>
        <v>0</v>
      </c>
      <c r="V80" s="16">
        <f xml:space="preserve"> SUMIFS( 'FS Qtr'!$J80:$GJ80, 'FS Qtr'!$J$2:$GJ$2, 'FS Ann'!V$2)</f>
        <v>0</v>
      </c>
      <c r="W80" s="16">
        <f xml:space="preserve"> SUMIFS( 'FS Qtr'!$J80:$GJ80, 'FS Qtr'!$J$2:$GJ$2, 'FS Ann'!W$2)</f>
        <v>0</v>
      </c>
      <c r="X80" s="16">
        <f xml:space="preserve"> SUMIFS( 'FS Qtr'!$J80:$GJ80, 'FS Qtr'!$J$2:$GJ$2, 'FS Ann'!X$2)</f>
        <v>0</v>
      </c>
      <c r="Y80" s="16">
        <f xml:space="preserve"> SUMIFS( 'FS Qtr'!$J80:$GJ80, 'FS Qtr'!$J$2:$GJ$2, 'FS Ann'!Y$2)</f>
        <v>0</v>
      </c>
      <c r="Z80" s="16">
        <f xml:space="preserve"> SUMIFS( 'FS Qtr'!$J80:$GJ80, 'FS Qtr'!$J$2:$GJ$2, 'FS Ann'!Z$2)</f>
        <v>0</v>
      </c>
      <c r="AA80" s="16">
        <f xml:space="preserve"> SUMIFS( 'FS Qtr'!$J80:$GJ80, 'FS Qtr'!$J$2:$GJ$2, 'FS Ann'!AA$2)</f>
        <v>0</v>
      </c>
      <c r="AB80" s="16">
        <f xml:space="preserve"> SUMIFS( 'FS Qtr'!$J80:$GJ80, 'FS Qtr'!$J$2:$GJ$2, 'FS Ann'!AB$2)</f>
        <v>0</v>
      </c>
      <c r="AC80" s="16">
        <f xml:space="preserve"> SUMIFS( 'FS Qtr'!$J80:$GJ80, 'FS Qtr'!$J$2:$GJ$2, 'FS Ann'!AC$2)</f>
        <v>0</v>
      </c>
      <c r="AD80" s="16">
        <f xml:space="preserve"> SUMIFS( 'FS Qtr'!$J80:$GJ80, 'FS Qtr'!$J$2:$GJ$2, 'FS Ann'!AD$2)</f>
        <v>0</v>
      </c>
      <c r="AE80" s="16">
        <f xml:space="preserve"> SUMIFS( 'FS Qtr'!$J80:$GJ80, 'FS Qtr'!$J$2:$GJ$2, 'FS Ann'!AE$2)</f>
        <v>0</v>
      </c>
      <c r="AF80" s="16">
        <f xml:space="preserve"> SUMIFS( 'FS Qtr'!$J80:$GJ80, 'FS Qtr'!$J$2:$GJ$2, 'FS Ann'!AF$2)</f>
        <v>0</v>
      </c>
      <c r="AG80" s="16">
        <f xml:space="preserve"> SUMIFS( 'FS Qtr'!$J80:$GJ80, 'FS Qtr'!$J$2:$GJ$2, 'FS Ann'!AG$2)</f>
        <v>2.2373569663614035E-10</v>
      </c>
      <c r="AH80" s="16">
        <f xml:space="preserve"> SUMIFS( 'FS Qtr'!$J80:$GJ80, 'FS Qtr'!$J$2:$GJ$2, 'FS Ann'!AH$2)</f>
        <v>2.2373569663614035E-10</v>
      </c>
      <c r="AI80" s="16">
        <f xml:space="preserve"> SUMIFS( 'FS Qtr'!$J80:$GJ80, 'FS Qtr'!$J$2:$GJ$2, 'FS Ann'!AI$2)</f>
        <v>2.2373569663614035E-10</v>
      </c>
      <c r="AJ80" s="16">
        <f xml:space="preserve"> SUMIFS( 'FS Qtr'!$J80:$GJ80, 'FS Qtr'!$J$2:$GJ$2, 'FS Ann'!AJ$2)</f>
        <v>2.2373569663614035E-10</v>
      </c>
      <c r="AK80" s="16">
        <f xml:space="preserve"> SUMIFS( 'FS Qtr'!$J80:$GJ80, 'FS Qtr'!$J$2:$GJ$2, 'FS Ann'!AK$2)</f>
        <v>2.2373569663614035E-10</v>
      </c>
      <c r="AL80" s="16">
        <f xml:space="preserve"> SUMIFS( 'FS Qtr'!$J80:$GJ80, 'FS Qtr'!$J$2:$GJ$2, 'FS Ann'!AL$2)</f>
        <v>2.2373569663614035E-10</v>
      </c>
      <c r="AM80" s="16">
        <f xml:space="preserve"> SUMIFS( 'FS Qtr'!$J80:$GJ80, 'FS Qtr'!$J$2:$GJ$2, 'FS Ann'!AM$2)</f>
        <v>2.2373569663614035E-10</v>
      </c>
      <c r="AN80" s="16">
        <f xml:space="preserve"> SUMIFS( 'FS Qtr'!$J80:$GJ80, 'FS Qtr'!$J$2:$GJ$2, 'FS Ann'!AN$2)</f>
        <v>2.2373569663614035E-10</v>
      </c>
      <c r="AO80" s="16">
        <f xml:space="preserve"> SUMIFS( 'FS Qtr'!$J80:$GJ80, 'FS Qtr'!$J$2:$GJ$2, 'FS Ann'!AO$2)</f>
        <v>2.2373569663614035E-10</v>
      </c>
      <c r="AP80" s="16">
        <f xml:space="preserve"> SUMIFS( 'FS Qtr'!$J80:$GJ80, 'FS Qtr'!$J$2:$GJ$2, 'FS Ann'!AP$2)</f>
        <v>2.2373569663614035E-10</v>
      </c>
      <c r="AQ80" s="16">
        <f xml:space="preserve"> SUMIFS( 'FS Qtr'!$J80:$GJ80, 'FS Qtr'!$J$2:$GJ$2, 'FS Ann'!AQ$2)</f>
        <v>2.2373569663614035E-10</v>
      </c>
      <c r="AR80" s="16">
        <f xml:space="preserve"> SUMIFS( 'FS Qtr'!$J80:$GJ80, 'FS Qtr'!$J$2:$GJ$2, 'FS Ann'!AR$2)</f>
        <v>2.2373569663614035E-10</v>
      </c>
      <c r="AS80" s="16">
        <f xml:space="preserve"> SUMIFS( 'FS Qtr'!$J80:$GJ80, 'FS Qtr'!$J$2:$GJ$2, 'FS Ann'!AS$2)</f>
        <v>2.2373569663614035E-10</v>
      </c>
      <c r="AT80" s="16">
        <f xml:space="preserve"> SUMIFS( 'FS Qtr'!$J80:$GJ80, 'FS Qtr'!$J$2:$GJ$2, 'FS Ann'!AT$2)</f>
        <v>2.2373569663614035E-10</v>
      </c>
      <c r="AU80" s="16">
        <f xml:space="preserve"> SUMIFS( 'FS Qtr'!$J80:$GJ80, 'FS Qtr'!$J$2:$GJ$2, 'FS Ann'!AU$2)</f>
        <v>2.2373569663614035E-10</v>
      </c>
      <c r="AV80" s="16">
        <f xml:space="preserve"> SUMIFS( 'FS Qtr'!$J80:$GJ80, 'FS Qtr'!$J$2:$GJ$2, 'FS Ann'!AV$2)</f>
        <v>2.2373569663614035E-10</v>
      </c>
      <c r="AW80" s="16">
        <f xml:space="preserve"> SUMIFS( 'FS Qtr'!$J80:$GJ80, 'FS Qtr'!$J$2:$GJ$2, 'FS Ann'!AW$2)</f>
        <v>2.2373569663614035E-10</v>
      </c>
      <c r="AX80" s="16">
        <f xml:space="preserve"> SUMIFS( 'FS Qtr'!$J80:$GJ80, 'FS Qtr'!$J$2:$GJ$2, 'FS Ann'!AX$2)</f>
        <v>2.2373569663614035E-10</v>
      </c>
      <c r="AY80" s="16">
        <f xml:space="preserve"> SUMIFS( 'FS Qtr'!$J80:$GJ80, 'FS Qtr'!$J$2:$GJ$2, 'FS Ann'!AY$2)</f>
        <v>2.2373569663614035E-10</v>
      </c>
      <c r="AZ80" s="16">
        <f xml:space="preserve"> SUMIFS( 'FS Qtr'!$J80:$GJ80, 'FS Qtr'!$J$2:$GJ$2, 'FS Ann'!AZ$2)</f>
        <v>2.2373569663614035E-10</v>
      </c>
      <c r="BA80" s="16">
        <f xml:space="preserve"> SUMIFS( 'FS Qtr'!$J80:$GJ80, 'FS Qtr'!$J$2:$GJ$2, 'FS Ann'!BA$2)</f>
        <v>2.2373569663614035E-10</v>
      </c>
      <c r="BB80" s="16">
        <f xml:space="preserve"> SUMIFS( 'FS Qtr'!$J80:$GJ80, 'FS Qtr'!$J$2:$GJ$2, 'FS Ann'!BB$2)</f>
        <v>2.2373569663614035E-10</v>
      </c>
    </row>
    <row r="81" spans="1:54" outlineLevel="1" x14ac:dyDescent="0.25">
      <c r="A81" s="1"/>
      <c r="B81" s="1"/>
      <c r="C81" s="19"/>
      <c r="D81" s="84"/>
      <c r="E81" s="16" t="str">
        <f xml:space="preserve"> 'FS Qtr'!E81</f>
        <v>Working capital reserve account balance</v>
      </c>
      <c r="F81" s="16">
        <f xml:space="preserve"> 'FS Qtr'!F81</f>
        <v>0</v>
      </c>
      <c r="G81" s="393" t="str">
        <f xml:space="preserve"> 'FS Qtr'!G81</f>
        <v>$ 000s</v>
      </c>
      <c r="H81" s="16"/>
      <c r="I81" s="16"/>
      <c r="J81" s="16">
        <f xml:space="preserve"> SUMIFS( 'FS Qtr'!$J81:$GJ81, 'FS Qtr'!$J$2:$GJ$2, 'FS Ann'!J$2)</f>
        <v>0</v>
      </c>
      <c r="K81" s="16">
        <f xml:space="preserve"> SUMIFS( 'FS Qtr'!$J81:$GJ81, 'FS Qtr'!$J$2:$GJ$2, 'FS Ann'!K$2)</f>
        <v>0</v>
      </c>
      <c r="L81" s="16">
        <f xml:space="preserve"> SUMIFS( 'FS Qtr'!$J81:$GJ81, 'FS Qtr'!$J$2:$GJ$2, 'FS Ann'!L$2)</f>
        <v>0</v>
      </c>
      <c r="M81" s="16">
        <f xml:space="preserve"> SUMIFS( 'FS Qtr'!$J81:$GJ81, 'FS Qtr'!$J$2:$GJ$2, 'FS Ann'!M$2)</f>
        <v>0</v>
      </c>
      <c r="N81" s="16">
        <f xml:space="preserve"> SUMIFS( 'FS Qtr'!$J81:$GJ81, 'FS Qtr'!$J$2:$GJ$2, 'FS Ann'!N$2)</f>
        <v>0</v>
      </c>
      <c r="O81" s="16">
        <f xml:space="preserve"> SUMIFS( 'FS Qtr'!$J81:$GJ81, 'FS Qtr'!$J$2:$GJ$2, 'FS Ann'!O$2)</f>
        <v>0</v>
      </c>
      <c r="P81" s="16">
        <f xml:space="preserve"> SUMIFS( 'FS Qtr'!$J81:$GJ81, 'FS Qtr'!$J$2:$GJ$2, 'FS Ann'!P$2)</f>
        <v>0</v>
      </c>
      <c r="Q81" s="16">
        <f xml:space="preserve"> SUMIFS( 'FS Qtr'!$J81:$GJ81, 'FS Qtr'!$J$2:$GJ$2, 'FS Ann'!Q$2)</f>
        <v>0</v>
      </c>
      <c r="R81" s="16">
        <f xml:space="preserve"> SUMIFS( 'FS Qtr'!$J81:$GJ81, 'FS Qtr'!$J$2:$GJ$2, 'FS Ann'!R$2)</f>
        <v>0</v>
      </c>
      <c r="S81" s="16">
        <f xml:space="preserve"> SUMIFS( 'FS Qtr'!$J81:$GJ81, 'FS Qtr'!$J$2:$GJ$2, 'FS Ann'!S$2)</f>
        <v>0</v>
      </c>
      <c r="T81" s="16">
        <f xml:space="preserve"> SUMIFS( 'FS Qtr'!$J81:$GJ81, 'FS Qtr'!$J$2:$GJ$2, 'FS Ann'!T$2)</f>
        <v>0</v>
      </c>
      <c r="U81" s="16">
        <f xml:space="preserve"> SUMIFS( 'FS Qtr'!$J81:$GJ81, 'FS Qtr'!$J$2:$GJ$2, 'FS Ann'!U$2)</f>
        <v>0</v>
      </c>
      <c r="V81" s="16">
        <f xml:space="preserve"> SUMIFS( 'FS Qtr'!$J81:$GJ81, 'FS Qtr'!$J$2:$GJ$2, 'FS Ann'!V$2)</f>
        <v>0</v>
      </c>
      <c r="W81" s="16">
        <f xml:space="preserve"> SUMIFS( 'FS Qtr'!$J81:$GJ81, 'FS Qtr'!$J$2:$GJ$2, 'FS Ann'!W$2)</f>
        <v>0</v>
      </c>
      <c r="X81" s="16">
        <f xml:space="preserve"> SUMIFS( 'FS Qtr'!$J81:$GJ81, 'FS Qtr'!$J$2:$GJ$2, 'FS Ann'!X$2)</f>
        <v>0</v>
      </c>
      <c r="Y81" s="16">
        <f xml:space="preserve"> SUMIFS( 'FS Qtr'!$J81:$GJ81, 'FS Qtr'!$J$2:$GJ$2, 'FS Ann'!Y$2)</f>
        <v>0</v>
      </c>
      <c r="Z81" s="16">
        <f xml:space="preserve"> SUMIFS( 'FS Qtr'!$J81:$GJ81, 'FS Qtr'!$J$2:$GJ$2, 'FS Ann'!Z$2)</f>
        <v>0</v>
      </c>
      <c r="AA81" s="16">
        <f xml:space="preserve"> SUMIFS( 'FS Qtr'!$J81:$GJ81, 'FS Qtr'!$J$2:$GJ$2, 'FS Ann'!AA$2)</f>
        <v>0</v>
      </c>
      <c r="AB81" s="16">
        <f xml:space="preserve"> SUMIFS( 'FS Qtr'!$J81:$GJ81, 'FS Qtr'!$J$2:$GJ$2, 'FS Ann'!AB$2)</f>
        <v>0</v>
      </c>
      <c r="AC81" s="16">
        <f xml:space="preserve"> SUMIFS( 'FS Qtr'!$J81:$GJ81, 'FS Qtr'!$J$2:$GJ$2, 'FS Ann'!AC$2)</f>
        <v>0</v>
      </c>
      <c r="AD81" s="16">
        <f xml:space="preserve"> SUMIFS( 'FS Qtr'!$J81:$GJ81, 'FS Qtr'!$J$2:$GJ$2, 'FS Ann'!AD$2)</f>
        <v>0</v>
      </c>
      <c r="AE81" s="16">
        <f xml:space="preserve"> SUMIFS( 'FS Qtr'!$J81:$GJ81, 'FS Qtr'!$J$2:$GJ$2, 'FS Ann'!AE$2)</f>
        <v>0</v>
      </c>
      <c r="AF81" s="16">
        <f xml:space="preserve"> SUMIFS( 'FS Qtr'!$J81:$GJ81, 'FS Qtr'!$J$2:$GJ$2, 'FS Ann'!AF$2)</f>
        <v>0</v>
      </c>
      <c r="AG81" s="16">
        <f xml:space="preserve"> SUMIFS( 'FS Qtr'!$J81:$GJ81, 'FS Qtr'!$J$2:$GJ$2, 'FS Ann'!AG$2)</f>
        <v>0</v>
      </c>
      <c r="AH81" s="16">
        <f xml:space="preserve"> SUMIFS( 'FS Qtr'!$J81:$GJ81, 'FS Qtr'!$J$2:$GJ$2, 'FS Ann'!AH$2)</f>
        <v>0</v>
      </c>
      <c r="AI81" s="16">
        <f xml:space="preserve"> SUMIFS( 'FS Qtr'!$J81:$GJ81, 'FS Qtr'!$J$2:$GJ$2, 'FS Ann'!AI$2)</f>
        <v>0</v>
      </c>
      <c r="AJ81" s="16">
        <f xml:space="preserve"> SUMIFS( 'FS Qtr'!$J81:$GJ81, 'FS Qtr'!$J$2:$GJ$2, 'FS Ann'!AJ$2)</f>
        <v>0</v>
      </c>
      <c r="AK81" s="16">
        <f xml:space="preserve"> SUMIFS( 'FS Qtr'!$J81:$GJ81, 'FS Qtr'!$J$2:$GJ$2, 'FS Ann'!AK$2)</f>
        <v>0</v>
      </c>
      <c r="AL81" s="16">
        <f xml:space="preserve"> SUMIFS( 'FS Qtr'!$J81:$GJ81, 'FS Qtr'!$J$2:$GJ$2, 'FS Ann'!AL$2)</f>
        <v>0</v>
      </c>
      <c r="AM81" s="16">
        <f xml:space="preserve"> SUMIFS( 'FS Qtr'!$J81:$GJ81, 'FS Qtr'!$J$2:$GJ$2, 'FS Ann'!AM$2)</f>
        <v>0</v>
      </c>
      <c r="AN81" s="16">
        <f xml:space="preserve"> SUMIFS( 'FS Qtr'!$J81:$GJ81, 'FS Qtr'!$J$2:$GJ$2, 'FS Ann'!AN$2)</f>
        <v>0</v>
      </c>
      <c r="AO81" s="16">
        <f xml:space="preserve"> SUMIFS( 'FS Qtr'!$J81:$GJ81, 'FS Qtr'!$J$2:$GJ$2, 'FS Ann'!AO$2)</f>
        <v>0</v>
      </c>
      <c r="AP81" s="16">
        <f xml:space="preserve"> SUMIFS( 'FS Qtr'!$J81:$GJ81, 'FS Qtr'!$J$2:$GJ$2, 'FS Ann'!AP$2)</f>
        <v>0</v>
      </c>
      <c r="AQ81" s="16">
        <f xml:space="preserve"> SUMIFS( 'FS Qtr'!$J81:$GJ81, 'FS Qtr'!$J$2:$GJ$2, 'FS Ann'!AQ$2)</f>
        <v>0</v>
      </c>
      <c r="AR81" s="16">
        <f xml:space="preserve"> SUMIFS( 'FS Qtr'!$J81:$GJ81, 'FS Qtr'!$J$2:$GJ$2, 'FS Ann'!AR$2)</f>
        <v>0</v>
      </c>
      <c r="AS81" s="16">
        <f xml:space="preserve"> SUMIFS( 'FS Qtr'!$J81:$GJ81, 'FS Qtr'!$J$2:$GJ$2, 'FS Ann'!AS$2)</f>
        <v>0</v>
      </c>
      <c r="AT81" s="16">
        <f xml:space="preserve"> SUMIFS( 'FS Qtr'!$J81:$GJ81, 'FS Qtr'!$J$2:$GJ$2, 'FS Ann'!AT$2)</f>
        <v>0</v>
      </c>
      <c r="AU81" s="16">
        <f xml:space="preserve"> SUMIFS( 'FS Qtr'!$J81:$GJ81, 'FS Qtr'!$J$2:$GJ$2, 'FS Ann'!AU$2)</f>
        <v>0</v>
      </c>
      <c r="AV81" s="16">
        <f xml:space="preserve"> SUMIFS( 'FS Qtr'!$J81:$GJ81, 'FS Qtr'!$J$2:$GJ$2, 'FS Ann'!AV$2)</f>
        <v>0</v>
      </c>
      <c r="AW81" s="16">
        <f xml:space="preserve"> SUMIFS( 'FS Qtr'!$J81:$GJ81, 'FS Qtr'!$J$2:$GJ$2, 'FS Ann'!AW$2)</f>
        <v>0</v>
      </c>
      <c r="AX81" s="16">
        <f xml:space="preserve"> SUMIFS( 'FS Qtr'!$J81:$GJ81, 'FS Qtr'!$J$2:$GJ$2, 'FS Ann'!AX$2)</f>
        <v>0</v>
      </c>
      <c r="AY81" s="16">
        <f xml:space="preserve"> SUMIFS( 'FS Qtr'!$J81:$GJ81, 'FS Qtr'!$J$2:$GJ$2, 'FS Ann'!AY$2)</f>
        <v>0</v>
      </c>
      <c r="AZ81" s="16">
        <f xml:space="preserve"> SUMIFS( 'FS Qtr'!$J81:$GJ81, 'FS Qtr'!$J$2:$GJ$2, 'FS Ann'!AZ$2)</f>
        <v>0</v>
      </c>
      <c r="BA81" s="16">
        <f xml:space="preserve"> SUMIFS( 'FS Qtr'!$J81:$GJ81, 'FS Qtr'!$J$2:$GJ$2, 'FS Ann'!BA$2)</f>
        <v>0</v>
      </c>
      <c r="BB81" s="16">
        <f xml:space="preserve"> SUMIFS( 'FS Qtr'!$J81:$GJ81, 'FS Qtr'!$J$2:$GJ$2, 'FS Ann'!BB$2)</f>
        <v>0</v>
      </c>
    </row>
    <row r="82" spans="1:54" outlineLevel="1" x14ac:dyDescent="0.25">
      <c r="A82" s="1"/>
      <c r="B82" s="1"/>
      <c r="C82" s="19"/>
      <c r="D82" s="84"/>
      <c r="E82" s="16" t="str">
        <f xml:space="preserve"> 'FS Qtr'!E82</f>
        <v>Accounts receivable balance</v>
      </c>
      <c r="F82" s="16">
        <f xml:space="preserve"> 'FS Qtr'!F82</f>
        <v>0</v>
      </c>
      <c r="G82" s="393" t="str">
        <f xml:space="preserve"> 'FS Qtr'!G82</f>
        <v>$ 000s</v>
      </c>
      <c r="H82" s="16"/>
      <c r="I82" s="16"/>
      <c r="J82" s="16">
        <f xml:space="preserve"> SUMIFS( 'FS Qtr'!$J82:$GJ82, 'FS Qtr'!$J$2:$GJ$2, 'FS Ann'!J$2)</f>
        <v>0</v>
      </c>
      <c r="K82" s="16">
        <f xml:space="preserve"> SUMIFS( 'FS Qtr'!$J82:$GJ82, 'FS Qtr'!$J$2:$GJ$2, 'FS Ann'!K$2)</f>
        <v>0</v>
      </c>
      <c r="L82" s="16">
        <f xml:space="preserve"> SUMIFS( 'FS Qtr'!$J82:$GJ82, 'FS Qtr'!$J$2:$GJ$2, 'FS Ann'!L$2)</f>
        <v>0</v>
      </c>
      <c r="M82" s="16">
        <f xml:space="preserve"> SUMIFS( 'FS Qtr'!$J82:$GJ82, 'FS Qtr'!$J$2:$GJ$2, 'FS Ann'!M$2)</f>
        <v>5093.9433690745245</v>
      </c>
      <c r="N82" s="16">
        <f xml:space="preserve"> SUMIFS( 'FS Qtr'!$J82:$GJ82, 'FS Qtr'!$J$2:$GJ$2, 'FS Ann'!N$2)</f>
        <v>5083.775817439644</v>
      </c>
      <c r="O82" s="16">
        <f xml:space="preserve"> SUMIFS( 'FS Qtr'!$J82:$GJ82, 'FS Qtr'!$J$2:$GJ$2, 'FS Ann'!O$2)</f>
        <v>5073.6285603190081</v>
      </c>
      <c r="P82" s="16">
        <f xml:space="preserve"> SUMIFS( 'FS Qtr'!$J82:$GJ82, 'FS Qtr'!$J$2:$GJ$2, 'FS Ann'!P$2)</f>
        <v>5063.5015572045995</v>
      </c>
      <c r="Q82" s="16">
        <f xml:space="preserve"> SUMIFS( 'FS Qtr'!$J82:$GJ82, 'FS Qtr'!$J$2:$GJ$2, 'FS Ann'!Q$2)</f>
        <v>5053.3947676692587</v>
      </c>
      <c r="R82" s="16">
        <f xml:space="preserve"> SUMIFS( 'FS Qtr'!$J82:$GJ82, 'FS Qtr'!$J$2:$GJ$2, 'FS Ann'!R$2)</f>
        <v>5043.3081513665238</v>
      </c>
      <c r="S82" s="16">
        <f xml:space="preserve"> SUMIFS( 'FS Qtr'!$J82:$GJ82, 'FS Qtr'!$J$2:$GJ$2, 'FS Ann'!S$2)</f>
        <v>5033.2416680304668</v>
      </c>
      <c r="T82" s="16">
        <f xml:space="preserve"> SUMIFS( 'FS Qtr'!$J82:$GJ82, 'FS Qtr'!$J$2:$GJ$2, 'FS Ann'!T$2)</f>
        <v>5023.1952774755155</v>
      </c>
      <c r="U82" s="16">
        <f xml:space="preserve"> SUMIFS( 'FS Qtr'!$J82:$GJ82, 'FS Qtr'!$J$2:$GJ$2, 'FS Ann'!U$2)</f>
        <v>5013.1689395963222</v>
      </c>
      <c r="V82" s="16">
        <f xml:space="preserve"> SUMIFS( 'FS Qtr'!$J82:$GJ82, 'FS Qtr'!$J$2:$GJ$2, 'FS Ann'!V$2)</f>
        <v>5003.1626143675858</v>
      </c>
      <c r="W82" s="16">
        <f xml:space="preserve"> SUMIFS( 'FS Qtr'!$J82:$GJ82, 'FS Qtr'!$J$2:$GJ$2, 'FS Ann'!W$2)</f>
        <v>4993.1762618438988</v>
      </c>
      <c r="X82" s="16">
        <f xml:space="preserve"> SUMIFS( 'FS Qtr'!$J82:$GJ82, 'FS Qtr'!$J$2:$GJ$2, 'FS Ann'!X$2)</f>
        <v>4983.2098421595801</v>
      </c>
      <c r="Y82" s="16">
        <f xml:space="preserve"> SUMIFS( 'FS Qtr'!$J82:$GJ82, 'FS Qtr'!$J$2:$GJ$2, 'FS Ann'!Y$2)</f>
        <v>4973.2633155285221</v>
      </c>
      <c r="Z82" s="16">
        <f xml:space="preserve"> SUMIFS( 'FS Qtr'!$J82:$GJ82, 'FS Qtr'!$J$2:$GJ$2, 'FS Ann'!Z$2)</f>
        <v>4963.336642244034</v>
      </c>
      <c r="AA82" s="16">
        <f xml:space="preserve"> SUMIFS( 'FS Qtr'!$J82:$GJ82, 'FS Qtr'!$J$2:$GJ$2, 'FS Ann'!AA$2)</f>
        <v>4953.4297826786787</v>
      </c>
      <c r="AB82" s="16">
        <f xml:space="preserve"> SUMIFS( 'FS Qtr'!$J82:$GJ82, 'FS Qtr'!$J$2:$GJ$2, 'FS Ann'!AB$2)</f>
        <v>4943.5426972841124</v>
      </c>
      <c r="AC82" s="16">
        <f xml:space="preserve"> SUMIFS( 'FS Qtr'!$J82:$GJ82, 'FS Qtr'!$J$2:$GJ$2, 'FS Ann'!AC$2)</f>
        <v>4933.6753465909278</v>
      </c>
      <c r="AD82" s="16">
        <f xml:space="preserve"> SUMIFS( 'FS Qtr'!$J82:$GJ82, 'FS Qtr'!$J$2:$GJ$2, 'FS Ann'!AD$2)</f>
        <v>4923.827691208513</v>
      </c>
      <c r="AE82" s="16">
        <f xml:space="preserve"> SUMIFS( 'FS Qtr'!$J82:$GJ82, 'FS Qtr'!$J$2:$GJ$2, 'FS Ann'!AE$2)</f>
        <v>4913.9996918248617</v>
      </c>
      <c r="AF82" s="16">
        <f xml:space="preserve"> SUMIFS( 'FS Qtr'!$J82:$GJ82, 'FS Qtr'!$J$2:$GJ$2, 'FS Ann'!AF$2)</f>
        <v>4904.1913092064497</v>
      </c>
      <c r="AG82" s="16">
        <f xml:space="preserve"> SUMIFS( 'FS Qtr'!$J82:$GJ82, 'FS Qtr'!$J$2:$GJ$2, 'FS Ann'!AG$2)</f>
        <v>0</v>
      </c>
      <c r="AH82" s="16">
        <f xml:space="preserve"> SUMIFS( 'FS Qtr'!$J82:$GJ82, 'FS Qtr'!$J$2:$GJ$2, 'FS Ann'!AH$2)</f>
        <v>0</v>
      </c>
      <c r="AI82" s="16">
        <f xml:space="preserve"> SUMIFS( 'FS Qtr'!$J82:$GJ82, 'FS Qtr'!$J$2:$GJ$2, 'FS Ann'!AI$2)</f>
        <v>0</v>
      </c>
      <c r="AJ82" s="16">
        <f xml:space="preserve"> SUMIFS( 'FS Qtr'!$J82:$GJ82, 'FS Qtr'!$J$2:$GJ$2, 'FS Ann'!AJ$2)</f>
        <v>0</v>
      </c>
      <c r="AK82" s="16">
        <f xml:space="preserve"> SUMIFS( 'FS Qtr'!$J82:$GJ82, 'FS Qtr'!$J$2:$GJ$2, 'FS Ann'!AK$2)</f>
        <v>0</v>
      </c>
      <c r="AL82" s="16">
        <f xml:space="preserve"> SUMIFS( 'FS Qtr'!$J82:$GJ82, 'FS Qtr'!$J$2:$GJ$2, 'FS Ann'!AL$2)</f>
        <v>0</v>
      </c>
      <c r="AM82" s="16">
        <f xml:space="preserve"> SUMIFS( 'FS Qtr'!$J82:$GJ82, 'FS Qtr'!$J$2:$GJ$2, 'FS Ann'!AM$2)</f>
        <v>0</v>
      </c>
      <c r="AN82" s="16">
        <f xml:space="preserve"> SUMIFS( 'FS Qtr'!$J82:$GJ82, 'FS Qtr'!$J$2:$GJ$2, 'FS Ann'!AN$2)</f>
        <v>0</v>
      </c>
      <c r="AO82" s="16">
        <f xml:space="preserve"> SUMIFS( 'FS Qtr'!$J82:$GJ82, 'FS Qtr'!$J$2:$GJ$2, 'FS Ann'!AO$2)</f>
        <v>0</v>
      </c>
      <c r="AP82" s="16">
        <f xml:space="preserve"> SUMIFS( 'FS Qtr'!$J82:$GJ82, 'FS Qtr'!$J$2:$GJ$2, 'FS Ann'!AP$2)</f>
        <v>0</v>
      </c>
      <c r="AQ82" s="16">
        <f xml:space="preserve"> SUMIFS( 'FS Qtr'!$J82:$GJ82, 'FS Qtr'!$J$2:$GJ$2, 'FS Ann'!AQ$2)</f>
        <v>0</v>
      </c>
      <c r="AR82" s="16">
        <f xml:space="preserve"> SUMIFS( 'FS Qtr'!$J82:$GJ82, 'FS Qtr'!$J$2:$GJ$2, 'FS Ann'!AR$2)</f>
        <v>0</v>
      </c>
      <c r="AS82" s="16">
        <f xml:space="preserve"> SUMIFS( 'FS Qtr'!$J82:$GJ82, 'FS Qtr'!$J$2:$GJ$2, 'FS Ann'!AS$2)</f>
        <v>0</v>
      </c>
      <c r="AT82" s="16">
        <f xml:space="preserve"> SUMIFS( 'FS Qtr'!$J82:$GJ82, 'FS Qtr'!$J$2:$GJ$2, 'FS Ann'!AT$2)</f>
        <v>0</v>
      </c>
      <c r="AU82" s="16">
        <f xml:space="preserve"> SUMIFS( 'FS Qtr'!$J82:$GJ82, 'FS Qtr'!$J$2:$GJ$2, 'FS Ann'!AU$2)</f>
        <v>0</v>
      </c>
      <c r="AV82" s="16">
        <f xml:space="preserve"> SUMIFS( 'FS Qtr'!$J82:$GJ82, 'FS Qtr'!$J$2:$GJ$2, 'FS Ann'!AV$2)</f>
        <v>0</v>
      </c>
      <c r="AW82" s="16">
        <f xml:space="preserve"> SUMIFS( 'FS Qtr'!$J82:$GJ82, 'FS Qtr'!$J$2:$GJ$2, 'FS Ann'!AW$2)</f>
        <v>0</v>
      </c>
      <c r="AX82" s="16">
        <f xml:space="preserve"> SUMIFS( 'FS Qtr'!$J82:$GJ82, 'FS Qtr'!$J$2:$GJ$2, 'FS Ann'!AX$2)</f>
        <v>0</v>
      </c>
      <c r="AY82" s="16">
        <f xml:space="preserve"> SUMIFS( 'FS Qtr'!$J82:$GJ82, 'FS Qtr'!$J$2:$GJ$2, 'FS Ann'!AY$2)</f>
        <v>0</v>
      </c>
      <c r="AZ82" s="16">
        <f xml:space="preserve"> SUMIFS( 'FS Qtr'!$J82:$GJ82, 'FS Qtr'!$J$2:$GJ$2, 'FS Ann'!AZ$2)</f>
        <v>0</v>
      </c>
      <c r="BA82" s="16">
        <f xml:space="preserve"> SUMIFS( 'FS Qtr'!$J82:$GJ82, 'FS Qtr'!$J$2:$GJ$2, 'FS Ann'!BA$2)</f>
        <v>0</v>
      </c>
      <c r="BB82" s="16">
        <f xml:space="preserve"> SUMIFS( 'FS Qtr'!$J82:$GJ82, 'FS Qtr'!$J$2:$GJ$2, 'FS Ann'!BB$2)</f>
        <v>0</v>
      </c>
    </row>
    <row r="83" spans="1:54" outlineLevel="1" x14ac:dyDescent="0.25">
      <c r="A83" s="1"/>
      <c r="B83" s="1"/>
      <c r="C83" s="19"/>
      <c r="D83" s="84"/>
      <c r="E83" s="16" t="str">
        <f xml:space="preserve"> 'FS Qtr'!E83</f>
        <v>DSRA balance</v>
      </c>
      <c r="F83" s="16">
        <f xml:space="preserve"> 'FS Qtr'!F83</f>
        <v>0</v>
      </c>
      <c r="G83" s="393" t="str">
        <f xml:space="preserve"> 'FS Qtr'!G83</f>
        <v>$ 000s</v>
      </c>
      <c r="H83" s="16"/>
      <c r="I83" s="16"/>
      <c r="J83" s="16">
        <f xml:space="preserve"> SUMIFS( 'FS Qtr'!$J83:$GJ83, 'FS Qtr'!$J$2:$GJ$2, 'FS Ann'!J$2)</f>
        <v>0</v>
      </c>
      <c r="K83" s="16">
        <f xml:space="preserve"> SUMIFS( 'FS Qtr'!$J83:$GJ83, 'FS Qtr'!$J$2:$GJ$2, 'FS Ann'!K$2)</f>
        <v>0</v>
      </c>
      <c r="L83" s="16">
        <f xml:space="preserve"> SUMIFS( 'FS Qtr'!$J83:$GJ83, 'FS Qtr'!$J$2:$GJ$2, 'FS Ann'!L$2)</f>
        <v>0</v>
      </c>
      <c r="M83" s="16">
        <f xml:space="preserve"> SUMIFS( 'FS Qtr'!$J83:$GJ83, 'FS Qtr'!$J$2:$GJ$2, 'FS Ann'!M$2)</f>
        <v>11766.314320962698</v>
      </c>
      <c r="N83" s="16">
        <f xml:space="preserve"> SUMIFS( 'FS Qtr'!$J83:$GJ83, 'FS Qtr'!$J$2:$GJ$2, 'FS Ann'!N$2)</f>
        <v>11242.749605773406</v>
      </c>
      <c r="O83" s="16">
        <f xml:space="preserve"> SUMIFS( 'FS Qtr'!$J83:$GJ83, 'FS Qtr'!$J$2:$GJ$2, 'FS Ann'!O$2)</f>
        <v>11141.257330105707</v>
      </c>
      <c r="P83" s="16">
        <f xml:space="preserve"> SUMIFS( 'FS Qtr'!$J83:$GJ83, 'FS Qtr'!$J$2:$GJ$2, 'FS Ann'!P$2)</f>
        <v>11038.386600676713</v>
      </c>
      <c r="Q83" s="16">
        <f xml:space="preserve"> SUMIFS( 'FS Qtr'!$J83:$GJ83, 'FS Qtr'!$J$2:$GJ$2, 'FS Ann'!Q$2)</f>
        <v>10933.926491547685</v>
      </c>
      <c r="R83" s="16">
        <f xml:space="preserve"> SUMIFS( 'FS Qtr'!$J83:$GJ83, 'FS Qtr'!$J$2:$GJ$2, 'FS Ann'!R$2)</f>
        <v>10828.182666963619</v>
      </c>
      <c r="S83" s="16">
        <f xml:space="preserve"> SUMIFS( 'FS Qtr'!$J83:$GJ83, 'FS Qtr'!$J$2:$GJ$2, 'FS Ann'!S$2)</f>
        <v>10720.996828804669</v>
      </c>
      <c r="T83" s="16">
        <f xml:space="preserve"> SUMIFS( 'FS Qtr'!$J83:$GJ83, 'FS Qtr'!$J$2:$GJ$2, 'FS Ann'!T$2)</f>
        <v>10612.313480452394</v>
      </c>
      <c r="U83" s="16">
        <f xml:space="preserve"> SUMIFS( 'FS Qtr'!$J83:$GJ83, 'FS Qtr'!$J$2:$GJ$2, 'FS Ann'!U$2)</f>
        <v>10501.904307171913</v>
      </c>
      <c r="V83" s="16">
        <f xml:space="preserve"> SUMIFS( 'FS Qtr'!$J83:$GJ83, 'FS Qtr'!$J$2:$GJ$2, 'FS Ann'!V$2)</f>
        <v>10390.100198373586</v>
      </c>
      <c r="W83" s="16">
        <f xml:space="preserve"> SUMIFS( 'FS Qtr'!$J83:$GJ83, 'FS Qtr'!$J$2:$GJ$2, 'FS Ann'!W$2)</f>
        <v>10276.729808414359</v>
      </c>
      <c r="X83" s="16">
        <f xml:space="preserve"> SUMIFS( 'FS Qtr'!$J83:$GJ83, 'FS Qtr'!$J$2:$GJ$2, 'FS Ann'!X$2)</f>
        <v>10161.733073318472</v>
      </c>
      <c r="Y83" s="16">
        <f xml:space="preserve"> SUMIFS( 'FS Qtr'!$J83:$GJ83, 'FS Qtr'!$J$2:$GJ$2, 'FS Ann'!Y$2)</f>
        <v>10044.862486021462</v>
      </c>
      <c r="Z83" s="16">
        <f xml:space="preserve"> SUMIFS( 'FS Qtr'!$J83:$GJ83, 'FS Qtr'!$J$2:$GJ$2, 'FS Ann'!Z$2)</f>
        <v>9926.4756564148993</v>
      </c>
      <c r="AA83" s="16">
        <f xml:space="preserve"> SUMIFS( 'FS Qtr'!$J83:$GJ83, 'FS Qtr'!$J$2:$GJ$2, 'FS Ann'!AA$2)</f>
        <v>9806.3893113767226</v>
      </c>
      <c r="AB83" s="16">
        <f xml:space="preserve"> SUMIFS( 'FS Qtr'!$J83:$GJ83, 'FS Qtr'!$J$2:$GJ$2, 'FS Ann'!AB$2)</f>
        <v>9684.5372087935793</v>
      </c>
      <c r="AC83" s="16">
        <f xml:space="preserve"> SUMIFS( 'FS Qtr'!$J83:$GJ83, 'FS Qtr'!$J$2:$GJ$2, 'FS Ann'!AC$2)</f>
        <v>4772.2117214808031</v>
      </c>
      <c r="AD83" s="16">
        <f xml:space="preserve"> SUMIFS( 'FS Qtr'!$J83:$GJ83, 'FS Qtr'!$J$2:$GJ$2, 'FS Ann'!AD$2)</f>
        <v>0</v>
      </c>
      <c r="AE83" s="16">
        <f xml:space="preserve"> SUMIFS( 'FS Qtr'!$J83:$GJ83, 'FS Qtr'!$J$2:$GJ$2, 'FS Ann'!AE$2)</f>
        <v>0</v>
      </c>
      <c r="AF83" s="16">
        <f xml:space="preserve"> SUMIFS( 'FS Qtr'!$J83:$GJ83, 'FS Qtr'!$J$2:$GJ$2, 'FS Ann'!AF$2)</f>
        <v>0</v>
      </c>
      <c r="AG83" s="16">
        <f xml:space="preserve"> SUMIFS( 'FS Qtr'!$J83:$GJ83, 'FS Qtr'!$J$2:$GJ$2, 'FS Ann'!AG$2)</f>
        <v>0</v>
      </c>
      <c r="AH83" s="16">
        <f xml:space="preserve"> SUMIFS( 'FS Qtr'!$J83:$GJ83, 'FS Qtr'!$J$2:$GJ$2, 'FS Ann'!AH$2)</f>
        <v>0</v>
      </c>
      <c r="AI83" s="16">
        <f xml:space="preserve"> SUMIFS( 'FS Qtr'!$J83:$GJ83, 'FS Qtr'!$J$2:$GJ$2, 'FS Ann'!AI$2)</f>
        <v>0</v>
      </c>
      <c r="AJ83" s="16">
        <f xml:space="preserve"> SUMIFS( 'FS Qtr'!$J83:$GJ83, 'FS Qtr'!$J$2:$GJ$2, 'FS Ann'!AJ$2)</f>
        <v>0</v>
      </c>
      <c r="AK83" s="16">
        <f xml:space="preserve"> SUMIFS( 'FS Qtr'!$J83:$GJ83, 'FS Qtr'!$J$2:$GJ$2, 'FS Ann'!AK$2)</f>
        <v>0</v>
      </c>
      <c r="AL83" s="16">
        <f xml:space="preserve"> SUMIFS( 'FS Qtr'!$J83:$GJ83, 'FS Qtr'!$J$2:$GJ$2, 'FS Ann'!AL$2)</f>
        <v>0</v>
      </c>
      <c r="AM83" s="16">
        <f xml:space="preserve"> SUMIFS( 'FS Qtr'!$J83:$GJ83, 'FS Qtr'!$J$2:$GJ$2, 'FS Ann'!AM$2)</f>
        <v>0</v>
      </c>
      <c r="AN83" s="16">
        <f xml:space="preserve"> SUMIFS( 'FS Qtr'!$J83:$GJ83, 'FS Qtr'!$J$2:$GJ$2, 'FS Ann'!AN$2)</f>
        <v>0</v>
      </c>
      <c r="AO83" s="16">
        <f xml:space="preserve"> SUMIFS( 'FS Qtr'!$J83:$GJ83, 'FS Qtr'!$J$2:$GJ$2, 'FS Ann'!AO$2)</f>
        <v>0</v>
      </c>
      <c r="AP83" s="16">
        <f xml:space="preserve"> SUMIFS( 'FS Qtr'!$J83:$GJ83, 'FS Qtr'!$J$2:$GJ$2, 'FS Ann'!AP$2)</f>
        <v>0</v>
      </c>
      <c r="AQ83" s="16">
        <f xml:space="preserve"> SUMIFS( 'FS Qtr'!$J83:$GJ83, 'FS Qtr'!$J$2:$GJ$2, 'FS Ann'!AQ$2)</f>
        <v>0</v>
      </c>
      <c r="AR83" s="16">
        <f xml:space="preserve"> SUMIFS( 'FS Qtr'!$J83:$GJ83, 'FS Qtr'!$J$2:$GJ$2, 'FS Ann'!AR$2)</f>
        <v>0</v>
      </c>
      <c r="AS83" s="16">
        <f xml:space="preserve"> SUMIFS( 'FS Qtr'!$J83:$GJ83, 'FS Qtr'!$J$2:$GJ$2, 'FS Ann'!AS$2)</f>
        <v>0</v>
      </c>
      <c r="AT83" s="16">
        <f xml:space="preserve"> SUMIFS( 'FS Qtr'!$J83:$GJ83, 'FS Qtr'!$J$2:$GJ$2, 'FS Ann'!AT$2)</f>
        <v>0</v>
      </c>
      <c r="AU83" s="16">
        <f xml:space="preserve"> SUMIFS( 'FS Qtr'!$J83:$GJ83, 'FS Qtr'!$J$2:$GJ$2, 'FS Ann'!AU$2)</f>
        <v>0</v>
      </c>
      <c r="AV83" s="16">
        <f xml:space="preserve"> SUMIFS( 'FS Qtr'!$J83:$GJ83, 'FS Qtr'!$J$2:$GJ$2, 'FS Ann'!AV$2)</f>
        <v>0</v>
      </c>
      <c r="AW83" s="16">
        <f xml:space="preserve"> SUMIFS( 'FS Qtr'!$J83:$GJ83, 'FS Qtr'!$J$2:$GJ$2, 'FS Ann'!AW$2)</f>
        <v>0</v>
      </c>
      <c r="AX83" s="16">
        <f xml:space="preserve"> SUMIFS( 'FS Qtr'!$J83:$GJ83, 'FS Qtr'!$J$2:$GJ$2, 'FS Ann'!AX$2)</f>
        <v>0</v>
      </c>
      <c r="AY83" s="16">
        <f xml:space="preserve"> SUMIFS( 'FS Qtr'!$J83:$GJ83, 'FS Qtr'!$J$2:$GJ$2, 'FS Ann'!AY$2)</f>
        <v>0</v>
      </c>
      <c r="AZ83" s="16">
        <f xml:space="preserve"> SUMIFS( 'FS Qtr'!$J83:$GJ83, 'FS Qtr'!$J$2:$GJ$2, 'FS Ann'!AZ$2)</f>
        <v>0</v>
      </c>
      <c r="BA83" s="16">
        <f xml:space="preserve"> SUMIFS( 'FS Qtr'!$J83:$GJ83, 'FS Qtr'!$J$2:$GJ$2, 'FS Ann'!BA$2)</f>
        <v>0</v>
      </c>
      <c r="BB83" s="16">
        <f xml:space="preserve"> SUMIFS( 'FS Qtr'!$J83:$GJ83, 'FS Qtr'!$J$2:$GJ$2, 'FS Ann'!BB$2)</f>
        <v>0</v>
      </c>
    </row>
    <row r="84" spans="1:54" outlineLevel="1" x14ac:dyDescent="0.25">
      <c r="A84" s="1"/>
      <c r="B84" s="1"/>
      <c r="C84" s="19"/>
      <c r="D84" s="84"/>
      <c r="E84" s="85" t="s">
        <v>58</v>
      </c>
      <c r="F84" s="85"/>
      <c r="G84" s="335" t="str">
        <f>SMU</f>
        <v>$ 000s</v>
      </c>
      <c r="H84" s="85"/>
      <c r="I84" s="85"/>
      <c r="J84" s="85">
        <f t="shared" ref="J84:BB84" si="22">SUM(J80:J83)</f>
        <v>0</v>
      </c>
      <c r="K84" s="85">
        <f t="shared" si="22"/>
        <v>1.5860723215155303E-4</v>
      </c>
      <c r="L84" s="85">
        <f t="shared" si="22"/>
        <v>-3.6128440260654315E-3</v>
      </c>
      <c r="M84" s="85">
        <f t="shared" si="22"/>
        <v>16860.257690037222</v>
      </c>
      <c r="N84" s="85">
        <f t="shared" si="22"/>
        <v>16326.52542321305</v>
      </c>
      <c r="O84" s="85">
        <f t="shared" si="22"/>
        <v>16214.885890424715</v>
      </c>
      <c r="P84" s="85">
        <f t="shared" si="22"/>
        <v>16101.888157881313</v>
      </c>
      <c r="Q84" s="85">
        <f t="shared" si="22"/>
        <v>15987.321259216944</v>
      </c>
      <c r="R84" s="85">
        <f t="shared" si="22"/>
        <v>15871.490818330143</v>
      </c>
      <c r="S84" s="85">
        <f t="shared" si="22"/>
        <v>15754.238496835136</v>
      </c>
      <c r="T84" s="85">
        <f t="shared" si="22"/>
        <v>15635.50875792791</v>
      </c>
      <c r="U84" s="85">
        <f t="shared" si="22"/>
        <v>15515.073246768236</v>
      </c>
      <c r="V84" s="85">
        <f t="shared" si="22"/>
        <v>15393.262812741172</v>
      </c>
      <c r="W84" s="85">
        <f t="shared" si="22"/>
        <v>15269.906070258257</v>
      </c>
      <c r="X84" s="85">
        <f t="shared" si="22"/>
        <v>15144.942915478052</v>
      </c>
      <c r="Y84" s="85">
        <f t="shared" si="22"/>
        <v>15018.125801549984</v>
      </c>
      <c r="Z84" s="85">
        <f t="shared" si="22"/>
        <v>14889.812298658933</v>
      </c>
      <c r="AA84" s="85">
        <f t="shared" si="22"/>
        <v>14759.819094055401</v>
      </c>
      <c r="AB84" s="85">
        <f t="shared" si="22"/>
        <v>14628.079906077692</v>
      </c>
      <c r="AC84" s="85">
        <f t="shared" si="22"/>
        <v>9705.88706807173</v>
      </c>
      <c r="AD84" s="85">
        <f t="shared" si="22"/>
        <v>4923.827691208513</v>
      </c>
      <c r="AE84" s="85">
        <f t="shared" si="22"/>
        <v>4913.9996918248617</v>
      </c>
      <c r="AF84" s="85">
        <f t="shared" si="22"/>
        <v>4904.1913092064497</v>
      </c>
      <c r="AG84" s="85">
        <f t="shared" si="22"/>
        <v>2.2373569663614035E-10</v>
      </c>
      <c r="AH84" s="85">
        <f t="shared" si="22"/>
        <v>2.2373569663614035E-10</v>
      </c>
      <c r="AI84" s="85">
        <f t="shared" si="22"/>
        <v>2.2373569663614035E-10</v>
      </c>
      <c r="AJ84" s="85">
        <f t="shared" si="22"/>
        <v>2.2373569663614035E-10</v>
      </c>
      <c r="AK84" s="85">
        <f t="shared" si="22"/>
        <v>2.2373569663614035E-10</v>
      </c>
      <c r="AL84" s="85">
        <f t="shared" si="22"/>
        <v>2.2373569663614035E-10</v>
      </c>
      <c r="AM84" s="85">
        <f t="shared" si="22"/>
        <v>2.2373569663614035E-10</v>
      </c>
      <c r="AN84" s="85">
        <f t="shared" si="22"/>
        <v>2.2373569663614035E-10</v>
      </c>
      <c r="AO84" s="85">
        <f t="shared" si="22"/>
        <v>2.2373569663614035E-10</v>
      </c>
      <c r="AP84" s="85">
        <f t="shared" si="22"/>
        <v>2.2373569663614035E-10</v>
      </c>
      <c r="AQ84" s="85">
        <f t="shared" si="22"/>
        <v>2.2373569663614035E-10</v>
      </c>
      <c r="AR84" s="85">
        <f t="shared" si="22"/>
        <v>2.2373569663614035E-10</v>
      </c>
      <c r="AS84" s="85">
        <f t="shared" si="22"/>
        <v>2.2373569663614035E-10</v>
      </c>
      <c r="AT84" s="85">
        <f t="shared" si="22"/>
        <v>2.2373569663614035E-10</v>
      </c>
      <c r="AU84" s="85">
        <f t="shared" si="22"/>
        <v>2.2373569663614035E-10</v>
      </c>
      <c r="AV84" s="85">
        <f t="shared" si="22"/>
        <v>2.2373569663614035E-10</v>
      </c>
      <c r="AW84" s="85">
        <f t="shared" si="22"/>
        <v>2.2373569663614035E-10</v>
      </c>
      <c r="AX84" s="85">
        <f t="shared" si="22"/>
        <v>2.2373569663614035E-10</v>
      </c>
      <c r="AY84" s="85">
        <f t="shared" si="22"/>
        <v>2.2373569663614035E-10</v>
      </c>
      <c r="AZ84" s="85">
        <f t="shared" si="22"/>
        <v>2.2373569663614035E-10</v>
      </c>
      <c r="BA84" s="85">
        <f t="shared" si="22"/>
        <v>2.2373569663614035E-10</v>
      </c>
      <c r="BB84" s="85">
        <f t="shared" si="22"/>
        <v>2.2373569663614035E-10</v>
      </c>
    </row>
    <row r="85" spans="1:54" outlineLevel="1" x14ac:dyDescent="0.25">
      <c r="A85" s="1"/>
      <c r="B85" s="1"/>
      <c r="C85" s="19"/>
      <c r="D85" s="84"/>
      <c r="E85" s="16"/>
      <c r="F85" s="16"/>
      <c r="G85" s="393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outlineLevel="1" x14ac:dyDescent="0.25">
      <c r="A86" s="1"/>
      <c r="B86" s="1"/>
      <c r="C86" s="19"/>
      <c r="D86" s="84"/>
      <c r="E86" s="85" t="s">
        <v>59</v>
      </c>
      <c r="F86" s="85"/>
      <c r="G86" s="335" t="str">
        <f>SMU</f>
        <v>$ 000s</v>
      </c>
      <c r="H86" s="85"/>
      <c r="I86" s="85"/>
      <c r="J86" s="85">
        <f t="shared" ref="J86:BB86" si="23" xml:space="preserve"> J84 + J77</f>
        <v>0</v>
      </c>
      <c r="K86" s="85">
        <f t="shared" si="23"/>
        <v>110573.40746823505</v>
      </c>
      <c r="L86" s="85">
        <f t="shared" si="23"/>
        <v>260821.29641042772</v>
      </c>
      <c r="M86" s="85">
        <f t="shared" si="23"/>
        <v>344979.1179804065</v>
      </c>
      <c r="N86" s="85">
        <f t="shared" si="23"/>
        <v>324559.39418083266</v>
      </c>
      <c r="O86" s="85">
        <f t="shared" si="23"/>
        <v>304561.76311529469</v>
      </c>
      <c r="P86" s="85">
        <f t="shared" si="23"/>
        <v>284562.77385000157</v>
      </c>
      <c r="Q86" s="85">
        <f t="shared" si="23"/>
        <v>264562.21541858756</v>
      </c>
      <c r="R86" s="85">
        <f t="shared" si="23"/>
        <v>244560.39344495107</v>
      </c>
      <c r="S86" s="85">
        <f t="shared" si="23"/>
        <v>224557.14959070639</v>
      </c>
      <c r="T86" s="85">
        <f t="shared" si="23"/>
        <v>204552.42831904948</v>
      </c>
      <c r="U86" s="85">
        <f t="shared" si="23"/>
        <v>184546.00127514012</v>
      </c>
      <c r="V86" s="85">
        <f t="shared" si="23"/>
        <v>164538.19930836337</v>
      </c>
      <c r="W86" s="85">
        <f t="shared" si="23"/>
        <v>144528.85103313084</v>
      </c>
      <c r="X86" s="85">
        <f t="shared" si="23"/>
        <v>124517.89634560098</v>
      </c>
      <c r="Y86" s="85">
        <f t="shared" si="23"/>
        <v>104505.08769892325</v>
      </c>
      <c r="Z86" s="85">
        <f t="shared" si="23"/>
        <v>84490.78266328256</v>
      </c>
      <c r="AA86" s="85">
        <f t="shared" si="23"/>
        <v>64474.797925929379</v>
      </c>
      <c r="AB86" s="85">
        <f t="shared" si="23"/>
        <v>44457.067205202024</v>
      </c>
      <c r="AC86" s="85">
        <f t="shared" si="23"/>
        <v>19648.882834446405</v>
      </c>
      <c r="AD86" s="85">
        <f t="shared" si="23"/>
        <v>4923.8276912083629</v>
      </c>
      <c r="AE86" s="85">
        <f t="shared" si="23"/>
        <v>4913.9996918247116</v>
      </c>
      <c r="AF86" s="85">
        <f t="shared" si="23"/>
        <v>4904.1913092062996</v>
      </c>
      <c r="AG86" s="85">
        <f t="shared" si="23"/>
        <v>7.3669070843607187E-11</v>
      </c>
      <c r="AH86" s="85">
        <f t="shared" si="23"/>
        <v>7.3669070843607187E-11</v>
      </c>
      <c r="AI86" s="85">
        <f t="shared" si="23"/>
        <v>7.3669070843607187E-11</v>
      </c>
      <c r="AJ86" s="85">
        <f t="shared" si="23"/>
        <v>7.3669070843607187E-11</v>
      </c>
      <c r="AK86" s="85">
        <f t="shared" si="23"/>
        <v>7.3669070843607187E-11</v>
      </c>
      <c r="AL86" s="85">
        <f t="shared" si="23"/>
        <v>7.3669070843607187E-11</v>
      </c>
      <c r="AM86" s="85">
        <f t="shared" si="23"/>
        <v>7.3669070843607187E-11</v>
      </c>
      <c r="AN86" s="85">
        <f t="shared" si="23"/>
        <v>7.3669070843607187E-11</v>
      </c>
      <c r="AO86" s="85">
        <f t="shared" si="23"/>
        <v>7.3669070843607187E-11</v>
      </c>
      <c r="AP86" s="85">
        <f t="shared" si="23"/>
        <v>7.3669070843607187E-11</v>
      </c>
      <c r="AQ86" s="85">
        <f t="shared" si="23"/>
        <v>7.3669070843607187E-11</v>
      </c>
      <c r="AR86" s="85">
        <f t="shared" si="23"/>
        <v>7.3669070843607187E-11</v>
      </c>
      <c r="AS86" s="85">
        <f t="shared" si="23"/>
        <v>7.3669070843607187E-11</v>
      </c>
      <c r="AT86" s="85">
        <f t="shared" si="23"/>
        <v>7.3669070843607187E-11</v>
      </c>
      <c r="AU86" s="85">
        <f t="shared" si="23"/>
        <v>7.3669070843607187E-11</v>
      </c>
      <c r="AV86" s="85">
        <f t="shared" si="23"/>
        <v>7.3669070843607187E-11</v>
      </c>
      <c r="AW86" s="85">
        <f t="shared" si="23"/>
        <v>7.3669070843607187E-11</v>
      </c>
      <c r="AX86" s="85">
        <f t="shared" si="23"/>
        <v>7.3669070843607187E-11</v>
      </c>
      <c r="AY86" s="85">
        <f t="shared" si="23"/>
        <v>7.3669070843607187E-11</v>
      </c>
      <c r="AZ86" s="85">
        <f t="shared" si="23"/>
        <v>7.3669070843607187E-11</v>
      </c>
      <c r="BA86" s="85">
        <f t="shared" si="23"/>
        <v>7.3669070843607187E-11</v>
      </c>
      <c r="BB86" s="85">
        <f t="shared" si="23"/>
        <v>7.3669070843607187E-11</v>
      </c>
    </row>
    <row r="87" spans="1:54" outlineLevel="1" x14ac:dyDescent="0.25">
      <c r="A87" s="1"/>
      <c r="B87" s="1"/>
      <c r="C87" s="19"/>
      <c r="D87" s="84"/>
      <c r="E87" s="16"/>
      <c r="F87" s="16"/>
      <c r="G87" s="393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outlineLevel="1" x14ac:dyDescent="0.25">
      <c r="A88" s="1"/>
      <c r="B88" s="1"/>
      <c r="C88" s="19"/>
      <c r="D88" s="84"/>
      <c r="E88" s="16" t="str">
        <f xml:space="preserve"> 'FS Qtr'!E88</f>
        <v>Accounts payable balance</v>
      </c>
      <c r="F88" s="16">
        <f xml:space="preserve"> 'FS Qtr'!F88</f>
        <v>0</v>
      </c>
      <c r="G88" s="393" t="str">
        <f xml:space="preserve"> 'FS Qtr'!G88</f>
        <v>$ 000s</v>
      </c>
      <c r="H88" s="16"/>
      <c r="I88" s="16"/>
      <c r="J88" s="16">
        <f xml:space="preserve"> SUMIFS( 'FS Qtr'!$J88:$GJ88, 'FS Qtr'!$J$2:$GJ$2, 'FS Ann'!J$2)</f>
        <v>0</v>
      </c>
      <c r="K88" s="16">
        <f xml:space="preserve"> SUMIFS( 'FS Qtr'!$J88:$GJ88, 'FS Qtr'!$J$2:$GJ$2, 'FS Ann'!K$2)</f>
        <v>0</v>
      </c>
      <c r="L88" s="16">
        <f xml:space="preserve"> SUMIFS( 'FS Qtr'!$J88:$GJ88, 'FS Qtr'!$J$2:$GJ$2, 'FS Ann'!L$2)</f>
        <v>0</v>
      </c>
      <c r="M88" s="16">
        <f xml:space="preserve"> SUMIFS( 'FS Qtr'!$J88:$GJ88, 'FS Qtr'!$J$2:$GJ$2, 'FS Ann'!M$2)</f>
        <v>0</v>
      </c>
      <c r="N88" s="16">
        <f xml:space="preserve"> SUMIFS( 'FS Qtr'!$J88:$GJ88, 'FS Qtr'!$J$2:$GJ$2, 'FS Ann'!N$2)</f>
        <v>1209.2949100114683</v>
      </c>
      <c r="O88" s="16">
        <f xml:space="preserve"> SUMIFS( 'FS Qtr'!$J88:$GJ88, 'FS Qtr'!$J$2:$GJ$2, 'FS Ann'!O$2)</f>
        <v>1233.4808082116979</v>
      </c>
      <c r="P88" s="16">
        <f xml:space="preserve"> SUMIFS( 'FS Qtr'!$J88:$GJ88, 'FS Qtr'!$J$2:$GJ$2, 'FS Ann'!P$2)</f>
        <v>1258.1504243759318</v>
      </c>
      <c r="Q88" s="16">
        <f xml:space="preserve"> SUMIFS( 'FS Qtr'!$J88:$GJ88, 'FS Qtr'!$J$2:$GJ$2, 'FS Ann'!Q$2)</f>
        <v>1283.3134328634505</v>
      </c>
      <c r="R88" s="16">
        <f xml:space="preserve"> SUMIFS( 'FS Qtr'!$J88:$GJ88, 'FS Qtr'!$J$2:$GJ$2, 'FS Ann'!R$2)</f>
        <v>1309.050720535357</v>
      </c>
      <c r="S88" s="16">
        <f xml:space="preserve"> SUMIFS( 'FS Qtr'!$J88:$GJ88, 'FS Qtr'!$J$2:$GJ$2, 'FS Ann'!S$2)</f>
        <v>1335.2317349460636</v>
      </c>
      <c r="T88" s="16">
        <f xml:space="preserve"> SUMIFS( 'FS Qtr'!$J88:$GJ88, 'FS Qtr'!$J$2:$GJ$2, 'FS Ann'!T$2)</f>
        <v>1361.9363696449855</v>
      </c>
      <c r="U88" s="16">
        <f xml:space="preserve"> SUMIFS( 'FS Qtr'!$J88:$GJ88, 'FS Qtr'!$J$2:$GJ$2, 'FS Ann'!U$2)</f>
        <v>1389.1750970378853</v>
      </c>
      <c r="V88" s="16">
        <f xml:space="preserve"> SUMIFS( 'FS Qtr'!$J88:$GJ88, 'FS Qtr'!$J$2:$GJ$2, 'FS Ann'!V$2)</f>
        <v>1417.035476414836</v>
      </c>
      <c r="W88" s="16">
        <f xml:space="preserve"> SUMIFS( 'FS Qtr'!$J88:$GJ88, 'FS Qtr'!$J$2:$GJ$2, 'FS Ann'!W$2)</f>
        <v>1445.3761859431324</v>
      </c>
      <c r="X88" s="16">
        <f xml:space="preserve"> SUMIFS( 'FS Qtr'!$J88:$GJ88, 'FS Qtr'!$J$2:$GJ$2, 'FS Ann'!X$2)</f>
        <v>1474.2837096619951</v>
      </c>
      <c r="Y88" s="16">
        <f xml:space="preserve"> SUMIFS( 'FS Qtr'!$J88:$GJ88, 'FS Qtr'!$J$2:$GJ$2, 'FS Ann'!Y$2)</f>
        <v>1503.769383855235</v>
      </c>
      <c r="Z88" s="16">
        <f xml:space="preserve"> SUMIFS( 'FS Qtr'!$J88:$GJ88, 'FS Qtr'!$J$2:$GJ$2, 'FS Ann'!Z$2)</f>
        <v>1533.9279906564825</v>
      </c>
      <c r="AA88" s="16">
        <f xml:space="preserve"> SUMIFS( 'FS Qtr'!$J88:$GJ88, 'FS Qtr'!$J$2:$GJ$2, 'FS Ann'!AA$2)</f>
        <v>1564.6065504696116</v>
      </c>
      <c r="AB88" s="16">
        <f xml:space="preserve"> SUMIFS( 'FS Qtr'!$J88:$GJ88, 'FS Qtr'!$J$2:$GJ$2, 'FS Ann'!AB$2)</f>
        <v>1595.8986814790042</v>
      </c>
      <c r="AC88" s="16">
        <f xml:space="preserve"> SUMIFS( 'FS Qtr'!$J88:$GJ88, 'FS Qtr'!$J$2:$GJ$2, 'FS Ann'!AC$2)</f>
        <v>1627.8166551085833</v>
      </c>
      <c r="AD88" s="16">
        <f xml:space="preserve"> SUMIFS( 'FS Qtr'!$J88:$GJ88, 'FS Qtr'!$J$2:$GJ$2, 'FS Ann'!AD$2)</f>
        <v>1660.4630721543163</v>
      </c>
      <c r="AE88" s="16">
        <f xml:space="preserve"> SUMIFS( 'FS Qtr'!$J88:$GJ88, 'FS Qtr'!$J$2:$GJ$2, 'FS Ann'!AE$2)</f>
        <v>1693.672333597402</v>
      </c>
      <c r="AF88" s="16">
        <f xml:space="preserve"> SUMIFS( 'FS Qtr'!$J88:$GJ88, 'FS Qtr'!$J$2:$GJ$2, 'FS Ann'!AF$2)</f>
        <v>1727.5457802693509</v>
      </c>
      <c r="AG88" s="16">
        <f xml:space="preserve"> SUMIFS( 'FS Qtr'!$J88:$GJ88, 'FS Qtr'!$J$2:$GJ$2, 'FS Ann'!AG$2)</f>
        <v>0</v>
      </c>
      <c r="AH88" s="16">
        <f xml:space="preserve"> SUMIFS( 'FS Qtr'!$J88:$GJ88, 'FS Qtr'!$J$2:$GJ$2, 'FS Ann'!AH$2)</f>
        <v>0</v>
      </c>
      <c r="AI88" s="16">
        <f xml:space="preserve"> SUMIFS( 'FS Qtr'!$J88:$GJ88, 'FS Qtr'!$J$2:$GJ$2, 'FS Ann'!AI$2)</f>
        <v>0</v>
      </c>
      <c r="AJ88" s="16">
        <f xml:space="preserve"> SUMIFS( 'FS Qtr'!$J88:$GJ88, 'FS Qtr'!$J$2:$GJ$2, 'FS Ann'!AJ$2)</f>
        <v>0</v>
      </c>
      <c r="AK88" s="16">
        <f xml:space="preserve"> SUMIFS( 'FS Qtr'!$J88:$GJ88, 'FS Qtr'!$J$2:$GJ$2, 'FS Ann'!AK$2)</f>
        <v>0</v>
      </c>
      <c r="AL88" s="16">
        <f xml:space="preserve"> SUMIFS( 'FS Qtr'!$J88:$GJ88, 'FS Qtr'!$J$2:$GJ$2, 'FS Ann'!AL$2)</f>
        <v>0</v>
      </c>
      <c r="AM88" s="16">
        <f xml:space="preserve"> SUMIFS( 'FS Qtr'!$J88:$GJ88, 'FS Qtr'!$J$2:$GJ$2, 'FS Ann'!AM$2)</f>
        <v>0</v>
      </c>
      <c r="AN88" s="16">
        <f xml:space="preserve"> SUMIFS( 'FS Qtr'!$J88:$GJ88, 'FS Qtr'!$J$2:$GJ$2, 'FS Ann'!AN$2)</f>
        <v>0</v>
      </c>
      <c r="AO88" s="16">
        <f xml:space="preserve"> SUMIFS( 'FS Qtr'!$J88:$GJ88, 'FS Qtr'!$J$2:$GJ$2, 'FS Ann'!AO$2)</f>
        <v>0</v>
      </c>
      <c r="AP88" s="16">
        <f xml:space="preserve"> SUMIFS( 'FS Qtr'!$J88:$GJ88, 'FS Qtr'!$J$2:$GJ$2, 'FS Ann'!AP$2)</f>
        <v>0</v>
      </c>
      <c r="AQ88" s="16">
        <f xml:space="preserve"> SUMIFS( 'FS Qtr'!$J88:$GJ88, 'FS Qtr'!$J$2:$GJ$2, 'FS Ann'!AQ$2)</f>
        <v>0</v>
      </c>
      <c r="AR88" s="16">
        <f xml:space="preserve"> SUMIFS( 'FS Qtr'!$J88:$GJ88, 'FS Qtr'!$J$2:$GJ$2, 'FS Ann'!AR$2)</f>
        <v>0</v>
      </c>
      <c r="AS88" s="16">
        <f xml:space="preserve"> SUMIFS( 'FS Qtr'!$J88:$GJ88, 'FS Qtr'!$J$2:$GJ$2, 'FS Ann'!AS$2)</f>
        <v>0</v>
      </c>
      <c r="AT88" s="16">
        <f xml:space="preserve"> SUMIFS( 'FS Qtr'!$J88:$GJ88, 'FS Qtr'!$J$2:$GJ$2, 'FS Ann'!AT$2)</f>
        <v>0</v>
      </c>
      <c r="AU88" s="16">
        <f xml:space="preserve"> SUMIFS( 'FS Qtr'!$J88:$GJ88, 'FS Qtr'!$J$2:$GJ$2, 'FS Ann'!AU$2)</f>
        <v>0</v>
      </c>
      <c r="AV88" s="16">
        <f xml:space="preserve"> SUMIFS( 'FS Qtr'!$J88:$GJ88, 'FS Qtr'!$J$2:$GJ$2, 'FS Ann'!AV$2)</f>
        <v>0</v>
      </c>
      <c r="AW88" s="16">
        <f xml:space="preserve"> SUMIFS( 'FS Qtr'!$J88:$GJ88, 'FS Qtr'!$J$2:$GJ$2, 'FS Ann'!AW$2)</f>
        <v>0</v>
      </c>
      <c r="AX88" s="16">
        <f xml:space="preserve"> SUMIFS( 'FS Qtr'!$J88:$GJ88, 'FS Qtr'!$J$2:$GJ$2, 'FS Ann'!AX$2)</f>
        <v>0</v>
      </c>
      <c r="AY88" s="16">
        <f xml:space="preserve"> SUMIFS( 'FS Qtr'!$J88:$GJ88, 'FS Qtr'!$J$2:$GJ$2, 'FS Ann'!AY$2)</f>
        <v>0</v>
      </c>
      <c r="AZ88" s="16">
        <f xml:space="preserve"> SUMIFS( 'FS Qtr'!$J88:$GJ88, 'FS Qtr'!$J$2:$GJ$2, 'FS Ann'!AZ$2)</f>
        <v>0</v>
      </c>
      <c r="BA88" s="16">
        <f xml:space="preserve"> SUMIFS( 'FS Qtr'!$J88:$GJ88, 'FS Qtr'!$J$2:$GJ$2, 'FS Ann'!BA$2)</f>
        <v>0</v>
      </c>
      <c r="BB88" s="16">
        <f xml:space="preserve"> SUMIFS( 'FS Qtr'!$J88:$GJ88, 'FS Qtr'!$J$2:$GJ$2, 'FS Ann'!BB$2)</f>
        <v>0</v>
      </c>
    </row>
    <row r="89" spans="1:54" outlineLevel="1" x14ac:dyDescent="0.25">
      <c r="A89" s="1"/>
      <c r="B89" s="1"/>
      <c r="C89" s="19"/>
      <c r="D89" s="84"/>
      <c r="E89" s="16" t="str">
        <f xml:space="preserve"> 'FS Qtr'!E89</f>
        <v>Senior debt balance</v>
      </c>
      <c r="F89" s="16">
        <f xml:space="preserve"> 'FS Qtr'!F89</f>
        <v>0</v>
      </c>
      <c r="G89" s="393" t="str">
        <f xml:space="preserve"> 'FS Qtr'!G89</f>
        <v>$ 000s</v>
      </c>
      <c r="H89" s="16"/>
      <c r="I89" s="16"/>
      <c r="J89" s="16">
        <f xml:space="preserve"> SUMIFS( 'FS Qtr'!$J89:$GJ89, 'FS Qtr'!$J$2:$GJ$2, 'FS Ann'!J$2)</f>
        <v>0</v>
      </c>
      <c r="K89" s="16">
        <f xml:space="preserve"> SUMIFS( 'FS Qtr'!$J89:$GJ89, 'FS Qtr'!$J$2:$GJ$2, 'FS Ann'!K$2)</f>
        <v>23570.90695068788</v>
      </c>
      <c r="L89" s="16">
        <f xml:space="preserve"> SUMIFS( 'FS Qtr'!$J89:$GJ89, 'FS Qtr'!$J$2:$GJ$2, 'FS Ann'!L$2)</f>
        <v>171125.20783500391</v>
      </c>
      <c r="M89" s="16">
        <f xml:space="preserve"> SUMIFS( 'FS Qtr'!$J89:$GJ89, 'FS Qtr'!$J$2:$GJ$2, 'FS Ann'!M$2)</f>
        <v>252065.77388239681</v>
      </c>
      <c r="N89" s="16">
        <f xml:space="preserve"> SUMIFS( 'FS Qtr'!$J89:$GJ89, 'FS Qtr'!$J$2:$GJ$2, 'FS Ann'!N$2)</f>
        <v>238892.72510195296</v>
      </c>
      <c r="O89" s="16">
        <f xml:space="preserve"> SUMIFS( 'FS Qtr'!$J89:$GJ89, 'FS Qtr'!$J$2:$GJ$2, 'FS Ann'!O$2)</f>
        <v>226237.0433090126</v>
      </c>
      <c r="P89" s="16">
        <f xml:space="preserve"> SUMIFS( 'FS Qtr'!$J89:$GJ89, 'FS Qtr'!$J$2:$GJ$2, 'FS Ann'!P$2)</f>
        <v>213257.57058761103</v>
      </c>
      <c r="Q89" s="16">
        <f xml:space="preserve"> SUMIFS( 'FS Qtr'!$J89:$GJ89, 'FS Qtr'!$J$2:$GJ$2, 'FS Ann'!Q$2)</f>
        <v>199967.05767008226</v>
      </c>
      <c r="R89" s="16">
        <f xml:space="preserve"> SUMIFS( 'FS Qtr'!$J89:$GJ89, 'FS Qtr'!$J$2:$GJ$2, 'FS Ann'!R$2)</f>
        <v>186306.55217273251</v>
      </c>
      <c r="S89" s="16">
        <f xml:space="preserve"> SUMIFS( 'FS Qtr'!$J89:$GJ89, 'FS Qtr'!$J$2:$GJ$2, 'FS Ann'!S$2)</f>
        <v>172288.49625850294</v>
      </c>
      <c r="T89" s="16">
        <f xml:space="preserve"> SUMIFS( 'FS Qtr'!$J89:$GJ89, 'FS Qtr'!$J$2:$GJ$2, 'FS Ann'!T$2)</f>
        <v>157899.08033311451</v>
      </c>
      <c r="U89" s="16">
        <f xml:space="preserve"> SUMIFS( 'FS Qtr'!$J89:$GJ89, 'FS Qtr'!$J$2:$GJ$2, 'FS Ann'!U$2)</f>
        <v>143143.6792582596</v>
      </c>
      <c r="V89" s="16">
        <f xml:space="preserve"> SUMIFS( 'FS Qtr'!$J89:$GJ89, 'FS Qtr'!$J$2:$GJ$2, 'FS Ann'!V$2)</f>
        <v>127972.278173502</v>
      </c>
      <c r="W89" s="16">
        <f xml:space="preserve"> SUMIFS( 'FS Qtr'!$J89:$GJ89, 'FS Qtr'!$J$2:$GJ$2, 'FS Ann'!W$2)</f>
        <v>112387.75395644574</v>
      </c>
      <c r="X89" s="16">
        <f xml:space="preserve"> SUMIFS( 'FS Qtr'!$J89:$GJ89, 'FS Qtr'!$J$2:$GJ$2, 'FS Ann'!X$2)</f>
        <v>96375.428429329026</v>
      </c>
      <c r="Y89" s="16">
        <f xml:space="preserve"> SUMIFS( 'FS Qtr'!$J89:$GJ89, 'FS Qtr'!$J$2:$GJ$2, 'FS Ann'!Y$2)</f>
        <v>79931.235195140514</v>
      </c>
      <c r="Z89" s="16">
        <f xml:space="preserve"> SUMIFS( 'FS Qtr'!$J89:$GJ89, 'FS Qtr'!$J$2:$GJ$2, 'FS Ann'!Z$2)</f>
        <v>63017.108166673206</v>
      </c>
      <c r="AA89" s="16">
        <f xml:space="preserve"> SUMIFS( 'FS Qtr'!$J89:$GJ89, 'FS Qtr'!$J$2:$GJ$2, 'FS Ann'!AA$2)</f>
        <v>45626.758824192933</v>
      </c>
      <c r="AB89" s="16">
        <f xml:space="preserve"> SUMIFS( 'FS Qtr'!$J89:$GJ89, 'FS Qtr'!$J$2:$GJ$2, 'FS Ann'!AB$2)</f>
        <v>27742.656908972713</v>
      </c>
      <c r="AC89" s="16">
        <f xml:space="preserve"> SUMIFS( 'FS Qtr'!$J89:$GJ89, 'FS Qtr'!$J$2:$GJ$2, 'FS Ann'!AC$2)</f>
        <v>9349.547489956758</v>
      </c>
      <c r="AD89" s="16">
        <f xml:space="preserve"> SUMIFS( 'FS Qtr'!$J89:$GJ89, 'FS Qtr'!$J$2:$GJ$2, 'FS Ann'!AD$2)</f>
        <v>2.6375346351414919E-10</v>
      </c>
      <c r="AE89" s="16">
        <f xml:space="preserve"> SUMIFS( 'FS Qtr'!$J89:$GJ89, 'FS Qtr'!$J$2:$GJ$2, 'FS Ann'!AE$2)</f>
        <v>2.6375346351414919E-10</v>
      </c>
      <c r="AF89" s="16">
        <f xml:space="preserve"> SUMIFS( 'FS Qtr'!$J89:$GJ89, 'FS Qtr'!$J$2:$GJ$2, 'FS Ann'!AF$2)</f>
        <v>2.6375346351414919E-10</v>
      </c>
      <c r="AG89" s="16">
        <f xml:space="preserve"> SUMIFS( 'FS Qtr'!$J89:$GJ89, 'FS Qtr'!$J$2:$GJ$2, 'FS Ann'!AG$2)</f>
        <v>2.6375346351414919E-10</v>
      </c>
      <c r="AH89" s="16">
        <f xml:space="preserve"> SUMIFS( 'FS Qtr'!$J89:$GJ89, 'FS Qtr'!$J$2:$GJ$2, 'FS Ann'!AH$2)</f>
        <v>2.6375346351414919E-10</v>
      </c>
      <c r="AI89" s="16">
        <f xml:space="preserve"> SUMIFS( 'FS Qtr'!$J89:$GJ89, 'FS Qtr'!$J$2:$GJ$2, 'FS Ann'!AI$2)</f>
        <v>2.6375346351414919E-10</v>
      </c>
      <c r="AJ89" s="16">
        <f xml:space="preserve"> SUMIFS( 'FS Qtr'!$J89:$GJ89, 'FS Qtr'!$J$2:$GJ$2, 'FS Ann'!AJ$2)</f>
        <v>2.6375346351414919E-10</v>
      </c>
      <c r="AK89" s="16">
        <f xml:space="preserve"> SUMIFS( 'FS Qtr'!$J89:$GJ89, 'FS Qtr'!$J$2:$GJ$2, 'FS Ann'!AK$2)</f>
        <v>2.6375346351414919E-10</v>
      </c>
      <c r="AL89" s="16">
        <f xml:space="preserve"> SUMIFS( 'FS Qtr'!$J89:$GJ89, 'FS Qtr'!$J$2:$GJ$2, 'FS Ann'!AL$2)</f>
        <v>2.6375346351414919E-10</v>
      </c>
      <c r="AM89" s="16">
        <f xml:space="preserve"> SUMIFS( 'FS Qtr'!$J89:$GJ89, 'FS Qtr'!$J$2:$GJ$2, 'FS Ann'!AM$2)</f>
        <v>2.6375346351414919E-10</v>
      </c>
      <c r="AN89" s="16">
        <f xml:space="preserve"> SUMIFS( 'FS Qtr'!$J89:$GJ89, 'FS Qtr'!$J$2:$GJ$2, 'FS Ann'!AN$2)</f>
        <v>2.6375346351414919E-10</v>
      </c>
      <c r="AO89" s="16">
        <f xml:space="preserve"> SUMIFS( 'FS Qtr'!$J89:$GJ89, 'FS Qtr'!$J$2:$GJ$2, 'FS Ann'!AO$2)</f>
        <v>2.6375346351414919E-10</v>
      </c>
      <c r="AP89" s="16">
        <f xml:space="preserve"> SUMIFS( 'FS Qtr'!$J89:$GJ89, 'FS Qtr'!$J$2:$GJ$2, 'FS Ann'!AP$2)</f>
        <v>2.6375346351414919E-10</v>
      </c>
      <c r="AQ89" s="16">
        <f xml:space="preserve"> SUMIFS( 'FS Qtr'!$J89:$GJ89, 'FS Qtr'!$J$2:$GJ$2, 'FS Ann'!AQ$2)</f>
        <v>2.6375346351414919E-10</v>
      </c>
      <c r="AR89" s="16">
        <f xml:space="preserve"> SUMIFS( 'FS Qtr'!$J89:$GJ89, 'FS Qtr'!$J$2:$GJ$2, 'FS Ann'!AR$2)</f>
        <v>2.6375346351414919E-10</v>
      </c>
      <c r="AS89" s="16">
        <f xml:space="preserve"> SUMIFS( 'FS Qtr'!$J89:$GJ89, 'FS Qtr'!$J$2:$GJ$2, 'FS Ann'!AS$2)</f>
        <v>2.6375346351414919E-10</v>
      </c>
      <c r="AT89" s="16">
        <f xml:space="preserve"> SUMIFS( 'FS Qtr'!$J89:$GJ89, 'FS Qtr'!$J$2:$GJ$2, 'FS Ann'!AT$2)</f>
        <v>2.6375346351414919E-10</v>
      </c>
      <c r="AU89" s="16">
        <f xml:space="preserve"> SUMIFS( 'FS Qtr'!$J89:$GJ89, 'FS Qtr'!$J$2:$GJ$2, 'FS Ann'!AU$2)</f>
        <v>2.6375346351414919E-10</v>
      </c>
      <c r="AV89" s="16">
        <f xml:space="preserve"> SUMIFS( 'FS Qtr'!$J89:$GJ89, 'FS Qtr'!$J$2:$GJ$2, 'FS Ann'!AV$2)</f>
        <v>2.6375346351414919E-10</v>
      </c>
      <c r="AW89" s="16">
        <f xml:space="preserve"> SUMIFS( 'FS Qtr'!$J89:$GJ89, 'FS Qtr'!$J$2:$GJ$2, 'FS Ann'!AW$2)</f>
        <v>2.6375346351414919E-10</v>
      </c>
      <c r="AX89" s="16">
        <f xml:space="preserve"> SUMIFS( 'FS Qtr'!$J89:$GJ89, 'FS Qtr'!$J$2:$GJ$2, 'FS Ann'!AX$2)</f>
        <v>2.6375346351414919E-10</v>
      </c>
      <c r="AY89" s="16">
        <f xml:space="preserve"> SUMIFS( 'FS Qtr'!$J89:$GJ89, 'FS Qtr'!$J$2:$GJ$2, 'FS Ann'!AY$2)</f>
        <v>2.6375346351414919E-10</v>
      </c>
      <c r="AZ89" s="16">
        <f xml:space="preserve"> SUMIFS( 'FS Qtr'!$J89:$GJ89, 'FS Qtr'!$J$2:$GJ$2, 'FS Ann'!AZ$2)</f>
        <v>2.6375346351414919E-10</v>
      </c>
      <c r="BA89" s="16">
        <f xml:space="preserve"> SUMIFS( 'FS Qtr'!$J89:$GJ89, 'FS Qtr'!$J$2:$GJ$2, 'FS Ann'!BA$2)</f>
        <v>2.6375346351414919E-10</v>
      </c>
      <c r="BB89" s="16">
        <f xml:space="preserve"> SUMIFS( 'FS Qtr'!$J89:$GJ89, 'FS Qtr'!$J$2:$GJ$2, 'FS Ann'!BB$2)</f>
        <v>2.6375346351414919E-10</v>
      </c>
    </row>
    <row r="90" spans="1:54" s="526" customFormat="1" outlineLevel="1" x14ac:dyDescent="0.25">
      <c r="A90" s="1"/>
      <c r="B90" s="1"/>
      <c r="C90" s="19"/>
      <c r="D90" s="84"/>
      <c r="E90" s="16" t="str">
        <f xml:space="preserve"> 'FS Qtr'!E90</f>
        <v>Equity bridge balance</v>
      </c>
      <c r="F90" s="16">
        <f xml:space="preserve"> 'FS Qtr'!F90</f>
        <v>0</v>
      </c>
      <c r="G90" s="393" t="str">
        <f xml:space="preserve"> 'FS Qtr'!G90</f>
        <v>$ 000s</v>
      </c>
      <c r="H90" s="16"/>
      <c r="I90" s="16"/>
      <c r="J90" s="16">
        <f xml:space="preserve"> SUMIFS( 'FS Qtr'!$J90:$GJ90, 'FS Qtr'!$J$2:$GJ$2, 'FS Ann'!J$2)</f>
        <v>0</v>
      </c>
      <c r="K90" s="16">
        <f xml:space="preserve"> SUMIFS( 'FS Qtr'!$J90:$GJ90, 'FS Qtr'!$J$2:$GJ$2, 'FS Ann'!K$2)</f>
        <v>86902.500517547174</v>
      </c>
      <c r="L90" s="16">
        <f xml:space="preserve"> SUMIFS( 'FS Qtr'!$J90:$GJ90, 'FS Qtr'!$J$2:$GJ$2, 'FS Ann'!L$2)</f>
        <v>89596.088575423797</v>
      </c>
      <c r="M90" s="16">
        <f xml:space="preserve"> SUMIFS( 'FS Qtr'!$J90:$GJ90, 'FS Qtr'!$J$2:$GJ$2, 'FS Ann'!M$2)</f>
        <v>0</v>
      </c>
      <c r="N90" s="16">
        <f xml:space="preserve"> SUMIFS( 'FS Qtr'!$J90:$GJ90, 'FS Qtr'!$J$2:$GJ$2, 'FS Ann'!N$2)</f>
        <v>0</v>
      </c>
      <c r="O90" s="16">
        <f xml:space="preserve"> SUMIFS( 'FS Qtr'!$J90:$GJ90, 'FS Qtr'!$J$2:$GJ$2, 'FS Ann'!O$2)</f>
        <v>0</v>
      </c>
      <c r="P90" s="16">
        <f xml:space="preserve"> SUMIFS( 'FS Qtr'!$J90:$GJ90, 'FS Qtr'!$J$2:$GJ$2, 'FS Ann'!P$2)</f>
        <v>0</v>
      </c>
      <c r="Q90" s="16">
        <f xml:space="preserve"> SUMIFS( 'FS Qtr'!$J90:$GJ90, 'FS Qtr'!$J$2:$GJ$2, 'FS Ann'!Q$2)</f>
        <v>0</v>
      </c>
      <c r="R90" s="16">
        <f xml:space="preserve"> SUMIFS( 'FS Qtr'!$J90:$GJ90, 'FS Qtr'!$J$2:$GJ$2, 'FS Ann'!R$2)</f>
        <v>0</v>
      </c>
      <c r="S90" s="16">
        <f xml:space="preserve"> SUMIFS( 'FS Qtr'!$J90:$GJ90, 'FS Qtr'!$J$2:$GJ$2, 'FS Ann'!S$2)</f>
        <v>0</v>
      </c>
      <c r="T90" s="16">
        <f xml:space="preserve"> SUMIFS( 'FS Qtr'!$J90:$GJ90, 'FS Qtr'!$J$2:$GJ$2, 'FS Ann'!T$2)</f>
        <v>0</v>
      </c>
      <c r="U90" s="16">
        <f xml:space="preserve"> SUMIFS( 'FS Qtr'!$J90:$GJ90, 'FS Qtr'!$J$2:$GJ$2, 'FS Ann'!U$2)</f>
        <v>0</v>
      </c>
      <c r="V90" s="16">
        <f xml:space="preserve"> SUMIFS( 'FS Qtr'!$J90:$GJ90, 'FS Qtr'!$J$2:$GJ$2, 'FS Ann'!V$2)</f>
        <v>0</v>
      </c>
      <c r="W90" s="16">
        <f xml:space="preserve"> SUMIFS( 'FS Qtr'!$J90:$GJ90, 'FS Qtr'!$J$2:$GJ$2, 'FS Ann'!W$2)</f>
        <v>0</v>
      </c>
      <c r="X90" s="16">
        <f xml:space="preserve"> SUMIFS( 'FS Qtr'!$J90:$GJ90, 'FS Qtr'!$J$2:$GJ$2, 'FS Ann'!X$2)</f>
        <v>0</v>
      </c>
      <c r="Y90" s="16">
        <f xml:space="preserve"> SUMIFS( 'FS Qtr'!$J90:$GJ90, 'FS Qtr'!$J$2:$GJ$2, 'FS Ann'!Y$2)</f>
        <v>0</v>
      </c>
      <c r="Z90" s="16">
        <f xml:space="preserve"> SUMIFS( 'FS Qtr'!$J90:$GJ90, 'FS Qtr'!$J$2:$GJ$2, 'FS Ann'!Z$2)</f>
        <v>0</v>
      </c>
      <c r="AA90" s="16">
        <f xml:space="preserve"> SUMIFS( 'FS Qtr'!$J90:$GJ90, 'FS Qtr'!$J$2:$GJ$2, 'FS Ann'!AA$2)</f>
        <v>0</v>
      </c>
      <c r="AB90" s="16">
        <f xml:space="preserve"> SUMIFS( 'FS Qtr'!$J90:$GJ90, 'FS Qtr'!$J$2:$GJ$2, 'FS Ann'!AB$2)</f>
        <v>0</v>
      </c>
      <c r="AC90" s="16">
        <f xml:space="preserve"> SUMIFS( 'FS Qtr'!$J90:$GJ90, 'FS Qtr'!$J$2:$GJ$2, 'FS Ann'!AC$2)</f>
        <v>0</v>
      </c>
      <c r="AD90" s="16">
        <f xml:space="preserve"> SUMIFS( 'FS Qtr'!$J90:$GJ90, 'FS Qtr'!$J$2:$GJ$2, 'FS Ann'!AD$2)</f>
        <v>0</v>
      </c>
      <c r="AE90" s="16">
        <f xml:space="preserve"> SUMIFS( 'FS Qtr'!$J90:$GJ90, 'FS Qtr'!$J$2:$GJ$2, 'FS Ann'!AE$2)</f>
        <v>0</v>
      </c>
      <c r="AF90" s="16">
        <f xml:space="preserve"> SUMIFS( 'FS Qtr'!$J90:$GJ90, 'FS Qtr'!$J$2:$GJ$2, 'FS Ann'!AF$2)</f>
        <v>0</v>
      </c>
      <c r="AG90" s="16">
        <f xml:space="preserve"> SUMIFS( 'FS Qtr'!$J90:$GJ90, 'FS Qtr'!$J$2:$GJ$2, 'FS Ann'!AG$2)</f>
        <v>0</v>
      </c>
      <c r="AH90" s="16">
        <f xml:space="preserve"> SUMIFS( 'FS Qtr'!$J90:$GJ90, 'FS Qtr'!$J$2:$GJ$2, 'FS Ann'!AH$2)</f>
        <v>0</v>
      </c>
      <c r="AI90" s="16">
        <f xml:space="preserve"> SUMIFS( 'FS Qtr'!$J90:$GJ90, 'FS Qtr'!$J$2:$GJ$2, 'FS Ann'!AI$2)</f>
        <v>0</v>
      </c>
      <c r="AJ90" s="16">
        <f xml:space="preserve"> SUMIFS( 'FS Qtr'!$J90:$GJ90, 'FS Qtr'!$J$2:$GJ$2, 'FS Ann'!AJ$2)</f>
        <v>0</v>
      </c>
      <c r="AK90" s="16">
        <f xml:space="preserve"> SUMIFS( 'FS Qtr'!$J90:$GJ90, 'FS Qtr'!$J$2:$GJ$2, 'FS Ann'!AK$2)</f>
        <v>0</v>
      </c>
      <c r="AL90" s="16">
        <f xml:space="preserve"> SUMIFS( 'FS Qtr'!$J90:$GJ90, 'FS Qtr'!$J$2:$GJ$2, 'FS Ann'!AL$2)</f>
        <v>0</v>
      </c>
      <c r="AM90" s="16">
        <f xml:space="preserve"> SUMIFS( 'FS Qtr'!$J90:$GJ90, 'FS Qtr'!$J$2:$GJ$2, 'FS Ann'!AM$2)</f>
        <v>0</v>
      </c>
      <c r="AN90" s="16">
        <f xml:space="preserve"> SUMIFS( 'FS Qtr'!$J90:$GJ90, 'FS Qtr'!$J$2:$GJ$2, 'FS Ann'!AN$2)</f>
        <v>0</v>
      </c>
      <c r="AO90" s="16">
        <f xml:space="preserve"> SUMIFS( 'FS Qtr'!$J90:$GJ90, 'FS Qtr'!$J$2:$GJ$2, 'FS Ann'!AO$2)</f>
        <v>0</v>
      </c>
      <c r="AP90" s="16">
        <f xml:space="preserve"> SUMIFS( 'FS Qtr'!$J90:$GJ90, 'FS Qtr'!$J$2:$GJ$2, 'FS Ann'!AP$2)</f>
        <v>0</v>
      </c>
      <c r="AQ90" s="16">
        <f xml:space="preserve"> SUMIFS( 'FS Qtr'!$J90:$GJ90, 'FS Qtr'!$J$2:$GJ$2, 'FS Ann'!AQ$2)</f>
        <v>0</v>
      </c>
      <c r="AR90" s="16">
        <f xml:space="preserve"> SUMIFS( 'FS Qtr'!$J90:$GJ90, 'FS Qtr'!$J$2:$GJ$2, 'FS Ann'!AR$2)</f>
        <v>0</v>
      </c>
      <c r="AS90" s="16">
        <f xml:space="preserve"> SUMIFS( 'FS Qtr'!$J90:$GJ90, 'FS Qtr'!$J$2:$GJ$2, 'FS Ann'!AS$2)</f>
        <v>0</v>
      </c>
      <c r="AT90" s="16">
        <f xml:space="preserve"> SUMIFS( 'FS Qtr'!$J90:$GJ90, 'FS Qtr'!$J$2:$GJ$2, 'FS Ann'!AT$2)</f>
        <v>0</v>
      </c>
      <c r="AU90" s="16">
        <f xml:space="preserve"> SUMIFS( 'FS Qtr'!$J90:$GJ90, 'FS Qtr'!$J$2:$GJ$2, 'FS Ann'!AU$2)</f>
        <v>0</v>
      </c>
      <c r="AV90" s="16">
        <f xml:space="preserve"> SUMIFS( 'FS Qtr'!$J90:$GJ90, 'FS Qtr'!$J$2:$GJ$2, 'FS Ann'!AV$2)</f>
        <v>0</v>
      </c>
      <c r="AW90" s="16">
        <f xml:space="preserve"> SUMIFS( 'FS Qtr'!$J90:$GJ90, 'FS Qtr'!$J$2:$GJ$2, 'FS Ann'!AW$2)</f>
        <v>0</v>
      </c>
      <c r="AX90" s="16">
        <f xml:space="preserve"> SUMIFS( 'FS Qtr'!$J90:$GJ90, 'FS Qtr'!$J$2:$GJ$2, 'FS Ann'!AX$2)</f>
        <v>0</v>
      </c>
      <c r="AY90" s="16">
        <f xml:space="preserve"> SUMIFS( 'FS Qtr'!$J90:$GJ90, 'FS Qtr'!$J$2:$GJ$2, 'FS Ann'!AY$2)</f>
        <v>0</v>
      </c>
      <c r="AZ90" s="16">
        <f xml:space="preserve"> SUMIFS( 'FS Qtr'!$J90:$GJ90, 'FS Qtr'!$J$2:$GJ$2, 'FS Ann'!AZ$2)</f>
        <v>0</v>
      </c>
      <c r="BA90" s="16">
        <f xml:space="preserve"> SUMIFS( 'FS Qtr'!$J90:$GJ90, 'FS Qtr'!$J$2:$GJ$2, 'FS Ann'!BA$2)</f>
        <v>0</v>
      </c>
      <c r="BB90" s="16">
        <f xml:space="preserve"> SUMIFS( 'FS Qtr'!$J90:$GJ90, 'FS Qtr'!$J$2:$GJ$2, 'FS Ann'!BB$2)</f>
        <v>0</v>
      </c>
    </row>
    <row r="91" spans="1:54" outlineLevel="1" x14ac:dyDescent="0.25">
      <c r="A91" s="1"/>
      <c r="B91" s="1"/>
      <c r="C91" s="19"/>
      <c r="D91" s="84"/>
      <c r="E91" s="16" t="str">
        <f xml:space="preserve"> 'FS Qtr'!E91</f>
        <v>Shareholder loan balance</v>
      </c>
      <c r="F91" s="16">
        <f xml:space="preserve"> 'FS Qtr'!F91</f>
        <v>0</v>
      </c>
      <c r="G91" s="393" t="str">
        <f xml:space="preserve"> 'FS Qtr'!G91</f>
        <v>$ 000s</v>
      </c>
      <c r="H91" s="16"/>
      <c r="I91" s="16"/>
      <c r="J91" s="16">
        <f xml:space="preserve"> SUMIFS( 'FS Qtr'!$J91:$GJ91, 'FS Qtr'!$J$2:$GJ$2, 'FS Ann'!J$2)</f>
        <v>0</v>
      </c>
      <c r="K91" s="16">
        <f xml:space="preserve"> SUMIFS( 'FS Qtr'!$J91:$GJ91, 'FS Qtr'!$J$2:$GJ$2, 'FS Ann'!K$2)</f>
        <v>0</v>
      </c>
      <c r="L91" s="16">
        <f xml:space="preserve"> SUMIFS( 'FS Qtr'!$J91:$GJ91, 'FS Qtr'!$J$2:$GJ$2, 'FS Ann'!L$2)</f>
        <v>0</v>
      </c>
      <c r="M91" s="16">
        <f xml:space="preserve"> SUMIFS( 'FS Qtr'!$J91:$GJ91, 'FS Qtr'!$J$2:$GJ$2, 'FS Ann'!M$2)</f>
        <v>89107.837456774956</v>
      </c>
      <c r="N91" s="16">
        <f xml:space="preserve"> SUMIFS( 'FS Qtr'!$J91:$GJ91, 'FS Qtr'!$J$2:$GJ$2, 'FS Ann'!N$2)</f>
        <v>87131.133279214686</v>
      </c>
      <c r="O91" s="16">
        <f xml:space="preserve"> SUMIFS( 'FS Qtr'!$J91:$GJ91, 'FS Qtr'!$J$2:$GJ$2, 'FS Ann'!O$2)</f>
        <v>85849.506755621318</v>
      </c>
      <c r="P91" s="16">
        <f xml:space="preserve"> SUMIFS( 'FS Qtr'!$J91:$GJ91, 'FS Qtr'!$J$2:$GJ$2, 'FS Ann'!P$2)</f>
        <v>84531.879182516015</v>
      </c>
      <c r="Q91" s="16">
        <f xml:space="preserve"> SUMIFS( 'FS Qtr'!$J91:$GJ91, 'FS Qtr'!$J$2:$GJ$2, 'FS Ann'!Q$2)</f>
        <v>83174.560402620205</v>
      </c>
      <c r="R91" s="16">
        <f xml:space="preserve"> SUMIFS( 'FS Qtr'!$J91:$GJ91, 'FS Qtr'!$J$2:$GJ$2, 'FS Ann'!R$2)</f>
        <v>81777.069080739559</v>
      </c>
      <c r="S91" s="16">
        <f xml:space="preserve"> SUMIFS( 'FS Qtr'!$J91:$GJ91, 'FS Qtr'!$J$2:$GJ$2, 'FS Ann'!S$2)</f>
        <v>80335.988205704722</v>
      </c>
      <c r="T91" s="16">
        <f xml:space="preserve"> SUMIFS( 'FS Qtr'!$J91:$GJ91, 'FS Qtr'!$J$2:$GJ$2, 'FS Ann'!T$2)</f>
        <v>78848.754313271158</v>
      </c>
      <c r="U91" s="16">
        <f xml:space="preserve"> SUMIFS( 'FS Qtr'!$J91:$GJ91, 'FS Qtr'!$J$2:$GJ$2, 'FS Ann'!U$2)</f>
        <v>77310.872515249663</v>
      </c>
      <c r="V91" s="16">
        <f xml:space="preserve"> SUMIFS( 'FS Qtr'!$J91:$GJ91, 'FS Qtr'!$J$2:$GJ$2, 'FS Ann'!V$2)</f>
        <v>75720.930037475133</v>
      </c>
      <c r="W91" s="16">
        <f xml:space="preserve"> SUMIFS( 'FS Qtr'!$J91:$GJ91, 'FS Qtr'!$J$2:$GJ$2, 'FS Ann'!W$2)</f>
        <v>74074.517320687504</v>
      </c>
      <c r="X91" s="16">
        <f xml:space="preserve"> SUMIFS( 'FS Qtr'!$J91:$GJ91, 'FS Qtr'!$J$2:$GJ$2, 'FS Ann'!X$2)</f>
        <v>72367.968562563445</v>
      </c>
      <c r="Y91" s="16">
        <f xml:space="preserve"> SUMIFS( 'FS Qtr'!$J91:$GJ91, 'FS Qtr'!$J$2:$GJ$2, 'FS Ann'!Y$2)</f>
        <v>70595.640626402223</v>
      </c>
      <c r="Z91" s="16">
        <f xml:space="preserve"> SUMIFS( 'FS Qtr'!$J91:$GJ91, 'FS Qtr'!$J$2:$GJ$2, 'FS Ann'!Z$2)</f>
        <v>68754.811582997223</v>
      </c>
      <c r="AA91" s="16">
        <f xml:space="preserve"> SUMIFS( 'FS Qtr'!$J91:$GJ91, 'FS Qtr'!$J$2:$GJ$2, 'FS Ann'!AA$2)</f>
        <v>66839.668431635524</v>
      </c>
      <c r="AB91" s="16">
        <f xml:space="preserve"> SUMIFS( 'FS Qtr'!$J91:$GJ91, 'FS Qtr'!$J$2:$GJ$2, 'FS Ann'!AB$2)</f>
        <v>64844.99471816689</v>
      </c>
      <c r="AC91" s="16">
        <f xml:space="preserve"> SUMIFS( 'FS Qtr'!$J91:$GJ91, 'FS Qtr'!$J$2:$GJ$2, 'FS Ann'!AC$2)</f>
        <v>57975.071896109992</v>
      </c>
      <c r="AD91" s="16">
        <f xml:space="preserve"> SUMIFS( 'FS Qtr'!$J91:$GJ91, 'FS Qtr'!$J$2:$GJ$2, 'FS Ann'!AD$2)</f>
        <v>40926.059631614538</v>
      </c>
      <c r="AE91" s="16">
        <f xml:space="preserve"> SUMIFS( 'FS Qtr'!$J91:$GJ91, 'FS Qtr'!$J$2:$GJ$2, 'FS Ann'!AE$2)</f>
        <v>17680.502132956164</v>
      </c>
      <c r="AF91" s="16">
        <f xml:space="preserve"> SUMIFS( 'FS Qtr'!$J91:$GJ91, 'FS Qtr'!$J$2:$GJ$2, 'FS Ann'!AF$2)</f>
        <v>0</v>
      </c>
      <c r="AG91" s="16">
        <f xml:space="preserve"> SUMIFS( 'FS Qtr'!$J91:$GJ91, 'FS Qtr'!$J$2:$GJ$2, 'FS Ann'!AG$2)</f>
        <v>0</v>
      </c>
      <c r="AH91" s="16">
        <f xml:space="preserve"> SUMIFS( 'FS Qtr'!$J91:$GJ91, 'FS Qtr'!$J$2:$GJ$2, 'FS Ann'!AH$2)</f>
        <v>0</v>
      </c>
      <c r="AI91" s="16">
        <f xml:space="preserve"> SUMIFS( 'FS Qtr'!$J91:$GJ91, 'FS Qtr'!$J$2:$GJ$2, 'FS Ann'!AI$2)</f>
        <v>0</v>
      </c>
      <c r="AJ91" s="16">
        <f xml:space="preserve"> SUMIFS( 'FS Qtr'!$J91:$GJ91, 'FS Qtr'!$J$2:$GJ$2, 'FS Ann'!AJ$2)</f>
        <v>0</v>
      </c>
      <c r="AK91" s="16">
        <f xml:space="preserve"> SUMIFS( 'FS Qtr'!$J91:$GJ91, 'FS Qtr'!$J$2:$GJ$2, 'FS Ann'!AK$2)</f>
        <v>0</v>
      </c>
      <c r="AL91" s="16">
        <f xml:space="preserve"> SUMIFS( 'FS Qtr'!$J91:$GJ91, 'FS Qtr'!$J$2:$GJ$2, 'FS Ann'!AL$2)</f>
        <v>0</v>
      </c>
      <c r="AM91" s="16">
        <f xml:space="preserve"> SUMIFS( 'FS Qtr'!$J91:$GJ91, 'FS Qtr'!$J$2:$GJ$2, 'FS Ann'!AM$2)</f>
        <v>0</v>
      </c>
      <c r="AN91" s="16">
        <f xml:space="preserve"> SUMIFS( 'FS Qtr'!$J91:$GJ91, 'FS Qtr'!$J$2:$GJ$2, 'FS Ann'!AN$2)</f>
        <v>0</v>
      </c>
      <c r="AO91" s="16">
        <f xml:space="preserve"> SUMIFS( 'FS Qtr'!$J91:$GJ91, 'FS Qtr'!$J$2:$GJ$2, 'FS Ann'!AO$2)</f>
        <v>0</v>
      </c>
      <c r="AP91" s="16">
        <f xml:space="preserve"> SUMIFS( 'FS Qtr'!$J91:$GJ91, 'FS Qtr'!$J$2:$GJ$2, 'FS Ann'!AP$2)</f>
        <v>0</v>
      </c>
      <c r="AQ91" s="16">
        <f xml:space="preserve"> SUMIFS( 'FS Qtr'!$J91:$GJ91, 'FS Qtr'!$J$2:$GJ$2, 'FS Ann'!AQ$2)</f>
        <v>0</v>
      </c>
      <c r="AR91" s="16">
        <f xml:space="preserve"> SUMIFS( 'FS Qtr'!$J91:$GJ91, 'FS Qtr'!$J$2:$GJ$2, 'FS Ann'!AR$2)</f>
        <v>0</v>
      </c>
      <c r="AS91" s="16">
        <f xml:space="preserve"> SUMIFS( 'FS Qtr'!$J91:$GJ91, 'FS Qtr'!$J$2:$GJ$2, 'FS Ann'!AS$2)</f>
        <v>0</v>
      </c>
      <c r="AT91" s="16">
        <f xml:space="preserve"> SUMIFS( 'FS Qtr'!$J91:$GJ91, 'FS Qtr'!$J$2:$GJ$2, 'FS Ann'!AT$2)</f>
        <v>0</v>
      </c>
      <c r="AU91" s="16">
        <f xml:space="preserve"> SUMIFS( 'FS Qtr'!$J91:$GJ91, 'FS Qtr'!$J$2:$GJ$2, 'FS Ann'!AU$2)</f>
        <v>0</v>
      </c>
      <c r="AV91" s="16">
        <f xml:space="preserve"> SUMIFS( 'FS Qtr'!$J91:$GJ91, 'FS Qtr'!$J$2:$GJ$2, 'FS Ann'!AV$2)</f>
        <v>0</v>
      </c>
      <c r="AW91" s="16">
        <f xml:space="preserve"> SUMIFS( 'FS Qtr'!$J91:$GJ91, 'FS Qtr'!$J$2:$GJ$2, 'FS Ann'!AW$2)</f>
        <v>0</v>
      </c>
      <c r="AX91" s="16">
        <f xml:space="preserve"> SUMIFS( 'FS Qtr'!$J91:$GJ91, 'FS Qtr'!$J$2:$GJ$2, 'FS Ann'!AX$2)</f>
        <v>0</v>
      </c>
      <c r="AY91" s="16">
        <f xml:space="preserve"> SUMIFS( 'FS Qtr'!$J91:$GJ91, 'FS Qtr'!$J$2:$GJ$2, 'FS Ann'!AY$2)</f>
        <v>0</v>
      </c>
      <c r="AZ91" s="16">
        <f xml:space="preserve"> SUMIFS( 'FS Qtr'!$J91:$GJ91, 'FS Qtr'!$J$2:$GJ$2, 'FS Ann'!AZ$2)</f>
        <v>0</v>
      </c>
      <c r="BA91" s="16">
        <f xml:space="preserve"> SUMIFS( 'FS Qtr'!$J91:$GJ91, 'FS Qtr'!$J$2:$GJ$2, 'FS Ann'!BA$2)</f>
        <v>0</v>
      </c>
      <c r="BB91" s="16">
        <f xml:space="preserve"> SUMIFS( 'FS Qtr'!$J91:$GJ91, 'FS Qtr'!$J$2:$GJ$2, 'FS Ann'!BB$2)</f>
        <v>0</v>
      </c>
    </row>
    <row r="92" spans="1:54" outlineLevel="1" x14ac:dyDescent="0.25">
      <c r="A92" s="1"/>
      <c r="B92" s="1"/>
      <c r="C92" s="19"/>
      <c r="D92" s="84"/>
      <c r="E92" s="16" t="str">
        <f xml:space="preserve"> 'FS Qtr'!E92</f>
        <v>Deferred tax balance</v>
      </c>
      <c r="F92" s="16">
        <f xml:space="preserve"> 'FS Qtr'!F92</f>
        <v>0</v>
      </c>
      <c r="G92" s="393" t="str">
        <f xml:space="preserve"> 'FS Qtr'!G92</f>
        <v>$ 000s</v>
      </c>
      <c r="H92" s="16"/>
      <c r="I92" s="16"/>
      <c r="J92" s="16">
        <f xml:space="preserve"> SUMIFS( 'FS Qtr'!$J92:$GJ92, 'FS Qtr'!$J$2:$GJ$2, 'FS Ann'!J$2)</f>
        <v>0</v>
      </c>
      <c r="K92" s="16">
        <f xml:space="preserve"> SUMIFS( 'FS Qtr'!$J92:$GJ92, 'FS Qtr'!$J$2:$GJ$2, 'FS Ann'!K$2)</f>
        <v>0</v>
      </c>
      <c r="L92" s="16">
        <f xml:space="preserve"> SUMIFS( 'FS Qtr'!$J92:$GJ92, 'FS Qtr'!$J$2:$GJ$2, 'FS Ann'!L$2)</f>
        <v>0</v>
      </c>
      <c r="M92" s="16">
        <f xml:space="preserve"> SUMIFS( 'FS Qtr'!$J92:$GJ92, 'FS Qtr'!$J$2:$GJ$2, 'FS Ann'!M$2)</f>
        <v>260.32809392570164</v>
      </c>
      <c r="N92" s="16">
        <f xml:space="preserve"> SUMIFS( 'FS Qtr'!$J92:$GJ92, 'FS Qtr'!$J$2:$GJ$2, 'FS Ann'!N$2)</f>
        <v>-1035.5250563905404</v>
      </c>
      <c r="O92" s="16">
        <f xml:space="preserve"> SUMIFS( 'FS Qtr'!$J92:$GJ92, 'FS Qtr'!$J$2:$GJ$2, 'FS Ann'!O$2)</f>
        <v>-2252.4267858314361</v>
      </c>
      <c r="P92" s="16">
        <f xml:space="preserve"> SUMIFS( 'FS Qtr'!$J92:$GJ92, 'FS Qtr'!$J$2:$GJ$2, 'FS Ann'!P$2)</f>
        <v>-3397.7385032215179</v>
      </c>
      <c r="Q92" s="16">
        <f xml:space="preserve"> SUMIFS( 'FS Qtr'!$J92:$GJ92, 'FS Qtr'!$J$2:$GJ$2, 'FS Ann'!Q$2)</f>
        <v>-4473.3164517169098</v>
      </c>
      <c r="R92" s="16">
        <f xml:space="preserve"> SUMIFS( 'FS Qtr'!$J92:$GJ92, 'FS Qtr'!$J$2:$GJ$2, 'FS Ann'!R$2)</f>
        <v>-5467.2289401325061</v>
      </c>
      <c r="S92" s="16">
        <f xml:space="preserve"> SUMIFS( 'FS Qtr'!$J92:$GJ92, 'FS Qtr'!$J$2:$GJ$2, 'FS Ann'!S$2)</f>
        <v>-6381.286556010703</v>
      </c>
      <c r="T92" s="16">
        <f xml:space="preserve"> SUMIFS( 'FS Qtr'!$J92:$GJ92, 'FS Qtr'!$J$2:$GJ$2, 'FS Ann'!T$2)</f>
        <v>-7212.241773717461</v>
      </c>
      <c r="U92" s="16">
        <f xml:space="preserve"> SUMIFS( 'FS Qtr'!$J92:$GJ92, 'FS Qtr'!$J$2:$GJ$2, 'FS Ann'!U$2)</f>
        <v>-7960.318353402623</v>
      </c>
      <c r="V92" s="16">
        <f xml:space="preserve"> SUMIFS( 'FS Qtr'!$J92:$GJ92, 'FS Qtr'!$J$2:$GJ$2, 'FS Ann'!V$2)</f>
        <v>-8615.1821101269288</v>
      </c>
      <c r="W92" s="16">
        <f xml:space="preserve"> SUMIFS( 'FS Qtr'!$J92:$GJ92, 'FS Qtr'!$J$2:$GJ$2, 'FS Ann'!W$2)</f>
        <v>-9176.5325203103221</v>
      </c>
      <c r="X92" s="16">
        <f xml:space="preserve"> SUMIFS( 'FS Qtr'!$J92:$GJ92, 'FS Qtr'!$J$2:$GJ$2, 'FS Ann'!X$2)</f>
        <v>-9640.7301055119078</v>
      </c>
      <c r="Y92" s="16">
        <f xml:space="preserve"> SUMIFS( 'FS Qtr'!$J92:$GJ92, 'FS Qtr'!$J$2:$GJ$2, 'FS Ann'!Y$2)</f>
        <v>-10005.884735616153</v>
      </c>
      <c r="Z92" s="16">
        <f xml:space="preserve"> SUMIFS( 'FS Qtr'!$J92:$GJ92, 'FS Qtr'!$J$2:$GJ$2, 'FS Ann'!Z$2)</f>
        <v>-10263.786249730081</v>
      </c>
      <c r="AA92" s="16">
        <f xml:space="preserve"> SUMIFS( 'FS Qtr'!$J92:$GJ92, 'FS Qtr'!$J$2:$GJ$2, 'FS Ann'!AA$2)</f>
        <v>-10412.020410394949</v>
      </c>
      <c r="AB92" s="16">
        <f xml:space="preserve"> SUMIFS( 'FS Qtr'!$J92:$GJ92, 'FS Qtr'!$J$2:$GJ$2, 'FS Ann'!AB$2)</f>
        <v>-10446.069855004529</v>
      </c>
      <c r="AC92" s="16">
        <f xml:space="preserve"> SUMIFS( 'FS Qtr'!$J92:$GJ92, 'FS Qtr'!$J$2:$GJ$2, 'FS Ann'!AC$2)</f>
        <v>-10361.483875666998</v>
      </c>
      <c r="AD92" s="16">
        <f xml:space="preserve"> SUMIFS( 'FS Qtr'!$J92:$GJ92, 'FS Qtr'!$J$2:$GJ$2, 'FS Ann'!AD$2)</f>
        <v>-8033.3122368333625</v>
      </c>
      <c r="AE92" s="16">
        <f xml:space="preserve"> SUMIFS( 'FS Qtr'!$J92:$GJ92, 'FS Qtr'!$J$2:$GJ$2, 'FS Ann'!AE$2)</f>
        <v>-3392.8081892670352</v>
      </c>
      <c r="AF92" s="16">
        <f xml:space="preserve"> SUMIFS( 'FS Qtr'!$J92:$GJ92, 'FS Qtr'!$J$2:$GJ$2, 'FS Ann'!AF$2)</f>
        <v>-1110.4117158530676</v>
      </c>
      <c r="AG92" s="16">
        <f xml:space="preserve"> SUMIFS( 'FS Qtr'!$J92:$GJ92, 'FS Qtr'!$J$2:$GJ$2, 'FS Ann'!AG$2)</f>
        <v>9.5496943686157465E-12</v>
      </c>
      <c r="AH92" s="16">
        <f xml:space="preserve"> SUMIFS( 'FS Qtr'!$J92:$GJ92, 'FS Qtr'!$J$2:$GJ$2, 'FS Ann'!AH$2)</f>
        <v>9.5496943686157465E-12</v>
      </c>
      <c r="AI92" s="16">
        <f xml:space="preserve"> SUMIFS( 'FS Qtr'!$J92:$GJ92, 'FS Qtr'!$J$2:$GJ$2, 'FS Ann'!AI$2)</f>
        <v>9.5496943686157465E-12</v>
      </c>
      <c r="AJ92" s="16">
        <f xml:space="preserve"> SUMIFS( 'FS Qtr'!$J92:$GJ92, 'FS Qtr'!$J$2:$GJ$2, 'FS Ann'!AJ$2)</f>
        <v>9.5496943686157465E-12</v>
      </c>
      <c r="AK92" s="16">
        <f xml:space="preserve"> SUMIFS( 'FS Qtr'!$J92:$GJ92, 'FS Qtr'!$J$2:$GJ$2, 'FS Ann'!AK$2)</f>
        <v>9.5496943686157465E-12</v>
      </c>
      <c r="AL92" s="16">
        <f xml:space="preserve"> SUMIFS( 'FS Qtr'!$J92:$GJ92, 'FS Qtr'!$J$2:$GJ$2, 'FS Ann'!AL$2)</f>
        <v>9.5496943686157465E-12</v>
      </c>
      <c r="AM92" s="16">
        <f xml:space="preserve"> SUMIFS( 'FS Qtr'!$J92:$GJ92, 'FS Qtr'!$J$2:$GJ$2, 'FS Ann'!AM$2)</f>
        <v>9.5496943686157465E-12</v>
      </c>
      <c r="AN92" s="16">
        <f xml:space="preserve"> SUMIFS( 'FS Qtr'!$J92:$GJ92, 'FS Qtr'!$J$2:$GJ$2, 'FS Ann'!AN$2)</f>
        <v>9.5496943686157465E-12</v>
      </c>
      <c r="AO92" s="16">
        <f xml:space="preserve"> SUMIFS( 'FS Qtr'!$J92:$GJ92, 'FS Qtr'!$J$2:$GJ$2, 'FS Ann'!AO$2)</f>
        <v>9.5496943686157465E-12</v>
      </c>
      <c r="AP92" s="16">
        <f xml:space="preserve"> SUMIFS( 'FS Qtr'!$J92:$GJ92, 'FS Qtr'!$J$2:$GJ$2, 'FS Ann'!AP$2)</f>
        <v>9.5496943686157465E-12</v>
      </c>
      <c r="AQ92" s="16">
        <f xml:space="preserve"> SUMIFS( 'FS Qtr'!$J92:$GJ92, 'FS Qtr'!$J$2:$GJ$2, 'FS Ann'!AQ$2)</f>
        <v>9.5496943686157465E-12</v>
      </c>
      <c r="AR92" s="16">
        <f xml:space="preserve"> SUMIFS( 'FS Qtr'!$J92:$GJ92, 'FS Qtr'!$J$2:$GJ$2, 'FS Ann'!AR$2)</f>
        <v>9.5496943686157465E-12</v>
      </c>
      <c r="AS92" s="16">
        <f xml:space="preserve"> SUMIFS( 'FS Qtr'!$J92:$GJ92, 'FS Qtr'!$J$2:$GJ$2, 'FS Ann'!AS$2)</f>
        <v>9.5496943686157465E-12</v>
      </c>
      <c r="AT92" s="16">
        <f xml:space="preserve"> SUMIFS( 'FS Qtr'!$J92:$GJ92, 'FS Qtr'!$J$2:$GJ$2, 'FS Ann'!AT$2)</f>
        <v>9.5496943686157465E-12</v>
      </c>
      <c r="AU92" s="16">
        <f xml:space="preserve"> SUMIFS( 'FS Qtr'!$J92:$GJ92, 'FS Qtr'!$J$2:$GJ$2, 'FS Ann'!AU$2)</f>
        <v>9.5496943686157465E-12</v>
      </c>
      <c r="AV92" s="16">
        <f xml:space="preserve"> SUMIFS( 'FS Qtr'!$J92:$GJ92, 'FS Qtr'!$J$2:$GJ$2, 'FS Ann'!AV$2)</f>
        <v>9.5496943686157465E-12</v>
      </c>
      <c r="AW92" s="16">
        <f xml:space="preserve"> SUMIFS( 'FS Qtr'!$J92:$GJ92, 'FS Qtr'!$J$2:$GJ$2, 'FS Ann'!AW$2)</f>
        <v>9.5496943686157465E-12</v>
      </c>
      <c r="AX92" s="16">
        <f xml:space="preserve"> SUMIFS( 'FS Qtr'!$J92:$GJ92, 'FS Qtr'!$J$2:$GJ$2, 'FS Ann'!AX$2)</f>
        <v>9.5496943686157465E-12</v>
      </c>
      <c r="AY92" s="16">
        <f xml:space="preserve"> SUMIFS( 'FS Qtr'!$J92:$GJ92, 'FS Qtr'!$J$2:$GJ$2, 'FS Ann'!AY$2)</f>
        <v>9.5496943686157465E-12</v>
      </c>
      <c r="AZ92" s="16">
        <f xml:space="preserve"> SUMIFS( 'FS Qtr'!$J92:$GJ92, 'FS Qtr'!$J$2:$GJ$2, 'FS Ann'!AZ$2)</f>
        <v>9.5496943686157465E-12</v>
      </c>
      <c r="BA92" s="16">
        <f xml:space="preserve"> SUMIFS( 'FS Qtr'!$J92:$GJ92, 'FS Qtr'!$J$2:$GJ$2, 'FS Ann'!BA$2)</f>
        <v>9.5496943686157465E-12</v>
      </c>
      <c r="BB92" s="16">
        <f xml:space="preserve"> SUMIFS( 'FS Qtr'!$J92:$GJ92, 'FS Qtr'!$J$2:$GJ$2, 'FS Ann'!BB$2)</f>
        <v>9.5496943686157465E-12</v>
      </c>
    </row>
    <row r="93" spans="1:54" outlineLevel="1" x14ac:dyDescent="0.25">
      <c r="A93" s="1"/>
      <c r="B93" s="1"/>
      <c r="C93" s="19"/>
      <c r="D93" s="84"/>
      <c r="E93" s="16" t="str">
        <f xml:space="preserve"> 'FS Qtr'!E93</f>
        <v>Share capital balance</v>
      </c>
      <c r="F93" s="16">
        <f xml:space="preserve"> 'FS Qtr'!F93</f>
        <v>0</v>
      </c>
      <c r="G93" s="393" t="str">
        <f xml:space="preserve"> 'FS Qtr'!G93</f>
        <v>$ 000s</v>
      </c>
      <c r="H93" s="16"/>
      <c r="I93" s="16"/>
      <c r="J93" s="16">
        <f xml:space="preserve"> SUMIFS( 'FS Qtr'!$J93:$GJ93, 'FS Qtr'!$J$2:$GJ$2, 'FS Ann'!J$2)</f>
        <v>0</v>
      </c>
      <c r="K93" s="16">
        <f xml:space="preserve"> SUMIFS( 'FS Qtr'!$J93:$GJ93, 'FS Qtr'!$J$2:$GJ$2, 'FS Ann'!K$2)</f>
        <v>100</v>
      </c>
      <c r="L93" s="16">
        <f xml:space="preserve"> SUMIFS( 'FS Qtr'!$J93:$GJ93, 'FS Qtr'!$J$2:$GJ$2, 'FS Ann'!L$2)</f>
        <v>100</v>
      </c>
      <c r="M93" s="16">
        <f xml:space="preserve"> SUMIFS( 'FS Qtr'!$J93:$GJ93, 'FS Qtr'!$J$2:$GJ$2, 'FS Ann'!M$2)</f>
        <v>100</v>
      </c>
      <c r="N93" s="16">
        <f xml:space="preserve"> SUMIFS( 'FS Qtr'!$J93:$GJ93, 'FS Qtr'!$J$2:$GJ$2, 'FS Ann'!N$2)</f>
        <v>100</v>
      </c>
      <c r="O93" s="16">
        <f xml:space="preserve"> SUMIFS( 'FS Qtr'!$J93:$GJ93, 'FS Qtr'!$J$2:$GJ$2, 'FS Ann'!O$2)</f>
        <v>100</v>
      </c>
      <c r="P93" s="16">
        <f xml:space="preserve"> SUMIFS( 'FS Qtr'!$J93:$GJ93, 'FS Qtr'!$J$2:$GJ$2, 'FS Ann'!P$2)</f>
        <v>100</v>
      </c>
      <c r="Q93" s="16">
        <f xml:space="preserve"> SUMIFS( 'FS Qtr'!$J93:$GJ93, 'FS Qtr'!$J$2:$GJ$2, 'FS Ann'!Q$2)</f>
        <v>100</v>
      </c>
      <c r="R93" s="16">
        <f xml:space="preserve"> SUMIFS( 'FS Qtr'!$J93:$GJ93, 'FS Qtr'!$J$2:$GJ$2, 'FS Ann'!R$2)</f>
        <v>100</v>
      </c>
      <c r="S93" s="16">
        <f xml:space="preserve"> SUMIFS( 'FS Qtr'!$J93:$GJ93, 'FS Qtr'!$J$2:$GJ$2, 'FS Ann'!S$2)</f>
        <v>100</v>
      </c>
      <c r="T93" s="16">
        <f xml:space="preserve"> SUMIFS( 'FS Qtr'!$J93:$GJ93, 'FS Qtr'!$J$2:$GJ$2, 'FS Ann'!T$2)</f>
        <v>100</v>
      </c>
      <c r="U93" s="16">
        <f xml:space="preserve"> SUMIFS( 'FS Qtr'!$J93:$GJ93, 'FS Qtr'!$J$2:$GJ$2, 'FS Ann'!U$2)</f>
        <v>100</v>
      </c>
      <c r="V93" s="16">
        <f xml:space="preserve"> SUMIFS( 'FS Qtr'!$J93:$GJ93, 'FS Qtr'!$J$2:$GJ$2, 'FS Ann'!V$2)</f>
        <v>100</v>
      </c>
      <c r="W93" s="16">
        <f xml:space="preserve"> SUMIFS( 'FS Qtr'!$J93:$GJ93, 'FS Qtr'!$J$2:$GJ$2, 'FS Ann'!W$2)</f>
        <v>100</v>
      </c>
      <c r="X93" s="16">
        <f xml:space="preserve"> SUMIFS( 'FS Qtr'!$J93:$GJ93, 'FS Qtr'!$J$2:$GJ$2, 'FS Ann'!X$2)</f>
        <v>100</v>
      </c>
      <c r="Y93" s="16">
        <f xml:space="preserve"> SUMIFS( 'FS Qtr'!$J93:$GJ93, 'FS Qtr'!$J$2:$GJ$2, 'FS Ann'!Y$2)</f>
        <v>100</v>
      </c>
      <c r="Z93" s="16">
        <f xml:space="preserve"> SUMIFS( 'FS Qtr'!$J93:$GJ93, 'FS Qtr'!$J$2:$GJ$2, 'FS Ann'!Z$2)</f>
        <v>100</v>
      </c>
      <c r="AA93" s="16">
        <f xml:space="preserve"> SUMIFS( 'FS Qtr'!$J93:$GJ93, 'FS Qtr'!$J$2:$GJ$2, 'FS Ann'!AA$2)</f>
        <v>100</v>
      </c>
      <c r="AB93" s="16">
        <f xml:space="preserve"> SUMIFS( 'FS Qtr'!$J93:$GJ93, 'FS Qtr'!$J$2:$GJ$2, 'FS Ann'!AB$2)</f>
        <v>100</v>
      </c>
      <c r="AC93" s="16">
        <f xml:space="preserve"> SUMIFS( 'FS Qtr'!$J93:$GJ93, 'FS Qtr'!$J$2:$GJ$2, 'FS Ann'!AC$2)</f>
        <v>100</v>
      </c>
      <c r="AD93" s="16">
        <f xml:space="preserve"> SUMIFS( 'FS Qtr'!$J93:$GJ93, 'FS Qtr'!$J$2:$GJ$2, 'FS Ann'!AD$2)</f>
        <v>100</v>
      </c>
      <c r="AE93" s="16">
        <f xml:space="preserve"> SUMIFS( 'FS Qtr'!$J93:$GJ93, 'FS Qtr'!$J$2:$GJ$2, 'FS Ann'!AE$2)</f>
        <v>100</v>
      </c>
      <c r="AF93" s="16">
        <f xml:space="preserve"> SUMIFS( 'FS Qtr'!$J93:$GJ93, 'FS Qtr'!$J$2:$GJ$2, 'FS Ann'!AF$2)</f>
        <v>100</v>
      </c>
      <c r="AG93" s="16">
        <f xml:space="preserve"> SUMIFS( 'FS Qtr'!$J93:$GJ93, 'FS Qtr'!$J$2:$GJ$2, 'FS Ann'!AG$2)</f>
        <v>0</v>
      </c>
      <c r="AH93" s="16">
        <f xml:space="preserve"> SUMIFS( 'FS Qtr'!$J93:$GJ93, 'FS Qtr'!$J$2:$GJ$2, 'FS Ann'!AH$2)</f>
        <v>0</v>
      </c>
      <c r="AI93" s="16">
        <f xml:space="preserve"> SUMIFS( 'FS Qtr'!$J93:$GJ93, 'FS Qtr'!$J$2:$GJ$2, 'FS Ann'!AI$2)</f>
        <v>0</v>
      </c>
      <c r="AJ93" s="16">
        <f xml:space="preserve"> SUMIFS( 'FS Qtr'!$J93:$GJ93, 'FS Qtr'!$J$2:$GJ$2, 'FS Ann'!AJ$2)</f>
        <v>0</v>
      </c>
      <c r="AK93" s="16">
        <f xml:space="preserve"> SUMIFS( 'FS Qtr'!$J93:$GJ93, 'FS Qtr'!$J$2:$GJ$2, 'FS Ann'!AK$2)</f>
        <v>0</v>
      </c>
      <c r="AL93" s="16">
        <f xml:space="preserve"> SUMIFS( 'FS Qtr'!$J93:$GJ93, 'FS Qtr'!$J$2:$GJ$2, 'FS Ann'!AL$2)</f>
        <v>0</v>
      </c>
      <c r="AM93" s="16">
        <f xml:space="preserve"> SUMIFS( 'FS Qtr'!$J93:$GJ93, 'FS Qtr'!$J$2:$GJ$2, 'FS Ann'!AM$2)</f>
        <v>0</v>
      </c>
      <c r="AN93" s="16">
        <f xml:space="preserve"> SUMIFS( 'FS Qtr'!$J93:$GJ93, 'FS Qtr'!$J$2:$GJ$2, 'FS Ann'!AN$2)</f>
        <v>0</v>
      </c>
      <c r="AO93" s="16">
        <f xml:space="preserve"> SUMIFS( 'FS Qtr'!$J93:$GJ93, 'FS Qtr'!$J$2:$GJ$2, 'FS Ann'!AO$2)</f>
        <v>0</v>
      </c>
      <c r="AP93" s="16">
        <f xml:space="preserve"> SUMIFS( 'FS Qtr'!$J93:$GJ93, 'FS Qtr'!$J$2:$GJ$2, 'FS Ann'!AP$2)</f>
        <v>0</v>
      </c>
      <c r="AQ93" s="16">
        <f xml:space="preserve"> SUMIFS( 'FS Qtr'!$J93:$GJ93, 'FS Qtr'!$J$2:$GJ$2, 'FS Ann'!AQ$2)</f>
        <v>0</v>
      </c>
      <c r="AR93" s="16">
        <f xml:space="preserve"> SUMIFS( 'FS Qtr'!$J93:$GJ93, 'FS Qtr'!$J$2:$GJ$2, 'FS Ann'!AR$2)</f>
        <v>0</v>
      </c>
      <c r="AS93" s="16">
        <f xml:space="preserve"> SUMIFS( 'FS Qtr'!$J93:$GJ93, 'FS Qtr'!$J$2:$GJ$2, 'FS Ann'!AS$2)</f>
        <v>0</v>
      </c>
      <c r="AT93" s="16">
        <f xml:space="preserve"> SUMIFS( 'FS Qtr'!$J93:$GJ93, 'FS Qtr'!$J$2:$GJ$2, 'FS Ann'!AT$2)</f>
        <v>0</v>
      </c>
      <c r="AU93" s="16">
        <f xml:space="preserve"> SUMIFS( 'FS Qtr'!$J93:$GJ93, 'FS Qtr'!$J$2:$GJ$2, 'FS Ann'!AU$2)</f>
        <v>0</v>
      </c>
      <c r="AV93" s="16">
        <f xml:space="preserve"> SUMIFS( 'FS Qtr'!$J93:$GJ93, 'FS Qtr'!$J$2:$GJ$2, 'FS Ann'!AV$2)</f>
        <v>0</v>
      </c>
      <c r="AW93" s="16">
        <f xml:space="preserve"> SUMIFS( 'FS Qtr'!$J93:$GJ93, 'FS Qtr'!$J$2:$GJ$2, 'FS Ann'!AW$2)</f>
        <v>0</v>
      </c>
      <c r="AX93" s="16">
        <f xml:space="preserve"> SUMIFS( 'FS Qtr'!$J93:$GJ93, 'FS Qtr'!$J$2:$GJ$2, 'FS Ann'!AX$2)</f>
        <v>0</v>
      </c>
      <c r="AY93" s="16">
        <f xml:space="preserve"> SUMIFS( 'FS Qtr'!$J93:$GJ93, 'FS Qtr'!$J$2:$GJ$2, 'FS Ann'!AY$2)</f>
        <v>0</v>
      </c>
      <c r="AZ93" s="16">
        <f xml:space="preserve"> SUMIFS( 'FS Qtr'!$J93:$GJ93, 'FS Qtr'!$J$2:$GJ$2, 'FS Ann'!AZ$2)</f>
        <v>0</v>
      </c>
      <c r="BA93" s="16">
        <f xml:space="preserve"> SUMIFS( 'FS Qtr'!$J93:$GJ93, 'FS Qtr'!$J$2:$GJ$2, 'FS Ann'!BA$2)</f>
        <v>0</v>
      </c>
      <c r="BB93" s="16">
        <f xml:space="preserve"> SUMIFS( 'FS Qtr'!$J93:$GJ93, 'FS Qtr'!$J$2:$GJ$2, 'FS Ann'!BB$2)</f>
        <v>0</v>
      </c>
    </row>
    <row r="94" spans="1:54" outlineLevel="1" x14ac:dyDescent="0.25">
      <c r="A94" s="212"/>
      <c r="B94" s="212"/>
      <c r="C94" s="213"/>
      <c r="D94" s="216"/>
      <c r="E94" s="16" t="str">
        <f xml:space="preserve"> 'FS Qtr'!E94</f>
        <v>Retained earnings balance</v>
      </c>
      <c r="F94" s="16">
        <f xml:space="preserve"> 'FS Qtr'!F94</f>
        <v>0</v>
      </c>
      <c r="G94" s="393" t="str">
        <f xml:space="preserve"> 'FS Qtr'!G94</f>
        <v>$ 000s</v>
      </c>
      <c r="H94" s="16"/>
      <c r="I94" s="16"/>
      <c r="J94" s="16">
        <f xml:space="preserve"> SUMIFS( 'FS Qtr'!$J94:$GJ94, 'FS Qtr'!$J$2:$GJ$2, 'FS Ann'!J$2)</f>
        <v>0</v>
      </c>
      <c r="K94" s="16">
        <f xml:space="preserve"> SUMIFS( 'FS Qtr'!$J94:$GJ94, 'FS Qtr'!$J$2:$GJ$2, 'FS Ann'!K$2)</f>
        <v>0</v>
      </c>
      <c r="L94" s="16">
        <f xml:space="preserve"> SUMIFS( 'FS Qtr'!$J94:$GJ94, 'FS Qtr'!$J$2:$GJ$2, 'FS Ann'!L$2)</f>
        <v>0</v>
      </c>
      <c r="M94" s="16">
        <f xml:space="preserve"> SUMIFS( 'FS Qtr'!$J94:$GJ94, 'FS Qtr'!$J$2:$GJ$2, 'FS Ann'!M$2)</f>
        <v>3445.1785473090554</v>
      </c>
      <c r="N94" s="16">
        <f xml:space="preserve"> SUMIFS( 'FS Qtr'!$J94:$GJ94, 'FS Qtr'!$J$2:$GJ$2, 'FS Ann'!N$2)</f>
        <v>-1738.2340539559127</v>
      </c>
      <c r="O94" s="16">
        <f xml:space="preserve"> SUMIFS( 'FS Qtr'!$J94:$GJ94, 'FS Qtr'!$J$2:$GJ$2, 'FS Ann'!O$2)</f>
        <v>-6605.8409717194954</v>
      </c>
      <c r="P94" s="16">
        <f xml:space="preserve"> SUMIFS( 'FS Qtr'!$J94:$GJ94, 'FS Qtr'!$J$2:$GJ$2, 'FS Ann'!P$2)</f>
        <v>-11187.087841279823</v>
      </c>
      <c r="Q94" s="16">
        <f xml:space="preserve"> SUMIFS( 'FS Qtr'!$J94:$GJ94, 'FS Qtr'!$J$2:$GJ$2, 'FS Ann'!Q$2)</f>
        <v>-15489.39963526139</v>
      </c>
      <c r="R94" s="16">
        <f xml:space="preserve"> SUMIFS( 'FS Qtr'!$J94:$GJ94, 'FS Qtr'!$J$2:$GJ$2, 'FS Ann'!R$2)</f>
        <v>-19465.049588923775</v>
      </c>
      <c r="S94" s="16">
        <f xml:space="preserve"> SUMIFS( 'FS Qtr'!$J94:$GJ94, 'FS Qtr'!$J$2:$GJ$2, 'FS Ann'!S$2)</f>
        <v>-23121.280052436563</v>
      </c>
      <c r="T94" s="16">
        <f xml:space="preserve"> SUMIFS( 'FS Qtr'!$J94:$GJ94, 'FS Qtr'!$J$2:$GJ$2, 'FS Ann'!T$2)</f>
        <v>-26445.100923263595</v>
      </c>
      <c r="U94" s="16">
        <f xml:space="preserve"> SUMIFS( 'FS Qtr'!$J94:$GJ94, 'FS Qtr'!$J$2:$GJ$2, 'FS Ann'!U$2)</f>
        <v>-29437.407242004243</v>
      </c>
      <c r="V94" s="16">
        <f xml:space="preserve"> SUMIFS( 'FS Qtr'!$J94:$GJ94, 'FS Qtr'!$J$2:$GJ$2, 'FS Ann'!V$2)</f>
        <v>-32056.862268901463</v>
      </c>
      <c r="W94" s="16">
        <f xml:space="preserve"> SUMIFS( 'FS Qtr'!$J94:$GJ94, 'FS Qtr'!$J$2:$GJ$2, 'FS Ann'!W$2)</f>
        <v>-34302.263909635032</v>
      </c>
      <c r="X94" s="16">
        <f xml:space="preserve"> SUMIFS( 'FS Qtr'!$J94:$GJ94, 'FS Qtr'!$J$2:$GJ$2, 'FS Ann'!X$2)</f>
        <v>-36159.054250441375</v>
      </c>
      <c r="Y94" s="16">
        <f xml:space="preserve"> SUMIFS( 'FS Qtr'!$J94:$GJ94, 'FS Qtr'!$J$2:$GJ$2, 'FS Ann'!Y$2)</f>
        <v>-37619.672770858357</v>
      </c>
      <c r="Z94" s="16">
        <f xml:space="preserve"> SUMIFS( 'FS Qtr'!$J94:$GJ94, 'FS Qtr'!$J$2:$GJ$2, 'FS Ann'!Z$2)</f>
        <v>-38651.278827314069</v>
      </c>
      <c r="AA94" s="16">
        <f xml:space="preserve"> SUMIFS( 'FS Qtr'!$J94:$GJ94, 'FS Qtr'!$J$2:$GJ$2, 'FS Ann'!AA$2)</f>
        <v>-39244.21546997354</v>
      </c>
      <c r="AB94" s="16">
        <f xml:space="preserve"> SUMIFS( 'FS Qtr'!$J94:$GJ94, 'FS Qtr'!$J$2:$GJ$2, 'FS Ann'!AB$2)</f>
        <v>-39380.41324841186</v>
      </c>
      <c r="AC94" s="16">
        <f xml:space="preserve"> SUMIFS( 'FS Qtr'!$J94:$GJ94, 'FS Qtr'!$J$2:$GJ$2, 'FS Ann'!AC$2)</f>
        <v>-39042.069331061735</v>
      </c>
      <c r="AD94" s="16">
        <f xml:space="preserve"> SUMIFS( 'FS Qtr'!$J94:$GJ94, 'FS Qtr'!$J$2:$GJ$2, 'FS Ann'!AD$2)</f>
        <v>-29729.382775727194</v>
      </c>
      <c r="AE94" s="16">
        <f xml:space="preserve"> SUMIFS( 'FS Qtr'!$J94:$GJ94, 'FS Qtr'!$J$2:$GJ$2, 'FS Ann'!AE$2)</f>
        <v>-11167.366585461885</v>
      </c>
      <c r="AF94" s="16">
        <f xml:space="preserve"> SUMIFS( 'FS Qtr'!$J94:$GJ94, 'FS Qtr'!$J$2:$GJ$2, 'FS Ann'!AF$2)</f>
        <v>4187.0572447899522</v>
      </c>
      <c r="AG94" s="16">
        <f xml:space="preserve"> SUMIFS( 'FS Qtr'!$J94:$GJ94, 'FS Qtr'!$J$2:$GJ$2, 'FS Ann'!AG$2)</f>
        <v>0</v>
      </c>
      <c r="AH94" s="16">
        <f xml:space="preserve"> SUMIFS( 'FS Qtr'!$J94:$GJ94, 'FS Qtr'!$J$2:$GJ$2, 'FS Ann'!AH$2)</f>
        <v>0</v>
      </c>
      <c r="AI94" s="16">
        <f xml:space="preserve"> SUMIFS( 'FS Qtr'!$J94:$GJ94, 'FS Qtr'!$J$2:$GJ$2, 'FS Ann'!AI$2)</f>
        <v>0</v>
      </c>
      <c r="AJ94" s="16">
        <f xml:space="preserve"> SUMIFS( 'FS Qtr'!$J94:$GJ94, 'FS Qtr'!$J$2:$GJ$2, 'FS Ann'!AJ$2)</f>
        <v>0</v>
      </c>
      <c r="AK94" s="16">
        <f xml:space="preserve"> SUMIFS( 'FS Qtr'!$J94:$GJ94, 'FS Qtr'!$J$2:$GJ$2, 'FS Ann'!AK$2)</f>
        <v>0</v>
      </c>
      <c r="AL94" s="16">
        <f xml:space="preserve"> SUMIFS( 'FS Qtr'!$J94:$GJ94, 'FS Qtr'!$J$2:$GJ$2, 'FS Ann'!AL$2)</f>
        <v>0</v>
      </c>
      <c r="AM94" s="16">
        <f xml:space="preserve"> SUMIFS( 'FS Qtr'!$J94:$GJ94, 'FS Qtr'!$J$2:$GJ$2, 'FS Ann'!AM$2)</f>
        <v>0</v>
      </c>
      <c r="AN94" s="16">
        <f xml:space="preserve"> SUMIFS( 'FS Qtr'!$J94:$GJ94, 'FS Qtr'!$J$2:$GJ$2, 'FS Ann'!AN$2)</f>
        <v>0</v>
      </c>
      <c r="AO94" s="16">
        <f xml:space="preserve"> SUMIFS( 'FS Qtr'!$J94:$GJ94, 'FS Qtr'!$J$2:$GJ$2, 'FS Ann'!AO$2)</f>
        <v>0</v>
      </c>
      <c r="AP94" s="16">
        <f xml:space="preserve"> SUMIFS( 'FS Qtr'!$J94:$GJ94, 'FS Qtr'!$J$2:$GJ$2, 'FS Ann'!AP$2)</f>
        <v>0</v>
      </c>
      <c r="AQ94" s="16">
        <f xml:space="preserve"> SUMIFS( 'FS Qtr'!$J94:$GJ94, 'FS Qtr'!$J$2:$GJ$2, 'FS Ann'!AQ$2)</f>
        <v>0</v>
      </c>
      <c r="AR94" s="16">
        <f xml:space="preserve"> SUMIFS( 'FS Qtr'!$J94:$GJ94, 'FS Qtr'!$J$2:$GJ$2, 'FS Ann'!AR$2)</f>
        <v>0</v>
      </c>
      <c r="AS94" s="16">
        <f xml:space="preserve"> SUMIFS( 'FS Qtr'!$J94:$GJ94, 'FS Qtr'!$J$2:$GJ$2, 'FS Ann'!AS$2)</f>
        <v>0</v>
      </c>
      <c r="AT94" s="16">
        <f xml:space="preserve"> SUMIFS( 'FS Qtr'!$J94:$GJ94, 'FS Qtr'!$J$2:$GJ$2, 'FS Ann'!AT$2)</f>
        <v>0</v>
      </c>
      <c r="AU94" s="16">
        <f xml:space="preserve"> SUMIFS( 'FS Qtr'!$J94:$GJ94, 'FS Qtr'!$J$2:$GJ$2, 'FS Ann'!AU$2)</f>
        <v>0</v>
      </c>
      <c r="AV94" s="16">
        <f xml:space="preserve"> SUMIFS( 'FS Qtr'!$J94:$GJ94, 'FS Qtr'!$J$2:$GJ$2, 'FS Ann'!AV$2)</f>
        <v>0</v>
      </c>
      <c r="AW94" s="16">
        <f xml:space="preserve"> SUMIFS( 'FS Qtr'!$J94:$GJ94, 'FS Qtr'!$J$2:$GJ$2, 'FS Ann'!AW$2)</f>
        <v>0</v>
      </c>
      <c r="AX94" s="16">
        <f xml:space="preserve"> SUMIFS( 'FS Qtr'!$J94:$GJ94, 'FS Qtr'!$J$2:$GJ$2, 'FS Ann'!AX$2)</f>
        <v>0</v>
      </c>
      <c r="AY94" s="16">
        <f xml:space="preserve"> SUMIFS( 'FS Qtr'!$J94:$GJ94, 'FS Qtr'!$J$2:$GJ$2, 'FS Ann'!AY$2)</f>
        <v>0</v>
      </c>
      <c r="AZ94" s="16">
        <f xml:space="preserve"> SUMIFS( 'FS Qtr'!$J94:$GJ94, 'FS Qtr'!$J$2:$GJ$2, 'FS Ann'!AZ$2)</f>
        <v>0</v>
      </c>
      <c r="BA94" s="16">
        <f xml:space="preserve"> SUMIFS( 'FS Qtr'!$J94:$GJ94, 'FS Qtr'!$J$2:$GJ$2, 'FS Ann'!BA$2)</f>
        <v>0</v>
      </c>
      <c r="BB94" s="16">
        <f xml:space="preserve"> SUMIFS( 'FS Qtr'!$J94:$GJ94, 'FS Qtr'!$J$2:$GJ$2, 'FS Ann'!BB$2)</f>
        <v>0</v>
      </c>
    </row>
    <row r="95" spans="1:54" outlineLevel="1" x14ac:dyDescent="0.25">
      <c r="A95" s="1"/>
      <c r="B95" s="1"/>
      <c r="C95" s="19"/>
      <c r="D95" s="84"/>
      <c r="E95" s="85" t="s">
        <v>60</v>
      </c>
      <c r="F95" s="85"/>
      <c r="G95" s="335" t="str">
        <f>SMU</f>
        <v>$ 000s</v>
      </c>
      <c r="H95" s="85"/>
      <c r="I95" s="85"/>
      <c r="J95" s="85">
        <f t="shared" ref="J95:BB95" si="24" xml:space="preserve"> SUM(J88:J94)</f>
        <v>0</v>
      </c>
      <c r="K95" s="85">
        <f t="shared" si="24"/>
        <v>110573.40746823506</v>
      </c>
      <c r="L95" s="85">
        <f t="shared" si="24"/>
        <v>260821.29641042772</v>
      </c>
      <c r="M95" s="85">
        <f t="shared" si="24"/>
        <v>344979.11798040656</v>
      </c>
      <c r="N95" s="85">
        <f t="shared" si="24"/>
        <v>324559.39418083261</v>
      </c>
      <c r="O95" s="85">
        <f t="shared" si="24"/>
        <v>304561.76311529469</v>
      </c>
      <c r="P95" s="85">
        <f t="shared" si="24"/>
        <v>284562.77385000163</v>
      </c>
      <c r="Q95" s="85">
        <f t="shared" si="24"/>
        <v>264562.21541858756</v>
      </c>
      <c r="R95" s="85">
        <f t="shared" si="24"/>
        <v>244560.39344495119</v>
      </c>
      <c r="S95" s="85">
        <f t="shared" si="24"/>
        <v>224557.14959070642</v>
      </c>
      <c r="T95" s="85">
        <f t="shared" si="24"/>
        <v>204552.42831904959</v>
      </c>
      <c r="U95" s="85">
        <f t="shared" si="24"/>
        <v>184546.0012751403</v>
      </c>
      <c r="V95" s="85">
        <f t="shared" si="24"/>
        <v>164538.1993083636</v>
      </c>
      <c r="W95" s="85">
        <f t="shared" si="24"/>
        <v>144528.85103313101</v>
      </c>
      <c r="X95" s="85">
        <f t="shared" si="24"/>
        <v>124517.89634560118</v>
      </c>
      <c r="Y95" s="85">
        <f t="shared" si="24"/>
        <v>104505.08769892345</v>
      </c>
      <c r="Z95" s="85">
        <f t="shared" si="24"/>
        <v>84490.782663282764</v>
      </c>
      <c r="AA95" s="85">
        <f t="shared" si="24"/>
        <v>64474.797925929583</v>
      </c>
      <c r="AB95" s="85">
        <f t="shared" si="24"/>
        <v>44457.067205202213</v>
      </c>
      <c r="AC95" s="85">
        <f t="shared" si="24"/>
        <v>19648.882834446595</v>
      </c>
      <c r="AD95" s="85">
        <f t="shared" si="24"/>
        <v>4923.8276912085639</v>
      </c>
      <c r="AE95" s="85">
        <f t="shared" si="24"/>
        <v>4913.999691824909</v>
      </c>
      <c r="AF95" s="85">
        <f t="shared" si="24"/>
        <v>4904.1913092064988</v>
      </c>
      <c r="AG95" s="85">
        <f t="shared" si="24"/>
        <v>2.7330315788276494E-10</v>
      </c>
      <c r="AH95" s="85">
        <f t="shared" si="24"/>
        <v>2.7330315788276494E-10</v>
      </c>
      <c r="AI95" s="85">
        <f t="shared" si="24"/>
        <v>2.7330315788276494E-10</v>
      </c>
      <c r="AJ95" s="85">
        <f t="shared" si="24"/>
        <v>2.7330315788276494E-10</v>
      </c>
      <c r="AK95" s="85">
        <f t="shared" si="24"/>
        <v>2.7330315788276494E-10</v>
      </c>
      <c r="AL95" s="85">
        <f t="shared" si="24"/>
        <v>2.7330315788276494E-10</v>
      </c>
      <c r="AM95" s="85">
        <f t="shared" si="24"/>
        <v>2.7330315788276494E-10</v>
      </c>
      <c r="AN95" s="85">
        <f t="shared" si="24"/>
        <v>2.7330315788276494E-10</v>
      </c>
      <c r="AO95" s="85">
        <f t="shared" si="24"/>
        <v>2.7330315788276494E-10</v>
      </c>
      <c r="AP95" s="85">
        <f t="shared" si="24"/>
        <v>2.7330315788276494E-10</v>
      </c>
      <c r="AQ95" s="85">
        <f t="shared" si="24"/>
        <v>2.7330315788276494E-10</v>
      </c>
      <c r="AR95" s="85">
        <f t="shared" si="24"/>
        <v>2.7330315788276494E-10</v>
      </c>
      <c r="AS95" s="85">
        <f t="shared" si="24"/>
        <v>2.7330315788276494E-10</v>
      </c>
      <c r="AT95" s="85">
        <f t="shared" si="24"/>
        <v>2.7330315788276494E-10</v>
      </c>
      <c r="AU95" s="85">
        <f t="shared" si="24"/>
        <v>2.7330315788276494E-10</v>
      </c>
      <c r="AV95" s="85">
        <f t="shared" si="24"/>
        <v>2.7330315788276494E-10</v>
      </c>
      <c r="AW95" s="85">
        <f t="shared" si="24"/>
        <v>2.7330315788276494E-10</v>
      </c>
      <c r="AX95" s="85">
        <f t="shared" si="24"/>
        <v>2.7330315788276494E-10</v>
      </c>
      <c r="AY95" s="85">
        <f t="shared" si="24"/>
        <v>2.7330315788276494E-10</v>
      </c>
      <c r="AZ95" s="85">
        <f t="shared" si="24"/>
        <v>2.7330315788276494E-10</v>
      </c>
      <c r="BA95" s="85">
        <f t="shared" si="24"/>
        <v>2.7330315788276494E-10</v>
      </c>
      <c r="BB95" s="85">
        <f t="shared" si="24"/>
        <v>2.7330315788276494E-10</v>
      </c>
    </row>
    <row r="96" spans="1:54" outlineLevel="1" x14ac:dyDescent="0.25">
      <c r="A96" s="1"/>
      <c r="B96" s="1"/>
      <c r="C96" s="19"/>
      <c r="D96" s="84"/>
      <c r="E96" s="16"/>
      <c r="F96" s="16"/>
      <c r="G96" s="393"/>
      <c r="H96" s="16"/>
      <c r="I96" s="16"/>
      <c r="J96" s="16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</row>
    <row r="97" spans="1:54" x14ac:dyDescent="0.25">
      <c r="A97" s="1"/>
      <c r="B97" s="1"/>
      <c r="C97" s="19"/>
      <c r="D97" s="84"/>
      <c r="E97" s="16"/>
      <c r="F97" s="16"/>
      <c r="G97" s="393"/>
      <c r="H97" s="16"/>
      <c r="I97" s="16"/>
      <c r="J97" s="16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</row>
    <row r="98" spans="1:54" x14ac:dyDescent="0.25">
      <c r="A98" s="1" t="s">
        <v>74</v>
      </c>
      <c r="B98" s="1"/>
      <c r="C98" s="19"/>
      <c r="D98" s="84"/>
      <c r="E98" s="16"/>
      <c r="F98" s="16"/>
      <c r="G98" s="393"/>
      <c r="H98" s="16"/>
      <c r="I98" s="16"/>
      <c r="J98" s="16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</row>
    <row r="99" spans="1:54" outlineLevel="1" x14ac:dyDescent="0.25">
      <c r="A99" s="1"/>
      <c r="B99" s="1"/>
      <c r="C99" s="19"/>
      <c r="D99" s="84"/>
      <c r="E99" s="16"/>
      <c r="F99" s="16"/>
      <c r="G99" s="393"/>
      <c r="H99" s="16"/>
      <c r="I99" s="16"/>
      <c r="J99" s="16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</row>
    <row r="100" spans="1:54" outlineLevel="1" x14ac:dyDescent="0.25">
      <c r="A100" s="1"/>
      <c r="B100" s="1"/>
      <c r="C100" s="19"/>
      <c r="D100" s="84"/>
      <c r="E100" s="152" t="str">
        <f t="shared" ref="E100:AJ100" si="25" xml:space="preserve"> E$86</f>
        <v>Total assets</v>
      </c>
      <c r="F100" s="152">
        <f t="shared" si="25"/>
        <v>0</v>
      </c>
      <c r="G100" s="31" t="str">
        <f t="shared" si="25"/>
        <v>$ 000s</v>
      </c>
      <c r="H100" s="152">
        <f t="shared" si="25"/>
        <v>0</v>
      </c>
      <c r="I100" s="152">
        <f t="shared" si="25"/>
        <v>0</v>
      </c>
      <c r="J100" s="152">
        <f t="shared" si="25"/>
        <v>0</v>
      </c>
      <c r="K100" s="152">
        <f t="shared" si="25"/>
        <v>110573.40746823505</v>
      </c>
      <c r="L100" s="152">
        <f t="shared" si="25"/>
        <v>260821.29641042772</v>
      </c>
      <c r="M100" s="152">
        <f t="shared" si="25"/>
        <v>344979.1179804065</v>
      </c>
      <c r="N100" s="152">
        <f t="shared" si="25"/>
        <v>324559.39418083266</v>
      </c>
      <c r="O100" s="152">
        <f t="shared" si="25"/>
        <v>304561.76311529469</v>
      </c>
      <c r="P100" s="152">
        <f t="shared" si="25"/>
        <v>284562.77385000157</v>
      </c>
      <c r="Q100" s="152">
        <f t="shared" si="25"/>
        <v>264562.21541858756</v>
      </c>
      <c r="R100" s="152">
        <f t="shared" si="25"/>
        <v>244560.39344495107</v>
      </c>
      <c r="S100" s="152">
        <f t="shared" si="25"/>
        <v>224557.14959070639</v>
      </c>
      <c r="T100" s="152">
        <f t="shared" si="25"/>
        <v>204552.42831904948</v>
      </c>
      <c r="U100" s="152">
        <f t="shared" si="25"/>
        <v>184546.00127514012</v>
      </c>
      <c r="V100" s="152">
        <f t="shared" si="25"/>
        <v>164538.19930836337</v>
      </c>
      <c r="W100" s="152">
        <f t="shared" si="25"/>
        <v>144528.85103313084</v>
      </c>
      <c r="X100" s="152">
        <f t="shared" si="25"/>
        <v>124517.89634560098</v>
      </c>
      <c r="Y100" s="152">
        <f t="shared" si="25"/>
        <v>104505.08769892325</v>
      </c>
      <c r="Z100" s="152">
        <f t="shared" si="25"/>
        <v>84490.78266328256</v>
      </c>
      <c r="AA100" s="152">
        <f t="shared" si="25"/>
        <v>64474.797925929379</v>
      </c>
      <c r="AB100" s="152">
        <f t="shared" si="25"/>
        <v>44457.067205202024</v>
      </c>
      <c r="AC100" s="152">
        <f t="shared" si="25"/>
        <v>19648.882834446405</v>
      </c>
      <c r="AD100" s="152">
        <f t="shared" si="25"/>
        <v>4923.8276912083629</v>
      </c>
      <c r="AE100" s="152">
        <f t="shared" si="25"/>
        <v>4913.9996918247116</v>
      </c>
      <c r="AF100" s="152">
        <f t="shared" si="25"/>
        <v>4904.1913092062996</v>
      </c>
      <c r="AG100" s="152">
        <f t="shared" si="25"/>
        <v>7.3669070843607187E-11</v>
      </c>
      <c r="AH100" s="152">
        <f t="shared" si="25"/>
        <v>7.3669070843607187E-11</v>
      </c>
      <c r="AI100" s="152">
        <f t="shared" si="25"/>
        <v>7.3669070843607187E-11</v>
      </c>
      <c r="AJ100" s="152">
        <f t="shared" si="25"/>
        <v>7.3669070843607187E-11</v>
      </c>
      <c r="AK100" s="152">
        <f t="shared" ref="AK100:BB100" si="26" xml:space="preserve"> AK$86</f>
        <v>7.3669070843607187E-11</v>
      </c>
      <c r="AL100" s="152">
        <f t="shared" si="26"/>
        <v>7.3669070843607187E-11</v>
      </c>
      <c r="AM100" s="152">
        <f t="shared" si="26"/>
        <v>7.3669070843607187E-11</v>
      </c>
      <c r="AN100" s="152">
        <f t="shared" si="26"/>
        <v>7.3669070843607187E-11</v>
      </c>
      <c r="AO100" s="152">
        <f t="shared" si="26"/>
        <v>7.3669070843607187E-11</v>
      </c>
      <c r="AP100" s="152">
        <f t="shared" si="26"/>
        <v>7.3669070843607187E-11</v>
      </c>
      <c r="AQ100" s="152">
        <f t="shared" si="26"/>
        <v>7.3669070843607187E-11</v>
      </c>
      <c r="AR100" s="152">
        <f t="shared" si="26"/>
        <v>7.3669070843607187E-11</v>
      </c>
      <c r="AS100" s="152">
        <f t="shared" si="26"/>
        <v>7.3669070843607187E-11</v>
      </c>
      <c r="AT100" s="152">
        <f t="shared" si="26"/>
        <v>7.3669070843607187E-11</v>
      </c>
      <c r="AU100" s="152">
        <f t="shared" si="26"/>
        <v>7.3669070843607187E-11</v>
      </c>
      <c r="AV100" s="152">
        <f t="shared" si="26"/>
        <v>7.3669070843607187E-11</v>
      </c>
      <c r="AW100" s="152">
        <f t="shared" si="26"/>
        <v>7.3669070843607187E-11</v>
      </c>
      <c r="AX100" s="152">
        <f t="shared" si="26"/>
        <v>7.3669070843607187E-11</v>
      </c>
      <c r="AY100" s="152">
        <f t="shared" si="26"/>
        <v>7.3669070843607187E-11</v>
      </c>
      <c r="AZ100" s="152">
        <f t="shared" si="26"/>
        <v>7.3669070843607187E-11</v>
      </c>
      <c r="BA100" s="152">
        <f t="shared" si="26"/>
        <v>7.3669070843607187E-11</v>
      </c>
      <c r="BB100" s="152">
        <f t="shared" si="26"/>
        <v>7.3669070843607187E-11</v>
      </c>
    </row>
    <row r="101" spans="1:54" outlineLevel="1" x14ac:dyDescent="0.25">
      <c r="A101" s="1"/>
      <c r="B101" s="1"/>
      <c r="C101" s="19"/>
      <c r="D101" s="84"/>
      <c r="E101" s="152" t="str">
        <f t="shared" ref="E101:AJ101" si="27" xml:space="preserve"> E$95</f>
        <v>Total liabilities</v>
      </c>
      <c r="F101" s="152">
        <f t="shared" si="27"/>
        <v>0</v>
      </c>
      <c r="G101" s="31" t="str">
        <f t="shared" si="27"/>
        <v>$ 000s</v>
      </c>
      <c r="H101" s="152">
        <f t="shared" si="27"/>
        <v>0</v>
      </c>
      <c r="I101" s="152">
        <f t="shared" si="27"/>
        <v>0</v>
      </c>
      <c r="J101" s="152">
        <f t="shared" si="27"/>
        <v>0</v>
      </c>
      <c r="K101" s="152">
        <f t="shared" si="27"/>
        <v>110573.40746823506</v>
      </c>
      <c r="L101" s="152">
        <f t="shared" si="27"/>
        <v>260821.29641042772</v>
      </c>
      <c r="M101" s="152">
        <f t="shared" si="27"/>
        <v>344979.11798040656</v>
      </c>
      <c r="N101" s="152">
        <f t="shared" si="27"/>
        <v>324559.39418083261</v>
      </c>
      <c r="O101" s="152">
        <f t="shared" si="27"/>
        <v>304561.76311529469</v>
      </c>
      <c r="P101" s="152">
        <f t="shared" si="27"/>
        <v>284562.77385000163</v>
      </c>
      <c r="Q101" s="152">
        <f t="shared" si="27"/>
        <v>264562.21541858756</v>
      </c>
      <c r="R101" s="152">
        <f t="shared" si="27"/>
        <v>244560.39344495119</v>
      </c>
      <c r="S101" s="152">
        <f t="shared" si="27"/>
        <v>224557.14959070642</v>
      </c>
      <c r="T101" s="152">
        <f t="shared" si="27"/>
        <v>204552.42831904959</v>
      </c>
      <c r="U101" s="152">
        <f t="shared" si="27"/>
        <v>184546.0012751403</v>
      </c>
      <c r="V101" s="152">
        <f t="shared" si="27"/>
        <v>164538.1993083636</v>
      </c>
      <c r="W101" s="152">
        <f t="shared" si="27"/>
        <v>144528.85103313101</v>
      </c>
      <c r="X101" s="152">
        <f t="shared" si="27"/>
        <v>124517.89634560118</v>
      </c>
      <c r="Y101" s="152">
        <f t="shared" si="27"/>
        <v>104505.08769892345</v>
      </c>
      <c r="Z101" s="152">
        <f t="shared" si="27"/>
        <v>84490.782663282764</v>
      </c>
      <c r="AA101" s="152">
        <f t="shared" si="27"/>
        <v>64474.797925929583</v>
      </c>
      <c r="AB101" s="152">
        <f t="shared" si="27"/>
        <v>44457.067205202213</v>
      </c>
      <c r="AC101" s="152">
        <f t="shared" si="27"/>
        <v>19648.882834446595</v>
      </c>
      <c r="AD101" s="152">
        <f t="shared" si="27"/>
        <v>4923.8276912085639</v>
      </c>
      <c r="AE101" s="152">
        <f t="shared" si="27"/>
        <v>4913.999691824909</v>
      </c>
      <c r="AF101" s="152">
        <f t="shared" si="27"/>
        <v>4904.1913092064988</v>
      </c>
      <c r="AG101" s="152">
        <f t="shared" si="27"/>
        <v>2.7330315788276494E-10</v>
      </c>
      <c r="AH101" s="152">
        <f t="shared" si="27"/>
        <v>2.7330315788276494E-10</v>
      </c>
      <c r="AI101" s="152">
        <f t="shared" si="27"/>
        <v>2.7330315788276494E-10</v>
      </c>
      <c r="AJ101" s="152">
        <f t="shared" si="27"/>
        <v>2.7330315788276494E-10</v>
      </c>
      <c r="AK101" s="152">
        <f t="shared" ref="AK101:BB101" si="28" xml:space="preserve"> AK$95</f>
        <v>2.7330315788276494E-10</v>
      </c>
      <c r="AL101" s="152">
        <f t="shared" si="28"/>
        <v>2.7330315788276494E-10</v>
      </c>
      <c r="AM101" s="152">
        <f t="shared" si="28"/>
        <v>2.7330315788276494E-10</v>
      </c>
      <c r="AN101" s="152">
        <f t="shared" si="28"/>
        <v>2.7330315788276494E-10</v>
      </c>
      <c r="AO101" s="152">
        <f t="shared" si="28"/>
        <v>2.7330315788276494E-10</v>
      </c>
      <c r="AP101" s="152">
        <f t="shared" si="28"/>
        <v>2.7330315788276494E-10</v>
      </c>
      <c r="AQ101" s="152">
        <f t="shared" si="28"/>
        <v>2.7330315788276494E-10</v>
      </c>
      <c r="AR101" s="152">
        <f t="shared" si="28"/>
        <v>2.7330315788276494E-10</v>
      </c>
      <c r="AS101" s="152">
        <f t="shared" si="28"/>
        <v>2.7330315788276494E-10</v>
      </c>
      <c r="AT101" s="152">
        <f t="shared" si="28"/>
        <v>2.7330315788276494E-10</v>
      </c>
      <c r="AU101" s="152">
        <f t="shared" si="28"/>
        <v>2.7330315788276494E-10</v>
      </c>
      <c r="AV101" s="152">
        <f t="shared" si="28"/>
        <v>2.7330315788276494E-10</v>
      </c>
      <c r="AW101" s="152">
        <f t="shared" si="28"/>
        <v>2.7330315788276494E-10</v>
      </c>
      <c r="AX101" s="152">
        <f t="shared" si="28"/>
        <v>2.7330315788276494E-10</v>
      </c>
      <c r="AY101" s="152">
        <f t="shared" si="28"/>
        <v>2.7330315788276494E-10</v>
      </c>
      <c r="AZ101" s="152">
        <f t="shared" si="28"/>
        <v>2.7330315788276494E-10</v>
      </c>
      <c r="BA101" s="152">
        <f t="shared" si="28"/>
        <v>2.7330315788276494E-10</v>
      </c>
      <c r="BB101" s="152">
        <f t="shared" si="28"/>
        <v>2.7330315788276494E-10</v>
      </c>
    </row>
    <row r="102" spans="1:54" outlineLevel="1" x14ac:dyDescent="0.25">
      <c r="A102" s="1"/>
      <c r="B102" s="1"/>
      <c r="C102" s="19"/>
      <c r="D102" s="84"/>
      <c r="E102" s="31" t="s">
        <v>95</v>
      </c>
      <c r="F102" s="278">
        <f xml:space="preserve"> IF(SUM(J102:BB102) &lt;&gt; 0, 1, 0)</f>
        <v>0</v>
      </c>
      <c r="G102" s="31" t="s">
        <v>20</v>
      </c>
      <c r="H102" s="31"/>
      <c r="I102" s="31"/>
      <c r="J102" s="278">
        <f t="shared" ref="J102:BB102" si="29" xml:space="preserve"> IF(ABS(J100 - J101) &gt; CHK_TOL, 1, 0)</f>
        <v>0</v>
      </c>
      <c r="K102" s="278">
        <f t="shared" si="29"/>
        <v>0</v>
      </c>
      <c r="L102" s="278">
        <f t="shared" si="29"/>
        <v>0</v>
      </c>
      <c r="M102" s="278">
        <f t="shared" si="29"/>
        <v>0</v>
      </c>
      <c r="N102" s="278">
        <f t="shared" si="29"/>
        <v>0</v>
      </c>
      <c r="O102" s="278">
        <f t="shared" si="29"/>
        <v>0</v>
      </c>
      <c r="P102" s="278">
        <f t="shared" si="29"/>
        <v>0</v>
      </c>
      <c r="Q102" s="278">
        <f t="shared" si="29"/>
        <v>0</v>
      </c>
      <c r="R102" s="278">
        <f t="shared" si="29"/>
        <v>0</v>
      </c>
      <c r="S102" s="278">
        <f t="shared" si="29"/>
        <v>0</v>
      </c>
      <c r="T102" s="278">
        <f t="shared" si="29"/>
        <v>0</v>
      </c>
      <c r="U102" s="278">
        <f t="shared" si="29"/>
        <v>0</v>
      </c>
      <c r="V102" s="278">
        <f t="shared" si="29"/>
        <v>0</v>
      </c>
      <c r="W102" s="278">
        <f t="shared" si="29"/>
        <v>0</v>
      </c>
      <c r="X102" s="278">
        <f t="shared" si="29"/>
        <v>0</v>
      </c>
      <c r="Y102" s="278">
        <f t="shared" si="29"/>
        <v>0</v>
      </c>
      <c r="Z102" s="278">
        <f t="shared" si="29"/>
        <v>0</v>
      </c>
      <c r="AA102" s="278">
        <f t="shared" si="29"/>
        <v>0</v>
      </c>
      <c r="AB102" s="278">
        <f t="shared" si="29"/>
        <v>0</v>
      </c>
      <c r="AC102" s="278">
        <f t="shared" si="29"/>
        <v>0</v>
      </c>
      <c r="AD102" s="278">
        <f t="shared" si="29"/>
        <v>0</v>
      </c>
      <c r="AE102" s="278">
        <f t="shared" si="29"/>
        <v>0</v>
      </c>
      <c r="AF102" s="278">
        <f t="shared" si="29"/>
        <v>0</v>
      </c>
      <c r="AG102" s="278">
        <f t="shared" si="29"/>
        <v>0</v>
      </c>
      <c r="AH102" s="278">
        <f t="shared" si="29"/>
        <v>0</v>
      </c>
      <c r="AI102" s="278">
        <f t="shared" si="29"/>
        <v>0</v>
      </c>
      <c r="AJ102" s="278">
        <f t="shared" si="29"/>
        <v>0</v>
      </c>
      <c r="AK102" s="278">
        <f t="shared" si="29"/>
        <v>0</v>
      </c>
      <c r="AL102" s="278">
        <f t="shared" si="29"/>
        <v>0</v>
      </c>
      <c r="AM102" s="278">
        <f t="shared" si="29"/>
        <v>0</v>
      </c>
      <c r="AN102" s="278">
        <f t="shared" si="29"/>
        <v>0</v>
      </c>
      <c r="AO102" s="278">
        <f t="shared" si="29"/>
        <v>0</v>
      </c>
      <c r="AP102" s="278">
        <f t="shared" si="29"/>
        <v>0</v>
      </c>
      <c r="AQ102" s="278">
        <f t="shared" si="29"/>
        <v>0</v>
      </c>
      <c r="AR102" s="278">
        <f t="shared" si="29"/>
        <v>0</v>
      </c>
      <c r="AS102" s="278">
        <f t="shared" si="29"/>
        <v>0</v>
      </c>
      <c r="AT102" s="278">
        <f t="shared" si="29"/>
        <v>0</v>
      </c>
      <c r="AU102" s="278">
        <f t="shared" si="29"/>
        <v>0</v>
      </c>
      <c r="AV102" s="278">
        <f t="shared" si="29"/>
        <v>0</v>
      </c>
      <c r="AW102" s="278">
        <f t="shared" si="29"/>
        <v>0</v>
      </c>
      <c r="AX102" s="278">
        <f t="shared" si="29"/>
        <v>0</v>
      </c>
      <c r="AY102" s="278">
        <f t="shared" si="29"/>
        <v>0</v>
      </c>
      <c r="AZ102" s="278">
        <f t="shared" si="29"/>
        <v>0</v>
      </c>
      <c r="BA102" s="278">
        <f t="shared" si="29"/>
        <v>0</v>
      </c>
      <c r="BB102" s="278">
        <f t="shared" si="29"/>
        <v>0</v>
      </c>
    </row>
    <row r="103" spans="1:54" outlineLevel="1" x14ac:dyDescent="0.25">
      <c r="A103" s="1"/>
      <c r="B103" s="1"/>
      <c r="C103" s="19"/>
      <c r="D103" s="84"/>
      <c r="E103" s="31" t="s">
        <v>96</v>
      </c>
      <c r="F103" s="31"/>
      <c r="G103" s="31" t="str">
        <f xml:space="preserve"> SMU</f>
        <v>$ 000s</v>
      </c>
      <c r="H103" s="31">
        <f xml:space="preserve"> SUM(J103:BB103)</f>
        <v>-6.4155756263062358E-9</v>
      </c>
      <c r="I103" s="31"/>
      <c r="J103" s="31">
        <f t="shared" ref="J103:BB103" si="30" xml:space="preserve"> J100 - J101</f>
        <v>0</v>
      </c>
      <c r="K103" s="31">
        <f t="shared" si="30"/>
        <v>0</v>
      </c>
      <c r="L103" s="31">
        <f t="shared" si="30"/>
        <v>0</v>
      </c>
      <c r="M103" s="31">
        <f t="shared" si="30"/>
        <v>0</v>
      </c>
      <c r="N103" s="31">
        <f t="shared" si="30"/>
        <v>0</v>
      </c>
      <c r="O103" s="31">
        <f t="shared" si="30"/>
        <v>0</v>
      </c>
      <c r="P103" s="31">
        <f t="shared" si="30"/>
        <v>0</v>
      </c>
      <c r="Q103" s="31">
        <f t="shared" si="30"/>
        <v>0</v>
      </c>
      <c r="R103" s="31">
        <f t="shared" si="30"/>
        <v>0</v>
      </c>
      <c r="S103" s="31">
        <f t="shared" si="30"/>
        <v>0</v>
      </c>
      <c r="T103" s="31">
        <f t="shared" si="30"/>
        <v>0</v>
      </c>
      <c r="U103" s="31">
        <f t="shared" si="30"/>
        <v>0</v>
      </c>
      <c r="V103" s="31">
        <f t="shared" si="30"/>
        <v>-2.3283064365386963E-10</v>
      </c>
      <c r="W103" s="31">
        <f t="shared" si="30"/>
        <v>0</v>
      </c>
      <c r="X103" s="31">
        <f t="shared" si="30"/>
        <v>-2.0372681319713593E-10</v>
      </c>
      <c r="Y103" s="31">
        <f t="shared" si="30"/>
        <v>-2.0372681319713593E-10</v>
      </c>
      <c r="Z103" s="31">
        <f t="shared" si="30"/>
        <v>-2.0372681319713593E-10</v>
      </c>
      <c r="AA103" s="31">
        <f t="shared" si="30"/>
        <v>-2.0372681319713593E-10</v>
      </c>
      <c r="AB103" s="31">
        <f t="shared" si="30"/>
        <v>-1.8917489796876907E-10</v>
      </c>
      <c r="AC103" s="31">
        <f t="shared" si="30"/>
        <v>-1.8917489796876907E-10</v>
      </c>
      <c r="AD103" s="31">
        <f t="shared" si="30"/>
        <v>-2.0099832909181714E-10</v>
      </c>
      <c r="AE103" s="31">
        <f t="shared" si="30"/>
        <v>-1.9736035028472543E-10</v>
      </c>
      <c r="AF103" s="31">
        <f t="shared" si="30"/>
        <v>-1.9917933968827128E-10</v>
      </c>
      <c r="AG103" s="31">
        <f t="shared" si="30"/>
        <v>-1.9963408703915775E-10</v>
      </c>
      <c r="AH103" s="31">
        <f t="shared" si="30"/>
        <v>-1.9963408703915775E-10</v>
      </c>
      <c r="AI103" s="31">
        <f t="shared" si="30"/>
        <v>-1.9963408703915775E-10</v>
      </c>
      <c r="AJ103" s="31">
        <f t="shared" si="30"/>
        <v>-1.9963408703915775E-10</v>
      </c>
      <c r="AK103" s="31">
        <f t="shared" si="30"/>
        <v>-1.9963408703915775E-10</v>
      </c>
      <c r="AL103" s="31">
        <f t="shared" si="30"/>
        <v>-1.9963408703915775E-10</v>
      </c>
      <c r="AM103" s="31">
        <f t="shared" si="30"/>
        <v>-1.9963408703915775E-10</v>
      </c>
      <c r="AN103" s="31">
        <f t="shared" si="30"/>
        <v>-1.9963408703915775E-10</v>
      </c>
      <c r="AO103" s="31">
        <f t="shared" si="30"/>
        <v>-1.9963408703915775E-10</v>
      </c>
      <c r="AP103" s="31">
        <f t="shared" si="30"/>
        <v>-1.9963408703915775E-10</v>
      </c>
      <c r="AQ103" s="31">
        <f t="shared" si="30"/>
        <v>-1.9963408703915775E-10</v>
      </c>
      <c r="AR103" s="31">
        <f t="shared" si="30"/>
        <v>-1.9963408703915775E-10</v>
      </c>
      <c r="AS103" s="31">
        <f t="shared" si="30"/>
        <v>-1.9963408703915775E-10</v>
      </c>
      <c r="AT103" s="31">
        <f t="shared" si="30"/>
        <v>-1.9963408703915775E-10</v>
      </c>
      <c r="AU103" s="31">
        <f t="shared" si="30"/>
        <v>-1.9963408703915775E-10</v>
      </c>
      <c r="AV103" s="31">
        <f t="shared" si="30"/>
        <v>-1.9963408703915775E-10</v>
      </c>
      <c r="AW103" s="31">
        <f t="shared" si="30"/>
        <v>-1.9963408703915775E-10</v>
      </c>
      <c r="AX103" s="31">
        <f t="shared" si="30"/>
        <v>-1.9963408703915775E-10</v>
      </c>
      <c r="AY103" s="31">
        <f t="shared" si="30"/>
        <v>-1.9963408703915775E-10</v>
      </c>
      <c r="AZ103" s="31">
        <f t="shared" si="30"/>
        <v>-1.9963408703915775E-10</v>
      </c>
      <c r="BA103" s="31">
        <f t="shared" si="30"/>
        <v>-1.9963408703915775E-10</v>
      </c>
      <c r="BB103" s="31">
        <f t="shared" si="30"/>
        <v>-1.9963408703915775E-10</v>
      </c>
    </row>
    <row r="104" spans="1:54" outlineLevel="1" x14ac:dyDescent="0.25">
      <c r="E104" s="9"/>
      <c r="F104" s="9"/>
      <c r="G104" s="31"/>
      <c r="H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</row>
    <row r="105" spans="1:54" x14ac:dyDescent="0.25">
      <c r="E105" s="9"/>
      <c r="F105" s="9"/>
      <c r="G105" s="31"/>
      <c r="H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</row>
    <row r="106" spans="1:54" x14ac:dyDescent="0.25">
      <c r="A106" s="15" t="s">
        <v>63</v>
      </c>
    </row>
  </sheetData>
  <conditionalFormatting sqref="J3:BB3">
    <cfRule type="cellIs" dxfId="96" priority="40" stopIfTrue="1" operator="equal">
      <formula>"Construction"</formula>
    </cfRule>
    <cfRule type="cellIs" dxfId="95" priority="41" stopIfTrue="1" operator="equal">
      <formula>"Operations"</formula>
    </cfRule>
  </conditionalFormatting>
  <conditionalFormatting sqref="J3:BB3">
    <cfRule type="cellIs" dxfId="94" priority="39" operator="equal">
      <formula>"Fin Close"</formula>
    </cfRule>
  </conditionalFormatting>
  <conditionalFormatting sqref="J3:BB3">
    <cfRule type="cellIs" dxfId="93" priority="33" operator="equal">
      <formula>"PPA ext."</formula>
    </cfRule>
    <cfRule type="cellIs" dxfId="92" priority="34" operator="equal">
      <formula>"Delay"</formula>
    </cfRule>
  </conditionalFormatting>
  <conditionalFormatting sqref="K102:BB102">
    <cfRule type="cellIs" dxfId="91" priority="13" stopIfTrue="1" operator="notEqual">
      <formula>0</formula>
    </cfRule>
    <cfRule type="cellIs" dxfId="90" priority="14" stopIfTrue="1" operator="equal">
      <formula>""</formula>
    </cfRule>
  </conditionalFormatting>
  <conditionalFormatting sqref="K102:BB102">
    <cfRule type="cellIs" dxfId="89" priority="15" stopIfTrue="1" operator="notEqual">
      <formula>0</formula>
    </cfRule>
    <cfRule type="cellIs" dxfId="88" priority="16" stopIfTrue="1" operator="equal">
      <formula>""</formula>
    </cfRule>
  </conditionalFormatting>
  <conditionalFormatting sqref="J102:BB102">
    <cfRule type="cellIs" dxfId="87" priority="9" stopIfTrue="1" operator="notEqual">
      <formula>0</formula>
    </cfRule>
    <cfRule type="cellIs" dxfId="86" priority="10" stopIfTrue="1" operator="equal">
      <formula>""</formula>
    </cfRule>
  </conditionalFormatting>
  <conditionalFormatting sqref="J102:BB102">
    <cfRule type="cellIs" dxfId="85" priority="11" stopIfTrue="1" operator="notEqual">
      <formula>0</formula>
    </cfRule>
    <cfRule type="cellIs" dxfId="84" priority="12" stopIfTrue="1" operator="equal">
      <formula>""</formula>
    </cfRule>
  </conditionalFormatting>
  <conditionalFormatting sqref="F102">
    <cfRule type="cellIs" dxfId="83" priority="5" stopIfTrue="1" operator="notEqual">
      <formula>0</formula>
    </cfRule>
    <cfRule type="cellIs" dxfId="82" priority="6" stopIfTrue="1" operator="equal">
      <formula>""</formula>
    </cfRule>
  </conditionalFormatting>
  <conditionalFormatting sqref="F102">
    <cfRule type="cellIs" dxfId="81" priority="7" stopIfTrue="1" operator="notEqual">
      <formula>0</formula>
    </cfRule>
    <cfRule type="cellIs" dxfId="80" priority="8" stopIfTrue="1" operator="equal">
      <formula>""</formula>
    </cfRule>
  </conditionalFormatting>
  <conditionalFormatting sqref="F2:F4">
    <cfRule type="cellIs" dxfId="79" priority="1" stopIfTrue="1" operator="notEqual">
      <formula>0</formula>
    </cfRule>
    <cfRule type="cellIs" dxfId="78" priority="2" stopIfTrue="1" operator="equal">
      <formula>""</formula>
    </cfRule>
  </conditionalFormatting>
  <conditionalFormatting sqref="F2:F4">
    <cfRule type="cellIs" dxfId="77" priority="3" stopIfTrue="1" operator="notEqual">
      <formula>0</formula>
    </cfRule>
    <cfRule type="cellIs" dxfId="7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AP102"/>
  <sheetViews>
    <sheetView showGridLines="0" defaultGridColor="0" colorId="22" zoomScale="55" zoomScaleNormal="100" zoomScalePageLayoutView="120" workbookViewId="0">
      <pane xSplit="13" ySplit="6" topLeftCell="N42" activePane="bottomRight" state="frozen"/>
      <selection pane="topRight" activeCell="N1" sqref="N1"/>
      <selection pane="bottomLeft" activeCell="A7" sqref="A7"/>
      <selection pane="bottomRight" activeCell="L73" sqref="L73"/>
    </sheetView>
  </sheetViews>
  <sheetFormatPr defaultColWidth="0" defaultRowHeight="13" outlineLevelRow="1" x14ac:dyDescent="0.25"/>
  <cols>
    <col min="1" max="2" width="1.453125" style="125" customWidth="1"/>
    <col min="3" max="3" width="1.453125" style="104" customWidth="1"/>
    <col min="4" max="4" width="1.453125" style="99" customWidth="1"/>
    <col min="5" max="5" width="40.54296875" style="115" customWidth="1"/>
    <col min="6" max="6" width="12.54296875" style="115" customWidth="1"/>
    <col min="7" max="7" width="11.54296875" style="115" customWidth="1"/>
    <col min="8" max="8" width="12.54296875" style="115" customWidth="1"/>
    <col min="9" max="9" width="2.54296875" style="101" customWidth="1"/>
    <col min="10" max="10" width="4.453125" style="367" customWidth="1"/>
    <col min="11" max="11" width="11.54296875" style="32" customWidth="1"/>
    <col min="12" max="12" width="11.54296875" style="289" customWidth="1"/>
    <col min="13" max="13" width="0.453125" style="153" customWidth="1"/>
    <col min="14" max="30" width="12.54296875" style="102" customWidth="1"/>
    <col min="31" max="31" width="0.453125" style="153" customWidth="1"/>
    <col min="32" max="42" width="0" hidden="1" customWidth="1"/>
    <col min="43" max="16384" width="9" hidden="1"/>
  </cols>
  <sheetData>
    <row r="1" spans="1:31" ht="25" x14ac:dyDescent="0.25">
      <c r="A1" s="24" t="str">
        <f ca="1" xml:space="preserve"> RIGHT(CELL("filename", A1), LEN(CELL("filename", A1)) - SEARCH("]", CELL("filename", A1))) &amp; " - " &amp; InpC!F3</f>
        <v>Output - Base case 1</v>
      </c>
      <c r="B1" s="89"/>
      <c r="C1" s="90"/>
      <c r="D1" s="91"/>
      <c r="E1" s="92"/>
      <c r="F1" s="93"/>
      <c r="G1" s="92"/>
      <c r="H1" s="92"/>
      <c r="I1" s="94"/>
      <c r="J1" s="361"/>
      <c r="K1" s="306"/>
      <c r="L1" s="304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</row>
    <row r="2" spans="1:31" x14ac:dyDescent="0.25">
      <c r="A2" s="96"/>
      <c r="B2" s="97"/>
      <c r="C2" s="98"/>
      <c r="E2" s="100"/>
      <c r="F2"/>
      <c r="G2" t="s">
        <v>70</v>
      </c>
      <c r="H2" s="252">
        <f ca="1" xml:space="preserve"> TODAY()</f>
        <v>45002</v>
      </c>
      <c r="J2" s="362">
        <f xml:space="preserve"> COUNTIF(J6:J101, "tu")</f>
        <v>50</v>
      </c>
      <c r="N2" s="271">
        <v>44858</v>
      </c>
      <c r="O2" s="271">
        <v>44060</v>
      </c>
      <c r="P2" s="271">
        <v>44060</v>
      </c>
      <c r="Q2" s="271">
        <v>44060</v>
      </c>
      <c r="R2" s="271">
        <v>44060</v>
      </c>
      <c r="S2" s="271">
        <v>44059</v>
      </c>
      <c r="T2" s="271">
        <v>44059</v>
      </c>
      <c r="U2" s="271">
        <v>44059</v>
      </c>
      <c r="V2" s="271">
        <v>44058</v>
      </c>
      <c r="W2" s="271">
        <v>44050</v>
      </c>
      <c r="X2" s="271">
        <v>43948</v>
      </c>
      <c r="Y2" s="271">
        <v>43948</v>
      </c>
      <c r="Z2" s="271">
        <v>43948</v>
      </c>
      <c r="AA2" s="271">
        <v>43928</v>
      </c>
      <c r="AB2" s="271">
        <v>43915</v>
      </c>
      <c r="AC2" s="271">
        <v>43915</v>
      </c>
      <c r="AD2" s="271">
        <v>43915</v>
      </c>
    </row>
    <row r="3" spans="1:31" ht="12.5" x14ac:dyDescent="0.25">
      <c r="A3" s="107"/>
      <c r="B3" s="107"/>
      <c r="C3" s="98"/>
      <c r="E3" s="100"/>
      <c r="F3" s="32"/>
      <c r="G3" s="32" t="s">
        <v>97</v>
      </c>
      <c r="H3" s="253" t="str">
        <f xml:space="preserve"> InpC!F3</f>
        <v>Base case 1</v>
      </c>
      <c r="I3" s="98"/>
      <c r="J3" s="363"/>
      <c r="K3" s="307"/>
      <c r="L3" s="305"/>
      <c r="M3" s="185"/>
      <c r="N3" s="270" t="s">
        <v>644</v>
      </c>
      <c r="O3" s="270" t="s">
        <v>618</v>
      </c>
      <c r="P3" s="270" t="s">
        <v>617</v>
      </c>
      <c r="Q3" s="270" t="s">
        <v>83</v>
      </c>
      <c r="R3" s="270" t="s">
        <v>83</v>
      </c>
      <c r="S3" s="270" t="s">
        <v>83</v>
      </c>
      <c r="T3" s="270" t="s">
        <v>83</v>
      </c>
      <c r="U3" s="270" t="s">
        <v>83</v>
      </c>
      <c r="V3" s="270" t="s">
        <v>83</v>
      </c>
      <c r="W3" s="270" t="s">
        <v>83</v>
      </c>
      <c r="X3" s="270" t="s">
        <v>83</v>
      </c>
      <c r="Y3" s="270" t="s">
        <v>83</v>
      </c>
      <c r="Z3" s="270" t="s">
        <v>138</v>
      </c>
      <c r="AA3" s="270" t="s">
        <v>138</v>
      </c>
      <c r="AB3" s="270" t="s">
        <v>172</v>
      </c>
      <c r="AC3" s="270" t="s">
        <v>173</v>
      </c>
      <c r="AD3" s="270" t="s">
        <v>174</v>
      </c>
      <c r="AE3" s="185"/>
    </row>
    <row r="4" spans="1:31" x14ac:dyDescent="0.25">
      <c r="A4" s="97"/>
      <c r="B4" s="97"/>
      <c r="C4" s="98"/>
      <c r="E4" s="105"/>
      <c r="F4"/>
      <c r="G4"/>
      <c r="H4" s="106"/>
      <c r="I4" s="98"/>
      <c r="J4" s="363"/>
      <c r="M4" s="154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54"/>
    </row>
    <row r="5" spans="1:31" x14ac:dyDescent="0.25">
      <c r="A5" s="97"/>
      <c r="B5" s="97"/>
      <c r="C5" s="98"/>
      <c r="D5" s="105"/>
      <c r="E5" s="107" t="s">
        <v>64</v>
      </c>
      <c r="F5" s="108"/>
      <c r="G5" s="109" t="s">
        <v>17</v>
      </c>
      <c r="H5" s="273">
        <v>19</v>
      </c>
      <c r="I5" s="107"/>
      <c r="J5" s="364">
        <f xml:space="preserve"> MATCH($H$5, M5:AE5, 0)</f>
        <v>2</v>
      </c>
      <c r="K5" s="307" t="s">
        <v>65</v>
      </c>
      <c r="L5" s="305" t="s">
        <v>66</v>
      </c>
      <c r="M5" s="155"/>
      <c r="N5" s="272">
        <v>19</v>
      </c>
      <c r="O5" s="272">
        <v>18</v>
      </c>
      <c r="P5" s="272">
        <v>15</v>
      </c>
      <c r="Q5" s="272">
        <v>14</v>
      </c>
      <c r="R5" s="272">
        <v>13</v>
      </c>
      <c r="S5" s="272">
        <v>12</v>
      </c>
      <c r="T5" s="272">
        <v>11</v>
      </c>
      <c r="U5" s="272">
        <v>10</v>
      </c>
      <c r="V5" s="272">
        <v>9</v>
      </c>
      <c r="W5" s="272">
        <v>8</v>
      </c>
      <c r="X5" s="272">
        <v>7</v>
      </c>
      <c r="Y5" s="272">
        <v>6</v>
      </c>
      <c r="Z5" s="272">
        <v>5</v>
      </c>
      <c r="AA5" s="272">
        <v>4</v>
      </c>
      <c r="AB5" s="272">
        <v>3</v>
      </c>
      <c r="AC5" s="272">
        <v>2</v>
      </c>
      <c r="AD5" s="272">
        <v>1</v>
      </c>
      <c r="AE5" s="155"/>
    </row>
    <row r="6" spans="1:31" x14ac:dyDescent="0.25">
      <c r="A6" s="186"/>
      <c r="B6" s="186"/>
      <c r="C6" s="187"/>
      <c r="D6" s="188"/>
      <c r="E6" s="189" t="s">
        <v>67</v>
      </c>
      <c r="F6" s="190"/>
      <c r="G6" s="183"/>
      <c r="H6" s="183"/>
      <c r="I6" s="183"/>
      <c r="J6" s="365"/>
      <c r="K6" s="157"/>
      <c r="L6" s="184"/>
      <c r="M6" s="155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55"/>
    </row>
    <row r="7" spans="1:31" x14ac:dyDescent="0.25">
      <c r="A7" s="97"/>
      <c r="B7" s="97"/>
      <c r="C7" s="98"/>
      <c r="D7" s="108"/>
      <c r="E7" s="124"/>
      <c r="F7" s="118"/>
      <c r="G7" s="101"/>
      <c r="H7" s="101"/>
      <c r="J7" s="364"/>
      <c r="K7" s="31"/>
      <c r="L7" s="113"/>
      <c r="M7" s="155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55"/>
    </row>
    <row r="8" spans="1:31" x14ac:dyDescent="0.25">
      <c r="A8" s="97" t="s">
        <v>69</v>
      </c>
      <c r="B8" s="97"/>
      <c r="C8" s="98"/>
      <c r="D8" s="108"/>
      <c r="E8" s="101"/>
      <c r="F8" s="118"/>
      <c r="G8" s="101"/>
      <c r="H8" s="101"/>
      <c r="J8" s="366"/>
      <c r="K8" s="275"/>
      <c r="L8" s="116"/>
      <c r="M8" s="155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55"/>
    </row>
    <row r="9" spans="1:31" outlineLevel="1" x14ac:dyDescent="0.25">
      <c r="A9" s="97"/>
      <c r="B9" s="97"/>
      <c r="C9" s="98"/>
      <c r="D9" s="108"/>
      <c r="K9" s="44"/>
      <c r="L9" s="290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</row>
    <row r="10" spans="1:31" outlineLevel="1" x14ac:dyDescent="0.25">
      <c r="A10" s="285"/>
      <c r="B10" s="285"/>
      <c r="C10" s="425"/>
      <c r="D10" s="286"/>
      <c r="E10" s="584" t="str">
        <f xml:space="preserve"> Solve!E$41</f>
        <v>Power tariff</v>
      </c>
      <c r="F10" s="584"/>
      <c r="G10" s="584" t="str">
        <f xml:space="preserve"> Solve!G$41</f>
        <v>USD / kWh</v>
      </c>
      <c r="H10" s="584">
        <f xml:space="preserve"> Solve!F$41</f>
        <v>4.043691260995802E-2</v>
      </c>
      <c r="I10" s="483"/>
      <c r="J10" s="366" t="str">
        <f t="shared" ref="J10:J27" si="0" xml:space="preserve"> IF(ABS(K10) &gt; TRK_TOL, "tu", "vw")</f>
        <v>tu</v>
      </c>
      <c r="K10" s="428">
        <f xml:space="preserve"> H10 - INDEX(M10:AE10, $J$5)</f>
        <v>-5.2381312904175095E-3</v>
      </c>
      <c r="L10" s="323">
        <f xml:space="preserve"> IF(ABS(K10) &gt; TRK_TOL, IF(INDEX(M10:AE10, $J$5) = 0, 0, H10 / INDEX(M10:AE10, $J$5) - 1), 0)</f>
        <v>-0.11468256717700587</v>
      </c>
      <c r="M10" s="585"/>
      <c r="N10" s="586">
        <v>4.567504390037553E-2</v>
      </c>
      <c r="O10" s="586">
        <v>4.5675033672109608E-2</v>
      </c>
      <c r="P10" s="586">
        <v>4.6768087145083008E-2</v>
      </c>
      <c r="Q10" s="586">
        <v>5.1448489933520455E-2</v>
      </c>
      <c r="R10" s="586">
        <v>5.2194819213699381E-2</v>
      </c>
      <c r="S10" s="586"/>
      <c r="T10" s="586"/>
      <c r="U10" s="586"/>
      <c r="V10" s="586"/>
      <c r="W10" s="586"/>
      <c r="X10" s="586"/>
      <c r="Y10" s="586"/>
      <c r="Z10" s="586"/>
      <c r="AA10" s="586"/>
      <c r="AB10" s="586"/>
      <c r="AC10" s="586"/>
      <c r="AD10" s="586"/>
      <c r="AE10" s="585"/>
    </row>
    <row r="11" spans="1:31" outlineLevel="1" x14ac:dyDescent="0.25">
      <c r="A11" s="321"/>
      <c r="B11" s="321"/>
      <c r="C11" s="323"/>
      <c r="D11" s="323"/>
      <c r="E11" s="417" t="str">
        <f xml:space="preserve"> Metrics!E$20</f>
        <v>Blended equity IRR</v>
      </c>
      <c r="F11" s="325"/>
      <c r="G11" s="417" t="str">
        <f xml:space="preserve"> Metrics!G$20</f>
        <v>%</v>
      </c>
      <c r="H11" s="325">
        <f xml:space="preserve"> Metrics!F$20</f>
        <v>0.10000000596046449</v>
      </c>
      <c r="I11" s="325"/>
      <c r="J11" s="366" t="str">
        <f t="shared" si="0"/>
        <v>tu</v>
      </c>
      <c r="K11" s="323">
        <f xml:space="preserve"> H11 - INDEX(M11:AE11, $J$5)</f>
        <v>2.0000007748603763E-2</v>
      </c>
      <c r="L11" s="323">
        <f xml:space="preserve"> IF(ABS(K11) &gt; TRK_TOL, IF(INDEX(M11:AE11, $J$5) = 0, 0, H11 / INDEX(M11:AE11, $J$5) - 1), 0)</f>
        <v>0.25000010244548454</v>
      </c>
      <c r="M11" s="359"/>
      <c r="N11" s="474">
        <v>7.9999998211860726E-2</v>
      </c>
      <c r="O11" s="474">
        <v>7.9999968409538325E-2</v>
      </c>
      <c r="P11" s="474">
        <v>7.9999998211860726E-2</v>
      </c>
      <c r="Q11" s="474">
        <v>8.0000004172325195E-2</v>
      </c>
      <c r="R11" s="474">
        <v>0.10000000596046449</v>
      </c>
      <c r="S11" s="474">
        <v>0.19676455855369571</v>
      </c>
      <c r="T11" s="474">
        <v>0.19776892066001897</v>
      </c>
      <c r="U11" s="474">
        <v>0.18134316802024844</v>
      </c>
      <c r="V11" s="474">
        <v>0.14348586201667785</v>
      </c>
      <c r="W11" s="474">
        <v>0.14755142331123358</v>
      </c>
      <c r="X11" s="474">
        <v>0.14294417500495915</v>
      </c>
      <c r="Y11" s="474">
        <v>0.14207091927528384</v>
      </c>
      <c r="Z11" s="474">
        <v>0.13884807229042054</v>
      </c>
      <c r="AA11" s="474">
        <v>0.17269091010093693</v>
      </c>
      <c r="AB11" s="474">
        <v>0.10195913910865784</v>
      </c>
      <c r="AC11" s="474">
        <v>0.10373563170433042</v>
      </c>
      <c r="AD11" s="474">
        <v>0.10018597245216371</v>
      </c>
      <c r="AE11" s="359"/>
    </row>
    <row r="12" spans="1:31" outlineLevel="1" x14ac:dyDescent="0.25">
      <c r="A12" s="97"/>
      <c r="B12" s="97"/>
      <c r="C12" s="98"/>
      <c r="D12" s="108"/>
      <c r="K12" s="44"/>
      <c r="L12" s="290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</row>
    <row r="13" spans="1:31" outlineLevel="1" x14ac:dyDescent="0.25">
      <c r="A13" s="427"/>
      <c r="B13" s="427"/>
      <c r="C13" s="428"/>
      <c r="D13" s="428"/>
      <c r="E13" s="429" t="str">
        <f xml:space="preserve"> Metrics!E$37</f>
        <v>Min DSCR</v>
      </c>
      <c r="F13" s="430"/>
      <c r="G13" s="429" t="str">
        <f xml:space="preserve"> Metrics!G$37</f>
        <v>ratio</v>
      </c>
      <c r="H13" s="431">
        <f xml:space="preserve"> Metrics!F$37</f>
        <v>1.3999999999999997</v>
      </c>
      <c r="I13" s="431"/>
      <c r="J13" s="366" t="str">
        <f t="shared" si="0"/>
        <v>tu</v>
      </c>
      <c r="K13" s="428">
        <f xml:space="preserve"> H13 - INDEX(M13:AE13, $J$5)</f>
        <v>9.9999999999999867E-2</v>
      </c>
      <c r="L13" s="323">
        <f xml:space="preserve"> IF(ABS(K13) &gt; TRK_TOL, IF(INDEX(M13:AE13, $J$5) = 0, 0, H13 / INDEX(M13:AE13, $J$5) - 1), 0)</f>
        <v>7.6923076923076872E-2</v>
      </c>
      <c r="M13" s="432"/>
      <c r="N13" s="433">
        <v>1.2999999999999998</v>
      </c>
      <c r="O13" s="433">
        <v>1.30000096187098</v>
      </c>
      <c r="P13" s="433">
        <v>1.2999999238724291</v>
      </c>
      <c r="Q13" s="433">
        <v>1.2999988740059276</v>
      </c>
      <c r="R13" s="433">
        <v>1.299999487299718</v>
      </c>
      <c r="S13" s="433">
        <v>1.2999999999999998</v>
      </c>
      <c r="T13" s="433">
        <v>1.2999999999999998</v>
      </c>
      <c r="U13" s="433">
        <v>0.38789180909869031</v>
      </c>
      <c r="V13" s="433">
        <v>1.2999999999999998</v>
      </c>
      <c r="W13" s="433">
        <v>0.61493362341457247</v>
      </c>
      <c r="X13" s="433">
        <v>1.2999999999999998</v>
      </c>
      <c r="Y13" s="433">
        <v>1.3</v>
      </c>
      <c r="Z13" s="433">
        <v>1.4499999797288834</v>
      </c>
      <c r="AA13" s="433">
        <v>1.4499999999999997</v>
      </c>
      <c r="AB13" s="433"/>
      <c r="AC13" s="433"/>
      <c r="AD13" s="433"/>
      <c r="AE13" s="432"/>
    </row>
    <row r="14" spans="1:31" outlineLevel="1" x14ac:dyDescent="0.25">
      <c r="A14" s="427"/>
      <c r="B14" s="427"/>
      <c r="C14" s="428"/>
      <c r="D14" s="428"/>
      <c r="E14" s="429" t="str">
        <f xml:space="preserve"> Metrics!E$38</f>
        <v>Avg DSCR</v>
      </c>
      <c r="F14" s="430"/>
      <c r="G14" s="429" t="str">
        <f xml:space="preserve"> Metrics!G$38</f>
        <v>ratio</v>
      </c>
      <c r="H14" s="431">
        <f xml:space="preserve"> Metrics!F$38</f>
        <v>1.3999999999999992</v>
      </c>
      <c r="I14" s="431"/>
      <c r="J14" s="366" t="str">
        <f t="shared" si="0"/>
        <v>tu</v>
      </c>
      <c r="K14" s="428">
        <f xml:space="preserve"> H14 - INDEX(M14:AE14, $J$5)</f>
        <v>0.10000000000000009</v>
      </c>
      <c r="L14" s="323">
        <f xml:space="preserve"> IF(ABS(K14) &gt; TRK_TOL, IF(INDEX(M14:AE14, $J$5) = 0, 0, H14 / INDEX(M14:AE14, $J$5) - 1), 0)</f>
        <v>7.6923076923077094E-2</v>
      </c>
      <c r="M14" s="432"/>
      <c r="N14" s="433">
        <v>1.2999999999999992</v>
      </c>
      <c r="O14" s="433">
        <v>1.3000010194661269</v>
      </c>
      <c r="P14" s="433">
        <v>1.2999999288259583</v>
      </c>
      <c r="Q14" s="433">
        <v>1.3000000076343856</v>
      </c>
      <c r="R14" s="433">
        <v>1.3000000233950788</v>
      </c>
      <c r="S14" s="433">
        <v>1.3000000012393627</v>
      </c>
      <c r="T14" s="433">
        <v>1.3000000071231586</v>
      </c>
      <c r="U14" s="433">
        <v>1.7989157193950542</v>
      </c>
      <c r="V14" s="433">
        <v>1.3000000007470978</v>
      </c>
      <c r="W14" s="433">
        <v>1.3584844978035835</v>
      </c>
      <c r="X14" s="433">
        <v>1.3899999998479493</v>
      </c>
      <c r="Y14" s="433">
        <v>1.3900000003337669</v>
      </c>
      <c r="Z14" s="433">
        <v>1.4499999994932207</v>
      </c>
      <c r="AA14" s="433">
        <v>1.4500000002501188</v>
      </c>
      <c r="AB14" s="433"/>
      <c r="AC14" s="433"/>
      <c r="AD14" s="433"/>
      <c r="AE14" s="432"/>
    </row>
    <row r="15" spans="1:31" outlineLevel="1" x14ac:dyDescent="0.25">
      <c r="A15" s="427"/>
      <c r="B15" s="427"/>
      <c r="C15" s="428"/>
      <c r="D15" s="428"/>
      <c r="E15" s="429"/>
      <c r="F15" s="430"/>
      <c r="G15" s="429"/>
      <c r="H15" s="431"/>
      <c r="I15" s="431"/>
      <c r="J15" s="366"/>
      <c r="K15" s="428"/>
      <c r="L15" s="323"/>
      <c r="M15" s="432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33"/>
      <c r="AA15" s="433"/>
      <c r="AB15" s="433"/>
      <c r="AC15" s="433"/>
      <c r="AD15" s="433"/>
      <c r="AE15" s="432"/>
    </row>
    <row r="16" spans="1:31" outlineLevel="1" x14ac:dyDescent="0.25">
      <c r="A16" s="427"/>
      <c r="B16" s="427"/>
      <c r="C16" s="428"/>
      <c r="D16" s="428"/>
      <c r="E16" s="429" t="str">
        <f xml:space="preserve"> Metrics!E$61</f>
        <v>Min ADSCR</v>
      </c>
      <c r="F16" s="430"/>
      <c r="G16" s="429" t="str">
        <f xml:space="preserve"> Metrics!G$61</f>
        <v>ratio</v>
      </c>
      <c r="H16" s="431">
        <f xml:space="preserve"> Metrics!F$61</f>
        <v>1.3999999999999997</v>
      </c>
      <c r="I16" s="431"/>
      <c r="J16" s="366" t="str">
        <f t="shared" ref="J16:J17" si="1" xml:space="preserve"> IF(ABS(K16) &gt; TRK_TOL, "tu", "vw")</f>
        <v>tu</v>
      </c>
      <c r="K16" s="428">
        <f xml:space="preserve"> H16 - INDEX(M16:AE16, $J$5)</f>
        <v>0.10000000000000009</v>
      </c>
      <c r="L16" s="323">
        <f xml:space="preserve"> IF(ABS(K16) &gt; TRK_TOL, IF(INDEX(M16:AE16, $J$5) = 0, 0, H16 / INDEX(M16:AE16, $J$5) - 1), 0)</f>
        <v>7.6923076923077094E-2</v>
      </c>
      <c r="M16" s="432"/>
      <c r="N16" s="433">
        <v>1.2999999999999996</v>
      </c>
      <c r="O16" s="433">
        <v>1.2999939323197935</v>
      </c>
      <c r="P16" s="433">
        <v>1.2999999262578184</v>
      </c>
      <c r="Q16" s="433"/>
      <c r="R16" s="433"/>
      <c r="S16" s="433"/>
      <c r="T16" s="433"/>
      <c r="U16" s="433"/>
      <c r="V16" s="433"/>
      <c r="W16" s="433"/>
      <c r="X16" s="433"/>
      <c r="Y16" s="433"/>
      <c r="Z16" s="433"/>
      <c r="AA16" s="433"/>
      <c r="AB16" s="433"/>
      <c r="AC16" s="433"/>
      <c r="AD16" s="433"/>
      <c r="AE16" s="432"/>
    </row>
    <row r="17" spans="1:31" outlineLevel="1" x14ac:dyDescent="0.25">
      <c r="A17" s="427"/>
      <c r="B17" s="427"/>
      <c r="C17" s="428"/>
      <c r="D17" s="428"/>
      <c r="E17" s="429" t="str">
        <f xml:space="preserve"> Metrics!E$62</f>
        <v>Avg ADSCR</v>
      </c>
      <c r="F17" s="430"/>
      <c r="G17" s="429" t="str">
        <f xml:space="preserve"> Metrics!G$62</f>
        <v>ratio</v>
      </c>
      <c r="H17" s="431">
        <f xml:space="preserve"> Metrics!F$62</f>
        <v>1.3999999999999992</v>
      </c>
      <c r="I17" s="431"/>
      <c r="J17" s="366" t="str">
        <f t="shared" si="1"/>
        <v>tu</v>
      </c>
      <c r="K17" s="428">
        <f xml:space="preserve"> H17 - INDEX(M17:AE17, $J$5)</f>
        <v>0.10000000000000009</v>
      </c>
      <c r="L17" s="323">
        <f xml:space="preserve"> IF(ABS(K17) &gt; TRK_TOL, IF(INDEX(M17:AE17, $J$5) = 0, 0, H17 / INDEX(M17:AE17, $J$5) - 1), 0)</f>
        <v>7.6923076923077094E-2</v>
      </c>
      <c r="M17" s="432"/>
      <c r="N17" s="433">
        <v>1.2999999999999992</v>
      </c>
      <c r="O17" s="433">
        <v>1.30000071687734</v>
      </c>
      <c r="P17" s="433">
        <v>1.2999999330316476</v>
      </c>
      <c r="Q17" s="433"/>
      <c r="R17" s="433"/>
      <c r="S17" s="433"/>
      <c r="T17" s="433"/>
      <c r="U17" s="433"/>
      <c r="V17" s="433"/>
      <c r="W17" s="433"/>
      <c r="X17" s="433"/>
      <c r="Y17" s="433"/>
      <c r="Z17" s="433"/>
      <c r="AA17" s="433"/>
      <c r="AB17" s="433"/>
      <c r="AC17" s="433"/>
      <c r="AD17" s="433"/>
      <c r="AE17" s="432"/>
    </row>
    <row r="18" spans="1:31" outlineLevel="1" x14ac:dyDescent="0.25">
      <c r="A18" s="97"/>
      <c r="B18" s="97"/>
      <c r="C18" s="98"/>
      <c r="D18" s="108"/>
      <c r="K18" s="44"/>
      <c r="L18" s="290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</row>
    <row r="19" spans="1:31" outlineLevel="1" x14ac:dyDescent="0.25">
      <c r="A19" s="427"/>
      <c r="B19" s="427"/>
      <c r="C19" s="428"/>
      <c r="D19" s="428"/>
      <c r="E19" s="429" t="str">
        <f xml:space="preserve"> Metrics!E$83</f>
        <v>Min LLCR</v>
      </c>
      <c r="F19" s="430"/>
      <c r="G19" s="429" t="str">
        <f xml:space="preserve"> Metrics!G$83</f>
        <v>ratio</v>
      </c>
      <c r="H19" s="431">
        <f xml:space="preserve"> Metrics!F$83</f>
        <v>1.3999999999999615</v>
      </c>
      <c r="I19" s="431"/>
      <c r="J19" s="366" t="str">
        <f t="shared" ref="J19:J20" si="2" xml:space="preserve"> IF(ABS(K19) &gt; TRK_TOL, "tu", "vw")</f>
        <v>tu</v>
      </c>
      <c r="K19" s="428">
        <f xml:space="preserve"> H19 - INDEX(M19:AE19, $J$5)</f>
        <v>9.9999999999960787E-2</v>
      </c>
      <c r="L19" s="323">
        <f xml:space="preserve"> IF(ABS(K19) &gt; TRK_TOL, IF(INDEX(M19:AE19, $J$5) = 0, 0, H19 / INDEX(M19:AE19, $J$5) - 1), 0)</f>
        <v>7.6923076923046674E-2</v>
      </c>
      <c r="M19" s="432"/>
      <c r="N19" s="433">
        <v>1.3000000000000007</v>
      </c>
      <c r="O19" s="433">
        <v>1.3000010123907673</v>
      </c>
      <c r="P19" s="433">
        <v>1.2999999262317274</v>
      </c>
      <c r="Q19" s="433"/>
      <c r="R19" s="433"/>
      <c r="S19" s="433"/>
      <c r="T19" s="433"/>
      <c r="U19" s="433"/>
      <c r="V19" s="433"/>
      <c r="W19" s="433"/>
      <c r="X19" s="433"/>
      <c r="Y19" s="433"/>
      <c r="Z19" s="433"/>
      <c r="AA19" s="433"/>
      <c r="AB19" s="433"/>
      <c r="AC19" s="433"/>
      <c r="AD19" s="433"/>
      <c r="AE19" s="432"/>
    </row>
    <row r="20" spans="1:31" outlineLevel="1" x14ac:dyDescent="0.25">
      <c r="A20" s="427"/>
      <c r="B20" s="427"/>
      <c r="C20" s="428"/>
      <c r="D20" s="428"/>
      <c r="E20" s="429" t="str">
        <f xml:space="preserve"> Metrics!E$84</f>
        <v>Avg LLCR</v>
      </c>
      <c r="F20" s="430"/>
      <c r="G20" s="429" t="str">
        <f xml:space="preserve"> Metrics!G$84</f>
        <v>ratio</v>
      </c>
      <c r="H20" s="431">
        <f xml:space="preserve"> Metrics!F$84</f>
        <v>1.3999999999999961</v>
      </c>
      <c r="I20" s="431"/>
      <c r="J20" s="366" t="str">
        <f t="shared" si="2"/>
        <v>tu</v>
      </c>
      <c r="K20" s="428">
        <f xml:space="preserve"> H20 - INDEX(M20:AE20, $J$5)</f>
        <v>9.9999999999993427E-2</v>
      </c>
      <c r="L20" s="323">
        <f xml:space="preserve"> IF(ABS(K20) &gt; TRK_TOL, IF(INDEX(M20:AE20, $J$5) = 0, 0, H20 / INDEX(M20:AE20, $J$5) - 1), 0)</f>
        <v>7.6923076923071765E-2</v>
      </c>
      <c r="M20" s="432"/>
      <c r="N20" s="433">
        <v>1.3000000000000027</v>
      </c>
      <c r="O20" s="433">
        <v>1.3000010335312058</v>
      </c>
      <c r="P20" s="433">
        <v>1.299999927872538</v>
      </c>
      <c r="Q20" s="433"/>
      <c r="R20" s="433"/>
      <c r="S20" s="433"/>
      <c r="T20" s="433"/>
      <c r="U20" s="433"/>
      <c r="V20" s="433"/>
      <c r="W20" s="433"/>
      <c r="X20" s="433"/>
      <c r="Y20" s="433"/>
      <c r="Z20" s="433"/>
      <c r="AA20" s="433"/>
      <c r="AB20" s="433"/>
      <c r="AC20" s="433"/>
      <c r="AD20" s="433"/>
      <c r="AE20" s="432"/>
    </row>
    <row r="21" spans="1:31" outlineLevel="1" x14ac:dyDescent="0.25">
      <c r="A21" s="97"/>
      <c r="B21" s="97"/>
      <c r="C21" s="98"/>
      <c r="D21" s="108"/>
      <c r="K21" s="44"/>
      <c r="L21" s="290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</row>
    <row r="22" spans="1:31" outlineLevel="1" x14ac:dyDescent="0.25">
      <c r="A22" s="321"/>
      <c r="B22" s="321"/>
      <c r="C22" s="323"/>
      <c r="D22" s="323"/>
      <c r="E22" s="417" t="str">
        <f xml:space="preserve"> Metrics!E$102</f>
        <v>Average cost of debt</v>
      </c>
      <c r="F22" s="325"/>
      <c r="G22" s="417" t="str">
        <f xml:space="preserve"> Metrics!G$102</f>
        <v>% p.a.</v>
      </c>
      <c r="H22" s="325">
        <f xml:space="preserve"> Metrics!F$102</f>
        <v>4.5368960499763494E-2</v>
      </c>
      <c r="I22" s="325"/>
      <c r="J22" s="366" t="str">
        <f t="shared" ref="J22" si="3" xml:space="preserve"> IF(ABS(K22) &gt; TRK_TOL, "tu", "vw")</f>
        <v>tu</v>
      </c>
      <c r="K22" s="323">
        <f xml:space="preserve"> H22 - INDEX(M22:AE22, $J$5)</f>
        <v>-2.5677567720413214E-2</v>
      </c>
      <c r="L22" s="323">
        <f xml:space="preserve"> IF(ABS(K22) &gt; TRK_TOL, IF(INDEX(M22:AE22, $J$5) = 0, 0, H22 / INDEX(M22:AE22, $J$5) - 1), 0)</f>
        <v>-0.36141903571751122</v>
      </c>
      <c r="M22" s="359"/>
      <c r="N22" s="474">
        <v>7.1046528220176708E-2</v>
      </c>
      <c r="O22" s="474">
        <v>7.104654014110566E-2</v>
      </c>
      <c r="P22" s="474">
        <v>7.069024145603181E-2</v>
      </c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359"/>
    </row>
    <row r="23" spans="1:31" outlineLevel="1" x14ac:dyDescent="0.25">
      <c r="A23" s="97"/>
      <c r="B23" s="97"/>
      <c r="C23" s="98"/>
      <c r="D23" s="108"/>
      <c r="E23" s="632" t="str">
        <f xml:space="preserve"> Metrics!E$124</f>
        <v>Weighted average life of loan</v>
      </c>
      <c r="G23" s="632" t="str">
        <f xml:space="preserve"> Metrics!G$124</f>
        <v>years</v>
      </c>
      <c r="H23" s="632">
        <f xml:space="preserve"> Metrics!F$124</f>
        <v>11.415805690911638</v>
      </c>
      <c r="J23" s="366" t="str">
        <f t="shared" ref="J23" si="4" xml:space="preserve"> IF(ABS(K23) &gt; TRK_TOL, "tu", "vw")</f>
        <v>tu</v>
      </c>
      <c r="K23" s="633">
        <f xml:space="preserve"> H23 - INDEX(M23:AE23, $J$5)</f>
        <v>4.3831987251573006</v>
      </c>
      <c r="L23" s="323">
        <f xml:space="preserve"> IF(ABS(K23) &gt; TRK_TOL, IF(INDEX(M23:AE23, $J$5) = 0, 0, H23 / INDEX(M23:AE23, $J$5) - 1), 0)</f>
        <v>0.62326797821938951</v>
      </c>
      <c r="N23" s="634">
        <v>7.0326069657543373</v>
      </c>
      <c r="O23" s="634">
        <v>7.0326070654805974</v>
      </c>
      <c r="P23" s="634">
        <v>7.0350982293260467</v>
      </c>
      <c r="Q23" s="634"/>
      <c r="R23" s="634"/>
      <c r="S23" s="634"/>
      <c r="T23" s="634"/>
      <c r="U23" s="634"/>
      <c r="V23" s="634"/>
      <c r="W23" s="634"/>
      <c r="X23" s="634"/>
      <c r="Y23" s="634"/>
      <c r="Z23" s="634"/>
      <c r="AA23" s="634"/>
      <c r="AB23" s="634"/>
      <c r="AC23" s="634"/>
      <c r="AD23" s="634"/>
      <c r="AE23" s="635"/>
    </row>
    <row r="24" spans="1:31" outlineLevel="1" x14ac:dyDescent="0.25">
      <c r="A24" s="97"/>
      <c r="B24" s="97"/>
      <c r="C24" s="98"/>
      <c r="D24" s="108"/>
      <c r="K24" s="44"/>
      <c r="L24" s="290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</row>
    <row r="25" spans="1:31" outlineLevel="1" x14ac:dyDescent="0.25">
      <c r="A25" s="97"/>
      <c r="B25" s="97"/>
      <c r="C25" s="107"/>
      <c r="D25" s="108"/>
      <c r="E25" s="103" t="str">
        <f xml:space="preserve"> Equity!E$36</f>
        <v>Max cash balance</v>
      </c>
      <c r="G25" s="103" t="str">
        <f xml:space="preserve"> Equity!G$36</f>
        <v>$ 000s</v>
      </c>
      <c r="H25" s="103">
        <f xml:space="preserve"> Equity!F$36</f>
        <v>1.5860723215155303E-4</v>
      </c>
      <c r="I25" s="119"/>
      <c r="J25" s="366" t="str">
        <f t="shared" si="0"/>
        <v>vw</v>
      </c>
      <c r="K25" s="196">
        <f xml:space="preserve"> H25 - INDEX(M25:AE25, $J$5)</f>
        <v>-8.2730837129929569E-4</v>
      </c>
      <c r="L25" s="323">
        <f xml:space="preserve"> IF(ABS(K25) &gt; TRK_TOL, IF(INDEX(M25:AE25, $J$5) = 0, 0, H25 / INDEX(M25:AE25, $J$5) - 1), 0)</f>
        <v>0</v>
      </c>
      <c r="M25" s="181"/>
      <c r="N25" s="589">
        <v>9.8591560345084872E-4</v>
      </c>
      <c r="O25" s="589">
        <v>1.0444987454775401E-2</v>
      </c>
      <c r="P25" s="589">
        <v>1.712750417937059E-5</v>
      </c>
      <c r="Q25" s="589">
        <v>29286.337734545119</v>
      </c>
      <c r="R25" s="589">
        <v>27417.719869602108</v>
      </c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179"/>
    </row>
    <row r="26" spans="1:31" outlineLevel="1" x14ac:dyDescent="0.25">
      <c r="A26" s="110"/>
      <c r="B26" s="110"/>
      <c r="C26" s="117"/>
      <c r="D26" s="111"/>
      <c r="E26" s="103" t="str">
        <f xml:space="preserve"> Equity!E$42</f>
        <v>Average cash balance</v>
      </c>
      <c r="G26" s="103" t="str">
        <f xml:space="preserve"> Equity!G$42</f>
        <v>$ 000s</v>
      </c>
      <c r="H26" s="103">
        <f xml:space="preserve"> Equity!F$42</f>
        <v>0</v>
      </c>
      <c r="I26" s="107"/>
      <c r="J26" s="366" t="str">
        <f t="shared" si="0"/>
        <v>vw</v>
      </c>
      <c r="K26" s="196">
        <f xml:space="preserve"> H26 - INDEX(M26:AE26, $J$5)</f>
        <v>0</v>
      </c>
      <c r="L26" s="323">
        <f xml:space="preserve"> IF(ABS(K26) &gt; TRK_TOL, IF(INDEX(M26:AE26, $J$5) = 0, 0, H26 / INDEX(M26:AE26, $J$5) - 1), 0)</f>
        <v>0</v>
      </c>
      <c r="M26" s="174"/>
      <c r="N26" s="114">
        <v>0</v>
      </c>
      <c r="O26" s="114">
        <v>0</v>
      </c>
      <c r="P26" s="114">
        <v>0</v>
      </c>
      <c r="Q26" s="114">
        <v>16549.839891254524</v>
      </c>
      <c r="R26" s="114">
        <v>5864.9363770453292</v>
      </c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74"/>
    </row>
    <row r="27" spans="1:31" outlineLevel="1" x14ac:dyDescent="0.25">
      <c r="A27" s="590"/>
      <c r="B27" s="590"/>
      <c r="C27" s="591"/>
      <c r="D27" s="116"/>
      <c r="E27" s="113" t="str">
        <f xml:space="preserve"> Debt!E$69</f>
        <v>Leverage</v>
      </c>
      <c r="F27" s="592"/>
      <c r="G27" s="113" t="str">
        <f xml:space="preserve"> Debt!G$69</f>
        <v>%</v>
      </c>
      <c r="H27" s="113">
        <f xml:space="preserve"> Debt!F$69</f>
        <v>0.75592097747360909</v>
      </c>
      <c r="I27" s="116"/>
      <c r="J27" s="366" t="str">
        <f t="shared" si="0"/>
        <v>tu</v>
      </c>
      <c r="K27" s="323">
        <f xml:space="preserve"> H27 - INDEX(M27:AE27, $J$5)</f>
        <v>0.21864912784508961</v>
      </c>
      <c r="L27" s="323">
        <f xml:space="preserve"> IF(ABS(K27) &gt; TRK_TOL, IF(INDEX(M27:AE27, $J$5) = 0, 0, H27 / INDEX(M27:AE27, $J$5) - 1), 0)</f>
        <v>0.40696181643662888</v>
      </c>
      <c r="M27" s="184"/>
      <c r="N27" s="593">
        <v>0.53727184962851948</v>
      </c>
      <c r="O27" s="593">
        <v>0.53727131178838283</v>
      </c>
      <c r="P27" s="593">
        <v>0.55255283809111078</v>
      </c>
      <c r="Q27" s="593">
        <v>0.64016465211428475</v>
      </c>
      <c r="R27" s="593">
        <v>0.64984000311626544</v>
      </c>
      <c r="S27" s="593"/>
      <c r="T27" s="593"/>
      <c r="U27" s="593"/>
      <c r="V27" s="593"/>
      <c r="W27" s="593"/>
      <c r="X27" s="593"/>
      <c r="Y27" s="593"/>
      <c r="Z27" s="593"/>
      <c r="AA27" s="593"/>
      <c r="AB27" s="593"/>
      <c r="AC27" s="593"/>
      <c r="AD27" s="593"/>
      <c r="AE27" s="184"/>
    </row>
    <row r="28" spans="1:31" outlineLevel="1" x14ac:dyDescent="0.25">
      <c r="A28" s="110"/>
      <c r="B28" s="110"/>
      <c r="C28" s="117"/>
      <c r="D28" s="111"/>
      <c r="E28" s="103"/>
      <c r="G28" s="103"/>
      <c r="H28" s="103"/>
      <c r="I28" s="107"/>
      <c r="J28" s="366"/>
      <c r="K28" s="196"/>
      <c r="L28" s="323"/>
      <c r="M28" s="17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74"/>
    </row>
    <row r="29" spans="1:31" x14ac:dyDescent="0.25">
      <c r="A29" s="110"/>
      <c r="B29" s="110"/>
      <c r="C29" s="117"/>
      <c r="D29" s="111"/>
      <c r="E29" s="103"/>
      <c r="F29" s="103"/>
      <c r="G29" s="103"/>
      <c r="H29" s="120"/>
      <c r="I29" s="107"/>
      <c r="K29" s="44"/>
      <c r="L29" s="290"/>
      <c r="M29" s="17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74"/>
    </row>
    <row r="30" spans="1:31" x14ac:dyDescent="0.25">
      <c r="A30" s="97" t="s">
        <v>81</v>
      </c>
      <c r="B30" s="97"/>
      <c r="C30" s="98"/>
      <c r="D30" s="108"/>
      <c r="E30" s="101"/>
      <c r="F30" s="118"/>
      <c r="G30" s="101"/>
      <c r="H30" s="101"/>
      <c r="K30" s="44"/>
      <c r="L30" s="290"/>
      <c r="M30" s="17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74"/>
    </row>
    <row r="31" spans="1:31" outlineLevel="1" x14ac:dyDescent="0.25">
      <c r="A31" s="108"/>
      <c r="B31" s="110"/>
      <c r="C31" s="111"/>
      <c r="D31" s="107"/>
      <c r="E31" s="112"/>
      <c r="F31" s="112"/>
      <c r="G31" s="112"/>
      <c r="H31" s="112"/>
      <c r="I31" s="107"/>
      <c r="K31" s="44"/>
      <c r="L31" s="290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</row>
    <row r="32" spans="1:31" outlineLevel="1" x14ac:dyDescent="0.25">
      <c r="A32" s="372"/>
      <c r="B32" s="373"/>
      <c r="C32" s="374"/>
      <c r="D32" s="329"/>
      <c r="E32" s="329" t="str">
        <f xml:space="preserve"> 'FS Qtr'!E9</f>
        <v>Electricity generation revenue</v>
      </c>
      <c r="F32" s="329">
        <f xml:space="preserve"> 'FS Qtr'!F$9</f>
        <v>0</v>
      </c>
      <c r="G32" s="329" t="str">
        <f xml:space="preserve"> 'FS Qtr'!G9</f>
        <v>$ 000s</v>
      </c>
      <c r="H32" s="329">
        <f xml:space="preserve"> 'FS Qtr'!H9</f>
        <v>817532.22612323519</v>
      </c>
      <c r="I32" s="329"/>
      <c r="J32" s="366" t="str">
        <f xml:space="preserve"> IF(ABS(K32) &gt; TRK_TOL, "tu", "vw")</f>
        <v>tu</v>
      </c>
      <c r="K32" s="196">
        <f xml:space="preserve"> H32 - INDEX(M32:AE32, $J$5)</f>
        <v>561764.99047012976</v>
      </c>
      <c r="L32" s="323">
        <f xml:space="preserve"> IF(ABS(K32) &gt; TRK_TOL, IF(INDEX(M32:AE32, $J$5) = 0, 0, H32 / INDEX(M32:AE32, $J$5) - 1), 0)</f>
        <v>2.1963915316817446</v>
      </c>
      <c r="M32" s="330"/>
      <c r="N32" s="331">
        <v>255767.23565310537</v>
      </c>
      <c r="O32" s="331">
        <v>255767.17837772961</v>
      </c>
      <c r="P32" s="331">
        <v>261887.96647840925</v>
      </c>
      <c r="Q32" s="331">
        <v>288096.88891650859</v>
      </c>
      <c r="R32" s="331">
        <v>292276.12029928935</v>
      </c>
      <c r="S32" s="331">
        <v>363981.48524418083</v>
      </c>
      <c r="T32" s="331">
        <v>363981.48524418083</v>
      </c>
      <c r="U32" s="331">
        <v>363981.48524418083</v>
      </c>
      <c r="V32" s="331">
        <v>363981.48524418083</v>
      </c>
      <c r="W32" s="331">
        <v>363981.48524418083</v>
      </c>
      <c r="X32" s="331">
        <v>363981.48524418083</v>
      </c>
      <c r="Y32" s="331">
        <v>363981.48524418083</v>
      </c>
      <c r="Z32" s="331">
        <v>363981.48524418083</v>
      </c>
      <c r="AA32" s="331">
        <v>440294.29450307303</v>
      </c>
      <c r="AB32" s="331">
        <v>371409.67882059288</v>
      </c>
      <c r="AC32" s="331">
        <v>375238.64458162984</v>
      </c>
      <c r="AD32" s="331">
        <v>367580.71305955586</v>
      </c>
      <c r="AE32" s="330"/>
    </row>
    <row r="33" spans="1:31" outlineLevel="1" x14ac:dyDescent="0.25">
      <c r="A33" s="372"/>
      <c r="B33" s="373"/>
      <c r="C33" s="374"/>
      <c r="D33" s="329"/>
      <c r="E33" s="329" t="str">
        <f xml:space="preserve"> 'FS Qtr'!E10</f>
        <v xml:space="preserve">Early generation revenue </v>
      </c>
      <c r="F33" s="329">
        <f xml:space="preserve"> 'FS Qtr'!F$9</f>
        <v>0</v>
      </c>
      <c r="G33" s="329" t="str">
        <f xml:space="preserve"> 'FS Qtr'!G10</f>
        <v>$ 000s</v>
      </c>
      <c r="H33" s="329">
        <f xml:space="preserve"> 'FS Qtr'!H10</f>
        <v>2403.8688334462668</v>
      </c>
      <c r="I33" s="329"/>
      <c r="J33" s="366" t="str">
        <f xml:space="preserve"> IF(ABS(K33) &gt; TRK_TOL, "tu", "vw")</f>
        <v>tu</v>
      </c>
      <c r="K33" s="196">
        <f xml:space="preserve"> H33 - INDEX(M33:AE33, $J$5)</f>
        <v>2403.8688334462668</v>
      </c>
      <c r="L33" s="323">
        <f xml:space="preserve"> IF(ABS(K33) &gt; TRK_TOL, IF(INDEX(M33:AE33, $J$5) = 0, 0, H33 / INDEX(M33:AE33, $J$5) - 1), 0)</f>
        <v>0</v>
      </c>
      <c r="M33" s="330"/>
      <c r="N33" s="331">
        <v>0</v>
      </c>
      <c r="O33" s="331"/>
      <c r="P33" s="331"/>
      <c r="Q33" s="331"/>
      <c r="R33" s="331"/>
      <c r="S33" s="331"/>
      <c r="T33" s="331"/>
      <c r="U33" s="331"/>
      <c r="V33" s="331"/>
      <c r="W33" s="331"/>
      <c r="X33" s="331"/>
      <c r="Y33" s="331"/>
      <c r="Z33" s="331"/>
      <c r="AA33" s="331"/>
      <c r="AB33" s="331"/>
      <c r="AC33" s="331"/>
      <c r="AD33" s="331"/>
      <c r="AE33" s="330"/>
    </row>
    <row r="34" spans="1:31" outlineLevel="1" x14ac:dyDescent="0.25">
      <c r="A34" s="372"/>
      <c r="B34" s="373"/>
      <c r="C34" s="374"/>
      <c r="D34" s="329"/>
      <c r="E34" s="329" t="str">
        <f xml:space="preserve"> 'FS Qtr'!E11</f>
        <v>O&amp;M expense</v>
      </c>
      <c r="F34" s="329">
        <f xml:space="preserve"> 'FS Qtr'!F$11</f>
        <v>0</v>
      </c>
      <c r="G34" s="329" t="str">
        <f xml:space="preserve"> 'FS Qtr'!G$11</f>
        <v>$ 000s</v>
      </c>
      <c r="H34" s="329">
        <f xml:space="preserve"> 'FS Qtr'!H$11</f>
        <v>-233108.19068409089</v>
      </c>
      <c r="I34" s="329"/>
      <c r="J34" s="366" t="str">
        <f xml:space="preserve"> IF(ABS(K34) &gt; TRK_TOL, "tu", "vw")</f>
        <v>tu</v>
      </c>
      <c r="K34" s="196">
        <f xml:space="preserve"> H34 - INDEX(M34:AE34, $J$5)</f>
        <v>-162435.72146311129</v>
      </c>
      <c r="L34" s="323">
        <f xml:space="preserve"> IF(ABS(K34) &gt; TRK_TOL, IF(INDEX(M34:AE34, $J$5) = 0, 0, H34 / INDEX(M34:AE34, $J$5) - 1), 0)</f>
        <v>2.2984299721466521</v>
      </c>
      <c r="M34" s="332"/>
      <c r="N34" s="331">
        <v>-70672.469220979605</v>
      </c>
      <c r="O34" s="331">
        <v>-70672.469220979605</v>
      </c>
      <c r="P34" s="331">
        <v>-70656.015402418954</v>
      </c>
      <c r="Q34" s="331">
        <v>-70656.015402418954</v>
      </c>
      <c r="R34" s="331">
        <v>-70656.015402418954</v>
      </c>
      <c r="S34" s="331">
        <v>-70656.015402418954</v>
      </c>
      <c r="T34" s="331">
        <v>-70656.015402418954</v>
      </c>
      <c r="U34" s="331">
        <v>-70656.015402418954</v>
      </c>
      <c r="V34" s="331">
        <v>-70656.015402418954</v>
      </c>
      <c r="W34" s="331">
        <v>-68079.957080028704</v>
      </c>
      <c r="X34" s="331">
        <v>-68079.957080028704</v>
      </c>
      <c r="Y34" s="331">
        <v>-68079.957080028704</v>
      </c>
      <c r="Z34" s="331">
        <v>-68079.957080028704</v>
      </c>
      <c r="AA34" s="331">
        <v>-45000</v>
      </c>
      <c r="AB34" s="331">
        <v>-37500</v>
      </c>
      <c r="AC34" s="331">
        <v>-37500</v>
      </c>
      <c r="AD34" s="331">
        <v>-37500</v>
      </c>
      <c r="AE34" s="332"/>
    </row>
    <row r="35" spans="1:31" outlineLevel="1" x14ac:dyDescent="0.25">
      <c r="A35" s="372"/>
      <c r="B35" s="373"/>
      <c r="C35" s="329"/>
      <c r="D35" s="329"/>
      <c r="E35" s="333" t="str">
        <f xml:space="preserve"> 'FS Qtr'!E12</f>
        <v>EBITDA</v>
      </c>
      <c r="F35" s="333">
        <f xml:space="preserve"> 'FS Qtr'!F$12</f>
        <v>0</v>
      </c>
      <c r="G35" s="333" t="str">
        <f xml:space="preserve"> 'FS Qtr'!G$12</f>
        <v>$ 000s</v>
      </c>
      <c r="H35" s="333">
        <f xml:space="preserve"> 'FS Qtr'!H$12</f>
        <v>586827.904272591</v>
      </c>
      <c r="I35" s="334"/>
      <c r="J35" s="368" t="str">
        <f xml:space="preserve"> IF(ABS(K35) &gt; TRK_TOL, "tu", "vw")</f>
        <v>tu</v>
      </c>
      <c r="K35" s="335">
        <f xml:space="preserve"> H35 - INDEX(M35:AE35, $J$5)</f>
        <v>401733.13784046506</v>
      </c>
      <c r="L35" s="336">
        <f xml:space="preserve"> IF(ABS(K35) &gt; TRK_TOL, IF(INDEX(M35:AE35, $J$5) = 0, 0, H35 / INDEX(M35:AE35, $J$5) - 1), 0)</f>
        <v>2.1704186757099917</v>
      </c>
      <c r="M35" s="337"/>
      <c r="N35" s="338">
        <v>185094.76643212597</v>
      </c>
      <c r="O35" s="338">
        <v>185094.70915675</v>
      </c>
      <c r="P35" s="338">
        <v>191231.95107599022</v>
      </c>
      <c r="Q35" s="338">
        <v>217440.87351408973</v>
      </c>
      <c r="R35" s="338">
        <v>221620.1048968705</v>
      </c>
      <c r="S35" s="338">
        <v>293325.46984176198</v>
      </c>
      <c r="T35" s="338">
        <v>293325.46984176198</v>
      </c>
      <c r="U35" s="338">
        <v>293325.46984176198</v>
      </c>
      <c r="V35" s="338">
        <v>293325.46984176198</v>
      </c>
      <c r="W35" s="338">
        <v>295901.52816415211</v>
      </c>
      <c r="X35" s="338">
        <v>295901.52816415211</v>
      </c>
      <c r="Y35" s="338">
        <v>295901.52816415211</v>
      </c>
      <c r="Z35" s="338">
        <v>295901.52816415211</v>
      </c>
      <c r="AA35" s="338">
        <v>395294.29450307315</v>
      </c>
      <c r="AB35" s="338">
        <v>333909.67882059299</v>
      </c>
      <c r="AC35" s="338">
        <v>337738.64458162984</v>
      </c>
      <c r="AD35" s="338">
        <v>330080.71305955591</v>
      </c>
      <c r="AE35" s="337"/>
    </row>
    <row r="36" spans="1:31" outlineLevel="1" x14ac:dyDescent="0.25">
      <c r="A36" s="372"/>
      <c r="B36" s="373"/>
      <c r="C36" s="329"/>
      <c r="D36" s="329"/>
      <c r="E36" s="197"/>
      <c r="F36" s="197"/>
      <c r="G36" s="197"/>
      <c r="H36" s="197"/>
      <c r="I36" s="197"/>
      <c r="J36" s="366"/>
      <c r="K36" s="197"/>
      <c r="L36" s="324"/>
      <c r="M36" s="330"/>
      <c r="N36" s="331"/>
      <c r="O36" s="331"/>
      <c r="P36" s="331"/>
      <c r="Q36" s="331"/>
      <c r="R36" s="331"/>
      <c r="S36" s="331"/>
      <c r="T36" s="331"/>
      <c r="U36" s="331"/>
      <c r="V36" s="331"/>
      <c r="W36" s="331"/>
      <c r="X36" s="331"/>
      <c r="Y36" s="331"/>
      <c r="Z36" s="331"/>
      <c r="AA36" s="331"/>
      <c r="AB36" s="331"/>
      <c r="AC36" s="331"/>
      <c r="AD36" s="331"/>
      <c r="AE36" s="330"/>
    </row>
    <row r="37" spans="1:31" outlineLevel="1" x14ac:dyDescent="0.25">
      <c r="A37" s="372"/>
      <c r="B37" s="373"/>
      <c r="C37" s="329"/>
      <c r="D37" s="329"/>
      <c r="E37" s="329" t="str">
        <f xml:space="preserve"> 'FS Qtr'!E14</f>
        <v>Wind asset depreciation</v>
      </c>
      <c r="F37" s="329">
        <f xml:space="preserve"> 'FS Qtr'!F14</f>
        <v>0</v>
      </c>
      <c r="G37" s="329" t="str">
        <f xml:space="preserve"> 'FS Qtr'!G14</f>
        <v>$ 000s</v>
      </c>
      <c r="H37" s="329">
        <f xml:space="preserve"> 'FS Qtr'!H14</f>
        <v>-317550.00000000012</v>
      </c>
      <c r="I37" s="329"/>
      <c r="J37" s="366" t="str">
        <f xml:space="preserve"> IF(ABS(K37) &gt; TRK_TOL, "tu", "vw")</f>
        <v>tu</v>
      </c>
      <c r="K37" s="196">
        <f xml:space="preserve"> H37 - INDEX(M37:AE37, $J$5)</f>
        <v>-236450.00000000012</v>
      </c>
      <c r="L37" s="323">
        <f xml:space="preserve"> IF(ABS(K37) &gt; TRK_TOL, IF(INDEX(M37:AE37, $J$5) = 0, 0, H37 / INDEX(M37:AE37, $J$5) - 1), 0)</f>
        <v>2.9155363748458702</v>
      </c>
      <c r="M37" s="330"/>
      <c r="N37" s="331">
        <v>-81100.000000000015</v>
      </c>
      <c r="O37" s="331">
        <v>-81100.000000000015</v>
      </c>
      <c r="P37" s="331">
        <v>-81100.000000000015</v>
      </c>
      <c r="Q37" s="331">
        <v>-81100.000000000015</v>
      </c>
      <c r="R37" s="331">
        <v>-81100</v>
      </c>
      <c r="S37" s="331">
        <v>-81100</v>
      </c>
      <c r="T37" s="331">
        <v>-81100</v>
      </c>
      <c r="U37" s="331">
        <v>-81100</v>
      </c>
      <c r="V37" s="331">
        <v>-100000</v>
      </c>
      <c r="W37" s="331">
        <v>-100000</v>
      </c>
      <c r="X37" s="331">
        <v>-100000</v>
      </c>
      <c r="Y37" s="331">
        <v>-100000</v>
      </c>
      <c r="Z37" s="331">
        <v>-100000</v>
      </c>
      <c r="AA37" s="331">
        <v>-100000</v>
      </c>
      <c r="AB37" s="331">
        <v>-100000</v>
      </c>
      <c r="AC37" s="331">
        <v>-100000</v>
      </c>
      <c r="AD37" s="331">
        <v>-100000</v>
      </c>
      <c r="AE37" s="330"/>
    </row>
    <row r="38" spans="1:31" outlineLevel="1" x14ac:dyDescent="0.25">
      <c r="A38" s="372"/>
      <c r="B38" s="373"/>
      <c r="C38" s="329"/>
      <c r="D38" s="329"/>
      <c r="E38" s="329" t="str">
        <f xml:space="preserve"> 'FS Qtr'!E15</f>
        <v>Amortisation of capitalised finance costs</v>
      </c>
      <c r="F38" s="329">
        <f xml:space="preserve"> 'FS Qtr'!F15</f>
        <v>0</v>
      </c>
      <c r="G38" s="329" t="str">
        <f xml:space="preserve"> 'FS Qtr'!G15</f>
        <v>$ 000s</v>
      </c>
      <c r="H38" s="329">
        <f xml:space="preserve"> 'FS Qtr'!H15</f>
        <v>-20511.856056744142</v>
      </c>
      <c r="I38" s="329"/>
      <c r="J38" s="366" t="str">
        <f xml:space="preserve"> IF(ABS(K38) &gt; TRK_TOL, "tu", "vw")</f>
        <v>tu</v>
      </c>
      <c r="K38" s="196">
        <f xml:space="preserve"> H38 - INDEX(M38:AE38, $J$5)</f>
        <v>-16320.443098106822</v>
      </c>
      <c r="L38" s="323">
        <f xml:space="preserve"> IF(ABS(K38) &gt; TRK_TOL, IF(INDEX(M38:AE38, $J$5) = 0, 0, H38 / INDEX(M38:AE38, $J$5) - 1), 0)</f>
        <v>3.8937807510651012</v>
      </c>
      <c r="M38" s="330"/>
      <c r="N38" s="331">
        <v>-4191.4129586373201</v>
      </c>
      <c r="O38" s="331">
        <v>-4191.4104836479637</v>
      </c>
      <c r="P38" s="331">
        <v>-2253.2817257700776</v>
      </c>
      <c r="Q38" s="331">
        <v>-2543.1838781333063</v>
      </c>
      <c r="R38" s="331">
        <v>-2572.300809623805</v>
      </c>
      <c r="S38" s="331">
        <v>-3138.5055003292468</v>
      </c>
      <c r="T38" s="331">
        <v>-3161.3521986559513</v>
      </c>
      <c r="U38" s="331">
        <v>-2446.6750140915242</v>
      </c>
      <c r="V38" s="331"/>
      <c r="W38" s="331"/>
      <c r="X38" s="331"/>
      <c r="Y38" s="331"/>
      <c r="Z38" s="331"/>
      <c r="AA38" s="331"/>
      <c r="AB38" s="331"/>
      <c r="AC38" s="331"/>
      <c r="AD38" s="331"/>
      <c r="AE38" s="330"/>
    </row>
    <row r="39" spans="1:31" outlineLevel="1" x14ac:dyDescent="0.25">
      <c r="A39" s="372"/>
      <c r="B39" s="373"/>
      <c r="C39" s="329"/>
      <c r="D39" s="329"/>
      <c r="E39" s="333" t="str">
        <f xml:space="preserve"> 'FS Qtr'!E16</f>
        <v>EBIT</v>
      </c>
      <c r="F39" s="333">
        <f xml:space="preserve"> 'FS Qtr'!F$16</f>
        <v>0</v>
      </c>
      <c r="G39" s="333" t="str">
        <f xml:space="preserve"> 'FS Qtr'!G$16</f>
        <v>$ 000s</v>
      </c>
      <c r="H39" s="333">
        <f xml:space="preserve"> 'FS Qtr'!H$16</f>
        <v>248766.04821584673</v>
      </c>
      <c r="I39" s="334"/>
      <c r="J39" s="368" t="str">
        <f xml:space="preserve"> IF(ABS(K39) &gt; TRK_TOL, "tu", "vw")</f>
        <v>tu</v>
      </c>
      <c r="K39" s="335">
        <f xml:space="preserve"> H39 - INDEX(M39:AE39, $J$5)</f>
        <v>148962.69474235832</v>
      </c>
      <c r="L39" s="336">
        <f xml:space="preserve"> IF(ABS(K39) &gt; TRK_TOL, IF(INDEX(M39:AE39, $J$5) = 0, 0, H39 / INDEX(M39:AE39, $J$5) - 1), 0)</f>
        <v>1.4925620187895641</v>
      </c>
      <c r="M39" s="339"/>
      <c r="N39" s="338">
        <v>99803.353473488416</v>
      </c>
      <c r="O39" s="338">
        <v>99803.298673102094</v>
      </c>
      <c r="P39" s="338">
        <v>107878.66935022017</v>
      </c>
      <c r="Q39" s="338">
        <v>133797.68963595649</v>
      </c>
      <c r="R39" s="338">
        <v>137947.80408724668</v>
      </c>
      <c r="S39" s="338">
        <v>209086.96434143273</v>
      </c>
      <c r="T39" s="338">
        <v>209064.11764310603</v>
      </c>
      <c r="U39" s="338">
        <v>209778.7948276705</v>
      </c>
      <c r="V39" s="338">
        <v>193325.46984176198</v>
      </c>
      <c r="W39" s="338">
        <v>195901.52816415209</v>
      </c>
      <c r="X39" s="338">
        <v>195901.52816415209</v>
      </c>
      <c r="Y39" s="338">
        <v>195901.52816415209</v>
      </c>
      <c r="Z39" s="338">
        <v>195901.52816415209</v>
      </c>
      <c r="AA39" s="338">
        <v>295294.29450307292</v>
      </c>
      <c r="AB39" s="338">
        <v>233909.67882059276</v>
      </c>
      <c r="AC39" s="338">
        <v>237738.64458162984</v>
      </c>
      <c r="AD39" s="338">
        <v>230080.71305955577</v>
      </c>
      <c r="AE39" s="339"/>
    </row>
    <row r="40" spans="1:31" outlineLevel="1" x14ac:dyDescent="0.25">
      <c r="A40" s="372"/>
      <c r="B40" s="373"/>
      <c r="C40" s="329"/>
      <c r="D40" s="329"/>
      <c r="E40" s="328"/>
      <c r="F40" s="328"/>
      <c r="G40" s="328"/>
      <c r="H40" s="328"/>
      <c r="I40" s="197"/>
      <c r="J40" s="366"/>
      <c r="K40" s="197"/>
      <c r="L40" s="324"/>
      <c r="M40" s="330"/>
      <c r="N40" s="331"/>
      <c r="O40" s="331"/>
      <c r="P40" s="331"/>
      <c r="Q40" s="331"/>
      <c r="R40" s="331"/>
      <c r="S40" s="331"/>
      <c r="T40" s="331"/>
      <c r="U40" s="331"/>
      <c r="V40" s="331"/>
      <c r="W40" s="331"/>
      <c r="X40" s="331"/>
      <c r="Y40" s="331"/>
      <c r="Z40" s="331"/>
      <c r="AA40" s="331"/>
      <c r="AB40" s="331"/>
      <c r="AC40" s="331"/>
      <c r="AD40" s="331"/>
      <c r="AE40" s="330"/>
    </row>
    <row r="41" spans="1:31" outlineLevel="1" x14ac:dyDescent="0.25">
      <c r="A41" s="372"/>
      <c r="B41" s="373"/>
      <c r="C41" s="329"/>
      <c r="D41" s="329"/>
      <c r="E41" s="329" t="str">
        <f xml:space="preserve"> 'FS Qtr'!E18</f>
        <v>Senior debt interest</v>
      </c>
      <c r="F41" s="329">
        <f xml:space="preserve"> 'FS Qtr'!F$18</f>
        <v>0</v>
      </c>
      <c r="G41" s="329" t="str">
        <f xml:space="preserve"> 'FS Qtr'!G$18</f>
        <v>$ 000s</v>
      </c>
      <c r="H41" s="329">
        <f xml:space="preserve"> 'FS Qtr'!H$18</f>
        <v>-101122.85691062584</v>
      </c>
      <c r="I41" s="329"/>
      <c r="J41" s="366" t="str">
        <f xml:space="preserve"> IF(ABS(K41) &gt; TRK_TOL, "tu", "vw")</f>
        <v>tu</v>
      </c>
      <c r="K41" s="196">
        <f xml:space="preserve"> H41 - INDEX(M41:AE41, $J$5)</f>
        <v>-84583.243560658142</v>
      </c>
      <c r="L41" s="323">
        <f xml:space="preserve"> IF(ABS(K41) &gt; TRK_TOL, IF(INDEX(M41:AE41, $J$5) = 0, 0, H41 / INDEX(M41:AE41, $J$5) - 1), 0)</f>
        <v>5.1139794970372359</v>
      </c>
      <c r="M41" s="340"/>
      <c r="N41" s="331">
        <v>-16539.613349967694</v>
      </c>
      <c r="O41" s="331">
        <v>-16539.595459317505</v>
      </c>
      <c r="P41" s="331">
        <v>-17051.779921607551</v>
      </c>
      <c r="Q41" s="331">
        <v>-18920.084478856086</v>
      </c>
      <c r="R41" s="331">
        <v>-19169.358512324266</v>
      </c>
      <c r="S41" s="331">
        <v>-23657.425861121701</v>
      </c>
      <c r="T41" s="331">
        <v>-23632.59635980655</v>
      </c>
      <c r="U41" s="331">
        <v>-16220.379027200303</v>
      </c>
      <c r="V41" s="331">
        <v>-24464.125767398469</v>
      </c>
      <c r="W41" s="331">
        <v>-23951.863062101282</v>
      </c>
      <c r="X41" s="331">
        <v>-22197.55508068754</v>
      </c>
      <c r="Y41" s="331">
        <v>-22450.751221019782</v>
      </c>
      <c r="Z41" s="331">
        <v>-21912.410882424898</v>
      </c>
      <c r="AA41" s="331">
        <v>-23470.523234727571</v>
      </c>
      <c r="AB41" s="331">
        <v>0</v>
      </c>
      <c r="AC41" s="331">
        <v>0</v>
      </c>
      <c r="AD41" s="331">
        <v>0</v>
      </c>
      <c r="AE41" s="340"/>
    </row>
    <row r="42" spans="1:31" outlineLevel="1" x14ac:dyDescent="0.25">
      <c r="A42" s="372"/>
      <c r="B42" s="373"/>
      <c r="C42" s="329"/>
      <c r="D42" s="329"/>
      <c r="E42" s="329" t="str">
        <f xml:space="preserve"> 'FS Qtr'!E19</f>
        <v>Equity bridge interest</v>
      </c>
      <c r="F42" s="329">
        <f xml:space="preserve"> 'FS Qtr'!F19</f>
        <v>0</v>
      </c>
      <c r="G42" s="329" t="str">
        <f xml:space="preserve"> 'FS Qtr'!G19</f>
        <v>$ 000s</v>
      </c>
      <c r="H42" s="329">
        <f xml:space="preserve"> 'FS Qtr'!H19</f>
        <v>0</v>
      </c>
      <c r="I42" s="329"/>
      <c r="J42" s="366" t="str">
        <f xml:space="preserve"> IF(ABS(K42) &gt; TRK_TOL, "tu", "vw")</f>
        <v>vw</v>
      </c>
      <c r="K42" s="196">
        <f xml:space="preserve"> H42 - INDEX(M42:AE42, $J$5)</f>
        <v>0</v>
      </c>
      <c r="L42" s="323">
        <f xml:space="preserve"> IF(ABS(K42) &gt; TRK_TOL, IF(INDEX(M42:AE42, $J$5) = 0, 0, H42 / INDEX(M42:AE42, $J$5) - 1), 0)</f>
        <v>0</v>
      </c>
      <c r="M42" s="340"/>
      <c r="N42" s="331">
        <v>0</v>
      </c>
      <c r="O42" s="331">
        <v>0</v>
      </c>
      <c r="P42" s="331"/>
      <c r="Q42" s="331"/>
      <c r="R42" s="331"/>
      <c r="S42" s="331"/>
      <c r="T42" s="331"/>
      <c r="U42" s="331"/>
      <c r="V42" s="331"/>
      <c r="W42" s="331"/>
      <c r="X42" s="331"/>
      <c r="Y42" s="331"/>
      <c r="Z42" s="331"/>
      <c r="AA42" s="331"/>
      <c r="AB42" s="331"/>
      <c r="AC42" s="331"/>
      <c r="AD42" s="331"/>
      <c r="AE42" s="340"/>
    </row>
    <row r="43" spans="1:31" outlineLevel="1" x14ac:dyDescent="0.25">
      <c r="A43" s="372"/>
      <c r="B43" s="373"/>
      <c r="C43" s="329"/>
      <c r="D43" s="329"/>
      <c r="E43" s="329" t="str">
        <f xml:space="preserve"> 'FS Qtr'!E20</f>
        <v>Shareholder loan interest expense</v>
      </c>
      <c r="F43" s="329">
        <f xml:space="preserve"> 'FS Qtr'!F20</f>
        <v>0</v>
      </c>
      <c r="G43" s="329" t="str">
        <f xml:space="preserve"> 'FS Qtr'!G20</f>
        <v>$ 000s</v>
      </c>
      <c r="H43" s="329">
        <f xml:space="preserve"> 'FS Qtr'!H20</f>
        <v>-124392.21920340607</v>
      </c>
      <c r="I43" s="329"/>
      <c r="J43" s="366" t="str">
        <f xml:space="preserve"> IF(ABS(K43) &gt; TRK_TOL, "tu", "vw")</f>
        <v>tu</v>
      </c>
      <c r="K43" s="196">
        <f xml:space="preserve"> H43 - INDEX(M43:AE43, $J$5)</f>
        <v>-67449.727086315921</v>
      </c>
      <c r="L43" s="323">
        <f xml:space="preserve"> IF(ABS(K43) &gt; TRK_TOL, IF(INDEX(M43:AE43, $J$5) = 0, 0, H43 / INDEX(M43:AE43, $J$5) - 1), 0)</f>
        <v>1.1845236233711001</v>
      </c>
      <c r="M43" s="340"/>
      <c r="N43" s="331">
        <v>-56942.492117090143</v>
      </c>
      <c r="O43" s="331">
        <v>-56942.527486819155</v>
      </c>
      <c r="P43" s="331">
        <v>-45384.437368486644</v>
      </c>
      <c r="Q43" s="331"/>
      <c r="R43" s="331"/>
      <c r="S43" s="331"/>
      <c r="T43" s="331"/>
      <c r="U43" s="331"/>
      <c r="V43" s="331"/>
      <c r="W43" s="331"/>
      <c r="X43" s="331"/>
      <c r="Y43" s="331"/>
      <c r="Z43" s="331"/>
      <c r="AA43" s="331"/>
      <c r="AB43" s="331"/>
      <c r="AC43" s="331"/>
      <c r="AD43" s="331"/>
      <c r="AE43" s="340"/>
    </row>
    <row r="44" spans="1:31" outlineLevel="1" x14ac:dyDescent="0.25">
      <c r="A44" s="343"/>
      <c r="B44" s="343"/>
      <c r="C44" s="343"/>
      <c r="D44" s="343"/>
      <c r="E44" s="371" t="str">
        <f xml:space="preserve"> 'FS Qtr'!E21</f>
        <v>Profit before tax</v>
      </c>
      <c r="F44" s="371">
        <f xml:space="preserve"> 'FS Qtr'!F$21</f>
        <v>0</v>
      </c>
      <c r="G44" s="371" t="str">
        <f xml:space="preserve"> 'FS Qtr'!G$21</f>
        <v>$ 000s</v>
      </c>
      <c r="H44" s="371">
        <f xml:space="preserve"> 'FS Qtr'!H$21</f>
        <v>23250.972101814834</v>
      </c>
      <c r="I44" s="371"/>
      <c r="J44" s="368" t="str">
        <f xml:space="preserve"> IF(ABS(K44) &gt; TRK_TOL, "tu", "vw")</f>
        <v>tu</v>
      </c>
      <c r="K44" s="335">
        <f xml:space="preserve"> H44 - INDEX(M44:AE44, $J$5)</f>
        <v>-3070.2759046157662</v>
      </c>
      <c r="L44" s="336">
        <f xml:space="preserve"> IF(ABS(K44) &gt; TRK_TOL, IF(INDEX(M44:AE44, $J$5) = 0, 0, H44 / INDEX(M44:AE44, $J$5) - 1), 0)</f>
        <v>-0.11664628910702335</v>
      </c>
      <c r="M44" s="337"/>
      <c r="N44" s="338">
        <v>26321.2480064306</v>
      </c>
      <c r="O44" s="338">
        <v>26321.175726965444</v>
      </c>
      <c r="P44" s="338">
        <v>45442.452060125979</v>
      </c>
      <c r="Q44" s="338">
        <v>114877.60515710035</v>
      </c>
      <c r="R44" s="338">
        <v>118778.44557492243</v>
      </c>
      <c r="S44" s="338">
        <v>185429.53848031105</v>
      </c>
      <c r="T44" s="338">
        <v>185431.5212832996</v>
      </c>
      <c r="U44" s="338">
        <v>193558.41580047019</v>
      </c>
      <c r="V44" s="338">
        <v>168861.34407436347</v>
      </c>
      <c r="W44" s="338">
        <v>171668.88877084348</v>
      </c>
      <c r="X44" s="338">
        <v>173703.97308346425</v>
      </c>
      <c r="Y44" s="338">
        <v>173450.77694313283</v>
      </c>
      <c r="Z44" s="338">
        <v>173989.11728172729</v>
      </c>
      <c r="AA44" s="338">
        <v>271823.77126834576</v>
      </c>
      <c r="AB44" s="338">
        <v>233909.67882059276</v>
      </c>
      <c r="AC44" s="338">
        <v>237738.64458162984</v>
      </c>
      <c r="AD44" s="338">
        <v>230080.71305955577</v>
      </c>
      <c r="AE44" s="337"/>
    </row>
    <row r="45" spans="1:31" outlineLevel="1" x14ac:dyDescent="0.25">
      <c r="A45" s="196"/>
      <c r="B45" s="375"/>
      <c r="C45" s="376"/>
      <c r="D45" s="372"/>
      <c r="E45" s="328"/>
      <c r="F45" s="328"/>
      <c r="G45" s="328"/>
      <c r="H45" s="328"/>
      <c r="I45" s="329"/>
      <c r="J45" s="369"/>
      <c r="K45" s="196"/>
      <c r="L45" s="323"/>
      <c r="M45" s="341"/>
      <c r="N45" s="331"/>
      <c r="O45" s="331"/>
      <c r="P45" s="331"/>
      <c r="Q45" s="331"/>
      <c r="R45" s="331"/>
      <c r="S45" s="331"/>
      <c r="T45" s="331"/>
      <c r="U45" s="331"/>
      <c r="V45" s="331"/>
      <c r="W45" s="331"/>
      <c r="X45" s="331"/>
      <c r="Y45" s="331"/>
      <c r="Z45" s="331"/>
      <c r="AA45" s="331"/>
      <c r="AB45" s="331"/>
      <c r="AC45" s="331"/>
      <c r="AD45" s="331"/>
      <c r="AE45" s="341"/>
    </row>
    <row r="46" spans="1:31" outlineLevel="1" x14ac:dyDescent="0.25">
      <c r="A46" s="372"/>
      <c r="B46" s="373"/>
      <c r="C46" s="377"/>
      <c r="D46" s="329"/>
      <c r="E46" s="329" t="str">
        <f xml:space="preserve"> 'FS Qtr'!E23</f>
        <v>Corporate income tax expense</v>
      </c>
      <c r="F46" s="329">
        <f xml:space="preserve"> 'FS Qtr'!F$23</f>
        <v>0</v>
      </c>
      <c r="G46" s="329" t="str">
        <f xml:space="preserve"> 'FS Qtr'!G$23</f>
        <v>$ 000s</v>
      </c>
      <c r="H46" s="329">
        <f xml:space="preserve"> 'FS Qtr'!H$23</f>
        <v>-4169.4206536737183</v>
      </c>
      <c r="I46" s="329"/>
      <c r="J46" s="369" t="str">
        <f xml:space="preserve"> IF(ABS(K46) &gt; TRK_TOL, "tu", "vw")</f>
        <v>tu</v>
      </c>
      <c r="K46" s="196">
        <f xml:space="preserve"> H46 - INDEX(M46:AE46, $J$5)</f>
        <v>1094.8289476124046</v>
      </c>
      <c r="L46" s="323">
        <f xml:space="preserve"> IF(ABS(K46) &gt; TRK_TOL, IF(INDEX(M46:AE46, $J$5) = 0, 0, H46 / INDEX(M46:AE46, $J$5) - 1), 0)</f>
        <v>-0.20797436112165424</v>
      </c>
      <c r="M46" s="341"/>
      <c r="N46" s="331">
        <v>-5264.2496012861229</v>
      </c>
      <c r="O46" s="331">
        <v>-5264.2351453930896</v>
      </c>
      <c r="P46" s="331">
        <v>-9088.4904120251958</v>
      </c>
      <c r="Q46" s="331">
        <v>-22975.52103142007</v>
      </c>
      <c r="R46" s="331">
        <v>-23755.689114984478</v>
      </c>
      <c r="S46" s="331">
        <v>-37085.907696062211</v>
      </c>
      <c r="T46" s="331">
        <v>-37086.304256659925</v>
      </c>
      <c r="U46" s="331">
        <v>-38711.68316009405</v>
      </c>
      <c r="V46" s="331">
        <v>-33772.268814872703</v>
      </c>
      <c r="W46" s="331">
        <v>-34333.777754168703</v>
      </c>
      <c r="X46" s="331">
        <v>-34740.79461669283</v>
      </c>
      <c r="Y46" s="331">
        <v>-34690.155388626576</v>
      </c>
      <c r="Z46" s="331">
        <v>-34797.823456345483</v>
      </c>
      <c r="AA46" s="331">
        <v>-54364.754253669125</v>
      </c>
      <c r="AB46" s="331">
        <v>0</v>
      </c>
      <c r="AC46" s="331">
        <v>0</v>
      </c>
      <c r="AD46" s="331">
        <v>0</v>
      </c>
      <c r="AE46" s="341"/>
    </row>
    <row r="47" spans="1:31" outlineLevel="1" x14ac:dyDescent="0.25">
      <c r="A47" s="372"/>
      <c r="B47" s="373"/>
      <c r="C47" s="378"/>
      <c r="D47" s="329"/>
      <c r="E47" s="333" t="str">
        <f xml:space="preserve"> 'FS Qtr'!E24</f>
        <v>Profit after tax</v>
      </c>
      <c r="F47" s="333">
        <f xml:space="preserve"> 'FS Qtr'!F$24</f>
        <v>0</v>
      </c>
      <c r="G47" s="333" t="str">
        <f xml:space="preserve"> 'FS Qtr'!G$24</f>
        <v>$ 000s</v>
      </c>
      <c r="H47" s="333">
        <f xml:space="preserve"> 'FS Qtr'!H$24</f>
        <v>19081.551448141145</v>
      </c>
      <c r="I47" s="371"/>
      <c r="J47" s="368" t="str">
        <f xml:space="preserve"> IF(ABS(K47) &gt; TRK_TOL, "tu", "vw")</f>
        <v>tu</v>
      </c>
      <c r="K47" s="335">
        <f xml:space="preserve"> H47 - INDEX(M47:AE47, $J$5)</f>
        <v>-1975.4469570033434</v>
      </c>
      <c r="L47" s="336">
        <f xml:space="preserve"> IF(ABS(K47) &gt; TRK_TOL, IF(INDEX(M47:AE47, $J$5) = 0, 0, H47 / INDEX(M47:AE47, $J$5) - 1), 0)</f>
        <v>-9.381427110336471E-2</v>
      </c>
      <c r="M47" s="337"/>
      <c r="N47" s="338">
        <v>21056.998405144488</v>
      </c>
      <c r="O47" s="338">
        <v>21056.940581572351</v>
      </c>
      <c r="P47" s="338">
        <v>36353.961648100783</v>
      </c>
      <c r="Q47" s="338">
        <v>91902.084125680281</v>
      </c>
      <c r="R47" s="338">
        <v>95022.756459937911</v>
      </c>
      <c r="S47" s="338">
        <v>148343.63078424885</v>
      </c>
      <c r="T47" s="338">
        <v>148345.2170266397</v>
      </c>
      <c r="U47" s="338">
        <v>154846.7326403762</v>
      </c>
      <c r="V47" s="338">
        <v>135089.07525949081</v>
      </c>
      <c r="W47" s="338">
        <v>137335.11101667481</v>
      </c>
      <c r="X47" s="338">
        <v>138963.17846677132</v>
      </c>
      <c r="Y47" s="338">
        <v>138760.6215545063</v>
      </c>
      <c r="Z47" s="338">
        <v>139191.29382538193</v>
      </c>
      <c r="AA47" s="338">
        <v>217459.0170146765</v>
      </c>
      <c r="AB47" s="338">
        <v>233909.67882059276</v>
      </c>
      <c r="AC47" s="338">
        <v>237738.64458162984</v>
      </c>
      <c r="AD47" s="338">
        <v>230080.71305955577</v>
      </c>
      <c r="AE47" s="337"/>
    </row>
    <row r="48" spans="1:31" outlineLevel="1" x14ac:dyDescent="0.25">
      <c r="A48" s="372"/>
      <c r="B48" s="373"/>
      <c r="C48" s="378"/>
      <c r="D48" s="329"/>
      <c r="E48" s="328"/>
      <c r="F48" s="328"/>
      <c r="G48" s="328"/>
      <c r="H48" s="328"/>
      <c r="I48" s="329"/>
      <c r="J48" s="369"/>
      <c r="K48" s="196"/>
      <c r="L48" s="323"/>
      <c r="M48" s="341"/>
      <c r="N48" s="331"/>
      <c r="O48" s="331"/>
      <c r="P48" s="331"/>
      <c r="Q48" s="331"/>
      <c r="R48" s="331"/>
      <c r="S48" s="331"/>
      <c r="T48" s="331"/>
      <c r="U48" s="331"/>
      <c r="V48" s="331"/>
      <c r="W48" s="331"/>
      <c r="X48" s="331"/>
      <c r="Y48" s="331"/>
      <c r="Z48" s="331"/>
      <c r="AA48" s="331"/>
      <c r="AB48" s="331"/>
      <c r="AC48" s="331"/>
      <c r="AD48" s="331"/>
      <c r="AE48" s="341"/>
    </row>
    <row r="49" spans="1:31" outlineLevel="1" x14ac:dyDescent="0.25">
      <c r="A49" s="372"/>
      <c r="B49" s="373"/>
      <c r="C49" s="378"/>
      <c r="D49" s="329"/>
      <c r="E49" s="329" t="str">
        <f xml:space="preserve"> 'FS Qtr'!E26</f>
        <v>Dividends paid</v>
      </c>
      <c r="F49" s="329">
        <f xml:space="preserve"> 'FS Qtr'!F$26</f>
        <v>0</v>
      </c>
      <c r="G49" s="329" t="str">
        <f xml:space="preserve"> 'FS Qtr'!G$26</f>
        <v>$ 000s</v>
      </c>
      <c r="H49" s="329">
        <f xml:space="preserve"> 'FS Qtr'!H$26</f>
        <v>-19081.551448141145</v>
      </c>
      <c r="I49" s="329"/>
      <c r="J49" s="369" t="str">
        <f xml:space="preserve"> IF(ABS(K49) &gt; TRK_TOL, "tu", "vw")</f>
        <v>tu</v>
      </c>
      <c r="K49" s="196">
        <f xml:space="preserve"> H49 - INDEX(M49:AE49, $J$5)</f>
        <v>1975.4469570033361</v>
      </c>
      <c r="L49" s="323">
        <f xml:space="preserve"> IF(ABS(K49) &gt; TRK_TOL, IF(INDEX(M49:AE49, $J$5) = 0, 0, H49 / INDEX(M49:AE49, $J$5) - 1), 0)</f>
        <v>-9.3814271103364377E-2</v>
      </c>
      <c r="M49" s="341"/>
      <c r="N49" s="331">
        <v>-21056.998405144481</v>
      </c>
      <c r="O49" s="331">
        <v>-21056.940581572355</v>
      </c>
      <c r="P49" s="331">
        <v>-36353.961508478402</v>
      </c>
      <c r="Q49" s="331">
        <v>-91902.084125680281</v>
      </c>
      <c r="R49" s="331">
        <v>-95022.756459937911</v>
      </c>
      <c r="S49" s="331">
        <v>-148343.63078424882</v>
      </c>
      <c r="T49" s="331">
        <v>-148345.21702663964</v>
      </c>
      <c r="U49" s="331">
        <v>-154846.73264036645</v>
      </c>
      <c r="V49" s="331">
        <v>-135089.07525949078</v>
      </c>
      <c r="W49" s="331">
        <v>-137335.11101667475</v>
      </c>
      <c r="X49" s="331">
        <v>-138963.17846677112</v>
      </c>
      <c r="Y49" s="331">
        <v>-138760.62155450636</v>
      </c>
      <c r="Z49" s="331">
        <v>-139191.2938253819</v>
      </c>
      <c r="AA49" s="331">
        <v>-217459.01701467659</v>
      </c>
      <c r="AB49" s="331">
        <v>-233909.67882059276</v>
      </c>
      <c r="AC49" s="331">
        <v>-237738.64458162984</v>
      </c>
      <c r="AD49" s="331">
        <v>-230080.71305955577</v>
      </c>
      <c r="AE49" s="341"/>
    </row>
    <row r="50" spans="1:31" outlineLevel="1" x14ac:dyDescent="0.25">
      <c r="A50" s="108"/>
      <c r="B50" s="110"/>
      <c r="C50" s="117"/>
      <c r="D50" s="107"/>
      <c r="E50" s="333" t="str">
        <f xml:space="preserve"> 'FS Qtr'!E27</f>
        <v>Net income</v>
      </c>
      <c r="F50" s="333">
        <f xml:space="preserve"> 'FS Qtr'!F$27</f>
        <v>0</v>
      </c>
      <c r="G50" s="333" t="str">
        <f xml:space="preserve"> 'FS Qtr'!G$27</f>
        <v>$ 000s</v>
      </c>
      <c r="H50" s="333">
        <f xml:space="preserve"> 'FS Qtr'!H$27</f>
        <v>0</v>
      </c>
      <c r="I50" s="334"/>
      <c r="J50" s="368" t="str">
        <f xml:space="preserve"> IF(ABS(K50) &gt; TRK_TOL, "tu", "vw")</f>
        <v>vw</v>
      </c>
      <c r="K50" s="335">
        <f xml:space="preserve"> H50 - INDEX(M50:AE50, $J$5)</f>
        <v>-1.1596057447604835E-11</v>
      </c>
      <c r="L50" s="440">
        <f xml:space="preserve"> IF(ABS(K50) &gt; TRK_TOL, IF(INDEX(M50:AE50, $J$5) = 0, 0, H50 / INDEX(M50:AE50, $J$5) - 1), 0)</f>
        <v>0</v>
      </c>
      <c r="M50" s="339"/>
      <c r="N50" s="395">
        <v>1.1596057447604835E-11</v>
      </c>
      <c r="O50" s="395">
        <v>-4.4719845859112348E-12</v>
      </c>
      <c r="P50" s="395">
        <v>1.3962239290776779E-4</v>
      </c>
      <c r="Q50" s="395">
        <v>-2.6561511311431077E-11</v>
      </c>
      <c r="R50" s="395">
        <v>-5.7980287238024175E-12</v>
      </c>
      <c r="S50" s="395">
        <v>-1.3115702964164991E-12</v>
      </c>
      <c r="T50" s="395">
        <v>-4.5474735088646412E-13</v>
      </c>
      <c r="U50" s="395">
        <v>9.7511474450584501E-9</v>
      </c>
      <c r="V50" s="395">
        <v>-1.6157605802113207E-11</v>
      </c>
      <c r="W50" s="395">
        <v>3.4418690120219253E-11</v>
      </c>
      <c r="X50" s="395">
        <v>3.9412269070633177E-10</v>
      </c>
      <c r="Y50" s="395">
        <v>-4.14464462465235E-10</v>
      </c>
      <c r="Z50" s="395">
        <v>-1.5391226788362976E-10</v>
      </c>
      <c r="AA50" s="395">
        <v>-4.1830008859335288E-10</v>
      </c>
      <c r="AB50" s="395">
        <v>0</v>
      </c>
      <c r="AC50" s="395">
        <v>0</v>
      </c>
      <c r="AD50" s="395">
        <v>7.2759576141834259E-12</v>
      </c>
      <c r="AE50" s="339"/>
    </row>
    <row r="51" spans="1:31" outlineLevel="1" x14ac:dyDescent="0.25">
      <c r="A51" s="108"/>
      <c r="B51" s="110"/>
      <c r="C51" s="117"/>
      <c r="D51" s="107"/>
      <c r="E51" s="328"/>
      <c r="F51" s="329"/>
      <c r="G51" s="329"/>
      <c r="H51" s="329"/>
      <c r="I51" s="329"/>
      <c r="K51" s="197"/>
      <c r="L51" s="324"/>
      <c r="M51" s="330"/>
      <c r="N51" s="326"/>
      <c r="O51" s="326"/>
      <c r="P51" s="326"/>
      <c r="Q51" s="326"/>
      <c r="R51" s="326"/>
      <c r="S51" s="326"/>
      <c r="T51" s="326"/>
      <c r="U51" s="326"/>
      <c r="V51" s="326"/>
      <c r="W51" s="326"/>
      <c r="X51" s="326"/>
      <c r="Y51" s="326"/>
      <c r="Z51" s="326"/>
      <c r="AA51" s="326"/>
      <c r="AB51" s="326"/>
      <c r="AC51" s="326"/>
      <c r="AD51" s="326"/>
      <c r="AE51" s="330"/>
    </row>
    <row r="52" spans="1:31" x14ac:dyDescent="0.25">
      <c r="A52" s="108"/>
      <c r="B52" s="110"/>
      <c r="C52" s="117"/>
      <c r="D52" s="107"/>
      <c r="E52" s="329"/>
      <c r="F52" s="329"/>
      <c r="G52" s="329"/>
      <c r="H52" s="329"/>
      <c r="I52" s="329"/>
      <c r="K52" s="197"/>
      <c r="L52" s="324"/>
      <c r="M52" s="330"/>
      <c r="N52" s="326"/>
      <c r="O52" s="326"/>
      <c r="P52" s="326"/>
      <c r="Q52" s="326"/>
      <c r="R52" s="326"/>
      <c r="S52" s="326"/>
      <c r="T52" s="326"/>
      <c r="U52" s="326"/>
      <c r="V52" s="326"/>
      <c r="W52" s="326"/>
      <c r="X52" s="326"/>
      <c r="Y52" s="326"/>
      <c r="Z52" s="326"/>
      <c r="AA52" s="326"/>
      <c r="AB52" s="326"/>
      <c r="AC52" s="326"/>
      <c r="AD52" s="326"/>
      <c r="AE52" s="330"/>
    </row>
    <row r="53" spans="1:31" x14ac:dyDescent="0.25">
      <c r="A53" s="97" t="s">
        <v>68</v>
      </c>
      <c r="B53" s="110"/>
      <c r="C53" s="117"/>
      <c r="D53" s="107"/>
      <c r="E53" s="329"/>
      <c r="F53" s="329"/>
      <c r="G53" s="329"/>
      <c r="H53" s="329"/>
      <c r="I53" s="329"/>
      <c r="K53" s="197"/>
      <c r="L53" s="324"/>
      <c r="M53" s="330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326"/>
      <c r="Y53" s="326"/>
      <c r="Z53" s="326"/>
      <c r="AA53" s="326"/>
      <c r="AB53" s="326"/>
      <c r="AC53" s="326"/>
      <c r="AD53" s="326"/>
      <c r="AE53" s="330"/>
    </row>
    <row r="54" spans="1:31" outlineLevel="1" x14ac:dyDescent="0.25">
      <c r="A54" s="108"/>
      <c r="B54" s="110"/>
      <c r="C54" s="98"/>
      <c r="D54" s="107"/>
      <c r="E54" s="329"/>
      <c r="F54" s="329"/>
      <c r="G54" s="329"/>
      <c r="H54" s="329"/>
      <c r="I54" s="329"/>
      <c r="K54" s="197"/>
      <c r="L54" s="324"/>
      <c r="M54" s="330"/>
      <c r="N54" s="326"/>
      <c r="O54" s="326"/>
      <c r="P54" s="326"/>
      <c r="Q54" s="326"/>
      <c r="R54" s="326"/>
      <c r="S54" s="326"/>
      <c r="T54" s="326"/>
      <c r="U54" s="326"/>
      <c r="V54" s="326"/>
      <c r="W54" s="326"/>
      <c r="X54" s="326"/>
      <c r="Y54" s="326"/>
      <c r="Z54" s="326"/>
      <c r="AA54" s="326"/>
      <c r="AB54" s="326"/>
      <c r="AC54" s="326"/>
      <c r="AD54" s="326"/>
      <c r="AE54" s="330"/>
    </row>
    <row r="55" spans="1:31" outlineLevel="1" x14ac:dyDescent="0.25">
      <c r="A55" s="108"/>
      <c r="B55" s="110"/>
      <c r="C55" s="98"/>
      <c r="D55" s="107"/>
      <c r="E55" s="320" t="str">
        <f xml:space="preserve"> 'FS Qtr'!E32</f>
        <v>Cash received from operating period invoices</v>
      </c>
      <c r="F55" s="320">
        <f xml:space="preserve"> 'FS Qtr'!F$32</f>
        <v>0</v>
      </c>
      <c r="G55" s="320" t="str">
        <f xml:space="preserve"> 'FS Qtr'!G32</f>
        <v>$ 000s</v>
      </c>
      <c r="H55" s="320">
        <f xml:space="preserve"> 'FS Qtr'!H32</f>
        <v>817532.22612323542</v>
      </c>
      <c r="I55" s="329"/>
      <c r="J55" s="366" t="str">
        <f t="shared" ref="J55:J60" si="5" xml:space="preserve"> IF(ABS(K55) &gt; TRK_TOL, "tu", "vw")</f>
        <v>tu</v>
      </c>
      <c r="K55" s="196">
        <f t="shared" ref="K55:K60" si="6" xml:space="preserve"> H55 - INDEX(M55:AE55, $J$5)</f>
        <v>561764.99047013011</v>
      </c>
      <c r="L55" s="323">
        <f t="shared" ref="L55:L60" si="7" xml:space="preserve"> IF(ABS(K55) &gt; TRK_TOL, IF(INDEX(M55:AE55, $J$5) = 0, 0, H55 / INDEX(M55:AE55, $J$5) - 1), 0)</f>
        <v>2.1963915316817464</v>
      </c>
      <c r="M55" s="340"/>
      <c r="N55" s="331">
        <v>255767.23565310531</v>
      </c>
      <c r="O55" s="331">
        <v>255767.1783777297</v>
      </c>
      <c r="P55" s="331">
        <v>261887.96647840907</v>
      </c>
      <c r="Q55" s="331">
        <v>288096.88891650864</v>
      </c>
      <c r="R55" s="331">
        <v>292276.12029928929</v>
      </c>
      <c r="S55" s="331">
        <v>363981.48524418089</v>
      </c>
      <c r="T55" s="331">
        <v>363981.48524418089</v>
      </c>
      <c r="U55" s="331">
        <v>363981.48524418089</v>
      </c>
      <c r="V55" s="331">
        <v>363981.48524418089</v>
      </c>
      <c r="W55" s="331">
        <v>363981.48524418083</v>
      </c>
      <c r="X55" s="331">
        <v>363981.48524418083</v>
      </c>
      <c r="Y55" s="331">
        <v>363981.48524418083</v>
      </c>
      <c r="Z55" s="331">
        <v>363981.48524418083</v>
      </c>
      <c r="AA55" s="331">
        <v>440294.29450307268</v>
      </c>
      <c r="AB55" s="331">
        <v>371409.67882059288</v>
      </c>
      <c r="AC55" s="331">
        <v>375238.64458162984</v>
      </c>
      <c r="AD55" s="331">
        <v>367580.71305955586</v>
      </c>
      <c r="AE55" s="340"/>
    </row>
    <row r="56" spans="1:31" outlineLevel="1" x14ac:dyDescent="0.25">
      <c r="A56" s="108"/>
      <c r="B56" s="110"/>
      <c r="C56" s="98"/>
      <c r="D56" s="107"/>
      <c r="E56" s="320" t="str">
        <f xml:space="preserve"> 'FS Qtr'!E33</f>
        <v>Cash received from EGRs</v>
      </c>
      <c r="F56" s="320">
        <f xml:space="preserve"> 'FS Qtr'!F$32</f>
        <v>0</v>
      </c>
      <c r="G56" s="320" t="str">
        <f xml:space="preserve"> 'FS Qtr'!G33</f>
        <v>$ 000s</v>
      </c>
      <c r="H56" s="320">
        <f xml:space="preserve"> 'FS Qtr'!H33</f>
        <v>2403.8688334462668</v>
      </c>
      <c r="I56" s="329"/>
      <c r="J56" s="366" t="str">
        <f t="shared" si="5"/>
        <v>tu</v>
      </c>
      <c r="K56" s="196">
        <f t="shared" si="6"/>
        <v>2403.8688334462668</v>
      </c>
      <c r="L56" s="323">
        <f t="shared" si="7"/>
        <v>0</v>
      </c>
      <c r="M56" s="340"/>
      <c r="N56" s="331">
        <v>0</v>
      </c>
      <c r="O56" s="331"/>
      <c r="P56" s="331"/>
      <c r="Q56" s="331"/>
      <c r="R56" s="331"/>
      <c r="S56" s="331"/>
      <c r="T56" s="331"/>
      <c r="U56" s="331"/>
      <c r="V56" s="331"/>
      <c r="W56" s="331"/>
      <c r="X56" s="331"/>
      <c r="Y56" s="331"/>
      <c r="Z56" s="331"/>
      <c r="AA56" s="331"/>
      <c r="AB56" s="331"/>
      <c r="AC56" s="331"/>
      <c r="AD56" s="331"/>
      <c r="AE56" s="340"/>
    </row>
    <row r="57" spans="1:31" outlineLevel="1" x14ac:dyDescent="0.25">
      <c r="A57" s="108"/>
      <c r="B57" s="110"/>
      <c r="C57" s="98"/>
      <c r="D57" s="107"/>
      <c r="E57" s="320" t="str">
        <f xml:space="preserve"> 'FS Qtr'!E34</f>
        <v>Release of working capital reserve</v>
      </c>
      <c r="F57" s="320">
        <f xml:space="preserve"> 'FS Qtr'!F34</f>
        <v>0</v>
      </c>
      <c r="G57" s="320" t="str">
        <f xml:space="preserve"> 'FS Qtr'!G34</f>
        <v>$ 000s</v>
      </c>
      <c r="H57" s="320">
        <f xml:space="preserve"> 'FS Qtr'!H34</f>
        <v>5093.9433690745245</v>
      </c>
      <c r="I57" s="329"/>
      <c r="J57" s="366" t="str">
        <f t="shared" si="5"/>
        <v>tu</v>
      </c>
      <c r="K57" s="196">
        <f t="shared" si="6"/>
        <v>3674.3011496065947</v>
      </c>
      <c r="L57" s="323">
        <f t="shared" si="7"/>
        <v>2.5881881358696788</v>
      </c>
      <c r="M57" s="340"/>
      <c r="N57" s="331">
        <v>1419.6422194679299</v>
      </c>
      <c r="O57" s="331">
        <v>1419.6418629583118</v>
      </c>
      <c r="P57" s="331">
        <v>1457.7406061099573</v>
      </c>
      <c r="Q57" s="331">
        <v>1620.8776054352074</v>
      </c>
      <c r="R57" s="331">
        <v>1646.8911612722704</v>
      </c>
      <c r="S57" s="331">
        <v>2093.2200059723746</v>
      </c>
      <c r="T57" s="331"/>
      <c r="U57" s="331"/>
      <c r="V57" s="331"/>
      <c r="W57" s="331"/>
      <c r="X57" s="331"/>
      <c r="Y57" s="331"/>
      <c r="Z57" s="331"/>
      <c r="AA57" s="331"/>
      <c r="AB57" s="331"/>
      <c r="AC57" s="331"/>
      <c r="AD57" s="331"/>
      <c r="AE57" s="340"/>
    </row>
    <row r="58" spans="1:31" outlineLevel="1" x14ac:dyDescent="0.25">
      <c r="A58" s="108"/>
      <c r="B58" s="110"/>
      <c r="C58" s="98"/>
      <c r="D58" s="107"/>
      <c r="E58" s="296" t="str">
        <f xml:space="preserve"> 'FS Qtr'!E35</f>
        <v>Cash paid for O&amp;M costs</v>
      </c>
      <c r="F58" s="296">
        <f xml:space="preserve"> 'FS Qtr'!F$35</f>
        <v>0</v>
      </c>
      <c r="G58" s="296" t="str">
        <f xml:space="preserve"> 'FS Qtr'!G$35</f>
        <v>$ 000s</v>
      </c>
      <c r="H58" s="296">
        <f xml:space="preserve"> 'FS Qtr'!H$35</f>
        <v>-233108.19068409089</v>
      </c>
      <c r="I58" s="329"/>
      <c r="J58" s="366" t="str">
        <f t="shared" si="5"/>
        <v>tu</v>
      </c>
      <c r="K58" s="196">
        <f t="shared" si="6"/>
        <v>-162435.72146311129</v>
      </c>
      <c r="L58" s="323">
        <f t="shared" si="7"/>
        <v>2.2984299721466521</v>
      </c>
      <c r="M58" s="340"/>
      <c r="N58" s="331">
        <v>-70672.469220979605</v>
      </c>
      <c r="O58" s="331">
        <v>-70672.469220979605</v>
      </c>
      <c r="P58" s="331">
        <v>-70656.015402418911</v>
      </c>
      <c r="Q58" s="331">
        <v>-70656.015402418911</v>
      </c>
      <c r="R58" s="331">
        <v>-70656.015402418911</v>
      </c>
      <c r="S58" s="331">
        <v>-70656.015402418911</v>
      </c>
      <c r="T58" s="331">
        <v>-70656.015402418911</v>
      </c>
      <c r="U58" s="331">
        <v>-70656.015402418911</v>
      </c>
      <c r="V58" s="331">
        <v>-70656.015402418911</v>
      </c>
      <c r="W58" s="331">
        <v>-68079.957080028718</v>
      </c>
      <c r="X58" s="331">
        <v>-68079.957080028718</v>
      </c>
      <c r="Y58" s="331">
        <v>-68079.957080028718</v>
      </c>
      <c r="Z58" s="331">
        <v>-68079.957080028718</v>
      </c>
      <c r="AA58" s="331">
        <v>-45000.000000000044</v>
      </c>
      <c r="AB58" s="331">
        <v>-37500</v>
      </c>
      <c r="AC58" s="331">
        <v>-37500</v>
      </c>
      <c r="AD58" s="331">
        <v>-37500</v>
      </c>
      <c r="AE58" s="340"/>
    </row>
    <row r="59" spans="1:31" outlineLevel="1" x14ac:dyDescent="0.25">
      <c r="A59" s="108"/>
      <c r="B59" s="110"/>
      <c r="C59" s="98"/>
      <c r="D59" s="107"/>
      <c r="E59" s="296" t="str">
        <f xml:space="preserve"> 'FS Qtr'!E36</f>
        <v>Corporate income tax paid</v>
      </c>
      <c r="F59" s="296">
        <f xml:space="preserve"> 'FS Qtr'!F$36</f>
        <v>0</v>
      </c>
      <c r="G59" s="296" t="str">
        <f xml:space="preserve"> 'FS Qtr'!G$36</f>
        <v>$ 000s</v>
      </c>
      <c r="H59" s="296">
        <f xml:space="preserve"> 'FS Qtr'!H$36</f>
        <v>-4169.4206536737092</v>
      </c>
      <c r="I59" s="329"/>
      <c r="J59" s="366" t="str">
        <f t="shared" si="5"/>
        <v>tu</v>
      </c>
      <c r="K59" s="196">
        <f t="shared" si="6"/>
        <v>1094.8289476124037</v>
      </c>
      <c r="L59" s="323">
        <f t="shared" si="7"/>
        <v>-0.20797436112165446</v>
      </c>
      <c r="M59" s="340"/>
      <c r="N59" s="331">
        <v>-5264.2496012861129</v>
      </c>
      <c r="O59" s="331">
        <v>-5264.2351453930887</v>
      </c>
      <c r="P59" s="331">
        <v>-9088.4904120251977</v>
      </c>
      <c r="Q59" s="331">
        <v>-22975.52103142007</v>
      </c>
      <c r="R59" s="331">
        <v>-23755.689114984478</v>
      </c>
      <c r="S59" s="331">
        <v>-37085.907696062197</v>
      </c>
      <c r="T59" s="331">
        <v>-37086.304256659918</v>
      </c>
      <c r="U59" s="331">
        <v>-38711.68316009405</v>
      </c>
      <c r="V59" s="331">
        <v>-33772.268814872696</v>
      </c>
      <c r="W59" s="331">
        <v>-34333.777754168703</v>
      </c>
      <c r="X59" s="331">
        <v>-34740.794616692838</v>
      </c>
      <c r="Y59" s="331">
        <v>-34690.155388626561</v>
      </c>
      <c r="Z59" s="331">
        <v>-34797.823456345475</v>
      </c>
      <c r="AA59" s="331">
        <v>-54364.754253669154</v>
      </c>
      <c r="AB59" s="331">
        <v>0</v>
      </c>
      <c r="AC59" s="331">
        <v>0</v>
      </c>
      <c r="AD59" s="331">
        <v>0</v>
      </c>
      <c r="AE59" s="340"/>
    </row>
    <row r="60" spans="1:31" outlineLevel="1" x14ac:dyDescent="0.25">
      <c r="A60" s="108"/>
      <c r="B60" s="110"/>
      <c r="C60" s="98"/>
      <c r="D60" s="107"/>
      <c r="E60" s="215" t="str">
        <f xml:space="preserve"> 'FS Qtr'!E37</f>
        <v>Operating cashflow</v>
      </c>
      <c r="F60" s="215">
        <f xml:space="preserve"> 'FS Qtr'!F$37</f>
        <v>0</v>
      </c>
      <c r="G60" s="215" t="str">
        <f xml:space="preserve"> 'FS Qtr'!G$37</f>
        <v>$ 000s</v>
      </c>
      <c r="H60" s="215">
        <f xml:space="preserve"> 'FS Qtr'!H$37</f>
        <v>587752.42698799167</v>
      </c>
      <c r="I60" s="334"/>
      <c r="J60" s="368" t="str">
        <f t="shared" si="5"/>
        <v>tu</v>
      </c>
      <c r="K60" s="335">
        <f t="shared" si="6"/>
        <v>406502.26793768408</v>
      </c>
      <c r="L60" s="336">
        <f t="shared" si="7"/>
        <v>2.2427691653768744</v>
      </c>
      <c r="M60" s="337"/>
      <c r="N60" s="338">
        <v>181250.15905030759</v>
      </c>
      <c r="O60" s="338">
        <v>181250.11587431526</v>
      </c>
      <c r="P60" s="338">
        <v>183601.20127007496</v>
      </c>
      <c r="Q60" s="338">
        <v>196086.23008810496</v>
      </c>
      <c r="R60" s="338">
        <v>199511.30694315833</v>
      </c>
      <c r="S60" s="338">
        <v>258332.78215167212</v>
      </c>
      <c r="T60" s="338">
        <v>256239.16558510208</v>
      </c>
      <c r="U60" s="338">
        <v>254613.78668166799</v>
      </c>
      <c r="V60" s="338">
        <v>259553.20102688923</v>
      </c>
      <c r="W60" s="338">
        <v>261567.75040998339</v>
      </c>
      <c r="X60" s="338">
        <v>261160.73354745915</v>
      </c>
      <c r="Y60" s="338">
        <v>261211.37277552547</v>
      </c>
      <c r="Z60" s="338">
        <v>261103.70470780652</v>
      </c>
      <c r="AA60" s="338">
        <v>340929.54024940368</v>
      </c>
      <c r="AB60" s="338">
        <v>333909.67882059299</v>
      </c>
      <c r="AC60" s="338">
        <v>337738.64458162984</v>
      </c>
      <c r="AD60" s="338">
        <v>330080.71305955591</v>
      </c>
      <c r="AE60" s="337"/>
    </row>
    <row r="61" spans="1:31" outlineLevel="1" x14ac:dyDescent="0.25">
      <c r="A61" s="108"/>
      <c r="B61" s="110"/>
      <c r="C61" s="98"/>
      <c r="D61" s="107"/>
      <c r="E61" s="241"/>
      <c r="F61" s="241"/>
      <c r="G61" s="241"/>
      <c r="H61" s="241"/>
      <c r="I61" s="197"/>
      <c r="J61" s="366"/>
      <c r="K61" s="197"/>
      <c r="L61" s="324"/>
      <c r="M61" s="340"/>
      <c r="N61" s="331"/>
      <c r="O61" s="331"/>
      <c r="P61" s="331"/>
      <c r="Q61" s="331"/>
      <c r="R61" s="331"/>
      <c r="S61" s="331"/>
      <c r="T61" s="331"/>
      <c r="U61" s="331"/>
      <c r="V61" s="331"/>
      <c r="W61" s="331"/>
      <c r="X61" s="331"/>
      <c r="Y61" s="331"/>
      <c r="Z61" s="331"/>
      <c r="AA61" s="331"/>
      <c r="AB61" s="331"/>
      <c r="AC61" s="331"/>
      <c r="AD61" s="331"/>
      <c r="AE61" s="340"/>
    </row>
    <row r="62" spans="1:31" outlineLevel="1" x14ac:dyDescent="0.25">
      <c r="A62" s="108"/>
      <c r="B62" s="110"/>
      <c r="C62" s="98"/>
      <c r="D62" s="107"/>
      <c r="E62" s="296" t="str">
        <f xml:space="preserve"> 'FS Qtr'!E39</f>
        <v>Construction costs</v>
      </c>
      <c r="F62" s="296">
        <f xml:space="preserve"> 'FS Qtr'!F39</f>
        <v>0</v>
      </c>
      <c r="G62" s="296" t="str">
        <f xml:space="preserve"> 'FS Qtr'!G39</f>
        <v>$ 000s</v>
      </c>
      <c r="H62" s="296">
        <f xml:space="preserve"> 'FS Qtr'!H39</f>
        <v>-317550</v>
      </c>
      <c r="I62" s="197"/>
      <c r="J62" s="366" t="str">
        <f t="shared" ref="J62:J71" si="8" xml:space="preserve"> IF(ABS(K62) &gt; TRK_TOL, "tu", "vw")</f>
        <v>tu</v>
      </c>
      <c r="K62" s="196">
        <f t="shared" ref="K62:K71" si="9" xml:space="preserve"> H62 - INDEX(M62:AE62, $J$5)</f>
        <v>-236450</v>
      </c>
      <c r="L62" s="323">
        <f t="shared" ref="L62:L71" si="10" xml:space="preserve"> IF(ABS(K62) &gt; TRK_TOL, IF(INDEX(M62:AE62, $J$5) = 0, 0, H62 / INDEX(M62:AE62, $J$5) - 1), 0)</f>
        <v>2.9155363748458694</v>
      </c>
      <c r="M62" s="340"/>
      <c r="N62" s="331">
        <v>-81100</v>
      </c>
      <c r="O62" s="331">
        <v>-81100</v>
      </c>
      <c r="P62" s="331">
        <v>-81100</v>
      </c>
      <c r="Q62" s="331">
        <v>-81100</v>
      </c>
      <c r="R62" s="331">
        <v>-81100</v>
      </c>
      <c r="S62" s="331">
        <v>-81100</v>
      </c>
      <c r="T62" s="331">
        <v>-81100</v>
      </c>
      <c r="U62" s="331">
        <v>-81100</v>
      </c>
      <c r="V62" s="331"/>
      <c r="W62" s="331"/>
      <c r="X62" s="331"/>
      <c r="Y62" s="331"/>
      <c r="Z62" s="331"/>
      <c r="AA62" s="331"/>
      <c r="AB62" s="331"/>
      <c r="AC62" s="331"/>
      <c r="AD62" s="331"/>
      <c r="AE62" s="340"/>
    </row>
    <row r="63" spans="1:31" outlineLevel="1" x14ac:dyDescent="0.25">
      <c r="A63" s="108"/>
      <c r="B63" s="110"/>
      <c r="C63" s="98"/>
      <c r="D63" s="107"/>
      <c r="E63" s="296" t="str">
        <f xml:space="preserve"> 'FS Qtr'!E40</f>
        <v>Financing fees</v>
      </c>
      <c r="F63" s="296">
        <f xml:space="preserve"> 'FS Qtr'!F40</f>
        <v>0</v>
      </c>
      <c r="G63" s="296" t="str">
        <f xml:space="preserve"> 'FS Qtr'!G40</f>
        <v>$ 000s</v>
      </c>
      <c r="H63" s="296">
        <f xml:space="preserve"> 'FS Qtr'!H40</f>
        <v>-13866.843758582756</v>
      </c>
      <c r="I63" s="197"/>
      <c r="J63" s="366" t="str">
        <f t="shared" si="8"/>
        <v>tu</v>
      </c>
      <c r="K63" s="196">
        <f t="shared" si="9"/>
        <v>-11651.888236484003</v>
      </c>
      <c r="L63" s="323">
        <f t="shared" si="10"/>
        <v>5.2605517899715668</v>
      </c>
      <c r="M63" s="340"/>
      <c r="N63" s="331">
        <v>-2214.9555220987531</v>
      </c>
      <c r="O63" s="331">
        <v>-2214.954158231018</v>
      </c>
      <c r="P63" s="331">
        <v>-2253.2817257700781</v>
      </c>
      <c r="Q63" s="331">
        <v>-2543.1838781333045</v>
      </c>
      <c r="R63" s="331">
        <v>-2572.3008096238041</v>
      </c>
      <c r="S63" s="331">
        <v>-3138.5055003292464</v>
      </c>
      <c r="T63" s="331">
        <v>-3161.3521986559545</v>
      </c>
      <c r="U63" s="331">
        <v>-2446.6750140915237</v>
      </c>
      <c r="V63" s="331"/>
      <c r="W63" s="331"/>
      <c r="X63" s="331"/>
      <c r="Y63" s="331"/>
      <c r="Z63" s="331"/>
      <c r="AA63" s="331"/>
      <c r="AB63" s="331"/>
      <c r="AC63" s="331"/>
      <c r="AD63" s="331"/>
      <c r="AE63" s="340"/>
    </row>
    <row r="64" spans="1:31" outlineLevel="1" x14ac:dyDescent="0.25">
      <c r="A64" s="108"/>
      <c r="B64" s="110"/>
      <c r="C64" s="98"/>
      <c r="D64" s="107"/>
      <c r="E64" s="296" t="str">
        <f xml:space="preserve"> 'FS Qtr'!E41</f>
        <v>Pre-funding of working capital</v>
      </c>
      <c r="F64" s="296">
        <f xml:space="preserve"> 'FS Qtr'!F41</f>
        <v>0</v>
      </c>
      <c r="G64" s="296" t="str">
        <f xml:space="preserve"> 'FS Qtr'!G41</f>
        <v>$ 000s</v>
      </c>
      <c r="H64" s="296">
        <f xml:space="preserve"> 'FS Qtr'!H41</f>
        <v>-5093.9433690745245</v>
      </c>
      <c r="I64" s="197"/>
      <c r="J64" s="366" t="str">
        <f t="shared" si="8"/>
        <v>tu</v>
      </c>
      <c r="K64" s="196">
        <f t="shared" si="9"/>
        <v>-3674.3011496065947</v>
      </c>
      <c r="L64" s="323">
        <f t="shared" si="10"/>
        <v>2.5881881358696788</v>
      </c>
      <c r="M64" s="340"/>
      <c r="N64" s="331">
        <v>-1419.6422194679299</v>
      </c>
      <c r="O64" s="331">
        <v>-1419.6418629583118</v>
      </c>
      <c r="P64" s="331">
        <v>-1457.7406061099573</v>
      </c>
      <c r="Q64" s="331">
        <v>-1620.8776054352074</v>
      </c>
      <c r="R64" s="331">
        <v>-1646.8911612722704</v>
      </c>
      <c r="S64" s="331">
        <v>-2093.2200059723746</v>
      </c>
      <c r="T64" s="331"/>
      <c r="U64" s="331"/>
      <c r="V64" s="331"/>
      <c r="W64" s="331"/>
      <c r="X64" s="331"/>
      <c r="Y64" s="331"/>
      <c r="Z64" s="331"/>
      <c r="AA64" s="331"/>
      <c r="AB64" s="331"/>
      <c r="AC64" s="331"/>
      <c r="AD64" s="331"/>
      <c r="AE64" s="340"/>
    </row>
    <row r="65" spans="1:31" outlineLevel="1" x14ac:dyDescent="0.25">
      <c r="A65" s="108"/>
      <c r="B65" s="110"/>
      <c r="C65" s="98"/>
      <c r="D65" s="107"/>
      <c r="E65" s="296" t="str">
        <f xml:space="preserve"> 'FS Qtr'!E42</f>
        <v>Pre-funding of DSRA</v>
      </c>
      <c r="F65" s="296">
        <f xml:space="preserve"> 'FS Qtr'!F42</f>
        <v>0</v>
      </c>
      <c r="G65" s="296" t="str">
        <f xml:space="preserve"> 'FS Qtr'!G42</f>
        <v>$ 000s</v>
      </c>
      <c r="H65" s="296">
        <f xml:space="preserve"> 'FS Qtr'!H42</f>
        <v>-11766.314320962698</v>
      </c>
      <c r="I65" s="197"/>
      <c r="J65" s="366" t="str">
        <f t="shared" ref="J65" si="11" xml:space="preserve"> IF(ABS(K65) &gt; TRK_TOL, "tu", "vw")</f>
        <v>tu</v>
      </c>
      <c r="K65" s="196">
        <f t="shared" si="9"/>
        <v>-8385.9138414242134</v>
      </c>
      <c r="L65" s="323">
        <f t="shared" si="10"/>
        <v>2.4807456667291437</v>
      </c>
      <c r="M65" s="340"/>
      <c r="N65" s="331">
        <v>-3380.400479538484</v>
      </c>
      <c r="O65" s="331">
        <v>-3380.3969868602544</v>
      </c>
      <c r="P65" s="331">
        <v>-3480.4327918592849</v>
      </c>
      <c r="Q65" s="331"/>
      <c r="R65" s="331"/>
      <c r="S65" s="331"/>
      <c r="T65" s="331"/>
      <c r="U65" s="331"/>
      <c r="V65" s="331"/>
      <c r="W65" s="331"/>
      <c r="X65" s="331"/>
      <c r="Y65" s="331"/>
      <c r="Z65" s="331"/>
      <c r="AA65" s="331"/>
      <c r="AB65" s="331"/>
      <c r="AC65" s="331"/>
      <c r="AD65" s="331"/>
      <c r="AE65" s="340"/>
    </row>
    <row r="66" spans="1:31" outlineLevel="1" x14ac:dyDescent="0.25">
      <c r="A66" s="108"/>
      <c r="B66" s="110"/>
      <c r="C66" s="98"/>
      <c r="D66" s="107"/>
      <c r="E66" s="296" t="str">
        <f xml:space="preserve"> 'FS Qtr'!E43</f>
        <v>Equity bridge repayment</v>
      </c>
      <c r="F66" s="296">
        <f xml:space="preserve"> 'FS Qtr'!F43</f>
        <v>0</v>
      </c>
      <c r="G66" s="296" t="str">
        <f xml:space="preserve"> 'FS Qtr'!G43</f>
        <v>$ 000s</v>
      </c>
      <c r="H66" s="296">
        <f xml:space="preserve"> 'FS Qtr'!H43</f>
        <v>-90965.413482615302</v>
      </c>
      <c r="I66" s="197"/>
      <c r="J66" s="366" t="str">
        <f t="shared" ref="J66" si="12" xml:space="preserve"> IF(ABS(K66) &gt; TRK_TOL, "tu", "vw")</f>
        <v>tu</v>
      </c>
      <c r="K66" s="196">
        <f t="shared" si="9"/>
        <v>-48315.669122033862</v>
      </c>
      <c r="L66" s="323">
        <f t="shared" si="10"/>
        <v>1.1328478012329914</v>
      </c>
      <c r="M66" s="340"/>
      <c r="N66" s="331">
        <v>-42649.744360581441</v>
      </c>
      <c r="O66" s="331">
        <v>-42649.786618612219</v>
      </c>
      <c r="P66" s="331"/>
      <c r="Q66" s="331"/>
      <c r="R66" s="331"/>
      <c r="S66" s="331"/>
      <c r="T66" s="331"/>
      <c r="U66" s="331"/>
      <c r="V66" s="331"/>
      <c r="W66" s="331"/>
      <c r="X66" s="331"/>
      <c r="Y66" s="331"/>
      <c r="Z66" s="331"/>
      <c r="AA66" s="331"/>
      <c r="AB66" s="331"/>
      <c r="AC66" s="331"/>
      <c r="AD66" s="331"/>
      <c r="AE66" s="340"/>
    </row>
    <row r="67" spans="1:31" outlineLevel="1" x14ac:dyDescent="0.25">
      <c r="A67" s="108"/>
      <c r="B67" s="110"/>
      <c r="C67" s="98"/>
      <c r="D67" s="107"/>
      <c r="E67" s="296" t="str">
        <f xml:space="preserve"> 'FS Qtr'!E44</f>
        <v>Share capital drawdown</v>
      </c>
      <c r="F67" s="296">
        <f xml:space="preserve"> 'FS Qtr'!F44</f>
        <v>0</v>
      </c>
      <c r="G67" s="296" t="str">
        <f xml:space="preserve"> 'FS Qtr'!G44</f>
        <v>$ 000s</v>
      </c>
      <c r="H67" s="296">
        <f xml:space="preserve"> 'FS Qtr'!H44</f>
        <v>100</v>
      </c>
      <c r="I67" s="197"/>
      <c r="J67" s="366" t="str">
        <f t="shared" si="8"/>
        <v>vw</v>
      </c>
      <c r="K67" s="196">
        <f t="shared" si="9"/>
        <v>0</v>
      </c>
      <c r="L67" s="323">
        <f t="shared" si="10"/>
        <v>0</v>
      </c>
      <c r="M67" s="340"/>
      <c r="N67" s="331">
        <v>100</v>
      </c>
      <c r="O67" s="331">
        <v>100</v>
      </c>
      <c r="P67" s="331">
        <v>100</v>
      </c>
      <c r="Q67" s="331">
        <v>30681.023217528222</v>
      </c>
      <c r="R67" s="331">
        <v>29875.367985866316</v>
      </c>
      <c r="S67" s="331">
        <v>16288.636057871059</v>
      </c>
      <c r="T67" s="331">
        <v>15804.35946848923</v>
      </c>
      <c r="U67" s="331">
        <v>33418.670005640502</v>
      </c>
      <c r="V67" s="331"/>
      <c r="W67" s="331"/>
      <c r="X67" s="331"/>
      <c r="Y67" s="331"/>
      <c r="Z67" s="331"/>
      <c r="AA67" s="331"/>
      <c r="AB67" s="331"/>
      <c r="AC67" s="331"/>
      <c r="AD67" s="331"/>
      <c r="AE67" s="340"/>
    </row>
    <row r="68" spans="1:31" outlineLevel="1" x14ac:dyDescent="0.25">
      <c r="A68" s="108"/>
      <c r="B68" s="110"/>
      <c r="C68" s="98"/>
      <c r="D68" s="107"/>
      <c r="E68" s="296" t="str">
        <f xml:space="preserve"> 'FS Qtr'!E45</f>
        <v>Equity bridge drawdown - m</v>
      </c>
      <c r="F68" s="296">
        <f xml:space="preserve"> 'FS Qtr'!F45</f>
        <v>0</v>
      </c>
      <c r="G68" s="296" t="str">
        <f xml:space="preserve"> 'FS Qtr'!G45</f>
        <v>$ 000s</v>
      </c>
      <c r="H68" s="296">
        <f xml:space="preserve"> 'FS Qtr'!H45</f>
        <v>84320.40118445392</v>
      </c>
      <c r="I68" s="197"/>
      <c r="J68" s="366" t="str">
        <f t="shared" ref="J68" si="13" xml:space="preserve"> IF(ABS(K68) &gt; TRK_TOL, "tu", "vw")</f>
        <v>tu</v>
      </c>
      <c r="K68" s="196">
        <f t="shared" si="9"/>
        <v>43647.11426041105</v>
      </c>
      <c r="L68" s="323">
        <f t="shared" si="10"/>
        <v>1.0731149990882662</v>
      </c>
      <c r="M68" s="340"/>
      <c r="N68" s="331">
        <v>40673.28692404287</v>
      </c>
      <c r="O68" s="331">
        <v>40673.330293195271</v>
      </c>
      <c r="P68" s="331"/>
      <c r="Q68" s="331"/>
      <c r="R68" s="331"/>
      <c r="S68" s="331"/>
      <c r="T68" s="331"/>
      <c r="U68" s="331"/>
      <c r="V68" s="331"/>
      <c r="W68" s="331"/>
      <c r="X68" s="331"/>
      <c r="Y68" s="331"/>
      <c r="Z68" s="331"/>
      <c r="AA68" s="331"/>
      <c r="AB68" s="331"/>
      <c r="AC68" s="331"/>
      <c r="AD68" s="331"/>
      <c r="AE68" s="340"/>
    </row>
    <row r="69" spans="1:31" outlineLevel="1" x14ac:dyDescent="0.25">
      <c r="A69" s="108"/>
      <c r="B69" s="110"/>
      <c r="C69" s="98"/>
      <c r="D69" s="107"/>
      <c r="E69" s="296" t="str">
        <f xml:space="preserve"> 'FS Qtr'!E46</f>
        <v>Shareholder loan drawdown</v>
      </c>
      <c r="F69" s="296">
        <f xml:space="preserve"> 'FS Qtr'!F46</f>
        <v>0</v>
      </c>
      <c r="G69" s="296" t="str">
        <f xml:space="preserve"> 'FS Qtr'!G46</f>
        <v>$ 000s</v>
      </c>
      <c r="H69" s="296">
        <f xml:space="preserve"> 'FS Qtr'!H46</f>
        <v>90965.413482615302</v>
      </c>
      <c r="I69" s="197"/>
      <c r="J69" s="366" t="str">
        <f t="shared" ref="J69" si="14" xml:space="preserve"> IF(ABS(K69) &gt; TRK_TOL, "tu", "vw")</f>
        <v>tu</v>
      </c>
      <c r="K69" s="196">
        <f t="shared" si="9"/>
        <v>48315.669122033862</v>
      </c>
      <c r="L69" s="323">
        <f t="shared" si="10"/>
        <v>1.1328478012329914</v>
      </c>
      <c r="M69" s="340"/>
      <c r="N69" s="331">
        <v>42649.744360581441</v>
      </c>
      <c r="O69" s="331">
        <v>42649.786618612219</v>
      </c>
      <c r="P69" s="331">
        <v>39405.761078396856</v>
      </c>
      <c r="Q69" s="331"/>
      <c r="R69" s="331"/>
      <c r="S69" s="331"/>
      <c r="T69" s="331"/>
      <c r="U69" s="331"/>
      <c r="V69" s="331"/>
      <c r="W69" s="331"/>
      <c r="X69" s="331"/>
      <c r="Y69" s="331"/>
      <c r="Z69" s="331"/>
      <c r="AA69" s="331"/>
      <c r="AB69" s="331"/>
      <c r="AC69" s="331"/>
      <c r="AD69" s="331"/>
      <c r="AE69" s="340"/>
    </row>
    <row r="70" spans="1:31" outlineLevel="1" x14ac:dyDescent="0.25">
      <c r="A70" s="108"/>
      <c r="B70" s="110"/>
      <c r="C70" s="98"/>
      <c r="D70" s="107"/>
      <c r="E70" s="296" t="str">
        <f xml:space="preserve"> 'FS Qtr'!E47</f>
        <v>Construction debt drawdown</v>
      </c>
      <c r="F70" s="296">
        <f xml:space="preserve"> 'FS Qtr'!F47</f>
        <v>0</v>
      </c>
      <c r="G70" s="296" t="str">
        <f xml:space="preserve"> 'FS Qtr'!G47</f>
        <v>$ 000s</v>
      </c>
      <c r="H70" s="296">
        <f xml:space="preserve"> 'FS Qtr'!H47</f>
        <v>261452.83409255982</v>
      </c>
      <c r="I70" s="197"/>
      <c r="J70" s="366" t="str">
        <f t="shared" si="8"/>
        <v>tu</v>
      </c>
      <c r="K70" s="196">
        <f t="shared" si="9"/>
        <v>214111.12976026814</v>
      </c>
      <c r="L70" s="323">
        <f t="shared" si="10"/>
        <v>4.5226747279189814</v>
      </c>
      <c r="M70" s="340"/>
      <c r="N70" s="331">
        <v>47341.70433229168</v>
      </c>
      <c r="O70" s="331">
        <v>47341.652269866878</v>
      </c>
      <c r="P70" s="331">
        <v>48785.694184964857</v>
      </c>
      <c r="Q70" s="331">
        <v>54583.038242249793</v>
      </c>
      <c r="R70" s="331">
        <v>55443.823959940055</v>
      </c>
      <c r="S70" s="331">
        <v>70043.089415429669</v>
      </c>
      <c r="T70" s="331">
        <v>68456.992547596601</v>
      </c>
      <c r="U70" s="331">
        <v>50128.005008460779</v>
      </c>
      <c r="V70" s="331"/>
      <c r="W70" s="331"/>
      <c r="X70" s="331"/>
      <c r="Y70" s="331"/>
      <c r="Z70" s="331"/>
      <c r="AA70" s="331"/>
      <c r="AB70" s="331"/>
      <c r="AC70" s="331"/>
      <c r="AD70" s="331"/>
      <c r="AE70" s="340"/>
    </row>
    <row r="71" spans="1:31" outlineLevel="1" x14ac:dyDescent="0.25">
      <c r="A71" s="108"/>
      <c r="B71" s="110"/>
      <c r="C71" s="98"/>
      <c r="D71" s="107"/>
      <c r="E71" s="552" t="str">
        <f xml:space="preserve"> 'FS Qtr'!E48</f>
        <v>Cashflow available for senior debt</v>
      </c>
      <c r="F71" s="552">
        <f xml:space="preserve"> 'FS Qtr'!F48</f>
        <v>0</v>
      </c>
      <c r="G71" s="552" t="str">
        <f xml:space="preserve"> 'FS Qtr'!G48</f>
        <v>$ 000s</v>
      </c>
      <c r="H71" s="552">
        <f xml:space="preserve"> 'FS Qtr'!H48</f>
        <v>585348.56081638543</v>
      </c>
      <c r="I71" s="371"/>
      <c r="J71" s="368" t="str">
        <f t="shared" si="8"/>
        <v>tu</v>
      </c>
      <c r="K71" s="335">
        <f t="shared" si="9"/>
        <v>404098.40873084846</v>
      </c>
      <c r="L71" s="336">
        <f t="shared" si="10"/>
        <v>2.2295065912007797</v>
      </c>
      <c r="M71" s="337"/>
      <c r="N71" s="338">
        <v>181250.15208553697</v>
      </c>
      <c r="O71" s="338">
        <v>181250.10542932784</v>
      </c>
      <c r="P71" s="338">
        <v>183601.20140969736</v>
      </c>
      <c r="Q71" s="338">
        <v>196086.23006431447</v>
      </c>
      <c r="R71" s="338">
        <v>199511.30691806861</v>
      </c>
      <c r="S71" s="338">
        <v>258332.78211867122</v>
      </c>
      <c r="T71" s="338">
        <v>256239.16540253194</v>
      </c>
      <c r="U71" s="338">
        <v>254613.78668167777</v>
      </c>
      <c r="V71" s="338">
        <v>259553.20102688923</v>
      </c>
      <c r="W71" s="338">
        <v>261567.75040998339</v>
      </c>
      <c r="X71" s="338">
        <v>261160.73354745915</v>
      </c>
      <c r="Y71" s="338">
        <v>261211.37277552547</v>
      </c>
      <c r="Z71" s="338">
        <v>261103.70470780652</v>
      </c>
      <c r="AA71" s="338">
        <v>340929.54024940368</v>
      </c>
      <c r="AB71" s="338">
        <v>333909.67882059299</v>
      </c>
      <c r="AC71" s="338">
        <v>337738.64458162984</v>
      </c>
      <c r="AD71" s="338">
        <v>330080.71305955591</v>
      </c>
      <c r="AE71" s="337"/>
    </row>
    <row r="72" spans="1:31" outlineLevel="1" x14ac:dyDescent="0.25">
      <c r="A72" s="108"/>
      <c r="B72" s="110"/>
      <c r="C72" s="98"/>
      <c r="D72" s="107"/>
      <c r="E72" s="241"/>
      <c r="F72" s="241"/>
      <c r="G72" s="241"/>
      <c r="H72" s="241"/>
      <c r="I72" s="197"/>
      <c r="J72" s="366"/>
      <c r="K72" s="197"/>
      <c r="L72" s="324"/>
      <c r="M72" s="340"/>
      <c r="N72" s="331"/>
      <c r="O72" s="331"/>
      <c r="P72" s="331"/>
      <c r="Q72" s="331"/>
      <c r="R72" s="331"/>
      <c r="S72" s="331"/>
      <c r="T72" s="331"/>
      <c r="U72" s="331"/>
      <c r="V72" s="331"/>
      <c r="W72" s="331"/>
      <c r="X72" s="331"/>
      <c r="Y72" s="331"/>
      <c r="Z72" s="331"/>
      <c r="AA72" s="331"/>
      <c r="AB72" s="331"/>
      <c r="AC72" s="331"/>
      <c r="AD72" s="331"/>
      <c r="AE72" s="340"/>
    </row>
    <row r="73" spans="1:31" outlineLevel="1" x14ac:dyDescent="0.25">
      <c r="A73" s="108"/>
      <c r="B73" s="110"/>
      <c r="C73" s="98"/>
      <c r="D73" s="107"/>
      <c r="E73" s="296" t="str">
        <f xml:space="preserve"> 'FS Qtr'!E50</f>
        <v>Senior debt interest</v>
      </c>
      <c r="F73" s="296">
        <f xml:space="preserve"> 'FS Qtr'!F$50</f>
        <v>0</v>
      </c>
      <c r="G73" s="296" t="str">
        <f xml:space="preserve"> 'FS Qtr'!G$50</f>
        <v>$ 000s</v>
      </c>
      <c r="H73" s="296">
        <f xml:space="preserve"> 'FS Qtr'!H$50</f>
        <v>-101122.85691062584</v>
      </c>
      <c r="I73" s="329"/>
      <c r="J73" s="366" t="str">
        <f xml:space="preserve"> IF(ABS(K73) &gt; TRK_TOL, "tu", "vw")</f>
        <v>tu</v>
      </c>
      <c r="K73" s="196">
        <f xml:space="preserve"> H73 - INDEX(M73:AE73, $J$5)</f>
        <v>-84583.243560658142</v>
      </c>
      <c r="L73" s="323">
        <f xml:space="preserve"> IF(ABS(K73) &gt; TRK_TOL, IF(INDEX(M73:AE73, $J$5) = 0, 0, H73 / INDEX(M73:AE73, $J$5) - 1), 0)</f>
        <v>5.1139794970372359</v>
      </c>
      <c r="M73" s="340"/>
      <c r="N73" s="331">
        <v>-16539.613349967694</v>
      </c>
      <c r="O73" s="331">
        <v>-16539.595459317505</v>
      </c>
      <c r="P73" s="331">
        <v>-17051.779921607551</v>
      </c>
      <c r="Q73" s="331">
        <v>-18920.084478856086</v>
      </c>
      <c r="R73" s="331">
        <v>-19169.358512324266</v>
      </c>
      <c r="S73" s="331">
        <v>-23657.425861121701</v>
      </c>
      <c r="T73" s="331">
        <v>-23632.59635980655</v>
      </c>
      <c r="U73" s="331">
        <v>-16220.379027200303</v>
      </c>
      <c r="V73" s="331">
        <v>-24464.125767398469</v>
      </c>
      <c r="W73" s="331">
        <v>-23951.863062101282</v>
      </c>
      <c r="X73" s="331">
        <v>-22197.55508068754</v>
      </c>
      <c r="Y73" s="331">
        <v>-22450.751221019782</v>
      </c>
      <c r="Z73" s="331">
        <v>-21912.410882424898</v>
      </c>
      <c r="AA73" s="331">
        <v>-23470.523234727571</v>
      </c>
      <c r="AB73" s="331">
        <v>0</v>
      </c>
      <c r="AC73" s="331">
        <v>0</v>
      </c>
      <c r="AD73" s="331">
        <v>0</v>
      </c>
      <c r="AE73" s="340"/>
    </row>
    <row r="74" spans="1:31" outlineLevel="1" x14ac:dyDescent="0.25">
      <c r="A74" s="108"/>
      <c r="B74" s="110"/>
      <c r="C74" s="98"/>
      <c r="D74" s="107"/>
      <c r="E74" s="296" t="str">
        <f xml:space="preserve"> 'FS Qtr'!E51</f>
        <v>Senior debt principal repayment</v>
      </c>
      <c r="F74" s="296">
        <f xml:space="preserve"> 'FS Qtr'!F$51</f>
        <v>0</v>
      </c>
      <c r="G74" s="296" t="str">
        <f xml:space="preserve"> 'FS Qtr'!G$51</f>
        <v>$ 000s</v>
      </c>
      <c r="H74" s="296">
        <f xml:space="preserve"> 'FS Qtr'!H$51</f>
        <v>-261452.83409255955</v>
      </c>
      <c r="I74" s="329"/>
      <c r="J74" s="366" t="str">
        <f xml:space="preserve"> IF(ABS(K74) &gt; TRK_TOL, "tu", "vw")</f>
        <v>tu</v>
      </c>
      <c r="K74" s="196">
        <f xml:space="preserve"> H74 - INDEX(M74:AE74, $J$5)</f>
        <v>-214111.12976026785</v>
      </c>
      <c r="L74" s="323">
        <f xml:space="preserve"> IF(ABS(K74) &gt; TRK_TOL, IF(INDEX(M74:AE74, $J$5) = 0, 0, H74 / INDEX(M74:AE74, $J$5) - 1), 0)</f>
        <v>4.5226747279189716</v>
      </c>
      <c r="M74" s="340"/>
      <c r="N74" s="331">
        <v>-47341.704332291716</v>
      </c>
      <c r="O74" s="331">
        <v>-47341.652269866885</v>
      </c>
      <c r="P74" s="331">
        <v>-48785.694184964879</v>
      </c>
      <c r="Q74" s="331">
        <v>-54583.038242249779</v>
      </c>
      <c r="R74" s="331">
        <v>-55443.823959940077</v>
      </c>
      <c r="S74" s="331">
        <v>-70043.089415429698</v>
      </c>
      <c r="T74" s="331">
        <v>-68456.992547596659</v>
      </c>
      <c r="U74" s="331">
        <v>-50128.005008460801</v>
      </c>
      <c r="V74" s="331">
        <v>-69863.551195276508</v>
      </c>
      <c r="W74" s="331">
        <v>-67279.668423079929</v>
      </c>
      <c r="X74" s="331">
        <v>-67109.588879913499</v>
      </c>
      <c r="Y74" s="331">
        <v>-66891.316305526285</v>
      </c>
      <c r="Z74" s="331">
        <v>-63244.577262555897</v>
      </c>
      <c r="AA74" s="331">
        <v>-67567.795509237607</v>
      </c>
      <c r="AB74" s="331">
        <v>0</v>
      </c>
      <c r="AC74" s="331">
        <v>0</v>
      </c>
      <c r="AD74" s="331">
        <v>0</v>
      </c>
      <c r="AE74" s="340"/>
    </row>
    <row r="75" spans="1:31" outlineLevel="1" x14ac:dyDescent="0.25">
      <c r="A75" s="108"/>
      <c r="B75" s="110"/>
      <c r="C75" s="98"/>
      <c r="D75" s="107"/>
      <c r="E75" s="215" t="str">
        <f xml:space="preserve"> 'FS Qtr'!E52</f>
        <v>Cashflow available for DSRA</v>
      </c>
      <c r="F75" s="215">
        <f xml:space="preserve"> 'FS Qtr'!F$52</f>
        <v>0</v>
      </c>
      <c r="G75" s="215" t="str">
        <f xml:space="preserve"> 'FS Qtr'!G$52</f>
        <v>$ 000s</v>
      </c>
      <c r="H75" s="215">
        <f xml:space="preserve"> 'FS Qtr'!H$52</f>
        <v>222772.86981320003</v>
      </c>
      <c r="I75" s="371"/>
      <c r="J75" s="368" t="str">
        <f t="shared" ref="J75" si="15" xml:space="preserve"> IF(ABS(K75) &gt; TRK_TOL, "tu", "vw")</f>
        <v>tu</v>
      </c>
      <c r="K75" s="335">
        <f xml:space="preserve"> H75 - INDEX(M75:AE75, $J$5)</f>
        <v>105404.03540992251</v>
      </c>
      <c r="L75" s="336">
        <f xml:space="preserve"> IF(ABS(K75) &gt; TRK_TOL, IF(INDEX(M75:AE75, $J$5) = 0, 0, H75 / INDEX(M75:AE75, $J$5) - 1), 0)</f>
        <v>0.89805812544543007</v>
      </c>
      <c r="M75" s="337"/>
      <c r="N75" s="338">
        <v>117368.83440327752</v>
      </c>
      <c r="O75" s="338">
        <v>117368.85770014343</v>
      </c>
      <c r="P75" s="338">
        <v>117763.72730312496</v>
      </c>
      <c r="Q75" s="338">
        <v>122583.10734320851</v>
      </c>
      <c r="R75" s="338">
        <v>124898.12444580425</v>
      </c>
      <c r="S75" s="338">
        <v>164632.26684211983</v>
      </c>
      <c r="T75" s="338">
        <v>164149.5764951288</v>
      </c>
      <c r="U75" s="338">
        <v>188265.40264601668</v>
      </c>
      <c r="V75" s="338">
        <v>165225.52406421423</v>
      </c>
      <c r="W75" s="338">
        <v>170336.21892480232</v>
      </c>
      <c r="X75" s="338">
        <v>171853.58958685803</v>
      </c>
      <c r="Y75" s="338">
        <v>171869.3052489798</v>
      </c>
      <c r="Z75" s="338">
        <v>175946.71656282607</v>
      </c>
      <c r="AA75" s="338">
        <v>249891.22150543873</v>
      </c>
      <c r="AB75" s="338">
        <v>333909.67882059299</v>
      </c>
      <c r="AC75" s="338">
        <v>337738.64458162984</v>
      </c>
      <c r="AD75" s="338">
        <v>330080.71305955591</v>
      </c>
      <c r="AE75" s="337"/>
    </row>
    <row r="76" spans="1:31" outlineLevel="1" x14ac:dyDescent="0.25">
      <c r="A76" s="108"/>
      <c r="B76" s="110"/>
      <c r="C76" s="98"/>
      <c r="D76" s="107"/>
      <c r="E76" s="241"/>
      <c r="F76" s="241"/>
      <c r="G76" s="241"/>
      <c r="H76" s="241"/>
      <c r="I76" s="329"/>
      <c r="J76" s="366"/>
      <c r="K76" s="196"/>
      <c r="L76" s="323"/>
      <c r="M76" s="340"/>
      <c r="N76" s="331"/>
      <c r="O76" s="331"/>
      <c r="P76" s="331"/>
      <c r="Q76" s="331"/>
      <c r="R76" s="331"/>
      <c r="S76" s="331"/>
      <c r="T76" s="331"/>
      <c r="U76" s="331"/>
      <c r="V76" s="331"/>
      <c r="W76" s="331"/>
      <c r="X76" s="331"/>
      <c r="Y76" s="331"/>
      <c r="Z76" s="331"/>
      <c r="AA76" s="331"/>
      <c r="AB76" s="331"/>
      <c r="AC76" s="331"/>
      <c r="AD76" s="331"/>
      <c r="AE76" s="340"/>
    </row>
    <row r="77" spans="1:31" outlineLevel="1" x14ac:dyDescent="0.25">
      <c r="A77" s="108"/>
      <c r="B77" s="110"/>
      <c r="C77" s="98"/>
      <c r="D77" s="107"/>
      <c r="E77" s="296" t="str">
        <f xml:space="preserve"> 'FS Qtr'!E54</f>
        <v>DSRA deposit</v>
      </c>
      <c r="F77" s="296">
        <f xml:space="preserve"> 'FS Qtr'!F54</f>
        <v>0</v>
      </c>
      <c r="G77" s="296" t="str">
        <f xml:space="preserve"> 'FS Qtr'!G54</f>
        <v>$ 000s</v>
      </c>
      <c r="H77" s="296">
        <f xml:space="preserve"> 'FS Qtr'!H54</f>
        <v>0</v>
      </c>
      <c r="I77" s="329"/>
      <c r="J77" s="366" t="str">
        <f xml:space="preserve"> IF(ABS(K77) &gt; TRK_TOL, "tu", "vw")</f>
        <v>vw</v>
      </c>
      <c r="K77" s="196">
        <f xml:space="preserve"> H77 - INDEX(M77:AE77, $J$5)</f>
        <v>0</v>
      </c>
      <c r="L77" s="323">
        <f xml:space="preserve"> IF(ABS(K77) &gt; TRK_TOL, IF(INDEX(M77:AE77, $J$5) = 0, 0, H77 / INDEX(M77:AE77, $J$5) - 1), 0)</f>
        <v>0</v>
      </c>
      <c r="M77" s="340"/>
      <c r="N77" s="331">
        <v>0</v>
      </c>
      <c r="O77" s="331">
        <v>0</v>
      </c>
      <c r="P77" s="331">
        <v>0</v>
      </c>
      <c r="Q77" s="331"/>
      <c r="R77" s="331"/>
      <c r="S77" s="331"/>
      <c r="T77" s="331"/>
      <c r="U77" s="331"/>
      <c r="V77" s="331"/>
      <c r="W77" s="331"/>
      <c r="X77" s="331"/>
      <c r="Y77" s="331"/>
      <c r="Z77" s="331"/>
      <c r="AA77" s="331"/>
      <c r="AB77" s="331"/>
      <c r="AC77" s="331"/>
      <c r="AD77" s="331"/>
      <c r="AE77" s="340"/>
    </row>
    <row r="78" spans="1:31" outlineLevel="1" x14ac:dyDescent="0.25">
      <c r="A78" s="108"/>
      <c r="B78" s="110"/>
      <c r="C78" s="98"/>
      <c r="D78" s="107"/>
      <c r="E78" s="296" t="str">
        <f xml:space="preserve"> 'FS Qtr'!E55</f>
        <v>DSRA withdrawal</v>
      </c>
      <c r="F78" s="296">
        <f xml:space="preserve"> 'FS Qtr'!F55</f>
        <v>0</v>
      </c>
      <c r="G78" s="296" t="str">
        <f xml:space="preserve"> 'FS Qtr'!G55</f>
        <v>$ 000s</v>
      </c>
      <c r="H78" s="296">
        <f xml:space="preserve"> 'FS Qtr'!H55</f>
        <v>11766.314320962698</v>
      </c>
      <c r="I78" s="329"/>
      <c r="J78" s="366" t="str">
        <f xml:space="preserve"> IF(ABS(K78) &gt; TRK_TOL, "tu", "vw")</f>
        <v>tu</v>
      </c>
      <c r="K78" s="196">
        <f xml:space="preserve"> H78 - INDEX(M78:AE78, $J$5)</f>
        <v>8385.9138414242134</v>
      </c>
      <c r="L78" s="323">
        <f xml:space="preserve"> IF(ABS(K78) &gt; TRK_TOL, IF(INDEX(M78:AE78, $J$5) = 0, 0, H78 / INDEX(M78:AE78, $J$5) - 1), 0)</f>
        <v>2.4807456667291428</v>
      </c>
      <c r="M78" s="340"/>
      <c r="N78" s="331">
        <v>3380.4004795384849</v>
      </c>
      <c r="O78" s="331">
        <v>3380.3969868602544</v>
      </c>
      <c r="P78" s="331">
        <v>3480.4327918592849</v>
      </c>
      <c r="Q78" s="331"/>
      <c r="R78" s="331"/>
      <c r="S78" s="331"/>
      <c r="T78" s="331"/>
      <c r="U78" s="331"/>
      <c r="V78" s="331"/>
      <c r="W78" s="331"/>
      <c r="X78" s="331"/>
      <c r="Y78" s="331"/>
      <c r="Z78" s="331"/>
      <c r="AA78" s="331"/>
      <c r="AB78" s="331"/>
      <c r="AC78" s="331"/>
      <c r="AD78" s="331"/>
      <c r="AE78" s="340"/>
    </row>
    <row r="79" spans="1:31" outlineLevel="1" x14ac:dyDescent="0.25">
      <c r="A79" s="108"/>
      <c r="B79" s="110"/>
      <c r="C79" s="98"/>
      <c r="D79" s="107"/>
      <c r="E79" s="552" t="str">
        <f xml:space="preserve"> 'FS Qtr'!E56</f>
        <v>Cashflow available for equity bridge loan</v>
      </c>
      <c r="F79" s="552">
        <f xml:space="preserve"> 'FS Qtr'!F56</f>
        <v>0</v>
      </c>
      <c r="G79" s="552" t="str">
        <f xml:space="preserve"> 'FS Qtr'!G56</f>
        <v>$ 000s</v>
      </c>
      <c r="H79" s="552">
        <f xml:space="preserve"> 'FS Qtr'!H56</f>
        <v>234539.18413416267</v>
      </c>
      <c r="I79" s="334"/>
      <c r="J79" s="368" t="str">
        <f t="shared" ref="J79" si="16" xml:space="preserve"> IF(ABS(K79) &gt; TRK_TOL, "tu", "vw")</f>
        <v>tu</v>
      </c>
      <c r="K79" s="335">
        <f xml:space="preserve"> H79 - INDEX(M79:AE79, $J$5)</f>
        <v>113789.94925134667</v>
      </c>
      <c r="L79" s="336">
        <f xml:space="preserve"> IF(ABS(K79) &gt; TRK_TOL, IF(INDEX(M79:AE79, $J$5) = 0, 0, H79 / INDEX(M79:AE79, $J$5) - 1), 0)</f>
        <v>0.9423657993508352</v>
      </c>
      <c r="M79" s="337"/>
      <c r="N79" s="338">
        <v>120749.234882816</v>
      </c>
      <c r="O79" s="338">
        <v>120749.25468700367</v>
      </c>
      <c r="P79" s="338">
        <v>121244.16009498425</v>
      </c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7"/>
    </row>
    <row r="80" spans="1:31" outlineLevel="1" x14ac:dyDescent="0.25">
      <c r="A80" s="108"/>
      <c r="B80" s="110"/>
      <c r="C80" s="98"/>
      <c r="D80" s="107"/>
      <c r="E80" s="241"/>
      <c r="F80" s="241"/>
      <c r="G80" s="241"/>
      <c r="H80" s="241"/>
      <c r="I80" s="329"/>
      <c r="J80" s="366"/>
      <c r="K80" s="196"/>
      <c r="L80" s="323"/>
      <c r="M80" s="340"/>
      <c r="N80" s="331"/>
      <c r="O80" s="331"/>
      <c r="P80" s="331"/>
      <c r="Q80" s="331"/>
      <c r="R80" s="331"/>
      <c r="S80" s="331"/>
      <c r="T80" s="331"/>
      <c r="U80" s="331"/>
      <c r="V80" s="331"/>
      <c r="W80" s="331"/>
      <c r="X80" s="331"/>
      <c r="Y80" s="331"/>
      <c r="Z80" s="331"/>
      <c r="AA80" s="331"/>
      <c r="AB80" s="331"/>
      <c r="AC80" s="331"/>
      <c r="AD80" s="331"/>
      <c r="AE80" s="340"/>
    </row>
    <row r="81" spans="1:31" outlineLevel="1" x14ac:dyDescent="0.25">
      <c r="A81" s="108"/>
      <c r="B81" s="110"/>
      <c r="C81" s="98"/>
      <c r="D81" s="107"/>
      <c r="E81" s="296" t="str">
        <f xml:space="preserve"> 'FS Qtr'!E58</f>
        <v>Equity bridge interest</v>
      </c>
      <c r="F81" s="296">
        <f xml:space="preserve"> 'FS Qtr'!F58</f>
        <v>0</v>
      </c>
      <c r="G81" s="296" t="str">
        <f xml:space="preserve"> 'FS Qtr'!G58</f>
        <v>$ 000s</v>
      </c>
      <c r="H81" s="296">
        <f xml:space="preserve"> 'FS Qtr'!H58</f>
        <v>0</v>
      </c>
      <c r="I81" s="329"/>
      <c r="J81" s="366" t="str">
        <f xml:space="preserve"> IF(ABS(K81) &gt; TRK_TOL, "tu", "vw")</f>
        <v>vw</v>
      </c>
      <c r="K81" s="196">
        <f xml:space="preserve"> H81 - INDEX(M81:AE81, $J$5)</f>
        <v>0</v>
      </c>
      <c r="L81" s="323">
        <f xml:space="preserve"> IF(ABS(K81) &gt; TRK_TOL, IF(INDEX(M81:AE81, $J$5) = 0, 0, H81 / INDEX(M81:AE81, $J$5) - 1), 0)</f>
        <v>0</v>
      </c>
      <c r="M81" s="340"/>
      <c r="N81" s="331">
        <v>0</v>
      </c>
      <c r="O81" s="331">
        <v>0</v>
      </c>
      <c r="P81" s="331"/>
      <c r="Q81" s="331"/>
      <c r="R81" s="331"/>
      <c r="S81" s="331"/>
      <c r="T81" s="331"/>
      <c r="U81" s="331"/>
      <c r="V81" s="331"/>
      <c r="W81" s="331"/>
      <c r="X81" s="331"/>
      <c r="Y81" s="331"/>
      <c r="Z81" s="331"/>
      <c r="AA81" s="331"/>
      <c r="AB81" s="331"/>
      <c r="AC81" s="331"/>
      <c r="AD81" s="331"/>
      <c r="AE81" s="340"/>
    </row>
    <row r="82" spans="1:31" outlineLevel="1" x14ac:dyDescent="0.25">
      <c r="A82" s="108"/>
      <c r="B82" s="110"/>
      <c r="C82" s="98"/>
      <c r="D82" s="107"/>
      <c r="E82" s="552" t="str">
        <f xml:space="preserve"> 'FS Qtr'!E59</f>
        <v>Cashflow available for shareholder loan</v>
      </c>
      <c r="F82" s="552">
        <f xml:space="preserve"> 'FS Qtr'!F59</f>
        <v>0</v>
      </c>
      <c r="G82" s="552" t="str">
        <f xml:space="preserve"> 'FS Qtr'!G59</f>
        <v>$ 000s</v>
      </c>
      <c r="H82" s="552">
        <f xml:space="preserve"> 'FS Qtr'!H59</f>
        <v>234539.18413416267</v>
      </c>
      <c r="I82" s="334"/>
      <c r="J82" s="368" t="str">
        <f t="shared" ref="J82" si="17" xml:space="preserve"> IF(ABS(K82) &gt; TRK_TOL, "tu", "vw")</f>
        <v>tu</v>
      </c>
      <c r="K82" s="335">
        <f xml:space="preserve"> H82 - INDEX(M82:AE82, $J$5)</f>
        <v>113789.94925134667</v>
      </c>
      <c r="L82" s="336">
        <f xml:space="preserve"> IF(ABS(K82) &gt; TRK_TOL, IF(INDEX(M82:AE82, $J$5) = 0, 0, H82 / INDEX(M82:AE82, $J$5) - 1), 0)</f>
        <v>0.9423657993508352</v>
      </c>
      <c r="M82" s="337"/>
      <c r="N82" s="338">
        <v>120749.234882816</v>
      </c>
      <c r="O82" s="338">
        <v>120749.25468700367</v>
      </c>
      <c r="P82" s="338">
        <v>121244.16009498425</v>
      </c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7"/>
    </row>
    <row r="83" spans="1:31" outlineLevel="1" x14ac:dyDescent="0.25">
      <c r="A83" s="108"/>
      <c r="B83" s="110"/>
      <c r="C83" s="98"/>
      <c r="D83" s="107"/>
      <c r="E83" s="241"/>
      <c r="F83" s="241"/>
      <c r="G83" s="241"/>
      <c r="H83" s="241"/>
      <c r="I83" s="329"/>
      <c r="J83" s="366"/>
      <c r="K83" s="196"/>
      <c r="L83" s="323"/>
      <c r="M83" s="340"/>
      <c r="N83" s="331"/>
      <c r="O83" s="331"/>
      <c r="P83" s="331"/>
      <c r="Q83" s="331"/>
      <c r="R83" s="331"/>
      <c r="S83" s="331"/>
      <c r="T83" s="331"/>
      <c r="U83" s="331"/>
      <c r="V83" s="331"/>
      <c r="W83" s="331"/>
      <c r="X83" s="331"/>
      <c r="Y83" s="331"/>
      <c r="Z83" s="331"/>
      <c r="AA83" s="331"/>
      <c r="AB83" s="331"/>
      <c r="AC83" s="331"/>
      <c r="AD83" s="331"/>
      <c r="AE83" s="340"/>
    </row>
    <row r="84" spans="1:31" outlineLevel="1" x14ac:dyDescent="0.25">
      <c r="A84" s="108"/>
      <c r="B84" s="110"/>
      <c r="C84" s="98"/>
      <c r="D84" s="107"/>
      <c r="E84" s="296" t="str">
        <f xml:space="preserve"> 'FS Qtr'!E61</f>
        <v>Shareholder loan interest paid</v>
      </c>
      <c r="F84" s="296">
        <f xml:space="preserve"> 'FS Qtr'!F61</f>
        <v>0</v>
      </c>
      <c r="G84" s="296" t="str">
        <f xml:space="preserve"> 'FS Qtr'!G61</f>
        <v>$ 000s</v>
      </c>
      <c r="H84" s="296">
        <f xml:space="preserve"> 'FS Qtr'!H61</f>
        <v>-124392.21920340607</v>
      </c>
      <c r="I84" s="329"/>
      <c r="J84" s="366" t="str">
        <f xml:space="preserve"> IF(ABS(K84) &gt; TRK_TOL, "tu", "vw")</f>
        <v>tu</v>
      </c>
      <c r="K84" s="196">
        <f xml:space="preserve"> H84 - INDEX(M84:AE84, $J$5)</f>
        <v>-79925.063112092917</v>
      </c>
      <c r="L84" s="323">
        <f xml:space="preserve"> IF(ABS(K84) &gt; TRK_TOL, IF(INDEX(M84:AE84, $J$5) = 0, 0, H84 / INDEX(M84:AE84, $J$5) - 1), 0)</f>
        <v>1.7973954292909373</v>
      </c>
      <c r="M84" s="340"/>
      <c r="N84" s="331">
        <v>-44467.156091313154</v>
      </c>
      <c r="O84" s="331">
        <v>-44467.225787325995</v>
      </c>
      <c r="P84" s="331">
        <v>-36458.358329835683</v>
      </c>
      <c r="Q84" s="331"/>
      <c r="R84" s="331"/>
      <c r="S84" s="331"/>
      <c r="T84" s="331"/>
      <c r="U84" s="331"/>
      <c r="V84" s="331"/>
      <c r="W84" s="331"/>
      <c r="X84" s="331"/>
      <c r="Y84" s="331"/>
      <c r="Z84" s="331"/>
      <c r="AA84" s="331"/>
      <c r="AB84" s="331"/>
      <c r="AC84" s="331"/>
      <c r="AD84" s="331"/>
      <c r="AE84" s="340"/>
    </row>
    <row r="85" spans="1:31" outlineLevel="1" x14ac:dyDescent="0.25">
      <c r="A85" s="108"/>
      <c r="B85" s="110"/>
      <c r="C85" s="98"/>
      <c r="D85" s="107"/>
      <c r="E85" s="296" t="str">
        <f xml:space="preserve"> 'FS Qtr'!E62</f>
        <v>Shareholder loan principal repayment</v>
      </c>
      <c r="F85" s="296">
        <f xml:space="preserve"> 'FS Qtr'!F62</f>
        <v>0</v>
      </c>
      <c r="G85" s="296" t="str">
        <f xml:space="preserve"> 'FS Qtr'!G62</f>
        <v>$ 000s</v>
      </c>
      <c r="H85" s="296">
        <f xml:space="preserve"> 'FS Qtr'!H62</f>
        <v>-90965.413482615288</v>
      </c>
      <c r="I85" s="329"/>
      <c r="J85" s="366" t="str">
        <f xml:space="preserve"> IF(ABS(K85) &gt; TRK_TOL, "tu", "vw")</f>
        <v>tu</v>
      </c>
      <c r="K85" s="196">
        <f xml:space="preserve"> H85 - INDEX(M85:AE85, $J$5)</f>
        <v>-35840.333096256873</v>
      </c>
      <c r="L85" s="323">
        <f xml:space="preserve"> IF(ABS(K85) &gt; TRK_TOL, IF(INDEX(M85:AE85, $J$5) = 0, 0, H85 / INDEX(M85:AE85, $J$5) - 1), 0)</f>
        <v>0.65016382461595712</v>
      </c>
      <c r="M85" s="340"/>
      <c r="N85" s="331">
        <v>-55125.080386358415</v>
      </c>
      <c r="O85" s="331">
        <v>-55125.088318105358</v>
      </c>
      <c r="P85" s="331">
        <v>-48331.840117047825</v>
      </c>
      <c r="Q85" s="331"/>
      <c r="R85" s="331"/>
      <c r="S85" s="331"/>
      <c r="T85" s="331"/>
      <c r="U85" s="331"/>
      <c r="V85" s="331"/>
      <c r="W85" s="331"/>
      <c r="X85" s="331"/>
      <c r="Y85" s="331"/>
      <c r="Z85" s="331"/>
      <c r="AA85" s="331"/>
      <c r="AB85" s="331"/>
      <c r="AC85" s="331"/>
      <c r="AD85" s="331"/>
      <c r="AE85" s="340"/>
    </row>
    <row r="86" spans="1:31" outlineLevel="1" x14ac:dyDescent="0.25">
      <c r="A86" s="108"/>
      <c r="B86" s="110"/>
      <c r="C86" s="98"/>
      <c r="D86" s="107"/>
      <c r="E86" s="552" t="str">
        <f xml:space="preserve"> 'FS Qtr'!E63</f>
        <v>Cashflow available for share capital redemption</v>
      </c>
      <c r="F86" s="552">
        <f xml:space="preserve"> 'FS Qtr'!F63</f>
        <v>0</v>
      </c>
      <c r="G86" s="552" t="str">
        <f xml:space="preserve"> 'FS Qtr'!G63</f>
        <v>$ 000s</v>
      </c>
      <c r="H86" s="552">
        <f xml:space="preserve"> 'FS Qtr'!H63</f>
        <v>19181.55144814137</v>
      </c>
      <c r="I86" s="334"/>
      <c r="J86" s="368" t="str">
        <f t="shared" ref="J86" si="18" xml:space="preserve"> IF(ABS(K86) &gt; TRK_TOL, "tu", "vw")</f>
        <v>tu</v>
      </c>
      <c r="K86" s="335">
        <f xml:space="preserve"> H86 - INDEX(M86:AE86, $J$5)</f>
        <v>-1975.4469570031106</v>
      </c>
      <c r="L86" s="336">
        <f xml:space="preserve"> IF(ABS(K86) &gt; TRK_TOL, IF(INDEX(M86:AE86, $J$5) = 0, 0, H86 / INDEX(M86:AE86, $J$5) - 1), 0)</f>
        <v>-9.3370851534533617E-2</v>
      </c>
      <c r="M86" s="337"/>
      <c r="N86" s="338">
        <v>21156.998405144481</v>
      </c>
      <c r="O86" s="338">
        <v>21156.940581572377</v>
      </c>
      <c r="P86" s="338">
        <v>36453.961648100798</v>
      </c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7"/>
    </row>
    <row r="87" spans="1:31" outlineLevel="1" x14ac:dyDescent="0.25">
      <c r="A87" s="108"/>
      <c r="B87" s="110"/>
      <c r="C87" s="98"/>
      <c r="D87" s="107"/>
      <c r="E87" s="241"/>
      <c r="F87" s="241"/>
      <c r="G87" s="241"/>
      <c r="H87" s="241"/>
      <c r="I87" s="329"/>
      <c r="J87" s="366"/>
      <c r="K87" s="196"/>
      <c r="L87" s="323"/>
      <c r="M87" s="340"/>
      <c r="N87" s="331"/>
      <c r="O87" s="331"/>
      <c r="P87" s="331"/>
      <c r="Q87" s="331"/>
      <c r="R87" s="331"/>
      <c r="S87" s="331"/>
      <c r="T87" s="331"/>
      <c r="U87" s="331"/>
      <c r="V87" s="331"/>
      <c r="W87" s="331"/>
      <c r="X87" s="331"/>
      <c r="Y87" s="331"/>
      <c r="Z87" s="331"/>
      <c r="AA87" s="331"/>
      <c r="AB87" s="331"/>
      <c r="AC87" s="331"/>
      <c r="AD87" s="331"/>
      <c r="AE87" s="340"/>
    </row>
    <row r="88" spans="1:31" outlineLevel="1" x14ac:dyDescent="0.25">
      <c r="A88" s="108"/>
      <c r="B88" s="110"/>
      <c r="C88" s="117"/>
      <c r="D88" s="107"/>
      <c r="E88" s="296" t="str">
        <f xml:space="preserve"> 'FS Qtr'!E65</f>
        <v>Share capital redemption</v>
      </c>
      <c r="F88" s="296">
        <f xml:space="preserve"> 'FS Qtr'!F$65</f>
        <v>0</v>
      </c>
      <c r="G88" s="296" t="str">
        <f xml:space="preserve"> 'FS Qtr'!G$65</f>
        <v>$ 000s</v>
      </c>
      <c r="H88" s="296">
        <f xml:space="preserve"> 'FS Qtr'!H$65</f>
        <v>-100</v>
      </c>
      <c r="I88" s="329"/>
      <c r="J88" s="369" t="str">
        <f xml:space="preserve"> IF(ABS(K88) &gt; TRK_TOL, "tu", "vw")</f>
        <v>vw</v>
      </c>
      <c r="K88" s="196">
        <f xml:space="preserve"> H88 - INDEX(M88:AE88, $J$5)</f>
        <v>0</v>
      </c>
      <c r="L88" s="323">
        <f xml:space="preserve"> IF(ABS(K88) &gt; TRK_TOL, IF(INDEX(M88:AE88, $J$5) = 0, 0, H88 / INDEX(M88:AE88, $J$5) - 1), 0)</f>
        <v>0</v>
      </c>
      <c r="M88" s="341"/>
      <c r="N88" s="331">
        <v>-100</v>
      </c>
      <c r="O88" s="331">
        <v>-100</v>
      </c>
      <c r="P88" s="331">
        <v>-100</v>
      </c>
      <c r="Q88" s="331">
        <v>-30681.023217528222</v>
      </c>
      <c r="R88" s="331">
        <v>-29875.367985866316</v>
      </c>
      <c r="S88" s="331">
        <v>-16288.636057871059</v>
      </c>
      <c r="T88" s="331">
        <v>-15804.35946848923</v>
      </c>
      <c r="U88" s="331">
        <v>-33418.670005640502</v>
      </c>
      <c r="V88" s="331">
        <v>-30136.448804723463</v>
      </c>
      <c r="W88" s="331">
        <v>-32720.331576920085</v>
      </c>
      <c r="X88" s="331">
        <v>-32890.41112008685</v>
      </c>
      <c r="Y88" s="331">
        <v>-33108.683694473206</v>
      </c>
      <c r="Z88" s="331">
        <v>-36755.42273744398</v>
      </c>
      <c r="AA88" s="331">
        <v>-32432.20449076168</v>
      </c>
      <c r="AB88" s="331">
        <v>-100000</v>
      </c>
      <c r="AC88" s="331">
        <v>-100000</v>
      </c>
      <c r="AD88" s="331">
        <v>-100000</v>
      </c>
      <c r="AE88" s="341"/>
    </row>
    <row r="89" spans="1:31" outlineLevel="1" x14ac:dyDescent="0.25">
      <c r="A89" s="108"/>
      <c r="B89" s="110"/>
      <c r="C89" s="117"/>
      <c r="D89" s="107"/>
      <c r="E89" s="215" t="str">
        <f xml:space="preserve"> 'FS Qtr'!E66</f>
        <v>Cash flow available for dividends</v>
      </c>
      <c r="F89" s="215">
        <f xml:space="preserve"> 'FS Qtr'!F$66</f>
        <v>0</v>
      </c>
      <c r="G89" s="215" t="str">
        <f xml:space="preserve"> 'FS Qtr'!G$66</f>
        <v>$ 000s</v>
      </c>
      <c r="H89" s="215">
        <f xml:space="preserve"> 'FS Qtr'!H$66</f>
        <v>19081.55144814137</v>
      </c>
      <c r="I89" s="371"/>
      <c r="J89" s="368" t="str">
        <f t="shared" ref="J89" si="19" xml:space="preserve"> IF(ABS(K89) &gt; TRK_TOL, "tu", "vw")</f>
        <v>tu</v>
      </c>
      <c r="K89" s="335">
        <f xml:space="preserve"> H89 - INDEX(M89:AE89, $J$5)</f>
        <v>-1975.4469570031106</v>
      </c>
      <c r="L89" s="336">
        <f xml:space="preserve"> IF(ABS(K89) &gt; TRK_TOL, IF(INDEX(M89:AE89, $J$5) = 0, 0, H89 / INDEX(M89:AE89, $J$5) - 1), 0)</f>
        <v>-9.3814271103353719E-2</v>
      </c>
      <c r="M89" s="337"/>
      <c r="N89" s="338">
        <v>21056.998405144481</v>
      </c>
      <c r="O89" s="338">
        <v>21056.940581572377</v>
      </c>
      <c r="P89" s="338">
        <v>36353.961648100798</v>
      </c>
      <c r="Q89" s="338">
        <v>91902.084125680281</v>
      </c>
      <c r="R89" s="338">
        <v>95022.75645993794</v>
      </c>
      <c r="S89" s="338">
        <v>148343.63078424879</v>
      </c>
      <c r="T89" s="338">
        <v>148345.21702663956</v>
      </c>
      <c r="U89" s="338">
        <v>154846.73264037617</v>
      </c>
      <c r="V89" s="338">
        <v>135089.07525949075</v>
      </c>
      <c r="W89" s="338">
        <v>137335.11101667481</v>
      </c>
      <c r="X89" s="338">
        <v>138963.17846677118</v>
      </c>
      <c r="Y89" s="338">
        <v>138760.62155450662</v>
      </c>
      <c r="Z89" s="338">
        <v>139191.2938253821</v>
      </c>
      <c r="AA89" s="338">
        <v>217459.01701467705</v>
      </c>
      <c r="AB89" s="338">
        <v>233909.67882059299</v>
      </c>
      <c r="AC89" s="338">
        <v>237738.64458162984</v>
      </c>
      <c r="AD89" s="338">
        <v>230080.71305955591</v>
      </c>
      <c r="AE89" s="337"/>
    </row>
    <row r="90" spans="1:31" outlineLevel="1" x14ac:dyDescent="0.25">
      <c r="A90" s="108"/>
      <c r="B90" s="110"/>
      <c r="C90" s="117"/>
      <c r="D90" s="107"/>
      <c r="E90" s="241"/>
      <c r="F90" s="241"/>
      <c r="G90" s="241"/>
      <c r="H90" s="241"/>
      <c r="I90" s="329"/>
      <c r="J90" s="369"/>
      <c r="K90" s="196"/>
      <c r="L90" s="323"/>
      <c r="M90" s="341"/>
      <c r="N90" s="331"/>
      <c r="O90" s="331"/>
      <c r="P90" s="331"/>
      <c r="Q90" s="331"/>
      <c r="R90" s="331"/>
      <c r="S90" s="331"/>
      <c r="T90" s="331"/>
      <c r="U90" s="331"/>
      <c r="V90" s="331"/>
      <c r="W90" s="331"/>
      <c r="X90" s="331"/>
      <c r="Y90" s="331"/>
      <c r="Z90" s="331"/>
      <c r="AA90" s="331"/>
      <c r="AB90" s="331"/>
      <c r="AC90" s="331"/>
      <c r="AD90" s="331"/>
      <c r="AE90" s="341"/>
    </row>
    <row r="91" spans="1:31" outlineLevel="1" x14ac:dyDescent="0.25">
      <c r="A91" s="108"/>
      <c r="B91" s="110"/>
      <c r="C91" s="117"/>
      <c r="D91" s="107"/>
      <c r="E91" s="296" t="str">
        <f xml:space="preserve"> 'FS Qtr'!E68</f>
        <v>Dividends paid</v>
      </c>
      <c r="F91" s="296">
        <f xml:space="preserve"> 'FS Qtr'!F$68</f>
        <v>0</v>
      </c>
      <c r="G91" s="296" t="str">
        <f xml:space="preserve"> 'FS Qtr'!G$68</f>
        <v>$ 000s</v>
      </c>
      <c r="H91" s="296">
        <f xml:space="preserve"> 'FS Qtr'!H$68</f>
        <v>-19081.551448141145</v>
      </c>
      <c r="I91" s="329"/>
      <c r="J91" s="369" t="str">
        <f xml:space="preserve"> IF(ABS(K91) &gt; TRK_TOL, "tu", "vw")</f>
        <v>tu</v>
      </c>
      <c r="K91" s="196">
        <f xml:space="preserve"> H91 - INDEX(M91:AE91, $J$5)</f>
        <v>1975.4469570033361</v>
      </c>
      <c r="L91" s="323">
        <f xml:space="preserve"> IF(ABS(K91) &gt; TRK_TOL, IF(INDEX(M91:AE91, $J$5) = 0, 0, H91 / INDEX(M91:AE91, $J$5) - 1), 0)</f>
        <v>-9.3814271103364377E-2</v>
      </c>
      <c r="M91" s="341"/>
      <c r="N91" s="331">
        <v>-21056.998405144481</v>
      </c>
      <c r="O91" s="331">
        <v>-21056.940581572355</v>
      </c>
      <c r="P91" s="331">
        <v>-36353.961508478402</v>
      </c>
      <c r="Q91" s="331">
        <v>-91902.084125680281</v>
      </c>
      <c r="R91" s="331">
        <v>-95022.756459937911</v>
      </c>
      <c r="S91" s="331">
        <v>-148343.63078424882</v>
      </c>
      <c r="T91" s="331">
        <v>-148345.21702663964</v>
      </c>
      <c r="U91" s="331">
        <v>-154846.73264036645</v>
      </c>
      <c r="V91" s="331">
        <v>-135089.07525949078</v>
      </c>
      <c r="W91" s="331">
        <v>-137335.11101667475</v>
      </c>
      <c r="X91" s="331">
        <v>-138963.17846677112</v>
      </c>
      <c r="Y91" s="331">
        <v>-138760.62155450636</v>
      </c>
      <c r="Z91" s="331">
        <v>-139191.2938253819</v>
      </c>
      <c r="AA91" s="331">
        <v>-217459.01701467659</v>
      </c>
      <c r="AB91" s="331">
        <v>-233909.67882059276</v>
      </c>
      <c r="AC91" s="331">
        <v>-237738.64458162984</v>
      </c>
      <c r="AD91" s="331">
        <v>-230080.71305955577</v>
      </c>
      <c r="AE91" s="341"/>
    </row>
    <row r="92" spans="1:31" outlineLevel="1" x14ac:dyDescent="0.25">
      <c r="A92" s="108"/>
      <c r="B92" s="110"/>
      <c r="C92" s="117"/>
      <c r="D92" s="107"/>
      <c r="E92" s="215" t="str">
        <f xml:space="preserve"> 'FS Qtr'!E69</f>
        <v>Net cash flow</v>
      </c>
      <c r="F92" s="215">
        <f xml:space="preserve"> 'FS Qtr'!F$69</f>
        <v>0</v>
      </c>
      <c r="G92" s="215" t="str">
        <f xml:space="preserve"> 'FS Qtr'!G$69</f>
        <v>$ 000s</v>
      </c>
      <c r="H92" s="215">
        <f xml:space="preserve"> 'FS Qtr'!H$69</f>
        <v>2.2373569663614035E-10</v>
      </c>
      <c r="I92" s="334"/>
      <c r="J92" s="368" t="str">
        <f t="shared" ref="J92" si="20" xml:space="preserve"> IF(ABS(K92) &gt; TRK_TOL, "tu", "vw")</f>
        <v>vw</v>
      </c>
      <c r="K92" s="335">
        <f xml:space="preserve"> H92 - INDEX(M92:AE92, $J$5)</f>
        <v>2.2373569663614035E-10</v>
      </c>
      <c r="L92" s="336">
        <f xml:space="preserve"> IF(ABS(K92) &gt; TRK_TOL, IF(INDEX(M92:AE92, $J$5) = 0, 0, H92 / INDEX(M92:AE92, $J$5) - 1), 0)</f>
        <v>0</v>
      </c>
      <c r="M92" s="337"/>
      <c r="N92" s="338">
        <v>0</v>
      </c>
      <c r="O92" s="338">
        <v>1.3395721167120825E-11</v>
      </c>
      <c r="P92" s="338">
        <v>1.3962239790998865E-4</v>
      </c>
      <c r="Q92" s="338">
        <v>-2.0014215963581394E-11</v>
      </c>
      <c r="R92" s="338">
        <v>-2.4101609596982598E-11</v>
      </c>
      <c r="S92" s="338">
        <v>-1.5395570234836161E-11</v>
      </c>
      <c r="T92" s="338">
        <v>-6.5938365878537297E-11</v>
      </c>
      <c r="U92" s="338">
        <v>9.7425072453916073E-9</v>
      </c>
      <c r="V92" s="338">
        <v>-1.0931529978329816E-11</v>
      </c>
      <c r="W92" s="338">
        <v>1.4551915228366852E-11</v>
      </c>
      <c r="X92" s="338">
        <v>3.637978807091713E-12</v>
      </c>
      <c r="Y92" s="338">
        <v>2.1736923372372985E-10</v>
      </c>
      <c r="Z92" s="338">
        <v>9.049472282640636E-11</v>
      </c>
      <c r="AA92" s="338">
        <v>3.39014150085859E-10</v>
      </c>
      <c r="AB92" s="338">
        <v>0</v>
      </c>
      <c r="AC92" s="338">
        <v>0</v>
      </c>
      <c r="AD92" s="338">
        <v>0</v>
      </c>
      <c r="AE92" s="337"/>
    </row>
    <row r="93" spans="1:31" outlineLevel="1" x14ac:dyDescent="0.25">
      <c r="A93" s="108"/>
      <c r="B93" s="110"/>
      <c r="C93" s="107"/>
      <c r="D93" s="107"/>
      <c r="E93" s="329"/>
      <c r="F93" s="329"/>
      <c r="G93" s="329"/>
      <c r="H93" s="329"/>
      <c r="I93" s="329"/>
      <c r="J93" s="370"/>
      <c r="K93" s="343"/>
      <c r="L93" s="344"/>
      <c r="M93" s="341"/>
      <c r="N93" s="331"/>
      <c r="O93" s="331"/>
      <c r="P93" s="331"/>
      <c r="Q93" s="331"/>
      <c r="R93" s="331"/>
      <c r="S93" s="331"/>
      <c r="T93" s="331"/>
      <c r="U93" s="331"/>
      <c r="V93" s="331"/>
      <c r="W93" s="331"/>
      <c r="X93" s="331"/>
      <c r="Y93" s="331"/>
      <c r="Z93" s="331"/>
      <c r="AA93" s="331"/>
      <c r="AB93" s="331"/>
      <c r="AC93" s="331"/>
      <c r="AD93" s="331"/>
      <c r="AE93" s="341"/>
    </row>
    <row r="94" spans="1:31" x14ac:dyDescent="0.25">
      <c r="A94" s="108"/>
      <c r="B94" s="110"/>
      <c r="C94" s="107"/>
      <c r="D94" s="107"/>
      <c r="E94" s="329"/>
      <c r="F94" s="329"/>
      <c r="G94" s="329"/>
      <c r="H94" s="329"/>
      <c r="I94" s="329"/>
      <c r="K94" s="197"/>
      <c r="L94" s="324"/>
      <c r="M94" s="340"/>
      <c r="N94" s="331"/>
      <c r="O94" s="331"/>
      <c r="P94" s="331"/>
      <c r="Q94" s="331"/>
      <c r="R94" s="331"/>
      <c r="S94" s="331"/>
      <c r="T94" s="331"/>
      <c r="U94" s="331"/>
      <c r="V94" s="331"/>
      <c r="W94" s="331"/>
      <c r="X94" s="331"/>
      <c r="Y94" s="331"/>
      <c r="Z94" s="331"/>
      <c r="AA94" s="331"/>
      <c r="AB94" s="331"/>
      <c r="AC94" s="331"/>
      <c r="AD94" s="331"/>
      <c r="AE94" s="340"/>
    </row>
    <row r="95" spans="1:31" x14ac:dyDescent="0.25">
      <c r="A95" s="97" t="s">
        <v>101</v>
      </c>
      <c r="B95" s="107"/>
      <c r="C95" s="107"/>
      <c r="D95" s="107"/>
      <c r="E95" s="342"/>
      <c r="F95" s="345"/>
      <c r="G95" s="342"/>
      <c r="H95" s="342"/>
      <c r="I95" s="342"/>
      <c r="J95" s="364"/>
      <c r="K95" s="198"/>
      <c r="L95" s="325"/>
      <c r="M95" s="340"/>
      <c r="N95" s="346"/>
      <c r="O95" s="346"/>
      <c r="P95" s="346"/>
      <c r="Q95" s="346"/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0"/>
    </row>
    <row r="96" spans="1:31" x14ac:dyDescent="0.25">
      <c r="A96" s="108"/>
      <c r="B96" s="110"/>
      <c r="C96" s="107"/>
      <c r="D96" s="107"/>
      <c r="E96" s="329"/>
      <c r="F96" s="329"/>
      <c r="G96" s="329"/>
      <c r="H96" s="329"/>
      <c r="I96" s="329"/>
      <c r="K96" s="197"/>
      <c r="L96" s="324"/>
      <c r="M96" s="340"/>
      <c r="N96" s="331"/>
      <c r="O96" s="331"/>
      <c r="P96" s="331"/>
      <c r="Q96" s="331"/>
      <c r="R96" s="331"/>
      <c r="S96" s="331"/>
      <c r="T96" s="331"/>
      <c r="U96" s="331"/>
      <c r="V96" s="331"/>
      <c r="W96" s="331"/>
      <c r="X96" s="331"/>
      <c r="Y96" s="331"/>
      <c r="Z96" s="331"/>
      <c r="AA96" s="331"/>
      <c r="AB96" s="331"/>
      <c r="AC96" s="331"/>
      <c r="AD96" s="331"/>
      <c r="AE96" s="340"/>
    </row>
    <row r="97" spans="1:31" outlineLevel="1" x14ac:dyDescent="0.25">
      <c r="A97" s="121"/>
      <c r="B97" s="121"/>
      <c r="C97" s="122"/>
      <c r="D97" s="123"/>
      <c r="E97" s="200" t="s">
        <v>71</v>
      </c>
      <c r="F97" s="347"/>
      <c r="G97" s="348"/>
      <c r="H97" s="349">
        <f ca="1" xml:space="preserve"> NOW()</f>
        <v>45002.566317245371</v>
      </c>
      <c r="I97" s="342"/>
      <c r="K97" s="198"/>
      <c r="L97" s="325"/>
      <c r="M97" s="340"/>
      <c r="N97" s="350">
        <v>44858.347980555554</v>
      </c>
      <c r="O97" s="350">
        <v>44094.467210763891</v>
      </c>
      <c r="P97" s="350">
        <v>44060.714747685182</v>
      </c>
      <c r="Q97" s="350">
        <v>44060.379426041669</v>
      </c>
      <c r="R97" s="350">
        <v>44060.377315393518</v>
      </c>
      <c r="S97" s="350">
        <v>44059.808585648148</v>
      </c>
      <c r="T97" s="350">
        <v>44059.789861689816</v>
      </c>
      <c r="U97" s="350">
        <v>44059.778008564812</v>
      </c>
      <c r="V97" s="350">
        <v>44058.699784722223</v>
      </c>
      <c r="W97" s="350">
        <v>44050.329445949072</v>
      </c>
      <c r="X97" s="350">
        <v>43948.842308564817</v>
      </c>
      <c r="Y97" s="350">
        <v>43948.826948726855</v>
      </c>
      <c r="Z97" s="350">
        <v>43948.598897685188</v>
      </c>
      <c r="AA97" s="350">
        <v>43928.433772453704</v>
      </c>
      <c r="AB97" s="350">
        <v>43915.310571296293</v>
      </c>
      <c r="AC97" s="350">
        <v>43915.310834143522</v>
      </c>
      <c r="AD97" s="350">
        <v>43915.311705324071</v>
      </c>
      <c r="AE97" s="340"/>
    </row>
    <row r="98" spans="1:31" outlineLevel="1" x14ac:dyDescent="0.25">
      <c r="A98" s="97"/>
      <c r="B98" s="97"/>
      <c r="C98" s="98"/>
      <c r="D98" s="107"/>
      <c r="E98" s="351" t="s">
        <v>102</v>
      </c>
      <c r="F98" s="347"/>
      <c r="G98" s="351"/>
      <c r="H98" s="352" t="str">
        <f ca="1" xml:space="preserve"> MID(CELL("filename",$A$1), SEARCH("[", CELL("filename",$A$1)) + 1, SEARCH("]", CELL("filename",$A$1)) - SEARCH("[", CELL("filename",$A$1)) - 1)</f>
        <v>CPFM_2.3 (Chris Daplet - Final Case Study) Clean.xlsm</v>
      </c>
      <c r="I98" s="342"/>
      <c r="K98" s="198"/>
      <c r="L98" s="325"/>
      <c r="M98" s="340"/>
      <c r="N98" s="353" t="s">
        <v>643</v>
      </c>
      <c r="O98" s="353" t="s">
        <v>616</v>
      </c>
      <c r="P98" s="353" t="s">
        <v>506</v>
      </c>
      <c r="Q98" s="353" t="s">
        <v>451</v>
      </c>
      <c r="R98" s="353" t="s">
        <v>451</v>
      </c>
      <c r="S98" s="353" t="s">
        <v>438</v>
      </c>
      <c r="T98" s="353" t="s">
        <v>426</v>
      </c>
      <c r="U98" s="353" t="s">
        <v>422</v>
      </c>
      <c r="V98" s="353" t="s">
        <v>349</v>
      </c>
      <c r="W98" s="353" t="s">
        <v>325</v>
      </c>
      <c r="X98" s="353" t="s">
        <v>314</v>
      </c>
      <c r="Y98" s="353" t="s">
        <v>314</v>
      </c>
      <c r="Z98" s="353" t="s">
        <v>284</v>
      </c>
      <c r="AA98" s="353" t="s">
        <v>278</v>
      </c>
      <c r="AB98" s="353" t="s">
        <v>171</v>
      </c>
      <c r="AC98" s="353" t="s">
        <v>171</v>
      </c>
      <c r="AD98" s="353" t="s">
        <v>171</v>
      </c>
      <c r="AE98" s="340"/>
    </row>
    <row r="99" spans="1:31" outlineLevel="1" x14ac:dyDescent="0.25">
      <c r="A99" s="97"/>
      <c r="B99" s="97"/>
      <c r="C99" s="98"/>
      <c r="D99" s="108"/>
      <c r="E99" s="354"/>
      <c r="F99" s="345"/>
      <c r="G99" s="342"/>
      <c r="H99" s="342"/>
      <c r="I99" s="342"/>
      <c r="J99" s="364"/>
      <c r="K99" s="198"/>
      <c r="L99" s="325"/>
      <c r="M99" s="340"/>
      <c r="N99" s="342"/>
      <c r="O99" s="342"/>
      <c r="P99" s="342"/>
      <c r="Q99" s="342"/>
      <c r="R99" s="342"/>
      <c r="S99" s="342"/>
      <c r="T99" s="342"/>
      <c r="U99" s="342"/>
      <c r="V99" s="342"/>
      <c r="W99" s="342"/>
      <c r="X99" s="342"/>
      <c r="Y99" s="342"/>
      <c r="Z99" s="342"/>
      <c r="AA99" s="342"/>
      <c r="AB99" s="342"/>
      <c r="AC99" s="342"/>
      <c r="AD99" s="342"/>
      <c r="AE99" s="340"/>
    </row>
    <row r="100" spans="1:31" x14ac:dyDescent="0.25">
      <c r="A100" s="97"/>
      <c r="B100" s="97"/>
      <c r="C100" s="98"/>
      <c r="D100" s="108"/>
      <c r="E100" s="354"/>
      <c r="F100" s="345"/>
      <c r="G100" s="342"/>
      <c r="H100" s="342"/>
      <c r="I100" s="342"/>
      <c r="J100" s="364"/>
      <c r="K100" s="198"/>
      <c r="L100" s="325"/>
      <c r="M100" s="340"/>
      <c r="N100" s="342"/>
      <c r="O100" s="342"/>
      <c r="P100" s="342"/>
      <c r="Q100" s="342"/>
      <c r="R100" s="342"/>
      <c r="S100" s="342"/>
      <c r="T100" s="342"/>
      <c r="U100" s="342"/>
      <c r="V100" s="342"/>
      <c r="W100" s="342"/>
      <c r="X100" s="342"/>
      <c r="Y100" s="342"/>
      <c r="Z100" s="342"/>
      <c r="AA100" s="342"/>
      <c r="AB100" s="342"/>
      <c r="AC100" s="342"/>
      <c r="AD100" s="342"/>
      <c r="AE100" s="340"/>
    </row>
    <row r="101" spans="1:31" x14ac:dyDescent="0.25">
      <c r="A101" s="267"/>
      <c r="B101" s="267"/>
      <c r="C101" s="268"/>
      <c r="D101" s="269"/>
      <c r="E101" s="355" t="s">
        <v>67</v>
      </c>
      <c r="F101" s="356"/>
      <c r="G101" s="357"/>
      <c r="H101" s="357"/>
      <c r="I101" s="358"/>
      <c r="J101" s="365" t="s">
        <v>72</v>
      </c>
      <c r="K101" s="330"/>
      <c r="L101" s="359"/>
      <c r="M101" s="34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40"/>
    </row>
    <row r="102" spans="1:31" x14ac:dyDescent="0.25">
      <c r="E102" s="351"/>
      <c r="F102" s="351"/>
      <c r="G102" s="351"/>
      <c r="H102" s="351"/>
      <c r="I102" s="342"/>
      <c r="K102" s="197"/>
      <c r="L102" s="324"/>
      <c r="M102" s="340"/>
      <c r="N102" s="351"/>
      <c r="O102" s="351"/>
      <c r="P102" s="351"/>
      <c r="Q102" s="351"/>
      <c r="R102" s="351"/>
      <c r="S102" s="351"/>
      <c r="T102" s="351"/>
      <c r="U102" s="351"/>
      <c r="V102" s="351"/>
      <c r="W102" s="351"/>
      <c r="X102" s="351"/>
      <c r="Y102" s="351"/>
      <c r="Z102" s="351"/>
      <c r="AA102" s="351"/>
      <c r="AB102" s="351"/>
      <c r="AC102" s="351"/>
      <c r="AD102" s="351"/>
      <c r="AE102" s="340"/>
    </row>
  </sheetData>
  <conditionalFormatting sqref="J8 J88 J39:J41 J90:J91 J32:J37">
    <cfRule type="cellIs" dxfId="75" priority="52" operator="equal">
      <formula>"tu"</formula>
    </cfRule>
  </conditionalFormatting>
  <conditionalFormatting sqref="J11 J13:J15">
    <cfRule type="cellIs" dxfId="74" priority="51" operator="equal">
      <formula>"tu"</formula>
    </cfRule>
  </conditionalFormatting>
  <conditionalFormatting sqref="J45:J46 J48:J49">
    <cfRule type="cellIs" dxfId="73" priority="50" operator="equal">
      <formula>"tu"</formula>
    </cfRule>
  </conditionalFormatting>
  <conditionalFormatting sqref="J76 J72:J73 J58:J61 J87 J80 J55:J56">
    <cfRule type="cellIs" dxfId="72" priority="45" operator="equal">
      <formula>"tu"</formula>
    </cfRule>
  </conditionalFormatting>
  <conditionalFormatting sqref="J74">
    <cfRule type="cellIs" dxfId="71" priority="39" operator="equal">
      <formula>"tu"</formula>
    </cfRule>
  </conditionalFormatting>
  <conditionalFormatting sqref="J44">
    <cfRule type="cellIs" dxfId="70" priority="37" operator="equal">
      <formula>"tu"</formula>
    </cfRule>
  </conditionalFormatting>
  <conditionalFormatting sqref="J47">
    <cfRule type="cellIs" dxfId="69" priority="36" operator="equal">
      <formula>"tu"</formula>
    </cfRule>
  </conditionalFormatting>
  <conditionalFormatting sqref="J50">
    <cfRule type="cellIs" dxfId="68" priority="35" operator="equal">
      <formula>"tu"</formula>
    </cfRule>
  </conditionalFormatting>
  <conditionalFormatting sqref="J38">
    <cfRule type="cellIs" dxfId="67" priority="34" operator="equal">
      <formula>"tu"</formula>
    </cfRule>
  </conditionalFormatting>
  <conditionalFormatting sqref="J62:J63 J67 J70">
    <cfRule type="cellIs" dxfId="66" priority="33" operator="equal">
      <formula>"tu"</formula>
    </cfRule>
  </conditionalFormatting>
  <conditionalFormatting sqref="J71">
    <cfRule type="cellIs" dxfId="65" priority="32" operator="equal">
      <formula>"tu"</formula>
    </cfRule>
  </conditionalFormatting>
  <conditionalFormatting sqref="J57">
    <cfRule type="cellIs" dxfId="64" priority="31" operator="equal">
      <formula>"tu"</formula>
    </cfRule>
  </conditionalFormatting>
  <conditionalFormatting sqref="J64">
    <cfRule type="cellIs" dxfId="63" priority="30" operator="equal">
      <formula>"tu"</formula>
    </cfRule>
  </conditionalFormatting>
  <conditionalFormatting sqref="J10">
    <cfRule type="cellIs" dxfId="62" priority="28" operator="equal">
      <formula>"tu"</formula>
    </cfRule>
  </conditionalFormatting>
  <conditionalFormatting sqref="J25">
    <cfRule type="cellIs" dxfId="61" priority="27" operator="equal">
      <formula>"tu"</formula>
    </cfRule>
  </conditionalFormatting>
  <conditionalFormatting sqref="J26 J28">
    <cfRule type="cellIs" dxfId="60" priority="26" operator="equal">
      <formula>"tu"</formula>
    </cfRule>
  </conditionalFormatting>
  <conditionalFormatting sqref="J27">
    <cfRule type="cellIs" dxfId="59" priority="24" operator="equal">
      <formula>"tu"</formula>
    </cfRule>
  </conditionalFormatting>
  <conditionalFormatting sqref="J43">
    <cfRule type="cellIs" dxfId="58" priority="23" operator="equal">
      <formula>"tu"</formula>
    </cfRule>
  </conditionalFormatting>
  <conditionalFormatting sqref="J84">
    <cfRule type="cellIs" dxfId="57" priority="22" operator="equal">
      <formula>"tu"</formula>
    </cfRule>
  </conditionalFormatting>
  <conditionalFormatting sqref="J85">
    <cfRule type="cellIs" dxfId="56" priority="21" operator="equal">
      <formula>"tu"</formula>
    </cfRule>
  </conditionalFormatting>
  <conditionalFormatting sqref="J69">
    <cfRule type="cellIs" dxfId="55" priority="20" operator="equal">
      <formula>"tu"</formula>
    </cfRule>
  </conditionalFormatting>
  <conditionalFormatting sqref="J75">
    <cfRule type="cellIs" dxfId="54" priority="19" operator="equal">
      <formula>"tu"</formula>
    </cfRule>
  </conditionalFormatting>
  <conditionalFormatting sqref="J86">
    <cfRule type="cellIs" dxfId="53" priority="18" operator="equal">
      <formula>"tu"</formula>
    </cfRule>
  </conditionalFormatting>
  <conditionalFormatting sqref="J89">
    <cfRule type="cellIs" dxfId="52" priority="17" operator="equal">
      <formula>"tu"</formula>
    </cfRule>
  </conditionalFormatting>
  <conditionalFormatting sqref="J92">
    <cfRule type="cellIs" dxfId="51" priority="16" operator="equal">
      <formula>"tu"</formula>
    </cfRule>
  </conditionalFormatting>
  <conditionalFormatting sqref="J77">
    <cfRule type="cellIs" dxfId="50" priority="15" operator="equal">
      <formula>"tu"</formula>
    </cfRule>
  </conditionalFormatting>
  <conditionalFormatting sqref="J78">
    <cfRule type="cellIs" dxfId="49" priority="14" operator="equal">
      <formula>"tu"</formula>
    </cfRule>
  </conditionalFormatting>
  <conditionalFormatting sqref="J79">
    <cfRule type="cellIs" dxfId="48" priority="13" operator="equal">
      <formula>"tu"</formula>
    </cfRule>
  </conditionalFormatting>
  <conditionalFormatting sqref="J65">
    <cfRule type="cellIs" dxfId="47" priority="12" operator="equal">
      <formula>"tu"</formula>
    </cfRule>
  </conditionalFormatting>
  <conditionalFormatting sqref="J16:J17">
    <cfRule type="cellIs" dxfId="46" priority="11" operator="equal">
      <formula>"tu"</formula>
    </cfRule>
  </conditionalFormatting>
  <conditionalFormatting sqref="J23">
    <cfRule type="cellIs" dxfId="45" priority="9" operator="equal">
      <formula>"tu"</formula>
    </cfRule>
  </conditionalFormatting>
  <conditionalFormatting sqref="J22">
    <cfRule type="cellIs" dxfId="44" priority="8" operator="equal">
      <formula>"tu"</formula>
    </cfRule>
  </conditionalFormatting>
  <conditionalFormatting sqref="J19:J20">
    <cfRule type="cellIs" dxfId="43" priority="7" operator="equal">
      <formula>"tu"</formula>
    </cfRule>
  </conditionalFormatting>
  <conditionalFormatting sqref="J42">
    <cfRule type="cellIs" dxfId="42" priority="6" operator="equal">
      <formula>"tu"</formula>
    </cfRule>
  </conditionalFormatting>
  <conditionalFormatting sqref="J66">
    <cfRule type="cellIs" dxfId="41" priority="5" operator="equal">
      <formula>"tu"</formula>
    </cfRule>
  </conditionalFormatting>
  <conditionalFormatting sqref="J83">
    <cfRule type="cellIs" dxfId="40" priority="4" operator="equal">
      <formula>"tu"</formula>
    </cfRule>
  </conditionalFormatting>
  <conditionalFormatting sqref="J81">
    <cfRule type="cellIs" dxfId="39" priority="3" operator="equal">
      <formula>"tu"</formula>
    </cfRule>
  </conditionalFormatting>
  <conditionalFormatting sqref="J82">
    <cfRule type="cellIs" dxfId="38" priority="2" operator="equal">
      <formula>"tu"</formula>
    </cfRule>
  </conditionalFormatting>
  <conditionalFormatting sqref="J68">
    <cfRule type="cellIs" dxfId="37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6"/>
  <sheetViews>
    <sheetView showGridLines="0" defaultGridColor="0" colorId="22" zoomScale="80" zoomScaleNormal="80" workbookViewId="0">
      <pane ySplit="5" topLeftCell="A15" activePane="bottomLeft" state="frozen"/>
      <selection activeCell="F117" sqref="F117"/>
      <selection pane="bottomLeft" activeCell="F117" sqref="F117"/>
    </sheetView>
  </sheetViews>
  <sheetFormatPr defaultColWidth="0" defaultRowHeight="13" x14ac:dyDescent="0.25"/>
  <cols>
    <col min="1" max="1" width="1.453125" style="80" customWidth="1"/>
    <col min="2" max="2" width="1.453125" style="33" customWidth="1"/>
    <col min="3" max="3" width="1.453125" style="30" customWidth="1"/>
    <col min="4" max="4" width="1.453125" style="61" customWidth="1"/>
    <col min="5" max="5" width="40.54296875" style="32" customWidth="1"/>
    <col min="6" max="6" width="12.54296875" style="32" customWidth="1"/>
    <col min="7" max="8" width="11.54296875" style="32" customWidth="1"/>
    <col min="9" max="9" width="2.54296875" style="32" customWidth="1"/>
    <col min="10" max="16384" width="11.5429687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Base case 1</v>
      </c>
    </row>
    <row r="2" spans="1:9" x14ac:dyDescent="0.25">
      <c r="A2" s="22"/>
      <c r="B2" s="23"/>
      <c r="C2" s="41"/>
      <c r="D2" s="42"/>
      <c r="E2" s="22"/>
      <c r="F2" s="278">
        <f xml:space="preserve"> F9</f>
        <v>0</v>
      </c>
      <c r="G2" s="37" t="s">
        <v>23</v>
      </c>
      <c r="H2" s="22"/>
      <c r="I2" s="22"/>
    </row>
    <row r="3" spans="1:9" x14ac:dyDescent="0.25">
      <c r="F3" s="278">
        <f xml:space="preserve"> Output!J2</f>
        <v>50</v>
      </c>
      <c r="G3" s="81" t="s">
        <v>25</v>
      </c>
    </row>
    <row r="4" spans="1:9" x14ac:dyDescent="0.25">
      <c r="F4" s="278">
        <f xml:space="preserve"> Check!$F$25</f>
        <v>0</v>
      </c>
      <c r="G4" s="81" t="s">
        <v>24</v>
      </c>
    </row>
    <row r="5" spans="1:9" x14ac:dyDescent="0.25">
      <c r="F5" s="39" t="s">
        <v>19</v>
      </c>
      <c r="G5" s="40" t="s">
        <v>17</v>
      </c>
      <c r="H5" s="80"/>
    </row>
    <row r="7" spans="1:9" x14ac:dyDescent="0.25">
      <c r="A7" s="80" t="s">
        <v>32</v>
      </c>
    </row>
    <row r="9" spans="1:9" x14ac:dyDescent="0.25">
      <c r="E9" s="32" t="s">
        <v>33</v>
      </c>
      <c r="F9" s="278">
        <f xml:space="preserve"> SUM(F11:F20)</f>
        <v>0</v>
      </c>
      <c r="G9" s="32" t="s">
        <v>20</v>
      </c>
    </row>
    <row r="11" spans="1:9" s="191" customFormat="1" x14ac:dyDescent="0.25">
      <c r="A11" s="246"/>
      <c r="B11" s="246"/>
      <c r="C11" s="247"/>
      <c r="D11" s="248"/>
      <c r="E11" s="157" t="s">
        <v>34</v>
      </c>
      <c r="F11" s="157" t="s">
        <v>35</v>
      </c>
      <c r="G11" s="157"/>
      <c r="H11" s="157"/>
      <c r="I11" s="157"/>
    </row>
    <row r="13" spans="1:9" x14ac:dyDescent="0.25">
      <c r="E13" s="126" t="str">
        <f xml:space="preserve"> 'FS Qtr'!E$102</f>
        <v>Balance sheet check</v>
      </c>
      <c r="F13" s="278">
        <f xml:space="preserve"> 'FS Qtr'!F$102</f>
        <v>0</v>
      </c>
      <c r="G13" s="126" t="str">
        <f xml:space="preserve"> 'FS Qtr'!G$102</f>
        <v>check</v>
      </c>
    </row>
    <row r="14" spans="1:9" x14ac:dyDescent="0.25">
      <c r="E14" s="126" t="str">
        <f xml:space="preserve"> 'FS Ann'!E$102</f>
        <v>Annual balance sheet check</v>
      </c>
      <c r="F14" s="278">
        <f xml:space="preserve"> 'FS Ann'!F$102</f>
        <v>0</v>
      </c>
      <c r="G14" s="126" t="str">
        <f xml:space="preserve"> 'FS Ann'!G$102</f>
        <v>check</v>
      </c>
    </row>
    <row r="15" spans="1:9" x14ac:dyDescent="0.25">
      <c r="E15" s="126" t="str">
        <f xml:space="preserve"> 'S&amp;U'!E$40</f>
        <v>Sources and uses check</v>
      </c>
      <c r="F15" s="278">
        <f xml:space="preserve"> 'S&amp;U'!F$40</f>
        <v>0</v>
      </c>
      <c r="G15" s="126" t="str">
        <f xml:space="preserve"> 'S&amp;U'!G$40</f>
        <v>check</v>
      </c>
    </row>
    <row r="16" spans="1:9" x14ac:dyDescent="0.25">
      <c r="E16" s="126" t="str">
        <f xml:space="preserve"> Solve!E$65</f>
        <v>Master solve check</v>
      </c>
      <c r="F16" s="278">
        <f xml:space="preserve"> Solve!F$65</f>
        <v>0</v>
      </c>
      <c r="G16" s="126" t="str">
        <f xml:space="preserve"> Solve!G$65</f>
        <v>check</v>
      </c>
    </row>
    <row r="17" spans="1:9" x14ac:dyDescent="0.25">
      <c r="E17" s="126" t="str">
        <f xml:space="preserve"> DSRA!E$86</f>
        <v>DSRA sufficiently funded check</v>
      </c>
      <c r="F17" s="278">
        <f xml:space="preserve"> DSRA!F$86</f>
        <v>0</v>
      </c>
      <c r="G17" s="126" t="str">
        <f xml:space="preserve"> DSRA!G$86</f>
        <v>check</v>
      </c>
    </row>
    <row r="18" spans="1:9" x14ac:dyDescent="0.25">
      <c r="E18" s="126" t="str">
        <f xml:space="preserve"> InpC!E$37</f>
        <v>Annual yield allocation check</v>
      </c>
      <c r="F18" s="278">
        <f xml:space="preserve"> InpC!F$37</f>
        <v>0</v>
      </c>
      <c r="G18" s="126" t="str">
        <f xml:space="preserve"> InpC!G$37</f>
        <v>check</v>
      </c>
    </row>
    <row r="19" spans="1:9" x14ac:dyDescent="0.25">
      <c r="E19" s="126"/>
      <c r="F19" s="126"/>
      <c r="G19" s="126"/>
    </row>
    <row r="20" spans="1:9" s="191" customFormat="1" x14ac:dyDescent="0.25">
      <c r="A20" s="246"/>
      <c r="B20" s="246"/>
      <c r="C20" s="247"/>
      <c r="D20" s="248"/>
      <c r="E20" s="157" t="s">
        <v>34</v>
      </c>
      <c r="F20" s="157" t="s">
        <v>36</v>
      </c>
      <c r="G20" s="157"/>
      <c r="H20" s="157"/>
      <c r="I20" s="157"/>
    </row>
    <row r="23" spans="1:9" x14ac:dyDescent="0.25">
      <c r="A23" s="80" t="s">
        <v>37</v>
      </c>
    </row>
    <row r="25" spans="1:9" x14ac:dyDescent="0.25">
      <c r="E25" s="32" t="s">
        <v>38</v>
      </c>
      <c r="F25" s="278">
        <f xml:space="preserve"> SUM(F27:F36)</f>
        <v>0</v>
      </c>
      <c r="G25" s="32" t="s">
        <v>39</v>
      </c>
    </row>
    <row r="27" spans="1:9" s="191" customFormat="1" x14ac:dyDescent="0.25">
      <c r="A27" s="246"/>
      <c r="B27" s="246"/>
      <c r="C27" s="247"/>
      <c r="D27" s="248"/>
      <c r="E27" s="157" t="s">
        <v>34</v>
      </c>
      <c r="F27" s="157" t="s">
        <v>35</v>
      </c>
      <c r="G27" s="157"/>
      <c r="H27" s="157"/>
      <c r="I27" s="157"/>
    </row>
    <row r="36" spans="1:9" s="251" customFormat="1" x14ac:dyDescent="0.25">
      <c r="A36" s="249"/>
      <c r="B36" s="249"/>
      <c r="C36" s="250"/>
      <c r="D36" s="184"/>
      <c r="E36" s="184" t="s">
        <v>34</v>
      </c>
      <c r="F36" s="184" t="s">
        <v>36</v>
      </c>
      <c r="G36" s="184"/>
      <c r="H36" s="184"/>
      <c r="I36" s="184"/>
    </row>
  </sheetData>
  <conditionalFormatting sqref="F2:F4">
    <cfRule type="cellIs" dxfId="36" priority="29" stopIfTrue="1" operator="notEqual">
      <formula>0</formula>
    </cfRule>
    <cfRule type="cellIs" dxfId="35" priority="30" stopIfTrue="1" operator="equal">
      <formula>""</formula>
    </cfRule>
  </conditionalFormatting>
  <conditionalFormatting sqref="F2:F4">
    <cfRule type="cellIs" dxfId="34" priority="31" stopIfTrue="1" operator="notEqual">
      <formula>0</formula>
    </cfRule>
    <cfRule type="cellIs" dxfId="33" priority="32" stopIfTrue="1" operator="equal">
      <formula>""</formula>
    </cfRule>
  </conditionalFormatting>
  <conditionalFormatting sqref="F9">
    <cfRule type="cellIs" dxfId="32" priority="25" stopIfTrue="1" operator="notEqual">
      <formula>0</formula>
    </cfRule>
    <cfRule type="cellIs" dxfId="31" priority="26" stopIfTrue="1" operator="equal">
      <formula>""</formula>
    </cfRule>
  </conditionalFormatting>
  <conditionalFormatting sqref="F9">
    <cfRule type="cellIs" dxfId="30" priority="27" stopIfTrue="1" operator="notEqual">
      <formula>0</formula>
    </cfRule>
    <cfRule type="cellIs" dxfId="29" priority="28" stopIfTrue="1" operator="equal">
      <formula>""</formula>
    </cfRule>
  </conditionalFormatting>
  <conditionalFormatting sqref="F25">
    <cfRule type="cellIs" dxfId="28" priority="21" stopIfTrue="1" operator="notEqual">
      <formula>0</formula>
    </cfRule>
    <cfRule type="cellIs" dxfId="27" priority="22" stopIfTrue="1" operator="equal">
      <formula>""</formula>
    </cfRule>
  </conditionalFormatting>
  <conditionalFormatting sqref="F25">
    <cfRule type="cellIs" dxfId="26" priority="23" stopIfTrue="1" operator="notEqual">
      <formula>0</formula>
    </cfRule>
    <cfRule type="cellIs" dxfId="25" priority="24" stopIfTrue="1" operator="equal">
      <formula>""</formula>
    </cfRule>
  </conditionalFormatting>
  <conditionalFormatting sqref="F13:F14">
    <cfRule type="cellIs" dxfId="24" priority="17" stopIfTrue="1" operator="notEqual">
      <formula>0</formula>
    </cfRule>
    <cfRule type="cellIs" dxfId="23" priority="18" stopIfTrue="1" operator="equal">
      <formula>""</formula>
    </cfRule>
  </conditionalFormatting>
  <conditionalFormatting sqref="F13:F14">
    <cfRule type="cellIs" dxfId="22" priority="19" stopIfTrue="1" operator="notEqual">
      <formula>0</formula>
    </cfRule>
    <cfRule type="cellIs" dxfId="21" priority="20" stopIfTrue="1" operator="equal">
      <formula>""</formula>
    </cfRule>
  </conditionalFormatting>
  <conditionalFormatting sqref="F15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15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6:F17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6:F17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8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8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defaultGridColor="0" colorId="8" zoomScale="55" zoomScaleNormal="80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L23" sqref="L23"/>
    </sheetView>
  </sheetViews>
  <sheetFormatPr defaultColWidth="0" defaultRowHeight="13" x14ac:dyDescent="0.25"/>
  <cols>
    <col min="1" max="2" width="1.453125" style="15" customWidth="1"/>
    <col min="3" max="3" width="1.453125" style="21" customWidth="1"/>
    <col min="4" max="4" width="1.453125" style="48" customWidth="1"/>
    <col min="5" max="5" width="40.54296875" style="12" customWidth="1"/>
    <col min="6" max="6" width="12.54296875" style="12" customWidth="1"/>
    <col min="7" max="8" width="11.54296875" style="12" customWidth="1"/>
    <col min="9" max="9" width="2.54296875" style="9" customWidth="1"/>
    <col min="10" max="192" width="11.54296875" style="12" customWidth="1"/>
    <col min="193" max="16384" width="11.54296875" hidden="1"/>
  </cols>
  <sheetData>
    <row r="1" spans="1:192" ht="25" x14ac:dyDescent="0.25">
      <c r="A1" s="24" t="str">
        <f ca="1" xml:space="preserve"> RIGHT(CELL("filename", A1), LEN(CELL("filename", A1)) - SEARCH("]", CELL("filename", A1))) &amp; " - " &amp; InpC!F3</f>
        <v>Tmp - Base case 1</v>
      </c>
    </row>
    <row r="2" spans="1:192" x14ac:dyDescent="0.25">
      <c r="A2" s="50"/>
      <c r="B2" s="50"/>
      <c r="C2" s="51"/>
      <c r="D2" s="52"/>
      <c r="E2" s="36" t="str">
        <f xml:space="preserve"> Time!E$25</f>
        <v>Model period ending</v>
      </c>
      <c r="F2" s="278">
        <f xml:space="preserve"> Check!$F$9</f>
        <v>0</v>
      </c>
      <c r="G2" s="37" t="s">
        <v>23</v>
      </c>
      <c r="H2" s="25"/>
      <c r="I2" s="133"/>
      <c r="J2" s="25">
        <f xml:space="preserve"> Time!J$25</f>
        <v>44377</v>
      </c>
      <c r="K2" s="25">
        <f xml:space="preserve"> Time!K$25</f>
        <v>44561</v>
      </c>
      <c r="L2" s="25">
        <f xml:space="preserve"> Time!L$25</f>
        <v>44742</v>
      </c>
      <c r="M2" s="25">
        <f xml:space="preserve"> Time!M$25</f>
        <v>44926</v>
      </c>
      <c r="N2" s="25">
        <f xml:space="preserve"> Time!N$25</f>
        <v>45107</v>
      </c>
      <c r="O2" s="25">
        <f xml:space="preserve"> Time!O$25</f>
        <v>45291</v>
      </c>
      <c r="P2" s="25">
        <f xml:space="preserve"> Time!P$25</f>
        <v>45473</v>
      </c>
      <c r="Q2" s="25">
        <f xml:space="preserve"> Time!Q$25</f>
        <v>45657</v>
      </c>
      <c r="R2" s="25">
        <f xml:space="preserve"> Time!R$25</f>
        <v>45838</v>
      </c>
      <c r="S2" s="25">
        <f xml:space="preserve"> Time!S$25</f>
        <v>46022</v>
      </c>
      <c r="T2" s="25">
        <f xml:space="preserve"> Time!T$25</f>
        <v>46203</v>
      </c>
      <c r="U2" s="25">
        <f xml:space="preserve"> Time!U$25</f>
        <v>46387</v>
      </c>
      <c r="V2" s="25">
        <f xml:space="preserve"> Time!V$25</f>
        <v>46568</v>
      </c>
      <c r="W2" s="25">
        <f xml:space="preserve"> Time!W$25</f>
        <v>46752</v>
      </c>
      <c r="X2" s="25">
        <f xml:space="preserve"> Time!X$25</f>
        <v>46934</v>
      </c>
      <c r="Y2" s="25">
        <f xml:space="preserve"> Time!Y$25</f>
        <v>47118</v>
      </c>
      <c r="Z2" s="25">
        <f xml:space="preserve"> Time!Z$25</f>
        <v>47299</v>
      </c>
      <c r="AA2" s="25">
        <f xml:space="preserve"> Time!AA$25</f>
        <v>47483</v>
      </c>
      <c r="AB2" s="25">
        <f xml:space="preserve"> Time!AB$25</f>
        <v>47664</v>
      </c>
      <c r="AC2" s="25">
        <f xml:space="preserve"> Time!AC$25</f>
        <v>47848</v>
      </c>
      <c r="AD2" s="25">
        <f xml:space="preserve"> Time!AD$25</f>
        <v>48029</v>
      </c>
      <c r="AE2" s="25">
        <f xml:space="preserve"> Time!AE$25</f>
        <v>48213</v>
      </c>
      <c r="AF2" s="25">
        <f xml:space="preserve"> Time!AF$25</f>
        <v>48395</v>
      </c>
      <c r="AG2" s="25">
        <f xml:space="preserve"> Time!AG$25</f>
        <v>48579</v>
      </c>
      <c r="AH2" s="25">
        <f xml:space="preserve"> Time!AH$25</f>
        <v>48760</v>
      </c>
      <c r="AI2" s="25">
        <f xml:space="preserve"> Time!AI$25</f>
        <v>48944</v>
      </c>
      <c r="AJ2" s="25">
        <f xml:space="preserve"> Time!AJ$25</f>
        <v>49125</v>
      </c>
      <c r="AK2" s="25">
        <f xml:space="preserve"> Time!AK$25</f>
        <v>49309</v>
      </c>
      <c r="AL2" s="25">
        <f xml:space="preserve"> Time!AL$25</f>
        <v>49490</v>
      </c>
      <c r="AM2" s="25">
        <f xml:space="preserve"> Time!AM$25</f>
        <v>49674</v>
      </c>
      <c r="AN2" s="25">
        <f xml:space="preserve"> Time!AN$25</f>
        <v>49856</v>
      </c>
      <c r="AO2" s="25">
        <f xml:space="preserve"> Time!AO$25</f>
        <v>50040</v>
      </c>
      <c r="AP2" s="25">
        <f xml:space="preserve"> Time!AP$25</f>
        <v>50221</v>
      </c>
      <c r="AQ2" s="25">
        <f xml:space="preserve"> Time!AQ$25</f>
        <v>50405</v>
      </c>
      <c r="AR2" s="25">
        <f xml:space="preserve"> Time!AR$25</f>
        <v>50586</v>
      </c>
      <c r="AS2" s="25">
        <f xml:space="preserve"> Time!AS$25</f>
        <v>50770</v>
      </c>
      <c r="AT2" s="25">
        <f xml:space="preserve"> Time!AT$25</f>
        <v>50951</v>
      </c>
      <c r="AU2" s="25">
        <f xml:space="preserve"> Time!AU$25</f>
        <v>51135</v>
      </c>
      <c r="AV2" s="25">
        <f xml:space="preserve"> Time!AV$25</f>
        <v>51317</v>
      </c>
      <c r="AW2" s="25">
        <f xml:space="preserve"> Time!AW$25</f>
        <v>51501</v>
      </c>
      <c r="AX2" s="25">
        <f xml:space="preserve"> Time!AX$25</f>
        <v>51682</v>
      </c>
      <c r="AY2" s="25">
        <f xml:space="preserve"> Time!AY$25</f>
        <v>51866</v>
      </c>
      <c r="AZ2" s="25">
        <f xml:space="preserve"> Time!AZ$25</f>
        <v>52047</v>
      </c>
      <c r="BA2" s="25">
        <f xml:space="preserve"> Time!BA$25</f>
        <v>52231</v>
      </c>
      <c r="BB2" s="25">
        <f xml:space="preserve"> Time!BB$25</f>
        <v>52412</v>
      </c>
      <c r="BC2" s="25">
        <f xml:space="preserve"> Time!BC$25</f>
        <v>52596</v>
      </c>
      <c r="BD2" s="25">
        <f xml:space="preserve"> Time!BD$25</f>
        <v>52778</v>
      </c>
      <c r="BE2" s="25">
        <f xml:space="preserve"> Time!BE$25</f>
        <v>52962</v>
      </c>
      <c r="BF2" s="25">
        <f xml:space="preserve"> Time!BF$25</f>
        <v>53143</v>
      </c>
      <c r="BG2" s="25">
        <f xml:space="preserve"> Time!BG$25</f>
        <v>53327</v>
      </c>
      <c r="BH2" s="25">
        <f xml:space="preserve"> Time!BH$25</f>
        <v>53508</v>
      </c>
      <c r="BI2" s="25">
        <f xml:space="preserve"> Time!BI$25</f>
        <v>53692</v>
      </c>
      <c r="BJ2" s="25">
        <f xml:space="preserve"> Time!BJ$25</f>
        <v>53873</v>
      </c>
      <c r="BK2" s="25">
        <f xml:space="preserve"> Time!BK$25</f>
        <v>54057</v>
      </c>
      <c r="BL2" s="25">
        <f xml:space="preserve"> Time!BL$25</f>
        <v>54239</v>
      </c>
      <c r="BM2" s="25">
        <f xml:space="preserve"> Time!BM$25</f>
        <v>54423</v>
      </c>
      <c r="BN2" s="25">
        <f xml:space="preserve"> Time!BN$25</f>
        <v>54604</v>
      </c>
      <c r="BO2" s="25">
        <f xml:space="preserve"> Time!BO$25</f>
        <v>54788</v>
      </c>
      <c r="BP2" s="25">
        <f xml:space="preserve"> Time!BP$25</f>
        <v>54969</v>
      </c>
      <c r="BQ2" s="25">
        <f xml:space="preserve"> Time!BQ$25</f>
        <v>55153</v>
      </c>
      <c r="BR2" s="25">
        <f xml:space="preserve"> Time!BR$25</f>
        <v>55334</v>
      </c>
      <c r="BS2" s="25">
        <f xml:space="preserve"> Time!BS$25</f>
        <v>55518</v>
      </c>
      <c r="BT2" s="25">
        <f xml:space="preserve"> Time!BT$25</f>
        <v>55700</v>
      </c>
      <c r="BU2" s="25">
        <f xml:space="preserve"> Time!BU$25</f>
        <v>55884</v>
      </c>
      <c r="BV2" s="25">
        <f xml:space="preserve"> Time!BV$25</f>
        <v>56065</v>
      </c>
      <c r="BW2" s="25">
        <f xml:space="preserve"> Time!BW$25</f>
        <v>56249</v>
      </c>
      <c r="BX2" s="25">
        <f xml:space="preserve"> Time!BX$25</f>
        <v>56430</v>
      </c>
      <c r="BY2" s="25">
        <f xml:space="preserve"> Time!BY$25</f>
        <v>56614</v>
      </c>
      <c r="BZ2" s="25">
        <f xml:space="preserve"> Time!BZ$25</f>
        <v>56795</v>
      </c>
      <c r="CA2" s="25">
        <f xml:space="preserve"> Time!CA$25</f>
        <v>56979</v>
      </c>
      <c r="CB2" s="25">
        <f xml:space="preserve"> Time!CB$25</f>
        <v>57161</v>
      </c>
      <c r="CC2" s="25">
        <f xml:space="preserve"> Time!CC$25</f>
        <v>57345</v>
      </c>
      <c r="CD2" s="25">
        <f xml:space="preserve"> Time!CD$25</f>
        <v>57526</v>
      </c>
      <c r="CE2" s="25">
        <f xml:space="preserve"> Time!CE$25</f>
        <v>57710</v>
      </c>
      <c r="CF2" s="25">
        <f xml:space="preserve"> Time!CF$25</f>
        <v>57891</v>
      </c>
      <c r="CG2" s="25">
        <f xml:space="preserve"> Time!CG$25</f>
        <v>58075</v>
      </c>
      <c r="CH2" s="25">
        <f xml:space="preserve"> Time!CH$25</f>
        <v>58256</v>
      </c>
      <c r="CI2" s="25">
        <f xml:space="preserve"> Time!CI$25</f>
        <v>58440</v>
      </c>
      <c r="CJ2" s="25">
        <f xml:space="preserve"> Time!CJ$25</f>
        <v>58622</v>
      </c>
      <c r="CK2" s="25">
        <f xml:space="preserve"> Time!CK$25</f>
        <v>58806</v>
      </c>
      <c r="CL2" s="25">
        <f xml:space="preserve"> Time!CL$25</f>
        <v>58987</v>
      </c>
      <c r="CM2" s="25">
        <f xml:space="preserve"> Time!CM$25</f>
        <v>59171</v>
      </c>
      <c r="CN2" s="25">
        <f xml:space="preserve"> Time!CN$25</f>
        <v>59352</v>
      </c>
      <c r="CO2" s="25">
        <f xml:space="preserve"> Time!CO$25</f>
        <v>59536</v>
      </c>
      <c r="CP2" s="25">
        <f xml:space="preserve"> Time!CP$25</f>
        <v>59717</v>
      </c>
      <c r="CQ2" s="25">
        <f xml:space="preserve"> Time!CQ$25</f>
        <v>59901</v>
      </c>
      <c r="CR2" s="25">
        <f xml:space="preserve"> Time!CR$25</f>
        <v>60083</v>
      </c>
      <c r="CS2" s="25">
        <f xml:space="preserve"> Time!CS$25</f>
        <v>60267</v>
      </c>
      <c r="CT2" s="25">
        <f xml:space="preserve"> Time!CT$25</f>
        <v>60448</v>
      </c>
      <c r="CU2" s="25">
        <f xml:space="preserve"> Time!CU$25</f>
        <v>60632</v>
      </c>
      <c r="CV2" s="25">
        <f xml:space="preserve"> Time!CV$25</f>
        <v>60813</v>
      </c>
      <c r="CW2" s="25">
        <f xml:space="preserve"> Time!CW$25</f>
        <v>60997</v>
      </c>
      <c r="CX2" s="25">
        <f xml:space="preserve"> Time!CX$25</f>
        <v>61178</v>
      </c>
      <c r="CY2" s="25">
        <f xml:space="preserve"> Time!CY$25</f>
        <v>61362</v>
      </c>
      <c r="CZ2" s="25">
        <f xml:space="preserve"> Time!CZ$25</f>
        <v>61544</v>
      </c>
      <c r="DA2" s="25">
        <f xml:space="preserve"> Time!DA$25</f>
        <v>61728</v>
      </c>
      <c r="DB2" s="25">
        <f xml:space="preserve"> Time!DB$25</f>
        <v>61909</v>
      </c>
      <c r="DC2" s="25">
        <f xml:space="preserve"> Time!DC$25</f>
        <v>62093</v>
      </c>
      <c r="DD2" s="25">
        <f xml:space="preserve"> Time!DD$25</f>
        <v>62274</v>
      </c>
      <c r="DE2" s="25">
        <f xml:space="preserve"> Time!DE$25</f>
        <v>62458</v>
      </c>
      <c r="DF2" s="25">
        <f xml:space="preserve"> Time!DF$25</f>
        <v>62639</v>
      </c>
      <c r="DG2" s="25">
        <f xml:space="preserve"> Time!DG$25</f>
        <v>62823</v>
      </c>
      <c r="DH2" s="25">
        <f xml:space="preserve"> Time!DH$25</f>
        <v>63005</v>
      </c>
      <c r="DI2" s="25">
        <f xml:space="preserve"> Time!DI$25</f>
        <v>63189</v>
      </c>
      <c r="DJ2" s="25">
        <f xml:space="preserve"> Time!DJ$25</f>
        <v>63370</v>
      </c>
      <c r="DK2" s="25">
        <f xml:space="preserve"> Time!DK$25</f>
        <v>63554</v>
      </c>
      <c r="DL2" s="25">
        <f xml:space="preserve"> Time!DL$25</f>
        <v>63735</v>
      </c>
      <c r="DM2" s="25">
        <f xml:space="preserve"> Time!DM$25</f>
        <v>63919</v>
      </c>
      <c r="DN2" s="25">
        <f xml:space="preserve"> Time!DN$25</f>
        <v>64100</v>
      </c>
      <c r="DO2" s="25">
        <f xml:space="preserve"> Time!DO$25</f>
        <v>64284</v>
      </c>
      <c r="DP2" s="25">
        <f xml:space="preserve"> Time!DP$25</f>
        <v>64466</v>
      </c>
      <c r="DQ2" s="25">
        <f xml:space="preserve"> Time!DQ$25</f>
        <v>64650</v>
      </c>
      <c r="DR2" s="25">
        <f xml:space="preserve"> Time!DR$25</f>
        <v>64831</v>
      </c>
      <c r="DS2" s="25">
        <f xml:space="preserve"> Time!DS$25</f>
        <v>65015</v>
      </c>
      <c r="DT2" s="25">
        <f xml:space="preserve"> Time!DT$25</f>
        <v>65196</v>
      </c>
      <c r="DU2" s="25">
        <f xml:space="preserve"> Time!DU$25</f>
        <v>65380</v>
      </c>
      <c r="DV2" s="25">
        <f xml:space="preserve"> Time!DV$25</f>
        <v>65561</v>
      </c>
      <c r="DW2" s="25">
        <f xml:space="preserve"> Time!DW$25</f>
        <v>65745</v>
      </c>
      <c r="DX2" s="25">
        <f xml:space="preserve"> Time!DX$25</f>
        <v>65927</v>
      </c>
      <c r="DY2" s="25">
        <f xml:space="preserve"> Time!DY$25</f>
        <v>66111</v>
      </c>
      <c r="DZ2" s="25">
        <f xml:space="preserve"> Time!DZ$25</f>
        <v>66292</v>
      </c>
      <c r="EA2" s="25">
        <f xml:space="preserve"> Time!EA$25</f>
        <v>66476</v>
      </c>
      <c r="EB2" s="25">
        <f xml:space="preserve"> Time!EB$25</f>
        <v>66657</v>
      </c>
      <c r="EC2" s="25">
        <f xml:space="preserve"> Time!EC$25</f>
        <v>66841</v>
      </c>
      <c r="ED2" s="25">
        <f xml:space="preserve"> Time!ED$25</f>
        <v>67022</v>
      </c>
      <c r="EE2" s="25">
        <f xml:space="preserve"> Time!EE$25</f>
        <v>67206</v>
      </c>
      <c r="EF2" s="25">
        <f xml:space="preserve"> Time!EF$25</f>
        <v>67388</v>
      </c>
      <c r="EG2" s="25">
        <f xml:space="preserve"> Time!EG$25</f>
        <v>67572</v>
      </c>
      <c r="EH2" s="25">
        <f xml:space="preserve"> Time!EH$25</f>
        <v>67753</v>
      </c>
      <c r="EI2" s="25">
        <f xml:space="preserve"> Time!EI$25</f>
        <v>67937</v>
      </c>
      <c r="EJ2" s="25">
        <f xml:space="preserve"> Time!EJ$25</f>
        <v>68118</v>
      </c>
      <c r="EK2" s="25">
        <f xml:space="preserve"> Time!EK$25</f>
        <v>68302</v>
      </c>
      <c r="EL2" s="25">
        <f xml:space="preserve"> Time!EL$25</f>
        <v>68483</v>
      </c>
      <c r="EM2" s="25">
        <f xml:space="preserve"> Time!EM$25</f>
        <v>68667</v>
      </c>
      <c r="EN2" s="25">
        <f xml:space="preserve"> Time!EN$25</f>
        <v>68849</v>
      </c>
      <c r="EO2" s="25">
        <f xml:space="preserve"> Time!EO$25</f>
        <v>69033</v>
      </c>
      <c r="EP2" s="25">
        <f xml:space="preserve"> Time!EP$25</f>
        <v>69214</v>
      </c>
      <c r="EQ2" s="25">
        <f xml:space="preserve"> Time!EQ$25</f>
        <v>69398</v>
      </c>
      <c r="ER2" s="25">
        <f xml:space="preserve"> Time!ER$25</f>
        <v>69579</v>
      </c>
      <c r="ES2" s="25">
        <f xml:space="preserve"> Time!ES$25</f>
        <v>69763</v>
      </c>
      <c r="ET2" s="25">
        <f xml:space="preserve"> Time!ET$25</f>
        <v>69944</v>
      </c>
      <c r="EU2" s="25">
        <f xml:space="preserve"> Time!EU$25</f>
        <v>70128</v>
      </c>
      <c r="EV2" s="25">
        <f xml:space="preserve"> Time!EV$25</f>
        <v>70310</v>
      </c>
      <c r="EW2" s="25">
        <f xml:space="preserve"> Time!EW$25</f>
        <v>70494</v>
      </c>
      <c r="EX2" s="25">
        <f xml:space="preserve"> Time!EX$25</f>
        <v>70675</v>
      </c>
      <c r="EY2" s="25">
        <f xml:space="preserve"> Time!EY$25</f>
        <v>70859</v>
      </c>
      <c r="EZ2" s="25">
        <f xml:space="preserve"> Time!EZ$25</f>
        <v>71040</v>
      </c>
      <c r="FA2" s="25">
        <f xml:space="preserve"> Time!FA$25</f>
        <v>71224</v>
      </c>
      <c r="FB2" s="25">
        <f xml:space="preserve"> Time!FB$25</f>
        <v>71405</v>
      </c>
      <c r="FC2" s="25">
        <f xml:space="preserve"> Time!FC$25</f>
        <v>71589</v>
      </c>
      <c r="FD2" s="25">
        <f xml:space="preserve"> Time!FD$25</f>
        <v>71771</v>
      </c>
      <c r="FE2" s="25">
        <f xml:space="preserve"> Time!FE$25</f>
        <v>71955</v>
      </c>
      <c r="FF2" s="25">
        <f xml:space="preserve"> Time!FF$25</f>
        <v>72136</v>
      </c>
      <c r="FG2" s="25">
        <f xml:space="preserve"> Time!FG$25</f>
        <v>72320</v>
      </c>
      <c r="FH2" s="25">
        <f xml:space="preserve"> Time!FH$25</f>
        <v>72501</v>
      </c>
      <c r="FI2" s="25">
        <f xml:space="preserve"> Time!FI$25</f>
        <v>72685</v>
      </c>
      <c r="FJ2" s="25">
        <f xml:space="preserve"> Time!FJ$25</f>
        <v>72866</v>
      </c>
      <c r="FK2" s="25">
        <f xml:space="preserve"> Time!FK$25</f>
        <v>73050</v>
      </c>
      <c r="FL2" s="25">
        <f xml:space="preserve"> Time!FL$25</f>
        <v>73231</v>
      </c>
      <c r="FM2" s="25">
        <f xml:space="preserve"> Time!FM$25</f>
        <v>73415</v>
      </c>
      <c r="FN2" s="25">
        <f xml:space="preserve"> Time!FN$25</f>
        <v>73596</v>
      </c>
      <c r="FO2" s="25">
        <f xml:space="preserve"> Time!FO$25</f>
        <v>73780</v>
      </c>
      <c r="FP2" s="25">
        <f xml:space="preserve"> Time!FP$25</f>
        <v>73961</v>
      </c>
      <c r="FQ2" s="25">
        <f xml:space="preserve"> Time!FQ$25</f>
        <v>74145</v>
      </c>
      <c r="FR2" s="25">
        <f xml:space="preserve"> Time!FR$25</f>
        <v>74326</v>
      </c>
      <c r="FS2" s="25">
        <f xml:space="preserve"> Time!FS$25</f>
        <v>74510</v>
      </c>
      <c r="FT2" s="25">
        <f xml:space="preserve"> Time!FT$25</f>
        <v>74692</v>
      </c>
      <c r="FU2" s="25">
        <f xml:space="preserve"> Time!FU$25</f>
        <v>74876</v>
      </c>
      <c r="FV2" s="25">
        <f xml:space="preserve"> Time!FV$25</f>
        <v>75057</v>
      </c>
      <c r="FW2" s="25">
        <f xml:space="preserve"> Time!FW$25</f>
        <v>75241</v>
      </c>
      <c r="FX2" s="25">
        <f xml:space="preserve"> Time!FX$25</f>
        <v>75422</v>
      </c>
      <c r="FY2" s="25">
        <f xml:space="preserve"> Time!FY$25</f>
        <v>75606</v>
      </c>
      <c r="FZ2" s="25">
        <f xml:space="preserve"> Time!FZ$25</f>
        <v>75787</v>
      </c>
      <c r="GA2" s="25">
        <f xml:space="preserve"> Time!GA$25</f>
        <v>75971</v>
      </c>
      <c r="GB2" s="25">
        <f xml:space="preserve"> Time!GB$25</f>
        <v>76153</v>
      </c>
      <c r="GC2" s="25">
        <f xml:space="preserve"> Time!GC$25</f>
        <v>76337</v>
      </c>
      <c r="GD2" s="25">
        <f xml:space="preserve"> Time!GD$25</f>
        <v>76518</v>
      </c>
      <c r="GE2" s="25">
        <f xml:space="preserve"> Time!GE$25</f>
        <v>76702</v>
      </c>
      <c r="GF2" s="25">
        <f xml:space="preserve"> Time!GF$25</f>
        <v>76883</v>
      </c>
      <c r="GG2" s="25">
        <f xml:space="preserve"> Time!GG$25</f>
        <v>77067</v>
      </c>
      <c r="GH2" s="25">
        <f xml:space="preserve"> Time!GH$25</f>
        <v>77248</v>
      </c>
      <c r="GI2" s="25">
        <f xml:space="preserve"> Time!GI$25</f>
        <v>77432</v>
      </c>
      <c r="GJ2" s="25">
        <f xml:space="preserve"> Time!GJ$25</f>
        <v>77614</v>
      </c>
    </row>
    <row r="3" spans="1:192" x14ac:dyDescent="0.25">
      <c r="E3" s="17" t="str">
        <f xml:space="preserve"> Time!E$66</f>
        <v>Timeline label</v>
      </c>
      <c r="F3" s="278">
        <f xml:space="preserve"> Output!J2</f>
        <v>50</v>
      </c>
      <c r="G3" s="81" t="s">
        <v>25</v>
      </c>
      <c r="H3" s="17"/>
      <c r="I3" s="134"/>
      <c r="J3" s="43" t="str">
        <f xml:space="preserve"> Time!J$66</f>
        <v>Pre-fcst</v>
      </c>
      <c r="K3" s="43" t="str">
        <f xml:space="preserve"> Time!K$66</f>
        <v>Pre-fcst</v>
      </c>
      <c r="L3" s="43" t="str">
        <f xml:space="preserve"> Time!L$66</f>
        <v>Fin Close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Construction</v>
      </c>
      <c r="P3" s="43" t="str">
        <f xml:space="preserve"> Time!P$66</f>
        <v>Construction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Operations</v>
      </c>
      <c r="BD3" s="43" t="str">
        <f xml:space="preserve"> Time!BD$66</f>
        <v>Operations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  <c r="CW3" s="43" t="str">
        <f xml:space="preserve"> Time!CW$66</f>
        <v>Post ops</v>
      </c>
      <c r="CX3" s="43" t="str">
        <f xml:space="preserve"> Time!CX$66</f>
        <v>Post ops</v>
      </c>
      <c r="CY3" s="43" t="str">
        <f xml:space="preserve"> Time!CY$66</f>
        <v>Post ops</v>
      </c>
      <c r="CZ3" s="43" t="str">
        <f xml:space="preserve"> Time!CZ$66</f>
        <v>Post ops</v>
      </c>
      <c r="DA3" s="43" t="str">
        <f xml:space="preserve"> Time!DA$66</f>
        <v>Post ops</v>
      </c>
      <c r="DB3" s="43" t="str">
        <f xml:space="preserve"> Time!DB$66</f>
        <v>Post ops</v>
      </c>
      <c r="DC3" s="43" t="str">
        <f xml:space="preserve"> Time!DC$66</f>
        <v>Post ops</v>
      </c>
      <c r="DD3" s="43" t="str">
        <f xml:space="preserve"> Time!DD$66</f>
        <v>Post ops</v>
      </c>
      <c r="DE3" s="43" t="str">
        <f xml:space="preserve"> Time!DE$66</f>
        <v>Post ops</v>
      </c>
      <c r="DF3" s="43" t="str">
        <f xml:space="preserve"> Time!DF$66</f>
        <v>Post ops</v>
      </c>
      <c r="DG3" s="43" t="str">
        <f xml:space="preserve"> Time!DG$66</f>
        <v>Post ops</v>
      </c>
      <c r="DH3" s="43" t="str">
        <f xml:space="preserve"> Time!DH$66</f>
        <v>Post ops</v>
      </c>
      <c r="DI3" s="43" t="str">
        <f xml:space="preserve"> Time!DI$66</f>
        <v>Post ops</v>
      </c>
      <c r="DJ3" s="43" t="str">
        <f xml:space="preserve"> Time!DJ$66</f>
        <v>Post ops</v>
      </c>
      <c r="DK3" s="43" t="str">
        <f xml:space="preserve"> Time!DK$66</f>
        <v>Post ops</v>
      </c>
      <c r="DL3" s="43" t="str">
        <f xml:space="preserve"> Time!DL$66</f>
        <v>Post ops</v>
      </c>
      <c r="DM3" s="43" t="str">
        <f xml:space="preserve"> Time!DM$66</f>
        <v>Post ops</v>
      </c>
      <c r="DN3" s="43" t="str">
        <f xml:space="preserve"> Time!DN$66</f>
        <v>Post ops</v>
      </c>
      <c r="DO3" s="43" t="str">
        <f xml:space="preserve"> Time!DO$66</f>
        <v>Post ops</v>
      </c>
      <c r="DP3" s="43" t="str">
        <f xml:space="preserve"> Time!DP$66</f>
        <v>Post ops</v>
      </c>
      <c r="DQ3" s="43" t="str">
        <f xml:space="preserve"> Time!DQ$66</f>
        <v>Post ops</v>
      </c>
      <c r="DR3" s="43" t="str">
        <f xml:space="preserve"> Time!DR$66</f>
        <v>Post ops</v>
      </c>
      <c r="DS3" s="43" t="str">
        <f xml:space="preserve"> Time!DS$66</f>
        <v>Post ops</v>
      </c>
      <c r="DT3" s="43" t="str">
        <f xml:space="preserve"> Time!DT$66</f>
        <v>Post ops</v>
      </c>
      <c r="DU3" s="43" t="str">
        <f xml:space="preserve"> Time!DU$66</f>
        <v>Post ops</v>
      </c>
      <c r="DV3" s="43" t="str">
        <f xml:space="preserve"> Time!DV$66</f>
        <v>Post ops</v>
      </c>
      <c r="DW3" s="43" t="str">
        <f xml:space="preserve"> Time!DW$66</f>
        <v>Post ops</v>
      </c>
      <c r="DX3" s="43" t="str">
        <f xml:space="preserve"> Time!DX$66</f>
        <v>Post ops</v>
      </c>
      <c r="DY3" s="43" t="str">
        <f xml:space="preserve"> Time!DY$66</f>
        <v>Post ops</v>
      </c>
      <c r="DZ3" s="43" t="str">
        <f xml:space="preserve"> Time!DZ$66</f>
        <v>Post ops</v>
      </c>
      <c r="EA3" s="43" t="str">
        <f xml:space="preserve"> Time!EA$66</f>
        <v>Post ops</v>
      </c>
      <c r="EB3" s="43" t="str">
        <f xml:space="preserve"> Time!EB$66</f>
        <v>Post ops</v>
      </c>
      <c r="EC3" s="43" t="str">
        <f xml:space="preserve"> Time!EC$66</f>
        <v>Post ops</v>
      </c>
      <c r="ED3" s="43" t="str">
        <f xml:space="preserve"> Time!ED$66</f>
        <v>Post ops</v>
      </c>
      <c r="EE3" s="43" t="str">
        <f xml:space="preserve"> Time!EE$66</f>
        <v>Post ops</v>
      </c>
      <c r="EF3" s="43" t="str">
        <f xml:space="preserve"> Time!EF$66</f>
        <v>Post ops</v>
      </c>
      <c r="EG3" s="43" t="str">
        <f xml:space="preserve"> Time!EG$66</f>
        <v>Post ops</v>
      </c>
      <c r="EH3" s="43" t="str">
        <f xml:space="preserve"> Time!EH$66</f>
        <v>Post ops</v>
      </c>
      <c r="EI3" s="43" t="str">
        <f xml:space="preserve"> Time!EI$66</f>
        <v>Post ops</v>
      </c>
      <c r="EJ3" s="43" t="str">
        <f xml:space="preserve"> Time!EJ$66</f>
        <v>Post ops</v>
      </c>
      <c r="EK3" s="43" t="str">
        <f xml:space="preserve"> Time!EK$66</f>
        <v>Post ops</v>
      </c>
      <c r="EL3" s="43" t="str">
        <f xml:space="preserve"> Time!EL$66</f>
        <v>Post ops</v>
      </c>
      <c r="EM3" s="43" t="str">
        <f xml:space="preserve"> Time!EM$66</f>
        <v>Post ops</v>
      </c>
      <c r="EN3" s="43" t="str">
        <f xml:space="preserve"> Time!EN$66</f>
        <v>Post ops</v>
      </c>
      <c r="EO3" s="43" t="str">
        <f xml:space="preserve"> Time!EO$66</f>
        <v>Post ops</v>
      </c>
      <c r="EP3" s="43" t="str">
        <f xml:space="preserve"> Time!EP$66</f>
        <v>Post ops</v>
      </c>
      <c r="EQ3" s="43" t="str">
        <f xml:space="preserve"> Time!EQ$66</f>
        <v>Post ops</v>
      </c>
      <c r="ER3" s="43" t="str">
        <f xml:space="preserve"> Time!ER$66</f>
        <v>Post ops</v>
      </c>
      <c r="ES3" s="43" t="str">
        <f xml:space="preserve"> Time!ES$66</f>
        <v>Post ops</v>
      </c>
      <c r="ET3" s="43" t="str">
        <f xml:space="preserve"> Time!ET$66</f>
        <v>Post ops</v>
      </c>
      <c r="EU3" s="43" t="str">
        <f xml:space="preserve"> Time!EU$66</f>
        <v>Post ops</v>
      </c>
      <c r="EV3" s="43" t="str">
        <f xml:space="preserve"> Time!EV$66</f>
        <v>Post ops</v>
      </c>
      <c r="EW3" s="43" t="str">
        <f xml:space="preserve"> Time!EW$66</f>
        <v>Post ops</v>
      </c>
      <c r="EX3" s="43" t="str">
        <f xml:space="preserve"> Time!EX$66</f>
        <v>Post ops</v>
      </c>
      <c r="EY3" s="43" t="str">
        <f xml:space="preserve"> Time!EY$66</f>
        <v>Post ops</v>
      </c>
      <c r="EZ3" s="43" t="str">
        <f xml:space="preserve"> Time!EZ$66</f>
        <v>Post ops</v>
      </c>
      <c r="FA3" s="43" t="str">
        <f xml:space="preserve"> Time!FA$66</f>
        <v>Post ops</v>
      </c>
      <c r="FB3" s="43" t="str">
        <f xml:space="preserve"> Time!FB$66</f>
        <v>Post ops</v>
      </c>
      <c r="FC3" s="43" t="str">
        <f xml:space="preserve"> Time!FC$66</f>
        <v>Post ops</v>
      </c>
      <c r="FD3" s="43" t="str">
        <f xml:space="preserve"> Time!FD$66</f>
        <v>Post ops</v>
      </c>
      <c r="FE3" s="43" t="str">
        <f xml:space="preserve"> Time!FE$66</f>
        <v>Post ops</v>
      </c>
      <c r="FF3" s="43" t="str">
        <f xml:space="preserve"> Time!FF$66</f>
        <v>Post ops</v>
      </c>
      <c r="FG3" s="43" t="str">
        <f xml:space="preserve"> Time!FG$66</f>
        <v>Post ops</v>
      </c>
      <c r="FH3" s="43" t="str">
        <f xml:space="preserve"> Time!FH$66</f>
        <v>Post ops</v>
      </c>
      <c r="FI3" s="43" t="str">
        <f xml:space="preserve"> Time!FI$66</f>
        <v>Post ops</v>
      </c>
      <c r="FJ3" s="43" t="str">
        <f xml:space="preserve"> Time!FJ$66</f>
        <v>Post ops</v>
      </c>
      <c r="FK3" s="43" t="str">
        <f xml:space="preserve"> Time!FK$66</f>
        <v>Post ops</v>
      </c>
      <c r="FL3" s="43" t="str">
        <f xml:space="preserve"> Time!FL$66</f>
        <v>Post ops</v>
      </c>
      <c r="FM3" s="43" t="str">
        <f xml:space="preserve"> Time!FM$66</f>
        <v>Post ops</v>
      </c>
      <c r="FN3" s="43" t="str">
        <f xml:space="preserve"> Time!FN$66</f>
        <v>Post ops</v>
      </c>
      <c r="FO3" s="43" t="str">
        <f xml:space="preserve"> Time!FO$66</f>
        <v>Post ops</v>
      </c>
      <c r="FP3" s="43" t="str">
        <f xml:space="preserve"> Time!FP$66</f>
        <v>Post ops</v>
      </c>
      <c r="FQ3" s="43" t="str">
        <f xml:space="preserve"> Time!FQ$66</f>
        <v>Post ops</v>
      </c>
      <c r="FR3" s="43" t="str">
        <f xml:space="preserve"> Time!FR$66</f>
        <v>Post ops</v>
      </c>
      <c r="FS3" s="43" t="str">
        <f xml:space="preserve"> Time!FS$66</f>
        <v>Post ops</v>
      </c>
      <c r="FT3" s="43" t="str">
        <f xml:space="preserve"> Time!FT$66</f>
        <v>Post ops</v>
      </c>
      <c r="FU3" s="43" t="str">
        <f xml:space="preserve"> Time!FU$66</f>
        <v>Post ops</v>
      </c>
      <c r="FV3" s="43" t="str">
        <f xml:space="preserve"> Time!FV$66</f>
        <v>Post ops</v>
      </c>
      <c r="FW3" s="43" t="str">
        <f xml:space="preserve"> Time!FW$66</f>
        <v>Post ops</v>
      </c>
      <c r="FX3" s="43" t="str">
        <f xml:space="preserve"> Time!FX$66</f>
        <v>Post ops</v>
      </c>
      <c r="FY3" s="43" t="str">
        <f xml:space="preserve"> Time!FY$66</f>
        <v>Post ops</v>
      </c>
      <c r="FZ3" s="43" t="str">
        <f xml:space="preserve"> Time!FZ$66</f>
        <v>Post ops</v>
      </c>
      <c r="GA3" s="43" t="str">
        <f xml:space="preserve"> Time!GA$66</f>
        <v>Post ops</v>
      </c>
      <c r="GB3" s="43" t="str">
        <f xml:space="preserve"> Time!GB$66</f>
        <v>Post ops</v>
      </c>
      <c r="GC3" s="43" t="str">
        <f xml:space="preserve"> Time!GC$66</f>
        <v>Post ops</v>
      </c>
      <c r="GD3" s="43" t="str">
        <f xml:space="preserve"> Time!GD$66</f>
        <v>Post ops</v>
      </c>
      <c r="GE3" s="43" t="str">
        <f xml:space="preserve"> Time!GE$66</f>
        <v>Post ops</v>
      </c>
      <c r="GF3" s="43" t="str">
        <f xml:space="preserve"> Time!GF$66</f>
        <v>Post ops</v>
      </c>
      <c r="GG3" s="43" t="str">
        <f xml:space="preserve"> Time!GG$66</f>
        <v>Post ops</v>
      </c>
      <c r="GH3" s="43" t="str">
        <f xml:space="preserve"> Time!GH$66</f>
        <v>Post ops</v>
      </c>
      <c r="GI3" s="43" t="str">
        <f xml:space="preserve"> Time!GI$66</f>
        <v>Post ops</v>
      </c>
      <c r="GJ3" s="43" t="str">
        <f xml:space="preserve"> Time!GJ$66</f>
        <v>Post ops</v>
      </c>
    </row>
    <row r="4" spans="1:192" x14ac:dyDescent="0.25">
      <c r="E4" s="202" t="str">
        <f xml:space="preserve"> Time!E$39</f>
        <v>Financial year</v>
      </c>
      <c r="F4" s="278">
        <f xml:space="preserve"> Check!$F$25</f>
        <v>0</v>
      </c>
      <c r="G4" s="81" t="s">
        <v>24</v>
      </c>
      <c r="H4" s="2"/>
      <c r="I4" s="16"/>
      <c r="J4" s="202">
        <f xml:space="preserve"> Time!J$39</f>
        <v>2021</v>
      </c>
      <c r="K4" s="202">
        <f xml:space="preserve"> Time!K$39</f>
        <v>2021</v>
      </c>
      <c r="L4" s="202">
        <f xml:space="preserve"> Time!L$39</f>
        <v>2022</v>
      </c>
      <c r="M4" s="202">
        <f xml:space="preserve"> Time!M$39</f>
        <v>2022</v>
      </c>
      <c r="N4" s="202">
        <f xml:space="preserve"> Time!N$39</f>
        <v>2023</v>
      </c>
      <c r="O4" s="202">
        <f xml:space="preserve"> Time!O$39</f>
        <v>2023</v>
      </c>
      <c r="P4" s="202">
        <f xml:space="preserve"> Time!P$39</f>
        <v>2024</v>
      </c>
      <c r="Q4" s="202">
        <f xml:space="preserve"> Time!Q$39</f>
        <v>2024</v>
      </c>
      <c r="R4" s="202">
        <f xml:space="preserve"> Time!R$39</f>
        <v>2025</v>
      </c>
      <c r="S4" s="202">
        <f xml:space="preserve"> Time!S$39</f>
        <v>2025</v>
      </c>
      <c r="T4" s="202">
        <f xml:space="preserve"> Time!T$39</f>
        <v>2026</v>
      </c>
      <c r="U4" s="202">
        <f xml:space="preserve"> Time!U$39</f>
        <v>2026</v>
      </c>
      <c r="V4" s="202">
        <f xml:space="preserve"> Time!V$39</f>
        <v>2027</v>
      </c>
      <c r="W4" s="202">
        <f xml:space="preserve"> Time!W$39</f>
        <v>2027</v>
      </c>
      <c r="X4" s="202">
        <f xml:space="preserve"> Time!X$39</f>
        <v>2028</v>
      </c>
      <c r="Y4" s="202">
        <f xml:space="preserve"> Time!Y$39</f>
        <v>2028</v>
      </c>
      <c r="Z4" s="202">
        <f xml:space="preserve"> Time!Z$39</f>
        <v>2029</v>
      </c>
      <c r="AA4" s="202">
        <f xml:space="preserve"> Time!AA$39</f>
        <v>2029</v>
      </c>
      <c r="AB4" s="202">
        <f xml:space="preserve"> Time!AB$39</f>
        <v>2030</v>
      </c>
      <c r="AC4" s="202">
        <f xml:space="preserve"> Time!AC$39</f>
        <v>2030</v>
      </c>
      <c r="AD4" s="202">
        <f xml:space="preserve"> Time!AD$39</f>
        <v>2031</v>
      </c>
      <c r="AE4" s="202">
        <f xml:space="preserve"> Time!AE$39</f>
        <v>2031</v>
      </c>
      <c r="AF4" s="202">
        <f xml:space="preserve"> Time!AF$39</f>
        <v>2032</v>
      </c>
      <c r="AG4" s="202">
        <f xml:space="preserve"> Time!AG$39</f>
        <v>2032</v>
      </c>
      <c r="AH4" s="202">
        <f xml:space="preserve"> Time!AH$39</f>
        <v>2033</v>
      </c>
      <c r="AI4" s="202">
        <f xml:space="preserve"> Time!AI$39</f>
        <v>2033</v>
      </c>
      <c r="AJ4" s="202">
        <f xml:space="preserve"> Time!AJ$39</f>
        <v>2034</v>
      </c>
      <c r="AK4" s="202">
        <f xml:space="preserve"> Time!AK$39</f>
        <v>2034</v>
      </c>
      <c r="AL4" s="202">
        <f xml:space="preserve"> Time!AL$39</f>
        <v>2035</v>
      </c>
      <c r="AM4" s="202">
        <f xml:space="preserve"> Time!AM$39</f>
        <v>2035</v>
      </c>
      <c r="AN4" s="202">
        <f xml:space="preserve"> Time!AN$39</f>
        <v>2036</v>
      </c>
      <c r="AO4" s="202">
        <f xml:space="preserve"> Time!AO$39</f>
        <v>2036</v>
      </c>
      <c r="AP4" s="202">
        <f xml:space="preserve"> Time!AP$39</f>
        <v>2037</v>
      </c>
      <c r="AQ4" s="202">
        <f xml:space="preserve"> Time!AQ$39</f>
        <v>2037</v>
      </c>
      <c r="AR4" s="202">
        <f xml:space="preserve"> Time!AR$39</f>
        <v>2038</v>
      </c>
      <c r="AS4" s="202">
        <f xml:space="preserve"> Time!AS$39</f>
        <v>2038</v>
      </c>
      <c r="AT4" s="202">
        <f xml:space="preserve"> Time!AT$39</f>
        <v>2039</v>
      </c>
      <c r="AU4" s="202">
        <f xml:space="preserve"> Time!AU$39</f>
        <v>2039</v>
      </c>
      <c r="AV4" s="202">
        <f xml:space="preserve"> Time!AV$39</f>
        <v>2040</v>
      </c>
      <c r="AW4" s="202">
        <f xml:space="preserve"> Time!AW$39</f>
        <v>2040</v>
      </c>
      <c r="AX4" s="202">
        <f xml:space="preserve"> Time!AX$39</f>
        <v>2041</v>
      </c>
      <c r="AY4" s="202">
        <f xml:space="preserve"> Time!AY$39</f>
        <v>2041</v>
      </c>
      <c r="AZ4" s="202">
        <f xml:space="preserve"> Time!AZ$39</f>
        <v>2042</v>
      </c>
      <c r="BA4" s="202">
        <f xml:space="preserve"> Time!BA$39</f>
        <v>2042</v>
      </c>
      <c r="BB4" s="202">
        <f xml:space="preserve"> Time!BB$39</f>
        <v>2043</v>
      </c>
      <c r="BC4" s="202">
        <f xml:space="preserve"> Time!BC$39</f>
        <v>2043</v>
      </c>
      <c r="BD4" s="202">
        <f xml:space="preserve"> Time!BD$39</f>
        <v>2044</v>
      </c>
      <c r="BE4" s="202">
        <f xml:space="preserve"> Time!BE$39</f>
        <v>2044</v>
      </c>
      <c r="BF4" s="202">
        <f xml:space="preserve"> Time!BF$39</f>
        <v>2045</v>
      </c>
      <c r="BG4" s="202">
        <f xml:space="preserve"> Time!BG$39</f>
        <v>2045</v>
      </c>
      <c r="BH4" s="202">
        <f xml:space="preserve"> Time!BH$39</f>
        <v>2046</v>
      </c>
      <c r="BI4" s="202">
        <f xml:space="preserve"> Time!BI$39</f>
        <v>2046</v>
      </c>
      <c r="BJ4" s="202">
        <f xml:space="preserve"> Time!BJ$39</f>
        <v>2047</v>
      </c>
      <c r="BK4" s="202">
        <f xml:space="preserve"> Time!BK$39</f>
        <v>2047</v>
      </c>
      <c r="BL4" s="202">
        <f xml:space="preserve"> Time!BL$39</f>
        <v>2048</v>
      </c>
      <c r="BM4" s="202">
        <f xml:space="preserve"> Time!BM$39</f>
        <v>2048</v>
      </c>
      <c r="BN4" s="202">
        <f xml:space="preserve"> Time!BN$39</f>
        <v>2049</v>
      </c>
      <c r="BO4" s="202">
        <f xml:space="preserve"> Time!BO$39</f>
        <v>2049</v>
      </c>
      <c r="BP4" s="202">
        <f xml:space="preserve"> Time!BP$39</f>
        <v>2050</v>
      </c>
      <c r="BQ4" s="202">
        <f xml:space="preserve"> Time!BQ$39</f>
        <v>2050</v>
      </c>
      <c r="BR4" s="202">
        <f xml:space="preserve"> Time!BR$39</f>
        <v>2051</v>
      </c>
      <c r="BS4" s="202">
        <f xml:space="preserve"> Time!BS$39</f>
        <v>2051</v>
      </c>
      <c r="BT4" s="202">
        <f xml:space="preserve"> Time!BT$39</f>
        <v>2052</v>
      </c>
      <c r="BU4" s="202">
        <f xml:space="preserve"> Time!BU$39</f>
        <v>2052</v>
      </c>
      <c r="BV4" s="202">
        <f xml:space="preserve"> Time!BV$39</f>
        <v>2053</v>
      </c>
      <c r="BW4" s="202">
        <f xml:space="preserve"> Time!BW$39</f>
        <v>2053</v>
      </c>
      <c r="BX4" s="202">
        <f xml:space="preserve"> Time!BX$39</f>
        <v>2054</v>
      </c>
      <c r="BY4" s="202">
        <f xml:space="preserve"> Time!BY$39</f>
        <v>2054</v>
      </c>
      <c r="BZ4" s="202">
        <f xml:space="preserve"> Time!BZ$39</f>
        <v>2055</v>
      </c>
      <c r="CA4" s="202">
        <f xml:space="preserve"> Time!CA$39</f>
        <v>2055</v>
      </c>
      <c r="CB4" s="202">
        <f xml:space="preserve"> Time!CB$39</f>
        <v>2056</v>
      </c>
      <c r="CC4" s="202">
        <f xml:space="preserve"> Time!CC$39</f>
        <v>2056</v>
      </c>
      <c r="CD4" s="202">
        <f xml:space="preserve"> Time!CD$39</f>
        <v>2057</v>
      </c>
      <c r="CE4" s="202">
        <f xml:space="preserve"> Time!CE$39</f>
        <v>2057</v>
      </c>
      <c r="CF4" s="202">
        <f xml:space="preserve"> Time!CF$39</f>
        <v>2058</v>
      </c>
      <c r="CG4" s="202">
        <f xml:space="preserve"> Time!CG$39</f>
        <v>2058</v>
      </c>
      <c r="CH4" s="202">
        <f xml:space="preserve"> Time!CH$39</f>
        <v>2059</v>
      </c>
      <c r="CI4" s="202">
        <f xml:space="preserve"> Time!CI$39</f>
        <v>2059</v>
      </c>
      <c r="CJ4" s="202">
        <f xml:space="preserve"> Time!CJ$39</f>
        <v>2060</v>
      </c>
      <c r="CK4" s="202">
        <f xml:space="preserve"> Time!CK$39</f>
        <v>2060</v>
      </c>
      <c r="CL4" s="202">
        <f xml:space="preserve"> Time!CL$39</f>
        <v>2061</v>
      </c>
      <c r="CM4" s="202">
        <f xml:space="preserve"> Time!CM$39</f>
        <v>2061</v>
      </c>
      <c r="CN4" s="202">
        <f xml:space="preserve"> Time!CN$39</f>
        <v>2062</v>
      </c>
      <c r="CO4" s="202">
        <f xml:space="preserve"> Time!CO$39</f>
        <v>2062</v>
      </c>
      <c r="CP4" s="202">
        <f xml:space="preserve"> Time!CP$39</f>
        <v>2063</v>
      </c>
      <c r="CQ4" s="202">
        <f xml:space="preserve"> Time!CQ$39</f>
        <v>2063</v>
      </c>
      <c r="CR4" s="202">
        <f xml:space="preserve"> Time!CR$39</f>
        <v>2064</v>
      </c>
      <c r="CS4" s="202">
        <f xml:space="preserve"> Time!CS$39</f>
        <v>2064</v>
      </c>
      <c r="CT4" s="202">
        <f xml:space="preserve"> Time!CT$39</f>
        <v>2065</v>
      </c>
      <c r="CU4" s="202">
        <f xml:space="preserve"> Time!CU$39</f>
        <v>2065</v>
      </c>
      <c r="CV4" s="202">
        <f xml:space="preserve"> Time!CV$39</f>
        <v>2066</v>
      </c>
      <c r="CW4" s="202">
        <f xml:space="preserve"> Time!CW$39</f>
        <v>2066</v>
      </c>
      <c r="CX4" s="202">
        <f xml:space="preserve"> Time!CX$39</f>
        <v>2067</v>
      </c>
      <c r="CY4" s="202">
        <f xml:space="preserve"> Time!CY$39</f>
        <v>2067</v>
      </c>
      <c r="CZ4" s="202">
        <f xml:space="preserve"> Time!CZ$39</f>
        <v>2068</v>
      </c>
      <c r="DA4" s="202">
        <f xml:space="preserve"> Time!DA$39</f>
        <v>2068</v>
      </c>
      <c r="DB4" s="202">
        <f xml:space="preserve"> Time!DB$39</f>
        <v>2069</v>
      </c>
      <c r="DC4" s="202">
        <f xml:space="preserve"> Time!DC$39</f>
        <v>2069</v>
      </c>
      <c r="DD4" s="202">
        <f xml:space="preserve"> Time!DD$39</f>
        <v>2070</v>
      </c>
      <c r="DE4" s="202">
        <f xml:space="preserve"> Time!DE$39</f>
        <v>2070</v>
      </c>
      <c r="DF4" s="202">
        <f xml:space="preserve"> Time!DF$39</f>
        <v>2071</v>
      </c>
      <c r="DG4" s="202">
        <f xml:space="preserve"> Time!DG$39</f>
        <v>2071</v>
      </c>
      <c r="DH4" s="202">
        <f xml:space="preserve"> Time!DH$39</f>
        <v>2072</v>
      </c>
      <c r="DI4" s="202">
        <f xml:space="preserve"> Time!DI$39</f>
        <v>2072</v>
      </c>
      <c r="DJ4" s="202">
        <f xml:space="preserve"> Time!DJ$39</f>
        <v>2073</v>
      </c>
      <c r="DK4" s="202">
        <f xml:space="preserve"> Time!DK$39</f>
        <v>2073</v>
      </c>
      <c r="DL4" s="202">
        <f xml:space="preserve"> Time!DL$39</f>
        <v>2074</v>
      </c>
      <c r="DM4" s="202">
        <f xml:space="preserve"> Time!DM$39</f>
        <v>2074</v>
      </c>
      <c r="DN4" s="202">
        <f xml:space="preserve"> Time!DN$39</f>
        <v>2075</v>
      </c>
      <c r="DO4" s="202">
        <f xml:space="preserve"> Time!DO$39</f>
        <v>2075</v>
      </c>
      <c r="DP4" s="202">
        <f xml:space="preserve"> Time!DP$39</f>
        <v>2076</v>
      </c>
      <c r="DQ4" s="202">
        <f xml:space="preserve"> Time!DQ$39</f>
        <v>2076</v>
      </c>
      <c r="DR4" s="202">
        <f xml:space="preserve"> Time!DR$39</f>
        <v>2077</v>
      </c>
      <c r="DS4" s="202">
        <f xml:space="preserve"> Time!DS$39</f>
        <v>2077</v>
      </c>
      <c r="DT4" s="202">
        <f xml:space="preserve"> Time!DT$39</f>
        <v>2078</v>
      </c>
      <c r="DU4" s="202">
        <f xml:space="preserve"> Time!DU$39</f>
        <v>2078</v>
      </c>
      <c r="DV4" s="202">
        <f xml:space="preserve"> Time!DV$39</f>
        <v>2079</v>
      </c>
      <c r="DW4" s="202">
        <f xml:space="preserve"> Time!DW$39</f>
        <v>2079</v>
      </c>
      <c r="DX4" s="202">
        <f xml:space="preserve"> Time!DX$39</f>
        <v>2080</v>
      </c>
      <c r="DY4" s="202">
        <f xml:space="preserve"> Time!DY$39</f>
        <v>2080</v>
      </c>
      <c r="DZ4" s="202">
        <f xml:space="preserve"> Time!DZ$39</f>
        <v>2081</v>
      </c>
      <c r="EA4" s="202">
        <f xml:space="preserve"> Time!EA$39</f>
        <v>2081</v>
      </c>
      <c r="EB4" s="202">
        <f xml:space="preserve"> Time!EB$39</f>
        <v>2082</v>
      </c>
      <c r="EC4" s="202">
        <f xml:space="preserve"> Time!EC$39</f>
        <v>2082</v>
      </c>
      <c r="ED4" s="202">
        <f xml:space="preserve"> Time!ED$39</f>
        <v>2083</v>
      </c>
      <c r="EE4" s="202">
        <f xml:space="preserve"> Time!EE$39</f>
        <v>2083</v>
      </c>
      <c r="EF4" s="202">
        <f xml:space="preserve"> Time!EF$39</f>
        <v>2084</v>
      </c>
      <c r="EG4" s="202">
        <f xml:space="preserve"> Time!EG$39</f>
        <v>2084</v>
      </c>
      <c r="EH4" s="202">
        <f xml:space="preserve"> Time!EH$39</f>
        <v>2085</v>
      </c>
      <c r="EI4" s="202">
        <f xml:space="preserve"> Time!EI$39</f>
        <v>2085</v>
      </c>
      <c r="EJ4" s="202">
        <f xml:space="preserve"> Time!EJ$39</f>
        <v>2086</v>
      </c>
      <c r="EK4" s="202">
        <f xml:space="preserve"> Time!EK$39</f>
        <v>2086</v>
      </c>
      <c r="EL4" s="202">
        <f xml:space="preserve"> Time!EL$39</f>
        <v>2087</v>
      </c>
      <c r="EM4" s="202">
        <f xml:space="preserve"> Time!EM$39</f>
        <v>2087</v>
      </c>
      <c r="EN4" s="202">
        <f xml:space="preserve"> Time!EN$39</f>
        <v>2088</v>
      </c>
      <c r="EO4" s="202">
        <f xml:space="preserve"> Time!EO$39</f>
        <v>2088</v>
      </c>
      <c r="EP4" s="202">
        <f xml:space="preserve"> Time!EP$39</f>
        <v>2089</v>
      </c>
      <c r="EQ4" s="202">
        <f xml:space="preserve"> Time!EQ$39</f>
        <v>2089</v>
      </c>
      <c r="ER4" s="202">
        <f xml:space="preserve"> Time!ER$39</f>
        <v>2090</v>
      </c>
      <c r="ES4" s="202">
        <f xml:space="preserve"> Time!ES$39</f>
        <v>2090</v>
      </c>
      <c r="ET4" s="202">
        <f xml:space="preserve"> Time!ET$39</f>
        <v>2091</v>
      </c>
      <c r="EU4" s="202">
        <f xml:space="preserve"> Time!EU$39</f>
        <v>2091</v>
      </c>
      <c r="EV4" s="202">
        <f xml:space="preserve"> Time!EV$39</f>
        <v>2092</v>
      </c>
      <c r="EW4" s="202">
        <f xml:space="preserve"> Time!EW$39</f>
        <v>2092</v>
      </c>
      <c r="EX4" s="202">
        <f xml:space="preserve"> Time!EX$39</f>
        <v>2093</v>
      </c>
      <c r="EY4" s="202">
        <f xml:space="preserve"> Time!EY$39</f>
        <v>2093</v>
      </c>
      <c r="EZ4" s="202">
        <f xml:space="preserve"> Time!EZ$39</f>
        <v>2094</v>
      </c>
      <c r="FA4" s="202">
        <f xml:space="preserve"> Time!FA$39</f>
        <v>2094</v>
      </c>
      <c r="FB4" s="202">
        <f xml:space="preserve"> Time!FB$39</f>
        <v>2095</v>
      </c>
      <c r="FC4" s="202">
        <f xml:space="preserve"> Time!FC$39</f>
        <v>2095</v>
      </c>
      <c r="FD4" s="202">
        <f xml:space="preserve"> Time!FD$39</f>
        <v>2096</v>
      </c>
      <c r="FE4" s="202">
        <f xml:space="preserve"> Time!FE$39</f>
        <v>2096</v>
      </c>
      <c r="FF4" s="202">
        <f xml:space="preserve"> Time!FF$39</f>
        <v>2097</v>
      </c>
      <c r="FG4" s="202">
        <f xml:space="preserve"> Time!FG$39</f>
        <v>2097</v>
      </c>
      <c r="FH4" s="202">
        <f xml:space="preserve"> Time!FH$39</f>
        <v>2098</v>
      </c>
      <c r="FI4" s="202">
        <f xml:space="preserve"> Time!FI$39</f>
        <v>2098</v>
      </c>
      <c r="FJ4" s="202">
        <f xml:space="preserve"> Time!FJ$39</f>
        <v>2099</v>
      </c>
      <c r="FK4" s="202">
        <f xml:space="preserve"> Time!FK$39</f>
        <v>2099</v>
      </c>
      <c r="FL4" s="202">
        <f xml:space="preserve"> Time!FL$39</f>
        <v>2100</v>
      </c>
      <c r="FM4" s="202">
        <f xml:space="preserve"> Time!FM$39</f>
        <v>2100</v>
      </c>
      <c r="FN4" s="202">
        <f xml:space="preserve"> Time!FN$39</f>
        <v>2101</v>
      </c>
      <c r="FO4" s="202">
        <f xml:space="preserve"> Time!FO$39</f>
        <v>2101</v>
      </c>
      <c r="FP4" s="202">
        <f xml:space="preserve"> Time!FP$39</f>
        <v>2102</v>
      </c>
      <c r="FQ4" s="202">
        <f xml:space="preserve"> Time!FQ$39</f>
        <v>2102</v>
      </c>
      <c r="FR4" s="202">
        <f xml:space="preserve"> Time!FR$39</f>
        <v>2103</v>
      </c>
      <c r="FS4" s="202">
        <f xml:space="preserve"> Time!FS$39</f>
        <v>2103</v>
      </c>
      <c r="FT4" s="202">
        <f xml:space="preserve"> Time!FT$39</f>
        <v>2104</v>
      </c>
      <c r="FU4" s="202">
        <f xml:space="preserve"> Time!FU$39</f>
        <v>2104</v>
      </c>
      <c r="FV4" s="202">
        <f xml:space="preserve"> Time!FV$39</f>
        <v>2105</v>
      </c>
      <c r="FW4" s="202">
        <f xml:space="preserve"> Time!FW$39</f>
        <v>2105</v>
      </c>
      <c r="FX4" s="202">
        <f xml:space="preserve"> Time!FX$39</f>
        <v>2106</v>
      </c>
      <c r="FY4" s="202">
        <f xml:space="preserve"> Time!FY$39</f>
        <v>2106</v>
      </c>
      <c r="FZ4" s="202">
        <f xml:space="preserve"> Time!FZ$39</f>
        <v>2107</v>
      </c>
      <c r="GA4" s="202">
        <f xml:space="preserve"> Time!GA$39</f>
        <v>2107</v>
      </c>
      <c r="GB4" s="202">
        <f xml:space="preserve"> Time!GB$39</f>
        <v>2108</v>
      </c>
      <c r="GC4" s="202">
        <f xml:space="preserve"> Time!GC$39</f>
        <v>2108</v>
      </c>
      <c r="GD4" s="202">
        <f xml:space="preserve"> Time!GD$39</f>
        <v>2109</v>
      </c>
      <c r="GE4" s="202">
        <f xml:space="preserve"> Time!GE$39</f>
        <v>2109</v>
      </c>
      <c r="GF4" s="202">
        <f xml:space="preserve"> Time!GF$39</f>
        <v>2110</v>
      </c>
      <c r="GG4" s="202">
        <f xml:space="preserve"> Time!GG$39</f>
        <v>2110</v>
      </c>
      <c r="GH4" s="202">
        <f xml:space="preserve"> Time!GH$39</f>
        <v>2111</v>
      </c>
      <c r="GI4" s="202">
        <f xml:space="preserve"> Time!GI$39</f>
        <v>2111</v>
      </c>
      <c r="GJ4" s="202">
        <f xml:space="preserve"> Time!GJ$39</f>
        <v>2112</v>
      </c>
    </row>
    <row r="5" spans="1:192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223"/>
      <c r="B8" s="223"/>
      <c r="C8" s="224"/>
      <c r="D8" s="225"/>
      <c r="E8" s="226" t="s">
        <v>7</v>
      </c>
      <c r="F8" s="226"/>
      <c r="G8" s="226" t="str">
        <f xml:space="preserve"> SMU</f>
        <v>$ 000s</v>
      </c>
      <c r="H8" s="226"/>
      <c r="I8" s="227"/>
      <c r="J8" s="226">
        <f t="shared" ref="J8:AO8" si="0" xml:space="preserve"> I11</f>
        <v>0</v>
      </c>
      <c r="K8" s="226">
        <f t="shared" si="0"/>
        <v>0</v>
      </c>
      <c r="L8" s="226">
        <f t="shared" si="0"/>
        <v>0</v>
      </c>
      <c r="M8" s="226">
        <f t="shared" si="0"/>
        <v>0</v>
      </c>
      <c r="N8" s="226">
        <f t="shared" si="0"/>
        <v>0</v>
      </c>
      <c r="O8" s="226">
        <f t="shared" si="0"/>
        <v>0</v>
      </c>
      <c r="P8" s="226">
        <f t="shared" si="0"/>
        <v>0</v>
      </c>
      <c r="Q8" s="226">
        <f t="shared" si="0"/>
        <v>0</v>
      </c>
      <c r="R8" s="226">
        <f t="shared" si="0"/>
        <v>0</v>
      </c>
      <c r="S8" s="226">
        <f t="shared" si="0"/>
        <v>0</v>
      </c>
      <c r="T8" s="226">
        <f t="shared" si="0"/>
        <v>0</v>
      </c>
      <c r="U8" s="226">
        <f t="shared" si="0"/>
        <v>0</v>
      </c>
      <c r="V8" s="226">
        <f t="shared" si="0"/>
        <v>0</v>
      </c>
      <c r="W8" s="226">
        <f t="shared" si="0"/>
        <v>0</v>
      </c>
      <c r="X8" s="226">
        <f t="shared" si="0"/>
        <v>0</v>
      </c>
      <c r="Y8" s="226">
        <f t="shared" si="0"/>
        <v>0</v>
      </c>
      <c r="Z8" s="226">
        <f t="shared" si="0"/>
        <v>0</v>
      </c>
      <c r="AA8" s="226">
        <f t="shared" si="0"/>
        <v>0</v>
      </c>
      <c r="AB8" s="226">
        <f t="shared" si="0"/>
        <v>0</v>
      </c>
      <c r="AC8" s="226">
        <f t="shared" si="0"/>
        <v>0</v>
      </c>
      <c r="AD8" s="226">
        <f t="shared" si="0"/>
        <v>0</v>
      </c>
      <c r="AE8" s="226">
        <f t="shared" si="0"/>
        <v>0</v>
      </c>
      <c r="AF8" s="226">
        <f t="shared" si="0"/>
        <v>0</v>
      </c>
      <c r="AG8" s="226">
        <f t="shared" si="0"/>
        <v>0</v>
      </c>
      <c r="AH8" s="226">
        <f t="shared" si="0"/>
        <v>0</v>
      </c>
      <c r="AI8" s="226">
        <f t="shared" si="0"/>
        <v>0</v>
      </c>
      <c r="AJ8" s="226">
        <f t="shared" si="0"/>
        <v>0</v>
      </c>
      <c r="AK8" s="226">
        <f t="shared" si="0"/>
        <v>0</v>
      </c>
      <c r="AL8" s="226">
        <f t="shared" si="0"/>
        <v>0</v>
      </c>
      <c r="AM8" s="226">
        <f t="shared" si="0"/>
        <v>0</v>
      </c>
      <c r="AN8" s="226">
        <f t="shared" si="0"/>
        <v>0</v>
      </c>
      <c r="AO8" s="226">
        <f t="shared" si="0"/>
        <v>0</v>
      </c>
      <c r="AP8" s="226">
        <f t="shared" ref="AP8:BU8" si="1" xml:space="preserve"> AO11</f>
        <v>0</v>
      </c>
      <c r="AQ8" s="226">
        <f t="shared" si="1"/>
        <v>0</v>
      </c>
      <c r="AR8" s="226">
        <f t="shared" si="1"/>
        <v>0</v>
      </c>
      <c r="AS8" s="226">
        <f t="shared" si="1"/>
        <v>0</v>
      </c>
      <c r="AT8" s="226">
        <f t="shared" si="1"/>
        <v>0</v>
      </c>
      <c r="AU8" s="226">
        <f t="shared" si="1"/>
        <v>0</v>
      </c>
      <c r="AV8" s="226">
        <f t="shared" si="1"/>
        <v>0</v>
      </c>
      <c r="AW8" s="226">
        <f t="shared" si="1"/>
        <v>0</v>
      </c>
      <c r="AX8" s="226">
        <f t="shared" si="1"/>
        <v>0</v>
      </c>
      <c r="AY8" s="226">
        <f t="shared" si="1"/>
        <v>0</v>
      </c>
      <c r="AZ8" s="226">
        <f t="shared" si="1"/>
        <v>0</v>
      </c>
      <c r="BA8" s="226">
        <f t="shared" si="1"/>
        <v>0</v>
      </c>
      <c r="BB8" s="226">
        <f t="shared" si="1"/>
        <v>0</v>
      </c>
      <c r="BC8" s="226">
        <f t="shared" si="1"/>
        <v>0</v>
      </c>
      <c r="BD8" s="226">
        <f t="shared" si="1"/>
        <v>0</v>
      </c>
      <c r="BE8" s="226">
        <f t="shared" si="1"/>
        <v>0</v>
      </c>
      <c r="BF8" s="226">
        <f t="shared" si="1"/>
        <v>0</v>
      </c>
      <c r="BG8" s="226">
        <f t="shared" si="1"/>
        <v>0</v>
      </c>
      <c r="BH8" s="226">
        <f t="shared" si="1"/>
        <v>0</v>
      </c>
      <c r="BI8" s="226">
        <f t="shared" si="1"/>
        <v>0</v>
      </c>
      <c r="BJ8" s="226">
        <f t="shared" si="1"/>
        <v>0</v>
      </c>
      <c r="BK8" s="226">
        <f t="shared" si="1"/>
        <v>0</v>
      </c>
      <c r="BL8" s="226">
        <f t="shared" si="1"/>
        <v>0</v>
      </c>
      <c r="BM8" s="226">
        <f t="shared" si="1"/>
        <v>0</v>
      </c>
      <c r="BN8" s="226">
        <f t="shared" si="1"/>
        <v>0</v>
      </c>
      <c r="BO8" s="226">
        <f t="shared" si="1"/>
        <v>0</v>
      </c>
      <c r="BP8" s="226">
        <f t="shared" si="1"/>
        <v>0</v>
      </c>
      <c r="BQ8" s="226">
        <f t="shared" si="1"/>
        <v>0</v>
      </c>
      <c r="BR8" s="226">
        <f t="shared" si="1"/>
        <v>0</v>
      </c>
      <c r="BS8" s="226">
        <f t="shared" si="1"/>
        <v>0</v>
      </c>
      <c r="BT8" s="226">
        <f t="shared" si="1"/>
        <v>0</v>
      </c>
      <c r="BU8" s="226">
        <f t="shared" si="1"/>
        <v>0</v>
      </c>
      <c r="BV8" s="226">
        <f t="shared" ref="BV8:DA8" si="2" xml:space="preserve"> BU11</f>
        <v>0</v>
      </c>
      <c r="BW8" s="226">
        <f t="shared" si="2"/>
        <v>0</v>
      </c>
      <c r="BX8" s="226">
        <f t="shared" si="2"/>
        <v>0</v>
      </c>
      <c r="BY8" s="226">
        <f t="shared" si="2"/>
        <v>0</v>
      </c>
      <c r="BZ8" s="226">
        <f t="shared" si="2"/>
        <v>0</v>
      </c>
      <c r="CA8" s="226">
        <f t="shared" si="2"/>
        <v>0</v>
      </c>
      <c r="CB8" s="226">
        <f t="shared" si="2"/>
        <v>0</v>
      </c>
      <c r="CC8" s="226">
        <f t="shared" si="2"/>
        <v>0</v>
      </c>
      <c r="CD8" s="226">
        <f t="shared" si="2"/>
        <v>0</v>
      </c>
      <c r="CE8" s="226">
        <f t="shared" si="2"/>
        <v>0</v>
      </c>
      <c r="CF8" s="226">
        <f t="shared" si="2"/>
        <v>0</v>
      </c>
      <c r="CG8" s="226">
        <f t="shared" si="2"/>
        <v>0</v>
      </c>
      <c r="CH8" s="226">
        <f t="shared" si="2"/>
        <v>0</v>
      </c>
      <c r="CI8" s="226">
        <f t="shared" si="2"/>
        <v>0</v>
      </c>
      <c r="CJ8" s="226">
        <f t="shared" si="2"/>
        <v>0</v>
      </c>
      <c r="CK8" s="226">
        <f t="shared" si="2"/>
        <v>0</v>
      </c>
      <c r="CL8" s="226">
        <f t="shared" si="2"/>
        <v>0</v>
      </c>
      <c r="CM8" s="226">
        <f t="shared" si="2"/>
        <v>0</v>
      </c>
      <c r="CN8" s="226">
        <f t="shared" si="2"/>
        <v>0</v>
      </c>
      <c r="CO8" s="226">
        <f t="shared" si="2"/>
        <v>0</v>
      </c>
      <c r="CP8" s="226">
        <f t="shared" si="2"/>
        <v>0</v>
      </c>
      <c r="CQ8" s="226">
        <f t="shared" si="2"/>
        <v>0</v>
      </c>
      <c r="CR8" s="226">
        <f t="shared" si="2"/>
        <v>0</v>
      </c>
      <c r="CS8" s="226">
        <f t="shared" si="2"/>
        <v>0</v>
      </c>
      <c r="CT8" s="226">
        <f t="shared" si="2"/>
        <v>0</v>
      </c>
      <c r="CU8" s="226">
        <f t="shared" si="2"/>
        <v>0</v>
      </c>
      <c r="CV8" s="226">
        <f t="shared" si="2"/>
        <v>0</v>
      </c>
      <c r="CW8" s="226">
        <f t="shared" si="2"/>
        <v>0</v>
      </c>
      <c r="CX8" s="226">
        <f t="shared" si="2"/>
        <v>0</v>
      </c>
      <c r="CY8" s="226">
        <f t="shared" si="2"/>
        <v>0</v>
      </c>
      <c r="CZ8" s="226">
        <f t="shared" si="2"/>
        <v>0</v>
      </c>
      <c r="DA8" s="226">
        <f t="shared" si="2"/>
        <v>0</v>
      </c>
      <c r="DB8" s="226">
        <f t="shared" ref="DB8:EG8" si="3" xml:space="preserve"> DA11</f>
        <v>0</v>
      </c>
      <c r="DC8" s="226">
        <f t="shared" si="3"/>
        <v>0</v>
      </c>
      <c r="DD8" s="226">
        <f t="shared" si="3"/>
        <v>0</v>
      </c>
      <c r="DE8" s="226">
        <f t="shared" si="3"/>
        <v>0</v>
      </c>
      <c r="DF8" s="226">
        <f t="shared" si="3"/>
        <v>0</v>
      </c>
      <c r="DG8" s="226">
        <f t="shared" si="3"/>
        <v>0</v>
      </c>
      <c r="DH8" s="226">
        <f t="shared" si="3"/>
        <v>0</v>
      </c>
      <c r="DI8" s="226">
        <f t="shared" si="3"/>
        <v>0</v>
      </c>
      <c r="DJ8" s="226">
        <f t="shared" si="3"/>
        <v>0</v>
      </c>
      <c r="DK8" s="226">
        <f t="shared" si="3"/>
        <v>0</v>
      </c>
      <c r="DL8" s="226">
        <f t="shared" si="3"/>
        <v>0</v>
      </c>
      <c r="DM8" s="226">
        <f t="shared" si="3"/>
        <v>0</v>
      </c>
      <c r="DN8" s="226">
        <f t="shared" si="3"/>
        <v>0</v>
      </c>
      <c r="DO8" s="226">
        <f t="shared" si="3"/>
        <v>0</v>
      </c>
      <c r="DP8" s="226">
        <f t="shared" si="3"/>
        <v>0</v>
      </c>
      <c r="DQ8" s="226">
        <f t="shared" si="3"/>
        <v>0</v>
      </c>
      <c r="DR8" s="226">
        <f t="shared" si="3"/>
        <v>0</v>
      </c>
      <c r="DS8" s="226">
        <f t="shared" si="3"/>
        <v>0</v>
      </c>
      <c r="DT8" s="226">
        <f t="shared" si="3"/>
        <v>0</v>
      </c>
      <c r="DU8" s="226">
        <f t="shared" si="3"/>
        <v>0</v>
      </c>
      <c r="DV8" s="226">
        <f t="shared" si="3"/>
        <v>0</v>
      </c>
      <c r="DW8" s="226">
        <f t="shared" si="3"/>
        <v>0</v>
      </c>
      <c r="DX8" s="226">
        <f t="shared" si="3"/>
        <v>0</v>
      </c>
      <c r="DY8" s="226">
        <f t="shared" si="3"/>
        <v>0</v>
      </c>
      <c r="DZ8" s="226">
        <f t="shared" si="3"/>
        <v>0</v>
      </c>
      <c r="EA8" s="226">
        <f t="shared" si="3"/>
        <v>0</v>
      </c>
      <c r="EB8" s="226">
        <f t="shared" si="3"/>
        <v>0</v>
      </c>
      <c r="EC8" s="226">
        <f t="shared" si="3"/>
        <v>0</v>
      </c>
      <c r="ED8" s="226">
        <f t="shared" si="3"/>
        <v>0</v>
      </c>
      <c r="EE8" s="226">
        <f t="shared" si="3"/>
        <v>0</v>
      </c>
      <c r="EF8" s="226">
        <f t="shared" si="3"/>
        <v>0</v>
      </c>
      <c r="EG8" s="226">
        <f t="shared" si="3"/>
        <v>0</v>
      </c>
      <c r="EH8" s="226">
        <f t="shared" ref="EH8:FM8" si="4" xml:space="preserve"> EG11</f>
        <v>0</v>
      </c>
      <c r="EI8" s="226">
        <f t="shared" si="4"/>
        <v>0</v>
      </c>
      <c r="EJ8" s="226">
        <f t="shared" si="4"/>
        <v>0</v>
      </c>
      <c r="EK8" s="226">
        <f t="shared" si="4"/>
        <v>0</v>
      </c>
      <c r="EL8" s="226">
        <f t="shared" si="4"/>
        <v>0</v>
      </c>
      <c r="EM8" s="226">
        <f t="shared" si="4"/>
        <v>0</v>
      </c>
      <c r="EN8" s="226">
        <f t="shared" si="4"/>
        <v>0</v>
      </c>
      <c r="EO8" s="226">
        <f t="shared" si="4"/>
        <v>0</v>
      </c>
      <c r="EP8" s="226">
        <f t="shared" si="4"/>
        <v>0</v>
      </c>
      <c r="EQ8" s="226">
        <f t="shared" si="4"/>
        <v>0</v>
      </c>
      <c r="ER8" s="226">
        <f t="shared" si="4"/>
        <v>0</v>
      </c>
      <c r="ES8" s="226">
        <f t="shared" si="4"/>
        <v>0</v>
      </c>
      <c r="ET8" s="226">
        <f t="shared" si="4"/>
        <v>0</v>
      </c>
      <c r="EU8" s="226">
        <f t="shared" si="4"/>
        <v>0</v>
      </c>
      <c r="EV8" s="226">
        <f t="shared" si="4"/>
        <v>0</v>
      </c>
      <c r="EW8" s="226">
        <f t="shared" si="4"/>
        <v>0</v>
      </c>
      <c r="EX8" s="226">
        <f t="shared" si="4"/>
        <v>0</v>
      </c>
      <c r="EY8" s="226">
        <f t="shared" si="4"/>
        <v>0</v>
      </c>
      <c r="EZ8" s="226">
        <f t="shared" si="4"/>
        <v>0</v>
      </c>
      <c r="FA8" s="226">
        <f t="shared" si="4"/>
        <v>0</v>
      </c>
      <c r="FB8" s="226">
        <f t="shared" si="4"/>
        <v>0</v>
      </c>
      <c r="FC8" s="226">
        <f t="shared" si="4"/>
        <v>0</v>
      </c>
      <c r="FD8" s="226">
        <f t="shared" si="4"/>
        <v>0</v>
      </c>
      <c r="FE8" s="226">
        <f t="shared" si="4"/>
        <v>0</v>
      </c>
      <c r="FF8" s="226">
        <f t="shared" si="4"/>
        <v>0</v>
      </c>
      <c r="FG8" s="226">
        <f t="shared" si="4"/>
        <v>0</v>
      </c>
      <c r="FH8" s="226">
        <f t="shared" si="4"/>
        <v>0</v>
      </c>
      <c r="FI8" s="226">
        <f t="shared" si="4"/>
        <v>0</v>
      </c>
      <c r="FJ8" s="226">
        <f t="shared" si="4"/>
        <v>0</v>
      </c>
      <c r="FK8" s="226">
        <f t="shared" si="4"/>
        <v>0</v>
      </c>
      <c r="FL8" s="226">
        <f t="shared" si="4"/>
        <v>0</v>
      </c>
      <c r="FM8" s="226">
        <f t="shared" si="4"/>
        <v>0</v>
      </c>
      <c r="FN8" s="226">
        <f t="shared" ref="FN8:GJ8" si="5" xml:space="preserve"> FM11</f>
        <v>0</v>
      </c>
      <c r="FO8" s="226">
        <f t="shared" si="5"/>
        <v>0</v>
      </c>
      <c r="FP8" s="226">
        <f t="shared" si="5"/>
        <v>0</v>
      </c>
      <c r="FQ8" s="226">
        <f t="shared" si="5"/>
        <v>0</v>
      </c>
      <c r="FR8" s="226">
        <f t="shared" si="5"/>
        <v>0</v>
      </c>
      <c r="FS8" s="226">
        <f t="shared" si="5"/>
        <v>0</v>
      </c>
      <c r="FT8" s="226">
        <f t="shared" si="5"/>
        <v>0</v>
      </c>
      <c r="FU8" s="226">
        <f t="shared" si="5"/>
        <v>0</v>
      </c>
      <c r="FV8" s="226">
        <f t="shared" si="5"/>
        <v>0</v>
      </c>
      <c r="FW8" s="226">
        <f t="shared" si="5"/>
        <v>0</v>
      </c>
      <c r="FX8" s="226">
        <f t="shared" si="5"/>
        <v>0</v>
      </c>
      <c r="FY8" s="226">
        <f t="shared" si="5"/>
        <v>0</v>
      </c>
      <c r="FZ8" s="226">
        <f t="shared" si="5"/>
        <v>0</v>
      </c>
      <c r="GA8" s="226">
        <f t="shared" si="5"/>
        <v>0</v>
      </c>
      <c r="GB8" s="226">
        <f t="shared" si="5"/>
        <v>0</v>
      </c>
      <c r="GC8" s="226">
        <f t="shared" si="5"/>
        <v>0</v>
      </c>
      <c r="GD8" s="226">
        <f t="shared" si="5"/>
        <v>0</v>
      </c>
      <c r="GE8" s="226">
        <f t="shared" si="5"/>
        <v>0</v>
      </c>
      <c r="GF8" s="226">
        <f t="shared" si="5"/>
        <v>0</v>
      </c>
      <c r="GG8" s="226">
        <f t="shared" si="5"/>
        <v>0</v>
      </c>
      <c r="GH8" s="226">
        <f t="shared" si="5"/>
        <v>0</v>
      </c>
      <c r="GI8" s="226">
        <f t="shared" si="5"/>
        <v>0</v>
      </c>
      <c r="GJ8" s="226">
        <f t="shared" si="5"/>
        <v>0</v>
      </c>
    </row>
    <row r="9" spans="1:192" x14ac:dyDescent="0.25">
      <c r="E9" s="222" t="s">
        <v>92</v>
      </c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222"/>
      <c r="BC9" s="222"/>
      <c r="BD9" s="222"/>
      <c r="BE9" s="222"/>
      <c r="BF9" s="222"/>
      <c r="BG9" s="222"/>
      <c r="BH9" s="222"/>
      <c r="BI9" s="222"/>
      <c r="BJ9" s="222"/>
      <c r="BK9" s="222"/>
      <c r="BL9" s="222"/>
      <c r="BM9" s="222"/>
      <c r="BN9" s="222"/>
      <c r="BO9" s="222"/>
      <c r="BP9" s="222"/>
      <c r="BQ9" s="222"/>
      <c r="BR9" s="222"/>
      <c r="BS9" s="222"/>
      <c r="BT9" s="222"/>
      <c r="BU9" s="222"/>
      <c r="BV9" s="222"/>
      <c r="BW9" s="222"/>
      <c r="BX9" s="222"/>
      <c r="BY9" s="222"/>
      <c r="BZ9" s="222"/>
      <c r="CA9" s="222"/>
      <c r="CB9" s="222"/>
      <c r="CC9" s="222"/>
      <c r="CD9" s="222"/>
      <c r="CE9" s="222"/>
      <c r="CF9" s="222"/>
      <c r="CG9" s="222"/>
      <c r="CH9" s="222"/>
      <c r="CI9" s="222"/>
      <c r="CJ9" s="222"/>
      <c r="CK9" s="222"/>
      <c r="CL9" s="222"/>
      <c r="CM9" s="222"/>
      <c r="CN9" s="222"/>
      <c r="CO9" s="222"/>
      <c r="CP9" s="222"/>
      <c r="CQ9" s="222"/>
      <c r="CR9" s="222"/>
      <c r="CS9" s="222"/>
      <c r="CT9" s="222"/>
      <c r="CU9" s="222"/>
      <c r="CV9" s="222"/>
      <c r="CW9" s="222"/>
      <c r="CX9" s="222"/>
      <c r="CY9" s="222"/>
      <c r="CZ9" s="222"/>
      <c r="DA9" s="222"/>
      <c r="DB9" s="222"/>
      <c r="DC9" s="222"/>
      <c r="DD9" s="222"/>
      <c r="DE9" s="222"/>
      <c r="DF9" s="222"/>
      <c r="DG9" s="222"/>
      <c r="DH9" s="222"/>
      <c r="DI9" s="222"/>
      <c r="DJ9" s="222"/>
      <c r="DK9" s="222"/>
      <c r="DL9" s="222"/>
      <c r="DM9" s="222"/>
      <c r="DN9" s="222"/>
      <c r="DO9" s="222"/>
      <c r="DP9" s="222"/>
      <c r="DQ9" s="222"/>
      <c r="DR9" s="222"/>
      <c r="DS9" s="222"/>
      <c r="DT9" s="222"/>
      <c r="DU9" s="222"/>
      <c r="DV9" s="222"/>
      <c r="DW9" s="222"/>
      <c r="DX9" s="222"/>
      <c r="DY9" s="222"/>
      <c r="DZ9" s="222"/>
      <c r="EA9" s="222"/>
      <c r="EB9" s="222"/>
      <c r="EC9" s="222"/>
      <c r="ED9" s="222"/>
      <c r="EE9" s="222"/>
      <c r="EF9" s="222"/>
      <c r="EG9" s="222"/>
      <c r="EH9" s="222"/>
      <c r="EI9" s="222"/>
      <c r="EJ9" s="222"/>
      <c r="EK9" s="222"/>
      <c r="EL9" s="222"/>
      <c r="EM9" s="222"/>
      <c r="EN9" s="222"/>
      <c r="EO9" s="222"/>
      <c r="EP9" s="222"/>
      <c r="EQ9" s="222"/>
      <c r="ER9" s="222"/>
      <c r="ES9" s="222"/>
      <c r="ET9" s="222"/>
      <c r="EU9" s="222"/>
      <c r="EV9" s="222"/>
      <c r="EW9" s="222"/>
      <c r="EX9" s="222"/>
      <c r="EY9" s="222"/>
      <c r="EZ9" s="222"/>
      <c r="FA9" s="222"/>
      <c r="FB9" s="222"/>
      <c r="FC9" s="222"/>
      <c r="FD9" s="222"/>
      <c r="FE9" s="222"/>
      <c r="FF9" s="222"/>
      <c r="FG9" s="222"/>
      <c r="FH9" s="222"/>
      <c r="FI9" s="222"/>
      <c r="FJ9" s="222"/>
      <c r="FK9" s="222"/>
      <c r="FL9" s="222"/>
      <c r="FM9" s="222"/>
      <c r="FN9" s="222"/>
      <c r="FO9" s="222"/>
      <c r="FP9" s="222"/>
      <c r="FQ9" s="222"/>
      <c r="FR9" s="222"/>
      <c r="FS9" s="222"/>
      <c r="FT9" s="222"/>
      <c r="FU9" s="222"/>
      <c r="FV9" s="222"/>
      <c r="FW9" s="222"/>
      <c r="FX9" s="222"/>
      <c r="FY9" s="222"/>
      <c r="FZ9" s="222"/>
      <c r="GA9" s="222"/>
      <c r="GB9" s="222"/>
      <c r="GC9" s="222"/>
      <c r="GD9" s="222"/>
      <c r="GE9" s="222"/>
      <c r="GF9" s="222"/>
      <c r="GG9" s="222"/>
      <c r="GH9" s="222"/>
      <c r="GI9" s="222"/>
      <c r="GJ9" s="222"/>
    </row>
    <row r="10" spans="1:192" x14ac:dyDescent="0.25">
      <c r="E10" s="222" t="s">
        <v>93</v>
      </c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2"/>
      <c r="GF10" s="222"/>
      <c r="GG10" s="222"/>
      <c r="GH10" s="222"/>
      <c r="GI10" s="222"/>
      <c r="GJ10" s="222"/>
    </row>
    <row r="11" spans="1:192" x14ac:dyDescent="0.25">
      <c r="A11" s="228"/>
      <c r="B11" s="228"/>
      <c r="C11" s="229"/>
      <c r="D11" s="230"/>
      <c r="E11" s="231" t="s">
        <v>8</v>
      </c>
      <c r="F11" s="231"/>
      <c r="G11" s="231" t="str">
        <f xml:space="preserve"> SMU</f>
        <v>$ 000s</v>
      </c>
      <c r="H11" s="231"/>
      <c r="I11" s="232"/>
      <c r="J11" s="231">
        <f t="shared" ref="J11:AO11" si="6" xml:space="preserve"> J8 + J9 - J10</f>
        <v>0</v>
      </c>
      <c r="K11" s="231">
        <f t="shared" si="6"/>
        <v>0</v>
      </c>
      <c r="L11" s="231">
        <f t="shared" si="6"/>
        <v>0</v>
      </c>
      <c r="M11" s="231">
        <f t="shared" si="6"/>
        <v>0</v>
      </c>
      <c r="N11" s="231">
        <f t="shared" si="6"/>
        <v>0</v>
      </c>
      <c r="O11" s="231">
        <f t="shared" si="6"/>
        <v>0</v>
      </c>
      <c r="P11" s="231">
        <f t="shared" si="6"/>
        <v>0</v>
      </c>
      <c r="Q11" s="231">
        <f t="shared" si="6"/>
        <v>0</v>
      </c>
      <c r="R11" s="231">
        <f t="shared" si="6"/>
        <v>0</v>
      </c>
      <c r="S11" s="231">
        <f t="shared" si="6"/>
        <v>0</v>
      </c>
      <c r="T11" s="231">
        <f t="shared" si="6"/>
        <v>0</v>
      </c>
      <c r="U11" s="231">
        <f t="shared" si="6"/>
        <v>0</v>
      </c>
      <c r="V11" s="231">
        <f t="shared" si="6"/>
        <v>0</v>
      </c>
      <c r="W11" s="231">
        <f t="shared" si="6"/>
        <v>0</v>
      </c>
      <c r="X11" s="231">
        <f t="shared" si="6"/>
        <v>0</v>
      </c>
      <c r="Y11" s="231">
        <f t="shared" si="6"/>
        <v>0</v>
      </c>
      <c r="Z11" s="231">
        <f t="shared" si="6"/>
        <v>0</v>
      </c>
      <c r="AA11" s="231">
        <f t="shared" si="6"/>
        <v>0</v>
      </c>
      <c r="AB11" s="231">
        <f t="shared" si="6"/>
        <v>0</v>
      </c>
      <c r="AC11" s="231">
        <f t="shared" si="6"/>
        <v>0</v>
      </c>
      <c r="AD11" s="231">
        <f t="shared" si="6"/>
        <v>0</v>
      </c>
      <c r="AE11" s="231">
        <f t="shared" si="6"/>
        <v>0</v>
      </c>
      <c r="AF11" s="231">
        <f t="shared" si="6"/>
        <v>0</v>
      </c>
      <c r="AG11" s="231">
        <f t="shared" si="6"/>
        <v>0</v>
      </c>
      <c r="AH11" s="231">
        <f t="shared" si="6"/>
        <v>0</v>
      </c>
      <c r="AI11" s="231">
        <f t="shared" si="6"/>
        <v>0</v>
      </c>
      <c r="AJ11" s="231">
        <f t="shared" si="6"/>
        <v>0</v>
      </c>
      <c r="AK11" s="231">
        <f t="shared" si="6"/>
        <v>0</v>
      </c>
      <c r="AL11" s="231">
        <f t="shared" si="6"/>
        <v>0</v>
      </c>
      <c r="AM11" s="231">
        <f t="shared" si="6"/>
        <v>0</v>
      </c>
      <c r="AN11" s="231">
        <f t="shared" si="6"/>
        <v>0</v>
      </c>
      <c r="AO11" s="231">
        <f t="shared" si="6"/>
        <v>0</v>
      </c>
      <c r="AP11" s="231">
        <f t="shared" ref="AP11:BU11" si="7" xml:space="preserve"> AP8 + AP9 - AP10</f>
        <v>0</v>
      </c>
      <c r="AQ11" s="231">
        <f t="shared" si="7"/>
        <v>0</v>
      </c>
      <c r="AR11" s="231">
        <f t="shared" si="7"/>
        <v>0</v>
      </c>
      <c r="AS11" s="231">
        <f t="shared" si="7"/>
        <v>0</v>
      </c>
      <c r="AT11" s="231">
        <f t="shared" si="7"/>
        <v>0</v>
      </c>
      <c r="AU11" s="231">
        <f t="shared" si="7"/>
        <v>0</v>
      </c>
      <c r="AV11" s="231">
        <f t="shared" si="7"/>
        <v>0</v>
      </c>
      <c r="AW11" s="231">
        <f t="shared" si="7"/>
        <v>0</v>
      </c>
      <c r="AX11" s="231">
        <f t="shared" si="7"/>
        <v>0</v>
      </c>
      <c r="AY11" s="231">
        <f t="shared" si="7"/>
        <v>0</v>
      </c>
      <c r="AZ11" s="231">
        <f t="shared" si="7"/>
        <v>0</v>
      </c>
      <c r="BA11" s="231">
        <f t="shared" si="7"/>
        <v>0</v>
      </c>
      <c r="BB11" s="231">
        <f t="shared" si="7"/>
        <v>0</v>
      </c>
      <c r="BC11" s="231">
        <f t="shared" si="7"/>
        <v>0</v>
      </c>
      <c r="BD11" s="231">
        <f t="shared" si="7"/>
        <v>0</v>
      </c>
      <c r="BE11" s="231">
        <f t="shared" si="7"/>
        <v>0</v>
      </c>
      <c r="BF11" s="231">
        <f t="shared" si="7"/>
        <v>0</v>
      </c>
      <c r="BG11" s="231">
        <f t="shared" si="7"/>
        <v>0</v>
      </c>
      <c r="BH11" s="231">
        <f t="shared" si="7"/>
        <v>0</v>
      </c>
      <c r="BI11" s="231">
        <f t="shared" si="7"/>
        <v>0</v>
      </c>
      <c r="BJ11" s="231">
        <f t="shared" si="7"/>
        <v>0</v>
      </c>
      <c r="BK11" s="231">
        <f t="shared" si="7"/>
        <v>0</v>
      </c>
      <c r="BL11" s="231">
        <f t="shared" si="7"/>
        <v>0</v>
      </c>
      <c r="BM11" s="231">
        <f t="shared" si="7"/>
        <v>0</v>
      </c>
      <c r="BN11" s="231">
        <f t="shared" si="7"/>
        <v>0</v>
      </c>
      <c r="BO11" s="231">
        <f t="shared" si="7"/>
        <v>0</v>
      </c>
      <c r="BP11" s="231">
        <f t="shared" si="7"/>
        <v>0</v>
      </c>
      <c r="BQ11" s="231">
        <f t="shared" si="7"/>
        <v>0</v>
      </c>
      <c r="BR11" s="231">
        <f t="shared" si="7"/>
        <v>0</v>
      </c>
      <c r="BS11" s="231">
        <f t="shared" si="7"/>
        <v>0</v>
      </c>
      <c r="BT11" s="231">
        <f t="shared" si="7"/>
        <v>0</v>
      </c>
      <c r="BU11" s="231">
        <f t="shared" si="7"/>
        <v>0</v>
      </c>
      <c r="BV11" s="231">
        <f t="shared" ref="BV11:DA11" si="8" xml:space="preserve"> BV8 + BV9 - BV10</f>
        <v>0</v>
      </c>
      <c r="BW11" s="231">
        <f t="shared" si="8"/>
        <v>0</v>
      </c>
      <c r="BX11" s="231">
        <f t="shared" si="8"/>
        <v>0</v>
      </c>
      <c r="BY11" s="231">
        <f t="shared" si="8"/>
        <v>0</v>
      </c>
      <c r="BZ11" s="231">
        <f t="shared" si="8"/>
        <v>0</v>
      </c>
      <c r="CA11" s="231">
        <f t="shared" si="8"/>
        <v>0</v>
      </c>
      <c r="CB11" s="231">
        <f t="shared" si="8"/>
        <v>0</v>
      </c>
      <c r="CC11" s="231">
        <f t="shared" si="8"/>
        <v>0</v>
      </c>
      <c r="CD11" s="231">
        <f t="shared" si="8"/>
        <v>0</v>
      </c>
      <c r="CE11" s="231">
        <f t="shared" si="8"/>
        <v>0</v>
      </c>
      <c r="CF11" s="231">
        <f t="shared" si="8"/>
        <v>0</v>
      </c>
      <c r="CG11" s="231">
        <f t="shared" si="8"/>
        <v>0</v>
      </c>
      <c r="CH11" s="231">
        <f t="shared" si="8"/>
        <v>0</v>
      </c>
      <c r="CI11" s="231">
        <f t="shared" si="8"/>
        <v>0</v>
      </c>
      <c r="CJ11" s="231">
        <f t="shared" si="8"/>
        <v>0</v>
      </c>
      <c r="CK11" s="231">
        <f t="shared" si="8"/>
        <v>0</v>
      </c>
      <c r="CL11" s="231">
        <f t="shared" si="8"/>
        <v>0</v>
      </c>
      <c r="CM11" s="231">
        <f t="shared" si="8"/>
        <v>0</v>
      </c>
      <c r="CN11" s="231">
        <f t="shared" si="8"/>
        <v>0</v>
      </c>
      <c r="CO11" s="231">
        <f t="shared" si="8"/>
        <v>0</v>
      </c>
      <c r="CP11" s="231">
        <f t="shared" si="8"/>
        <v>0</v>
      </c>
      <c r="CQ11" s="231">
        <f t="shared" si="8"/>
        <v>0</v>
      </c>
      <c r="CR11" s="231">
        <f t="shared" si="8"/>
        <v>0</v>
      </c>
      <c r="CS11" s="231">
        <f t="shared" si="8"/>
        <v>0</v>
      </c>
      <c r="CT11" s="231">
        <f t="shared" si="8"/>
        <v>0</v>
      </c>
      <c r="CU11" s="231">
        <f t="shared" si="8"/>
        <v>0</v>
      </c>
      <c r="CV11" s="231">
        <f t="shared" si="8"/>
        <v>0</v>
      </c>
      <c r="CW11" s="231">
        <f t="shared" si="8"/>
        <v>0</v>
      </c>
      <c r="CX11" s="231">
        <f t="shared" si="8"/>
        <v>0</v>
      </c>
      <c r="CY11" s="231">
        <f t="shared" si="8"/>
        <v>0</v>
      </c>
      <c r="CZ11" s="231">
        <f t="shared" si="8"/>
        <v>0</v>
      </c>
      <c r="DA11" s="231">
        <f t="shared" si="8"/>
        <v>0</v>
      </c>
      <c r="DB11" s="231">
        <f t="shared" ref="DB11:EG11" si="9" xml:space="preserve"> DB8 + DB9 - DB10</f>
        <v>0</v>
      </c>
      <c r="DC11" s="231">
        <f t="shared" si="9"/>
        <v>0</v>
      </c>
      <c r="DD11" s="231">
        <f t="shared" si="9"/>
        <v>0</v>
      </c>
      <c r="DE11" s="231">
        <f t="shared" si="9"/>
        <v>0</v>
      </c>
      <c r="DF11" s="231">
        <f t="shared" si="9"/>
        <v>0</v>
      </c>
      <c r="DG11" s="231">
        <f t="shared" si="9"/>
        <v>0</v>
      </c>
      <c r="DH11" s="231">
        <f t="shared" si="9"/>
        <v>0</v>
      </c>
      <c r="DI11" s="231">
        <f t="shared" si="9"/>
        <v>0</v>
      </c>
      <c r="DJ11" s="231">
        <f t="shared" si="9"/>
        <v>0</v>
      </c>
      <c r="DK11" s="231">
        <f t="shared" si="9"/>
        <v>0</v>
      </c>
      <c r="DL11" s="231">
        <f t="shared" si="9"/>
        <v>0</v>
      </c>
      <c r="DM11" s="231">
        <f t="shared" si="9"/>
        <v>0</v>
      </c>
      <c r="DN11" s="231">
        <f t="shared" si="9"/>
        <v>0</v>
      </c>
      <c r="DO11" s="231">
        <f t="shared" si="9"/>
        <v>0</v>
      </c>
      <c r="DP11" s="231">
        <f t="shared" si="9"/>
        <v>0</v>
      </c>
      <c r="DQ11" s="231">
        <f t="shared" si="9"/>
        <v>0</v>
      </c>
      <c r="DR11" s="231">
        <f t="shared" si="9"/>
        <v>0</v>
      </c>
      <c r="DS11" s="231">
        <f t="shared" si="9"/>
        <v>0</v>
      </c>
      <c r="DT11" s="231">
        <f t="shared" si="9"/>
        <v>0</v>
      </c>
      <c r="DU11" s="231">
        <f t="shared" si="9"/>
        <v>0</v>
      </c>
      <c r="DV11" s="231">
        <f t="shared" si="9"/>
        <v>0</v>
      </c>
      <c r="DW11" s="231">
        <f t="shared" si="9"/>
        <v>0</v>
      </c>
      <c r="DX11" s="231">
        <f t="shared" si="9"/>
        <v>0</v>
      </c>
      <c r="DY11" s="231">
        <f t="shared" si="9"/>
        <v>0</v>
      </c>
      <c r="DZ11" s="231">
        <f t="shared" si="9"/>
        <v>0</v>
      </c>
      <c r="EA11" s="231">
        <f t="shared" si="9"/>
        <v>0</v>
      </c>
      <c r="EB11" s="231">
        <f t="shared" si="9"/>
        <v>0</v>
      </c>
      <c r="EC11" s="231">
        <f t="shared" si="9"/>
        <v>0</v>
      </c>
      <c r="ED11" s="231">
        <f t="shared" si="9"/>
        <v>0</v>
      </c>
      <c r="EE11" s="231">
        <f t="shared" si="9"/>
        <v>0</v>
      </c>
      <c r="EF11" s="231">
        <f t="shared" si="9"/>
        <v>0</v>
      </c>
      <c r="EG11" s="231">
        <f t="shared" si="9"/>
        <v>0</v>
      </c>
      <c r="EH11" s="231">
        <f t="shared" ref="EH11:FM11" si="10" xml:space="preserve"> EH8 + EH9 - EH10</f>
        <v>0</v>
      </c>
      <c r="EI11" s="231">
        <f t="shared" si="10"/>
        <v>0</v>
      </c>
      <c r="EJ11" s="231">
        <f t="shared" si="10"/>
        <v>0</v>
      </c>
      <c r="EK11" s="231">
        <f t="shared" si="10"/>
        <v>0</v>
      </c>
      <c r="EL11" s="231">
        <f t="shared" si="10"/>
        <v>0</v>
      </c>
      <c r="EM11" s="231">
        <f t="shared" si="10"/>
        <v>0</v>
      </c>
      <c r="EN11" s="231">
        <f t="shared" si="10"/>
        <v>0</v>
      </c>
      <c r="EO11" s="231">
        <f t="shared" si="10"/>
        <v>0</v>
      </c>
      <c r="EP11" s="231">
        <f t="shared" si="10"/>
        <v>0</v>
      </c>
      <c r="EQ11" s="231">
        <f t="shared" si="10"/>
        <v>0</v>
      </c>
      <c r="ER11" s="231">
        <f t="shared" si="10"/>
        <v>0</v>
      </c>
      <c r="ES11" s="231">
        <f t="shared" si="10"/>
        <v>0</v>
      </c>
      <c r="ET11" s="231">
        <f t="shared" si="10"/>
        <v>0</v>
      </c>
      <c r="EU11" s="231">
        <f t="shared" si="10"/>
        <v>0</v>
      </c>
      <c r="EV11" s="231">
        <f t="shared" si="10"/>
        <v>0</v>
      </c>
      <c r="EW11" s="231">
        <f t="shared" si="10"/>
        <v>0</v>
      </c>
      <c r="EX11" s="231">
        <f t="shared" si="10"/>
        <v>0</v>
      </c>
      <c r="EY11" s="231">
        <f t="shared" si="10"/>
        <v>0</v>
      </c>
      <c r="EZ11" s="231">
        <f t="shared" si="10"/>
        <v>0</v>
      </c>
      <c r="FA11" s="231">
        <f t="shared" si="10"/>
        <v>0</v>
      </c>
      <c r="FB11" s="231">
        <f t="shared" si="10"/>
        <v>0</v>
      </c>
      <c r="FC11" s="231">
        <f t="shared" si="10"/>
        <v>0</v>
      </c>
      <c r="FD11" s="231">
        <f t="shared" si="10"/>
        <v>0</v>
      </c>
      <c r="FE11" s="231">
        <f t="shared" si="10"/>
        <v>0</v>
      </c>
      <c r="FF11" s="231">
        <f t="shared" si="10"/>
        <v>0</v>
      </c>
      <c r="FG11" s="231">
        <f t="shared" si="10"/>
        <v>0</v>
      </c>
      <c r="FH11" s="231">
        <f t="shared" si="10"/>
        <v>0</v>
      </c>
      <c r="FI11" s="231">
        <f t="shared" si="10"/>
        <v>0</v>
      </c>
      <c r="FJ11" s="231">
        <f t="shared" si="10"/>
        <v>0</v>
      </c>
      <c r="FK11" s="231">
        <f t="shared" si="10"/>
        <v>0</v>
      </c>
      <c r="FL11" s="231">
        <f t="shared" si="10"/>
        <v>0</v>
      </c>
      <c r="FM11" s="231">
        <f t="shared" si="10"/>
        <v>0</v>
      </c>
      <c r="FN11" s="231">
        <f t="shared" ref="FN11:GJ11" si="11" xml:space="preserve"> FN8 + FN9 - FN10</f>
        <v>0</v>
      </c>
      <c r="FO11" s="231">
        <f t="shared" si="11"/>
        <v>0</v>
      </c>
      <c r="FP11" s="231">
        <f t="shared" si="11"/>
        <v>0</v>
      </c>
      <c r="FQ11" s="231">
        <f t="shared" si="11"/>
        <v>0</v>
      </c>
      <c r="FR11" s="231">
        <f t="shared" si="11"/>
        <v>0</v>
      </c>
      <c r="FS11" s="231">
        <f t="shared" si="11"/>
        <v>0</v>
      </c>
      <c r="FT11" s="231">
        <f t="shared" si="11"/>
        <v>0</v>
      </c>
      <c r="FU11" s="231">
        <f t="shared" si="11"/>
        <v>0</v>
      </c>
      <c r="FV11" s="231">
        <f t="shared" si="11"/>
        <v>0</v>
      </c>
      <c r="FW11" s="231">
        <f t="shared" si="11"/>
        <v>0</v>
      </c>
      <c r="FX11" s="231">
        <f t="shared" si="11"/>
        <v>0</v>
      </c>
      <c r="FY11" s="231">
        <f t="shared" si="11"/>
        <v>0</v>
      </c>
      <c r="FZ11" s="231">
        <f t="shared" si="11"/>
        <v>0</v>
      </c>
      <c r="GA11" s="231">
        <f t="shared" si="11"/>
        <v>0</v>
      </c>
      <c r="GB11" s="231">
        <f t="shared" si="11"/>
        <v>0</v>
      </c>
      <c r="GC11" s="231">
        <f t="shared" si="11"/>
        <v>0</v>
      </c>
      <c r="GD11" s="231">
        <f t="shared" si="11"/>
        <v>0</v>
      </c>
      <c r="GE11" s="231">
        <f t="shared" si="11"/>
        <v>0</v>
      </c>
      <c r="GF11" s="231">
        <f t="shared" si="11"/>
        <v>0</v>
      </c>
      <c r="GG11" s="231">
        <f t="shared" si="11"/>
        <v>0</v>
      </c>
      <c r="GH11" s="231">
        <f t="shared" si="11"/>
        <v>0</v>
      </c>
      <c r="GI11" s="231">
        <f t="shared" si="11"/>
        <v>0</v>
      </c>
      <c r="GJ11" s="231">
        <f t="shared" si="11"/>
        <v>0</v>
      </c>
    </row>
    <row r="14" spans="1:192" x14ac:dyDescent="0.25">
      <c r="A14" s="223"/>
      <c r="B14" s="223"/>
      <c r="C14" s="224"/>
      <c r="D14" s="225"/>
      <c r="E14" s="226" t="s">
        <v>113</v>
      </c>
      <c r="F14" s="303"/>
      <c r="G14" s="226" t="str">
        <f xml:space="preserve"> SMU</f>
        <v>$ 000s</v>
      </c>
      <c r="H14" s="226"/>
      <c r="I14" s="227"/>
      <c r="J14" s="226"/>
      <c r="K14" s="226"/>
      <c r="L14" s="226"/>
      <c r="M14" s="226"/>
      <c r="N14" s="226"/>
      <c r="O14" s="226"/>
      <c r="P14" s="226"/>
      <c r="Q14" s="226"/>
      <c r="R14" s="226"/>
      <c r="S14" s="226"/>
      <c r="T14" s="226"/>
      <c r="U14" s="226"/>
      <c r="V14" s="226"/>
      <c r="W14" s="226"/>
      <c r="X14" s="226"/>
      <c r="Y14" s="226"/>
      <c r="Z14" s="226"/>
      <c r="AA14" s="226"/>
      <c r="AB14" s="226"/>
      <c r="AC14" s="226"/>
      <c r="AD14" s="226"/>
      <c r="AE14" s="226"/>
      <c r="AF14" s="226"/>
      <c r="AG14" s="226"/>
      <c r="AH14" s="226"/>
      <c r="AI14" s="226"/>
      <c r="AJ14" s="226"/>
      <c r="AK14" s="226"/>
      <c r="AL14" s="226"/>
      <c r="AM14" s="226"/>
      <c r="AN14" s="226"/>
      <c r="AO14" s="226"/>
      <c r="AP14" s="226"/>
      <c r="AQ14" s="226"/>
      <c r="AR14" s="226"/>
      <c r="AS14" s="226"/>
      <c r="AT14" s="226"/>
      <c r="AU14" s="226"/>
      <c r="AV14" s="226"/>
      <c r="AW14" s="226"/>
      <c r="AX14" s="226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26"/>
      <c r="CB14" s="226"/>
      <c r="CC14" s="226"/>
      <c r="CD14" s="226"/>
      <c r="CE14" s="226"/>
      <c r="CF14" s="226"/>
      <c r="CG14" s="226"/>
      <c r="CH14" s="226"/>
      <c r="CI14" s="226"/>
      <c r="CJ14" s="226"/>
      <c r="CK14" s="226"/>
      <c r="CL14" s="226"/>
      <c r="CM14" s="226"/>
      <c r="CN14" s="226"/>
      <c r="CO14" s="226"/>
      <c r="CP14" s="226"/>
      <c r="CQ14" s="226"/>
      <c r="CR14" s="226"/>
      <c r="CS14" s="226"/>
      <c r="CT14" s="226"/>
      <c r="CU14" s="226"/>
      <c r="CV14" s="226"/>
      <c r="CW14" s="226"/>
      <c r="CX14" s="226"/>
      <c r="CY14" s="226"/>
      <c r="CZ14" s="226"/>
      <c r="DA14" s="226"/>
      <c r="DB14" s="226"/>
      <c r="DC14" s="226"/>
      <c r="DD14" s="226"/>
      <c r="DE14" s="226"/>
      <c r="DF14" s="226"/>
      <c r="DG14" s="226"/>
      <c r="DH14" s="226"/>
      <c r="DI14" s="226"/>
      <c r="DJ14" s="226"/>
      <c r="DK14" s="226"/>
      <c r="DL14" s="226"/>
      <c r="DM14" s="226"/>
      <c r="DN14" s="226"/>
      <c r="DO14" s="226"/>
      <c r="DP14" s="226"/>
      <c r="DQ14" s="226"/>
      <c r="DR14" s="226"/>
      <c r="DS14" s="226"/>
      <c r="DT14" s="226"/>
      <c r="DU14" s="226"/>
      <c r="DV14" s="226"/>
      <c r="DW14" s="226"/>
      <c r="DX14" s="226"/>
      <c r="DY14" s="226"/>
      <c r="DZ14" s="226"/>
      <c r="EA14" s="226"/>
      <c r="EB14" s="226"/>
      <c r="EC14" s="226"/>
      <c r="ED14" s="226"/>
      <c r="EE14" s="226"/>
      <c r="EF14" s="226"/>
      <c r="EG14" s="226"/>
      <c r="EH14" s="226"/>
      <c r="EI14" s="226"/>
      <c r="EJ14" s="226"/>
      <c r="EK14" s="226"/>
      <c r="EL14" s="226"/>
      <c r="EM14" s="226"/>
      <c r="EN14" s="226"/>
      <c r="EO14" s="226"/>
      <c r="EP14" s="226"/>
      <c r="EQ14" s="226"/>
      <c r="ER14" s="226"/>
      <c r="ES14" s="226"/>
      <c r="ET14" s="226"/>
      <c r="EU14" s="226"/>
      <c r="EV14" s="226"/>
      <c r="EW14" s="226"/>
      <c r="EX14" s="226"/>
      <c r="EY14" s="226"/>
      <c r="EZ14" s="226"/>
      <c r="FA14" s="226"/>
      <c r="FB14" s="226"/>
      <c r="FC14" s="226"/>
      <c r="FD14" s="226"/>
      <c r="FE14" s="226"/>
      <c r="FF14" s="226"/>
      <c r="FG14" s="226"/>
      <c r="FH14" s="226"/>
      <c r="FI14" s="226"/>
      <c r="FJ14" s="226"/>
      <c r="FK14" s="226"/>
      <c r="FL14" s="226"/>
      <c r="FM14" s="226"/>
      <c r="FN14" s="226"/>
      <c r="FO14" s="226"/>
      <c r="FP14" s="226"/>
      <c r="FQ14" s="226"/>
      <c r="FR14" s="226"/>
      <c r="FS14" s="226"/>
      <c r="FT14" s="226"/>
      <c r="FU14" s="226"/>
      <c r="FV14" s="226"/>
      <c r="FW14" s="226"/>
      <c r="FX14" s="226"/>
      <c r="FY14" s="226"/>
      <c r="FZ14" s="226"/>
      <c r="GA14" s="226"/>
      <c r="GB14" s="226"/>
      <c r="GC14" s="226"/>
      <c r="GD14" s="226"/>
      <c r="GE14" s="226"/>
      <c r="GF14" s="226"/>
      <c r="GG14" s="226"/>
      <c r="GH14" s="226"/>
      <c r="GI14" s="226"/>
      <c r="GJ14" s="226"/>
    </row>
    <row r="15" spans="1:192" x14ac:dyDescent="0.25">
      <c r="E15" s="233" t="str">
        <f xml:space="preserve"> Time!E$83</f>
        <v>End of construction period flag</v>
      </c>
      <c r="F15" s="233">
        <f xml:space="preserve"> Time!F$83</f>
        <v>0</v>
      </c>
      <c r="G15" s="233" t="str">
        <f xml:space="preserve"> Time!G$83</f>
        <v>flag</v>
      </c>
      <c r="H15" s="233">
        <f xml:space="preserve"> Time!H$83</f>
        <v>1</v>
      </c>
      <c r="I15" s="233">
        <f xml:space="preserve"> Time!I$83</f>
        <v>0</v>
      </c>
      <c r="J15" s="233">
        <f xml:space="preserve"> Time!J$83</f>
        <v>0</v>
      </c>
      <c r="K15" s="233">
        <f xml:space="preserve"> Time!K$83</f>
        <v>0</v>
      </c>
      <c r="L15" s="233">
        <f xml:space="preserve"> Time!L$83</f>
        <v>0</v>
      </c>
      <c r="M15" s="233">
        <f xml:space="preserve"> Time!M$83</f>
        <v>0</v>
      </c>
      <c r="N15" s="233">
        <f xml:space="preserve"> Time!N$83</f>
        <v>0</v>
      </c>
      <c r="O15" s="233">
        <f xml:space="preserve"> Time!O$83</f>
        <v>0</v>
      </c>
      <c r="P15" s="233">
        <f xml:space="preserve"> Time!P$83</f>
        <v>1</v>
      </c>
      <c r="Q15" s="233">
        <f xml:space="preserve"> Time!Q$83</f>
        <v>0</v>
      </c>
      <c r="R15" s="233">
        <f xml:space="preserve"> Time!R$83</f>
        <v>0</v>
      </c>
      <c r="S15" s="233">
        <f xml:space="preserve"> Time!S$83</f>
        <v>0</v>
      </c>
      <c r="T15" s="233">
        <f xml:space="preserve"> Time!T$83</f>
        <v>0</v>
      </c>
      <c r="U15" s="233">
        <f xml:space="preserve"> Time!U$83</f>
        <v>0</v>
      </c>
      <c r="V15" s="233">
        <f xml:space="preserve"> Time!V$83</f>
        <v>0</v>
      </c>
      <c r="W15" s="233">
        <f xml:space="preserve"> Time!W$83</f>
        <v>0</v>
      </c>
      <c r="X15" s="233">
        <f xml:space="preserve"> Time!X$83</f>
        <v>0</v>
      </c>
      <c r="Y15" s="233">
        <f xml:space="preserve"> Time!Y$83</f>
        <v>0</v>
      </c>
      <c r="Z15" s="233">
        <f xml:space="preserve"> Time!Z$83</f>
        <v>0</v>
      </c>
      <c r="AA15" s="233">
        <f xml:space="preserve"> Time!AA$83</f>
        <v>0</v>
      </c>
      <c r="AB15" s="233">
        <f xml:space="preserve"> Time!AB$83</f>
        <v>0</v>
      </c>
      <c r="AC15" s="233">
        <f xml:space="preserve"> Time!AC$83</f>
        <v>0</v>
      </c>
      <c r="AD15" s="233">
        <f xml:space="preserve"> Time!AD$83</f>
        <v>0</v>
      </c>
      <c r="AE15" s="233">
        <f xml:space="preserve"> Time!AE$83</f>
        <v>0</v>
      </c>
      <c r="AF15" s="233">
        <f xml:space="preserve"> Time!AF$83</f>
        <v>0</v>
      </c>
      <c r="AG15" s="233">
        <f xml:space="preserve"> Time!AG$83</f>
        <v>0</v>
      </c>
      <c r="AH15" s="233">
        <f xml:space="preserve"> Time!AH$83</f>
        <v>0</v>
      </c>
      <c r="AI15" s="233">
        <f xml:space="preserve"> Time!AI$83</f>
        <v>0</v>
      </c>
      <c r="AJ15" s="233">
        <f xml:space="preserve"> Time!AJ$83</f>
        <v>0</v>
      </c>
      <c r="AK15" s="233">
        <f xml:space="preserve"> Time!AK$83</f>
        <v>0</v>
      </c>
      <c r="AL15" s="233">
        <f xml:space="preserve"> Time!AL$83</f>
        <v>0</v>
      </c>
      <c r="AM15" s="233">
        <f xml:space="preserve"> Time!AM$83</f>
        <v>0</v>
      </c>
      <c r="AN15" s="233">
        <f xml:space="preserve"> Time!AN$83</f>
        <v>0</v>
      </c>
      <c r="AO15" s="233">
        <f xml:space="preserve"> Time!AO$83</f>
        <v>0</v>
      </c>
      <c r="AP15" s="233">
        <f xml:space="preserve"> Time!AP$83</f>
        <v>0</v>
      </c>
      <c r="AQ15" s="233">
        <f xml:space="preserve"> Time!AQ$83</f>
        <v>0</v>
      </c>
      <c r="AR15" s="233">
        <f xml:space="preserve"> Time!AR$83</f>
        <v>0</v>
      </c>
      <c r="AS15" s="233">
        <f xml:space="preserve"> Time!AS$83</f>
        <v>0</v>
      </c>
      <c r="AT15" s="233">
        <f xml:space="preserve"> Time!AT$83</f>
        <v>0</v>
      </c>
      <c r="AU15" s="233">
        <f xml:space="preserve"> Time!AU$83</f>
        <v>0</v>
      </c>
      <c r="AV15" s="233">
        <f xml:space="preserve"> Time!AV$83</f>
        <v>0</v>
      </c>
      <c r="AW15" s="233">
        <f xml:space="preserve"> Time!AW$83</f>
        <v>0</v>
      </c>
      <c r="AX15" s="233">
        <f xml:space="preserve"> Time!AX$83</f>
        <v>0</v>
      </c>
      <c r="AY15" s="233">
        <f xml:space="preserve"> Time!AY$83</f>
        <v>0</v>
      </c>
      <c r="AZ15" s="233">
        <f xml:space="preserve"> Time!AZ$83</f>
        <v>0</v>
      </c>
      <c r="BA15" s="233">
        <f xml:space="preserve"> Time!BA$83</f>
        <v>0</v>
      </c>
      <c r="BB15" s="233">
        <f xml:space="preserve"> Time!BB$83</f>
        <v>0</v>
      </c>
      <c r="BC15" s="233">
        <f xml:space="preserve"> Time!BC$83</f>
        <v>0</v>
      </c>
      <c r="BD15" s="233">
        <f xml:space="preserve"> Time!BD$83</f>
        <v>0</v>
      </c>
      <c r="BE15" s="233">
        <f xml:space="preserve"> Time!BE$83</f>
        <v>0</v>
      </c>
      <c r="BF15" s="233">
        <f xml:space="preserve"> Time!BF$83</f>
        <v>0</v>
      </c>
      <c r="BG15" s="233">
        <f xml:space="preserve"> Time!BG$83</f>
        <v>0</v>
      </c>
      <c r="BH15" s="233">
        <f xml:space="preserve"> Time!BH$83</f>
        <v>0</v>
      </c>
      <c r="BI15" s="233">
        <f xml:space="preserve"> Time!BI$83</f>
        <v>0</v>
      </c>
      <c r="BJ15" s="233">
        <f xml:space="preserve"> Time!BJ$83</f>
        <v>0</v>
      </c>
      <c r="BK15" s="233">
        <f xml:space="preserve"> Time!BK$83</f>
        <v>0</v>
      </c>
      <c r="BL15" s="233">
        <f xml:space="preserve"> Time!BL$83</f>
        <v>0</v>
      </c>
      <c r="BM15" s="233">
        <f xml:space="preserve"> Time!BM$83</f>
        <v>0</v>
      </c>
      <c r="BN15" s="233">
        <f xml:space="preserve"> Time!BN$83</f>
        <v>0</v>
      </c>
      <c r="BO15" s="233">
        <f xml:space="preserve"> Time!BO$83</f>
        <v>0</v>
      </c>
      <c r="BP15" s="233">
        <f xml:space="preserve"> Time!BP$83</f>
        <v>0</v>
      </c>
      <c r="BQ15" s="233">
        <f xml:space="preserve"> Time!BQ$83</f>
        <v>0</v>
      </c>
      <c r="BR15" s="233">
        <f xml:space="preserve"> Time!BR$83</f>
        <v>0</v>
      </c>
      <c r="BS15" s="233">
        <f xml:space="preserve"> Time!BS$83</f>
        <v>0</v>
      </c>
      <c r="BT15" s="233">
        <f xml:space="preserve"> Time!BT$83</f>
        <v>0</v>
      </c>
      <c r="BU15" s="233">
        <f xml:space="preserve"> Time!BU$83</f>
        <v>0</v>
      </c>
      <c r="BV15" s="233">
        <f xml:space="preserve"> Time!BV$83</f>
        <v>0</v>
      </c>
      <c r="BW15" s="233">
        <f xml:space="preserve"> Time!BW$83</f>
        <v>0</v>
      </c>
      <c r="BX15" s="233">
        <f xml:space="preserve"> Time!BX$83</f>
        <v>0</v>
      </c>
      <c r="BY15" s="233">
        <f xml:space="preserve"> Time!BY$83</f>
        <v>0</v>
      </c>
      <c r="BZ15" s="233">
        <f xml:space="preserve"> Time!BZ$83</f>
        <v>0</v>
      </c>
      <c r="CA15" s="233">
        <f xml:space="preserve"> Time!CA$83</f>
        <v>0</v>
      </c>
      <c r="CB15" s="233">
        <f xml:space="preserve"> Time!CB$83</f>
        <v>0</v>
      </c>
      <c r="CC15" s="233">
        <f xml:space="preserve"> Time!CC$83</f>
        <v>0</v>
      </c>
      <c r="CD15" s="233">
        <f xml:space="preserve"> Time!CD$83</f>
        <v>0</v>
      </c>
      <c r="CE15" s="233">
        <f xml:space="preserve"> Time!CE$83</f>
        <v>0</v>
      </c>
      <c r="CF15" s="233">
        <f xml:space="preserve"> Time!CF$83</f>
        <v>0</v>
      </c>
      <c r="CG15" s="233">
        <f xml:space="preserve"> Time!CG$83</f>
        <v>0</v>
      </c>
      <c r="CH15" s="233">
        <f xml:space="preserve"> Time!CH$83</f>
        <v>0</v>
      </c>
      <c r="CI15" s="233">
        <f xml:space="preserve"> Time!CI$83</f>
        <v>0</v>
      </c>
      <c r="CJ15" s="233">
        <f xml:space="preserve"> Time!CJ$83</f>
        <v>0</v>
      </c>
      <c r="CK15" s="233">
        <f xml:space="preserve"> Time!CK$83</f>
        <v>0</v>
      </c>
      <c r="CL15" s="233">
        <f xml:space="preserve"> Time!CL$83</f>
        <v>0</v>
      </c>
      <c r="CM15" s="233">
        <f xml:space="preserve"> Time!CM$83</f>
        <v>0</v>
      </c>
      <c r="CN15" s="233">
        <f xml:space="preserve"> Time!CN$83</f>
        <v>0</v>
      </c>
      <c r="CO15" s="233">
        <f xml:space="preserve"> Time!CO$83</f>
        <v>0</v>
      </c>
      <c r="CP15" s="233">
        <f xml:space="preserve"> Time!CP$83</f>
        <v>0</v>
      </c>
      <c r="CQ15" s="233">
        <f xml:space="preserve"> Time!CQ$83</f>
        <v>0</v>
      </c>
      <c r="CR15" s="233">
        <f xml:space="preserve"> Time!CR$83</f>
        <v>0</v>
      </c>
      <c r="CS15" s="233">
        <f xml:space="preserve"> Time!CS$83</f>
        <v>0</v>
      </c>
      <c r="CT15" s="233">
        <f xml:space="preserve"> Time!CT$83</f>
        <v>0</v>
      </c>
      <c r="CU15" s="233">
        <f xml:space="preserve"> Time!CU$83</f>
        <v>0</v>
      </c>
      <c r="CV15" s="233">
        <f xml:space="preserve"> Time!CV$83</f>
        <v>0</v>
      </c>
      <c r="CW15" s="233">
        <f xml:space="preserve"> Time!CW$83</f>
        <v>0</v>
      </c>
      <c r="CX15" s="233">
        <f xml:space="preserve"> Time!CX$83</f>
        <v>0</v>
      </c>
      <c r="CY15" s="233">
        <f xml:space="preserve"> Time!CY$83</f>
        <v>0</v>
      </c>
      <c r="CZ15" s="233">
        <f xml:space="preserve"> Time!CZ$83</f>
        <v>0</v>
      </c>
      <c r="DA15" s="233">
        <f xml:space="preserve"> Time!DA$83</f>
        <v>0</v>
      </c>
      <c r="DB15" s="233">
        <f xml:space="preserve"> Time!DB$83</f>
        <v>0</v>
      </c>
      <c r="DC15" s="233">
        <f xml:space="preserve"> Time!DC$83</f>
        <v>0</v>
      </c>
      <c r="DD15" s="233">
        <f xml:space="preserve"> Time!DD$83</f>
        <v>0</v>
      </c>
      <c r="DE15" s="233">
        <f xml:space="preserve"> Time!DE$83</f>
        <v>0</v>
      </c>
      <c r="DF15" s="233">
        <f xml:space="preserve"> Time!DF$83</f>
        <v>0</v>
      </c>
      <c r="DG15" s="233">
        <f xml:space="preserve"> Time!DG$83</f>
        <v>0</v>
      </c>
      <c r="DH15" s="233">
        <f xml:space="preserve"> Time!DH$83</f>
        <v>0</v>
      </c>
      <c r="DI15" s="233">
        <f xml:space="preserve"> Time!DI$83</f>
        <v>0</v>
      </c>
      <c r="DJ15" s="233">
        <f xml:space="preserve"> Time!DJ$83</f>
        <v>0</v>
      </c>
      <c r="DK15" s="233">
        <f xml:space="preserve"> Time!DK$83</f>
        <v>0</v>
      </c>
      <c r="DL15" s="233">
        <f xml:space="preserve"> Time!DL$83</f>
        <v>0</v>
      </c>
      <c r="DM15" s="233">
        <f xml:space="preserve"> Time!DM$83</f>
        <v>0</v>
      </c>
      <c r="DN15" s="233">
        <f xml:space="preserve"> Time!DN$83</f>
        <v>0</v>
      </c>
      <c r="DO15" s="233">
        <f xml:space="preserve"> Time!DO$83</f>
        <v>0</v>
      </c>
      <c r="DP15" s="233">
        <f xml:space="preserve"> Time!DP$83</f>
        <v>0</v>
      </c>
      <c r="DQ15" s="233">
        <f xml:space="preserve"> Time!DQ$83</f>
        <v>0</v>
      </c>
      <c r="DR15" s="233">
        <f xml:space="preserve"> Time!DR$83</f>
        <v>0</v>
      </c>
      <c r="DS15" s="233">
        <f xml:space="preserve"> Time!DS$83</f>
        <v>0</v>
      </c>
      <c r="DT15" s="233">
        <f xml:space="preserve"> Time!DT$83</f>
        <v>0</v>
      </c>
      <c r="DU15" s="233">
        <f xml:space="preserve"> Time!DU$83</f>
        <v>0</v>
      </c>
      <c r="DV15" s="233">
        <f xml:space="preserve"> Time!DV$83</f>
        <v>0</v>
      </c>
      <c r="DW15" s="233">
        <f xml:space="preserve"> Time!DW$83</f>
        <v>0</v>
      </c>
      <c r="DX15" s="233">
        <f xml:space="preserve"> Time!DX$83</f>
        <v>0</v>
      </c>
      <c r="DY15" s="233">
        <f xml:space="preserve"> Time!DY$83</f>
        <v>0</v>
      </c>
      <c r="DZ15" s="233">
        <f xml:space="preserve"> Time!DZ$83</f>
        <v>0</v>
      </c>
      <c r="EA15" s="233">
        <f xml:space="preserve"> Time!EA$83</f>
        <v>0</v>
      </c>
      <c r="EB15" s="233">
        <f xml:space="preserve"> Time!EB$83</f>
        <v>0</v>
      </c>
      <c r="EC15" s="233">
        <f xml:space="preserve"> Time!EC$83</f>
        <v>0</v>
      </c>
      <c r="ED15" s="233">
        <f xml:space="preserve"> Time!ED$83</f>
        <v>0</v>
      </c>
      <c r="EE15" s="233">
        <f xml:space="preserve"> Time!EE$83</f>
        <v>0</v>
      </c>
      <c r="EF15" s="233">
        <f xml:space="preserve"> Time!EF$83</f>
        <v>0</v>
      </c>
      <c r="EG15" s="233">
        <f xml:space="preserve"> Time!EG$83</f>
        <v>0</v>
      </c>
      <c r="EH15" s="233">
        <f xml:space="preserve"> Time!EH$83</f>
        <v>0</v>
      </c>
      <c r="EI15" s="233">
        <f xml:space="preserve"> Time!EI$83</f>
        <v>0</v>
      </c>
      <c r="EJ15" s="233">
        <f xml:space="preserve"> Time!EJ$83</f>
        <v>0</v>
      </c>
      <c r="EK15" s="233">
        <f xml:space="preserve"> Time!EK$83</f>
        <v>0</v>
      </c>
      <c r="EL15" s="233">
        <f xml:space="preserve"> Time!EL$83</f>
        <v>0</v>
      </c>
      <c r="EM15" s="233">
        <f xml:space="preserve"> Time!EM$83</f>
        <v>0</v>
      </c>
      <c r="EN15" s="233">
        <f xml:space="preserve"> Time!EN$83</f>
        <v>0</v>
      </c>
      <c r="EO15" s="233">
        <f xml:space="preserve"> Time!EO$83</f>
        <v>0</v>
      </c>
      <c r="EP15" s="233">
        <f xml:space="preserve"> Time!EP$83</f>
        <v>0</v>
      </c>
      <c r="EQ15" s="233">
        <f xml:space="preserve"> Time!EQ$83</f>
        <v>0</v>
      </c>
      <c r="ER15" s="233">
        <f xml:space="preserve"> Time!ER$83</f>
        <v>0</v>
      </c>
      <c r="ES15" s="233">
        <f xml:space="preserve"> Time!ES$83</f>
        <v>0</v>
      </c>
      <c r="ET15" s="233">
        <f xml:space="preserve"> Time!ET$83</f>
        <v>0</v>
      </c>
      <c r="EU15" s="233">
        <f xml:space="preserve"> Time!EU$83</f>
        <v>0</v>
      </c>
      <c r="EV15" s="233">
        <f xml:space="preserve"> Time!EV$83</f>
        <v>0</v>
      </c>
      <c r="EW15" s="233">
        <f xml:space="preserve"> Time!EW$83</f>
        <v>0</v>
      </c>
      <c r="EX15" s="233">
        <f xml:space="preserve"> Time!EX$83</f>
        <v>0</v>
      </c>
      <c r="EY15" s="233">
        <f xml:space="preserve"> Time!EY$83</f>
        <v>0</v>
      </c>
      <c r="EZ15" s="233">
        <f xml:space="preserve"> Time!EZ$83</f>
        <v>0</v>
      </c>
      <c r="FA15" s="233">
        <f xml:space="preserve"> Time!FA$83</f>
        <v>0</v>
      </c>
      <c r="FB15" s="233">
        <f xml:space="preserve"> Time!FB$83</f>
        <v>0</v>
      </c>
      <c r="FC15" s="233">
        <f xml:space="preserve"> Time!FC$83</f>
        <v>0</v>
      </c>
      <c r="FD15" s="233">
        <f xml:space="preserve"> Time!FD$83</f>
        <v>0</v>
      </c>
      <c r="FE15" s="233">
        <f xml:space="preserve"> Time!FE$83</f>
        <v>0</v>
      </c>
      <c r="FF15" s="233">
        <f xml:space="preserve"> Time!FF$83</f>
        <v>0</v>
      </c>
      <c r="FG15" s="233">
        <f xml:space="preserve"> Time!FG$83</f>
        <v>0</v>
      </c>
      <c r="FH15" s="233">
        <f xml:space="preserve"> Time!FH$83</f>
        <v>0</v>
      </c>
      <c r="FI15" s="233">
        <f xml:space="preserve"> Time!FI$83</f>
        <v>0</v>
      </c>
      <c r="FJ15" s="233">
        <f xml:space="preserve"> Time!FJ$83</f>
        <v>0</v>
      </c>
      <c r="FK15" s="233">
        <f xml:space="preserve"> Time!FK$83</f>
        <v>0</v>
      </c>
      <c r="FL15" s="233">
        <f xml:space="preserve"> Time!FL$83</f>
        <v>0</v>
      </c>
      <c r="FM15" s="233">
        <f xml:space="preserve"> Time!FM$83</f>
        <v>0</v>
      </c>
      <c r="FN15" s="233">
        <f xml:space="preserve"> Time!FN$83</f>
        <v>0</v>
      </c>
      <c r="FO15" s="233">
        <f xml:space="preserve"> Time!FO$83</f>
        <v>0</v>
      </c>
      <c r="FP15" s="233">
        <f xml:space="preserve"> Time!FP$83</f>
        <v>0</v>
      </c>
      <c r="FQ15" s="233">
        <f xml:space="preserve"> Time!FQ$83</f>
        <v>0</v>
      </c>
      <c r="FR15" s="233">
        <f xml:space="preserve"> Time!FR$83</f>
        <v>0</v>
      </c>
      <c r="FS15" s="233">
        <f xml:space="preserve"> Time!FS$83</f>
        <v>0</v>
      </c>
      <c r="FT15" s="233">
        <f xml:space="preserve"> Time!FT$83</f>
        <v>0</v>
      </c>
      <c r="FU15" s="233">
        <f xml:space="preserve"> Time!FU$83</f>
        <v>0</v>
      </c>
      <c r="FV15" s="233">
        <f xml:space="preserve"> Time!FV$83</f>
        <v>0</v>
      </c>
      <c r="FW15" s="233">
        <f xml:space="preserve"> Time!FW$83</f>
        <v>0</v>
      </c>
      <c r="FX15" s="233">
        <f xml:space="preserve"> Time!FX$83</f>
        <v>0</v>
      </c>
      <c r="FY15" s="233">
        <f xml:space="preserve"> Time!FY$83</f>
        <v>0</v>
      </c>
      <c r="FZ15" s="233">
        <f xml:space="preserve"> Time!FZ$83</f>
        <v>0</v>
      </c>
      <c r="GA15" s="233">
        <f xml:space="preserve"> Time!GA$83</f>
        <v>0</v>
      </c>
      <c r="GB15" s="233">
        <f xml:space="preserve"> Time!GB$83</f>
        <v>0</v>
      </c>
      <c r="GC15" s="233">
        <f xml:space="preserve"> Time!GC$83</f>
        <v>0</v>
      </c>
      <c r="GD15" s="233">
        <f xml:space="preserve"> Time!GD$83</f>
        <v>0</v>
      </c>
      <c r="GE15" s="233">
        <f xml:space="preserve"> Time!GE$83</f>
        <v>0</v>
      </c>
      <c r="GF15" s="233">
        <f xml:space="preserve"> Time!GF$83</f>
        <v>0</v>
      </c>
      <c r="GG15" s="233">
        <f xml:space="preserve"> Time!GG$83</f>
        <v>0</v>
      </c>
      <c r="GH15" s="233">
        <f xml:space="preserve"> Time!GH$83</f>
        <v>0</v>
      </c>
      <c r="GI15" s="233">
        <f xml:space="preserve"> Time!GI$83</f>
        <v>0</v>
      </c>
      <c r="GJ15" s="233">
        <f xml:space="preserve"> Time!GJ$83</f>
        <v>0</v>
      </c>
    </row>
    <row r="16" spans="1:192" x14ac:dyDescent="0.25">
      <c r="E16" s="221"/>
      <c r="F16" s="221"/>
      <c r="G16" s="221"/>
      <c r="H16" s="221"/>
      <c r="I16" s="38"/>
      <c r="J16" s="221"/>
      <c r="K16" s="221"/>
      <c r="L16" s="221"/>
      <c r="M16" s="221"/>
      <c r="N16" s="221"/>
      <c r="O16" s="221"/>
      <c r="P16" s="221"/>
      <c r="Q16" s="221"/>
      <c r="R16" s="221"/>
      <c r="S16" s="221"/>
      <c r="T16" s="221"/>
      <c r="U16" s="221"/>
      <c r="V16" s="221"/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1"/>
      <c r="BC16" s="221"/>
      <c r="BD16" s="221"/>
      <c r="BE16" s="221"/>
      <c r="BF16" s="221"/>
      <c r="BG16" s="221"/>
      <c r="BH16" s="221"/>
      <c r="BI16" s="221"/>
      <c r="BJ16" s="221"/>
      <c r="BK16" s="221"/>
      <c r="BL16" s="221"/>
      <c r="BM16" s="221"/>
      <c r="BN16" s="221"/>
      <c r="BO16" s="221"/>
      <c r="BP16" s="221"/>
      <c r="BQ16" s="221"/>
      <c r="BR16" s="221"/>
      <c r="BS16" s="221"/>
      <c r="BT16" s="221"/>
      <c r="BU16" s="221"/>
      <c r="BV16" s="221"/>
      <c r="BW16" s="221"/>
      <c r="BX16" s="221"/>
      <c r="BY16" s="221"/>
      <c r="BZ16" s="221"/>
      <c r="CA16" s="221"/>
      <c r="CB16" s="221"/>
      <c r="CC16" s="221"/>
      <c r="CD16" s="221"/>
      <c r="CE16" s="221"/>
      <c r="CF16" s="221"/>
      <c r="CG16" s="221"/>
      <c r="CH16" s="221"/>
      <c r="CI16" s="221"/>
      <c r="CJ16" s="221"/>
      <c r="CK16" s="221"/>
      <c r="CL16" s="221"/>
      <c r="CM16" s="221"/>
      <c r="CN16" s="221"/>
      <c r="CO16" s="221"/>
      <c r="CP16" s="221"/>
      <c r="CQ16" s="221"/>
      <c r="CR16" s="221"/>
      <c r="CS16" s="221"/>
      <c r="CT16" s="221"/>
      <c r="CU16" s="221"/>
      <c r="CV16" s="221"/>
      <c r="CW16" s="221"/>
      <c r="CX16" s="221"/>
      <c r="CY16" s="221"/>
      <c r="CZ16" s="221"/>
      <c r="DA16" s="221"/>
      <c r="DB16" s="221"/>
      <c r="DC16" s="221"/>
      <c r="DD16" s="221"/>
      <c r="DE16" s="221"/>
      <c r="DF16" s="221"/>
      <c r="DG16" s="221"/>
      <c r="DH16" s="221"/>
      <c r="DI16" s="221"/>
      <c r="DJ16" s="221"/>
      <c r="DK16" s="221"/>
      <c r="DL16" s="221"/>
      <c r="DM16" s="221"/>
      <c r="DN16" s="221"/>
      <c r="DO16" s="221"/>
      <c r="DP16" s="221"/>
      <c r="DQ16" s="221"/>
      <c r="DR16" s="221"/>
      <c r="DS16" s="221"/>
      <c r="DT16" s="221"/>
      <c r="DU16" s="221"/>
      <c r="DV16" s="221"/>
      <c r="DW16" s="221"/>
      <c r="DX16" s="221"/>
      <c r="DY16" s="221"/>
      <c r="DZ16" s="221"/>
      <c r="EA16" s="221"/>
      <c r="EB16" s="221"/>
      <c r="EC16" s="221"/>
      <c r="ED16" s="221"/>
      <c r="EE16" s="221"/>
      <c r="EF16" s="221"/>
      <c r="EG16" s="221"/>
      <c r="EH16" s="221"/>
      <c r="EI16" s="221"/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221"/>
      <c r="EV16" s="221"/>
      <c r="EW16" s="221"/>
      <c r="EX16" s="221"/>
      <c r="EY16" s="221"/>
      <c r="EZ16" s="221"/>
      <c r="FA16" s="221"/>
      <c r="FB16" s="221"/>
      <c r="FC16" s="221"/>
      <c r="FD16" s="221"/>
      <c r="FE16" s="221"/>
      <c r="FF16" s="221"/>
      <c r="FG16" s="221"/>
      <c r="FH16" s="221"/>
      <c r="FI16" s="221"/>
      <c r="FJ16" s="221"/>
      <c r="FK16" s="221"/>
      <c r="FL16" s="221"/>
      <c r="FM16" s="221"/>
      <c r="FN16" s="221"/>
      <c r="FO16" s="221"/>
      <c r="FP16" s="221"/>
      <c r="FQ16" s="221"/>
      <c r="FR16" s="221"/>
      <c r="FS16" s="221"/>
      <c r="FT16" s="221"/>
      <c r="FU16" s="221"/>
      <c r="FV16" s="221"/>
      <c r="FW16" s="221"/>
      <c r="FX16" s="221"/>
      <c r="FY16" s="221"/>
      <c r="FZ16" s="221"/>
      <c r="GA16" s="221"/>
      <c r="GB16" s="221"/>
      <c r="GC16" s="221"/>
      <c r="GD16" s="221"/>
      <c r="GE16" s="221"/>
      <c r="GF16" s="221"/>
      <c r="GG16" s="221"/>
      <c r="GH16" s="221"/>
      <c r="GI16" s="221"/>
      <c r="GJ16" s="221"/>
    </row>
    <row r="17" spans="1:192" x14ac:dyDescent="0.25">
      <c r="E17" s="221" t="s">
        <v>7</v>
      </c>
      <c r="F17" s="221"/>
      <c r="G17" s="221" t="str">
        <f xml:space="preserve"> SMU</f>
        <v>$ 000s</v>
      </c>
      <c r="H17" s="221"/>
      <c r="I17" s="38"/>
      <c r="J17" s="221">
        <f t="shared" ref="J17:AO17" si="12">I20</f>
        <v>0</v>
      </c>
      <c r="K17" s="221">
        <f t="shared" si="12"/>
        <v>0</v>
      </c>
      <c r="L17" s="221">
        <f t="shared" si="12"/>
        <v>0</v>
      </c>
      <c r="M17" s="221">
        <f t="shared" si="12"/>
        <v>0</v>
      </c>
      <c r="N17" s="221">
        <f t="shared" si="12"/>
        <v>0</v>
      </c>
      <c r="O17" s="221">
        <f t="shared" si="12"/>
        <v>0</v>
      </c>
      <c r="P17" s="221">
        <f t="shared" si="12"/>
        <v>0</v>
      </c>
      <c r="Q17" s="221">
        <f t="shared" si="12"/>
        <v>0</v>
      </c>
      <c r="R17" s="221">
        <f t="shared" si="12"/>
        <v>0</v>
      </c>
      <c r="S17" s="221">
        <f t="shared" si="12"/>
        <v>0</v>
      </c>
      <c r="T17" s="221">
        <f t="shared" si="12"/>
        <v>0</v>
      </c>
      <c r="U17" s="221">
        <f t="shared" si="12"/>
        <v>0</v>
      </c>
      <c r="V17" s="221">
        <f t="shared" si="12"/>
        <v>0</v>
      </c>
      <c r="W17" s="221">
        <f t="shared" si="12"/>
        <v>0</v>
      </c>
      <c r="X17" s="221">
        <f t="shared" si="12"/>
        <v>0</v>
      </c>
      <c r="Y17" s="221">
        <f t="shared" si="12"/>
        <v>0</v>
      </c>
      <c r="Z17" s="221">
        <f t="shared" si="12"/>
        <v>0</v>
      </c>
      <c r="AA17" s="221">
        <f t="shared" si="12"/>
        <v>0</v>
      </c>
      <c r="AB17" s="221">
        <f t="shared" si="12"/>
        <v>0</v>
      </c>
      <c r="AC17" s="221">
        <f t="shared" si="12"/>
        <v>0</v>
      </c>
      <c r="AD17" s="221">
        <f t="shared" si="12"/>
        <v>0</v>
      </c>
      <c r="AE17" s="221">
        <f t="shared" si="12"/>
        <v>0</v>
      </c>
      <c r="AF17" s="221">
        <f t="shared" si="12"/>
        <v>0</v>
      </c>
      <c r="AG17" s="221">
        <f t="shared" si="12"/>
        <v>0</v>
      </c>
      <c r="AH17" s="221">
        <f t="shared" si="12"/>
        <v>0</v>
      </c>
      <c r="AI17" s="221">
        <f t="shared" si="12"/>
        <v>0</v>
      </c>
      <c r="AJ17" s="221">
        <f t="shared" si="12"/>
        <v>0</v>
      </c>
      <c r="AK17" s="221">
        <f t="shared" si="12"/>
        <v>0</v>
      </c>
      <c r="AL17" s="221">
        <f t="shared" si="12"/>
        <v>0</v>
      </c>
      <c r="AM17" s="221">
        <f t="shared" si="12"/>
        <v>0</v>
      </c>
      <c r="AN17" s="221">
        <f t="shared" si="12"/>
        <v>0</v>
      </c>
      <c r="AO17" s="221">
        <f t="shared" si="12"/>
        <v>0</v>
      </c>
      <c r="AP17" s="221">
        <f t="shared" ref="AP17:BU17" si="13">AO20</f>
        <v>0</v>
      </c>
      <c r="AQ17" s="221">
        <f t="shared" si="13"/>
        <v>0</v>
      </c>
      <c r="AR17" s="221">
        <f t="shared" si="13"/>
        <v>0</v>
      </c>
      <c r="AS17" s="221">
        <f t="shared" si="13"/>
        <v>0</v>
      </c>
      <c r="AT17" s="221">
        <f t="shared" si="13"/>
        <v>0</v>
      </c>
      <c r="AU17" s="221">
        <f t="shared" si="13"/>
        <v>0</v>
      </c>
      <c r="AV17" s="221">
        <f t="shared" si="13"/>
        <v>0</v>
      </c>
      <c r="AW17" s="221">
        <f t="shared" si="13"/>
        <v>0</v>
      </c>
      <c r="AX17" s="221">
        <f t="shared" si="13"/>
        <v>0</v>
      </c>
      <c r="AY17" s="221">
        <f t="shared" si="13"/>
        <v>0</v>
      </c>
      <c r="AZ17" s="221">
        <f t="shared" si="13"/>
        <v>0</v>
      </c>
      <c r="BA17" s="221">
        <f t="shared" si="13"/>
        <v>0</v>
      </c>
      <c r="BB17" s="221">
        <f t="shared" si="13"/>
        <v>0</v>
      </c>
      <c r="BC17" s="221">
        <f t="shared" si="13"/>
        <v>0</v>
      </c>
      <c r="BD17" s="221">
        <f t="shared" si="13"/>
        <v>0</v>
      </c>
      <c r="BE17" s="221">
        <f t="shared" si="13"/>
        <v>0</v>
      </c>
      <c r="BF17" s="221">
        <f t="shared" si="13"/>
        <v>0</v>
      </c>
      <c r="BG17" s="221">
        <f t="shared" si="13"/>
        <v>0</v>
      </c>
      <c r="BH17" s="221">
        <f t="shared" si="13"/>
        <v>0</v>
      </c>
      <c r="BI17" s="221">
        <f t="shared" si="13"/>
        <v>0</v>
      </c>
      <c r="BJ17" s="221">
        <f t="shared" si="13"/>
        <v>0</v>
      </c>
      <c r="BK17" s="221">
        <f t="shared" si="13"/>
        <v>0</v>
      </c>
      <c r="BL17" s="221">
        <f t="shared" si="13"/>
        <v>0</v>
      </c>
      <c r="BM17" s="221">
        <f t="shared" si="13"/>
        <v>0</v>
      </c>
      <c r="BN17" s="221">
        <f t="shared" si="13"/>
        <v>0</v>
      </c>
      <c r="BO17" s="221">
        <f t="shared" si="13"/>
        <v>0</v>
      </c>
      <c r="BP17" s="221">
        <f t="shared" si="13"/>
        <v>0</v>
      </c>
      <c r="BQ17" s="221">
        <f t="shared" si="13"/>
        <v>0</v>
      </c>
      <c r="BR17" s="221">
        <f t="shared" si="13"/>
        <v>0</v>
      </c>
      <c r="BS17" s="221">
        <f t="shared" si="13"/>
        <v>0</v>
      </c>
      <c r="BT17" s="221">
        <f t="shared" si="13"/>
        <v>0</v>
      </c>
      <c r="BU17" s="221">
        <f t="shared" si="13"/>
        <v>0</v>
      </c>
      <c r="BV17" s="221">
        <f t="shared" ref="BV17:DA17" si="14">BU20</f>
        <v>0</v>
      </c>
      <c r="BW17" s="221">
        <f t="shared" si="14"/>
        <v>0</v>
      </c>
      <c r="BX17" s="221">
        <f t="shared" si="14"/>
        <v>0</v>
      </c>
      <c r="BY17" s="221">
        <f t="shared" si="14"/>
        <v>0</v>
      </c>
      <c r="BZ17" s="221">
        <f t="shared" si="14"/>
        <v>0</v>
      </c>
      <c r="CA17" s="221">
        <f t="shared" si="14"/>
        <v>0</v>
      </c>
      <c r="CB17" s="221">
        <f t="shared" si="14"/>
        <v>0</v>
      </c>
      <c r="CC17" s="221">
        <f t="shared" si="14"/>
        <v>0</v>
      </c>
      <c r="CD17" s="221">
        <f t="shared" si="14"/>
        <v>0</v>
      </c>
      <c r="CE17" s="221">
        <f t="shared" si="14"/>
        <v>0</v>
      </c>
      <c r="CF17" s="221">
        <f t="shared" si="14"/>
        <v>0</v>
      </c>
      <c r="CG17" s="221">
        <f t="shared" si="14"/>
        <v>0</v>
      </c>
      <c r="CH17" s="221">
        <f t="shared" si="14"/>
        <v>0</v>
      </c>
      <c r="CI17" s="221">
        <f t="shared" si="14"/>
        <v>0</v>
      </c>
      <c r="CJ17" s="221">
        <f t="shared" si="14"/>
        <v>0</v>
      </c>
      <c r="CK17" s="221">
        <f t="shared" si="14"/>
        <v>0</v>
      </c>
      <c r="CL17" s="221">
        <f t="shared" si="14"/>
        <v>0</v>
      </c>
      <c r="CM17" s="221">
        <f t="shared" si="14"/>
        <v>0</v>
      </c>
      <c r="CN17" s="221">
        <f t="shared" si="14"/>
        <v>0</v>
      </c>
      <c r="CO17" s="221">
        <f t="shared" si="14"/>
        <v>0</v>
      </c>
      <c r="CP17" s="221">
        <f t="shared" si="14"/>
        <v>0</v>
      </c>
      <c r="CQ17" s="221">
        <f t="shared" si="14"/>
        <v>0</v>
      </c>
      <c r="CR17" s="221">
        <f t="shared" si="14"/>
        <v>0</v>
      </c>
      <c r="CS17" s="221">
        <f t="shared" si="14"/>
        <v>0</v>
      </c>
      <c r="CT17" s="221">
        <f t="shared" si="14"/>
        <v>0</v>
      </c>
      <c r="CU17" s="221">
        <f t="shared" si="14"/>
        <v>0</v>
      </c>
      <c r="CV17" s="221">
        <f t="shared" si="14"/>
        <v>0</v>
      </c>
      <c r="CW17" s="221">
        <f t="shared" si="14"/>
        <v>0</v>
      </c>
      <c r="CX17" s="221">
        <f t="shared" si="14"/>
        <v>0</v>
      </c>
      <c r="CY17" s="221">
        <f t="shared" si="14"/>
        <v>0</v>
      </c>
      <c r="CZ17" s="221">
        <f t="shared" si="14"/>
        <v>0</v>
      </c>
      <c r="DA17" s="221">
        <f t="shared" si="14"/>
        <v>0</v>
      </c>
      <c r="DB17" s="221">
        <f t="shared" ref="DB17:EG17" si="15">DA20</f>
        <v>0</v>
      </c>
      <c r="DC17" s="221">
        <f t="shared" si="15"/>
        <v>0</v>
      </c>
      <c r="DD17" s="221">
        <f t="shared" si="15"/>
        <v>0</v>
      </c>
      <c r="DE17" s="221">
        <f t="shared" si="15"/>
        <v>0</v>
      </c>
      <c r="DF17" s="221">
        <f t="shared" si="15"/>
        <v>0</v>
      </c>
      <c r="DG17" s="221">
        <f t="shared" si="15"/>
        <v>0</v>
      </c>
      <c r="DH17" s="221">
        <f t="shared" si="15"/>
        <v>0</v>
      </c>
      <c r="DI17" s="221">
        <f t="shared" si="15"/>
        <v>0</v>
      </c>
      <c r="DJ17" s="221">
        <f t="shared" si="15"/>
        <v>0</v>
      </c>
      <c r="DK17" s="221">
        <f t="shared" si="15"/>
        <v>0</v>
      </c>
      <c r="DL17" s="221">
        <f t="shared" si="15"/>
        <v>0</v>
      </c>
      <c r="DM17" s="221">
        <f t="shared" si="15"/>
        <v>0</v>
      </c>
      <c r="DN17" s="221">
        <f t="shared" si="15"/>
        <v>0</v>
      </c>
      <c r="DO17" s="221">
        <f t="shared" si="15"/>
        <v>0</v>
      </c>
      <c r="DP17" s="221">
        <f t="shared" si="15"/>
        <v>0</v>
      </c>
      <c r="DQ17" s="221">
        <f t="shared" si="15"/>
        <v>0</v>
      </c>
      <c r="DR17" s="221">
        <f t="shared" si="15"/>
        <v>0</v>
      </c>
      <c r="DS17" s="221">
        <f t="shared" si="15"/>
        <v>0</v>
      </c>
      <c r="DT17" s="221">
        <f t="shared" si="15"/>
        <v>0</v>
      </c>
      <c r="DU17" s="221">
        <f t="shared" si="15"/>
        <v>0</v>
      </c>
      <c r="DV17" s="221">
        <f t="shared" si="15"/>
        <v>0</v>
      </c>
      <c r="DW17" s="221">
        <f t="shared" si="15"/>
        <v>0</v>
      </c>
      <c r="DX17" s="221">
        <f t="shared" si="15"/>
        <v>0</v>
      </c>
      <c r="DY17" s="221">
        <f t="shared" si="15"/>
        <v>0</v>
      </c>
      <c r="DZ17" s="221">
        <f t="shared" si="15"/>
        <v>0</v>
      </c>
      <c r="EA17" s="221">
        <f t="shared" si="15"/>
        <v>0</v>
      </c>
      <c r="EB17" s="221">
        <f t="shared" si="15"/>
        <v>0</v>
      </c>
      <c r="EC17" s="221">
        <f t="shared" si="15"/>
        <v>0</v>
      </c>
      <c r="ED17" s="221">
        <f t="shared" si="15"/>
        <v>0</v>
      </c>
      <c r="EE17" s="221">
        <f t="shared" si="15"/>
        <v>0</v>
      </c>
      <c r="EF17" s="221">
        <f t="shared" si="15"/>
        <v>0</v>
      </c>
      <c r="EG17" s="221">
        <f t="shared" si="15"/>
        <v>0</v>
      </c>
      <c r="EH17" s="221">
        <f t="shared" ref="EH17:FM17" si="16">EG20</f>
        <v>0</v>
      </c>
      <c r="EI17" s="221">
        <f t="shared" si="16"/>
        <v>0</v>
      </c>
      <c r="EJ17" s="221">
        <f t="shared" si="16"/>
        <v>0</v>
      </c>
      <c r="EK17" s="221">
        <f t="shared" si="16"/>
        <v>0</v>
      </c>
      <c r="EL17" s="221">
        <f t="shared" si="16"/>
        <v>0</v>
      </c>
      <c r="EM17" s="221">
        <f t="shared" si="16"/>
        <v>0</v>
      </c>
      <c r="EN17" s="221">
        <f t="shared" si="16"/>
        <v>0</v>
      </c>
      <c r="EO17" s="221">
        <f t="shared" si="16"/>
        <v>0</v>
      </c>
      <c r="EP17" s="221">
        <f t="shared" si="16"/>
        <v>0</v>
      </c>
      <c r="EQ17" s="221">
        <f t="shared" si="16"/>
        <v>0</v>
      </c>
      <c r="ER17" s="221">
        <f t="shared" si="16"/>
        <v>0</v>
      </c>
      <c r="ES17" s="221">
        <f t="shared" si="16"/>
        <v>0</v>
      </c>
      <c r="ET17" s="221">
        <f t="shared" si="16"/>
        <v>0</v>
      </c>
      <c r="EU17" s="221">
        <f t="shared" si="16"/>
        <v>0</v>
      </c>
      <c r="EV17" s="221">
        <f t="shared" si="16"/>
        <v>0</v>
      </c>
      <c r="EW17" s="221">
        <f t="shared" si="16"/>
        <v>0</v>
      </c>
      <c r="EX17" s="221">
        <f t="shared" si="16"/>
        <v>0</v>
      </c>
      <c r="EY17" s="221">
        <f t="shared" si="16"/>
        <v>0</v>
      </c>
      <c r="EZ17" s="221">
        <f t="shared" si="16"/>
        <v>0</v>
      </c>
      <c r="FA17" s="221">
        <f t="shared" si="16"/>
        <v>0</v>
      </c>
      <c r="FB17" s="221">
        <f t="shared" si="16"/>
        <v>0</v>
      </c>
      <c r="FC17" s="221">
        <f t="shared" si="16"/>
        <v>0</v>
      </c>
      <c r="FD17" s="221">
        <f t="shared" si="16"/>
        <v>0</v>
      </c>
      <c r="FE17" s="221">
        <f t="shared" si="16"/>
        <v>0</v>
      </c>
      <c r="FF17" s="221">
        <f t="shared" si="16"/>
        <v>0</v>
      </c>
      <c r="FG17" s="221">
        <f t="shared" si="16"/>
        <v>0</v>
      </c>
      <c r="FH17" s="221">
        <f t="shared" si="16"/>
        <v>0</v>
      </c>
      <c r="FI17" s="221">
        <f t="shared" si="16"/>
        <v>0</v>
      </c>
      <c r="FJ17" s="221">
        <f t="shared" si="16"/>
        <v>0</v>
      </c>
      <c r="FK17" s="221">
        <f t="shared" si="16"/>
        <v>0</v>
      </c>
      <c r="FL17" s="221">
        <f t="shared" si="16"/>
        <v>0</v>
      </c>
      <c r="FM17" s="221">
        <f t="shared" si="16"/>
        <v>0</v>
      </c>
      <c r="FN17" s="221">
        <f t="shared" ref="FN17:GG17" si="17">FM20</f>
        <v>0</v>
      </c>
      <c r="FO17" s="221">
        <f t="shared" si="17"/>
        <v>0</v>
      </c>
      <c r="FP17" s="221">
        <f t="shared" si="17"/>
        <v>0</v>
      </c>
      <c r="FQ17" s="221">
        <f t="shared" si="17"/>
        <v>0</v>
      </c>
      <c r="FR17" s="221">
        <f t="shared" si="17"/>
        <v>0</v>
      </c>
      <c r="FS17" s="221">
        <f t="shared" si="17"/>
        <v>0</v>
      </c>
      <c r="FT17" s="221">
        <f t="shared" si="17"/>
        <v>0</v>
      </c>
      <c r="FU17" s="221">
        <f t="shared" si="17"/>
        <v>0</v>
      </c>
      <c r="FV17" s="221">
        <f t="shared" si="17"/>
        <v>0</v>
      </c>
      <c r="FW17" s="221">
        <f t="shared" si="17"/>
        <v>0</v>
      </c>
      <c r="FX17" s="221">
        <f t="shared" si="17"/>
        <v>0</v>
      </c>
      <c r="FY17" s="221">
        <f t="shared" si="17"/>
        <v>0</v>
      </c>
      <c r="FZ17" s="221">
        <f t="shared" si="17"/>
        <v>0</v>
      </c>
      <c r="GA17" s="221">
        <f t="shared" si="17"/>
        <v>0</v>
      </c>
      <c r="GB17" s="221">
        <f t="shared" si="17"/>
        <v>0</v>
      </c>
      <c r="GC17" s="221">
        <f t="shared" si="17"/>
        <v>0</v>
      </c>
      <c r="GD17" s="221">
        <f t="shared" si="17"/>
        <v>0</v>
      </c>
      <c r="GE17" s="221">
        <f t="shared" si="17"/>
        <v>0</v>
      </c>
      <c r="GF17" s="221">
        <f t="shared" si="17"/>
        <v>0</v>
      </c>
      <c r="GG17" s="221">
        <f t="shared" si="17"/>
        <v>0</v>
      </c>
      <c r="GH17" s="221">
        <f t="shared" ref="GH17:GJ17" si="18">GG20</f>
        <v>0</v>
      </c>
      <c r="GI17" s="221">
        <f t="shared" si="18"/>
        <v>0</v>
      </c>
      <c r="GJ17" s="221">
        <f t="shared" si="18"/>
        <v>0</v>
      </c>
    </row>
    <row r="18" spans="1:192" x14ac:dyDescent="0.25">
      <c r="E18" s="222" t="s">
        <v>92</v>
      </c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22"/>
      <c r="AO18" s="222"/>
      <c r="AP18" s="222"/>
      <c r="AQ18" s="222"/>
      <c r="AR18" s="222"/>
      <c r="AS18" s="222"/>
      <c r="AT18" s="222"/>
      <c r="AU18" s="222"/>
      <c r="AV18" s="222"/>
      <c r="AW18" s="222"/>
      <c r="AX18" s="222"/>
      <c r="AY18" s="222"/>
      <c r="AZ18" s="222"/>
      <c r="BA18" s="222"/>
      <c r="BB18" s="222"/>
      <c r="BC18" s="222"/>
      <c r="BD18" s="222"/>
      <c r="BE18" s="222"/>
      <c r="BF18" s="222"/>
      <c r="BG18" s="222"/>
      <c r="BH18" s="222"/>
      <c r="BI18" s="222"/>
      <c r="BJ18" s="222"/>
      <c r="BK18" s="222"/>
      <c r="BL18" s="222"/>
      <c r="BM18" s="222"/>
      <c r="BN18" s="222"/>
      <c r="BO18" s="222"/>
      <c r="BP18" s="222"/>
      <c r="BQ18" s="222"/>
      <c r="BR18" s="222"/>
      <c r="BS18" s="222"/>
      <c r="BT18" s="222"/>
      <c r="BU18" s="222"/>
      <c r="BV18" s="222"/>
      <c r="BW18" s="222"/>
      <c r="BX18" s="222"/>
      <c r="BY18" s="222"/>
      <c r="BZ18" s="222"/>
      <c r="CA18" s="222"/>
      <c r="CB18" s="222"/>
      <c r="CC18" s="222"/>
      <c r="CD18" s="222"/>
      <c r="CE18" s="222"/>
      <c r="CF18" s="222"/>
      <c r="CG18" s="222"/>
      <c r="CH18" s="222"/>
      <c r="CI18" s="222"/>
      <c r="CJ18" s="222"/>
      <c r="CK18" s="222"/>
      <c r="CL18" s="222"/>
      <c r="CM18" s="222"/>
      <c r="CN18" s="222"/>
      <c r="CO18" s="222"/>
      <c r="CP18" s="222"/>
      <c r="CQ18" s="222"/>
      <c r="CR18" s="222"/>
      <c r="CS18" s="222"/>
      <c r="CT18" s="222"/>
      <c r="CU18" s="222"/>
      <c r="CV18" s="222"/>
      <c r="CW18" s="222"/>
      <c r="CX18" s="222"/>
      <c r="CY18" s="222"/>
      <c r="CZ18" s="222"/>
      <c r="DA18" s="222"/>
      <c r="DB18" s="222"/>
      <c r="DC18" s="222"/>
      <c r="DD18" s="222"/>
      <c r="DE18" s="222"/>
      <c r="DF18" s="222"/>
      <c r="DG18" s="222"/>
      <c r="DH18" s="222"/>
      <c r="DI18" s="222"/>
      <c r="DJ18" s="222"/>
      <c r="DK18" s="222"/>
      <c r="DL18" s="222"/>
      <c r="DM18" s="222"/>
      <c r="DN18" s="222"/>
      <c r="DO18" s="222"/>
      <c r="DP18" s="222"/>
      <c r="DQ18" s="222"/>
      <c r="DR18" s="222"/>
      <c r="DS18" s="222"/>
      <c r="DT18" s="222"/>
      <c r="DU18" s="222"/>
      <c r="DV18" s="222"/>
      <c r="DW18" s="222"/>
      <c r="DX18" s="222"/>
      <c r="DY18" s="222"/>
      <c r="DZ18" s="222"/>
      <c r="EA18" s="222"/>
      <c r="EB18" s="222"/>
      <c r="EC18" s="222"/>
      <c r="ED18" s="222"/>
      <c r="EE18" s="222"/>
      <c r="EF18" s="222"/>
      <c r="EG18" s="222"/>
      <c r="EH18" s="222"/>
      <c r="EI18" s="222"/>
      <c r="EJ18" s="222"/>
      <c r="EK18" s="222"/>
      <c r="EL18" s="222"/>
      <c r="EM18" s="222"/>
      <c r="EN18" s="222"/>
      <c r="EO18" s="222"/>
      <c r="EP18" s="222"/>
      <c r="EQ18" s="222"/>
      <c r="ER18" s="222"/>
      <c r="ES18" s="222"/>
      <c r="ET18" s="222"/>
      <c r="EU18" s="222"/>
      <c r="EV18" s="222"/>
      <c r="EW18" s="222"/>
      <c r="EX18" s="222"/>
      <c r="EY18" s="222"/>
      <c r="EZ18" s="222"/>
      <c r="FA18" s="222"/>
      <c r="FB18" s="222"/>
      <c r="FC18" s="222"/>
      <c r="FD18" s="222"/>
      <c r="FE18" s="222"/>
      <c r="FF18" s="222"/>
      <c r="FG18" s="222"/>
      <c r="FH18" s="222"/>
      <c r="FI18" s="222"/>
      <c r="FJ18" s="222"/>
      <c r="FK18" s="222"/>
      <c r="FL18" s="222"/>
      <c r="FM18" s="222"/>
      <c r="FN18" s="222"/>
      <c r="FO18" s="222"/>
      <c r="FP18" s="222"/>
      <c r="FQ18" s="222"/>
      <c r="FR18" s="222"/>
      <c r="FS18" s="222"/>
      <c r="FT18" s="222"/>
      <c r="FU18" s="222"/>
      <c r="FV18" s="222"/>
      <c r="FW18" s="222"/>
      <c r="FX18" s="222"/>
      <c r="FY18" s="222"/>
      <c r="FZ18" s="222"/>
      <c r="GA18" s="222"/>
      <c r="GB18" s="222"/>
      <c r="GC18" s="222"/>
      <c r="GD18" s="222"/>
      <c r="GE18" s="222"/>
      <c r="GF18" s="222"/>
      <c r="GG18" s="222"/>
      <c r="GH18" s="222"/>
      <c r="GI18" s="222"/>
      <c r="GJ18" s="222"/>
    </row>
    <row r="19" spans="1:192" x14ac:dyDescent="0.25">
      <c r="E19" s="222" t="s">
        <v>93</v>
      </c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  <c r="AD19" s="222"/>
      <c r="AE19" s="222"/>
      <c r="AF19" s="222"/>
      <c r="AG19" s="222"/>
      <c r="AH19" s="222"/>
      <c r="AI19" s="222"/>
      <c r="AJ19" s="222"/>
      <c r="AK19" s="222"/>
      <c r="AL19" s="222"/>
      <c r="AM19" s="222"/>
      <c r="AN19" s="222"/>
      <c r="AO19" s="222"/>
      <c r="AP19" s="222"/>
      <c r="AQ19" s="222"/>
      <c r="AR19" s="222"/>
      <c r="AS19" s="222"/>
      <c r="AT19" s="222"/>
      <c r="AU19" s="222"/>
      <c r="AV19" s="222"/>
      <c r="AW19" s="222"/>
      <c r="AX19" s="222"/>
      <c r="AY19" s="222"/>
      <c r="AZ19" s="222"/>
      <c r="BA19" s="222"/>
      <c r="BB19" s="222"/>
      <c r="BC19" s="222"/>
      <c r="BD19" s="222"/>
      <c r="BE19" s="222"/>
      <c r="BF19" s="222"/>
      <c r="BG19" s="222"/>
      <c r="BH19" s="222"/>
      <c r="BI19" s="222"/>
      <c r="BJ19" s="222"/>
      <c r="BK19" s="222"/>
      <c r="BL19" s="222"/>
      <c r="BM19" s="222"/>
      <c r="BN19" s="222"/>
      <c r="BO19" s="222"/>
      <c r="BP19" s="222"/>
      <c r="BQ19" s="222"/>
      <c r="BR19" s="222"/>
      <c r="BS19" s="222"/>
      <c r="BT19" s="222"/>
      <c r="BU19" s="222"/>
      <c r="BV19" s="222"/>
      <c r="BW19" s="222"/>
      <c r="BX19" s="222"/>
      <c r="BY19" s="222"/>
      <c r="BZ19" s="222"/>
      <c r="CA19" s="222"/>
      <c r="CB19" s="222"/>
      <c r="CC19" s="222"/>
      <c r="CD19" s="222"/>
      <c r="CE19" s="222"/>
      <c r="CF19" s="222"/>
      <c r="CG19" s="222"/>
      <c r="CH19" s="222"/>
      <c r="CI19" s="222"/>
      <c r="CJ19" s="222"/>
      <c r="CK19" s="222"/>
      <c r="CL19" s="222"/>
      <c r="CM19" s="222"/>
      <c r="CN19" s="222"/>
      <c r="CO19" s="222"/>
      <c r="CP19" s="222"/>
      <c r="CQ19" s="222"/>
      <c r="CR19" s="222"/>
      <c r="CS19" s="222"/>
      <c r="CT19" s="222"/>
      <c r="CU19" s="222"/>
      <c r="CV19" s="222"/>
      <c r="CW19" s="222"/>
      <c r="CX19" s="222"/>
      <c r="CY19" s="222"/>
      <c r="CZ19" s="222"/>
      <c r="DA19" s="222"/>
      <c r="DB19" s="222"/>
      <c r="DC19" s="222"/>
      <c r="DD19" s="222"/>
      <c r="DE19" s="222"/>
      <c r="DF19" s="222"/>
      <c r="DG19" s="222"/>
      <c r="DH19" s="222"/>
      <c r="DI19" s="222"/>
      <c r="DJ19" s="222"/>
      <c r="DK19" s="222"/>
      <c r="DL19" s="222"/>
      <c r="DM19" s="222"/>
      <c r="DN19" s="222"/>
      <c r="DO19" s="222"/>
      <c r="DP19" s="222"/>
      <c r="DQ19" s="222"/>
      <c r="DR19" s="222"/>
      <c r="DS19" s="222"/>
      <c r="DT19" s="222"/>
      <c r="DU19" s="222"/>
      <c r="DV19" s="222"/>
      <c r="DW19" s="222"/>
      <c r="DX19" s="222"/>
      <c r="DY19" s="222"/>
      <c r="DZ19" s="222"/>
      <c r="EA19" s="222"/>
      <c r="EB19" s="222"/>
      <c r="EC19" s="222"/>
      <c r="ED19" s="222"/>
      <c r="EE19" s="222"/>
      <c r="EF19" s="222"/>
      <c r="EG19" s="222"/>
      <c r="EH19" s="222"/>
      <c r="EI19" s="222"/>
      <c r="EJ19" s="222"/>
      <c r="EK19" s="222"/>
      <c r="EL19" s="222"/>
      <c r="EM19" s="222"/>
      <c r="EN19" s="222"/>
      <c r="EO19" s="222"/>
      <c r="EP19" s="222"/>
      <c r="EQ19" s="222"/>
      <c r="ER19" s="222"/>
      <c r="ES19" s="222"/>
      <c r="ET19" s="222"/>
      <c r="EU19" s="222"/>
      <c r="EV19" s="222"/>
      <c r="EW19" s="222"/>
      <c r="EX19" s="222"/>
      <c r="EY19" s="222"/>
      <c r="EZ19" s="222"/>
      <c r="FA19" s="222"/>
      <c r="FB19" s="222"/>
      <c r="FC19" s="222"/>
      <c r="FD19" s="222"/>
      <c r="FE19" s="222"/>
      <c r="FF19" s="222"/>
      <c r="FG19" s="222"/>
      <c r="FH19" s="222"/>
      <c r="FI19" s="222"/>
      <c r="FJ19" s="222"/>
      <c r="FK19" s="222"/>
      <c r="FL19" s="222"/>
      <c r="FM19" s="222"/>
      <c r="FN19" s="222"/>
      <c r="FO19" s="222"/>
      <c r="FP19" s="222"/>
      <c r="FQ19" s="222"/>
      <c r="FR19" s="222"/>
      <c r="FS19" s="222"/>
      <c r="FT19" s="222"/>
      <c r="FU19" s="222"/>
      <c r="FV19" s="222"/>
      <c r="FW19" s="222"/>
      <c r="FX19" s="222"/>
      <c r="FY19" s="222"/>
      <c r="FZ19" s="222"/>
      <c r="GA19" s="222"/>
      <c r="GB19" s="222"/>
      <c r="GC19" s="222"/>
      <c r="GD19" s="222"/>
      <c r="GE19" s="222"/>
      <c r="GF19" s="222"/>
      <c r="GG19" s="222"/>
      <c r="GH19" s="222"/>
      <c r="GI19" s="222"/>
      <c r="GJ19" s="222"/>
    </row>
    <row r="20" spans="1:192" x14ac:dyDescent="0.25">
      <c r="A20" s="228"/>
      <c r="B20" s="228"/>
      <c r="C20" s="229"/>
      <c r="D20" s="230"/>
      <c r="E20" s="231" t="s">
        <v>8</v>
      </c>
      <c r="F20" s="231"/>
      <c r="G20" s="231" t="str">
        <f xml:space="preserve"> SMU</f>
        <v>$ 000s</v>
      </c>
      <c r="H20" s="231"/>
      <c r="I20" s="232"/>
      <c r="J20" s="231">
        <f t="shared" ref="J20:AO20" si="19" xml:space="preserve"> IF( J15 = 1, $F14, J17 + J18 - J19)</f>
        <v>0</v>
      </c>
      <c r="K20" s="231">
        <f t="shared" si="19"/>
        <v>0</v>
      </c>
      <c r="L20" s="231">
        <f t="shared" si="19"/>
        <v>0</v>
      </c>
      <c r="M20" s="231">
        <f t="shared" si="19"/>
        <v>0</v>
      </c>
      <c r="N20" s="231">
        <f t="shared" si="19"/>
        <v>0</v>
      </c>
      <c r="O20" s="231">
        <f t="shared" si="19"/>
        <v>0</v>
      </c>
      <c r="P20" s="231">
        <f t="shared" si="19"/>
        <v>0</v>
      </c>
      <c r="Q20" s="231">
        <f t="shared" si="19"/>
        <v>0</v>
      </c>
      <c r="R20" s="231">
        <f t="shared" si="19"/>
        <v>0</v>
      </c>
      <c r="S20" s="231">
        <f t="shared" si="19"/>
        <v>0</v>
      </c>
      <c r="T20" s="231">
        <f t="shared" si="19"/>
        <v>0</v>
      </c>
      <c r="U20" s="231">
        <f t="shared" si="19"/>
        <v>0</v>
      </c>
      <c r="V20" s="231">
        <f t="shared" si="19"/>
        <v>0</v>
      </c>
      <c r="W20" s="231">
        <f t="shared" si="19"/>
        <v>0</v>
      </c>
      <c r="X20" s="231">
        <f t="shared" si="19"/>
        <v>0</v>
      </c>
      <c r="Y20" s="231">
        <f t="shared" si="19"/>
        <v>0</v>
      </c>
      <c r="Z20" s="231">
        <f t="shared" si="19"/>
        <v>0</v>
      </c>
      <c r="AA20" s="231">
        <f t="shared" si="19"/>
        <v>0</v>
      </c>
      <c r="AB20" s="231">
        <f t="shared" si="19"/>
        <v>0</v>
      </c>
      <c r="AC20" s="231">
        <f t="shared" si="19"/>
        <v>0</v>
      </c>
      <c r="AD20" s="231">
        <f t="shared" si="19"/>
        <v>0</v>
      </c>
      <c r="AE20" s="231">
        <f t="shared" si="19"/>
        <v>0</v>
      </c>
      <c r="AF20" s="231">
        <f t="shared" si="19"/>
        <v>0</v>
      </c>
      <c r="AG20" s="231">
        <f t="shared" si="19"/>
        <v>0</v>
      </c>
      <c r="AH20" s="231">
        <f t="shared" si="19"/>
        <v>0</v>
      </c>
      <c r="AI20" s="231">
        <f t="shared" si="19"/>
        <v>0</v>
      </c>
      <c r="AJ20" s="231">
        <f t="shared" si="19"/>
        <v>0</v>
      </c>
      <c r="AK20" s="231">
        <f t="shared" si="19"/>
        <v>0</v>
      </c>
      <c r="AL20" s="231">
        <f t="shared" si="19"/>
        <v>0</v>
      </c>
      <c r="AM20" s="231">
        <f t="shared" si="19"/>
        <v>0</v>
      </c>
      <c r="AN20" s="231">
        <f t="shared" si="19"/>
        <v>0</v>
      </c>
      <c r="AO20" s="231">
        <f t="shared" si="19"/>
        <v>0</v>
      </c>
      <c r="AP20" s="231">
        <f t="shared" ref="AP20:BU20" si="20" xml:space="preserve"> IF( AP15 = 1, $F14, AP17 + AP18 - AP19)</f>
        <v>0</v>
      </c>
      <c r="AQ20" s="231">
        <f t="shared" si="20"/>
        <v>0</v>
      </c>
      <c r="AR20" s="231">
        <f t="shared" si="20"/>
        <v>0</v>
      </c>
      <c r="AS20" s="231">
        <f t="shared" si="20"/>
        <v>0</v>
      </c>
      <c r="AT20" s="231">
        <f t="shared" si="20"/>
        <v>0</v>
      </c>
      <c r="AU20" s="231">
        <f t="shared" si="20"/>
        <v>0</v>
      </c>
      <c r="AV20" s="231">
        <f t="shared" si="20"/>
        <v>0</v>
      </c>
      <c r="AW20" s="231">
        <f t="shared" si="20"/>
        <v>0</v>
      </c>
      <c r="AX20" s="231">
        <f t="shared" si="20"/>
        <v>0</v>
      </c>
      <c r="AY20" s="231">
        <f t="shared" si="20"/>
        <v>0</v>
      </c>
      <c r="AZ20" s="231">
        <f t="shared" si="20"/>
        <v>0</v>
      </c>
      <c r="BA20" s="231">
        <f t="shared" si="20"/>
        <v>0</v>
      </c>
      <c r="BB20" s="231">
        <f t="shared" si="20"/>
        <v>0</v>
      </c>
      <c r="BC20" s="231">
        <f t="shared" si="20"/>
        <v>0</v>
      </c>
      <c r="BD20" s="231">
        <f t="shared" si="20"/>
        <v>0</v>
      </c>
      <c r="BE20" s="231">
        <f t="shared" si="20"/>
        <v>0</v>
      </c>
      <c r="BF20" s="231">
        <f t="shared" si="20"/>
        <v>0</v>
      </c>
      <c r="BG20" s="231">
        <f t="shared" si="20"/>
        <v>0</v>
      </c>
      <c r="BH20" s="231">
        <f t="shared" si="20"/>
        <v>0</v>
      </c>
      <c r="BI20" s="231">
        <f t="shared" si="20"/>
        <v>0</v>
      </c>
      <c r="BJ20" s="231">
        <f t="shared" si="20"/>
        <v>0</v>
      </c>
      <c r="BK20" s="231">
        <f t="shared" si="20"/>
        <v>0</v>
      </c>
      <c r="BL20" s="231">
        <f t="shared" si="20"/>
        <v>0</v>
      </c>
      <c r="BM20" s="231">
        <f t="shared" si="20"/>
        <v>0</v>
      </c>
      <c r="BN20" s="231">
        <f t="shared" si="20"/>
        <v>0</v>
      </c>
      <c r="BO20" s="231">
        <f t="shared" si="20"/>
        <v>0</v>
      </c>
      <c r="BP20" s="231">
        <f t="shared" si="20"/>
        <v>0</v>
      </c>
      <c r="BQ20" s="231">
        <f t="shared" si="20"/>
        <v>0</v>
      </c>
      <c r="BR20" s="231">
        <f t="shared" si="20"/>
        <v>0</v>
      </c>
      <c r="BS20" s="231">
        <f t="shared" si="20"/>
        <v>0</v>
      </c>
      <c r="BT20" s="231">
        <f t="shared" si="20"/>
        <v>0</v>
      </c>
      <c r="BU20" s="231">
        <f t="shared" si="20"/>
        <v>0</v>
      </c>
      <c r="BV20" s="231">
        <f t="shared" ref="BV20:DA20" si="21" xml:space="preserve"> IF( BV15 = 1, $F14, BV17 + BV18 - BV19)</f>
        <v>0</v>
      </c>
      <c r="BW20" s="231">
        <f t="shared" si="21"/>
        <v>0</v>
      </c>
      <c r="BX20" s="231">
        <f t="shared" si="21"/>
        <v>0</v>
      </c>
      <c r="BY20" s="231">
        <f t="shared" si="21"/>
        <v>0</v>
      </c>
      <c r="BZ20" s="231">
        <f t="shared" si="21"/>
        <v>0</v>
      </c>
      <c r="CA20" s="231">
        <f t="shared" si="21"/>
        <v>0</v>
      </c>
      <c r="CB20" s="231">
        <f t="shared" si="21"/>
        <v>0</v>
      </c>
      <c r="CC20" s="231">
        <f t="shared" si="21"/>
        <v>0</v>
      </c>
      <c r="CD20" s="231">
        <f t="shared" si="21"/>
        <v>0</v>
      </c>
      <c r="CE20" s="231">
        <f t="shared" si="21"/>
        <v>0</v>
      </c>
      <c r="CF20" s="231">
        <f t="shared" si="21"/>
        <v>0</v>
      </c>
      <c r="CG20" s="231">
        <f t="shared" si="21"/>
        <v>0</v>
      </c>
      <c r="CH20" s="231">
        <f t="shared" si="21"/>
        <v>0</v>
      </c>
      <c r="CI20" s="231">
        <f t="shared" si="21"/>
        <v>0</v>
      </c>
      <c r="CJ20" s="231">
        <f t="shared" si="21"/>
        <v>0</v>
      </c>
      <c r="CK20" s="231">
        <f t="shared" si="21"/>
        <v>0</v>
      </c>
      <c r="CL20" s="231">
        <f t="shared" si="21"/>
        <v>0</v>
      </c>
      <c r="CM20" s="231">
        <f t="shared" si="21"/>
        <v>0</v>
      </c>
      <c r="CN20" s="231">
        <f t="shared" si="21"/>
        <v>0</v>
      </c>
      <c r="CO20" s="231">
        <f t="shared" si="21"/>
        <v>0</v>
      </c>
      <c r="CP20" s="231">
        <f t="shared" si="21"/>
        <v>0</v>
      </c>
      <c r="CQ20" s="231">
        <f t="shared" si="21"/>
        <v>0</v>
      </c>
      <c r="CR20" s="231">
        <f t="shared" si="21"/>
        <v>0</v>
      </c>
      <c r="CS20" s="231">
        <f t="shared" si="21"/>
        <v>0</v>
      </c>
      <c r="CT20" s="231">
        <f t="shared" si="21"/>
        <v>0</v>
      </c>
      <c r="CU20" s="231">
        <f t="shared" si="21"/>
        <v>0</v>
      </c>
      <c r="CV20" s="231">
        <f t="shared" si="21"/>
        <v>0</v>
      </c>
      <c r="CW20" s="231">
        <f t="shared" si="21"/>
        <v>0</v>
      </c>
      <c r="CX20" s="231">
        <f t="shared" si="21"/>
        <v>0</v>
      </c>
      <c r="CY20" s="231">
        <f t="shared" si="21"/>
        <v>0</v>
      </c>
      <c r="CZ20" s="231">
        <f t="shared" si="21"/>
        <v>0</v>
      </c>
      <c r="DA20" s="231">
        <f t="shared" si="21"/>
        <v>0</v>
      </c>
      <c r="DB20" s="231">
        <f t="shared" ref="DB20:EG20" si="22" xml:space="preserve"> IF( DB15 = 1, $F14, DB17 + DB18 - DB19)</f>
        <v>0</v>
      </c>
      <c r="DC20" s="231">
        <f t="shared" si="22"/>
        <v>0</v>
      </c>
      <c r="DD20" s="231">
        <f t="shared" si="22"/>
        <v>0</v>
      </c>
      <c r="DE20" s="231">
        <f t="shared" si="22"/>
        <v>0</v>
      </c>
      <c r="DF20" s="231">
        <f t="shared" si="22"/>
        <v>0</v>
      </c>
      <c r="DG20" s="231">
        <f t="shared" si="22"/>
        <v>0</v>
      </c>
      <c r="DH20" s="231">
        <f t="shared" si="22"/>
        <v>0</v>
      </c>
      <c r="DI20" s="231">
        <f t="shared" si="22"/>
        <v>0</v>
      </c>
      <c r="DJ20" s="231">
        <f t="shared" si="22"/>
        <v>0</v>
      </c>
      <c r="DK20" s="231">
        <f t="shared" si="22"/>
        <v>0</v>
      </c>
      <c r="DL20" s="231">
        <f t="shared" si="22"/>
        <v>0</v>
      </c>
      <c r="DM20" s="231">
        <f t="shared" si="22"/>
        <v>0</v>
      </c>
      <c r="DN20" s="231">
        <f t="shared" si="22"/>
        <v>0</v>
      </c>
      <c r="DO20" s="231">
        <f t="shared" si="22"/>
        <v>0</v>
      </c>
      <c r="DP20" s="231">
        <f t="shared" si="22"/>
        <v>0</v>
      </c>
      <c r="DQ20" s="231">
        <f t="shared" si="22"/>
        <v>0</v>
      </c>
      <c r="DR20" s="231">
        <f t="shared" si="22"/>
        <v>0</v>
      </c>
      <c r="DS20" s="231">
        <f t="shared" si="22"/>
        <v>0</v>
      </c>
      <c r="DT20" s="231">
        <f t="shared" si="22"/>
        <v>0</v>
      </c>
      <c r="DU20" s="231">
        <f t="shared" si="22"/>
        <v>0</v>
      </c>
      <c r="DV20" s="231">
        <f t="shared" si="22"/>
        <v>0</v>
      </c>
      <c r="DW20" s="231">
        <f t="shared" si="22"/>
        <v>0</v>
      </c>
      <c r="DX20" s="231">
        <f t="shared" si="22"/>
        <v>0</v>
      </c>
      <c r="DY20" s="231">
        <f t="shared" si="22"/>
        <v>0</v>
      </c>
      <c r="DZ20" s="231">
        <f t="shared" si="22"/>
        <v>0</v>
      </c>
      <c r="EA20" s="231">
        <f t="shared" si="22"/>
        <v>0</v>
      </c>
      <c r="EB20" s="231">
        <f t="shared" si="22"/>
        <v>0</v>
      </c>
      <c r="EC20" s="231">
        <f t="shared" si="22"/>
        <v>0</v>
      </c>
      <c r="ED20" s="231">
        <f t="shared" si="22"/>
        <v>0</v>
      </c>
      <c r="EE20" s="231">
        <f t="shared" si="22"/>
        <v>0</v>
      </c>
      <c r="EF20" s="231">
        <f t="shared" si="22"/>
        <v>0</v>
      </c>
      <c r="EG20" s="231">
        <f t="shared" si="22"/>
        <v>0</v>
      </c>
      <c r="EH20" s="231">
        <f t="shared" ref="EH20:FM20" si="23" xml:space="preserve"> IF( EH15 = 1, $F14, EH17 + EH18 - EH19)</f>
        <v>0</v>
      </c>
      <c r="EI20" s="231">
        <f t="shared" si="23"/>
        <v>0</v>
      </c>
      <c r="EJ20" s="231">
        <f t="shared" si="23"/>
        <v>0</v>
      </c>
      <c r="EK20" s="231">
        <f t="shared" si="23"/>
        <v>0</v>
      </c>
      <c r="EL20" s="231">
        <f t="shared" si="23"/>
        <v>0</v>
      </c>
      <c r="EM20" s="231">
        <f t="shared" si="23"/>
        <v>0</v>
      </c>
      <c r="EN20" s="231">
        <f t="shared" si="23"/>
        <v>0</v>
      </c>
      <c r="EO20" s="231">
        <f t="shared" si="23"/>
        <v>0</v>
      </c>
      <c r="EP20" s="231">
        <f t="shared" si="23"/>
        <v>0</v>
      </c>
      <c r="EQ20" s="231">
        <f t="shared" si="23"/>
        <v>0</v>
      </c>
      <c r="ER20" s="231">
        <f t="shared" si="23"/>
        <v>0</v>
      </c>
      <c r="ES20" s="231">
        <f t="shared" si="23"/>
        <v>0</v>
      </c>
      <c r="ET20" s="231">
        <f t="shared" si="23"/>
        <v>0</v>
      </c>
      <c r="EU20" s="231">
        <f t="shared" si="23"/>
        <v>0</v>
      </c>
      <c r="EV20" s="231">
        <f t="shared" si="23"/>
        <v>0</v>
      </c>
      <c r="EW20" s="231">
        <f t="shared" si="23"/>
        <v>0</v>
      </c>
      <c r="EX20" s="231">
        <f t="shared" si="23"/>
        <v>0</v>
      </c>
      <c r="EY20" s="231">
        <f t="shared" si="23"/>
        <v>0</v>
      </c>
      <c r="EZ20" s="231">
        <f t="shared" si="23"/>
        <v>0</v>
      </c>
      <c r="FA20" s="231">
        <f t="shared" si="23"/>
        <v>0</v>
      </c>
      <c r="FB20" s="231">
        <f t="shared" si="23"/>
        <v>0</v>
      </c>
      <c r="FC20" s="231">
        <f t="shared" si="23"/>
        <v>0</v>
      </c>
      <c r="FD20" s="231">
        <f t="shared" si="23"/>
        <v>0</v>
      </c>
      <c r="FE20" s="231">
        <f t="shared" si="23"/>
        <v>0</v>
      </c>
      <c r="FF20" s="231">
        <f t="shared" si="23"/>
        <v>0</v>
      </c>
      <c r="FG20" s="231">
        <f t="shared" si="23"/>
        <v>0</v>
      </c>
      <c r="FH20" s="231">
        <f t="shared" si="23"/>
        <v>0</v>
      </c>
      <c r="FI20" s="231">
        <f t="shared" si="23"/>
        <v>0</v>
      </c>
      <c r="FJ20" s="231">
        <f t="shared" si="23"/>
        <v>0</v>
      </c>
      <c r="FK20" s="231">
        <f t="shared" si="23"/>
        <v>0</v>
      </c>
      <c r="FL20" s="231">
        <f t="shared" si="23"/>
        <v>0</v>
      </c>
      <c r="FM20" s="231">
        <f t="shared" si="23"/>
        <v>0</v>
      </c>
      <c r="FN20" s="231">
        <f t="shared" ref="FN20:GG20" si="24" xml:space="preserve"> IF( FN15 = 1, $F14, FN17 + FN18 - FN19)</f>
        <v>0</v>
      </c>
      <c r="FO20" s="231">
        <f t="shared" si="24"/>
        <v>0</v>
      </c>
      <c r="FP20" s="231">
        <f t="shared" si="24"/>
        <v>0</v>
      </c>
      <c r="FQ20" s="231">
        <f t="shared" si="24"/>
        <v>0</v>
      </c>
      <c r="FR20" s="231">
        <f t="shared" si="24"/>
        <v>0</v>
      </c>
      <c r="FS20" s="231">
        <f t="shared" si="24"/>
        <v>0</v>
      </c>
      <c r="FT20" s="231">
        <f t="shared" si="24"/>
        <v>0</v>
      </c>
      <c r="FU20" s="231">
        <f t="shared" si="24"/>
        <v>0</v>
      </c>
      <c r="FV20" s="231">
        <f t="shared" si="24"/>
        <v>0</v>
      </c>
      <c r="FW20" s="231">
        <f t="shared" si="24"/>
        <v>0</v>
      </c>
      <c r="FX20" s="231">
        <f t="shared" si="24"/>
        <v>0</v>
      </c>
      <c r="FY20" s="231">
        <f t="shared" si="24"/>
        <v>0</v>
      </c>
      <c r="FZ20" s="231">
        <f t="shared" si="24"/>
        <v>0</v>
      </c>
      <c r="GA20" s="231">
        <f t="shared" si="24"/>
        <v>0</v>
      </c>
      <c r="GB20" s="231">
        <f t="shared" si="24"/>
        <v>0</v>
      </c>
      <c r="GC20" s="231">
        <f t="shared" si="24"/>
        <v>0</v>
      </c>
      <c r="GD20" s="231">
        <f t="shared" si="24"/>
        <v>0</v>
      </c>
      <c r="GE20" s="231">
        <f t="shared" si="24"/>
        <v>0</v>
      </c>
      <c r="GF20" s="231">
        <f t="shared" si="24"/>
        <v>0</v>
      </c>
      <c r="GG20" s="231">
        <f t="shared" si="24"/>
        <v>0</v>
      </c>
      <c r="GH20" s="231">
        <f t="shared" ref="GH20:GJ20" si="25" xml:space="preserve"> IF( GH15 = 1, $F14, GH17 + GH18 - GH19)</f>
        <v>0</v>
      </c>
      <c r="GI20" s="231">
        <f t="shared" si="25"/>
        <v>0</v>
      </c>
      <c r="GJ20" s="231">
        <f t="shared" si="25"/>
        <v>0</v>
      </c>
    </row>
    <row r="23" spans="1:192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03">
        <v>100</v>
      </c>
      <c r="K23" s="203">
        <v>100</v>
      </c>
      <c r="L23" s="203">
        <v>100</v>
      </c>
      <c r="M23" s="203">
        <v>100</v>
      </c>
      <c r="N23" s="203">
        <v>100</v>
      </c>
      <c r="O23" s="203">
        <v>100</v>
      </c>
      <c r="P23" s="203">
        <v>100</v>
      </c>
      <c r="Q23" s="203">
        <v>100</v>
      </c>
      <c r="R23" s="203">
        <v>100</v>
      </c>
      <c r="S23" s="203">
        <v>100</v>
      </c>
      <c r="T23" s="203">
        <v>100</v>
      </c>
      <c r="U23" s="203">
        <v>100</v>
      </c>
      <c r="V23" s="203">
        <v>100</v>
      </c>
      <c r="W23" s="203">
        <v>100</v>
      </c>
      <c r="X23" s="203">
        <v>100</v>
      </c>
      <c r="Y23" s="203">
        <v>100</v>
      </c>
      <c r="Z23" s="203">
        <v>100</v>
      </c>
      <c r="AA23" s="203">
        <v>100</v>
      </c>
      <c r="AB23" s="203">
        <v>100</v>
      </c>
      <c r="AC23" s="203">
        <v>100</v>
      </c>
      <c r="AD23" s="203">
        <v>100</v>
      </c>
      <c r="AE23" s="203">
        <v>100</v>
      </c>
      <c r="AF23" s="203">
        <v>100</v>
      </c>
      <c r="AG23" s="203">
        <v>100</v>
      </c>
      <c r="AH23" s="203">
        <v>100</v>
      </c>
      <c r="AI23" s="203">
        <v>100</v>
      </c>
      <c r="AJ23" s="203">
        <v>100</v>
      </c>
      <c r="AK23" s="203">
        <v>100</v>
      </c>
      <c r="AL23" s="203">
        <v>100</v>
      </c>
      <c r="AM23" s="203">
        <v>100</v>
      </c>
      <c r="AN23" s="203">
        <v>100</v>
      </c>
      <c r="AO23" s="203">
        <v>100</v>
      </c>
      <c r="AP23" s="203">
        <v>100</v>
      </c>
      <c r="AQ23" s="203">
        <v>100</v>
      </c>
      <c r="AR23" s="203">
        <v>100</v>
      </c>
      <c r="AS23" s="203">
        <v>100</v>
      </c>
      <c r="AT23" s="203">
        <v>100</v>
      </c>
      <c r="AU23" s="203">
        <v>100</v>
      </c>
      <c r="AV23" s="203">
        <v>100</v>
      </c>
      <c r="AW23" s="203">
        <v>100</v>
      </c>
      <c r="AX23" s="203">
        <v>100</v>
      </c>
      <c r="AY23" s="203">
        <v>100</v>
      </c>
      <c r="AZ23" s="203">
        <v>100</v>
      </c>
      <c r="BA23" s="203">
        <v>100</v>
      </c>
      <c r="BB23" s="203">
        <v>100</v>
      </c>
      <c r="BC23" s="203">
        <v>100</v>
      </c>
      <c r="BD23" s="203">
        <v>100</v>
      </c>
      <c r="BE23" s="203">
        <v>100</v>
      </c>
      <c r="BF23" s="203">
        <v>100</v>
      </c>
      <c r="BG23" s="203">
        <v>100</v>
      </c>
      <c r="BH23" s="203">
        <v>100</v>
      </c>
      <c r="BI23" s="203">
        <v>100</v>
      </c>
      <c r="BJ23" s="203">
        <v>100</v>
      </c>
      <c r="BK23" s="203">
        <v>100</v>
      </c>
      <c r="BL23" s="203">
        <v>100</v>
      </c>
      <c r="BM23" s="203">
        <v>100</v>
      </c>
      <c r="BN23" s="203">
        <v>100</v>
      </c>
      <c r="BO23" s="203">
        <v>100</v>
      </c>
      <c r="BP23" s="203">
        <v>100</v>
      </c>
      <c r="BQ23" s="203">
        <v>100</v>
      </c>
      <c r="BR23" s="203">
        <v>100</v>
      </c>
      <c r="BS23" s="203">
        <v>100</v>
      </c>
      <c r="BT23" s="203">
        <v>100</v>
      </c>
      <c r="BU23" s="203">
        <v>100</v>
      </c>
      <c r="BV23" s="203">
        <v>100</v>
      </c>
      <c r="BW23" s="203">
        <v>100</v>
      </c>
      <c r="BX23" s="203">
        <v>100</v>
      </c>
      <c r="BY23" s="203">
        <v>100</v>
      </c>
      <c r="BZ23" s="203">
        <v>100</v>
      </c>
      <c r="CA23" s="203">
        <v>100</v>
      </c>
      <c r="CB23" s="203">
        <v>100</v>
      </c>
      <c r="CC23" s="203">
        <v>100</v>
      </c>
      <c r="CD23" s="203">
        <v>100</v>
      </c>
      <c r="CE23" s="203">
        <v>100</v>
      </c>
      <c r="CF23" s="203">
        <v>100</v>
      </c>
      <c r="CG23" s="203">
        <v>100</v>
      </c>
      <c r="CH23" s="203">
        <v>100</v>
      </c>
      <c r="CI23" s="203">
        <v>100</v>
      </c>
      <c r="CJ23" s="203">
        <v>100</v>
      </c>
      <c r="CK23" s="203">
        <v>100</v>
      </c>
      <c r="CL23" s="203">
        <v>100</v>
      </c>
      <c r="CM23" s="203">
        <v>100</v>
      </c>
      <c r="CN23" s="203">
        <v>100</v>
      </c>
      <c r="CO23" s="203">
        <v>100</v>
      </c>
      <c r="CP23" s="203">
        <v>100</v>
      </c>
      <c r="CQ23" s="203">
        <v>100</v>
      </c>
      <c r="CR23" s="203">
        <v>100</v>
      </c>
      <c r="CS23" s="203">
        <v>100</v>
      </c>
      <c r="CT23" s="203">
        <v>100</v>
      </c>
      <c r="CU23" s="203">
        <v>100</v>
      </c>
      <c r="CV23" s="203">
        <v>100</v>
      </c>
      <c r="CW23" s="203">
        <v>100</v>
      </c>
      <c r="CX23" s="203">
        <v>100</v>
      </c>
      <c r="CY23" s="203">
        <v>100</v>
      </c>
      <c r="CZ23" s="203">
        <v>100</v>
      </c>
      <c r="DA23" s="203">
        <v>100</v>
      </c>
      <c r="DB23" s="203">
        <v>100</v>
      </c>
      <c r="DC23" s="203">
        <v>100</v>
      </c>
      <c r="DD23" s="203">
        <v>100</v>
      </c>
      <c r="DE23" s="203">
        <v>100</v>
      </c>
      <c r="DF23" s="203">
        <v>100</v>
      </c>
      <c r="DG23" s="203">
        <v>100</v>
      </c>
      <c r="DH23" s="203">
        <v>100</v>
      </c>
      <c r="DI23" s="203">
        <v>100</v>
      </c>
      <c r="DJ23" s="203">
        <v>100</v>
      </c>
      <c r="DK23" s="203">
        <v>100</v>
      </c>
      <c r="DL23" s="203">
        <v>100</v>
      </c>
      <c r="DM23" s="203">
        <v>100</v>
      </c>
      <c r="DN23" s="203">
        <v>100</v>
      </c>
      <c r="DO23" s="203">
        <v>100</v>
      </c>
      <c r="DP23" s="203">
        <v>100</v>
      </c>
      <c r="DQ23" s="203">
        <v>100</v>
      </c>
      <c r="DR23" s="203">
        <v>100</v>
      </c>
      <c r="DS23" s="203">
        <v>100</v>
      </c>
      <c r="DT23" s="203">
        <v>100</v>
      </c>
      <c r="DU23" s="203">
        <v>100</v>
      </c>
      <c r="DV23" s="203">
        <v>100</v>
      </c>
      <c r="DW23" s="203">
        <v>100</v>
      </c>
      <c r="DX23" s="203">
        <v>100</v>
      </c>
      <c r="DY23" s="203">
        <v>100</v>
      </c>
      <c r="DZ23" s="203">
        <v>100</v>
      </c>
      <c r="EA23" s="203">
        <v>100</v>
      </c>
      <c r="EB23" s="203">
        <v>100</v>
      </c>
      <c r="EC23" s="203">
        <v>100</v>
      </c>
      <c r="ED23" s="203">
        <v>100</v>
      </c>
      <c r="EE23" s="203">
        <v>100</v>
      </c>
      <c r="EF23" s="203">
        <v>100</v>
      </c>
      <c r="EG23" s="203">
        <v>100</v>
      </c>
      <c r="EH23" s="203">
        <v>100</v>
      </c>
      <c r="EI23" s="203">
        <v>100</v>
      </c>
      <c r="EJ23" s="203">
        <v>100</v>
      </c>
      <c r="EK23" s="203">
        <v>100</v>
      </c>
      <c r="EL23" s="203">
        <v>100</v>
      </c>
      <c r="EM23" s="203">
        <v>100</v>
      </c>
      <c r="EN23" s="203">
        <v>100</v>
      </c>
      <c r="EO23" s="203">
        <v>100</v>
      </c>
      <c r="EP23" s="203">
        <v>100</v>
      </c>
      <c r="EQ23" s="203">
        <v>100</v>
      </c>
      <c r="ER23" s="203">
        <v>100</v>
      </c>
      <c r="ES23" s="203">
        <v>100</v>
      </c>
      <c r="ET23" s="203">
        <v>100</v>
      </c>
      <c r="EU23" s="203">
        <v>100</v>
      </c>
      <c r="EV23" s="203">
        <v>100</v>
      </c>
      <c r="EW23" s="203">
        <v>100</v>
      </c>
      <c r="EX23" s="203">
        <v>100</v>
      </c>
      <c r="EY23" s="203">
        <v>100</v>
      </c>
      <c r="EZ23" s="203">
        <v>100</v>
      </c>
      <c r="FA23" s="203">
        <v>100</v>
      </c>
      <c r="FB23" s="203">
        <v>100</v>
      </c>
      <c r="FC23" s="203">
        <v>100</v>
      </c>
      <c r="FD23" s="203">
        <v>100</v>
      </c>
      <c r="FE23" s="203">
        <v>100</v>
      </c>
      <c r="FF23" s="203">
        <v>100</v>
      </c>
      <c r="FG23" s="203">
        <v>100</v>
      </c>
      <c r="FH23" s="203">
        <v>100</v>
      </c>
      <c r="FI23" s="203">
        <v>100</v>
      </c>
      <c r="FJ23" s="203">
        <v>100</v>
      </c>
      <c r="FK23" s="203">
        <v>100</v>
      </c>
      <c r="FL23" s="203">
        <v>100</v>
      </c>
      <c r="FM23" s="203">
        <v>100</v>
      </c>
      <c r="FN23" s="203">
        <v>100</v>
      </c>
      <c r="FO23" s="203">
        <v>100</v>
      </c>
      <c r="FP23" s="203">
        <v>100</v>
      </c>
      <c r="FQ23" s="203">
        <v>100</v>
      </c>
      <c r="FR23" s="203">
        <v>100</v>
      </c>
      <c r="FS23" s="203">
        <v>100</v>
      </c>
      <c r="FT23" s="203">
        <v>100</v>
      </c>
      <c r="FU23" s="203">
        <v>100</v>
      </c>
      <c r="FV23" s="203">
        <v>100</v>
      </c>
      <c r="FW23" s="203">
        <v>100</v>
      </c>
      <c r="FX23" s="203">
        <v>100</v>
      </c>
      <c r="FY23" s="203">
        <v>100</v>
      </c>
      <c r="FZ23" s="203">
        <v>100</v>
      </c>
      <c r="GA23" s="203">
        <v>100</v>
      </c>
      <c r="GB23" s="203">
        <v>100</v>
      </c>
      <c r="GC23" s="203">
        <v>100</v>
      </c>
      <c r="GD23" s="203">
        <v>100</v>
      </c>
      <c r="GE23" s="203">
        <v>100</v>
      </c>
      <c r="GF23" s="203">
        <v>100</v>
      </c>
      <c r="GG23" s="203">
        <v>100</v>
      </c>
      <c r="GH23" s="203">
        <v>100</v>
      </c>
      <c r="GI23" s="203">
        <v>100</v>
      </c>
      <c r="GJ23" s="203">
        <v>100</v>
      </c>
    </row>
    <row r="24" spans="1:192" x14ac:dyDescent="0.25">
      <c r="A24" s="142"/>
      <c r="B24" s="142"/>
      <c r="C24" s="143"/>
      <c r="D24" s="144"/>
      <c r="E24" s="193" t="str">
        <f xml:space="preserve"> LEFT(E23, LEN(E23) - 4)</f>
        <v>Sign switch line item</v>
      </c>
      <c r="F24" s="193"/>
      <c r="G24" s="193" t="str">
        <f xml:space="preserve"> SMU</f>
        <v>$ 000s</v>
      </c>
      <c r="H24" s="193">
        <f xml:space="preserve"> SUM(J24:GJ24)</f>
        <v>-18300</v>
      </c>
      <c r="I24" s="145"/>
      <c r="J24" s="193">
        <f t="shared" ref="J24:AO24" si="26" xml:space="preserve"> -1 * J23</f>
        <v>-100</v>
      </c>
      <c r="K24" s="193">
        <f t="shared" si="26"/>
        <v>-100</v>
      </c>
      <c r="L24" s="193">
        <f t="shared" si="26"/>
        <v>-100</v>
      </c>
      <c r="M24" s="193">
        <f t="shared" si="26"/>
        <v>-100</v>
      </c>
      <c r="N24" s="193">
        <f t="shared" si="26"/>
        <v>-100</v>
      </c>
      <c r="O24" s="193">
        <f t="shared" si="26"/>
        <v>-100</v>
      </c>
      <c r="P24" s="193">
        <f t="shared" si="26"/>
        <v>-100</v>
      </c>
      <c r="Q24" s="193">
        <f t="shared" si="26"/>
        <v>-100</v>
      </c>
      <c r="R24" s="193">
        <f t="shared" si="26"/>
        <v>-100</v>
      </c>
      <c r="S24" s="193">
        <f t="shared" si="26"/>
        <v>-100</v>
      </c>
      <c r="T24" s="193">
        <f t="shared" si="26"/>
        <v>-100</v>
      </c>
      <c r="U24" s="193">
        <f t="shared" si="26"/>
        <v>-100</v>
      </c>
      <c r="V24" s="193">
        <f t="shared" si="26"/>
        <v>-100</v>
      </c>
      <c r="W24" s="193">
        <f t="shared" si="26"/>
        <v>-100</v>
      </c>
      <c r="X24" s="193">
        <f t="shared" si="26"/>
        <v>-100</v>
      </c>
      <c r="Y24" s="193">
        <f t="shared" si="26"/>
        <v>-100</v>
      </c>
      <c r="Z24" s="193">
        <f t="shared" si="26"/>
        <v>-100</v>
      </c>
      <c r="AA24" s="193">
        <f t="shared" si="26"/>
        <v>-100</v>
      </c>
      <c r="AB24" s="193">
        <f t="shared" si="26"/>
        <v>-100</v>
      </c>
      <c r="AC24" s="193">
        <f t="shared" si="26"/>
        <v>-100</v>
      </c>
      <c r="AD24" s="193">
        <f t="shared" si="26"/>
        <v>-100</v>
      </c>
      <c r="AE24" s="193">
        <f t="shared" si="26"/>
        <v>-100</v>
      </c>
      <c r="AF24" s="193">
        <f t="shared" si="26"/>
        <v>-100</v>
      </c>
      <c r="AG24" s="193">
        <f t="shared" si="26"/>
        <v>-100</v>
      </c>
      <c r="AH24" s="193">
        <f t="shared" si="26"/>
        <v>-100</v>
      </c>
      <c r="AI24" s="193">
        <f t="shared" si="26"/>
        <v>-100</v>
      </c>
      <c r="AJ24" s="193">
        <f t="shared" si="26"/>
        <v>-100</v>
      </c>
      <c r="AK24" s="193">
        <f t="shared" si="26"/>
        <v>-100</v>
      </c>
      <c r="AL24" s="193">
        <f t="shared" si="26"/>
        <v>-100</v>
      </c>
      <c r="AM24" s="193">
        <f t="shared" si="26"/>
        <v>-100</v>
      </c>
      <c r="AN24" s="193">
        <f t="shared" si="26"/>
        <v>-100</v>
      </c>
      <c r="AO24" s="193">
        <f t="shared" si="26"/>
        <v>-100</v>
      </c>
      <c r="AP24" s="193">
        <f t="shared" ref="AP24:BU24" si="27" xml:space="preserve"> -1 * AP23</f>
        <v>-100</v>
      </c>
      <c r="AQ24" s="193">
        <f t="shared" si="27"/>
        <v>-100</v>
      </c>
      <c r="AR24" s="193">
        <f t="shared" si="27"/>
        <v>-100</v>
      </c>
      <c r="AS24" s="193">
        <f t="shared" si="27"/>
        <v>-100</v>
      </c>
      <c r="AT24" s="193">
        <f t="shared" si="27"/>
        <v>-100</v>
      </c>
      <c r="AU24" s="193">
        <f t="shared" si="27"/>
        <v>-100</v>
      </c>
      <c r="AV24" s="193">
        <f t="shared" si="27"/>
        <v>-100</v>
      </c>
      <c r="AW24" s="193">
        <f t="shared" si="27"/>
        <v>-100</v>
      </c>
      <c r="AX24" s="193">
        <f t="shared" si="27"/>
        <v>-100</v>
      </c>
      <c r="AY24" s="193">
        <f t="shared" si="27"/>
        <v>-100</v>
      </c>
      <c r="AZ24" s="193">
        <f t="shared" si="27"/>
        <v>-100</v>
      </c>
      <c r="BA24" s="193">
        <f t="shared" si="27"/>
        <v>-100</v>
      </c>
      <c r="BB24" s="193">
        <f t="shared" si="27"/>
        <v>-100</v>
      </c>
      <c r="BC24" s="193">
        <f t="shared" si="27"/>
        <v>-100</v>
      </c>
      <c r="BD24" s="193">
        <f t="shared" si="27"/>
        <v>-100</v>
      </c>
      <c r="BE24" s="193">
        <f t="shared" si="27"/>
        <v>-100</v>
      </c>
      <c r="BF24" s="193">
        <f t="shared" si="27"/>
        <v>-100</v>
      </c>
      <c r="BG24" s="193">
        <f t="shared" si="27"/>
        <v>-100</v>
      </c>
      <c r="BH24" s="193">
        <f t="shared" si="27"/>
        <v>-100</v>
      </c>
      <c r="BI24" s="193">
        <f t="shared" si="27"/>
        <v>-100</v>
      </c>
      <c r="BJ24" s="193">
        <f t="shared" si="27"/>
        <v>-100</v>
      </c>
      <c r="BK24" s="193">
        <f t="shared" si="27"/>
        <v>-100</v>
      </c>
      <c r="BL24" s="193">
        <f t="shared" si="27"/>
        <v>-100</v>
      </c>
      <c r="BM24" s="193">
        <f t="shared" si="27"/>
        <v>-100</v>
      </c>
      <c r="BN24" s="193">
        <f t="shared" si="27"/>
        <v>-100</v>
      </c>
      <c r="BO24" s="193">
        <f t="shared" si="27"/>
        <v>-100</v>
      </c>
      <c r="BP24" s="193">
        <f t="shared" si="27"/>
        <v>-100</v>
      </c>
      <c r="BQ24" s="193">
        <f t="shared" si="27"/>
        <v>-100</v>
      </c>
      <c r="BR24" s="193">
        <f t="shared" si="27"/>
        <v>-100</v>
      </c>
      <c r="BS24" s="193">
        <f t="shared" si="27"/>
        <v>-100</v>
      </c>
      <c r="BT24" s="193">
        <f t="shared" si="27"/>
        <v>-100</v>
      </c>
      <c r="BU24" s="193">
        <f t="shared" si="27"/>
        <v>-100</v>
      </c>
      <c r="BV24" s="193">
        <f t="shared" ref="BV24:DA24" si="28" xml:space="preserve"> -1 * BV23</f>
        <v>-100</v>
      </c>
      <c r="BW24" s="193">
        <f t="shared" si="28"/>
        <v>-100</v>
      </c>
      <c r="BX24" s="193">
        <f t="shared" si="28"/>
        <v>-100</v>
      </c>
      <c r="BY24" s="193">
        <f t="shared" si="28"/>
        <v>-100</v>
      </c>
      <c r="BZ24" s="193">
        <f t="shared" si="28"/>
        <v>-100</v>
      </c>
      <c r="CA24" s="193">
        <f t="shared" si="28"/>
        <v>-100</v>
      </c>
      <c r="CB24" s="193">
        <f t="shared" si="28"/>
        <v>-100</v>
      </c>
      <c r="CC24" s="193">
        <f t="shared" si="28"/>
        <v>-100</v>
      </c>
      <c r="CD24" s="193">
        <f t="shared" si="28"/>
        <v>-100</v>
      </c>
      <c r="CE24" s="193">
        <f t="shared" si="28"/>
        <v>-100</v>
      </c>
      <c r="CF24" s="193">
        <f t="shared" si="28"/>
        <v>-100</v>
      </c>
      <c r="CG24" s="193">
        <f t="shared" si="28"/>
        <v>-100</v>
      </c>
      <c r="CH24" s="193">
        <f t="shared" si="28"/>
        <v>-100</v>
      </c>
      <c r="CI24" s="193">
        <f t="shared" si="28"/>
        <v>-100</v>
      </c>
      <c r="CJ24" s="193">
        <f t="shared" si="28"/>
        <v>-100</v>
      </c>
      <c r="CK24" s="193">
        <f t="shared" si="28"/>
        <v>-100</v>
      </c>
      <c r="CL24" s="193">
        <f t="shared" si="28"/>
        <v>-100</v>
      </c>
      <c r="CM24" s="193">
        <f t="shared" si="28"/>
        <v>-100</v>
      </c>
      <c r="CN24" s="193">
        <f t="shared" si="28"/>
        <v>-100</v>
      </c>
      <c r="CO24" s="193">
        <f t="shared" si="28"/>
        <v>-100</v>
      </c>
      <c r="CP24" s="193">
        <f t="shared" si="28"/>
        <v>-100</v>
      </c>
      <c r="CQ24" s="193">
        <f t="shared" si="28"/>
        <v>-100</v>
      </c>
      <c r="CR24" s="193">
        <f t="shared" si="28"/>
        <v>-100</v>
      </c>
      <c r="CS24" s="193">
        <f t="shared" si="28"/>
        <v>-100</v>
      </c>
      <c r="CT24" s="193">
        <f t="shared" si="28"/>
        <v>-100</v>
      </c>
      <c r="CU24" s="193">
        <f t="shared" si="28"/>
        <v>-100</v>
      </c>
      <c r="CV24" s="193">
        <f t="shared" si="28"/>
        <v>-100</v>
      </c>
      <c r="CW24" s="193">
        <f t="shared" si="28"/>
        <v>-100</v>
      </c>
      <c r="CX24" s="193">
        <f t="shared" si="28"/>
        <v>-100</v>
      </c>
      <c r="CY24" s="193">
        <f t="shared" si="28"/>
        <v>-100</v>
      </c>
      <c r="CZ24" s="193">
        <f t="shared" si="28"/>
        <v>-100</v>
      </c>
      <c r="DA24" s="193">
        <f t="shared" si="28"/>
        <v>-100</v>
      </c>
      <c r="DB24" s="193">
        <f t="shared" ref="DB24:EG24" si="29" xml:space="preserve"> -1 * DB23</f>
        <v>-100</v>
      </c>
      <c r="DC24" s="193">
        <f t="shared" si="29"/>
        <v>-100</v>
      </c>
      <c r="DD24" s="193">
        <f t="shared" si="29"/>
        <v>-100</v>
      </c>
      <c r="DE24" s="193">
        <f t="shared" si="29"/>
        <v>-100</v>
      </c>
      <c r="DF24" s="193">
        <f t="shared" si="29"/>
        <v>-100</v>
      </c>
      <c r="DG24" s="193">
        <f t="shared" si="29"/>
        <v>-100</v>
      </c>
      <c r="DH24" s="193">
        <f t="shared" si="29"/>
        <v>-100</v>
      </c>
      <c r="DI24" s="193">
        <f t="shared" si="29"/>
        <v>-100</v>
      </c>
      <c r="DJ24" s="193">
        <f t="shared" si="29"/>
        <v>-100</v>
      </c>
      <c r="DK24" s="193">
        <f t="shared" si="29"/>
        <v>-100</v>
      </c>
      <c r="DL24" s="193">
        <f t="shared" si="29"/>
        <v>-100</v>
      </c>
      <c r="DM24" s="193">
        <f t="shared" si="29"/>
        <v>-100</v>
      </c>
      <c r="DN24" s="193">
        <f t="shared" si="29"/>
        <v>-100</v>
      </c>
      <c r="DO24" s="193">
        <f t="shared" si="29"/>
        <v>-100</v>
      </c>
      <c r="DP24" s="193">
        <f t="shared" si="29"/>
        <v>-100</v>
      </c>
      <c r="DQ24" s="193">
        <f t="shared" si="29"/>
        <v>-100</v>
      </c>
      <c r="DR24" s="193">
        <f t="shared" si="29"/>
        <v>-100</v>
      </c>
      <c r="DS24" s="193">
        <f t="shared" si="29"/>
        <v>-100</v>
      </c>
      <c r="DT24" s="193">
        <f t="shared" si="29"/>
        <v>-100</v>
      </c>
      <c r="DU24" s="193">
        <f t="shared" si="29"/>
        <v>-100</v>
      </c>
      <c r="DV24" s="193">
        <f t="shared" si="29"/>
        <v>-100</v>
      </c>
      <c r="DW24" s="193">
        <f t="shared" si="29"/>
        <v>-100</v>
      </c>
      <c r="DX24" s="193">
        <f t="shared" si="29"/>
        <v>-100</v>
      </c>
      <c r="DY24" s="193">
        <f t="shared" si="29"/>
        <v>-100</v>
      </c>
      <c r="DZ24" s="193">
        <f t="shared" si="29"/>
        <v>-100</v>
      </c>
      <c r="EA24" s="193">
        <f t="shared" si="29"/>
        <v>-100</v>
      </c>
      <c r="EB24" s="193">
        <f t="shared" si="29"/>
        <v>-100</v>
      </c>
      <c r="EC24" s="193">
        <f t="shared" si="29"/>
        <v>-100</v>
      </c>
      <c r="ED24" s="193">
        <f t="shared" si="29"/>
        <v>-100</v>
      </c>
      <c r="EE24" s="193">
        <f t="shared" si="29"/>
        <v>-100</v>
      </c>
      <c r="EF24" s="193">
        <f t="shared" si="29"/>
        <v>-100</v>
      </c>
      <c r="EG24" s="193">
        <f t="shared" si="29"/>
        <v>-100</v>
      </c>
      <c r="EH24" s="193">
        <f t="shared" ref="EH24:FM24" si="30" xml:space="preserve"> -1 * EH23</f>
        <v>-100</v>
      </c>
      <c r="EI24" s="193">
        <f t="shared" si="30"/>
        <v>-100</v>
      </c>
      <c r="EJ24" s="193">
        <f t="shared" si="30"/>
        <v>-100</v>
      </c>
      <c r="EK24" s="193">
        <f t="shared" si="30"/>
        <v>-100</v>
      </c>
      <c r="EL24" s="193">
        <f t="shared" si="30"/>
        <v>-100</v>
      </c>
      <c r="EM24" s="193">
        <f t="shared" si="30"/>
        <v>-100</v>
      </c>
      <c r="EN24" s="193">
        <f t="shared" si="30"/>
        <v>-100</v>
      </c>
      <c r="EO24" s="193">
        <f t="shared" si="30"/>
        <v>-100</v>
      </c>
      <c r="EP24" s="193">
        <f t="shared" si="30"/>
        <v>-100</v>
      </c>
      <c r="EQ24" s="193">
        <f t="shared" si="30"/>
        <v>-100</v>
      </c>
      <c r="ER24" s="193">
        <f t="shared" si="30"/>
        <v>-100</v>
      </c>
      <c r="ES24" s="193">
        <f t="shared" si="30"/>
        <v>-100</v>
      </c>
      <c r="ET24" s="193">
        <f t="shared" si="30"/>
        <v>-100</v>
      </c>
      <c r="EU24" s="193">
        <f t="shared" si="30"/>
        <v>-100</v>
      </c>
      <c r="EV24" s="193">
        <f t="shared" si="30"/>
        <v>-100</v>
      </c>
      <c r="EW24" s="193">
        <f t="shared" si="30"/>
        <v>-100</v>
      </c>
      <c r="EX24" s="193">
        <f t="shared" si="30"/>
        <v>-100</v>
      </c>
      <c r="EY24" s="193">
        <f t="shared" si="30"/>
        <v>-100</v>
      </c>
      <c r="EZ24" s="193">
        <f t="shared" si="30"/>
        <v>-100</v>
      </c>
      <c r="FA24" s="193">
        <f t="shared" si="30"/>
        <v>-100</v>
      </c>
      <c r="FB24" s="193">
        <f t="shared" si="30"/>
        <v>-100</v>
      </c>
      <c r="FC24" s="193">
        <f t="shared" si="30"/>
        <v>-100</v>
      </c>
      <c r="FD24" s="193">
        <f t="shared" si="30"/>
        <v>-100</v>
      </c>
      <c r="FE24" s="193">
        <f t="shared" si="30"/>
        <v>-100</v>
      </c>
      <c r="FF24" s="193">
        <f t="shared" si="30"/>
        <v>-100</v>
      </c>
      <c r="FG24" s="193">
        <f t="shared" si="30"/>
        <v>-100</v>
      </c>
      <c r="FH24" s="193">
        <f t="shared" si="30"/>
        <v>-100</v>
      </c>
      <c r="FI24" s="193">
        <f t="shared" si="30"/>
        <v>-100</v>
      </c>
      <c r="FJ24" s="193">
        <f t="shared" si="30"/>
        <v>-100</v>
      </c>
      <c r="FK24" s="193">
        <f t="shared" si="30"/>
        <v>-100</v>
      </c>
      <c r="FL24" s="193">
        <f t="shared" si="30"/>
        <v>-100</v>
      </c>
      <c r="FM24" s="193">
        <f t="shared" si="30"/>
        <v>-100</v>
      </c>
      <c r="FN24" s="193">
        <f t="shared" ref="FN24:GG24" si="31" xml:space="preserve"> -1 * FN23</f>
        <v>-100</v>
      </c>
      <c r="FO24" s="193">
        <f t="shared" si="31"/>
        <v>-100</v>
      </c>
      <c r="FP24" s="193">
        <f t="shared" si="31"/>
        <v>-100</v>
      </c>
      <c r="FQ24" s="193">
        <f t="shared" si="31"/>
        <v>-100</v>
      </c>
      <c r="FR24" s="193">
        <f t="shared" si="31"/>
        <v>-100</v>
      </c>
      <c r="FS24" s="193">
        <f t="shared" si="31"/>
        <v>-100</v>
      </c>
      <c r="FT24" s="193">
        <f t="shared" si="31"/>
        <v>-100</v>
      </c>
      <c r="FU24" s="193">
        <f t="shared" si="31"/>
        <v>-100</v>
      </c>
      <c r="FV24" s="193">
        <f t="shared" si="31"/>
        <v>-100</v>
      </c>
      <c r="FW24" s="193">
        <f t="shared" si="31"/>
        <v>-100</v>
      </c>
      <c r="FX24" s="193">
        <f t="shared" si="31"/>
        <v>-100</v>
      </c>
      <c r="FY24" s="193">
        <f t="shared" si="31"/>
        <v>-100</v>
      </c>
      <c r="FZ24" s="193">
        <f t="shared" si="31"/>
        <v>-100</v>
      </c>
      <c r="GA24" s="193">
        <f t="shared" si="31"/>
        <v>-100</v>
      </c>
      <c r="GB24" s="193">
        <f t="shared" si="31"/>
        <v>-100</v>
      </c>
      <c r="GC24" s="193">
        <f t="shared" si="31"/>
        <v>-100</v>
      </c>
      <c r="GD24" s="193">
        <f t="shared" si="31"/>
        <v>-100</v>
      </c>
      <c r="GE24" s="193">
        <f t="shared" si="31"/>
        <v>-100</v>
      </c>
      <c r="GF24" s="193">
        <f t="shared" si="31"/>
        <v>-100</v>
      </c>
      <c r="GG24" s="193">
        <f t="shared" si="31"/>
        <v>-100</v>
      </c>
      <c r="GH24" s="193">
        <f t="shared" ref="GH24:GJ24" si="32" xml:space="preserve"> -1 * GH23</f>
        <v>-100</v>
      </c>
      <c r="GI24" s="193">
        <f t="shared" si="32"/>
        <v>-100</v>
      </c>
      <c r="GJ24" s="193">
        <f t="shared" si="32"/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33E42EC6B9FF439209CF708D4C26C3" ma:contentTypeVersion="2" ma:contentTypeDescription="Create a new document." ma:contentTypeScope="" ma:versionID="6e8a6eaf875395cf65f89c164f0a651b">
  <xsd:schema xmlns:xsd="http://www.w3.org/2001/XMLSchema" xmlns:xs="http://www.w3.org/2001/XMLSchema" xmlns:p="http://schemas.microsoft.com/office/2006/metadata/properties" xmlns:ns3="e474260d-d0cb-43ee-80c5-addb5a8528a4" targetNamespace="http://schemas.microsoft.com/office/2006/metadata/properties" ma:root="true" ma:fieldsID="3e24d8a9c6896fbfe140af10d317f635" ns3:_="">
    <xsd:import namespace="e474260d-d0cb-43ee-80c5-addb5a8528a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74260d-d0cb-43ee-80c5-addb5a8528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FE9E39-55D5-4CED-B145-67D133069E36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e474260d-d0cb-43ee-80c5-addb5a8528a4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6031283-05BD-470A-8B15-22544651D7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E6BE66-A42D-499F-A7CC-5C629DEE18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74260d-d0cb-43ee-80c5-addb5a8528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14</vt:i4>
      </vt:variant>
    </vt:vector>
  </HeadingPairs>
  <TitlesOfParts>
    <vt:vector size="36" baseType="lpstr">
      <vt:lpstr>InpC</vt:lpstr>
      <vt:lpstr>InpS</vt:lpstr>
      <vt:lpstr>InpS -m</vt:lpstr>
      <vt:lpstr>ConTime</vt:lpstr>
      <vt:lpstr>ConCost</vt:lpstr>
      <vt:lpstr>ConFin</vt:lpstr>
      <vt:lpstr>S&amp;U</vt:lpstr>
      <vt:lpstr>Time</vt:lpstr>
      <vt:lpstr>Esc</vt:lpstr>
      <vt:lpstr>Ops</vt:lpstr>
      <vt:lpstr>Acct</vt:lpstr>
      <vt:lpstr>Debt</vt:lpstr>
      <vt:lpstr>Solve</vt:lpstr>
      <vt:lpstr>DSRA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CHK_TOL</vt:lpstr>
      <vt:lpstr>Corkscrew_NoBal</vt:lpstr>
      <vt:lpstr>Corkscrew_withBal</vt:lpstr>
      <vt:lpstr>InputRowTemplate</vt:lpstr>
      <vt:lpstr>InputStored</vt:lpstr>
      <vt:lpstr>MasterSolveCheck</vt:lpstr>
      <vt:lpstr>SMU</vt:lpstr>
      <vt:lpstr>SolveCopy</vt:lpstr>
      <vt:lpstr>SolvePaste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Daplet</dc:creator>
  <cp:lastModifiedBy>Chris Daplet</cp:lastModifiedBy>
  <cp:lastPrinted>2020-08-25T09:14:43Z</cp:lastPrinted>
  <dcterms:created xsi:type="dcterms:W3CDTF">2004-05-12T17:06:52Z</dcterms:created>
  <dcterms:modified xsi:type="dcterms:W3CDTF">2023-03-17T13:53:39Z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0x010100A833E42EC6B9FF439209CF708D4C26C3</vt:lpwstr>
  </property>
</Properties>
</file>